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O:\Community Lending Programs\.12. Testing\CLP Application v2.3.2 2026\v2.3.4\"/>
    </mc:Choice>
  </mc:AlternateContent>
  <xr:revisionPtr revIDLastSave="0" documentId="14_{ADDB4A02-80A0-4D9E-B1E4-BA0F62C3A673}" xr6:coauthVersionLast="47" xr6:coauthVersionMax="47" xr10:uidLastSave="{00000000-0000-0000-0000-000000000000}"/>
  <workbookProtection workbookAlgorithmName="SHA-512" workbookHashValue="mLgi9Wv3wsnq3jOuS0vhICW25dwLfvFQpRqRviU1JVFFK96Y7mUOW22TY/5givYnKcrJvL9FeohGlWnuVoivdQ==" workbookSaltValue="QyM1hucm3kY8a7/d/VR98w==" workbookSpinCount="100000" lockStructure="1"/>
  <bookViews>
    <workbookView showSheetTabs="0" xWindow="-120" yWindow="-120" windowWidth="29040" windowHeight="15720" tabRatio="839" xr2:uid="{00000000-000D-0000-FFFF-FFFF00000000}"/>
  </bookViews>
  <sheets>
    <sheet name="APP_SELECTION" sheetId="2" r:id="rId1"/>
    <sheet name="APP_CIP_DRFRESI" sheetId="15" r:id="rId2"/>
    <sheet name="APP_UDA_RDA" sheetId="21" r:id="rId3"/>
    <sheet name="APP_DRFIP" sheetId="5" r:id="rId4"/>
    <sheet name="APP_BDA" sheetId="25" r:id="rId5"/>
    <sheet name="CERT_CIP" sheetId="16" r:id="rId6"/>
    <sheet name="CERT_UDA" sheetId="19" r:id="rId7"/>
    <sheet name="CERT_RDA" sheetId="20" r:id="rId8"/>
    <sheet name="CERT_DRF" sheetId="13" r:id="rId9"/>
    <sheet name="CERT_BDA" sheetId="24" r:id="rId10"/>
    <sheet name="QUAL_RENTROLL" sheetId="7" r:id="rId11"/>
    <sheet name="QUAL_INCOMELISTING" sheetId="18" r:id="rId12"/>
    <sheet name="QUAL_JOBS" sheetId="22" r:id="rId13"/>
    <sheet name="QUAL_SERVICES" sheetId="23" r:id="rId14"/>
    <sheet name="QUAL_SUPPORT_LOANLOOKUPS" sheetId="17" state="hidden" r:id="rId15"/>
    <sheet name="$DB.LOOKUP" sheetId="1" state="hidden" r:id="rId16"/>
    <sheet name="$DB.DATA" sheetId="11" state="hidden" r:id="rId17"/>
    <sheet name="$DB.CONFIG" sheetId="12" state="hidden" r:id="rId18"/>
  </sheets>
  <definedNames>
    <definedName name="APP_BDA_CERT_DATE">APP_BDA!$O$6</definedName>
    <definedName name="APP_CIP_DRFRESI_CERT_DATE">APP_CIP_DRFRESI!$O$6</definedName>
    <definedName name="APP_DRFIP_CERT_DATE">APP_DRFIP!$N$6</definedName>
    <definedName name="APP_PROJSPECIFIC_FLAG">(APP_UDA_RDA!$B$9="Yes")</definedName>
    <definedName name="APP_UDA_RDA_CERT_DATE">APP_UDA_RDA!$O$6</definedName>
    <definedName name="ATTR_APP_TAB_TARGET">'$DB.DATA'!$C$9</definedName>
    <definedName name="ATTR_CERT_TAB_TARGET">'$DB.DATA'!$C$12</definedName>
    <definedName name="ATTR_DRF_FLAG">'$DB.DATA'!$C$6</definedName>
    <definedName name="ATTR_DRF_LOANTYPE_CODE">'$DB.DATA'!$C$8</definedName>
    <definedName name="ATTR_DRF_LOANTYPE_DESC_SELECTED">'$DB.DATA'!$C$7</definedName>
    <definedName name="ATTR_PROG_CODE">'$DB.DATA'!$C$5</definedName>
    <definedName name="ATTR_PROG_DESC_SELECTED">'$DB.DATA'!$C$4</definedName>
    <definedName name="ATTR_PROG_DESCRIPTION">'$DB.DATA'!$C$11</definedName>
    <definedName name="ATTR_PROG_SHORTNAME">'$DB.DATA'!$C$10</definedName>
    <definedName name="CERT_DATE" localSheetId="9">CERT_BDA!$H$11</definedName>
    <definedName name="CERT_DATE" localSheetId="5">CERT_CIP!$H$11</definedName>
    <definedName name="CERT_DATE" localSheetId="8">CERT_DRF!$H$11</definedName>
    <definedName name="CERT_DATE" localSheetId="7">CERT_RDA!$H$11</definedName>
    <definedName name="CERT_DATE" localSheetId="6">CERT_UDA!$H$11</definedName>
    <definedName name="CERT_MEMBER_REPRESENTATIVE_EMAIL" localSheetId="9">CERT_BDA!$F$11</definedName>
    <definedName name="CERT_MEMBER_REPRESENTATIVE_EMAIL" localSheetId="5">CERT_CIP!$F$11</definedName>
    <definedName name="CERT_MEMBER_REPRESENTATIVE_EMAIL" localSheetId="8">CERT_DRF!$F$11</definedName>
    <definedName name="CERT_MEMBER_REPRESENTATIVE_EMAIL" localSheetId="7">CERT_RDA!$F$11</definedName>
    <definedName name="CERT_MEMBER_REPRESENTATIVE_EMAIL" localSheetId="6">CERT_UDA!$F$11</definedName>
    <definedName name="CERT_MEMBER_REPRESENTATIVE_NAME" localSheetId="9">CERT_BDA!$B$11</definedName>
    <definedName name="CERT_MEMBER_REPRESENTATIVE_NAME" localSheetId="5">CERT_CIP!$B$11</definedName>
    <definedName name="CERT_MEMBER_REPRESENTATIVE_NAME" localSheetId="8">CERT_DRF!$B$11</definedName>
    <definedName name="CERT_MEMBER_REPRESENTATIVE_NAME" localSheetId="7">CERT_RDA!$B$11</definedName>
    <definedName name="CERT_MEMBER_REPRESENTATIVE_NAME" localSheetId="6">CERT_UDA!$B$11</definedName>
    <definedName name="CERT_MEMBER_REPRESENTATIVE_TITLE" localSheetId="9">CERT_BDA!$D$11</definedName>
    <definedName name="CERT_MEMBER_REPRESENTATIVE_TITLE" localSheetId="5">CERT_CIP!$D$11</definedName>
    <definedName name="CERT_MEMBER_REPRESENTATIVE_TITLE" localSheetId="8">CERT_DRF!$D$11</definedName>
    <definedName name="CERT_MEMBER_REPRESENTATIVE_TITLE" localSheetId="7">CERT_RDA!$D$11</definedName>
    <definedName name="CERT_MEMBER_REPRESENTATIVE_TITLE" localSheetId="6">CERT_UDA!$D$11</definedName>
    <definedName name="CONFIG_BDA_INTEREST_RATE_CEILING">'$DB.CONFIG'!$D$9</definedName>
    <definedName name="CONFIG_DOC_ID">'$DB.CONFIG'!$D$5</definedName>
    <definedName name="CONFIG_DOC_NAME">'$DB.CONFIG'!$D$6</definedName>
    <definedName name="CONFIG_FORM_TITLE">'$DB.CONFIG'!$D$7</definedName>
    <definedName name="DELETEME">TBL_CIPDRFRESI_LOANPOOL[LOAN_ID_PROP_ADDR]</definedName>
    <definedName name="MEMBER_NAME" localSheetId="4">APP_BDA!$E$6</definedName>
    <definedName name="MEMBER_NAME" localSheetId="1">APP_CIP_DRFRESI!$E$6</definedName>
    <definedName name="MEMBER_NAME" localSheetId="3">APP_DRFIP!$E$6</definedName>
    <definedName name="MEMBER_NAME" localSheetId="2">APP_UDA_RDA!$E$6</definedName>
    <definedName name="_xlnm.Print_Titles" localSheetId="4">APP_BDA!$12:$14</definedName>
    <definedName name="_xlnm.Print_Titles" localSheetId="1">APP_CIP_DRFRESI!$12:$14</definedName>
    <definedName name="_xlnm.Print_Titles" localSheetId="3">APP_DRFIP!$11:$13</definedName>
    <definedName name="_xlnm.Print_Titles" localSheetId="2">APP_UDA_RDA!$15:$17</definedName>
    <definedName name="RANGE_LOOKUP_CIPDRF_LOANLIST">TBL_CIPDRFRESI_LOANPOOL[LOAN_ID_PROP_ADDR]</definedName>
    <definedName name="RANGE_LOOKUP_CIPDRF_LOANLIST_DYNAMIC">QUAL_SUPPORT_LOANLOOKUPS!$B$6:INDEX(RANGE_LOOKUP_CIPDRF_LOANLIST_SORTED,COUNTIF(RANGE_LOOKUP_CIPDRF_LOANLIST_SORTED,"?*"))</definedName>
    <definedName name="RANGE_LOOKUP_CIPDRF_LOANLIST_SORTED">QUAL_SUPPORT_LOANLOOKUPS!$B$6:$B$255</definedName>
    <definedName name="RANGE_LOOKUP_COUNTY_AK">'$DB.LOOKUP'!$R$70:$R$94</definedName>
    <definedName name="RANGE_LOOKUP_COUNTY_AL">'$DB.LOOKUP'!$R$3:$R$69</definedName>
    <definedName name="RANGE_LOOKUP_COUNTY_AR">'$DB.LOOKUP'!$R$110:$R$184</definedName>
    <definedName name="RANGE_LOOKUP_COUNTY_AS">'$DB.LOOKUP'!$R$3248:$R$3262</definedName>
    <definedName name="RANGE_LOOKUP_COUNTY_AZ">'$DB.LOOKUP'!$R$95:$R$109</definedName>
    <definedName name="RANGE_LOOKUP_COUNTY_CA">'$DB.LOOKUP'!$R$185:$R$242</definedName>
    <definedName name="RANGE_LOOKUP_COUNTY_CO">'$DB.LOOKUP'!$R$243:$R$305</definedName>
    <definedName name="RANGE_LOOKUP_COUNTY_CT">'$DB.LOOKUP'!$R$306:$R$313</definedName>
    <definedName name="RANGE_LOOKUP_COUNTY_DC">'$DB.LOOKUP'!$R$317</definedName>
    <definedName name="RANGE_LOOKUP_COUNTY_DE">'$DB.LOOKUP'!$R$314:$R$316</definedName>
    <definedName name="RANGE_LOOKUP_COUNTY_FL">'$DB.LOOKUP'!$R$318:$R$384</definedName>
    <definedName name="RANGE_LOOKUP_COUNTY_GA">'$DB.LOOKUP'!$R$385:$R$543</definedName>
    <definedName name="RANGE_LOOKUP_COUNTY_GU">'$DB.LOOKUP'!$R$3225:$R$3243</definedName>
    <definedName name="RANGE_LOOKUP_COUNTY_HI">'$DB.LOOKUP'!$R$544:$R$548</definedName>
    <definedName name="RANGE_LOOKUP_COUNTY_IA">'$DB.LOOKUP'!$R$787:$R$885</definedName>
    <definedName name="RANGE_LOOKUP_COUNTY_ID">'$DB.LOOKUP'!$R$549:$R$592</definedName>
    <definedName name="RANGE_LOOKUP_COUNTY_IL">'$DB.LOOKUP'!$R$593:$R$694</definedName>
    <definedName name="RANGE_LOOKUP_COUNTY_IN">'$DB.LOOKUP'!$R$695:$R$786</definedName>
    <definedName name="RANGE_LOOKUP_COUNTY_KS">'$DB.LOOKUP'!$R$886:$R$990</definedName>
    <definedName name="RANGE_LOOKUP_COUNTY_KY">'$DB.LOOKUP'!$R$991:$R$1110</definedName>
    <definedName name="RANGE_LOOKUP_COUNTY_LA">'$DB.LOOKUP'!$R$1111:$R$1174</definedName>
    <definedName name="RANGE_LOOKUP_COUNTY_MA">'$DB.LOOKUP'!$R$1215:$R$1228</definedName>
    <definedName name="RANGE_LOOKUP_COUNTY_MD">'$DB.LOOKUP'!$R$1191:$R$1214</definedName>
    <definedName name="RANGE_LOOKUP_COUNTY_ME">'$DB.LOOKUP'!$R$1175:$R$1190</definedName>
    <definedName name="RANGE_LOOKUP_COUNTY_MI">'$DB.LOOKUP'!$R$1229:$R$1311</definedName>
    <definedName name="RANGE_LOOKUP_COUNTY_MN">'$DB.LOOKUP'!$R$1312:$R$1398</definedName>
    <definedName name="RANGE_LOOKUP_COUNTY_MO">'$DB.LOOKUP'!$R$1481:$R$1595</definedName>
    <definedName name="RANGE_LOOKUP_COUNTY_MP">'$DB.LOOKUP'!$R$3244:$R$3247</definedName>
    <definedName name="RANGE_LOOKUP_COUNTY_MS">'$DB.LOOKUP'!$R$1399:$R$1480</definedName>
    <definedName name="RANGE_LOOKUP_COUNTY_MT">'$DB.LOOKUP'!$R$1596:$R$1652</definedName>
    <definedName name="RANGE_LOOKUP_COUNTY_NC">'$DB.LOOKUP'!$R$1889:$R$1988</definedName>
    <definedName name="RANGE_LOOKUP_COUNTY_ND">'$DB.LOOKUP'!$R$1989:$R$2041</definedName>
    <definedName name="RANGE_LOOKUP_COUNTY_NE">'$DB.LOOKUP'!$R$1653:$R$1745</definedName>
    <definedName name="RANGE_LOOKUP_COUNTY_NH">'$DB.LOOKUP'!$R$1763:$R$1772</definedName>
    <definedName name="RANGE_LOOKUP_COUNTY_NJ">'$DB.LOOKUP'!$R$1773:$R$1793</definedName>
    <definedName name="RANGE_LOOKUP_COUNTY_NM">'$DB.LOOKUP'!$R$1794:$R$1826</definedName>
    <definedName name="RANGE_LOOKUP_COUNTY_NV">'$DB.LOOKUP'!$R$1746:$R$1762</definedName>
    <definedName name="RANGE_LOOKUP_COUNTY_NY">'$DB.LOOKUP'!$R$1827:$R$1888</definedName>
    <definedName name="RANGE_LOOKUP_COUNTY_OH">'$DB.LOOKUP'!$R$2042:$R$2129</definedName>
    <definedName name="RANGE_LOOKUP_COUNTY_OK">'$DB.LOOKUP'!$R$2130:$R$2206</definedName>
    <definedName name="RANGE_LOOKUP_COUNTY_OR">'$DB.LOOKUP'!$R$2207:$R$2242</definedName>
    <definedName name="RANGE_LOOKUP_COUNTY_PA">'$DB.LOOKUP'!$R$2243:$R$2309</definedName>
    <definedName name="RANGE_LOOKUP_COUNTY_PLACEHOLDER">TBL_LOOKUP_COUNTY_PLACEHOLDER[COUNTY_PLACEHOLDER]</definedName>
    <definedName name="RANGE_LOOKUP_COUNTY_PR">'$DB.LOOKUP'!$R$3144:$R$3221</definedName>
    <definedName name="RANGE_LOOKUP_COUNTY_RI">'$DB.LOOKUP'!$R$2310:$R$2314</definedName>
    <definedName name="RANGE_LOOKUP_COUNTY_SC">'$DB.LOOKUP'!$R$2315:$R$2360</definedName>
    <definedName name="RANGE_LOOKUP_COUNTY_SD">'$DB.LOOKUP'!$R$2361:$R$2426</definedName>
    <definedName name="RANGE_LOOKUP_COUNTY_TN">'$DB.LOOKUP'!$R$2427:$R$2521</definedName>
    <definedName name="RANGE_LOOKUP_COUNTY_TX">'$DB.LOOKUP'!$R$2522:$R$2775</definedName>
    <definedName name="RANGE_LOOKUP_COUNTY_UT">'$DB.LOOKUP'!$R$2776:$R$2804</definedName>
    <definedName name="RANGE_LOOKUP_COUNTY_VA">'$DB.LOOKUP'!$R$2819:$R$2954</definedName>
    <definedName name="RANGE_LOOKUP_COUNTY_VI">'$DB.LOOKUP'!$R$3222:$R$3224</definedName>
    <definedName name="RANGE_LOOKUP_COUNTY_VT">'$DB.LOOKUP'!$R$2805:$R$2818</definedName>
    <definedName name="RANGE_LOOKUP_COUNTY_WA">'$DB.LOOKUP'!$R$2955:$R$2993</definedName>
    <definedName name="RANGE_LOOKUP_COUNTY_WI">'$DB.LOOKUP'!$R$3049:$R$3120</definedName>
    <definedName name="RANGE_LOOKUP_COUNTY_WV">'$DB.LOOKUP'!$R$2994:$R$3048</definedName>
    <definedName name="RANGE_LOOKUP_COUNTY_WY">'$DB.LOOKUP'!$R$3121:$R$3143</definedName>
    <definedName name="RANGE_LOOKUP_DRFLOANTYPE_DESCRIPTIONS">TBL_LOOKUP_DRFLOANTYPES[LOANTYPE_DESCRIPTION]</definedName>
    <definedName name="RANGE_LOOKUP_JOBTYPE">TBL_LOOKUP_JOBTYPE[JOB_TYPE]</definedName>
    <definedName name="RANGE_LOOKUP_LOANPURPOSE">TBL_LOOKUP_LOANPURPOSE[LOAN_PURPOSE]</definedName>
    <definedName name="RANGE_LOOKUP_LOANPURPOSE_BDA">TBL_LOOKUP_LOANPURPOSE_BDA[LOAN_PURPOSE]</definedName>
    <definedName name="RANGE_LOOKUP_PROGRAM_CODE">TBL_LOOKUP_PROGRAMS[PROGRAM_CODE]</definedName>
    <definedName name="RANGE_LOOKUP_PROGRAM_DESCRIPTIONS">TBL_LOOKUP_PROGRAMS[PROGRAM_DESCRIPTION]</definedName>
    <definedName name="RANGE_LOOKUP_PROGRAM_SHORTNAMES">TBL_LOOKUP_PROGRAMS[PROGRAM_SHORTNAME]</definedName>
    <definedName name="RANGE_LOOKUP_PROPERTYTYPE">TBL_LOOKUP_PROPERTYTYPE[PROPERTY_TYPE]</definedName>
    <definedName name="RANGE_LOOKUP_QUALIFIEDCOMMUNITIES">TBL_LOOKUP_QUALIFIEDCOMMUNITIES[QUALIFIED_COMMUNITY]</definedName>
    <definedName name="RANGE_LOOKUP_QUALMETHODS_BDA">TBL_LOOKUP_QUALMETHODS_BDA[QUALIFICATION_METHOD]</definedName>
    <definedName name="RANGE_LOOKUP_QUALMETHODS_BDA_SMALLBUSINESS">'$DB.LOOKUP'!$AN$3</definedName>
    <definedName name="RANGE_LOOKUP_QUALMETHODS_CIP_RESIDRF">TBL_LOOKUP_QUALMETHODS_CIP_RESIDRF[QUALIFICATION_METHOD]</definedName>
    <definedName name="RANGE_LOOKUP_QUALMETHODS_UDA_RDA_ENABLED">IF(APP_PROJSPECIFIC_FLAG,RANGE_LOOKUP_QUALMETHODS_UDA_RDA_PROJSPECIFIC,RANGE_LOOKUP_QUALMETHODS_UDA_RDA_NONPROJSPECIFIC)</definedName>
    <definedName name="RANGE_LOOKUP_QUALMETHODS_UDA_RDA_NONPROJSPECIFIC">'$DB.LOOKUP'!$AF$3:$AF$5</definedName>
    <definedName name="RANGE_LOOKUP_QUALMETHODS_UDA_RDA_PROJSPECIFIC">TBL_LOOKUP_QUALMETHODS_UDA_RDA[QUALIFICATION_METHOD]</definedName>
    <definedName name="RANGE_LOOKUP_SMALLBUSQUALMETHOD">TBL_LOOKUP_SMALLBUSQUALMETHOD[SMALL_BUSINESS_QUALIFICATION_METHOD]</definedName>
    <definedName name="RANGE_LOOKUP_STATE_ALLSTATES">TBL_LOOKUP_STATES[STATE_CODE]</definedName>
    <definedName name="RANGE_LOOKUP_UDARDA_LOANLIST">TBL_UDARDA_LOANPOOL[LOAN_ID_PROP_ADDR]</definedName>
    <definedName name="RANGE_LOOKUP_UDARDA_LOANLIST_DYNAMIC">QUAL_SUPPORT_LOANLOOKUPS!$D$6:INDEX(RANGE_LOOKUP_UDARDA_LOANLIST_SORTED,COUNTIF(RANGE_LOOKUP_UDARDA_LOANLIST_SORTED,"?*"))</definedName>
    <definedName name="RANGE_LOOKUP_UDARDA_LOANLIST_SORTED">QUAL_SUPPORT_LOANLOOKUPS!$D$6:$D$255</definedName>
    <definedName name="RANGE_LOOKUP_YESNO">TBL_LOOKUP_YESNO[LOOKUP_YESNO]</definedName>
    <definedName name="RANGE_LOOKUP_YESNONA">TBL_LOOKUP_YESNONA[LOOKUP_YESNONA]</definedName>
    <definedName name="TARGET_TOP" localSheetId="4">APP_BDA!$E$6</definedName>
    <definedName name="TARGET_TOP" localSheetId="1">APP_CIP_DRFRESI!$E$6</definedName>
    <definedName name="TARGET_TOP" localSheetId="3">APP_DRFIP!$E$6</definedName>
    <definedName name="TARGET_TOP" localSheetId="2">APP_UDA_RDA!$E$6</definedName>
    <definedName name="TARGET_TOP" localSheetId="9">CERT_BDA!$A$1</definedName>
    <definedName name="TARGET_TOP" localSheetId="5">CERT_CIP!$A$1</definedName>
    <definedName name="TARGET_TOP" localSheetId="8">CERT_DRF!$A$1</definedName>
    <definedName name="TARGET_TOP" localSheetId="7">CERT_RDA!$A$1</definedName>
    <definedName name="TARGET_TOP" localSheetId="6">CERT_UDA!$A$1</definedName>
    <definedName name="TARGET_TOP" localSheetId="11">QUAL_INCOMELISTING!$D$10</definedName>
    <definedName name="TARGET_TOP" localSheetId="12">QUAL_JOBS!$D$10</definedName>
    <definedName name="TARGET_TOP" localSheetId="10">QUAL_RENTROLL!$D$10</definedName>
    <definedName name="TARGET_TOP" localSheetId="13">QUAL_SERVICES!$D$10</definedName>
    <definedName name="TARGET_TOP_QUALMETHODSELECTION" localSheetId="4">APP_BDA!$V$17</definedName>
    <definedName name="TARGET_TOP_QUALMETHODSELECTION" localSheetId="1">APP_CIP_DRFRESI!$U$17</definedName>
    <definedName name="TARGET_TOP_QUALMETHODSELECTION" localSheetId="2">APP_UDA_RDA!$Q$20</definedName>
    <definedName name="THRESHOLD_UDARDA_MFIPCT">IF(ATTR_PROG_CODE='$DB.LOOKUP'!$A$5,1.15,1)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25" l="1"/>
  <c r="AH18" i="25"/>
  <c r="AH19" i="25"/>
  <c r="AH20" i="25"/>
  <c r="AH21" i="25"/>
  <c r="AH22" i="25"/>
  <c r="AH23" i="25"/>
  <c r="AH24" i="25"/>
  <c r="AH25" i="25"/>
  <c r="AH26" i="25"/>
  <c r="AH27" i="25"/>
  <c r="AH28" i="25"/>
  <c r="AH29" i="25"/>
  <c r="AH30" i="25"/>
  <c r="AH31" i="25"/>
  <c r="AH32" i="25"/>
  <c r="AH33" i="25"/>
  <c r="AH34" i="25"/>
  <c r="AH35" i="25"/>
  <c r="AH36" i="25"/>
  <c r="AH37" i="25"/>
  <c r="AH38" i="25"/>
  <c r="AH39" i="25"/>
  <c r="AH40" i="25"/>
  <c r="AH41" i="25"/>
  <c r="AH42" i="25"/>
  <c r="AH43" i="25"/>
  <c r="AH44" i="25"/>
  <c r="AH45" i="25"/>
  <c r="AH46" i="25"/>
  <c r="AH47" i="25"/>
  <c r="AH48" i="25"/>
  <c r="AH49" i="25"/>
  <c r="AH50" i="25"/>
  <c r="AH51" i="25"/>
  <c r="AH52" i="25"/>
  <c r="AH53" i="25"/>
  <c r="AH54" i="25"/>
  <c r="AH55" i="25"/>
  <c r="AH56" i="25"/>
  <c r="AH57" i="25"/>
  <c r="AH58" i="25"/>
  <c r="AH59" i="25"/>
  <c r="AH60" i="25"/>
  <c r="AH61" i="25"/>
  <c r="AH62" i="25"/>
  <c r="AH63" i="25"/>
  <c r="AH64" i="25"/>
  <c r="AH65" i="25"/>
  <c r="AH66" i="25"/>
  <c r="AH67" i="25"/>
  <c r="AH68" i="25"/>
  <c r="AH69" i="25"/>
  <c r="AH70" i="25"/>
  <c r="AH71" i="25"/>
  <c r="AH72" i="25"/>
  <c r="AH73" i="25"/>
  <c r="AH74" i="25"/>
  <c r="AH75" i="25"/>
  <c r="AH76" i="25"/>
  <c r="AH77" i="25"/>
  <c r="AH78" i="25"/>
  <c r="AH79" i="25"/>
  <c r="AH80" i="25"/>
  <c r="AH81" i="25"/>
  <c r="AH82" i="25"/>
  <c r="AH83" i="25"/>
  <c r="AH84" i="25"/>
  <c r="AH85" i="25"/>
  <c r="AH86" i="25"/>
  <c r="AH87" i="25"/>
  <c r="AH88" i="25"/>
  <c r="AH89" i="25"/>
  <c r="AH90" i="25"/>
  <c r="AH91" i="25"/>
  <c r="AH92" i="25"/>
  <c r="AH93" i="25"/>
  <c r="AH94" i="25"/>
  <c r="AH95" i="25"/>
  <c r="AH96" i="25"/>
  <c r="AH97" i="25"/>
  <c r="AH98" i="25"/>
  <c r="AH99" i="25"/>
  <c r="AH100" i="25"/>
  <c r="AH101" i="25"/>
  <c r="AH102" i="25"/>
  <c r="AH103" i="25"/>
  <c r="AH104" i="25"/>
  <c r="AH105" i="25"/>
  <c r="AH106" i="25"/>
  <c r="AH107" i="25"/>
  <c r="AH108" i="25"/>
  <c r="AH109" i="25"/>
  <c r="AH110" i="25"/>
  <c r="AH111" i="25"/>
  <c r="AH112" i="25"/>
  <c r="AH113" i="25"/>
  <c r="AH114" i="25"/>
  <c r="AH115" i="25"/>
  <c r="AH116" i="25"/>
  <c r="AH117" i="25"/>
  <c r="AH118" i="25"/>
  <c r="AH119" i="25"/>
  <c r="AH120" i="25"/>
  <c r="AH121" i="25"/>
  <c r="AH122" i="25"/>
  <c r="AH123" i="25"/>
  <c r="AH124" i="25"/>
  <c r="AH125" i="25"/>
  <c r="AH126" i="25"/>
  <c r="AH127" i="25"/>
  <c r="AH128" i="25"/>
  <c r="AH129" i="25"/>
  <c r="AH130" i="25"/>
  <c r="AH131" i="25"/>
  <c r="AH132" i="25"/>
  <c r="AH133" i="25"/>
  <c r="AH134" i="25"/>
  <c r="AH135" i="25"/>
  <c r="AH136" i="25"/>
  <c r="AH137" i="25"/>
  <c r="AH138" i="25"/>
  <c r="AH139" i="25"/>
  <c r="AH140" i="25"/>
  <c r="AH141" i="25"/>
  <c r="AH142" i="25"/>
  <c r="AH143" i="25"/>
  <c r="AH144" i="25"/>
  <c r="AH145" i="25"/>
  <c r="AH146" i="25"/>
  <c r="AH147" i="25"/>
  <c r="AH148" i="25"/>
  <c r="AH149" i="25"/>
  <c r="AH150" i="25"/>
  <c r="AH151" i="25"/>
  <c r="AH152" i="25"/>
  <c r="AH153" i="25"/>
  <c r="AH154" i="25"/>
  <c r="AH155" i="25"/>
  <c r="AH156" i="25"/>
  <c r="AH157" i="25"/>
  <c r="AH158" i="25"/>
  <c r="AH159" i="25"/>
  <c r="AH160" i="25"/>
  <c r="AH161" i="25"/>
  <c r="AH162" i="25"/>
  <c r="AH163" i="25"/>
  <c r="AH164" i="25"/>
  <c r="AH165" i="25"/>
  <c r="AH166" i="25"/>
  <c r="AH167" i="25"/>
  <c r="AH168" i="25"/>
  <c r="AH169" i="25"/>
  <c r="AH170" i="25"/>
  <c r="AH171" i="25"/>
  <c r="AH172" i="25"/>
  <c r="AH173" i="25"/>
  <c r="AH174" i="25"/>
  <c r="AH175" i="25"/>
  <c r="AH176" i="25"/>
  <c r="AH177" i="25"/>
  <c r="AH178" i="25"/>
  <c r="AH179" i="25"/>
  <c r="AH180" i="25"/>
  <c r="AH181" i="25"/>
  <c r="AH182" i="25"/>
  <c r="AH183" i="25"/>
  <c r="AH184" i="25"/>
  <c r="AH185" i="25"/>
  <c r="AH186" i="25"/>
  <c r="AH187" i="25"/>
  <c r="AH188" i="25"/>
  <c r="AH189" i="25"/>
  <c r="AH190" i="25"/>
  <c r="AH191" i="25"/>
  <c r="AH192" i="25"/>
  <c r="AH193" i="25"/>
  <c r="AH194" i="25"/>
  <c r="AH195" i="25"/>
  <c r="AH196" i="25"/>
  <c r="AH197" i="25"/>
  <c r="AH198" i="25"/>
  <c r="AH199" i="25"/>
  <c r="AH200" i="25"/>
  <c r="AH201" i="25"/>
  <c r="AH202" i="25"/>
  <c r="AH203" i="25"/>
  <c r="AH204" i="25"/>
  <c r="AH205" i="25"/>
  <c r="AH206" i="25"/>
  <c r="AH207" i="25"/>
  <c r="AH208" i="25"/>
  <c r="AH209" i="25"/>
  <c r="AH210" i="25"/>
  <c r="AH211" i="25"/>
  <c r="AH212" i="25"/>
  <c r="AH213" i="25"/>
  <c r="AH214" i="25"/>
  <c r="AH215" i="25"/>
  <c r="AH216" i="25"/>
  <c r="AH217" i="25"/>
  <c r="AH218" i="25"/>
  <c r="AH219" i="25"/>
  <c r="AH220" i="25"/>
  <c r="AH221" i="25"/>
  <c r="AH222" i="25"/>
  <c r="AH223" i="25"/>
  <c r="AH224" i="25"/>
  <c r="AH225" i="25"/>
  <c r="AH226" i="25"/>
  <c r="AH227" i="25"/>
  <c r="AH228" i="25"/>
  <c r="AH229" i="25"/>
  <c r="AH230" i="25"/>
  <c r="AH231" i="25"/>
  <c r="AH232" i="25"/>
  <c r="AH233" i="25"/>
  <c r="AH234" i="25"/>
  <c r="AH235" i="25"/>
  <c r="AH236" i="25"/>
  <c r="AH237" i="25"/>
  <c r="AH238" i="25"/>
  <c r="AH239" i="25"/>
  <c r="AH240" i="25"/>
  <c r="AH241" i="25"/>
  <c r="AH242" i="25"/>
  <c r="AH243" i="25"/>
  <c r="AH244" i="25"/>
  <c r="AH245" i="25"/>
  <c r="AH246" i="25"/>
  <c r="AH247" i="25"/>
  <c r="AH248" i="25"/>
  <c r="AH249" i="25"/>
  <c r="AH250" i="25"/>
  <c r="AH251" i="25"/>
  <c r="AH252" i="25"/>
  <c r="AH253" i="25"/>
  <c r="AH254" i="25"/>
  <c r="AH255" i="25"/>
  <c r="AH256" i="25"/>
  <c r="AH257" i="25"/>
  <c r="AH258" i="25"/>
  <c r="AH259" i="25"/>
  <c r="AH260" i="25"/>
  <c r="AH261" i="25"/>
  <c r="AH262" i="25"/>
  <c r="AH263" i="25"/>
  <c r="AH264" i="25"/>
  <c r="AH265" i="25"/>
  <c r="AH266" i="25"/>
  <c r="AQ17" i="25"/>
  <c r="V17" i="25" s="1"/>
  <c r="AR17" i="25" s="1"/>
  <c r="AQ18" i="25"/>
  <c r="V18" i="25" s="1"/>
  <c r="AR18" i="25" s="1"/>
  <c r="AQ19" i="25"/>
  <c r="V19" i="25" s="1"/>
  <c r="AQ20" i="25"/>
  <c r="V20" i="25" s="1"/>
  <c r="AQ21" i="25"/>
  <c r="V21" i="25" s="1"/>
  <c r="AR21" i="25" s="1"/>
  <c r="AQ22" i="25"/>
  <c r="V22" i="25" s="1"/>
  <c r="AR22" i="25" s="1"/>
  <c r="AQ23" i="25"/>
  <c r="V23" i="25" s="1"/>
  <c r="AR23" i="25" s="1"/>
  <c r="AQ24" i="25"/>
  <c r="V24" i="25" s="1"/>
  <c r="AR24" i="25" s="1"/>
  <c r="AQ25" i="25"/>
  <c r="V25" i="25" s="1"/>
  <c r="AR25" i="25" s="1"/>
  <c r="AQ26" i="25"/>
  <c r="V26" i="25" s="1"/>
  <c r="AR26" i="25" s="1"/>
  <c r="AQ27" i="25"/>
  <c r="V27" i="25" s="1"/>
  <c r="AR27" i="25" s="1"/>
  <c r="AQ28" i="25"/>
  <c r="V28" i="25" s="1"/>
  <c r="AR28" i="25" s="1"/>
  <c r="AQ29" i="25"/>
  <c r="V29" i="25" s="1"/>
  <c r="AR29" i="25" s="1"/>
  <c r="AQ30" i="25"/>
  <c r="V30" i="25" s="1"/>
  <c r="AR30" i="25" s="1"/>
  <c r="AQ31" i="25"/>
  <c r="V31" i="25" s="1"/>
  <c r="AR31" i="25" s="1"/>
  <c r="AQ32" i="25"/>
  <c r="V32" i="25" s="1"/>
  <c r="AR32" i="25" s="1"/>
  <c r="AQ33" i="25"/>
  <c r="V33" i="25" s="1"/>
  <c r="AR33" i="25" s="1"/>
  <c r="AQ34" i="25"/>
  <c r="V34" i="25" s="1"/>
  <c r="AR34" i="25" s="1"/>
  <c r="AQ35" i="25"/>
  <c r="V35" i="25" s="1"/>
  <c r="AR35" i="25" s="1"/>
  <c r="AQ36" i="25"/>
  <c r="V36" i="25" s="1"/>
  <c r="AR36" i="25" s="1"/>
  <c r="AQ37" i="25"/>
  <c r="V37" i="25" s="1"/>
  <c r="AR37" i="25" s="1"/>
  <c r="AQ38" i="25"/>
  <c r="V38" i="25" s="1"/>
  <c r="AR38" i="25" s="1"/>
  <c r="AQ39" i="25"/>
  <c r="V39" i="25" s="1"/>
  <c r="AR39" i="25" s="1"/>
  <c r="AQ40" i="25"/>
  <c r="V40" i="25" s="1"/>
  <c r="AR40" i="25" s="1"/>
  <c r="AQ41" i="25"/>
  <c r="V41" i="25" s="1"/>
  <c r="AR41" i="25" s="1"/>
  <c r="AQ42" i="25"/>
  <c r="V42" i="25" s="1"/>
  <c r="AR42" i="25" s="1"/>
  <c r="AQ43" i="25"/>
  <c r="V43" i="25" s="1"/>
  <c r="AR43" i="25" s="1"/>
  <c r="AQ44" i="25"/>
  <c r="V44" i="25" s="1"/>
  <c r="AR44" i="25" s="1"/>
  <c r="AQ45" i="25"/>
  <c r="V45" i="25" s="1"/>
  <c r="AR45" i="25" s="1"/>
  <c r="AQ46" i="25"/>
  <c r="V46" i="25" s="1"/>
  <c r="AR46" i="25" s="1"/>
  <c r="AQ47" i="25"/>
  <c r="V47" i="25" s="1"/>
  <c r="AR47" i="25" s="1"/>
  <c r="AQ48" i="25"/>
  <c r="V48" i="25" s="1"/>
  <c r="AR48" i="25" s="1"/>
  <c r="AQ49" i="25"/>
  <c r="V49" i="25" s="1"/>
  <c r="AR49" i="25" s="1"/>
  <c r="AQ50" i="25"/>
  <c r="V50" i="25" s="1"/>
  <c r="AR50" i="25" s="1"/>
  <c r="AQ51" i="25"/>
  <c r="V51" i="25" s="1"/>
  <c r="AR51" i="25" s="1"/>
  <c r="AQ52" i="25"/>
  <c r="V52" i="25" s="1"/>
  <c r="AR52" i="25" s="1"/>
  <c r="AQ53" i="25"/>
  <c r="V53" i="25" s="1"/>
  <c r="AR53" i="25" s="1"/>
  <c r="AQ54" i="25"/>
  <c r="V54" i="25" s="1"/>
  <c r="AR54" i="25" s="1"/>
  <c r="AQ55" i="25"/>
  <c r="V55" i="25" s="1"/>
  <c r="AR55" i="25" s="1"/>
  <c r="AQ56" i="25"/>
  <c r="V56" i="25" s="1"/>
  <c r="AR56" i="25" s="1"/>
  <c r="AQ57" i="25"/>
  <c r="V57" i="25" s="1"/>
  <c r="AR57" i="25" s="1"/>
  <c r="AQ58" i="25"/>
  <c r="V58" i="25" s="1"/>
  <c r="AR58" i="25" s="1"/>
  <c r="AQ59" i="25"/>
  <c r="V59" i="25" s="1"/>
  <c r="AR59" i="25" s="1"/>
  <c r="AQ60" i="25"/>
  <c r="V60" i="25" s="1"/>
  <c r="AR60" i="25" s="1"/>
  <c r="AQ61" i="25"/>
  <c r="V61" i="25" s="1"/>
  <c r="AR61" i="25" s="1"/>
  <c r="AQ62" i="25"/>
  <c r="V62" i="25" s="1"/>
  <c r="AR62" i="25" s="1"/>
  <c r="AQ63" i="25"/>
  <c r="V63" i="25" s="1"/>
  <c r="AR63" i="25" s="1"/>
  <c r="AQ64" i="25"/>
  <c r="V64" i="25" s="1"/>
  <c r="AR64" i="25" s="1"/>
  <c r="AQ65" i="25"/>
  <c r="V65" i="25" s="1"/>
  <c r="AR65" i="25" s="1"/>
  <c r="AQ66" i="25"/>
  <c r="V66" i="25" s="1"/>
  <c r="AR66" i="25" s="1"/>
  <c r="AQ67" i="25"/>
  <c r="V67" i="25" s="1"/>
  <c r="AR67" i="25" s="1"/>
  <c r="AQ68" i="25"/>
  <c r="V68" i="25" s="1"/>
  <c r="AR68" i="25" s="1"/>
  <c r="AQ69" i="25"/>
  <c r="V69" i="25" s="1"/>
  <c r="AR69" i="25" s="1"/>
  <c r="AQ70" i="25"/>
  <c r="V70" i="25" s="1"/>
  <c r="AR70" i="25" s="1"/>
  <c r="AQ71" i="25"/>
  <c r="V71" i="25" s="1"/>
  <c r="AR71" i="25" s="1"/>
  <c r="AQ72" i="25"/>
  <c r="V72" i="25" s="1"/>
  <c r="AR72" i="25" s="1"/>
  <c r="AQ73" i="25"/>
  <c r="V73" i="25" s="1"/>
  <c r="AR73" i="25" s="1"/>
  <c r="AQ74" i="25"/>
  <c r="V74" i="25" s="1"/>
  <c r="AR74" i="25" s="1"/>
  <c r="AQ75" i="25"/>
  <c r="V75" i="25" s="1"/>
  <c r="AR75" i="25" s="1"/>
  <c r="AQ76" i="25"/>
  <c r="V76" i="25" s="1"/>
  <c r="AR76" i="25" s="1"/>
  <c r="AQ77" i="25"/>
  <c r="V77" i="25" s="1"/>
  <c r="AR77" i="25" s="1"/>
  <c r="AQ78" i="25"/>
  <c r="V78" i="25" s="1"/>
  <c r="AR78" i="25" s="1"/>
  <c r="AQ79" i="25"/>
  <c r="V79" i="25" s="1"/>
  <c r="AR79" i="25" s="1"/>
  <c r="AQ80" i="25"/>
  <c r="V80" i="25" s="1"/>
  <c r="AR80" i="25" s="1"/>
  <c r="AQ81" i="25"/>
  <c r="V81" i="25" s="1"/>
  <c r="AR81" i="25" s="1"/>
  <c r="AQ82" i="25"/>
  <c r="V82" i="25" s="1"/>
  <c r="AR82" i="25" s="1"/>
  <c r="AQ83" i="25"/>
  <c r="V83" i="25" s="1"/>
  <c r="AR83" i="25" s="1"/>
  <c r="AQ84" i="25"/>
  <c r="V84" i="25" s="1"/>
  <c r="AR84" i="25" s="1"/>
  <c r="AQ85" i="25"/>
  <c r="V85" i="25" s="1"/>
  <c r="AR85" i="25" s="1"/>
  <c r="AQ86" i="25"/>
  <c r="V86" i="25" s="1"/>
  <c r="AR86" i="25" s="1"/>
  <c r="AQ87" i="25"/>
  <c r="V87" i="25" s="1"/>
  <c r="AR87" i="25" s="1"/>
  <c r="AQ88" i="25"/>
  <c r="V88" i="25" s="1"/>
  <c r="AR88" i="25" s="1"/>
  <c r="AQ89" i="25"/>
  <c r="V89" i="25" s="1"/>
  <c r="AR89" i="25" s="1"/>
  <c r="AQ90" i="25"/>
  <c r="V90" i="25" s="1"/>
  <c r="AR90" i="25" s="1"/>
  <c r="AQ91" i="25"/>
  <c r="V91" i="25" s="1"/>
  <c r="AR91" i="25" s="1"/>
  <c r="AQ92" i="25"/>
  <c r="V92" i="25" s="1"/>
  <c r="AR92" i="25" s="1"/>
  <c r="AQ93" i="25"/>
  <c r="V93" i="25" s="1"/>
  <c r="AR93" i="25" s="1"/>
  <c r="AQ94" i="25"/>
  <c r="V94" i="25" s="1"/>
  <c r="AR94" i="25" s="1"/>
  <c r="AQ95" i="25"/>
  <c r="V95" i="25" s="1"/>
  <c r="AR95" i="25" s="1"/>
  <c r="AQ96" i="25"/>
  <c r="V96" i="25" s="1"/>
  <c r="AR96" i="25" s="1"/>
  <c r="AQ97" i="25"/>
  <c r="V97" i="25" s="1"/>
  <c r="AR97" i="25" s="1"/>
  <c r="AQ98" i="25"/>
  <c r="V98" i="25" s="1"/>
  <c r="AR98" i="25" s="1"/>
  <c r="AQ99" i="25"/>
  <c r="V99" i="25" s="1"/>
  <c r="AR99" i="25" s="1"/>
  <c r="AQ100" i="25"/>
  <c r="V100" i="25" s="1"/>
  <c r="AR100" i="25" s="1"/>
  <c r="AQ101" i="25"/>
  <c r="V101" i="25" s="1"/>
  <c r="AR101" i="25" s="1"/>
  <c r="AQ102" i="25"/>
  <c r="V102" i="25" s="1"/>
  <c r="AR102" i="25" s="1"/>
  <c r="AQ103" i="25"/>
  <c r="V103" i="25" s="1"/>
  <c r="AR103" i="25" s="1"/>
  <c r="AQ104" i="25"/>
  <c r="V104" i="25" s="1"/>
  <c r="AR104" i="25" s="1"/>
  <c r="AQ105" i="25"/>
  <c r="V105" i="25" s="1"/>
  <c r="AR105" i="25" s="1"/>
  <c r="AQ106" i="25"/>
  <c r="V106" i="25" s="1"/>
  <c r="AR106" i="25" s="1"/>
  <c r="AQ107" i="25"/>
  <c r="V107" i="25" s="1"/>
  <c r="AR107" i="25" s="1"/>
  <c r="AQ108" i="25"/>
  <c r="V108" i="25" s="1"/>
  <c r="AR108" i="25" s="1"/>
  <c r="AQ109" i="25"/>
  <c r="V109" i="25" s="1"/>
  <c r="AR109" i="25" s="1"/>
  <c r="AQ110" i="25"/>
  <c r="V110" i="25" s="1"/>
  <c r="AR110" i="25" s="1"/>
  <c r="AQ111" i="25"/>
  <c r="V111" i="25" s="1"/>
  <c r="AR111" i="25" s="1"/>
  <c r="AQ112" i="25"/>
  <c r="V112" i="25" s="1"/>
  <c r="AR112" i="25" s="1"/>
  <c r="AQ113" i="25"/>
  <c r="V113" i="25" s="1"/>
  <c r="AR113" i="25" s="1"/>
  <c r="AQ114" i="25"/>
  <c r="V114" i="25" s="1"/>
  <c r="AR114" i="25" s="1"/>
  <c r="AQ115" i="25"/>
  <c r="V115" i="25" s="1"/>
  <c r="AR115" i="25" s="1"/>
  <c r="AQ116" i="25"/>
  <c r="V116" i="25" s="1"/>
  <c r="AR116" i="25" s="1"/>
  <c r="AQ117" i="25"/>
  <c r="V117" i="25" s="1"/>
  <c r="AR117" i="25" s="1"/>
  <c r="AQ118" i="25"/>
  <c r="V118" i="25" s="1"/>
  <c r="AR118" i="25" s="1"/>
  <c r="AQ119" i="25"/>
  <c r="V119" i="25" s="1"/>
  <c r="AR119" i="25" s="1"/>
  <c r="AQ120" i="25"/>
  <c r="V120" i="25" s="1"/>
  <c r="AR120" i="25" s="1"/>
  <c r="AQ121" i="25"/>
  <c r="V121" i="25" s="1"/>
  <c r="AQ122" i="25"/>
  <c r="V122" i="25" s="1"/>
  <c r="AR122" i="25" s="1"/>
  <c r="AQ123" i="25"/>
  <c r="V123" i="25" s="1"/>
  <c r="AR123" i="25" s="1"/>
  <c r="AQ124" i="25"/>
  <c r="V124" i="25" s="1"/>
  <c r="AR124" i="25" s="1"/>
  <c r="AQ125" i="25"/>
  <c r="V125" i="25" s="1"/>
  <c r="AR125" i="25" s="1"/>
  <c r="AQ126" i="25"/>
  <c r="V126" i="25" s="1"/>
  <c r="AR126" i="25" s="1"/>
  <c r="AQ127" i="25"/>
  <c r="V127" i="25" s="1"/>
  <c r="AR127" i="25" s="1"/>
  <c r="AQ128" i="25"/>
  <c r="V128" i="25" s="1"/>
  <c r="AR128" i="25" s="1"/>
  <c r="AQ129" i="25"/>
  <c r="V129" i="25" s="1"/>
  <c r="AR129" i="25" s="1"/>
  <c r="AQ130" i="25"/>
  <c r="V130" i="25" s="1"/>
  <c r="AR130" i="25" s="1"/>
  <c r="AQ131" i="25"/>
  <c r="V131" i="25" s="1"/>
  <c r="AR131" i="25" s="1"/>
  <c r="AQ132" i="25"/>
  <c r="V132" i="25" s="1"/>
  <c r="AR132" i="25" s="1"/>
  <c r="AQ133" i="25"/>
  <c r="V133" i="25" s="1"/>
  <c r="AR133" i="25" s="1"/>
  <c r="AQ134" i="25"/>
  <c r="V134" i="25" s="1"/>
  <c r="AR134" i="25" s="1"/>
  <c r="AQ135" i="25"/>
  <c r="V135" i="25" s="1"/>
  <c r="AR135" i="25" s="1"/>
  <c r="AQ136" i="25"/>
  <c r="V136" i="25" s="1"/>
  <c r="AR136" i="25" s="1"/>
  <c r="AQ137" i="25"/>
  <c r="V137" i="25" s="1"/>
  <c r="AR137" i="25" s="1"/>
  <c r="AQ138" i="25"/>
  <c r="V138" i="25" s="1"/>
  <c r="AR138" i="25" s="1"/>
  <c r="AQ139" i="25"/>
  <c r="V139" i="25" s="1"/>
  <c r="AR139" i="25" s="1"/>
  <c r="AQ140" i="25"/>
  <c r="V140" i="25" s="1"/>
  <c r="AR140" i="25" s="1"/>
  <c r="AQ141" i="25"/>
  <c r="V141" i="25" s="1"/>
  <c r="AR141" i="25" s="1"/>
  <c r="AQ142" i="25"/>
  <c r="V142" i="25" s="1"/>
  <c r="AR142" i="25" s="1"/>
  <c r="AQ143" i="25"/>
  <c r="V143" i="25" s="1"/>
  <c r="AR143" i="25" s="1"/>
  <c r="AQ144" i="25"/>
  <c r="V144" i="25" s="1"/>
  <c r="AR144" i="25" s="1"/>
  <c r="AQ145" i="25"/>
  <c r="V145" i="25" s="1"/>
  <c r="AR145" i="25" s="1"/>
  <c r="AQ146" i="25"/>
  <c r="V146" i="25" s="1"/>
  <c r="AR146" i="25" s="1"/>
  <c r="AQ147" i="25"/>
  <c r="V147" i="25" s="1"/>
  <c r="AR147" i="25" s="1"/>
  <c r="AQ148" i="25"/>
  <c r="V148" i="25" s="1"/>
  <c r="AR148" i="25" s="1"/>
  <c r="AQ149" i="25"/>
  <c r="V149" i="25" s="1"/>
  <c r="AR149" i="25" s="1"/>
  <c r="AQ150" i="25"/>
  <c r="V150" i="25" s="1"/>
  <c r="AR150" i="25" s="1"/>
  <c r="AQ151" i="25"/>
  <c r="V151" i="25" s="1"/>
  <c r="AR151" i="25" s="1"/>
  <c r="AQ152" i="25"/>
  <c r="V152" i="25" s="1"/>
  <c r="AR152" i="25" s="1"/>
  <c r="AQ153" i="25"/>
  <c r="V153" i="25" s="1"/>
  <c r="AR153" i="25" s="1"/>
  <c r="AQ154" i="25"/>
  <c r="V154" i="25" s="1"/>
  <c r="AR154" i="25" s="1"/>
  <c r="AQ155" i="25"/>
  <c r="V155" i="25" s="1"/>
  <c r="AR155" i="25" s="1"/>
  <c r="AQ156" i="25"/>
  <c r="V156" i="25" s="1"/>
  <c r="AR156" i="25" s="1"/>
  <c r="AQ157" i="25"/>
  <c r="V157" i="25" s="1"/>
  <c r="AR157" i="25" s="1"/>
  <c r="AQ158" i="25"/>
  <c r="V158" i="25" s="1"/>
  <c r="AR158" i="25" s="1"/>
  <c r="AQ159" i="25"/>
  <c r="V159" i="25" s="1"/>
  <c r="AR159" i="25" s="1"/>
  <c r="AQ160" i="25"/>
  <c r="V160" i="25" s="1"/>
  <c r="AR160" i="25" s="1"/>
  <c r="AQ161" i="25"/>
  <c r="V161" i="25" s="1"/>
  <c r="AR161" i="25" s="1"/>
  <c r="AQ162" i="25"/>
  <c r="V162" i="25" s="1"/>
  <c r="AR162" i="25" s="1"/>
  <c r="AQ163" i="25"/>
  <c r="V163" i="25" s="1"/>
  <c r="AR163" i="25" s="1"/>
  <c r="AQ164" i="25"/>
  <c r="V164" i="25" s="1"/>
  <c r="AR164" i="25" s="1"/>
  <c r="AQ165" i="25"/>
  <c r="V165" i="25" s="1"/>
  <c r="AR165" i="25" s="1"/>
  <c r="AQ166" i="25"/>
  <c r="V166" i="25" s="1"/>
  <c r="AR166" i="25" s="1"/>
  <c r="AQ167" i="25"/>
  <c r="V167" i="25" s="1"/>
  <c r="AR167" i="25" s="1"/>
  <c r="AQ168" i="25"/>
  <c r="V168" i="25" s="1"/>
  <c r="AR168" i="25" s="1"/>
  <c r="AQ169" i="25"/>
  <c r="V169" i="25" s="1"/>
  <c r="AR169" i="25" s="1"/>
  <c r="AQ170" i="25"/>
  <c r="V170" i="25" s="1"/>
  <c r="AR170" i="25" s="1"/>
  <c r="AQ171" i="25"/>
  <c r="V171" i="25" s="1"/>
  <c r="AR171" i="25" s="1"/>
  <c r="AQ172" i="25"/>
  <c r="V172" i="25" s="1"/>
  <c r="AR172" i="25" s="1"/>
  <c r="AQ173" i="25"/>
  <c r="V173" i="25" s="1"/>
  <c r="AR173" i="25" s="1"/>
  <c r="AQ174" i="25"/>
  <c r="V174" i="25" s="1"/>
  <c r="AR174" i="25" s="1"/>
  <c r="AQ175" i="25"/>
  <c r="V175" i="25" s="1"/>
  <c r="AR175" i="25" s="1"/>
  <c r="AQ176" i="25"/>
  <c r="V176" i="25" s="1"/>
  <c r="AR176" i="25" s="1"/>
  <c r="AQ177" i="25"/>
  <c r="V177" i="25" s="1"/>
  <c r="AR177" i="25" s="1"/>
  <c r="AQ178" i="25"/>
  <c r="V178" i="25" s="1"/>
  <c r="AR178" i="25" s="1"/>
  <c r="AQ179" i="25"/>
  <c r="V179" i="25" s="1"/>
  <c r="AR179" i="25" s="1"/>
  <c r="AQ180" i="25"/>
  <c r="V180" i="25" s="1"/>
  <c r="AR180" i="25" s="1"/>
  <c r="AQ181" i="25"/>
  <c r="V181" i="25" s="1"/>
  <c r="AQ182" i="25"/>
  <c r="V182" i="25" s="1"/>
  <c r="AR182" i="25" s="1"/>
  <c r="AQ183" i="25"/>
  <c r="V183" i="25" s="1"/>
  <c r="AR183" i="25" s="1"/>
  <c r="AQ184" i="25"/>
  <c r="V184" i="25" s="1"/>
  <c r="AR184" i="25" s="1"/>
  <c r="AQ185" i="25"/>
  <c r="V185" i="25" s="1"/>
  <c r="AR185" i="25" s="1"/>
  <c r="AQ186" i="25"/>
  <c r="V186" i="25" s="1"/>
  <c r="AR186" i="25" s="1"/>
  <c r="AQ187" i="25"/>
  <c r="V187" i="25" s="1"/>
  <c r="AR187" i="25" s="1"/>
  <c r="AQ188" i="25"/>
  <c r="V188" i="25" s="1"/>
  <c r="AR188" i="25" s="1"/>
  <c r="AQ189" i="25"/>
  <c r="V189" i="25" s="1"/>
  <c r="AR189" i="25" s="1"/>
  <c r="AQ190" i="25"/>
  <c r="V190" i="25" s="1"/>
  <c r="AR190" i="25" s="1"/>
  <c r="AQ191" i="25"/>
  <c r="V191" i="25" s="1"/>
  <c r="AR191" i="25" s="1"/>
  <c r="AQ192" i="25"/>
  <c r="V192" i="25" s="1"/>
  <c r="AR192" i="25" s="1"/>
  <c r="AQ193" i="25"/>
  <c r="V193" i="25" s="1"/>
  <c r="AR193" i="25" s="1"/>
  <c r="AQ194" i="25"/>
  <c r="V194" i="25" s="1"/>
  <c r="AR194" i="25" s="1"/>
  <c r="AQ195" i="25"/>
  <c r="V195" i="25" s="1"/>
  <c r="AR195" i="25" s="1"/>
  <c r="AQ196" i="25"/>
  <c r="V196" i="25" s="1"/>
  <c r="AR196" i="25" s="1"/>
  <c r="AQ197" i="25"/>
  <c r="V197" i="25" s="1"/>
  <c r="AR197" i="25" s="1"/>
  <c r="AQ198" i="25"/>
  <c r="V198" i="25" s="1"/>
  <c r="AR198" i="25" s="1"/>
  <c r="AQ199" i="25"/>
  <c r="V199" i="25" s="1"/>
  <c r="AR199" i="25" s="1"/>
  <c r="AQ200" i="25"/>
  <c r="V200" i="25" s="1"/>
  <c r="AR200" i="25" s="1"/>
  <c r="AQ201" i="25"/>
  <c r="V201" i="25" s="1"/>
  <c r="AR201" i="25" s="1"/>
  <c r="AQ202" i="25"/>
  <c r="V202" i="25" s="1"/>
  <c r="AR202" i="25" s="1"/>
  <c r="AQ203" i="25"/>
  <c r="V203" i="25" s="1"/>
  <c r="AR203" i="25" s="1"/>
  <c r="AQ204" i="25"/>
  <c r="V204" i="25" s="1"/>
  <c r="AR204" i="25" s="1"/>
  <c r="AQ205" i="25"/>
  <c r="V205" i="25" s="1"/>
  <c r="AR205" i="25" s="1"/>
  <c r="AQ206" i="25"/>
  <c r="V206" i="25" s="1"/>
  <c r="AR206" i="25" s="1"/>
  <c r="AQ207" i="25"/>
  <c r="V207" i="25" s="1"/>
  <c r="AR207" i="25" s="1"/>
  <c r="AQ208" i="25"/>
  <c r="V208" i="25" s="1"/>
  <c r="AR208" i="25" s="1"/>
  <c r="AQ209" i="25"/>
  <c r="V209" i="25" s="1"/>
  <c r="AR209" i="25" s="1"/>
  <c r="AQ210" i="25"/>
  <c r="V210" i="25" s="1"/>
  <c r="AR210" i="25" s="1"/>
  <c r="AQ211" i="25"/>
  <c r="V211" i="25" s="1"/>
  <c r="AR211" i="25" s="1"/>
  <c r="AQ212" i="25"/>
  <c r="V212" i="25" s="1"/>
  <c r="AR212" i="25" s="1"/>
  <c r="AQ213" i="25"/>
  <c r="V213" i="25" s="1"/>
  <c r="AQ214" i="25"/>
  <c r="V214" i="25" s="1"/>
  <c r="AR214" i="25" s="1"/>
  <c r="AQ215" i="25"/>
  <c r="V215" i="25" s="1"/>
  <c r="AR215" i="25" s="1"/>
  <c r="AQ216" i="25"/>
  <c r="V216" i="25" s="1"/>
  <c r="AR216" i="25" s="1"/>
  <c r="AQ217" i="25"/>
  <c r="V217" i="25" s="1"/>
  <c r="AR217" i="25" s="1"/>
  <c r="AQ218" i="25"/>
  <c r="V218" i="25" s="1"/>
  <c r="AR218" i="25" s="1"/>
  <c r="AQ219" i="25"/>
  <c r="V219" i="25" s="1"/>
  <c r="AR219" i="25" s="1"/>
  <c r="AQ220" i="25"/>
  <c r="V220" i="25" s="1"/>
  <c r="AR220" i="25" s="1"/>
  <c r="AQ221" i="25"/>
  <c r="V221" i="25" s="1"/>
  <c r="AR221" i="25" s="1"/>
  <c r="AQ222" i="25"/>
  <c r="V222" i="25" s="1"/>
  <c r="AR222" i="25" s="1"/>
  <c r="AQ223" i="25"/>
  <c r="V223" i="25" s="1"/>
  <c r="AR223" i="25" s="1"/>
  <c r="AQ224" i="25"/>
  <c r="V224" i="25" s="1"/>
  <c r="AR224" i="25" s="1"/>
  <c r="AQ225" i="25"/>
  <c r="V225" i="25" s="1"/>
  <c r="AR225" i="25" s="1"/>
  <c r="AQ226" i="25"/>
  <c r="V226" i="25" s="1"/>
  <c r="AR226" i="25" s="1"/>
  <c r="AQ227" i="25"/>
  <c r="V227" i="25" s="1"/>
  <c r="AR227" i="25" s="1"/>
  <c r="AQ228" i="25"/>
  <c r="V228" i="25" s="1"/>
  <c r="AR228" i="25" s="1"/>
  <c r="AQ229" i="25"/>
  <c r="V229" i="25" s="1"/>
  <c r="AR229" i="25" s="1"/>
  <c r="AQ230" i="25"/>
  <c r="V230" i="25" s="1"/>
  <c r="AR230" i="25" s="1"/>
  <c r="AQ231" i="25"/>
  <c r="V231" i="25" s="1"/>
  <c r="AR231" i="25" s="1"/>
  <c r="AQ232" i="25"/>
  <c r="V232" i="25" s="1"/>
  <c r="AR232" i="25" s="1"/>
  <c r="AQ233" i="25"/>
  <c r="V233" i="25" s="1"/>
  <c r="AR233" i="25" s="1"/>
  <c r="AQ234" i="25"/>
  <c r="V234" i="25" s="1"/>
  <c r="AR234" i="25" s="1"/>
  <c r="AQ235" i="25"/>
  <c r="V235" i="25" s="1"/>
  <c r="AR235" i="25" s="1"/>
  <c r="AQ236" i="25"/>
  <c r="V236" i="25" s="1"/>
  <c r="AR236" i="25" s="1"/>
  <c r="AQ237" i="25"/>
  <c r="V237" i="25" s="1"/>
  <c r="AR237" i="25" s="1"/>
  <c r="AQ238" i="25"/>
  <c r="V238" i="25" s="1"/>
  <c r="AR238" i="25" s="1"/>
  <c r="AQ239" i="25"/>
  <c r="V239" i="25" s="1"/>
  <c r="AR239" i="25" s="1"/>
  <c r="AQ240" i="25"/>
  <c r="V240" i="25" s="1"/>
  <c r="AR240" i="25" s="1"/>
  <c r="AQ241" i="25"/>
  <c r="V241" i="25" s="1"/>
  <c r="AR241" i="25" s="1"/>
  <c r="AQ242" i="25"/>
  <c r="V242" i="25" s="1"/>
  <c r="AR242" i="25" s="1"/>
  <c r="AQ243" i="25"/>
  <c r="V243" i="25" s="1"/>
  <c r="AR243" i="25" s="1"/>
  <c r="AQ244" i="25"/>
  <c r="V244" i="25" s="1"/>
  <c r="AR244" i="25" s="1"/>
  <c r="AQ245" i="25"/>
  <c r="V245" i="25" s="1"/>
  <c r="AR245" i="25" s="1"/>
  <c r="AQ246" i="25"/>
  <c r="V246" i="25" s="1"/>
  <c r="AR246" i="25" s="1"/>
  <c r="AQ247" i="25"/>
  <c r="V247" i="25" s="1"/>
  <c r="AR247" i="25" s="1"/>
  <c r="AQ248" i="25"/>
  <c r="V248" i="25" s="1"/>
  <c r="AR248" i="25" s="1"/>
  <c r="AQ249" i="25"/>
  <c r="V249" i="25" s="1"/>
  <c r="AR249" i="25" s="1"/>
  <c r="AQ250" i="25"/>
  <c r="V250" i="25" s="1"/>
  <c r="AR250" i="25" s="1"/>
  <c r="AQ251" i="25"/>
  <c r="V251" i="25" s="1"/>
  <c r="AR251" i="25" s="1"/>
  <c r="AQ252" i="25"/>
  <c r="V252" i="25" s="1"/>
  <c r="AR252" i="25" s="1"/>
  <c r="AQ253" i="25"/>
  <c r="V253" i="25" s="1"/>
  <c r="AR253" i="25" s="1"/>
  <c r="AQ254" i="25"/>
  <c r="V254" i="25" s="1"/>
  <c r="AR254" i="25" s="1"/>
  <c r="AQ255" i="25"/>
  <c r="V255" i="25" s="1"/>
  <c r="AR255" i="25" s="1"/>
  <c r="AQ256" i="25"/>
  <c r="V256" i="25" s="1"/>
  <c r="AR256" i="25" s="1"/>
  <c r="AQ257" i="25"/>
  <c r="V257" i="25" s="1"/>
  <c r="AR257" i="25" s="1"/>
  <c r="AQ258" i="25"/>
  <c r="V258" i="25" s="1"/>
  <c r="AR258" i="25" s="1"/>
  <c r="AQ259" i="25"/>
  <c r="V259" i="25" s="1"/>
  <c r="AR259" i="25" s="1"/>
  <c r="AQ260" i="25"/>
  <c r="V260" i="25" s="1"/>
  <c r="AR260" i="25" s="1"/>
  <c r="AQ261" i="25"/>
  <c r="V261" i="25" s="1"/>
  <c r="AR261" i="25" s="1"/>
  <c r="AQ262" i="25"/>
  <c r="V262" i="25" s="1"/>
  <c r="AR262" i="25" s="1"/>
  <c r="AQ263" i="25"/>
  <c r="V263" i="25" s="1"/>
  <c r="AR263" i="25" s="1"/>
  <c r="AQ264" i="25"/>
  <c r="V264" i="25" s="1"/>
  <c r="AR264" i="25" s="1"/>
  <c r="AQ265" i="25"/>
  <c r="V265" i="25" s="1"/>
  <c r="AR265" i="25" s="1"/>
  <c r="AQ266" i="25"/>
  <c r="V266" i="25" s="1"/>
  <c r="AR266" i="25" s="1"/>
  <c r="AP266" i="25"/>
  <c r="AO266" i="25"/>
  <c r="AL266" i="25"/>
  <c r="AK266" i="25" s="1"/>
  <c r="AI266" i="25"/>
  <c r="AE266" i="25"/>
  <c r="C266" i="25"/>
  <c r="AP265" i="25"/>
  <c r="AO265" i="25"/>
  <c r="AL265" i="25"/>
  <c r="AI265" i="25"/>
  <c r="AE265" i="25"/>
  <c r="C265" i="25"/>
  <c r="AP264" i="25"/>
  <c r="AO264" i="25"/>
  <c r="AL264" i="25"/>
  <c r="AJ264" i="25" s="1"/>
  <c r="AI264" i="25"/>
  <c r="AE264" i="25"/>
  <c r="C264" i="25"/>
  <c r="AP263" i="25"/>
  <c r="AO263" i="25"/>
  <c r="AL263" i="25"/>
  <c r="AK263" i="25" s="1"/>
  <c r="AI263" i="25"/>
  <c r="AE263" i="25"/>
  <c r="C263" i="25"/>
  <c r="AP262" i="25"/>
  <c r="AO262" i="25"/>
  <c r="AL262" i="25"/>
  <c r="AK262" i="25" s="1"/>
  <c r="AI262" i="25"/>
  <c r="AE262" i="25"/>
  <c r="C262" i="25"/>
  <c r="AP261" i="25"/>
  <c r="AO261" i="25"/>
  <c r="AL261" i="25"/>
  <c r="AK261" i="25" s="1"/>
  <c r="AI261" i="25"/>
  <c r="AE261" i="25"/>
  <c r="C261" i="25"/>
  <c r="AP260" i="25"/>
  <c r="AO260" i="25"/>
  <c r="AL260" i="25"/>
  <c r="AK260" i="25" s="1"/>
  <c r="AI260" i="25"/>
  <c r="AE260" i="25"/>
  <c r="C260" i="25"/>
  <c r="AP259" i="25"/>
  <c r="AO259" i="25"/>
  <c r="AL259" i="25"/>
  <c r="AJ259" i="25" s="1"/>
  <c r="AI259" i="25"/>
  <c r="AE259" i="25"/>
  <c r="C259" i="25"/>
  <c r="AP258" i="25"/>
  <c r="AO258" i="25"/>
  <c r="AL258" i="25"/>
  <c r="AK258" i="25" s="1"/>
  <c r="AI258" i="25"/>
  <c r="AE258" i="25"/>
  <c r="C258" i="25"/>
  <c r="AP257" i="25"/>
  <c r="AO257" i="25"/>
  <c r="AL257" i="25"/>
  <c r="AI257" i="25"/>
  <c r="AE257" i="25"/>
  <c r="C257" i="25"/>
  <c r="AP256" i="25"/>
  <c r="AO256" i="25"/>
  <c r="AL256" i="25"/>
  <c r="AJ256" i="25" s="1"/>
  <c r="AI256" i="25"/>
  <c r="AE256" i="25"/>
  <c r="C256" i="25"/>
  <c r="AP255" i="25"/>
  <c r="AO255" i="25"/>
  <c r="AL255" i="25"/>
  <c r="AK255" i="25" s="1"/>
  <c r="AI255" i="25"/>
  <c r="AE255" i="25"/>
  <c r="C255" i="25"/>
  <c r="AP254" i="25"/>
  <c r="AO254" i="25"/>
  <c r="AL254" i="25"/>
  <c r="AK254" i="25" s="1"/>
  <c r="AI254" i="25"/>
  <c r="AE254" i="25"/>
  <c r="C254" i="25"/>
  <c r="AP253" i="25"/>
  <c r="AO253" i="25"/>
  <c r="AL253" i="25"/>
  <c r="AK253" i="25" s="1"/>
  <c r="AI253" i="25"/>
  <c r="AE253" i="25"/>
  <c r="C253" i="25"/>
  <c r="AP252" i="25"/>
  <c r="AO252" i="25"/>
  <c r="AL252" i="25"/>
  <c r="AJ252" i="25" s="1"/>
  <c r="AI252" i="25"/>
  <c r="AE252" i="25"/>
  <c r="C252" i="25"/>
  <c r="AP251" i="25"/>
  <c r="AO251" i="25"/>
  <c r="AL251" i="25"/>
  <c r="AJ251" i="25" s="1"/>
  <c r="AI251" i="25"/>
  <c r="AE251" i="25"/>
  <c r="C251" i="25"/>
  <c r="AP250" i="25"/>
  <c r="AO250" i="25"/>
  <c r="AL250" i="25"/>
  <c r="AK250" i="25" s="1"/>
  <c r="AI250" i="25"/>
  <c r="AE250" i="25"/>
  <c r="C250" i="25"/>
  <c r="AP249" i="25"/>
  <c r="AO249" i="25"/>
  <c r="AL249" i="25"/>
  <c r="AI249" i="25"/>
  <c r="AE249" i="25"/>
  <c r="C249" i="25"/>
  <c r="AP248" i="25"/>
  <c r="AO248" i="25"/>
  <c r="AL248" i="25"/>
  <c r="AJ248" i="25" s="1"/>
  <c r="AI248" i="25"/>
  <c r="AE248" i="25"/>
  <c r="C248" i="25"/>
  <c r="AP247" i="25"/>
  <c r="AO247" i="25"/>
  <c r="AL247" i="25"/>
  <c r="AK247" i="25" s="1"/>
  <c r="AI247" i="25"/>
  <c r="AE247" i="25"/>
  <c r="C247" i="25"/>
  <c r="AP246" i="25"/>
  <c r="AO246" i="25"/>
  <c r="AL246" i="25"/>
  <c r="AK246" i="25" s="1"/>
  <c r="AI246" i="25"/>
  <c r="AE246" i="25"/>
  <c r="C246" i="25"/>
  <c r="AP245" i="25"/>
  <c r="AO245" i="25"/>
  <c r="AL245" i="25"/>
  <c r="AJ245" i="25" s="1"/>
  <c r="AI245" i="25"/>
  <c r="AE245" i="25"/>
  <c r="C245" i="25"/>
  <c r="AP244" i="25"/>
  <c r="AO244" i="25"/>
  <c r="AL244" i="25"/>
  <c r="AK244" i="25" s="1"/>
  <c r="AI244" i="25"/>
  <c r="AE244" i="25"/>
  <c r="C244" i="25"/>
  <c r="AP243" i="25"/>
  <c r="AO243" i="25"/>
  <c r="AL243" i="25"/>
  <c r="AK243" i="25" s="1"/>
  <c r="AI243" i="25"/>
  <c r="AE243" i="25"/>
  <c r="C243" i="25"/>
  <c r="AP242" i="25"/>
  <c r="AO242" i="25"/>
  <c r="AL242" i="25"/>
  <c r="AJ242" i="25" s="1"/>
  <c r="AI242" i="25"/>
  <c r="AE242" i="25"/>
  <c r="C242" i="25"/>
  <c r="AP241" i="25"/>
  <c r="AO241" i="25"/>
  <c r="AL241" i="25"/>
  <c r="AI241" i="25"/>
  <c r="AE241" i="25"/>
  <c r="C241" i="25"/>
  <c r="AP240" i="25"/>
  <c r="AO240" i="25"/>
  <c r="AL240" i="25"/>
  <c r="AJ240" i="25" s="1"/>
  <c r="AI240" i="25"/>
  <c r="AE240" i="25"/>
  <c r="C240" i="25"/>
  <c r="AP239" i="25"/>
  <c r="AO239" i="25"/>
  <c r="AL239" i="25"/>
  <c r="AJ239" i="25" s="1"/>
  <c r="AI239" i="25"/>
  <c r="AE239" i="25"/>
  <c r="C239" i="25"/>
  <c r="AP238" i="25"/>
  <c r="AO238" i="25"/>
  <c r="AL238" i="25"/>
  <c r="AK238" i="25" s="1"/>
  <c r="AI238" i="25"/>
  <c r="AE238" i="25"/>
  <c r="C238" i="25"/>
  <c r="AP237" i="25"/>
  <c r="AO237" i="25"/>
  <c r="AL237" i="25"/>
  <c r="AJ237" i="25" s="1"/>
  <c r="AI237" i="25"/>
  <c r="AE237" i="25"/>
  <c r="C237" i="25"/>
  <c r="AP236" i="25"/>
  <c r="AO236" i="25"/>
  <c r="AL236" i="25"/>
  <c r="AK236" i="25" s="1"/>
  <c r="AI236" i="25"/>
  <c r="AE236" i="25"/>
  <c r="C236" i="25"/>
  <c r="AP235" i="25"/>
  <c r="AO235" i="25"/>
  <c r="AL235" i="25"/>
  <c r="AK235" i="25" s="1"/>
  <c r="AI235" i="25"/>
  <c r="AE235" i="25"/>
  <c r="C235" i="25"/>
  <c r="AP234" i="25"/>
  <c r="AO234" i="25"/>
  <c r="AL234" i="25"/>
  <c r="AJ234" i="25" s="1"/>
  <c r="AI234" i="25"/>
  <c r="AE234" i="25"/>
  <c r="C234" i="25"/>
  <c r="AP233" i="25"/>
  <c r="AO233" i="25"/>
  <c r="AL233" i="25"/>
  <c r="AI233" i="25"/>
  <c r="AE233" i="25"/>
  <c r="C233" i="25"/>
  <c r="AP232" i="25"/>
  <c r="AO232" i="25"/>
  <c r="AL232" i="25"/>
  <c r="AJ232" i="25" s="1"/>
  <c r="AI232" i="25"/>
  <c r="AE232" i="25"/>
  <c r="C232" i="25"/>
  <c r="AP231" i="25"/>
  <c r="AO231" i="25"/>
  <c r="AL231" i="25"/>
  <c r="AK231" i="25" s="1"/>
  <c r="AI231" i="25"/>
  <c r="AE231" i="25"/>
  <c r="C231" i="25"/>
  <c r="AP230" i="25"/>
  <c r="AO230" i="25"/>
  <c r="AL230" i="25"/>
  <c r="AK230" i="25" s="1"/>
  <c r="AI230" i="25"/>
  <c r="AE230" i="25"/>
  <c r="C230" i="25"/>
  <c r="AP229" i="25"/>
  <c r="AO229" i="25"/>
  <c r="AL229" i="25"/>
  <c r="AJ229" i="25" s="1"/>
  <c r="AI229" i="25"/>
  <c r="AE229" i="25"/>
  <c r="C229" i="25"/>
  <c r="AP228" i="25"/>
  <c r="AO228" i="25"/>
  <c r="AL228" i="25"/>
  <c r="AJ228" i="25" s="1"/>
  <c r="AI228" i="25"/>
  <c r="AE228" i="25"/>
  <c r="C228" i="25"/>
  <c r="AP227" i="25"/>
  <c r="AO227" i="25"/>
  <c r="AL227" i="25"/>
  <c r="AK227" i="25" s="1"/>
  <c r="AI227" i="25"/>
  <c r="AE227" i="25"/>
  <c r="C227" i="25"/>
  <c r="AP226" i="25"/>
  <c r="AO226" i="25"/>
  <c r="AL226" i="25"/>
  <c r="AK226" i="25" s="1"/>
  <c r="AI226" i="25"/>
  <c r="AE226" i="25"/>
  <c r="C226" i="25"/>
  <c r="AP225" i="25"/>
  <c r="AO225" i="25"/>
  <c r="AL225" i="25"/>
  <c r="AI225" i="25"/>
  <c r="AE225" i="25"/>
  <c r="C225" i="25"/>
  <c r="AP224" i="25"/>
  <c r="AO224" i="25"/>
  <c r="AL224" i="25"/>
  <c r="AJ224" i="25" s="1"/>
  <c r="AI224" i="25"/>
  <c r="AE224" i="25"/>
  <c r="C224" i="25"/>
  <c r="AP223" i="25"/>
  <c r="AO223" i="25"/>
  <c r="AL223" i="25"/>
  <c r="AK223" i="25" s="1"/>
  <c r="AI223" i="25"/>
  <c r="AE223" i="25"/>
  <c r="C223" i="25"/>
  <c r="AP222" i="25"/>
  <c r="AO222" i="25"/>
  <c r="AL222" i="25"/>
  <c r="AI222" i="25"/>
  <c r="AE222" i="25"/>
  <c r="C222" i="25"/>
  <c r="AP221" i="25"/>
  <c r="AO221" i="25"/>
  <c r="AL221" i="25"/>
  <c r="AJ221" i="25" s="1"/>
  <c r="AI221" i="25"/>
  <c r="AE221" i="25"/>
  <c r="C221" i="25"/>
  <c r="AP220" i="25"/>
  <c r="AO220" i="25"/>
  <c r="AL220" i="25"/>
  <c r="AK220" i="25" s="1"/>
  <c r="AI220" i="25"/>
  <c r="AE220" i="25"/>
  <c r="C220" i="25"/>
  <c r="AP219" i="25"/>
  <c r="AO219" i="25"/>
  <c r="AL219" i="25"/>
  <c r="AK219" i="25" s="1"/>
  <c r="AI219" i="25"/>
  <c r="AE219" i="25"/>
  <c r="C219" i="25"/>
  <c r="AP218" i="25"/>
  <c r="AO218" i="25"/>
  <c r="AL218" i="25"/>
  <c r="AK218" i="25" s="1"/>
  <c r="AI218" i="25"/>
  <c r="AE218" i="25"/>
  <c r="C218" i="25"/>
  <c r="AP217" i="25"/>
  <c r="AO217" i="25"/>
  <c r="AL217" i="25"/>
  <c r="AI217" i="25"/>
  <c r="AE217" i="25"/>
  <c r="C217" i="25"/>
  <c r="AP216" i="25"/>
  <c r="AO216" i="25"/>
  <c r="AL216" i="25"/>
  <c r="AJ216" i="25" s="1"/>
  <c r="AI216" i="25"/>
  <c r="AE216" i="25"/>
  <c r="C216" i="25"/>
  <c r="AP215" i="25"/>
  <c r="AO215" i="25"/>
  <c r="AL215" i="25"/>
  <c r="AK215" i="25" s="1"/>
  <c r="AI215" i="25"/>
  <c r="AE215" i="25"/>
  <c r="C215" i="25"/>
  <c r="AP214" i="25"/>
  <c r="AO214" i="25"/>
  <c r="AL214" i="25"/>
  <c r="AK214" i="25" s="1"/>
  <c r="AI214" i="25"/>
  <c r="AE214" i="25"/>
  <c r="C214" i="25"/>
  <c r="AP213" i="25"/>
  <c r="AO213" i="25"/>
  <c r="AL213" i="25"/>
  <c r="AJ213" i="25" s="1"/>
  <c r="AI213" i="25"/>
  <c r="AE213" i="25"/>
  <c r="C213" i="25"/>
  <c r="AP212" i="25"/>
  <c r="AO212" i="25"/>
  <c r="AL212" i="25"/>
  <c r="AK212" i="25" s="1"/>
  <c r="AI212" i="25"/>
  <c r="AE212" i="25"/>
  <c r="C212" i="25"/>
  <c r="AP211" i="25"/>
  <c r="AO211" i="25"/>
  <c r="AL211" i="25"/>
  <c r="AK211" i="25" s="1"/>
  <c r="AI211" i="25"/>
  <c r="AE211" i="25"/>
  <c r="C211" i="25"/>
  <c r="AP210" i="25"/>
  <c r="AO210" i="25"/>
  <c r="AL210" i="25"/>
  <c r="AJ210" i="25" s="1"/>
  <c r="AI210" i="25"/>
  <c r="AE210" i="25"/>
  <c r="C210" i="25"/>
  <c r="AP209" i="25"/>
  <c r="AO209" i="25"/>
  <c r="AL209" i="25"/>
  <c r="AK209" i="25" s="1"/>
  <c r="AI209" i="25"/>
  <c r="AE209" i="25"/>
  <c r="C209" i="25"/>
  <c r="AP208" i="25"/>
  <c r="AO208" i="25"/>
  <c r="AL208" i="25"/>
  <c r="AJ208" i="25" s="1"/>
  <c r="AI208" i="25"/>
  <c r="AE208" i="25"/>
  <c r="C208" i="25"/>
  <c r="AP207" i="25"/>
  <c r="AO207" i="25"/>
  <c r="AL207" i="25"/>
  <c r="AJ207" i="25" s="1"/>
  <c r="AI207" i="25"/>
  <c r="AE207" i="25"/>
  <c r="C207" i="25"/>
  <c r="AP206" i="25"/>
  <c r="AO206" i="25"/>
  <c r="AL206" i="25"/>
  <c r="AK206" i="25" s="1"/>
  <c r="AI206" i="25"/>
  <c r="AE206" i="25"/>
  <c r="C206" i="25"/>
  <c r="AP205" i="25"/>
  <c r="AO205" i="25"/>
  <c r="AL205" i="25"/>
  <c r="AK205" i="25" s="1"/>
  <c r="AI205" i="25"/>
  <c r="AE205" i="25"/>
  <c r="C205" i="25"/>
  <c r="AP204" i="25"/>
  <c r="AO204" i="25"/>
  <c r="AL204" i="25"/>
  <c r="AK204" i="25" s="1"/>
  <c r="AI204" i="25"/>
  <c r="AE204" i="25"/>
  <c r="C204" i="25"/>
  <c r="AP203" i="25"/>
  <c r="AO203" i="25"/>
  <c r="AL203" i="25"/>
  <c r="AK203" i="25" s="1"/>
  <c r="AI203" i="25"/>
  <c r="AE203" i="25"/>
  <c r="C203" i="25"/>
  <c r="AP202" i="25"/>
  <c r="AO202" i="25"/>
  <c r="AL202" i="25"/>
  <c r="AI202" i="25"/>
  <c r="AE202" i="25"/>
  <c r="C202" i="25"/>
  <c r="AP201" i="25"/>
  <c r="AO201" i="25"/>
  <c r="AL201" i="25"/>
  <c r="AK201" i="25" s="1"/>
  <c r="AI201" i="25"/>
  <c r="AE201" i="25"/>
  <c r="C201" i="25"/>
  <c r="AP200" i="25"/>
  <c r="AO200" i="25"/>
  <c r="AL200" i="25"/>
  <c r="AK200" i="25" s="1"/>
  <c r="AI200" i="25"/>
  <c r="AE200" i="25"/>
  <c r="C200" i="25"/>
  <c r="AP199" i="25"/>
  <c r="AO199" i="25"/>
  <c r="AL199" i="25"/>
  <c r="AK199" i="25" s="1"/>
  <c r="AI199" i="25"/>
  <c r="AE199" i="25"/>
  <c r="C199" i="25"/>
  <c r="AP198" i="25"/>
  <c r="AO198" i="25"/>
  <c r="AL198" i="25"/>
  <c r="AK198" i="25" s="1"/>
  <c r="AI198" i="25"/>
  <c r="AE198" i="25"/>
  <c r="C198" i="25"/>
  <c r="AP197" i="25"/>
  <c r="AO197" i="25"/>
  <c r="AL197" i="25"/>
  <c r="AJ197" i="25" s="1"/>
  <c r="AI197" i="25"/>
  <c r="AE197" i="25"/>
  <c r="C197" i="25"/>
  <c r="AP196" i="25"/>
  <c r="AO196" i="25"/>
  <c r="AL196" i="25"/>
  <c r="AJ196" i="25" s="1"/>
  <c r="AI196" i="25"/>
  <c r="AE196" i="25"/>
  <c r="C196" i="25"/>
  <c r="AP195" i="25"/>
  <c r="AO195" i="25"/>
  <c r="AL195" i="25"/>
  <c r="AK195" i="25" s="1"/>
  <c r="AI195" i="25"/>
  <c r="AE195" i="25"/>
  <c r="C195" i="25"/>
  <c r="AP194" i="25"/>
  <c r="AO194" i="25"/>
  <c r="AL194" i="25"/>
  <c r="AI194" i="25"/>
  <c r="AE194" i="25"/>
  <c r="C194" i="25"/>
  <c r="AP193" i="25"/>
  <c r="AO193" i="25"/>
  <c r="AL193" i="25"/>
  <c r="AJ193" i="25" s="1"/>
  <c r="AI193" i="25"/>
  <c r="AE193" i="25"/>
  <c r="C193" i="25"/>
  <c r="AP192" i="25"/>
  <c r="AO192" i="25"/>
  <c r="AL192" i="25"/>
  <c r="AK192" i="25" s="1"/>
  <c r="AI192" i="25"/>
  <c r="AE192" i="25"/>
  <c r="C192" i="25"/>
  <c r="AP191" i="25"/>
  <c r="AO191" i="25"/>
  <c r="AL191" i="25"/>
  <c r="AK191" i="25" s="1"/>
  <c r="AI191" i="25"/>
  <c r="AE191" i="25"/>
  <c r="C191" i="25"/>
  <c r="AP190" i="25"/>
  <c r="AO190" i="25"/>
  <c r="AL190" i="25"/>
  <c r="AK190" i="25" s="1"/>
  <c r="AI190" i="25"/>
  <c r="AE190" i="25"/>
  <c r="C190" i="25"/>
  <c r="AP189" i="25"/>
  <c r="AO189" i="25"/>
  <c r="AL189" i="25"/>
  <c r="AK189" i="25" s="1"/>
  <c r="AI189" i="25"/>
  <c r="AE189" i="25"/>
  <c r="C189" i="25"/>
  <c r="AP188" i="25"/>
  <c r="AO188" i="25"/>
  <c r="AL188" i="25"/>
  <c r="AK188" i="25" s="1"/>
  <c r="AI188" i="25"/>
  <c r="AE188" i="25"/>
  <c r="C188" i="25"/>
  <c r="AP187" i="25"/>
  <c r="AO187" i="25"/>
  <c r="AL187" i="25"/>
  <c r="AK187" i="25" s="1"/>
  <c r="AI187" i="25"/>
  <c r="AE187" i="25"/>
  <c r="C187" i="25"/>
  <c r="AP186" i="25"/>
  <c r="AO186" i="25"/>
  <c r="AL186" i="25"/>
  <c r="AI186" i="25"/>
  <c r="AE186" i="25"/>
  <c r="C186" i="25"/>
  <c r="AP185" i="25"/>
  <c r="AO185" i="25"/>
  <c r="AL185" i="25"/>
  <c r="AK185" i="25" s="1"/>
  <c r="AI185" i="25"/>
  <c r="AE185" i="25"/>
  <c r="C185" i="25"/>
  <c r="AP184" i="25"/>
  <c r="AO184" i="25"/>
  <c r="AL184" i="25"/>
  <c r="AK184" i="25" s="1"/>
  <c r="AI184" i="25"/>
  <c r="AE184" i="25"/>
  <c r="C184" i="25"/>
  <c r="AP183" i="25"/>
  <c r="AO183" i="25"/>
  <c r="AL183" i="25"/>
  <c r="AK183" i="25" s="1"/>
  <c r="AI183" i="25"/>
  <c r="AE183" i="25"/>
  <c r="C183" i="25"/>
  <c r="AP182" i="25"/>
  <c r="AO182" i="25"/>
  <c r="AL182" i="25"/>
  <c r="AK182" i="25" s="1"/>
  <c r="AI182" i="25"/>
  <c r="AE182" i="25"/>
  <c r="C182" i="25"/>
  <c r="AP181" i="25"/>
  <c r="AO181" i="25"/>
  <c r="AL181" i="25"/>
  <c r="AK181" i="25" s="1"/>
  <c r="AI181" i="25"/>
  <c r="AE181" i="25"/>
  <c r="C181" i="25"/>
  <c r="AP180" i="25"/>
  <c r="AO180" i="25"/>
  <c r="AL180" i="25"/>
  <c r="AJ180" i="25" s="1"/>
  <c r="AI180" i="25"/>
  <c r="AE180" i="25"/>
  <c r="C180" i="25"/>
  <c r="AP179" i="25"/>
  <c r="AO179" i="25"/>
  <c r="AL179" i="25"/>
  <c r="AK179" i="25" s="1"/>
  <c r="AI179" i="25"/>
  <c r="AE179" i="25"/>
  <c r="C179" i="25"/>
  <c r="AP178" i="25"/>
  <c r="AO178" i="25"/>
  <c r="AL178" i="25"/>
  <c r="AI178" i="25"/>
  <c r="AE178" i="25"/>
  <c r="C178" i="25"/>
  <c r="AP177" i="25"/>
  <c r="AO177" i="25"/>
  <c r="AL177" i="25"/>
  <c r="AK177" i="25" s="1"/>
  <c r="AI177" i="25"/>
  <c r="AE177" i="25"/>
  <c r="C177" i="25"/>
  <c r="AP176" i="25"/>
  <c r="AO176" i="25"/>
  <c r="AL176" i="25"/>
  <c r="AK176" i="25" s="1"/>
  <c r="AI176" i="25"/>
  <c r="AE176" i="25"/>
  <c r="C176" i="25"/>
  <c r="AP175" i="25"/>
  <c r="AO175" i="25"/>
  <c r="AL175" i="25"/>
  <c r="AK175" i="25" s="1"/>
  <c r="AI175" i="25"/>
  <c r="AE175" i="25"/>
  <c r="C175" i="25"/>
  <c r="AP174" i="25"/>
  <c r="AO174" i="25"/>
  <c r="AL174" i="25"/>
  <c r="AJ174" i="25" s="1"/>
  <c r="AI174" i="25"/>
  <c r="AE174" i="25"/>
  <c r="C174" i="25"/>
  <c r="AP173" i="25"/>
  <c r="AO173" i="25"/>
  <c r="AL173" i="25"/>
  <c r="AK173" i="25" s="1"/>
  <c r="AI173" i="25"/>
  <c r="AE173" i="25"/>
  <c r="C173" i="25"/>
  <c r="AP172" i="25"/>
  <c r="AO172" i="25"/>
  <c r="AL172" i="25"/>
  <c r="AJ172" i="25" s="1"/>
  <c r="AI172" i="25"/>
  <c r="AE172" i="25"/>
  <c r="C172" i="25"/>
  <c r="AP171" i="25"/>
  <c r="AO171" i="25"/>
  <c r="AL171" i="25"/>
  <c r="AK171" i="25" s="1"/>
  <c r="AI171" i="25"/>
  <c r="AE171" i="25"/>
  <c r="C171" i="25"/>
  <c r="AP170" i="25"/>
  <c r="AO170" i="25"/>
  <c r="AL170" i="25"/>
  <c r="AI170" i="25"/>
  <c r="AE170" i="25"/>
  <c r="C170" i="25"/>
  <c r="AP169" i="25"/>
  <c r="AO169" i="25"/>
  <c r="AL169" i="25"/>
  <c r="AJ169" i="25" s="1"/>
  <c r="AI169" i="25"/>
  <c r="AE169" i="25"/>
  <c r="C169" i="25"/>
  <c r="AP168" i="25"/>
  <c r="AO168" i="25"/>
  <c r="AL168" i="25"/>
  <c r="AK168" i="25" s="1"/>
  <c r="AI168" i="25"/>
  <c r="AE168" i="25"/>
  <c r="C168" i="25"/>
  <c r="AP167" i="25"/>
  <c r="AO167" i="25"/>
  <c r="AL167" i="25"/>
  <c r="AI167" i="25"/>
  <c r="AE167" i="25"/>
  <c r="C167" i="25"/>
  <c r="AP166" i="25"/>
  <c r="AO166" i="25"/>
  <c r="AL166" i="25"/>
  <c r="AK166" i="25" s="1"/>
  <c r="AI166" i="25"/>
  <c r="AE166" i="25"/>
  <c r="C166" i="25"/>
  <c r="AP165" i="25"/>
  <c r="AO165" i="25"/>
  <c r="AL165" i="25"/>
  <c r="AK165" i="25" s="1"/>
  <c r="AI165" i="25"/>
  <c r="AE165" i="25"/>
  <c r="C165" i="25"/>
  <c r="AP164" i="25"/>
  <c r="AO164" i="25"/>
  <c r="AL164" i="25"/>
  <c r="AK164" i="25" s="1"/>
  <c r="AI164" i="25"/>
  <c r="AE164" i="25"/>
  <c r="C164" i="25"/>
  <c r="AP163" i="25"/>
  <c r="AO163" i="25"/>
  <c r="AL163" i="25"/>
  <c r="AK163" i="25" s="1"/>
  <c r="AI163" i="25"/>
  <c r="AE163" i="25"/>
  <c r="C163" i="25"/>
  <c r="AP162" i="25"/>
  <c r="AO162" i="25"/>
  <c r="AL162" i="25"/>
  <c r="AI162" i="25"/>
  <c r="AE162" i="25"/>
  <c r="C162" i="25"/>
  <c r="AP161" i="25"/>
  <c r="AO161" i="25"/>
  <c r="AL161" i="25"/>
  <c r="AK161" i="25" s="1"/>
  <c r="AI161" i="25"/>
  <c r="AE161" i="25"/>
  <c r="C161" i="25"/>
  <c r="AP160" i="25"/>
  <c r="AO160" i="25"/>
  <c r="AL160" i="25"/>
  <c r="AK160" i="25" s="1"/>
  <c r="AI160" i="25"/>
  <c r="AE160" i="25"/>
  <c r="C160" i="25"/>
  <c r="AP159" i="25"/>
  <c r="AO159" i="25"/>
  <c r="AL159" i="25"/>
  <c r="AJ159" i="25" s="1"/>
  <c r="AI159" i="25"/>
  <c r="AE159" i="25"/>
  <c r="C159" i="25"/>
  <c r="AP158" i="25"/>
  <c r="AO158" i="25"/>
  <c r="AL158" i="25"/>
  <c r="AK158" i="25" s="1"/>
  <c r="AI158" i="25"/>
  <c r="AE158" i="25"/>
  <c r="C158" i="25"/>
  <c r="AP157" i="25"/>
  <c r="AO157" i="25"/>
  <c r="AL157" i="25"/>
  <c r="AJ157" i="25" s="1"/>
  <c r="AI157" i="25"/>
  <c r="AE157" i="25"/>
  <c r="C157" i="25"/>
  <c r="AP156" i="25"/>
  <c r="AO156" i="25"/>
  <c r="AL156" i="25"/>
  <c r="AJ156" i="25" s="1"/>
  <c r="AI156" i="25"/>
  <c r="AE156" i="25"/>
  <c r="C156" i="25"/>
  <c r="AP155" i="25"/>
  <c r="AO155" i="25"/>
  <c r="AL155" i="25"/>
  <c r="AI155" i="25"/>
  <c r="AE155" i="25"/>
  <c r="C155" i="25"/>
  <c r="AP154" i="25"/>
  <c r="AO154" i="25"/>
  <c r="AL154" i="25"/>
  <c r="AJ154" i="25" s="1"/>
  <c r="AI154" i="25"/>
  <c r="AE154" i="25"/>
  <c r="C154" i="25"/>
  <c r="AP153" i="25"/>
  <c r="AO153" i="25"/>
  <c r="AL153" i="25"/>
  <c r="AJ153" i="25" s="1"/>
  <c r="AI153" i="25"/>
  <c r="AE153" i="25"/>
  <c r="C153" i="25"/>
  <c r="AP152" i="25"/>
  <c r="AO152" i="25"/>
  <c r="AL152" i="25"/>
  <c r="AK152" i="25" s="1"/>
  <c r="AI152" i="25"/>
  <c r="AE152" i="25"/>
  <c r="C152" i="25"/>
  <c r="AP151" i="25"/>
  <c r="AO151" i="25"/>
  <c r="AL151" i="25"/>
  <c r="AK151" i="25" s="1"/>
  <c r="AI151" i="25"/>
  <c r="AE151" i="25"/>
  <c r="C151" i="25"/>
  <c r="AP150" i="25"/>
  <c r="AO150" i="25"/>
  <c r="AL150" i="25"/>
  <c r="AJ150" i="25" s="1"/>
  <c r="AI150" i="25"/>
  <c r="AE150" i="25"/>
  <c r="C150" i="25"/>
  <c r="AP149" i="25"/>
  <c r="AO149" i="25"/>
  <c r="AL149" i="25"/>
  <c r="AK149" i="25" s="1"/>
  <c r="AI149" i="25"/>
  <c r="AE149" i="25"/>
  <c r="C149" i="25"/>
  <c r="AP148" i="25"/>
  <c r="AO148" i="25"/>
  <c r="AL148" i="25"/>
  <c r="AK148" i="25" s="1"/>
  <c r="AI148" i="25"/>
  <c r="AE148" i="25"/>
  <c r="C148" i="25"/>
  <c r="AP147" i="25"/>
  <c r="AO147" i="25"/>
  <c r="AL147" i="25"/>
  <c r="AJ147" i="25" s="1"/>
  <c r="AI147" i="25"/>
  <c r="AE147" i="25"/>
  <c r="C147" i="25"/>
  <c r="AP146" i="25"/>
  <c r="AO146" i="25"/>
  <c r="AL146" i="25"/>
  <c r="AK146" i="25" s="1"/>
  <c r="AI146" i="25"/>
  <c r="AE146" i="25"/>
  <c r="C146" i="25"/>
  <c r="AP145" i="25"/>
  <c r="AO145" i="25"/>
  <c r="AL145" i="25"/>
  <c r="AK145" i="25" s="1"/>
  <c r="AI145" i="25"/>
  <c r="AE145" i="25"/>
  <c r="C145" i="25"/>
  <c r="AP144" i="25"/>
  <c r="AO144" i="25"/>
  <c r="AL144" i="25"/>
  <c r="AK144" i="25" s="1"/>
  <c r="AI144" i="25"/>
  <c r="AE144" i="25"/>
  <c r="C144" i="25"/>
  <c r="AP143" i="25"/>
  <c r="AO143" i="25"/>
  <c r="AL143" i="25"/>
  <c r="AJ143" i="25" s="1"/>
  <c r="AI143" i="25"/>
  <c r="AE143" i="25"/>
  <c r="C143" i="25"/>
  <c r="AP142" i="25"/>
  <c r="AO142" i="25"/>
  <c r="AL142" i="25"/>
  <c r="AK142" i="25" s="1"/>
  <c r="AI142" i="25"/>
  <c r="AE142" i="25"/>
  <c r="C142" i="25"/>
  <c r="AP141" i="25"/>
  <c r="AO141" i="25"/>
  <c r="AL141" i="25"/>
  <c r="AK141" i="25" s="1"/>
  <c r="AI141" i="25"/>
  <c r="AE141" i="25"/>
  <c r="C141" i="25"/>
  <c r="AP140" i="25"/>
  <c r="AO140" i="25"/>
  <c r="AL140" i="25"/>
  <c r="AJ140" i="25" s="1"/>
  <c r="AI140" i="25"/>
  <c r="AE140" i="25"/>
  <c r="C140" i="25"/>
  <c r="AP139" i="25"/>
  <c r="AO139" i="25"/>
  <c r="AL139" i="25"/>
  <c r="AJ139" i="25" s="1"/>
  <c r="AI139" i="25"/>
  <c r="AE139" i="25"/>
  <c r="C139" i="25"/>
  <c r="AP138" i="25"/>
  <c r="AO138" i="25"/>
  <c r="AL138" i="25"/>
  <c r="AK138" i="25" s="1"/>
  <c r="AI138" i="25"/>
  <c r="AE138" i="25"/>
  <c r="C138" i="25"/>
  <c r="AP137" i="25"/>
  <c r="AO137" i="25"/>
  <c r="AL137" i="25"/>
  <c r="AK137" i="25" s="1"/>
  <c r="AI137" i="25"/>
  <c r="AE137" i="25"/>
  <c r="C137" i="25"/>
  <c r="AP136" i="25"/>
  <c r="AO136" i="25"/>
  <c r="AL136" i="25"/>
  <c r="AK136" i="25" s="1"/>
  <c r="AI136" i="25"/>
  <c r="AE136" i="25"/>
  <c r="C136" i="25"/>
  <c r="AP135" i="25"/>
  <c r="AO135" i="25"/>
  <c r="AL135" i="25"/>
  <c r="AJ135" i="25" s="1"/>
  <c r="AI135" i="25"/>
  <c r="AE135" i="25"/>
  <c r="C135" i="25"/>
  <c r="AP134" i="25"/>
  <c r="AO134" i="25"/>
  <c r="AL134" i="25"/>
  <c r="AK134" i="25" s="1"/>
  <c r="AI134" i="25"/>
  <c r="AE134" i="25"/>
  <c r="C134" i="25"/>
  <c r="AP133" i="25"/>
  <c r="AO133" i="25"/>
  <c r="AL133" i="25"/>
  <c r="AK133" i="25" s="1"/>
  <c r="AI133" i="25"/>
  <c r="AE133" i="25"/>
  <c r="C133" i="25"/>
  <c r="AP132" i="25"/>
  <c r="AO132" i="25"/>
  <c r="AL132" i="25"/>
  <c r="AJ132" i="25" s="1"/>
  <c r="AI132" i="25"/>
  <c r="AE132" i="25"/>
  <c r="C132" i="25"/>
  <c r="AP131" i="25"/>
  <c r="AO131" i="25"/>
  <c r="AL131" i="25"/>
  <c r="AJ131" i="25" s="1"/>
  <c r="AI131" i="25"/>
  <c r="AE131" i="25"/>
  <c r="C131" i="25"/>
  <c r="AP130" i="25"/>
  <c r="AO130" i="25"/>
  <c r="AL130" i="25"/>
  <c r="AJ130" i="25" s="1"/>
  <c r="AI130" i="25"/>
  <c r="AE130" i="25"/>
  <c r="C130" i="25"/>
  <c r="AP129" i="25"/>
  <c r="AO129" i="25"/>
  <c r="AL129" i="25"/>
  <c r="AK129" i="25" s="1"/>
  <c r="AI129" i="25"/>
  <c r="AE129" i="25"/>
  <c r="C129" i="25"/>
  <c r="AP128" i="25"/>
  <c r="AO128" i="25"/>
  <c r="AL128" i="25"/>
  <c r="AK128" i="25" s="1"/>
  <c r="AI128" i="25"/>
  <c r="AE128" i="25"/>
  <c r="C128" i="25"/>
  <c r="AP127" i="25"/>
  <c r="AO127" i="25"/>
  <c r="AL127" i="25"/>
  <c r="AJ127" i="25" s="1"/>
  <c r="AI127" i="25"/>
  <c r="AE127" i="25"/>
  <c r="C127" i="25"/>
  <c r="AP126" i="25"/>
  <c r="AO126" i="25"/>
  <c r="AL126" i="25"/>
  <c r="AJ126" i="25" s="1"/>
  <c r="AI126" i="25"/>
  <c r="AE126" i="25"/>
  <c r="C126" i="25"/>
  <c r="AP125" i="25"/>
  <c r="AO125" i="25"/>
  <c r="AL125" i="25"/>
  <c r="AJ125" i="25" s="1"/>
  <c r="AI125" i="25"/>
  <c r="AE125" i="25"/>
  <c r="C125" i="25"/>
  <c r="AP124" i="25"/>
  <c r="AO124" i="25"/>
  <c r="AL124" i="25"/>
  <c r="AJ124" i="25" s="1"/>
  <c r="AI124" i="25"/>
  <c r="AE124" i="25"/>
  <c r="C124" i="25"/>
  <c r="AP123" i="25"/>
  <c r="AO123" i="25"/>
  <c r="AL123" i="25"/>
  <c r="AJ123" i="25" s="1"/>
  <c r="AI123" i="25"/>
  <c r="AE123" i="25"/>
  <c r="C123" i="25"/>
  <c r="AP122" i="25"/>
  <c r="AO122" i="25"/>
  <c r="AL122" i="25"/>
  <c r="AK122" i="25" s="1"/>
  <c r="AI122" i="25"/>
  <c r="AE122" i="25"/>
  <c r="C122" i="25"/>
  <c r="AP121" i="25"/>
  <c r="AO121" i="25"/>
  <c r="AL121" i="25"/>
  <c r="AK121" i="25" s="1"/>
  <c r="AI121" i="25"/>
  <c r="AE121" i="25"/>
  <c r="C121" i="25"/>
  <c r="AP120" i="25"/>
  <c r="AO120" i="25"/>
  <c r="AL120" i="25"/>
  <c r="AK120" i="25" s="1"/>
  <c r="AI120" i="25"/>
  <c r="AE120" i="25"/>
  <c r="C120" i="25"/>
  <c r="AP119" i="25"/>
  <c r="AO119" i="25"/>
  <c r="AL119" i="25"/>
  <c r="AJ119" i="25" s="1"/>
  <c r="AI119" i="25"/>
  <c r="AE119" i="25"/>
  <c r="C119" i="25"/>
  <c r="AP118" i="25"/>
  <c r="AO118" i="25"/>
  <c r="AL118" i="25"/>
  <c r="AJ118" i="25" s="1"/>
  <c r="AI118" i="25"/>
  <c r="AE118" i="25"/>
  <c r="C118" i="25"/>
  <c r="AP117" i="25"/>
  <c r="AO117" i="25"/>
  <c r="AL117" i="25"/>
  <c r="AJ117" i="25" s="1"/>
  <c r="AI117" i="25"/>
  <c r="AE117" i="25"/>
  <c r="C117" i="25"/>
  <c r="AP116" i="25"/>
  <c r="AO116" i="25"/>
  <c r="AL116" i="25"/>
  <c r="AJ116" i="25" s="1"/>
  <c r="AI116" i="25"/>
  <c r="AE116" i="25"/>
  <c r="C116" i="25"/>
  <c r="AP115" i="25"/>
  <c r="AO115" i="25"/>
  <c r="AL115" i="25"/>
  <c r="AJ115" i="25" s="1"/>
  <c r="AI115" i="25"/>
  <c r="AE115" i="25"/>
  <c r="C115" i="25"/>
  <c r="AP114" i="25"/>
  <c r="AO114" i="25"/>
  <c r="AL114" i="25"/>
  <c r="AK114" i="25" s="1"/>
  <c r="AI114" i="25"/>
  <c r="AE114" i="25"/>
  <c r="C114" i="25"/>
  <c r="AP113" i="25"/>
  <c r="AO113" i="25"/>
  <c r="AL113" i="25"/>
  <c r="AK113" i="25" s="1"/>
  <c r="AI113" i="25"/>
  <c r="AE113" i="25"/>
  <c r="C113" i="25"/>
  <c r="AP112" i="25"/>
  <c r="AO112" i="25"/>
  <c r="AL112" i="25"/>
  <c r="AK112" i="25" s="1"/>
  <c r="AI112" i="25"/>
  <c r="AE112" i="25"/>
  <c r="C112" i="25"/>
  <c r="AP111" i="25"/>
  <c r="AO111" i="25"/>
  <c r="AL111" i="25"/>
  <c r="AJ111" i="25" s="1"/>
  <c r="AI111" i="25"/>
  <c r="AE111" i="25"/>
  <c r="C111" i="25"/>
  <c r="AP110" i="25"/>
  <c r="AO110" i="25"/>
  <c r="AL110" i="25"/>
  <c r="AK110" i="25" s="1"/>
  <c r="AI110" i="25"/>
  <c r="AE110" i="25"/>
  <c r="C110" i="25"/>
  <c r="AP109" i="25"/>
  <c r="AO109" i="25"/>
  <c r="AL109" i="25"/>
  <c r="AK109" i="25" s="1"/>
  <c r="AI109" i="25"/>
  <c r="AE109" i="25"/>
  <c r="C109" i="25"/>
  <c r="AP108" i="25"/>
  <c r="AO108" i="25"/>
  <c r="AL108" i="25"/>
  <c r="AJ108" i="25" s="1"/>
  <c r="AI108" i="25"/>
  <c r="AE108" i="25"/>
  <c r="C108" i="25"/>
  <c r="AP107" i="25"/>
  <c r="AO107" i="25"/>
  <c r="AL107" i="25"/>
  <c r="AJ107" i="25" s="1"/>
  <c r="AI107" i="25"/>
  <c r="AE107" i="25"/>
  <c r="C107" i="25"/>
  <c r="AP106" i="25"/>
  <c r="AO106" i="25"/>
  <c r="AL106" i="25"/>
  <c r="AK106" i="25" s="1"/>
  <c r="AI106" i="25"/>
  <c r="AE106" i="25"/>
  <c r="C106" i="25"/>
  <c r="AP105" i="25"/>
  <c r="AO105" i="25"/>
  <c r="AL105" i="25"/>
  <c r="AK105" i="25" s="1"/>
  <c r="AI105" i="25"/>
  <c r="AE105" i="25"/>
  <c r="C105" i="25"/>
  <c r="AP104" i="25"/>
  <c r="AO104" i="25"/>
  <c r="AL104" i="25"/>
  <c r="AI104" i="25"/>
  <c r="AE104" i="25"/>
  <c r="C104" i="25"/>
  <c r="AP103" i="25"/>
  <c r="AO103" i="25"/>
  <c r="AL103" i="25"/>
  <c r="AI103" i="25"/>
  <c r="AE103" i="25"/>
  <c r="C103" i="25"/>
  <c r="AP102" i="25"/>
  <c r="AO102" i="25"/>
  <c r="AL102" i="25"/>
  <c r="AK102" i="25" s="1"/>
  <c r="AI102" i="25"/>
  <c r="AE102" i="25"/>
  <c r="C102" i="25"/>
  <c r="AP101" i="25"/>
  <c r="AO101" i="25"/>
  <c r="AL101" i="25"/>
  <c r="AK101" i="25" s="1"/>
  <c r="AI101" i="25"/>
  <c r="AE101" i="25"/>
  <c r="C101" i="25"/>
  <c r="AP100" i="25"/>
  <c r="AO100" i="25"/>
  <c r="AL100" i="25"/>
  <c r="AI100" i="25"/>
  <c r="AE100" i="25"/>
  <c r="C100" i="25"/>
  <c r="AP99" i="25"/>
  <c r="AO99" i="25"/>
  <c r="AL99" i="25"/>
  <c r="AJ99" i="25" s="1"/>
  <c r="AI99" i="25"/>
  <c r="AE99" i="25"/>
  <c r="C99" i="25"/>
  <c r="AP98" i="25"/>
  <c r="AO98" i="25"/>
  <c r="AL98" i="25"/>
  <c r="AK98" i="25" s="1"/>
  <c r="AI98" i="25"/>
  <c r="AE98" i="25"/>
  <c r="C98" i="25"/>
  <c r="AP97" i="25"/>
  <c r="AO97" i="25"/>
  <c r="AL97" i="25"/>
  <c r="AK97" i="25" s="1"/>
  <c r="AI97" i="25"/>
  <c r="AE97" i="25"/>
  <c r="C97" i="25"/>
  <c r="AP96" i="25"/>
  <c r="AO96" i="25"/>
  <c r="AL96" i="25"/>
  <c r="AK96" i="25" s="1"/>
  <c r="AI96" i="25"/>
  <c r="AE96" i="25"/>
  <c r="C96" i="25"/>
  <c r="AP95" i="25"/>
  <c r="AO95" i="25"/>
  <c r="AL95" i="25"/>
  <c r="AI95" i="25"/>
  <c r="AE95" i="25"/>
  <c r="C95" i="25"/>
  <c r="AP94" i="25"/>
  <c r="AO94" i="25"/>
  <c r="AL94" i="25"/>
  <c r="AK94" i="25" s="1"/>
  <c r="AI94" i="25"/>
  <c r="AE94" i="25"/>
  <c r="C94" i="25"/>
  <c r="AP93" i="25"/>
  <c r="AO93" i="25"/>
  <c r="AL93" i="25"/>
  <c r="AK93" i="25" s="1"/>
  <c r="AI93" i="25"/>
  <c r="AE93" i="25"/>
  <c r="C93" i="25"/>
  <c r="AP92" i="25"/>
  <c r="AO92" i="25"/>
  <c r="AL92" i="25"/>
  <c r="AJ92" i="25" s="1"/>
  <c r="AI92" i="25"/>
  <c r="AE92" i="25"/>
  <c r="C92" i="25"/>
  <c r="AP91" i="25"/>
  <c r="AO91" i="25"/>
  <c r="AL91" i="25"/>
  <c r="AJ91" i="25" s="1"/>
  <c r="AI91" i="25"/>
  <c r="AE91" i="25"/>
  <c r="C91" i="25"/>
  <c r="AP90" i="25"/>
  <c r="AO90" i="25"/>
  <c r="AL90" i="25"/>
  <c r="AK90" i="25" s="1"/>
  <c r="AI90" i="25"/>
  <c r="AE90" i="25"/>
  <c r="C90" i="25"/>
  <c r="AP89" i="25"/>
  <c r="AO89" i="25"/>
  <c r="AL89" i="25"/>
  <c r="AK89" i="25" s="1"/>
  <c r="AI89" i="25"/>
  <c r="AE89" i="25"/>
  <c r="C89" i="25"/>
  <c r="AP88" i="25"/>
  <c r="AO88" i="25"/>
  <c r="AL88" i="25"/>
  <c r="AK88" i="25" s="1"/>
  <c r="AI88" i="25"/>
  <c r="AE88" i="25"/>
  <c r="C88" i="25"/>
  <c r="AP87" i="25"/>
  <c r="AO87" i="25"/>
  <c r="AL87" i="25"/>
  <c r="AI87" i="25"/>
  <c r="AE87" i="25"/>
  <c r="C87" i="25"/>
  <c r="AP86" i="25"/>
  <c r="AO86" i="25"/>
  <c r="AL86" i="25"/>
  <c r="AK86" i="25" s="1"/>
  <c r="AI86" i="25"/>
  <c r="AE86" i="25"/>
  <c r="C86" i="25"/>
  <c r="AP85" i="25"/>
  <c r="AO85" i="25"/>
  <c r="AL85" i="25"/>
  <c r="AK85" i="25" s="1"/>
  <c r="AI85" i="25"/>
  <c r="AE85" i="25"/>
  <c r="C85" i="25"/>
  <c r="AP84" i="25"/>
  <c r="AO84" i="25"/>
  <c r="AL84" i="25"/>
  <c r="AJ84" i="25" s="1"/>
  <c r="AI84" i="25"/>
  <c r="AE84" i="25"/>
  <c r="C84" i="25"/>
  <c r="AP83" i="25"/>
  <c r="AO83" i="25"/>
  <c r="AL83" i="25"/>
  <c r="AK83" i="25" s="1"/>
  <c r="AI83" i="25"/>
  <c r="AE83" i="25"/>
  <c r="C83" i="25"/>
  <c r="AP82" i="25"/>
  <c r="AO82" i="25"/>
  <c r="AL82" i="25"/>
  <c r="AK82" i="25" s="1"/>
  <c r="AI82" i="25"/>
  <c r="AE82" i="25"/>
  <c r="C82" i="25"/>
  <c r="AP81" i="25"/>
  <c r="AO81" i="25"/>
  <c r="AL81" i="25"/>
  <c r="AK81" i="25" s="1"/>
  <c r="AI81" i="25"/>
  <c r="AE81" i="25"/>
  <c r="C81" i="25"/>
  <c r="AP80" i="25"/>
  <c r="AO80" i="25"/>
  <c r="AL80" i="25"/>
  <c r="AK80" i="25" s="1"/>
  <c r="AI80" i="25"/>
  <c r="AE80" i="25"/>
  <c r="C80" i="25"/>
  <c r="AP79" i="25"/>
  <c r="AO79" i="25"/>
  <c r="AL79" i="25"/>
  <c r="AI79" i="25"/>
  <c r="AE79" i="25"/>
  <c r="C79" i="25"/>
  <c r="AP78" i="25"/>
  <c r="AO78" i="25"/>
  <c r="AL78" i="25"/>
  <c r="AK78" i="25" s="1"/>
  <c r="AI78" i="25"/>
  <c r="AE78" i="25"/>
  <c r="C78" i="25"/>
  <c r="AP77" i="25"/>
  <c r="AO77" i="25"/>
  <c r="AL77" i="25"/>
  <c r="AK77" i="25" s="1"/>
  <c r="AI77" i="25"/>
  <c r="AE77" i="25"/>
  <c r="C77" i="25"/>
  <c r="AP76" i="25"/>
  <c r="AO76" i="25"/>
  <c r="AL76" i="25"/>
  <c r="AJ76" i="25" s="1"/>
  <c r="AI76" i="25"/>
  <c r="AE76" i="25"/>
  <c r="C76" i="25"/>
  <c r="AP75" i="25"/>
  <c r="AO75" i="25"/>
  <c r="AL75" i="25"/>
  <c r="AK75" i="25" s="1"/>
  <c r="AI75" i="25"/>
  <c r="AE75" i="25"/>
  <c r="C75" i="25"/>
  <c r="AP74" i="25"/>
  <c r="AO74" i="25"/>
  <c r="AL74" i="25"/>
  <c r="AK74" i="25" s="1"/>
  <c r="AI74" i="25"/>
  <c r="AE74" i="25"/>
  <c r="C74" i="25"/>
  <c r="AP73" i="25"/>
  <c r="AO73" i="25"/>
  <c r="AL73" i="25"/>
  <c r="AK73" i="25" s="1"/>
  <c r="AI73" i="25"/>
  <c r="AE73" i="25"/>
  <c r="C73" i="25"/>
  <c r="AP72" i="25"/>
  <c r="AO72" i="25"/>
  <c r="AL72" i="25"/>
  <c r="AK72" i="25" s="1"/>
  <c r="AI72" i="25"/>
  <c r="AE72" i="25"/>
  <c r="C72" i="25"/>
  <c r="AP71" i="25"/>
  <c r="AO71" i="25"/>
  <c r="AL71" i="25"/>
  <c r="AI71" i="25"/>
  <c r="AE71" i="25"/>
  <c r="C71" i="25"/>
  <c r="AP70" i="25"/>
  <c r="AO70" i="25"/>
  <c r="AL70" i="25"/>
  <c r="AK70" i="25" s="1"/>
  <c r="AI70" i="25"/>
  <c r="AE70" i="25"/>
  <c r="C70" i="25"/>
  <c r="AP69" i="25"/>
  <c r="AO69" i="25"/>
  <c r="AL69" i="25"/>
  <c r="AK69" i="25" s="1"/>
  <c r="AI69" i="25"/>
  <c r="AE69" i="25"/>
  <c r="C69" i="25"/>
  <c r="AP68" i="25"/>
  <c r="AO68" i="25"/>
  <c r="AL68" i="25"/>
  <c r="AJ68" i="25" s="1"/>
  <c r="AI68" i="25"/>
  <c r="AE68" i="25"/>
  <c r="C68" i="25"/>
  <c r="AP67" i="25"/>
  <c r="AO67" i="25"/>
  <c r="AL67" i="25"/>
  <c r="AK67" i="25" s="1"/>
  <c r="AI67" i="25"/>
  <c r="AE67" i="25"/>
  <c r="C67" i="25"/>
  <c r="AP66" i="25"/>
  <c r="AO66" i="25"/>
  <c r="AL66" i="25"/>
  <c r="AK66" i="25" s="1"/>
  <c r="AI66" i="25"/>
  <c r="AE66" i="25"/>
  <c r="C66" i="25"/>
  <c r="AP65" i="25"/>
  <c r="AO65" i="25"/>
  <c r="AL65" i="25"/>
  <c r="AK65" i="25" s="1"/>
  <c r="AI65" i="25"/>
  <c r="AE65" i="25"/>
  <c r="C65" i="25"/>
  <c r="AP64" i="25"/>
  <c r="AO64" i="25"/>
  <c r="AL64" i="25"/>
  <c r="AK64" i="25" s="1"/>
  <c r="AI64" i="25"/>
  <c r="AE64" i="25"/>
  <c r="C64" i="25"/>
  <c r="AP63" i="25"/>
  <c r="AO63" i="25"/>
  <c r="AL63" i="25"/>
  <c r="AI63" i="25"/>
  <c r="AE63" i="25"/>
  <c r="C63" i="25"/>
  <c r="AP62" i="25"/>
  <c r="AO62" i="25"/>
  <c r="AL62" i="25"/>
  <c r="AK62" i="25" s="1"/>
  <c r="AI62" i="25"/>
  <c r="AE62" i="25"/>
  <c r="C62" i="25"/>
  <c r="AP61" i="25"/>
  <c r="AO61" i="25"/>
  <c r="AL61" i="25"/>
  <c r="AK61" i="25" s="1"/>
  <c r="AI61" i="25"/>
  <c r="AE61" i="25"/>
  <c r="C61" i="25"/>
  <c r="AP60" i="25"/>
  <c r="AO60" i="25"/>
  <c r="AL60" i="25"/>
  <c r="AJ60" i="25" s="1"/>
  <c r="AI60" i="25"/>
  <c r="AE60" i="25"/>
  <c r="C60" i="25"/>
  <c r="AP59" i="25"/>
  <c r="AO59" i="25"/>
  <c r="AL59" i="25"/>
  <c r="AK59" i="25" s="1"/>
  <c r="AI59" i="25"/>
  <c r="AE59" i="25"/>
  <c r="C59" i="25"/>
  <c r="AP58" i="25"/>
  <c r="AO58" i="25"/>
  <c r="AL58" i="25"/>
  <c r="AK58" i="25" s="1"/>
  <c r="AI58" i="25"/>
  <c r="AE58" i="25"/>
  <c r="C58" i="25"/>
  <c r="AP57" i="25"/>
  <c r="AO57" i="25"/>
  <c r="AL57" i="25"/>
  <c r="AK57" i="25" s="1"/>
  <c r="AI57" i="25"/>
  <c r="AE57" i="25"/>
  <c r="C57" i="25"/>
  <c r="AP56" i="25"/>
  <c r="AO56" i="25"/>
  <c r="AL56" i="25"/>
  <c r="AI56" i="25"/>
  <c r="AE56" i="25"/>
  <c r="C56" i="25"/>
  <c r="AP55" i="25"/>
  <c r="AO55" i="25"/>
  <c r="AL55" i="25"/>
  <c r="AJ55" i="25" s="1"/>
  <c r="AI55" i="25"/>
  <c r="AE55" i="25"/>
  <c r="C55" i="25"/>
  <c r="AP54" i="25"/>
  <c r="AO54" i="25"/>
  <c r="AL54" i="25"/>
  <c r="AK54" i="25" s="1"/>
  <c r="AI54" i="25"/>
  <c r="AE54" i="25"/>
  <c r="C54" i="25"/>
  <c r="AP53" i="25"/>
  <c r="AO53" i="25"/>
  <c r="AL53" i="25"/>
  <c r="AK53" i="25" s="1"/>
  <c r="AI53" i="25"/>
  <c r="AE53" i="25"/>
  <c r="C53" i="25"/>
  <c r="AP52" i="25"/>
  <c r="AO52" i="25"/>
  <c r="AL52" i="25"/>
  <c r="AJ52" i="25" s="1"/>
  <c r="AI52" i="25"/>
  <c r="AE52" i="25"/>
  <c r="C52" i="25"/>
  <c r="AP51" i="25"/>
  <c r="AO51" i="25"/>
  <c r="AL51" i="25"/>
  <c r="AK51" i="25" s="1"/>
  <c r="AI51" i="25"/>
  <c r="AE51" i="25"/>
  <c r="C51" i="25"/>
  <c r="AP50" i="25"/>
  <c r="AO50" i="25"/>
  <c r="AL50" i="25"/>
  <c r="AK50" i="25" s="1"/>
  <c r="AI50" i="25"/>
  <c r="AE50" i="25"/>
  <c r="C50" i="25"/>
  <c r="AP49" i="25"/>
  <c r="AO49" i="25"/>
  <c r="AL49" i="25"/>
  <c r="AK49" i="25" s="1"/>
  <c r="AI49" i="25"/>
  <c r="AE49" i="25"/>
  <c r="C49" i="25"/>
  <c r="AP48" i="25"/>
  <c r="AO48" i="25"/>
  <c r="AL48" i="25"/>
  <c r="AI48" i="25"/>
  <c r="AE48" i="25"/>
  <c r="C48" i="25"/>
  <c r="AP47" i="25"/>
  <c r="AO47" i="25"/>
  <c r="AL47" i="25"/>
  <c r="AJ47" i="25" s="1"/>
  <c r="AI47" i="25"/>
  <c r="AE47" i="25"/>
  <c r="C47" i="25"/>
  <c r="AP46" i="25"/>
  <c r="AO46" i="25"/>
  <c r="AL46" i="25"/>
  <c r="AK46" i="25" s="1"/>
  <c r="AI46" i="25"/>
  <c r="AE46" i="25"/>
  <c r="C46" i="25"/>
  <c r="AP45" i="25"/>
  <c r="AO45" i="25"/>
  <c r="AL45" i="25"/>
  <c r="AK45" i="25" s="1"/>
  <c r="AI45" i="25"/>
  <c r="AE45" i="25"/>
  <c r="C45" i="25"/>
  <c r="AP44" i="25"/>
  <c r="AO44" i="25"/>
  <c r="AL44" i="25"/>
  <c r="AJ44" i="25" s="1"/>
  <c r="AI44" i="25"/>
  <c r="AE44" i="25"/>
  <c r="C44" i="25"/>
  <c r="AP43" i="25"/>
  <c r="AO43" i="25"/>
  <c r="AL43" i="25"/>
  <c r="AK43" i="25" s="1"/>
  <c r="AI43" i="25"/>
  <c r="AE43" i="25"/>
  <c r="C43" i="25"/>
  <c r="AP42" i="25"/>
  <c r="AO42" i="25"/>
  <c r="AL42" i="25"/>
  <c r="AK42" i="25" s="1"/>
  <c r="AI42" i="25"/>
  <c r="AE42" i="25"/>
  <c r="C42" i="25"/>
  <c r="AP41" i="25"/>
  <c r="AO41" i="25"/>
  <c r="AL41" i="25"/>
  <c r="AK41" i="25" s="1"/>
  <c r="AI41" i="25"/>
  <c r="AE41" i="25"/>
  <c r="C41" i="25"/>
  <c r="AP40" i="25"/>
  <c r="AO40" i="25"/>
  <c r="AL40" i="25"/>
  <c r="AJ40" i="25" s="1"/>
  <c r="AI40" i="25"/>
  <c r="AE40" i="25"/>
  <c r="C40" i="25"/>
  <c r="AP39" i="25"/>
  <c r="AO39" i="25"/>
  <c r="AL39" i="25"/>
  <c r="AJ39" i="25" s="1"/>
  <c r="AI39" i="25"/>
  <c r="AE39" i="25"/>
  <c r="C39" i="25"/>
  <c r="AP38" i="25"/>
  <c r="AO38" i="25"/>
  <c r="AL38" i="25"/>
  <c r="AK38" i="25" s="1"/>
  <c r="AI38" i="25"/>
  <c r="AE38" i="25"/>
  <c r="C38" i="25"/>
  <c r="AP37" i="25"/>
  <c r="AO37" i="25"/>
  <c r="AL37" i="25"/>
  <c r="AJ37" i="25" s="1"/>
  <c r="AI37" i="25"/>
  <c r="AE37" i="25"/>
  <c r="C37" i="25"/>
  <c r="AP36" i="25"/>
  <c r="AO36" i="25"/>
  <c r="AL36" i="25"/>
  <c r="AK36" i="25" s="1"/>
  <c r="AI36" i="25"/>
  <c r="AE36" i="25"/>
  <c r="C36" i="25"/>
  <c r="AP35" i="25"/>
  <c r="AO35" i="25"/>
  <c r="AL35" i="25"/>
  <c r="AK35" i="25" s="1"/>
  <c r="AI35" i="25"/>
  <c r="AE35" i="25"/>
  <c r="C35" i="25"/>
  <c r="AP34" i="25"/>
  <c r="AO34" i="25"/>
  <c r="AL34" i="25"/>
  <c r="AJ34" i="25" s="1"/>
  <c r="AI34" i="25"/>
  <c r="AE34" i="25"/>
  <c r="C34" i="25"/>
  <c r="AP33" i="25"/>
  <c r="AO33" i="25"/>
  <c r="AL33" i="25"/>
  <c r="AK33" i="25" s="1"/>
  <c r="AI33" i="25"/>
  <c r="AE33" i="25"/>
  <c r="C33" i="25"/>
  <c r="AP32" i="25"/>
  <c r="AO32" i="25"/>
  <c r="AL32" i="25"/>
  <c r="AK32" i="25" s="1"/>
  <c r="AI32" i="25"/>
  <c r="AE32" i="25"/>
  <c r="C32" i="25"/>
  <c r="AP31" i="25"/>
  <c r="AO31" i="25"/>
  <c r="AL31" i="25"/>
  <c r="AJ31" i="25" s="1"/>
  <c r="AI31" i="25"/>
  <c r="AE31" i="25"/>
  <c r="C31" i="25"/>
  <c r="AP30" i="25"/>
  <c r="AO30" i="25"/>
  <c r="AL30" i="25"/>
  <c r="AK30" i="25" s="1"/>
  <c r="AI30" i="25"/>
  <c r="AE30" i="25"/>
  <c r="C30" i="25"/>
  <c r="AP29" i="25"/>
  <c r="AO29" i="25"/>
  <c r="AL29" i="25"/>
  <c r="AJ29" i="25" s="1"/>
  <c r="AI29" i="25"/>
  <c r="AE29" i="25"/>
  <c r="C29" i="25"/>
  <c r="AP28" i="25"/>
  <c r="AO28" i="25"/>
  <c r="AL28" i="25"/>
  <c r="AK28" i="25" s="1"/>
  <c r="AI28" i="25"/>
  <c r="AE28" i="25"/>
  <c r="C28" i="25"/>
  <c r="AP27" i="25"/>
  <c r="AO27" i="25"/>
  <c r="AL27" i="25"/>
  <c r="AK27" i="25" s="1"/>
  <c r="AI27" i="25"/>
  <c r="AE27" i="25"/>
  <c r="C27" i="25"/>
  <c r="AP26" i="25"/>
  <c r="AO26" i="25"/>
  <c r="AL26" i="25"/>
  <c r="AJ26" i="25" s="1"/>
  <c r="AI26" i="25"/>
  <c r="AE26" i="25"/>
  <c r="C26" i="25"/>
  <c r="AP25" i="25"/>
  <c r="AO25" i="25"/>
  <c r="AL25" i="25"/>
  <c r="AK25" i="25" s="1"/>
  <c r="AI25" i="25"/>
  <c r="AE25" i="25"/>
  <c r="C25" i="25"/>
  <c r="AP24" i="25"/>
  <c r="AO24" i="25"/>
  <c r="AL24" i="25"/>
  <c r="AK24" i="25" s="1"/>
  <c r="AI24" i="25"/>
  <c r="AE24" i="25"/>
  <c r="C24" i="25"/>
  <c r="AP23" i="25"/>
  <c r="AO23" i="25"/>
  <c r="AL23" i="25"/>
  <c r="AK23" i="25" s="1"/>
  <c r="AI23" i="25"/>
  <c r="AE23" i="25"/>
  <c r="C23" i="25"/>
  <c r="AP22" i="25"/>
  <c r="AO22" i="25"/>
  <c r="AL22" i="25"/>
  <c r="AK22" i="25" s="1"/>
  <c r="AI22" i="25"/>
  <c r="AE22" i="25"/>
  <c r="C22" i="25"/>
  <c r="AP21" i="25"/>
  <c r="AO21" i="25"/>
  <c r="AL21" i="25"/>
  <c r="AJ21" i="25" s="1"/>
  <c r="AI21" i="25"/>
  <c r="AE21" i="25"/>
  <c r="C21" i="25"/>
  <c r="AP20" i="25"/>
  <c r="AO20" i="25"/>
  <c r="AL20" i="25"/>
  <c r="AK20" i="25" s="1"/>
  <c r="AI20" i="25"/>
  <c r="AE20" i="25"/>
  <c r="C20" i="25"/>
  <c r="AO19" i="25"/>
  <c r="AL19" i="25"/>
  <c r="AK19" i="25" s="1"/>
  <c r="AE19" i="25"/>
  <c r="C19" i="25"/>
  <c r="AL18" i="25"/>
  <c r="AJ18" i="25" s="1"/>
  <c r="AE18" i="25"/>
  <c r="C18" i="25"/>
  <c r="AL17" i="25"/>
  <c r="AK17" i="25" s="1"/>
  <c r="AE17" i="25"/>
  <c r="C17" i="25"/>
  <c r="AR213" i="25" l="1"/>
  <c r="AM213" i="25"/>
  <c r="AR181" i="25"/>
  <c r="AM181" i="25"/>
  <c r="AR121" i="25"/>
  <c r="AM121" i="25"/>
  <c r="AM260" i="25"/>
  <c r="AM252" i="25"/>
  <c r="AM244" i="25"/>
  <c r="AM236" i="25"/>
  <c r="AM228" i="25"/>
  <c r="AM220" i="25"/>
  <c r="AM212" i="25"/>
  <c r="AM204" i="25"/>
  <c r="AM196" i="25"/>
  <c r="AM188" i="25"/>
  <c r="AM180" i="25"/>
  <c r="AM172" i="25"/>
  <c r="AM164" i="25"/>
  <c r="AM156" i="25"/>
  <c r="AM148" i="25"/>
  <c r="AM140" i="25"/>
  <c r="AM132" i="25"/>
  <c r="AM124" i="25"/>
  <c r="AM116" i="25"/>
  <c r="AM108" i="25"/>
  <c r="AM100" i="25"/>
  <c r="AM92" i="25"/>
  <c r="AM84" i="25"/>
  <c r="AM76" i="25"/>
  <c r="AM68" i="25"/>
  <c r="AM60" i="25"/>
  <c r="AM52" i="25"/>
  <c r="AM44" i="25"/>
  <c r="AM36" i="25"/>
  <c r="AM28" i="25"/>
  <c r="AM259" i="25"/>
  <c r="AM251" i="25"/>
  <c r="AM243" i="25"/>
  <c r="AM235" i="25"/>
  <c r="AM227" i="25"/>
  <c r="AM219" i="25"/>
  <c r="AM211" i="25"/>
  <c r="AM203" i="25"/>
  <c r="AM195" i="25"/>
  <c r="AM187" i="25"/>
  <c r="AM179" i="25"/>
  <c r="AM171" i="25"/>
  <c r="AM163" i="25"/>
  <c r="AM155" i="25"/>
  <c r="AM147" i="25"/>
  <c r="AM139" i="25"/>
  <c r="AM131" i="25"/>
  <c r="AM123" i="25"/>
  <c r="AM115" i="25"/>
  <c r="AM107" i="25"/>
  <c r="AM99" i="25"/>
  <c r="AM91" i="25"/>
  <c r="AM83" i="25"/>
  <c r="AM75" i="25"/>
  <c r="AM67" i="25"/>
  <c r="AM59" i="25"/>
  <c r="AM51" i="25"/>
  <c r="AM43" i="25"/>
  <c r="AM35" i="25"/>
  <c r="AM27" i="25"/>
  <c r="AM266" i="25"/>
  <c r="AM258" i="25"/>
  <c r="AM250" i="25"/>
  <c r="AM242" i="25"/>
  <c r="AM234" i="25"/>
  <c r="AM226" i="25"/>
  <c r="AM218" i="25"/>
  <c r="AM210" i="25"/>
  <c r="AM202" i="25"/>
  <c r="AM194" i="25"/>
  <c r="AM186" i="25"/>
  <c r="AM178" i="25"/>
  <c r="AM170" i="25"/>
  <c r="AM162" i="25"/>
  <c r="AM154" i="25"/>
  <c r="AM146" i="25"/>
  <c r="AM138" i="25"/>
  <c r="AM130" i="25"/>
  <c r="AM122" i="25"/>
  <c r="AM114" i="25"/>
  <c r="AM106" i="25"/>
  <c r="AM98" i="25"/>
  <c r="AM90" i="25"/>
  <c r="AM82" i="25"/>
  <c r="AM74" i="25"/>
  <c r="AM66" i="25"/>
  <c r="AM58" i="25"/>
  <c r="AM50" i="25"/>
  <c r="AM42" i="25"/>
  <c r="AM34" i="25"/>
  <c r="AM26" i="25"/>
  <c r="AM265" i="25"/>
  <c r="AM257" i="25"/>
  <c r="AM249" i="25"/>
  <c r="AM241" i="25"/>
  <c r="AM233" i="25"/>
  <c r="AM225" i="25"/>
  <c r="AM217" i="25"/>
  <c r="AM209" i="25"/>
  <c r="AM201" i="25"/>
  <c r="AM193" i="25"/>
  <c r="AM185" i="25"/>
  <c r="AM177" i="25"/>
  <c r="AM169" i="25"/>
  <c r="AM161" i="25"/>
  <c r="AM153" i="25"/>
  <c r="AM145" i="25"/>
  <c r="AM137" i="25"/>
  <c r="AM129" i="25"/>
  <c r="AM113" i="25"/>
  <c r="AM105" i="25"/>
  <c r="AM97" i="25"/>
  <c r="AM89" i="25"/>
  <c r="AM81" i="25"/>
  <c r="AM73" i="25"/>
  <c r="AM65" i="25"/>
  <c r="AM57" i="25"/>
  <c r="AM49" i="25"/>
  <c r="AM41" i="25"/>
  <c r="AM33" i="25"/>
  <c r="AM25" i="25"/>
  <c r="AM264" i="25"/>
  <c r="AM256" i="25"/>
  <c r="AM248" i="25"/>
  <c r="AM240" i="25"/>
  <c r="AM232" i="25"/>
  <c r="AM224" i="25"/>
  <c r="AM216" i="25"/>
  <c r="AM208" i="25"/>
  <c r="AM200" i="25"/>
  <c r="AM192" i="25"/>
  <c r="AM184" i="25"/>
  <c r="AM176" i="25"/>
  <c r="AM168" i="25"/>
  <c r="AM160" i="25"/>
  <c r="AM152" i="25"/>
  <c r="AM144" i="25"/>
  <c r="AM136" i="25"/>
  <c r="AM128" i="25"/>
  <c r="AM120" i="25"/>
  <c r="AM112" i="25"/>
  <c r="AM104" i="25"/>
  <c r="AM96" i="25"/>
  <c r="AM88" i="25"/>
  <c r="AM80" i="25"/>
  <c r="AM72" i="25"/>
  <c r="AM64" i="25"/>
  <c r="AM56" i="25"/>
  <c r="AM48" i="25"/>
  <c r="AM40" i="25"/>
  <c r="AM32" i="25"/>
  <c r="AM24" i="25"/>
  <c r="AM263" i="25"/>
  <c r="AM255" i="25"/>
  <c r="AM247" i="25"/>
  <c r="AM239" i="25"/>
  <c r="AM231" i="25"/>
  <c r="AM223" i="25"/>
  <c r="AM215" i="25"/>
  <c r="AM207" i="25"/>
  <c r="AM199" i="25"/>
  <c r="AM191" i="25"/>
  <c r="AM183" i="25"/>
  <c r="AM175" i="25"/>
  <c r="AM167" i="25"/>
  <c r="AM159" i="25"/>
  <c r="AM151" i="25"/>
  <c r="AM143" i="25"/>
  <c r="AM135" i="25"/>
  <c r="AM127" i="25"/>
  <c r="AM119" i="25"/>
  <c r="AM111" i="25"/>
  <c r="AM103" i="25"/>
  <c r="AM95" i="25"/>
  <c r="AM87" i="25"/>
  <c r="AM79" i="25"/>
  <c r="AM71" i="25"/>
  <c r="AM63" i="25"/>
  <c r="AM55" i="25"/>
  <c r="AM47" i="25"/>
  <c r="AM39" i="25"/>
  <c r="AM31" i="25"/>
  <c r="AM23" i="25"/>
  <c r="AM262" i="25"/>
  <c r="AM254" i="25"/>
  <c r="AM246" i="25"/>
  <c r="AM238" i="25"/>
  <c r="AM230" i="25"/>
  <c r="AM222" i="25"/>
  <c r="AM214" i="25"/>
  <c r="AM206" i="25"/>
  <c r="AM198" i="25"/>
  <c r="AM190" i="25"/>
  <c r="AM182" i="25"/>
  <c r="AM174" i="25"/>
  <c r="AM166" i="25"/>
  <c r="AM158" i="25"/>
  <c r="AM150" i="25"/>
  <c r="AM142" i="25"/>
  <c r="AM134" i="25"/>
  <c r="AM126" i="25"/>
  <c r="AM118" i="25"/>
  <c r="AM110" i="25"/>
  <c r="AM102" i="25"/>
  <c r="AM94" i="25"/>
  <c r="AM86" i="25"/>
  <c r="AM78" i="25"/>
  <c r="AM70" i="25"/>
  <c r="AM62" i="25"/>
  <c r="AM54" i="25"/>
  <c r="AM46" i="25"/>
  <c r="AM38" i="25"/>
  <c r="AM30" i="25"/>
  <c r="AM22" i="25"/>
  <c r="AM261" i="25"/>
  <c r="AM253" i="25"/>
  <c r="AM245" i="25"/>
  <c r="AM237" i="25"/>
  <c r="AM229" i="25"/>
  <c r="AM221" i="25"/>
  <c r="AM205" i="25"/>
  <c r="AM197" i="25"/>
  <c r="AM189" i="25"/>
  <c r="AM173" i="25"/>
  <c r="AM165" i="25"/>
  <c r="AM157" i="25"/>
  <c r="AM149" i="25"/>
  <c r="AM141" i="25"/>
  <c r="AM133" i="25"/>
  <c r="AM125" i="25"/>
  <c r="AM117" i="25"/>
  <c r="AM109" i="25"/>
  <c r="AM101" i="25"/>
  <c r="AM93" i="25"/>
  <c r="AM85" i="25"/>
  <c r="AM77" i="25"/>
  <c r="AM69" i="25"/>
  <c r="AM61" i="25"/>
  <c r="AM53" i="25"/>
  <c r="AM45" i="25"/>
  <c r="AM37" i="25"/>
  <c r="AM29" i="25"/>
  <c r="AM21" i="25"/>
  <c r="AP19" i="25"/>
  <c r="AO18" i="25"/>
  <c r="AP18" i="25"/>
  <c r="AO17" i="25"/>
  <c r="AR20" i="25"/>
  <c r="AM20" i="25"/>
  <c r="AR19" i="25"/>
  <c r="AM19" i="25"/>
  <c r="AP17" i="25"/>
  <c r="AM18" i="25"/>
  <c r="AM17" i="25"/>
  <c r="AK21" i="25"/>
  <c r="AK119" i="25"/>
  <c r="AJ206" i="25"/>
  <c r="AJ101" i="25"/>
  <c r="AJ192" i="25"/>
  <c r="AJ25" i="25"/>
  <c r="AJ46" i="25"/>
  <c r="AJ97" i="25"/>
  <c r="AK174" i="25"/>
  <c r="AJ54" i="25"/>
  <c r="AJ42" i="25"/>
  <c r="AJ102" i="25"/>
  <c r="AJ182" i="25"/>
  <c r="AJ253" i="25"/>
  <c r="AK39" i="25"/>
  <c r="AK156" i="25"/>
  <c r="AK169" i="25"/>
  <c r="AJ219" i="25"/>
  <c r="AJ262" i="25"/>
  <c r="AJ78" i="25"/>
  <c r="AJ105" i="25"/>
  <c r="AK126" i="25"/>
  <c r="AJ138" i="25"/>
  <c r="AK131" i="25"/>
  <c r="AJ57" i="25"/>
  <c r="AJ81" i="25"/>
  <c r="AJ146" i="25"/>
  <c r="AJ198" i="25"/>
  <c r="AK242" i="25"/>
  <c r="AK29" i="25"/>
  <c r="AK31" i="25"/>
  <c r="AK55" i="25"/>
  <c r="AK115" i="25"/>
  <c r="AJ214" i="25"/>
  <c r="AK234" i="25"/>
  <c r="AJ244" i="25"/>
  <c r="AK123" i="25"/>
  <c r="AK130" i="25"/>
  <c r="AK210" i="25"/>
  <c r="AJ223" i="25"/>
  <c r="AK18" i="25"/>
  <c r="AJ20" i="25"/>
  <c r="AK196" i="25"/>
  <c r="AK237" i="25"/>
  <c r="AK118" i="25"/>
  <c r="AK127" i="25"/>
  <c r="AK207" i="25"/>
  <c r="AK239" i="25"/>
  <c r="AK245" i="25"/>
  <c r="AK259" i="25"/>
  <c r="AJ43" i="25"/>
  <c r="AK117" i="25"/>
  <c r="AK150" i="25"/>
  <c r="AK159" i="25"/>
  <c r="AJ164" i="25"/>
  <c r="AJ250" i="25"/>
  <c r="AJ266" i="25"/>
  <c r="AJ59" i="25"/>
  <c r="AJ247" i="25"/>
  <c r="AJ255" i="25"/>
  <c r="AJ260" i="25"/>
  <c r="AJ50" i="25"/>
  <c r="AJ62" i="25"/>
  <c r="AJ74" i="25"/>
  <c r="AJ82" i="25"/>
  <c r="AK99" i="25"/>
  <c r="AK107" i="25"/>
  <c r="AK125" i="25"/>
  <c r="AJ129" i="25"/>
  <c r="AK147" i="25"/>
  <c r="AJ149" i="25"/>
  <c r="AK153" i="25"/>
  <c r="AK172" i="25"/>
  <c r="AK197" i="25"/>
  <c r="AK221" i="25"/>
  <c r="AK228" i="25"/>
  <c r="AJ231" i="25"/>
  <c r="AK252" i="25"/>
  <c r="AJ94" i="25"/>
  <c r="AJ134" i="25"/>
  <c r="AJ152" i="25"/>
  <c r="AJ211" i="25"/>
  <c r="AJ215" i="25"/>
  <c r="AJ227" i="25"/>
  <c r="AJ41" i="25"/>
  <c r="AJ24" i="25"/>
  <c r="AK91" i="25"/>
  <c r="AJ93" i="25"/>
  <c r="AJ158" i="25"/>
  <c r="AJ168" i="25"/>
  <c r="AK180" i="25"/>
  <c r="AK193" i="25"/>
  <c r="AJ238" i="25"/>
  <c r="AJ106" i="25"/>
  <c r="AJ177" i="25"/>
  <c r="AK34" i="25"/>
  <c r="AJ53" i="25"/>
  <c r="AK60" i="25"/>
  <c r="AJ77" i="25"/>
  <c r="AK143" i="25"/>
  <c r="AK157" i="25"/>
  <c r="AJ165" i="25"/>
  <c r="AJ176" i="25"/>
  <c r="AJ209" i="25"/>
  <c r="AK213" i="25"/>
  <c r="AJ220" i="25"/>
  <c r="AK229" i="25"/>
  <c r="AK251" i="25"/>
  <c r="AJ28" i="25"/>
  <c r="AJ32" i="25"/>
  <c r="AJ51" i="25"/>
  <c r="AJ58" i="25"/>
  <c r="AK68" i="25"/>
  <c r="AJ75" i="25"/>
  <c r="AJ133" i="25"/>
  <c r="AJ137" i="25"/>
  <c r="AJ151" i="25"/>
  <c r="AJ166" i="25"/>
  <c r="AJ190" i="25"/>
  <c r="AJ201" i="25"/>
  <c r="AJ204" i="25"/>
  <c r="AJ218" i="25"/>
  <c r="AJ226" i="25"/>
  <c r="AJ235" i="25"/>
  <c r="AJ258" i="25"/>
  <c r="AJ261" i="25"/>
  <c r="AK84" i="25"/>
  <c r="AK111" i="25"/>
  <c r="AJ173" i="25"/>
  <c r="AJ200" i="25"/>
  <c r="AK248" i="25"/>
  <c r="AJ254" i="25"/>
  <c r="AJ17" i="25"/>
  <c r="AJ67" i="25"/>
  <c r="AJ73" i="25"/>
  <c r="AJ110" i="25"/>
  <c r="AJ114" i="25"/>
  <c r="AJ122" i="25"/>
  <c r="AK264" i="25"/>
  <c r="AJ23" i="25"/>
  <c r="AK26" i="25"/>
  <c r="AK37" i="25"/>
  <c r="AK40" i="25"/>
  <c r="AJ49" i="25"/>
  <c r="AJ66" i="25"/>
  <c r="AJ83" i="25"/>
  <c r="AJ89" i="25"/>
  <c r="AJ109" i="25"/>
  <c r="AJ113" i="25"/>
  <c r="AJ121" i="25"/>
  <c r="AK139" i="25"/>
  <c r="AJ142" i="25"/>
  <c r="AJ189" i="25"/>
  <c r="AK240" i="25"/>
  <c r="AJ33" i="25"/>
  <c r="AK52" i="25"/>
  <c r="AJ65" i="25"/>
  <c r="AJ70" i="25"/>
  <c r="AK76" i="25"/>
  <c r="AJ86" i="25"/>
  <c r="AJ98" i="25"/>
  <c r="AK135" i="25"/>
  <c r="AJ141" i="25"/>
  <c r="AJ145" i="25"/>
  <c r="AJ161" i="25"/>
  <c r="AJ185" i="25"/>
  <c r="AJ188" i="25"/>
  <c r="AJ205" i="25"/>
  <c r="AJ236" i="25"/>
  <c r="AJ243" i="25"/>
  <c r="AJ246" i="25"/>
  <c r="AK256" i="25"/>
  <c r="AJ263" i="25"/>
  <c r="AJ36" i="25"/>
  <c r="AJ69" i="25"/>
  <c r="AJ85" i="25"/>
  <c r="AK92" i="25"/>
  <c r="AJ148" i="25"/>
  <c r="AJ160" i="25"/>
  <c r="AJ181" i="25"/>
  <c r="AJ184" i="25"/>
  <c r="AK224" i="25"/>
  <c r="AK232" i="25"/>
  <c r="AJ63" i="25"/>
  <c r="AK63" i="25"/>
  <c r="AK44" i="25"/>
  <c r="AK47" i="25"/>
  <c r="AK56" i="25"/>
  <c r="AJ56" i="25"/>
  <c r="AJ22" i="25"/>
  <c r="AJ30" i="25"/>
  <c r="AJ38" i="25"/>
  <c r="AJ100" i="25"/>
  <c r="AK100" i="25"/>
  <c r="AK104" i="25"/>
  <c r="AJ104" i="25"/>
  <c r="AJ45" i="25"/>
  <c r="AK48" i="25"/>
  <c r="AJ48" i="25"/>
  <c r="AJ71" i="25"/>
  <c r="AK71" i="25"/>
  <c r="AJ103" i="25"/>
  <c r="AK103" i="25"/>
  <c r="AJ79" i="25"/>
  <c r="AK79" i="25"/>
  <c r="AJ19" i="25"/>
  <c r="AJ27" i="25"/>
  <c r="AJ35" i="25"/>
  <c r="AJ61" i="25"/>
  <c r="AJ87" i="25"/>
  <c r="AK87" i="25"/>
  <c r="AJ95" i="25"/>
  <c r="AK95" i="25"/>
  <c r="AJ90" i="25"/>
  <c r="AJ64" i="25"/>
  <c r="AJ72" i="25"/>
  <c r="AJ80" i="25"/>
  <c r="AJ88" i="25"/>
  <c r="AJ96" i="25"/>
  <c r="AK108" i="25"/>
  <c r="AK116" i="25"/>
  <c r="AK124" i="25"/>
  <c r="AK132" i="25"/>
  <c r="AK140" i="25"/>
  <c r="AK170" i="25"/>
  <c r="AJ170" i="25"/>
  <c r="AK162" i="25"/>
  <c r="AJ162" i="25"/>
  <c r="AJ112" i="25"/>
  <c r="AJ120" i="25"/>
  <c r="AJ128" i="25"/>
  <c r="AJ136" i="25"/>
  <c r="AJ144" i="25"/>
  <c r="AK154" i="25"/>
  <c r="AK167" i="25"/>
  <c r="AJ167" i="25"/>
  <c r="AK178" i="25"/>
  <c r="AJ178" i="25"/>
  <c r="AK186" i="25"/>
  <c r="AJ186" i="25"/>
  <c r="AK155" i="25"/>
  <c r="AJ155" i="25"/>
  <c r="AK194" i="25"/>
  <c r="AJ194" i="25"/>
  <c r="AK202" i="25"/>
  <c r="AJ202" i="25"/>
  <c r="AJ175" i="25"/>
  <c r="AJ183" i="25"/>
  <c r="AJ191" i="25"/>
  <c r="AJ199" i="25"/>
  <c r="AJ225" i="25"/>
  <c r="AK225" i="25"/>
  <c r="AJ233" i="25"/>
  <c r="AK233" i="25"/>
  <c r="AJ249" i="25"/>
  <c r="AK249" i="25"/>
  <c r="AJ265" i="25"/>
  <c r="AK265" i="25"/>
  <c r="AJ257" i="25"/>
  <c r="AK257" i="25"/>
  <c r="AJ163" i="25"/>
  <c r="AJ171" i="25"/>
  <c r="AJ179" i="25"/>
  <c r="AJ187" i="25"/>
  <c r="AJ195" i="25"/>
  <c r="AJ203" i="25"/>
  <c r="AK208" i="25"/>
  <c r="AJ212" i="25"/>
  <c r="AK216" i="25"/>
  <c r="AJ217" i="25"/>
  <c r="AK217" i="25"/>
  <c r="AK222" i="25"/>
  <c r="AJ222" i="25"/>
  <c r="AJ241" i="25"/>
  <c r="AK241" i="25"/>
  <c r="AJ230" i="25"/>
  <c r="H6" i="25" l="1"/>
  <c r="AZ17" i="15" l="1"/>
  <c r="AZ18" i="15"/>
  <c r="AZ19" i="15"/>
  <c r="AZ20" i="15"/>
  <c r="AZ21" i="15"/>
  <c r="AZ22" i="15"/>
  <c r="AZ23" i="15"/>
  <c r="AZ24" i="15"/>
  <c r="AZ25" i="15"/>
  <c r="AZ26" i="15"/>
  <c r="AZ27" i="15"/>
  <c r="AZ28" i="15"/>
  <c r="AZ29" i="15"/>
  <c r="AZ30" i="15"/>
  <c r="AZ31" i="15"/>
  <c r="AZ32" i="15"/>
  <c r="AZ33" i="15"/>
  <c r="AZ34" i="15"/>
  <c r="AZ35" i="15"/>
  <c r="AZ36" i="15"/>
  <c r="AZ37" i="15"/>
  <c r="AZ38" i="15"/>
  <c r="AZ39" i="15"/>
  <c r="AZ40" i="15"/>
  <c r="AZ41" i="15"/>
  <c r="AZ42" i="15"/>
  <c r="AZ43" i="15"/>
  <c r="AZ44" i="15"/>
  <c r="AZ45" i="15"/>
  <c r="AZ46" i="15"/>
  <c r="AZ47" i="15"/>
  <c r="AZ48" i="15"/>
  <c r="AZ49" i="15"/>
  <c r="AZ50" i="15"/>
  <c r="AZ51" i="15"/>
  <c r="AZ52" i="15"/>
  <c r="AZ53" i="15"/>
  <c r="AZ54" i="15"/>
  <c r="AZ55" i="15"/>
  <c r="AZ56" i="15"/>
  <c r="AZ57" i="15"/>
  <c r="AZ58" i="15"/>
  <c r="AZ59" i="15"/>
  <c r="AZ60" i="15"/>
  <c r="AZ61" i="15"/>
  <c r="AZ62" i="15"/>
  <c r="AZ63" i="15"/>
  <c r="AZ64" i="15"/>
  <c r="AZ65" i="15"/>
  <c r="AZ66" i="15"/>
  <c r="AZ67" i="15"/>
  <c r="AZ68" i="15"/>
  <c r="AZ69" i="15"/>
  <c r="AZ70" i="15"/>
  <c r="AZ71" i="15"/>
  <c r="AZ72" i="15"/>
  <c r="AZ73" i="15"/>
  <c r="AZ74" i="15"/>
  <c r="AZ75" i="15"/>
  <c r="AZ76" i="15"/>
  <c r="AZ77" i="15"/>
  <c r="AZ78" i="15"/>
  <c r="AZ79" i="15"/>
  <c r="AZ80" i="15"/>
  <c r="AZ81" i="15"/>
  <c r="AZ82" i="15"/>
  <c r="AZ83" i="15"/>
  <c r="AZ84" i="15"/>
  <c r="AZ85" i="15"/>
  <c r="AZ86" i="15"/>
  <c r="AZ87" i="15"/>
  <c r="AZ88" i="15"/>
  <c r="AZ89" i="15"/>
  <c r="AZ90" i="15"/>
  <c r="AZ91" i="15"/>
  <c r="AZ92" i="15"/>
  <c r="AZ93" i="15"/>
  <c r="AZ94" i="15"/>
  <c r="AZ95" i="15"/>
  <c r="AZ96" i="15"/>
  <c r="AZ97" i="15"/>
  <c r="AZ98" i="15"/>
  <c r="AZ99" i="15"/>
  <c r="AZ100" i="15"/>
  <c r="AZ101" i="15"/>
  <c r="AZ102" i="15"/>
  <c r="AZ103" i="15"/>
  <c r="AZ104" i="15"/>
  <c r="AZ105" i="15"/>
  <c r="AZ106" i="15"/>
  <c r="AZ107" i="15"/>
  <c r="AZ108" i="15"/>
  <c r="AZ109" i="15"/>
  <c r="AZ110" i="15"/>
  <c r="AZ111" i="15"/>
  <c r="AZ112" i="15"/>
  <c r="AZ113" i="15"/>
  <c r="AZ114" i="15"/>
  <c r="AZ115" i="15"/>
  <c r="AZ116" i="15"/>
  <c r="AZ117" i="15"/>
  <c r="AZ118" i="15"/>
  <c r="AZ119" i="15"/>
  <c r="AZ120" i="15"/>
  <c r="AZ121" i="15"/>
  <c r="AZ122" i="15"/>
  <c r="AZ123" i="15"/>
  <c r="AZ124" i="15"/>
  <c r="AZ125" i="15"/>
  <c r="AZ126" i="15"/>
  <c r="AZ127" i="15"/>
  <c r="AZ128" i="15"/>
  <c r="AZ129" i="15"/>
  <c r="AZ130" i="15"/>
  <c r="AZ131" i="15"/>
  <c r="AZ132" i="15"/>
  <c r="AZ133" i="15"/>
  <c r="AZ134" i="15"/>
  <c r="AZ135" i="15"/>
  <c r="AZ136" i="15"/>
  <c r="AZ137" i="15"/>
  <c r="AZ138" i="15"/>
  <c r="AZ139" i="15"/>
  <c r="AZ140" i="15"/>
  <c r="AZ141" i="15"/>
  <c r="AZ142" i="15"/>
  <c r="AZ143" i="15"/>
  <c r="AZ144" i="15"/>
  <c r="AZ145" i="15"/>
  <c r="AZ146" i="15"/>
  <c r="AZ147" i="15"/>
  <c r="AZ148" i="15"/>
  <c r="AZ149" i="15"/>
  <c r="AZ150" i="15"/>
  <c r="AZ151" i="15"/>
  <c r="AZ152" i="15"/>
  <c r="AZ153" i="15"/>
  <c r="AZ154" i="15"/>
  <c r="AZ155" i="15"/>
  <c r="AZ156" i="15"/>
  <c r="AZ157" i="15"/>
  <c r="AZ158" i="15"/>
  <c r="AZ159" i="15"/>
  <c r="AZ160" i="15"/>
  <c r="AZ161" i="15"/>
  <c r="AZ162" i="15"/>
  <c r="AZ163" i="15"/>
  <c r="AZ164" i="15"/>
  <c r="AZ165" i="15"/>
  <c r="AZ166" i="15"/>
  <c r="AZ167" i="15"/>
  <c r="AZ168" i="15"/>
  <c r="AZ169" i="15"/>
  <c r="AZ170" i="15"/>
  <c r="AZ171" i="15"/>
  <c r="AZ172" i="15"/>
  <c r="AZ173" i="15"/>
  <c r="AZ174" i="15"/>
  <c r="AZ175" i="15"/>
  <c r="AZ176" i="15"/>
  <c r="AZ177" i="15"/>
  <c r="AZ178" i="15"/>
  <c r="AZ179" i="15"/>
  <c r="AZ180" i="15"/>
  <c r="AZ181" i="15"/>
  <c r="AZ182" i="15"/>
  <c r="AZ183" i="15"/>
  <c r="AZ184" i="15"/>
  <c r="AZ185" i="15"/>
  <c r="AZ186" i="15"/>
  <c r="AZ187" i="15"/>
  <c r="AZ188" i="15"/>
  <c r="AZ189" i="15"/>
  <c r="AZ190" i="15"/>
  <c r="AZ191" i="15"/>
  <c r="AZ192" i="15"/>
  <c r="AZ193" i="15"/>
  <c r="AZ194" i="15"/>
  <c r="AZ195" i="15"/>
  <c r="AZ196" i="15"/>
  <c r="AZ197" i="15"/>
  <c r="AZ198" i="15"/>
  <c r="AZ199" i="15"/>
  <c r="AZ200" i="15"/>
  <c r="AZ201" i="15"/>
  <c r="AZ202" i="15"/>
  <c r="AZ203" i="15"/>
  <c r="AZ204" i="15"/>
  <c r="AZ205" i="15"/>
  <c r="AZ206" i="15"/>
  <c r="AZ207" i="15"/>
  <c r="AZ208" i="15"/>
  <c r="AZ209" i="15"/>
  <c r="AZ210" i="15"/>
  <c r="AZ211" i="15"/>
  <c r="AZ212" i="15"/>
  <c r="AZ213" i="15"/>
  <c r="AZ214" i="15"/>
  <c r="AZ215" i="15"/>
  <c r="AZ216" i="15"/>
  <c r="AZ217" i="15"/>
  <c r="AZ218" i="15"/>
  <c r="AZ219" i="15"/>
  <c r="AZ220" i="15"/>
  <c r="AZ221" i="15"/>
  <c r="AZ222" i="15"/>
  <c r="AZ223" i="15"/>
  <c r="AZ224" i="15"/>
  <c r="AZ225" i="15"/>
  <c r="AZ226" i="15"/>
  <c r="AZ227" i="15"/>
  <c r="AZ228" i="15"/>
  <c r="AZ229" i="15"/>
  <c r="AZ230" i="15"/>
  <c r="AZ231" i="15"/>
  <c r="AZ232" i="15"/>
  <c r="AZ233" i="15"/>
  <c r="AZ234" i="15"/>
  <c r="AZ235" i="15"/>
  <c r="AZ236" i="15"/>
  <c r="AZ237" i="15"/>
  <c r="AZ238" i="15"/>
  <c r="AZ239" i="15"/>
  <c r="AZ240" i="15"/>
  <c r="AZ241" i="15"/>
  <c r="AZ242" i="15"/>
  <c r="AZ243" i="15"/>
  <c r="AZ244" i="15"/>
  <c r="AZ245" i="15"/>
  <c r="AZ246" i="15"/>
  <c r="AZ247" i="15"/>
  <c r="AZ248" i="15"/>
  <c r="AZ249" i="15"/>
  <c r="AZ250" i="15"/>
  <c r="AZ251" i="15"/>
  <c r="AZ252" i="15"/>
  <c r="AZ253" i="15"/>
  <c r="AZ254" i="15"/>
  <c r="AZ255" i="15"/>
  <c r="AZ256" i="15"/>
  <c r="AZ257" i="15"/>
  <c r="AZ258" i="15"/>
  <c r="AZ259" i="15"/>
  <c r="AZ260" i="15"/>
  <c r="AZ261" i="15"/>
  <c r="AZ262" i="15"/>
  <c r="AZ263" i="15"/>
  <c r="AZ264" i="15"/>
  <c r="AZ265" i="15"/>
  <c r="AZ266" i="15"/>
  <c r="BD21" i="21"/>
  <c r="BD22" i="21"/>
  <c r="BD23" i="21"/>
  <c r="BD24" i="21"/>
  <c r="BD25" i="21"/>
  <c r="BD26" i="21"/>
  <c r="BD27" i="21"/>
  <c r="BD28" i="21"/>
  <c r="BD29" i="21"/>
  <c r="BD30" i="21"/>
  <c r="BD31" i="21"/>
  <c r="BD32" i="21"/>
  <c r="BD33" i="21"/>
  <c r="BD34" i="21"/>
  <c r="BD35" i="21"/>
  <c r="BD36" i="21"/>
  <c r="BD37" i="21"/>
  <c r="BD38" i="21"/>
  <c r="BD39" i="21"/>
  <c r="BD40" i="21"/>
  <c r="BD41" i="21"/>
  <c r="BD42" i="21"/>
  <c r="BD43" i="21"/>
  <c r="BD44" i="21"/>
  <c r="BD45" i="21"/>
  <c r="BD46" i="21"/>
  <c r="BD47" i="21"/>
  <c r="BD48" i="21"/>
  <c r="BD49" i="21"/>
  <c r="BD50" i="21"/>
  <c r="BD51" i="21"/>
  <c r="BD52" i="21"/>
  <c r="BD53" i="21"/>
  <c r="BD54" i="21"/>
  <c r="BD55" i="21"/>
  <c r="BD56" i="21"/>
  <c r="BD57" i="21"/>
  <c r="BD58" i="21"/>
  <c r="BD59" i="21"/>
  <c r="BD60" i="21"/>
  <c r="BD61" i="21"/>
  <c r="BD62" i="21"/>
  <c r="BD63" i="21"/>
  <c r="BD64" i="21"/>
  <c r="BD65" i="21"/>
  <c r="BD66" i="21"/>
  <c r="BD67" i="21"/>
  <c r="BD68" i="21"/>
  <c r="BD69" i="21"/>
  <c r="BD70" i="21"/>
  <c r="BD71" i="21"/>
  <c r="BD72" i="21"/>
  <c r="BD73" i="21"/>
  <c r="BD74" i="21"/>
  <c r="BD75" i="21"/>
  <c r="BD76" i="21"/>
  <c r="BD77" i="21"/>
  <c r="BD78" i="21"/>
  <c r="BD79" i="21"/>
  <c r="BD80" i="21"/>
  <c r="BD81" i="21"/>
  <c r="BD82" i="21"/>
  <c r="BD83" i="21"/>
  <c r="BD84" i="21"/>
  <c r="BD85" i="21"/>
  <c r="BD86" i="21"/>
  <c r="BD87" i="21"/>
  <c r="BD88" i="21"/>
  <c r="BD89" i="21"/>
  <c r="BD90" i="21"/>
  <c r="BD91" i="21"/>
  <c r="BD92" i="21"/>
  <c r="BD93" i="21"/>
  <c r="BD94" i="21"/>
  <c r="BD95" i="21"/>
  <c r="BD96" i="21"/>
  <c r="BD97" i="21"/>
  <c r="BD98" i="21"/>
  <c r="BD99" i="21"/>
  <c r="BD100" i="21"/>
  <c r="BD101" i="21"/>
  <c r="BD102" i="21"/>
  <c r="BD103" i="21"/>
  <c r="BD104" i="21"/>
  <c r="BD105" i="21"/>
  <c r="BD106" i="21"/>
  <c r="BD107" i="21"/>
  <c r="BD108" i="21"/>
  <c r="BD109" i="21"/>
  <c r="BD110" i="21"/>
  <c r="BD111" i="21"/>
  <c r="BD112" i="21"/>
  <c r="BD113" i="21"/>
  <c r="BD114" i="21"/>
  <c r="BD115" i="21"/>
  <c r="BD116" i="21"/>
  <c r="BD117" i="21"/>
  <c r="BD118" i="21"/>
  <c r="BD119" i="21"/>
  <c r="BD120" i="21"/>
  <c r="BD121" i="21"/>
  <c r="BD122" i="21"/>
  <c r="BD123" i="21"/>
  <c r="BD124" i="21"/>
  <c r="BD125" i="21"/>
  <c r="BD126" i="21"/>
  <c r="BD127" i="21"/>
  <c r="BD128" i="21"/>
  <c r="BD129" i="21"/>
  <c r="BD130" i="21"/>
  <c r="BD131" i="21"/>
  <c r="BD132" i="21"/>
  <c r="BD133" i="21"/>
  <c r="BD134" i="21"/>
  <c r="BD135" i="21"/>
  <c r="BD136" i="21"/>
  <c r="BD137" i="21"/>
  <c r="BD138" i="21"/>
  <c r="BD139" i="21"/>
  <c r="BD140" i="21"/>
  <c r="BD141" i="21"/>
  <c r="BD142" i="21"/>
  <c r="BD143" i="21"/>
  <c r="BD144" i="21"/>
  <c r="BD145" i="21"/>
  <c r="BD146" i="21"/>
  <c r="BD147" i="21"/>
  <c r="BD148" i="21"/>
  <c r="BD149" i="21"/>
  <c r="BD150" i="21"/>
  <c r="BD151" i="21"/>
  <c r="BD152" i="21"/>
  <c r="BD153" i="21"/>
  <c r="BD154" i="21"/>
  <c r="BD155" i="21"/>
  <c r="BD156" i="21"/>
  <c r="BD157" i="21"/>
  <c r="BD158" i="21"/>
  <c r="BD159" i="21"/>
  <c r="BD160" i="21"/>
  <c r="BD161" i="21"/>
  <c r="BD162" i="21"/>
  <c r="BD163" i="21"/>
  <c r="BD164" i="21"/>
  <c r="BD165" i="21"/>
  <c r="BD166" i="21"/>
  <c r="BD167" i="21"/>
  <c r="BD168" i="21"/>
  <c r="BD169" i="21"/>
  <c r="BD170" i="21"/>
  <c r="BD171" i="21"/>
  <c r="BD172" i="21"/>
  <c r="BD173" i="21"/>
  <c r="BD174" i="21"/>
  <c r="BD175" i="21"/>
  <c r="BD176" i="21"/>
  <c r="BD177" i="21"/>
  <c r="BD178" i="21"/>
  <c r="BD179" i="21"/>
  <c r="BD180" i="21"/>
  <c r="BD181" i="21"/>
  <c r="BD182" i="21"/>
  <c r="BD183" i="21"/>
  <c r="BD184" i="21"/>
  <c r="BD185" i="21"/>
  <c r="BD186" i="21"/>
  <c r="BD187" i="21"/>
  <c r="BD188" i="21"/>
  <c r="BD189" i="21"/>
  <c r="BD190" i="21"/>
  <c r="BD191" i="21"/>
  <c r="BD192" i="21"/>
  <c r="BD193" i="21"/>
  <c r="BD194" i="21"/>
  <c r="BD195" i="21"/>
  <c r="BD196" i="21"/>
  <c r="BD197" i="21"/>
  <c r="BD198" i="21"/>
  <c r="BD199" i="21"/>
  <c r="BD200" i="21"/>
  <c r="BD201" i="21"/>
  <c r="BD202" i="21"/>
  <c r="BD203" i="21"/>
  <c r="BD204" i="21"/>
  <c r="BD205" i="21"/>
  <c r="BD206" i="21"/>
  <c r="BD207" i="21"/>
  <c r="BD208" i="21"/>
  <c r="BD209" i="21"/>
  <c r="BD210" i="21"/>
  <c r="BD211" i="21"/>
  <c r="BD212" i="21"/>
  <c r="BD213" i="21"/>
  <c r="BD214" i="21"/>
  <c r="BD215" i="21"/>
  <c r="BD216" i="21"/>
  <c r="BD217" i="21"/>
  <c r="BD218" i="21"/>
  <c r="BD219" i="21"/>
  <c r="BD220" i="21"/>
  <c r="BD221" i="21"/>
  <c r="BD222" i="21"/>
  <c r="BD223" i="21"/>
  <c r="BD224" i="21"/>
  <c r="BD225" i="21"/>
  <c r="BD226" i="21"/>
  <c r="BD227" i="21"/>
  <c r="BD228" i="21"/>
  <c r="BD229" i="21"/>
  <c r="BD230" i="21"/>
  <c r="BD231" i="21"/>
  <c r="BD232" i="21"/>
  <c r="BD233" i="21"/>
  <c r="BD234" i="21"/>
  <c r="BD235" i="21"/>
  <c r="BD236" i="21"/>
  <c r="BD237" i="21"/>
  <c r="BD238" i="21"/>
  <c r="BD239" i="21"/>
  <c r="BD240" i="21"/>
  <c r="BD241" i="21"/>
  <c r="BD242" i="21"/>
  <c r="BD243" i="21"/>
  <c r="BD244" i="21"/>
  <c r="BD245" i="21"/>
  <c r="BD246" i="21"/>
  <c r="BD247" i="21"/>
  <c r="BD248" i="21"/>
  <c r="BD249" i="21"/>
  <c r="BD250" i="21"/>
  <c r="BD251" i="21"/>
  <c r="BD252" i="21"/>
  <c r="BD253" i="21"/>
  <c r="BD254" i="21"/>
  <c r="BD255" i="21"/>
  <c r="BD256" i="21"/>
  <c r="BD257" i="21"/>
  <c r="BD258" i="21"/>
  <c r="BD259" i="21"/>
  <c r="BD260" i="21"/>
  <c r="BD261" i="21"/>
  <c r="BD262" i="21"/>
  <c r="BD263" i="21"/>
  <c r="BD264" i="21"/>
  <c r="BD265" i="21"/>
  <c r="BD266" i="21"/>
  <c r="BD267" i="21"/>
  <c r="BD268" i="21"/>
  <c r="BD269" i="21"/>
  <c r="BD20" i="21"/>
  <c r="BC20" i="21" l="1"/>
  <c r="BC21" i="21"/>
  <c r="BC22" i="21"/>
  <c r="BC23" i="21"/>
  <c r="BC24" i="21"/>
  <c r="BC25" i="21"/>
  <c r="BC26" i="21"/>
  <c r="BC27" i="21"/>
  <c r="BC28" i="21"/>
  <c r="BC29" i="21"/>
  <c r="BC30" i="21"/>
  <c r="BC31" i="21"/>
  <c r="BC32" i="21"/>
  <c r="BC33" i="21"/>
  <c r="BC34" i="21"/>
  <c r="BC35" i="21"/>
  <c r="BC36" i="21"/>
  <c r="BC37" i="21"/>
  <c r="BC38" i="21"/>
  <c r="BC39" i="21"/>
  <c r="BC40" i="21"/>
  <c r="BC41" i="21"/>
  <c r="BC42" i="21"/>
  <c r="BC43" i="21"/>
  <c r="BC44" i="21"/>
  <c r="BC45" i="21"/>
  <c r="BC46" i="21"/>
  <c r="BC47" i="21"/>
  <c r="BC48" i="21"/>
  <c r="BC49" i="21"/>
  <c r="BC50" i="21"/>
  <c r="BC51" i="21"/>
  <c r="BC52" i="21"/>
  <c r="BC53" i="21"/>
  <c r="BC54" i="21"/>
  <c r="BC55" i="21"/>
  <c r="BC56" i="21"/>
  <c r="BC57" i="21"/>
  <c r="BC58" i="21"/>
  <c r="BC59" i="21"/>
  <c r="BC60" i="21"/>
  <c r="BC61" i="21"/>
  <c r="BC62" i="21"/>
  <c r="BC63" i="21"/>
  <c r="BC64" i="21"/>
  <c r="BC65" i="21"/>
  <c r="BC66" i="21"/>
  <c r="BC67" i="21"/>
  <c r="BC68" i="21"/>
  <c r="BC69" i="21"/>
  <c r="BC70" i="21"/>
  <c r="BC71" i="21"/>
  <c r="BC72" i="21"/>
  <c r="BC73" i="21"/>
  <c r="BC74" i="21"/>
  <c r="BC75" i="21"/>
  <c r="BC76" i="21"/>
  <c r="BC77" i="21"/>
  <c r="BC78" i="21"/>
  <c r="BC79" i="21"/>
  <c r="BC80" i="21"/>
  <c r="BC81" i="21"/>
  <c r="BC82" i="21"/>
  <c r="BC83" i="21"/>
  <c r="BC84" i="21"/>
  <c r="BC85" i="21"/>
  <c r="BC86" i="21"/>
  <c r="BC87" i="21"/>
  <c r="BC88" i="21"/>
  <c r="BC89" i="21"/>
  <c r="BC90" i="21"/>
  <c r="BC91" i="21"/>
  <c r="BC92" i="21"/>
  <c r="BC93" i="21"/>
  <c r="BC94" i="21"/>
  <c r="BC95" i="21"/>
  <c r="BC96" i="21"/>
  <c r="BC97" i="21"/>
  <c r="BC98" i="21"/>
  <c r="BC99" i="21"/>
  <c r="BC100" i="21"/>
  <c r="BC101" i="21"/>
  <c r="BC102" i="21"/>
  <c r="BC103" i="21"/>
  <c r="BC104" i="21"/>
  <c r="BC105" i="21"/>
  <c r="BC106" i="21"/>
  <c r="BC107" i="21"/>
  <c r="BC108" i="21"/>
  <c r="BC109" i="21"/>
  <c r="BC110" i="21"/>
  <c r="BC111" i="21"/>
  <c r="BC112" i="21"/>
  <c r="BC113" i="21"/>
  <c r="BC114" i="21"/>
  <c r="BC115" i="21"/>
  <c r="BC116" i="21"/>
  <c r="BC117" i="21"/>
  <c r="BC118" i="21"/>
  <c r="BC119" i="21"/>
  <c r="BC120" i="21"/>
  <c r="BC121" i="21"/>
  <c r="BC122" i="21"/>
  <c r="BC123" i="21"/>
  <c r="BC124" i="21"/>
  <c r="BC125" i="21"/>
  <c r="BC126" i="21"/>
  <c r="BC127" i="21"/>
  <c r="BC128" i="21"/>
  <c r="BC129" i="21"/>
  <c r="BC130" i="21"/>
  <c r="BC131" i="21"/>
  <c r="BC132" i="21"/>
  <c r="BC133" i="21"/>
  <c r="BC134" i="21"/>
  <c r="BC135" i="21"/>
  <c r="BC136" i="21"/>
  <c r="BC137" i="21"/>
  <c r="BC138" i="21"/>
  <c r="BC139" i="21"/>
  <c r="BC140" i="21"/>
  <c r="BC141" i="21"/>
  <c r="BC142" i="21"/>
  <c r="BC143" i="21"/>
  <c r="BC144" i="21"/>
  <c r="BC145" i="21"/>
  <c r="BC146" i="21"/>
  <c r="BC147" i="21"/>
  <c r="BC148" i="21"/>
  <c r="BC149" i="21"/>
  <c r="BC150" i="21"/>
  <c r="BC151" i="21"/>
  <c r="BC152" i="21"/>
  <c r="BC153" i="21"/>
  <c r="BC154" i="21"/>
  <c r="BC155" i="21"/>
  <c r="BC156" i="21"/>
  <c r="BC157" i="21"/>
  <c r="BC158" i="21"/>
  <c r="BC159" i="21"/>
  <c r="BC160" i="21"/>
  <c r="BC161" i="21"/>
  <c r="BC162" i="21"/>
  <c r="BC163" i="21"/>
  <c r="BC164" i="21"/>
  <c r="BC165" i="21"/>
  <c r="BC166" i="21"/>
  <c r="BC167" i="21"/>
  <c r="BC168" i="21"/>
  <c r="BC169" i="21"/>
  <c r="BC170" i="21"/>
  <c r="BC171" i="21"/>
  <c r="BC172" i="21"/>
  <c r="BC173" i="21"/>
  <c r="BC174" i="21"/>
  <c r="BC175" i="21"/>
  <c r="BC176" i="21"/>
  <c r="BC177" i="21"/>
  <c r="BC178" i="21"/>
  <c r="BC179" i="21"/>
  <c r="BC180" i="21"/>
  <c r="BC181" i="21"/>
  <c r="BC182" i="21"/>
  <c r="BC183" i="21"/>
  <c r="BC184" i="21"/>
  <c r="BC185" i="21"/>
  <c r="BC186" i="21"/>
  <c r="BC187" i="21"/>
  <c r="BC188" i="21"/>
  <c r="BC189" i="21"/>
  <c r="BC190" i="21"/>
  <c r="BC191" i="21"/>
  <c r="BC192" i="21"/>
  <c r="BC193" i="21"/>
  <c r="BC194" i="21"/>
  <c r="BC195" i="21"/>
  <c r="BC196" i="21"/>
  <c r="BC197" i="21"/>
  <c r="BC198" i="21"/>
  <c r="BC199" i="21"/>
  <c r="BC200" i="21"/>
  <c r="BC201" i="21"/>
  <c r="BC202" i="21"/>
  <c r="BC203" i="21"/>
  <c r="BC204" i="21"/>
  <c r="BC205" i="21"/>
  <c r="BC206" i="21"/>
  <c r="BC207" i="21"/>
  <c r="BC208" i="21"/>
  <c r="BC209" i="21"/>
  <c r="BC210" i="21"/>
  <c r="BC211" i="21"/>
  <c r="BC212" i="21"/>
  <c r="BC213" i="21"/>
  <c r="BC214" i="21"/>
  <c r="BC215" i="21"/>
  <c r="BC216" i="21"/>
  <c r="BC217" i="21"/>
  <c r="BC218" i="21"/>
  <c r="BC219" i="21"/>
  <c r="BC220" i="21"/>
  <c r="BC221" i="21"/>
  <c r="BC222" i="21"/>
  <c r="BC223" i="21"/>
  <c r="BC224" i="21"/>
  <c r="BC225" i="21"/>
  <c r="BC226" i="21"/>
  <c r="BC227" i="21"/>
  <c r="BC228" i="21"/>
  <c r="BC229" i="21"/>
  <c r="BC230" i="21"/>
  <c r="BC231" i="21"/>
  <c r="BC232" i="21"/>
  <c r="BC233" i="21"/>
  <c r="BC234" i="21"/>
  <c r="BC235" i="21"/>
  <c r="BC236" i="21"/>
  <c r="BC237" i="21"/>
  <c r="BC238" i="21"/>
  <c r="BC239" i="21"/>
  <c r="BC240" i="21"/>
  <c r="BC241" i="21"/>
  <c r="BC242" i="21"/>
  <c r="BC243" i="21"/>
  <c r="BC244" i="21"/>
  <c r="BC245" i="21"/>
  <c r="BC246" i="21"/>
  <c r="BC247" i="21"/>
  <c r="BC248" i="21"/>
  <c r="BC249" i="21"/>
  <c r="BC250" i="21"/>
  <c r="BC251" i="21"/>
  <c r="BC252" i="21"/>
  <c r="BC253" i="21"/>
  <c r="BC254" i="21"/>
  <c r="BC255" i="21"/>
  <c r="BC256" i="21"/>
  <c r="BC257" i="21"/>
  <c r="BC258" i="21"/>
  <c r="BC259" i="21"/>
  <c r="BC260" i="21"/>
  <c r="BC261" i="21"/>
  <c r="BC262" i="21"/>
  <c r="BC263" i="21"/>
  <c r="BC264" i="21"/>
  <c r="BC265" i="21"/>
  <c r="BC266" i="21"/>
  <c r="BC267" i="21"/>
  <c r="BC268" i="21"/>
  <c r="BC269" i="21"/>
  <c r="AU21" i="21"/>
  <c r="AU22" i="21"/>
  <c r="AU23" i="21"/>
  <c r="AU24" i="21"/>
  <c r="AU25" i="21"/>
  <c r="AU26" i="21"/>
  <c r="AU27" i="21"/>
  <c r="AU31" i="21"/>
  <c r="AU32" i="21"/>
  <c r="AU33" i="21"/>
  <c r="AU34" i="21"/>
  <c r="AU35" i="21"/>
  <c r="AU36" i="21"/>
  <c r="AU37" i="21"/>
  <c r="AU38" i="21"/>
  <c r="AU39" i="21"/>
  <c r="AU40" i="21"/>
  <c r="AU41" i="21"/>
  <c r="AU42" i="21"/>
  <c r="AU43" i="21"/>
  <c r="AU44" i="21"/>
  <c r="AU45" i="21"/>
  <c r="AU46" i="21"/>
  <c r="AU47" i="21"/>
  <c r="AU48" i="21"/>
  <c r="AU49" i="21"/>
  <c r="AU50" i="21"/>
  <c r="AU51" i="21"/>
  <c r="AU52" i="21"/>
  <c r="AU53" i="21"/>
  <c r="AU54" i="21"/>
  <c r="AU55" i="21"/>
  <c r="AU56" i="21"/>
  <c r="AU57" i="21"/>
  <c r="AU58" i="21"/>
  <c r="AU59" i="21"/>
  <c r="AU60" i="21"/>
  <c r="AU61" i="21"/>
  <c r="AU62" i="21"/>
  <c r="AU63" i="21"/>
  <c r="AU64" i="21"/>
  <c r="AU65" i="21"/>
  <c r="AU66" i="21"/>
  <c r="AU67" i="21"/>
  <c r="AU68" i="21"/>
  <c r="AU69" i="21"/>
  <c r="AU70" i="21"/>
  <c r="AU71" i="21"/>
  <c r="AU72" i="21"/>
  <c r="AU73" i="21"/>
  <c r="AU74" i="21"/>
  <c r="AU75" i="21"/>
  <c r="AU76" i="21"/>
  <c r="AU77" i="21"/>
  <c r="AU78" i="21"/>
  <c r="AU79" i="21"/>
  <c r="AU80" i="21"/>
  <c r="AU81" i="21"/>
  <c r="AU82" i="21"/>
  <c r="AU83" i="21"/>
  <c r="AU84" i="21"/>
  <c r="AU85" i="21"/>
  <c r="AU86" i="21"/>
  <c r="AU87" i="21"/>
  <c r="AU88" i="21"/>
  <c r="AU89" i="21"/>
  <c r="AU90" i="21"/>
  <c r="AU91" i="21"/>
  <c r="AU92" i="21"/>
  <c r="AU93" i="21"/>
  <c r="AU94" i="21"/>
  <c r="AU95" i="21"/>
  <c r="AU96" i="21"/>
  <c r="AU97" i="21"/>
  <c r="AU98" i="21"/>
  <c r="AU99" i="21"/>
  <c r="AU100" i="21"/>
  <c r="AU101" i="21"/>
  <c r="AU102" i="21"/>
  <c r="AU103" i="21"/>
  <c r="AU104" i="21"/>
  <c r="AU105" i="21"/>
  <c r="AU106" i="21"/>
  <c r="AU107" i="21"/>
  <c r="AU108" i="21"/>
  <c r="AU109" i="21"/>
  <c r="AU110" i="21"/>
  <c r="AU111" i="21"/>
  <c r="AU112" i="21"/>
  <c r="AU113" i="21"/>
  <c r="AU114" i="21"/>
  <c r="AU115" i="21"/>
  <c r="AU116" i="21"/>
  <c r="AU117" i="21"/>
  <c r="AU118" i="21"/>
  <c r="AU119" i="21"/>
  <c r="AU120" i="21"/>
  <c r="AU121" i="21"/>
  <c r="AU122" i="21"/>
  <c r="AU123" i="21"/>
  <c r="AU124" i="21"/>
  <c r="AU125" i="21"/>
  <c r="AU126" i="21"/>
  <c r="AU127" i="21"/>
  <c r="AU128" i="21"/>
  <c r="AU129" i="21"/>
  <c r="AU130" i="21"/>
  <c r="AU131" i="21"/>
  <c r="AU132" i="21"/>
  <c r="AU133" i="21"/>
  <c r="AU134" i="21"/>
  <c r="AU135" i="21"/>
  <c r="AU136" i="21"/>
  <c r="AU137" i="21"/>
  <c r="AU138" i="21"/>
  <c r="AU139" i="21"/>
  <c r="AU140" i="21"/>
  <c r="AU141" i="21"/>
  <c r="AU142" i="21"/>
  <c r="AU143" i="21"/>
  <c r="AU144" i="21"/>
  <c r="AU145" i="21"/>
  <c r="AU146" i="21"/>
  <c r="AU147" i="21"/>
  <c r="AU148" i="21"/>
  <c r="AU149" i="21"/>
  <c r="AU150" i="21"/>
  <c r="AU151" i="21"/>
  <c r="AU152" i="21"/>
  <c r="AU153" i="21"/>
  <c r="AU154" i="21"/>
  <c r="AU155" i="21"/>
  <c r="AU156" i="21"/>
  <c r="AU157" i="21"/>
  <c r="AU158" i="21"/>
  <c r="AU159" i="21"/>
  <c r="AU160" i="21"/>
  <c r="AU161" i="21"/>
  <c r="AU162" i="21"/>
  <c r="AU163" i="21"/>
  <c r="AU164" i="21"/>
  <c r="AU165" i="21"/>
  <c r="AU166" i="21"/>
  <c r="AU167" i="21"/>
  <c r="AU168" i="21"/>
  <c r="AU169" i="21"/>
  <c r="AU170" i="21"/>
  <c r="AU171" i="21"/>
  <c r="AU172" i="21"/>
  <c r="AU173" i="21"/>
  <c r="AU174" i="21"/>
  <c r="AU175" i="21"/>
  <c r="AU176" i="21"/>
  <c r="AU177" i="21"/>
  <c r="AU178" i="21"/>
  <c r="AU179" i="21"/>
  <c r="AU180" i="21"/>
  <c r="AU181" i="21"/>
  <c r="AU182" i="21"/>
  <c r="AU183" i="21"/>
  <c r="AU184" i="21"/>
  <c r="AU185" i="21"/>
  <c r="AU186" i="21"/>
  <c r="AU187" i="21"/>
  <c r="AU188" i="21"/>
  <c r="AU189" i="21"/>
  <c r="AU190" i="21"/>
  <c r="AU191" i="21"/>
  <c r="AU192" i="21"/>
  <c r="AU193" i="21"/>
  <c r="AU194" i="21"/>
  <c r="AU195" i="21"/>
  <c r="AU196" i="21"/>
  <c r="AU197" i="21"/>
  <c r="AU198" i="21"/>
  <c r="AU199" i="21"/>
  <c r="AU200" i="21"/>
  <c r="AU201" i="21"/>
  <c r="AU202" i="21"/>
  <c r="AU203" i="21"/>
  <c r="AU204" i="21"/>
  <c r="AU205" i="21"/>
  <c r="AU206" i="21"/>
  <c r="AU207" i="21"/>
  <c r="AU208" i="21"/>
  <c r="AU209" i="21"/>
  <c r="AU210" i="21"/>
  <c r="AU211" i="21"/>
  <c r="AU212" i="21"/>
  <c r="AU213" i="21"/>
  <c r="AU214" i="21"/>
  <c r="AU215" i="21"/>
  <c r="AU216" i="21"/>
  <c r="AU217" i="21"/>
  <c r="AU218" i="21"/>
  <c r="AU219" i="21"/>
  <c r="AU220" i="21"/>
  <c r="AU221" i="21"/>
  <c r="AU222" i="21"/>
  <c r="AU223" i="21"/>
  <c r="AU224" i="21"/>
  <c r="AU225" i="21"/>
  <c r="AU226" i="21"/>
  <c r="AU227" i="21"/>
  <c r="AU228" i="21"/>
  <c r="AU229" i="21"/>
  <c r="AU230" i="21"/>
  <c r="AU231" i="21"/>
  <c r="AU232" i="21"/>
  <c r="AU233" i="21"/>
  <c r="AU234" i="21"/>
  <c r="AU235" i="21"/>
  <c r="AU236" i="21"/>
  <c r="AU237" i="21"/>
  <c r="AU238" i="21"/>
  <c r="AU239" i="21"/>
  <c r="AU240" i="21"/>
  <c r="AU241" i="21"/>
  <c r="AU242" i="21"/>
  <c r="AU243" i="21"/>
  <c r="AU244" i="21"/>
  <c r="AU245" i="21"/>
  <c r="AU246" i="21"/>
  <c r="AU247" i="21"/>
  <c r="AU248" i="21"/>
  <c r="AU249" i="21"/>
  <c r="AU250" i="21"/>
  <c r="AU251" i="21"/>
  <c r="AU252" i="21"/>
  <c r="AU253" i="21"/>
  <c r="AU254" i="21"/>
  <c r="AU255" i="21"/>
  <c r="AU256" i="21"/>
  <c r="AU257" i="21"/>
  <c r="AU258" i="21"/>
  <c r="AU259" i="21"/>
  <c r="AU260" i="21"/>
  <c r="AU261" i="21"/>
  <c r="AU262" i="21"/>
  <c r="AU263" i="21"/>
  <c r="AU264" i="21"/>
  <c r="AU265" i="21"/>
  <c r="AU266" i="21"/>
  <c r="AU267" i="21"/>
  <c r="AU268" i="21"/>
  <c r="AU269" i="21"/>
  <c r="AT21" i="21"/>
  <c r="AT22" i="21"/>
  <c r="AT23" i="21"/>
  <c r="AT24" i="21"/>
  <c r="AT25" i="21"/>
  <c r="AT28" i="21"/>
  <c r="AT29" i="21"/>
  <c r="AT30" i="21"/>
  <c r="AT31" i="21"/>
  <c r="AT32" i="21"/>
  <c r="AT33" i="21"/>
  <c r="AT34" i="21"/>
  <c r="AT35" i="21"/>
  <c r="AT36" i="21"/>
  <c r="AT37" i="21"/>
  <c r="AT38" i="21"/>
  <c r="AT39" i="21"/>
  <c r="AT40" i="21"/>
  <c r="AT41" i="21"/>
  <c r="AT42" i="21"/>
  <c r="AT43" i="21"/>
  <c r="AT44" i="21"/>
  <c r="AT45" i="21"/>
  <c r="AT46" i="21"/>
  <c r="AT47" i="21"/>
  <c r="AT48" i="21"/>
  <c r="AT49" i="21"/>
  <c r="AT50" i="21"/>
  <c r="AT51" i="21"/>
  <c r="AT52" i="21"/>
  <c r="AT53" i="21"/>
  <c r="AT54" i="21"/>
  <c r="AT55" i="21"/>
  <c r="AT56" i="21"/>
  <c r="AT57" i="21"/>
  <c r="AT58" i="21"/>
  <c r="AT59" i="21"/>
  <c r="AT60" i="21"/>
  <c r="AT61" i="21"/>
  <c r="AT62" i="21"/>
  <c r="AT63" i="21"/>
  <c r="AT64" i="21"/>
  <c r="AT65" i="21"/>
  <c r="AT66" i="21"/>
  <c r="AT67" i="21"/>
  <c r="AT68" i="21"/>
  <c r="AT69" i="21"/>
  <c r="AT70" i="21"/>
  <c r="AT71" i="21"/>
  <c r="AT72" i="21"/>
  <c r="AT73" i="21"/>
  <c r="AT74" i="21"/>
  <c r="AT75" i="21"/>
  <c r="AT76" i="21"/>
  <c r="AT77" i="21"/>
  <c r="AT78" i="21"/>
  <c r="AT79" i="21"/>
  <c r="AT80" i="21"/>
  <c r="AT81" i="21"/>
  <c r="AT82" i="21"/>
  <c r="AT83" i="21"/>
  <c r="AT84" i="21"/>
  <c r="AT85" i="21"/>
  <c r="AT86" i="21"/>
  <c r="AT87" i="21"/>
  <c r="AT88" i="21"/>
  <c r="AT89" i="21"/>
  <c r="AT90" i="21"/>
  <c r="AT91" i="21"/>
  <c r="AT92" i="21"/>
  <c r="AT93" i="21"/>
  <c r="AT94" i="21"/>
  <c r="AT95" i="21"/>
  <c r="AT96" i="21"/>
  <c r="AT97" i="21"/>
  <c r="AT98" i="21"/>
  <c r="AT99" i="21"/>
  <c r="AT100" i="21"/>
  <c r="AT101" i="21"/>
  <c r="AT102" i="21"/>
  <c r="AT103" i="21"/>
  <c r="AT104" i="21"/>
  <c r="AT105" i="21"/>
  <c r="AT106" i="21"/>
  <c r="AT107" i="21"/>
  <c r="AT108" i="21"/>
  <c r="AT109" i="21"/>
  <c r="AT110" i="21"/>
  <c r="AT111" i="21"/>
  <c r="AT112" i="21"/>
  <c r="AT113" i="21"/>
  <c r="AT114" i="21"/>
  <c r="AT115" i="21"/>
  <c r="AT116" i="21"/>
  <c r="AT117" i="21"/>
  <c r="AT118" i="21"/>
  <c r="AT119" i="21"/>
  <c r="AT120" i="21"/>
  <c r="AT121" i="21"/>
  <c r="AT122" i="21"/>
  <c r="AT123" i="21"/>
  <c r="AT124" i="21"/>
  <c r="AT125" i="21"/>
  <c r="AT126" i="21"/>
  <c r="AT127" i="21"/>
  <c r="AT128" i="21"/>
  <c r="AT129" i="21"/>
  <c r="AT130" i="21"/>
  <c r="AT131" i="21"/>
  <c r="AT132" i="21"/>
  <c r="AT133" i="21"/>
  <c r="AT134" i="21"/>
  <c r="AT135" i="21"/>
  <c r="AT136" i="21"/>
  <c r="AT137" i="21"/>
  <c r="AT138" i="21"/>
  <c r="AT139" i="21"/>
  <c r="AT140" i="21"/>
  <c r="AT141" i="21"/>
  <c r="AT142" i="21"/>
  <c r="AT143" i="21"/>
  <c r="AT144" i="21"/>
  <c r="AT145" i="21"/>
  <c r="AT146" i="21"/>
  <c r="AT147" i="21"/>
  <c r="AT148" i="21"/>
  <c r="AT149" i="21"/>
  <c r="AT150" i="21"/>
  <c r="AT151" i="21"/>
  <c r="AT152" i="21"/>
  <c r="AT153" i="21"/>
  <c r="AT154" i="21"/>
  <c r="AT155" i="21"/>
  <c r="AT156" i="21"/>
  <c r="AT157" i="21"/>
  <c r="AT158" i="21"/>
  <c r="AT159" i="21"/>
  <c r="AT160" i="21"/>
  <c r="AT161" i="21"/>
  <c r="AT162" i="21"/>
  <c r="AT163" i="21"/>
  <c r="AT164" i="21"/>
  <c r="AT165" i="21"/>
  <c r="AT166" i="21"/>
  <c r="AT167" i="21"/>
  <c r="AT168" i="21"/>
  <c r="AT169" i="21"/>
  <c r="AT170" i="21"/>
  <c r="AT171" i="21"/>
  <c r="AT172" i="21"/>
  <c r="AT173" i="21"/>
  <c r="AT174" i="21"/>
  <c r="AT175" i="21"/>
  <c r="AT176" i="21"/>
  <c r="AT177" i="21"/>
  <c r="AT178" i="21"/>
  <c r="AT179" i="21"/>
  <c r="AT180" i="21"/>
  <c r="AT181" i="21"/>
  <c r="AT182" i="21"/>
  <c r="AT183" i="21"/>
  <c r="AT184" i="21"/>
  <c r="AT185" i="21"/>
  <c r="AT186" i="21"/>
  <c r="AT187" i="21"/>
  <c r="AT188" i="21"/>
  <c r="AT189" i="21"/>
  <c r="AT190" i="21"/>
  <c r="AT191" i="21"/>
  <c r="AT192" i="21"/>
  <c r="AT193" i="21"/>
  <c r="AT194" i="21"/>
  <c r="AT195" i="21"/>
  <c r="AT196" i="21"/>
  <c r="AT197" i="21"/>
  <c r="AT198" i="21"/>
  <c r="AT199" i="21"/>
  <c r="AT200" i="21"/>
  <c r="AT201" i="21"/>
  <c r="AT202" i="21"/>
  <c r="AT203" i="21"/>
  <c r="AT204" i="21"/>
  <c r="AT205" i="21"/>
  <c r="AT206" i="21"/>
  <c r="AT207" i="21"/>
  <c r="AT208" i="21"/>
  <c r="AT209" i="21"/>
  <c r="AT210" i="21"/>
  <c r="AT211" i="21"/>
  <c r="AT212" i="21"/>
  <c r="AT213" i="21"/>
  <c r="AT214" i="21"/>
  <c r="AT215" i="21"/>
  <c r="AT216" i="21"/>
  <c r="AT217" i="21"/>
  <c r="AT218" i="21"/>
  <c r="AT219" i="21"/>
  <c r="AT220" i="21"/>
  <c r="AT221" i="21"/>
  <c r="AT222" i="21"/>
  <c r="AT223" i="21"/>
  <c r="AT224" i="21"/>
  <c r="AT225" i="21"/>
  <c r="AT226" i="21"/>
  <c r="AT227" i="21"/>
  <c r="AT228" i="21"/>
  <c r="AT229" i="21"/>
  <c r="AT230" i="21"/>
  <c r="AT231" i="21"/>
  <c r="AT232" i="21"/>
  <c r="AT233" i="21"/>
  <c r="AT234" i="21"/>
  <c r="AT235" i="21"/>
  <c r="AT236" i="21"/>
  <c r="AT237" i="21"/>
  <c r="AT238" i="21"/>
  <c r="AT239" i="21"/>
  <c r="AT240" i="21"/>
  <c r="AT241" i="21"/>
  <c r="AT242" i="21"/>
  <c r="AT243" i="21"/>
  <c r="AT244" i="21"/>
  <c r="AT245" i="21"/>
  <c r="AT246" i="21"/>
  <c r="AT247" i="21"/>
  <c r="AT248" i="21"/>
  <c r="AT249" i="21"/>
  <c r="AT250" i="21"/>
  <c r="AT251" i="21"/>
  <c r="AT252" i="21"/>
  <c r="AT253" i="21"/>
  <c r="AT254" i="21"/>
  <c r="AT255" i="21"/>
  <c r="AT256" i="21"/>
  <c r="AT257" i="21"/>
  <c r="AT258" i="21"/>
  <c r="AT259" i="21"/>
  <c r="AT260" i="21"/>
  <c r="AT261" i="21"/>
  <c r="AT262" i="21"/>
  <c r="AT263" i="21"/>
  <c r="AT264" i="21"/>
  <c r="AT265" i="21"/>
  <c r="AT266" i="21"/>
  <c r="AT267" i="21"/>
  <c r="AT268" i="21"/>
  <c r="AT269" i="21"/>
  <c r="AS31" i="21"/>
  <c r="AS32" i="21"/>
  <c r="AS33" i="21"/>
  <c r="AS34" i="21"/>
  <c r="AS35" i="21"/>
  <c r="AS36" i="21"/>
  <c r="AS37" i="21"/>
  <c r="AS38" i="21"/>
  <c r="AS39" i="21"/>
  <c r="AS40" i="21"/>
  <c r="AS41" i="21"/>
  <c r="AS42" i="21"/>
  <c r="AS43" i="21"/>
  <c r="AS44" i="21"/>
  <c r="AS45" i="21"/>
  <c r="AS46" i="21"/>
  <c r="AS47" i="21"/>
  <c r="AS48" i="21"/>
  <c r="AS49" i="21"/>
  <c r="AS50" i="21"/>
  <c r="AS51" i="21"/>
  <c r="AS52" i="21"/>
  <c r="AS53" i="21"/>
  <c r="AS54" i="21"/>
  <c r="AS55" i="21"/>
  <c r="AS56" i="21"/>
  <c r="AS57" i="21"/>
  <c r="AS58" i="21"/>
  <c r="AS59" i="21"/>
  <c r="AS60" i="21"/>
  <c r="AS61" i="21"/>
  <c r="AS62" i="21"/>
  <c r="AS63" i="21"/>
  <c r="AS64" i="21"/>
  <c r="AS65" i="21"/>
  <c r="AS66" i="21"/>
  <c r="AS67" i="21"/>
  <c r="AS68" i="21"/>
  <c r="AS69" i="21"/>
  <c r="AS70" i="21"/>
  <c r="AS71" i="21"/>
  <c r="AS72" i="21"/>
  <c r="AS73" i="21"/>
  <c r="AS74" i="21"/>
  <c r="AS75" i="21"/>
  <c r="AS76" i="21"/>
  <c r="AS77" i="21"/>
  <c r="AS78" i="21"/>
  <c r="AS79" i="21"/>
  <c r="AS80" i="21"/>
  <c r="AS81" i="21"/>
  <c r="AS82" i="21"/>
  <c r="AS83" i="21"/>
  <c r="AS84" i="21"/>
  <c r="AS85" i="21"/>
  <c r="AS86" i="21"/>
  <c r="AS87" i="21"/>
  <c r="AS88" i="21"/>
  <c r="AS89" i="21"/>
  <c r="AS90" i="21"/>
  <c r="AS91" i="21"/>
  <c r="AS92" i="21"/>
  <c r="AS93" i="21"/>
  <c r="AS94" i="21"/>
  <c r="AS95" i="21"/>
  <c r="AS96" i="21"/>
  <c r="AS97" i="21"/>
  <c r="AS98" i="21"/>
  <c r="AS99" i="21"/>
  <c r="AS100" i="21"/>
  <c r="AS101" i="21"/>
  <c r="AS102" i="21"/>
  <c r="AS103" i="21"/>
  <c r="AS104" i="21"/>
  <c r="AS105" i="21"/>
  <c r="AS106" i="21"/>
  <c r="AS107" i="21"/>
  <c r="AS108" i="21"/>
  <c r="AS109" i="21"/>
  <c r="AS110" i="21"/>
  <c r="AS111" i="21"/>
  <c r="AS112" i="21"/>
  <c r="AS113" i="21"/>
  <c r="AS114" i="21"/>
  <c r="AS115" i="21"/>
  <c r="AS116" i="21"/>
  <c r="AS117" i="21"/>
  <c r="AS118" i="21"/>
  <c r="AS119" i="21"/>
  <c r="AS120" i="21"/>
  <c r="AS121" i="21"/>
  <c r="AS122" i="21"/>
  <c r="AS123" i="21"/>
  <c r="AS124" i="21"/>
  <c r="AS125" i="21"/>
  <c r="AS126" i="21"/>
  <c r="AS127" i="21"/>
  <c r="AS128" i="21"/>
  <c r="AS129" i="21"/>
  <c r="AS130" i="21"/>
  <c r="AS131" i="21"/>
  <c r="AS132" i="21"/>
  <c r="AS133" i="21"/>
  <c r="AS134" i="21"/>
  <c r="AS135" i="21"/>
  <c r="AS136" i="21"/>
  <c r="AS137" i="21"/>
  <c r="AS138" i="21"/>
  <c r="AS139" i="21"/>
  <c r="AS140" i="21"/>
  <c r="AS141" i="21"/>
  <c r="AS142" i="21"/>
  <c r="AS143" i="21"/>
  <c r="AS144" i="21"/>
  <c r="AS145" i="21"/>
  <c r="AS146" i="21"/>
  <c r="AS147" i="21"/>
  <c r="AS148" i="21"/>
  <c r="AS149" i="21"/>
  <c r="AS150" i="21"/>
  <c r="AS151" i="21"/>
  <c r="AS152" i="21"/>
  <c r="AS153" i="21"/>
  <c r="AS154" i="21"/>
  <c r="AS155" i="21"/>
  <c r="AS156" i="21"/>
  <c r="AS157" i="21"/>
  <c r="AS158" i="21"/>
  <c r="AS159" i="21"/>
  <c r="AS160" i="21"/>
  <c r="AS161" i="21"/>
  <c r="AS162" i="21"/>
  <c r="AS163" i="21"/>
  <c r="AS164" i="21"/>
  <c r="AS165" i="21"/>
  <c r="AS166" i="21"/>
  <c r="AS167" i="21"/>
  <c r="AS168" i="21"/>
  <c r="AS169" i="21"/>
  <c r="AS170" i="21"/>
  <c r="AS171" i="21"/>
  <c r="AS172" i="21"/>
  <c r="AS173" i="21"/>
  <c r="AS174" i="21"/>
  <c r="AS175" i="21"/>
  <c r="AS176" i="21"/>
  <c r="AS177" i="21"/>
  <c r="AS178" i="21"/>
  <c r="AS179" i="21"/>
  <c r="AS180" i="21"/>
  <c r="AS181" i="21"/>
  <c r="AS182" i="21"/>
  <c r="AS183" i="21"/>
  <c r="AS184" i="21"/>
  <c r="AS185" i="21"/>
  <c r="AS186" i="21"/>
  <c r="AS187" i="21"/>
  <c r="AS188" i="21"/>
  <c r="AS189" i="21"/>
  <c r="AS190" i="21"/>
  <c r="AS191" i="21"/>
  <c r="AS192" i="21"/>
  <c r="AS193" i="21"/>
  <c r="AS194" i="21"/>
  <c r="AS195" i="21"/>
  <c r="AS196" i="21"/>
  <c r="AS197" i="21"/>
  <c r="AS198" i="21"/>
  <c r="AS199" i="21"/>
  <c r="AS200" i="21"/>
  <c r="AS201" i="21"/>
  <c r="AS202" i="21"/>
  <c r="AS203" i="21"/>
  <c r="AS204" i="21"/>
  <c r="AS205" i="21"/>
  <c r="AS206" i="21"/>
  <c r="AS207" i="21"/>
  <c r="AS208" i="21"/>
  <c r="AS209" i="21"/>
  <c r="AS210" i="21"/>
  <c r="AS211" i="21"/>
  <c r="AS212" i="21"/>
  <c r="AS213" i="21"/>
  <c r="AS214" i="21"/>
  <c r="AS215" i="21"/>
  <c r="AS216" i="21"/>
  <c r="AS217" i="21"/>
  <c r="AS218" i="21"/>
  <c r="AS219" i="21"/>
  <c r="AS220" i="21"/>
  <c r="AS221" i="21"/>
  <c r="AS222" i="21"/>
  <c r="AS223" i="21"/>
  <c r="AS224" i="21"/>
  <c r="AS225" i="21"/>
  <c r="AS226" i="21"/>
  <c r="AS227" i="21"/>
  <c r="AS228" i="21"/>
  <c r="AS229" i="21"/>
  <c r="AS230" i="21"/>
  <c r="AS231" i="21"/>
  <c r="AS232" i="21"/>
  <c r="AS233" i="21"/>
  <c r="AS234" i="21"/>
  <c r="AS235" i="21"/>
  <c r="AS236" i="21"/>
  <c r="AS237" i="21"/>
  <c r="AS238" i="21"/>
  <c r="AS239" i="21"/>
  <c r="AS240" i="21"/>
  <c r="AS241" i="21"/>
  <c r="AS242" i="21"/>
  <c r="AS243" i="21"/>
  <c r="AS244" i="21"/>
  <c r="AS245" i="21"/>
  <c r="AS246" i="21"/>
  <c r="AS247" i="21"/>
  <c r="AS248" i="21"/>
  <c r="AS249" i="21"/>
  <c r="AS250" i="21"/>
  <c r="AS251" i="21"/>
  <c r="AS252" i="21"/>
  <c r="AS253" i="21"/>
  <c r="AS254" i="21"/>
  <c r="AS255" i="21"/>
  <c r="AS256" i="21"/>
  <c r="AS257" i="21"/>
  <c r="AS258" i="21"/>
  <c r="AS259" i="21"/>
  <c r="AS260" i="21"/>
  <c r="AS261" i="21"/>
  <c r="AS262" i="21"/>
  <c r="AS263" i="21"/>
  <c r="AS264" i="21"/>
  <c r="AS265" i="21"/>
  <c r="AS266" i="21"/>
  <c r="AS267" i="21"/>
  <c r="AS268" i="21"/>
  <c r="AS269" i="21"/>
  <c r="AJ21" i="21"/>
  <c r="AJ22" i="21"/>
  <c r="AJ23" i="21"/>
  <c r="AJ24" i="21"/>
  <c r="AJ25" i="21"/>
  <c r="AJ26" i="21"/>
  <c r="AJ27" i="21"/>
  <c r="AJ31" i="21"/>
  <c r="AJ32" i="21"/>
  <c r="AJ33" i="21"/>
  <c r="AJ34" i="21"/>
  <c r="AJ35" i="21"/>
  <c r="AJ36" i="21"/>
  <c r="AJ37" i="21"/>
  <c r="AJ38" i="21"/>
  <c r="AJ39" i="21"/>
  <c r="AJ40" i="21"/>
  <c r="AJ41" i="21"/>
  <c r="AJ42" i="21"/>
  <c r="AJ43" i="21"/>
  <c r="AJ44" i="21"/>
  <c r="AJ45" i="21"/>
  <c r="AJ46" i="21"/>
  <c r="AJ47" i="21"/>
  <c r="AJ48" i="21"/>
  <c r="AJ49" i="21"/>
  <c r="AJ50" i="21"/>
  <c r="AJ51" i="21"/>
  <c r="AJ52" i="21"/>
  <c r="AJ53" i="21"/>
  <c r="AJ54" i="21"/>
  <c r="AJ55" i="21"/>
  <c r="AJ56" i="21"/>
  <c r="AJ57" i="21"/>
  <c r="AJ58" i="21"/>
  <c r="AJ59" i="21"/>
  <c r="AJ60" i="21"/>
  <c r="AJ61" i="21"/>
  <c r="AJ62" i="21"/>
  <c r="AJ63" i="21"/>
  <c r="AJ64" i="21"/>
  <c r="AJ65" i="21"/>
  <c r="AJ66" i="21"/>
  <c r="AJ67" i="21"/>
  <c r="AJ68" i="21"/>
  <c r="AJ69" i="21"/>
  <c r="AJ70" i="21"/>
  <c r="AJ71" i="21"/>
  <c r="AJ72" i="21"/>
  <c r="AJ73" i="21"/>
  <c r="AJ74" i="21"/>
  <c r="AJ75" i="21"/>
  <c r="AJ76" i="21"/>
  <c r="AJ77" i="21"/>
  <c r="AJ78" i="21"/>
  <c r="AJ79" i="21"/>
  <c r="AJ80" i="21"/>
  <c r="AJ81" i="21"/>
  <c r="AJ82" i="21"/>
  <c r="AJ83" i="21"/>
  <c r="AJ84" i="21"/>
  <c r="AJ85" i="21"/>
  <c r="AJ86" i="21"/>
  <c r="AJ87" i="21"/>
  <c r="AJ88" i="21"/>
  <c r="AJ89" i="21"/>
  <c r="AJ90" i="21"/>
  <c r="AJ91" i="21"/>
  <c r="AJ92" i="21"/>
  <c r="AJ93" i="21"/>
  <c r="AJ94" i="21"/>
  <c r="AJ95" i="21"/>
  <c r="AJ96" i="21"/>
  <c r="AJ97" i="21"/>
  <c r="AJ98" i="21"/>
  <c r="AJ99" i="21"/>
  <c r="AJ100" i="21"/>
  <c r="AJ101" i="21"/>
  <c r="AJ102" i="21"/>
  <c r="AJ103" i="21"/>
  <c r="AJ104" i="21"/>
  <c r="AJ105" i="21"/>
  <c r="AJ106" i="21"/>
  <c r="AJ107" i="21"/>
  <c r="AJ108" i="21"/>
  <c r="AJ109" i="21"/>
  <c r="AJ110" i="21"/>
  <c r="AJ111" i="21"/>
  <c r="AJ112" i="21"/>
  <c r="AJ113" i="21"/>
  <c r="AJ114" i="21"/>
  <c r="AJ115" i="21"/>
  <c r="AJ116" i="21"/>
  <c r="AJ117" i="21"/>
  <c r="AJ118" i="21"/>
  <c r="AJ119" i="21"/>
  <c r="AJ120" i="21"/>
  <c r="AJ121" i="21"/>
  <c r="AJ122" i="21"/>
  <c r="AJ123" i="21"/>
  <c r="AJ124" i="21"/>
  <c r="AJ125" i="21"/>
  <c r="AJ126" i="21"/>
  <c r="AJ127" i="21"/>
  <c r="AJ128" i="21"/>
  <c r="AJ129" i="21"/>
  <c r="AJ130" i="21"/>
  <c r="AJ131" i="21"/>
  <c r="AJ132" i="21"/>
  <c r="AJ133" i="21"/>
  <c r="AJ134" i="21"/>
  <c r="AJ135" i="21"/>
  <c r="AJ136" i="21"/>
  <c r="AJ137" i="21"/>
  <c r="AJ138" i="21"/>
  <c r="AJ139" i="21"/>
  <c r="AJ140" i="21"/>
  <c r="AJ141" i="21"/>
  <c r="AJ142" i="21"/>
  <c r="AJ143" i="21"/>
  <c r="AJ144" i="21"/>
  <c r="AJ145" i="21"/>
  <c r="AJ146" i="21"/>
  <c r="AJ147" i="21"/>
  <c r="AJ148" i="21"/>
  <c r="AJ149" i="21"/>
  <c r="AJ150" i="21"/>
  <c r="AJ151" i="21"/>
  <c r="AJ152" i="21"/>
  <c r="AJ153" i="21"/>
  <c r="AJ154" i="21"/>
  <c r="AJ155" i="21"/>
  <c r="AJ156" i="21"/>
  <c r="AJ157" i="21"/>
  <c r="AJ158" i="21"/>
  <c r="AJ159" i="21"/>
  <c r="AJ160" i="21"/>
  <c r="AJ161" i="21"/>
  <c r="AJ162" i="21"/>
  <c r="AJ163" i="21"/>
  <c r="AJ164" i="21"/>
  <c r="AJ165" i="21"/>
  <c r="AJ166" i="21"/>
  <c r="AJ167" i="21"/>
  <c r="AJ168" i="21"/>
  <c r="AJ169" i="21"/>
  <c r="AJ170" i="21"/>
  <c r="AJ171" i="21"/>
  <c r="AJ172" i="21"/>
  <c r="AJ173" i="21"/>
  <c r="AJ174" i="21"/>
  <c r="AJ175" i="21"/>
  <c r="AJ176" i="21"/>
  <c r="AJ177" i="21"/>
  <c r="AJ178" i="21"/>
  <c r="AJ179" i="21"/>
  <c r="AJ180" i="21"/>
  <c r="AJ181" i="21"/>
  <c r="AJ182" i="21"/>
  <c r="AJ183" i="21"/>
  <c r="AJ184" i="21"/>
  <c r="AJ185" i="21"/>
  <c r="AJ186" i="21"/>
  <c r="AJ187" i="21"/>
  <c r="AJ188" i="21"/>
  <c r="AJ189" i="21"/>
  <c r="AJ190" i="21"/>
  <c r="AJ191" i="21"/>
  <c r="AJ192" i="21"/>
  <c r="AJ193" i="21"/>
  <c r="AJ194" i="21"/>
  <c r="AJ195" i="21"/>
  <c r="AJ196" i="21"/>
  <c r="AJ197" i="21"/>
  <c r="AJ198" i="21"/>
  <c r="AJ199" i="21"/>
  <c r="AJ200" i="21"/>
  <c r="AJ201" i="21"/>
  <c r="AJ202" i="21"/>
  <c r="AJ203" i="21"/>
  <c r="AJ204" i="21"/>
  <c r="AJ205" i="21"/>
  <c r="AJ206" i="21"/>
  <c r="AJ207" i="21"/>
  <c r="AJ208" i="21"/>
  <c r="AJ209" i="21"/>
  <c r="AJ210" i="21"/>
  <c r="AJ211" i="21"/>
  <c r="AJ212" i="21"/>
  <c r="AJ213" i="21"/>
  <c r="AJ214" i="21"/>
  <c r="AJ215" i="21"/>
  <c r="AJ216" i="21"/>
  <c r="AJ217" i="21"/>
  <c r="AJ218" i="21"/>
  <c r="AJ219" i="21"/>
  <c r="AJ220" i="21"/>
  <c r="AJ221" i="21"/>
  <c r="AJ222" i="21"/>
  <c r="AJ223" i="21"/>
  <c r="AJ224" i="21"/>
  <c r="AJ225" i="21"/>
  <c r="AJ226" i="21"/>
  <c r="AJ227" i="21"/>
  <c r="AJ228" i="21"/>
  <c r="AJ229" i="21"/>
  <c r="AJ230" i="21"/>
  <c r="AJ231" i="21"/>
  <c r="AJ232" i="21"/>
  <c r="AJ233" i="21"/>
  <c r="AJ234" i="21"/>
  <c r="AJ235" i="21"/>
  <c r="AJ236" i="21"/>
  <c r="AJ237" i="21"/>
  <c r="AJ238" i="21"/>
  <c r="AJ239" i="21"/>
  <c r="AJ240" i="21"/>
  <c r="AJ241" i="21"/>
  <c r="AJ242" i="21"/>
  <c r="AJ243" i="21"/>
  <c r="AJ244" i="21"/>
  <c r="AJ245" i="21"/>
  <c r="AJ246" i="21"/>
  <c r="AJ247" i="21"/>
  <c r="AJ248" i="21"/>
  <c r="AJ249" i="21"/>
  <c r="AJ250" i="21"/>
  <c r="AJ251" i="21"/>
  <c r="AJ252" i="21"/>
  <c r="AJ253" i="21"/>
  <c r="AJ254" i="21"/>
  <c r="AJ255" i="21"/>
  <c r="AJ256" i="21"/>
  <c r="AJ257" i="21"/>
  <c r="AJ258" i="21"/>
  <c r="AJ259" i="21"/>
  <c r="AJ260" i="21"/>
  <c r="AJ261" i="21"/>
  <c r="AJ262" i="21"/>
  <c r="AJ263" i="21"/>
  <c r="AJ264" i="21"/>
  <c r="AJ265" i="21"/>
  <c r="AJ266" i="21"/>
  <c r="AJ267" i="21"/>
  <c r="AJ268" i="21"/>
  <c r="AJ269" i="21"/>
  <c r="AI20" i="21"/>
  <c r="AI21" i="21"/>
  <c r="AK21" i="21" s="1"/>
  <c r="AI22" i="21"/>
  <c r="AK22" i="21" s="1"/>
  <c r="AI23" i="21"/>
  <c r="AK23" i="21" s="1"/>
  <c r="AI24" i="21"/>
  <c r="AK24" i="21" s="1"/>
  <c r="AI25" i="21"/>
  <c r="AK25" i="21" s="1"/>
  <c r="AI26" i="21"/>
  <c r="AK26" i="21" s="1"/>
  <c r="AI27" i="21"/>
  <c r="AK27" i="21" s="1"/>
  <c r="AI31" i="21"/>
  <c r="AK31" i="21" s="1"/>
  <c r="AI32" i="21"/>
  <c r="AK32" i="21" s="1"/>
  <c r="AI33" i="21"/>
  <c r="AK33" i="21" s="1"/>
  <c r="AI34" i="21"/>
  <c r="AK34" i="21" s="1"/>
  <c r="AI35" i="21"/>
  <c r="AK35" i="21" s="1"/>
  <c r="AI36" i="21"/>
  <c r="AK36" i="21" s="1"/>
  <c r="AI37" i="21"/>
  <c r="AK37" i="21" s="1"/>
  <c r="AI38" i="21"/>
  <c r="AK38" i="21" s="1"/>
  <c r="AI39" i="21"/>
  <c r="AK39" i="21" s="1"/>
  <c r="AI40" i="21"/>
  <c r="AK40" i="21" s="1"/>
  <c r="AI41" i="21"/>
  <c r="AK41" i="21" s="1"/>
  <c r="AI42" i="21"/>
  <c r="AK42" i="21" s="1"/>
  <c r="AI43" i="21"/>
  <c r="AK43" i="21" s="1"/>
  <c r="AI44" i="21"/>
  <c r="AK44" i="21" s="1"/>
  <c r="AI45" i="21"/>
  <c r="AK45" i="21" s="1"/>
  <c r="AI46" i="21"/>
  <c r="AK46" i="21" s="1"/>
  <c r="AI47" i="21"/>
  <c r="AK47" i="21" s="1"/>
  <c r="AI48" i="21"/>
  <c r="AK48" i="21" s="1"/>
  <c r="AI49" i="21"/>
  <c r="AK49" i="21" s="1"/>
  <c r="AI50" i="21"/>
  <c r="AK50" i="21" s="1"/>
  <c r="AI51" i="21"/>
  <c r="AK51" i="21" s="1"/>
  <c r="AI52" i="21"/>
  <c r="AK52" i="21" s="1"/>
  <c r="AI53" i="21"/>
  <c r="AK53" i="21" s="1"/>
  <c r="AI54" i="21"/>
  <c r="AK54" i="21" s="1"/>
  <c r="AI55" i="21"/>
  <c r="AK55" i="21" s="1"/>
  <c r="AI56" i="21"/>
  <c r="AK56" i="21" s="1"/>
  <c r="AI57" i="21"/>
  <c r="AK57" i="21" s="1"/>
  <c r="AI58" i="21"/>
  <c r="AK58" i="21" s="1"/>
  <c r="AI59" i="21"/>
  <c r="AK59" i="21" s="1"/>
  <c r="AI60" i="21"/>
  <c r="AI61" i="21"/>
  <c r="AK61" i="21" s="1"/>
  <c r="AI62" i="21"/>
  <c r="AK62" i="21" s="1"/>
  <c r="AI63" i="21"/>
  <c r="AK63" i="21" s="1"/>
  <c r="AI64" i="21"/>
  <c r="AK64" i="21" s="1"/>
  <c r="AI65" i="21"/>
  <c r="AK65" i="21" s="1"/>
  <c r="AI66" i="21"/>
  <c r="AK66" i="21" s="1"/>
  <c r="AI67" i="21"/>
  <c r="AK67" i="21" s="1"/>
  <c r="AI68" i="21"/>
  <c r="AK68" i="21" s="1"/>
  <c r="AI69" i="21"/>
  <c r="AK69" i="21" s="1"/>
  <c r="AI70" i="21"/>
  <c r="AK70" i="21" s="1"/>
  <c r="AI71" i="21"/>
  <c r="AK71" i="21" s="1"/>
  <c r="AI72" i="21"/>
  <c r="AK72" i="21" s="1"/>
  <c r="AI73" i="21"/>
  <c r="AK73" i="21" s="1"/>
  <c r="AI74" i="21"/>
  <c r="AK74" i="21" s="1"/>
  <c r="AI75" i="21"/>
  <c r="AK75" i="21" s="1"/>
  <c r="AI76" i="21"/>
  <c r="AK76" i="21" s="1"/>
  <c r="AI77" i="21"/>
  <c r="AK77" i="21" s="1"/>
  <c r="AI78" i="21"/>
  <c r="AK78" i="21" s="1"/>
  <c r="AI79" i="21"/>
  <c r="AK79" i="21" s="1"/>
  <c r="AI80" i="21"/>
  <c r="AK80" i="21" s="1"/>
  <c r="AI81" i="21"/>
  <c r="AK81" i="21" s="1"/>
  <c r="AI82" i="21"/>
  <c r="AK82" i="21" s="1"/>
  <c r="AI83" i="21"/>
  <c r="AK83" i="21" s="1"/>
  <c r="AI84" i="21"/>
  <c r="AK84" i="21" s="1"/>
  <c r="AI85" i="21"/>
  <c r="AK85" i="21" s="1"/>
  <c r="AI86" i="21"/>
  <c r="AK86" i="21" s="1"/>
  <c r="AI87" i="21"/>
  <c r="AK87" i="21" s="1"/>
  <c r="AI88" i="21"/>
  <c r="AK88" i="21" s="1"/>
  <c r="AI89" i="21"/>
  <c r="AK89" i="21" s="1"/>
  <c r="AI90" i="21"/>
  <c r="AK90" i="21" s="1"/>
  <c r="AI91" i="21"/>
  <c r="AK91" i="21" s="1"/>
  <c r="AI92" i="21"/>
  <c r="AK92" i="21" s="1"/>
  <c r="AI93" i="21"/>
  <c r="AK93" i="21" s="1"/>
  <c r="AI94" i="21"/>
  <c r="AK94" i="21" s="1"/>
  <c r="AI95" i="21"/>
  <c r="AK95" i="21" s="1"/>
  <c r="AI96" i="21"/>
  <c r="AK96" i="21" s="1"/>
  <c r="AI97" i="21"/>
  <c r="AK97" i="21" s="1"/>
  <c r="AI98" i="21"/>
  <c r="AK98" i="21" s="1"/>
  <c r="AI99" i="21"/>
  <c r="AK99" i="21" s="1"/>
  <c r="AI100" i="21"/>
  <c r="AK100" i="21" s="1"/>
  <c r="AI101" i="21"/>
  <c r="AK101" i="21" s="1"/>
  <c r="AI102" i="21"/>
  <c r="AK102" i="21" s="1"/>
  <c r="AI103" i="21"/>
  <c r="AK103" i="21" s="1"/>
  <c r="AI104" i="21"/>
  <c r="AK104" i="21" s="1"/>
  <c r="AI105" i="21"/>
  <c r="AK105" i="21" s="1"/>
  <c r="AI106" i="21"/>
  <c r="AK106" i="21" s="1"/>
  <c r="AI107" i="21"/>
  <c r="AK107" i="21" s="1"/>
  <c r="AI108" i="21"/>
  <c r="AK108" i="21" s="1"/>
  <c r="AI109" i="21"/>
  <c r="AK109" i="21" s="1"/>
  <c r="AI110" i="21"/>
  <c r="AK110" i="21" s="1"/>
  <c r="AI111" i="21"/>
  <c r="AK111" i="21" s="1"/>
  <c r="AI112" i="21"/>
  <c r="AK112" i="21" s="1"/>
  <c r="AI113" i="21"/>
  <c r="AK113" i="21" s="1"/>
  <c r="AI114" i="21"/>
  <c r="AK114" i="21" s="1"/>
  <c r="AI115" i="21"/>
  <c r="AK115" i="21" s="1"/>
  <c r="AI116" i="21"/>
  <c r="AK116" i="21" s="1"/>
  <c r="AI117" i="21"/>
  <c r="AK117" i="21" s="1"/>
  <c r="AI118" i="21"/>
  <c r="AK118" i="21" s="1"/>
  <c r="AI119" i="21"/>
  <c r="AK119" i="21" s="1"/>
  <c r="AI120" i="21"/>
  <c r="AK120" i="21" s="1"/>
  <c r="AI121" i="21"/>
  <c r="AK121" i="21" s="1"/>
  <c r="AI122" i="21"/>
  <c r="AK122" i="21" s="1"/>
  <c r="AI123" i="21"/>
  <c r="AK123" i="21" s="1"/>
  <c r="AI124" i="21"/>
  <c r="AK124" i="21" s="1"/>
  <c r="AI125" i="21"/>
  <c r="AK125" i="21" s="1"/>
  <c r="AI126" i="21"/>
  <c r="AK126" i="21" s="1"/>
  <c r="AI127" i="21"/>
  <c r="AK127" i="21" s="1"/>
  <c r="AI128" i="21"/>
  <c r="AK128" i="21" s="1"/>
  <c r="AI129" i="21"/>
  <c r="AK129" i="21" s="1"/>
  <c r="AI130" i="21"/>
  <c r="AK130" i="21" s="1"/>
  <c r="AI131" i="21"/>
  <c r="AK131" i="21" s="1"/>
  <c r="AI132" i="21"/>
  <c r="AK132" i="21" s="1"/>
  <c r="AI133" i="21"/>
  <c r="AK133" i="21" s="1"/>
  <c r="AI134" i="21"/>
  <c r="AK134" i="21" s="1"/>
  <c r="AI135" i="21"/>
  <c r="AK135" i="21" s="1"/>
  <c r="AI136" i="21"/>
  <c r="AK136" i="21" s="1"/>
  <c r="AI137" i="21"/>
  <c r="AK137" i="21" s="1"/>
  <c r="AI138" i="21"/>
  <c r="AK138" i="21" s="1"/>
  <c r="AI139" i="21"/>
  <c r="AK139" i="21" s="1"/>
  <c r="AI140" i="21"/>
  <c r="AK140" i="21" s="1"/>
  <c r="AI141" i="21"/>
  <c r="AK141" i="21" s="1"/>
  <c r="AI142" i="21"/>
  <c r="AK142" i="21" s="1"/>
  <c r="AI143" i="21"/>
  <c r="AK143" i="21" s="1"/>
  <c r="AI144" i="21"/>
  <c r="AK144" i="21" s="1"/>
  <c r="AI145" i="21"/>
  <c r="AK145" i="21" s="1"/>
  <c r="AI146" i="21"/>
  <c r="AK146" i="21" s="1"/>
  <c r="AI147" i="21"/>
  <c r="AK147" i="21" s="1"/>
  <c r="AI148" i="21"/>
  <c r="AK148" i="21" s="1"/>
  <c r="AI149" i="21"/>
  <c r="AK149" i="21" s="1"/>
  <c r="AI150" i="21"/>
  <c r="AK150" i="21" s="1"/>
  <c r="AI151" i="21"/>
  <c r="AK151" i="21" s="1"/>
  <c r="AI152" i="21"/>
  <c r="AK152" i="21" s="1"/>
  <c r="AI153" i="21"/>
  <c r="AK153" i="21" s="1"/>
  <c r="AI154" i="21"/>
  <c r="AK154" i="21" s="1"/>
  <c r="AI155" i="21"/>
  <c r="AK155" i="21" s="1"/>
  <c r="AI156" i="21"/>
  <c r="AK156" i="21" s="1"/>
  <c r="AI157" i="21"/>
  <c r="AK157" i="21" s="1"/>
  <c r="AI158" i="21"/>
  <c r="AK158" i="21" s="1"/>
  <c r="AI159" i="21"/>
  <c r="AK159" i="21" s="1"/>
  <c r="AI160" i="21"/>
  <c r="AK160" i="21" s="1"/>
  <c r="AI161" i="21"/>
  <c r="AK161" i="21" s="1"/>
  <c r="AI162" i="21"/>
  <c r="AK162" i="21" s="1"/>
  <c r="AI163" i="21"/>
  <c r="AK163" i="21" s="1"/>
  <c r="AI164" i="21"/>
  <c r="AK164" i="21" s="1"/>
  <c r="AI165" i="21"/>
  <c r="AK165" i="21" s="1"/>
  <c r="AI166" i="21"/>
  <c r="AK166" i="21" s="1"/>
  <c r="AI167" i="21"/>
  <c r="AK167" i="21" s="1"/>
  <c r="AI168" i="21"/>
  <c r="AK168" i="21" s="1"/>
  <c r="AI169" i="21"/>
  <c r="AK169" i="21" s="1"/>
  <c r="AI170" i="21"/>
  <c r="AK170" i="21" s="1"/>
  <c r="AI171" i="21"/>
  <c r="AK171" i="21" s="1"/>
  <c r="AI172" i="21"/>
  <c r="AK172" i="21" s="1"/>
  <c r="AI173" i="21"/>
  <c r="AK173" i="21" s="1"/>
  <c r="AI174" i="21"/>
  <c r="AK174" i="21" s="1"/>
  <c r="AI175" i="21"/>
  <c r="AK175" i="21" s="1"/>
  <c r="AI176" i="21"/>
  <c r="AK176" i="21" s="1"/>
  <c r="AI177" i="21"/>
  <c r="AK177" i="21" s="1"/>
  <c r="AI178" i="21"/>
  <c r="AK178" i="21" s="1"/>
  <c r="AI179" i="21"/>
  <c r="AK179" i="21" s="1"/>
  <c r="AI180" i="21"/>
  <c r="AK180" i="21" s="1"/>
  <c r="AI181" i="21"/>
  <c r="AK181" i="21" s="1"/>
  <c r="AI182" i="21"/>
  <c r="AK182" i="21" s="1"/>
  <c r="AI183" i="21"/>
  <c r="AK183" i="21" s="1"/>
  <c r="AI184" i="21"/>
  <c r="AK184" i="21" s="1"/>
  <c r="AI185" i="21"/>
  <c r="AK185" i="21" s="1"/>
  <c r="AI186" i="21"/>
  <c r="AK186" i="21" s="1"/>
  <c r="AI187" i="21"/>
  <c r="AK187" i="21" s="1"/>
  <c r="AI188" i="21"/>
  <c r="AK188" i="21" s="1"/>
  <c r="AI189" i="21"/>
  <c r="AK189" i="21" s="1"/>
  <c r="AI190" i="21"/>
  <c r="AK190" i="21" s="1"/>
  <c r="AI191" i="21"/>
  <c r="AK191" i="21" s="1"/>
  <c r="AI192" i="21"/>
  <c r="AK192" i="21" s="1"/>
  <c r="AI193" i="21"/>
  <c r="AK193" i="21" s="1"/>
  <c r="AI194" i="21"/>
  <c r="AK194" i="21" s="1"/>
  <c r="AI195" i="21"/>
  <c r="AK195" i="21" s="1"/>
  <c r="AI196" i="21"/>
  <c r="AK196" i="21" s="1"/>
  <c r="AI197" i="21"/>
  <c r="AK197" i="21" s="1"/>
  <c r="AI198" i="21"/>
  <c r="AK198" i="21" s="1"/>
  <c r="AI199" i="21"/>
  <c r="AK199" i="21" s="1"/>
  <c r="AI200" i="21"/>
  <c r="AK200" i="21" s="1"/>
  <c r="AI201" i="21"/>
  <c r="AK201" i="21" s="1"/>
  <c r="AI202" i="21"/>
  <c r="AK202" i="21" s="1"/>
  <c r="AI203" i="21"/>
  <c r="AK203" i="21" s="1"/>
  <c r="AI204" i="21"/>
  <c r="AK204" i="21" s="1"/>
  <c r="AI205" i="21"/>
  <c r="AK205" i="21" s="1"/>
  <c r="AI206" i="21"/>
  <c r="AK206" i="21" s="1"/>
  <c r="AI207" i="21"/>
  <c r="AK207" i="21" s="1"/>
  <c r="AI208" i="21"/>
  <c r="AK208" i="21" s="1"/>
  <c r="AI209" i="21"/>
  <c r="AK209" i="21" s="1"/>
  <c r="AI210" i="21"/>
  <c r="AK210" i="21" s="1"/>
  <c r="AI211" i="21"/>
  <c r="AK211" i="21" s="1"/>
  <c r="AI212" i="21"/>
  <c r="AK212" i="21" s="1"/>
  <c r="AI213" i="21"/>
  <c r="AK213" i="21" s="1"/>
  <c r="AI214" i="21"/>
  <c r="AK214" i="21" s="1"/>
  <c r="AI215" i="21"/>
  <c r="AK215" i="21" s="1"/>
  <c r="AI216" i="21"/>
  <c r="AK216" i="21" s="1"/>
  <c r="AI217" i="21"/>
  <c r="AK217" i="21" s="1"/>
  <c r="AI218" i="21"/>
  <c r="AK218" i="21" s="1"/>
  <c r="AI219" i="21"/>
  <c r="AK219" i="21" s="1"/>
  <c r="AI220" i="21"/>
  <c r="AK220" i="21" s="1"/>
  <c r="AI221" i="21"/>
  <c r="AK221" i="21" s="1"/>
  <c r="AI222" i="21"/>
  <c r="AK222" i="21" s="1"/>
  <c r="AI223" i="21"/>
  <c r="AK223" i="21" s="1"/>
  <c r="AI224" i="21"/>
  <c r="AK224" i="21" s="1"/>
  <c r="AI225" i="21"/>
  <c r="AK225" i="21" s="1"/>
  <c r="AI226" i="21"/>
  <c r="AK226" i="21" s="1"/>
  <c r="AI227" i="21"/>
  <c r="AK227" i="21" s="1"/>
  <c r="AI228" i="21"/>
  <c r="AK228" i="21" s="1"/>
  <c r="AI229" i="21"/>
  <c r="AK229" i="21" s="1"/>
  <c r="AI230" i="21"/>
  <c r="AK230" i="21" s="1"/>
  <c r="AI231" i="21"/>
  <c r="AK231" i="21" s="1"/>
  <c r="AI232" i="21"/>
  <c r="AK232" i="21" s="1"/>
  <c r="AI233" i="21"/>
  <c r="AK233" i="21" s="1"/>
  <c r="AI234" i="21"/>
  <c r="AK234" i="21" s="1"/>
  <c r="AI235" i="21"/>
  <c r="AK235" i="21" s="1"/>
  <c r="AI236" i="21"/>
  <c r="AK236" i="21" s="1"/>
  <c r="AI237" i="21"/>
  <c r="AK237" i="21" s="1"/>
  <c r="AI238" i="21"/>
  <c r="AK238" i="21" s="1"/>
  <c r="AI239" i="21"/>
  <c r="AK239" i="21" s="1"/>
  <c r="AI240" i="21"/>
  <c r="AK240" i="21" s="1"/>
  <c r="AI241" i="21"/>
  <c r="AK241" i="21" s="1"/>
  <c r="AI242" i="21"/>
  <c r="AK242" i="21" s="1"/>
  <c r="AI243" i="21"/>
  <c r="AK243" i="21" s="1"/>
  <c r="AI244" i="21"/>
  <c r="AK244" i="21" s="1"/>
  <c r="AI245" i="21"/>
  <c r="AK245" i="21" s="1"/>
  <c r="AI246" i="21"/>
  <c r="AK246" i="21" s="1"/>
  <c r="AI247" i="21"/>
  <c r="AK247" i="21" s="1"/>
  <c r="AI248" i="21"/>
  <c r="AK248" i="21" s="1"/>
  <c r="AI249" i="21"/>
  <c r="AK249" i="21" s="1"/>
  <c r="AI250" i="21"/>
  <c r="AK250" i="21" s="1"/>
  <c r="AI251" i="21"/>
  <c r="AK251" i="21" s="1"/>
  <c r="AI252" i="21"/>
  <c r="AI253" i="21"/>
  <c r="AK253" i="21" s="1"/>
  <c r="AI254" i="21"/>
  <c r="AK254" i="21" s="1"/>
  <c r="AI255" i="21"/>
  <c r="AK255" i="21" s="1"/>
  <c r="AI256" i="21"/>
  <c r="AK256" i="21" s="1"/>
  <c r="AI257" i="21"/>
  <c r="AK257" i="21" s="1"/>
  <c r="AI258" i="21"/>
  <c r="AK258" i="21" s="1"/>
  <c r="AI259" i="21"/>
  <c r="AK259" i="21" s="1"/>
  <c r="AI260" i="21"/>
  <c r="AK260" i="21" s="1"/>
  <c r="AI261" i="21"/>
  <c r="AK261" i="21" s="1"/>
  <c r="AI262" i="21"/>
  <c r="AK262" i="21" s="1"/>
  <c r="AI263" i="21"/>
  <c r="AK263" i="21" s="1"/>
  <c r="AI264" i="21"/>
  <c r="AK264" i="21" s="1"/>
  <c r="AI265" i="21"/>
  <c r="AK265" i="21" s="1"/>
  <c r="AI266" i="21"/>
  <c r="AK266" i="21" s="1"/>
  <c r="AI267" i="21"/>
  <c r="AK267" i="21" s="1"/>
  <c r="AI268" i="21"/>
  <c r="AK268" i="21" s="1"/>
  <c r="AI269" i="21"/>
  <c r="AK269" i="21" s="1"/>
  <c r="K10" i="23"/>
  <c r="K11" i="23"/>
  <c r="K12" i="23"/>
  <c r="K13" i="23"/>
  <c r="K14" i="23"/>
  <c r="K15" i="23"/>
  <c r="K16" i="23"/>
  <c r="K17" i="23"/>
  <c r="K18" i="23"/>
  <c r="K19" i="23"/>
  <c r="K20" i="23"/>
  <c r="K21" i="23"/>
  <c r="K22" i="23"/>
  <c r="K23" i="23"/>
  <c r="K24" i="23"/>
  <c r="K25" i="23"/>
  <c r="K26" i="23"/>
  <c r="K27" i="23"/>
  <c r="K28" i="23"/>
  <c r="K29" i="23"/>
  <c r="K30" i="23"/>
  <c r="K31" i="23"/>
  <c r="K32" i="23"/>
  <c r="K33" i="23"/>
  <c r="K34" i="23"/>
  <c r="K35" i="23"/>
  <c r="K36" i="23"/>
  <c r="K37" i="23"/>
  <c r="K38" i="23"/>
  <c r="K39" i="23"/>
  <c r="K40" i="23"/>
  <c r="K41" i="23"/>
  <c r="K42" i="23"/>
  <c r="K43" i="23"/>
  <c r="K44" i="23"/>
  <c r="K45" i="23"/>
  <c r="K46" i="23"/>
  <c r="K47" i="23"/>
  <c r="K48" i="23"/>
  <c r="K49" i="23"/>
  <c r="K50" i="23"/>
  <c r="K51" i="23"/>
  <c r="K52" i="23"/>
  <c r="K53" i="23"/>
  <c r="K54" i="23"/>
  <c r="K55" i="23"/>
  <c r="K56" i="23"/>
  <c r="K57" i="23"/>
  <c r="K58" i="23"/>
  <c r="K59" i="23"/>
  <c r="K60" i="23"/>
  <c r="K61" i="23"/>
  <c r="K62" i="23"/>
  <c r="K63" i="23"/>
  <c r="K64" i="23"/>
  <c r="K65" i="23"/>
  <c r="K66" i="23"/>
  <c r="K67" i="23"/>
  <c r="K68" i="23"/>
  <c r="K69" i="23"/>
  <c r="K70" i="23"/>
  <c r="K71" i="23"/>
  <c r="K72" i="23"/>
  <c r="K73" i="23"/>
  <c r="K74" i="23"/>
  <c r="K75" i="23"/>
  <c r="K76" i="23"/>
  <c r="K77" i="23"/>
  <c r="K78" i="23"/>
  <c r="K79" i="23"/>
  <c r="K80" i="23"/>
  <c r="K81" i="23"/>
  <c r="K82" i="23"/>
  <c r="K83" i="23"/>
  <c r="K84" i="23"/>
  <c r="K85" i="23"/>
  <c r="K86" i="23"/>
  <c r="K87" i="23"/>
  <c r="K88" i="23"/>
  <c r="K89" i="23"/>
  <c r="K90" i="23"/>
  <c r="K91" i="23"/>
  <c r="K92" i="23"/>
  <c r="K93" i="23"/>
  <c r="K94" i="23"/>
  <c r="K95" i="23"/>
  <c r="K96" i="23"/>
  <c r="K97" i="23"/>
  <c r="K98" i="23"/>
  <c r="K99" i="23"/>
  <c r="K100" i="23"/>
  <c r="K101" i="23"/>
  <c r="K102" i="23"/>
  <c r="K103" i="23"/>
  <c r="K104" i="23"/>
  <c r="K105" i="23"/>
  <c r="K106" i="23"/>
  <c r="K107" i="23"/>
  <c r="K108" i="23"/>
  <c r="K109" i="23"/>
  <c r="K110" i="23"/>
  <c r="K111" i="23"/>
  <c r="K112" i="23"/>
  <c r="K113" i="23"/>
  <c r="K114" i="23"/>
  <c r="K115" i="23"/>
  <c r="K116" i="23"/>
  <c r="K117" i="23"/>
  <c r="K118" i="23"/>
  <c r="K119" i="23"/>
  <c r="K120" i="23"/>
  <c r="K121" i="23"/>
  <c r="K122" i="23"/>
  <c r="K123" i="23"/>
  <c r="K124" i="23"/>
  <c r="K125" i="23"/>
  <c r="K126" i="23"/>
  <c r="K127" i="23"/>
  <c r="K128" i="23"/>
  <c r="K129" i="23"/>
  <c r="K130" i="23"/>
  <c r="K131" i="23"/>
  <c r="K132" i="23"/>
  <c r="K133" i="23"/>
  <c r="K134" i="23"/>
  <c r="K135" i="23"/>
  <c r="K136" i="23"/>
  <c r="K137" i="23"/>
  <c r="K138" i="23"/>
  <c r="K139" i="23"/>
  <c r="K140" i="23"/>
  <c r="K141" i="23"/>
  <c r="K142" i="23"/>
  <c r="K143" i="23"/>
  <c r="K144" i="23"/>
  <c r="K145" i="23"/>
  <c r="K146" i="23"/>
  <c r="K147" i="23"/>
  <c r="K148" i="23"/>
  <c r="K149" i="23"/>
  <c r="K150" i="23"/>
  <c r="K151" i="23"/>
  <c r="K152" i="23"/>
  <c r="K153" i="23"/>
  <c r="K154" i="23"/>
  <c r="K155" i="23"/>
  <c r="K156" i="23"/>
  <c r="K157" i="23"/>
  <c r="K158" i="23"/>
  <c r="K159" i="23"/>
  <c r="K160" i="23"/>
  <c r="K161" i="23"/>
  <c r="K162" i="23"/>
  <c r="K163" i="23"/>
  <c r="K164" i="23"/>
  <c r="K165" i="23"/>
  <c r="K166" i="23"/>
  <c r="K167" i="23"/>
  <c r="K168" i="23"/>
  <c r="K169" i="23"/>
  <c r="K170" i="23"/>
  <c r="K171" i="23"/>
  <c r="K172" i="23"/>
  <c r="K173" i="23"/>
  <c r="K174" i="23"/>
  <c r="K175" i="23"/>
  <c r="K176" i="23"/>
  <c r="K177" i="23"/>
  <c r="K178" i="23"/>
  <c r="K179" i="23"/>
  <c r="K180" i="23"/>
  <c r="K181" i="23"/>
  <c r="K182" i="23"/>
  <c r="K183" i="23"/>
  <c r="K184" i="23"/>
  <c r="K185" i="23"/>
  <c r="K186" i="23"/>
  <c r="K187" i="23"/>
  <c r="K188" i="23"/>
  <c r="K189" i="23"/>
  <c r="K190" i="23"/>
  <c r="K191" i="23"/>
  <c r="K192" i="23"/>
  <c r="K193" i="23"/>
  <c r="K194" i="23"/>
  <c r="K195" i="23"/>
  <c r="K196" i="23"/>
  <c r="K197" i="23"/>
  <c r="K198" i="23"/>
  <c r="K199" i="23"/>
  <c r="K200" i="23"/>
  <c r="K201" i="23"/>
  <c r="K202" i="23"/>
  <c r="K203" i="23"/>
  <c r="K204" i="23"/>
  <c r="K205" i="23"/>
  <c r="K206" i="23"/>
  <c r="K207" i="23"/>
  <c r="K208" i="23"/>
  <c r="K209" i="23"/>
  <c r="K210" i="23"/>
  <c r="K211" i="23"/>
  <c r="K212" i="23"/>
  <c r="K213" i="23"/>
  <c r="K214" i="23"/>
  <c r="K215" i="23"/>
  <c r="K216" i="23"/>
  <c r="K217" i="23"/>
  <c r="K218" i="23"/>
  <c r="K219" i="23"/>
  <c r="K220" i="23"/>
  <c r="K221" i="23"/>
  <c r="K222" i="23"/>
  <c r="K223" i="23"/>
  <c r="K224" i="23"/>
  <c r="K225" i="23"/>
  <c r="K226" i="23"/>
  <c r="K227" i="23"/>
  <c r="K228" i="23"/>
  <c r="K229" i="23"/>
  <c r="K230" i="23"/>
  <c r="K231" i="23"/>
  <c r="K232" i="23"/>
  <c r="K233" i="23"/>
  <c r="K234" i="23"/>
  <c r="K235" i="23"/>
  <c r="K236" i="23"/>
  <c r="K237" i="23"/>
  <c r="K238" i="23"/>
  <c r="K239" i="23"/>
  <c r="K240" i="23"/>
  <c r="K241" i="23"/>
  <c r="K242" i="23"/>
  <c r="K243" i="23"/>
  <c r="K244" i="23"/>
  <c r="K245" i="23"/>
  <c r="K246" i="23"/>
  <c r="K247" i="23"/>
  <c r="K248" i="23"/>
  <c r="K249" i="23"/>
  <c r="K250" i="23"/>
  <c r="K251" i="23"/>
  <c r="K252" i="23"/>
  <c r="K253" i="23"/>
  <c r="K254" i="23"/>
  <c r="K255" i="23"/>
  <c r="K256" i="23"/>
  <c r="K257" i="23"/>
  <c r="K258" i="23"/>
  <c r="K259" i="23"/>
  <c r="K260" i="23"/>
  <c r="K261" i="23"/>
  <c r="K262" i="23"/>
  <c r="K263" i="23"/>
  <c r="K264" i="23"/>
  <c r="K265" i="23"/>
  <c r="K266" i="23"/>
  <c r="K267" i="23"/>
  <c r="K268" i="23"/>
  <c r="K269" i="23"/>
  <c r="K270" i="23"/>
  <c r="K271" i="23"/>
  <c r="K272" i="23"/>
  <c r="K273" i="23"/>
  <c r="K274" i="23"/>
  <c r="K275" i="23"/>
  <c r="K276" i="23"/>
  <c r="K277" i="23"/>
  <c r="K278" i="23"/>
  <c r="K279" i="23"/>
  <c r="K280" i="23"/>
  <c r="K281" i="23"/>
  <c r="K282" i="23"/>
  <c r="K283" i="23"/>
  <c r="K284" i="23"/>
  <c r="K285" i="23"/>
  <c r="K286" i="23"/>
  <c r="K287" i="23"/>
  <c r="K288" i="23"/>
  <c r="K289" i="23"/>
  <c r="K290" i="23"/>
  <c r="K291" i="23"/>
  <c r="K292" i="23"/>
  <c r="K293" i="23"/>
  <c r="K294" i="23"/>
  <c r="K295" i="23"/>
  <c r="K296" i="23"/>
  <c r="K297" i="23"/>
  <c r="K298" i="23"/>
  <c r="K299" i="23"/>
  <c r="K300" i="23"/>
  <c r="K301" i="23"/>
  <c r="K302" i="23"/>
  <c r="K303" i="23"/>
  <c r="K304" i="23"/>
  <c r="K305" i="23"/>
  <c r="K306" i="23"/>
  <c r="K307" i="23"/>
  <c r="K308" i="23"/>
  <c r="K309" i="23"/>
  <c r="K310" i="23"/>
  <c r="K311" i="23"/>
  <c r="K312" i="23"/>
  <c r="K313" i="23"/>
  <c r="K314" i="23"/>
  <c r="K315" i="23"/>
  <c r="K316" i="23"/>
  <c r="K317" i="23"/>
  <c r="K318" i="23"/>
  <c r="K319" i="23"/>
  <c r="K320" i="23"/>
  <c r="K321" i="23"/>
  <c r="K322" i="23"/>
  <c r="K323" i="23"/>
  <c r="K324" i="23"/>
  <c r="K325" i="23"/>
  <c r="K326" i="23"/>
  <c r="K327" i="23"/>
  <c r="K328" i="23"/>
  <c r="K329" i="23"/>
  <c r="K330" i="23"/>
  <c r="K331" i="23"/>
  <c r="K332" i="23"/>
  <c r="K333" i="23"/>
  <c r="K334" i="23"/>
  <c r="K335" i="23"/>
  <c r="K336" i="23"/>
  <c r="K337" i="23"/>
  <c r="K338" i="23"/>
  <c r="K339" i="23"/>
  <c r="K340" i="23"/>
  <c r="K341" i="23"/>
  <c r="K342" i="23"/>
  <c r="K343" i="23"/>
  <c r="K344" i="23"/>
  <c r="K345" i="23"/>
  <c r="K346" i="23"/>
  <c r="K347" i="23"/>
  <c r="K348" i="23"/>
  <c r="K349" i="23"/>
  <c r="K350" i="23"/>
  <c r="K351" i="23"/>
  <c r="K352" i="23"/>
  <c r="K353" i="23"/>
  <c r="K354" i="23"/>
  <c r="K355" i="23"/>
  <c r="K356" i="23"/>
  <c r="K357" i="23"/>
  <c r="K358" i="23"/>
  <c r="K359" i="23"/>
  <c r="K360" i="23"/>
  <c r="K361" i="23"/>
  <c r="K362" i="23"/>
  <c r="K363" i="23"/>
  <c r="K364" i="23"/>
  <c r="K365" i="23"/>
  <c r="K366" i="23"/>
  <c r="K367" i="23"/>
  <c r="K368" i="23"/>
  <c r="K369" i="23"/>
  <c r="K370" i="23"/>
  <c r="K371" i="23"/>
  <c r="K372" i="23"/>
  <c r="K373" i="23"/>
  <c r="K374" i="23"/>
  <c r="K375" i="23"/>
  <c r="K376" i="23"/>
  <c r="K377" i="23"/>
  <c r="K378" i="23"/>
  <c r="K379" i="23"/>
  <c r="K380" i="23"/>
  <c r="K381" i="23"/>
  <c r="K382" i="23"/>
  <c r="K383" i="23"/>
  <c r="K384" i="23"/>
  <c r="K385" i="23"/>
  <c r="K386" i="23"/>
  <c r="K387" i="23"/>
  <c r="K388" i="23"/>
  <c r="K389" i="23"/>
  <c r="K390" i="23"/>
  <c r="K391" i="23"/>
  <c r="K392" i="23"/>
  <c r="K393" i="23"/>
  <c r="K394" i="23"/>
  <c r="K395" i="23"/>
  <c r="K396" i="23"/>
  <c r="K397" i="23"/>
  <c r="K398" i="23"/>
  <c r="K399" i="23"/>
  <c r="K400" i="23"/>
  <c r="K401" i="23"/>
  <c r="K402" i="23"/>
  <c r="K403" i="23"/>
  <c r="K404" i="23"/>
  <c r="K405" i="23"/>
  <c r="K406" i="23"/>
  <c r="K407" i="23"/>
  <c r="K408" i="23"/>
  <c r="K409" i="23"/>
  <c r="K410" i="23"/>
  <c r="K411" i="23"/>
  <c r="K412" i="23"/>
  <c r="K413" i="23"/>
  <c r="K414" i="23"/>
  <c r="K415" i="23"/>
  <c r="K416" i="23"/>
  <c r="K417" i="23"/>
  <c r="K418" i="23"/>
  <c r="K419" i="23"/>
  <c r="K420" i="23"/>
  <c r="K421" i="23"/>
  <c r="K422" i="23"/>
  <c r="K423" i="23"/>
  <c r="K424" i="23"/>
  <c r="K425" i="23"/>
  <c r="K426" i="23"/>
  <c r="K427" i="23"/>
  <c r="K428" i="23"/>
  <c r="K429" i="23"/>
  <c r="K430" i="23"/>
  <c r="K431" i="23"/>
  <c r="K432" i="23"/>
  <c r="K433" i="23"/>
  <c r="K434" i="23"/>
  <c r="K435" i="23"/>
  <c r="K436" i="23"/>
  <c r="K437" i="23"/>
  <c r="K438" i="23"/>
  <c r="K439" i="23"/>
  <c r="K440" i="23"/>
  <c r="K441" i="23"/>
  <c r="K442" i="23"/>
  <c r="K443" i="23"/>
  <c r="K444" i="23"/>
  <c r="K445" i="23"/>
  <c r="K446" i="23"/>
  <c r="K447" i="23"/>
  <c r="K448" i="23"/>
  <c r="K449" i="23"/>
  <c r="K450" i="23"/>
  <c r="K451" i="23"/>
  <c r="K452" i="23"/>
  <c r="K453" i="23"/>
  <c r="K454" i="23"/>
  <c r="K455" i="23"/>
  <c r="K456" i="23"/>
  <c r="K457" i="23"/>
  <c r="K458" i="23"/>
  <c r="K459" i="23"/>
  <c r="K460" i="23"/>
  <c r="K461" i="23"/>
  <c r="K462" i="23"/>
  <c r="K463" i="23"/>
  <c r="K464" i="23"/>
  <c r="K465" i="23"/>
  <c r="K466" i="23"/>
  <c r="K467" i="23"/>
  <c r="K468" i="23"/>
  <c r="K469" i="23"/>
  <c r="K470" i="23"/>
  <c r="K471" i="23"/>
  <c r="K472" i="23"/>
  <c r="K473" i="23"/>
  <c r="K474" i="23"/>
  <c r="K475" i="23"/>
  <c r="K476" i="23"/>
  <c r="K477" i="23"/>
  <c r="K478" i="23"/>
  <c r="K479" i="23"/>
  <c r="K480" i="23"/>
  <c r="K481" i="23"/>
  <c r="K482" i="23"/>
  <c r="K483" i="23"/>
  <c r="K484" i="23"/>
  <c r="K485" i="23"/>
  <c r="K486" i="23"/>
  <c r="K487" i="23"/>
  <c r="K488" i="23"/>
  <c r="K489" i="23"/>
  <c r="K490" i="23"/>
  <c r="K491" i="23"/>
  <c r="K492" i="23"/>
  <c r="K493" i="23"/>
  <c r="K494" i="23"/>
  <c r="K495" i="23"/>
  <c r="K496" i="23"/>
  <c r="K497" i="23"/>
  <c r="K498" i="23"/>
  <c r="K499" i="23"/>
  <c r="K500" i="23"/>
  <c r="K501" i="23"/>
  <c r="K502" i="23"/>
  <c r="K503" i="23"/>
  <c r="K504" i="23"/>
  <c r="K505" i="23"/>
  <c r="K506" i="23"/>
  <c r="K507" i="23"/>
  <c r="K508" i="23"/>
  <c r="K509" i="23"/>
  <c r="K510" i="23"/>
  <c r="K511" i="23"/>
  <c r="K512" i="23"/>
  <c r="K513" i="23"/>
  <c r="K514" i="23"/>
  <c r="K515" i="23"/>
  <c r="K516" i="23"/>
  <c r="K517" i="23"/>
  <c r="K518" i="23"/>
  <c r="K519" i="23"/>
  <c r="K520" i="23"/>
  <c r="K521" i="23"/>
  <c r="K522" i="23"/>
  <c r="K523" i="23"/>
  <c r="K524" i="23"/>
  <c r="K525" i="23"/>
  <c r="K526" i="23"/>
  <c r="K527" i="23"/>
  <c r="K528" i="23"/>
  <c r="K529" i="23"/>
  <c r="K530" i="23"/>
  <c r="K531" i="23"/>
  <c r="K532" i="23"/>
  <c r="K533" i="23"/>
  <c r="K534" i="23"/>
  <c r="K535" i="23"/>
  <c r="K536" i="23"/>
  <c r="K537" i="23"/>
  <c r="K538" i="23"/>
  <c r="K539" i="23"/>
  <c r="K540" i="23"/>
  <c r="K541" i="23"/>
  <c r="K542" i="23"/>
  <c r="K543" i="23"/>
  <c r="K544" i="23"/>
  <c r="K545" i="23"/>
  <c r="K546" i="23"/>
  <c r="K547" i="23"/>
  <c r="K548" i="23"/>
  <c r="K549" i="23"/>
  <c r="K550" i="23"/>
  <c r="K551" i="23"/>
  <c r="K552" i="23"/>
  <c r="K553" i="23"/>
  <c r="K554" i="23"/>
  <c r="K555" i="23"/>
  <c r="K556" i="23"/>
  <c r="K557" i="23"/>
  <c r="K558" i="23"/>
  <c r="K559" i="23"/>
  <c r="K560" i="23"/>
  <c r="K561" i="23"/>
  <c r="K562" i="23"/>
  <c r="K563" i="23"/>
  <c r="K564" i="23"/>
  <c r="K565" i="23"/>
  <c r="K566" i="23"/>
  <c r="K567" i="23"/>
  <c r="K568" i="23"/>
  <c r="K569" i="23"/>
  <c r="K570" i="23"/>
  <c r="K571" i="23"/>
  <c r="K572" i="23"/>
  <c r="K573" i="23"/>
  <c r="K574" i="23"/>
  <c r="K575" i="23"/>
  <c r="K576" i="23"/>
  <c r="K577" i="23"/>
  <c r="K578" i="23"/>
  <c r="K579" i="23"/>
  <c r="K580" i="23"/>
  <c r="K581" i="23"/>
  <c r="K582" i="23"/>
  <c r="K583" i="23"/>
  <c r="K584" i="23"/>
  <c r="K585" i="23"/>
  <c r="K586" i="23"/>
  <c r="K587" i="23"/>
  <c r="K588" i="23"/>
  <c r="K589" i="23"/>
  <c r="K590" i="23"/>
  <c r="K591" i="23"/>
  <c r="K592" i="23"/>
  <c r="K593" i="23"/>
  <c r="K594" i="23"/>
  <c r="K595" i="23"/>
  <c r="K596" i="23"/>
  <c r="K597" i="23"/>
  <c r="K598" i="23"/>
  <c r="K599" i="23"/>
  <c r="K600" i="23"/>
  <c r="K601" i="23"/>
  <c r="K602" i="23"/>
  <c r="K603" i="23"/>
  <c r="K604" i="23"/>
  <c r="K605" i="23"/>
  <c r="K606" i="23"/>
  <c r="K607" i="23"/>
  <c r="K608" i="23"/>
  <c r="K609" i="23"/>
  <c r="K610" i="23"/>
  <c r="K611" i="23"/>
  <c r="K612" i="23"/>
  <c r="K613" i="23"/>
  <c r="K614" i="23"/>
  <c r="K615" i="23"/>
  <c r="K616" i="23"/>
  <c r="K617" i="23"/>
  <c r="K618" i="23"/>
  <c r="K619" i="23"/>
  <c r="K620" i="23"/>
  <c r="K621" i="23"/>
  <c r="K622" i="23"/>
  <c r="K623" i="23"/>
  <c r="K624" i="23"/>
  <c r="K625" i="23"/>
  <c r="K626" i="23"/>
  <c r="K627" i="23"/>
  <c r="K628" i="23"/>
  <c r="K629" i="23"/>
  <c r="K630" i="23"/>
  <c r="K631" i="23"/>
  <c r="K632" i="23"/>
  <c r="K633" i="23"/>
  <c r="K634" i="23"/>
  <c r="K635" i="23"/>
  <c r="K636" i="23"/>
  <c r="K637" i="23"/>
  <c r="K638" i="23"/>
  <c r="K639" i="23"/>
  <c r="K640" i="23"/>
  <c r="K641" i="23"/>
  <c r="K642" i="23"/>
  <c r="K643" i="23"/>
  <c r="K644" i="23"/>
  <c r="K645" i="23"/>
  <c r="K646" i="23"/>
  <c r="K647" i="23"/>
  <c r="K648" i="23"/>
  <c r="K649" i="23"/>
  <c r="K650" i="23"/>
  <c r="K651" i="23"/>
  <c r="K652" i="23"/>
  <c r="K653" i="23"/>
  <c r="K654" i="23"/>
  <c r="K655" i="23"/>
  <c r="K656" i="23"/>
  <c r="K657" i="23"/>
  <c r="K658" i="23"/>
  <c r="K659" i="23"/>
  <c r="K660" i="23"/>
  <c r="K661" i="23"/>
  <c r="K662" i="23"/>
  <c r="K663" i="23"/>
  <c r="K664" i="23"/>
  <c r="K665" i="23"/>
  <c r="K666" i="23"/>
  <c r="K667" i="23"/>
  <c r="K668" i="23"/>
  <c r="K669" i="23"/>
  <c r="K670" i="23"/>
  <c r="K671" i="23"/>
  <c r="K672" i="23"/>
  <c r="K673" i="23"/>
  <c r="K674" i="23"/>
  <c r="K675" i="23"/>
  <c r="K676" i="23"/>
  <c r="K677" i="23"/>
  <c r="K678" i="23"/>
  <c r="K679" i="23"/>
  <c r="K680" i="23"/>
  <c r="K681" i="23"/>
  <c r="K682" i="23"/>
  <c r="K683" i="23"/>
  <c r="K684" i="23"/>
  <c r="K685" i="23"/>
  <c r="K686" i="23"/>
  <c r="K687" i="23"/>
  <c r="K688" i="23"/>
  <c r="K689" i="23"/>
  <c r="K690" i="23"/>
  <c r="K691" i="23"/>
  <c r="K692" i="23"/>
  <c r="K693" i="23"/>
  <c r="K694" i="23"/>
  <c r="K695" i="23"/>
  <c r="K696" i="23"/>
  <c r="K697" i="23"/>
  <c r="K698" i="23"/>
  <c r="K699" i="23"/>
  <c r="K700" i="23"/>
  <c r="K701" i="23"/>
  <c r="K702" i="23"/>
  <c r="K703" i="23"/>
  <c r="K704" i="23"/>
  <c r="K705" i="23"/>
  <c r="K706" i="23"/>
  <c r="K707" i="23"/>
  <c r="K708" i="23"/>
  <c r="K709" i="23"/>
  <c r="K710" i="23"/>
  <c r="K711" i="23"/>
  <c r="K712" i="23"/>
  <c r="K713" i="23"/>
  <c r="K714" i="23"/>
  <c r="K715" i="23"/>
  <c r="K716" i="23"/>
  <c r="K717" i="23"/>
  <c r="K718" i="23"/>
  <c r="K719" i="23"/>
  <c r="K720" i="23"/>
  <c r="K721" i="23"/>
  <c r="K722" i="23"/>
  <c r="K723" i="23"/>
  <c r="K724" i="23"/>
  <c r="K725" i="23"/>
  <c r="K726" i="23"/>
  <c r="K727" i="23"/>
  <c r="K728" i="23"/>
  <c r="K729" i="23"/>
  <c r="K730" i="23"/>
  <c r="K731" i="23"/>
  <c r="K732" i="23"/>
  <c r="K733" i="23"/>
  <c r="K734" i="23"/>
  <c r="K735" i="23"/>
  <c r="K736" i="23"/>
  <c r="K737" i="23"/>
  <c r="K738" i="23"/>
  <c r="K739" i="23"/>
  <c r="K740" i="23"/>
  <c r="K741" i="23"/>
  <c r="K742" i="23"/>
  <c r="K743" i="23"/>
  <c r="K744" i="23"/>
  <c r="K745" i="23"/>
  <c r="K746" i="23"/>
  <c r="K747" i="23"/>
  <c r="K748" i="23"/>
  <c r="K749" i="23"/>
  <c r="K750" i="23"/>
  <c r="K751" i="23"/>
  <c r="K752" i="23"/>
  <c r="K753" i="23"/>
  <c r="K754" i="23"/>
  <c r="K755" i="23"/>
  <c r="K756" i="23"/>
  <c r="K757" i="23"/>
  <c r="K758" i="23"/>
  <c r="K759" i="23"/>
  <c r="K760" i="23"/>
  <c r="K761" i="23"/>
  <c r="K762" i="23"/>
  <c r="K763" i="23"/>
  <c r="K764" i="23"/>
  <c r="K765" i="23"/>
  <c r="K766" i="23"/>
  <c r="K767" i="23"/>
  <c r="K768" i="23"/>
  <c r="K769" i="23"/>
  <c r="K770" i="23"/>
  <c r="K771" i="23"/>
  <c r="K772" i="23"/>
  <c r="K773" i="23"/>
  <c r="K774" i="23"/>
  <c r="K775" i="23"/>
  <c r="K776" i="23"/>
  <c r="K777" i="23"/>
  <c r="K778" i="23"/>
  <c r="K779" i="23"/>
  <c r="K780" i="23"/>
  <c r="K781" i="23"/>
  <c r="K782" i="23"/>
  <c r="K783" i="23"/>
  <c r="K784" i="23"/>
  <c r="K785" i="23"/>
  <c r="K786" i="23"/>
  <c r="K787" i="23"/>
  <c r="K788" i="23"/>
  <c r="K789" i="23"/>
  <c r="K790" i="23"/>
  <c r="K791" i="23"/>
  <c r="K792" i="23"/>
  <c r="K793" i="23"/>
  <c r="K794" i="23"/>
  <c r="K795" i="23"/>
  <c r="K796" i="23"/>
  <c r="K797" i="23"/>
  <c r="K798" i="23"/>
  <c r="K799" i="23"/>
  <c r="K800" i="23"/>
  <c r="K801" i="23"/>
  <c r="K802" i="23"/>
  <c r="K803" i="23"/>
  <c r="K804" i="23"/>
  <c r="K805" i="23"/>
  <c r="K806" i="23"/>
  <c r="K807" i="23"/>
  <c r="K808" i="23"/>
  <c r="K809" i="23"/>
  <c r="K810" i="23"/>
  <c r="K811" i="23"/>
  <c r="K812" i="23"/>
  <c r="K813" i="23"/>
  <c r="K814" i="23"/>
  <c r="K815" i="23"/>
  <c r="K816" i="23"/>
  <c r="K817" i="23"/>
  <c r="K818" i="23"/>
  <c r="K819" i="23"/>
  <c r="K820" i="23"/>
  <c r="K821" i="23"/>
  <c r="K822" i="23"/>
  <c r="K823" i="23"/>
  <c r="K824" i="23"/>
  <c r="K825" i="23"/>
  <c r="K826" i="23"/>
  <c r="K827" i="23"/>
  <c r="K828" i="23"/>
  <c r="K829" i="23"/>
  <c r="K830" i="23"/>
  <c r="K831" i="23"/>
  <c r="K832" i="23"/>
  <c r="K833" i="23"/>
  <c r="K834" i="23"/>
  <c r="K835" i="23"/>
  <c r="K836" i="23"/>
  <c r="K837" i="23"/>
  <c r="K838" i="23"/>
  <c r="K839" i="23"/>
  <c r="K840" i="23"/>
  <c r="K841" i="23"/>
  <c r="K842" i="23"/>
  <c r="K843" i="23"/>
  <c r="K844" i="23"/>
  <c r="K845" i="23"/>
  <c r="K846" i="23"/>
  <c r="K847" i="23"/>
  <c r="K848" i="23"/>
  <c r="K849" i="23"/>
  <c r="K850" i="23"/>
  <c r="K851" i="23"/>
  <c r="K852" i="23"/>
  <c r="K853" i="23"/>
  <c r="K854" i="23"/>
  <c r="K855" i="23"/>
  <c r="K856" i="23"/>
  <c r="K857" i="23"/>
  <c r="K858" i="23"/>
  <c r="K859" i="23"/>
  <c r="K860" i="23"/>
  <c r="K861" i="23"/>
  <c r="K862" i="23"/>
  <c r="K863" i="23"/>
  <c r="K864" i="23"/>
  <c r="K865" i="23"/>
  <c r="K866" i="23"/>
  <c r="K867" i="23"/>
  <c r="K868" i="23"/>
  <c r="K869" i="23"/>
  <c r="K870" i="23"/>
  <c r="K871" i="23"/>
  <c r="K872" i="23"/>
  <c r="K873" i="23"/>
  <c r="K874" i="23"/>
  <c r="K875" i="23"/>
  <c r="K876" i="23"/>
  <c r="K877" i="23"/>
  <c r="K878" i="23"/>
  <c r="K879" i="23"/>
  <c r="K880" i="23"/>
  <c r="K881" i="23"/>
  <c r="K882" i="23"/>
  <c r="K883" i="23"/>
  <c r="K884" i="23"/>
  <c r="K885" i="23"/>
  <c r="K886" i="23"/>
  <c r="K887" i="23"/>
  <c r="K888" i="23"/>
  <c r="K889" i="23"/>
  <c r="K890" i="23"/>
  <c r="K891" i="23"/>
  <c r="K892" i="23"/>
  <c r="K893" i="23"/>
  <c r="K894" i="23"/>
  <c r="K895" i="23"/>
  <c r="K896" i="23"/>
  <c r="K897" i="23"/>
  <c r="K898" i="23"/>
  <c r="K899" i="23"/>
  <c r="K900" i="23"/>
  <c r="K901" i="23"/>
  <c r="K902" i="23"/>
  <c r="K903" i="23"/>
  <c r="K904" i="23"/>
  <c r="K905" i="23"/>
  <c r="K906" i="23"/>
  <c r="K907" i="23"/>
  <c r="K908" i="23"/>
  <c r="K909" i="23"/>
  <c r="K910" i="23"/>
  <c r="K911" i="23"/>
  <c r="K912" i="23"/>
  <c r="K913" i="23"/>
  <c r="K914" i="23"/>
  <c r="K915" i="23"/>
  <c r="K916" i="23"/>
  <c r="K917" i="23"/>
  <c r="K918" i="23"/>
  <c r="K919" i="23"/>
  <c r="K920" i="23"/>
  <c r="K921" i="23"/>
  <c r="K922" i="23"/>
  <c r="K923" i="23"/>
  <c r="K924" i="23"/>
  <c r="K925" i="23"/>
  <c r="K926" i="23"/>
  <c r="K927" i="23"/>
  <c r="K928" i="23"/>
  <c r="K929" i="23"/>
  <c r="K930" i="23"/>
  <c r="K931" i="23"/>
  <c r="K932" i="23"/>
  <c r="K933" i="23"/>
  <c r="K934" i="23"/>
  <c r="K935" i="23"/>
  <c r="K936" i="23"/>
  <c r="K937" i="23"/>
  <c r="K938" i="23"/>
  <c r="K939" i="23"/>
  <c r="K940" i="23"/>
  <c r="K941" i="23"/>
  <c r="K942" i="23"/>
  <c r="K943" i="23"/>
  <c r="K944" i="23"/>
  <c r="K945" i="23"/>
  <c r="K946" i="23"/>
  <c r="K947" i="23"/>
  <c r="K948" i="23"/>
  <c r="K949" i="23"/>
  <c r="K950" i="23"/>
  <c r="K951" i="23"/>
  <c r="K952" i="23"/>
  <c r="K953" i="23"/>
  <c r="K954" i="23"/>
  <c r="K955" i="23"/>
  <c r="K956" i="23"/>
  <c r="K957" i="23"/>
  <c r="K958" i="23"/>
  <c r="K959" i="23"/>
  <c r="K960" i="23"/>
  <c r="K961" i="23"/>
  <c r="K962" i="23"/>
  <c r="K963" i="23"/>
  <c r="K964" i="23"/>
  <c r="K965" i="23"/>
  <c r="K966" i="23"/>
  <c r="K967" i="23"/>
  <c r="K968" i="23"/>
  <c r="K969" i="23"/>
  <c r="K970" i="23"/>
  <c r="K971" i="23"/>
  <c r="K972" i="23"/>
  <c r="K973" i="23"/>
  <c r="K974" i="23"/>
  <c r="K975" i="23"/>
  <c r="K976" i="23"/>
  <c r="K977" i="23"/>
  <c r="K978" i="23"/>
  <c r="K979" i="23"/>
  <c r="K980" i="23"/>
  <c r="K981" i="23"/>
  <c r="K982" i="23"/>
  <c r="K983" i="23"/>
  <c r="K984" i="23"/>
  <c r="K985" i="23"/>
  <c r="K986" i="23"/>
  <c r="K987" i="23"/>
  <c r="K988" i="23"/>
  <c r="K989" i="23"/>
  <c r="K990" i="23"/>
  <c r="K991" i="23"/>
  <c r="K992" i="23"/>
  <c r="K993" i="23"/>
  <c r="K994" i="23"/>
  <c r="K995" i="23"/>
  <c r="K996" i="23"/>
  <c r="K997" i="23"/>
  <c r="K998" i="23"/>
  <c r="K999" i="23"/>
  <c r="K1000" i="23"/>
  <c r="K1001" i="23"/>
  <c r="J10" i="23"/>
  <c r="J11" i="23"/>
  <c r="J12" i="23"/>
  <c r="J13" i="23"/>
  <c r="B13" i="23" s="1"/>
  <c r="J14" i="23"/>
  <c r="B14" i="23" s="1"/>
  <c r="J15" i="23"/>
  <c r="B15" i="23" s="1"/>
  <c r="J16" i="23"/>
  <c r="B16" i="23" s="1"/>
  <c r="J17" i="23"/>
  <c r="B17" i="23" s="1"/>
  <c r="J18" i="23"/>
  <c r="B18" i="23" s="1"/>
  <c r="J19" i="23"/>
  <c r="B19" i="23" s="1"/>
  <c r="J20" i="23"/>
  <c r="B20" i="23" s="1"/>
  <c r="J21" i="23"/>
  <c r="B21" i="23" s="1"/>
  <c r="J22" i="23"/>
  <c r="B22" i="23" s="1"/>
  <c r="J23" i="23"/>
  <c r="B23" i="23" s="1"/>
  <c r="J24" i="23"/>
  <c r="B24" i="23" s="1"/>
  <c r="J25" i="23"/>
  <c r="B25" i="23" s="1"/>
  <c r="J26" i="23"/>
  <c r="B26" i="23" s="1"/>
  <c r="J27" i="23"/>
  <c r="B27" i="23" s="1"/>
  <c r="J28" i="23"/>
  <c r="B28" i="23" s="1"/>
  <c r="J29" i="23"/>
  <c r="B29" i="23" s="1"/>
  <c r="J30" i="23"/>
  <c r="B30" i="23" s="1"/>
  <c r="J31" i="23"/>
  <c r="B31" i="23" s="1"/>
  <c r="J32" i="23"/>
  <c r="B32" i="23" s="1"/>
  <c r="J33" i="23"/>
  <c r="B33" i="23" s="1"/>
  <c r="J34" i="23"/>
  <c r="B34" i="23" s="1"/>
  <c r="J35" i="23"/>
  <c r="B35" i="23" s="1"/>
  <c r="J36" i="23"/>
  <c r="B36" i="23" s="1"/>
  <c r="J37" i="23"/>
  <c r="B37" i="23" s="1"/>
  <c r="J38" i="23"/>
  <c r="B38" i="23" s="1"/>
  <c r="J39" i="23"/>
  <c r="B39" i="23" s="1"/>
  <c r="J40" i="23"/>
  <c r="B40" i="23" s="1"/>
  <c r="J41" i="23"/>
  <c r="B41" i="23" s="1"/>
  <c r="J42" i="23"/>
  <c r="B42" i="23" s="1"/>
  <c r="J43" i="23"/>
  <c r="B43" i="23" s="1"/>
  <c r="J44" i="23"/>
  <c r="B44" i="23" s="1"/>
  <c r="J45" i="23"/>
  <c r="B45" i="23" s="1"/>
  <c r="J46" i="23"/>
  <c r="B46" i="23" s="1"/>
  <c r="J47" i="23"/>
  <c r="B47" i="23" s="1"/>
  <c r="J48" i="23"/>
  <c r="B48" i="23" s="1"/>
  <c r="J49" i="23"/>
  <c r="B49" i="23" s="1"/>
  <c r="J50" i="23"/>
  <c r="B50" i="23" s="1"/>
  <c r="J51" i="23"/>
  <c r="B51" i="23" s="1"/>
  <c r="J52" i="23"/>
  <c r="B52" i="23" s="1"/>
  <c r="J53" i="23"/>
  <c r="B53" i="23" s="1"/>
  <c r="J54" i="23"/>
  <c r="B54" i="23" s="1"/>
  <c r="J55" i="23"/>
  <c r="B55" i="23" s="1"/>
  <c r="J56" i="23"/>
  <c r="B56" i="23" s="1"/>
  <c r="J57" i="23"/>
  <c r="B57" i="23" s="1"/>
  <c r="J58" i="23"/>
  <c r="B58" i="23" s="1"/>
  <c r="J59" i="23"/>
  <c r="B59" i="23" s="1"/>
  <c r="J60" i="23"/>
  <c r="B60" i="23" s="1"/>
  <c r="J61" i="23"/>
  <c r="B61" i="23" s="1"/>
  <c r="J62" i="23"/>
  <c r="B62" i="23" s="1"/>
  <c r="J63" i="23"/>
  <c r="B63" i="23" s="1"/>
  <c r="J64" i="23"/>
  <c r="B64" i="23" s="1"/>
  <c r="J65" i="23"/>
  <c r="B65" i="23" s="1"/>
  <c r="J66" i="23"/>
  <c r="B66" i="23" s="1"/>
  <c r="J67" i="23"/>
  <c r="B67" i="23" s="1"/>
  <c r="J68" i="23"/>
  <c r="B68" i="23" s="1"/>
  <c r="J69" i="23"/>
  <c r="B69" i="23" s="1"/>
  <c r="J70" i="23"/>
  <c r="B70" i="23" s="1"/>
  <c r="J71" i="23"/>
  <c r="B71" i="23" s="1"/>
  <c r="J72" i="23"/>
  <c r="B72" i="23" s="1"/>
  <c r="J73" i="23"/>
  <c r="B73" i="23" s="1"/>
  <c r="J74" i="23"/>
  <c r="B74" i="23" s="1"/>
  <c r="J75" i="23"/>
  <c r="B75" i="23" s="1"/>
  <c r="J76" i="23"/>
  <c r="B76" i="23" s="1"/>
  <c r="J77" i="23"/>
  <c r="B77" i="23" s="1"/>
  <c r="J78" i="23"/>
  <c r="B78" i="23" s="1"/>
  <c r="J79" i="23"/>
  <c r="B79" i="23" s="1"/>
  <c r="J80" i="23"/>
  <c r="B80" i="23" s="1"/>
  <c r="J81" i="23"/>
  <c r="B81" i="23" s="1"/>
  <c r="J82" i="23"/>
  <c r="B82" i="23" s="1"/>
  <c r="J83" i="23"/>
  <c r="B83" i="23" s="1"/>
  <c r="J84" i="23"/>
  <c r="B84" i="23" s="1"/>
  <c r="J85" i="23"/>
  <c r="B85" i="23" s="1"/>
  <c r="J86" i="23"/>
  <c r="B86" i="23" s="1"/>
  <c r="J87" i="23"/>
  <c r="B87" i="23" s="1"/>
  <c r="J88" i="23"/>
  <c r="B88" i="23" s="1"/>
  <c r="J89" i="23"/>
  <c r="B89" i="23" s="1"/>
  <c r="J90" i="23"/>
  <c r="B90" i="23" s="1"/>
  <c r="J91" i="23"/>
  <c r="B91" i="23" s="1"/>
  <c r="J92" i="23"/>
  <c r="B92" i="23" s="1"/>
  <c r="J93" i="23"/>
  <c r="B93" i="23" s="1"/>
  <c r="J94" i="23"/>
  <c r="B94" i="23" s="1"/>
  <c r="J95" i="23"/>
  <c r="B95" i="23" s="1"/>
  <c r="J96" i="23"/>
  <c r="B96" i="23" s="1"/>
  <c r="J97" i="23"/>
  <c r="B97" i="23" s="1"/>
  <c r="J98" i="23"/>
  <c r="B98" i="23" s="1"/>
  <c r="J99" i="23"/>
  <c r="B99" i="23" s="1"/>
  <c r="J100" i="23"/>
  <c r="B100" i="23" s="1"/>
  <c r="J101" i="23"/>
  <c r="B101" i="23" s="1"/>
  <c r="J102" i="23"/>
  <c r="B102" i="23" s="1"/>
  <c r="J103" i="23"/>
  <c r="B103" i="23" s="1"/>
  <c r="J104" i="23"/>
  <c r="B104" i="23" s="1"/>
  <c r="J105" i="23"/>
  <c r="B105" i="23" s="1"/>
  <c r="J106" i="23"/>
  <c r="B106" i="23" s="1"/>
  <c r="J107" i="23"/>
  <c r="B107" i="23" s="1"/>
  <c r="J108" i="23"/>
  <c r="B108" i="23" s="1"/>
  <c r="J109" i="23"/>
  <c r="B109" i="23" s="1"/>
  <c r="J110" i="23"/>
  <c r="B110" i="23" s="1"/>
  <c r="J111" i="23"/>
  <c r="B111" i="23" s="1"/>
  <c r="J112" i="23"/>
  <c r="B112" i="23" s="1"/>
  <c r="J113" i="23"/>
  <c r="B113" i="23" s="1"/>
  <c r="J114" i="23"/>
  <c r="B114" i="23" s="1"/>
  <c r="J115" i="23"/>
  <c r="B115" i="23" s="1"/>
  <c r="J116" i="23"/>
  <c r="B116" i="23" s="1"/>
  <c r="J117" i="23"/>
  <c r="B117" i="23" s="1"/>
  <c r="J118" i="23"/>
  <c r="B118" i="23" s="1"/>
  <c r="J119" i="23"/>
  <c r="B119" i="23" s="1"/>
  <c r="J120" i="23"/>
  <c r="B120" i="23" s="1"/>
  <c r="J121" i="23"/>
  <c r="B121" i="23" s="1"/>
  <c r="J122" i="23"/>
  <c r="B122" i="23" s="1"/>
  <c r="J123" i="23"/>
  <c r="B123" i="23" s="1"/>
  <c r="J124" i="23"/>
  <c r="B124" i="23" s="1"/>
  <c r="J125" i="23"/>
  <c r="B125" i="23" s="1"/>
  <c r="J126" i="23"/>
  <c r="B126" i="23" s="1"/>
  <c r="J127" i="23"/>
  <c r="B127" i="23" s="1"/>
  <c r="J128" i="23"/>
  <c r="B128" i="23" s="1"/>
  <c r="J129" i="23"/>
  <c r="B129" i="23" s="1"/>
  <c r="J130" i="23"/>
  <c r="B130" i="23" s="1"/>
  <c r="J131" i="23"/>
  <c r="B131" i="23" s="1"/>
  <c r="J132" i="23"/>
  <c r="B132" i="23" s="1"/>
  <c r="J133" i="23"/>
  <c r="B133" i="23" s="1"/>
  <c r="J134" i="23"/>
  <c r="B134" i="23" s="1"/>
  <c r="J135" i="23"/>
  <c r="B135" i="23" s="1"/>
  <c r="J136" i="23"/>
  <c r="B136" i="23" s="1"/>
  <c r="J137" i="23"/>
  <c r="B137" i="23" s="1"/>
  <c r="J138" i="23"/>
  <c r="B138" i="23" s="1"/>
  <c r="J139" i="23"/>
  <c r="B139" i="23" s="1"/>
  <c r="J140" i="23"/>
  <c r="B140" i="23" s="1"/>
  <c r="J141" i="23"/>
  <c r="B141" i="23" s="1"/>
  <c r="J142" i="23"/>
  <c r="B142" i="23" s="1"/>
  <c r="J143" i="23"/>
  <c r="B143" i="23" s="1"/>
  <c r="J144" i="23"/>
  <c r="B144" i="23" s="1"/>
  <c r="J145" i="23"/>
  <c r="B145" i="23" s="1"/>
  <c r="J146" i="23"/>
  <c r="B146" i="23" s="1"/>
  <c r="J147" i="23"/>
  <c r="B147" i="23" s="1"/>
  <c r="J148" i="23"/>
  <c r="B148" i="23" s="1"/>
  <c r="J149" i="23"/>
  <c r="B149" i="23" s="1"/>
  <c r="J150" i="23"/>
  <c r="B150" i="23" s="1"/>
  <c r="J151" i="23"/>
  <c r="B151" i="23" s="1"/>
  <c r="J152" i="23"/>
  <c r="B152" i="23" s="1"/>
  <c r="J153" i="23"/>
  <c r="B153" i="23" s="1"/>
  <c r="J154" i="23"/>
  <c r="B154" i="23" s="1"/>
  <c r="J155" i="23"/>
  <c r="B155" i="23" s="1"/>
  <c r="J156" i="23"/>
  <c r="B156" i="23" s="1"/>
  <c r="J157" i="23"/>
  <c r="B157" i="23" s="1"/>
  <c r="J158" i="23"/>
  <c r="B158" i="23" s="1"/>
  <c r="J159" i="23"/>
  <c r="B159" i="23" s="1"/>
  <c r="J160" i="23"/>
  <c r="B160" i="23" s="1"/>
  <c r="J161" i="23"/>
  <c r="B161" i="23" s="1"/>
  <c r="J162" i="23"/>
  <c r="B162" i="23" s="1"/>
  <c r="J163" i="23"/>
  <c r="B163" i="23" s="1"/>
  <c r="J164" i="23"/>
  <c r="B164" i="23" s="1"/>
  <c r="J165" i="23"/>
  <c r="B165" i="23" s="1"/>
  <c r="J166" i="23"/>
  <c r="B166" i="23" s="1"/>
  <c r="J167" i="23"/>
  <c r="B167" i="23" s="1"/>
  <c r="J168" i="23"/>
  <c r="B168" i="23" s="1"/>
  <c r="J169" i="23"/>
  <c r="B169" i="23" s="1"/>
  <c r="J170" i="23"/>
  <c r="B170" i="23" s="1"/>
  <c r="J171" i="23"/>
  <c r="B171" i="23" s="1"/>
  <c r="J172" i="23"/>
  <c r="B172" i="23" s="1"/>
  <c r="J173" i="23"/>
  <c r="B173" i="23" s="1"/>
  <c r="J174" i="23"/>
  <c r="B174" i="23" s="1"/>
  <c r="J175" i="23"/>
  <c r="B175" i="23" s="1"/>
  <c r="J176" i="23"/>
  <c r="B176" i="23" s="1"/>
  <c r="J177" i="23"/>
  <c r="B177" i="23" s="1"/>
  <c r="J178" i="23"/>
  <c r="B178" i="23" s="1"/>
  <c r="J179" i="23"/>
  <c r="B179" i="23" s="1"/>
  <c r="J180" i="23"/>
  <c r="B180" i="23" s="1"/>
  <c r="J181" i="23"/>
  <c r="B181" i="23" s="1"/>
  <c r="J182" i="23"/>
  <c r="B182" i="23" s="1"/>
  <c r="J183" i="23"/>
  <c r="B183" i="23" s="1"/>
  <c r="J184" i="23"/>
  <c r="B184" i="23" s="1"/>
  <c r="J185" i="23"/>
  <c r="B185" i="23" s="1"/>
  <c r="J186" i="23"/>
  <c r="B186" i="23" s="1"/>
  <c r="J187" i="23"/>
  <c r="B187" i="23" s="1"/>
  <c r="J188" i="23"/>
  <c r="B188" i="23" s="1"/>
  <c r="J189" i="23"/>
  <c r="B189" i="23" s="1"/>
  <c r="J190" i="23"/>
  <c r="B190" i="23" s="1"/>
  <c r="J191" i="23"/>
  <c r="B191" i="23" s="1"/>
  <c r="J192" i="23"/>
  <c r="B192" i="23" s="1"/>
  <c r="J193" i="23"/>
  <c r="B193" i="23" s="1"/>
  <c r="J194" i="23"/>
  <c r="B194" i="23" s="1"/>
  <c r="J195" i="23"/>
  <c r="B195" i="23" s="1"/>
  <c r="J196" i="23"/>
  <c r="B196" i="23" s="1"/>
  <c r="J197" i="23"/>
  <c r="B197" i="23" s="1"/>
  <c r="J198" i="23"/>
  <c r="B198" i="23" s="1"/>
  <c r="J199" i="23"/>
  <c r="B199" i="23" s="1"/>
  <c r="J200" i="23"/>
  <c r="B200" i="23" s="1"/>
  <c r="J201" i="23"/>
  <c r="B201" i="23" s="1"/>
  <c r="J202" i="23"/>
  <c r="B202" i="23" s="1"/>
  <c r="J203" i="23"/>
  <c r="B203" i="23" s="1"/>
  <c r="J204" i="23"/>
  <c r="B204" i="23" s="1"/>
  <c r="J205" i="23"/>
  <c r="B205" i="23" s="1"/>
  <c r="J206" i="23"/>
  <c r="B206" i="23" s="1"/>
  <c r="J207" i="23"/>
  <c r="B207" i="23" s="1"/>
  <c r="J208" i="23"/>
  <c r="B208" i="23" s="1"/>
  <c r="J209" i="23"/>
  <c r="B209" i="23" s="1"/>
  <c r="J210" i="23"/>
  <c r="B210" i="23" s="1"/>
  <c r="J211" i="23"/>
  <c r="B211" i="23" s="1"/>
  <c r="J212" i="23"/>
  <c r="B212" i="23" s="1"/>
  <c r="J213" i="23"/>
  <c r="B213" i="23" s="1"/>
  <c r="J214" i="23"/>
  <c r="B214" i="23" s="1"/>
  <c r="J215" i="23"/>
  <c r="B215" i="23" s="1"/>
  <c r="J216" i="23"/>
  <c r="B216" i="23" s="1"/>
  <c r="J217" i="23"/>
  <c r="B217" i="23" s="1"/>
  <c r="J218" i="23"/>
  <c r="B218" i="23" s="1"/>
  <c r="J219" i="23"/>
  <c r="B219" i="23" s="1"/>
  <c r="J220" i="23"/>
  <c r="B220" i="23" s="1"/>
  <c r="J221" i="23"/>
  <c r="B221" i="23" s="1"/>
  <c r="J222" i="23"/>
  <c r="B222" i="23" s="1"/>
  <c r="J223" i="23"/>
  <c r="B223" i="23" s="1"/>
  <c r="J224" i="23"/>
  <c r="B224" i="23" s="1"/>
  <c r="J225" i="23"/>
  <c r="B225" i="23" s="1"/>
  <c r="J226" i="23"/>
  <c r="B226" i="23" s="1"/>
  <c r="J227" i="23"/>
  <c r="B227" i="23" s="1"/>
  <c r="J228" i="23"/>
  <c r="B228" i="23" s="1"/>
  <c r="J229" i="23"/>
  <c r="B229" i="23" s="1"/>
  <c r="J230" i="23"/>
  <c r="B230" i="23" s="1"/>
  <c r="J231" i="23"/>
  <c r="B231" i="23" s="1"/>
  <c r="J232" i="23"/>
  <c r="B232" i="23" s="1"/>
  <c r="J233" i="23"/>
  <c r="B233" i="23" s="1"/>
  <c r="J234" i="23"/>
  <c r="B234" i="23" s="1"/>
  <c r="J235" i="23"/>
  <c r="B235" i="23" s="1"/>
  <c r="J236" i="23"/>
  <c r="B236" i="23" s="1"/>
  <c r="J237" i="23"/>
  <c r="B237" i="23" s="1"/>
  <c r="J238" i="23"/>
  <c r="B238" i="23" s="1"/>
  <c r="J239" i="23"/>
  <c r="B239" i="23" s="1"/>
  <c r="J240" i="23"/>
  <c r="B240" i="23" s="1"/>
  <c r="J241" i="23"/>
  <c r="B241" i="23" s="1"/>
  <c r="J242" i="23"/>
  <c r="B242" i="23" s="1"/>
  <c r="J243" i="23"/>
  <c r="B243" i="23" s="1"/>
  <c r="J244" i="23"/>
  <c r="B244" i="23" s="1"/>
  <c r="J245" i="23"/>
  <c r="B245" i="23" s="1"/>
  <c r="J246" i="23"/>
  <c r="B246" i="23" s="1"/>
  <c r="J247" i="23"/>
  <c r="B247" i="23" s="1"/>
  <c r="J248" i="23"/>
  <c r="B248" i="23" s="1"/>
  <c r="J249" i="23"/>
  <c r="B249" i="23" s="1"/>
  <c r="J250" i="23"/>
  <c r="B250" i="23" s="1"/>
  <c r="J251" i="23"/>
  <c r="B251" i="23" s="1"/>
  <c r="J252" i="23"/>
  <c r="B252" i="23" s="1"/>
  <c r="J253" i="23"/>
  <c r="B253" i="23" s="1"/>
  <c r="J254" i="23"/>
  <c r="B254" i="23" s="1"/>
  <c r="J255" i="23"/>
  <c r="B255" i="23" s="1"/>
  <c r="J256" i="23"/>
  <c r="B256" i="23" s="1"/>
  <c r="J257" i="23"/>
  <c r="B257" i="23" s="1"/>
  <c r="J258" i="23"/>
  <c r="B258" i="23" s="1"/>
  <c r="J259" i="23"/>
  <c r="B259" i="23" s="1"/>
  <c r="J260" i="23"/>
  <c r="B260" i="23" s="1"/>
  <c r="J261" i="23"/>
  <c r="B261" i="23" s="1"/>
  <c r="J262" i="23"/>
  <c r="B262" i="23" s="1"/>
  <c r="J263" i="23"/>
  <c r="B263" i="23" s="1"/>
  <c r="J264" i="23"/>
  <c r="B264" i="23" s="1"/>
  <c r="J265" i="23"/>
  <c r="B265" i="23" s="1"/>
  <c r="J266" i="23"/>
  <c r="B266" i="23" s="1"/>
  <c r="J267" i="23"/>
  <c r="B267" i="23" s="1"/>
  <c r="J268" i="23"/>
  <c r="B268" i="23" s="1"/>
  <c r="J269" i="23"/>
  <c r="B269" i="23" s="1"/>
  <c r="J270" i="23"/>
  <c r="B270" i="23" s="1"/>
  <c r="J271" i="23"/>
  <c r="B271" i="23" s="1"/>
  <c r="J272" i="23"/>
  <c r="B272" i="23" s="1"/>
  <c r="J273" i="23"/>
  <c r="B273" i="23" s="1"/>
  <c r="J274" i="23"/>
  <c r="B274" i="23" s="1"/>
  <c r="J275" i="23"/>
  <c r="B275" i="23" s="1"/>
  <c r="J276" i="23"/>
  <c r="B276" i="23" s="1"/>
  <c r="J277" i="23"/>
  <c r="B277" i="23" s="1"/>
  <c r="J278" i="23"/>
  <c r="B278" i="23" s="1"/>
  <c r="J279" i="23"/>
  <c r="B279" i="23" s="1"/>
  <c r="J280" i="23"/>
  <c r="B280" i="23" s="1"/>
  <c r="J281" i="23"/>
  <c r="B281" i="23" s="1"/>
  <c r="J282" i="23"/>
  <c r="B282" i="23" s="1"/>
  <c r="J283" i="23"/>
  <c r="B283" i="23" s="1"/>
  <c r="J284" i="23"/>
  <c r="B284" i="23" s="1"/>
  <c r="J285" i="23"/>
  <c r="B285" i="23" s="1"/>
  <c r="J286" i="23"/>
  <c r="B286" i="23" s="1"/>
  <c r="J287" i="23"/>
  <c r="B287" i="23" s="1"/>
  <c r="J288" i="23"/>
  <c r="B288" i="23" s="1"/>
  <c r="J289" i="23"/>
  <c r="B289" i="23" s="1"/>
  <c r="J290" i="23"/>
  <c r="B290" i="23" s="1"/>
  <c r="J291" i="23"/>
  <c r="B291" i="23" s="1"/>
  <c r="J292" i="23"/>
  <c r="B292" i="23" s="1"/>
  <c r="J293" i="23"/>
  <c r="B293" i="23" s="1"/>
  <c r="J294" i="23"/>
  <c r="B294" i="23" s="1"/>
  <c r="J295" i="23"/>
  <c r="B295" i="23" s="1"/>
  <c r="J296" i="23"/>
  <c r="B296" i="23" s="1"/>
  <c r="J297" i="23"/>
  <c r="B297" i="23" s="1"/>
  <c r="J298" i="23"/>
  <c r="B298" i="23" s="1"/>
  <c r="J299" i="23"/>
  <c r="B299" i="23" s="1"/>
  <c r="J300" i="23"/>
  <c r="B300" i="23" s="1"/>
  <c r="J301" i="23"/>
  <c r="B301" i="23" s="1"/>
  <c r="J302" i="23"/>
  <c r="B302" i="23" s="1"/>
  <c r="J303" i="23"/>
  <c r="B303" i="23" s="1"/>
  <c r="J304" i="23"/>
  <c r="B304" i="23" s="1"/>
  <c r="J305" i="23"/>
  <c r="B305" i="23" s="1"/>
  <c r="J306" i="23"/>
  <c r="B306" i="23" s="1"/>
  <c r="J307" i="23"/>
  <c r="B307" i="23" s="1"/>
  <c r="J308" i="23"/>
  <c r="B308" i="23" s="1"/>
  <c r="J309" i="23"/>
  <c r="B309" i="23" s="1"/>
  <c r="J310" i="23"/>
  <c r="B310" i="23" s="1"/>
  <c r="J311" i="23"/>
  <c r="B311" i="23" s="1"/>
  <c r="J312" i="23"/>
  <c r="B312" i="23" s="1"/>
  <c r="J313" i="23"/>
  <c r="B313" i="23" s="1"/>
  <c r="J314" i="23"/>
  <c r="B314" i="23" s="1"/>
  <c r="J315" i="23"/>
  <c r="B315" i="23" s="1"/>
  <c r="J316" i="23"/>
  <c r="B316" i="23" s="1"/>
  <c r="J317" i="23"/>
  <c r="B317" i="23" s="1"/>
  <c r="J318" i="23"/>
  <c r="B318" i="23" s="1"/>
  <c r="J319" i="23"/>
  <c r="B319" i="23" s="1"/>
  <c r="J320" i="23"/>
  <c r="B320" i="23" s="1"/>
  <c r="J321" i="23"/>
  <c r="B321" i="23" s="1"/>
  <c r="J322" i="23"/>
  <c r="B322" i="23" s="1"/>
  <c r="J323" i="23"/>
  <c r="B323" i="23" s="1"/>
  <c r="J324" i="23"/>
  <c r="B324" i="23" s="1"/>
  <c r="J325" i="23"/>
  <c r="B325" i="23" s="1"/>
  <c r="J326" i="23"/>
  <c r="B326" i="23" s="1"/>
  <c r="J327" i="23"/>
  <c r="B327" i="23" s="1"/>
  <c r="J328" i="23"/>
  <c r="B328" i="23" s="1"/>
  <c r="J329" i="23"/>
  <c r="B329" i="23" s="1"/>
  <c r="J330" i="23"/>
  <c r="B330" i="23" s="1"/>
  <c r="J331" i="23"/>
  <c r="B331" i="23" s="1"/>
  <c r="J332" i="23"/>
  <c r="B332" i="23" s="1"/>
  <c r="J333" i="23"/>
  <c r="B333" i="23" s="1"/>
  <c r="J334" i="23"/>
  <c r="B334" i="23" s="1"/>
  <c r="J335" i="23"/>
  <c r="B335" i="23" s="1"/>
  <c r="J336" i="23"/>
  <c r="B336" i="23" s="1"/>
  <c r="J337" i="23"/>
  <c r="B337" i="23" s="1"/>
  <c r="J338" i="23"/>
  <c r="B338" i="23" s="1"/>
  <c r="J339" i="23"/>
  <c r="B339" i="23" s="1"/>
  <c r="J340" i="23"/>
  <c r="B340" i="23" s="1"/>
  <c r="J341" i="23"/>
  <c r="B341" i="23" s="1"/>
  <c r="J342" i="23"/>
  <c r="B342" i="23" s="1"/>
  <c r="J343" i="23"/>
  <c r="B343" i="23" s="1"/>
  <c r="J344" i="23"/>
  <c r="B344" i="23" s="1"/>
  <c r="J345" i="23"/>
  <c r="B345" i="23" s="1"/>
  <c r="J346" i="23"/>
  <c r="B346" i="23" s="1"/>
  <c r="J347" i="23"/>
  <c r="B347" i="23" s="1"/>
  <c r="J348" i="23"/>
  <c r="B348" i="23" s="1"/>
  <c r="J349" i="23"/>
  <c r="B349" i="23" s="1"/>
  <c r="J350" i="23"/>
  <c r="B350" i="23" s="1"/>
  <c r="J351" i="23"/>
  <c r="B351" i="23" s="1"/>
  <c r="J352" i="23"/>
  <c r="B352" i="23" s="1"/>
  <c r="J353" i="23"/>
  <c r="B353" i="23" s="1"/>
  <c r="J354" i="23"/>
  <c r="B354" i="23" s="1"/>
  <c r="J355" i="23"/>
  <c r="B355" i="23" s="1"/>
  <c r="J356" i="23"/>
  <c r="B356" i="23" s="1"/>
  <c r="J357" i="23"/>
  <c r="B357" i="23" s="1"/>
  <c r="J358" i="23"/>
  <c r="B358" i="23" s="1"/>
  <c r="J359" i="23"/>
  <c r="B359" i="23" s="1"/>
  <c r="J360" i="23"/>
  <c r="B360" i="23" s="1"/>
  <c r="J361" i="23"/>
  <c r="B361" i="23" s="1"/>
  <c r="J362" i="23"/>
  <c r="B362" i="23" s="1"/>
  <c r="J363" i="23"/>
  <c r="B363" i="23" s="1"/>
  <c r="J364" i="23"/>
  <c r="B364" i="23" s="1"/>
  <c r="J365" i="23"/>
  <c r="B365" i="23" s="1"/>
  <c r="J366" i="23"/>
  <c r="B366" i="23" s="1"/>
  <c r="J367" i="23"/>
  <c r="B367" i="23" s="1"/>
  <c r="J368" i="23"/>
  <c r="B368" i="23" s="1"/>
  <c r="J369" i="23"/>
  <c r="B369" i="23" s="1"/>
  <c r="J370" i="23"/>
  <c r="B370" i="23" s="1"/>
  <c r="J371" i="23"/>
  <c r="B371" i="23" s="1"/>
  <c r="J372" i="23"/>
  <c r="B372" i="23" s="1"/>
  <c r="J373" i="23"/>
  <c r="B373" i="23" s="1"/>
  <c r="J374" i="23"/>
  <c r="B374" i="23" s="1"/>
  <c r="J375" i="23"/>
  <c r="B375" i="23" s="1"/>
  <c r="J376" i="23"/>
  <c r="B376" i="23" s="1"/>
  <c r="J377" i="23"/>
  <c r="B377" i="23" s="1"/>
  <c r="J378" i="23"/>
  <c r="B378" i="23" s="1"/>
  <c r="J379" i="23"/>
  <c r="B379" i="23" s="1"/>
  <c r="J380" i="23"/>
  <c r="B380" i="23" s="1"/>
  <c r="J381" i="23"/>
  <c r="B381" i="23" s="1"/>
  <c r="J382" i="23"/>
  <c r="B382" i="23" s="1"/>
  <c r="J383" i="23"/>
  <c r="B383" i="23" s="1"/>
  <c r="J384" i="23"/>
  <c r="B384" i="23" s="1"/>
  <c r="J385" i="23"/>
  <c r="B385" i="23" s="1"/>
  <c r="J386" i="23"/>
  <c r="B386" i="23" s="1"/>
  <c r="J387" i="23"/>
  <c r="B387" i="23" s="1"/>
  <c r="J388" i="23"/>
  <c r="B388" i="23" s="1"/>
  <c r="J389" i="23"/>
  <c r="B389" i="23" s="1"/>
  <c r="J390" i="23"/>
  <c r="B390" i="23" s="1"/>
  <c r="J391" i="23"/>
  <c r="B391" i="23" s="1"/>
  <c r="J392" i="23"/>
  <c r="B392" i="23" s="1"/>
  <c r="J393" i="23"/>
  <c r="B393" i="23" s="1"/>
  <c r="J394" i="23"/>
  <c r="B394" i="23" s="1"/>
  <c r="J395" i="23"/>
  <c r="B395" i="23" s="1"/>
  <c r="J396" i="23"/>
  <c r="B396" i="23" s="1"/>
  <c r="J397" i="23"/>
  <c r="B397" i="23" s="1"/>
  <c r="J398" i="23"/>
  <c r="B398" i="23" s="1"/>
  <c r="J399" i="23"/>
  <c r="B399" i="23" s="1"/>
  <c r="J400" i="23"/>
  <c r="B400" i="23" s="1"/>
  <c r="J401" i="23"/>
  <c r="B401" i="23" s="1"/>
  <c r="J402" i="23"/>
  <c r="B402" i="23" s="1"/>
  <c r="J403" i="23"/>
  <c r="B403" i="23" s="1"/>
  <c r="J404" i="23"/>
  <c r="B404" i="23" s="1"/>
  <c r="J405" i="23"/>
  <c r="B405" i="23" s="1"/>
  <c r="J406" i="23"/>
  <c r="B406" i="23" s="1"/>
  <c r="J407" i="23"/>
  <c r="B407" i="23" s="1"/>
  <c r="J408" i="23"/>
  <c r="B408" i="23" s="1"/>
  <c r="J409" i="23"/>
  <c r="B409" i="23" s="1"/>
  <c r="J410" i="23"/>
  <c r="B410" i="23" s="1"/>
  <c r="J411" i="23"/>
  <c r="B411" i="23" s="1"/>
  <c r="J412" i="23"/>
  <c r="B412" i="23" s="1"/>
  <c r="J413" i="23"/>
  <c r="B413" i="23" s="1"/>
  <c r="J414" i="23"/>
  <c r="B414" i="23" s="1"/>
  <c r="J415" i="23"/>
  <c r="B415" i="23" s="1"/>
  <c r="J416" i="23"/>
  <c r="B416" i="23" s="1"/>
  <c r="J417" i="23"/>
  <c r="B417" i="23" s="1"/>
  <c r="J418" i="23"/>
  <c r="B418" i="23" s="1"/>
  <c r="J419" i="23"/>
  <c r="B419" i="23" s="1"/>
  <c r="J420" i="23"/>
  <c r="B420" i="23" s="1"/>
  <c r="J421" i="23"/>
  <c r="B421" i="23" s="1"/>
  <c r="J422" i="23"/>
  <c r="B422" i="23" s="1"/>
  <c r="J423" i="23"/>
  <c r="B423" i="23" s="1"/>
  <c r="J424" i="23"/>
  <c r="B424" i="23" s="1"/>
  <c r="J425" i="23"/>
  <c r="B425" i="23" s="1"/>
  <c r="J426" i="23"/>
  <c r="B426" i="23" s="1"/>
  <c r="J427" i="23"/>
  <c r="B427" i="23" s="1"/>
  <c r="J428" i="23"/>
  <c r="B428" i="23" s="1"/>
  <c r="J429" i="23"/>
  <c r="B429" i="23" s="1"/>
  <c r="J430" i="23"/>
  <c r="B430" i="23" s="1"/>
  <c r="J431" i="23"/>
  <c r="B431" i="23" s="1"/>
  <c r="J432" i="23"/>
  <c r="B432" i="23" s="1"/>
  <c r="J433" i="23"/>
  <c r="B433" i="23" s="1"/>
  <c r="J434" i="23"/>
  <c r="B434" i="23" s="1"/>
  <c r="J435" i="23"/>
  <c r="B435" i="23" s="1"/>
  <c r="J436" i="23"/>
  <c r="B436" i="23" s="1"/>
  <c r="J437" i="23"/>
  <c r="B437" i="23" s="1"/>
  <c r="J438" i="23"/>
  <c r="B438" i="23" s="1"/>
  <c r="J439" i="23"/>
  <c r="B439" i="23" s="1"/>
  <c r="J440" i="23"/>
  <c r="B440" i="23" s="1"/>
  <c r="J441" i="23"/>
  <c r="B441" i="23" s="1"/>
  <c r="J442" i="23"/>
  <c r="B442" i="23" s="1"/>
  <c r="J443" i="23"/>
  <c r="B443" i="23" s="1"/>
  <c r="J444" i="23"/>
  <c r="B444" i="23" s="1"/>
  <c r="J445" i="23"/>
  <c r="B445" i="23" s="1"/>
  <c r="J446" i="23"/>
  <c r="B446" i="23" s="1"/>
  <c r="J447" i="23"/>
  <c r="B447" i="23" s="1"/>
  <c r="J448" i="23"/>
  <c r="B448" i="23" s="1"/>
  <c r="J449" i="23"/>
  <c r="B449" i="23" s="1"/>
  <c r="J450" i="23"/>
  <c r="B450" i="23" s="1"/>
  <c r="J451" i="23"/>
  <c r="B451" i="23" s="1"/>
  <c r="J452" i="23"/>
  <c r="B452" i="23" s="1"/>
  <c r="J453" i="23"/>
  <c r="B453" i="23" s="1"/>
  <c r="J454" i="23"/>
  <c r="B454" i="23" s="1"/>
  <c r="J455" i="23"/>
  <c r="B455" i="23" s="1"/>
  <c r="J456" i="23"/>
  <c r="B456" i="23" s="1"/>
  <c r="J457" i="23"/>
  <c r="B457" i="23" s="1"/>
  <c r="J458" i="23"/>
  <c r="B458" i="23" s="1"/>
  <c r="J459" i="23"/>
  <c r="B459" i="23" s="1"/>
  <c r="J460" i="23"/>
  <c r="B460" i="23" s="1"/>
  <c r="J461" i="23"/>
  <c r="B461" i="23" s="1"/>
  <c r="J462" i="23"/>
  <c r="B462" i="23" s="1"/>
  <c r="J463" i="23"/>
  <c r="B463" i="23" s="1"/>
  <c r="J464" i="23"/>
  <c r="B464" i="23" s="1"/>
  <c r="J465" i="23"/>
  <c r="B465" i="23" s="1"/>
  <c r="J466" i="23"/>
  <c r="B466" i="23" s="1"/>
  <c r="J467" i="23"/>
  <c r="B467" i="23" s="1"/>
  <c r="J468" i="23"/>
  <c r="B468" i="23" s="1"/>
  <c r="J469" i="23"/>
  <c r="B469" i="23" s="1"/>
  <c r="J470" i="23"/>
  <c r="B470" i="23" s="1"/>
  <c r="J471" i="23"/>
  <c r="B471" i="23" s="1"/>
  <c r="J472" i="23"/>
  <c r="B472" i="23" s="1"/>
  <c r="J473" i="23"/>
  <c r="B473" i="23" s="1"/>
  <c r="J474" i="23"/>
  <c r="B474" i="23" s="1"/>
  <c r="J475" i="23"/>
  <c r="B475" i="23" s="1"/>
  <c r="J476" i="23"/>
  <c r="B476" i="23" s="1"/>
  <c r="J477" i="23"/>
  <c r="B477" i="23" s="1"/>
  <c r="J478" i="23"/>
  <c r="B478" i="23" s="1"/>
  <c r="J479" i="23"/>
  <c r="B479" i="23" s="1"/>
  <c r="J480" i="23"/>
  <c r="B480" i="23" s="1"/>
  <c r="J481" i="23"/>
  <c r="B481" i="23" s="1"/>
  <c r="J482" i="23"/>
  <c r="B482" i="23" s="1"/>
  <c r="J483" i="23"/>
  <c r="B483" i="23" s="1"/>
  <c r="J484" i="23"/>
  <c r="B484" i="23" s="1"/>
  <c r="J485" i="23"/>
  <c r="B485" i="23" s="1"/>
  <c r="J486" i="23"/>
  <c r="B486" i="23" s="1"/>
  <c r="J487" i="23"/>
  <c r="B487" i="23" s="1"/>
  <c r="J488" i="23"/>
  <c r="B488" i="23" s="1"/>
  <c r="J489" i="23"/>
  <c r="B489" i="23" s="1"/>
  <c r="J490" i="23"/>
  <c r="B490" i="23" s="1"/>
  <c r="J491" i="23"/>
  <c r="B491" i="23" s="1"/>
  <c r="J492" i="23"/>
  <c r="B492" i="23" s="1"/>
  <c r="J493" i="23"/>
  <c r="B493" i="23" s="1"/>
  <c r="J494" i="23"/>
  <c r="B494" i="23" s="1"/>
  <c r="J495" i="23"/>
  <c r="B495" i="23" s="1"/>
  <c r="J496" i="23"/>
  <c r="B496" i="23" s="1"/>
  <c r="J497" i="23"/>
  <c r="B497" i="23" s="1"/>
  <c r="J498" i="23"/>
  <c r="B498" i="23" s="1"/>
  <c r="J499" i="23"/>
  <c r="B499" i="23" s="1"/>
  <c r="J500" i="23"/>
  <c r="B500" i="23" s="1"/>
  <c r="J501" i="23"/>
  <c r="B501" i="23" s="1"/>
  <c r="J502" i="23"/>
  <c r="B502" i="23" s="1"/>
  <c r="J503" i="23"/>
  <c r="B503" i="23" s="1"/>
  <c r="J504" i="23"/>
  <c r="B504" i="23" s="1"/>
  <c r="J505" i="23"/>
  <c r="B505" i="23" s="1"/>
  <c r="J506" i="23"/>
  <c r="B506" i="23" s="1"/>
  <c r="J507" i="23"/>
  <c r="B507" i="23" s="1"/>
  <c r="J508" i="23"/>
  <c r="B508" i="23" s="1"/>
  <c r="J509" i="23"/>
  <c r="B509" i="23" s="1"/>
  <c r="J510" i="23"/>
  <c r="B510" i="23" s="1"/>
  <c r="J511" i="23"/>
  <c r="B511" i="23" s="1"/>
  <c r="J512" i="23"/>
  <c r="B512" i="23" s="1"/>
  <c r="J513" i="23"/>
  <c r="B513" i="23" s="1"/>
  <c r="J514" i="23"/>
  <c r="B514" i="23" s="1"/>
  <c r="J515" i="23"/>
  <c r="B515" i="23" s="1"/>
  <c r="J516" i="23"/>
  <c r="B516" i="23" s="1"/>
  <c r="J517" i="23"/>
  <c r="B517" i="23" s="1"/>
  <c r="J518" i="23"/>
  <c r="B518" i="23" s="1"/>
  <c r="J519" i="23"/>
  <c r="B519" i="23" s="1"/>
  <c r="J520" i="23"/>
  <c r="B520" i="23" s="1"/>
  <c r="J521" i="23"/>
  <c r="B521" i="23" s="1"/>
  <c r="J522" i="23"/>
  <c r="B522" i="23" s="1"/>
  <c r="J523" i="23"/>
  <c r="B523" i="23" s="1"/>
  <c r="J524" i="23"/>
  <c r="B524" i="23" s="1"/>
  <c r="J525" i="23"/>
  <c r="B525" i="23" s="1"/>
  <c r="J526" i="23"/>
  <c r="B526" i="23" s="1"/>
  <c r="J527" i="23"/>
  <c r="B527" i="23" s="1"/>
  <c r="J528" i="23"/>
  <c r="B528" i="23" s="1"/>
  <c r="J529" i="23"/>
  <c r="B529" i="23" s="1"/>
  <c r="J530" i="23"/>
  <c r="B530" i="23" s="1"/>
  <c r="J531" i="23"/>
  <c r="B531" i="23" s="1"/>
  <c r="J532" i="23"/>
  <c r="B532" i="23" s="1"/>
  <c r="J533" i="23"/>
  <c r="B533" i="23" s="1"/>
  <c r="J534" i="23"/>
  <c r="B534" i="23" s="1"/>
  <c r="J535" i="23"/>
  <c r="B535" i="23" s="1"/>
  <c r="J536" i="23"/>
  <c r="B536" i="23" s="1"/>
  <c r="J537" i="23"/>
  <c r="B537" i="23" s="1"/>
  <c r="J538" i="23"/>
  <c r="B538" i="23" s="1"/>
  <c r="J539" i="23"/>
  <c r="B539" i="23" s="1"/>
  <c r="J540" i="23"/>
  <c r="B540" i="23" s="1"/>
  <c r="J541" i="23"/>
  <c r="B541" i="23" s="1"/>
  <c r="J542" i="23"/>
  <c r="B542" i="23" s="1"/>
  <c r="J543" i="23"/>
  <c r="B543" i="23" s="1"/>
  <c r="J544" i="23"/>
  <c r="B544" i="23" s="1"/>
  <c r="J545" i="23"/>
  <c r="B545" i="23" s="1"/>
  <c r="J546" i="23"/>
  <c r="B546" i="23" s="1"/>
  <c r="J547" i="23"/>
  <c r="B547" i="23" s="1"/>
  <c r="J548" i="23"/>
  <c r="B548" i="23" s="1"/>
  <c r="J549" i="23"/>
  <c r="B549" i="23" s="1"/>
  <c r="J550" i="23"/>
  <c r="B550" i="23" s="1"/>
  <c r="J551" i="23"/>
  <c r="B551" i="23" s="1"/>
  <c r="J552" i="23"/>
  <c r="B552" i="23" s="1"/>
  <c r="J553" i="23"/>
  <c r="B553" i="23" s="1"/>
  <c r="J554" i="23"/>
  <c r="B554" i="23" s="1"/>
  <c r="J555" i="23"/>
  <c r="B555" i="23" s="1"/>
  <c r="J556" i="23"/>
  <c r="B556" i="23" s="1"/>
  <c r="J557" i="23"/>
  <c r="B557" i="23" s="1"/>
  <c r="J558" i="23"/>
  <c r="B558" i="23" s="1"/>
  <c r="J559" i="23"/>
  <c r="B559" i="23" s="1"/>
  <c r="J560" i="23"/>
  <c r="B560" i="23" s="1"/>
  <c r="J561" i="23"/>
  <c r="B561" i="23" s="1"/>
  <c r="J562" i="23"/>
  <c r="B562" i="23" s="1"/>
  <c r="J563" i="23"/>
  <c r="B563" i="23" s="1"/>
  <c r="J564" i="23"/>
  <c r="B564" i="23" s="1"/>
  <c r="J565" i="23"/>
  <c r="B565" i="23" s="1"/>
  <c r="J566" i="23"/>
  <c r="B566" i="23" s="1"/>
  <c r="J567" i="23"/>
  <c r="B567" i="23" s="1"/>
  <c r="J568" i="23"/>
  <c r="B568" i="23" s="1"/>
  <c r="J569" i="23"/>
  <c r="B569" i="23" s="1"/>
  <c r="J570" i="23"/>
  <c r="B570" i="23" s="1"/>
  <c r="J571" i="23"/>
  <c r="B571" i="23" s="1"/>
  <c r="J572" i="23"/>
  <c r="B572" i="23" s="1"/>
  <c r="J573" i="23"/>
  <c r="B573" i="23" s="1"/>
  <c r="J574" i="23"/>
  <c r="B574" i="23" s="1"/>
  <c r="J575" i="23"/>
  <c r="B575" i="23" s="1"/>
  <c r="J576" i="23"/>
  <c r="B576" i="23" s="1"/>
  <c r="J577" i="23"/>
  <c r="B577" i="23" s="1"/>
  <c r="J578" i="23"/>
  <c r="B578" i="23" s="1"/>
  <c r="J579" i="23"/>
  <c r="B579" i="23" s="1"/>
  <c r="J580" i="23"/>
  <c r="B580" i="23" s="1"/>
  <c r="J581" i="23"/>
  <c r="B581" i="23" s="1"/>
  <c r="J582" i="23"/>
  <c r="B582" i="23" s="1"/>
  <c r="J583" i="23"/>
  <c r="B583" i="23" s="1"/>
  <c r="J584" i="23"/>
  <c r="B584" i="23" s="1"/>
  <c r="J585" i="23"/>
  <c r="B585" i="23" s="1"/>
  <c r="J586" i="23"/>
  <c r="B586" i="23" s="1"/>
  <c r="J587" i="23"/>
  <c r="B587" i="23" s="1"/>
  <c r="J588" i="23"/>
  <c r="B588" i="23" s="1"/>
  <c r="J589" i="23"/>
  <c r="B589" i="23" s="1"/>
  <c r="J590" i="23"/>
  <c r="B590" i="23" s="1"/>
  <c r="J591" i="23"/>
  <c r="B591" i="23" s="1"/>
  <c r="J592" i="23"/>
  <c r="B592" i="23" s="1"/>
  <c r="J593" i="23"/>
  <c r="B593" i="23" s="1"/>
  <c r="J594" i="23"/>
  <c r="B594" i="23" s="1"/>
  <c r="J595" i="23"/>
  <c r="B595" i="23" s="1"/>
  <c r="J596" i="23"/>
  <c r="B596" i="23" s="1"/>
  <c r="J597" i="23"/>
  <c r="B597" i="23" s="1"/>
  <c r="J598" i="23"/>
  <c r="B598" i="23" s="1"/>
  <c r="J599" i="23"/>
  <c r="B599" i="23" s="1"/>
  <c r="J600" i="23"/>
  <c r="B600" i="23" s="1"/>
  <c r="J601" i="23"/>
  <c r="B601" i="23" s="1"/>
  <c r="J602" i="23"/>
  <c r="B602" i="23" s="1"/>
  <c r="J603" i="23"/>
  <c r="B603" i="23" s="1"/>
  <c r="J604" i="23"/>
  <c r="B604" i="23" s="1"/>
  <c r="J605" i="23"/>
  <c r="B605" i="23" s="1"/>
  <c r="J606" i="23"/>
  <c r="B606" i="23" s="1"/>
  <c r="J607" i="23"/>
  <c r="B607" i="23" s="1"/>
  <c r="J608" i="23"/>
  <c r="B608" i="23" s="1"/>
  <c r="J609" i="23"/>
  <c r="B609" i="23" s="1"/>
  <c r="J610" i="23"/>
  <c r="B610" i="23" s="1"/>
  <c r="J611" i="23"/>
  <c r="B611" i="23" s="1"/>
  <c r="J612" i="23"/>
  <c r="B612" i="23" s="1"/>
  <c r="J613" i="23"/>
  <c r="B613" i="23" s="1"/>
  <c r="J614" i="23"/>
  <c r="B614" i="23" s="1"/>
  <c r="J615" i="23"/>
  <c r="B615" i="23" s="1"/>
  <c r="J616" i="23"/>
  <c r="B616" i="23" s="1"/>
  <c r="J617" i="23"/>
  <c r="B617" i="23" s="1"/>
  <c r="J618" i="23"/>
  <c r="B618" i="23" s="1"/>
  <c r="J619" i="23"/>
  <c r="B619" i="23" s="1"/>
  <c r="J620" i="23"/>
  <c r="B620" i="23" s="1"/>
  <c r="J621" i="23"/>
  <c r="B621" i="23" s="1"/>
  <c r="J622" i="23"/>
  <c r="B622" i="23" s="1"/>
  <c r="J623" i="23"/>
  <c r="B623" i="23" s="1"/>
  <c r="J624" i="23"/>
  <c r="B624" i="23" s="1"/>
  <c r="J625" i="23"/>
  <c r="B625" i="23" s="1"/>
  <c r="J626" i="23"/>
  <c r="B626" i="23" s="1"/>
  <c r="J627" i="23"/>
  <c r="B627" i="23" s="1"/>
  <c r="J628" i="23"/>
  <c r="B628" i="23" s="1"/>
  <c r="J629" i="23"/>
  <c r="B629" i="23" s="1"/>
  <c r="J630" i="23"/>
  <c r="B630" i="23" s="1"/>
  <c r="J631" i="23"/>
  <c r="B631" i="23" s="1"/>
  <c r="J632" i="23"/>
  <c r="B632" i="23" s="1"/>
  <c r="J633" i="23"/>
  <c r="B633" i="23" s="1"/>
  <c r="J634" i="23"/>
  <c r="B634" i="23" s="1"/>
  <c r="J635" i="23"/>
  <c r="B635" i="23" s="1"/>
  <c r="J636" i="23"/>
  <c r="B636" i="23" s="1"/>
  <c r="J637" i="23"/>
  <c r="B637" i="23" s="1"/>
  <c r="J638" i="23"/>
  <c r="B638" i="23" s="1"/>
  <c r="J639" i="23"/>
  <c r="B639" i="23" s="1"/>
  <c r="J640" i="23"/>
  <c r="B640" i="23" s="1"/>
  <c r="J641" i="23"/>
  <c r="B641" i="23" s="1"/>
  <c r="J642" i="23"/>
  <c r="B642" i="23" s="1"/>
  <c r="J643" i="23"/>
  <c r="B643" i="23" s="1"/>
  <c r="J644" i="23"/>
  <c r="B644" i="23" s="1"/>
  <c r="J645" i="23"/>
  <c r="B645" i="23" s="1"/>
  <c r="J646" i="23"/>
  <c r="B646" i="23" s="1"/>
  <c r="J647" i="23"/>
  <c r="B647" i="23" s="1"/>
  <c r="J648" i="23"/>
  <c r="B648" i="23" s="1"/>
  <c r="J649" i="23"/>
  <c r="B649" i="23" s="1"/>
  <c r="J650" i="23"/>
  <c r="B650" i="23" s="1"/>
  <c r="J651" i="23"/>
  <c r="B651" i="23" s="1"/>
  <c r="J652" i="23"/>
  <c r="B652" i="23" s="1"/>
  <c r="J653" i="23"/>
  <c r="B653" i="23" s="1"/>
  <c r="J654" i="23"/>
  <c r="B654" i="23" s="1"/>
  <c r="J655" i="23"/>
  <c r="B655" i="23" s="1"/>
  <c r="J656" i="23"/>
  <c r="B656" i="23" s="1"/>
  <c r="J657" i="23"/>
  <c r="B657" i="23" s="1"/>
  <c r="J658" i="23"/>
  <c r="B658" i="23" s="1"/>
  <c r="J659" i="23"/>
  <c r="B659" i="23" s="1"/>
  <c r="J660" i="23"/>
  <c r="B660" i="23" s="1"/>
  <c r="J661" i="23"/>
  <c r="B661" i="23" s="1"/>
  <c r="J662" i="23"/>
  <c r="B662" i="23" s="1"/>
  <c r="J663" i="23"/>
  <c r="B663" i="23" s="1"/>
  <c r="J664" i="23"/>
  <c r="B664" i="23" s="1"/>
  <c r="J665" i="23"/>
  <c r="B665" i="23" s="1"/>
  <c r="J666" i="23"/>
  <c r="B666" i="23" s="1"/>
  <c r="J667" i="23"/>
  <c r="B667" i="23" s="1"/>
  <c r="J668" i="23"/>
  <c r="B668" i="23" s="1"/>
  <c r="J669" i="23"/>
  <c r="B669" i="23" s="1"/>
  <c r="J670" i="23"/>
  <c r="B670" i="23" s="1"/>
  <c r="J671" i="23"/>
  <c r="B671" i="23" s="1"/>
  <c r="J672" i="23"/>
  <c r="B672" i="23" s="1"/>
  <c r="J673" i="23"/>
  <c r="B673" i="23" s="1"/>
  <c r="J674" i="23"/>
  <c r="B674" i="23" s="1"/>
  <c r="J675" i="23"/>
  <c r="B675" i="23" s="1"/>
  <c r="J676" i="23"/>
  <c r="B676" i="23" s="1"/>
  <c r="J677" i="23"/>
  <c r="B677" i="23" s="1"/>
  <c r="J678" i="23"/>
  <c r="B678" i="23" s="1"/>
  <c r="J679" i="23"/>
  <c r="B679" i="23" s="1"/>
  <c r="J680" i="23"/>
  <c r="B680" i="23" s="1"/>
  <c r="J681" i="23"/>
  <c r="B681" i="23" s="1"/>
  <c r="J682" i="23"/>
  <c r="B682" i="23" s="1"/>
  <c r="J683" i="23"/>
  <c r="B683" i="23" s="1"/>
  <c r="J684" i="23"/>
  <c r="B684" i="23" s="1"/>
  <c r="J685" i="23"/>
  <c r="B685" i="23" s="1"/>
  <c r="J686" i="23"/>
  <c r="B686" i="23" s="1"/>
  <c r="J687" i="23"/>
  <c r="B687" i="23" s="1"/>
  <c r="J688" i="23"/>
  <c r="B688" i="23" s="1"/>
  <c r="J689" i="23"/>
  <c r="B689" i="23" s="1"/>
  <c r="J690" i="23"/>
  <c r="B690" i="23" s="1"/>
  <c r="J691" i="23"/>
  <c r="B691" i="23" s="1"/>
  <c r="J692" i="23"/>
  <c r="B692" i="23" s="1"/>
  <c r="J693" i="23"/>
  <c r="B693" i="23" s="1"/>
  <c r="J694" i="23"/>
  <c r="B694" i="23" s="1"/>
  <c r="J695" i="23"/>
  <c r="B695" i="23" s="1"/>
  <c r="J696" i="23"/>
  <c r="B696" i="23" s="1"/>
  <c r="J697" i="23"/>
  <c r="B697" i="23" s="1"/>
  <c r="J698" i="23"/>
  <c r="B698" i="23" s="1"/>
  <c r="J699" i="23"/>
  <c r="B699" i="23" s="1"/>
  <c r="J700" i="23"/>
  <c r="B700" i="23" s="1"/>
  <c r="J701" i="23"/>
  <c r="B701" i="23" s="1"/>
  <c r="J702" i="23"/>
  <c r="B702" i="23" s="1"/>
  <c r="J703" i="23"/>
  <c r="B703" i="23" s="1"/>
  <c r="J704" i="23"/>
  <c r="B704" i="23" s="1"/>
  <c r="J705" i="23"/>
  <c r="B705" i="23" s="1"/>
  <c r="J706" i="23"/>
  <c r="B706" i="23" s="1"/>
  <c r="J707" i="23"/>
  <c r="B707" i="23" s="1"/>
  <c r="J708" i="23"/>
  <c r="B708" i="23" s="1"/>
  <c r="J709" i="23"/>
  <c r="B709" i="23" s="1"/>
  <c r="J710" i="23"/>
  <c r="B710" i="23" s="1"/>
  <c r="J711" i="23"/>
  <c r="B711" i="23" s="1"/>
  <c r="J712" i="23"/>
  <c r="B712" i="23" s="1"/>
  <c r="J713" i="23"/>
  <c r="B713" i="23" s="1"/>
  <c r="J714" i="23"/>
  <c r="B714" i="23" s="1"/>
  <c r="J715" i="23"/>
  <c r="B715" i="23" s="1"/>
  <c r="J716" i="23"/>
  <c r="B716" i="23" s="1"/>
  <c r="J717" i="23"/>
  <c r="B717" i="23" s="1"/>
  <c r="J718" i="23"/>
  <c r="B718" i="23" s="1"/>
  <c r="J719" i="23"/>
  <c r="B719" i="23" s="1"/>
  <c r="J720" i="23"/>
  <c r="B720" i="23" s="1"/>
  <c r="J721" i="23"/>
  <c r="B721" i="23" s="1"/>
  <c r="J722" i="23"/>
  <c r="B722" i="23" s="1"/>
  <c r="J723" i="23"/>
  <c r="B723" i="23" s="1"/>
  <c r="J724" i="23"/>
  <c r="B724" i="23" s="1"/>
  <c r="J725" i="23"/>
  <c r="B725" i="23" s="1"/>
  <c r="J726" i="23"/>
  <c r="B726" i="23" s="1"/>
  <c r="J727" i="23"/>
  <c r="B727" i="23" s="1"/>
  <c r="J728" i="23"/>
  <c r="B728" i="23" s="1"/>
  <c r="J729" i="23"/>
  <c r="B729" i="23" s="1"/>
  <c r="J730" i="23"/>
  <c r="B730" i="23" s="1"/>
  <c r="J731" i="23"/>
  <c r="B731" i="23" s="1"/>
  <c r="J732" i="23"/>
  <c r="B732" i="23" s="1"/>
  <c r="J733" i="23"/>
  <c r="B733" i="23" s="1"/>
  <c r="J734" i="23"/>
  <c r="B734" i="23" s="1"/>
  <c r="J735" i="23"/>
  <c r="B735" i="23" s="1"/>
  <c r="J736" i="23"/>
  <c r="B736" i="23" s="1"/>
  <c r="J737" i="23"/>
  <c r="B737" i="23" s="1"/>
  <c r="J738" i="23"/>
  <c r="B738" i="23" s="1"/>
  <c r="J739" i="23"/>
  <c r="B739" i="23" s="1"/>
  <c r="J740" i="23"/>
  <c r="B740" i="23" s="1"/>
  <c r="J741" i="23"/>
  <c r="B741" i="23" s="1"/>
  <c r="J742" i="23"/>
  <c r="B742" i="23" s="1"/>
  <c r="J743" i="23"/>
  <c r="B743" i="23" s="1"/>
  <c r="J744" i="23"/>
  <c r="B744" i="23" s="1"/>
  <c r="J745" i="23"/>
  <c r="B745" i="23" s="1"/>
  <c r="J746" i="23"/>
  <c r="B746" i="23" s="1"/>
  <c r="J747" i="23"/>
  <c r="B747" i="23" s="1"/>
  <c r="J748" i="23"/>
  <c r="B748" i="23" s="1"/>
  <c r="J749" i="23"/>
  <c r="B749" i="23" s="1"/>
  <c r="J750" i="23"/>
  <c r="B750" i="23" s="1"/>
  <c r="J751" i="23"/>
  <c r="B751" i="23" s="1"/>
  <c r="J752" i="23"/>
  <c r="B752" i="23" s="1"/>
  <c r="J753" i="23"/>
  <c r="B753" i="23" s="1"/>
  <c r="J754" i="23"/>
  <c r="B754" i="23" s="1"/>
  <c r="J755" i="23"/>
  <c r="B755" i="23" s="1"/>
  <c r="J756" i="23"/>
  <c r="B756" i="23" s="1"/>
  <c r="J757" i="23"/>
  <c r="B757" i="23" s="1"/>
  <c r="J758" i="23"/>
  <c r="B758" i="23" s="1"/>
  <c r="J759" i="23"/>
  <c r="B759" i="23" s="1"/>
  <c r="J760" i="23"/>
  <c r="B760" i="23" s="1"/>
  <c r="J761" i="23"/>
  <c r="B761" i="23" s="1"/>
  <c r="J762" i="23"/>
  <c r="B762" i="23" s="1"/>
  <c r="J763" i="23"/>
  <c r="B763" i="23" s="1"/>
  <c r="J764" i="23"/>
  <c r="B764" i="23" s="1"/>
  <c r="J765" i="23"/>
  <c r="B765" i="23" s="1"/>
  <c r="J766" i="23"/>
  <c r="B766" i="23" s="1"/>
  <c r="J767" i="23"/>
  <c r="B767" i="23" s="1"/>
  <c r="J768" i="23"/>
  <c r="B768" i="23" s="1"/>
  <c r="J769" i="23"/>
  <c r="B769" i="23" s="1"/>
  <c r="J770" i="23"/>
  <c r="B770" i="23" s="1"/>
  <c r="J771" i="23"/>
  <c r="B771" i="23" s="1"/>
  <c r="J772" i="23"/>
  <c r="B772" i="23" s="1"/>
  <c r="J773" i="23"/>
  <c r="B773" i="23" s="1"/>
  <c r="J774" i="23"/>
  <c r="B774" i="23" s="1"/>
  <c r="J775" i="23"/>
  <c r="B775" i="23" s="1"/>
  <c r="J776" i="23"/>
  <c r="B776" i="23" s="1"/>
  <c r="J777" i="23"/>
  <c r="B777" i="23" s="1"/>
  <c r="J778" i="23"/>
  <c r="B778" i="23" s="1"/>
  <c r="J779" i="23"/>
  <c r="B779" i="23" s="1"/>
  <c r="J780" i="23"/>
  <c r="B780" i="23" s="1"/>
  <c r="J781" i="23"/>
  <c r="B781" i="23" s="1"/>
  <c r="J782" i="23"/>
  <c r="B782" i="23" s="1"/>
  <c r="J783" i="23"/>
  <c r="B783" i="23" s="1"/>
  <c r="J784" i="23"/>
  <c r="B784" i="23" s="1"/>
  <c r="J785" i="23"/>
  <c r="B785" i="23" s="1"/>
  <c r="J786" i="23"/>
  <c r="B786" i="23" s="1"/>
  <c r="J787" i="23"/>
  <c r="B787" i="23" s="1"/>
  <c r="J788" i="23"/>
  <c r="B788" i="23" s="1"/>
  <c r="J789" i="23"/>
  <c r="B789" i="23" s="1"/>
  <c r="J790" i="23"/>
  <c r="B790" i="23" s="1"/>
  <c r="J791" i="23"/>
  <c r="B791" i="23" s="1"/>
  <c r="J792" i="23"/>
  <c r="B792" i="23" s="1"/>
  <c r="J793" i="23"/>
  <c r="B793" i="23" s="1"/>
  <c r="J794" i="23"/>
  <c r="B794" i="23" s="1"/>
  <c r="J795" i="23"/>
  <c r="B795" i="23" s="1"/>
  <c r="J796" i="23"/>
  <c r="B796" i="23" s="1"/>
  <c r="J797" i="23"/>
  <c r="B797" i="23" s="1"/>
  <c r="J798" i="23"/>
  <c r="B798" i="23" s="1"/>
  <c r="J799" i="23"/>
  <c r="B799" i="23" s="1"/>
  <c r="J800" i="23"/>
  <c r="B800" i="23" s="1"/>
  <c r="J801" i="23"/>
  <c r="B801" i="23" s="1"/>
  <c r="J802" i="23"/>
  <c r="B802" i="23" s="1"/>
  <c r="J803" i="23"/>
  <c r="B803" i="23" s="1"/>
  <c r="J804" i="23"/>
  <c r="B804" i="23" s="1"/>
  <c r="J805" i="23"/>
  <c r="B805" i="23" s="1"/>
  <c r="J806" i="23"/>
  <c r="B806" i="23" s="1"/>
  <c r="J807" i="23"/>
  <c r="B807" i="23" s="1"/>
  <c r="J808" i="23"/>
  <c r="B808" i="23" s="1"/>
  <c r="J809" i="23"/>
  <c r="B809" i="23" s="1"/>
  <c r="J810" i="23"/>
  <c r="B810" i="23" s="1"/>
  <c r="J811" i="23"/>
  <c r="B811" i="23" s="1"/>
  <c r="J812" i="23"/>
  <c r="B812" i="23" s="1"/>
  <c r="J813" i="23"/>
  <c r="B813" i="23" s="1"/>
  <c r="J814" i="23"/>
  <c r="B814" i="23" s="1"/>
  <c r="J815" i="23"/>
  <c r="B815" i="23" s="1"/>
  <c r="J816" i="23"/>
  <c r="B816" i="23" s="1"/>
  <c r="J817" i="23"/>
  <c r="B817" i="23" s="1"/>
  <c r="J818" i="23"/>
  <c r="B818" i="23" s="1"/>
  <c r="J819" i="23"/>
  <c r="B819" i="23" s="1"/>
  <c r="J820" i="23"/>
  <c r="B820" i="23" s="1"/>
  <c r="J821" i="23"/>
  <c r="B821" i="23" s="1"/>
  <c r="J822" i="23"/>
  <c r="B822" i="23" s="1"/>
  <c r="J823" i="23"/>
  <c r="B823" i="23" s="1"/>
  <c r="J824" i="23"/>
  <c r="B824" i="23" s="1"/>
  <c r="J825" i="23"/>
  <c r="B825" i="23" s="1"/>
  <c r="J826" i="23"/>
  <c r="B826" i="23" s="1"/>
  <c r="J827" i="23"/>
  <c r="B827" i="23" s="1"/>
  <c r="J828" i="23"/>
  <c r="B828" i="23" s="1"/>
  <c r="J829" i="23"/>
  <c r="B829" i="23" s="1"/>
  <c r="J830" i="23"/>
  <c r="B830" i="23" s="1"/>
  <c r="J831" i="23"/>
  <c r="B831" i="23" s="1"/>
  <c r="J832" i="23"/>
  <c r="B832" i="23" s="1"/>
  <c r="J833" i="23"/>
  <c r="B833" i="23" s="1"/>
  <c r="J834" i="23"/>
  <c r="B834" i="23" s="1"/>
  <c r="J835" i="23"/>
  <c r="B835" i="23" s="1"/>
  <c r="J836" i="23"/>
  <c r="B836" i="23" s="1"/>
  <c r="J837" i="23"/>
  <c r="B837" i="23" s="1"/>
  <c r="J838" i="23"/>
  <c r="B838" i="23" s="1"/>
  <c r="J839" i="23"/>
  <c r="B839" i="23" s="1"/>
  <c r="J840" i="23"/>
  <c r="B840" i="23" s="1"/>
  <c r="J841" i="23"/>
  <c r="B841" i="23" s="1"/>
  <c r="J842" i="23"/>
  <c r="B842" i="23" s="1"/>
  <c r="J843" i="23"/>
  <c r="B843" i="23" s="1"/>
  <c r="J844" i="23"/>
  <c r="B844" i="23" s="1"/>
  <c r="J845" i="23"/>
  <c r="B845" i="23" s="1"/>
  <c r="J846" i="23"/>
  <c r="B846" i="23" s="1"/>
  <c r="J847" i="23"/>
  <c r="B847" i="23" s="1"/>
  <c r="J848" i="23"/>
  <c r="B848" i="23" s="1"/>
  <c r="J849" i="23"/>
  <c r="B849" i="23" s="1"/>
  <c r="J850" i="23"/>
  <c r="B850" i="23" s="1"/>
  <c r="J851" i="23"/>
  <c r="B851" i="23" s="1"/>
  <c r="J852" i="23"/>
  <c r="B852" i="23" s="1"/>
  <c r="J853" i="23"/>
  <c r="B853" i="23" s="1"/>
  <c r="J854" i="23"/>
  <c r="B854" i="23" s="1"/>
  <c r="J855" i="23"/>
  <c r="B855" i="23" s="1"/>
  <c r="J856" i="23"/>
  <c r="B856" i="23" s="1"/>
  <c r="J857" i="23"/>
  <c r="B857" i="23" s="1"/>
  <c r="J858" i="23"/>
  <c r="B858" i="23" s="1"/>
  <c r="J859" i="23"/>
  <c r="B859" i="23" s="1"/>
  <c r="J860" i="23"/>
  <c r="B860" i="23" s="1"/>
  <c r="J861" i="23"/>
  <c r="B861" i="23" s="1"/>
  <c r="J862" i="23"/>
  <c r="B862" i="23" s="1"/>
  <c r="J863" i="23"/>
  <c r="B863" i="23" s="1"/>
  <c r="J864" i="23"/>
  <c r="B864" i="23" s="1"/>
  <c r="J865" i="23"/>
  <c r="B865" i="23" s="1"/>
  <c r="J866" i="23"/>
  <c r="B866" i="23" s="1"/>
  <c r="J867" i="23"/>
  <c r="B867" i="23" s="1"/>
  <c r="J868" i="23"/>
  <c r="B868" i="23" s="1"/>
  <c r="J869" i="23"/>
  <c r="B869" i="23" s="1"/>
  <c r="J870" i="23"/>
  <c r="B870" i="23" s="1"/>
  <c r="J871" i="23"/>
  <c r="B871" i="23" s="1"/>
  <c r="J872" i="23"/>
  <c r="B872" i="23" s="1"/>
  <c r="J873" i="23"/>
  <c r="B873" i="23" s="1"/>
  <c r="J874" i="23"/>
  <c r="B874" i="23" s="1"/>
  <c r="J875" i="23"/>
  <c r="B875" i="23" s="1"/>
  <c r="J876" i="23"/>
  <c r="B876" i="23" s="1"/>
  <c r="J877" i="23"/>
  <c r="B877" i="23" s="1"/>
  <c r="J878" i="23"/>
  <c r="B878" i="23" s="1"/>
  <c r="J879" i="23"/>
  <c r="B879" i="23" s="1"/>
  <c r="J880" i="23"/>
  <c r="B880" i="23" s="1"/>
  <c r="J881" i="23"/>
  <c r="B881" i="23" s="1"/>
  <c r="J882" i="23"/>
  <c r="B882" i="23" s="1"/>
  <c r="J883" i="23"/>
  <c r="B883" i="23" s="1"/>
  <c r="J884" i="23"/>
  <c r="B884" i="23" s="1"/>
  <c r="J885" i="23"/>
  <c r="B885" i="23" s="1"/>
  <c r="J886" i="23"/>
  <c r="B886" i="23" s="1"/>
  <c r="J887" i="23"/>
  <c r="B887" i="23" s="1"/>
  <c r="J888" i="23"/>
  <c r="B888" i="23" s="1"/>
  <c r="J889" i="23"/>
  <c r="B889" i="23" s="1"/>
  <c r="J890" i="23"/>
  <c r="B890" i="23" s="1"/>
  <c r="J891" i="23"/>
  <c r="B891" i="23" s="1"/>
  <c r="J892" i="23"/>
  <c r="B892" i="23" s="1"/>
  <c r="J893" i="23"/>
  <c r="B893" i="23" s="1"/>
  <c r="J894" i="23"/>
  <c r="B894" i="23" s="1"/>
  <c r="J895" i="23"/>
  <c r="B895" i="23" s="1"/>
  <c r="J896" i="23"/>
  <c r="B896" i="23" s="1"/>
  <c r="J897" i="23"/>
  <c r="B897" i="23" s="1"/>
  <c r="J898" i="23"/>
  <c r="B898" i="23" s="1"/>
  <c r="J899" i="23"/>
  <c r="B899" i="23" s="1"/>
  <c r="J900" i="23"/>
  <c r="B900" i="23" s="1"/>
  <c r="J901" i="23"/>
  <c r="B901" i="23" s="1"/>
  <c r="J902" i="23"/>
  <c r="B902" i="23" s="1"/>
  <c r="J903" i="23"/>
  <c r="B903" i="23" s="1"/>
  <c r="J904" i="23"/>
  <c r="B904" i="23" s="1"/>
  <c r="J905" i="23"/>
  <c r="B905" i="23" s="1"/>
  <c r="J906" i="23"/>
  <c r="B906" i="23" s="1"/>
  <c r="J907" i="23"/>
  <c r="B907" i="23" s="1"/>
  <c r="J908" i="23"/>
  <c r="B908" i="23" s="1"/>
  <c r="J909" i="23"/>
  <c r="B909" i="23" s="1"/>
  <c r="J910" i="23"/>
  <c r="B910" i="23" s="1"/>
  <c r="J911" i="23"/>
  <c r="B911" i="23" s="1"/>
  <c r="J912" i="23"/>
  <c r="B912" i="23" s="1"/>
  <c r="J913" i="23"/>
  <c r="B913" i="23" s="1"/>
  <c r="J914" i="23"/>
  <c r="B914" i="23" s="1"/>
  <c r="J915" i="23"/>
  <c r="B915" i="23" s="1"/>
  <c r="J916" i="23"/>
  <c r="B916" i="23" s="1"/>
  <c r="J917" i="23"/>
  <c r="B917" i="23" s="1"/>
  <c r="J918" i="23"/>
  <c r="B918" i="23" s="1"/>
  <c r="J919" i="23"/>
  <c r="B919" i="23" s="1"/>
  <c r="J920" i="23"/>
  <c r="B920" i="23" s="1"/>
  <c r="J921" i="23"/>
  <c r="B921" i="23" s="1"/>
  <c r="J922" i="23"/>
  <c r="B922" i="23" s="1"/>
  <c r="J923" i="23"/>
  <c r="B923" i="23" s="1"/>
  <c r="J924" i="23"/>
  <c r="B924" i="23" s="1"/>
  <c r="J925" i="23"/>
  <c r="B925" i="23" s="1"/>
  <c r="J926" i="23"/>
  <c r="B926" i="23" s="1"/>
  <c r="J927" i="23"/>
  <c r="B927" i="23" s="1"/>
  <c r="J928" i="23"/>
  <c r="B928" i="23" s="1"/>
  <c r="J929" i="23"/>
  <c r="B929" i="23" s="1"/>
  <c r="J930" i="23"/>
  <c r="B930" i="23" s="1"/>
  <c r="J931" i="23"/>
  <c r="B931" i="23" s="1"/>
  <c r="J932" i="23"/>
  <c r="B932" i="23" s="1"/>
  <c r="J933" i="23"/>
  <c r="B933" i="23" s="1"/>
  <c r="J934" i="23"/>
  <c r="B934" i="23" s="1"/>
  <c r="J935" i="23"/>
  <c r="B935" i="23" s="1"/>
  <c r="J936" i="23"/>
  <c r="B936" i="23" s="1"/>
  <c r="J937" i="23"/>
  <c r="B937" i="23" s="1"/>
  <c r="J938" i="23"/>
  <c r="B938" i="23" s="1"/>
  <c r="J939" i="23"/>
  <c r="B939" i="23" s="1"/>
  <c r="J940" i="23"/>
  <c r="B940" i="23" s="1"/>
  <c r="J941" i="23"/>
  <c r="B941" i="23" s="1"/>
  <c r="J942" i="23"/>
  <c r="B942" i="23" s="1"/>
  <c r="J943" i="23"/>
  <c r="B943" i="23" s="1"/>
  <c r="J944" i="23"/>
  <c r="B944" i="23" s="1"/>
  <c r="J945" i="23"/>
  <c r="B945" i="23" s="1"/>
  <c r="J946" i="23"/>
  <c r="B946" i="23" s="1"/>
  <c r="J947" i="23"/>
  <c r="B947" i="23" s="1"/>
  <c r="J948" i="23"/>
  <c r="B948" i="23" s="1"/>
  <c r="J949" i="23"/>
  <c r="B949" i="23" s="1"/>
  <c r="J950" i="23"/>
  <c r="B950" i="23" s="1"/>
  <c r="J951" i="23"/>
  <c r="B951" i="23" s="1"/>
  <c r="J952" i="23"/>
  <c r="B952" i="23" s="1"/>
  <c r="J953" i="23"/>
  <c r="B953" i="23" s="1"/>
  <c r="J954" i="23"/>
  <c r="B954" i="23" s="1"/>
  <c r="J955" i="23"/>
  <c r="B955" i="23" s="1"/>
  <c r="J956" i="23"/>
  <c r="B956" i="23" s="1"/>
  <c r="J957" i="23"/>
  <c r="B957" i="23" s="1"/>
  <c r="J958" i="23"/>
  <c r="B958" i="23" s="1"/>
  <c r="J959" i="23"/>
  <c r="B959" i="23" s="1"/>
  <c r="J960" i="23"/>
  <c r="B960" i="23" s="1"/>
  <c r="J961" i="23"/>
  <c r="B961" i="23" s="1"/>
  <c r="J962" i="23"/>
  <c r="B962" i="23" s="1"/>
  <c r="J963" i="23"/>
  <c r="B963" i="23" s="1"/>
  <c r="J964" i="23"/>
  <c r="B964" i="23" s="1"/>
  <c r="J965" i="23"/>
  <c r="B965" i="23" s="1"/>
  <c r="J966" i="23"/>
  <c r="B966" i="23" s="1"/>
  <c r="J967" i="23"/>
  <c r="B967" i="23" s="1"/>
  <c r="J968" i="23"/>
  <c r="B968" i="23" s="1"/>
  <c r="J969" i="23"/>
  <c r="B969" i="23" s="1"/>
  <c r="J970" i="23"/>
  <c r="B970" i="23" s="1"/>
  <c r="J971" i="23"/>
  <c r="B971" i="23" s="1"/>
  <c r="J972" i="23"/>
  <c r="B972" i="23" s="1"/>
  <c r="J973" i="23"/>
  <c r="B973" i="23" s="1"/>
  <c r="J974" i="23"/>
  <c r="B974" i="23" s="1"/>
  <c r="J975" i="23"/>
  <c r="B975" i="23" s="1"/>
  <c r="J976" i="23"/>
  <c r="B976" i="23" s="1"/>
  <c r="J977" i="23"/>
  <c r="B977" i="23" s="1"/>
  <c r="J978" i="23"/>
  <c r="B978" i="23" s="1"/>
  <c r="J979" i="23"/>
  <c r="B979" i="23" s="1"/>
  <c r="J980" i="23"/>
  <c r="B980" i="23" s="1"/>
  <c r="J981" i="23"/>
  <c r="B981" i="23" s="1"/>
  <c r="J982" i="23"/>
  <c r="B982" i="23" s="1"/>
  <c r="J983" i="23"/>
  <c r="B983" i="23" s="1"/>
  <c r="J984" i="23"/>
  <c r="B984" i="23" s="1"/>
  <c r="J985" i="23"/>
  <c r="B985" i="23" s="1"/>
  <c r="J986" i="23"/>
  <c r="B986" i="23" s="1"/>
  <c r="J987" i="23"/>
  <c r="B987" i="23" s="1"/>
  <c r="J988" i="23"/>
  <c r="B988" i="23" s="1"/>
  <c r="J989" i="23"/>
  <c r="B989" i="23" s="1"/>
  <c r="J990" i="23"/>
  <c r="B990" i="23" s="1"/>
  <c r="J991" i="23"/>
  <c r="B991" i="23" s="1"/>
  <c r="J992" i="23"/>
  <c r="B992" i="23" s="1"/>
  <c r="J993" i="23"/>
  <c r="B993" i="23" s="1"/>
  <c r="J994" i="23"/>
  <c r="B994" i="23" s="1"/>
  <c r="J995" i="23"/>
  <c r="B995" i="23" s="1"/>
  <c r="J996" i="23"/>
  <c r="B996" i="23" s="1"/>
  <c r="J997" i="23"/>
  <c r="B997" i="23" s="1"/>
  <c r="J998" i="23"/>
  <c r="B998" i="23" s="1"/>
  <c r="J999" i="23"/>
  <c r="B999" i="23" s="1"/>
  <c r="J1000" i="23"/>
  <c r="B1000" i="23" s="1"/>
  <c r="J1001" i="23"/>
  <c r="B1001" i="23" s="1"/>
  <c r="C1001" i="23"/>
  <c r="C1000" i="23"/>
  <c r="C999" i="23"/>
  <c r="C998" i="23"/>
  <c r="C997" i="23"/>
  <c r="C996" i="23"/>
  <c r="C995" i="23"/>
  <c r="C994" i="23"/>
  <c r="C993" i="23"/>
  <c r="C992" i="23"/>
  <c r="C991" i="23"/>
  <c r="C990" i="23"/>
  <c r="C989" i="23"/>
  <c r="C988" i="23"/>
  <c r="C987" i="23"/>
  <c r="C986" i="23"/>
  <c r="C985" i="23"/>
  <c r="C984" i="23"/>
  <c r="C983" i="23"/>
  <c r="C982" i="23"/>
  <c r="C981" i="23"/>
  <c r="C980" i="23"/>
  <c r="C979" i="23"/>
  <c r="C978" i="23"/>
  <c r="C977" i="23"/>
  <c r="C976" i="23"/>
  <c r="C975" i="23"/>
  <c r="C974" i="23"/>
  <c r="C973" i="23"/>
  <c r="C972" i="23"/>
  <c r="C971" i="23"/>
  <c r="C970" i="23"/>
  <c r="C969" i="23"/>
  <c r="C968" i="23"/>
  <c r="C967" i="23"/>
  <c r="C966" i="23"/>
  <c r="C965" i="23"/>
  <c r="C964" i="23"/>
  <c r="C963" i="23"/>
  <c r="C962" i="23"/>
  <c r="C961" i="23"/>
  <c r="C960" i="23"/>
  <c r="C959" i="23"/>
  <c r="C958" i="23"/>
  <c r="C957" i="23"/>
  <c r="C956" i="23"/>
  <c r="C955" i="23"/>
  <c r="C954" i="23"/>
  <c r="C953" i="23"/>
  <c r="C952" i="23"/>
  <c r="C951" i="23"/>
  <c r="C950" i="23"/>
  <c r="C949" i="23"/>
  <c r="C948" i="23"/>
  <c r="C947" i="23"/>
  <c r="C946" i="23"/>
  <c r="C945" i="23"/>
  <c r="C944" i="23"/>
  <c r="C943" i="23"/>
  <c r="C942" i="23"/>
  <c r="C941" i="23"/>
  <c r="C940" i="23"/>
  <c r="C939" i="23"/>
  <c r="C938" i="23"/>
  <c r="C937" i="23"/>
  <c r="C936" i="23"/>
  <c r="C935" i="23"/>
  <c r="C934" i="23"/>
  <c r="C933" i="23"/>
  <c r="C932" i="23"/>
  <c r="C931" i="23"/>
  <c r="C930" i="23"/>
  <c r="C929" i="23"/>
  <c r="C928" i="23"/>
  <c r="C927" i="23"/>
  <c r="C926" i="23"/>
  <c r="C925" i="23"/>
  <c r="C924" i="23"/>
  <c r="C923" i="23"/>
  <c r="C922" i="23"/>
  <c r="C921" i="23"/>
  <c r="C920" i="23"/>
  <c r="C919" i="23"/>
  <c r="C918" i="23"/>
  <c r="C917" i="23"/>
  <c r="C916" i="23"/>
  <c r="C915" i="23"/>
  <c r="C914" i="23"/>
  <c r="C913" i="23"/>
  <c r="C912" i="23"/>
  <c r="C911" i="23"/>
  <c r="C910" i="23"/>
  <c r="C909" i="23"/>
  <c r="C908" i="23"/>
  <c r="C907" i="23"/>
  <c r="C906" i="23"/>
  <c r="C905" i="23"/>
  <c r="C904" i="23"/>
  <c r="C903" i="23"/>
  <c r="C902" i="23"/>
  <c r="C901" i="23"/>
  <c r="C900" i="23"/>
  <c r="C899" i="23"/>
  <c r="C898" i="23"/>
  <c r="C897" i="23"/>
  <c r="C896" i="23"/>
  <c r="C895" i="23"/>
  <c r="C894" i="23"/>
  <c r="C893" i="23"/>
  <c r="C892" i="23"/>
  <c r="C891" i="23"/>
  <c r="C890" i="23"/>
  <c r="C889" i="23"/>
  <c r="C888" i="23"/>
  <c r="C887" i="23"/>
  <c r="C886" i="23"/>
  <c r="C885" i="23"/>
  <c r="C884" i="23"/>
  <c r="C883" i="23"/>
  <c r="C882" i="23"/>
  <c r="C881" i="23"/>
  <c r="C880" i="23"/>
  <c r="C879" i="23"/>
  <c r="C878" i="23"/>
  <c r="C877" i="23"/>
  <c r="C876" i="23"/>
  <c r="C875" i="23"/>
  <c r="C874" i="23"/>
  <c r="C873" i="23"/>
  <c r="C872" i="23"/>
  <c r="C871" i="23"/>
  <c r="C870" i="23"/>
  <c r="C869" i="23"/>
  <c r="C868" i="23"/>
  <c r="C867" i="23"/>
  <c r="C866" i="23"/>
  <c r="C865" i="23"/>
  <c r="C864" i="23"/>
  <c r="C863" i="23"/>
  <c r="C862" i="23"/>
  <c r="C861" i="23"/>
  <c r="C860" i="23"/>
  <c r="C859" i="23"/>
  <c r="C858" i="23"/>
  <c r="C857" i="23"/>
  <c r="C856" i="23"/>
  <c r="C855" i="23"/>
  <c r="C854" i="23"/>
  <c r="C853" i="23"/>
  <c r="C852" i="23"/>
  <c r="C851" i="23"/>
  <c r="C850" i="23"/>
  <c r="C849" i="23"/>
  <c r="C848" i="23"/>
  <c r="C847" i="23"/>
  <c r="C846" i="23"/>
  <c r="C845" i="23"/>
  <c r="C844" i="23"/>
  <c r="C843" i="23"/>
  <c r="C842" i="23"/>
  <c r="C841" i="23"/>
  <c r="C840" i="23"/>
  <c r="C839" i="23"/>
  <c r="C838" i="23"/>
  <c r="C837" i="23"/>
  <c r="C836" i="23"/>
  <c r="C835" i="23"/>
  <c r="C834" i="23"/>
  <c r="C833" i="23"/>
  <c r="C832" i="23"/>
  <c r="C831" i="23"/>
  <c r="C830" i="23"/>
  <c r="C829" i="23"/>
  <c r="C828" i="23"/>
  <c r="C827" i="23"/>
  <c r="C826" i="23"/>
  <c r="C825" i="23"/>
  <c r="C824" i="23"/>
  <c r="C823" i="23"/>
  <c r="C822" i="23"/>
  <c r="C821" i="23"/>
  <c r="C820" i="23"/>
  <c r="C819" i="23"/>
  <c r="C818" i="23"/>
  <c r="C817" i="23"/>
  <c r="C816" i="23"/>
  <c r="C815" i="23"/>
  <c r="C814" i="23"/>
  <c r="C813" i="23"/>
  <c r="C812" i="23"/>
  <c r="C811" i="23"/>
  <c r="C810" i="23"/>
  <c r="C809" i="23"/>
  <c r="C808" i="23"/>
  <c r="C807" i="23"/>
  <c r="C806" i="23"/>
  <c r="C805" i="23"/>
  <c r="C804" i="23"/>
  <c r="C803" i="23"/>
  <c r="C802" i="23"/>
  <c r="C801" i="23"/>
  <c r="C800" i="23"/>
  <c r="C799" i="23"/>
  <c r="C798" i="23"/>
  <c r="C797" i="23"/>
  <c r="C796" i="23"/>
  <c r="C795" i="23"/>
  <c r="C794" i="23"/>
  <c r="C793" i="23"/>
  <c r="C792" i="23"/>
  <c r="C791" i="23"/>
  <c r="C790" i="23"/>
  <c r="C789" i="23"/>
  <c r="C788" i="23"/>
  <c r="C787" i="23"/>
  <c r="C786" i="23"/>
  <c r="C785" i="23"/>
  <c r="C784" i="23"/>
  <c r="C783" i="23"/>
  <c r="C782" i="23"/>
  <c r="C781" i="23"/>
  <c r="C780" i="23"/>
  <c r="C779" i="23"/>
  <c r="C778" i="23"/>
  <c r="C777" i="23"/>
  <c r="C776" i="23"/>
  <c r="C775" i="23"/>
  <c r="C774" i="23"/>
  <c r="C773" i="23"/>
  <c r="C772" i="23"/>
  <c r="C771" i="23"/>
  <c r="C770" i="23"/>
  <c r="C769" i="23"/>
  <c r="C768" i="23"/>
  <c r="C767" i="23"/>
  <c r="C766" i="23"/>
  <c r="C765" i="23"/>
  <c r="C764" i="23"/>
  <c r="C763" i="23"/>
  <c r="C762" i="23"/>
  <c r="C761" i="23"/>
  <c r="C760" i="23"/>
  <c r="C759" i="23"/>
  <c r="C758" i="23"/>
  <c r="C757" i="23"/>
  <c r="C756" i="23"/>
  <c r="C755" i="23"/>
  <c r="C754" i="23"/>
  <c r="C753" i="23"/>
  <c r="C752" i="23"/>
  <c r="C751" i="23"/>
  <c r="C750" i="23"/>
  <c r="C749" i="23"/>
  <c r="C748" i="23"/>
  <c r="C747" i="23"/>
  <c r="C746" i="23"/>
  <c r="C745" i="23"/>
  <c r="C744" i="23"/>
  <c r="C743" i="23"/>
  <c r="C742" i="23"/>
  <c r="C741" i="23"/>
  <c r="C740" i="23"/>
  <c r="C739" i="23"/>
  <c r="C738" i="23"/>
  <c r="C737" i="23"/>
  <c r="C736" i="23"/>
  <c r="C735" i="23"/>
  <c r="C734" i="23"/>
  <c r="C733" i="23"/>
  <c r="C732" i="23"/>
  <c r="C731" i="23"/>
  <c r="C730" i="23"/>
  <c r="C729" i="23"/>
  <c r="C728" i="23"/>
  <c r="C727" i="23"/>
  <c r="C726" i="23"/>
  <c r="C725" i="23"/>
  <c r="C724" i="23"/>
  <c r="C723" i="23"/>
  <c r="C722" i="23"/>
  <c r="C721" i="23"/>
  <c r="C720" i="23"/>
  <c r="C719" i="23"/>
  <c r="C718" i="23"/>
  <c r="C717" i="23"/>
  <c r="C716" i="23"/>
  <c r="C715" i="23"/>
  <c r="C714" i="23"/>
  <c r="C713" i="23"/>
  <c r="C712" i="23"/>
  <c r="C711" i="23"/>
  <c r="C710" i="23"/>
  <c r="C709" i="23"/>
  <c r="C708" i="23"/>
  <c r="C707" i="23"/>
  <c r="C706" i="23"/>
  <c r="C705" i="23"/>
  <c r="C704" i="23"/>
  <c r="C703" i="23"/>
  <c r="C702" i="23"/>
  <c r="C701" i="23"/>
  <c r="C700" i="23"/>
  <c r="C699" i="23"/>
  <c r="C698" i="23"/>
  <c r="C697" i="23"/>
  <c r="C696" i="23"/>
  <c r="C695" i="23"/>
  <c r="C694" i="23"/>
  <c r="C693" i="23"/>
  <c r="C692" i="23"/>
  <c r="C691" i="23"/>
  <c r="C690" i="23"/>
  <c r="C689" i="23"/>
  <c r="C688" i="23"/>
  <c r="C687" i="23"/>
  <c r="C686" i="23"/>
  <c r="C685" i="23"/>
  <c r="C684" i="23"/>
  <c r="C683" i="23"/>
  <c r="C682" i="23"/>
  <c r="C681" i="23"/>
  <c r="C680" i="23"/>
  <c r="C679" i="23"/>
  <c r="C678" i="23"/>
  <c r="C677" i="23"/>
  <c r="C676" i="23"/>
  <c r="C675" i="23"/>
  <c r="C674" i="23"/>
  <c r="C673" i="23"/>
  <c r="C672" i="23"/>
  <c r="C671" i="23"/>
  <c r="C670" i="23"/>
  <c r="C669" i="23"/>
  <c r="C668" i="23"/>
  <c r="C667" i="23"/>
  <c r="C666" i="23"/>
  <c r="C665" i="23"/>
  <c r="C664" i="23"/>
  <c r="C663" i="23"/>
  <c r="C662" i="23"/>
  <c r="C661" i="23"/>
  <c r="C660" i="23"/>
  <c r="C659" i="23"/>
  <c r="C658" i="23"/>
  <c r="C657" i="23"/>
  <c r="C656" i="23"/>
  <c r="C655" i="23"/>
  <c r="C654" i="23"/>
  <c r="C653" i="23"/>
  <c r="C652" i="23"/>
  <c r="C651" i="23"/>
  <c r="C650" i="23"/>
  <c r="C649" i="23"/>
  <c r="C648" i="23"/>
  <c r="C647" i="23"/>
  <c r="C646" i="23"/>
  <c r="C645" i="23"/>
  <c r="C644" i="23"/>
  <c r="C643" i="23"/>
  <c r="C642" i="23"/>
  <c r="C641" i="23"/>
  <c r="C640" i="23"/>
  <c r="C639" i="23"/>
  <c r="C638" i="23"/>
  <c r="C637" i="23"/>
  <c r="C636" i="23"/>
  <c r="C635" i="23"/>
  <c r="C634" i="23"/>
  <c r="C633" i="23"/>
  <c r="C632" i="23"/>
  <c r="C631" i="23"/>
  <c r="C630" i="23"/>
  <c r="C629" i="23"/>
  <c r="C628" i="23"/>
  <c r="C627" i="23"/>
  <c r="C626" i="23"/>
  <c r="C625" i="23"/>
  <c r="C624" i="23"/>
  <c r="C623" i="23"/>
  <c r="C622" i="23"/>
  <c r="C621" i="23"/>
  <c r="C620" i="23"/>
  <c r="C619" i="23"/>
  <c r="C618" i="23"/>
  <c r="C617" i="23"/>
  <c r="C616" i="23"/>
  <c r="C615" i="23"/>
  <c r="C614" i="23"/>
  <c r="C613" i="23"/>
  <c r="C612" i="23"/>
  <c r="C611" i="23"/>
  <c r="C610" i="23"/>
  <c r="C609" i="23"/>
  <c r="C608" i="23"/>
  <c r="C607" i="23"/>
  <c r="C606" i="23"/>
  <c r="C605" i="23"/>
  <c r="C604" i="23"/>
  <c r="C603" i="23"/>
  <c r="C602" i="23"/>
  <c r="C601" i="23"/>
  <c r="C600" i="23"/>
  <c r="C599" i="23"/>
  <c r="C598" i="23"/>
  <c r="C597" i="23"/>
  <c r="C596" i="23"/>
  <c r="C595" i="23"/>
  <c r="C594" i="23"/>
  <c r="C593" i="23"/>
  <c r="C592" i="23"/>
  <c r="C591" i="23"/>
  <c r="C590" i="23"/>
  <c r="C589" i="23"/>
  <c r="C588" i="23"/>
  <c r="C587" i="23"/>
  <c r="C586" i="23"/>
  <c r="C585" i="23"/>
  <c r="C584" i="23"/>
  <c r="C583" i="23"/>
  <c r="C582" i="23"/>
  <c r="C581" i="23"/>
  <c r="C580" i="23"/>
  <c r="C579" i="23"/>
  <c r="C578" i="23"/>
  <c r="C577" i="23"/>
  <c r="C576" i="23"/>
  <c r="C575" i="23"/>
  <c r="C574" i="23"/>
  <c r="C573" i="23"/>
  <c r="C572" i="23"/>
  <c r="C571" i="23"/>
  <c r="C570" i="23"/>
  <c r="C569" i="23"/>
  <c r="C568" i="23"/>
  <c r="C567" i="23"/>
  <c r="C566" i="23"/>
  <c r="C565" i="23"/>
  <c r="C564" i="23"/>
  <c r="C563" i="23"/>
  <c r="C562" i="23"/>
  <c r="C561" i="23"/>
  <c r="C560" i="23"/>
  <c r="C559" i="23"/>
  <c r="C558" i="23"/>
  <c r="C557" i="23"/>
  <c r="C556" i="23"/>
  <c r="C555" i="23"/>
  <c r="C554" i="23"/>
  <c r="C553" i="23"/>
  <c r="C552" i="23"/>
  <c r="C551" i="23"/>
  <c r="C550" i="23"/>
  <c r="C549" i="23"/>
  <c r="C548" i="23"/>
  <c r="C547" i="23"/>
  <c r="C546" i="23"/>
  <c r="C545" i="23"/>
  <c r="C544" i="23"/>
  <c r="C543" i="23"/>
  <c r="C542" i="23"/>
  <c r="C541" i="23"/>
  <c r="C540" i="23"/>
  <c r="C539" i="23"/>
  <c r="C538" i="23"/>
  <c r="C537" i="23"/>
  <c r="C536" i="23"/>
  <c r="C535" i="23"/>
  <c r="C534" i="23"/>
  <c r="C533" i="23"/>
  <c r="C532" i="23"/>
  <c r="C531" i="23"/>
  <c r="C530" i="23"/>
  <c r="C529" i="23"/>
  <c r="C528" i="23"/>
  <c r="C527" i="23"/>
  <c r="C526" i="23"/>
  <c r="C525" i="23"/>
  <c r="C524" i="23"/>
  <c r="C523" i="23"/>
  <c r="C522" i="23"/>
  <c r="C521" i="23"/>
  <c r="C520" i="23"/>
  <c r="C519" i="23"/>
  <c r="C518" i="23"/>
  <c r="C517" i="23"/>
  <c r="C516" i="23"/>
  <c r="C515" i="23"/>
  <c r="C514" i="23"/>
  <c r="C513" i="23"/>
  <c r="C512" i="23"/>
  <c r="C511" i="23"/>
  <c r="C510" i="23"/>
  <c r="C509" i="23"/>
  <c r="C508" i="23"/>
  <c r="C507" i="23"/>
  <c r="C506" i="23"/>
  <c r="C505" i="23"/>
  <c r="C504" i="23"/>
  <c r="C503" i="23"/>
  <c r="C502" i="23"/>
  <c r="C501" i="23"/>
  <c r="C500" i="23"/>
  <c r="C499" i="23"/>
  <c r="C498" i="23"/>
  <c r="C497" i="23"/>
  <c r="C496" i="23"/>
  <c r="C495" i="23"/>
  <c r="C494" i="23"/>
  <c r="C493" i="23"/>
  <c r="C492" i="23"/>
  <c r="C491" i="23"/>
  <c r="C490" i="23"/>
  <c r="C489" i="23"/>
  <c r="C488" i="23"/>
  <c r="C487" i="23"/>
  <c r="C486" i="23"/>
  <c r="C485" i="23"/>
  <c r="C484" i="23"/>
  <c r="C483" i="23"/>
  <c r="C482" i="23"/>
  <c r="C481" i="23"/>
  <c r="C480" i="23"/>
  <c r="C479" i="23"/>
  <c r="C478" i="23"/>
  <c r="C477" i="23"/>
  <c r="C476" i="23"/>
  <c r="C475" i="23"/>
  <c r="C474" i="23"/>
  <c r="C473" i="23"/>
  <c r="C472" i="23"/>
  <c r="C471" i="23"/>
  <c r="C470" i="23"/>
  <c r="C469" i="23"/>
  <c r="C468" i="23"/>
  <c r="C467" i="23"/>
  <c r="C466" i="23"/>
  <c r="C465" i="23"/>
  <c r="C464" i="23"/>
  <c r="C463" i="23"/>
  <c r="C462" i="23"/>
  <c r="C461" i="23"/>
  <c r="C460" i="23"/>
  <c r="C459" i="23"/>
  <c r="C458" i="23"/>
  <c r="C457" i="23"/>
  <c r="C456" i="23"/>
  <c r="C455" i="23"/>
  <c r="C454" i="23"/>
  <c r="C453" i="23"/>
  <c r="C452" i="23"/>
  <c r="C451" i="23"/>
  <c r="C450" i="23"/>
  <c r="C449" i="23"/>
  <c r="C448" i="23"/>
  <c r="C447" i="23"/>
  <c r="C446" i="23"/>
  <c r="C445" i="23"/>
  <c r="C444" i="23"/>
  <c r="C443" i="23"/>
  <c r="C442" i="23"/>
  <c r="C441" i="23"/>
  <c r="C440" i="23"/>
  <c r="C439" i="23"/>
  <c r="C438" i="23"/>
  <c r="C437" i="23"/>
  <c r="C436" i="23"/>
  <c r="C435" i="23"/>
  <c r="C434" i="23"/>
  <c r="C433" i="23"/>
  <c r="C432" i="23"/>
  <c r="C431" i="23"/>
  <c r="C430" i="23"/>
  <c r="C429" i="23"/>
  <c r="C428" i="23"/>
  <c r="C427" i="23"/>
  <c r="C426" i="23"/>
  <c r="C425" i="23"/>
  <c r="C424" i="23"/>
  <c r="C423" i="23"/>
  <c r="C422" i="23"/>
  <c r="C421" i="23"/>
  <c r="C420" i="23"/>
  <c r="C419" i="23"/>
  <c r="C418" i="23"/>
  <c r="C417" i="23"/>
  <c r="C416" i="23"/>
  <c r="C415" i="23"/>
  <c r="C414" i="23"/>
  <c r="C413" i="23"/>
  <c r="C412" i="23"/>
  <c r="C411" i="23"/>
  <c r="C410" i="23"/>
  <c r="C409" i="23"/>
  <c r="C408" i="23"/>
  <c r="C407" i="23"/>
  <c r="C406" i="23"/>
  <c r="C405" i="23"/>
  <c r="C404" i="23"/>
  <c r="C403" i="23"/>
  <c r="C402" i="23"/>
  <c r="C401" i="23"/>
  <c r="C400" i="23"/>
  <c r="C399" i="23"/>
  <c r="C398" i="23"/>
  <c r="C397" i="23"/>
  <c r="C396" i="23"/>
  <c r="C395" i="23"/>
  <c r="C394" i="23"/>
  <c r="C393" i="23"/>
  <c r="C392" i="23"/>
  <c r="C391" i="23"/>
  <c r="C390" i="23"/>
  <c r="C389" i="23"/>
  <c r="C388" i="23"/>
  <c r="C387" i="23"/>
  <c r="C386" i="23"/>
  <c r="C385" i="23"/>
  <c r="C384" i="23"/>
  <c r="C383" i="23"/>
  <c r="C382" i="23"/>
  <c r="C381" i="23"/>
  <c r="C380" i="23"/>
  <c r="C379" i="23"/>
  <c r="C378" i="23"/>
  <c r="C377" i="23"/>
  <c r="C376" i="23"/>
  <c r="C375" i="23"/>
  <c r="C374" i="23"/>
  <c r="C373" i="23"/>
  <c r="C372" i="23"/>
  <c r="C371" i="23"/>
  <c r="C370" i="23"/>
  <c r="C369" i="23"/>
  <c r="C368" i="23"/>
  <c r="C367" i="23"/>
  <c r="C366" i="23"/>
  <c r="C365" i="23"/>
  <c r="C364" i="23"/>
  <c r="C363" i="23"/>
  <c r="C362" i="23"/>
  <c r="C361" i="23"/>
  <c r="C360" i="23"/>
  <c r="C359" i="23"/>
  <c r="C358" i="23"/>
  <c r="C357" i="23"/>
  <c r="C356" i="23"/>
  <c r="C355" i="23"/>
  <c r="C354" i="23"/>
  <c r="C353" i="23"/>
  <c r="C352" i="23"/>
  <c r="C351" i="23"/>
  <c r="C350" i="23"/>
  <c r="C349" i="23"/>
  <c r="C348" i="23"/>
  <c r="C347" i="23"/>
  <c r="C346" i="23"/>
  <c r="C345" i="23"/>
  <c r="C344" i="23"/>
  <c r="C343" i="23"/>
  <c r="C342" i="23"/>
  <c r="C341" i="23"/>
  <c r="C340" i="23"/>
  <c r="C339" i="23"/>
  <c r="C338" i="23"/>
  <c r="C337" i="23"/>
  <c r="C336" i="23"/>
  <c r="C335" i="23"/>
  <c r="C334" i="23"/>
  <c r="C333" i="23"/>
  <c r="C332" i="23"/>
  <c r="C331" i="23"/>
  <c r="C330" i="23"/>
  <c r="C329" i="23"/>
  <c r="C328" i="23"/>
  <c r="C327" i="23"/>
  <c r="C326" i="23"/>
  <c r="C325" i="23"/>
  <c r="C324" i="23"/>
  <c r="C323" i="23"/>
  <c r="C322" i="23"/>
  <c r="C321" i="23"/>
  <c r="C320" i="23"/>
  <c r="C319" i="23"/>
  <c r="C318" i="23"/>
  <c r="C317" i="23"/>
  <c r="C316" i="23"/>
  <c r="C315" i="23"/>
  <c r="C314" i="23"/>
  <c r="C313" i="23"/>
  <c r="C312" i="23"/>
  <c r="C311" i="23"/>
  <c r="C310" i="23"/>
  <c r="C309" i="23"/>
  <c r="C308" i="23"/>
  <c r="C307" i="23"/>
  <c r="C306" i="23"/>
  <c r="C305" i="23"/>
  <c r="C304" i="23"/>
  <c r="C303" i="23"/>
  <c r="C302" i="23"/>
  <c r="C301" i="23"/>
  <c r="C300" i="23"/>
  <c r="C299" i="23"/>
  <c r="C298" i="23"/>
  <c r="C297" i="23"/>
  <c r="C296" i="23"/>
  <c r="C295" i="23"/>
  <c r="C294" i="23"/>
  <c r="C293" i="23"/>
  <c r="C292" i="23"/>
  <c r="C291" i="23"/>
  <c r="C290" i="23"/>
  <c r="C289" i="23"/>
  <c r="C288" i="23"/>
  <c r="C287" i="23"/>
  <c r="C286" i="23"/>
  <c r="C285" i="23"/>
  <c r="C284" i="23"/>
  <c r="C283" i="23"/>
  <c r="C282" i="23"/>
  <c r="C281" i="23"/>
  <c r="C280" i="23"/>
  <c r="C279" i="23"/>
  <c r="C278" i="23"/>
  <c r="C277" i="23"/>
  <c r="C276" i="23"/>
  <c r="C275" i="23"/>
  <c r="C274" i="23"/>
  <c r="C273" i="23"/>
  <c r="C272" i="23"/>
  <c r="C271" i="23"/>
  <c r="C270" i="23"/>
  <c r="C269" i="23"/>
  <c r="C268" i="23"/>
  <c r="C267" i="23"/>
  <c r="C266" i="23"/>
  <c r="C265" i="23"/>
  <c r="C264" i="23"/>
  <c r="C263" i="23"/>
  <c r="C262" i="23"/>
  <c r="C261" i="23"/>
  <c r="C260" i="23"/>
  <c r="C259" i="23"/>
  <c r="C258" i="23"/>
  <c r="C257" i="23"/>
  <c r="C256" i="23"/>
  <c r="C255" i="23"/>
  <c r="C254" i="23"/>
  <c r="C253" i="23"/>
  <c r="C252" i="23"/>
  <c r="C251" i="23"/>
  <c r="C250" i="23"/>
  <c r="C249" i="23"/>
  <c r="C248" i="23"/>
  <c r="C247" i="23"/>
  <c r="C246" i="23"/>
  <c r="C245" i="23"/>
  <c r="C244" i="23"/>
  <c r="C243" i="23"/>
  <c r="C242" i="23"/>
  <c r="C241" i="23"/>
  <c r="C240" i="23"/>
  <c r="C239" i="23"/>
  <c r="C238" i="23"/>
  <c r="C237" i="23"/>
  <c r="C236" i="23"/>
  <c r="C235" i="23"/>
  <c r="C234" i="23"/>
  <c r="C233" i="23"/>
  <c r="C232" i="23"/>
  <c r="C231" i="23"/>
  <c r="C230" i="23"/>
  <c r="C229" i="23"/>
  <c r="C228" i="23"/>
  <c r="C227" i="23"/>
  <c r="C226" i="23"/>
  <c r="C225" i="23"/>
  <c r="C224" i="23"/>
  <c r="C223" i="23"/>
  <c r="C222" i="23"/>
  <c r="C221" i="23"/>
  <c r="C220" i="23"/>
  <c r="C219" i="23"/>
  <c r="C218" i="23"/>
  <c r="C217" i="23"/>
  <c r="C216" i="23"/>
  <c r="C215" i="23"/>
  <c r="C214" i="23"/>
  <c r="C213" i="23"/>
  <c r="C212" i="23"/>
  <c r="C211" i="23"/>
  <c r="C210" i="23"/>
  <c r="C209" i="23"/>
  <c r="C208" i="23"/>
  <c r="C207" i="23"/>
  <c r="C206" i="23"/>
  <c r="C205" i="23"/>
  <c r="C204" i="23"/>
  <c r="C203" i="23"/>
  <c r="C202" i="23"/>
  <c r="C201" i="23"/>
  <c r="C200" i="23"/>
  <c r="C199" i="23"/>
  <c r="C198" i="23"/>
  <c r="C197" i="23"/>
  <c r="C196" i="23"/>
  <c r="C195" i="23"/>
  <c r="C194" i="23"/>
  <c r="C193" i="23"/>
  <c r="C192" i="23"/>
  <c r="C191" i="23"/>
  <c r="C190" i="23"/>
  <c r="C189" i="23"/>
  <c r="C188" i="23"/>
  <c r="C187" i="23"/>
  <c r="C186" i="23"/>
  <c r="C185" i="23"/>
  <c r="C184" i="23"/>
  <c r="C183" i="23"/>
  <c r="C182" i="23"/>
  <c r="C181" i="23"/>
  <c r="C180" i="23"/>
  <c r="C179" i="23"/>
  <c r="C178" i="23"/>
  <c r="C177" i="23"/>
  <c r="C176" i="23"/>
  <c r="C175" i="23"/>
  <c r="C174" i="23"/>
  <c r="C173" i="23"/>
  <c r="C172" i="23"/>
  <c r="C171" i="23"/>
  <c r="C170" i="23"/>
  <c r="C169" i="23"/>
  <c r="C168" i="23"/>
  <c r="C167" i="23"/>
  <c r="C166" i="23"/>
  <c r="C165" i="23"/>
  <c r="C164" i="23"/>
  <c r="C163" i="23"/>
  <c r="C162" i="23"/>
  <c r="C161" i="23"/>
  <c r="C160" i="23"/>
  <c r="C159" i="23"/>
  <c r="C158" i="23"/>
  <c r="C157" i="23"/>
  <c r="C156" i="23"/>
  <c r="C155" i="23"/>
  <c r="C154" i="23"/>
  <c r="C153" i="23"/>
  <c r="C152" i="23"/>
  <c r="C151" i="23"/>
  <c r="C150" i="23"/>
  <c r="C149" i="23"/>
  <c r="C148" i="23"/>
  <c r="C147" i="23"/>
  <c r="C146" i="23"/>
  <c r="C145" i="23"/>
  <c r="C144" i="23"/>
  <c r="C143" i="23"/>
  <c r="C142" i="23"/>
  <c r="C141" i="23"/>
  <c r="C140" i="23"/>
  <c r="C139" i="23"/>
  <c r="C138" i="23"/>
  <c r="C137" i="23"/>
  <c r="C136" i="23"/>
  <c r="C135" i="23"/>
  <c r="C134" i="23"/>
  <c r="C133" i="23"/>
  <c r="C132" i="23"/>
  <c r="C131" i="23"/>
  <c r="C130" i="23"/>
  <c r="C129" i="23"/>
  <c r="C128" i="23"/>
  <c r="C127" i="23"/>
  <c r="C126" i="23"/>
  <c r="C125" i="23"/>
  <c r="C124" i="23"/>
  <c r="C123" i="23"/>
  <c r="C122" i="23"/>
  <c r="C121" i="23"/>
  <c r="C120" i="23"/>
  <c r="C119" i="23"/>
  <c r="C118" i="23"/>
  <c r="C117" i="23"/>
  <c r="C116" i="23"/>
  <c r="C115" i="23"/>
  <c r="C114" i="23"/>
  <c r="C113" i="23"/>
  <c r="C112" i="23"/>
  <c r="C111" i="23"/>
  <c r="C110" i="23"/>
  <c r="C109" i="23"/>
  <c r="C108" i="23"/>
  <c r="C107" i="23"/>
  <c r="C106" i="23"/>
  <c r="C105" i="23"/>
  <c r="C104" i="23"/>
  <c r="C103" i="23"/>
  <c r="C102" i="23"/>
  <c r="C101" i="23"/>
  <c r="C100" i="23"/>
  <c r="C99" i="23"/>
  <c r="C98" i="23"/>
  <c r="C97" i="23"/>
  <c r="C96" i="23"/>
  <c r="C95" i="23"/>
  <c r="C94" i="23"/>
  <c r="C93" i="23"/>
  <c r="C92" i="23"/>
  <c r="C91" i="23"/>
  <c r="C90" i="23"/>
  <c r="C89" i="23"/>
  <c r="C88" i="23"/>
  <c r="C87" i="23"/>
  <c r="C86" i="23"/>
  <c r="C85" i="23"/>
  <c r="C84" i="23"/>
  <c r="C83" i="23"/>
  <c r="C82" i="23"/>
  <c r="C81" i="23"/>
  <c r="C80" i="23"/>
  <c r="C79" i="23"/>
  <c r="C78" i="23"/>
  <c r="C77" i="23"/>
  <c r="C76" i="23"/>
  <c r="C75" i="23"/>
  <c r="C74" i="23"/>
  <c r="C73" i="23"/>
  <c r="C72" i="23"/>
  <c r="C71" i="23"/>
  <c r="C70" i="23"/>
  <c r="C69" i="23"/>
  <c r="C68" i="23"/>
  <c r="C67" i="23"/>
  <c r="C66" i="23"/>
  <c r="C65" i="23"/>
  <c r="C64" i="23"/>
  <c r="C63" i="23"/>
  <c r="C62" i="23"/>
  <c r="C61" i="23"/>
  <c r="C60" i="23"/>
  <c r="C59" i="23"/>
  <c r="C58" i="23"/>
  <c r="C57" i="23"/>
  <c r="C56" i="23"/>
  <c r="C55" i="23"/>
  <c r="C54" i="23"/>
  <c r="C53" i="23"/>
  <c r="C52" i="23"/>
  <c r="C51" i="23"/>
  <c r="C50" i="23"/>
  <c r="C49" i="23"/>
  <c r="C48" i="23"/>
  <c r="C47" i="23"/>
  <c r="C46" i="23"/>
  <c r="C45" i="23"/>
  <c r="C44" i="23"/>
  <c r="C43" i="23"/>
  <c r="C42" i="23"/>
  <c r="C41" i="23"/>
  <c r="C40" i="23"/>
  <c r="C39" i="23"/>
  <c r="C38" i="23"/>
  <c r="C37" i="23"/>
  <c r="C36" i="23"/>
  <c r="C35" i="23"/>
  <c r="C34" i="23"/>
  <c r="C33" i="23"/>
  <c r="C32" i="23"/>
  <c r="C31" i="23"/>
  <c r="C30" i="23"/>
  <c r="C29" i="23"/>
  <c r="C28" i="23"/>
  <c r="C27" i="23"/>
  <c r="C26" i="23"/>
  <c r="C25" i="23"/>
  <c r="C24" i="23"/>
  <c r="C23" i="23"/>
  <c r="C22" i="23"/>
  <c r="C21" i="23"/>
  <c r="C20" i="23"/>
  <c r="C19" i="23"/>
  <c r="C18" i="23"/>
  <c r="C17" i="23"/>
  <c r="C16" i="23"/>
  <c r="C15" i="23"/>
  <c r="C14" i="23"/>
  <c r="C13" i="23"/>
  <c r="C12" i="23"/>
  <c r="C11" i="23"/>
  <c r="C10" i="23"/>
  <c r="AL20" i="21"/>
  <c r="AL21" i="21"/>
  <c r="AL22" i="21"/>
  <c r="AL23" i="21"/>
  <c r="AL24" i="21"/>
  <c r="AL25" i="21"/>
  <c r="AL26" i="21"/>
  <c r="AL27" i="21"/>
  <c r="AL28" i="21"/>
  <c r="AL29" i="21"/>
  <c r="AL30" i="21"/>
  <c r="AL31" i="21"/>
  <c r="AL32" i="21"/>
  <c r="AL33" i="21"/>
  <c r="AL34" i="21"/>
  <c r="AL35" i="21"/>
  <c r="AL36" i="21"/>
  <c r="AL37" i="21"/>
  <c r="AL38" i="21"/>
  <c r="AL39" i="21"/>
  <c r="AL40" i="21"/>
  <c r="AL41" i="21"/>
  <c r="AL42" i="21"/>
  <c r="AL43" i="21"/>
  <c r="AL44" i="21"/>
  <c r="AL45" i="21"/>
  <c r="AL46" i="21"/>
  <c r="AL47" i="21"/>
  <c r="AL48" i="21"/>
  <c r="AL49" i="21"/>
  <c r="AL50" i="21"/>
  <c r="AL51" i="21"/>
  <c r="AL52" i="21"/>
  <c r="AL53" i="21"/>
  <c r="AL54" i="21"/>
  <c r="AL55" i="21"/>
  <c r="AL56" i="21"/>
  <c r="AL57" i="21"/>
  <c r="AL58" i="21"/>
  <c r="AL59" i="21"/>
  <c r="AL60" i="21"/>
  <c r="AL61" i="21"/>
  <c r="AL62" i="21"/>
  <c r="AL63" i="21"/>
  <c r="AL64" i="21"/>
  <c r="AL65" i="21"/>
  <c r="AL66" i="21"/>
  <c r="AL67" i="21"/>
  <c r="AL68" i="21"/>
  <c r="AL69" i="21"/>
  <c r="AL70" i="21"/>
  <c r="AL71" i="21"/>
  <c r="AL72" i="21"/>
  <c r="AL73" i="21"/>
  <c r="AL74" i="21"/>
  <c r="AL75" i="21"/>
  <c r="AL76" i="21"/>
  <c r="AL77" i="21"/>
  <c r="AL78" i="21"/>
  <c r="AL79" i="21"/>
  <c r="AL80" i="21"/>
  <c r="AL81" i="21"/>
  <c r="AL82" i="21"/>
  <c r="AL83" i="21"/>
  <c r="AL84" i="21"/>
  <c r="AL85" i="21"/>
  <c r="AL86" i="21"/>
  <c r="AL87" i="21"/>
  <c r="AL88" i="21"/>
  <c r="AL89" i="21"/>
  <c r="AL90" i="21"/>
  <c r="AL91" i="21"/>
  <c r="AL92" i="21"/>
  <c r="AL93" i="21"/>
  <c r="AL94" i="21"/>
  <c r="AL95" i="21"/>
  <c r="AL96" i="21"/>
  <c r="AL97" i="21"/>
  <c r="AL98" i="21"/>
  <c r="AL99" i="21"/>
  <c r="AL100" i="21"/>
  <c r="AL101" i="21"/>
  <c r="AL102" i="21"/>
  <c r="AL103" i="21"/>
  <c r="AL104" i="21"/>
  <c r="AL105" i="21"/>
  <c r="AL106" i="21"/>
  <c r="AL107" i="21"/>
  <c r="AL108" i="21"/>
  <c r="AL109" i="21"/>
  <c r="AL110" i="21"/>
  <c r="AL111" i="21"/>
  <c r="AL112" i="21"/>
  <c r="AL113" i="21"/>
  <c r="AL114" i="21"/>
  <c r="AL115" i="21"/>
  <c r="AL116" i="21"/>
  <c r="AL117" i="21"/>
  <c r="AL118" i="21"/>
  <c r="AL119" i="21"/>
  <c r="AL120" i="21"/>
  <c r="AL121" i="21"/>
  <c r="AL122" i="21"/>
  <c r="AL123" i="21"/>
  <c r="AL124" i="21"/>
  <c r="AL125" i="21"/>
  <c r="AL126" i="21"/>
  <c r="AL127" i="21"/>
  <c r="AL128" i="21"/>
  <c r="AL129" i="21"/>
  <c r="AL130" i="21"/>
  <c r="AL131" i="21"/>
  <c r="AL132" i="21"/>
  <c r="AL133" i="21"/>
  <c r="AL134" i="21"/>
  <c r="AL135" i="21"/>
  <c r="AL136" i="21"/>
  <c r="AL137" i="21"/>
  <c r="AL138" i="21"/>
  <c r="AL139" i="21"/>
  <c r="AL140" i="21"/>
  <c r="AL141" i="21"/>
  <c r="AL142" i="21"/>
  <c r="AL143" i="21"/>
  <c r="AL144" i="21"/>
  <c r="AL145" i="21"/>
  <c r="AL146" i="21"/>
  <c r="AL147" i="21"/>
  <c r="AL148" i="21"/>
  <c r="AL149" i="21"/>
  <c r="AL150" i="21"/>
  <c r="AL151" i="21"/>
  <c r="AL152" i="21"/>
  <c r="AL153" i="21"/>
  <c r="AL154" i="21"/>
  <c r="AL155" i="21"/>
  <c r="AL156" i="21"/>
  <c r="AL157" i="21"/>
  <c r="AL158" i="21"/>
  <c r="AL159" i="21"/>
  <c r="AL160" i="21"/>
  <c r="AL161" i="21"/>
  <c r="AL162" i="21"/>
  <c r="AL163" i="21"/>
  <c r="AL164" i="21"/>
  <c r="AL165" i="21"/>
  <c r="AL166" i="21"/>
  <c r="AL167" i="21"/>
  <c r="AL168" i="21"/>
  <c r="AL169" i="21"/>
  <c r="AL170" i="21"/>
  <c r="AL171" i="21"/>
  <c r="AL172" i="21"/>
  <c r="AL173" i="21"/>
  <c r="AL174" i="21"/>
  <c r="AL175" i="21"/>
  <c r="AL176" i="21"/>
  <c r="AL177" i="21"/>
  <c r="AL178" i="21"/>
  <c r="AL179" i="21"/>
  <c r="AL180" i="21"/>
  <c r="AL181" i="21"/>
  <c r="AL182" i="21"/>
  <c r="AL183" i="21"/>
  <c r="AL184" i="21"/>
  <c r="AL185" i="21"/>
  <c r="AL186" i="21"/>
  <c r="AL187" i="21"/>
  <c r="AL188" i="21"/>
  <c r="AL189" i="21"/>
  <c r="AL190" i="21"/>
  <c r="AL191" i="21"/>
  <c r="AL192" i="21"/>
  <c r="AL193" i="21"/>
  <c r="AL194" i="21"/>
  <c r="AL195" i="21"/>
  <c r="AL196" i="21"/>
  <c r="AL197" i="21"/>
  <c r="AL198" i="21"/>
  <c r="AL199" i="21"/>
  <c r="AL200" i="21"/>
  <c r="AL201" i="21"/>
  <c r="AL202" i="21"/>
  <c r="AL203" i="21"/>
  <c r="AL204" i="21"/>
  <c r="AL205" i="21"/>
  <c r="AL206" i="21"/>
  <c r="AL207" i="21"/>
  <c r="AL208" i="21"/>
  <c r="AL209" i="21"/>
  <c r="AL210" i="21"/>
  <c r="AL211" i="21"/>
  <c r="AL212" i="21"/>
  <c r="AL213" i="21"/>
  <c r="AL214" i="21"/>
  <c r="AL215" i="21"/>
  <c r="AL216" i="21"/>
  <c r="AL217" i="21"/>
  <c r="AL218" i="21"/>
  <c r="AL219" i="21"/>
  <c r="AL220" i="21"/>
  <c r="AL221" i="21"/>
  <c r="AL222" i="21"/>
  <c r="AL223" i="21"/>
  <c r="AL224" i="21"/>
  <c r="AL225" i="21"/>
  <c r="AL226" i="21"/>
  <c r="AL227" i="21"/>
  <c r="AL228" i="21"/>
  <c r="AL229" i="21"/>
  <c r="AL230" i="21"/>
  <c r="AL231" i="21"/>
  <c r="AL232" i="21"/>
  <c r="AL233" i="21"/>
  <c r="AL234" i="21"/>
  <c r="AL235" i="21"/>
  <c r="AL236" i="21"/>
  <c r="AL237" i="21"/>
  <c r="AL238" i="21"/>
  <c r="AL239" i="21"/>
  <c r="AL240" i="21"/>
  <c r="AL241" i="21"/>
  <c r="AL242" i="21"/>
  <c r="AL243" i="21"/>
  <c r="AL244" i="21"/>
  <c r="AL245" i="21"/>
  <c r="AL246" i="21"/>
  <c r="AL247" i="21"/>
  <c r="AL248" i="21"/>
  <c r="AL249" i="21"/>
  <c r="AL250" i="21"/>
  <c r="AL251" i="21"/>
  <c r="AL252" i="21"/>
  <c r="AL253" i="21"/>
  <c r="AL254" i="21"/>
  <c r="AL255" i="21"/>
  <c r="AL256" i="21"/>
  <c r="AL257" i="21"/>
  <c r="AL258" i="21"/>
  <c r="AL259" i="21"/>
  <c r="AL260" i="21"/>
  <c r="AL261" i="21"/>
  <c r="AL262" i="21"/>
  <c r="AL263" i="21"/>
  <c r="AL264" i="21"/>
  <c r="AL265" i="21"/>
  <c r="AL266" i="21"/>
  <c r="AL267" i="21"/>
  <c r="AL268" i="21"/>
  <c r="AL269" i="21"/>
  <c r="AK60" i="21"/>
  <c r="AK252" i="21"/>
  <c r="AY20" i="21"/>
  <c r="AY21" i="21"/>
  <c r="AY22" i="21"/>
  <c r="AY23" i="21"/>
  <c r="AY24" i="21"/>
  <c r="AY25" i="21"/>
  <c r="AY26" i="21"/>
  <c r="AY27" i="21"/>
  <c r="AY28" i="21"/>
  <c r="AY29" i="21"/>
  <c r="AY30" i="21"/>
  <c r="AY31" i="21"/>
  <c r="AY32" i="21"/>
  <c r="AY33" i="21"/>
  <c r="AY34" i="21"/>
  <c r="AY35" i="21"/>
  <c r="AY36" i="21"/>
  <c r="AY37" i="21"/>
  <c r="AY38" i="21"/>
  <c r="AY39" i="21"/>
  <c r="AY40" i="21"/>
  <c r="AY41" i="21"/>
  <c r="AY42" i="21"/>
  <c r="AY43" i="21"/>
  <c r="AY44" i="21"/>
  <c r="AY45" i="21"/>
  <c r="AY46" i="21"/>
  <c r="AY47" i="21"/>
  <c r="AY48" i="21"/>
  <c r="AY49" i="21"/>
  <c r="AY50" i="21"/>
  <c r="AY51" i="21"/>
  <c r="AY52" i="21"/>
  <c r="AY53" i="21"/>
  <c r="AY54" i="21"/>
  <c r="AY55" i="21"/>
  <c r="AY56" i="21"/>
  <c r="AY57" i="21"/>
  <c r="AY58" i="21"/>
  <c r="AY59" i="21"/>
  <c r="AY60" i="21"/>
  <c r="AY61" i="21"/>
  <c r="AY62" i="21"/>
  <c r="AY63" i="21"/>
  <c r="AY64" i="21"/>
  <c r="AY65" i="21"/>
  <c r="AY66" i="21"/>
  <c r="AY67" i="21"/>
  <c r="AY68" i="21"/>
  <c r="AY69" i="21"/>
  <c r="AY70" i="21"/>
  <c r="AY71" i="21"/>
  <c r="AY72" i="21"/>
  <c r="AY73" i="21"/>
  <c r="AY74" i="21"/>
  <c r="AY75" i="21"/>
  <c r="AY76" i="21"/>
  <c r="AY77" i="21"/>
  <c r="AY78" i="21"/>
  <c r="AY79" i="21"/>
  <c r="AY80" i="21"/>
  <c r="AY81" i="21"/>
  <c r="AY82" i="21"/>
  <c r="AY83" i="21"/>
  <c r="AY84" i="21"/>
  <c r="AY85" i="21"/>
  <c r="AY86" i="21"/>
  <c r="AY87" i="21"/>
  <c r="AY88" i="21"/>
  <c r="AY89" i="21"/>
  <c r="AY90" i="21"/>
  <c r="AY91" i="21"/>
  <c r="AY92" i="21"/>
  <c r="AY93" i="21"/>
  <c r="AY94" i="21"/>
  <c r="AY95" i="21"/>
  <c r="AY96" i="21"/>
  <c r="AY97" i="21"/>
  <c r="AY98" i="21"/>
  <c r="AY99" i="21"/>
  <c r="AY100" i="21"/>
  <c r="AY101" i="21"/>
  <c r="AY102" i="21"/>
  <c r="AY103" i="21"/>
  <c r="AY104" i="21"/>
  <c r="AY105" i="21"/>
  <c r="AY106" i="21"/>
  <c r="AY107" i="21"/>
  <c r="AY108" i="21"/>
  <c r="AY109" i="21"/>
  <c r="AY110" i="21"/>
  <c r="AY111" i="21"/>
  <c r="AY112" i="21"/>
  <c r="AY113" i="21"/>
  <c r="AY114" i="21"/>
  <c r="AY115" i="21"/>
  <c r="AY116" i="21"/>
  <c r="AY117" i="21"/>
  <c r="AY118" i="21"/>
  <c r="AY119" i="21"/>
  <c r="AY120" i="21"/>
  <c r="AY121" i="21"/>
  <c r="AY122" i="21"/>
  <c r="AY123" i="21"/>
  <c r="AY124" i="21"/>
  <c r="AY125" i="21"/>
  <c r="AY126" i="21"/>
  <c r="AY127" i="21"/>
  <c r="AY128" i="21"/>
  <c r="AY129" i="21"/>
  <c r="AY130" i="21"/>
  <c r="AY131" i="21"/>
  <c r="AY132" i="21"/>
  <c r="AY133" i="21"/>
  <c r="AY134" i="21"/>
  <c r="AY135" i="21"/>
  <c r="AY136" i="21"/>
  <c r="AY137" i="21"/>
  <c r="AY138" i="21"/>
  <c r="AY139" i="21"/>
  <c r="AY140" i="21"/>
  <c r="AY141" i="21"/>
  <c r="AY142" i="21"/>
  <c r="AY143" i="21"/>
  <c r="AY144" i="21"/>
  <c r="AY145" i="21"/>
  <c r="AY146" i="21"/>
  <c r="AY147" i="21"/>
  <c r="AY148" i="21"/>
  <c r="AY149" i="21"/>
  <c r="AY150" i="21"/>
  <c r="AY151" i="21"/>
  <c r="AY152" i="21"/>
  <c r="AY153" i="21"/>
  <c r="AY154" i="21"/>
  <c r="AY155" i="21"/>
  <c r="AY156" i="21"/>
  <c r="AY157" i="21"/>
  <c r="AY158" i="21"/>
  <c r="AY159" i="21"/>
  <c r="AY160" i="21"/>
  <c r="AY161" i="21"/>
  <c r="AY162" i="21"/>
  <c r="AY163" i="21"/>
  <c r="AY164" i="21"/>
  <c r="AY165" i="21"/>
  <c r="AY166" i="21"/>
  <c r="AY167" i="21"/>
  <c r="AY168" i="21"/>
  <c r="AY169" i="21"/>
  <c r="AY170" i="21"/>
  <c r="AY171" i="21"/>
  <c r="AY172" i="21"/>
  <c r="AY173" i="21"/>
  <c r="AY174" i="21"/>
  <c r="AY175" i="21"/>
  <c r="AY176" i="21"/>
  <c r="AY177" i="21"/>
  <c r="AY178" i="21"/>
  <c r="AY179" i="21"/>
  <c r="AY180" i="21"/>
  <c r="AY181" i="21"/>
  <c r="AY182" i="21"/>
  <c r="AY183" i="21"/>
  <c r="AY184" i="21"/>
  <c r="AY185" i="21"/>
  <c r="AY186" i="21"/>
  <c r="AY187" i="21"/>
  <c r="AY188" i="21"/>
  <c r="AY189" i="21"/>
  <c r="AY190" i="21"/>
  <c r="AY191" i="21"/>
  <c r="AY192" i="21"/>
  <c r="AY193" i="21"/>
  <c r="AY194" i="21"/>
  <c r="AY195" i="21"/>
  <c r="AY196" i="21"/>
  <c r="AY197" i="21"/>
  <c r="AY198" i="21"/>
  <c r="AY199" i="21"/>
  <c r="AY200" i="21"/>
  <c r="AY201" i="21"/>
  <c r="AY202" i="21"/>
  <c r="AY203" i="21"/>
  <c r="AY204" i="21"/>
  <c r="AY205" i="21"/>
  <c r="AY206" i="21"/>
  <c r="AY207" i="21"/>
  <c r="AY208" i="21"/>
  <c r="AY209" i="21"/>
  <c r="AY210" i="21"/>
  <c r="AY211" i="21"/>
  <c r="AY212" i="21"/>
  <c r="AY213" i="21"/>
  <c r="AY214" i="21"/>
  <c r="AY215" i="21"/>
  <c r="AY216" i="21"/>
  <c r="AY217" i="21"/>
  <c r="AY218" i="21"/>
  <c r="AY219" i="21"/>
  <c r="AY220" i="21"/>
  <c r="AY221" i="21"/>
  <c r="AY222" i="21"/>
  <c r="AY223" i="21"/>
  <c r="AY224" i="21"/>
  <c r="AY225" i="21"/>
  <c r="AY226" i="21"/>
  <c r="AY227" i="21"/>
  <c r="AY228" i="21"/>
  <c r="AY229" i="21"/>
  <c r="AY230" i="21"/>
  <c r="AY231" i="21"/>
  <c r="AY232" i="21"/>
  <c r="AY233" i="21"/>
  <c r="AY234" i="21"/>
  <c r="AY235" i="21"/>
  <c r="AY236" i="21"/>
  <c r="AY237" i="21"/>
  <c r="AY238" i="21"/>
  <c r="AY239" i="21"/>
  <c r="AY240" i="21"/>
  <c r="AY241" i="21"/>
  <c r="AY242" i="21"/>
  <c r="AY243" i="21"/>
  <c r="AY244" i="21"/>
  <c r="AY245" i="21"/>
  <c r="AY246" i="21"/>
  <c r="AY247" i="21"/>
  <c r="AY248" i="21"/>
  <c r="AY249" i="21"/>
  <c r="AY250" i="21"/>
  <c r="AY251" i="21"/>
  <c r="AY252" i="21"/>
  <c r="AY253" i="21"/>
  <c r="AY254" i="21"/>
  <c r="AY255" i="21"/>
  <c r="AY256" i="21"/>
  <c r="AY257" i="21"/>
  <c r="AY258" i="21"/>
  <c r="AY259" i="21"/>
  <c r="AY260" i="21"/>
  <c r="AY261" i="21"/>
  <c r="AY262" i="21"/>
  <c r="AY263" i="21"/>
  <c r="AY264" i="21"/>
  <c r="AY265" i="21"/>
  <c r="AY266" i="21"/>
  <c r="AY267" i="21"/>
  <c r="AY268" i="21"/>
  <c r="AY269" i="21"/>
  <c r="AE21" i="21"/>
  <c r="AE22" i="21"/>
  <c r="AE24" i="21"/>
  <c r="AE25" i="21"/>
  <c r="AE28" i="21"/>
  <c r="AE29" i="21"/>
  <c r="AE30" i="21"/>
  <c r="AE31" i="21"/>
  <c r="AE32" i="21"/>
  <c r="AE33" i="21"/>
  <c r="AE34" i="21"/>
  <c r="AE35" i="21"/>
  <c r="AE36" i="21"/>
  <c r="AE37" i="21"/>
  <c r="AE38" i="21"/>
  <c r="AE39" i="21"/>
  <c r="AE40" i="21"/>
  <c r="AE41" i="21"/>
  <c r="AE42" i="21"/>
  <c r="AE43" i="21"/>
  <c r="AE44" i="21"/>
  <c r="AE45" i="21"/>
  <c r="AE46" i="21"/>
  <c r="AE47" i="21"/>
  <c r="AE48" i="21"/>
  <c r="AE49" i="21"/>
  <c r="AE50" i="21"/>
  <c r="AE51" i="21"/>
  <c r="AE52" i="21"/>
  <c r="AE53" i="21"/>
  <c r="AE54" i="21"/>
  <c r="AE55" i="21"/>
  <c r="AE56" i="21"/>
  <c r="AE57" i="21"/>
  <c r="AE58" i="21"/>
  <c r="AE59" i="21"/>
  <c r="AE60" i="21"/>
  <c r="AE61" i="21"/>
  <c r="AE62" i="21"/>
  <c r="AE63" i="21"/>
  <c r="AE64" i="21"/>
  <c r="AE65" i="21"/>
  <c r="AE66" i="21"/>
  <c r="AE67" i="21"/>
  <c r="AE68" i="21"/>
  <c r="AE69" i="21"/>
  <c r="AE70" i="21"/>
  <c r="AE71" i="21"/>
  <c r="AE72" i="21"/>
  <c r="AE73" i="21"/>
  <c r="AE74" i="21"/>
  <c r="AE75" i="21"/>
  <c r="AE76" i="21"/>
  <c r="AE77" i="21"/>
  <c r="AE78" i="21"/>
  <c r="AE79" i="21"/>
  <c r="AE80" i="21"/>
  <c r="AE81" i="21"/>
  <c r="AE82" i="21"/>
  <c r="AE83" i="21"/>
  <c r="AE84" i="21"/>
  <c r="AE85" i="21"/>
  <c r="AE86" i="21"/>
  <c r="AE87" i="21"/>
  <c r="AE88" i="21"/>
  <c r="AE89" i="21"/>
  <c r="AE90" i="21"/>
  <c r="AE91" i="21"/>
  <c r="AE92" i="21"/>
  <c r="AE93" i="21"/>
  <c r="AE94" i="21"/>
  <c r="AE95" i="21"/>
  <c r="AE96" i="21"/>
  <c r="AE97" i="21"/>
  <c r="AE98" i="21"/>
  <c r="AE99" i="21"/>
  <c r="AE100" i="21"/>
  <c r="AE101" i="21"/>
  <c r="AE102" i="21"/>
  <c r="AE103" i="21"/>
  <c r="AE104" i="21"/>
  <c r="AE105" i="21"/>
  <c r="AE106" i="21"/>
  <c r="AE107" i="21"/>
  <c r="AE108" i="21"/>
  <c r="AE109" i="21"/>
  <c r="AE110" i="21"/>
  <c r="AE111" i="21"/>
  <c r="AE112" i="21"/>
  <c r="AE113" i="21"/>
  <c r="AE114" i="21"/>
  <c r="AE115" i="21"/>
  <c r="AE116" i="21"/>
  <c r="AE117" i="21"/>
  <c r="AE118" i="21"/>
  <c r="AE119" i="21"/>
  <c r="AE120" i="21"/>
  <c r="AE121" i="21"/>
  <c r="AE122" i="21"/>
  <c r="AE123" i="21"/>
  <c r="AE124" i="21"/>
  <c r="AE125" i="21"/>
  <c r="AE126" i="21"/>
  <c r="AE127" i="21"/>
  <c r="AE128" i="21"/>
  <c r="AE129" i="21"/>
  <c r="AE130" i="21"/>
  <c r="AE131" i="21"/>
  <c r="AE132" i="21"/>
  <c r="AE133" i="21"/>
  <c r="AE134" i="21"/>
  <c r="AE135" i="21"/>
  <c r="AE136" i="21"/>
  <c r="AE137" i="21"/>
  <c r="AE138" i="21"/>
  <c r="AE139" i="21"/>
  <c r="AE140" i="21"/>
  <c r="AE141" i="21"/>
  <c r="AE142" i="21"/>
  <c r="AE143" i="21"/>
  <c r="AE144" i="21"/>
  <c r="AE145" i="21"/>
  <c r="AE146" i="21"/>
  <c r="AE147" i="21"/>
  <c r="AE148" i="21"/>
  <c r="AE149" i="21"/>
  <c r="AE150" i="21"/>
  <c r="AE151" i="21"/>
  <c r="AE152" i="21"/>
  <c r="AE153" i="21"/>
  <c r="AE154" i="21"/>
  <c r="AE155" i="21"/>
  <c r="AE156" i="21"/>
  <c r="AE157" i="21"/>
  <c r="AE158" i="21"/>
  <c r="AE159" i="21"/>
  <c r="AE160" i="21"/>
  <c r="AE161" i="21"/>
  <c r="AE162" i="21"/>
  <c r="AE163" i="21"/>
  <c r="AE164" i="21"/>
  <c r="AE165" i="21"/>
  <c r="AE166" i="21"/>
  <c r="AE167" i="21"/>
  <c r="AE168" i="21"/>
  <c r="AE169" i="21"/>
  <c r="AE170" i="21"/>
  <c r="AE171" i="21"/>
  <c r="AE172" i="21"/>
  <c r="AE173" i="21"/>
  <c r="AE174" i="21"/>
  <c r="AE175" i="21"/>
  <c r="AE176" i="21"/>
  <c r="AE177" i="21"/>
  <c r="AE178" i="21"/>
  <c r="AE179" i="21"/>
  <c r="AE180" i="21"/>
  <c r="AE181" i="21"/>
  <c r="AE182" i="21"/>
  <c r="AE183" i="21"/>
  <c r="AE184" i="21"/>
  <c r="AE185" i="21"/>
  <c r="AE186" i="21"/>
  <c r="AE187" i="21"/>
  <c r="AE188" i="21"/>
  <c r="AE189" i="21"/>
  <c r="AE190" i="21"/>
  <c r="AE191" i="21"/>
  <c r="AE192" i="21"/>
  <c r="AE193" i="21"/>
  <c r="AE194" i="21"/>
  <c r="AE195" i="21"/>
  <c r="AE196" i="21"/>
  <c r="AE197" i="21"/>
  <c r="AE198" i="21"/>
  <c r="AE199" i="21"/>
  <c r="AE200" i="21"/>
  <c r="AE201" i="21"/>
  <c r="AE202" i="21"/>
  <c r="AE203" i="21"/>
  <c r="AE204" i="21"/>
  <c r="AE205" i="21"/>
  <c r="AE206" i="21"/>
  <c r="AE207" i="21"/>
  <c r="AE208" i="21"/>
  <c r="AE209" i="21"/>
  <c r="AE210" i="21"/>
  <c r="AE211" i="21"/>
  <c r="AE212" i="21"/>
  <c r="AE213" i="21"/>
  <c r="AE214" i="21"/>
  <c r="AE215" i="21"/>
  <c r="AE216" i="21"/>
  <c r="AE217" i="21"/>
  <c r="AE218" i="21"/>
  <c r="AE219" i="21"/>
  <c r="AE220" i="21"/>
  <c r="AE221" i="21"/>
  <c r="AE222" i="21"/>
  <c r="AE223" i="21"/>
  <c r="AE224" i="21"/>
  <c r="AE225" i="21"/>
  <c r="AE226" i="21"/>
  <c r="AE227" i="21"/>
  <c r="AE228" i="21"/>
  <c r="AE229" i="21"/>
  <c r="AE230" i="21"/>
  <c r="AE231" i="21"/>
  <c r="AE232" i="21"/>
  <c r="AE233" i="21"/>
  <c r="AE234" i="21"/>
  <c r="AE235" i="21"/>
  <c r="AE236" i="21"/>
  <c r="AE237" i="21"/>
  <c r="AE238" i="21"/>
  <c r="AE239" i="21"/>
  <c r="AE240" i="21"/>
  <c r="AE241" i="21"/>
  <c r="AE242" i="21"/>
  <c r="AE243" i="21"/>
  <c r="AE244" i="21"/>
  <c r="AE245" i="21"/>
  <c r="AE246" i="21"/>
  <c r="AE247" i="21"/>
  <c r="AE248" i="21"/>
  <c r="AE249" i="21"/>
  <c r="AE250" i="21"/>
  <c r="AE251" i="21"/>
  <c r="AE252" i="21"/>
  <c r="AE253" i="21"/>
  <c r="AE254" i="21"/>
  <c r="AE255" i="21"/>
  <c r="AE256" i="21"/>
  <c r="AE257" i="21"/>
  <c r="AE258" i="21"/>
  <c r="AE259" i="21"/>
  <c r="AE260" i="21"/>
  <c r="AE261" i="21"/>
  <c r="AE262" i="21"/>
  <c r="AE263" i="21"/>
  <c r="AE264" i="21"/>
  <c r="AE265" i="21"/>
  <c r="AE266" i="21"/>
  <c r="AE267" i="21"/>
  <c r="AE268" i="21"/>
  <c r="AE269" i="21"/>
  <c r="AD21" i="21"/>
  <c r="AD22" i="21"/>
  <c r="AD24" i="21"/>
  <c r="AD25" i="21"/>
  <c r="AD28" i="21"/>
  <c r="AD29" i="21"/>
  <c r="AD30" i="21"/>
  <c r="AD31" i="21"/>
  <c r="AD32" i="21"/>
  <c r="AD33" i="21"/>
  <c r="AD34" i="21"/>
  <c r="AD35" i="21"/>
  <c r="AD36" i="21"/>
  <c r="AD37" i="21"/>
  <c r="AD38" i="21"/>
  <c r="AD39" i="21"/>
  <c r="AD40" i="21"/>
  <c r="AD41" i="21"/>
  <c r="AD42" i="21"/>
  <c r="AD43" i="21"/>
  <c r="AD44" i="21"/>
  <c r="AD45" i="21"/>
  <c r="AD46" i="21"/>
  <c r="AD47" i="21"/>
  <c r="AD48" i="21"/>
  <c r="AD49" i="21"/>
  <c r="AD50" i="21"/>
  <c r="AD51" i="21"/>
  <c r="AD52" i="21"/>
  <c r="AD53" i="21"/>
  <c r="AD54" i="21"/>
  <c r="AD55" i="21"/>
  <c r="AD56" i="21"/>
  <c r="AD57" i="21"/>
  <c r="AD58" i="21"/>
  <c r="AD59" i="21"/>
  <c r="AD60" i="21"/>
  <c r="AD61" i="21"/>
  <c r="AD62" i="21"/>
  <c r="AD63" i="21"/>
  <c r="AD64" i="21"/>
  <c r="AD65" i="21"/>
  <c r="AD66" i="21"/>
  <c r="AD67" i="21"/>
  <c r="AD68" i="21"/>
  <c r="AD69" i="21"/>
  <c r="AD70" i="21"/>
  <c r="AD71" i="21"/>
  <c r="AD72" i="21"/>
  <c r="AD73" i="21"/>
  <c r="AD74" i="21"/>
  <c r="AD75" i="21"/>
  <c r="AD76" i="21"/>
  <c r="AD77" i="21"/>
  <c r="AD78" i="21"/>
  <c r="AD79" i="21"/>
  <c r="AD80" i="21"/>
  <c r="AD81" i="21"/>
  <c r="AD82" i="21"/>
  <c r="AD83" i="21"/>
  <c r="AD84" i="21"/>
  <c r="AD85" i="21"/>
  <c r="AD86" i="21"/>
  <c r="AD87" i="21"/>
  <c r="AD88" i="21"/>
  <c r="AD89" i="21"/>
  <c r="AD90" i="21"/>
  <c r="AD91" i="21"/>
  <c r="AD92" i="21"/>
  <c r="AD93" i="21"/>
  <c r="AD94" i="21"/>
  <c r="AD95" i="21"/>
  <c r="AD96" i="21"/>
  <c r="AD97" i="21"/>
  <c r="AD98" i="21"/>
  <c r="AD99" i="21"/>
  <c r="AD100" i="21"/>
  <c r="AD101" i="21"/>
  <c r="AD102" i="21"/>
  <c r="AD103" i="21"/>
  <c r="AD104" i="21"/>
  <c r="AD105" i="21"/>
  <c r="AD106" i="21"/>
  <c r="AD107" i="21"/>
  <c r="AD108" i="21"/>
  <c r="AD109" i="21"/>
  <c r="AD110" i="21"/>
  <c r="AD111" i="21"/>
  <c r="AD112" i="21"/>
  <c r="AD113" i="21"/>
  <c r="AD114" i="21"/>
  <c r="AD115" i="21"/>
  <c r="AD116" i="21"/>
  <c r="AD117" i="21"/>
  <c r="AD118" i="21"/>
  <c r="AD119" i="21"/>
  <c r="AD120" i="21"/>
  <c r="AD121" i="21"/>
  <c r="AD122" i="21"/>
  <c r="AD123" i="21"/>
  <c r="AD124" i="21"/>
  <c r="AD125" i="21"/>
  <c r="AD126" i="21"/>
  <c r="AD127" i="21"/>
  <c r="AD128" i="21"/>
  <c r="AD129" i="21"/>
  <c r="AD130" i="21"/>
  <c r="AD131" i="21"/>
  <c r="AD132" i="21"/>
  <c r="AD133" i="21"/>
  <c r="AD134"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D176" i="21"/>
  <c r="AD177" i="21"/>
  <c r="AD178" i="21"/>
  <c r="AD179" i="21"/>
  <c r="AD180" i="21"/>
  <c r="AD181" i="21"/>
  <c r="AD182" i="21"/>
  <c r="AD183" i="21"/>
  <c r="AD184" i="21"/>
  <c r="AD185" i="21"/>
  <c r="AD186" i="21"/>
  <c r="AD187" i="21"/>
  <c r="AD188" i="21"/>
  <c r="AD189" i="21"/>
  <c r="AD190" i="21"/>
  <c r="AD191" i="21"/>
  <c r="AD192" i="21"/>
  <c r="AD193" i="21"/>
  <c r="AD194" i="21"/>
  <c r="AD195" i="21"/>
  <c r="AD196" i="21"/>
  <c r="AD197" i="21"/>
  <c r="AD198" i="21"/>
  <c r="AD199" i="21"/>
  <c r="AD200" i="21"/>
  <c r="AD201" i="21"/>
  <c r="AD202" i="21"/>
  <c r="AD203" i="21"/>
  <c r="AD204" i="21"/>
  <c r="AD205" i="21"/>
  <c r="AD206" i="21"/>
  <c r="AD207" i="21"/>
  <c r="AD208" i="21"/>
  <c r="AD209" i="21"/>
  <c r="AD210" i="21"/>
  <c r="AD211" i="21"/>
  <c r="AD212" i="21"/>
  <c r="AD213" i="21"/>
  <c r="AD214" i="21"/>
  <c r="AD215" i="21"/>
  <c r="AD216" i="21"/>
  <c r="AD217" i="21"/>
  <c r="AD218" i="21"/>
  <c r="AD219" i="21"/>
  <c r="AD220" i="21"/>
  <c r="AD221" i="21"/>
  <c r="AD222" i="21"/>
  <c r="AD223" i="21"/>
  <c r="AD224" i="21"/>
  <c r="AD225" i="21"/>
  <c r="AD226" i="21"/>
  <c r="AD227" i="21"/>
  <c r="AD228" i="21"/>
  <c r="AD229" i="21"/>
  <c r="AD230" i="21"/>
  <c r="AD231" i="21"/>
  <c r="AD232" i="21"/>
  <c r="AD233" i="21"/>
  <c r="AD234" i="21"/>
  <c r="AD235" i="21"/>
  <c r="AD236" i="21"/>
  <c r="AD237" i="21"/>
  <c r="AD238" i="21"/>
  <c r="AD239" i="21"/>
  <c r="AD240" i="21"/>
  <c r="AD241" i="21"/>
  <c r="AD242" i="21"/>
  <c r="AD243" i="21"/>
  <c r="AD244" i="21"/>
  <c r="AD245" i="21"/>
  <c r="AD246" i="21"/>
  <c r="AD247" i="21"/>
  <c r="AD248" i="21"/>
  <c r="AD249" i="21"/>
  <c r="AD250" i="21"/>
  <c r="AD251" i="21"/>
  <c r="AD252" i="21"/>
  <c r="AD253" i="21"/>
  <c r="AD254" i="21"/>
  <c r="AD255" i="21"/>
  <c r="AD256" i="21"/>
  <c r="AD257" i="21"/>
  <c r="AD258" i="21"/>
  <c r="AD259" i="21"/>
  <c r="AD260" i="21"/>
  <c r="AD261" i="21"/>
  <c r="AD262" i="21"/>
  <c r="AD263" i="21"/>
  <c r="AD264" i="21"/>
  <c r="AD265" i="21"/>
  <c r="AD266" i="21"/>
  <c r="AD267" i="21"/>
  <c r="AD268" i="21"/>
  <c r="AD269" i="21"/>
  <c r="L11" i="22"/>
  <c r="L12" i="22"/>
  <c r="L13" i="22"/>
  <c r="L14" i="22"/>
  <c r="L15" i="22"/>
  <c r="L16" i="22"/>
  <c r="L17" i="22"/>
  <c r="L18" i="22"/>
  <c r="L19" i="22"/>
  <c r="L20" i="22"/>
  <c r="L21" i="22"/>
  <c r="L22" i="22"/>
  <c r="L23" i="22"/>
  <c r="L24" i="22"/>
  <c r="L25" i="22"/>
  <c r="L26" i="22"/>
  <c r="L27" i="22"/>
  <c r="L28" i="22"/>
  <c r="L29" i="22"/>
  <c r="L30" i="22"/>
  <c r="L31" i="22"/>
  <c r="L32" i="22"/>
  <c r="L33" i="22"/>
  <c r="L34" i="22"/>
  <c r="L35" i="22"/>
  <c r="L36" i="22"/>
  <c r="L37" i="22"/>
  <c r="L38" i="22"/>
  <c r="L39" i="22"/>
  <c r="L40" i="22"/>
  <c r="L41" i="22"/>
  <c r="L42" i="22"/>
  <c r="L43" i="22"/>
  <c r="L44" i="22"/>
  <c r="L45" i="22"/>
  <c r="L46" i="22"/>
  <c r="L47" i="22"/>
  <c r="L48" i="22"/>
  <c r="L49" i="22"/>
  <c r="L50" i="22"/>
  <c r="L51" i="22"/>
  <c r="L52" i="22"/>
  <c r="L53" i="22"/>
  <c r="L54" i="22"/>
  <c r="L55" i="22"/>
  <c r="L56" i="22"/>
  <c r="L57" i="22"/>
  <c r="L58" i="22"/>
  <c r="L59" i="22"/>
  <c r="L60" i="22"/>
  <c r="L61" i="22"/>
  <c r="L62" i="22"/>
  <c r="L63" i="22"/>
  <c r="L64" i="22"/>
  <c r="L65" i="22"/>
  <c r="L66" i="22"/>
  <c r="L67" i="22"/>
  <c r="L68" i="22"/>
  <c r="L69" i="22"/>
  <c r="L70" i="22"/>
  <c r="L71" i="22"/>
  <c r="L72" i="22"/>
  <c r="L73" i="22"/>
  <c r="L74" i="22"/>
  <c r="L75" i="22"/>
  <c r="L76" i="22"/>
  <c r="L77" i="22"/>
  <c r="L78" i="22"/>
  <c r="L79" i="22"/>
  <c r="L80" i="22"/>
  <c r="L81" i="22"/>
  <c r="L82" i="22"/>
  <c r="L83" i="22"/>
  <c r="L84" i="22"/>
  <c r="L85" i="22"/>
  <c r="L86" i="22"/>
  <c r="L87" i="22"/>
  <c r="L88" i="22"/>
  <c r="L89" i="22"/>
  <c r="L90" i="22"/>
  <c r="L91" i="22"/>
  <c r="L92" i="22"/>
  <c r="L93" i="22"/>
  <c r="L94" i="22"/>
  <c r="L95" i="22"/>
  <c r="L96" i="22"/>
  <c r="L97" i="22"/>
  <c r="L98" i="22"/>
  <c r="L99" i="22"/>
  <c r="L100" i="22"/>
  <c r="L101" i="22"/>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46" i="22"/>
  <c r="L147" i="22"/>
  <c r="L148" i="22"/>
  <c r="L149" i="22"/>
  <c r="L150" i="22"/>
  <c r="L151" i="22"/>
  <c r="L152" i="22"/>
  <c r="L153" i="22"/>
  <c r="L154" i="22"/>
  <c r="L155" i="22"/>
  <c r="L156" i="22"/>
  <c r="L157" i="22"/>
  <c r="L158" i="22"/>
  <c r="L159" i="22"/>
  <c r="L160" i="22"/>
  <c r="L161" i="22"/>
  <c r="L162" i="22"/>
  <c r="L163" i="22"/>
  <c r="L164" i="22"/>
  <c r="L165" i="22"/>
  <c r="L166" i="22"/>
  <c r="L167" i="22"/>
  <c r="L168" i="22"/>
  <c r="L169" i="22"/>
  <c r="L170" i="22"/>
  <c r="L171" i="22"/>
  <c r="L172" i="22"/>
  <c r="L173" i="22"/>
  <c r="L174" i="22"/>
  <c r="L175" i="22"/>
  <c r="L176" i="22"/>
  <c r="L177" i="22"/>
  <c r="L178" i="22"/>
  <c r="L179" i="22"/>
  <c r="L180" i="22"/>
  <c r="L181" i="22"/>
  <c r="L182" i="22"/>
  <c r="L183" i="22"/>
  <c r="L184" i="22"/>
  <c r="L185" i="22"/>
  <c r="L186" i="22"/>
  <c r="L187" i="22"/>
  <c r="L188" i="22"/>
  <c r="L189" i="22"/>
  <c r="L190" i="22"/>
  <c r="L191" i="22"/>
  <c r="L192" i="22"/>
  <c r="L193" i="22"/>
  <c r="L194" i="22"/>
  <c r="L195" i="22"/>
  <c r="L196" i="22"/>
  <c r="L197" i="22"/>
  <c r="L198" i="22"/>
  <c r="L199" i="22"/>
  <c r="L200" i="22"/>
  <c r="L201" i="22"/>
  <c r="L202" i="22"/>
  <c r="L203" i="22"/>
  <c r="L204" i="22"/>
  <c r="L205" i="22"/>
  <c r="L206" i="22"/>
  <c r="L207" i="22"/>
  <c r="L208" i="22"/>
  <c r="L209" i="22"/>
  <c r="L210" i="22"/>
  <c r="L211" i="22"/>
  <c r="L212" i="22"/>
  <c r="L213" i="22"/>
  <c r="L214" i="22"/>
  <c r="L215" i="22"/>
  <c r="L216" i="22"/>
  <c r="L217" i="22"/>
  <c r="L218" i="22"/>
  <c r="L219" i="22"/>
  <c r="L220" i="22"/>
  <c r="L221" i="22"/>
  <c r="L222" i="22"/>
  <c r="L223" i="22"/>
  <c r="L224" i="22"/>
  <c r="L225" i="22"/>
  <c r="L226" i="22"/>
  <c r="L227" i="22"/>
  <c r="L228" i="22"/>
  <c r="L229" i="22"/>
  <c r="L230" i="22"/>
  <c r="L231" i="22"/>
  <c r="L232" i="22"/>
  <c r="L233" i="22"/>
  <c r="L234" i="22"/>
  <c r="L235" i="22"/>
  <c r="L236" i="22"/>
  <c r="L237" i="22"/>
  <c r="L238" i="22"/>
  <c r="L239" i="22"/>
  <c r="L240" i="22"/>
  <c r="L241" i="22"/>
  <c r="L242" i="22"/>
  <c r="L243" i="22"/>
  <c r="L244" i="22"/>
  <c r="L245" i="22"/>
  <c r="L246" i="22"/>
  <c r="L247" i="22"/>
  <c r="L248" i="22"/>
  <c r="L249" i="22"/>
  <c r="L250" i="22"/>
  <c r="L251" i="22"/>
  <c r="L252" i="22"/>
  <c r="L253" i="22"/>
  <c r="L254" i="22"/>
  <c r="L255" i="22"/>
  <c r="L256" i="22"/>
  <c r="L257" i="22"/>
  <c r="L258" i="22"/>
  <c r="L259" i="22"/>
  <c r="L260" i="22"/>
  <c r="L261" i="22"/>
  <c r="L262" i="22"/>
  <c r="L263" i="22"/>
  <c r="L264" i="22"/>
  <c r="L265" i="22"/>
  <c r="L266" i="22"/>
  <c r="L267" i="22"/>
  <c r="L268" i="22"/>
  <c r="L269" i="22"/>
  <c r="L270" i="22"/>
  <c r="L271" i="22"/>
  <c r="L272" i="22"/>
  <c r="L273" i="22"/>
  <c r="L274" i="22"/>
  <c r="L275" i="22"/>
  <c r="L276" i="22"/>
  <c r="L277" i="22"/>
  <c r="L278" i="22"/>
  <c r="L279" i="22"/>
  <c r="L280" i="22"/>
  <c r="L281" i="22"/>
  <c r="L282" i="22"/>
  <c r="L283" i="22"/>
  <c r="L284" i="22"/>
  <c r="L285" i="22"/>
  <c r="L286" i="22"/>
  <c r="L287" i="22"/>
  <c r="L288" i="22"/>
  <c r="L289" i="22"/>
  <c r="L290" i="22"/>
  <c r="L291" i="22"/>
  <c r="L292" i="22"/>
  <c r="L293" i="22"/>
  <c r="L294" i="22"/>
  <c r="L295" i="22"/>
  <c r="L296" i="22"/>
  <c r="L297" i="22"/>
  <c r="L298" i="22"/>
  <c r="L299" i="22"/>
  <c r="L300" i="22"/>
  <c r="L301" i="22"/>
  <c r="L302" i="22"/>
  <c r="L303" i="22"/>
  <c r="L304" i="22"/>
  <c r="L305" i="22"/>
  <c r="L306" i="22"/>
  <c r="L307" i="22"/>
  <c r="L308" i="22"/>
  <c r="L309" i="22"/>
  <c r="L310" i="22"/>
  <c r="L311" i="22"/>
  <c r="L312" i="22"/>
  <c r="L313" i="22"/>
  <c r="L314" i="22"/>
  <c r="L315" i="22"/>
  <c r="L316" i="22"/>
  <c r="L317" i="22"/>
  <c r="L318" i="22"/>
  <c r="L319" i="22"/>
  <c r="L320" i="22"/>
  <c r="L321" i="22"/>
  <c r="L322" i="22"/>
  <c r="L323" i="22"/>
  <c r="L324" i="22"/>
  <c r="L325" i="22"/>
  <c r="L326" i="22"/>
  <c r="L327" i="22"/>
  <c r="L328" i="22"/>
  <c r="L329" i="22"/>
  <c r="L330" i="22"/>
  <c r="L331" i="22"/>
  <c r="L332" i="22"/>
  <c r="L333" i="22"/>
  <c r="L334" i="22"/>
  <c r="L335" i="22"/>
  <c r="L336" i="22"/>
  <c r="L337" i="22"/>
  <c r="L338" i="22"/>
  <c r="L339" i="22"/>
  <c r="L340" i="22"/>
  <c r="L341" i="22"/>
  <c r="L342" i="22"/>
  <c r="L343" i="22"/>
  <c r="L344" i="22"/>
  <c r="L345" i="22"/>
  <c r="L346" i="22"/>
  <c r="L347" i="22"/>
  <c r="L348" i="22"/>
  <c r="L349" i="22"/>
  <c r="L350" i="22"/>
  <c r="L351" i="22"/>
  <c r="L352" i="22"/>
  <c r="L353" i="22"/>
  <c r="L354" i="22"/>
  <c r="L355" i="22"/>
  <c r="L356" i="22"/>
  <c r="L357" i="22"/>
  <c r="L358" i="22"/>
  <c r="L359" i="22"/>
  <c r="L360" i="22"/>
  <c r="L361" i="22"/>
  <c r="L362" i="22"/>
  <c r="L363" i="22"/>
  <c r="L364" i="22"/>
  <c r="L365" i="22"/>
  <c r="L366" i="22"/>
  <c r="L367" i="22"/>
  <c r="L368" i="22"/>
  <c r="L369" i="22"/>
  <c r="L370" i="22"/>
  <c r="L371" i="22"/>
  <c r="L372" i="22"/>
  <c r="L373" i="22"/>
  <c r="L374" i="22"/>
  <c r="L375" i="22"/>
  <c r="L376" i="22"/>
  <c r="L377" i="22"/>
  <c r="L378" i="22"/>
  <c r="L379" i="22"/>
  <c r="L380" i="22"/>
  <c r="L381" i="22"/>
  <c r="L382" i="22"/>
  <c r="L383" i="22"/>
  <c r="L384" i="22"/>
  <c r="L385" i="22"/>
  <c r="L386" i="22"/>
  <c r="L387" i="22"/>
  <c r="L388" i="22"/>
  <c r="L389" i="22"/>
  <c r="L390" i="22"/>
  <c r="L391" i="22"/>
  <c r="L392" i="22"/>
  <c r="L393" i="22"/>
  <c r="L394" i="22"/>
  <c r="L395" i="22"/>
  <c r="L396" i="22"/>
  <c r="L397" i="22"/>
  <c r="L398" i="22"/>
  <c r="L399" i="22"/>
  <c r="L400" i="22"/>
  <c r="L401" i="22"/>
  <c r="L402" i="22"/>
  <c r="L403" i="22"/>
  <c r="L404" i="22"/>
  <c r="L405" i="22"/>
  <c r="L406" i="22"/>
  <c r="L407" i="22"/>
  <c r="L408" i="22"/>
  <c r="L409" i="22"/>
  <c r="L410" i="22"/>
  <c r="L411" i="22"/>
  <c r="L412" i="22"/>
  <c r="L413" i="22"/>
  <c r="L414" i="22"/>
  <c r="L415" i="22"/>
  <c r="L416" i="22"/>
  <c r="L417" i="22"/>
  <c r="L418" i="22"/>
  <c r="L419" i="22"/>
  <c r="L420" i="22"/>
  <c r="L421" i="22"/>
  <c r="L422" i="22"/>
  <c r="L423" i="22"/>
  <c r="L424" i="22"/>
  <c r="L425" i="22"/>
  <c r="L426" i="22"/>
  <c r="L427" i="22"/>
  <c r="L428" i="22"/>
  <c r="L429" i="22"/>
  <c r="L430" i="22"/>
  <c r="L431" i="22"/>
  <c r="L432" i="22"/>
  <c r="L433" i="22"/>
  <c r="L434" i="22"/>
  <c r="L435" i="22"/>
  <c r="L436" i="22"/>
  <c r="L437" i="22"/>
  <c r="L438" i="22"/>
  <c r="L439" i="22"/>
  <c r="L440" i="22"/>
  <c r="L441" i="22"/>
  <c r="L442" i="22"/>
  <c r="L443" i="22"/>
  <c r="L444" i="22"/>
  <c r="L445" i="22"/>
  <c r="L446" i="22"/>
  <c r="L447" i="22"/>
  <c r="L448" i="22"/>
  <c r="L449" i="22"/>
  <c r="L450" i="22"/>
  <c r="L451" i="22"/>
  <c r="L452" i="22"/>
  <c r="L453" i="22"/>
  <c r="L454" i="22"/>
  <c r="L455" i="22"/>
  <c r="L456" i="22"/>
  <c r="L457" i="22"/>
  <c r="L458" i="22"/>
  <c r="L459" i="22"/>
  <c r="L460" i="22"/>
  <c r="L461" i="22"/>
  <c r="L462" i="22"/>
  <c r="L463" i="22"/>
  <c r="L464" i="22"/>
  <c r="L465" i="22"/>
  <c r="L466" i="22"/>
  <c r="L467" i="22"/>
  <c r="L468" i="22"/>
  <c r="L469" i="22"/>
  <c r="L470" i="22"/>
  <c r="L471" i="22"/>
  <c r="L472" i="22"/>
  <c r="L473" i="22"/>
  <c r="L474" i="22"/>
  <c r="L475" i="22"/>
  <c r="L476" i="22"/>
  <c r="L477" i="22"/>
  <c r="L478" i="22"/>
  <c r="L479" i="22"/>
  <c r="L480" i="22"/>
  <c r="L481" i="22"/>
  <c r="L482" i="22"/>
  <c r="L483" i="22"/>
  <c r="L484" i="22"/>
  <c r="L485" i="22"/>
  <c r="L486" i="22"/>
  <c r="L487" i="22"/>
  <c r="L488" i="22"/>
  <c r="L489" i="22"/>
  <c r="L490" i="22"/>
  <c r="L491" i="22"/>
  <c r="L492" i="22"/>
  <c r="L493" i="22"/>
  <c r="L494" i="22"/>
  <c r="L495" i="22"/>
  <c r="L496" i="22"/>
  <c r="L497" i="22"/>
  <c r="L498" i="22"/>
  <c r="L499" i="22"/>
  <c r="L500" i="22"/>
  <c r="L501" i="22"/>
  <c r="L502" i="22"/>
  <c r="L503" i="22"/>
  <c r="L504" i="22"/>
  <c r="L505" i="22"/>
  <c r="L506" i="22"/>
  <c r="L507" i="22"/>
  <c r="L508" i="22"/>
  <c r="L509" i="22"/>
  <c r="L510" i="22"/>
  <c r="L511" i="22"/>
  <c r="L512" i="22"/>
  <c r="L513" i="22"/>
  <c r="L514" i="22"/>
  <c r="L515" i="22"/>
  <c r="L516" i="22"/>
  <c r="L517" i="22"/>
  <c r="L518" i="22"/>
  <c r="L519" i="22"/>
  <c r="L520" i="22"/>
  <c r="L521" i="22"/>
  <c r="L522" i="22"/>
  <c r="L523" i="22"/>
  <c r="L524" i="22"/>
  <c r="L525" i="22"/>
  <c r="L526" i="22"/>
  <c r="L527" i="22"/>
  <c r="L528" i="22"/>
  <c r="L529" i="22"/>
  <c r="L530" i="22"/>
  <c r="L531" i="22"/>
  <c r="L532" i="22"/>
  <c r="L533" i="22"/>
  <c r="L534" i="22"/>
  <c r="L535" i="22"/>
  <c r="L536" i="22"/>
  <c r="L537" i="22"/>
  <c r="L538" i="22"/>
  <c r="L539" i="22"/>
  <c r="L540" i="22"/>
  <c r="L541" i="22"/>
  <c r="L542" i="22"/>
  <c r="L543" i="22"/>
  <c r="L544" i="22"/>
  <c r="L545" i="22"/>
  <c r="L546" i="22"/>
  <c r="L547" i="22"/>
  <c r="L548" i="22"/>
  <c r="L549" i="22"/>
  <c r="L550" i="22"/>
  <c r="L551" i="22"/>
  <c r="L552" i="22"/>
  <c r="L553" i="22"/>
  <c r="L554" i="22"/>
  <c r="L555" i="22"/>
  <c r="L556" i="22"/>
  <c r="L557" i="22"/>
  <c r="L558" i="22"/>
  <c r="L559" i="22"/>
  <c r="L560" i="22"/>
  <c r="L561" i="22"/>
  <c r="L562" i="22"/>
  <c r="L563" i="22"/>
  <c r="L564" i="22"/>
  <c r="L565" i="22"/>
  <c r="L566" i="22"/>
  <c r="L567" i="22"/>
  <c r="L568" i="22"/>
  <c r="L569" i="22"/>
  <c r="L570" i="22"/>
  <c r="L571" i="22"/>
  <c r="L572" i="22"/>
  <c r="L573" i="22"/>
  <c r="L574" i="22"/>
  <c r="L575" i="22"/>
  <c r="L576" i="22"/>
  <c r="L577" i="22"/>
  <c r="L578" i="22"/>
  <c r="L579" i="22"/>
  <c r="L580" i="22"/>
  <c r="L581" i="22"/>
  <c r="L582" i="22"/>
  <c r="L583" i="22"/>
  <c r="L584" i="22"/>
  <c r="L585" i="22"/>
  <c r="L586" i="22"/>
  <c r="L587" i="22"/>
  <c r="L588" i="22"/>
  <c r="L589" i="22"/>
  <c r="L590" i="22"/>
  <c r="L591" i="22"/>
  <c r="L592" i="22"/>
  <c r="L593" i="22"/>
  <c r="L594" i="22"/>
  <c r="L595" i="22"/>
  <c r="L596" i="22"/>
  <c r="L597" i="22"/>
  <c r="L598" i="22"/>
  <c r="L599" i="22"/>
  <c r="L600" i="22"/>
  <c r="L601" i="22"/>
  <c r="L602" i="22"/>
  <c r="L603" i="22"/>
  <c r="L604" i="22"/>
  <c r="L605" i="22"/>
  <c r="L606" i="22"/>
  <c r="L607" i="22"/>
  <c r="L608" i="22"/>
  <c r="L609" i="22"/>
  <c r="L610" i="22"/>
  <c r="L611" i="22"/>
  <c r="L612" i="22"/>
  <c r="L613" i="22"/>
  <c r="L614" i="22"/>
  <c r="L615" i="22"/>
  <c r="L616" i="22"/>
  <c r="L617" i="22"/>
  <c r="L618" i="22"/>
  <c r="L619" i="22"/>
  <c r="L620" i="22"/>
  <c r="L621" i="22"/>
  <c r="L622" i="22"/>
  <c r="L623" i="22"/>
  <c r="L624" i="22"/>
  <c r="L625" i="22"/>
  <c r="L626" i="22"/>
  <c r="L627" i="22"/>
  <c r="L628" i="22"/>
  <c r="L629" i="22"/>
  <c r="L630" i="22"/>
  <c r="L631" i="22"/>
  <c r="L632" i="22"/>
  <c r="L633" i="22"/>
  <c r="L634" i="22"/>
  <c r="L635" i="22"/>
  <c r="L636" i="22"/>
  <c r="L637" i="22"/>
  <c r="L638" i="22"/>
  <c r="L639" i="22"/>
  <c r="L640" i="22"/>
  <c r="L641" i="22"/>
  <c r="L642" i="22"/>
  <c r="L643" i="22"/>
  <c r="L644" i="22"/>
  <c r="L645" i="22"/>
  <c r="L646" i="22"/>
  <c r="L647" i="22"/>
  <c r="L648" i="22"/>
  <c r="L649" i="22"/>
  <c r="L650" i="22"/>
  <c r="L651" i="22"/>
  <c r="L652" i="22"/>
  <c r="L653" i="22"/>
  <c r="L654" i="22"/>
  <c r="L655" i="22"/>
  <c r="L656" i="22"/>
  <c r="L657" i="22"/>
  <c r="L658" i="22"/>
  <c r="L659" i="22"/>
  <c r="L660" i="22"/>
  <c r="L661" i="22"/>
  <c r="L662" i="22"/>
  <c r="L663" i="22"/>
  <c r="L664" i="22"/>
  <c r="L665" i="22"/>
  <c r="L666" i="22"/>
  <c r="L667" i="22"/>
  <c r="L668" i="22"/>
  <c r="L669" i="22"/>
  <c r="L670" i="22"/>
  <c r="L671" i="22"/>
  <c r="L672" i="22"/>
  <c r="L673" i="22"/>
  <c r="L674" i="22"/>
  <c r="L675" i="22"/>
  <c r="L676" i="22"/>
  <c r="L677" i="22"/>
  <c r="L678" i="22"/>
  <c r="L679" i="22"/>
  <c r="L680" i="22"/>
  <c r="L681" i="22"/>
  <c r="L682" i="22"/>
  <c r="L683" i="22"/>
  <c r="L684" i="22"/>
  <c r="L685" i="22"/>
  <c r="L686" i="22"/>
  <c r="L687" i="22"/>
  <c r="L688" i="22"/>
  <c r="L689" i="22"/>
  <c r="L690" i="22"/>
  <c r="L691" i="22"/>
  <c r="L692" i="22"/>
  <c r="L693" i="22"/>
  <c r="L694" i="22"/>
  <c r="L695" i="22"/>
  <c r="L696" i="22"/>
  <c r="L697" i="22"/>
  <c r="L698" i="22"/>
  <c r="L699" i="22"/>
  <c r="L700" i="22"/>
  <c r="L701" i="22"/>
  <c r="L702" i="22"/>
  <c r="L703" i="22"/>
  <c r="L704" i="22"/>
  <c r="L705" i="22"/>
  <c r="L706" i="22"/>
  <c r="L707" i="22"/>
  <c r="L708" i="22"/>
  <c r="L709" i="22"/>
  <c r="L710" i="22"/>
  <c r="L711" i="22"/>
  <c r="L712" i="22"/>
  <c r="L713" i="22"/>
  <c r="L714" i="22"/>
  <c r="L715" i="22"/>
  <c r="L716" i="22"/>
  <c r="L717" i="22"/>
  <c r="L718" i="22"/>
  <c r="L719" i="22"/>
  <c r="L720" i="22"/>
  <c r="L721" i="22"/>
  <c r="L722" i="22"/>
  <c r="L723" i="22"/>
  <c r="L724" i="22"/>
  <c r="L725" i="22"/>
  <c r="L726" i="22"/>
  <c r="L727" i="22"/>
  <c r="L728" i="22"/>
  <c r="L729" i="22"/>
  <c r="L730" i="22"/>
  <c r="L731" i="22"/>
  <c r="L732" i="22"/>
  <c r="L733" i="22"/>
  <c r="L734" i="22"/>
  <c r="L735" i="22"/>
  <c r="L736" i="22"/>
  <c r="L737" i="22"/>
  <c r="L738" i="22"/>
  <c r="L739" i="22"/>
  <c r="L740" i="22"/>
  <c r="L741" i="22"/>
  <c r="L742" i="22"/>
  <c r="L743" i="22"/>
  <c r="L744" i="22"/>
  <c r="L745" i="22"/>
  <c r="L746" i="22"/>
  <c r="L747" i="22"/>
  <c r="L748" i="22"/>
  <c r="L749" i="22"/>
  <c r="L750" i="22"/>
  <c r="L751" i="22"/>
  <c r="L752" i="22"/>
  <c r="L753" i="22"/>
  <c r="L754" i="22"/>
  <c r="L755" i="22"/>
  <c r="L756" i="22"/>
  <c r="L757" i="22"/>
  <c r="L758" i="22"/>
  <c r="L759" i="22"/>
  <c r="L760" i="22"/>
  <c r="L761" i="22"/>
  <c r="L762" i="22"/>
  <c r="L763" i="22"/>
  <c r="L764" i="22"/>
  <c r="L765" i="22"/>
  <c r="L766" i="22"/>
  <c r="L767" i="22"/>
  <c r="L768" i="22"/>
  <c r="L769" i="22"/>
  <c r="L770" i="22"/>
  <c r="L771" i="22"/>
  <c r="L772" i="22"/>
  <c r="L773" i="22"/>
  <c r="L774" i="22"/>
  <c r="L775" i="22"/>
  <c r="L776" i="22"/>
  <c r="L777" i="22"/>
  <c r="L778" i="22"/>
  <c r="L779" i="22"/>
  <c r="L780" i="22"/>
  <c r="L781" i="22"/>
  <c r="L782" i="22"/>
  <c r="L783" i="22"/>
  <c r="L784" i="22"/>
  <c r="L785" i="22"/>
  <c r="L786" i="22"/>
  <c r="L787" i="22"/>
  <c r="L788" i="22"/>
  <c r="L789" i="22"/>
  <c r="L790" i="22"/>
  <c r="L791" i="22"/>
  <c r="L792" i="22"/>
  <c r="L793" i="22"/>
  <c r="L794" i="22"/>
  <c r="L795" i="22"/>
  <c r="L796" i="22"/>
  <c r="L797" i="22"/>
  <c r="L798" i="22"/>
  <c r="L799" i="22"/>
  <c r="L800" i="22"/>
  <c r="L801" i="22"/>
  <c r="L802" i="22"/>
  <c r="L803" i="22"/>
  <c r="L804" i="22"/>
  <c r="L805" i="22"/>
  <c r="L806" i="22"/>
  <c r="L807" i="22"/>
  <c r="L808" i="22"/>
  <c r="L809" i="22"/>
  <c r="L810" i="22"/>
  <c r="L811" i="22"/>
  <c r="L812" i="22"/>
  <c r="L813" i="22"/>
  <c r="L814" i="22"/>
  <c r="L815" i="22"/>
  <c r="L816" i="22"/>
  <c r="L817" i="22"/>
  <c r="L818" i="22"/>
  <c r="L819" i="22"/>
  <c r="L820" i="22"/>
  <c r="L821" i="22"/>
  <c r="L822" i="22"/>
  <c r="L823" i="22"/>
  <c r="L824" i="22"/>
  <c r="L825" i="22"/>
  <c r="L826" i="22"/>
  <c r="L827" i="22"/>
  <c r="L828" i="22"/>
  <c r="L829" i="22"/>
  <c r="L830" i="22"/>
  <c r="L831" i="22"/>
  <c r="L832" i="22"/>
  <c r="L833" i="22"/>
  <c r="L834" i="22"/>
  <c r="L835" i="22"/>
  <c r="L836" i="22"/>
  <c r="L837" i="22"/>
  <c r="L838" i="22"/>
  <c r="L839" i="22"/>
  <c r="L840" i="22"/>
  <c r="L841" i="22"/>
  <c r="L842" i="22"/>
  <c r="L843" i="22"/>
  <c r="L844" i="22"/>
  <c r="L845" i="22"/>
  <c r="L846" i="22"/>
  <c r="L847" i="22"/>
  <c r="L848" i="22"/>
  <c r="L849" i="22"/>
  <c r="L850" i="22"/>
  <c r="L851" i="22"/>
  <c r="L852" i="22"/>
  <c r="L853" i="22"/>
  <c r="L854" i="22"/>
  <c r="L855" i="22"/>
  <c r="L856" i="22"/>
  <c r="L857" i="22"/>
  <c r="L858" i="22"/>
  <c r="L859" i="22"/>
  <c r="L860" i="22"/>
  <c r="L861" i="22"/>
  <c r="L862" i="22"/>
  <c r="L863" i="22"/>
  <c r="L864" i="22"/>
  <c r="L865" i="22"/>
  <c r="L866" i="22"/>
  <c r="L867" i="22"/>
  <c r="L868" i="22"/>
  <c r="L869" i="22"/>
  <c r="L870" i="22"/>
  <c r="L871" i="22"/>
  <c r="L872" i="22"/>
  <c r="L873" i="22"/>
  <c r="L874" i="22"/>
  <c r="L875" i="22"/>
  <c r="L876" i="22"/>
  <c r="L877" i="22"/>
  <c r="L878" i="22"/>
  <c r="L879" i="22"/>
  <c r="L880" i="22"/>
  <c r="L881" i="22"/>
  <c r="L882" i="22"/>
  <c r="L883" i="22"/>
  <c r="L884" i="22"/>
  <c r="L885" i="22"/>
  <c r="L886" i="22"/>
  <c r="L887" i="22"/>
  <c r="L888" i="22"/>
  <c r="L889" i="22"/>
  <c r="L890" i="22"/>
  <c r="L891" i="22"/>
  <c r="L892" i="22"/>
  <c r="L893" i="22"/>
  <c r="L894" i="22"/>
  <c r="L895" i="22"/>
  <c r="L896" i="22"/>
  <c r="L897" i="22"/>
  <c r="L898" i="22"/>
  <c r="L899" i="22"/>
  <c r="L900" i="22"/>
  <c r="L901" i="22"/>
  <c r="L902" i="22"/>
  <c r="L903" i="22"/>
  <c r="L904" i="22"/>
  <c r="L905" i="22"/>
  <c r="L906" i="22"/>
  <c r="L907" i="22"/>
  <c r="L908" i="22"/>
  <c r="L909" i="22"/>
  <c r="L910" i="22"/>
  <c r="L911" i="22"/>
  <c r="L912" i="22"/>
  <c r="L913" i="22"/>
  <c r="L914" i="22"/>
  <c r="L915" i="22"/>
  <c r="L916" i="22"/>
  <c r="L917" i="22"/>
  <c r="L918" i="22"/>
  <c r="L919" i="22"/>
  <c r="L920" i="22"/>
  <c r="L921" i="22"/>
  <c r="L922" i="22"/>
  <c r="L923" i="22"/>
  <c r="L924" i="22"/>
  <c r="L925" i="22"/>
  <c r="L926" i="22"/>
  <c r="L927" i="22"/>
  <c r="L928" i="22"/>
  <c r="L929" i="22"/>
  <c r="L930" i="22"/>
  <c r="L931" i="22"/>
  <c r="L932" i="22"/>
  <c r="L933" i="22"/>
  <c r="L934" i="22"/>
  <c r="L935" i="22"/>
  <c r="L936" i="22"/>
  <c r="L937" i="22"/>
  <c r="L938" i="22"/>
  <c r="L939" i="22"/>
  <c r="L940" i="22"/>
  <c r="L941" i="22"/>
  <c r="L942" i="22"/>
  <c r="L943" i="22"/>
  <c r="L944" i="22"/>
  <c r="L945" i="22"/>
  <c r="L946" i="22"/>
  <c r="L947" i="22"/>
  <c r="L948" i="22"/>
  <c r="L949" i="22"/>
  <c r="L950" i="22"/>
  <c r="L951" i="22"/>
  <c r="L952" i="22"/>
  <c r="L953" i="22"/>
  <c r="L954" i="22"/>
  <c r="L955" i="22"/>
  <c r="L956" i="22"/>
  <c r="L957" i="22"/>
  <c r="L958" i="22"/>
  <c r="L959" i="22"/>
  <c r="L960" i="22"/>
  <c r="L961" i="22"/>
  <c r="L962" i="22"/>
  <c r="L963" i="22"/>
  <c r="L964" i="22"/>
  <c r="L965" i="22"/>
  <c r="L966" i="22"/>
  <c r="L967" i="22"/>
  <c r="L968" i="22"/>
  <c r="L969" i="22"/>
  <c r="L970" i="22"/>
  <c r="L971" i="22"/>
  <c r="L972" i="22"/>
  <c r="L973" i="22"/>
  <c r="L974" i="22"/>
  <c r="L975" i="22"/>
  <c r="L976" i="22"/>
  <c r="L977" i="22"/>
  <c r="L978" i="22"/>
  <c r="L979" i="22"/>
  <c r="L980" i="22"/>
  <c r="L981" i="22"/>
  <c r="L982" i="22"/>
  <c r="L983" i="22"/>
  <c r="L984" i="22"/>
  <c r="L985" i="22"/>
  <c r="L986" i="22"/>
  <c r="L987" i="22"/>
  <c r="L988" i="22"/>
  <c r="L989" i="22"/>
  <c r="L990" i="22"/>
  <c r="L991" i="22"/>
  <c r="L992" i="22"/>
  <c r="L993" i="22"/>
  <c r="L994" i="22"/>
  <c r="L995" i="22"/>
  <c r="L996" i="22"/>
  <c r="L997" i="22"/>
  <c r="L998" i="22"/>
  <c r="L999" i="22"/>
  <c r="L1000" i="22"/>
  <c r="L1001" i="22"/>
  <c r="L10" i="22"/>
  <c r="K10" i="22"/>
  <c r="K11" i="22"/>
  <c r="K12" i="22"/>
  <c r="K13" i="22"/>
  <c r="K14" i="22"/>
  <c r="B14" i="22" s="1"/>
  <c r="K15" i="22"/>
  <c r="B15" i="22" s="1"/>
  <c r="K16" i="22"/>
  <c r="B16" i="22" s="1"/>
  <c r="K17" i="22"/>
  <c r="B17" i="22" s="1"/>
  <c r="K18" i="22"/>
  <c r="B18" i="22" s="1"/>
  <c r="K19" i="22"/>
  <c r="B19" i="22" s="1"/>
  <c r="K20" i="22"/>
  <c r="B20" i="22" s="1"/>
  <c r="K21" i="22"/>
  <c r="B21" i="22" s="1"/>
  <c r="K22" i="22"/>
  <c r="B22" i="22" s="1"/>
  <c r="K23" i="22"/>
  <c r="B23" i="22" s="1"/>
  <c r="K24" i="22"/>
  <c r="B24" i="22" s="1"/>
  <c r="K25" i="22"/>
  <c r="B25" i="22" s="1"/>
  <c r="K26" i="22"/>
  <c r="B26" i="22" s="1"/>
  <c r="K27" i="22"/>
  <c r="B27" i="22" s="1"/>
  <c r="K28" i="22"/>
  <c r="B28" i="22" s="1"/>
  <c r="K29" i="22"/>
  <c r="B29" i="22" s="1"/>
  <c r="K30" i="22"/>
  <c r="B30" i="22" s="1"/>
  <c r="K31" i="22"/>
  <c r="B31" i="22" s="1"/>
  <c r="K32" i="22"/>
  <c r="B32" i="22" s="1"/>
  <c r="K33" i="22"/>
  <c r="B33" i="22" s="1"/>
  <c r="K34" i="22"/>
  <c r="B34" i="22" s="1"/>
  <c r="K35" i="22"/>
  <c r="B35" i="22" s="1"/>
  <c r="K36" i="22"/>
  <c r="B36" i="22" s="1"/>
  <c r="K37" i="22"/>
  <c r="B37" i="22" s="1"/>
  <c r="K38" i="22"/>
  <c r="B38" i="22" s="1"/>
  <c r="K39" i="22"/>
  <c r="B39" i="22" s="1"/>
  <c r="K40" i="22"/>
  <c r="B40" i="22" s="1"/>
  <c r="K41" i="22"/>
  <c r="B41" i="22" s="1"/>
  <c r="K42" i="22"/>
  <c r="B42" i="22" s="1"/>
  <c r="K43" i="22"/>
  <c r="B43" i="22" s="1"/>
  <c r="K44" i="22"/>
  <c r="B44" i="22" s="1"/>
  <c r="K45" i="22"/>
  <c r="B45" i="22" s="1"/>
  <c r="K46" i="22"/>
  <c r="B46" i="22" s="1"/>
  <c r="K47" i="22"/>
  <c r="B47" i="22" s="1"/>
  <c r="K48" i="22"/>
  <c r="B48" i="22" s="1"/>
  <c r="K49" i="22"/>
  <c r="B49" i="22" s="1"/>
  <c r="K50" i="22"/>
  <c r="B50" i="22" s="1"/>
  <c r="K51" i="22"/>
  <c r="B51" i="22" s="1"/>
  <c r="K52" i="22"/>
  <c r="B52" i="22" s="1"/>
  <c r="K53" i="22"/>
  <c r="B53" i="22" s="1"/>
  <c r="K54" i="22"/>
  <c r="B54" i="22" s="1"/>
  <c r="K55" i="22"/>
  <c r="B55" i="22" s="1"/>
  <c r="K56" i="22"/>
  <c r="B56" i="22" s="1"/>
  <c r="K57" i="22"/>
  <c r="B57" i="22" s="1"/>
  <c r="K58" i="22"/>
  <c r="B58" i="22" s="1"/>
  <c r="K59" i="22"/>
  <c r="B59" i="22" s="1"/>
  <c r="K60" i="22"/>
  <c r="B60" i="22" s="1"/>
  <c r="K61" i="22"/>
  <c r="B61" i="22" s="1"/>
  <c r="K62" i="22"/>
  <c r="B62" i="22" s="1"/>
  <c r="K63" i="22"/>
  <c r="B63" i="22" s="1"/>
  <c r="K64" i="22"/>
  <c r="B64" i="22" s="1"/>
  <c r="K65" i="22"/>
  <c r="B65" i="22" s="1"/>
  <c r="K66" i="22"/>
  <c r="B66" i="22" s="1"/>
  <c r="K67" i="22"/>
  <c r="B67" i="22" s="1"/>
  <c r="K68" i="22"/>
  <c r="B68" i="22" s="1"/>
  <c r="K69" i="22"/>
  <c r="B69" i="22" s="1"/>
  <c r="K70" i="22"/>
  <c r="B70" i="22" s="1"/>
  <c r="K71" i="22"/>
  <c r="B71" i="22" s="1"/>
  <c r="K72" i="22"/>
  <c r="B72" i="22" s="1"/>
  <c r="K73" i="22"/>
  <c r="B73" i="22" s="1"/>
  <c r="K74" i="22"/>
  <c r="B74" i="22" s="1"/>
  <c r="K75" i="22"/>
  <c r="B75" i="22" s="1"/>
  <c r="K76" i="22"/>
  <c r="B76" i="22" s="1"/>
  <c r="K77" i="22"/>
  <c r="B77" i="22" s="1"/>
  <c r="K78" i="22"/>
  <c r="B78" i="22" s="1"/>
  <c r="K79" i="22"/>
  <c r="B79" i="22" s="1"/>
  <c r="K80" i="22"/>
  <c r="B80" i="22" s="1"/>
  <c r="K81" i="22"/>
  <c r="B81" i="22" s="1"/>
  <c r="K82" i="22"/>
  <c r="B82" i="22" s="1"/>
  <c r="K83" i="22"/>
  <c r="B83" i="22" s="1"/>
  <c r="K84" i="22"/>
  <c r="B84" i="22" s="1"/>
  <c r="K85" i="22"/>
  <c r="B85" i="22" s="1"/>
  <c r="K86" i="22"/>
  <c r="B86" i="22" s="1"/>
  <c r="K87" i="22"/>
  <c r="B87" i="22" s="1"/>
  <c r="K88" i="22"/>
  <c r="B88" i="22" s="1"/>
  <c r="K89" i="22"/>
  <c r="B89" i="22" s="1"/>
  <c r="K90" i="22"/>
  <c r="B90" i="22" s="1"/>
  <c r="K91" i="22"/>
  <c r="B91" i="22" s="1"/>
  <c r="K92" i="22"/>
  <c r="B92" i="22" s="1"/>
  <c r="K93" i="22"/>
  <c r="B93" i="22" s="1"/>
  <c r="K94" i="22"/>
  <c r="B94" i="22" s="1"/>
  <c r="K95" i="22"/>
  <c r="B95" i="22" s="1"/>
  <c r="K96" i="22"/>
  <c r="B96" i="22" s="1"/>
  <c r="K97" i="22"/>
  <c r="B97" i="22" s="1"/>
  <c r="K98" i="22"/>
  <c r="B98" i="22" s="1"/>
  <c r="K99" i="22"/>
  <c r="B99" i="22" s="1"/>
  <c r="K100" i="22"/>
  <c r="B100" i="22" s="1"/>
  <c r="K101" i="22"/>
  <c r="B101" i="22" s="1"/>
  <c r="K102" i="22"/>
  <c r="B102" i="22" s="1"/>
  <c r="K103" i="22"/>
  <c r="B103" i="22" s="1"/>
  <c r="K104" i="22"/>
  <c r="B104" i="22" s="1"/>
  <c r="K105" i="22"/>
  <c r="B105" i="22" s="1"/>
  <c r="K106" i="22"/>
  <c r="B106" i="22" s="1"/>
  <c r="K107" i="22"/>
  <c r="B107" i="22" s="1"/>
  <c r="K108" i="22"/>
  <c r="B108" i="22" s="1"/>
  <c r="K109" i="22"/>
  <c r="B109" i="22" s="1"/>
  <c r="K110" i="22"/>
  <c r="B110" i="22" s="1"/>
  <c r="K111" i="22"/>
  <c r="B111" i="22" s="1"/>
  <c r="K112" i="22"/>
  <c r="B112" i="22" s="1"/>
  <c r="K113" i="22"/>
  <c r="B113" i="22" s="1"/>
  <c r="K114" i="22"/>
  <c r="B114" i="22" s="1"/>
  <c r="K115" i="22"/>
  <c r="B115" i="22" s="1"/>
  <c r="K116" i="22"/>
  <c r="B116" i="22" s="1"/>
  <c r="K117" i="22"/>
  <c r="B117" i="22" s="1"/>
  <c r="K118" i="22"/>
  <c r="B118" i="22" s="1"/>
  <c r="K119" i="22"/>
  <c r="B119" i="22" s="1"/>
  <c r="K120" i="22"/>
  <c r="B120" i="22" s="1"/>
  <c r="K121" i="22"/>
  <c r="B121" i="22" s="1"/>
  <c r="K122" i="22"/>
  <c r="B122" i="22" s="1"/>
  <c r="K123" i="22"/>
  <c r="B123" i="22" s="1"/>
  <c r="K124" i="22"/>
  <c r="B124" i="22" s="1"/>
  <c r="K125" i="22"/>
  <c r="B125" i="22" s="1"/>
  <c r="K126" i="22"/>
  <c r="B126" i="22" s="1"/>
  <c r="K127" i="22"/>
  <c r="B127" i="22" s="1"/>
  <c r="K128" i="22"/>
  <c r="B128" i="22" s="1"/>
  <c r="K129" i="22"/>
  <c r="B129" i="22" s="1"/>
  <c r="K130" i="22"/>
  <c r="B130" i="22" s="1"/>
  <c r="K131" i="22"/>
  <c r="B131" i="22" s="1"/>
  <c r="K132" i="22"/>
  <c r="B132" i="22" s="1"/>
  <c r="K133" i="22"/>
  <c r="B133" i="22" s="1"/>
  <c r="K134" i="22"/>
  <c r="B134" i="22" s="1"/>
  <c r="K135" i="22"/>
  <c r="B135" i="22" s="1"/>
  <c r="K136" i="22"/>
  <c r="B136" i="22" s="1"/>
  <c r="K137" i="22"/>
  <c r="B137" i="22" s="1"/>
  <c r="K138" i="22"/>
  <c r="B138" i="22" s="1"/>
  <c r="K139" i="22"/>
  <c r="B139" i="22" s="1"/>
  <c r="K140" i="22"/>
  <c r="B140" i="22" s="1"/>
  <c r="K141" i="22"/>
  <c r="B141" i="22" s="1"/>
  <c r="K142" i="22"/>
  <c r="B142" i="22" s="1"/>
  <c r="K143" i="22"/>
  <c r="B143" i="22" s="1"/>
  <c r="K144" i="22"/>
  <c r="B144" i="22" s="1"/>
  <c r="K145" i="22"/>
  <c r="B145" i="22" s="1"/>
  <c r="K146" i="22"/>
  <c r="B146" i="22" s="1"/>
  <c r="K147" i="22"/>
  <c r="B147" i="22" s="1"/>
  <c r="K148" i="22"/>
  <c r="B148" i="22" s="1"/>
  <c r="K149" i="22"/>
  <c r="B149" i="22" s="1"/>
  <c r="K150" i="22"/>
  <c r="B150" i="22" s="1"/>
  <c r="K151" i="22"/>
  <c r="B151" i="22" s="1"/>
  <c r="K152" i="22"/>
  <c r="B152" i="22" s="1"/>
  <c r="K153" i="22"/>
  <c r="B153" i="22" s="1"/>
  <c r="K154" i="22"/>
  <c r="B154" i="22" s="1"/>
  <c r="K155" i="22"/>
  <c r="B155" i="22" s="1"/>
  <c r="K156" i="22"/>
  <c r="B156" i="22" s="1"/>
  <c r="K157" i="22"/>
  <c r="B157" i="22" s="1"/>
  <c r="K158" i="22"/>
  <c r="B158" i="22" s="1"/>
  <c r="K159" i="22"/>
  <c r="B159" i="22" s="1"/>
  <c r="K160" i="22"/>
  <c r="B160" i="22" s="1"/>
  <c r="K161" i="22"/>
  <c r="B161" i="22" s="1"/>
  <c r="K162" i="22"/>
  <c r="B162" i="22" s="1"/>
  <c r="K163" i="22"/>
  <c r="B163" i="22" s="1"/>
  <c r="K164" i="22"/>
  <c r="B164" i="22" s="1"/>
  <c r="K165" i="22"/>
  <c r="B165" i="22" s="1"/>
  <c r="K166" i="22"/>
  <c r="B166" i="22" s="1"/>
  <c r="K167" i="22"/>
  <c r="B167" i="22" s="1"/>
  <c r="K168" i="22"/>
  <c r="B168" i="22" s="1"/>
  <c r="K169" i="22"/>
  <c r="B169" i="22" s="1"/>
  <c r="K170" i="22"/>
  <c r="B170" i="22" s="1"/>
  <c r="K171" i="22"/>
  <c r="B171" i="22" s="1"/>
  <c r="K172" i="22"/>
  <c r="B172" i="22" s="1"/>
  <c r="K173" i="22"/>
  <c r="B173" i="22" s="1"/>
  <c r="K174" i="22"/>
  <c r="B174" i="22" s="1"/>
  <c r="K175" i="22"/>
  <c r="B175" i="22" s="1"/>
  <c r="K176" i="22"/>
  <c r="B176" i="22" s="1"/>
  <c r="K177" i="22"/>
  <c r="B177" i="22" s="1"/>
  <c r="K178" i="22"/>
  <c r="B178" i="22" s="1"/>
  <c r="K179" i="22"/>
  <c r="B179" i="22" s="1"/>
  <c r="K180" i="22"/>
  <c r="B180" i="22" s="1"/>
  <c r="K181" i="22"/>
  <c r="B181" i="22" s="1"/>
  <c r="K182" i="22"/>
  <c r="B182" i="22" s="1"/>
  <c r="K183" i="22"/>
  <c r="B183" i="22" s="1"/>
  <c r="K184" i="22"/>
  <c r="B184" i="22" s="1"/>
  <c r="K185" i="22"/>
  <c r="B185" i="22" s="1"/>
  <c r="K186" i="22"/>
  <c r="B186" i="22" s="1"/>
  <c r="K187" i="22"/>
  <c r="B187" i="22" s="1"/>
  <c r="K188" i="22"/>
  <c r="B188" i="22" s="1"/>
  <c r="K189" i="22"/>
  <c r="B189" i="22" s="1"/>
  <c r="K190" i="22"/>
  <c r="B190" i="22" s="1"/>
  <c r="K191" i="22"/>
  <c r="B191" i="22" s="1"/>
  <c r="K192" i="22"/>
  <c r="B192" i="22" s="1"/>
  <c r="K193" i="22"/>
  <c r="B193" i="22" s="1"/>
  <c r="K194" i="22"/>
  <c r="B194" i="22" s="1"/>
  <c r="K195" i="22"/>
  <c r="B195" i="22" s="1"/>
  <c r="K196" i="22"/>
  <c r="B196" i="22" s="1"/>
  <c r="K197" i="22"/>
  <c r="B197" i="22" s="1"/>
  <c r="K198" i="22"/>
  <c r="B198" i="22" s="1"/>
  <c r="K199" i="22"/>
  <c r="B199" i="22" s="1"/>
  <c r="K200" i="22"/>
  <c r="B200" i="22" s="1"/>
  <c r="K201" i="22"/>
  <c r="B201" i="22" s="1"/>
  <c r="K202" i="22"/>
  <c r="B202" i="22" s="1"/>
  <c r="K203" i="22"/>
  <c r="B203" i="22" s="1"/>
  <c r="K204" i="22"/>
  <c r="B204" i="22" s="1"/>
  <c r="K205" i="22"/>
  <c r="B205" i="22" s="1"/>
  <c r="K206" i="22"/>
  <c r="B206" i="22" s="1"/>
  <c r="K207" i="22"/>
  <c r="B207" i="22" s="1"/>
  <c r="K208" i="22"/>
  <c r="B208" i="22" s="1"/>
  <c r="K209" i="22"/>
  <c r="B209" i="22" s="1"/>
  <c r="K210" i="22"/>
  <c r="B210" i="22" s="1"/>
  <c r="K211" i="22"/>
  <c r="B211" i="22" s="1"/>
  <c r="K212" i="22"/>
  <c r="B212" i="22" s="1"/>
  <c r="K213" i="22"/>
  <c r="B213" i="22" s="1"/>
  <c r="K214" i="22"/>
  <c r="B214" i="22" s="1"/>
  <c r="K215" i="22"/>
  <c r="B215" i="22" s="1"/>
  <c r="K216" i="22"/>
  <c r="B216" i="22" s="1"/>
  <c r="K217" i="22"/>
  <c r="B217" i="22" s="1"/>
  <c r="K218" i="22"/>
  <c r="B218" i="22" s="1"/>
  <c r="K219" i="22"/>
  <c r="B219" i="22" s="1"/>
  <c r="K220" i="22"/>
  <c r="B220" i="22" s="1"/>
  <c r="K221" i="22"/>
  <c r="B221" i="22" s="1"/>
  <c r="K222" i="22"/>
  <c r="B222" i="22" s="1"/>
  <c r="K223" i="22"/>
  <c r="B223" i="22" s="1"/>
  <c r="K224" i="22"/>
  <c r="B224" i="22" s="1"/>
  <c r="K225" i="22"/>
  <c r="B225" i="22" s="1"/>
  <c r="K226" i="22"/>
  <c r="B226" i="22" s="1"/>
  <c r="K227" i="22"/>
  <c r="B227" i="22" s="1"/>
  <c r="K228" i="22"/>
  <c r="B228" i="22" s="1"/>
  <c r="K229" i="22"/>
  <c r="B229" i="22" s="1"/>
  <c r="K230" i="22"/>
  <c r="B230" i="22" s="1"/>
  <c r="K231" i="22"/>
  <c r="B231" i="22" s="1"/>
  <c r="K232" i="22"/>
  <c r="B232" i="22" s="1"/>
  <c r="K233" i="22"/>
  <c r="B233" i="22" s="1"/>
  <c r="K234" i="22"/>
  <c r="B234" i="22" s="1"/>
  <c r="K235" i="22"/>
  <c r="B235" i="22" s="1"/>
  <c r="K236" i="22"/>
  <c r="B236" i="22" s="1"/>
  <c r="K237" i="22"/>
  <c r="B237" i="22" s="1"/>
  <c r="K238" i="22"/>
  <c r="B238" i="22" s="1"/>
  <c r="K239" i="22"/>
  <c r="B239" i="22" s="1"/>
  <c r="K240" i="22"/>
  <c r="B240" i="22" s="1"/>
  <c r="K241" i="22"/>
  <c r="B241" i="22" s="1"/>
  <c r="K242" i="22"/>
  <c r="B242" i="22" s="1"/>
  <c r="K243" i="22"/>
  <c r="B243" i="22" s="1"/>
  <c r="K244" i="22"/>
  <c r="B244" i="22" s="1"/>
  <c r="K245" i="22"/>
  <c r="B245" i="22" s="1"/>
  <c r="K246" i="22"/>
  <c r="B246" i="22" s="1"/>
  <c r="K247" i="22"/>
  <c r="B247" i="22" s="1"/>
  <c r="K248" i="22"/>
  <c r="B248" i="22" s="1"/>
  <c r="K249" i="22"/>
  <c r="B249" i="22" s="1"/>
  <c r="K250" i="22"/>
  <c r="B250" i="22" s="1"/>
  <c r="K251" i="22"/>
  <c r="B251" i="22" s="1"/>
  <c r="K252" i="22"/>
  <c r="B252" i="22" s="1"/>
  <c r="K253" i="22"/>
  <c r="B253" i="22" s="1"/>
  <c r="K254" i="22"/>
  <c r="B254" i="22" s="1"/>
  <c r="K255" i="22"/>
  <c r="B255" i="22" s="1"/>
  <c r="K256" i="22"/>
  <c r="B256" i="22" s="1"/>
  <c r="K257" i="22"/>
  <c r="B257" i="22" s="1"/>
  <c r="K258" i="22"/>
  <c r="B258" i="22" s="1"/>
  <c r="K259" i="22"/>
  <c r="B259" i="22" s="1"/>
  <c r="K260" i="22"/>
  <c r="B260" i="22" s="1"/>
  <c r="K261" i="22"/>
  <c r="B261" i="22" s="1"/>
  <c r="K262" i="22"/>
  <c r="B262" i="22" s="1"/>
  <c r="K263" i="22"/>
  <c r="B263" i="22" s="1"/>
  <c r="K264" i="22"/>
  <c r="B264" i="22" s="1"/>
  <c r="K265" i="22"/>
  <c r="B265" i="22" s="1"/>
  <c r="K266" i="22"/>
  <c r="B266" i="22" s="1"/>
  <c r="K267" i="22"/>
  <c r="B267" i="22" s="1"/>
  <c r="K268" i="22"/>
  <c r="B268" i="22" s="1"/>
  <c r="K269" i="22"/>
  <c r="B269" i="22" s="1"/>
  <c r="K270" i="22"/>
  <c r="B270" i="22" s="1"/>
  <c r="K271" i="22"/>
  <c r="B271" i="22" s="1"/>
  <c r="K272" i="22"/>
  <c r="B272" i="22" s="1"/>
  <c r="K273" i="22"/>
  <c r="B273" i="22" s="1"/>
  <c r="K274" i="22"/>
  <c r="B274" i="22" s="1"/>
  <c r="K275" i="22"/>
  <c r="B275" i="22" s="1"/>
  <c r="K276" i="22"/>
  <c r="B276" i="22" s="1"/>
  <c r="K277" i="22"/>
  <c r="B277" i="22" s="1"/>
  <c r="K278" i="22"/>
  <c r="B278" i="22" s="1"/>
  <c r="K279" i="22"/>
  <c r="B279" i="22" s="1"/>
  <c r="K280" i="22"/>
  <c r="B280" i="22" s="1"/>
  <c r="K281" i="22"/>
  <c r="B281" i="22" s="1"/>
  <c r="K282" i="22"/>
  <c r="B282" i="22" s="1"/>
  <c r="K283" i="22"/>
  <c r="B283" i="22" s="1"/>
  <c r="K284" i="22"/>
  <c r="B284" i="22" s="1"/>
  <c r="K285" i="22"/>
  <c r="B285" i="22" s="1"/>
  <c r="K286" i="22"/>
  <c r="B286" i="22" s="1"/>
  <c r="K287" i="22"/>
  <c r="B287" i="22" s="1"/>
  <c r="K288" i="22"/>
  <c r="B288" i="22" s="1"/>
  <c r="K289" i="22"/>
  <c r="B289" i="22" s="1"/>
  <c r="K290" i="22"/>
  <c r="B290" i="22" s="1"/>
  <c r="K291" i="22"/>
  <c r="B291" i="22" s="1"/>
  <c r="K292" i="22"/>
  <c r="B292" i="22" s="1"/>
  <c r="K293" i="22"/>
  <c r="B293" i="22" s="1"/>
  <c r="K294" i="22"/>
  <c r="B294" i="22" s="1"/>
  <c r="K295" i="22"/>
  <c r="B295" i="22" s="1"/>
  <c r="K296" i="22"/>
  <c r="B296" i="22" s="1"/>
  <c r="K297" i="22"/>
  <c r="B297" i="22" s="1"/>
  <c r="K298" i="22"/>
  <c r="B298" i="22" s="1"/>
  <c r="K299" i="22"/>
  <c r="B299" i="22" s="1"/>
  <c r="K300" i="22"/>
  <c r="B300" i="22" s="1"/>
  <c r="K301" i="22"/>
  <c r="B301" i="22" s="1"/>
  <c r="K302" i="22"/>
  <c r="B302" i="22" s="1"/>
  <c r="K303" i="22"/>
  <c r="B303" i="22" s="1"/>
  <c r="K304" i="22"/>
  <c r="B304" i="22" s="1"/>
  <c r="K305" i="22"/>
  <c r="B305" i="22" s="1"/>
  <c r="K306" i="22"/>
  <c r="B306" i="22" s="1"/>
  <c r="K307" i="22"/>
  <c r="B307" i="22" s="1"/>
  <c r="K308" i="22"/>
  <c r="B308" i="22" s="1"/>
  <c r="K309" i="22"/>
  <c r="B309" i="22" s="1"/>
  <c r="K310" i="22"/>
  <c r="B310" i="22" s="1"/>
  <c r="K311" i="22"/>
  <c r="B311" i="22" s="1"/>
  <c r="K312" i="22"/>
  <c r="B312" i="22" s="1"/>
  <c r="K313" i="22"/>
  <c r="B313" i="22" s="1"/>
  <c r="K314" i="22"/>
  <c r="B314" i="22" s="1"/>
  <c r="K315" i="22"/>
  <c r="B315" i="22" s="1"/>
  <c r="K316" i="22"/>
  <c r="B316" i="22" s="1"/>
  <c r="K317" i="22"/>
  <c r="B317" i="22" s="1"/>
  <c r="K318" i="22"/>
  <c r="B318" i="22" s="1"/>
  <c r="K319" i="22"/>
  <c r="B319" i="22" s="1"/>
  <c r="K320" i="22"/>
  <c r="B320" i="22" s="1"/>
  <c r="K321" i="22"/>
  <c r="B321" i="22" s="1"/>
  <c r="K322" i="22"/>
  <c r="B322" i="22" s="1"/>
  <c r="K323" i="22"/>
  <c r="B323" i="22" s="1"/>
  <c r="K324" i="22"/>
  <c r="B324" i="22" s="1"/>
  <c r="K325" i="22"/>
  <c r="B325" i="22" s="1"/>
  <c r="K326" i="22"/>
  <c r="B326" i="22" s="1"/>
  <c r="K327" i="22"/>
  <c r="B327" i="22" s="1"/>
  <c r="K328" i="22"/>
  <c r="B328" i="22" s="1"/>
  <c r="K329" i="22"/>
  <c r="B329" i="22" s="1"/>
  <c r="K330" i="22"/>
  <c r="B330" i="22" s="1"/>
  <c r="K331" i="22"/>
  <c r="B331" i="22" s="1"/>
  <c r="K332" i="22"/>
  <c r="B332" i="22" s="1"/>
  <c r="K333" i="22"/>
  <c r="B333" i="22" s="1"/>
  <c r="K334" i="22"/>
  <c r="B334" i="22" s="1"/>
  <c r="K335" i="22"/>
  <c r="B335" i="22" s="1"/>
  <c r="K336" i="22"/>
  <c r="B336" i="22" s="1"/>
  <c r="K337" i="22"/>
  <c r="B337" i="22" s="1"/>
  <c r="K338" i="22"/>
  <c r="B338" i="22" s="1"/>
  <c r="K339" i="22"/>
  <c r="B339" i="22" s="1"/>
  <c r="K340" i="22"/>
  <c r="B340" i="22" s="1"/>
  <c r="K341" i="22"/>
  <c r="B341" i="22" s="1"/>
  <c r="K342" i="22"/>
  <c r="B342" i="22" s="1"/>
  <c r="K343" i="22"/>
  <c r="B343" i="22" s="1"/>
  <c r="K344" i="22"/>
  <c r="B344" i="22" s="1"/>
  <c r="K345" i="22"/>
  <c r="B345" i="22" s="1"/>
  <c r="K346" i="22"/>
  <c r="B346" i="22" s="1"/>
  <c r="K347" i="22"/>
  <c r="B347" i="22" s="1"/>
  <c r="K348" i="22"/>
  <c r="B348" i="22" s="1"/>
  <c r="K349" i="22"/>
  <c r="B349" i="22" s="1"/>
  <c r="K350" i="22"/>
  <c r="B350" i="22" s="1"/>
  <c r="K351" i="22"/>
  <c r="B351" i="22" s="1"/>
  <c r="K352" i="22"/>
  <c r="B352" i="22" s="1"/>
  <c r="K353" i="22"/>
  <c r="B353" i="22" s="1"/>
  <c r="K354" i="22"/>
  <c r="B354" i="22" s="1"/>
  <c r="K355" i="22"/>
  <c r="B355" i="22" s="1"/>
  <c r="K356" i="22"/>
  <c r="B356" i="22" s="1"/>
  <c r="K357" i="22"/>
  <c r="B357" i="22" s="1"/>
  <c r="K358" i="22"/>
  <c r="B358" i="22" s="1"/>
  <c r="K359" i="22"/>
  <c r="B359" i="22" s="1"/>
  <c r="K360" i="22"/>
  <c r="B360" i="22" s="1"/>
  <c r="K361" i="22"/>
  <c r="B361" i="22" s="1"/>
  <c r="K362" i="22"/>
  <c r="B362" i="22" s="1"/>
  <c r="K363" i="22"/>
  <c r="B363" i="22" s="1"/>
  <c r="K364" i="22"/>
  <c r="B364" i="22" s="1"/>
  <c r="K365" i="22"/>
  <c r="B365" i="22" s="1"/>
  <c r="K366" i="22"/>
  <c r="B366" i="22" s="1"/>
  <c r="K367" i="22"/>
  <c r="B367" i="22" s="1"/>
  <c r="K368" i="22"/>
  <c r="B368" i="22" s="1"/>
  <c r="K369" i="22"/>
  <c r="B369" i="22" s="1"/>
  <c r="K370" i="22"/>
  <c r="B370" i="22" s="1"/>
  <c r="K371" i="22"/>
  <c r="B371" i="22" s="1"/>
  <c r="K372" i="22"/>
  <c r="B372" i="22" s="1"/>
  <c r="K373" i="22"/>
  <c r="B373" i="22" s="1"/>
  <c r="K374" i="22"/>
  <c r="B374" i="22" s="1"/>
  <c r="K375" i="22"/>
  <c r="B375" i="22" s="1"/>
  <c r="K376" i="22"/>
  <c r="B376" i="22" s="1"/>
  <c r="K377" i="22"/>
  <c r="B377" i="22" s="1"/>
  <c r="K378" i="22"/>
  <c r="B378" i="22" s="1"/>
  <c r="K379" i="22"/>
  <c r="B379" i="22" s="1"/>
  <c r="K380" i="22"/>
  <c r="B380" i="22" s="1"/>
  <c r="K381" i="22"/>
  <c r="B381" i="22" s="1"/>
  <c r="K382" i="22"/>
  <c r="B382" i="22" s="1"/>
  <c r="K383" i="22"/>
  <c r="B383" i="22" s="1"/>
  <c r="K384" i="22"/>
  <c r="B384" i="22" s="1"/>
  <c r="K385" i="22"/>
  <c r="B385" i="22" s="1"/>
  <c r="K386" i="22"/>
  <c r="B386" i="22" s="1"/>
  <c r="K387" i="22"/>
  <c r="B387" i="22" s="1"/>
  <c r="K388" i="22"/>
  <c r="B388" i="22" s="1"/>
  <c r="K389" i="22"/>
  <c r="B389" i="22" s="1"/>
  <c r="K390" i="22"/>
  <c r="B390" i="22" s="1"/>
  <c r="K391" i="22"/>
  <c r="B391" i="22" s="1"/>
  <c r="K392" i="22"/>
  <c r="B392" i="22" s="1"/>
  <c r="K393" i="22"/>
  <c r="B393" i="22" s="1"/>
  <c r="K394" i="22"/>
  <c r="B394" i="22" s="1"/>
  <c r="K395" i="22"/>
  <c r="B395" i="22" s="1"/>
  <c r="K396" i="22"/>
  <c r="B396" i="22" s="1"/>
  <c r="K397" i="22"/>
  <c r="B397" i="22" s="1"/>
  <c r="K398" i="22"/>
  <c r="B398" i="22" s="1"/>
  <c r="K399" i="22"/>
  <c r="B399" i="22" s="1"/>
  <c r="K400" i="22"/>
  <c r="B400" i="22" s="1"/>
  <c r="K401" i="22"/>
  <c r="B401" i="22" s="1"/>
  <c r="K402" i="22"/>
  <c r="B402" i="22" s="1"/>
  <c r="K403" i="22"/>
  <c r="B403" i="22" s="1"/>
  <c r="K404" i="22"/>
  <c r="B404" i="22" s="1"/>
  <c r="K405" i="22"/>
  <c r="B405" i="22" s="1"/>
  <c r="K406" i="22"/>
  <c r="B406" i="22" s="1"/>
  <c r="K407" i="22"/>
  <c r="B407" i="22" s="1"/>
  <c r="K408" i="22"/>
  <c r="B408" i="22" s="1"/>
  <c r="K409" i="22"/>
  <c r="B409" i="22" s="1"/>
  <c r="K410" i="22"/>
  <c r="B410" i="22" s="1"/>
  <c r="K411" i="22"/>
  <c r="B411" i="22" s="1"/>
  <c r="K412" i="22"/>
  <c r="B412" i="22" s="1"/>
  <c r="K413" i="22"/>
  <c r="B413" i="22" s="1"/>
  <c r="K414" i="22"/>
  <c r="B414" i="22" s="1"/>
  <c r="K415" i="22"/>
  <c r="B415" i="22" s="1"/>
  <c r="K416" i="22"/>
  <c r="B416" i="22" s="1"/>
  <c r="K417" i="22"/>
  <c r="B417" i="22" s="1"/>
  <c r="K418" i="22"/>
  <c r="B418" i="22" s="1"/>
  <c r="K419" i="22"/>
  <c r="B419" i="22" s="1"/>
  <c r="K420" i="22"/>
  <c r="B420" i="22" s="1"/>
  <c r="K421" i="22"/>
  <c r="B421" i="22" s="1"/>
  <c r="K422" i="22"/>
  <c r="B422" i="22" s="1"/>
  <c r="K423" i="22"/>
  <c r="B423" i="22" s="1"/>
  <c r="K424" i="22"/>
  <c r="B424" i="22" s="1"/>
  <c r="K425" i="22"/>
  <c r="B425" i="22" s="1"/>
  <c r="K426" i="22"/>
  <c r="B426" i="22" s="1"/>
  <c r="K427" i="22"/>
  <c r="B427" i="22" s="1"/>
  <c r="K428" i="22"/>
  <c r="B428" i="22" s="1"/>
  <c r="K429" i="22"/>
  <c r="B429" i="22" s="1"/>
  <c r="K430" i="22"/>
  <c r="B430" i="22" s="1"/>
  <c r="K431" i="22"/>
  <c r="B431" i="22" s="1"/>
  <c r="K432" i="22"/>
  <c r="B432" i="22" s="1"/>
  <c r="K433" i="22"/>
  <c r="B433" i="22" s="1"/>
  <c r="K434" i="22"/>
  <c r="B434" i="22" s="1"/>
  <c r="K435" i="22"/>
  <c r="B435" i="22" s="1"/>
  <c r="K436" i="22"/>
  <c r="B436" i="22" s="1"/>
  <c r="K437" i="22"/>
  <c r="B437" i="22" s="1"/>
  <c r="K438" i="22"/>
  <c r="B438" i="22" s="1"/>
  <c r="K439" i="22"/>
  <c r="B439" i="22" s="1"/>
  <c r="K440" i="22"/>
  <c r="B440" i="22" s="1"/>
  <c r="K441" i="22"/>
  <c r="B441" i="22" s="1"/>
  <c r="K442" i="22"/>
  <c r="B442" i="22" s="1"/>
  <c r="K443" i="22"/>
  <c r="B443" i="22" s="1"/>
  <c r="K444" i="22"/>
  <c r="B444" i="22" s="1"/>
  <c r="K445" i="22"/>
  <c r="B445" i="22" s="1"/>
  <c r="K446" i="22"/>
  <c r="B446" i="22" s="1"/>
  <c r="K447" i="22"/>
  <c r="B447" i="22" s="1"/>
  <c r="K448" i="22"/>
  <c r="B448" i="22" s="1"/>
  <c r="K449" i="22"/>
  <c r="B449" i="22" s="1"/>
  <c r="K450" i="22"/>
  <c r="B450" i="22" s="1"/>
  <c r="K451" i="22"/>
  <c r="B451" i="22" s="1"/>
  <c r="K452" i="22"/>
  <c r="B452" i="22" s="1"/>
  <c r="K453" i="22"/>
  <c r="B453" i="22" s="1"/>
  <c r="K454" i="22"/>
  <c r="B454" i="22" s="1"/>
  <c r="K455" i="22"/>
  <c r="B455" i="22" s="1"/>
  <c r="K456" i="22"/>
  <c r="B456" i="22" s="1"/>
  <c r="K457" i="22"/>
  <c r="B457" i="22" s="1"/>
  <c r="K458" i="22"/>
  <c r="B458" i="22" s="1"/>
  <c r="K459" i="22"/>
  <c r="B459" i="22" s="1"/>
  <c r="K460" i="22"/>
  <c r="B460" i="22" s="1"/>
  <c r="K461" i="22"/>
  <c r="B461" i="22" s="1"/>
  <c r="K462" i="22"/>
  <c r="B462" i="22" s="1"/>
  <c r="K463" i="22"/>
  <c r="B463" i="22" s="1"/>
  <c r="K464" i="22"/>
  <c r="B464" i="22" s="1"/>
  <c r="K465" i="22"/>
  <c r="B465" i="22" s="1"/>
  <c r="K466" i="22"/>
  <c r="B466" i="22" s="1"/>
  <c r="K467" i="22"/>
  <c r="B467" i="22" s="1"/>
  <c r="K468" i="22"/>
  <c r="B468" i="22" s="1"/>
  <c r="K469" i="22"/>
  <c r="B469" i="22" s="1"/>
  <c r="K470" i="22"/>
  <c r="B470" i="22" s="1"/>
  <c r="K471" i="22"/>
  <c r="B471" i="22" s="1"/>
  <c r="K472" i="22"/>
  <c r="B472" i="22" s="1"/>
  <c r="K473" i="22"/>
  <c r="B473" i="22" s="1"/>
  <c r="K474" i="22"/>
  <c r="B474" i="22" s="1"/>
  <c r="K475" i="22"/>
  <c r="B475" i="22" s="1"/>
  <c r="K476" i="22"/>
  <c r="B476" i="22" s="1"/>
  <c r="K477" i="22"/>
  <c r="B477" i="22" s="1"/>
  <c r="K478" i="22"/>
  <c r="B478" i="22" s="1"/>
  <c r="K479" i="22"/>
  <c r="B479" i="22" s="1"/>
  <c r="K480" i="22"/>
  <c r="B480" i="22" s="1"/>
  <c r="K481" i="22"/>
  <c r="B481" i="22" s="1"/>
  <c r="K482" i="22"/>
  <c r="B482" i="22" s="1"/>
  <c r="K483" i="22"/>
  <c r="B483" i="22" s="1"/>
  <c r="K484" i="22"/>
  <c r="B484" i="22" s="1"/>
  <c r="K485" i="22"/>
  <c r="B485" i="22" s="1"/>
  <c r="K486" i="22"/>
  <c r="B486" i="22" s="1"/>
  <c r="K487" i="22"/>
  <c r="B487" i="22" s="1"/>
  <c r="K488" i="22"/>
  <c r="B488" i="22" s="1"/>
  <c r="K489" i="22"/>
  <c r="B489" i="22" s="1"/>
  <c r="K490" i="22"/>
  <c r="B490" i="22" s="1"/>
  <c r="K491" i="22"/>
  <c r="B491" i="22" s="1"/>
  <c r="K492" i="22"/>
  <c r="B492" i="22" s="1"/>
  <c r="K493" i="22"/>
  <c r="B493" i="22" s="1"/>
  <c r="K494" i="22"/>
  <c r="B494" i="22" s="1"/>
  <c r="K495" i="22"/>
  <c r="B495" i="22" s="1"/>
  <c r="K496" i="22"/>
  <c r="B496" i="22" s="1"/>
  <c r="K497" i="22"/>
  <c r="B497" i="22" s="1"/>
  <c r="K498" i="22"/>
  <c r="B498" i="22" s="1"/>
  <c r="K499" i="22"/>
  <c r="B499" i="22" s="1"/>
  <c r="K500" i="22"/>
  <c r="B500" i="22" s="1"/>
  <c r="K501" i="22"/>
  <c r="B501" i="22" s="1"/>
  <c r="K502" i="22"/>
  <c r="B502" i="22" s="1"/>
  <c r="K503" i="22"/>
  <c r="B503" i="22" s="1"/>
  <c r="K504" i="22"/>
  <c r="B504" i="22" s="1"/>
  <c r="K505" i="22"/>
  <c r="B505" i="22" s="1"/>
  <c r="K506" i="22"/>
  <c r="B506" i="22" s="1"/>
  <c r="K507" i="22"/>
  <c r="B507" i="22" s="1"/>
  <c r="K508" i="22"/>
  <c r="B508" i="22" s="1"/>
  <c r="K509" i="22"/>
  <c r="B509" i="22" s="1"/>
  <c r="K510" i="22"/>
  <c r="B510" i="22" s="1"/>
  <c r="K511" i="22"/>
  <c r="B511" i="22" s="1"/>
  <c r="K512" i="22"/>
  <c r="B512" i="22" s="1"/>
  <c r="K513" i="22"/>
  <c r="B513" i="22" s="1"/>
  <c r="K514" i="22"/>
  <c r="B514" i="22" s="1"/>
  <c r="K515" i="22"/>
  <c r="B515" i="22" s="1"/>
  <c r="K516" i="22"/>
  <c r="B516" i="22" s="1"/>
  <c r="K517" i="22"/>
  <c r="B517" i="22" s="1"/>
  <c r="K518" i="22"/>
  <c r="B518" i="22" s="1"/>
  <c r="K519" i="22"/>
  <c r="B519" i="22" s="1"/>
  <c r="K520" i="22"/>
  <c r="B520" i="22" s="1"/>
  <c r="K521" i="22"/>
  <c r="B521" i="22" s="1"/>
  <c r="K522" i="22"/>
  <c r="B522" i="22" s="1"/>
  <c r="K523" i="22"/>
  <c r="B523" i="22" s="1"/>
  <c r="K524" i="22"/>
  <c r="B524" i="22" s="1"/>
  <c r="K525" i="22"/>
  <c r="B525" i="22" s="1"/>
  <c r="K526" i="22"/>
  <c r="B526" i="22" s="1"/>
  <c r="K527" i="22"/>
  <c r="B527" i="22" s="1"/>
  <c r="K528" i="22"/>
  <c r="B528" i="22" s="1"/>
  <c r="K529" i="22"/>
  <c r="B529" i="22" s="1"/>
  <c r="K530" i="22"/>
  <c r="B530" i="22" s="1"/>
  <c r="K531" i="22"/>
  <c r="B531" i="22" s="1"/>
  <c r="K532" i="22"/>
  <c r="B532" i="22" s="1"/>
  <c r="K533" i="22"/>
  <c r="B533" i="22" s="1"/>
  <c r="K534" i="22"/>
  <c r="B534" i="22" s="1"/>
  <c r="K535" i="22"/>
  <c r="B535" i="22" s="1"/>
  <c r="K536" i="22"/>
  <c r="B536" i="22" s="1"/>
  <c r="K537" i="22"/>
  <c r="B537" i="22" s="1"/>
  <c r="K538" i="22"/>
  <c r="B538" i="22" s="1"/>
  <c r="K539" i="22"/>
  <c r="B539" i="22" s="1"/>
  <c r="K540" i="22"/>
  <c r="B540" i="22" s="1"/>
  <c r="K541" i="22"/>
  <c r="B541" i="22" s="1"/>
  <c r="K542" i="22"/>
  <c r="B542" i="22" s="1"/>
  <c r="K543" i="22"/>
  <c r="B543" i="22" s="1"/>
  <c r="K544" i="22"/>
  <c r="B544" i="22" s="1"/>
  <c r="K545" i="22"/>
  <c r="B545" i="22" s="1"/>
  <c r="K546" i="22"/>
  <c r="B546" i="22" s="1"/>
  <c r="K547" i="22"/>
  <c r="B547" i="22" s="1"/>
  <c r="K548" i="22"/>
  <c r="B548" i="22" s="1"/>
  <c r="K549" i="22"/>
  <c r="B549" i="22" s="1"/>
  <c r="K550" i="22"/>
  <c r="B550" i="22" s="1"/>
  <c r="K551" i="22"/>
  <c r="B551" i="22" s="1"/>
  <c r="K552" i="22"/>
  <c r="B552" i="22" s="1"/>
  <c r="K553" i="22"/>
  <c r="B553" i="22" s="1"/>
  <c r="K554" i="22"/>
  <c r="B554" i="22" s="1"/>
  <c r="K555" i="22"/>
  <c r="B555" i="22" s="1"/>
  <c r="K556" i="22"/>
  <c r="B556" i="22" s="1"/>
  <c r="K557" i="22"/>
  <c r="B557" i="22" s="1"/>
  <c r="K558" i="22"/>
  <c r="B558" i="22" s="1"/>
  <c r="K559" i="22"/>
  <c r="B559" i="22" s="1"/>
  <c r="K560" i="22"/>
  <c r="B560" i="22" s="1"/>
  <c r="K561" i="22"/>
  <c r="B561" i="22" s="1"/>
  <c r="K562" i="22"/>
  <c r="B562" i="22" s="1"/>
  <c r="K563" i="22"/>
  <c r="B563" i="22" s="1"/>
  <c r="K564" i="22"/>
  <c r="B564" i="22" s="1"/>
  <c r="K565" i="22"/>
  <c r="B565" i="22" s="1"/>
  <c r="K566" i="22"/>
  <c r="B566" i="22" s="1"/>
  <c r="K567" i="22"/>
  <c r="B567" i="22" s="1"/>
  <c r="K568" i="22"/>
  <c r="B568" i="22" s="1"/>
  <c r="K569" i="22"/>
  <c r="B569" i="22" s="1"/>
  <c r="K570" i="22"/>
  <c r="B570" i="22" s="1"/>
  <c r="K571" i="22"/>
  <c r="B571" i="22" s="1"/>
  <c r="K572" i="22"/>
  <c r="B572" i="22" s="1"/>
  <c r="K573" i="22"/>
  <c r="B573" i="22" s="1"/>
  <c r="K574" i="22"/>
  <c r="B574" i="22" s="1"/>
  <c r="K575" i="22"/>
  <c r="B575" i="22" s="1"/>
  <c r="K576" i="22"/>
  <c r="B576" i="22" s="1"/>
  <c r="K577" i="22"/>
  <c r="B577" i="22" s="1"/>
  <c r="K578" i="22"/>
  <c r="B578" i="22" s="1"/>
  <c r="K579" i="22"/>
  <c r="B579" i="22" s="1"/>
  <c r="K580" i="22"/>
  <c r="B580" i="22" s="1"/>
  <c r="K581" i="22"/>
  <c r="B581" i="22" s="1"/>
  <c r="K582" i="22"/>
  <c r="B582" i="22" s="1"/>
  <c r="K583" i="22"/>
  <c r="B583" i="22" s="1"/>
  <c r="K584" i="22"/>
  <c r="B584" i="22" s="1"/>
  <c r="K585" i="22"/>
  <c r="B585" i="22" s="1"/>
  <c r="K586" i="22"/>
  <c r="B586" i="22" s="1"/>
  <c r="K587" i="22"/>
  <c r="B587" i="22" s="1"/>
  <c r="K588" i="22"/>
  <c r="B588" i="22" s="1"/>
  <c r="K589" i="22"/>
  <c r="B589" i="22" s="1"/>
  <c r="K590" i="22"/>
  <c r="B590" i="22" s="1"/>
  <c r="K591" i="22"/>
  <c r="B591" i="22" s="1"/>
  <c r="K592" i="22"/>
  <c r="B592" i="22" s="1"/>
  <c r="K593" i="22"/>
  <c r="B593" i="22" s="1"/>
  <c r="K594" i="22"/>
  <c r="B594" i="22" s="1"/>
  <c r="K595" i="22"/>
  <c r="B595" i="22" s="1"/>
  <c r="K596" i="22"/>
  <c r="B596" i="22" s="1"/>
  <c r="K597" i="22"/>
  <c r="B597" i="22" s="1"/>
  <c r="K598" i="22"/>
  <c r="B598" i="22" s="1"/>
  <c r="K599" i="22"/>
  <c r="B599" i="22" s="1"/>
  <c r="K600" i="22"/>
  <c r="B600" i="22" s="1"/>
  <c r="K601" i="22"/>
  <c r="B601" i="22" s="1"/>
  <c r="K602" i="22"/>
  <c r="B602" i="22" s="1"/>
  <c r="K603" i="22"/>
  <c r="K604" i="22"/>
  <c r="B604" i="22" s="1"/>
  <c r="K605" i="22"/>
  <c r="B605" i="22" s="1"/>
  <c r="K606" i="22"/>
  <c r="B606" i="22" s="1"/>
  <c r="K607" i="22"/>
  <c r="B607" i="22" s="1"/>
  <c r="K608" i="22"/>
  <c r="B608" i="22" s="1"/>
  <c r="K609" i="22"/>
  <c r="B609" i="22" s="1"/>
  <c r="K610" i="22"/>
  <c r="B610" i="22" s="1"/>
  <c r="K611" i="22"/>
  <c r="B611" i="22" s="1"/>
  <c r="K612" i="22"/>
  <c r="B612" i="22" s="1"/>
  <c r="K613" i="22"/>
  <c r="B613" i="22" s="1"/>
  <c r="K614" i="22"/>
  <c r="B614" i="22" s="1"/>
  <c r="K615" i="22"/>
  <c r="B615" i="22" s="1"/>
  <c r="K616" i="22"/>
  <c r="B616" i="22" s="1"/>
  <c r="K617" i="22"/>
  <c r="B617" i="22" s="1"/>
  <c r="K618" i="22"/>
  <c r="B618" i="22" s="1"/>
  <c r="K619" i="22"/>
  <c r="B619" i="22" s="1"/>
  <c r="K620" i="22"/>
  <c r="B620" i="22" s="1"/>
  <c r="K621" i="22"/>
  <c r="B621" i="22" s="1"/>
  <c r="K622" i="22"/>
  <c r="B622" i="22" s="1"/>
  <c r="K623" i="22"/>
  <c r="B623" i="22" s="1"/>
  <c r="K624" i="22"/>
  <c r="B624" i="22" s="1"/>
  <c r="K625" i="22"/>
  <c r="B625" i="22" s="1"/>
  <c r="K626" i="22"/>
  <c r="B626" i="22" s="1"/>
  <c r="K627" i="22"/>
  <c r="B627" i="22" s="1"/>
  <c r="K628" i="22"/>
  <c r="B628" i="22" s="1"/>
  <c r="K629" i="22"/>
  <c r="B629" i="22" s="1"/>
  <c r="K630" i="22"/>
  <c r="B630" i="22" s="1"/>
  <c r="K631" i="22"/>
  <c r="B631" i="22" s="1"/>
  <c r="K632" i="22"/>
  <c r="B632" i="22" s="1"/>
  <c r="K633" i="22"/>
  <c r="B633" i="22" s="1"/>
  <c r="K634" i="22"/>
  <c r="B634" i="22" s="1"/>
  <c r="K635" i="22"/>
  <c r="B635" i="22" s="1"/>
  <c r="K636" i="22"/>
  <c r="B636" i="22" s="1"/>
  <c r="K637" i="22"/>
  <c r="B637" i="22" s="1"/>
  <c r="K638" i="22"/>
  <c r="B638" i="22" s="1"/>
  <c r="K639" i="22"/>
  <c r="B639" i="22" s="1"/>
  <c r="K640" i="22"/>
  <c r="B640" i="22" s="1"/>
  <c r="K641" i="22"/>
  <c r="B641" i="22" s="1"/>
  <c r="K642" i="22"/>
  <c r="B642" i="22" s="1"/>
  <c r="K643" i="22"/>
  <c r="B643" i="22" s="1"/>
  <c r="K644" i="22"/>
  <c r="B644" i="22" s="1"/>
  <c r="K645" i="22"/>
  <c r="B645" i="22" s="1"/>
  <c r="K646" i="22"/>
  <c r="B646" i="22" s="1"/>
  <c r="K647" i="22"/>
  <c r="B647" i="22" s="1"/>
  <c r="K648" i="22"/>
  <c r="B648" i="22" s="1"/>
  <c r="K649" i="22"/>
  <c r="B649" i="22" s="1"/>
  <c r="K650" i="22"/>
  <c r="B650" i="22" s="1"/>
  <c r="K651" i="22"/>
  <c r="B651" i="22" s="1"/>
  <c r="K652" i="22"/>
  <c r="B652" i="22" s="1"/>
  <c r="K653" i="22"/>
  <c r="B653" i="22" s="1"/>
  <c r="K654" i="22"/>
  <c r="B654" i="22" s="1"/>
  <c r="K655" i="22"/>
  <c r="B655" i="22" s="1"/>
  <c r="K656" i="22"/>
  <c r="B656" i="22" s="1"/>
  <c r="K657" i="22"/>
  <c r="B657" i="22" s="1"/>
  <c r="K658" i="22"/>
  <c r="B658" i="22" s="1"/>
  <c r="K659" i="22"/>
  <c r="B659" i="22" s="1"/>
  <c r="K660" i="22"/>
  <c r="B660" i="22" s="1"/>
  <c r="K661" i="22"/>
  <c r="B661" i="22" s="1"/>
  <c r="K662" i="22"/>
  <c r="B662" i="22" s="1"/>
  <c r="K663" i="22"/>
  <c r="B663" i="22" s="1"/>
  <c r="K664" i="22"/>
  <c r="B664" i="22" s="1"/>
  <c r="K665" i="22"/>
  <c r="B665" i="22" s="1"/>
  <c r="K666" i="22"/>
  <c r="B666" i="22" s="1"/>
  <c r="K667" i="22"/>
  <c r="B667" i="22" s="1"/>
  <c r="K668" i="22"/>
  <c r="B668" i="22" s="1"/>
  <c r="K669" i="22"/>
  <c r="B669" i="22" s="1"/>
  <c r="K670" i="22"/>
  <c r="B670" i="22" s="1"/>
  <c r="K671" i="22"/>
  <c r="B671" i="22" s="1"/>
  <c r="K672" i="22"/>
  <c r="B672" i="22" s="1"/>
  <c r="K673" i="22"/>
  <c r="B673" i="22" s="1"/>
  <c r="K674" i="22"/>
  <c r="B674" i="22" s="1"/>
  <c r="K675" i="22"/>
  <c r="B675" i="22" s="1"/>
  <c r="K676" i="22"/>
  <c r="B676" i="22" s="1"/>
  <c r="K677" i="22"/>
  <c r="B677" i="22" s="1"/>
  <c r="K678" i="22"/>
  <c r="B678" i="22" s="1"/>
  <c r="K679" i="22"/>
  <c r="B679" i="22" s="1"/>
  <c r="K680" i="22"/>
  <c r="B680" i="22" s="1"/>
  <c r="K681" i="22"/>
  <c r="B681" i="22" s="1"/>
  <c r="K682" i="22"/>
  <c r="B682" i="22" s="1"/>
  <c r="K683" i="22"/>
  <c r="B683" i="22" s="1"/>
  <c r="K684" i="22"/>
  <c r="B684" i="22" s="1"/>
  <c r="K685" i="22"/>
  <c r="B685" i="22" s="1"/>
  <c r="K686" i="22"/>
  <c r="B686" i="22" s="1"/>
  <c r="K687" i="22"/>
  <c r="B687" i="22" s="1"/>
  <c r="K688" i="22"/>
  <c r="B688" i="22" s="1"/>
  <c r="K689" i="22"/>
  <c r="B689" i="22" s="1"/>
  <c r="K690" i="22"/>
  <c r="B690" i="22" s="1"/>
  <c r="K691" i="22"/>
  <c r="B691" i="22" s="1"/>
  <c r="K692" i="22"/>
  <c r="B692" i="22" s="1"/>
  <c r="K693" i="22"/>
  <c r="B693" i="22" s="1"/>
  <c r="K694" i="22"/>
  <c r="B694" i="22" s="1"/>
  <c r="K695" i="22"/>
  <c r="B695" i="22" s="1"/>
  <c r="K696" i="22"/>
  <c r="B696" i="22" s="1"/>
  <c r="K697" i="22"/>
  <c r="B697" i="22" s="1"/>
  <c r="K698" i="22"/>
  <c r="B698" i="22" s="1"/>
  <c r="K699" i="22"/>
  <c r="B699" i="22" s="1"/>
  <c r="K700" i="22"/>
  <c r="B700" i="22" s="1"/>
  <c r="K701" i="22"/>
  <c r="B701" i="22" s="1"/>
  <c r="K702" i="22"/>
  <c r="B702" i="22" s="1"/>
  <c r="K703" i="22"/>
  <c r="B703" i="22" s="1"/>
  <c r="K704" i="22"/>
  <c r="B704" i="22" s="1"/>
  <c r="K705" i="22"/>
  <c r="B705" i="22" s="1"/>
  <c r="K706" i="22"/>
  <c r="B706" i="22" s="1"/>
  <c r="K707" i="22"/>
  <c r="B707" i="22" s="1"/>
  <c r="K708" i="22"/>
  <c r="B708" i="22" s="1"/>
  <c r="K709" i="22"/>
  <c r="B709" i="22" s="1"/>
  <c r="K710" i="22"/>
  <c r="B710" i="22" s="1"/>
  <c r="K711" i="22"/>
  <c r="B711" i="22" s="1"/>
  <c r="K712" i="22"/>
  <c r="B712" i="22" s="1"/>
  <c r="K713" i="22"/>
  <c r="B713" i="22" s="1"/>
  <c r="K714" i="22"/>
  <c r="B714" i="22" s="1"/>
  <c r="K715" i="22"/>
  <c r="B715" i="22" s="1"/>
  <c r="K716" i="22"/>
  <c r="B716" i="22" s="1"/>
  <c r="K717" i="22"/>
  <c r="B717" i="22" s="1"/>
  <c r="K718" i="22"/>
  <c r="B718" i="22" s="1"/>
  <c r="K719" i="22"/>
  <c r="B719" i="22" s="1"/>
  <c r="K720" i="22"/>
  <c r="B720" i="22" s="1"/>
  <c r="K721" i="22"/>
  <c r="B721" i="22" s="1"/>
  <c r="K722" i="22"/>
  <c r="B722" i="22" s="1"/>
  <c r="K723" i="22"/>
  <c r="B723" i="22" s="1"/>
  <c r="K724" i="22"/>
  <c r="B724" i="22" s="1"/>
  <c r="K725" i="22"/>
  <c r="B725" i="22" s="1"/>
  <c r="K726" i="22"/>
  <c r="B726" i="22" s="1"/>
  <c r="K727" i="22"/>
  <c r="B727" i="22" s="1"/>
  <c r="K728" i="22"/>
  <c r="B728" i="22" s="1"/>
  <c r="K729" i="22"/>
  <c r="B729" i="22" s="1"/>
  <c r="K730" i="22"/>
  <c r="B730" i="22" s="1"/>
  <c r="K731" i="22"/>
  <c r="B731" i="22" s="1"/>
  <c r="K732" i="22"/>
  <c r="B732" i="22" s="1"/>
  <c r="K733" i="22"/>
  <c r="B733" i="22" s="1"/>
  <c r="K734" i="22"/>
  <c r="B734" i="22" s="1"/>
  <c r="K735" i="22"/>
  <c r="B735" i="22" s="1"/>
  <c r="K736" i="22"/>
  <c r="B736" i="22" s="1"/>
  <c r="K737" i="22"/>
  <c r="B737" i="22" s="1"/>
  <c r="K738" i="22"/>
  <c r="B738" i="22" s="1"/>
  <c r="K739" i="22"/>
  <c r="B739" i="22" s="1"/>
  <c r="K740" i="22"/>
  <c r="B740" i="22" s="1"/>
  <c r="K741" i="22"/>
  <c r="B741" i="22" s="1"/>
  <c r="K742" i="22"/>
  <c r="B742" i="22" s="1"/>
  <c r="K743" i="22"/>
  <c r="B743" i="22" s="1"/>
  <c r="K744" i="22"/>
  <c r="B744" i="22" s="1"/>
  <c r="K745" i="22"/>
  <c r="B745" i="22" s="1"/>
  <c r="K746" i="22"/>
  <c r="B746" i="22" s="1"/>
  <c r="K747" i="22"/>
  <c r="B747" i="22" s="1"/>
  <c r="K748" i="22"/>
  <c r="B748" i="22" s="1"/>
  <c r="K749" i="22"/>
  <c r="B749" i="22" s="1"/>
  <c r="K750" i="22"/>
  <c r="B750" i="22" s="1"/>
  <c r="K751" i="22"/>
  <c r="B751" i="22" s="1"/>
  <c r="K752" i="22"/>
  <c r="B752" i="22" s="1"/>
  <c r="K753" i="22"/>
  <c r="B753" i="22" s="1"/>
  <c r="K754" i="22"/>
  <c r="B754" i="22" s="1"/>
  <c r="K755" i="22"/>
  <c r="B755" i="22" s="1"/>
  <c r="K756" i="22"/>
  <c r="B756" i="22" s="1"/>
  <c r="K757" i="22"/>
  <c r="B757" i="22" s="1"/>
  <c r="K758" i="22"/>
  <c r="B758" i="22" s="1"/>
  <c r="K759" i="22"/>
  <c r="B759" i="22" s="1"/>
  <c r="K760" i="22"/>
  <c r="B760" i="22" s="1"/>
  <c r="K761" i="22"/>
  <c r="B761" i="22" s="1"/>
  <c r="K762" i="22"/>
  <c r="B762" i="22" s="1"/>
  <c r="K763" i="22"/>
  <c r="B763" i="22" s="1"/>
  <c r="K764" i="22"/>
  <c r="B764" i="22" s="1"/>
  <c r="K765" i="22"/>
  <c r="B765" i="22" s="1"/>
  <c r="K766" i="22"/>
  <c r="B766" i="22" s="1"/>
  <c r="K767" i="22"/>
  <c r="B767" i="22" s="1"/>
  <c r="K768" i="22"/>
  <c r="B768" i="22" s="1"/>
  <c r="K769" i="22"/>
  <c r="B769" i="22" s="1"/>
  <c r="K770" i="22"/>
  <c r="B770" i="22" s="1"/>
  <c r="K771" i="22"/>
  <c r="B771" i="22" s="1"/>
  <c r="K772" i="22"/>
  <c r="B772" i="22" s="1"/>
  <c r="K773" i="22"/>
  <c r="B773" i="22" s="1"/>
  <c r="K774" i="22"/>
  <c r="B774" i="22" s="1"/>
  <c r="K775" i="22"/>
  <c r="B775" i="22" s="1"/>
  <c r="K776" i="22"/>
  <c r="B776" i="22" s="1"/>
  <c r="K777" i="22"/>
  <c r="B777" i="22" s="1"/>
  <c r="K778" i="22"/>
  <c r="B778" i="22" s="1"/>
  <c r="K779" i="22"/>
  <c r="B779" i="22" s="1"/>
  <c r="K780" i="22"/>
  <c r="B780" i="22" s="1"/>
  <c r="K781" i="22"/>
  <c r="B781" i="22" s="1"/>
  <c r="K782" i="22"/>
  <c r="B782" i="22" s="1"/>
  <c r="K783" i="22"/>
  <c r="B783" i="22" s="1"/>
  <c r="K784" i="22"/>
  <c r="B784" i="22" s="1"/>
  <c r="K785" i="22"/>
  <c r="B785" i="22" s="1"/>
  <c r="K786" i="22"/>
  <c r="B786" i="22" s="1"/>
  <c r="K787" i="22"/>
  <c r="B787" i="22" s="1"/>
  <c r="K788" i="22"/>
  <c r="B788" i="22" s="1"/>
  <c r="K789" i="22"/>
  <c r="B789" i="22" s="1"/>
  <c r="K790" i="22"/>
  <c r="B790" i="22" s="1"/>
  <c r="K791" i="22"/>
  <c r="B791" i="22" s="1"/>
  <c r="K792" i="22"/>
  <c r="B792" i="22" s="1"/>
  <c r="K793" i="22"/>
  <c r="B793" i="22" s="1"/>
  <c r="K794" i="22"/>
  <c r="B794" i="22" s="1"/>
  <c r="K795" i="22"/>
  <c r="B795" i="22" s="1"/>
  <c r="K796" i="22"/>
  <c r="B796" i="22" s="1"/>
  <c r="K797" i="22"/>
  <c r="B797" i="22" s="1"/>
  <c r="K798" i="22"/>
  <c r="B798" i="22" s="1"/>
  <c r="K799" i="22"/>
  <c r="B799" i="22" s="1"/>
  <c r="K800" i="22"/>
  <c r="B800" i="22" s="1"/>
  <c r="K801" i="22"/>
  <c r="B801" i="22" s="1"/>
  <c r="K802" i="22"/>
  <c r="B802" i="22" s="1"/>
  <c r="K803" i="22"/>
  <c r="B803" i="22" s="1"/>
  <c r="K804" i="22"/>
  <c r="B804" i="22" s="1"/>
  <c r="K805" i="22"/>
  <c r="B805" i="22" s="1"/>
  <c r="K806" i="22"/>
  <c r="B806" i="22" s="1"/>
  <c r="K807" i="22"/>
  <c r="B807" i="22" s="1"/>
  <c r="K808" i="22"/>
  <c r="B808" i="22" s="1"/>
  <c r="K809" i="22"/>
  <c r="B809" i="22" s="1"/>
  <c r="K810" i="22"/>
  <c r="B810" i="22" s="1"/>
  <c r="K811" i="22"/>
  <c r="B811" i="22" s="1"/>
  <c r="K812" i="22"/>
  <c r="B812" i="22" s="1"/>
  <c r="K813" i="22"/>
  <c r="B813" i="22" s="1"/>
  <c r="K814" i="22"/>
  <c r="B814" i="22" s="1"/>
  <c r="K815" i="22"/>
  <c r="B815" i="22" s="1"/>
  <c r="K816" i="22"/>
  <c r="B816" i="22" s="1"/>
  <c r="K817" i="22"/>
  <c r="B817" i="22" s="1"/>
  <c r="K818" i="22"/>
  <c r="B818" i="22" s="1"/>
  <c r="K819" i="22"/>
  <c r="B819" i="22" s="1"/>
  <c r="K820" i="22"/>
  <c r="B820" i="22" s="1"/>
  <c r="K821" i="22"/>
  <c r="B821" i="22" s="1"/>
  <c r="K822" i="22"/>
  <c r="B822" i="22" s="1"/>
  <c r="K823" i="22"/>
  <c r="B823" i="22" s="1"/>
  <c r="K824" i="22"/>
  <c r="B824" i="22" s="1"/>
  <c r="K825" i="22"/>
  <c r="B825" i="22" s="1"/>
  <c r="K826" i="22"/>
  <c r="B826" i="22" s="1"/>
  <c r="K827" i="22"/>
  <c r="B827" i="22" s="1"/>
  <c r="K828" i="22"/>
  <c r="B828" i="22" s="1"/>
  <c r="K829" i="22"/>
  <c r="B829" i="22" s="1"/>
  <c r="K830" i="22"/>
  <c r="B830" i="22" s="1"/>
  <c r="K831" i="22"/>
  <c r="B831" i="22" s="1"/>
  <c r="K832" i="22"/>
  <c r="B832" i="22" s="1"/>
  <c r="K833" i="22"/>
  <c r="B833" i="22" s="1"/>
  <c r="K834" i="22"/>
  <c r="B834" i="22" s="1"/>
  <c r="K835" i="22"/>
  <c r="B835" i="22" s="1"/>
  <c r="K836" i="22"/>
  <c r="B836" i="22" s="1"/>
  <c r="K837" i="22"/>
  <c r="B837" i="22" s="1"/>
  <c r="K838" i="22"/>
  <c r="B838" i="22" s="1"/>
  <c r="K839" i="22"/>
  <c r="B839" i="22" s="1"/>
  <c r="K840" i="22"/>
  <c r="B840" i="22" s="1"/>
  <c r="K841" i="22"/>
  <c r="B841" i="22" s="1"/>
  <c r="K842" i="22"/>
  <c r="B842" i="22" s="1"/>
  <c r="K843" i="22"/>
  <c r="B843" i="22" s="1"/>
  <c r="K844" i="22"/>
  <c r="B844" i="22" s="1"/>
  <c r="K845" i="22"/>
  <c r="B845" i="22" s="1"/>
  <c r="K846" i="22"/>
  <c r="B846" i="22" s="1"/>
  <c r="K847" i="22"/>
  <c r="B847" i="22" s="1"/>
  <c r="K848" i="22"/>
  <c r="B848" i="22" s="1"/>
  <c r="K849" i="22"/>
  <c r="B849" i="22" s="1"/>
  <c r="K850" i="22"/>
  <c r="B850" i="22" s="1"/>
  <c r="K851" i="22"/>
  <c r="B851" i="22" s="1"/>
  <c r="K852" i="22"/>
  <c r="B852" i="22" s="1"/>
  <c r="K853" i="22"/>
  <c r="B853" i="22" s="1"/>
  <c r="K854" i="22"/>
  <c r="B854" i="22" s="1"/>
  <c r="K855" i="22"/>
  <c r="B855" i="22" s="1"/>
  <c r="K856" i="22"/>
  <c r="B856" i="22" s="1"/>
  <c r="K857" i="22"/>
  <c r="B857" i="22" s="1"/>
  <c r="K858" i="22"/>
  <c r="B858" i="22" s="1"/>
  <c r="K859" i="22"/>
  <c r="B859" i="22" s="1"/>
  <c r="K860" i="22"/>
  <c r="B860" i="22" s="1"/>
  <c r="K861" i="22"/>
  <c r="B861" i="22" s="1"/>
  <c r="K862" i="22"/>
  <c r="B862" i="22" s="1"/>
  <c r="K863" i="22"/>
  <c r="B863" i="22" s="1"/>
  <c r="K864" i="22"/>
  <c r="B864" i="22" s="1"/>
  <c r="K865" i="22"/>
  <c r="B865" i="22" s="1"/>
  <c r="K866" i="22"/>
  <c r="B866" i="22" s="1"/>
  <c r="K867" i="22"/>
  <c r="B867" i="22" s="1"/>
  <c r="K868" i="22"/>
  <c r="B868" i="22" s="1"/>
  <c r="K869" i="22"/>
  <c r="B869" i="22" s="1"/>
  <c r="K870" i="22"/>
  <c r="B870" i="22" s="1"/>
  <c r="K871" i="22"/>
  <c r="B871" i="22" s="1"/>
  <c r="K872" i="22"/>
  <c r="B872" i="22" s="1"/>
  <c r="K873" i="22"/>
  <c r="B873" i="22" s="1"/>
  <c r="K874" i="22"/>
  <c r="B874" i="22" s="1"/>
  <c r="K875" i="22"/>
  <c r="B875" i="22" s="1"/>
  <c r="K876" i="22"/>
  <c r="B876" i="22" s="1"/>
  <c r="K877" i="22"/>
  <c r="B877" i="22" s="1"/>
  <c r="K878" i="22"/>
  <c r="B878" i="22" s="1"/>
  <c r="K879" i="22"/>
  <c r="B879" i="22" s="1"/>
  <c r="K880" i="22"/>
  <c r="B880" i="22" s="1"/>
  <c r="K881" i="22"/>
  <c r="B881" i="22" s="1"/>
  <c r="K882" i="22"/>
  <c r="B882" i="22" s="1"/>
  <c r="K883" i="22"/>
  <c r="B883" i="22" s="1"/>
  <c r="K884" i="22"/>
  <c r="B884" i="22" s="1"/>
  <c r="K885" i="22"/>
  <c r="B885" i="22" s="1"/>
  <c r="K886" i="22"/>
  <c r="B886" i="22" s="1"/>
  <c r="K887" i="22"/>
  <c r="B887" i="22" s="1"/>
  <c r="K888" i="22"/>
  <c r="B888" i="22" s="1"/>
  <c r="K889" i="22"/>
  <c r="B889" i="22" s="1"/>
  <c r="K890" i="22"/>
  <c r="B890" i="22" s="1"/>
  <c r="K891" i="22"/>
  <c r="B891" i="22" s="1"/>
  <c r="K892" i="22"/>
  <c r="B892" i="22" s="1"/>
  <c r="K893" i="22"/>
  <c r="B893" i="22" s="1"/>
  <c r="K894" i="22"/>
  <c r="B894" i="22" s="1"/>
  <c r="K895" i="22"/>
  <c r="B895" i="22" s="1"/>
  <c r="K896" i="22"/>
  <c r="B896" i="22" s="1"/>
  <c r="K897" i="22"/>
  <c r="B897" i="22" s="1"/>
  <c r="K898" i="22"/>
  <c r="B898" i="22" s="1"/>
  <c r="K899" i="22"/>
  <c r="B899" i="22" s="1"/>
  <c r="K900" i="22"/>
  <c r="B900" i="22" s="1"/>
  <c r="K901" i="22"/>
  <c r="B901" i="22" s="1"/>
  <c r="K902" i="22"/>
  <c r="B902" i="22" s="1"/>
  <c r="K903" i="22"/>
  <c r="B903" i="22" s="1"/>
  <c r="K904" i="22"/>
  <c r="B904" i="22" s="1"/>
  <c r="K905" i="22"/>
  <c r="B905" i="22" s="1"/>
  <c r="K906" i="22"/>
  <c r="B906" i="22" s="1"/>
  <c r="K907" i="22"/>
  <c r="B907" i="22" s="1"/>
  <c r="K908" i="22"/>
  <c r="B908" i="22" s="1"/>
  <c r="K909" i="22"/>
  <c r="B909" i="22" s="1"/>
  <c r="K910" i="22"/>
  <c r="B910" i="22" s="1"/>
  <c r="K911" i="22"/>
  <c r="B911" i="22" s="1"/>
  <c r="K912" i="22"/>
  <c r="B912" i="22" s="1"/>
  <c r="K913" i="22"/>
  <c r="B913" i="22" s="1"/>
  <c r="K914" i="22"/>
  <c r="B914" i="22" s="1"/>
  <c r="K915" i="22"/>
  <c r="B915" i="22" s="1"/>
  <c r="K916" i="22"/>
  <c r="B916" i="22" s="1"/>
  <c r="K917" i="22"/>
  <c r="B917" i="22" s="1"/>
  <c r="K918" i="22"/>
  <c r="B918" i="22" s="1"/>
  <c r="K919" i="22"/>
  <c r="B919" i="22" s="1"/>
  <c r="K920" i="22"/>
  <c r="B920" i="22" s="1"/>
  <c r="K921" i="22"/>
  <c r="B921" i="22" s="1"/>
  <c r="K922" i="22"/>
  <c r="B922" i="22" s="1"/>
  <c r="K923" i="22"/>
  <c r="B923" i="22" s="1"/>
  <c r="K924" i="22"/>
  <c r="B924" i="22" s="1"/>
  <c r="K925" i="22"/>
  <c r="B925" i="22" s="1"/>
  <c r="K926" i="22"/>
  <c r="B926" i="22" s="1"/>
  <c r="K927" i="22"/>
  <c r="B927" i="22" s="1"/>
  <c r="K928" i="22"/>
  <c r="B928" i="22" s="1"/>
  <c r="K929" i="22"/>
  <c r="B929" i="22" s="1"/>
  <c r="K930" i="22"/>
  <c r="B930" i="22" s="1"/>
  <c r="K931" i="22"/>
  <c r="B931" i="22" s="1"/>
  <c r="K932" i="22"/>
  <c r="B932" i="22" s="1"/>
  <c r="K933" i="22"/>
  <c r="B933" i="22" s="1"/>
  <c r="K934" i="22"/>
  <c r="B934" i="22" s="1"/>
  <c r="K935" i="22"/>
  <c r="B935" i="22" s="1"/>
  <c r="K936" i="22"/>
  <c r="B936" i="22" s="1"/>
  <c r="K937" i="22"/>
  <c r="B937" i="22" s="1"/>
  <c r="K938" i="22"/>
  <c r="B938" i="22" s="1"/>
  <c r="K939" i="22"/>
  <c r="B939" i="22" s="1"/>
  <c r="K940" i="22"/>
  <c r="B940" i="22" s="1"/>
  <c r="K941" i="22"/>
  <c r="B941" i="22" s="1"/>
  <c r="K942" i="22"/>
  <c r="B942" i="22" s="1"/>
  <c r="K943" i="22"/>
  <c r="B943" i="22" s="1"/>
  <c r="K944" i="22"/>
  <c r="B944" i="22" s="1"/>
  <c r="K945" i="22"/>
  <c r="B945" i="22" s="1"/>
  <c r="K946" i="22"/>
  <c r="B946" i="22" s="1"/>
  <c r="K947" i="22"/>
  <c r="B947" i="22" s="1"/>
  <c r="K948" i="22"/>
  <c r="B948" i="22" s="1"/>
  <c r="K949" i="22"/>
  <c r="B949" i="22" s="1"/>
  <c r="K950" i="22"/>
  <c r="B950" i="22" s="1"/>
  <c r="K951" i="22"/>
  <c r="B951" i="22" s="1"/>
  <c r="K952" i="22"/>
  <c r="B952" i="22" s="1"/>
  <c r="K953" i="22"/>
  <c r="B953" i="22" s="1"/>
  <c r="K954" i="22"/>
  <c r="B954" i="22" s="1"/>
  <c r="K955" i="22"/>
  <c r="B955" i="22" s="1"/>
  <c r="K956" i="22"/>
  <c r="B956" i="22" s="1"/>
  <c r="K957" i="22"/>
  <c r="B957" i="22" s="1"/>
  <c r="K958" i="22"/>
  <c r="B958" i="22" s="1"/>
  <c r="K959" i="22"/>
  <c r="B959" i="22" s="1"/>
  <c r="K960" i="22"/>
  <c r="B960" i="22" s="1"/>
  <c r="K961" i="22"/>
  <c r="B961" i="22" s="1"/>
  <c r="K962" i="22"/>
  <c r="B962" i="22" s="1"/>
  <c r="K963" i="22"/>
  <c r="B963" i="22" s="1"/>
  <c r="K964" i="22"/>
  <c r="B964" i="22" s="1"/>
  <c r="K965" i="22"/>
  <c r="B965" i="22" s="1"/>
  <c r="K966" i="22"/>
  <c r="B966" i="22" s="1"/>
  <c r="K967" i="22"/>
  <c r="B967" i="22" s="1"/>
  <c r="K968" i="22"/>
  <c r="B968" i="22" s="1"/>
  <c r="K969" i="22"/>
  <c r="B969" i="22" s="1"/>
  <c r="K970" i="22"/>
  <c r="B970" i="22" s="1"/>
  <c r="K971" i="22"/>
  <c r="B971" i="22" s="1"/>
  <c r="K972" i="22"/>
  <c r="B972" i="22" s="1"/>
  <c r="K973" i="22"/>
  <c r="B973" i="22" s="1"/>
  <c r="K974" i="22"/>
  <c r="B974" i="22" s="1"/>
  <c r="K975" i="22"/>
  <c r="B975" i="22" s="1"/>
  <c r="K976" i="22"/>
  <c r="B976" i="22" s="1"/>
  <c r="K977" i="22"/>
  <c r="B977" i="22" s="1"/>
  <c r="K978" i="22"/>
  <c r="B978" i="22" s="1"/>
  <c r="K979" i="22"/>
  <c r="B979" i="22" s="1"/>
  <c r="K980" i="22"/>
  <c r="B980" i="22" s="1"/>
  <c r="K981" i="22"/>
  <c r="B981" i="22" s="1"/>
  <c r="K982" i="22"/>
  <c r="B982" i="22" s="1"/>
  <c r="K983" i="22"/>
  <c r="B983" i="22" s="1"/>
  <c r="K984" i="22"/>
  <c r="B984" i="22" s="1"/>
  <c r="K985" i="22"/>
  <c r="B985" i="22" s="1"/>
  <c r="K986" i="22"/>
  <c r="B986" i="22" s="1"/>
  <c r="K987" i="22"/>
  <c r="B987" i="22" s="1"/>
  <c r="K988" i="22"/>
  <c r="B988" i="22" s="1"/>
  <c r="K989" i="22"/>
  <c r="B989" i="22" s="1"/>
  <c r="K990" i="22"/>
  <c r="B990" i="22" s="1"/>
  <c r="K991" i="22"/>
  <c r="B991" i="22" s="1"/>
  <c r="K992" i="22"/>
  <c r="B992" i="22" s="1"/>
  <c r="K993" i="22"/>
  <c r="B993" i="22" s="1"/>
  <c r="K994" i="22"/>
  <c r="B994" i="22" s="1"/>
  <c r="K995" i="22"/>
  <c r="B995" i="22" s="1"/>
  <c r="K996" i="22"/>
  <c r="B996" i="22" s="1"/>
  <c r="K997" i="22"/>
  <c r="B997" i="22" s="1"/>
  <c r="K998" i="22"/>
  <c r="B998" i="22" s="1"/>
  <c r="K999" i="22"/>
  <c r="B999" i="22" s="1"/>
  <c r="K1000" i="22"/>
  <c r="B1000" i="22" s="1"/>
  <c r="K1001" i="22"/>
  <c r="B1001" i="22" s="1"/>
  <c r="AG20" i="21"/>
  <c r="AG21" i="21"/>
  <c r="AG22" i="21"/>
  <c r="AG23" i="21"/>
  <c r="AG24" i="21"/>
  <c r="AG25" i="21"/>
  <c r="AG26" i="21"/>
  <c r="AG27" i="21"/>
  <c r="AG28" i="21"/>
  <c r="AG29" i="21"/>
  <c r="AG30" i="21"/>
  <c r="AG31" i="21"/>
  <c r="AG32" i="21"/>
  <c r="AG33" i="21"/>
  <c r="AG34" i="21"/>
  <c r="AG35" i="21"/>
  <c r="AG36" i="21"/>
  <c r="AG37" i="21"/>
  <c r="AG38" i="21"/>
  <c r="AG39" i="21"/>
  <c r="AG40" i="21"/>
  <c r="AG41" i="21"/>
  <c r="AG42" i="21"/>
  <c r="AG43" i="21"/>
  <c r="AG44" i="21"/>
  <c r="AG45" i="21"/>
  <c r="AG46" i="21"/>
  <c r="AG47" i="21"/>
  <c r="AG48" i="21"/>
  <c r="AG49" i="21"/>
  <c r="AG50" i="21"/>
  <c r="AG51" i="21"/>
  <c r="AG52" i="21"/>
  <c r="AG53" i="21"/>
  <c r="AG54" i="21"/>
  <c r="AG55" i="21"/>
  <c r="AG56" i="21"/>
  <c r="AG57" i="21"/>
  <c r="AG58" i="21"/>
  <c r="AG59" i="21"/>
  <c r="AG60" i="21"/>
  <c r="AG61" i="21"/>
  <c r="AG62" i="21"/>
  <c r="AG63" i="21"/>
  <c r="AG64" i="21"/>
  <c r="AG65" i="21"/>
  <c r="AG66" i="21"/>
  <c r="AG67" i="21"/>
  <c r="AG68" i="21"/>
  <c r="AG69" i="21"/>
  <c r="AG70" i="21"/>
  <c r="AG71" i="21"/>
  <c r="AG72" i="21"/>
  <c r="AG73" i="21"/>
  <c r="AG74" i="21"/>
  <c r="AG75" i="21"/>
  <c r="AG76" i="21"/>
  <c r="AG77" i="21"/>
  <c r="AG78" i="21"/>
  <c r="AG79" i="21"/>
  <c r="AG80" i="21"/>
  <c r="AG81" i="21"/>
  <c r="AG82" i="21"/>
  <c r="AG83" i="21"/>
  <c r="AG84" i="21"/>
  <c r="AG85" i="21"/>
  <c r="AG86" i="21"/>
  <c r="AG87" i="21"/>
  <c r="AG88" i="21"/>
  <c r="AG89" i="21"/>
  <c r="AG90" i="21"/>
  <c r="AG91" i="21"/>
  <c r="AG92" i="21"/>
  <c r="AG93" i="21"/>
  <c r="AG94" i="21"/>
  <c r="AG95" i="21"/>
  <c r="AG96" i="21"/>
  <c r="AG97" i="21"/>
  <c r="AG98" i="21"/>
  <c r="AG99" i="21"/>
  <c r="AG100" i="21"/>
  <c r="AG101" i="21"/>
  <c r="AG102" i="21"/>
  <c r="AG103" i="21"/>
  <c r="AG104" i="21"/>
  <c r="AG105" i="21"/>
  <c r="AG106" i="21"/>
  <c r="AG107" i="21"/>
  <c r="AG108" i="21"/>
  <c r="AG109" i="21"/>
  <c r="AG110" i="21"/>
  <c r="AG111" i="21"/>
  <c r="AG112" i="21"/>
  <c r="AG113" i="21"/>
  <c r="AG114" i="21"/>
  <c r="AG115" i="21"/>
  <c r="AG116" i="21"/>
  <c r="AG117" i="21"/>
  <c r="AG118" i="21"/>
  <c r="AG119" i="21"/>
  <c r="AG120" i="21"/>
  <c r="AG121" i="21"/>
  <c r="AG122" i="21"/>
  <c r="AG123" i="21"/>
  <c r="AG124" i="21"/>
  <c r="AG125" i="21"/>
  <c r="AG126" i="21"/>
  <c r="AG127" i="21"/>
  <c r="AG128" i="21"/>
  <c r="AG129" i="21"/>
  <c r="AG130" i="21"/>
  <c r="AG131" i="21"/>
  <c r="AG132" i="21"/>
  <c r="AG133" i="21"/>
  <c r="AG134" i="21"/>
  <c r="AG135" i="21"/>
  <c r="AG136" i="21"/>
  <c r="AG137" i="21"/>
  <c r="AG138" i="21"/>
  <c r="AG139" i="21"/>
  <c r="AG140" i="21"/>
  <c r="AG141" i="21"/>
  <c r="AG142" i="21"/>
  <c r="AG143" i="21"/>
  <c r="AG144" i="21"/>
  <c r="AG145" i="21"/>
  <c r="AG146" i="21"/>
  <c r="AG147" i="21"/>
  <c r="AG148" i="21"/>
  <c r="AG149" i="21"/>
  <c r="AG150" i="21"/>
  <c r="AG151" i="21"/>
  <c r="AG152" i="21"/>
  <c r="AG153" i="21"/>
  <c r="AG154" i="21"/>
  <c r="AG155" i="21"/>
  <c r="AG156" i="21"/>
  <c r="AG157" i="21"/>
  <c r="AG158" i="21"/>
  <c r="AG159" i="21"/>
  <c r="AG160" i="21"/>
  <c r="AG161" i="21"/>
  <c r="AG162" i="21"/>
  <c r="AG163" i="21"/>
  <c r="AG164" i="21"/>
  <c r="AG165" i="21"/>
  <c r="AG166" i="21"/>
  <c r="AG167" i="21"/>
  <c r="AG168" i="21"/>
  <c r="AG169" i="21"/>
  <c r="AG170" i="21"/>
  <c r="AG171" i="21"/>
  <c r="AG172" i="21"/>
  <c r="AG173" i="21"/>
  <c r="AG174" i="21"/>
  <c r="AG175" i="21"/>
  <c r="AG176" i="21"/>
  <c r="AG177" i="21"/>
  <c r="AG178" i="21"/>
  <c r="AG179" i="21"/>
  <c r="AG180" i="21"/>
  <c r="AG181" i="21"/>
  <c r="AG182" i="21"/>
  <c r="AG183" i="21"/>
  <c r="AG184" i="21"/>
  <c r="AG185" i="21"/>
  <c r="AG186" i="21"/>
  <c r="AG187" i="21"/>
  <c r="AG188" i="21"/>
  <c r="AG189" i="21"/>
  <c r="AG190" i="21"/>
  <c r="AG191" i="21"/>
  <c r="AG192" i="21"/>
  <c r="AG193" i="21"/>
  <c r="AG194" i="21"/>
  <c r="AG195" i="21"/>
  <c r="AG196" i="21"/>
  <c r="AG197" i="21"/>
  <c r="AG198" i="21"/>
  <c r="AG199" i="21"/>
  <c r="AG200" i="21"/>
  <c r="AG201" i="21"/>
  <c r="AG202" i="21"/>
  <c r="AG203" i="21"/>
  <c r="AG204" i="21"/>
  <c r="AG205" i="21"/>
  <c r="AG206" i="21"/>
  <c r="AG207" i="21"/>
  <c r="AG208" i="21"/>
  <c r="AG209" i="21"/>
  <c r="AG210" i="21"/>
  <c r="AG211" i="21"/>
  <c r="AG212" i="21"/>
  <c r="AG213" i="21"/>
  <c r="AG214" i="21"/>
  <c r="AG215" i="21"/>
  <c r="AG216" i="21"/>
  <c r="AG217" i="21"/>
  <c r="AG218" i="21"/>
  <c r="AG219" i="21"/>
  <c r="AG220" i="21"/>
  <c r="AG221" i="21"/>
  <c r="AG222" i="21"/>
  <c r="AG223" i="21"/>
  <c r="AG224" i="21"/>
  <c r="AG225" i="21"/>
  <c r="AG226" i="21"/>
  <c r="AG227" i="21"/>
  <c r="AG228" i="21"/>
  <c r="AG229" i="21"/>
  <c r="AG230" i="21"/>
  <c r="AG231" i="21"/>
  <c r="AG232" i="21"/>
  <c r="AG233" i="21"/>
  <c r="AG234" i="21"/>
  <c r="AG235" i="21"/>
  <c r="AG236" i="21"/>
  <c r="AG237" i="21"/>
  <c r="AG238" i="21"/>
  <c r="AG239" i="21"/>
  <c r="AG240" i="21"/>
  <c r="AG241" i="21"/>
  <c r="AG242" i="21"/>
  <c r="AG243" i="21"/>
  <c r="AG244" i="21"/>
  <c r="AG245" i="21"/>
  <c r="AG246" i="21"/>
  <c r="AG247" i="21"/>
  <c r="AG248" i="21"/>
  <c r="AG249" i="21"/>
  <c r="AG250" i="21"/>
  <c r="AG251" i="21"/>
  <c r="AG252" i="21"/>
  <c r="AG253" i="21"/>
  <c r="AG254" i="21"/>
  <c r="AG255" i="21"/>
  <c r="AG256" i="21"/>
  <c r="AG257" i="21"/>
  <c r="AG258" i="21"/>
  <c r="AG259" i="21"/>
  <c r="AG260" i="21"/>
  <c r="AG261" i="21"/>
  <c r="AG262" i="21"/>
  <c r="AG263" i="21"/>
  <c r="AG264" i="21"/>
  <c r="AG265" i="21"/>
  <c r="AG266" i="21"/>
  <c r="AG267" i="21"/>
  <c r="AG268" i="21"/>
  <c r="AG269" i="21"/>
  <c r="C1001" i="22"/>
  <c r="C1000" i="22"/>
  <c r="C999" i="22"/>
  <c r="C998" i="22"/>
  <c r="C997" i="22"/>
  <c r="C996" i="22"/>
  <c r="C995" i="22"/>
  <c r="C994" i="22"/>
  <c r="C993" i="22"/>
  <c r="C992" i="22"/>
  <c r="C991" i="22"/>
  <c r="C990" i="22"/>
  <c r="C989" i="22"/>
  <c r="C988" i="22"/>
  <c r="C987" i="22"/>
  <c r="C986" i="22"/>
  <c r="C985" i="22"/>
  <c r="C984" i="22"/>
  <c r="C983" i="22"/>
  <c r="C982" i="22"/>
  <c r="C981" i="22"/>
  <c r="C980" i="22"/>
  <c r="C979" i="22"/>
  <c r="C978" i="22"/>
  <c r="C977" i="22"/>
  <c r="C976" i="22"/>
  <c r="C975" i="22"/>
  <c r="C974" i="22"/>
  <c r="C973" i="22"/>
  <c r="C972" i="22"/>
  <c r="C971" i="22"/>
  <c r="C970" i="22"/>
  <c r="C969" i="22"/>
  <c r="C968" i="22"/>
  <c r="C967" i="22"/>
  <c r="C966" i="22"/>
  <c r="C965" i="22"/>
  <c r="C964" i="22"/>
  <c r="C963" i="22"/>
  <c r="C962" i="22"/>
  <c r="C961" i="22"/>
  <c r="C960" i="22"/>
  <c r="C959" i="22"/>
  <c r="C958" i="22"/>
  <c r="C957" i="22"/>
  <c r="C956" i="22"/>
  <c r="C955" i="22"/>
  <c r="C954" i="22"/>
  <c r="C953" i="22"/>
  <c r="C952" i="22"/>
  <c r="C951" i="22"/>
  <c r="C950" i="22"/>
  <c r="C949" i="22"/>
  <c r="C948" i="22"/>
  <c r="C947" i="22"/>
  <c r="C946" i="22"/>
  <c r="C945" i="22"/>
  <c r="C944" i="22"/>
  <c r="C943" i="22"/>
  <c r="C942" i="22"/>
  <c r="C941" i="22"/>
  <c r="C940" i="22"/>
  <c r="C939" i="22"/>
  <c r="C938" i="22"/>
  <c r="C937" i="22"/>
  <c r="C936" i="22"/>
  <c r="C935" i="22"/>
  <c r="C934" i="22"/>
  <c r="C933" i="22"/>
  <c r="C932" i="22"/>
  <c r="C931" i="22"/>
  <c r="C930" i="22"/>
  <c r="C929" i="22"/>
  <c r="C928" i="22"/>
  <c r="C927" i="22"/>
  <c r="C926" i="22"/>
  <c r="C925" i="22"/>
  <c r="C924" i="22"/>
  <c r="C923" i="22"/>
  <c r="C922" i="22"/>
  <c r="C921" i="22"/>
  <c r="C920" i="22"/>
  <c r="C919" i="22"/>
  <c r="C918" i="22"/>
  <c r="C917" i="22"/>
  <c r="C916" i="22"/>
  <c r="C915" i="22"/>
  <c r="C914" i="22"/>
  <c r="C913" i="22"/>
  <c r="C912" i="22"/>
  <c r="C911" i="22"/>
  <c r="C910" i="22"/>
  <c r="C909" i="22"/>
  <c r="C908" i="22"/>
  <c r="C907" i="22"/>
  <c r="C906" i="22"/>
  <c r="C905" i="22"/>
  <c r="C904" i="22"/>
  <c r="C903" i="22"/>
  <c r="C902" i="22"/>
  <c r="C901" i="22"/>
  <c r="C900" i="22"/>
  <c r="C899" i="22"/>
  <c r="C898" i="22"/>
  <c r="C897" i="22"/>
  <c r="C896" i="22"/>
  <c r="C895" i="22"/>
  <c r="C894" i="22"/>
  <c r="C893" i="22"/>
  <c r="C892" i="22"/>
  <c r="C891" i="22"/>
  <c r="C890" i="22"/>
  <c r="C889" i="22"/>
  <c r="C888" i="22"/>
  <c r="C887" i="22"/>
  <c r="C886" i="22"/>
  <c r="C885" i="22"/>
  <c r="C884" i="22"/>
  <c r="C883" i="22"/>
  <c r="C882" i="22"/>
  <c r="C881" i="22"/>
  <c r="C880" i="22"/>
  <c r="C879" i="22"/>
  <c r="C878" i="22"/>
  <c r="C877" i="22"/>
  <c r="C876" i="22"/>
  <c r="C875" i="22"/>
  <c r="C874" i="22"/>
  <c r="C873" i="22"/>
  <c r="C872" i="22"/>
  <c r="C871" i="22"/>
  <c r="C870" i="22"/>
  <c r="C869" i="22"/>
  <c r="C868" i="22"/>
  <c r="C867" i="22"/>
  <c r="C866" i="22"/>
  <c r="C865" i="22"/>
  <c r="C864" i="22"/>
  <c r="C863" i="22"/>
  <c r="C862" i="22"/>
  <c r="C861" i="22"/>
  <c r="C860" i="22"/>
  <c r="C859" i="22"/>
  <c r="C858" i="22"/>
  <c r="C857" i="22"/>
  <c r="C856" i="22"/>
  <c r="C855" i="22"/>
  <c r="C854" i="22"/>
  <c r="C853" i="22"/>
  <c r="C852" i="22"/>
  <c r="C851" i="22"/>
  <c r="C850" i="22"/>
  <c r="C849" i="22"/>
  <c r="C848" i="22"/>
  <c r="C847" i="22"/>
  <c r="C846" i="22"/>
  <c r="C845" i="22"/>
  <c r="C844" i="22"/>
  <c r="C843" i="22"/>
  <c r="C842" i="22"/>
  <c r="C841" i="22"/>
  <c r="C840" i="22"/>
  <c r="C839" i="22"/>
  <c r="C838" i="22"/>
  <c r="C837" i="22"/>
  <c r="C836" i="22"/>
  <c r="C835" i="22"/>
  <c r="C834" i="22"/>
  <c r="C833" i="22"/>
  <c r="C832" i="22"/>
  <c r="C831" i="22"/>
  <c r="C830" i="22"/>
  <c r="C829" i="22"/>
  <c r="C828" i="22"/>
  <c r="C827" i="22"/>
  <c r="C826" i="22"/>
  <c r="C825" i="22"/>
  <c r="C824" i="22"/>
  <c r="C823" i="22"/>
  <c r="C822" i="22"/>
  <c r="C821" i="22"/>
  <c r="C820" i="22"/>
  <c r="C819" i="22"/>
  <c r="C818" i="22"/>
  <c r="C817" i="22"/>
  <c r="C816" i="22"/>
  <c r="C815" i="22"/>
  <c r="C814" i="22"/>
  <c r="C813" i="22"/>
  <c r="C812" i="22"/>
  <c r="C811" i="22"/>
  <c r="C810" i="22"/>
  <c r="C809" i="22"/>
  <c r="C808" i="22"/>
  <c r="C807" i="22"/>
  <c r="C806" i="22"/>
  <c r="C805" i="22"/>
  <c r="C804" i="22"/>
  <c r="C803" i="22"/>
  <c r="C802" i="22"/>
  <c r="C801" i="22"/>
  <c r="C800" i="22"/>
  <c r="C799" i="22"/>
  <c r="C798" i="22"/>
  <c r="C797" i="22"/>
  <c r="C796" i="22"/>
  <c r="C795" i="22"/>
  <c r="C794" i="22"/>
  <c r="C793" i="22"/>
  <c r="C792" i="22"/>
  <c r="C791" i="22"/>
  <c r="C790" i="22"/>
  <c r="C789" i="22"/>
  <c r="C788" i="22"/>
  <c r="C787" i="22"/>
  <c r="C786" i="22"/>
  <c r="C785" i="22"/>
  <c r="C784" i="22"/>
  <c r="C783" i="22"/>
  <c r="C782" i="22"/>
  <c r="C781" i="22"/>
  <c r="C780" i="22"/>
  <c r="C779" i="22"/>
  <c r="C778" i="22"/>
  <c r="C777" i="22"/>
  <c r="C776" i="22"/>
  <c r="C775" i="22"/>
  <c r="C774" i="22"/>
  <c r="C773" i="22"/>
  <c r="C772" i="22"/>
  <c r="C771" i="22"/>
  <c r="C770" i="22"/>
  <c r="C769" i="22"/>
  <c r="C768" i="22"/>
  <c r="C767" i="22"/>
  <c r="C766" i="22"/>
  <c r="C765" i="22"/>
  <c r="C764" i="22"/>
  <c r="C763" i="22"/>
  <c r="C762" i="22"/>
  <c r="C761" i="22"/>
  <c r="C760" i="22"/>
  <c r="C759" i="22"/>
  <c r="C758" i="22"/>
  <c r="C757" i="22"/>
  <c r="C756" i="22"/>
  <c r="C755" i="22"/>
  <c r="C754" i="22"/>
  <c r="C753" i="22"/>
  <c r="C752" i="22"/>
  <c r="C751" i="22"/>
  <c r="C750" i="22"/>
  <c r="C749" i="22"/>
  <c r="C748" i="22"/>
  <c r="C747" i="22"/>
  <c r="C746" i="22"/>
  <c r="C745" i="22"/>
  <c r="C744" i="22"/>
  <c r="C743" i="22"/>
  <c r="C742" i="22"/>
  <c r="C741" i="22"/>
  <c r="C740" i="22"/>
  <c r="C739" i="22"/>
  <c r="C738" i="22"/>
  <c r="C737" i="22"/>
  <c r="C736" i="22"/>
  <c r="C735" i="22"/>
  <c r="C734" i="22"/>
  <c r="C733" i="22"/>
  <c r="C732" i="22"/>
  <c r="C731" i="22"/>
  <c r="C730" i="22"/>
  <c r="C729" i="22"/>
  <c r="C728" i="22"/>
  <c r="C727" i="22"/>
  <c r="C726" i="22"/>
  <c r="C725" i="22"/>
  <c r="C724" i="22"/>
  <c r="C723" i="22"/>
  <c r="C722" i="22"/>
  <c r="C721" i="22"/>
  <c r="C720" i="22"/>
  <c r="C719" i="22"/>
  <c r="C718" i="22"/>
  <c r="C717" i="22"/>
  <c r="C716" i="22"/>
  <c r="C715" i="22"/>
  <c r="C714" i="22"/>
  <c r="C713" i="22"/>
  <c r="C712" i="22"/>
  <c r="C711" i="22"/>
  <c r="C710" i="22"/>
  <c r="C709" i="22"/>
  <c r="C708" i="22"/>
  <c r="C707" i="22"/>
  <c r="C706" i="22"/>
  <c r="C705" i="22"/>
  <c r="C704" i="22"/>
  <c r="C703" i="22"/>
  <c r="C702" i="22"/>
  <c r="C701" i="22"/>
  <c r="C700" i="22"/>
  <c r="C699" i="22"/>
  <c r="C698" i="22"/>
  <c r="C697" i="22"/>
  <c r="C696" i="22"/>
  <c r="C695" i="22"/>
  <c r="C694" i="22"/>
  <c r="C693" i="22"/>
  <c r="C692" i="22"/>
  <c r="C691" i="22"/>
  <c r="C690" i="22"/>
  <c r="C689" i="22"/>
  <c r="C688" i="22"/>
  <c r="C687" i="22"/>
  <c r="C686" i="22"/>
  <c r="C685" i="22"/>
  <c r="C684" i="22"/>
  <c r="C683" i="22"/>
  <c r="C682" i="22"/>
  <c r="C681" i="22"/>
  <c r="C680" i="22"/>
  <c r="C679" i="22"/>
  <c r="C678" i="22"/>
  <c r="C677" i="22"/>
  <c r="C676" i="22"/>
  <c r="C675" i="22"/>
  <c r="C674" i="22"/>
  <c r="C673" i="22"/>
  <c r="C672" i="22"/>
  <c r="C671" i="22"/>
  <c r="C670" i="22"/>
  <c r="C669" i="22"/>
  <c r="C668" i="22"/>
  <c r="C667" i="22"/>
  <c r="C666" i="22"/>
  <c r="C665" i="22"/>
  <c r="C664" i="22"/>
  <c r="C663" i="22"/>
  <c r="C662" i="22"/>
  <c r="C661" i="22"/>
  <c r="C660" i="22"/>
  <c r="C659" i="22"/>
  <c r="C658" i="22"/>
  <c r="C657" i="22"/>
  <c r="C656" i="22"/>
  <c r="C655" i="22"/>
  <c r="C654" i="22"/>
  <c r="C653" i="22"/>
  <c r="C652" i="22"/>
  <c r="C651" i="22"/>
  <c r="C650" i="22"/>
  <c r="C649" i="22"/>
  <c r="C648" i="22"/>
  <c r="C647" i="22"/>
  <c r="C646" i="22"/>
  <c r="C645" i="22"/>
  <c r="C644" i="22"/>
  <c r="C643" i="22"/>
  <c r="C642" i="22"/>
  <c r="C641" i="22"/>
  <c r="C640" i="22"/>
  <c r="C639" i="22"/>
  <c r="C638" i="22"/>
  <c r="C637" i="22"/>
  <c r="C636" i="22"/>
  <c r="C635" i="22"/>
  <c r="C634" i="22"/>
  <c r="C633" i="22"/>
  <c r="C632" i="22"/>
  <c r="C631" i="22"/>
  <c r="C630" i="22"/>
  <c r="C629" i="22"/>
  <c r="C628" i="22"/>
  <c r="C627" i="22"/>
  <c r="C626" i="22"/>
  <c r="C625" i="22"/>
  <c r="C624" i="22"/>
  <c r="C623" i="22"/>
  <c r="C622" i="22"/>
  <c r="C621" i="22"/>
  <c r="C620" i="22"/>
  <c r="C619" i="22"/>
  <c r="C618" i="22"/>
  <c r="C617" i="22"/>
  <c r="C616" i="22"/>
  <c r="C615" i="22"/>
  <c r="C614" i="22"/>
  <c r="C613" i="22"/>
  <c r="C612" i="22"/>
  <c r="C611" i="22"/>
  <c r="C610" i="22"/>
  <c r="C609" i="22"/>
  <c r="C608" i="22"/>
  <c r="C607" i="22"/>
  <c r="C606" i="22"/>
  <c r="C605" i="22"/>
  <c r="C604" i="22"/>
  <c r="B603" i="22"/>
  <c r="C603" i="22"/>
  <c r="C602" i="22"/>
  <c r="C601" i="22"/>
  <c r="C600" i="22"/>
  <c r="C599" i="22"/>
  <c r="C598" i="22"/>
  <c r="C597" i="22"/>
  <c r="C596" i="22"/>
  <c r="C595" i="22"/>
  <c r="C594" i="22"/>
  <c r="C593" i="22"/>
  <c r="C592" i="22"/>
  <c r="C591" i="22"/>
  <c r="C590" i="22"/>
  <c r="C589" i="22"/>
  <c r="C588" i="22"/>
  <c r="C587" i="22"/>
  <c r="C586" i="22"/>
  <c r="C585" i="22"/>
  <c r="C584" i="22"/>
  <c r="C583" i="22"/>
  <c r="C582" i="22"/>
  <c r="C581" i="22"/>
  <c r="C580" i="22"/>
  <c r="C579" i="22"/>
  <c r="C578" i="22"/>
  <c r="C577" i="22"/>
  <c r="C576" i="22"/>
  <c r="C575" i="22"/>
  <c r="C574" i="22"/>
  <c r="C573" i="22"/>
  <c r="C572" i="22"/>
  <c r="C571" i="22"/>
  <c r="C570" i="22"/>
  <c r="C569" i="22"/>
  <c r="C568" i="22"/>
  <c r="C567" i="22"/>
  <c r="C566" i="22"/>
  <c r="C565" i="22"/>
  <c r="C564" i="22"/>
  <c r="C563" i="22"/>
  <c r="C562" i="22"/>
  <c r="C561" i="22"/>
  <c r="C560" i="22"/>
  <c r="C559" i="22"/>
  <c r="C558" i="22"/>
  <c r="C557" i="22"/>
  <c r="C556" i="22"/>
  <c r="C555" i="22"/>
  <c r="C554" i="22"/>
  <c r="C553" i="22"/>
  <c r="C552" i="22"/>
  <c r="C551" i="22"/>
  <c r="C550" i="22"/>
  <c r="C549" i="22"/>
  <c r="C548" i="22"/>
  <c r="C547" i="22"/>
  <c r="C546" i="22"/>
  <c r="C545" i="22"/>
  <c r="C544" i="22"/>
  <c r="C543" i="22"/>
  <c r="C542" i="22"/>
  <c r="C541" i="22"/>
  <c r="C540" i="22"/>
  <c r="C539" i="22"/>
  <c r="C538" i="22"/>
  <c r="C537" i="22"/>
  <c r="C536" i="22"/>
  <c r="C535" i="22"/>
  <c r="C534" i="22"/>
  <c r="C533" i="22"/>
  <c r="C532" i="22"/>
  <c r="C531" i="22"/>
  <c r="C530" i="22"/>
  <c r="C529" i="22"/>
  <c r="C528" i="22"/>
  <c r="C527" i="22"/>
  <c r="C526" i="22"/>
  <c r="C525" i="22"/>
  <c r="C524" i="22"/>
  <c r="C523" i="22"/>
  <c r="C522" i="22"/>
  <c r="C521" i="22"/>
  <c r="C520" i="22"/>
  <c r="C519" i="22"/>
  <c r="C518" i="22"/>
  <c r="C517" i="22"/>
  <c r="C516" i="22"/>
  <c r="C515" i="22"/>
  <c r="C514" i="22"/>
  <c r="C513" i="22"/>
  <c r="C512" i="22"/>
  <c r="C511" i="22"/>
  <c r="C510" i="22"/>
  <c r="C509" i="22"/>
  <c r="C508" i="22"/>
  <c r="C507" i="22"/>
  <c r="C506" i="22"/>
  <c r="C505" i="22"/>
  <c r="C504" i="22"/>
  <c r="C503" i="22"/>
  <c r="C502" i="22"/>
  <c r="C501" i="22"/>
  <c r="C500" i="22"/>
  <c r="C499" i="22"/>
  <c r="C498" i="22"/>
  <c r="C497" i="22"/>
  <c r="C496" i="22"/>
  <c r="C495" i="22"/>
  <c r="C494" i="22"/>
  <c r="C493" i="22"/>
  <c r="C492" i="22"/>
  <c r="C491" i="22"/>
  <c r="C490" i="22"/>
  <c r="C489" i="22"/>
  <c r="C488" i="22"/>
  <c r="C487" i="22"/>
  <c r="C486" i="22"/>
  <c r="C485" i="22"/>
  <c r="C484" i="22"/>
  <c r="C483" i="22"/>
  <c r="C482" i="22"/>
  <c r="C481" i="22"/>
  <c r="C480" i="22"/>
  <c r="C479" i="22"/>
  <c r="C478" i="22"/>
  <c r="C477" i="22"/>
  <c r="C476" i="22"/>
  <c r="C475" i="22"/>
  <c r="C474" i="22"/>
  <c r="C473" i="22"/>
  <c r="C472" i="22"/>
  <c r="C471" i="22"/>
  <c r="C470" i="22"/>
  <c r="C469" i="22"/>
  <c r="C468" i="22"/>
  <c r="C467" i="22"/>
  <c r="C466" i="22"/>
  <c r="C465" i="22"/>
  <c r="C464" i="22"/>
  <c r="C463" i="22"/>
  <c r="C462" i="22"/>
  <c r="C461" i="22"/>
  <c r="C460" i="22"/>
  <c r="C459" i="22"/>
  <c r="C458" i="22"/>
  <c r="C457" i="22"/>
  <c r="C456" i="22"/>
  <c r="C455" i="22"/>
  <c r="C454" i="22"/>
  <c r="C453" i="22"/>
  <c r="C452" i="22"/>
  <c r="C451" i="22"/>
  <c r="C450" i="22"/>
  <c r="C449" i="22"/>
  <c r="C448" i="22"/>
  <c r="C447" i="22"/>
  <c r="C446" i="22"/>
  <c r="C445" i="22"/>
  <c r="C444" i="22"/>
  <c r="C443" i="22"/>
  <c r="C442" i="22"/>
  <c r="C441" i="22"/>
  <c r="C440" i="22"/>
  <c r="C439" i="22"/>
  <c r="C438" i="22"/>
  <c r="C437" i="22"/>
  <c r="C436" i="22"/>
  <c r="C435" i="22"/>
  <c r="C434" i="22"/>
  <c r="C433" i="22"/>
  <c r="C432" i="22"/>
  <c r="C431" i="22"/>
  <c r="C430" i="22"/>
  <c r="C429" i="22"/>
  <c r="C428" i="22"/>
  <c r="C427" i="22"/>
  <c r="C426" i="22"/>
  <c r="C425" i="22"/>
  <c r="C424" i="22"/>
  <c r="C423" i="22"/>
  <c r="C422" i="22"/>
  <c r="C421" i="22"/>
  <c r="C420" i="22"/>
  <c r="C419" i="22"/>
  <c r="C418" i="22"/>
  <c r="C417" i="22"/>
  <c r="C416" i="22"/>
  <c r="C415" i="22"/>
  <c r="C414" i="22"/>
  <c r="C413" i="22"/>
  <c r="C412" i="22"/>
  <c r="C411" i="22"/>
  <c r="C410" i="22"/>
  <c r="C409" i="22"/>
  <c r="C408" i="22"/>
  <c r="C407" i="22"/>
  <c r="C406" i="22"/>
  <c r="C405" i="22"/>
  <c r="C404" i="22"/>
  <c r="C403" i="22"/>
  <c r="C402" i="22"/>
  <c r="C401" i="22"/>
  <c r="C400" i="22"/>
  <c r="C399" i="22"/>
  <c r="C398" i="22"/>
  <c r="C397" i="22"/>
  <c r="C396" i="22"/>
  <c r="C395" i="22"/>
  <c r="C394" i="22"/>
  <c r="C393" i="22"/>
  <c r="C392" i="22"/>
  <c r="C391" i="22"/>
  <c r="C390" i="22"/>
  <c r="C389" i="22"/>
  <c r="C388" i="22"/>
  <c r="C387" i="22"/>
  <c r="C386" i="22"/>
  <c r="C385" i="22"/>
  <c r="C384" i="22"/>
  <c r="C383" i="22"/>
  <c r="C382" i="22"/>
  <c r="C381" i="22"/>
  <c r="C380" i="22"/>
  <c r="C379" i="22"/>
  <c r="C378" i="22"/>
  <c r="C377" i="22"/>
  <c r="C376" i="22"/>
  <c r="C375" i="22"/>
  <c r="C374" i="22"/>
  <c r="C373" i="22"/>
  <c r="C372" i="22"/>
  <c r="C371" i="22"/>
  <c r="C370" i="22"/>
  <c r="C369" i="22"/>
  <c r="C368" i="22"/>
  <c r="C367" i="22"/>
  <c r="C366" i="22"/>
  <c r="C365" i="22"/>
  <c r="C364" i="22"/>
  <c r="C363" i="22"/>
  <c r="C362" i="22"/>
  <c r="C361" i="22"/>
  <c r="C360" i="22"/>
  <c r="C359" i="22"/>
  <c r="C358" i="22"/>
  <c r="C357" i="22"/>
  <c r="C356" i="22"/>
  <c r="C355" i="22"/>
  <c r="C354" i="22"/>
  <c r="C353" i="22"/>
  <c r="C352" i="22"/>
  <c r="C351" i="22"/>
  <c r="C350" i="22"/>
  <c r="C349" i="22"/>
  <c r="C348" i="22"/>
  <c r="C347" i="22"/>
  <c r="C346" i="22"/>
  <c r="C345" i="22"/>
  <c r="C344" i="22"/>
  <c r="C343" i="22"/>
  <c r="C342" i="22"/>
  <c r="C341" i="22"/>
  <c r="C340" i="22"/>
  <c r="C339" i="22"/>
  <c r="C338" i="22"/>
  <c r="C337" i="22"/>
  <c r="C336" i="22"/>
  <c r="C335" i="22"/>
  <c r="C334" i="22"/>
  <c r="C333" i="22"/>
  <c r="C332" i="22"/>
  <c r="C331" i="22"/>
  <c r="C330" i="22"/>
  <c r="C329" i="22"/>
  <c r="C328" i="22"/>
  <c r="C327" i="22"/>
  <c r="C326" i="22"/>
  <c r="C325" i="22"/>
  <c r="C324" i="22"/>
  <c r="C323" i="22"/>
  <c r="C322" i="22"/>
  <c r="C321" i="22"/>
  <c r="C320" i="22"/>
  <c r="C319" i="22"/>
  <c r="C318" i="22"/>
  <c r="C317" i="22"/>
  <c r="C316" i="22"/>
  <c r="C315" i="22"/>
  <c r="C314" i="22"/>
  <c r="C313" i="22"/>
  <c r="C312" i="22"/>
  <c r="C311" i="22"/>
  <c r="C310" i="22"/>
  <c r="C309" i="22"/>
  <c r="C308" i="22"/>
  <c r="C307" i="22"/>
  <c r="C306" i="22"/>
  <c r="C305" i="22"/>
  <c r="C304" i="22"/>
  <c r="C303" i="22"/>
  <c r="C302" i="22"/>
  <c r="C301" i="22"/>
  <c r="C300" i="22"/>
  <c r="C299" i="22"/>
  <c r="C298" i="22"/>
  <c r="C297" i="22"/>
  <c r="C296" i="22"/>
  <c r="C295" i="22"/>
  <c r="C294" i="22"/>
  <c r="C293" i="22"/>
  <c r="C292" i="22"/>
  <c r="C291" i="22"/>
  <c r="C290" i="22"/>
  <c r="C289" i="22"/>
  <c r="C288" i="22"/>
  <c r="C287" i="22"/>
  <c r="C286" i="22"/>
  <c r="C285" i="22"/>
  <c r="C284" i="22"/>
  <c r="C283" i="22"/>
  <c r="C282" i="22"/>
  <c r="C281" i="22"/>
  <c r="C280" i="22"/>
  <c r="C279" i="22"/>
  <c r="C278" i="22"/>
  <c r="C277" i="22"/>
  <c r="C276" i="22"/>
  <c r="C275" i="22"/>
  <c r="C274" i="22"/>
  <c r="C273" i="22"/>
  <c r="C272" i="22"/>
  <c r="C271" i="22"/>
  <c r="C270" i="22"/>
  <c r="C269" i="22"/>
  <c r="C268" i="22"/>
  <c r="C267" i="22"/>
  <c r="C266" i="22"/>
  <c r="C265" i="22"/>
  <c r="C264" i="22"/>
  <c r="C263" i="22"/>
  <c r="C262" i="22"/>
  <c r="C261" i="22"/>
  <c r="C260" i="22"/>
  <c r="C259" i="22"/>
  <c r="C258" i="22"/>
  <c r="C257" i="22"/>
  <c r="C256" i="22"/>
  <c r="C255" i="22"/>
  <c r="C254" i="22"/>
  <c r="C253" i="22"/>
  <c r="C252" i="22"/>
  <c r="C251" i="22"/>
  <c r="C250" i="22"/>
  <c r="C249" i="22"/>
  <c r="C248" i="22"/>
  <c r="C247" i="22"/>
  <c r="C246" i="22"/>
  <c r="C245" i="22"/>
  <c r="C244" i="22"/>
  <c r="C243" i="22"/>
  <c r="C242" i="22"/>
  <c r="C241" i="22"/>
  <c r="C240" i="22"/>
  <c r="C239" i="22"/>
  <c r="C238" i="22"/>
  <c r="C237" i="22"/>
  <c r="C236" i="22"/>
  <c r="C235" i="22"/>
  <c r="C234" i="22"/>
  <c r="C233" i="22"/>
  <c r="C232" i="22"/>
  <c r="C231" i="22"/>
  <c r="C230" i="22"/>
  <c r="C229" i="22"/>
  <c r="C228" i="22"/>
  <c r="C227" i="22"/>
  <c r="C226" i="22"/>
  <c r="C225" i="22"/>
  <c r="C224" i="22"/>
  <c r="C223" i="22"/>
  <c r="C222" i="22"/>
  <c r="C221" i="22"/>
  <c r="C220" i="22"/>
  <c r="C219" i="22"/>
  <c r="C218" i="22"/>
  <c r="C217" i="22"/>
  <c r="C216" i="22"/>
  <c r="C215" i="22"/>
  <c r="C214" i="22"/>
  <c r="C213" i="22"/>
  <c r="C212" i="22"/>
  <c r="C211" i="22"/>
  <c r="C210" i="22"/>
  <c r="C209" i="22"/>
  <c r="C208" i="22"/>
  <c r="C207" i="22"/>
  <c r="C206" i="22"/>
  <c r="C205" i="22"/>
  <c r="C204" i="22"/>
  <c r="C203" i="22"/>
  <c r="C202" i="22"/>
  <c r="C201" i="22"/>
  <c r="C200" i="22"/>
  <c r="C199" i="22"/>
  <c r="C198" i="22"/>
  <c r="C197" i="22"/>
  <c r="C196" i="22"/>
  <c r="C195" i="22"/>
  <c r="C194" i="22"/>
  <c r="C193" i="22"/>
  <c r="C192" i="22"/>
  <c r="C191" i="22"/>
  <c r="C190" i="22"/>
  <c r="C189" i="22"/>
  <c r="C188" i="22"/>
  <c r="C187" i="22"/>
  <c r="C186" i="22"/>
  <c r="C185" i="22"/>
  <c r="C184" i="22"/>
  <c r="C183" i="22"/>
  <c r="C182" i="22"/>
  <c r="C181" i="22"/>
  <c r="C180" i="22"/>
  <c r="C179" i="22"/>
  <c r="C178" i="22"/>
  <c r="C177" i="22"/>
  <c r="C176" i="22"/>
  <c r="C175" i="22"/>
  <c r="C174" i="22"/>
  <c r="C173" i="22"/>
  <c r="C172" i="22"/>
  <c r="C171" i="22"/>
  <c r="C170" i="22"/>
  <c r="C169" i="22"/>
  <c r="C168" i="22"/>
  <c r="C167" i="22"/>
  <c r="C166" i="22"/>
  <c r="C165" i="22"/>
  <c r="C164" i="22"/>
  <c r="C163" i="22"/>
  <c r="C162" i="22"/>
  <c r="C161" i="22"/>
  <c r="C160" i="22"/>
  <c r="C159" i="22"/>
  <c r="C158" i="22"/>
  <c r="C157" i="22"/>
  <c r="C156" i="22"/>
  <c r="C155" i="22"/>
  <c r="C154" i="22"/>
  <c r="C153" i="22"/>
  <c r="C152" i="22"/>
  <c r="C151" i="22"/>
  <c r="C150" i="22"/>
  <c r="C149" i="22"/>
  <c r="C148" i="22"/>
  <c r="C147" i="22"/>
  <c r="C146" i="22"/>
  <c r="C145" i="22"/>
  <c r="C144" i="22"/>
  <c r="C143" i="22"/>
  <c r="C142" i="22"/>
  <c r="C141" i="22"/>
  <c r="C140" i="22"/>
  <c r="C139" i="22"/>
  <c r="C138" i="22"/>
  <c r="C137" i="22"/>
  <c r="C136" i="22"/>
  <c r="C135" i="22"/>
  <c r="C134" i="22"/>
  <c r="C133" i="22"/>
  <c r="C132" i="22"/>
  <c r="C131" i="22"/>
  <c r="C130" i="22"/>
  <c r="C129" i="22"/>
  <c r="C128" i="22"/>
  <c r="C127" i="22"/>
  <c r="C126" i="22"/>
  <c r="C125" i="22"/>
  <c r="C124" i="22"/>
  <c r="C123" i="22"/>
  <c r="C122" i="22"/>
  <c r="C121" i="22"/>
  <c r="C120" i="22"/>
  <c r="C119" i="22"/>
  <c r="C118" i="22"/>
  <c r="C117" i="22"/>
  <c r="C116" i="22"/>
  <c r="C115" i="22"/>
  <c r="C114" i="22"/>
  <c r="C113" i="22"/>
  <c r="C112" i="22"/>
  <c r="C111" i="22"/>
  <c r="C110" i="22"/>
  <c r="C109" i="22"/>
  <c r="C108" i="22"/>
  <c r="C107" i="22"/>
  <c r="C106" i="22"/>
  <c r="C105" i="22"/>
  <c r="C104" i="22"/>
  <c r="C103" i="22"/>
  <c r="C102" i="22"/>
  <c r="C101" i="22"/>
  <c r="C100" i="22"/>
  <c r="C99" i="22"/>
  <c r="C98" i="22"/>
  <c r="C97" i="22"/>
  <c r="C96" i="22"/>
  <c r="C95" i="22"/>
  <c r="C94" i="22"/>
  <c r="C93" i="22"/>
  <c r="C92" i="22"/>
  <c r="C91" i="22"/>
  <c r="C90" i="22"/>
  <c r="C89" i="22"/>
  <c r="C88" i="22"/>
  <c r="C87" i="22"/>
  <c r="C86" i="22"/>
  <c r="C85" i="22"/>
  <c r="C84" i="22"/>
  <c r="C83" i="22"/>
  <c r="C82" i="22"/>
  <c r="C81" i="22"/>
  <c r="C80" i="22"/>
  <c r="C79" i="22"/>
  <c r="C78" i="22"/>
  <c r="C77" i="22"/>
  <c r="C76" i="22"/>
  <c r="C75" i="22"/>
  <c r="C74" i="22"/>
  <c r="C73" i="22"/>
  <c r="C72" i="22"/>
  <c r="C71" i="22"/>
  <c r="C70" i="22"/>
  <c r="C69" i="22"/>
  <c r="C68" i="22"/>
  <c r="C67" i="22"/>
  <c r="C66" i="22"/>
  <c r="C65" i="22"/>
  <c r="C64" i="22"/>
  <c r="C63" i="22"/>
  <c r="C62" i="22"/>
  <c r="C61" i="22"/>
  <c r="C60" i="22"/>
  <c r="C59" i="22"/>
  <c r="C58" i="22"/>
  <c r="C57" i="22"/>
  <c r="C56" i="22"/>
  <c r="C55" i="22"/>
  <c r="C54" i="22"/>
  <c r="C53" i="22"/>
  <c r="C52" i="22"/>
  <c r="C51" i="22"/>
  <c r="C50" i="22"/>
  <c r="C49" i="22"/>
  <c r="C48" i="22"/>
  <c r="C47" i="22"/>
  <c r="C46" i="22"/>
  <c r="C45" i="22"/>
  <c r="C44" i="22"/>
  <c r="C43" i="22"/>
  <c r="C42" i="22"/>
  <c r="C41" i="22"/>
  <c r="C40" i="22"/>
  <c r="C39" i="22"/>
  <c r="C38" i="22"/>
  <c r="C37" i="22"/>
  <c r="C36" i="22"/>
  <c r="C35" i="22"/>
  <c r="C34" i="22"/>
  <c r="C33" i="22"/>
  <c r="C32" i="22"/>
  <c r="C31" i="22"/>
  <c r="C30" i="22"/>
  <c r="C29" i="22"/>
  <c r="C28" i="22"/>
  <c r="C27" i="22"/>
  <c r="C26" i="22"/>
  <c r="C25" i="22"/>
  <c r="C24" i="22"/>
  <c r="C23" i="22"/>
  <c r="C22" i="22"/>
  <c r="C21" i="22"/>
  <c r="C20" i="22"/>
  <c r="C19" i="22"/>
  <c r="C18" i="22"/>
  <c r="C17" i="22"/>
  <c r="C16" i="22"/>
  <c r="C15" i="22"/>
  <c r="C14" i="22"/>
  <c r="C13" i="22"/>
  <c r="C12" i="22"/>
  <c r="C11" i="22"/>
  <c r="C10" i="22"/>
  <c r="AB20" i="21"/>
  <c r="AB21" i="21"/>
  <c r="AB22" i="21"/>
  <c r="AS22" i="21" s="1"/>
  <c r="AB23" i="21"/>
  <c r="AB24" i="21"/>
  <c r="AB25" i="21"/>
  <c r="AB26" i="21"/>
  <c r="AS26" i="21" s="1"/>
  <c r="AB27" i="21"/>
  <c r="AB28" i="21"/>
  <c r="AB29" i="21"/>
  <c r="AB30" i="21"/>
  <c r="AS30" i="21" s="1"/>
  <c r="AB31" i="21"/>
  <c r="AB32" i="21"/>
  <c r="AB33" i="21"/>
  <c r="AB34" i="21"/>
  <c r="AB35" i="21"/>
  <c r="AB36" i="21"/>
  <c r="AB37" i="21"/>
  <c r="AB38" i="21"/>
  <c r="AB39" i="21"/>
  <c r="AB40" i="21"/>
  <c r="AB41" i="21"/>
  <c r="AB42" i="21"/>
  <c r="AB43" i="21"/>
  <c r="AB44" i="21"/>
  <c r="AB45" i="21"/>
  <c r="AB46" i="21"/>
  <c r="AB47" i="21"/>
  <c r="AB48" i="21"/>
  <c r="AB49" i="21"/>
  <c r="AB50" i="21"/>
  <c r="AB51" i="21"/>
  <c r="AB52" i="21"/>
  <c r="AB53" i="21"/>
  <c r="AB54" i="21"/>
  <c r="AB55" i="21"/>
  <c r="AB56" i="21"/>
  <c r="AB57" i="21"/>
  <c r="AB58" i="21"/>
  <c r="AB59" i="21"/>
  <c r="AB60" i="21"/>
  <c r="AB61" i="21"/>
  <c r="AB62" i="21"/>
  <c r="AB63" i="21"/>
  <c r="AB64" i="21"/>
  <c r="AB65" i="21"/>
  <c r="AB66" i="21"/>
  <c r="AB67" i="21"/>
  <c r="AB68" i="21"/>
  <c r="AB69" i="21"/>
  <c r="AB70" i="21"/>
  <c r="AB71" i="21"/>
  <c r="AB72" i="21"/>
  <c r="AB73" i="21"/>
  <c r="AB74" i="21"/>
  <c r="AB75" i="21"/>
  <c r="AB76" i="21"/>
  <c r="AB77" i="21"/>
  <c r="AB78" i="21"/>
  <c r="AB79" i="21"/>
  <c r="AB80" i="21"/>
  <c r="AB81" i="21"/>
  <c r="AB82" i="21"/>
  <c r="AB83" i="21"/>
  <c r="AB84" i="21"/>
  <c r="AB85" i="21"/>
  <c r="AB86" i="21"/>
  <c r="AB87" i="21"/>
  <c r="AB88" i="21"/>
  <c r="AB89" i="21"/>
  <c r="AB90" i="21"/>
  <c r="AB91" i="21"/>
  <c r="AB92" i="21"/>
  <c r="AB93" i="21"/>
  <c r="AB94" i="21"/>
  <c r="AB95" i="21"/>
  <c r="AB96" i="21"/>
  <c r="AB97" i="21"/>
  <c r="AB98" i="21"/>
  <c r="AB99" i="21"/>
  <c r="AB100" i="21"/>
  <c r="AB101" i="21"/>
  <c r="AB102" i="21"/>
  <c r="AB103" i="21"/>
  <c r="AB104" i="21"/>
  <c r="AB105" i="21"/>
  <c r="AB106" i="21"/>
  <c r="AB107" i="21"/>
  <c r="AB108" i="21"/>
  <c r="AB109" i="21"/>
  <c r="AB110" i="21"/>
  <c r="AB111" i="21"/>
  <c r="AB112" i="21"/>
  <c r="AB113" i="21"/>
  <c r="AB114" i="21"/>
  <c r="AB115" i="21"/>
  <c r="AB116" i="21"/>
  <c r="AB117" i="21"/>
  <c r="AB118" i="21"/>
  <c r="AB119" i="21"/>
  <c r="AB120" i="21"/>
  <c r="AB121" i="21"/>
  <c r="AB122" i="21"/>
  <c r="AB123" i="21"/>
  <c r="AB124" i="21"/>
  <c r="AB125" i="21"/>
  <c r="AB126" i="21"/>
  <c r="AB127" i="21"/>
  <c r="AB128" i="21"/>
  <c r="AB129" i="21"/>
  <c r="AB130" i="21"/>
  <c r="AB131" i="21"/>
  <c r="AB132" i="21"/>
  <c r="AB133" i="21"/>
  <c r="AB134" i="21"/>
  <c r="AB135" i="21"/>
  <c r="AB136" i="21"/>
  <c r="AB137" i="21"/>
  <c r="AB138" i="21"/>
  <c r="AB139" i="21"/>
  <c r="AB140" i="21"/>
  <c r="AB141" i="21"/>
  <c r="AB142" i="21"/>
  <c r="AB143" i="21"/>
  <c r="AB144" i="21"/>
  <c r="AB145" i="21"/>
  <c r="AB146" i="21"/>
  <c r="AB147" i="21"/>
  <c r="AB148" i="21"/>
  <c r="AB149" i="21"/>
  <c r="AB150" i="21"/>
  <c r="AB151" i="21"/>
  <c r="AB152" i="21"/>
  <c r="AB153" i="21"/>
  <c r="AB154" i="21"/>
  <c r="AB155" i="21"/>
  <c r="AB156" i="21"/>
  <c r="AB157" i="21"/>
  <c r="AB158" i="21"/>
  <c r="AB159" i="21"/>
  <c r="AB160" i="21"/>
  <c r="AB161" i="21"/>
  <c r="AB162" i="21"/>
  <c r="AB163" i="21"/>
  <c r="AB164" i="21"/>
  <c r="AB165" i="21"/>
  <c r="AB166" i="21"/>
  <c r="AB167" i="21"/>
  <c r="AB168" i="21"/>
  <c r="AB169" i="21"/>
  <c r="AB170" i="21"/>
  <c r="AB171" i="21"/>
  <c r="AB172" i="21"/>
  <c r="AB173" i="21"/>
  <c r="AB174" i="21"/>
  <c r="AB175" i="21"/>
  <c r="AB176" i="21"/>
  <c r="AB177" i="21"/>
  <c r="AB178" i="21"/>
  <c r="AB179" i="21"/>
  <c r="AB180" i="21"/>
  <c r="AB181" i="21"/>
  <c r="AB182" i="21"/>
  <c r="AB183" i="21"/>
  <c r="AB184" i="21"/>
  <c r="AB185" i="21"/>
  <c r="AB186" i="21"/>
  <c r="AB187" i="21"/>
  <c r="AB188" i="21"/>
  <c r="AB189" i="21"/>
  <c r="AB190" i="21"/>
  <c r="AB191" i="21"/>
  <c r="AB192" i="21"/>
  <c r="AB193" i="21"/>
  <c r="AB194" i="21"/>
  <c r="AB195" i="21"/>
  <c r="AB196" i="21"/>
  <c r="AB197" i="21"/>
  <c r="AB198" i="21"/>
  <c r="AB199" i="21"/>
  <c r="AB200" i="21"/>
  <c r="AB201" i="21"/>
  <c r="AB202" i="21"/>
  <c r="AB203" i="21"/>
  <c r="AB204" i="21"/>
  <c r="AB205" i="21"/>
  <c r="AB206" i="21"/>
  <c r="AB207" i="21"/>
  <c r="AB208" i="21"/>
  <c r="AB209" i="21"/>
  <c r="AB210" i="21"/>
  <c r="AB211" i="21"/>
  <c r="AB212" i="21"/>
  <c r="AB213" i="21"/>
  <c r="AB214" i="21"/>
  <c r="AB215" i="21"/>
  <c r="AB216" i="21"/>
  <c r="AB217" i="21"/>
  <c r="AB218" i="21"/>
  <c r="AB219" i="21"/>
  <c r="AB220" i="21"/>
  <c r="AB221" i="21"/>
  <c r="AB222" i="21"/>
  <c r="AB223" i="21"/>
  <c r="AB224" i="21"/>
  <c r="AB225" i="21"/>
  <c r="AB226" i="21"/>
  <c r="AB227" i="21"/>
  <c r="AB228" i="21"/>
  <c r="AB229" i="21"/>
  <c r="AB230" i="21"/>
  <c r="AB231" i="21"/>
  <c r="AB232" i="21"/>
  <c r="AB233" i="21"/>
  <c r="AB234" i="21"/>
  <c r="AB235" i="21"/>
  <c r="AB236" i="21"/>
  <c r="AB237" i="21"/>
  <c r="AB238" i="21"/>
  <c r="AB239" i="21"/>
  <c r="AB240" i="21"/>
  <c r="AB241" i="21"/>
  <c r="AB242" i="21"/>
  <c r="AB243" i="21"/>
  <c r="AB244" i="21"/>
  <c r="AB245" i="21"/>
  <c r="AB246" i="21"/>
  <c r="AB247" i="21"/>
  <c r="AB248" i="21"/>
  <c r="AB249" i="21"/>
  <c r="AB250" i="21"/>
  <c r="AB251" i="21"/>
  <c r="AB252" i="21"/>
  <c r="AB253" i="21"/>
  <c r="AB254" i="21"/>
  <c r="AB255" i="21"/>
  <c r="AB256" i="21"/>
  <c r="AB257" i="21"/>
  <c r="AB258" i="21"/>
  <c r="AB259" i="21"/>
  <c r="AB260" i="21"/>
  <c r="AB261" i="21"/>
  <c r="AB262" i="21"/>
  <c r="AB263" i="21"/>
  <c r="AB264" i="21"/>
  <c r="AB265" i="21"/>
  <c r="AB266" i="21"/>
  <c r="AB267" i="21"/>
  <c r="AB268" i="21"/>
  <c r="AB269" i="21"/>
  <c r="AS27" i="21" l="1"/>
  <c r="AS28" i="21"/>
  <c r="AS29" i="21"/>
  <c r="AS23" i="21"/>
  <c r="AS20" i="21"/>
  <c r="AS24" i="21"/>
  <c r="AS21" i="21"/>
  <c r="AS25" i="21"/>
  <c r="AO21" i="21"/>
  <c r="AO22" i="21"/>
  <c r="AO23" i="21"/>
  <c r="AO24" i="21"/>
  <c r="AO25" i="21"/>
  <c r="AO26" i="21"/>
  <c r="AO27" i="21"/>
  <c r="AO28" i="21"/>
  <c r="AO29" i="21"/>
  <c r="AO30" i="21"/>
  <c r="AO31" i="21"/>
  <c r="AO32" i="21"/>
  <c r="AO33" i="21"/>
  <c r="AO34" i="21"/>
  <c r="AO35" i="21"/>
  <c r="AO36" i="21"/>
  <c r="AO37" i="21"/>
  <c r="AO38" i="21"/>
  <c r="AO39" i="21"/>
  <c r="AO40" i="21"/>
  <c r="AO41" i="21"/>
  <c r="AO42" i="21"/>
  <c r="AO43" i="21"/>
  <c r="AO44" i="21"/>
  <c r="AO45" i="21"/>
  <c r="AO46" i="21"/>
  <c r="AO47" i="21"/>
  <c r="AO48" i="21"/>
  <c r="AO49" i="21"/>
  <c r="AO50" i="21"/>
  <c r="AO51" i="21"/>
  <c r="AO52" i="21"/>
  <c r="AO53" i="21"/>
  <c r="AO54" i="21"/>
  <c r="AO55" i="21"/>
  <c r="AO56" i="21"/>
  <c r="AO57" i="21"/>
  <c r="AO58" i="21"/>
  <c r="AO59" i="21"/>
  <c r="AO60" i="21"/>
  <c r="AO61" i="21"/>
  <c r="AO62" i="21"/>
  <c r="AO63" i="21"/>
  <c r="AO64" i="21"/>
  <c r="AO65" i="21"/>
  <c r="AO66" i="21"/>
  <c r="AO67" i="21"/>
  <c r="AO68" i="21"/>
  <c r="AO69" i="21"/>
  <c r="AO70" i="21"/>
  <c r="AO71" i="21"/>
  <c r="AO72" i="21"/>
  <c r="AO73" i="21"/>
  <c r="AO74" i="21"/>
  <c r="AO75" i="21"/>
  <c r="AO76" i="21"/>
  <c r="AO77" i="21"/>
  <c r="AO78" i="21"/>
  <c r="AO79" i="21"/>
  <c r="AO80" i="21"/>
  <c r="AO81" i="21"/>
  <c r="AO82" i="21"/>
  <c r="AO83" i="21"/>
  <c r="AO84" i="21"/>
  <c r="AO85" i="21"/>
  <c r="AO86" i="21"/>
  <c r="AO87" i="21"/>
  <c r="AO88" i="21"/>
  <c r="AO89" i="21"/>
  <c r="AO90" i="21"/>
  <c r="AO91" i="21"/>
  <c r="AO92" i="21"/>
  <c r="AO93" i="21"/>
  <c r="AO94" i="21"/>
  <c r="AO95" i="21"/>
  <c r="AO96" i="21"/>
  <c r="AO97" i="21"/>
  <c r="AO98" i="21"/>
  <c r="AO99" i="21"/>
  <c r="AO100" i="21"/>
  <c r="AO101" i="21"/>
  <c r="AO102" i="21"/>
  <c r="AO103" i="21"/>
  <c r="AO104" i="21"/>
  <c r="AO105" i="21"/>
  <c r="AO106" i="21"/>
  <c r="AO107" i="21"/>
  <c r="AO108" i="21"/>
  <c r="AO109" i="21"/>
  <c r="AO110" i="21"/>
  <c r="AO111" i="21"/>
  <c r="AO112" i="21"/>
  <c r="AO113" i="21"/>
  <c r="AO114" i="21"/>
  <c r="AO115" i="21"/>
  <c r="AO116" i="21"/>
  <c r="AO117" i="21"/>
  <c r="AO118" i="21"/>
  <c r="AO119" i="21"/>
  <c r="AO120" i="21"/>
  <c r="AO121" i="21"/>
  <c r="AO122" i="21"/>
  <c r="AO123" i="21"/>
  <c r="AO124" i="21"/>
  <c r="AO125" i="21"/>
  <c r="AO126" i="21"/>
  <c r="AO127" i="21"/>
  <c r="AO128" i="21"/>
  <c r="AO129" i="21"/>
  <c r="AO130" i="21"/>
  <c r="AO131" i="21"/>
  <c r="AO132" i="21"/>
  <c r="AO133" i="21"/>
  <c r="AO134" i="21"/>
  <c r="AO135" i="21"/>
  <c r="AO136" i="21"/>
  <c r="AO137" i="21"/>
  <c r="AO138" i="21"/>
  <c r="AO139" i="21"/>
  <c r="AO140" i="21"/>
  <c r="AO141" i="21"/>
  <c r="AO142" i="21"/>
  <c r="AO143" i="21"/>
  <c r="AO144" i="21"/>
  <c r="AO145" i="21"/>
  <c r="AO146" i="21"/>
  <c r="AO147" i="21"/>
  <c r="AO148" i="21"/>
  <c r="AO149" i="21"/>
  <c r="AO150" i="21"/>
  <c r="AO151" i="21"/>
  <c r="AO152" i="21"/>
  <c r="AO153" i="21"/>
  <c r="AO154" i="21"/>
  <c r="AO155" i="21"/>
  <c r="AO156" i="21"/>
  <c r="AO157" i="21"/>
  <c r="AO158" i="21"/>
  <c r="AO159" i="21"/>
  <c r="AO160" i="21"/>
  <c r="AO161" i="21"/>
  <c r="AO162" i="21"/>
  <c r="AO163" i="21"/>
  <c r="AO164" i="21"/>
  <c r="AO165" i="21"/>
  <c r="AO166" i="21"/>
  <c r="AO167" i="21"/>
  <c r="AO168" i="21"/>
  <c r="AO169" i="21"/>
  <c r="AO170" i="21"/>
  <c r="AO171" i="21"/>
  <c r="AO172" i="21"/>
  <c r="AO173" i="21"/>
  <c r="AO174" i="21"/>
  <c r="AO175" i="21"/>
  <c r="AO176" i="21"/>
  <c r="AO177" i="21"/>
  <c r="AO178" i="21"/>
  <c r="AO179" i="21"/>
  <c r="AO180" i="21"/>
  <c r="AO181" i="21"/>
  <c r="AO182" i="21"/>
  <c r="AO183" i="21"/>
  <c r="AO184" i="21"/>
  <c r="AO185" i="21"/>
  <c r="AO186" i="21"/>
  <c r="AO187" i="21"/>
  <c r="AO188" i="21"/>
  <c r="AO189" i="21"/>
  <c r="AO190" i="21"/>
  <c r="AO191" i="21"/>
  <c r="AO192" i="21"/>
  <c r="AO193" i="21"/>
  <c r="AO194" i="21"/>
  <c r="AO195" i="21"/>
  <c r="AO196" i="21"/>
  <c r="AO197" i="21"/>
  <c r="AO198" i="21"/>
  <c r="AO199" i="21"/>
  <c r="AO200" i="21"/>
  <c r="AO201" i="21"/>
  <c r="AO202" i="21"/>
  <c r="AO203" i="21"/>
  <c r="AO204" i="21"/>
  <c r="AO205" i="21"/>
  <c r="AO206" i="21"/>
  <c r="AO207" i="21"/>
  <c r="AO208" i="21"/>
  <c r="AO209" i="21"/>
  <c r="AO210" i="21"/>
  <c r="AO211" i="21"/>
  <c r="AO212" i="21"/>
  <c r="AO213" i="21"/>
  <c r="AO214" i="21"/>
  <c r="AO215" i="21"/>
  <c r="AO216" i="21"/>
  <c r="AO217" i="21"/>
  <c r="AO218" i="21"/>
  <c r="AO219" i="21"/>
  <c r="AO220" i="21"/>
  <c r="AO221" i="21"/>
  <c r="AO222" i="21"/>
  <c r="AO223" i="21"/>
  <c r="AO224" i="21"/>
  <c r="AO225" i="21"/>
  <c r="AO226" i="21"/>
  <c r="AO227" i="21"/>
  <c r="AO228" i="21"/>
  <c r="AO229" i="21"/>
  <c r="AO230" i="21"/>
  <c r="AO231" i="21"/>
  <c r="AO232" i="21"/>
  <c r="AO233" i="21"/>
  <c r="AO234" i="21"/>
  <c r="AO235" i="21"/>
  <c r="AO236" i="21"/>
  <c r="AO237" i="21"/>
  <c r="AO238" i="21"/>
  <c r="AO239" i="21"/>
  <c r="AO240" i="21"/>
  <c r="AO241" i="21"/>
  <c r="AO242" i="21"/>
  <c r="AO243" i="21"/>
  <c r="AO244" i="21"/>
  <c r="AO245" i="21"/>
  <c r="AO246" i="21"/>
  <c r="AO247" i="21"/>
  <c r="AO248" i="21"/>
  <c r="AO249" i="21"/>
  <c r="AO250" i="21"/>
  <c r="AO251" i="21"/>
  <c r="AO252" i="21"/>
  <c r="AO253" i="21"/>
  <c r="AO254" i="21"/>
  <c r="AO255" i="21"/>
  <c r="AO256" i="21"/>
  <c r="AO257" i="21"/>
  <c r="AO258" i="21"/>
  <c r="AO259" i="21"/>
  <c r="AO260" i="21"/>
  <c r="AO261" i="21"/>
  <c r="AO262" i="21"/>
  <c r="AO263" i="21"/>
  <c r="AO264" i="21"/>
  <c r="AO265" i="21"/>
  <c r="AO266" i="21"/>
  <c r="AO267" i="21"/>
  <c r="AO268" i="21"/>
  <c r="AO269" i="21"/>
  <c r="AO20" i="21"/>
  <c r="B269" i="21" l="1"/>
  <c r="BB269" i="21"/>
  <c r="BA269" i="21"/>
  <c r="AZ269" i="21"/>
  <c r="AX269" i="21"/>
  <c r="AW269" i="21" s="1"/>
  <c r="AN269" i="21"/>
  <c r="AF269" i="21"/>
  <c r="C269" i="21"/>
  <c r="B268" i="21"/>
  <c r="BB268" i="21"/>
  <c r="BA268" i="21"/>
  <c r="AZ268" i="21"/>
  <c r="AX268" i="21"/>
  <c r="AW268" i="21" s="1"/>
  <c r="AN268" i="21"/>
  <c r="AF268" i="21"/>
  <c r="C268" i="21"/>
  <c r="B267" i="21"/>
  <c r="BB267" i="21"/>
  <c r="BA267" i="21"/>
  <c r="AZ267" i="21"/>
  <c r="AX267" i="21"/>
  <c r="AW267" i="21" s="1"/>
  <c r="AN267" i="21"/>
  <c r="AF267" i="21"/>
  <c r="C267" i="21"/>
  <c r="B266" i="21"/>
  <c r="BB266" i="21"/>
  <c r="BA266" i="21"/>
  <c r="AZ266" i="21"/>
  <c r="AX266" i="21"/>
  <c r="AW266" i="21" s="1"/>
  <c r="AN266" i="21"/>
  <c r="AF266" i="21"/>
  <c r="C266" i="21"/>
  <c r="B265" i="21"/>
  <c r="BB265" i="21"/>
  <c r="BA265" i="21"/>
  <c r="AZ265" i="21"/>
  <c r="AX265" i="21"/>
  <c r="AW265" i="21" s="1"/>
  <c r="AN265" i="21"/>
  <c r="AF265" i="21"/>
  <c r="C265" i="21"/>
  <c r="B264" i="21"/>
  <c r="BB264" i="21"/>
  <c r="BA264" i="21"/>
  <c r="AZ264" i="21"/>
  <c r="AX264" i="21"/>
  <c r="AV264" i="21" s="1"/>
  <c r="AN264" i="21"/>
  <c r="AF264" i="21"/>
  <c r="C264" i="21"/>
  <c r="B263" i="21"/>
  <c r="BB263" i="21"/>
  <c r="BA263" i="21"/>
  <c r="AZ263" i="21"/>
  <c r="AX263" i="21"/>
  <c r="AV263" i="21" s="1"/>
  <c r="AN263" i="21"/>
  <c r="AF263" i="21"/>
  <c r="C263" i="21"/>
  <c r="B262" i="21"/>
  <c r="BB262" i="21"/>
  <c r="BA262" i="21"/>
  <c r="AZ262" i="21"/>
  <c r="AX262" i="21"/>
  <c r="AW262" i="21" s="1"/>
  <c r="AN262" i="21"/>
  <c r="AF262" i="21"/>
  <c r="C262" i="21"/>
  <c r="B261" i="21"/>
  <c r="BB261" i="21"/>
  <c r="BA261" i="21"/>
  <c r="AZ261" i="21"/>
  <c r="AX261" i="21"/>
  <c r="AW261" i="21" s="1"/>
  <c r="AN261" i="21"/>
  <c r="AF261" i="21"/>
  <c r="C261" i="21"/>
  <c r="B260" i="21"/>
  <c r="BB260" i="21"/>
  <c r="BA260" i="21"/>
  <c r="AZ260" i="21"/>
  <c r="AX260" i="21"/>
  <c r="AW260" i="21" s="1"/>
  <c r="AN260" i="21"/>
  <c r="AF260" i="21"/>
  <c r="C260" i="21"/>
  <c r="B259" i="21"/>
  <c r="BB259" i="21"/>
  <c r="BA259" i="21"/>
  <c r="AZ259" i="21"/>
  <c r="AX259" i="21"/>
  <c r="AV259" i="21" s="1"/>
  <c r="AN259" i="21"/>
  <c r="AF259" i="21"/>
  <c r="C259" i="21"/>
  <c r="B258" i="21"/>
  <c r="BB258" i="21"/>
  <c r="BA258" i="21"/>
  <c r="AZ258" i="21"/>
  <c r="AX258" i="21"/>
  <c r="AV258" i="21" s="1"/>
  <c r="AN258" i="21"/>
  <c r="AF258" i="21"/>
  <c r="C258" i="21"/>
  <c r="B257" i="21"/>
  <c r="BB257" i="21"/>
  <c r="BA257" i="21"/>
  <c r="AZ257" i="21"/>
  <c r="AX257" i="21"/>
  <c r="AW257" i="21" s="1"/>
  <c r="AN257" i="21"/>
  <c r="AF257" i="21"/>
  <c r="C257" i="21"/>
  <c r="B256" i="21"/>
  <c r="BB256" i="21"/>
  <c r="BA256" i="21"/>
  <c r="AZ256" i="21"/>
  <c r="AX256" i="21"/>
  <c r="AV256" i="21" s="1"/>
  <c r="AN256" i="21"/>
  <c r="AF256" i="21"/>
  <c r="C256" i="21"/>
  <c r="B255" i="21"/>
  <c r="BB255" i="21"/>
  <c r="BA255" i="21"/>
  <c r="AZ255" i="21"/>
  <c r="AX255" i="21"/>
  <c r="AV255" i="21" s="1"/>
  <c r="AN255" i="21"/>
  <c r="AF255" i="21"/>
  <c r="C255" i="21"/>
  <c r="B254" i="21"/>
  <c r="BB254" i="21"/>
  <c r="BA254" i="21"/>
  <c r="AZ254" i="21"/>
  <c r="AX254" i="21"/>
  <c r="AV254" i="21" s="1"/>
  <c r="AN254" i="21"/>
  <c r="AF254" i="21"/>
  <c r="C254" i="21"/>
  <c r="B253" i="21"/>
  <c r="BB253" i="21"/>
  <c r="BA253" i="21"/>
  <c r="AZ253" i="21"/>
  <c r="AX253" i="21"/>
  <c r="AW253" i="21" s="1"/>
  <c r="AN253" i="21"/>
  <c r="AF253" i="21"/>
  <c r="C253" i="21"/>
  <c r="B252" i="21"/>
  <c r="BB252" i="21"/>
  <c r="BA252" i="21"/>
  <c r="AZ252" i="21"/>
  <c r="AX252" i="21"/>
  <c r="AV252" i="21" s="1"/>
  <c r="AN252" i="21"/>
  <c r="AF252" i="21"/>
  <c r="C252" i="21"/>
  <c r="B251" i="21"/>
  <c r="BB251" i="21"/>
  <c r="BA251" i="21"/>
  <c r="AZ251" i="21"/>
  <c r="AX251" i="21"/>
  <c r="AV251" i="21" s="1"/>
  <c r="AN251" i="21"/>
  <c r="AF251" i="21"/>
  <c r="C251" i="21"/>
  <c r="B250" i="21"/>
  <c r="BB250" i="21"/>
  <c r="BA250" i="21"/>
  <c r="AZ250" i="21"/>
  <c r="AX250" i="21"/>
  <c r="AW250" i="21" s="1"/>
  <c r="AN250" i="21"/>
  <c r="AF250" i="21"/>
  <c r="C250" i="21"/>
  <c r="B249" i="21"/>
  <c r="BB249" i="21"/>
  <c r="BA249" i="21"/>
  <c r="AZ249" i="21"/>
  <c r="AX249" i="21"/>
  <c r="AW249" i="21" s="1"/>
  <c r="AN249" i="21"/>
  <c r="AF249" i="21"/>
  <c r="C249" i="21"/>
  <c r="B248" i="21"/>
  <c r="BB248" i="21"/>
  <c r="BA248" i="21"/>
  <c r="AZ248" i="21"/>
  <c r="AX248" i="21"/>
  <c r="AV248" i="21" s="1"/>
  <c r="AN248" i="21"/>
  <c r="AF248" i="21"/>
  <c r="C248" i="21"/>
  <c r="B247" i="21"/>
  <c r="BB247" i="21"/>
  <c r="BA247" i="21"/>
  <c r="AZ247" i="21"/>
  <c r="AX247" i="21"/>
  <c r="AV247" i="21" s="1"/>
  <c r="AN247" i="21"/>
  <c r="AF247" i="21"/>
  <c r="C247" i="21"/>
  <c r="B246" i="21"/>
  <c r="BB246" i="21"/>
  <c r="BA246" i="21"/>
  <c r="AZ246" i="21"/>
  <c r="AX246" i="21"/>
  <c r="AW246" i="21" s="1"/>
  <c r="AN246" i="21"/>
  <c r="AF246" i="21"/>
  <c r="C246" i="21"/>
  <c r="B245" i="21"/>
  <c r="BB245" i="21"/>
  <c r="BA245" i="21"/>
  <c r="AZ245" i="21"/>
  <c r="AX245" i="21"/>
  <c r="AW245" i="21" s="1"/>
  <c r="AN245" i="21"/>
  <c r="AF245" i="21"/>
  <c r="C245" i="21"/>
  <c r="B244" i="21"/>
  <c r="BB244" i="21"/>
  <c r="BA244" i="21"/>
  <c r="AZ244" i="21"/>
  <c r="AX244" i="21"/>
  <c r="AW244" i="21" s="1"/>
  <c r="AN244" i="21"/>
  <c r="AF244" i="21"/>
  <c r="C244" i="21"/>
  <c r="B243" i="21"/>
  <c r="BB243" i="21"/>
  <c r="BA243" i="21"/>
  <c r="AZ243" i="21"/>
  <c r="AX243" i="21"/>
  <c r="AV243" i="21" s="1"/>
  <c r="AN243" i="21"/>
  <c r="AF243" i="21"/>
  <c r="C243" i="21"/>
  <c r="B242" i="21"/>
  <c r="BB242" i="21"/>
  <c r="BA242" i="21"/>
  <c r="AZ242" i="21"/>
  <c r="AX242" i="21"/>
  <c r="AW242" i="21" s="1"/>
  <c r="AN242" i="21"/>
  <c r="AF242" i="21"/>
  <c r="C242" i="21"/>
  <c r="B241" i="21"/>
  <c r="BB241" i="21"/>
  <c r="BA241" i="21"/>
  <c r="AZ241" i="21"/>
  <c r="AX241" i="21"/>
  <c r="AW241" i="21" s="1"/>
  <c r="AN241" i="21"/>
  <c r="AF241" i="21"/>
  <c r="C241" i="21"/>
  <c r="B240" i="21"/>
  <c r="BB240" i="21"/>
  <c r="BA240" i="21"/>
  <c r="AZ240" i="21"/>
  <c r="AX240" i="21"/>
  <c r="AW240" i="21" s="1"/>
  <c r="AN240" i="21"/>
  <c r="AF240" i="21"/>
  <c r="C240" i="21"/>
  <c r="B239" i="21"/>
  <c r="BB239" i="21"/>
  <c r="BA239" i="21"/>
  <c r="AZ239" i="21"/>
  <c r="AX239" i="21"/>
  <c r="AV239" i="21" s="1"/>
  <c r="AN239" i="21"/>
  <c r="AF239" i="21"/>
  <c r="C239" i="21"/>
  <c r="B238" i="21"/>
  <c r="BB238" i="21"/>
  <c r="BA238" i="21"/>
  <c r="AZ238" i="21"/>
  <c r="AX238" i="21"/>
  <c r="AW238" i="21" s="1"/>
  <c r="AN238" i="21"/>
  <c r="AF238" i="21"/>
  <c r="C238" i="21"/>
  <c r="B237" i="21"/>
  <c r="BB237" i="21"/>
  <c r="BA237" i="21"/>
  <c r="AZ237" i="21"/>
  <c r="AX237" i="21"/>
  <c r="AW237" i="21" s="1"/>
  <c r="AN237" i="21"/>
  <c r="AF237" i="21"/>
  <c r="C237" i="21"/>
  <c r="B236" i="21"/>
  <c r="BB236" i="21"/>
  <c r="BA236" i="21"/>
  <c r="AZ236" i="21"/>
  <c r="AX236" i="21"/>
  <c r="AW236" i="21" s="1"/>
  <c r="AN236" i="21"/>
  <c r="AF236" i="21"/>
  <c r="C236" i="21"/>
  <c r="B235" i="21"/>
  <c r="BB235" i="21"/>
  <c r="BA235" i="21"/>
  <c r="AZ235" i="21"/>
  <c r="AX235" i="21"/>
  <c r="AV235" i="21" s="1"/>
  <c r="AN235" i="21"/>
  <c r="AF235" i="21"/>
  <c r="C235" i="21"/>
  <c r="B234" i="21"/>
  <c r="BB234" i="21"/>
  <c r="BA234" i="21"/>
  <c r="AZ234" i="21"/>
  <c r="AX234" i="21"/>
  <c r="AW234" i="21" s="1"/>
  <c r="AN234" i="21"/>
  <c r="AF234" i="21"/>
  <c r="C234" i="21"/>
  <c r="B233" i="21"/>
  <c r="BB233" i="21"/>
  <c r="BA233" i="21"/>
  <c r="AZ233" i="21"/>
  <c r="AX233" i="21"/>
  <c r="AW233" i="21" s="1"/>
  <c r="AN233" i="21"/>
  <c r="AF233" i="21"/>
  <c r="C233" i="21"/>
  <c r="B232" i="21"/>
  <c r="BB232" i="21"/>
  <c r="BA232" i="21"/>
  <c r="AZ232" i="21"/>
  <c r="AX232" i="21"/>
  <c r="AW232" i="21" s="1"/>
  <c r="AN232" i="21"/>
  <c r="AF232" i="21"/>
  <c r="C232" i="21"/>
  <c r="B231" i="21"/>
  <c r="BB231" i="21"/>
  <c r="BA231" i="21"/>
  <c r="AZ231" i="21"/>
  <c r="AX231" i="21"/>
  <c r="AV231" i="21" s="1"/>
  <c r="AN231" i="21"/>
  <c r="AF231" i="21"/>
  <c r="C231" i="21"/>
  <c r="B230" i="21"/>
  <c r="BB230" i="21"/>
  <c r="BA230" i="21"/>
  <c r="AZ230" i="21"/>
  <c r="AX230" i="21"/>
  <c r="AW230" i="21" s="1"/>
  <c r="AN230" i="21"/>
  <c r="AF230" i="21"/>
  <c r="C230" i="21"/>
  <c r="B229" i="21"/>
  <c r="BB229" i="21"/>
  <c r="BA229" i="21"/>
  <c r="AZ229" i="21"/>
  <c r="AX229" i="21"/>
  <c r="AW229" i="21" s="1"/>
  <c r="AN229" i="21"/>
  <c r="AF229" i="21"/>
  <c r="C229" i="21"/>
  <c r="B228" i="21"/>
  <c r="BB228" i="21"/>
  <c r="BA228" i="21"/>
  <c r="AZ228" i="21"/>
  <c r="AX228" i="21"/>
  <c r="AW228" i="21" s="1"/>
  <c r="AN228" i="21"/>
  <c r="AF228" i="21"/>
  <c r="C228" i="21"/>
  <c r="B227" i="21"/>
  <c r="BB227" i="21"/>
  <c r="BA227" i="21"/>
  <c r="AZ227" i="21"/>
  <c r="AX227" i="21"/>
  <c r="AV227" i="21" s="1"/>
  <c r="AN227" i="21"/>
  <c r="AF227" i="21"/>
  <c r="C227" i="21"/>
  <c r="B226" i="21"/>
  <c r="BB226" i="21"/>
  <c r="BA226" i="21"/>
  <c r="AZ226" i="21"/>
  <c r="AX226" i="21"/>
  <c r="AV226" i="21" s="1"/>
  <c r="AN226" i="21"/>
  <c r="AF226" i="21"/>
  <c r="C226" i="21"/>
  <c r="B225" i="21"/>
  <c r="BB225" i="21"/>
  <c r="BA225" i="21"/>
  <c r="AZ225" i="21"/>
  <c r="AX225" i="21"/>
  <c r="AW225" i="21" s="1"/>
  <c r="AN225" i="21"/>
  <c r="AF225" i="21"/>
  <c r="C225" i="21"/>
  <c r="B224" i="21"/>
  <c r="BB224" i="21"/>
  <c r="BA224" i="21"/>
  <c r="AZ224" i="21"/>
  <c r="AX224" i="21"/>
  <c r="AV224" i="21" s="1"/>
  <c r="AN224" i="21"/>
  <c r="AF224" i="21"/>
  <c r="C224" i="21"/>
  <c r="B223" i="21"/>
  <c r="BB223" i="21"/>
  <c r="BA223" i="21"/>
  <c r="AZ223" i="21"/>
  <c r="AX223" i="21"/>
  <c r="AV223" i="21" s="1"/>
  <c r="AN223" i="21"/>
  <c r="AF223" i="21"/>
  <c r="C223" i="21"/>
  <c r="B222" i="21"/>
  <c r="BB222" i="21"/>
  <c r="BA222" i="21"/>
  <c r="AZ222" i="21"/>
  <c r="AX222" i="21"/>
  <c r="AW222" i="21" s="1"/>
  <c r="AN222" i="21"/>
  <c r="AF222" i="21"/>
  <c r="C222" i="21"/>
  <c r="B221" i="21"/>
  <c r="BB221" i="21"/>
  <c r="BA221" i="21"/>
  <c r="AZ221" i="21"/>
  <c r="AX221" i="21"/>
  <c r="AN221" i="21"/>
  <c r="AF221" i="21"/>
  <c r="C221" i="21"/>
  <c r="B220" i="21"/>
  <c r="BB220" i="21"/>
  <c r="BA220" i="21"/>
  <c r="AZ220" i="21"/>
  <c r="AX220" i="21"/>
  <c r="AW220" i="21" s="1"/>
  <c r="AN220" i="21"/>
  <c r="AF220" i="21"/>
  <c r="C220" i="21"/>
  <c r="B219" i="21"/>
  <c r="BB219" i="21"/>
  <c r="BA219" i="21"/>
  <c r="AZ219" i="21"/>
  <c r="AX219" i="21"/>
  <c r="AV219" i="21" s="1"/>
  <c r="AN219" i="21"/>
  <c r="AF219" i="21"/>
  <c r="C219" i="21"/>
  <c r="B218" i="21"/>
  <c r="BB218" i="21"/>
  <c r="BA218" i="21"/>
  <c r="AZ218" i="21"/>
  <c r="AX218" i="21"/>
  <c r="AW218" i="21" s="1"/>
  <c r="AN218" i="21"/>
  <c r="AF218" i="21"/>
  <c r="C218" i="21"/>
  <c r="B217" i="21"/>
  <c r="BB217" i="21"/>
  <c r="BA217" i="21"/>
  <c r="AZ217" i="21"/>
  <c r="AX217" i="21"/>
  <c r="AN217" i="21"/>
  <c r="AF217" i="21"/>
  <c r="C217" i="21"/>
  <c r="B216" i="21"/>
  <c r="BB216" i="21"/>
  <c r="BA216" i="21"/>
  <c r="AZ216" i="21"/>
  <c r="AX216" i="21"/>
  <c r="AV216" i="21" s="1"/>
  <c r="AN216" i="21"/>
  <c r="AF216" i="21"/>
  <c r="C216" i="21"/>
  <c r="B215" i="21"/>
  <c r="BB215" i="21"/>
  <c r="BA215" i="21"/>
  <c r="AZ215" i="21"/>
  <c r="AX215" i="21"/>
  <c r="AV215" i="21" s="1"/>
  <c r="AN215" i="21"/>
  <c r="AF215" i="21"/>
  <c r="C215" i="21"/>
  <c r="B214" i="21"/>
  <c r="BB214" i="21"/>
  <c r="BA214" i="21"/>
  <c r="AZ214" i="21"/>
  <c r="AX214" i="21"/>
  <c r="AW214" i="21" s="1"/>
  <c r="AN214" i="21"/>
  <c r="AF214" i="21"/>
  <c r="C214" i="21"/>
  <c r="B213" i="21"/>
  <c r="BB213" i="21"/>
  <c r="BA213" i="21"/>
  <c r="AZ213" i="21"/>
  <c r="AX213" i="21"/>
  <c r="AN213" i="21"/>
  <c r="AF213" i="21"/>
  <c r="C213" i="21"/>
  <c r="B212" i="21"/>
  <c r="BB212" i="21"/>
  <c r="BA212" i="21"/>
  <c r="AZ212" i="21"/>
  <c r="AX212" i="21"/>
  <c r="AW212" i="21" s="1"/>
  <c r="AN212" i="21"/>
  <c r="AF212" i="21"/>
  <c r="C212" i="21"/>
  <c r="B211" i="21"/>
  <c r="BB211" i="21"/>
  <c r="BA211" i="21"/>
  <c r="AZ211" i="21"/>
  <c r="AX211" i="21"/>
  <c r="AV211" i="21" s="1"/>
  <c r="AN211" i="21"/>
  <c r="AF211" i="21"/>
  <c r="C211" i="21"/>
  <c r="B210" i="21"/>
  <c r="BB210" i="21"/>
  <c r="BA210" i="21"/>
  <c r="AZ210" i="21"/>
  <c r="AX210" i="21"/>
  <c r="AW210" i="21" s="1"/>
  <c r="AN210" i="21"/>
  <c r="AF210" i="21"/>
  <c r="C210" i="21"/>
  <c r="B209" i="21"/>
  <c r="BB209" i="21"/>
  <c r="BA209" i="21"/>
  <c r="AZ209" i="21"/>
  <c r="AX209" i="21"/>
  <c r="AV209" i="21" s="1"/>
  <c r="AN209" i="21"/>
  <c r="AF209" i="21"/>
  <c r="C209" i="21"/>
  <c r="B208" i="21"/>
  <c r="BB208" i="21"/>
  <c r="BA208" i="21"/>
  <c r="AZ208" i="21"/>
  <c r="AX208" i="21"/>
  <c r="AW208" i="21" s="1"/>
  <c r="AN208" i="21"/>
  <c r="AF208" i="21"/>
  <c r="C208" i="21"/>
  <c r="B207" i="21"/>
  <c r="BB207" i="21"/>
  <c r="BA207" i="21"/>
  <c r="AZ207" i="21"/>
  <c r="AX207" i="21"/>
  <c r="AV207" i="21" s="1"/>
  <c r="AN207" i="21"/>
  <c r="AF207" i="21"/>
  <c r="C207" i="21"/>
  <c r="B206" i="21"/>
  <c r="BB206" i="21"/>
  <c r="BA206" i="21"/>
  <c r="AZ206" i="21"/>
  <c r="AX206" i="21"/>
  <c r="AW206" i="21" s="1"/>
  <c r="AN206" i="21"/>
  <c r="AF206" i="21"/>
  <c r="C206" i="21"/>
  <c r="B205" i="21"/>
  <c r="BB205" i="21"/>
  <c r="BA205" i="21"/>
  <c r="AZ205" i="21"/>
  <c r="AX205" i="21"/>
  <c r="AV205" i="21" s="1"/>
  <c r="AN205" i="21"/>
  <c r="AF205" i="21"/>
  <c r="C205" i="21"/>
  <c r="B204" i="21"/>
  <c r="BB204" i="21"/>
  <c r="BA204" i="21"/>
  <c r="AZ204" i="21"/>
  <c r="AX204" i="21"/>
  <c r="AW204" i="21" s="1"/>
  <c r="AN204" i="21"/>
  <c r="AF204" i="21"/>
  <c r="C204" i="21"/>
  <c r="B203" i="21"/>
  <c r="BB203" i="21"/>
  <c r="BA203" i="21"/>
  <c r="AZ203" i="21"/>
  <c r="AX203" i="21"/>
  <c r="AW203" i="21" s="1"/>
  <c r="AN203" i="21"/>
  <c r="AF203" i="21"/>
  <c r="C203" i="21"/>
  <c r="B202" i="21"/>
  <c r="BB202" i="21"/>
  <c r="BA202" i="21"/>
  <c r="AZ202" i="21"/>
  <c r="AX202" i="21"/>
  <c r="AW202" i="21" s="1"/>
  <c r="AN202" i="21"/>
  <c r="AF202" i="21"/>
  <c r="C202" i="21"/>
  <c r="B201" i="21"/>
  <c r="BB201" i="21"/>
  <c r="BA201" i="21"/>
  <c r="AZ201" i="21"/>
  <c r="AX201" i="21"/>
  <c r="AV201" i="21" s="1"/>
  <c r="AN201" i="21"/>
  <c r="AF201" i="21"/>
  <c r="C201" i="21"/>
  <c r="B200" i="21"/>
  <c r="BB200" i="21"/>
  <c r="BA200" i="21"/>
  <c r="AZ200" i="21"/>
  <c r="AX200" i="21"/>
  <c r="AV200" i="21" s="1"/>
  <c r="AN200" i="21"/>
  <c r="AF200" i="21"/>
  <c r="C200" i="21"/>
  <c r="B199" i="21"/>
  <c r="BB199" i="21"/>
  <c r="BA199" i="21"/>
  <c r="AZ199" i="21"/>
  <c r="AX199" i="21"/>
  <c r="AW199" i="21" s="1"/>
  <c r="AN199" i="21"/>
  <c r="AF199" i="21"/>
  <c r="C199" i="21"/>
  <c r="B198" i="21"/>
  <c r="BB198" i="21"/>
  <c r="BA198" i="21"/>
  <c r="AZ198" i="21"/>
  <c r="AX198" i="21"/>
  <c r="AW198" i="21" s="1"/>
  <c r="AN198" i="21"/>
  <c r="AF198" i="21"/>
  <c r="C198" i="21"/>
  <c r="B197" i="21"/>
  <c r="BB197" i="21"/>
  <c r="BA197" i="21"/>
  <c r="AZ197" i="21"/>
  <c r="AX197" i="21"/>
  <c r="AV197" i="21" s="1"/>
  <c r="AN197" i="21"/>
  <c r="AF197" i="21"/>
  <c r="C197" i="21"/>
  <c r="B196" i="21"/>
  <c r="BB196" i="21"/>
  <c r="BA196" i="21"/>
  <c r="AZ196" i="21"/>
  <c r="AX196" i="21"/>
  <c r="AW196" i="21" s="1"/>
  <c r="AN196" i="21"/>
  <c r="AF196" i="21"/>
  <c r="C196" i="21"/>
  <c r="B195" i="21"/>
  <c r="BB195" i="21"/>
  <c r="BA195" i="21"/>
  <c r="AZ195" i="21"/>
  <c r="AX195" i="21"/>
  <c r="AW195" i="21" s="1"/>
  <c r="AN195" i="21"/>
  <c r="AF195" i="21"/>
  <c r="C195" i="21"/>
  <c r="B194" i="21"/>
  <c r="BB194" i="21"/>
  <c r="BA194" i="21"/>
  <c r="AZ194" i="21"/>
  <c r="AX194" i="21"/>
  <c r="AW194" i="21" s="1"/>
  <c r="AN194" i="21"/>
  <c r="AF194" i="21"/>
  <c r="C194" i="21"/>
  <c r="B193" i="21"/>
  <c r="BB193" i="21"/>
  <c r="BA193" i="21"/>
  <c r="AZ193" i="21"/>
  <c r="AX193" i="21"/>
  <c r="AV193" i="21" s="1"/>
  <c r="AN193" i="21"/>
  <c r="AF193" i="21"/>
  <c r="C193" i="21"/>
  <c r="B192" i="21"/>
  <c r="BB192" i="21"/>
  <c r="BA192" i="21"/>
  <c r="AZ192" i="21"/>
  <c r="AX192" i="21"/>
  <c r="AW192" i="21" s="1"/>
  <c r="AN192" i="21"/>
  <c r="AF192" i="21"/>
  <c r="C192" i="21"/>
  <c r="B191" i="21"/>
  <c r="BB191" i="21"/>
  <c r="BA191" i="21"/>
  <c r="AZ191" i="21"/>
  <c r="AX191" i="21"/>
  <c r="AV191" i="21" s="1"/>
  <c r="AN191" i="21"/>
  <c r="AF191" i="21"/>
  <c r="C191" i="21"/>
  <c r="B190" i="21"/>
  <c r="BB190" i="21"/>
  <c r="BA190" i="21"/>
  <c r="AZ190" i="21"/>
  <c r="AX190" i="21"/>
  <c r="AW190" i="21" s="1"/>
  <c r="AN190" i="21"/>
  <c r="AF190" i="21"/>
  <c r="C190" i="21"/>
  <c r="B189" i="21"/>
  <c r="BB189" i="21"/>
  <c r="BA189" i="21"/>
  <c r="AZ189" i="21"/>
  <c r="AX189" i="21"/>
  <c r="AV189" i="21" s="1"/>
  <c r="AN189" i="21"/>
  <c r="AF189" i="21"/>
  <c r="C189" i="21"/>
  <c r="B188" i="21"/>
  <c r="BB188" i="21"/>
  <c r="BA188" i="21"/>
  <c r="AZ188" i="21"/>
  <c r="AX188" i="21"/>
  <c r="AW188" i="21" s="1"/>
  <c r="AN188" i="21"/>
  <c r="AF188" i="21"/>
  <c r="C188" i="21"/>
  <c r="B187" i="21"/>
  <c r="BB187" i="21"/>
  <c r="BA187" i="21"/>
  <c r="AZ187" i="21"/>
  <c r="AX187" i="21"/>
  <c r="AV187" i="21" s="1"/>
  <c r="AN187" i="21"/>
  <c r="AF187" i="21"/>
  <c r="C187" i="21"/>
  <c r="B186" i="21"/>
  <c r="BB186" i="21"/>
  <c r="BA186" i="21"/>
  <c r="AZ186" i="21"/>
  <c r="AX186" i="21"/>
  <c r="AW186" i="21" s="1"/>
  <c r="AN186" i="21"/>
  <c r="AF186" i="21"/>
  <c r="C186" i="21"/>
  <c r="B185" i="21"/>
  <c r="BB185" i="21"/>
  <c r="BA185" i="21"/>
  <c r="AZ185" i="21"/>
  <c r="AX185" i="21"/>
  <c r="AV185" i="21" s="1"/>
  <c r="AN185" i="21"/>
  <c r="AF185" i="21"/>
  <c r="C185" i="21"/>
  <c r="B184" i="21"/>
  <c r="BB184" i="21"/>
  <c r="BA184" i="21"/>
  <c r="AZ184" i="21"/>
  <c r="AX184" i="21"/>
  <c r="AV184" i="21" s="1"/>
  <c r="AN184" i="21"/>
  <c r="AF184" i="21"/>
  <c r="C184" i="21"/>
  <c r="B183" i="21"/>
  <c r="BB183" i="21"/>
  <c r="BA183" i="21"/>
  <c r="AZ183" i="21"/>
  <c r="AX183" i="21"/>
  <c r="AV183" i="21" s="1"/>
  <c r="AN183" i="21"/>
  <c r="AF183" i="21"/>
  <c r="C183" i="21"/>
  <c r="B182" i="21"/>
  <c r="BB182" i="21"/>
  <c r="BA182" i="21"/>
  <c r="AZ182" i="21"/>
  <c r="AX182" i="21"/>
  <c r="AW182" i="21" s="1"/>
  <c r="AN182" i="21"/>
  <c r="AF182" i="21"/>
  <c r="C182" i="21"/>
  <c r="B181" i="21"/>
  <c r="BB181" i="21"/>
  <c r="BA181" i="21"/>
  <c r="AZ181" i="21"/>
  <c r="AX181" i="21"/>
  <c r="AV181" i="21" s="1"/>
  <c r="AN181" i="21"/>
  <c r="AF181" i="21"/>
  <c r="C181" i="21"/>
  <c r="B180" i="21"/>
  <c r="BB180" i="21"/>
  <c r="BA180" i="21"/>
  <c r="AZ180" i="21"/>
  <c r="AX180" i="21"/>
  <c r="AW180" i="21" s="1"/>
  <c r="AN180" i="21"/>
  <c r="AF180" i="21"/>
  <c r="C180" i="21"/>
  <c r="B179" i="21"/>
  <c r="BB179" i="21"/>
  <c r="BA179" i="21"/>
  <c r="AZ179" i="21"/>
  <c r="AX179" i="21"/>
  <c r="AV179" i="21" s="1"/>
  <c r="AN179" i="21"/>
  <c r="AF179" i="21"/>
  <c r="C179" i="21"/>
  <c r="B178" i="21"/>
  <c r="BB178" i="21"/>
  <c r="BA178" i="21"/>
  <c r="AZ178" i="21"/>
  <c r="AX178" i="21"/>
  <c r="AW178" i="21" s="1"/>
  <c r="AN178" i="21"/>
  <c r="AF178" i="21"/>
  <c r="C178" i="21"/>
  <c r="B177" i="21"/>
  <c r="BB177" i="21"/>
  <c r="BA177" i="21"/>
  <c r="AZ177" i="21"/>
  <c r="AX177" i="21"/>
  <c r="AV177" i="21" s="1"/>
  <c r="AN177" i="21"/>
  <c r="AF177" i="21"/>
  <c r="C177" i="21"/>
  <c r="B176" i="21"/>
  <c r="BB176" i="21"/>
  <c r="BA176" i="21"/>
  <c r="AZ176" i="21"/>
  <c r="AX176" i="21"/>
  <c r="AW176" i="21" s="1"/>
  <c r="AN176" i="21"/>
  <c r="AF176" i="21"/>
  <c r="C176" i="21"/>
  <c r="B175" i="21"/>
  <c r="BB175" i="21"/>
  <c r="BA175" i="21"/>
  <c r="AZ175" i="21"/>
  <c r="AX175" i="21"/>
  <c r="AV175" i="21" s="1"/>
  <c r="AN175" i="21"/>
  <c r="AF175" i="21"/>
  <c r="C175" i="21"/>
  <c r="B174" i="21"/>
  <c r="BB174" i="21"/>
  <c r="BA174" i="21"/>
  <c r="AZ174" i="21"/>
  <c r="AX174" i="21"/>
  <c r="AW174" i="21" s="1"/>
  <c r="AN174" i="21"/>
  <c r="AF174" i="21"/>
  <c r="C174" i="21"/>
  <c r="B173" i="21"/>
  <c r="BB173" i="21"/>
  <c r="BA173" i="21"/>
  <c r="AZ173" i="21"/>
  <c r="AX173" i="21"/>
  <c r="AV173" i="21" s="1"/>
  <c r="AN173" i="21"/>
  <c r="AF173" i="21"/>
  <c r="C173" i="21"/>
  <c r="B172" i="21"/>
  <c r="BB172" i="21"/>
  <c r="BA172" i="21"/>
  <c r="AZ172" i="21"/>
  <c r="AX172" i="21"/>
  <c r="AW172" i="21" s="1"/>
  <c r="AN172" i="21"/>
  <c r="AF172" i="21"/>
  <c r="C172" i="21"/>
  <c r="B171" i="21"/>
  <c r="BB171" i="21"/>
  <c r="BA171" i="21"/>
  <c r="AZ171" i="21"/>
  <c r="AX171" i="21"/>
  <c r="AN171" i="21"/>
  <c r="AF171" i="21"/>
  <c r="C171" i="21"/>
  <c r="B170" i="21"/>
  <c r="BB170" i="21"/>
  <c r="BA170" i="21"/>
  <c r="AZ170" i="21"/>
  <c r="AX170" i="21"/>
  <c r="AW170" i="21" s="1"/>
  <c r="AN170" i="21"/>
  <c r="AF170" i="21"/>
  <c r="C170" i="21"/>
  <c r="B169" i="21"/>
  <c r="BB169" i="21"/>
  <c r="BA169" i="21"/>
  <c r="AZ169" i="21"/>
  <c r="AX169" i="21"/>
  <c r="AV169" i="21" s="1"/>
  <c r="AN169" i="21"/>
  <c r="AF169" i="21"/>
  <c r="C169" i="21"/>
  <c r="B168" i="21"/>
  <c r="BB168" i="21"/>
  <c r="BA168" i="21"/>
  <c r="AZ168" i="21"/>
  <c r="AX168" i="21"/>
  <c r="AV168" i="21" s="1"/>
  <c r="AN168" i="21"/>
  <c r="AF168" i="21"/>
  <c r="C168" i="21"/>
  <c r="B167" i="21"/>
  <c r="BB167" i="21"/>
  <c r="BA167" i="21"/>
  <c r="AZ167" i="21"/>
  <c r="AX167" i="21"/>
  <c r="AN167" i="21"/>
  <c r="AF167" i="21"/>
  <c r="C167" i="21"/>
  <c r="B166" i="21"/>
  <c r="BB166" i="21"/>
  <c r="BA166" i="21"/>
  <c r="AZ166" i="21"/>
  <c r="AX166" i="21"/>
  <c r="AN166" i="21"/>
  <c r="AF166" i="21"/>
  <c r="C166" i="21"/>
  <c r="B165" i="21"/>
  <c r="BB165" i="21"/>
  <c r="BA165" i="21"/>
  <c r="AZ165" i="21"/>
  <c r="AX165" i="21"/>
  <c r="AV165" i="21" s="1"/>
  <c r="AN165" i="21"/>
  <c r="AF165" i="21"/>
  <c r="C165" i="21"/>
  <c r="B164" i="21"/>
  <c r="BB164" i="21"/>
  <c r="BA164" i="21"/>
  <c r="AZ164" i="21"/>
  <c r="AX164" i="21"/>
  <c r="AN164" i="21"/>
  <c r="AF164" i="21"/>
  <c r="C164" i="21"/>
  <c r="B163" i="21"/>
  <c r="BB163" i="21"/>
  <c r="BA163" i="21"/>
  <c r="AZ163" i="21"/>
  <c r="AX163" i="21"/>
  <c r="AW163" i="21" s="1"/>
  <c r="AN163" i="21"/>
  <c r="AF163" i="21"/>
  <c r="C163" i="21"/>
  <c r="B162" i="21"/>
  <c r="BB162" i="21"/>
  <c r="BA162" i="21"/>
  <c r="AZ162" i="21"/>
  <c r="AX162" i="21"/>
  <c r="AW162" i="21" s="1"/>
  <c r="AN162" i="21"/>
  <c r="AF162" i="21"/>
  <c r="C162" i="21"/>
  <c r="B161" i="21"/>
  <c r="BB161" i="21"/>
  <c r="BA161" i="21"/>
  <c r="AZ161" i="21"/>
  <c r="AX161" i="21"/>
  <c r="AV161" i="21" s="1"/>
  <c r="AN161" i="21"/>
  <c r="AF161" i="21"/>
  <c r="C161" i="21"/>
  <c r="B160" i="21"/>
  <c r="BB160" i="21"/>
  <c r="BA160" i="21"/>
  <c r="AZ160" i="21"/>
  <c r="AX160" i="21"/>
  <c r="AW160" i="21" s="1"/>
  <c r="AN160" i="21"/>
  <c r="AF160" i="21"/>
  <c r="C160" i="21"/>
  <c r="B159" i="21"/>
  <c r="BB159" i="21"/>
  <c r="BA159" i="21"/>
  <c r="AZ159" i="21"/>
  <c r="AX159" i="21"/>
  <c r="AW159" i="21" s="1"/>
  <c r="AN159" i="21"/>
  <c r="AF159" i="21"/>
  <c r="C159" i="21"/>
  <c r="B158" i="21"/>
  <c r="BB158" i="21"/>
  <c r="BA158" i="21"/>
  <c r="AZ158" i="21"/>
  <c r="AX158" i="21"/>
  <c r="AW158" i="21" s="1"/>
  <c r="AN158" i="21"/>
  <c r="AF158" i="21"/>
  <c r="C158" i="21"/>
  <c r="B157" i="21"/>
  <c r="BB157" i="21"/>
  <c r="BA157" i="21"/>
  <c r="AZ157" i="21"/>
  <c r="AX157" i="21"/>
  <c r="AW157" i="21" s="1"/>
  <c r="AN157" i="21"/>
  <c r="AF157" i="21"/>
  <c r="C157" i="21"/>
  <c r="B156" i="21"/>
  <c r="BB156" i="21"/>
  <c r="BA156" i="21"/>
  <c r="AZ156" i="21"/>
  <c r="AX156" i="21"/>
  <c r="AW156" i="21" s="1"/>
  <c r="AN156" i="21"/>
  <c r="AF156" i="21"/>
  <c r="C156" i="21"/>
  <c r="B155" i="21"/>
  <c r="BB155" i="21"/>
  <c r="BA155" i="21"/>
  <c r="AZ155" i="21"/>
  <c r="AX155" i="21"/>
  <c r="AW155" i="21" s="1"/>
  <c r="AN155" i="21"/>
  <c r="AF155" i="21"/>
  <c r="C155" i="21"/>
  <c r="B154" i="21"/>
  <c r="BB154" i="21"/>
  <c r="BA154" i="21"/>
  <c r="AZ154" i="21"/>
  <c r="AX154" i="21"/>
  <c r="AV154" i="21" s="1"/>
  <c r="AN154" i="21"/>
  <c r="AF154" i="21"/>
  <c r="C154" i="21"/>
  <c r="B153" i="21"/>
  <c r="BB153" i="21"/>
  <c r="BA153" i="21"/>
  <c r="AZ153" i="21"/>
  <c r="AX153" i="21"/>
  <c r="AW153" i="21" s="1"/>
  <c r="AN153" i="21"/>
  <c r="AF153" i="21"/>
  <c r="C153" i="21"/>
  <c r="B152" i="21"/>
  <c r="BB152" i="21"/>
  <c r="BA152" i="21"/>
  <c r="AZ152" i="21"/>
  <c r="AX152" i="21"/>
  <c r="AW152" i="21" s="1"/>
  <c r="AN152" i="21"/>
  <c r="AF152" i="21"/>
  <c r="C152" i="21"/>
  <c r="B151" i="21"/>
  <c r="BB151" i="21"/>
  <c r="BA151" i="21"/>
  <c r="AZ151" i="21"/>
  <c r="AX151" i="21"/>
  <c r="AW151" i="21" s="1"/>
  <c r="AN151" i="21"/>
  <c r="AF151" i="21"/>
  <c r="C151" i="21"/>
  <c r="B150" i="21"/>
  <c r="BB150" i="21"/>
  <c r="BA150" i="21"/>
  <c r="AZ150" i="21"/>
  <c r="AX150" i="21"/>
  <c r="AV150" i="21" s="1"/>
  <c r="AN150" i="21"/>
  <c r="AF150" i="21"/>
  <c r="C150" i="21"/>
  <c r="B149" i="21"/>
  <c r="BB149" i="21"/>
  <c r="BA149" i="21"/>
  <c r="AZ149" i="21"/>
  <c r="AX149" i="21"/>
  <c r="AW149" i="21" s="1"/>
  <c r="AN149" i="21"/>
  <c r="AF149" i="21"/>
  <c r="C149" i="21"/>
  <c r="B148" i="21"/>
  <c r="BB148" i="21"/>
  <c r="BA148" i="21"/>
  <c r="AZ148" i="21"/>
  <c r="AX148" i="21"/>
  <c r="AV148" i="21" s="1"/>
  <c r="AN148" i="21"/>
  <c r="AF148" i="21"/>
  <c r="C148" i="21"/>
  <c r="B147" i="21"/>
  <c r="BB147" i="21"/>
  <c r="BA147" i="21"/>
  <c r="AZ147" i="21"/>
  <c r="AX147" i="21"/>
  <c r="AW147" i="21" s="1"/>
  <c r="AN147" i="21"/>
  <c r="AF147" i="21"/>
  <c r="C147" i="21"/>
  <c r="B146" i="21"/>
  <c r="BB146" i="21"/>
  <c r="BA146" i="21"/>
  <c r="AZ146" i="21"/>
  <c r="AX146" i="21"/>
  <c r="AV146" i="21" s="1"/>
  <c r="AN146" i="21"/>
  <c r="AF146" i="21"/>
  <c r="C146" i="21"/>
  <c r="B145" i="21"/>
  <c r="BB145" i="21"/>
  <c r="BA145" i="21"/>
  <c r="AZ145" i="21"/>
  <c r="AX145" i="21"/>
  <c r="AW145" i="21" s="1"/>
  <c r="AN145" i="21"/>
  <c r="AF145" i="21"/>
  <c r="C145" i="21"/>
  <c r="B144" i="21"/>
  <c r="BB144" i="21"/>
  <c r="BA144" i="21"/>
  <c r="AZ144" i="21"/>
  <c r="AX144" i="21"/>
  <c r="AW144" i="21" s="1"/>
  <c r="AN144" i="21"/>
  <c r="AF144" i="21"/>
  <c r="C144" i="21"/>
  <c r="B143" i="21"/>
  <c r="BB143" i="21"/>
  <c r="BA143" i="21"/>
  <c r="AZ143" i="21"/>
  <c r="AX143" i="21"/>
  <c r="AW143" i="21" s="1"/>
  <c r="AN143" i="21"/>
  <c r="AF143" i="21"/>
  <c r="C143" i="21"/>
  <c r="B142" i="21"/>
  <c r="BB142" i="21"/>
  <c r="BA142" i="21"/>
  <c r="AZ142" i="21"/>
  <c r="AX142" i="21"/>
  <c r="AV142" i="21" s="1"/>
  <c r="AN142" i="21"/>
  <c r="AF142" i="21"/>
  <c r="C142" i="21"/>
  <c r="B141" i="21"/>
  <c r="BB141" i="21"/>
  <c r="BA141" i="21"/>
  <c r="AZ141" i="21"/>
  <c r="AX141" i="21"/>
  <c r="AW141" i="21" s="1"/>
  <c r="AN141" i="21"/>
  <c r="AF141" i="21"/>
  <c r="C141" i="21"/>
  <c r="B140" i="21"/>
  <c r="BB140" i="21"/>
  <c r="BA140" i="21"/>
  <c r="AZ140" i="21"/>
  <c r="AX140" i="21"/>
  <c r="AW140" i="21" s="1"/>
  <c r="AN140" i="21"/>
  <c r="AF140" i="21"/>
  <c r="C140" i="21"/>
  <c r="B139" i="21"/>
  <c r="BB139" i="21"/>
  <c r="BA139" i="21"/>
  <c r="AZ139" i="21"/>
  <c r="AX139" i="21"/>
  <c r="AW139" i="21" s="1"/>
  <c r="AN139" i="21"/>
  <c r="AF139" i="21"/>
  <c r="C139" i="21"/>
  <c r="B138" i="21"/>
  <c r="BB138" i="21"/>
  <c r="BA138" i="21"/>
  <c r="AZ138" i="21"/>
  <c r="AX138" i="21"/>
  <c r="AV138" i="21" s="1"/>
  <c r="AN138" i="21"/>
  <c r="AF138" i="21"/>
  <c r="C138" i="21"/>
  <c r="B137" i="21"/>
  <c r="BB137" i="21"/>
  <c r="BA137" i="21"/>
  <c r="AZ137" i="21"/>
  <c r="AX137" i="21"/>
  <c r="AW137" i="21" s="1"/>
  <c r="AN137" i="21"/>
  <c r="AF137" i="21"/>
  <c r="C137" i="21"/>
  <c r="B136" i="21"/>
  <c r="BB136" i="21"/>
  <c r="BA136" i="21"/>
  <c r="AZ136" i="21"/>
  <c r="AX136" i="21"/>
  <c r="AW136" i="21" s="1"/>
  <c r="AN136" i="21"/>
  <c r="AF136" i="21"/>
  <c r="C136" i="21"/>
  <c r="B135" i="21"/>
  <c r="BB135" i="21"/>
  <c r="BA135" i="21"/>
  <c r="AZ135" i="21"/>
  <c r="AX135" i="21"/>
  <c r="AW135" i="21" s="1"/>
  <c r="AN135" i="21"/>
  <c r="AF135" i="21"/>
  <c r="C135" i="21"/>
  <c r="B134" i="21"/>
  <c r="BB134" i="21"/>
  <c r="BA134" i="21"/>
  <c r="AZ134" i="21"/>
  <c r="AX134" i="21"/>
  <c r="AW134" i="21" s="1"/>
  <c r="AN134" i="21"/>
  <c r="AF134" i="21"/>
  <c r="C134" i="21"/>
  <c r="B133" i="21"/>
  <c r="BB133" i="21"/>
  <c r="BA133" i="21"/>
  <c r="AZ133" i="21"/>
  <c r="AX133" i="21"/>
  <c r="AW133" i="21" s="1"/>
  <c r="AN133" i="21"/>
  <c r="AF133" i="21"/>
  <c r="C133" i="21"/>
  <c r="B132" i="21"/>
  <c r="BB132" i="21"/>
  <c r="BA132" i="21"/>
  <c r="AZ132" i="21"/>
  <c r="AX132" i="21"/>
  <c r="AW132" i="21" s="1"/>
  <c r="AN132" i="21"/>
  <c r="AF132" i="21"/>
  <c r="C132" i="21"/>
  <c r="B131" i="21"/>
  <c r="BB131" i="21"/>
  <c r="BA131" i="21"/>
  <c r="AZ131" i="21"/>
  <c r="AX131" i="21"/>
  <c r="AW131" i="21" s="1"/>
  <c r="AN131" i="21"/>
  <c r="AF131" i="21"/>
  <c r="C131" i="21"/>
  <c r="B130" i="21"/>
  <c r="BB130" i="21"/>
  <c r="BA130" i="21"/>
  <c r="AZ130" i="21"/>
  <c r="AX130" i="21"/>
  <c r="AW130" i="21" s="1"/>
  <c r="AN130" i="21"/>
  <c r="AF130" i="21"/>
  <c r="C130" i="21"/>
  <c r="B129" i="21"/>
  <c r="BB129" i="21"/>
  <c r="BA129" i="21"/>
  <c r="AZ129" i="21"/>
  <c r="AX129" i="21"/>
  <c r="AW129" i="21" s="1"/>
  <c r="AN129" i="21"/>
  <c r="AF129" i="21"/>
  <c r="C129" i="21"/>
  <c r="B128" i="21"/>
  <c r="BB128" i="21"/>
  <c r="BA128" i="21"/>
  <c r="AZ128" i="21"/>
  <c r="AX128" i="21"/>
  <c r="AW128" i="21" s="1"/>
  <c r="AN128" i="21"/>
  <c r="AF128" i="21"/>
  <c r="C128" i="21"/>
  <c r="B127" i="21"/>
  <c r="BB127" i="21"/>
  <c r="BA127" i="21"/>
  <c r="AZ127" i="21"/>
  <c r="AX127" i="21"/>
  <c r="AW127" i="21" s="1"/>
  <c r="AN127" i="21"/>
  <c r="AF127" i="21"/>
  <c r="C127" i="21"/>
  <c r="B126" i="21"/>
  <c r="BB126" i="21"/>
  <c r="BA126" i="21"/>
  <c r="AZ126" i="21"/>
  <c r="AX126" i="21"/>
  <c r="AW126" i="21" s="1"/>
  <c r="AN126" i="21"/>
  <c r="AF126" i="21"/>
  <c r="C126" i="21"/>
  <c r="B125" i="21"/>
  <c r="BB125" i="21"/>
  <c r="BA125" i="21"/>
  <c r="AZ125" i="21"/>
  <c r="AX125" i="21"/>
  <c r="AN125" i="21"/>
  <c r="AF125" i="21"/>
  <c r="C125" i="21"/>
  <c r="B124" i="21"/>
  <c r="BB124" i="21"/>
  <c r="BA124" i="21"/>
  <c r="AZ124" i="21"/>
  <c r="AX124" i="21"/>
  <c r="AW124" i="21" s="1"/>
  <c r="AN124" i="21"/>
  <c r="AF124" i="21"/>
  <c r="C124" i="21"/>
  <c r="B123" i="21"/>
  <c r="BB123" i="21"/>
  <c r="BA123" i="21"/>
  <c r="AZ123" i="21"/>
  <c r="AX123" i="21"/>
  <c r="AW123" i="21" s="1"/>
  <c r="AN123" i="21"/>
  <c r="AF123" i="21"/>
  <c r="C123" i="21"/>
  <c r="B122" i="21"/>
  <c r="BB122" i="21"/>
  <c r="BA122" i="21"/>
  <c r="AZ122" i="21"/>
  <c r="AX122" i="21"/>
  <c r="AV122" i="21" s="1"/>
  <c r="AN122" i="21"/>
  <c r="AF122" i="21"/>
  <c r="C122" i="21"/>
  <c r="B121" i="21"/>
  <c r="BB121" i="21"/>
  <c r="BA121" i="21"/>
  <c r="AZ121" i="21"/>
  <c r="AX121" i="21"/>
  <c r="AN121" i="21"/>
  <c r="AF121" i="21"/>
  <c r="C121" i="21"/>
  <c r="B120" i="21"/>
  <c r="BB120" i="21"/>
  <c r="BA120" i="21"/>
  <c r="AZ120" i="21"/>
  <c r="AX120" i="21"/>
  <c r="AV120" i="21" s="1"/>
  <c r="AN120" i="21"/>
  <c r="AF120" i="21"/>
  <c r="C120" i="21"/>
  <c r="B119" i="21"/>
  <c r="BB119" i="21"/>
  <c r="BA119" i="21"/>
  <c r="AZ119" i="21"/>
  <c r="AX119" i="21"/>
  <c r="AW119" i="21" s="1"/>
  <c r="AN119" i="21"/>
  <c r="AF119" i="21"/>
  <c r="C119" i="21"/>
  <c r="B118" i="21"/>
  <c r="BB118" i="21"/>
  <c r="BA118" i="21"/>
  <c r="AZ118" i="21"/>
  <c r="AX118" i="21"/>
  <c r="AV118" i="21" s="1"/>
  <c r="AN118" i="21"/>
  <c r="AF118" i="21"/>
  <c r="C118" i="21"/>
  <c r="B117" i="21"/>
  <c r="BB117" i="21"/>
  <c r="BA117" i="21"/>
  <c r="AZ117" i="21"/>
  <c r="AX117" i="21"/>
  <c r="AN117" i="21"/>
  <c r="AF117" i="21"/>
  <c r="C117" i="21"/>
  <c r="B116" i="21"/>
  <c r="BB116" i="21"/>
  <c r="BA116" i="21"/>
  <c r="AZ116" i="21"/>
  <c r="AX116" i="21"/>
  <c r="AV116" i="21" s="1"/>
  <c r="AN116" i="21"/>
  <c r="AF116" i="21"/>
  <c r="C116" i="21"/>
  <c r="B115" i="21"/>
  <c r="BB115" i="21"/>
  <c r="BA115" i="21"/>
  <c r="AZ115" i="21"/>
  <c r="AX115" i="21"/>
  <c r="AW115" i="21" s="1"/>
  <c r="AN115" i="21"/>
  <c r="AF115" i="21"/>
  <c r="C115" i="21"/>
  <c r="B114" i="21"/>
  <c r="BB114" i="21"/>
  <c r="BA114" i="21"/>
  <c r="AZ114" i="21"/>
  <c r="AX114" i="21"/>
  <c r="AV114" i="21" s="1"/>
  <c r="AN114" i="21"/>
  <c r="AF114" i="21"/>
  <c r="C114" i="21"/>
  <c r="B113" i="21"/>
  <c r="BB113" i="21"/>
  <c r="BA113" i="21"/>
  <c r="AZ113" i="21"/>
  <c r="AX113" i="21"/>
  <c r="AN113" i="21"/>
  <c r="AF113" i="21"/>
  <c r="C113" i="21"/>
  <c r="B112" i="21"/>
  <c r="BB112" i="21"/>
  <c r="BA112" i="21"/>
  <c r="AZ112" i="21"/>
  <c r="AX112" i="21"/>
  <c r="AV112" i="21" s="1"/>
  <c r="AN112" i="21"/>
  <c r="AF112" i="21"/>
  <c r="C112" i="21"/>
  <c r="B111" i="21"/>
  <c r="BB111" i="21"/>
  <c r="BA111" i="21"/>
  <c r="AZ111" i="21"/>
  <c r="AX111" i="21"/>
  <c r="AW111" i="21" s="1"/>
  <c r="AN111" i="21"/>
  <c r="AF111" i="21"/>
  <c r="C111" i="21"/>
  <c r="B110" i="21"/>
  <c r="BB110" i="21"/>
  <c r="BA110" i="21"/>
  <c r="AZ110" i="21"/>
  <c r="AX110" i="21"/>
  <c r="AW110" i="21" s="1"/>
  <c r="AN110" i="21"/>
  <c r="AF110" i="21"/>
  <c r="C110" i="21"/>
  <c r="B109" i="21"/>
  <c r="BB109" i="21"/>
  <c r="BA109" i="21"/>
  <c r="AZ109" i="21"/>
  <c r="AX109" i="21"/>
  <c r="AN109" i="21"/>
  <c r="AF109" i="21"/>
  <c r="C109" i="21"/>
  <c r="B108" i="21"/>
  <c r="BB108" i="21"/>
  <c r="BA108" i="21"/>
  <c r="AZ108" i="21"/>
  <c r="AX108" i="21"/>
  <c r="AV108" i="21" s="1"/>
  <c r="AN108" i="21"/>
  <c r="AF108" i="21"/>
  <c r="C108" i="21"/>
  <c r="B107" i="21"/>
  <c r="BB107" i="21"/>
  <c r="BA107" i="21"/>
  <c r="AZ107" i="21"/>
  <c r="AX107" i="21"/>
  <c r="AW107" i="21" s="1"/>
  <c r="AN107" i="21"/>
  <c r="AF107" i="21"/>
  <c r="C107" i="21"/>
  <c r="B106" i="21"/>
  <c r="BB106" i="21"/>
  <c r="BA106" i="21"/>
  <c r="AZ106" i="21"/>
  <c r="AX106" i="21"/>
  <c r="AW106" i="21" s="1"/>
  <c r="AN106" i="21"/>
  <c r="AF106" i="21"/>
  <c r="C106" i="21"/>
  <c r="B105" i="21"/>
  <c r="BB105" i="21"/>
  <c r="BA105" i="21"/>
  <c r="AZ105" i="21"/>
  <c r="AX105" i="21"/>
  <c r="AW105" i="21" s="1"/>
  <c r="AN105" i="21"/>
  <c r="AF105" i="21"/>
  <c r="C105" i="21"/>
  <c r="B104" i="21"/>
  <c r="BB104" i="21"/>
  <c r="BA104" i="21"/>
  <c r="AZ104" i="21"/>
  <c r="AX104" i="21"/>
  <c r="AV104" i="21" s="1"/>
  <c r="AN104" i="21"/>
  <c r="AF104" i="21"/>
  <c r="C104" i="21"/>
  <c r="B103" i="21"/>
  <c r="BB103" i="21"/>
  <c r="BA103" i="21"/>
  <c r="AZ103" i="21"/>
  <c r="AX103" i="21"/>
  <c r="AW103" i="21" s="1"/>
  <c r="AN103" i="21"/>
  <c r="AF103" i="21"/>
  <c r="C103" i="21"/>
  <c r="B102" i="21"/>
  <c r="BB102" i="21"/>
  <c r="BA102" i="21"/>
  <c r="AZ102" i="21"/>
  <c r="AX102" i="21"/>
  <c r="AN102" i="21"/>
  <c r="AF102" i="21"/>
  <c r="C102" i="21"/>
  <c r="B101" i="21"/>
  <c r="BB101" i="21"/>
  <c r="BA101" i="21"/>
  <c r="AZ101" i="21"/>
  <c r="AX101" i="21"/>
  <c r="AN101" i="21"/>
  <c r="AF101" i="21"/>
  <c r="C101" i="21"/>
  <c r="B100" i="21"/>
  <c r="BB100" i="21"/>
  <c r="BA100" i="21"/>
  <c r="AZ100" i="21"/>
  <c r="AX100" i="21"/>
  <c r="AW100" i="21" s="1"/>
  <c r="AN100" i="21"/>
  <c r="AF100" i="21"/>
  <c r="C100" i="21"/>
  <c r="B99" i="21"/>
  <c r="BB99" i="21"/>
  <c r="BA99" i="21"/>
  <c r="AZ99" i="21"/>
  <c r="AX99" i="21"/>
  <c r="AW99" i="21" s="1"/>
  <c r="AN99" i="21"/>
  <c r="AF99" i="21"/>
  <c r="C99" i="21"/>
  <c r="B98" i="21"/>
  <c r="BB98" i="21"/>
  <c r="BA98" i="21"/>
  <c r="AZ98" i="21"/>
  <c r="AX98" i="21"/>
  <c r="AW98" i="21" s="1"/>
  <c r="AN98" i="21"/>
  <c r="AF98" i="21"/>
  <c r="C98" i="21"/>
  <c r="B97" i="21"/>
  <c r="BB97" i="21"/>
  <c r="BA97" i="21"/>
  <c r="AZ97" i="21"/>
  <c r="AX97" i="21"/>
  <c r="AW97" i="21" s="1"/>
  <c r="AN97" i="21"/>
  <c r="AF97" i="21"/>
  <c r="C97" i="21"/>
  <c r="B96" i="21"/>
  <c r="BB96" i="21"/>
  <c r="BA96" i="21"/>
  <c r="AZ96" i="21"/>
  <c r="AX96" i="21"/>
  <c r="AW96" i="21" s="1"/>
  <c r="AN96" i="21"/>
  <c r="AF96" i="21"/>
  <c r="C96" i="21"/>
  <c r="B95" i="21"/>
  <c r="BB95" i="21"/>
  <c r="BA95" i="21"/>
  <c r="AZ95" i="21"/>
  <c r="AX95" i="21"/>
  <c r="AW95" i="21" s="1"/>
  <c r="AN95" i="21"/>
  <c r="AF95" i="21"/>
  <c r="C95" i="21"/>
  <c r="B94" i="21"/>
  <c r="BB94" i="21"/>
  <c r="BA94" i="21"/>
  <c r="AZ94" i="21"/>
  <c r="AX94" i="21"/>
  <c r="AV94" i="21" s="1"/>
  <c r="AN94" i="21"/>
  <c r="AF94" i="21"/>
  <c r="C94" i="21"/>
  <c r="B93" i="21"/>
  <c r="BB93" i="21"/>
  <c r="BA93" i="21"/>
  <c r="AZ93" i="21"/>
  <c r="AX93" i="21"/>
  <c r="AW93" i="21" s="1"/>
  <c r="AN93" i="21"/>
  <c r="AF93" i="21"/>
  <c r="C93" i="21"/>
  <c r="B92" i="21"/>
  <c r="BB92" i="21"/>
  <c r="BA92" i="21"/>
  <c r="AZ92" i="21"/>
  <c r="AX92" i="21"/>
  <c r="AW92" i="21" s="1"/>
  <c r="AN92" i="21"/>
  <c r="AF92" i="21"/>
  <c r="C92" i="21"/>
  <c r="B91" i="21"/>
  <c r="BB91" i="21"/>
  <c r="BA91" i="21"/>
  <c r="AZ91" i="21"/>
  <c r="AX91" i="21"/>
  <c r="AW91" i="21" s="1"/>
  <c r="AN91" i="21"/>
  <c r="AF91" i="21"/>
  <c r="C91" i="21"/>
  <c r="B90" i="21"/>
  <c r="BB90" i="21"/>
  <c r="BA90" i="21"/>
  <c r="AZ90" i="21"/>
  <c r="AX90" i="21"/>
  <c r="AW90" i="21" s="1"/>
  <c r="AN90" i="21"/>
  <c r="AF90" i="21"/>
  <c r="C90" i="21"/>
  <c r="B89" i="21"/>
  <c r="BB89" i="21"/>
  <c r="BA89" i="21"/>
  <c r="AZ89" i="21"/>
  <c r="AX89" i="21"/>
  <c r="AW89" i="21" s="1"/>
  <c r="AN89" i="21"/>
  <c r="AF89" i="21"/>
  <c r="C89" i="21"/>
  <c r="B88" i="21"/>
  <c r="BB88" i="21"/>
  <c r="BA88" i="21"/>
  <c r="AZ88" i="21"/>
  <c r="AX88" i="21"/>
  <c r="AV88" i="21" s="1"/>
  <c r="AN88" i="21"/>
  <c r="AF88" i="21"/>
  <c r="C88" i="21"/>
  <c r="B87" i="21"/>
  <c r="BB87" i="21"/>
  <c r="BA87" i="21"/>
  <c r="AZ87" i="21"/>
  <c r="AX87" i="21"/>
  <c r="AW87" i="21" s="1"/>
  <c r="AN87" i="21"/>
  <c r="AF87" i="21"/>
  <c r="C87" i="21"/>
  <c r="B86" i="21"/>
  <c r="BB86" i="21"/>
  <c r="BA86" i="21"/>
  <c r="AZ86" i="21"/>
  <c r="AX86" i="21"/>
  <c r="AN86" i="21"/>
  <c r="AF86" i="21"/>
  <c r="C86" i="21"/>
  <c r="B85" i="21"/>
  <c r="BB85" i="21"/>
  <c r="BA85" i="21"/>
  <c r="AZ85" i="21"/>
  <c r="AX85" i="21"/>
  <c r="AN85" i="21"/>
  <c r="AF85" i="21"/>
  <c r="C85" i="21"/>
  <c r="B84" i="21"/>
  <c r="BB84" i="21"/>
  <c r="BA84" i="21"/>
  <c r="AZ84" i="21"/>
  <c r="AX84" i="21"/>
  <c r="AV84" i="21" s="1"/>
  <c r="AN84" i="21"/>
  <c r="AF84" i="21"/>
  <c r="C84" i="21"/>
  <c r="B83" i="21"/>
  <c r="BB83" i="21"/>
  <c r="BA83" i="21"/>
  <c r="AZ83" i="21"/>
  <c r="AX83" i="21"/>
  <c r="AW83" i="21" s="1"/>
  <c r="AN83" i="21"/>
  <c r="AF83" i="21"/>
  <c r="C83" i="21"/>
  <c r="B82" i="21"/>
  <c r="BB82" i="21"/>
  <c r="BA82" i="21"/>
  <c r="AZ82" i="21"/>
  <c r="AX82" i="21"/>
  <c r="AW82" i="21" s="1"/>
  <c r="AN82" i="21"/>
  <c r="AF82" i="21"/>
  <c r="C82" i="21"/>
  <c r="B81" i="21"/>
  <c r="BB81" i="21"/>
  <c r="BA81" i="21"/>
  <c r="AZ81" i="21"/>
  <c r="AX81" i="21"/>
  <c r="AW81" i="21" s="1"/>
  <c r="AN81" i="21"/>
  <c r="AF81" i="21"/>
  <c r="C81" i="21"/>
  <c r="B80" i="21"/>
  <c r="BB80" i="21"/>
  <c r="BA80" i="21"/>
  <c r="AZ80" i="21"/>
  <c r="AX80" i="21"/>
  <c r="AW80" i="21" s="1"/>
  <c r="AN80" i="21"/>
  <c r="AF80" i="21"/>
  <c r="C80" i="21"/>
  <c r="B79" i="21"/>
  <c r="BB79" i="21"/>
  <c r="BA79" i="21"/>
  <c r="AZ79" i="21"/>
  <c r="AX79" i="21"/>
  <c r="AW79" i="21" s="1"/>
  <c r="AN79" i="21"/>
  <c r="AF79" i="21"/>
  <c r="C79" i="21"/>
  <c r="B78" i="21"/>
  <c r="BB78" i="21"/>
  <c r="BA78" i="21"/>
  <c r="AZ78" i="21"/>
  <c r="AX78" i="21"/>
  <c r="AV78" i="21" s="1"/>
  <c r="AN78" i="21"/>
  <c r="AF78" i="21"/>
  <c r="C78" i="21"/>
  <c r="B77" i="21"/>
  <c r="BB77" i="21"/>
  <c r="BA77" i="21"/>
  <c r="AZ77" i="21"/>
  <c r="AX77" i="21"/>
  <c r="AW77" i="21" s="1"/>
  <c r="AN77" i="21"/>
  <c r="AF77" i="21"/>
  <c r="C77" i="21"/>
  <c r="B76" i="21"/>
  <c r="BB76" i="21"/>
  <c r="BA76" i="21"/>
  <c r="AZ76" i="21"/>
  <c r="AX76" i="21"/>
  <c r="AW76" i="21" s="1"/>
  <c r="AN76" i="21"/>
  <c r="AF76" i="21"/>
  <c r="C76" i="21"/>
  <c r="B75" i="21"/>
  <c r="BB75" i="21"/>
  <c r="BA75" i="21"/>
  <c r="AZ75" i="21"/>
  <c r="AX75" i="21"/>
  <c r="AW75" i="21" s="1"/>
  <c r="AN75" i="21"/>
  <c r="AF75" i="21"/>
  <c r="C75" i="21"/>
  <c r="B74" i="21"/>
  <c r="BB74" i="21"/>
  <c r="BA74" i="21"/>
  <c r="AZ74" i="21"/>
  <c r="AX74" i="21"/>
  <c r="AW74" i="21" s="1"/>
  <c r="AN74" i="21"/>
  <c r="AF74" i="21"/>
  <c r="C74" i="21"/>
  <c r="B73" i="21"/>
  <c r="BB73" i="21"/>
  <c r="BA73" i="21"/>
  <c r="AZ73" i="21"/>
  <c r="AX73" i="21"/>
  <c r="AW73" i="21" s="1"/>
  <c r="AN73" i="21"/>
  <c r="AF73" i="21"/>
  <c r="C73" i="21"/>
  <c r="B72" i="21"/>
  <c r="BB72" i="21"/>
  <c r="BA72" i="21"/>
  <c r="AZ72" i="21"/>
  <c r="AX72" i="21"/>
  <c r="AV72" i="21" s="1"/>
  <c r="AN72" i="21"/>
  <c r="AF72" i="21"/>
  <c r="C72" i="21"/>
  <c r="B71" i="21"/>
  <c r="BB71" i="21"/>
  <c r="BA71" i="21"/>
  <c r="AZ71" i="21"/>
  <c r="AX71" i="21"/>
  <c r="AW71" i="21" s="1"/>
  <c r="AN71" i="21"/>
  <c r="AF71" i="21"/>
  <c r="C71" i="21"/>
  <c r="B70" i="21"/>
  <c r="BB70" i="21"/>
  <c r="BA70" i="21"/>
  <c r="AZ70" i="21"/>
  <c r="AX70" i="21"/>
  <c r="AN70" i="21"/>
  <c r="AF70" i="21"/>
  <c r="C70" i="21"/>
  <c r="B69" i="21"/>
  <c r="BB69" i="21"/>
  <c r="BA69" i="21"/>
  <c r="AZ69" i="21"/>
  <c r="AX69" i="21"/>
  <c r="AN69" i="21"/>
  <c r="AF69" i="21"/>
  <c r="C69" i="21"/>
  <c r="B68" i="21"/>
  <c r="BB68" i="21"/>
  <c r="BA68" i="21"/>
  <c r="AZ68" i="21"/>
  <c r="AX68" i="21"/>
  <c r="AV68" i="21" s="1"/>
  <c r="AN68" i="21"/>
  <c r="AF68" i="21"/>
  <c r="C68" i="21"/>
  <c r="B67" i="21"/>
  <c r="BB67" i="21"/>
  <c r="BA67" i="21"/>
  <c r="AZ67" i="21"/>
  <c r="AX67" i="21"/>
  <c r="AW67" i="21" s="1"/>
  <c r="AN67" i="21"/>
  <c r="AF67" i="21"/>
  <c r="C67" i="21"/>
  <c r="B66" i="21"/>
  <c r="BB66" i="21"/>
  <c r="BA66" i="21"/>
  <c r="AZ66" i="21"/>
  <c r="AX66" i="21"/>
  <c r="AW66" i="21" s="1"/>
  <c r="AN66" i="21"/>
  <c r="AF66" i="21"/>
  <c r="C66" i="21"/>
  <c r="B65" i="21"/>
  <c r="BB65" i="21"/>
  <c r="BA65" i="21"/>
  <c r="AZ65" i="21"/>
  <c r="AX65" i="21"/>
  <c r="AW65" i="21" s="1"/>
  <c r="AN65" i="21"/>
  <c r="AF65" i="21"/>
  <c r="C65" i="21"/>
  <c r="B64" i="21"/>
  <c r="BB64" i="21"/>
  <c r="BA64" i="21"/>
  <c r="AZ64" i="21"/>
  <c r="AX64" i="21"/>
  <c r="AW64" i="21" s="1"/>
  <c r="AN64" i="21"/>
  <c r="AF64" i="21"/>
  <c r="C64" i="21"/>
  <c r="B63" i="21"/>
  <c r="BB63" i="21"/>
  <c r="BA63" i="21"/>
  <c r="AZ63" i="21"/>
  <c r="AX63" i="21"/>
  <c r="AV63" i="21" s="1"/>
  <c r="AN63" i="21"/>
  <c r="AF63" i="21"/>
  <c r="C63" i="21"/>
  <c r="B62" i="21"/>
  <c r="BB62" i="21"/>
  <c r="BA62" i="21"/>
  <c r="AZ62" i="21"/>
  <c r="AX62" i="21"/>
  <c r="AN62" i="21"/>
  <c r="AF62" i="21"/>
  <c r="C62" i="21"/>
  <c r="B61" i="21"/>
  <c r="BB61" i="21"/>
  <c r="BA61" i="21"/>
  <c r="AZ61" i="21"/>
  <c r="AX61" i="21"/>
  <c r="AW61" i="21" s="1"/>
  <c r="AN61" i="21"/>
  <c r="AF61" i="21"/>
  <c r="C61" i="21"/>
  <c r="B60" i="21"/>
  <c r="BB60" i="21"/>
  <c r="BA60" i="21"/>
  <c r="AZ60" i="21"/>
  <c r="AX60" i="21"/>
  <c r="AV60" i="21" s="1"/>
  <c r="AN60" i="21"/>
  <c r="AF60" i="21"/>
  <c r="C60" i="21"/>
  <c r="B59" i="21"/>
  <c r="BB59" i="21"/>
  <c r="BA59" i="21"/>
  <c r="AZ59" i="21"/>
  <c r="AX59" i="21"/>
  <c r="AW59" i="21" s="1"/>
  <c r="AN59" i="21"/>
  <c r="AF59" i="21"/>
  <c r="C59" i="21"/>
  <c r="B58" i="21"/>
  <c r="BB58" i="21"/>
  <c r="BA58" i="21"/>
  <c r="AZ58" i="21"/>
  <c r="AX58" i="21"/>
  <c r="AW58" i="21" s="1"/>
  <c r="AN58" i="21"/>
  <c r="AF58" i="21"/>
  <c r="C58" i="21"/>
  <c r="B57" i="21"/>
  <c r="BB57" i="21"/>
  <c r="BA57" i="21"/>
  <c r="AZ57" i="21"/>
  <c r="AX57" i="21"/>
  <c r="AW57" i="21" s="1"/>
  <c r="AN57" i="21"/>
  <c r="AF57" i="21"/>
  <c r="C57" i="21"/>
  <c r="B56" i="21"/>
  <c r="BB56" i="21"/>
  <c r="BA56" i="21"/>
  <c r="AZ56" i="21"/>
  <c r="AX56" i="21"/>
  <c r="AN56" i="21"/>
  <c r="AF56" i="21"/>
  <c r="C56" i="21"/>
  <c r="B55" i="21"/>
  <c r="BB55" i="21"/>
  <c r="BA55" i="21"/>
  <c r="AZ55" i="21"/>
  <c r="AX55" i="21"/>
  <c r="AW55" i="21" s="1"/>
  <c r="AN55" i="21"/>
  <c r="AF55" i="21"/>
  <c r="C55" i="21"/>
  <c r="B54" i="21"/>
  <c r="BB54" i="21"/>
  <c r="BA54" i="21"/>
  <c r="AZ54" i="21"/>
  <c r="AX54" i="21"/>
  <c r="AW54" i="21" s="1"/>
  <c r="AN54" i="21"/>
  <c r="AF54" i="21"/>
  <c r="C54" i="21"/>
  <c r="B53" i="21"/>
  <c r="BB53" i="21"/>
  <c r="BA53" i="21"/>
  <c r="AZ53" i="21"/>
  <c r="AX53" i="21"/>
  <c r="AW53" i="21" s="1"/>
  <c r="AN53" i="21"/>
  <c r="AF53" i="21"/>
  <c r="C53" i="21"/>
  <c r="B52" i="21"/>
  <c r="BB52" i="21"/>
  <c r="BA52" i="21"/>
  <c r="AZ52" i="21"/>
  <c r="AX52" i="21"/>
  <c r="AN52" i="21"/>
  <c r="AF52" i="21"/>
  <c r="C52" i="21"/>
  <c r="B51" i="21"/>
  <c r="BB51" i="21"/>
  <c r="BA51" i="21"/>
  <c r="AZ51" i="21"/>
  <c r="AX51" i="21"/>
  <c r="AW51" i="21" s="1"/>
  <c r="AN51" i="21"/>
  <c r="AF51" i="21"/>
  <c r="C51" i="21"/>
  <c r="B50" i="21"/>
  <c r="BB50" i="21"/>
  <c r="BA50" i="21"/>
  <c r="AZ50" i="21"/>
  <c r="AX50" i="21"/>
  <c r="AW50" i="21" s="1"/>
  <c r="AN50" i="21"/>
  <c r="AF50" i="21"/>
  <c r="C50" i="21"/>
  <c r="B49" i="21"/>
  <c r="BB49" i="21"/>
  <c r="BA49" i="21"/>
  <c r="AZ49" i="21"/>
  <c r="AX49" i="21"/>
  <c r="AW49" i="21" s="1"/>
  <c r="AN49" i="21"/>
  <c r="AF49" i="21"/>
  <c r="C49" i="21"/>
  <c r="B48" i="21"/>
  <c r="BB48" i="21"/>
  <c r="BA48" i="21"/>
  <c r="AZ48" i="21"/>
  <c r="AX48" i="21"/>
  <c r="AN48" i="21"/>
  <c r="AF48" i="21"/>
  <c r="C48" i="21"/>
  <c r="B47" i="21"/>
  <c r="BB47" i="21"/>
  <c r="BA47" i="21"/>
  <c r="AZ47" i="21"/>
  <c r="AX47" i="21"/>
  <c r="AW47" i="21" s="1"/>
  <c r="AN47" i="21"/>
  <c r="AF47" i="21"/>
  <c r="C47" i="21"/>
  <c r="B46" i="21"/>
  <c r="BB46" i="21"/>
  <c r="BA46" i="21"/>
  <c r="AZ46" i="21"/>
  <c r="AX46" i="21"/>
  <c r="AV46" i="21" s="1"/>
  <c r="AN46" i="21"/>
  <c r="AF46" i="21"/>
  <c r="C46" i="21"/>
  <c r="B45" i="21"/>
  <c r="BB45" i="21"/>
  <c r="BA45" i="21"/>
  <c r="AZ45" i="21"/>
  <c r="AX45" i="21"/>
  <c r="AW45" i="21" s="1"/>
  <c r="AN45" i="21"/>
  <c r="AF45" i="21"/>
  <c r="C45" i="21"/>
  <c r="B44" i="21"/>
  <c r="BB44" i="21"/>
  <c r="BA44" i="21"/>
  <c r="AZ44" i="21"/>
  <c r="AX44" i="21"/>
  <c r="AW44" i="21" s="1"/>
  <c r="AN44" i="21"/>
  <c r="AF44" i="21"/>
  <c r="C44" i="21"/>
  <c r="B43" i="21"/>
  <c r="BB43" i="21"/>
  <c r="BA43" i="21"/>
  <c r="AZ43" i="21"/>
  <c r="AX43" i="21"/>
  <c r="AN43" i="21"/>
  <c r="AF43" i="21"/>
  <c r="C43" i="21"/>
  <c r="B42" i="21"/>
  <c r="BB42" i="21"/>
  <c r="BA42" i="21"/>
  <c r="AZ42" i="21"/>
  <c r="AX42" i="21"/>
  <c r="AW42" i="21" s="1"/>
  <c r="AN42" i="21"/>
  <c r="AF42" i="21"/>
  <c r="C42" i="21"/>
  <c r="B41" i="21"/>
  <c r="BB41" i="21"/>
  <c r="BA41" i="21"/>
  <c r="AZ41" i="21"/>
  <c r="AX41" i="21"/>
  <c r="AW41" i="21" s="1"/>
  <c r="AN41" i="21"/>
  <c r="AF41" i="21"/>
  <c r="C41" i="21"/>
  <c r="B40" i="21"/>
  <c r="BB40" i="21"/>
  <c r="BA40" i="21"/>
  <c r="AZ40" i="21"/>
  <c r="AX40" i="21"/>
  <c r="AW40" i="21" s="1"/>
  <c r="AN40" i="21"/>
  <c r="AF40" i="21"/>
  <c r="C40" i="21"/>
  <c r="B39" i="21"/>
  <c r="BB39" i="21"/>
  <c r="BA39" i="21"/>
  <c r="AZ39" i="21"/>
  <c r="AX39" i="21"/>
  <c r="AN39" i="21"/>
  <c r="AF39" i="21"/>
  <c r="C39" i="21"/>
  <c r="B38" i="21"/>
  <c r="BB38" i="21"/>
  <c r="BA38" i="21"/>
  <c r="AZ38" i="21"/>
  <c r="AX38" i="21"/>
  <c r="AV38" i="21" s="1"/>
  <c r="AN38" i="21"/>
  <c r="AF38" i="21"/>
  <c r="C38" i="21"/>
  <c r="B37" i="21"/>
  <c r="BB37" i="21"/>
  <c r="BA37" i="21"/>
  <c r="AZ37" i="21"/>
  <c r="AX37" i="21"/>
  <c r="AW37" i="21" s="1"/>
  <c r="AN37" i="21"/>
  <c r="AF37" i="21"/>
  <c r="C37" i="21"/>
  <c r="B36" i="21"/>
  <c r="BB36" i="21"/>
  <c r="BA36" i="21"/>
  <c r="AZ36" i="21"/>
  <c r="AX36" i="21"/>
  <c r="AW36" i="21" s="1"/>
  <c r="AN36" i="21"/>
  <c r="AF36" i="21"/>
  <c r="C36" i="21"/>
  <c r="B35" i="21"/>
  <c r="BB35" i="21"/>
  <c r="BA35" i="21"/>
  <c r="AZ35" i="21"/>
  <c r="AX35" i="21"/>
  <c r="AN35" i="21"/>
  <c r="AF35" i="21"/>
  <c r="C35" i="21"/>
  <c r="B34" i="21"/>
  <c r="BB34" i="21"/>
  <c r="BA34" i="21"/>
  <c r="AZ34" i="21"/>
  <c r="AX34" i="21"/>
  <c r="AV34" i="21" s="1"/>
  <c r="AN34" i="21"/>
  <c r="AF34" i="21"/>
  <c r="C34" i="21"/>
  <c r="B33" i="21"/>
  <c r="BB33" i="21"/>
  <c r="BA33" i="21"/>
  <c r="AZ33" i="21"/>
  <c r="AX33" i="21"/>
  <c r="AW33" i="21" s="1"/>
  <c r="AN33" i="21"/>
  <c r="AF33" i="21"/>
  <c r="C33" i="21"/>
  <c r="B32" i="21"/>
  <c r="BB32" i="21"/>
  <c r="BA32" i="21"/>
  <c r="AZ32" i="21"/>
  <c r="AX32" i="21"/>
  <c r="AV32" i="21" s="1"/>
  <c r="AN32" i="21"/>
  <c r="AF32" i="21"/>
  <c r="C32" i="21"/>
  <c r="B31" i="21"/>
  <c r="BB31" i="21"/>
  <c r="BA31" i="21"/>
  <c r="AZ31" i="21"/>
  <c r="AX31" i="21"/>
  <c r="AW31" i="21" s="1"/>
  <c r="AN31" i="21"/>
  <c r="AF31" i="21"/>
  <c r="C31" i="21"/>
  <c r="BB30" i="21"/>
  <c r="BA30" i="21"/>
  <c r="AZ30" i="21"/>
  <c r="AX30" i="21"/>
  <c r="AW30" i="21" s="1"/>
  <c r="AN30" i="21"/>
  <c r="AF30" i="21"/>
  <c r="C30" i="21"/>
  <c r="AX29" i="21"/>
  <c r="AV29" i="21" s="1"/>
  <c r="AN29" i="21"/>
  <c r="AI29" i="21" s="1"/>
  <c r="AF29" i="21"/>
  <c r="C29" i="21"/>
  <c r="BA28" i="21"/>
  <c r="AX28" i="21"/>
  <c r="AV28" i="21" s="1"/>
  <c r="AN28" i="21"/>
  <c r="AI28" i="21" s="1"/>
  <c r="AF28" i="21"/>
  <c r="C28" i="21"/>
  <c r="AX27" i="21"/>
  <c r="AV27" i="21" s="1"/>
  <c r="AN27" i="21"/>
  <c r="C27" i="21"/>
  <c r="BB26" i="21"/>
  <c r="AX26" i="21"/>
  <c r="AW26" i="21" s="1"/>
  <c r="AN26" i="21"/>
  <c r="C26" i="21"/>
  <c r="AX25" i="21"/>
  <c r="AW25" i="21" s="1"/>
  <c r="AN25" i="21"/>
  <c r="AF25" i="21"/>
  <c r="C25" i="21"/>
  <c r="BA24" i="21"/>
  <c r="AZ24" i="21"/>
  <c r="AX24" i="21"/>
  <c r="AV24" i="21" s="1"/>
  <c r="AN24" i="21"/>
  <c r="AF24" i="21"/>
  <c r="C24" i="21"/>
  <c r="AZ23" i="21"/>
  <c r="AX23" i="21"/>
  <c r="AV23" i="21" s="1"/>
  <c r="AN23" i="21"/>
  <c r="AD23" i="21" s="1"/>
  <c r="C23" i="21"/>
  <c r="AX22" i="21"/>
  <c r="AV22" i="21" s="1"/>
  <c r="AN22" i="21"/>
  <c r="AF22" i="21"/>
  <c r="C22" i="21"/>
  <c r="BB21" i="21"/>
  <c r="BA21" i="21"/>
  <c r="AX21" i="21"/>
  <c r="AW21" i="21" s="1"/>
  <c r="AN21" i="21"/>
  <c r="AF21" i="21"/>
  <c r="C21" i="21"/>
  <c r="AX20" i="21"/>
  <c r="AW20" i="21" s="1"/>
  <c r="AN20" i="21"/>
  <c r="C20" i="21"/>
  <c r="AD20" i="21" l="1"/>
  <c r="BE33" i="21"/>
  <c r="BE40" i="21"/>
  <c r="AP40" i="21" s="1"/>
  <c r="AM40" i="21" s="1"/>
  <c r="BE47" i="21"/>
  <c r="BE54" i="21"/>
  <c r="BE60" i="21"/>
  <c r="AP60" i="21" s="1"/>
  <c r="AM60" i="21" s="1"/>
  <c r="BE67" i="21"/>
  <c r="AP67" i="21" s="1"/>
  <c r="AM67" i="21" s="1"/>
  <c r="BE74" i="21"/>
  <c r="AP74" i="21" s="1"/>
  <c r="AM74" i="21" s="1"/>
  <c r="BE86" i="21"/>
  <c r="AP86" i="21" s="1"/>
  <c r="AM86" i="21" s="1"/>
  <c r="BE36" i="21"/>
  <c r="AP36" i="21" s="1"/>
  <c r="AM36" i="21" s="1"/>
  <c r="BE43" i="21"/>
  <c r="BE50" i="21"/>
  <c r="AP50" i="21" s="1"/>
  <c r="AM50" i="21" s="1"/>
  <c r="BE56" i="21"/>
  <c r="AP56" i="21" s="1"/>
  <c r="AM56" i="21" s="1"/>
  <c r="BE63" i="21"/>
  <c r="AP63" i="21" s="1"/>
  <c r="AM63" i="21" s="1"/>
  <c r="BE70" i="21"/>
  <c r="AP70" i="21" s="1"/>
  <c r="AM70" i="21" s="1"/>
  <c r="BE76" i="21"/>
  <c r="AP76" i="21" s="1"/>
  <c r="AM76" i="21" s="1"/>
  <c r="BE83" i="21"/>
  <c r="AP83" i="21" s="1"/>
  <c r="AM83" i="21" s="1"/>
  <c r="BE35" i="21"/>
  <c r="BE41" i="21"/>
  <c r="AP41" i="21" s="1"/>
  <c r="AM41" i="21" s="1"/>
  <c r="BE48" i="21"/>
  <c r="AP48" i="21" s="1"/>
  <c r="AM48" i="21" s="1"/>
  <c r="BE55" i="21"/>
  <c r="AP55" i="21" s="1"/>
  <c r="AM55" i="21" s="1"/>
  <c r="BE61" i="21"/>
  <c r="AP61" i="21" s="1"/>
  <c r="AM61" i="21" s="1"/>
  <c r="BE68" i="21"/>
  <c r="AP68" i="21" s="1"/>
  <c r="AM68" i="21" s="1"/>
  <c r="BE75" i="21"/>
  <c r="AP75" i="21" s="1"/>
  <c r="AM75" i="21" s="1"/>
  <c r="BE87" i="21"/>
  <c r="AP87" i="21" s="1"/>
  <c r="AM87" i="21" s="1"/>
  <c r="BE31" i="21"/>
  <c r="BE37" i="21"/>
  <c r="AP37" i="21" s="1"/>
  <c r="AM37" i="21" s="1"/>
  <c r="BE42" i="21"/>
  <c r="AP42" i="21" s="1"/>
  <c r="AM42" i="21" s="1"/>
  <c r="BE46" i="21"/>
  <c r="BE52" i="21"/>
  <c r="AP52" i="21" s="1"/>
  <c r="AM52" i="21" s="1"/>
  <c r="BE58" i="21"/>
  <c r="AP58" i="21" s="1"/>
  <c r="AM58" i="21" s="1"/>
  <c r="BE64" i="21"/>
  <c r="AP64" i="21" s="1"/>
  <c r="AM64" i="21" s="1"/>
  <c r="BE69" i="21"/>
  <c r="BE73" i="21"/>
  <c r="BE79" i="21"/>
  <c r="AP79" i="21" s="1"/>
  <c r="AM79" i="21" s="1"/>
  <c r="BE84" i="21"/>
  <c r="BE34" i="21"/>
  <c r="BE39" i="21"/>
  <c r="AP39" i="21" s="1"/>
  <c r="AM39" i="21" s="1"/>
  <c r="BE45" i="21"/>
  <c r="AP45" i="21" s="1"/>
  <c r="AM45" i="21" s="1"/>
  <c r="BE51" i="21"/>
  <c r="AP51" i="21" s="1"/>
  <c r="AM51" i="21" s="1"/>
  <c r="BE57" i="21"/>
  <c r="AP57" i="21" s="1"/>
  <c r="AM57" i="21" s="1"/>
  <c r="BE62" i="21"/>
  <c r="AP62" i="21" s="1"/>
  <c r="AM62" i="21" s="1"/>
  <c r="BE66" i="21"/>
  <c r="AP66" i="21" s="1"/>
  <c r="AM66" i="21" s="1"/>
  <c r="BE72" i="21"/>
  <c r="AP72" i="21" s="1"/>
  <c r="AM72" i="21" s="1"/>
  <c r="BE78" i="21"/>
  <c r="AP78" i="21" s="1"/>
  <c r="AM78" i="21" s="1"/>
  <c r="BE81" i="21"/>
  <c r="AP81" i="21" s="1"/>
  <c r="AM81" i="21" s="1"/>
  <c r="BE82" i="21"/>
  <c r="AP82" i="21" s="1"/>
  <c r="AM82" i="21" s="1"/>
  <c r="BE88" i="21"/>
  <c r="AP88" i="21" s="1"/>
  <c r="AM88" i="21" s="1"/>
  <c r="BE89" i="21"/>
  <c r="AP89" i="21" s="1"/>
  <c r="AM89" i="21" s="1"/>
  <c r="BE90" i="21"/>
  <c r="AP90" i="21" s="1"/>
  <c r="AM90" i="21" s="1"/>
  <c r="BE91" i="21"/>
  <c r="AP91" i="21" s="1"/>
  <c r="AM91" i="21" s="1"/>
  <c r="BE92" i="21"/>
  <c r="AP92" i="21" s="1"/>
  <c r="AM92" i="21" s="1"/>
  <c r="BE93" i="21"/>
  <c r="AP93" i="21" s="1"/>
  <c r="AM93" i="21" s="1"/>
  <c r="BE94" i="21"/>
  <c r="AP94" i="21" s="1"/>
  <c r="AM94" i="21" s="1"/>
  <c r="BE95" i="21"/>
  <c r="AP95" i="21" s="1"/>
  <c r="AM95" i="21" s="1"/>
  <c r="BE96" i="21"/>
  <c r="AP96" i="21" s="1"/>
  <c r="AM96" i="21" s="1"/>
  <c r="BE97" i="21"/>
  <c r="BE98" i="21"/>
  <c r="BE99" i="21"/>
  <c r="AP99" i="21" s="1"/>
  <c r="AM99" i="21" s="1"/>
  <c r="BE100" i="21"/>
  <c r="AP100" i="21" s="1"/>
  <c r="AM100" i="21" s="1"/>
  <c r="BE101" i="21"/>
  <c r="BE102" i="21"/>
  <c r="AP102" i="21" s="1"/>
  <c r="AM102" i="21" s="1"/>
  <c r="BE103" i="21"/>
  <c r="AP103" i="21" s="1"/>
  <c r="AM103" i="21" s="1"/>
  <c r="BE104" i="21"/>
  <c r="AP104" i="21" s="1"/>
  <c r="AM104" i="21" s="1"/>
  <c r="BE105" i="21"/>
  <c r="AP105" i="21" s="1"/>
  <c r="AM105" i="21" s="1"/>
  <c r="BE106" i="21"/>
  <c r="AP106" i="21" s="1"/>
  <c r="AM106" i="21" s="1"/>
  <c r="BE107" i="21"/>
  <c r="BE108" i="21"/>
  <c r="AP108" i="21" s="1"/>
  <c r="AM108" i="21" s="1"/>
  <c r="BE109" i="21"/>
  <c r="BE110" i="21"/>
  <c r="AP110" i="21" s="1"/>
  <c r="AM110" i="21" s="1"/>
  <c r="BE111" i="21"/>
  <c r="AP111" i="21" s="1"/>
  <c r="AM111" i="21" s="1"/>
  <c r="BE112" i="21"/>
  <c r="AP112" i="21" s="1"/>
  <c r="AM112" i="21" s="1"/>
  <c r="BE32" i="21"/>
  <c r="AP32" i="21" s="1"/>
  <c r="AM32" i="21" s="1"/>
  <c r="BE38" i="21"/>
  <c r="BE44" i="21"/>
  <c r="AP44" i="21" s="1"/>
  <c r="AM44" i="21" s="1"/>
  <c r="BE49" i="21"/>
  <c r="AP49" i="21" s="1"/>
  <c r="AM49" i="21" s="1"/>
  <c r="BE53" i="21"/>
  <c r="AP53" i="21" s="1"/>
  <c r="AM53" i="21" s="1"/>
  <c r="BE59" i="21"/>
  <c r="AP59" i="21" s="1"/>
  <c r="AM59" i="21" s="1"/>
  <c r="BE65" i="21"/>
  <c r="AP65" i="21" s="1"/>
  <c r="AM65" i="21" s="1"/>
  <c r="BE71" i="21"/>
  <c r="AP71" i="21" s="1"/>
  <c r="AM71" i="21" s="1"/>
  <c r="BE77" i="21"/>
  <c r="AP77" i="21" s="1"/>
  <c r="AM77" i="21" s="1"/>
  <c r="BE85" i="21"/>
  <c r="AP85" i="21" s="1"/>
  <c r="AM85" i="21" s="1"/>
  <c r="BE113" i="21"/>
  <c r="AP113" i="21" s="1"/>
  <c r="AM113" i="21" s="1"/>
  <c r="BE114" i="21"/>
  <c r="AP114" i="21" s="1"/>
  <c r="AM114" i="21" s="1"/>
  <c r="BE115" i="21"/>
  <c r="BE116" i="21"/>
  <c r="AP116" i="21" s="1"/>
  <c r="AM116" i="21" s="1"/>
  <c r="BE117" i="21"/>
  <c r="AP117" i="21" s="1"/>
  <c r="AM117" i="21" s="1"/>
  <c r="BE118" i="21"/>
  <c r="AP118" i="21" s="1"/>
  <c r="AM118" i="21" s="1"/>
  <c r="BE119" i="21"/>
  <c r="BE120" i="21"/>
  <c r="BE121" i="21"/>
  <c r="AP121" i="21" s="1"/>
  <c r="AM121" i="21" s="1"/>
  <c r="BE122" i="21"/>
  <c r="BE123" i="21"/>
  <c r="BE124" i="21"/>
  <c r="AP124" i="21" s="1"/>
  <c r="AM124" i="21" s="1"/>
  <c r="BE125" i="21"/>
  <c r="AP125" i="21" s="1"/>
  <c r="AM125" i="21" s="1"/>
  <c r="BE126" i="21"/>
  <c r="AP126" i="21" s="1"/>
  <c r="AM126" i="21" s="1"/>
  <c r="BE127" i="21"/>
  <c r="AP127" i="21" s="1"/>
  <c r="AM127" i="21" s="1"/>
  <c r="BE128" i="21"/>
  <c r="AP128" i="21" s="1"/>
  <c r="AM128" i="21" s="1"/>
  <c r="BE129" i="21"/>
  <c r="BE130" i="21"/>
  <c r="AP130" i="21" s="1"/>
  <c r="AM130" i="21" s="1"/>
  <c r="BE131" i="21"/>
  <c r="AP131" i="21" s="1"/>
  <c r="AM131" i="21" s="1"/>
  <c r="BE133" i="21"/>
  <c r="AP133" i="21" s="1"/>
  <c r="AM133" i="21" s="1"/>
  <c r="BE134" i="21"/>
  <c r="AP134" i="21" s="1"/>
  <c r="AM134" i="21" s="1"/>
  <c r="BE135" i="21"/>
  <c r="AP135" i="21" s="1"/>
  <c r="AM135" i="21" s="1"/>
  <c r="BE136" i="21"/>
  <c r="AP136" i="21" s="1"/>
  <c r="AM136" i="21" s="1"/>
  <c r="BE137" i="21"/>
  <c r="BE138" i="21"/>
  <c r="AP138" i="21" s="1"/>
  <c r="AM138" i="21" s="1"/>
  <c r="BE139" i="21"/>
  <c r="AP139" i="21" s="1"/>
  <c r="AM139" i="21" s="1"/>
  <c r="BE140" i="21"/>
  <c r="AP140" i="21" s="1"/>
  <c r="AM140" i="21" s="1"/>
  <c r="BE141" i="21"/>
  <c r="AP141" i="21" s="1"/>
  <c r="AM141" i="21" s="1"/>
  <c r="BE142" i="21"/>
  <c r="AP142" i="21" s="1"/>
  <c r="AM142" i="21" s="1"/>
  <c r="BE143" i="21"/>
  <c r="AP143" i="21" s="1"/>
  <c r="AM143" i="21" s="1"/>
  <c r="BE144" i="21"/>
  <c r="AP144" i="21" s="1"/>
  <c r="AM144" i="21" s="1"/>
  <c r="BE145" i="21"/>
  <c r="BE146" i="21"/>
  <c r="AP146" i="21" s="1"/>
  <c r="AM146" i="21" s="1"/>
  <c r="BE147" i="21"/>
  <c r="AP147" i="21" s="1"/>
  <c r="AM147" i="21" s="1"/>
  <c r="BE148" i="21"/>
  <c r="BE149" i="21"/>
  <c r="AP149" i="21" s="1"/>
  <c r="AM149" i="21" s="1"/>
  <c r="BE150" i="21"/>
  <c r="AP150" i="21" s="1"/>
  <c r="AM150" i="21" s="1"/>
  <c r="BE151" i="21"/>
  <c r="AP151" i="21" s="1"/>
  <c r="AM151" i="21" s="1"/>
  <c r="BE152" i="21"/>
  <c r="AP152" i="21" s="1"/>
  <c r="AM152" i="21" s="1"/>
  <c r="BE153" i="21"/>
  <c r="BE154" i="21"/>
  <c r="AP154" i="21" s="1"/>
  <c r="AM154" i="21" s="1"/>
  <c r="BE155" i="21"/>
  <c r="AP155" i="21" s="1"/>
  <c r="AM155" i="21" s="1"/>
  <c r="BE156" i="21"/>
  <c r="AP156" i="21" s="1"/>
  <c r="AM156" i="21" s="1"/>
  <c r="BE157" i="21"/>
  <c r="AP157" i="21" s="1"/>
  <c r="AM157" i="21" s="1"/>
  <c r="BE158" i="21"/>
  <c r="AP158" i="21" s="1"/>
  <c r="AM158" i="21" s="1"/>
  <c r="BE159" i="21"/>
  <c r="AP159" i="21" s="1"/>
  <c r="AM159" i="21" s="1"/>
  <c r="BE160" i="21"/>
  <c r="AP160" i="21" s="1"/>
  <c r="AM160" i="21" s="1"/>
  <c r="BE161" i="21"/>
  <c r="BE163" i="21"/>
  <c r="AP163" i="21" s="1"/>
  <c r="AM163" i="21" s="1"/>
  <c r="BE164" i="21"/>
  <c r="AP164" i="21" s="1"/>
  <c r="AM164" i="21" s="1"/>
  <c r="BE165" i="21"/>
  <c r="AP165" i="21" s="1"/>
  <c r="AM165" i="21" s="1"/>
  <c r="BE166" i="21"/>
  <c r="AP166" i="21" s="1"/>
  <c r="AM166" i="21" s="1"/>
  <c r="BE167" i="21"/>
  <c r="AP167" i="21" s="1"/>
  <c r="AM167" i="21" s="1"/>
  <c r="BE168" i="21"/>
  <c r="AP168" i="21" s="1"/>
  <c r="AM168" i="21" s="1"/>
  <c r="BE169" i="21"/>
  <c r="AP169" i="21" s="1"/>
  <c r="AM169" i="21" s="1"/>
  <c r="BE170" i="21"/>
  <c r="BE171" i="21"/>
  <c r="AP171" i="21" s="1"/>
  <c r="AM171" i="21" s="1"/>
  <c r="BE172" i="21"/>
  <c r="AP172" i="21" s="1"/>
  <c r="AM172" i="21" s="1"/>
  <c r="BE173" i="21"/>
  <c r="BE174" i="21"/>
  <c r="AP174" i="21" s="1"/>
  <c r="AM174" i="21" s="1"/>
  <c r="BE175" i="21"/>
  <c r="AP175" i="21" s="1"/>
  <c r="AM175" i="21" s="1"/>
  <c r="BE176" i="21"/>
  <c r="AP176" i="21" s="1"/>
  <c r="AM176" i="21" s="1"/>
  <c r="BE177" i="21"/>
  <c r="AP177" i="21" s="1"/>
  <c r="AM177" i="21" s="1"/>
  <c r="BE178" i="21"/>
  <c r="BE179" i="21"/>
  <c r="AP179" i="21" s="1"/>
  <c r="AM179" i="21" s="1"/>
  <c r="BE180" i="21"/>
  <c r="BE181" i="21"/>
  <c r="AP181" i="21" s="1"/>
  <c r="AM181" i="21" s="1"/>
  <c r="BE182" i="21"/>
  <c r="AP182" i="21" s="1"/>
  <c r="AM182" i="21" s="1"/>
  <c r="BE183" i="21"/>
  <c r="AP183" i="21" s="1"/>
  <c r="AM183" i="21" s="1"/>
  <c r="BE184" i="21"/>
  <c r="AP184" i="21" s="1"/>
  <c r="AM184" i="21" s="1"/>
  <c r="BE185" i="21"/>
  <c r="AP185" i="21" s="1"/>
  <c r="AM185" i="21" s="1"/>
  <c r="BE186" i="21"/>
  <c r="BE187" i="21"/>
  <c r="AP187" i="21" s="1"/>
  <c r="AM187" i="21" s="1"/>
  <c r="BE188" i="21"/>
  <c r="AP188" i="21" s="1"/>
  <c r="AM188" i="21" s="1"/>
  <c r="BE189" i="21"/>
  <c r="AP189" i="21" s="1"/>
  <c r="AM189" i="21" s="1"/>
  <c r="BE190" i="21"/>
  <c r="AP190" i="21" s="1"/>
  <c r="AM190" i="21" s="1"/>
  <c r="BE191" i="21"/>
  <c r="AP191" i="21" s="1"/>
  <c r="AM191" i="21" s="1"/>
  <c r="BE192" i="21"/>
  <c r="AP192" i="21" s="1"/>
  <c r="AM192" i="21" s="1"/>
  <c r="BE193" i="21"/>
  <c r="AP193" i="21" s="1"/>
  <c r="AM193" i="21" s="1"/>
  <c r="BE194" i="21"/>
  <c r="AP194" i="21" s="1"/>
  <c r="AM194" i="21" s="1"/>
  <c r="BE195" i="21"/>
  <c r="AP195" i="21" s="1"/>
  <c r="AM195" i="21" s="1"/>
  <c r="BE196" i="21"/>
  <c r="AP196" i="21" s="1"/>
  <c r="AM196" i="21" s="1"/>
  <c r="BE197" i="21"/>
  <c r="AP197" i="21" s="1"/>
  <c r="AM197" i="21" s="1"/>
  <c r="BE198" i="21"/>
  <c r="AP198" i="21" s="1"/>
  <c r="AM198" i="21" s="1"/>
  <c r="BE199" i="21"/>
  <c r="AP199" i="21" s="1"/>
  <c r="AM199" i="21" s="1"/>
  <c r="BE200" i="21"/>
  <c r="AP200" i="21" s="1"/>
  <c r="AM200" i="21" s="1"/>
  <c r="BE201" i="21"/>
  <c r="AP201" i="21" s="1"/>
  <c r="AM201" i="21" s="1"/>
  <c r="BE202" i="21"/>
  <c r="BE203" i="21"/>
  <c r="AP203" i="21" s="1"/>
  <c r="AM203" i="21" s="1"/>
  <c r="BE204" i="21"/>
  <c r="BE205" i="21"/>
  <c r="BE206" i="21"/>
  <c r="AP206" i="21" s="1"/>
  <c r="AM206" i="21" s="1"/>
  <c r="BE207" i="21"/>
  <c r="AP207" i="21" s="1"/>
  <c r="AM207" i="21" s="1"/>
  <c r="BE208" i="21"/>
  <c r="AP208" i="21" s="1"/>
  <c r="AM208" i="21" s="1"/>
  <c r="BE209" i="21"/>
  <c r="AP209" i="21" s="1"/>
  <c r="AM209" i="21" s="1"/>
  <c r="BE210" i="21"/>
  <c r="BE211" i="21"/>
  <c r="AP211" i="21" s="1"/>
  <c r="AM211" i="21" s="1"/>
  <c r="BE212" i="21"/>
  <c r="AP212" i="21" s="1"/>
  <c r="AM212" i="21" s="1"/>
  <c r="BE213" i="21"/>
  <c r="AP213" i="21" s="1"/>
  <c r="AM213" i="21" s="1"/>
  <c r="BE214" i="21"/>
  <c r="AP214" i="21" s="1"/>
  <c r="AM214" i="21" s="1"/>
  <c r="BE215" i="21"/>
  <c r="AP215" i="21" s="1"/>
  <c r="AM215" i="21" s="1"/>
  <c r="BE216" i="21"/>
  <c r="AP216" i="21" s="1"/>
  <c r="AM216" i="21" s="1"/>
  <c r="BE217" i="21"/>
  <c r="AP217" i="21" s="1"/>
  <c r="AM217" i="21" s="1"/>
  <c r="BE218" i="21"/>
  <c r="BE219" i="21"/>
  <c r="AP219" i="21" s="1"/>
  <c r="AM219" i="21" s="1"/>
  <c r="BE220" i="21"/>
  <c r="AP220" i="21" s="1"/>
  <c r="AM220" i="21" s="1"/>
  <c r="BE221" i="21"/>
  <c r="AP221" i="21" s="1"/>
  <c r="AM221" i="21" s="1"/>
  <c r="BE222" i="21"/>
  <c r="AP222" i="21" s="1"/>
  <c r="AM222" i="21" s="1"/>
  <c r="BE223" i="21"/>
  <c r="AP223" i="21" s="1"/>
  <c r="AM223" i="21" s="1"/>
  <c r="BE224" i="21"/>
  <c r="AP224" i="21" s="1"/>
  <c r="AM224" i="21" s="1"/>
  <c r="BE225" i="21"/>
  <c r="AP225" i="21" s="1"/>
  <c r="AM225" i="21" s="1"/>
  <c r="BE226" i="21"/>
  <c r="AP226" i="21" s="1"/>
  <c r="AM226" i="21" s="1"/>
  <c r="BE227" i="21"/>
  <c r="AP227" i="21" s="1"/>
  <c r="AM227" i="21" s="1"/>
  <c r="BE228" i="21"/>
  <c r="AP228" i="21" s="1"/>
  <c r="AM228" i="21" s="1"/>
  <c r="BE229" i="21"/>
  <c r="AP229" i="21" s="1"/>
  <c r="AM229" i="21" s="1"/>
  <c r="BE230" i="21"/>
  <c r="AP230" i="21" s="1"/>
  <c r="AM230" i="21" s="1"/>
  <c r="BE231" i="21"/>
  <c r="AP231" i="21" s="1"/>
  <c r="AM231" i="21" s="1"/>
  <c r="BE232" i="21"/>
  <c r="AP232" i="21" s="1"/>
  <c r="AM232" i="21" s="1"/>
  <c r="BE233" i="21"/>
  <c r="AP233" i="21" s="1"/>
  <c r="AM233" i="21" s="1"/>
  <c r="BE234" i="21"/>
  <c r="BE235" i="21"/>
  <c r="AP235" i="21" s="1"/>
  <c r="AM235" i="21" s="1"/>
  <c r="BE236" i="21"/>
  <c r="BE237" i="21"/>
  <c r="AP237" i="21" s="1"/>
  <c r="AM237" i="21" s="1"/>
  <c r="BE238" i="21"/>
  <c r="AP238" i="21" s="1"/>
  <c r="AM238" i="21" s="1"/>
  <c r="BE239" i="21"/>
  <c r="AP239" i="21" s="1"/>
  <c r="AM239" i="21" s="1"/>
  <c r="BE240" i="21"/>
  <c r="AP240" i="21" s="1"/>
  <c r="AM240" i="21" s="1"/>
  <c r="BE241" i="21"/>
  <c r="AP241" i="21" s="1"/>
  <c r="AM241" i="21" s="1"/>
  <c r="BE242" i="21"/>
  <c r="AP242" i="21" s="1"/>
  <c r="AM242" i="21" s="1"/>
  <c r="BE243" i="21"/>
  <c r="AP243" i="21" s="1"/>
  <c r="AM243" i="21" s="1"/>
  <c r="BE244" i="21"/>
  <c r="BE245" i="21"/>
  <c r="AP245" i="21" s="1"/>
  <c r="AM245" i="21" s="1"/>
  <c r="BE246" i="21"/>
  <c r="AP246" i="21" s="1"/>
  <c r="AM246" i="21" s="1"/>
  <c r="BE247" i="21"/>
  <c r="AP247" i="21" s="1"/>
  <c r="AM247" i="21" s="1"/>
  <c r="BE248" i="21"/>
  <c r="AP248" i="21" s="1"/>
  <c r="AM248" i="21" s="1"/>
  <c r="BE249" i="21"/>
  <c r="AP249" i="21" s="1"/>
  <c r="AM249" i="21" s="1"/>
  <c r="BE250" i="21"/>
  <c r="AP250" i="21" s="1"/>
  <c r="AM250" i="21" s="1"/>
  <c r="BE251" i="21"/>
  <c r="AP251" i="21" s="1"/>
  <c r="AM251" i="21" s="1"/>
  <c r="BE252" i="21"/>
  <c r="AP252" i="21" s="1"/>
  <c r="AM252" i="21" s="1"/>
  <c r="BE253" i="21"/>
  <c r="AP253" i="21" s="1"/>
  <c r="AM253" i="21" s="1"/>
  <c r="AI30" i="21"/>
  <c r="BE80" i="21"/>
  <c r="AP80" i="21" s="1"/>
  <c r="AM80" i="21" s="1"/>
  <c r="BE132" i="21"/>
  <c r="AP132" i="21" s="1"/>
  <c r="AM132" i="21" s="1"/>
  <c r="BE162" i="21"/>
  <c r="BE254" i="21"/>
  <c r="AP254" i="21" s="1"/>
  <c r="AM254" i="21" s="1"/>
  <c r="BE255" i="21"/>
  <c r="AP255" i="21" s="1"/>
  <c r="AM255" i="21" s="1"/>
  <c r="BE256" i="21"/>
  <c r="AP256" i="21" s="1"/>
  <c r="AM256" i="21" s="1"/>
  <c r="BE257" i="21"/>
  <c r="AP257" i="21" s="1"/>
  <c r="AM257" i="21" s="1"/>
  <c r="BE258" i="21"/>
  <c r="AP258" i="21" s="1"/>
  <c r="AM258" i="21" s="1"/>
  <c r="BE259" i="21"/>
  <c r="AP259" i="21" s="1"/>
  <c r="AM259" i="21" s="1"/>
  <c r="BE260" i="21"/>
  <c r="AP260" i="21" s="1"/>
  <c r="AM260" i="21" s="1"/>
  <c r="BE261" i="21"/>
  <c r="AP261" i="21" s="1"/>
  <c r="AM261" i="21" s="1"/>
  <c r="BE262" i="21"/>
  <c r="AP262" i="21" s="1"/>
  <c r="AM262" i="21" s="1"/>
  <c r="BE263" i="21"/>
  <c r="AP263" i="21" s="1"/>
  <c r="AM263" i="21" s="1"/>
  <c r="BE264" i="21"/>
  <c r="AP264" i="21" s="1"/>
  <c r="AM264" i="21" s="1"/>
  <c r="BE265" i="21"/>
  <c r="AP265" i="21" s="1"/>
  <c r="AM265" i="21" s="1"/>
  <c r="BE266" i="21"/>
  <c r="AP266" i="21" s="1"/>
  <c r="AM266" i="21" s="1"/>
  <c r="BE267" i="21"/>
  <c r="AP267" i="21" s="1"/>
  <c r="AM267" i="21" s="1"/>
  <c r="BE268" i="21"/>
  <c r="AP268" i="21" s="1"/>
  <c r="AM268" i="21" s="1"/>
  <c r="BE269" i="21"/>
  <c r="AP269" i="21" s="1"/>
  <c r="AM269" i="21" s="1"/>
  <c r="BE30" i="21"/>
  <c r="B30" i="21" s="1"/>
  <c r="BA23" i="21"/>
  <c r="BB28" i="21"/>
  <c r="BB23" i="21"/>
  <c r="H10" i="23"/>
  <c r="H18" i="23"/>
  <c r="H26" i="23"/>
  <c r="H34" i="23"/>
  <c r="H42" i="23"/>
  <c r="H50" i="23"/>
  <c r="H58" i="23"/>
  <c r="H66" i="23"/>
  <c r="H74" i="23"/>
  <c r="H82" i="23"/>
  <c r="H90" i="23"/>
  <c r="H98" i="23"/>
  <c r="H106" i="23"/>
  <c r="H114" i="23"/>
  <c r="H122" i="23"/>
  <c r="H130" i="23"/>
  <c r="H138" i="23"/>
  <c r="H146" i="23"/>
  <c r="H154" i="23"/>
  <c r="H162" i="23"/>
  <c r="H170" i="23"/>
  <c r="H178" i="23"/>
  <c r="H186" i="23"/>
  <c r="H194" i="23"/>
  <c r="H202" i="23"/>
  <c r="H210" i="23"/>
  <c r="H218" i="23"/>
  <c r="H226" i="23"/>
  <c r="H234" i="23"/>
  <c r="H242" i="23"/>
  <c r="H250" i="23"/>
  <c r="H258" i="23"/>
  <c r="H266" i="23"/>
  <c r="H274" i="23"/>
  <c r="H282" i="23"/>
  <c r="H290" i="23"/>
  <c r="H298" i="23"/>
  <c r="H306" i="23"/>
  <c r="H314" i="23"/>
  <c r="H322" i="23"/>
  <c r="H330" i="23"/>
  <c r="H338" i="23"/>
  <c r="H346" i="23"/>
  <c r="H354" i="23"/>
  <c r="H362" i="23"/>
  <c r="H370" i="23"/>
  <c r="H378" i="23"/>
  <c r="H386" i="23"/>
  <c r="H394" i="23"/>
  <c r="H402" i="23"/>
  <c r="H410" i="23"/>
  <c r="H418" i="23"/>
  <c r="H426" i="23"/>
  <c r="H434" i="23"/>
  <c r="H442" i="23"/>
  <c r="H450" i="23"/>
  <c r="H458" i="23"/>
  <c r="H466" i="23"/>
  <c r="H474" i="23"/>
  <c r="H482" i="23"/>
  <c r="H490" i="23"/>
  <c r="H498" i="23"/>
  <c r="H506" i="23"/>
  <c r="H514" i="23"/>
  <c r="H522" i="23"/>
  <c r="H530" i="23"/>
  <c r="H538" i="23"/>
  <c r="H546" i="23"/>
  <c r="H554" i="23"/>
  <c r="H562" i="23"/>
  <c r="H570" i="23"/>
  <c r="H578" i="23"/>
  <c r="H586" i="23"/>
  <c r="H594" i="23"/>
  <c r="H602" i="23"/>
  <c r="H11" i="23"/>
  <c r="H19" i="23"/>
  <c r="H27" i="23"/>
  <c r="H35" i="23"/>
  <c r="H43" i="23"/>
  <c r="H51" i="23"/>
  <c r="H59" i="23"/>
  <c r="H67" i="23"/>
  <c r="H75" i="23"/>
  <c r="H83" i="23"/>
  <c r="H91" i="23"/>
  <c r="H99" i="23"/>
  <c r="H107" i="23"/>
  <c r="H115" i="23"/>
  <c r="H123" i="23"/>
  <c r="H131" i="23"/>
  <c r="H139" i="23"/>
  <c r="H147" i="23"/>
  <c r="H155" i="23"/>
  <c r="H163" i="23"/>
  <c r="H171" i="23"/>
  <c r="H179" i="23"/>
  <c r="H187" i="23"/>
  <c r="H195" i="23"/>
  <c r="H203" i="23"/>
  <c r="H211" i="23"/>
  <c r="H219" i="23"/>
  <c r="H227" i="23"/>
  <c r="H235" i="23"/>
  <c r="H243" i="23"/>
  <c r="H251" i="23"/>
  <c r="H259" i="23"/>
  <c r="H267" i="23"/>
  <c r="H275" i="23"/>
  <c r="H283" i="23"/>
  <c r="H291" i="23"/>
  <c r="H299" i="23"/>
  <c r="H307" i="23"/>
  <c r="H315" i="23"/>
  <c r="H323" i="23"/>
  <c r="H331" i="23"/>
  <c r="H339" i="23"/>
  <c r="H347" i="23"/>
  <c r="H355" i="23"/>
  <c r="H363" i="23"/>
  <c r="H371" i="23"/>
  <c r="H379" i="23"/>
  <c r="H387" i="23"/>
  <c r="H395" i="23"/>
  <c r="H403" i="23"/>
  <c r="H411" i="23"/>
  <c r="H419" i="23"/>
  <c r="H427" i="23"/>
  <c r="H435" i="23"/>
  <c r="H443" i="23"/>
  <c r="H451" i="23"/>
  <c r="H459" i="23"/>
  <c r="H467" i="23"/>
  <c r="H475" i="23"/>
  <c r="H483" i="23"/>
  <c r="H491" i="23"/>
  <c r="H499" i="23"/>
  <c r="H507" i="23"/>
  <c r="H515" i="23"/>
  <c r="H523" i="23"/>
  <c r="H531" i="23"/>
  <c r="H539" i="23"/>
  <c r="H12" i="23"/>
  <c r="H20" i="23"/>
  <c r="H28" i="23"/>
  <c r="H36" i="23"/>
  <c r="H44" i="23"/>
  <c r="H52" i="23"/>
  <c r="H60" i="23"/>
  <c r="H68" i="23"/>
  <c r="H76" i="23"/>
  <c r="H84" i="23"/>
  <c r="H92" i="23"/>
  <c r="H100" i="23"/>
  <c r="H108" i="23"/>
  <c r="H116" i="23"/>
  <c r="H124" i="23"/>
  <c r="H132" i="23"/>
  <c r="H140" i="23"/>
  <c r="H148" i="23"/>
  <c r="H156" i="23"/>
  <c r="H164" i="23"/>
  <c r="H172" i="23"/>
  <c r="H180" i="23"/>
  <c r="H188" i="23"/>
  <c r="H196" i="23"/>
  <c r="H204" i="23"/>
  <c r="H212" i="23"/>
  <c r="H220" i="23"/>
  <c r="H228" i="23"/>
  <c r="H236" i="23"/>
  <c r="H244" i="23"/>
  <c r="H252" i="23"/>
  <c r="H260" i="23"/>
  <c r="H268" i="23"/>
  <c r="H276" i="23"/>
  <c r="H284" i="23"/>
  <c r="H292" i="23"/>
  <c r="H300" i="23"/>
  <c r="H308" i="23"/>
  <c r="H316" i="23"/>
  <c r="H324" i="23"/>
  <c r="H332" i="23"/>
  <c r="H340" i="23"/>
  <c r="H348" i="23"/>
  <c r="H356" i="23"/>
  <c r="H364" i="23"/>
  <c r="H372" i="23"/>
  <c r="H380" i="23"/>
  <c r="H388" i="23"/>
  <c r="H396" i="23"/>
  <c r="H404" i="23"/>
  <c r="H412" i="23"/>
  <c r="H420" i="23"/>
  <c r="H428" i="23"/>
  <c r="H436" i="23"/>
  <c r="H444" i="23"/>
  <c r="H452" i="23"/>
  <c r="H460" i="23"/>
  <c r="H468" i="23"/>
  <c r="H476" i="23"/>
  <c r="H484" i="23"/>
  <c r="H492" i="23"/>
  <c r="H500" i="23"/>
  <c r="H508" i="23"/>
  <c r="H516" i="23"/>
  <c r="H524" i="23"/>
  <c r="H532" i="23"/>
  <c r="H13" i="23"/>
  <c r="H21" i="23"/>
  <c r="H29" i="23"/>
  <c r="H37" i="23"/>
  <c r="H45" i="23"/>
  <c r="H53" i="23"/>
  <c r="H61" i="23"/>
  <c r="H69" i="23"/>
  <c r="H77" i="23"/>
  <c r="H85" i="23"/>
  <c r="H93" i="23"/>
  <c r="H101" i="23"/>
  <c r="H109" i="23"/>
  <c r="H117" i="23"/>
  <c r="H125" i="23"/>
  <c r="H133" i="23"/>
  <c r="H141" i="23"/>
  <c r="H149" i="23"/>
  <c r="H157" i="23"/>
  <c r="H165" i="23"/>
  <c r="H173" i="23"/>
  <c r="H181" i="23"/>
  <c r="H189" i="23"/>
  <c r="H197" i="23"/>
  <c r="H205" i="23"/>
  <c r="H213" i="23"/>
  <c r="H221" i="23"/>
  <c r="H229" i="23"/>
  <c r="H237" i="23"/>
  <c r="H245" i="23"/>
  <c r="H253" i="23"/>
  <c r="H261" i="23"/>
  <c r="H269" i="23"/>
  <c r="H277" i="23"/>
  <c r="H285" i="23"/>
  <c r="H293" i="23"/>
  <c r="H301" i="23"/>
  <c r="H309" i="23"/>
  <c r="H317" i="23"/>
  <c r="H325" i="23"/>
  <c r="H333" i="23"/>
  <c r="H341" i="23"/>
  <c r="H349" i="23"/>
  <c r="H357" i="23"/>
  <c r="H365" i="23"/>
  <c r="H373" i="23"/>
  <c r="H381" i="23"/>
  <c r="H389" i="23"/>
  <c r="H397" i="23"/>
  <c r="H405" i="23"/>
  <c r="H413" i="23"/>
  <c r="H421" i="23"/>
  <c r="H429" i="23"/>
  <c r="H437" i="23"/>
  <c r="H445" i="23"/>
  <c r="H453" i="23"/>
  <c r="H461" i="23"/>
  <c r="H469" i="23"/>
  <c r="H477" i="23"/>
  <c r="H485" i="23"/>
  <c r="H493" i="23"/>
  <c r="H501" i="23"/>
  <c r="H509" i="23"/>
  <c r="H517" i="23"/>
  <c r="H525" i="23"/>
  <c r="H533" i="23"/>
  <c r="H541" i="23"/>
  <c r="H549" i="23"/>
  <c r="H557" i="23"/>
  <c r="H565" i="23"/>
  <c r="H573" i="23"/>
  <c r="H581" i="23"/>
  <c r="H589" i="23"/>
  <c r="H597" i="23"/>
  <c r="H605" i="23"/>
  <c r="H613" i="23"/>
  <c r="H621" i="23"/>
  <c r="H629" i="23"/>
  <c r="H637" i="23"/>
  <c r="H645" i="23"/>
  <c r="H653" i="23"/>
  <c r="H661" i="23"/>
  <c r="H669" i="23"/>
  <c r="H677" i="23"/>
  <c r="H685" i="23"/>
  <c r="H14" i="23"/>
  <c r="H22" i="23"/>
  <c r="H30" i="23"/>
  <c r="H38" i="23"/>
  <c r="H46" i="23"/>
  <c r="H54" i="23"/>
  <c r="H62" i="23"/>
  <c r="H70" i="23"/>
  <c r="H78" i="23"/>
  <c r="H86" i="23"/>
  <c r="H94" i="23"/>
  <c r="H102" i="23"/>
  <c r="H110" i="23"/>
  <c r="H118" i="23"/>
  <c r="H126" i="23"/>
  <c r="H134" i="23"/>
  <c r="H142" i="23"/>
  <c r="H150" i="23"/>
  <c r="H158" i="23"/>
  <c r="H166" i="23"/>
  <c r="H174" i="23"/>
  <c r="H182" i="23"/>
  <c r="H190" i="23"/>
  <c r="H198" i="23"/>
  <c r="H206" i="23"/>
  <c r="H214" i="23"/>
  <c r="H222" i="23"/>
  <c r="H230" i="23"/>
  <c r="H238" i="23"/>
  <c r="H246" i="23"/>
  <c r="H254" i="23"/>
  <c r="H262" i="23"/>
  <c r="H270" i="23"/>
  <c r="H278" i="23"/>
  <c r="H286" i="23"/>
  <c r="H294" i="23"/>
  <c r="H302" i="23"/>
  <c r="H310" i="23"/>
  <c r="H318" i="23"/>
  <c r="H326" i="23"/>
  <c r="H334" i="23"/>
  <c r="H342" i="23"/>
  <c r="H350" i="23"/>
  <c r="H358" i="23"/>
  <c r="H366" i="23"/>
  <c r="H374" i="23"/>
  <c r="H382" i="23"/>
  <c r="H390" i="23"/>
  <c r="H398" i="23"/>
  <c r="H406" i="23"/>
  <c r="H414" i="23"/>
  <c r="H422" i="23"/>
  <c r="H430" i="23"/>
  <c r="H438" i="23"/>
  <c r="H446" i="23"/>
  <c r="H454" i="23"/>
  <c r="H462" i="23"/>
  <c r="H470" i="23"/>
  <c r="H478" i="23"/>
  <c r="H486" i="23"/>
  <c r="H494" i="23"/>
  <c r="H502" i="23"/>
  <c r="H510" i="23"/>
  <c r="H518" i="23"/>
  <c r="H526" i="23"/>
  <c r="H534" i="23"/>
  <c r="H542" i="23"/>
  <c r="H550" i="23"/>
  <c r="H558" i="23"/>
  <c r="H566" i="23"/>
  <c r="H574" i="23"/>
  <c r="H582" i="23"/>
  <c r="H590" i="23"/>
  <c r="H598" i="23"/>
  <c r="H606" i="23"/>
  <c r="H15" i="23"/>
  <c r="H23" i="23"/>
  <c r="H31" i="23"/>
  <c r="H39" i="23"/>
  <c r="H47" i="23"/>
  <c r="H55" i="23"/>
  <c r="H63" i="23"/>
  <c r="H71" i="23"/>
  <c r="H79" i="23"/>
  <c r="H87" i="23"/>
  <c r="H95" i="23"/>
  <c r="H103" i="23"/>
  <c r="H111" i="23"/>
  <c r="H119" i="23"/>
  <c r="H127" i="23"/>
  <c r="H135" i="23"/>
  <c r="H143" i="23"/>
  <c r="H151" i="23"/>
  <c r="H159" i="23"/>
  <c r="H167" i="23"/>
  <c r="H175" i="23"/>
  <c r="H183" i="23"/>
  <c r="H191" i="23"/>
  <c r="H199" i="23"/>
  <c r="H207" i="23"/>
  <c r="H215" i="23"/>
  <c r="H223" i="23"/>
  <c r="H231" i="23"/>
  <c r="H239" i="23"/>
  <c r="H247" i="23"/>
  <c r="H255" i="23"/>
  <c r="H263" i="23"/>
  <c r="H271" i="23"/>
  <c r="H279" i="23"/>
  <c r="H287" i="23"/>
  <c r="H295" i="23"/>
  <c r="H303" i="23"/>
  <c r="H311" i="23"/>
  <c r="H319" i="23"/>
  <c r="H327" i="23"/>
  <c r="H335" i="23"/>
  <c r="H343" i="23"/>
  <c r="H351" i="23"/>
  <c r="H359" i="23"/>
  <c r="H367" i="23"/>
  <c r="H375" i="23"/>
  <c r="H383" i="23"/>
  <c r="H391" i="23"/>
  <c r="H399" i="23"/>
  <c r="H407" i="23"/>
  <c r="H415" i="23"/>
  <c r="H423" i="23"/>
  <c r="H431" i="23"/>
  <c r="H439" i="23"/>
  <c r="H447" i="23"/>
  <c r="H455" i="23"/>
  <c r="H463" i="23"/>
  <c r="H471" i="23"/>
  <c r="H479" i="23"/>
  <c r="H487" i="23"/>
  <c r="H495" i="23"/>
  <c r="H503" i="23"/>
  <c r="H511" i="23"/>
  <c r="H519" i="23"/>
  <c r="H527" i="23"/>
  <c r="H535" i="23"/>
  <c r="H543" i="23"/>
  <c r="H16" i="23"/>
  <c r="H24" i="23"/>
  <c r="H32" i="23"/>
  <c r="H40" i="23"/>
  <c r="H48" i="23"/>
  <c r="H56" i="23"/>
  <c r="H64" i="23"/>
  <c r="H72" i="23"/>
  <c r="H80" i="23"/>
  <c r="H88" i="23"/>
  <c r="H96" i="23"/>
  <c r="H104" i="23"/>
  <c r="H112" i="23"/>
  <c r="H120" i="23"/>
  <c r="H128" i="23"/>
  <c r="H136" i="23"/>
  <c r="H144" i="23"/>
  <c r="H152" i="23"/>
  <c r="H160" i="23"/>
  <c r="H168" i="23"/>
  <c r="H176" i="23"/>
  <c r="H184" i="23"/>
  <c r="H192" i="23"/>
  <c r="H200" i="23"/>
  <c r="H208" i="23"/>
  <c r="H216" i="23"/>
  <c r="H224" i="23"/>
  <c r="H232" i="23"/>
  <c r="H240" i="23"/>
  <c r="H248" i="23"/>
  <c r="H256" i="23"/>
  <c r="H264" i="23"/>
  <c r="H272" i="23"/>
  <c r="H280" i="23"/>
  <c r="H288" i="23"/>
  <c r="H296" i="23"/>
  <c r="H304" i="23"/>
  <c r="H312" i="23"/>
  <c r="H320" i="23"/>
  <c r="H328" i="23"/>
  <c r="H336" i="23"/>
  <c r="H344" i="23"/>
  <c r="H352" i="23"/>
  <c r="H360" i="23"/>
  <c r="H368" i="23"/>
  <c r="H376" i="23"/>
  <c r="H384" i="23"/>
  <c r="H392" i="23"/>
  <c r="H400" i="23"/>
  <c r="H408" i="23"/>
  <c r="H416" i="23"/>
  <c r="H424" i="23"/>
  <c r="H432" i="23"/>
  <c r="H440" i="23"/>
  <c r="H448" i="23"/>
  <c r="H456" i="23"/>
  <c r="H464" i="23"/>
  <c r="H472" i="23"/>
  <c r="H480" i="23"/>
  <c r="H488" i="23"/>
  <c r="H496" i="23"/>
  <c r="H504" i="23"/>
  <c r="H512" i="23"/>
  <c r="H520" i="23"/>
  <c r="H528" i="23"/>
  <c r="H536" i="23"/>
  <c r="H544" i="23"/>
  <c r="H17" i="23"/>
  <c r="H25" i="23"/>
  <c r="H33" i="23"/>
  <c r="H41" i="23"/>
  <c r="H49" i="23"/>
  <c r="H57" i="23"/>
  <c r="H65" i="23"/>
  <c r="H73" i="23"/>
  <c r="H81" i="23"/>
  <c r="H89" i="23"/>
  <c r="H97" i="23"/>
  <c r="H105" i="23"/>
  <c r="H113" i="23"/>
  <c r="H121" i="23"/>
  <c r="H129" i="23"/>
  <c r="H137" i="23"/>
  <c r="H145" i="23"/>
  <c r="H153" i="23"/>
  <c r="H161" i="23"/>
  <c r="H169" i="23"/>
  <c r="H177" i="23"/>
  <c r="H185" i="23"/>
  <c r="H193" i="23"/>
  <c r="H201" i="23"/>
  <c r="H209" i="23"/>
  <c r="H217" i="23"/>
  <c r="H225" i="23"/>
  <c r="H233" i="23"/>
  <c r="H241" i="23"/>
  <c r="H249" i="23"/>
  <c r="H257" i="23"/>
  <c r="H265" i="23"/>
  <c r="H273" i="23"/>
  <c r="H281" i="23"/>
  <c r="H289" i="23"/>
  <c r="H297" i="23"/>
  <c r="H305" i="23"/>
  <c r="H313" i="23"/>
  <c r="H321" i="23"/>
  <c r="H329" i="23"/>
  <c r="H337" i="23"/>
  <c r="H345" i="23"/>
  <c r="H353" i="23"/>
  <c r="H361" i="23"/>
  <c r="H369" i="23"/>
  <c r="H377" i="23"/>
  <c r="H385" i="23"/>
  <c r="H393" i="23"/>
  <c r="H401" i="23"/>
  <c r="H409" i="23"/>
  <c r="H417" i="23"/>
  <c r="H425" i="23"/>
  <c r="H433" i="23"/>
  <c r="H441" i="23"/>
  <c r="H449" i="23"/>
  <c r="H457" i="23"/>
  <c r="H465" i="23"/>
  <c r="H473" i="23"/>
  <c r="H481" i="23"/>
  <c r="H489" i="23"/>
  <c r="H497" i="23"/>
  <c r="H505" i="23"/>
  <c r="H513" i="23"/>
  <c r="H521" i="23"/>
  <c r="H529" i="23"/>
  <c r="H537" i="23"/>
  <c r="H545" i="23"/>
  <c r="H553" i="23"/>
  <c r="H561" i="23"/>
  <c r="H569" i="23"/>
  <c r="H577" i="23"/>
  <c r="H585" i="23"/>
  <c r="H593" i="23"/>
  <c r="H601" i="23"/>
  <c r="H609" i="23"/>
  <c r="H617" i="23"/>
  <c r="H625" i="23"/>
  <c r="H633" i="23"/>
  <c r="H641" i="23"/>
  <c r="H649" i="23"/>
  <c r="H657" i="23"/>
  <c r="H665" i="23"/>
  <c r="H673" i="23"/>
  <c r="H681" i="23"/>
  <c r="H689" i="23"/>
  <c r="H540" i="23"/>
  <c r="H560" i="23"/>
  <c r="H576" i="23"/>
  <c r="H592" i="23"/>
  <c r="H608" i="23"/>
  <c r="H619" i="23"/>
  <c r="H630" i="23"/>
  <c r="H640" i="23"/>
  <c r="H651" i="23"/>
  <c r="H662" i="23"/>
  <c r="H672" i="23"/>
  <c r="H683" i="23"/>
  <c r="H693" i="23"/>
  <c r="H701" i="23"/>
  <c r="H709" i="23"/>
  <c r="H717" i="23"/>
  <c r="H725" i="23"/>
  <c r="H733" i="23"/>
  <c r="H741" i="23"/>
  <c r="H749" i="23"/>
  <c r="H757" i="23"/>
  <c r="H765" i="23"/>
  <c r="H773" i="23"/>
  <c r="H781" i="23"/>
  <c r="H789" i="23"/>
  <c r="H797" i="23"/>
  <c r="H805" i="23"/>
  <c r="H813" i="23"/>
  <c r="H821" i="23"/>
  <c r="H829" i="23"/>
  <c r="H837" i="23"/>
  <c r="H845" i="23"/>
  <c r="H853" i="23"/>
  <c r="H861" i="23"/>
  <c r="H869" i="23"/>
  <c r="H877" i="23"/>
  <c r="H885" i="23"/>
  <c r="H893" i="23"/>
  <c r="H901" i="23"/>
  <c r="H909" i="23"/>
  <c r="H917" i="23"/>
  <c r="H925" i="23"/>
  <c r="H933" i="23"/>
  <c r="H941" i="23"/>
  <c r="H949" i="23"/>
  <c r="H957" i="23"/>
  <c r="H965" i="23"/>
  <c r="H973" i="23"/>
  <c r="H981" i="23"/>
  <c r="H989" i="23"/>
  <c r="H997" i="23"/>
  <c r="G13" i="23"/>
  <c r="G21" i="23"/>
  <c r="G29" i="23"/>
  <c r="G37" i="23"/>
  <c r="G45" i="23"/>
  <c r="G53" i="23"/>
  <c r="G61" i="23"/>
  <c r="G69" i="23"/>
  <c r="G77" i="23"/>
  <c r="G85" i="23"/>
  <c r="G93" i="23"/>
  <c r="G101" i="23"/>
  <c r="G109" i="23"/>
  <c r="G117" i="23"/>
  <c r="G125" i="23"/>
  <c r="G133" i="23"/>
  <c r="G141" i="23"/>
  <c r="G149" i="23"/>
  <c r="G157" i="23"/>
  <c r="G165" i="23"/>
  <c r="G173" i="23"/>
  <c r="G181" i="23"/>
  <c r="G189" i="23"/>
  <c r="H547" i="23"/>
  <c r="H563" i="23"/>
  <c r="H579" i="23"/>
  <c r="H595" i="23"/>
  <c r="H610" i="23"/>
  <c r="H620" i="23"/>
  <c r="H631" i="23"/>
  <c r="H642" i="23"/>
  <c r="H652" i="23"/>
  <c r="H663" i="23"/>
  <c r="H674" i="23"/>
  <c r="H684" i="23"/>
  <c r="H694" i="23"/>
  <c r="H702" i="23"/>
  <c r="H710" i="23"/>
  <c r="H718" i="23"/>
  <c r="H726" i="23"/>
  <c r="H734" i="23"/>
  <c r="H742" i="23"/>
  <c r="H750" i="23"/>
  <c r="H758" i="23"/>
  <c r="H766" i="23"/>
  <c r="H774" i="23"/>
  <c r="H782" i="23"/>
  <c r="H790" i="23"/>
  <c r="H798" i="23"/>
  <c r="H806" i="23"/>
  <c r="H814" i="23"/>
  <c r="H822" i="23"/>
  <c r="H548" i="23"/>
  <c r="H564" i="23"/>
  <c r="H580" i="23"/>
  <c r="H596" i="23"/>
  <c r="H611" i="23"/>
  <c r="H622" i="23"/>
  <c r="H632" i="23"/>
  <c r="H643" i="23"/>
  <c r="H654" i="23"/>
  <c r="H664" i="23"/>
  <c r="H675" i="23"/>
  <c r="H686" i="23"/>
  <c r="H695" i="23"/>
  <c r="H703" i="23"/>
  <c r="H711" i="23"/>
  <c r="H719" i="23"/>
  <c r="H727" i="23"/>
  <c r="H735" i="23"/>
  <c r="H743" i="23"/>
  <c r="H751" i="23"/>
  <c r="H759" i="23"/>
  <c r="H767" i="23"/>
  <c r="H775" i="23"/>
  <c r="H783" i="23"/>
  <c r="H791" i="23"/>
  <c r="H799" i="23"/>
  <c r="H807" i="23"/>
  <c r="H815" i="23"/>
  <c r="H823" i="23"/>
  <c r="H831" i="23"/>
  <c r="H839" i="23"/>
  <c r="H847" i="23"/>
  <c r="H855" i="23"/>
  <c r="H863" i="23"/>
  <c r="H871" i="23"/>
  <c r="H879" i="23"/>
  <c r="H887" i="23"/>
  <c r="H895" i="23"/>
  <c r="H903" i="23"/>
  <c r="H911" i="23"/>
  <c r="H919" i="23"/>
  <c r="H927" i="23"/>
  <c r="H935" i="23"/>
  <c r="H943" i="23"/>
  <c r="H951" i="23"/>
  <c r="H959" i="23"/>
  <c r="H967" i="23"/>
  <c r="H975" i="23"/>
  <c r="H983" i="23"/>
  <c r="H991" i="23"/>
  <c r="H999" i="23"/>
  <c r="G15" i="23"/>
  <c r="G23" i="23"/>
  <c r="G31" i="23"/>
  <c r="G39" i="23"/>
  <c r="G47" i="23"/>
  <c r="G55" i="23"/>
  <c r="G63" i="23"/>
  <c r="G71" i="23"/>
  <c r="G79" i="23"/>
  <c r="G87" i="23"/>
  <c r="G95" i="23"/>
  <c r="G103" i="23"/>
  <c r="G111" i="23"/>
  <c r="G119" i="23"/>
  <c r="G127" i="23"/>
  <c r="G135" i="23"/>
  <c r="G143" i="23"/>
  <c r="G151" i="23"/>
  <c r="G159" i="23"/>
  <c r="G167" i="23"/>
  <c r="G175" i="23"/>
  <c r="G183" i="23"/>
  <c r="G191" i="23"/>
  <c r="G199" i="23"/>
  <c r="G207" i="23"/>
  <c r="G215" i="23"/>
  <c r="G223" i="23"/>
  <c r="G231" i="23"/>
  <c r="G239" i="23"/>
  <c r="G247" i="23"/>
  <c r="G255" i="23"/>
  <c r="G263" i="23"/>
  <c r="G271" i="23"/>
  <c r="G279" i="23"/>
  <c r="H551" i="23"/>
  <c r="H567" i="23"/>
  <c r="H583" i="23"/>
  <c r="H599" i="23"/>
  <c r="H612" i="23"/>
  <c r="H623" i="23"/>
  <c r="H634" i="23"/>
  <c r="H644" i="23"/>
  <c r="H655" i="23"/>
  <c r="H666" i="23"/>
  <c r="H676" i="23"/>
  <c r="H687" i="23"/>
  <c r="H696" i="23"/>
  <c r="H704" i="23"/>
  <c r="H712" i="23"/>
  <c r="H720" i="23"/>
  <c r="H728" i="23"/>
  <c r="H736" i="23"/>
  <c r="H744" i="23"/>
  <c r="H752" i="23"/>
  <c r="H760" i="23"/>
  <c r="H768" i="23"/>
  <c r="H776" i="23"/>
  <c r="H784" i="23"/>
  <c r="H792" i="23"/>
  <c r="H800" i="23"/>
  <c r="H808" i="23"/>
  <c r="H816" i="23"/>
  <c r="H824" i="23"/>
  <c r="H832" i="23"/>
  <c r="H840" i="23"/>
  <c r="H848" i="23"/>
  <c r="H856" i="23"/>
  <c r="H864" i="23"/>
  <c r="H872" i="23"/>
  <c r="H880" i="23"/>
  <c r="H888" i="23"/>
  <c r="H896" i="23"/>
  <c r="H904" i="23"/>
  <c r="H912" i="23"/>
  <c r="H920" i="23"/>
  <c r="H928" i="23"/>
  <c r="H936" i="23"/>
  <c r="H944" i="23"/>
  <c r="H952" i="23"/>
  <c r="H960" i="23"/>
  <c r="H968" i="23"/>
  <c r="H976" i="23"/>
  <c r="H984" i="23"/>
  <c r="H992" i="23"/>
  <c r="H1000" i="23"/>
  <c r="G16" i="23"/>
  <c r="G24" i="23"/>
  <c r="G32" i="23"/>
  <c r="G40" i="23"/>
  <c r="G48" i="23"/>
  <c r="G56" i="23"/>
  <c r="G64" i="23"/>
  <c r="G72" i="23"/>
  <c r="G80" i="23"/>
  <c r="G88" i="23"/>
  <c r="G96" i="23"/>
  <c r="G104" i="23"/>
  <c r="G112" i="23"/>
  <c r="G120" i="23"/>
  <c r="G128" i="23"/>
  <c r="G136" i="23"/>
  <c r="G144" i="23"/>
  <c r="G152" i="23"/>
  <c r="G160" i="23"/>
  <c r="G168" i="23"/>
  <c r="G176" i="23"/>
  <c r="G184" i="23"/>
  <c r="G192" i="23"/>
  <c r="G200" i="23"/>
  <c r="H552" i="23"/>
  <c r="H568" i="23"/>
  <c r="H584" i="23"/>
  <c r="H600" i="23"/>
  <c r="H614" i="23"/>
  <c r="H624" i="23"/>
  <c r="H635" i="23"/>
  <c r="H646" i="23"/>
  <c r="H656" i="23"/>
  <c r="H667" i="23"/>
  <c r="H678" i="23"/>
  <c r="H688" i="23"/>
  <c r="H697" i="23"/>
  <c r="H705" i="23"/>
  <c r="H713" i="23"/>
  <c r="H721" i="23"/>
  <c r="H729" i="23"/>
  <c r="H737" i="23"/>
  <c r="H745" i="23"/>
  <c r="H753" i="23"/>
  <c r="H761" i="23"/>
  <c r="H769" i="23"/>
  <c r="H777" i="23"/>
  <c r="H785" i="23"/>
  <c r="H793" i="23"/>
  <c r="H801" i="23"/>
  <c r="H809" i="23"/>
  <c r="H817" i="23"/>
  <c r="H825" i="23"/>
  <c r="H833" i="23"/>
  <c r="H841" i="23"/>
  <c r="H849" i="23"/>
  <c r="H857" i="23"/>
  <c r="H865" i="23"/>
  <c r="H873" i="23"/>
  <c r="H881" i="23"/>
  <c r="H889" i="23"/>
  <c r="H897" i="23"/>
  <c r="H905" i="23"/>
  <c r="H913" i="23"/>
  <c r="H921" i="23"/>
  <c r="H929" i="23"/>
  <c r="H937" i="23"/>
  <c r="H945" i="23"/>
  <c r="H953" i="23"/>
  <c r="H961" i="23"/>
  <c r="H969" i="23"/>
  <c r="H977" i="23"/>
  <c r="H985" i="23"/>
  <c r="H993" i="23"/>
  <c r="H1001" i="23"/>
  <c r="G17" i="23"/>
  <c r="G25" i="23"/>
  <c r="G33" i="23"/>
  <c r="G41" i="23"/>
  <c r="G49" i="23"/>
  <c r="G57" i="23"/>
  <c r="G65" i="23"/>
  <c r="H555" i="23"/>
  <c r="H571" i="23"/>
  <c r="H587" i="23"/>
  <c r="H603" i="23"/>
  <c r="H615" i="23"/>
  <c r="H626" i="23"/>
  <c r="H636" i="23"/>
  <c r="H647" i="23"/>
  <c r="H658" i="23"/>
  <c r="H668" i="23"/>
  <c r="H679" i="23"/>
  <c r="H690" i="23"/>
  <c r="H698" i="23"/>
  <c r="H706" i="23"/>
  <c r="H714" i="23"/>
  <c r="H722" i="23"/>
  <c r="H730" i="23"/>
  <c r="H738" i="23"/>
  <c r="H746" i="23"/>
  <c r="H754" i="23"/>
  <c r="H762" i="23"/>
  <c r="H770" i="23"/>
  <c r="H778" i="23"/>
  <c r="H786" i="23"/>
  <c r="H794" i="23"/>
  <c r="H802" i="23"/>
  <c r="H810" i="23"/>
  <c r="H818" i="23"/>
  <c r="H826" i="23"/>
  <c r="H834" i="23"/>
  <c r="H842" i="23"/>
  <c r="H850" i="23"/>
  <c r="H858" i="23"/>
  <c r="H866" i="23"/>
  <c r="H874" i="23"/>
  <c r="H882" i="23"/>
  <c r="H890" i="23"/>
  <c r="H898" i="23"/>
  <c r="H906" i="23"/>
  <c r="H914" i="23"/>
  <c r="H922" i="23"/>
  <c r="H930" i="23"/>
  <c r="H938" i="23"/>
  <c r="H946" i="23"/>
  <c r="H954" i="23"/>
  <c r="H962" i="23"/>
  <c r="H970" i="23"/>
  <c r="H978" i="23"/>
  <c r="H986" i="23"/>
  <c r="H994" i="23"/>
  <c r="G11" i="23"/>
  <c r="G18" i="23"/>
  <c r="G26" i="23"/>
  <c r="G34" i="23"/>
  <c r="G42" i="23"/>
  <c r="G50" i="23"/>
  <c r="H556" i="23"/>
  <c r="H572" i="23"/>
  <c r="H588" i="23"/>
  <c r="H604" i="23"/>
  <c r="H616" i="23"/>
  <c r="H627" i="23"/>
  <c r="H638" i="23"/>
  <c r="H648" i="23"/>
  <c r="H659" i="23"/>
  <c r="H670" i="23"/>
  <c r="H680" i="23"/>
  <c r="H691" i="23"/>
  <c r="H699" i="23"/>
  <c r="H707" i="23"/>
  <c r="H715" i="23"/>
  <c r="H723" i="23"/>
  <c r="H731" i="23"/>
  <c r="H739" i="23"/>
  <c r="H747" i="23"/>
  <c r="H755" i="23"/>
  <c r="H763" i="23"/>
  <c r="H771" i="23"/>
  <c r="H779" i="23"/>
  <c r="H787" i="23"/>
  <c r="H795" i="23"/>
  <c r="H803" i="23"/>
  <c r="H811" i="23"/>
  <c r="H819" i="23"/>
  <c r="H827" i="23"/>
  <c r="H835" i="23"/>
  <c r="H843" i="23"/>
  <c r="H851" i="23"/>
  <c r="H859" i="23"/>
  <c r="H867" i="23"/>
  <c r="H875" i="23"/>
  <c r="H883" i="23"/>
  <c r="H891" i="23"/>
  <c r="H899" i="23"/>
  <c r="H907" i="23"/>
  <c r="H915" i="23"/>
  <c r="H923" i="23"/>
  <c r="H931" i="23"/>
  <c r="H939" i="23"/>
  <c r="H947" i="23"/>
  <c r="H955" i="23"/>
  <c r="H963" i="23"/>
  <c r="H971" i="23"/>
  <c r="H979" i="23"/>
  <c r="H987" i="23"/>
  <c r="H995" i="23"/>
  <c r="G10" i="23"/>
  <c r="G19" i="23"/>
  <c r="G27" i="23"/>
  <c r="G35" i="23"/>
  <c r="G43" i="23"/>
  <c r="G51" i="23"/>
  <c r="G59" i="23"/>
  <c r="G67" i="23"/>
  <c r="G75" i="23"/>
  <c r="G83" i="23"/>
  <c r="G91" i="23"/>
  <c r="G99" i="23"/>
  <c r="G107" i="23"/>
  <c r="G115" i="23"/>
  <c r="G123" i="23"/>
  <c r="G131" i="23"/>
  <c r="G139" i="23"/>
  <c r="G147" i="23"/>
  <c r="G155" i="23"/>
  <c r="G163" i="23"/>
  <c r="G171" i="23"/>
  <c r="G179" i="23"/>
  <c r="G187" i="23"/>
  <c r="G195" i="23"/>
  <c r="G203" i="23"/>
  <c r="G211" i="23"/>
  <c r="G219" i="23"/>
  <c r="G227" i="23"/>
  <c r="G235" i="23"/>
  <c r="G243" i="23"/>
  <c r="G251" i="23"/>
  <c r="G259" i="23"/>
  <c r="G267" i="23"/>
  <c r="H559" i="23"/>
  <c r="H660" i="23"/>
  <c r="H732" i="23"/>
  <c r="H796" i="23"/>
  <c r="H844" i="23"/>
  <c r="H876" i="23"/>
  <c r="H908" i="23"/>
  <c r="H940" i="23"/>
  <c r="H972" i="23"/>
  <c r="G12" i="23"/>
  <c r="G44" i="23"/>
  <c r="G68" i="23"/>
  <c r="G84" i="23"/>
  <c r="G100" i="23"/>
  <c r="G116" i="23"/>
  <c r="G132" i="23"/>
  <c r="G148" i="23"/>
  <c r="G164" i="23"/>
  <c r="G180" i="23"/>
  <c r="G196" i="23"/>
  <c r="G208" i="23"/>
  <c r="G218" i="23"/>
  <c r="G229" i="23"/>
  <c r="G240" i="23"/>
  <c r="G250" i="23"/>
  <c r="G261" i="23"/>
  <c r="G272" i="23"/>
  <c r="G281" i="23"/>
  <c r="G289" i="23"/>
  <c r="G297" i="23"/>
  <c r="G305" i="23"/>
  <c r="G313" i="23"/>
  <c r="G321" i="23"/>
  <c r="G329" i="23"/>
  <c r="G337" i="23"/>
  <c r="G345" i="23"/>
  <c r="G353" i="23"/>
  <c r="G361" i="23"/>
  <c r="G369" i="23"/>
  <c r="G377" i="23"/>
  <c r="G385" i="23"/>
  <c r="G393" i="23"/>
  <c r="G401" i="23"/>
  <c r="G409" i="23"/>
  <c r="G417" i="23"/>
  <c r="G425" i="23"/>
  <c r="G433" i="23"/>
  <c r="G441" i="23"/>
  <c r="G449" i="23"/>
  <c r="G457" i="23"/>
  <c r="G465" i="23"/>
  <c r="G473" i="23"/>
  <c r="G481" i="23"/>
  <c r="G489" i="23"/>
  <c r="G497" i="23"/>
  <c r="G505" i="23"/>
  <c r="G513" i="23"/>
  <c r="G521" i="23"/>
  <c r="G529" i="23"/>
  <c r="G537" i="23"/>
  <c r="G545" i="23"/>
  <c r="G553" i="23"/>
  <c r="G561" i="23"/>
  <c r="G569" i="23"/>
  <c r="G577" i="23"/>
  <c r="G585" i="23"/>
  <c r="G593" i="23"/>
  <c r="G601" i="23"/>
  <c r="G609" i="23"/>
  <c r="G617" i="23"/>
  <c r="G625" i="23"/>
  <c r="G633" i="23"/>
  <c r="G641" i="23"/>
  <c r="G649" i="23"/>
  <c r="G657" i="23"/>
  <c r="G665" i="23"/>
  <c r="G673" i="23"/>
  <c r="G681" i="23"/>
  <c r="G689" i="23"/>
  <c r="G697" i="23"/>
  <c r="G705" i="23"/>
  <c r="G713" i="23"/>
  <c r="G721" i="23"/>
  <c r="G729" i="23"/>
  <c r="G737" i="23"/>
  <c r="H575" i="23"/>
  <c r="H671" i="23"/>
  <c r="H740" i="23"/>
  <c r="H804" i="23"/>
  <c r="H846" i="23"/>
  <c r="H878" i="23"/>
  <c r="H910" i="23"/>
  <c r="H942" i="23"/>
  <c r="H974" i="23"/>
  <c r="G14" i="23"/>
  <c r="G46" i="23"/>
  <c r="G70" i="23"/>
  <c r="G86" i="23"/>
  <c r="G102" i="23"/>
  <c r="G118" i="23"/>
  <c r="G134" i="23"/>
  <c r="G150" i="23"/>
  <c r="G166" i="23"/>
  <c r="G182" i="23"/>
  <c r="G197" i="23"/>
  <c r="G209" i="23"/>
  <c r="G220" i="23"/>
  <c r="G230" i="23"/>
  <c r="G241" i="23"/>
  <c r="G252" i="23"/>
  <c r="G262" i="23"/>
  <c r="G273" i="23"/>
  <c r="G282" i="23"/>
  <c r="G290" i="23"/>
  <c r="G298" i="23"/>
  <c r="G306" i="23"/>
  <c r="G314" i="23"/>
  <c r="G322" i="23"/>
  <c r="G330" i="23"/>
  <c r="G338" i="23"/>
  <c r="G346" i="23"/>
  <c r="G354" i="23"/>
  <c r="G362" i="23"/>
  <c r="G370" i="23"/>
  <c r="G378" i="23"/>
  <c r="G386" i="23"/>
  <c r="G394" i="23"/>
  <c r="G402" i="23"/>
  <c r="G410" i="23"/>
  <c r="G418" i="23"/>
  <c r="G426" i="23"/>
  <c r="G434" i="23"/>
  <c r="G442" i="23"/>
  <c r="G450" i="23"/>
  <c r="G458" i="23"/>
  <c r="G466" i="23"/>
  <c r="G474" i="23"/>
  <c r="G482" i="23"/>
  <c r="G490" i="23"/>
  <c r="G498" i="23"/>
  <c r="G506" i="23"/>
  <c r="G514" i="23"/>
  <c r="G522" i="23"/>
  <c r="G530" i="23"/>
  <c r="G538" i="23"/>
  <c r="G546" i="23"/>
  <c r="G554" i="23"/>
  <c r="H591" i="23"/>
  <c r="H682" i="23"/>
  <c r="H748" i="23"/>
  <c r="H812" i="23"/>
  <c r="H852" i="23"/>
  <c r="H884" i="23"/>
  <c r="H916" i="23"/>
  <c r="H948" i="23"/>
  <c r="H980" i="23"/>
  <c r="G20" i="23"/>
  <c r="G52" i="23"/>
  <c r="G73" i="23"/>
  <c r="G89" i="23"/>
  <c r="G105" i="23"/>
  <c r="G121" i="23"/>
  <c r="G137" i="23"/>
  <c r="G153" i="23"/>
  <c r="G169" i="23"/>
  <c r="G185" i="23"/>
  <c r="G198" i="23"/>
  <c r="G210" i="23"/>
  <c r="G221" i="23"/>
  <c r="G232" i="23"/>
  <c r="G242" i="23"/>
  <c r="G253" i="23"/>
  <c r="G264" i="23"/>
  <c r="G274" i="23"/>
  <c r="G283" i="23"/>
  <c r="G291" i="23"/>
  <c r="G299" i="23"/>
  <c r="G307" i="23"/>
  <c r="G315" i="23"/>
  <c r="G323" i="23"/>
  <c r="G331" i="23"/>
  <c r="G339" i="23"/>
  <c r="G347" i="23"/>
  <c r="G355" i="23"/>
  <c r="G363" i="23"/>
  <c r="G371" i="23"/>
  <c r="G379" i="23"/>
  <c r="G387" i="23"/>
  <c r="G395" i="23"/>
  <c r="G403" i="23"/>
  <c r="G411" i="23"/>
  <c r="G419" i="23"/>
  <c r="G427" i="23"/>
  <c r="G435" i="23"/>
  <c r="G443" i="23"/>
  <c r="G451" i="23"/>
  <c r="G459" i="23"/>
  <c r="G467" i="23"/>
  <c r="G475" i="23"/>
  <c r="G483" i="23"/>
  <c r="G491" i="23"/>
  <c r="G499" i="23"/>
  <c r="G507" i="23"/>
  <c r="G515" i="23"/>
  <c r="G523" i="23"/>
  <c r="G531" i="23"/>
  <c r="G539" i="23"/>
  <c r="G547" i="23"/>
  <c r="G555" i="23"/>
  <c r="G563" i="23"/>
  <c r="G571" i="23"/>
  <c r="G579" i="23"/>
  <c r="G587" i="23"/>
  <c r="G595" i="23"/>
  <c r="G603" i="23"/>
  <c r="G611" i="23"/>
  <c r="G619" i="23"/>
  <c r="H607" i="23"/>
  <c r="H692" i="23"/>
  <c r="H756" i="23"/>
  <c r="H820" i="23"/>
  <c r="H854" i="23"/>
  <c r="H886" i="23"/>
  <c r="H918" i="23"/>
  <c r="H950" i="23"/>
  <c r="H982" i="23"/>
  <c r="G22" i="23"/>
  <c r="G54" i="23"/>
  <c r="G74" i="23"/>
  <c r="G90" i="23"/>
  <c r="G106" i="23"/>
  <c r="G122" i="23"/>
  <c r="G138" i="23"/>
  <c r="G154" i="23"/>
  <c r="G170" i="23"/>
  <c r="G186" i="23"/>
  <c r="G201" i="23"/>
  <c r="G212" i="23"/>
  <c r="G222" i="23"/>
  <c r="G233" i="23"/>
  <c r="G244" i="23"/>
  <c r="G254" i="23"/>
  <c r="G265" i="23"/>
  <c r="G275" i="23"/>
  <c r="G284" i="23"/>
  <c r="G292" i="23"/>
  <c r="G300" i="23"/>
  <c r="G308" i="23"/>
  <c r="G316" i="23"/>
  <c r="G324" i="23"/>
  <c r="G332" i="23"/>
  <c r="G340" i="23"/>
  <c r="G348" i="23"/>
  <c r="G356" i="23"/>
  <c r="G364" i="23"/>
  <c r="G372" i="23"/>
  <c r="G380" i="23"/>
  <c r="G388" i="23"/>
  <c r="G396" i="23"/>
  <c r="G404" i="23"/>
  <c r="G412" i="23"/>
  <c r="G420" i="23"/>
  <c r="G428" i="23"/>
  <c r="G436" i="23"/>
  <c r="G444" i="23"/>
  <c r="G452" i="23"/>
  <c r="G460" i="23"/>
  <c r="G468" i="23"/>
  <c r="G476" i="23"/>
  <c r="G484" i="23"/>
  <c r="G492" i="23"/>
  <c r="G500" i="23"/>
  <c r="G508" i="23"/>
  <c r="G516" i="23"/>
  <c r="G524" i="23"/>
  <c r="G532" i="23"/>
  <c r="G540" i="23"/>
  <c r="G548" i="23"/>
  <c r="G556" i="23"/>
  <c r="G564" i="23"/>
  <c r="G572" i="23"/>
  <c r="G580" i="23"/>
  <c r="G588" i="23"/>
  <c r="G596" i="23"/>
  <c r="G604" i="23"/>
  <c r="G612" i="23"/>
  <c r="G620" i="23"/>
  <c r="H618" i="23"/>
  <c r="H700" i="23"/>
  <c r="H764" i="23"/>
  <c r="H828" i="23"/>
  <c r="H860" i="23"/>
  <c r="H892" i="23"/>
  <c r="H924" i="23"/>
  <c r="H956" i="23"/>
  <c r="H988" i="23"/>
  <c r="G28" i="23"/>
  <c r="G58" i="23"/>
  <c r="G76" i="23"/>
  <c r="G92" i="23"/>
  <c r="G108" i="23"/>
  <c r="G124" i="23"/>
  <c r="G140" i="23"/>
  <c r="G156" i="23"/>
  <c r="G172" i="23"/>
  <c r="G188" i="23"/>
  <c r="G202" i="23"/>
  <c r="G213" i="23"/>
  <c r="G224" i="23"/>
  <c r="G234" i="23"/>
  <c r="G245" i="23"/>
  <c r="G256" i="23"/>
  <c r="G266" i="23"/>
  <c r="G276" i="23"/>
  <c r="G285" i="23"/>
  <c r="G293" i="23"/>
  <c r="G301" i="23"/>
  <c r="G309" i="23"/>
  <c r="G317" i="23"/>
  <c r="G325" i="23"/>
  <c r="G333" i="23"/>
  <c r="G341" i="23"/>
  <c r="G349" i="23"/>
  <c r="G357" i="23"/>
  <c r="G365" i="23"/>
  <c r="G373" i="23"/>
  <c r="G381" i="23"/>
  <c r="G389" i="23"/>
  <c r="G397" i="23"/>
  <c r="G405" i="23"/>
  <c r="G413" i="23"/>
  <c r="G421" i="23"/>
  <c r="G429" i="23"/>
  <c r="G437" i="23"/>
  <c r="G445" i="23"/>
  <c r="G453" i="23"/>
  <c r="G461" i="23"/>
  <c r="G469" i="23"/>
  <c r="G477" i="23"/>
  <c r="G485" i="23"/>
  <c r="G493" i="23"/>
  <c r="G501" i="23"/>
  <c r="G509" i="23"/>
  <c r="G517" i="23"/>
  <c r="G525" i="23"/>
  <c r="G533" i="23"/>
  <c r="G541" i="23"/>
  <c r="G549" i="23"/>
  <c r="G557" i="23"/>
  <c r="G565" i="23"/>
  <c r="G573" i="23"/>
  <c r="G581" i="23"/>
  <c r="G589" i="23"/>
  <c r="G597" i="23"/>
  <c r="G605" i="23"/>
  <c r="G613" i="23"/>
  <c r="G621" i="23"/>
  <c r="G629" i="23"/>
  <c r="G637" i="23"/>
  <c r="G645" i="23"/>
  <c r="G653" i="23"/>
  <c r="G661" i="23"/>
  <c r="G669" i="23"/>
  <c r="G677" i="23"/>
  <c r="G685" i="23"/>
  <c r="G693" i="23"/>
  <c r="G701" i="23"/>
  <c r="G709" i="23"/>
  <c r="G717" i="23"/>
  <c r="G725" i="23"/>
  <c r="G733" i="23"/>
  <c r="G741" i="23"/>
  <c r="H628" i="23"/>
  <c r="H708" i="23"/>
  <c r="H772" i="23"/>
  <c r="H830" i="23"/>
  <c r="H862" i="23"/>
  <c r="H894" i="23"/>
  <c r="H926" i="23"/>
  <c r="H958" i="23"/>
  <c r="H990" i="23"/>
  <c r="G30" i="23"/>
  <c r="G60" i="23"/>
  <c r="G78" i="23"/>
  <c r="G94" i="23"/>
  <c r="G110" i="23"/>
  <c r="G126" i="23"/>
  <c r="G142" i="23"/>
  <c r="G158" i="23"/>
  <c r="G174" i="23"/>
  <c r="G190" i="23"/>
  <c r="G204" i="23"/>
  <c r="G214" i="23"/>
  <c r="G225" i="23"/>
  <c r="G236" i="23"/>
  <c r="G246" i="23"/>
  <c r="G257" i="23"/>
  <c r="G268" i="23"/>
  <c r="G277" i="23"/>
  <c r="G286" i="23"/>
  <c r="G294" i="23"/>
  <c r="G302" i="23"/>
  <c r="G310" i="23"/>
  <c r="G318" i="23"/>
  <c r="G326" i="23"/>
  <c r="G334" i="23"/>
  <c r="G342" i="23"/>
  <c r="G350" i="23"/>
  <c r="G358" i="23"/>
  <c r="G366" i="23"/>
  <c r="G374" i="23"/>
  <c r="G382" i="23"/>
  <c r="G390" i="23"/>
  <c r="G398" i="23"/>
  <c r="G406" i="23"/>
  <c r="G414" i="23"/>
  <c r="G422" i="23"/>
  <c r="G430" i="23"/>
  <c r="G438" i="23"/>
  <c r="G446" i="23"/>
  <c r="G454" i="23"/>
  <c r="G462" i="23"/>
  <c r="G470" i="23"/>
  <c r="G478" i="23"/>
  <c r="G486" i="23"/>
  <c r="G494" i="23"/>
  <c r="G502" i="23"/>
  <c r="G510" i="23"/>
  <c r="G518" i="23"/>
  <c r="G526" i="23"/>
  <c r="G534" i="23"/>
  <c r="G542" i="23"/>
  <c r="G550" i="23"/>
  <c r="G558" i="23"/>
  <c r="G566" i="23"/>
  <c r="G574" i="23"/>
  <c r="G582" i="23"/>
  <c r="G590" i="23"/>
  <c r="G598" i="23"/>
  <c r="G606" i="23"/>
  <c r="G614" i="23"/>
  <c r="G622" i="23"/>
  <c r="G630" i="23"/>
  <c r="G638" i="23"/>
  <c r="G646" i="23"/>
  <c r="G654" i="23"/>
  <c r="G662" i="23"/>
  <c r="G670" i="23"/>
  <c r="G678" i="23"/>
  <c r="G686" i="23"/>
  <c r="H639" i="23"/>
  <c r="H716" i="23"/>
  <c r="H780" i="23"/>
  <c r="H836" i="23"/>
  <c r="H868" i="23"/>
  <c r="H900" i="23"/>
  <c r="H932" i="23"/>
  <c r="H964" i="23"/>
  <c r="H996" i="23"/>
  <c r="G36" i="23"/>
  <c r="G62" i="23"/>
  <c r="G81" i="23"/>
  <c r="G97" i="23"/>
  <c r="G113" i="23"/>
  <c r="G129" i="23"/>
  <c r="G145" i="23"/>
  <c r="G161" i="23"/>
  <c r="G177" i="23"/>
  <c r="G193" i="23"/>
  <c r="G205" i="23"/>
  <c r="G216" i="23"/>
  <c r="G226" i="23"/>
  <c r="G237" i="23"/>
  <c r="G248" i="23"/>
  <c r="G258" i="23"/>
  <c r="G269" i="23"/>
  <c r="G278" i="23"/>
  <c r="G287" i="23"/>
  <c r="G295" i="23"/>
  <c r="G303" i="23"/>
  <c r="G311" i="23"/>
  <c r="G319" i="23"/>
  <c r="G327" i="23"/>
  <c r="G335" i="23"/>
  <c r="G343" i="23"/>
  <c r="G351" i="23"/>
  <c r="G359" i="23"/>
  <c r="G367" i="23"/>
  <c r="G375" i="23"/>
  <c r="G383" i="23"/>
  <c r="G391" i="23"/>
  <c r="G399" i="23"/>
  <c r="G407" i="23"/>
  <c r="G415" i="23"/>
  <c r="G423" i="23"/>
  <c r="G431" i="23"/>
  <c r="G439" i="23"/>
  <c r="G447" i="23"/>
  <c r="G455" i="23"/>
  <c r="G463" i="23"/>
  <c r="G471" i="23"/>
  <c r="G479" i="23"/>
  <c r="G487" i="23"/>
  <c r="G495" i="23"/>
  <c r="G503" i="23"/>
  <c r="G511" i="23"/>
  <c r="G519" i="23"/>
  <c r="G527" i="23"/>
  <c r="G535" i="23"/>
  <c r="G543" i="23"/>
  <c r="G551" i="23"/>
  <c r="G559" i="23"/>
  <c r="G567" i="23"/>
  <c r="G575" i="23"/>
  <c r="G583" i="23"/>
  <c r="H650" i="23"/>
  <c r="H998" i="23"/>
  <c r="G162" i="23"/>
  <c r="G260" i="23"/>
  <c r="G328" i="23"/>
  <c r="G392" i="23"/>
  <c r="G456" i="23"/>
  <c r="G520" i="23"/>
  <c r="G570" i="23"/>
  <c r="G599" i="23"/>
  <c r="G618" i="23"/>
  <c r="G634" i="23"/>
  <c r="G647" i="23"/>
  <c r="G659" i="23"/>
  <c r="G672" i="23"/>
  <c r="G684" i="23"/>
  <c r="G696" i="23"/>
  <c r="G707" i="23"/>
  <c r="G718" i="23"/>
  <c r="G728" i="23"/>
  <c r="G739" i="23"/>
  <c r="G748" i="23"/>
  <c r="G756" i="23"/>
  <c r="G764" i="23"/>
  <c r="G772" i="23"/>
  <c r="G780" i="23"/>
  <c r="G788" i="23"/>
  <c r="G796" i="23"/>
  <c r="G804" i="23"/>
  <c r="G812" i="23"/>
  <c r="G820" i="23"/>
  <c r="G828" i="23"/>
  <c r="G836" i="23"/>
  <c r="G844" i="23"/>
  <c r="G852" i="23"/>
  <c r="G860" i="23"/>
  <c r="G868" i="23"/>
  <c r="G876" i="23"/>
  <c r="G884" i="23"/>
  <c r="G892" i="23"/>
  <c r="G900" i="23"/>
  <c r="G908" i="23"/>
  <c r="G916" i="23"/>
  <c r="G924" i="23"/>
  <c r="G932" i="23"/>
  <c r="G940" i="23"/>
  <c r="G948" i="23"/>
  <c r="G956" i="23"/>
  <c r="G964" i="23"/>
  <c r="G972" i="23"/>
  <c r="G980" i="23"/>
  <c r="G988" i="23"/>
  <c r="G996" i="23"/>
  <c r="L993" i="23"/>
  <c r="I993" i="23" s="1"/>
  <c r="L990" i="23"/>
  <c r="I990" i="23" s="1"/>
  <c r="L985" i="23"/>
  <c r="I985" i="23" s="1"/>
  <c r="L982" i="23"/>
  <c r="I982" i="23" s="1"/>
  <c r="L977" i="23"/>
  <c r="I977" i="23" s="1"/>
  <c r="L974" i="23"/>
  <c r="I974" i="23" s="1"/>
  <c r="L969" i="23"/>
  <c r="I969" i="23" s="1"/>
  <c r="L966" i="23"/>
  <c r="I966" i="23" s="1"/>
  <c r="H724" i="23"/>
  <c r="G38" i="23"/>
  <c r="G178" i="23"/>
  <c r="G270" i="23"/>
  <c r="G336" i="23"/>
  <c r="G400" i="23"/>
  <c r="G464" i="23"/>
  <c r="G528" i="23"/>
  <c r="G576" i="23"/>
  <c r="G600" i="23"/>
  <c r="G623" i="23"/>
  <c r="G635" i="23"/>
  <c r="G648" i="23"/>
  <c r="G660" i="23"/>
  <c r="G674" i="23"/>
  <c r="G687" i="23"/>
  <c r="G698" i="23"/>
  <c r="G708" i="23"/>
  <c r="G719" i="23"/>
  <c r="G730" i="23"/>
  <c r="G740" i="23"/>
  <c r="G749" i="23"/>
  <c r="G757" i="23"/>
  <c r="G765" i="23"/>
  <c r="G773" i="23"/>
  <c r="G781" i="23"/>
  <c r="G789" i="23"/>
  <c r="G797" i="23"/>
  <c r="G805" i="23"/>
  <c r="G813" i="23"/>
  <c r="G821" i="23"/>
  <c r="G829" i="23"/>
  <c r="G837" i="23"/>
  <c r="G845" i="23"/>
  <c r="G853" i="23"/>
  <c r="G861" i="23"/>
  <c r="G869" i="23"/>
  <c r="G877" i="23"/>
  <c r="G885" i="23"/>
  <c r="G893" i="23"/>
  <c r="G901" i="23"/>
  <c r="G909" i="23"/>
  <c r="G917" i="23"/>
  <c r="G925" i="23"/>
  <c r="G933" i="23"/>
  <c r="G941" i="23"/>
  <c r="G949" i="23"/>
  <c r="G957" i="23"/>
  <c r="G965" i="23"/>
  <c r="G973" i="23"/>
  <c r="G981" i="23"/>
  <c r="G989" i="23"/>
  <c r="G997" i="23"/>
  <c r="L1000" i="23"/>
  <c r="I1000" i="23" s="1"/>
  <c r="L995" i="23"/>
  <c r="I995" i="23" s="1"/>
  <c r="L963" i="23"/>
  <c r="I963" i="23" s="1"/>
  <c r="L960" i="23"/>
  <c r="I960" i="23" s="1"/>
  <c r="L949" i="23"/>
  <c r="I949" i="23" s="1"/>
  <c r="L941" i="23"/>
  <c r="I941" i="23" s="1"/>
  <c r="L933" i="23"/>
  <c r="I933" i="23" s="1"/>
  <c r="L922" i="23"/>
  <c r="I922" i="23" s="1"/>
  <c r="L919" i="23"/>
  <c r="I919" i="23" s="1"/>
  <c r="L914" i="23"/>
  <c r="I914" i="23" s="1"/>
  <c r="L911" i="23"/>
  <c r="I911" i="23" s="1"/>
  <c r="L900" i="23"/>
  <c r="I900" i="23" s="1"/>
  <c r="L889" i="23"/>
  <c r="I889" i="23" s="1"/>
  <c r="L886" i="23"/>
  <c r="I886" i="23" s="1"/>
  <c r="L875" i="23"/>
  <c r="I875" i="23" s="1"/>
  <c r="L872" i="23"/>
  <c r="I872" i="23" s="1"/>
  <c r="L861" i="23"/>
  <c r="I861" i="23" s="1"/>
  <c r="L850" i="23"/>
  <c r="I850" i="23" s="1"/>
  <c r="L847" i="23"/>
  <c r="I847" i="23" s="1"/>
  <c r="L842" i="23"/>
  <c r="I842" i="23" s="1"/>
  <c r="L839" i="23"/>
  <c r="I839" i="23" s="1"/>
  <c r="L828" i="23"/>
  <c r="I828" i="23" s="1"/>
  <c r="H788" i="23"/>
  <c r="G66" i="23"/>
  <c r="G194" i="23"/>
  <c r="G280" i="23"/>
  <c r="G344" i="23"/>
  <c r="G408" i="23"/>
  <c r="G472" i="23"/>
  <c r="G536" i="23"/>
  <c r="G578" i="23"/>
  <c r="G602" i="23"/>
  <c r="G624" i="23"/>
  <c r="G636" i="23"/>
  <c r="G650" i="23"/>
  <c r="G663" i="23"/>
  <c r="G675" i="23"/>
  <c r="G688" i="23"/>
  <c r="G699" i="23"/>
  <c r="G710" i="23"/>
  <c r="G720" i="23"/>
  <c r="G731" i="23"/>
  <c r="G742" i="23"/>
  <c r="G750" i="23"/>
  <c r="G758" i="23"/>
  <c r="G766" i="23"/>
  <c r="G774" i="23"/>
  <c r="G782" i="23"/>
  <c r="G790" i="23"/>
  <c r="G798" i="23"/>
  <c r="G806" i="23"/>
  <c r="G814" i="23"/>
  <c r="G822" i="23"/>
  <c r="G830" i="23"/>
  <c r="G838" i="23"/>
  <c r="G846" i="23"/>
  <c r="G854" i="23"/>
  <c r="G862" i="23"/>
  <c r="G870" i="23"/>
  <c r="G878" i="23"/>
  <c r="G886" i="23"/>
  <c r="G894" i="23"/>
  <c r="G902" i="23"/>
  <c r="G910" i="23"/>
  <c r="G918" i="23"/>
  <c r="G926" i="23"/>
  <c r="G934" i="23"/>
  <c r="G942" i="23"/>
  <c r="G950" i="23"/>
  <c r="G958" i="23"/>
  <c r="G966" i="23"/>
  <c r="G974" i="23"/>
  <c r="G982" i="23"/>
  <c r="G990" i="23"/>
  <c r="G998" i="23"/>
  <c r="L997" i="23"/>
  <c r="I997" i="23" s="1"/>
  <c r="L992" i="23"/>
  <c r="I992" i="23" s="1"/>
  <c r="L987" i="23"/>
  <c r="I987" i="23" s="1"/>
  <c r="L984" i="23"/>
  <c r="I984" i="23" s="1"/>
  <c r="L979" i="23"/>
  <c r="I979" i="23" s="1"/>
  <c r="L976" i="23"/>
  <c r="I976" i="23" s="1"/>
  <c r="L971" i="23"/>
  <c r="I971" i="23" s="1"/>
  <c r="L968" i="23"/>
  <c r="I968" i="23" s="1"/>
  <c r="L957" i="23"/>
  <c r="I957" i="23" s="1"/>
  <c r="L938" i="23"/>
  <c r="I938" i="23" s="1"/>
  <c r="L935" i="23"/>
  <c r="I935" i="23" s="1"/>
  <c r="L930" i="23"/>
  <c r="I930" i="23" s="1"/>
  <c r="L927" i="23"/>
  <c r="I927" i="23" s="1"/>
  <c r="L908" i="23"/>
  <c r="I908" i="23" s="1"/>
  <c r="L897" i="23"/>
  <c r="I897" i="23" s="1"/>
  <c r="L894" i="23"/>
  <c r="I894" i="23" s="1"/>
  <c r="L883" i="23"/>
  <c r="I883" i="23" s="1"/>
  <c r="L880" i="23"/>
  <c r="I880" i="23" s="1"/>
  <c r="L869" i="23"/>
  <c r="I869" i="23" s="1"/>
  <c r="L858" i="23"/>
  <c r="I858" i="23" s="1"/>
  <c r="L855" i="23"/>
  <c r="I855" i="23" s="1"/>
  <c r="L844" i="23"/>
  <c r="I844" i="23" s="1"/>
  <c r="L836" i="23"/>
  <c r="I836" i="23" s="1"/>
  <c r="L825" i="23"/>
  <c r="I825" i="23" s="1"/>
  <c r="L822" i="23"/>
  <c r="I822" i="23" s="1"/>
  <c r="L811" i="23"/>
  <c r="I811" i="23" s="1"/>
  <c r="L808" i="23"/>
  <c r="I808" i="23" s="1"/>
  <c r="L797" i="23"/>
  <c r="I797" i="23" s="1"/>
  <c r="L786" i="23"/>
  <c r="I786" i="23" s="1"/>
  <c r="H838" i="23"/>
  <c r="G82" i="23"/>
  <c r="G206" i="23"/>
  <c r="G288" i="23"/>
  <c r="G352" i="23"/>
  <c r="G416" i="23"/>
  <c r="G480" i="23"/>
  <c r="G544" i="23"/>
  <c r="G584" i="23"/>
  <c r="G607" i="23"/>
  <c r="G626" i="23"/>
  <c r="G639" i="23"/>
  <c r="G651" i="23"/>
  <c r="G664" i="23"/>
  <c r="G676" i="23"/>
  <c r="G690" i="23"/>
  <c r="G700" i="23"/>
  <c r="G711" i="23"/>
  <c r="G722" i="23"/>
  <c r="G732" i="23"/>
  <c r="G743" i="23"/>
  <c r="G751" i="23"/>
  <c r="G759" i="23"/>
  <c r="G767" i="23"/>
  <c r="G775" i="23"/>
  <c r="G783" i="23"/>
  <c r="G791" i="23"/>
  <c r="G799" i="23"/>
  <c r="G807" i="23"/>
  <c r="G815" i="23"/>
  <c r="G823" i="23"/>
  <c r="G831" i="23"/>
  <c r="G839" i="23"/>
  <c r="G847" i="23"/>
  <c r="G855" i="23"/>
  <c r="G863" i="23"/>
  <c r="G871" i="23"/>
  <c r="G879" i="23"/>
  <c r="G887" i="23"/>
  <c r="G895" i="23"/>
  <c r="G903" i="23"/>
  <c r="G911" i="23"/>
  <c r="G919" i="23"/>
  <c r="G927" i="23"/>
  <c r="G935" i="23"/>
  <c r="G943" i="23"/>
  <c r="G951" i="23"/>
  <c r="G959" i="23"/>
  <c r="G967" i="23"/>
  <c r="G975" i="23"/>
  <c r="G983" i="23"/>
  <c r="G991" i="23"/>
  <c r="G999" i="23"/>
  <c r="L981" i="23"/>
  <c r="I981" i="23" s="1"/>
  <c r="L965" i="23"/>
  <c r="I965" i="23" s="1"/>
  <c r="L954" i="23"/>
  <c r="I954" i="23" s="1"/>
  <c r="H870" i="23"/>
  <c r="G98" i="23"/>
  <c r="G217" i="23"/>
  <c r="G296" i="23"/>
  <c r="G360" i="23"/>
  <c r="G424" i="23"/>
  <c r="G488" i="23"/>
  <c r="G552" i="23"/>
  <c r="G586" i="23"/>
  <c r="G608" i="23"/>
  <c r="G627" i="23"/>
  <c r="G640" i="23"/>
  <c r="G652" i="23"/>
  <c r="G666" i="23"/>
  <c r="G679" i="23"/>
  <c r="G691" i="23"/>
  <c r="G702" i="23"/>
  <c r="G712" i="23"/>
  <c r="G723" i="23"/>
  <c r="G734" i="23"/>
  <c r="G744" i="23"/>
  <c r="G752" i="23"/>
  <c r="G760" i="23"/>
  <c r="G768" i="23"/>
  <c r="G776" i="23"/>
  <c r="G784" i="23"/>
  <c r="G792" i="23"/>
  <c r="G800" i="23"/>
  <c r="G808" i="23"/>
  <c r="G816" i="23"/>
  <c r="G824" i="23"/>
  <c r="G832" i="23"/>
  <c r="G840" i="23"/>
  <c r="G848" i="23"/>
  <c r="G856" i="23"/>
  <c r="G864" i="23"/>
  <c r="G872" i="23"/>
  <c r="G880" i="23"/>
  <c r="G888" i="23"/>
  <c r="G896" i="23"/>
  <c r="G904" i="23"/>
  <c r="G912" i="23"/>
  <c r="G920" i="23"/>
  <c r="G928" i="23"/>
  <c r="G936" i="23"/>
  <c r="G944" i="23"/>
  <c r="G952" i="23"/>
  <c r="G960" i="23"/>
  <c r="G968" i="23"/>
  <c r="G976" i="23"/>
  <c r="G984" i="23"/>
  <c r="G992" i="23"/>
  <c r="G1000" i="23"/>
  <c r="L999" i="23"/>
  <c r="I999" i="23" s="1"/>
  <c r="L994" i="23"/>
  <c r="I994" i="23" s="1"/>
  <c r="L989" i="23"/>
  <c r="I989" i="23" s="1"/>
  <c r="L973" i="23"/>
  <c r="I973" i="23" s="1"/>
  <c r="L962" i="23"/>
  <c r="I962" i="23" s="1"/>
  <c r="L959" i="23"/>
  <c r="I959" i="23" s="1"/>
  <c r="L940" i="23"/>
  <c r="I940" i="23" s="1"/>
  <c r="L932" i="23"/>
  <c r="I932" i="23" s="1"/>
  <c r="L921" i="23"/>
  <c r="I921" i="23" s="1"/>
  <c r="L918" i="23"/>
  <c r="I918" i="23" s="1"/>
  <c r="L913" i="23"/>
  <c r="I913" i="23" s="1"/>
  <c r="L910" i="23"/>
  <c r="I910" i="23" s="1"/>
  <c r="L899" i="23"/>
  <c r="I899" i="23" s="1"/>
  <c r="L896" i="23"/>
  <c r="I896" i="23" s="1"/>
  <c r="L885" i="23"/>
  <c r="I885" i="23" s="1"/>
  <c r="L874" i="23"/>
  <c r="I874" i="23" s="1"/>
  <c r="L871" i="23"/>
  <c r="I871" i="23" s="1"/>
  <c r="L860" i="23"/>
  <c r="I860" i="23" s="1"/>
  <c r="L849" i="23"/>
  <c r="I849" i="23" s="1"/>
  <c r="L846" i="23"/>
  <c r="I846" i="23" s="1"/>
  <c r="L841" i="23"/>
  <c r="I841" i="23" s="1"/>
  <c r="L838" i="23"/>
  <c r="I838" i="23" s="1"/>
  <c r="L827" i="23"/>
  <c r="I827" i="23" s="1"/>
  <c r="L824" i="23"/>
  <c r="I824" i="23" s="1"/>
  <c r="H902" i="23"/>
  <c r="G114" i="23"/>
  <c r="G228" i="23"/>
  <c r="G304" i="23"/>
  <c r="G368" i="23"/>
  <c r="G432" i="23"/>
  <c r="G496" i="23"/>
  <c r="G560" i="23"/>
  <c r="G591" i="23"/>
  <c r="G610" i="23"/>
  <c r="G628" i="23"/>
  <c r="G642" i="23"/>
  <c r="G655" i="23"/>
  <c r="G667" i="23"/>
  <c r="G680" i="23"/>
  <c r="G692" i="23"/>
  <c r="G703" i="23"/>
  <c r="G714" i="23"/>
  <c r="G724" i="23"/>
  <c r="G735" i="23"/>
  <c r="G745" i="23"/>
  <c r="G753" i="23"/>
  <c r="G761" i="23"/>
  <c r="G769" i="23"/>
  <c r="G777" i="23"/>
  <c r="G785" i="23"/>
  <c r="G793" i="23"/>
  <c r="G801" i="23"/>
  <c r="G809" i="23"/>
  <c r="G817" i="23"/>
  <c r="G825" i="23"/>
  <c r="G833" i="23"/>
  <c r="G841" i="23"/>
  <c r="G849" i="23"/>
  <c r="G857" i="23"/>
  <c r="G865" i="23"/>
  <c r="G873" i="23"/>
  <c r="G881" i="23"/>
  <c r="G889" i="23"/>
  <c r="G897" i="23"/>
  <c r="G905" i="23"/>
  <c r="G913" i="23"/>
  <c r="G921" i="23"/>
  <c r="G929" i="23"/>
  <c r="G937" i="23"/>
  <c r="G945" i="23"/>
  <c r="G953" i="23"/>
  <c r="G961" i="23"/>
  <c r="G969" i="23"/>
  <c r="G977" i="23"/>
  <c r="G985" i="23"/>
  <c r="G993" i="23"/>
  <c r="G1001" i="23"/>
  <c r="L991" i="23"/>
  <c r="I991" i="23" s="1"/>
  <c r="L986" i="23"/>
  <c r="I986" i="23" s="1"/>
  <c r="L983" i="23"/>
  <c r="I983" i="23" s="1"/>
  <c r="H934" i="23"/>
  <c r="G130" i="23"/>
  <c r="G238" i="23"/>
  <c r="G312" i="23"/>
  <c r="G376" i="23"/>
  <c r="G440" i="23"/>
  <c r="G504" i="23"/>
  <c r="G562" i="23"/>
  <c r="G592" i="23"/>
  <c r="G615" i="23"/>
  <c r="G631" i="23"/>
  <c r="G643" i="23"/>
  <c r="G656" i="23"/>
  <c r="G668" i="23"/>
  <c r="G682" i="23"/>
  <c r="G694" i="23"/>
  <c r="G704" i="23"/>
  <c r="G715" i="23"/>
  <c r="G726" i="23"/>
  <c r="G736" i="23"/>
  <c r="G746" i="23"/>
  <c r="G754" i="23"/>
  <c r="G762" i="23"/>
  <c r="G770" i="23"/>
  <c r="G778" i="23"/>
  <c r="G786" i="23"/>
  <c r="G794" i="23"/>
  <c r="G802" i="23"/>
  <c r="G810" i="23"/>
  <c r="G818" i="23"/>
  <c r="G826" i="23"/>
  <c r="G834" i="23"/>
  <c r="G842" i="23"/>
  <c r="G850" i="23"/>
  <c r="G858" i="23"/>
  <c r="G866" i="23"/>
  <c r="G874" i="23"/>
  <c r="G882" i="23"/>
  <c r="G890" i="23"/>
  <c r="G898" i="23"/>
  <c r="G906" i="23"/>
  <c r="G914" i="23"/>
  <c r="G922" i="23"/>
  <c r="G930" i="23"/>
  <c r="G938" i="23"/>
  <c r="G946" i="23"/>
  <c r="G954" i="23"/>
  <c r="G962" i="23"/>
  <c r="G970" i="23"/>
  <c r="G978" i="23"/>
  <c r="G986" i="23"/>
  <c r="G994" i="23"/>
  <c r="L10" i="23"/>
  <c r="I10" i="23" s="1"/>
  <c r="L996" i="23"/>
  <c r="I996" i="23" s="1"/>
  <c r="H966" i="23"/>
  <c r="G594" i="23"/>
  <c r="G706" i="23"/>
  <c r="G779" i="23"/>
  <c r="G843" i="23"/>
  <c r="G907" i="23"/>
  <c r="G971" i="23"/>
  <c r="L988" i="23"/>
  <c r="I988" i="23" s="1"/>
  <c r="L964" i="23"/>
  <c r="I964" i="23" s="1"/>
  <c r="L956" i="23"/>
  <c r="I956" i="23" s="1"/>
  <c r="L952" i="23"/>
  <c r="I952" i="23" s="1"/>
  <c r="L942" i="23"/>
  <c r="I942" i="23" s="1"/>
  <c r="L929" i="23"/>
  <c r="I929" i="23" s="1"/>
  <c r="L923" i="23"/>
  <c r="I923" i="23" s="1"/>
  <c r="L916" i="23"/>
  <c r="I916" i="23" s="1"/>
  <c r="L912" i="23"/>
  <c r="I912" i="23" s="1"/>
  <c r="L879" i="23"/>
  <c r="I879" i="23" s="1"/>
  <c r="L873" i="23"/>
  <c r="I873" i="23" s="1"/>
  <c r="L866" i="23"/>
  <c r="I866" i="23" s="1"/>
  <c r="L856" i="23"/>
  <c r="I856" i="23" s="1"/>
  <c r="L853" i="23"/>
  <c r="I853" i="23" s="1"/>
  <c r="L832" i="23"/>
  <c r="I832" i="23" s="1"/>
  <c r="L826" i="23"/>
  <c r="I826" i="23" s="1"/>
  <c r="L802" i="23"/>
  <c r="I802" i="23" s="1"/>
  <c r="L799" i="23"/>
  <c r="I799" i="23" s="1"/>
  <c r="L796" i="23"/>
  <c r="I796" i="23" s="1"/>
  <c r="L779" i="23"/>
  <c r="I779" i="23" s="1"/>
  <c r="L776" i="23"/>
  <c r="I776" i="23" s="1"/>
  <c r="L765" i="23"/>
  <c r="I765" i="23" s="1"/>
  <c r="L746" i="23"/>
  <c r="I746" i="23" s="1"/>
  <c r="L743" i="23"/>
  <c r="I743" i="23" s="1"/>
  <c r="L732" i="23"/>
  <c r="I732" i="23" s="1"/>
  <c r="L716" i="23"/>
  <c r="I716" i="23" s="1"/>
  <c r="L705" i="23"/>
  <c r="I705" i="23" s="1"/>
  <c r="L702" i="23"/>
  <c r="I702" i="23" s="1"/>
  <c r="L697" i="23"/>
  <c r="I697" i="23" s="1"/>
  <c r="L692" i="23"/>
  <c r="I692" i="23" s="1"/>
  <c r="L684" i="23"/>
  <c r="I684" i="23" s="1"/>
  <c r="L676" i="23"/>
  <c r="I676" i="23" s="1"/>
  <c r="L665" i="23"/>
  <c r="I665" i="23" s="1"/>
  <c r="L662" i="23"/>
  <c r="I662" i="23" s="1"/>
  <c r="L651" i="23"/>
  <c r="I651" i="23" s="1"/>
  <c r="L648" i="23"/>
  <c r="I648" i="23" s="1"/>
  <c r="L637" i="23"/>
  <c r="I637" i="23" s="1"/>
  <c r="L621" i="23"/>
  <c r="I621" i="23" s="1"/>
  <c r="L610" i="23"/>
  <c r="I610" i="23" s="1"/>
  <c r="L607" i="23"/>
  <c r="I607" i="23" s="1"/>
  <c r="G146" i="23"/>
  <c r="G616" i="23"/>
  <c r="G716" i="23"/>
  <c r="G787" i="23"/>
  <c r="G851" i="23"/>
  <c r="G915" i="23"/>
  <c r="G979" i="23"/>
  <c r="L998" i="23"/>
  <c r="I998" i="23" s="1"/>
  <c r="L975" i="23"/>
  <c r="I975" i="23" s="1"/>
  <c r="L945" i="23"/>
  <c r="I945" i="23" s="1"/>
  <c r="L905" i="23"/>
  <c r="I905" i="23" s="1"/>
  <c r="L902" i="23"/>
  <c r="I902" i="23" s="1"/>
  <c r="L895" i="23"/>
  <c r="I895" i="23" s="1"/>
  <c r="L892" i="23"/>
  <c r="I892" i="23" s="1"/>
  <c r="L882" i="23"/>
  <c r="I882" i="23" s="1"/>
  <c r="L876" i="23"/>
  <c r="I876" i="23" s="1"/>
  <c r="L859" i="23"/>
  <c r="I859" i="23" s="1"/>
  <c r="L835" i="23"/>
  <c r="I835" i="23" s="1"/>
  <c r="L829" i="23"/>
  <c r="I829" i="23" s="1"/>
  <c r="L819" i="23"/>
  <c r="I819" i="23" s="1"/>
  <c r="L816" i="23"/>
  <c r="I816" i="23" s="1"/>
  <c r="L807" i="23"/>
  <c r="I807" i="23" s="1"/>
  <c r="L793" i="23"/>
  <c r="I793" i="23" s="1"/>
  <c r="L790" i="23"/>
  <c r="I790" i="23" s="1"/>
  <c r="L784" i="23"/>
  <c r="I784" i="23" s="1"/>
  <c r="L773" i="23"/>
  <c r="I773" i="23" s="1"/>
  <c r="L762" i="23"/>
  <c r="I762" i="23" s="1"/>
  <c r="L759" i="23"/>
  <c r="I759" i="23" s="1"/>
  <c r="L754" i="23"/>
  <c r="I754" i="23" s="1"/>
  <c r="L751" i="23"/>
  <c r="I751" i="23" s="1"/>
  <c r="L740" i="23"/>
  <c r="I740" i="23" s="1"/>
  <c r="L729" i="23"/>
  <c r="I729" i="23" s="1"/>
  <c r="L726" i="23"/>
  <c r="I726" i="23" s="1"/>
  <c r="L721" i="23"/>
  <c r="I721" i="23" s="1"/>
  <c r="L718" i="23"/>
  <c r="I718" i="23" s="1"/>
  <c r="L713" i="23"/>
  <c r="I713" i="23" s="1"/>
  <c r="L710" i="23"/>
  <c r="I710" i="23" s="1"/>
  <c r="L694" i="23"/>
  <c r="I694" i="23" s="1"/>
  <c r="L681" i="23"/>
  <c r="I681" i="23" s="1"/>
  <c r="L678" i="23"/>
  <c r="I678" i="23" s="1"/>
  <c r="L673" i="23"/>
  <c r="I673" i="23" s="1"/>
  <c r="L670" i="23"/>
  <c r="I670" i="23" s="1"/>
  <c r="L659" i="23"/>
  <c r="I659" i="23" s="1"/>
  <c r="L656" i="23"/>
  <c r="I656" i="23" s="1"/>
  <c r="L645" i="23"/>
  <c r="I645" i="23" s="1"/>
  <c r="L634" i="23"/>
  <c r="I634" i="23" s="1"/>
  <c r="L631" i="23"/>
  <c r="I631" i="23" s="1"/>
  <c r="L626" i="23"/>
  <c r="I626" i="23" s="1"/>
  <c r="L623" i="23"/>
  <c r="I623" i="23" s="1"/>
  <c r="L618" i="23"/>
  <c r="I618" i="23" s="1"/>
  <c r="L615" i="23"/>
  <c r="I615" i="23" s="1"/>
  <c r="L604" i="23"/>
  <c r="I604" i="23" s="1"/>
  <c r="L593" i="23"/>
  <c r="I593" i="23" s="1"/>
  <c r="L590" i="23"/>
  <c r="I590" i="23" s="1"/>
  <c r="L585" i="23"/>
  <c r="I585" i="23" s="1"/>
  <c r="L582" i="23"/>
  <c r="I582" i="23" s="1"/>
  <c r="L563" i="23"/>
  <c r="I563" i="23" s="1"/>
  <c r="L560" i="23"/>
  <c r="I560" i="23" s="1"/>
  <c r="L549" i="23"/>
  <c r="I549" i="23" s="1"/>
  <c r="L538" i="23"/>
  <c r="I538" i="23" s="1"/>
  <c r="L535" i="23"/>
  <c r="I535" i="23" s="1"/>
  <c r="G249" i="23"/>
  <c r="G632" i="23"/>
  <c r="G727" i="23"/>
  <c r="G795" i="23"/>
  <c r="G859" i="23"/>
  <c r="G923" i="23"/>
  <c r="G987" i="23"/>
  <c r="L967" i="23"/>
  <c r="I967" i="23" s="1"/>
  <c r="L951" i="23"/>
  <c r="I951" i="23" s="1"/>
  <c r="L948" i="23"/>
  <c r="I948" i="23" s="1"/>
  <c r="L928" i="23"/>
  <c r="I928" i="23" s="1"/>
  <c r="L925" i="23"/>
  <c r="I925" i="23" s="1"/>
  <c r="L868" i="23"/>
  <c r="I868" i="23" s="1"/>
  <c r="L865" i="23"/>
  <c r="I865" i="23" s="1"/>
  <c r="L862" i="23"/>
  <c r="I862" i="23" s="1"/>
  <c r="L845" i="23"/>
  <c r="I845" i="23" s="1"/>
  <c r="L813" i="23"/>
  <c r="I813" i="23" s="1"/>
  <c r="L810" i="23"/>
  <c r="I810" i="23" s="1"/>
  <c r="L804" i="23"/>
  <c r="I804" i="23" s="1"/>
  <c r="L787" i="23"/>
  <c r="I787" i="23" s="1"/>
  <c r="L781" i="23"/>
  <c r="I781" i="23" s="1"/>
  <c r="L770" i="23"/>
  <c r="I770" i="23" s="1"/>
  <c r="L767" i="23"/>
  <c r="I767" i="23" s="1"/>
  <c r="L756" i="23"/>
  <c r="I756" i="23" s="1"/>
  <c r="L748" i="23"/>
  <c r="I748" i="23" s="1"/>
  <c r="L737" i="23"/>
  <c r="I737" i="23" s="1"/>
  <c r="L734" i="23"/>
  <c r="I734" i="23" s="1"/>
  <c r="L707" i="23"/>
  <c r="I707" i="23" s="1"/>
  <c r="L704" i="23"/>
  <c r="I704" i="23" s="1"/>
  <c r="L699" i="23"/>
  <c r="I699" i="23" s="1"/>
  <c r="L689" i="23"/>
  <c r="I689" i="23" s="1"/>
  <c r="L686" i="23"/>
  <c r="I686" i="23" s="1"/>
  <c r="L667" i="23"/>
  <c r="I667" i="23" s="1"/>
  <c r="L664" i="23"/>
  <c r="I664" i="23" s="1"/>
  <c r="L653" i="23"/>
  <c r="I653" i="23" s="1"/>
  <c r="L642" i="23"/>
  <c r="I642" i="23" s="1"/>
  <c r="L639" i="23"/>
  <c r="I639" i="23" s="1"/>
  <c r="L628" i="23"/>
  <c r="I628" i="23" s="1"/>
  <c r="L612" i="23"/>
  <c r="I612" i="23" s="1"/>
  <c r="L601" i="23"/>
  <c r="I601" i="23" s="1"/>
  <c r="L598" i="23"/>
  <c r="I598" i="23" s="1"/>
  <c r="L579" i="23"/>
  <c r="I579" i="23" s="1"/>
  <c r="L576" i="23"/>
  <c r="I576" i="23" s="1"/>
  <c r="L571" i="23"/>
  <c r="I571" i="23" s="1"/>
  <c r="L568" i="23"/>
  <c r="I568" i="23" s="1"/>
  <c r="L557" i="23"/>
  <c r="I557" i="23" s="1"/>
  <c r="L546" i="23"/>
  <c r="I546" i="23" s="1"/>
  <c r="L543" i="23"/>
  <c r="I543" i="23" s="1"/>
  <c r="L532" i="23"/>
  <c r="I532" i="23" s="1"/>
  <c r="L521" i="23"/>
  <c r="I521" i="23" s="1"/>
  <c r="L518" i="23"/>
  <c r="I518" i="23" s="1"/>
  <c r="L507" i="23"/>
  <c r="I507" i="23" s="1"/>
  <c r="L504" i="23"/>
  <c r="I504" i="23" s="1"/>
  <c r="L493" i="23"/>
  <c r="I493" i="23" s="1"/>
  <c r="L482" i="23"/>
  <c r="I482" i="23" s="1"/>
  <c r="L479" i="23"/>
  <c r="I479" i="23" s="1"/>
  <c r="L468" i="23"/>
  <c r="I468" i="23" s="1"/>
  <c r="L460" i="23"/>
  <c r="I460" i="23" s="1"/>
  <c r="L452" i="23"/>
  <c r="I452" i="23" s="1"/>
  <c r="L444" i="23"/>
  <c r="I444" i="23" s="1"/>
  <c r="L436" i="23"/>
  <c r="I436" i="23" s="1"/>
  <c r="L425" i="23"/>
  <c r="I425" i="23" s="1"/>
  <c r="L422" i="23"/>
  <c r="I422" i="23" s="1"/>
  <c r="L411" i="23"/>
  <c r="I411" i="23" s="1"/>
  <c r="L408" i="23"/>
  <c r="I408" i="23" s="1"/>
  <c r="L397" i="23"/>
  <c r="I397" i="23" s="1"/>
  <c r="L386" i="23"/>
  <c r="I386" i="23" s="1"/>
  <c r="G320" i="23"/>
  <c r="G644" i="23"/>
  <c r="G738" i="23"/>
  <c r="G803" i="23"/>
  <c r="G867" i="23"/>
  <c r="G931" i="23"/>
  <c r="G995" i="23"/>
  <c r="L978" i="23"/>
  <c r="I978" i="23" s="1"/>
  <c r="L958" i="23"/>
  <c r="I958" i="23" s="1"/>
  <c r="L955" i="23"/>
  <c r="I955" i="23" s="1"/>
  <c r="L944" i="23"/>
  <c r="I944" i="23" s="1"/>
  <c r="L934" i="23"/>
  <c r="I934" i="23" s="1"/>
  <c r="L931" i="23"/>
  <c r="I931" i="23" s="1"/>
  <c r="L915" i="23"/>
  <c r="I915" i="23" s="1"/>
  <c r="L904" i="23"/>
  <c r="I904" i="23" s="1"/>
  <c r="L898" i="23"/>
  <c r="I898" i="23" s="1"/>
  <c r="L888" i="23"/>
  <c r="I888" i="23" s="1"/>
  <c r="L878" i="23"/>
  <c r="I878" i="23" s="1"/>
  <c r="L852" i="23"/>
  <c r="I852" i="23" s="1"/>
  <c r="L848" i="23"/>
  <c r="I848" i="23" s="1"/>
  <c r="L831" i="23"/>
  <c r="I831" i="23" s="1"/>
  <c r="L821" i="23"/>
  <c r="I821" i="23" s="1"/>
  <c r="L801" i="23"/>
  <c r="I801" i="23" s="1"/>
  <c r="L798" i="23"/>
  <c r="I798" i="23" s="1"/>
  <c r="L795" i="23"/>
  <c r="I795" i="23" s="1"/>
  <c r="L792" i="23"/>
  <c r="I792" i="23" s="1"/>
  <c r="L778" i="23"/>
  <c r="I778" i="23" s="1"/>
  <c r="L775" i="23"/>
  <c r="I775" i="23" s="1"/>
  <c r="L764" i="23"/>
  <c r="I764" i="23" s="1"/>
  <c r="L745" i="23"/>
  <c r="I745" i="23" s="1"/>
  <c r="L742" i="23"/>
  <c r="I742" i="23" s="1"/>
  <c r="L731" i="23"/>
  <c r="I731" i="23" s="1"/>
  <c r="L728" i="23"/>
  <c r="I728" i="23" s="1"/>
  <c r="L723" i="23"/>
  <c r="I723" i="23" s="1"/>
  <c r="L720" i="23"/>
  <c r="I720" i="23" s="1"/>
  <c r="L715" i="23"/>
  <c r="I715" i="23" s="1"/>
  <c r="L712" i="23"/>
  <c r="I712" i="23" s="1"/>
  <c r="L701" i="23"/>
  <c r="I701" i="23" s="1"/>
  <c r="L696" i="23"/>
  <c r="I696" i="23" s="1"/>
  <c r="L691" i="23"/>
  <c r="I691" i="23" s="1"/>
  <c r="L683" i="23"/>
  <c r="I683" i="23" s="1"/>
  <c r="L680" i="23"/>
  <c r="I680" i="23" s="1"/>
  <c r="L675" i="23"/>
  <c r="I675" i="23" s="1"/>
  <c r="L672" i="23"/>
  <c r="I672" i="23" s="1"/>
  <c r="L661" i="23"/>
  <c r="I661" i="23" s="1"/>
  <c r="L650" i="23"/>
  <c r="I650" i="23" s="1"/>
  <c r="L647" i="23"/>
  <c r="I647" i="23" s="1"/>
  <c r="L636" i="23"/>
  <c r="I636" i="23" s="1"/>
  <c r="L620" i="23"/>
  <c r="I620" i="23" s="1"/>
  <c r="L609" i="23"/>
  <c r="I609" i="23" s="1"/>
  <c r="L606" i="23"/>
  <c r="I606" i="23" s="1"/>
  <c r="L595" i="23"/>
  <c r="I595" i="23" s="1"/>
  <c r="L592" i="23"/>
  <c r="I592" i="23" s="1"/>
  <c r="L587" i="23"/>
  <c r="I587" i="23" s="1"/>
  <c r="L584" i="23"/>
  <c r="I584" i="23" s="1"/>
  <c r="L573" i="23"/>
  <c r="I573" i="23" s="1"/>
  <c r="L565" i="23"/>
  <c r="I565" i="23" s="1"/>
  <c r="L554" i="23"/>
  <c r="I554" i="23" s="1"/>
  <c r="L551" i="23"/>
  <c r="I551" i="23" s="1"/>
  <c r="L540" i="23"/>
  <c r="I540" i="23" s="1"/>
  <c r="L529" i="23"/>
  <c r="I529" i="23" s="1"/>
  <c r="G384" i="23"/>
  <c r="G658" i="23"/>
  <c r="G747" i="23"/>
  <c r="G811" i="23"/>
  <c r="G875" i="23"/>
  <c r="G939" i="23"/>
  <c r="G448" i="23"/>
  <c r="G671" i="23"/>
  <c r="G755" i="23"/>
  <c r="G819" i="23"/>
  <c r="G883" i="23"/>
  <c r="G947" i="23"/>
  <c r="L980" i="23"/>
  <c r="I980" i="23" s="1"/>
  <c r="L950" i="23"/>
  <c r="I950" i="23" s="1"/>
  <c r="L947" i="23"/>
  <c r="I947" i="23" s="1"/>
  <c r="L943" i="23"/>
  <c r="I943" i="23" s="1"/>
  <c r="L924" i="23"/>
  <c r="I924" i="23" s="1"/>
  <c r="L920" i="23"/>
  <c r="I920" i="23" s="1"/>
  <c r="L917" i="23"/>
  <c r="I917" i="23" s="1"/>
  <c r="L870" i="23"/>
  <c r="I870" i="23" s="1"/>
  <c r="L867" i="23"/>
  <c r="I867" i="23" s="1"/>
  <c r="L854" i="23"/>
  <c r="I854" i="23" s="1"/>
  <c r="L840" i="23"/>
  <c r="I840" i="23" s="1"/>
  <c r="L812" i="23"/>
  <c r="I812" i="23" s="1"/>
  <c r="L809" i="23"/>
  <c r="I809" i="23" s="1"/>
  <c r="L803" i="23"/>
  <c r="I803" i="23" s="1"/>
  <c r="L800" i="23"/>
  <c r="I800" i="23" s="1"/>
  <c r="L780" i="23"/>
  <c r="I780" i="23" s="1"/>
  <c r="L769" i="23"/>
  <c r="I769" i="23" s="1"/>
  <c r="L766" i="23"/>
  <c r="I766" i="23" s="1"/>
  <c r="L755" i="23"/>
  <c r="I755" i="23" s="1"/>
  <c r="L747" i="23"/>
  <c r="I747" i="23" s="1"/>
  <c r="L744" i="23"/>
  <c r="I744" i="23" s="1"/>
  <c r="L733" i="23"/>
  <c r="I733" i="23" s="1"/>
  <c r="L706" i="23"/>
  <c r="I706" i="23" s="1"/>
  <c r="L703" i="23"/>
  <c r="I703" i="23" s="1"/>
  <c r="L698" i="23"/>
  <c r="I698" i="23" s="1"/>
  <c r="L685" i="23"/>
  <c r="I685" i="23" s="1"/>
  <c r="L666" i="23"/>
  <c r="I666" i="23" s="1"/>
  <c r="L663" i="23"/>
  <c r="I663" i="23" s="1"/>
  <c r="L652" i="23"/>
  <c r="I652" i="23" s="1"/>
  <c r="L641" i="23"/>
  <c r="I641" i="23" s="1"/>
  <c r="L638" i="23"/>
  <c r="I638" i="23" s="1"/>
  <c r="L622" i="23"/>
  <c r="I622" i="23" s="1"/>
  <c r="L611" i="23"/>
  <c r="I611" i="23" s="1"/>
  <c r="L608" i="23"/>
  <c r="I608" i="23" s="1"/>
  <c r="L597" i="23"/>
  <c r="I597" i="23" s="1"/>
  <c r="L578" i="23"/>
  <c r="I578" i="23" s="1"/>
  <c r="L575" i="23"/>
  <c r="I575" i="23" s="1"/>
  <c r="L570" i="23"/>
  <c r="I570" i="23" s="1"/>
  <c r="L567" i="23"/>
  <c r="I567" i="23" s="1"/>
  <c r="L556" i="23"/>
  <c r="I556" i="23" s="1"/>
  <c r="G512" i="23"/>
  <c r="G683" i="23"/>
  <c r="G763" i="23"/>
  <c r="G827" i="23"/>
  <c r="G891" i="23"/>
  <c r="G955" i="23"/>
  <c r="L961" i="23"/>
  <c r="I961" i="23" s="1"/>
  <c r="L953" i="23"/>
  <c r="I953" i="23" s="1"/>
  <c r="L936" i="23"/>
  <c r="I936" i="23" s="1"/>
  <c r="L903" i="23"/>
  <c r="I903" i="23" s="1"/>
  <c r="L893" i="23"/>
  <c r="I893" i="23" s="1"/>
  <c r="L887" i="23"/>
  <c r="I887" i="23" s="1"/>
  <c r="L877" i="23"/>
  <c r="I877" i="23" s="1"/>
  <c r="L857" i="23"/>
  <c r="I857" i="23" s="1"/>
  <c r="L851" i="23"/>
  <c r="I851" i="23" s="1"/>
  <c r="L833" i="23"/>
  <c r="I833" i="23" s="1"/>
  <c r="L830" i="23"/>
  <c r="I830" i="23" s="1"/>
  <c r="L823" i="23"/>
  <c r="I823" i="23" s="1"/>
  <c r="L820" i="23"/>
  <c r="I820" i="23" s="1"/>
  <c r="L794" i="23"/>
  <c r="I794" i="23" s="1"/>
  <c r="L791" i="23"/>
  <c r="I791" i="23" s="1"/>
  <c r="L777" i="23"/>
  <c r="I777" i="23" s="1"/>
  <c r="L774" i="23"/>
  <c r="I774" i="23" s="1"/>
  <c r="L763" i="23"/>
  <c r="I763" i="23" s="1"/>
  <c r="L760" i="23"/>
  <c r="I760" i="23" s="1"/>
  <c r="L752" i="23"/>
  <c r="I752" i="23" s="1"/>
  <c r="L741" i="23"/>
  <c r="I741" i="23" s="1"/>
  <c r="L730" i="23"/>
  <c r="I730" i="23" s="1"/>
  <c r="L727" i="23"/>
  <c r="I727" i="23" s="1"/>
  <c r="L722" i="23"/>
  <c r="I722" i="23" s="1"/>
  <c r="L719" i="23"/>
  <c r="I719" i="23" s="1"/>
  <c r="L714" i="23"/>
  <c r="I714" i="23" s="1"/>
  <c r="L711" i="23"/>
  <c r="I711" i="23" s="1"/>
  <c r="L695" i="23"/>
  <c r="I695" i="23" s="1"/>
  <c r="L682" i="23"/>
  <c r="I682" i="23" s="1"/>
  <c r="L679" i="23"/>
  <c r="I679" i="23" s="1"/>
  <c r="L674" i="23"/>
  <c r="I674" i="23" s="1"/>
  <c r="L671" i="23"/>
  <c r="I671" i="23" s="1"/>
  <c r="L660" i="23"/>
  <c r="I660" i="23" s="1"/>
  <c r="L649" i="23"/>
  <c r="I649" i="23" s="1"/>
  <c r="L646" i="23"/>
  <c r="I646" i="23" s="1"/>
  <c r="L635" i="23"/>
  <c r="I635" i="23" s="1"/>
  <c r="L632" i="23"/>
  <c r="I632" i="23" s="1"/>
  <c r="L627" i="23"/>
  <c r="I627" i="23" s="1"/>
  <c r="L624" i="23"/>
  <c r="I624" i="23" s="1"/>
  <c r="L619" i="23"/>
  <c r="I619" i="23" s="1"/>
  <c r="L616" i="23"/>
  <c r="I616" i="23" s="1"/>
  <c r="L605" i="23"/>
  <c r="I605" i="23" s="1"/>
  <c r="L594" i="23"/>
  <c r="I594" i="23" s="1"/>
  <c r="L591" i="23"/>
  <c r="I591" i="23" s="1"/>
  <c r="L586" i="23"/>
  <c r="I586" i="23" s="1"/>
  <c r="L583" i="23"/>
  <c r="I583" i="23" s="1"/>
  <c r="L564" i="23"/>
  <c r="I564" i="23" s="1"/>
  <c r="L553" i="23"/>
  <c r="I553" i="23" s="1"/>
  <c r="L550" i="23"/>
  <c r="I550" i="23" s="1"/>
  <c r="L539" i="23"/>
  <c r="I539" i="23" s="1"/>
  <c r="L536" i="23"/>
  <c r="I536" i="23" s="1"/>
  <c r="L525" i="23"/>
  <c r="I525" i="23" s="1"/>
  <c r="L514" i="23"/>
  <c r="I514" i="23" s="1"/>
  <c r="L511" i="23"/>
  <c r="I511" i="23" s="1"/>
  <c r="L500" i="23"/>
  <c r="I500" i="23" s="1"/>
  <c r="L489" i="23"/>
  <c r="I489" i="23" s="1"/>
  <c r="L486" i="23"/>
  <c r="I486" i="23" s="1"/>
  <c r="L475" i="23"/>
  <c r="I475" i="23" s="1"/>
  <c r="L472" i="23"/>
  <c r="I472" i="23" s="1"/>
  <c r="L451" i="23"/>
  <c r="I451" i="23" s="1"/>
  <c r="L448" i="23"/>
  <c r="I448" i="23" s="1"/>
  <c r="L437" i="23"/>
  <c r="I437" i="23" s="1"/>
  <c r="L429" i="23"/>
  <c r="I429" i="23" s="1"/>
  <c r="L418" i="23"/>
  <c r="I418" i="23" s="1"/>
  <c r="L415" i="23"/>
  <c r="I415" i="23" s="1"/>
  <c r="L404" i="23"/>
  <c r="I404" i="23" s="1"/>
  <c r="L393" i="23"/>
  <c r="I393" i="23" s="1"/>
  <c r="L390" i="23"/>
  <c r="I390" i="23" s="1"/>
  <c r="G568" i="23"/>
  <c r="L970" i="23"/>
  <c r="I970" i="23" s="1"/>
  <c r="L843" i="23"/>
  <c r="I843" i="23" s="1"/>
  <c r="L814" i="23"/>
  <c r="I814" i="23" s="1"/>
  <c r="L789" i="23"/>
  <c r="I789" i="23" s="1"/>
  <c r="L782" i="23"/>
  <c r="I782" i="23" s="1"/>
  <c r="L758" i="23"/>
  <c r="I758" i="23" s="1"/>
  <c r="L735" i="23"/>
  <c r="I735" i="23" s="1"/>
  <c r="L708" i="23"/>
  <c r="I708" i="23" s="1"/>
  <c r="L700" i="23"/>
  <c r="I700" i="23" s="1"/>
  <c r="L688" i="23"/>
  <c r="I688" i="23" s="1"/>
  <c r="L633" i="23"/>
  <c r="I633" i="23" s="1"/>
  <c r="L617" i="23"/>
  <c r="I617" i="23" s="1"/>
  <c r="L572" i="23"/>
  <c r="I572" i="23" s="1"/>
  <c r="L510" i="23"/>
  <c r="I510" i="23" s="1"/>
  <c r="L473" i="23"/>
  <c r="I473" i="23" s="1"/>
  <c r="L453" i="23"/>
  <c r="I453" i="23" s="1"/>
  <c r="L450" i="23"/>
  <c r="I450" i="23" s="1"/>
  <c r="L440" i="23"/>
  <c r="I440" i="23" s="1"/>
  <c r="L416" i="23"/>
  <c r="I416" i="23" s="1"/>
  <c r="L413" i="23"/>
  <c r="I413" i="23" s="1"/>
  <c r="L410" i="23"/>
  <c r="I410" i="23" s="1"/>
  <c r="L380" i="23"/>
  <c r="I380" i="23" s="1"/>
  <c r="L369" i="23"/>
  <c r="I369" i="23" s="1"/>
  <c r="L366" i="23"/>
  <c r="I366" i="23" s="1"/>
  <c r="L361" i="23"/>
  <c r="I361" i="23" s="1"/>
  <c r="L353" i="23"/>
  <c r="I353" i="23" s="1"/>
  <c r="L350" i="23"/>
  <c r="I350" i="23" s="1"/>
  <c r="L345" i="23"/>
  <c r="I345" i="23" s="1"/>
  <c r="L342" i="23"/>
  <c r="I342" i="23" s="1"/>
  <c r="L331" i="23"/>
  <c r="I331" i="23" s="1"/>
  <c r="L328" i="23"/>
  <c r="I328" i="23" s="1"/>
  <c r="L323" i="23"/>
  <c r="I323" i="23" s="1"/>
  <c r="L320" i="23"/>
  <c r="I320" i="23" s="1"/>
  <c r="L309" i="23"/>
  <c r="I309" i="23" s="1"/>
  <c r="L301" i="23"/>
  <c r="I301" i="23" s="1"/>
  <c r="L293" i="23"/>
  <c r="I293" i="23" s="1"/>
  <c r="L282" i="23"/>
  <c r="I282" i="23" s="1"/>
  <c r="L279" i="23"/>
  <c r="I279" i="23" s="1"/>
  <c r="L268" i="23"/>
  <c r="I268" i="23" s="1"/>
  <c r="L257" i="23"/>
  <c r="I257" i="23" s="1"/>
  <c r="L254" i="23"/>
  <c r="I254" i="23" s="1"/>
  <c r="L252" i="23"/>
  <c r="I252" i="23" s="1"/>
  <c r="L241" i="23"/>
  <c r="I241" i="23" s="1"/>
  <c r="L238" i="23"/>
  <c r="I238" i="23" s="1"/>
  <c r="L227" i="23"/>
  <c r="I227" i="23" s="1"/>
  <c r="L224" i="23"/>
  <c r="I224" i="23" s="1"/>
  <c r="L219" i="23"/>
  <c r="I219" i="23" s="1"/>
  <c r="L216" i="23"/>
  <c r="I216" i="23" s="1"/>
  <c r="L205" i="23"/>
  <c r="I205" i="23" s="1"/>
  <c r="L173" i="23"/>
  <c r="I173" i="23" s="1"/>
  <c r="L165" i="23"/>
  <c r="I165" i="23" s="1"/>
  <c r="L154" i="23"/>
  <c r="I154" i="23" s="1"/>
  <c r="L146" i="23"/>
  <c r="I146" i="23" s="1"/>
  <c r="L143" i="23"/>
  <c r="I143" i="23" s="1"/>
  <c r="L132" i="23"/>
  <c r="I132" i="23" s="1"/>
  <c r="L121" i="23"/>
  <c r="I121" i="23" s="1"/>
  <c r="L118" i="23"/>
  <c r="I118" i="23" s="1"/>
  <c r="L113" i="23"/>
  <c r="I113" i="23" s="1"/>
  <c r="L110" i="23"/>
  <c r="I110" i="23" s="1"/>
  <c r="L91" i="23"/>
  <c r="I91" i="23" s="1"/>
  <c r="L83" i="23"/>
  <c r="I83" i="23" s="1"/>
  <c r="L80" i="23"/>
  <c r="I80" i="23" s="1"/>
  <c r="L69" i="23"/>
  <c r="I69" i="23" s="1"/>
  <c r="L50" i="23"/>
  <c r="I50" i="23" s="1"/>
  <c r="L47" i="23"/>
  <c r="I47" i="23" s="1"/>
  <c r="L34" i="23"/>
  <c r="I34" i="23" s="1"/>
  <c r="L31" i="23"/>
  <c r="I31" i="23" s="1"/>
  <c r="L20" i="23"/>
  <c r="I20" i="23" s="1"/>
  <c r="L891" i="23"/>
  <c r="I891" i="23" s="1"/>
  <c r="G695" i="23"/>
  <c r="L817" i="23"/>
  <c r="I817" i="23" s="1"/>
  <c r="L785" i="23"/>
  <c r="I785" i="23" s="1"/>
  <c r="L750" i="23"/>
  <c r="I750" i="23" s="1"/>
  <c r="L629" i="23"/>
  <c r="I629" i="23" s="1"/>
  <c r="L625" i="23"/>
  <c r="I625" i="23" s="1"/>
  <c r="L613" i="23"/>
  <c r="I613" i="23" s="1"/>
  <c r="L528" i="23"/>
  <c r="I528" i="23" s="1"/>
  <c r="L519" i="23"/>
  <c r="I519" i="23" s="1"/>
  <c r="L516" i="23"/>
  <c r="I516" i="23" s="1"/>
  <c r="L513" i="23"/>
  <c r="I513" i="23" s="1"/>
  <c r="L503" i="23"/>
  <c r="I503" i="23" s="1"/>
  <c r="L488" i="23"/>
  <c r="I488" i="23" s="1"/>
  <c r="L485" i="23"/>
  <c r="I485" i="23" s="1"/>
  <c r="L476" i="23"/>
  <c r="I476" i="23" s="1"/>
  <c r="L461" i="23"/>
  <c r="I461" i="23" s="1"/>
  <c r="L458" i="23"/>
  <c r="I458" i="23" s="1"/>
  <c r="L455" i="23"/>
  <c r="I455" i="23" s="1"/>
  <c r="L446" i="23"/>
  <c r="I446" i="23" s="1"/>
  <c r="L443" i="23"/>
  <c r="I443" i="23" s="1"/>
  <c r="L434" i="23"/>
  <c r="I434" i="23" s="1"/>
  <c r="L431" i="23"/>
  <c r="I431" i="23" s="1"/>
  <c r="L428" i="23"/>
  <c r="I428" i="23" s="1"/>
  <c r="L419" i="23"/>
  <c r="I419" i="23" s="1"/>
  <c r="L406" i="23"/>
  <c r="I406" i="23" s="1"/>
  <c r="L403" i="23"/>
  <c r="I403" i="23" s="1"/>
  <c r="L400" i="23"/>
  <c r="I400" i="23" s="1"/>
  <c r="L391" i="23"/>
  <c r="I391" i="23" s="1"/>
  <c r="L388" i="23"/>
  <c r="I388" i="23" s="1"/>
  <c r="L385" i="23"/>
  <c r="I385" i="23" s="1"/>
  <c r="L382" i="23"/>
  <c r="I382" i="23" s="1"/>
  <c r="L377" i="23"/>
  <c r="I377" i="23" s="1"/>
  <c r="L374" i="23"/>
  <c r="I374" i="23" s="1"/>
  <c r="L358" i="23"/>
  <c r="I358" i="23" s="1"/>
  <c r="L339" i="23"/>
  <c r="I339" i="23" s="1"/>
  <c r="L336" i="23"/>
  <c r="I336" i="23" s="1"/>
  <c r="L317" i="23"/>
  <c r="I317" i="23" s="1"/>
  <c r="L306" i="23"/>
  <c r="I306" i="23" s="1"/>
  <c r="L303" i="23"/>
  <c r="I303" i="23" s="1"/>
  <c r="L290" i="23"/>
  <c r="I290" i="23" s="1"/>
  <c r="L287" i="23"/>
  <c r="I287" i="23" s="1"/>
  <c r="L276" i="23"/>
  <c r="I276" i="23" s="1"/>
  <c r="L265" i="23"/>
  <c r="I265" i="23" s="1"/>
  <c r="L262" i="23"/>
  <c r="I262" i="23" s="1"/>
  <c r="L249" i="23"/>
  <c r="I249" i="23" s="1"/>
  <c r="L246" i="23"/>
  <c r="I246" i="23" s="1"/>
  <c r="L235" i="23"/>
  <c r="I235" i="23" s="1"/>
  <c r="L232" i="23"/>
  <c r="I232" i="23" s="1"/>
  <c r="L221" i="23"/>
  <c r="I221" i="23" s="1"/>
  <c r="L213" i="23"/>
  <c r="I213" i="23" s="1"/>
  <c r="L197" i="23"/>
  <c r="I197" i="23" s="1"/>
  <c r="L189" i="23"/>
  <c r="I189" i="23" s="1"/>
  <c r="L181" i="23"/>
  <c r="I181" i="23" s="1"/>
  <c r="L170" i="23"/>
  <c r="I170" i="23" s="1"/>
  <c r="L162" i="23"/>
  <c r="I162" i="23" s="1"/>
  <c r="L159" i="23"/>
  <c r="I159" i="23" s="1"/>
  <c r="L151" i="23"/>
  <c r="I151" i="23" s="1"/>
  <c r="L140" i="23"/>
  <c r="I140" i="23" s="1"/>
  <c r="L129" i="23"/>
  <c r="I129" i="23" s="1"/>
  <c r="L126" i="23"/>
  <c r="I126" i="23" s="1"/>
  <c r="L107" i="23"/>
  <c r="I107" i="23" s="1"/>
  <c r="L104" i="23"/>
  <c r="I104" i="23" s="1"/>
  <c r="L99" i="23"/>
  <c r="I99" i="23" s="1"/>
  <c r="L96" i="23"/>
  <c r="I96" i="23" s="1"/>
  <c r="L88" i="23"/>
  <c r="I88" i="23" s="1"/>
  <c r="L77" i="23"/>
  <c r="I77" i="23" s="1"/>
  <c r="L66" i="23"/>
  <c r="I66" i="23" s="1"/>
  <c r="L63" i="23"/>
  <c r="I63" i="23" s="1"/>
  <c r="L58" i="23"/>
  <c r="I58" i="23" s="1"/>
  <c r="L55" i="23"/>
  <c r="I55" i="23" s="1"/>
  <c r="L44" i="23"/>
  <c r="I44" i="23" s="1"/>
  <c r="L36" i="23"/>
  <c r="I36" i="23" s="1"/>
  <c r="L28" i="23"/>
  <c r="I28" i="23" s="1"/>
  <c r="L17" i="23"/>
  <c r="I17" i="23" s="1"/>
  <c r="L14" i="23"/>
  <c r="I14" i="23" s="1"/>
  <c r="L11" i="23"/>
  <c r="I11" i="23" s="1"/>
  <c r="L864" i="23"/>
  <c r="I864" i="23" s="1"/>
  <c r="G771" i="23"/>
  <c r="L939" i="23"/>
  <c r="I939" i="23" s="1"/>
  <c r="L909" i="23"/>
  <c r="I909" i="23" s="1"/>
  <c r="L906" i="23"/>
  <c r="I906" i="23" s="1"/>
  <c r="L890" i="23"/>
  <c r="I890" i="23" s="1"/>
  <c r="L881" i="23"/>
  <c r="I881" i="23" s="1"/>
  <c r="L863" i="23"/>
  <c r="I863" i="23" s="1"/>
  <c r="L834" i="23"/>
  <c r="I834" i="23" s="1"/>
  <c r="L805" i="23"/>
  <c r="I805" i="23" s="1"/>
  <c r="L761" i="23"/>
  <c r="I761" i="23" s="1"/>
  <c r="L738" i="23"/>
  <c r="I738" i="23" s="1"/>
  <c r="L668" i="23"/>
  <c r="I668" i="23" s="1"/>
  <c r="L644" i="23"/>
  <c r="I644" i="23" s="1"/>
  <c r="L640" i="23"/>
  <c r="I640" i="23" s="1"/>
  <c r="L600" i="23"/>
  <c r="I600" i="23" s="1"/>
  <c r="L589" i="23"/>
  <c r="I589" i="23" s="1"/>
  <c r="L574" i="23"/>
  <c r="I574" i="23" s="1"/>
  <c r="L542" i="23"/>
  <c r="I542" i="23" s="1"/>
  <c r="L522" i="23"/>
  <c r="I522" i="23" s="1"/>
  <c r="L497" i="23"/>
  <c r="I497" i="23" s="1"/>
  <c r="L494" i="23"/>
  <c r="I494" i="23" s="1"/>
  <c r="L491" i="23"/>
  <c r="I491" i="23" s="1"/>
  <c r="L469" i="23"/>
  <c r="I469" i="23" s="1"/>
  <c r="L466" i="23"/>
  <c r="I466" i="23" s="1"/>
  <c r="L463" i="23"/>
  <c r="I463" i="23" s="1"/>
  <c r="L449" i="23"/>
  <c r="I449" i="23" s="1"/>
  <c r="L409" i="23"/>
  <c r="I409" i="23" s="1"/>
  <c r="L394" i="23"/>
  <c r="I394" i="23" s="1"/>
  <c r="L371" i="23"/>
  <c r="I371" i="23" s="1"/>
  <c r="L368" i="23"/>
  <c r="I368" i="23" s="1"/>
  <c r="L363" i="23"/>
  <c r="I363" i="23" s="1"/>
  <c r="L355" i="23"/>
  <c r="I355" i="23" s="1"/>
  <c r="L352" i="23"/>
  <c r="I352" i="23" s="1"/>
  <c r="L347" i="23"/>
  <c r="I347" i="23" s="1"/>
  <c r="L344" i="23"/>
  <c r="I344" i="23" s="1"/>
  <c r="L333" i="23"/>
  <c r="I333" i="23" s="1"/>
  <c r="L325" i="23"/>
  <c r="I325" i="23" s="1"/>
  <c r="L314" i="23"/>
  <c r="I314" i="23" s="1"/>
  <c r="L311" i="23"/>
  <c r="I311" i="23" s="1"/>
  <c r="L298" i="23"/>
  <c r="I298" i="23" s="1"/>
  <c r="L295" i="23"/>
  <c r="I295" i="23" s="1"/>
  <c r="L284" i="23"/>
  <c r="I284" i="23" s="1"/>
  <c r="L273" i="23"/>
  <c r="I273" i="23" s="1"/>
  <c r="L270" i="23"/>
  <c r="I270" i="23" s="1"/>
  <c r="L259" i="23"/>
  <c r="I259" i="23" s="1"/>
  <c r="L256" i="23"/>
  <c r="I256" i="23" s="1"/>
  <c r="L243" i="23"/>
  <c r="I243" i="23" s="1"/>
  <c r="L240" i="23"/>
  <c r="I240" i="23" s="1"/>
  <c r="L229" i="23"/>
  <c r="I229" i="23" s="1"/>
  <c r="L210" i="23"/>
  <c r="I210" i="23" s="1"/>
  <c r="L207" i="23"/>
  <c r="I207" i="23" s="1"/>
  <c r="L202" i="23"/>
  <c r="I202" i="23" s="1"/>
  <c r="L194" i="23"/>
  <c r="I194" i="23" s="1"/>
  <c r="L186" i="23"/>
  <c r="I186" i="23" s="1"/>
  <c r="L178" i="23"/>
  <c r="I178" i="23" s="1"/>
  <c r="L175" i="23"/>
  <c r="I175" i="23" s="1"/>
  <c r="L167" i="23"/>
  <c r="I167" i="23" s="1"/>
  <c r="L156" i="23"/>
  <c r="I156" i="23" s="1"/>
  <c r="L148" i="23"/>
  <c r="I148" i="23" s="1"/>
  <c r="L137" i="23"/>
  <c r="I137" i="23" s="1"/>
  <c r="L134" i="23"/>
  <c r="I134" i="23" s="1"/>
  <c r="L123" i="23"/>
  <c r="I123" i="23" s="1"/>
  <c r="L120" i="23"/>
  <c r="I120" i="23" s="1"/>
  <c r="L115" i="23"/>
  <c r="I115" i="23" s="1"/>
  <c r="L112" i="23"/>
  <c r="I112" i="23" s="1"/>
  <c r="L101" i="23"/>
  <c r="I101" i="23" s="1"/>
  <c r="L93" i="23"/>
  <c r="I93" i="23" s="1"/>
  <c r="L85" i="23"/>
  <c r="I85" i="23" s="1"/>
  <c r="L74" i="23"/>
  <c r="I74" i="23" s="1"/>
  <c r="L71" i="23"/>
  <c r="I71" i="23" s="1"/>
  <c r="L60" i="23"/>
  <c r="I60" i="23" s="1"/>
  <c r="L52" i="23"/>
  <c r="I52" i="23" s="1"/>
  <c r="L41" i="23"/>
  <c r="I41" i="23" s="1"/>
  <c r="L38" i="23"/>
  <c r="I38" i="23" s="1"/>
  <c r="L25" i="23"/>
  <c r="I25" i="23" s="1"/>
  <c r="L22" i="23"/>
  <c r="I22" i="23" s="1"/>
  <c r="G835" i="23"/>
  <c r="L972" i="23"/>
  <c r="I972" i="23" s="1"/>
  <c r="L926" i="23"/>
  <c r="I926" i="23" s="1"/>
  <c r="L901" i="23"/>
  <c r="I901" i="23" s="1"/>
  <c r="L837" i="23"/>
  <c r="I837" i="23" s="1"/>
  <c r="L788" i="23"/>
  <c r="I788" i="23" s="1"/>
  <c r="L757" i="23"/>
  <c r="I757" i="23" s="1"/>
  <c r="L753" i="23"/>
  <c r="I753" i="23" s="1"/>
  <c r="L687" i="23"/>
  <c r="I687" i="23" s="1"/>
  <c r="L655" i="23"/>
  <c r="I655" i="23" s="1"/>
  <c r="L581" i="23"/>
  <c r="I581" i="23" s="1"/>
  <c r="L559" i="23"/>
  <c r="I559" i="23" s="1"/>
  <c r="L552" i="23"/>
  <c r="I552" i="23" s="1"/>
  <c r="L545" i="23"/>
  <c r="I545" i="23" s="1"/>
  <c r="L534" i="23"/>
  <c r="I534" i="23" s="1"/>
  <c r="L531" i="23"/>
  <c r="I531" i="23" s="1"/>
  <c r="L512" i="23"/>
  <c r="I512" i="23" s="1"/>
  <c r="L509" i="23"/>
  <c r="I509" i="23" s="1"/>
  <c r="L506" i="23"/>
  <c r="I506" i="23" s="1"/>
  <c r="L478" i="23"/>
  <c r="I478" i="23" s="1"/>
  <c r="L439" i="23"/>
  <c r="I439" i="23" s="1"/>
  <c r="L424" i="23"/>
  <c r="I424" i="23" s="1"/>
  <c r="L421" i="23"/>
  <c r="I421" i="23" s="1"/>
  <c r="L412" i="23"/>
  <c r="I412" i="23" s="1"/>
  <c r="L384" i="23"/>
  <c r="I384" i="23" s="1"/>
  <c r="L379" i="23"/>
  <c r="I379" i="23" s="1"/>
  <c r="L376" i="23"/>
  <c r="I376" i="23" s="1"/>
  <c r="L365" i="23"/>
  <c r="I365" i="23" s="1"/>
  <c r="L360" i="23"/>
  <c r="I360" i="23" s="1"/>
  <c r="L349" i="23"/>
  <c r="I349" i="23" s="1"/>
  <c r="L341" i="23"/>
  <c r="I341" i="23" s="1"/>
  <c r="L330" i="23"/>
  <c r="I330" i="23" s="1"/>
  <c r="L322" i="23"/>
  <c r="I322" i="23" s="1"/>
  <c r="L319" i="23"/>
  <c r="I319" i="23" s="1"/>
  <c r="L308" i="23"/>
  <c r="I308" i="23" s="1"/>
  <c r="L300" i="23"/>
  <c r="I300" i="23" s="1"/>
  <c r="L292" i="23"/>
  <c r="I292" i="23" s="1"/>
  <c r="L281" i="23"/>
  <c r="I281" i="23" s="1"/>
  <c r="L278" i="23"/>
  <c r="I278" i="23" s="1"/>
  <c r="L267" i="23"/>
  <c r="I267" i="23" s="1"/>
  <c r="L264" i="23"/>
  <c r="I264" i="23" s="1"/>
  <c r="L251" i="23"/>
  <c r="I251" i="23" s="1"/>
  <c r="L248" i="23"/>
  <c r="I248" i="23" s="1"/>
  <c r="L237" i="23"/>
  <c r="I237" i="23" s="1"/>
  <c r="L226" i="23"/>
  <c r="I226" i="23" s="1"/>
  <c r="L223" i="23"/>
  <c r="I223" i="23" s="1"/>
  <c r="L218" i="23"/>
  <c r="I218" i="23" s="1"/>
  <c r="L215" i="23"/>
  <c r="I215" i="23" s="1"/>
  <c r="L204" i="23"/>
  <c r="I204" i="23" s="1"/>
  <c r="L199" i="23"/>
  <c r="I199" i="23" s="1"/>
  <c r="L191" i="23"/>
  <c r="I191" i="23" s="1"/>
  <c r="L183" i="23"/>
  <c r="I183" i="23" s="1"/>
  <c r="L172" i="23"/>
  <c r="I172" i="23" s="1"/>
  <c r="L164" i="23"/>
  <c r="I164" i="23" s="1"/>
  <c r="L153" i="23"/>
  <c r="I153" i="23" s="1"/>
  <c r="L145" i="23"/>
  <c r="I145" i="23" s="1"/>
  <c r="L142" i="23"/>
  <c r="I142" i="23" s="1"/>
  <c r="L131" i="23"/>
  <c r="I131" i="23" s="1"/>
  <c r="L128" i="23"/>
  <c r="I128" i="23" s="1"/>
  <c r="L117" i="23"/>
  <c r="I117" i="23" s="1"/>
  <c r="L109" i="23"/>
  <c r="I109" i="23" s="1"/>
  <c r="L90" i="23"/>
  <c r="I90" i="23" s="1"/>
  <c r="L82" i="23"/>
  <c r="I82" i="23" s="1"/>
  <c r="L79" i="23"/>
  <c r="I79" i="23" s="1"/>
  <c r="L68" i="23"/>
  <c r="I68" i="23" s="1"/>
  <c r="L49" i="23"/>
  <c r="I49" i="23" s="1"/>
  <c r="L46" i="23"/>
  <c r="I46" i="23" s="1"/>
  <c r="L33" i="23"/>
  <c r="I33" i="23" s="1"/>
  <c r="L30" i="23"/>
  <c r="I30" i="23" s="1"/>
  <c r="L19" i="23"/>
  <c r="I19" i="23" s="1"/>
  <c r="L16" i="23"/>
  <c r="I16" i="23" s="1"/>
  <c r="L907" i="23"/>
  <c r="I907" i="23" s="1"/>
  <c r="G899" i="23"/>
  <c r="L884" i="23"/>
  <c r="I884" i="23" s="1"/>
  <c r="L772" i="23"/>
  <c r="I772" i="23" s="1"/>
  <c r="L768" i="23"/>
  <c r="I768" i="23" s="1"/>
  <c r="L749" i="23"/>
  <c r="I749" i="23" s="1"/>
  <c r="L725" i="23"/>
  <c r="I725" i="23" s="1"/>
  <c r="L603" i="23"/>
  <c r="I603" i="23" s="1"/>
  <c r="L596" i="23"/>
  <c r="I596" i="23" s="1"/>
  <c r="L577" i="23"/>
  <c r="I577" i="23" s="1"/>
  <c r="L566" i="23"/>
  <c r="I566" i="23" s="1"/>
  <c r="L548" i="23"/>
  <c r="I548" i="23" s="1"/>
  <c r="L527" i="23"/>
  <c r="I527" i="23" s="1"/>
  <c r="L524" i="23"/>
  <c r="I524" i="23" s="1"/>
  <c r="L515" i="23"/>
  <c r="I515" i="23" s="1"/>
  <c r="L502" i="23"/>
  <c r="I502" i="23" s="1"/>
  <c r="L499" i="23"/>
  <c r="I499" i="23" s="1"/>
  <c r="L496" i="23"/>
  <c r="I496" i="23" s="1"/>
  <c r="L487" i="23"/>
  <c r="I487" i="23" s="1"/>
  <c r="L484" i="23"/>
  <c r="I484" i="23" s="1"/>
  <c r="L481" i="23"/>
  <c r="I481" i="23" s="1"/>
  <c r="L471" i="23"/>
  <c r="I471" i="23" s="1"/>
  <c r="L457" i="23"/>
  <c r="I457" i="23" s="1"/>
  <c r="L454" i="23"/>
  <c r="I454" i="23" s="1"/>
  <c r="L445" i="23"/>
  <c r="I445" i="23" s="1"/>
  <c r="L442" i="23"/>
  <c r="I442" i="23" s="1"/>
  <c r="L433" i="23"/>
  <c r="I433" i="23" s="1"/>
  <c r="L430" i="23"/>
  <c r="I430" i="23" s="1"/>
  <c r="L427" i="23"/>
  <c r="I427" i="23" s="1"/>
  <c r="L405" i="23"/>
  <c r="I405" i="23" s="1"/>
  <c r="L402" i="23"/>
  <c r="I402" i="23" s="1"/>
  <c r="L399" i="23"/>
  <c r="I399" i="23" s="1"/>
  <c r="L396" i="23"/>
  <c r="I396" i="23" s="1"/>
  <c r="L387" i="23"/>
  <c r="I387" i="23" s="1"/>
  <c r="L373" i="23"/>
  <c r="I373" i="23" s="1"/>
  <c r="L357" i="23"/>
  <c r="I357" i="23" s="1"/>
  <c r="L338" i="23"/>
  <c r="I338" i="23" s="1"/>
  <c r="L335" i="23"/>
  <c r="I335" i="23" s="1"/>
  <c r="L327" i="23"/>
  <c r="I327" i="23" s="1"/>
  <c r="L316" i="23"/>
  <c r="I316" i="23" s="1"/>
  <c r="L305" i="23"/>
  <c r="I305" i="23" s="1"/>
  <c r="L302" i="23"/>
  <c r="I302" i="23" s="1"/>
  <c r="L289" i="23"/>
  <c r="I289" i="23" s="1"/>
  <c r="L286" i="23"/>
  <c r="I286" i="23" s="1"/>
  <c r="L275" i="23"/>
  <c r="I275" i="23" s="1"/>
  <c r="L272" i="23"/>
  <c r="I272" i="23" s="1"/>
  <c r="L261" i="23"/>
  <c r="I261" i="23" s="1"/>
  <c r="L253" i="23"/>
  <c r="I253" i="23" s="1"/>
  <c r="L245" i="23"/>
  <c r="I245" i="23" s="1"/>
  <c r="L234" i="23"/>
  <c r="I234" i="23" s="1"/>
  <c r="L231" i="23"/>
  <c r="I231" i="23" s="1"/>
  <c r="L212" i="23"/>
  <c r="I212" i="23" s="1"/>
  <c r="L196" i="23"/>
  <c r="I196" i="23" s="1"/>
  <c r="L188" i="23"/>
  <c r="I188" i="23" s="1"/>
  <c r="L180" i="23"/>
  <c r="I180" i="23" s="1"/>
  <c r="L169" i="23"/>
  <c r="I169" i="23" s="1"/>
  <c r="L161" i="23"/>
  <c r="I161" i="23" s="1"/>
  <c r="L158" i="23"/>
  <c r="I158" i="23" s="1"/>
  <c r="L150" i="23"/>
  <c r="I150" i="23" s="1"/>
  <c r="L139" i="23"/>
  <c r="I139" i="23" s="1"/>
  <c r="L136" i="23"/>
  <c r="I136" i="23" s="1"/>
  <c r="L125" i="23"/>
  <c r="I125" i="23" s="1"/>
  <c r="L106" i="23"/>
  <c r="I106" i="23" s="1"/>
  <c r="L103" i="23"/>
  <c r="I103" i="23" s="1"/>
  <c r="L98" i="23"/>
  <c r="I98" i="23" s="1"/>
  <c r="L95" i="23"/>
  <c r="I95" i="23" s="1"/>
  <c r="L87" i="23"/>
  <c r="I87" i="23" s="1"/>
  <c r="L76" i="23"/>
  <c r="I76" i="23" s="1"/>
  <c r="L65" i="23"/>
  <c r="I65" i="23" s="1"/>
  <c r="L62" i="23"/>
  <c r="I62" i="23" s="1"/>
  <c r="L57" i="23"/>
  <c r="I57" i="23" s="1"/>
  <c r="L54" i="23"/>
  <c r="I54" i="23" s="1"/>
  <c r="L43" i="23"/>
  <c r="I43" i="23" s="1"/>
  <c r="L40" i="23"/>
  <c r="I40" i="23" s="1"/>
  <c r="L35" i="23"/>
  <c r="I35" i="23" s="1"/>
  <c r="L27" i="23"/>
  <c r="I27" i="23" s="1"/>
  <c r="L24" i="23"/>
  <c r="I24" i="23" s="1"/>
  <c r="L13" i="23"/>
  <c r="I13" i="23" s="1"/>
  <c r="L806" i="23"/>
  <c r="I806" i="23" s="1"/>
  <c r="G963" i="23"/>
  <c r="L815" i="23"/>
  <c r="I815" i="23" s="1"/>
  <c r="L783" i="23"/>
  <c r="I783" i="23" s="1"/>
  <c r="L736" i="23"/>
  <c r="I736" i="23" s="1"/>
  <c r="L717" i="23"/>
  <c r="I717" i="23" s="1"/>
  <c r="L709" i="23"/>
  <c r="I709" i="23" s="1"/>
  <c r="L693" i="23"/>
  <c r="I693" i="23" s="1"/>
  <c r="L690" i="23"/>
  <c r="I690" i="23" s="1"/>
  <c r="L658" i="23"/>
  <c r="I658" i="23" s="1"/>
  <c r="L643" i="23"/>
  <c r="I643" i="23" s="1"/>
  <c r="L599" i="23"/>
  <c r="I599" i="23" s="1"/>
  <c r="L588" i="23"/>
  <c r="I588" i="23" s="1"/>
  <c r="L562" i="23"/>
  <c r="I562" i="23" s="1"/>
  <c r="L555" i="23"/>
  <c r="I555" i="23" s="1"/>
  <c r="L544" i="23"/>
  <c r="I544" i="23" s="1"/>
  <c r="L541" i="23"/>
  <c r="I541" i="23" s="1"/>
  <c r="L537" i="23"/>
  <c r="I537" i="23" s="1"/>
  <c r="L505" i="23"/>
  <c r="I505" i="23" s="1"/>
  <c r="L490" i="23"/>
  <c r="I490" i="23" s="1"/>
  <c r="L465" i="23"/>
  <c r="I465" i="23" s="1"/>
  <c r="L414" i="23"/>
  <c r="I414" i="23" s="1"/>
  <c r="L381" i="23"/>
  <c r="I381" i="23" s="1"/>
  <c r="L370" i="23"/>
  <c r="I370" i="23" s="1"/>
  <c r="L367" i="23"/>
  <c r="I367" i="23" s="1"/>
  <c r="L362" i="23"/>
  <c r="I362" i="23" s="1"/>
  <c r="L354" i="23"/>
  <c r="I354" i="23" s="1"/>
  <c r="L351" i="23"/>
  <c r="I351" i="23" s="1"/>
  <c r="L346" i="23"/>
  <c r="I346" i="23" s="1"/>
  <c r="L343" i="23"/>
  <c r="I343" i="23" s="1"/>
  <c r="L332" i="23"/>
  <c r="I332" i="23" s="1"/>
  <c r="L324" i="23"/>
  <c r="I324" i="23" s="1"/>
  <c r="L313" i="23"/>
  <c r="I313" i="23" s="1"/>
  <c r="L310" i="23"/>
  <c r="I310" i="23" s="1"/>
  <c r="L297" i="23"/>
  <c r="I297" i="23" s="1"/>
  <c r="L294" i="23"/>
  <c r="I294" i="23" s="1"/>
  <c r="L283" i="23"/>
  <c r="I283" i="23" s="1"/>
  <c r="L280" i="23"/>
  <c r="I280" i="23" s="1"/>
  <c r="L269" i="23"/>
  <c r="I269" i="23" s="1"/>
  <c r="L258" i="23"/>
  <c r="I258" i="23" s="1"/>
  <c r="L255" i="23"/>
  <c r="I255" i="23" s="1"/>
  <c r="L242" i="23"/>
  <c r="I242" i="23" s="1"/>
  <c r="L239" i="23"/>
  <c r="I239" i="23" s="1"/>
  <c r="L228" i="23"/>
  <c r="I228" i="23" s="1"/>
  <c r="L220" i="23"/>
  <c r="I220" i="23" s="1"/>
  <c r="L209" i="23"/>
  <c r="I209" i="23" s="1"/>
  <c r="L206" i="23"/>
  <c r="I206" i="23" s="1"/>
  <c r="L201" i="23"/>
  <c r="I201" i="23" s="1"/>
  <c r="L193" i="23"/>
  <c r="I193" i="23" s="1"/>
  <c r="L185" i="23"/>
  <c r="I185" i="23" s="1"/>
  <c r="L177" i="23"/>
  <c r="I177" i="23" s="1"/>
  <c r="L174" i="23"/>
  <c r="I174" i="23" s="1"/>
  <c r="L166" i="23"/>
  <c r="I166" i="23" s="1"/>
  <c r="L155" i="23"/>
  <c r="I155" i="23" s="1"/>
  <c r="L152" i="23"/>
  <c r="I152" i="23" s="1"/>
  <c r="L147" i="23"/>
  <c r="I147" i="23" s="1"/>
  <c r="L144" i="23"/>
  <c r="I144" i="23" s="1"/>
  <c r="L133" i="23"/>
  <c r="I133" i="23" s="1"/>
  <c r="L122" i="23"/>
  <c r="I122" i="23" s="1"/>
  <c r="L119" i="23"/>
  <c r="I119" i="23" s="1"/>
  <c r="L114" i="23"/>
  <c r="I114" i="23" s="1"/>
  <c r="L111" i="23"/>
  <c r="I111" i="23" s="1"/>
  <c r="L92" i="23"/>
  <c r="I92" i="23" s="1"/>
  <c r="L84" i="23"/>
  <c r="I84" i="23" s="1"/>
  <c r="L73" i="23"/>
  <c r="I73" i="23" s="1"/>
  <c r="L70" i="23"/>
  <c r="I70" i="23" s="1"/>
  <c r="L59" i="23"/>
  <c r="I59" i="23" s="1"/>
  <c r="L51" i="23"/>
  <c r="I51" i="23" s="1"/>
  <c r="L48" i="23"/>
  <c r="I48" i="23" s="1"/>
  <c r="L32" i="23"/>
  <c r="I32" i="23" s="1"/>
  <c r="L21" i="23"/>
  <c r="I21" i="23" s="1"/>
  <c r="L18" i="23"/>
  <c r="I18" i="23" s="1"/>
  <c r="L818" i="23"/>
  <c r="I818" i="23" s="1"/>
  <c r="L1001" i="23"/>
  <c r="I1001" i="23" s="1"/>
  <c r="L946" i="23"/>
  <c r="I946" i="23" s="1"/>
  <c r="L937" i="23"/>
  <c r="I937" i="23" s="1"/>
  <c r="L654" i="23"/>
  <c r="I654" i="23" s="1"/>
  <c r="L630" i="23"/>
  <c r="I630" i="23" s="1"/>
  <c r="L614" i="23"/>
  <c r="I614" i="23" s="1"/>
  <c r="L580" i="23"/>
  <c r="I580" i="23" s="1"/>
  <c r="L569" i="23"/>
  <c r="I569" i="23" s="1"/>
  <c r="L558" i="23"/>
  <c r="I558" i="23" s="1"/>
  <c r="L533" i="23"/>
  <c r="I533" i="23" s="1"/>
  <c r="L530" i="23"/>
  <c r="I530" i="23" s="1"/>
  <c r="L520" i="23"/>
  <c r="I520" i="23" s="1"/>
  <c r="L517" i="23"/>
  <c r="I517" i="23" s="1"/>
  <c r="L508" i="23"/>
  <c r="I508" i="23" s="1"/>
  <c r="L480" i="23"/>
  <c r="I480" i="23" s="1"/>
  <c r="L477" i="23"/>
  <c r="I477" i="23" s="1"/>
  <c r="L474" i="23"/>
  <c r="I474" i="23" s="1"/>
  <c r="L462" i="23"/>
  <c r="I462" i="23" s="1"/>
  <c r="L459" i="23"/>
  <c r="I459" i="23" s="1"/>
  <c r="L456" i="23"/>
  <c r="I456" i="23" s="1"/>
  <c r="L447" i="23"/>
  <c r="I447" i="23" s="1"/>
  <c r="L441" i="23"/>
  <c r="I441" i="23" s="1"/>
  <c r="L438" i="23"/>
  <c r="I438" i="23" s="1"/>
  <c r="L435" i="23"/>
  <c r="I435" i="23" s="1"/>
  <c r="L432" i="23"/>
  <c r="I432" i="23" s="1"/>
  <c r="L423" i="23"/>
  <c r="I423" i="23" s="1"/>
  <c r="L420" i="23"/>
  <c r="I420" i="23" s="1"/>
  <c r="L417" i="23"/>
  <c r="I417" i="23" s="1"/>
  <c r="L407" i="23"/>
  <c r="I407" i="23" s="1"/>
  <c r="L392" i="23"/>
  <c r="I392" i="23" s="1"/>
  <c r="L389" i="23"/>
  <c r="I389" i="23" s="1"/>
  <c r="L383" i="23"/>
  <c r="I383" i="23" s="1"/>
  <c r="L378" i="23"/>
  <c r="I378" i="23" s="1"/>
  <c r="L375" i="23"/>
  <c r="I375" i="23" s="1"/>
  <c r="L359" i="23"/>
  <c r="I359" i="23" s="1"/>
  <c r="L340" i="23"/>
  <c r="I340" i="23" s="1"/>
  <c r="L329" i="23"/>
  <c r="I329" i="23" s="1"/>
  <c r="L321" i="23"/>
  <c r="I321" i="23" s="1"/>
  <c r="L318" i="23"/>
  <c r="I318" i="23" s="1"/>
  <c r="L307" i="23"/>
  <c r="I307" i="23" s="1"/>
  <c r="L304" i="23"/>
  <c r="I304" i="23" s="1"/>
  <c r="L299" i="23"/>
  <c r="I299" i="23" s="1"/>
  <c r="L291" i="23"/>
  <c r="I291" i="23" s="1"/>
  <c r="L288" i="23"/>
  <c r="I288" i="23" s="1"/>
  <c r="L277" i="23"/>
  <c r="I277" i="23" s="1"/>
  <c r="L266" i="23"/>
  <c r="I266" i="23" s="1"/>
  <c r="L263" i="23"/>
  <c r="I263" i="23" s="1"/>
  <c r="L250" i="23"/>
  <c r="I250" i="23" s="1"/>
  <c r="L247" i="23"/>
  <c r="I247" i="23" s="1"/>
  <c r="L236" i="23"/>
  <c r="I236" i="23" s="1"/>
  <c r="L225" i="23"/>
  <c r="I225" i="23" s="1"/>
  <c r="L222" i="23"/>
  <c r="I222" i="23" s="1"/>
  <c r="L217" i="23"/>
  <c r="I217" i="23" s="1"/>
  <c r="L214" i="23"/>
  <c r="I214" i="23" s="1"/>
  <c r="L203" i="23"/>
  <c r="I203" i="23" s="1"/>
  <c r="L198" i="23"/>
  <c r="I198" i="23" s="1"/>
  <c r="L190" i="23"/>
  <c r="I190" i="23" s="1"/>
  <c r="L182" i="23"/>
  <c r="I182" i="23" s="1"/>
  <c r="L171" i="23"/>
  <c r="I171" i="23" s="1"/>
  <c r="L168" i="23"/>
  <c r="I168" i="23" s="1"/>
  <c r="L163" i="23"/>
  <c r="I163" i="23" s="1"/>
  <c r="L160" i="23"/>
  <c r="I160" i="23" s="1"/>
  <c r="L141" i="23"/>
  <c r="I141" i="23" s="1"/>
  <c r="L130" i="23"/>
  <c r="I130" i="23" s="1"/>
  <c r="L127" i="23"/>
  <c r="I127" i="23" s="1"/>
  <c r="L108" i="23"/>
  <c r="I108" i="23" s="1"/>
  <c r="L100" i="23"/>
  <c r="I100" i="23" s="1"/>
  <c r="L81" i="23"/>
  <c r="I81" i="23" s="1"/>
  <c r="L78" i="23"/>
  <c r="I78" i="23" s="1"/>
  <c r="L67" i="23"/>
  <c r="I67" i="23" s="1"/>
  <c r="L64" i="23"/>
  <c r="I64" i="23" s="1"/>
  <c r="L56" i="23"/>
  <c r="I56" i="23" s="1"/>
  <c r="L45" i="23"/>
  <c r="I45" i="23" s="1"/>
  <c r="L37" i="23"/>
  <c r="I37" i="23" s="1"/>
  <c r="L29" i="23"/>
  <c r="I29" i="23" s="1"/>
  <c r="L15" i="23"/>
  <c r="I15" i="23" s="1"/>
  <c r="L771" i="23"/>
  <c r="I771" i="23" s="1"/>
  <c r="L657" i="23"/>
  <c r="I657" i="23" s="1"/>
  <c r="L498" i="23"/>
  <c r="I498" i="23" s="1"/>
  <c r="L398" i="23"/>
  <c r="I398" i="23" s="1"/>
  <c r="L337" i="23"/>
  <c r="I337" i="23" s="1"/>
  <c r="L312" i="23"/>
  <c r="I312" i="23" s="1"/>
  <c r="L97" i="23"/>
  <c r="I97" i="23" s="1"/>
  <c r="L523" i="23"/>
  <c r="I523" i="23" s="1"/>
  <c r="L501" i="23"/>
  <c r="I501" i="23" s="1"/>
  <c r="L464" i="23"/>
  <c r="I464" i="23" s="1"/>
  <c r="L233" i="23"/>
  <c r="I233" i="23" s="1"/>
  <c r="L208" i="23"/>
  <c r="I208" i="23" s="1"/>
  <c r="L200" i="23"/>
  <c r="I200" i="23" s="1"/>
  <c r="L192" i="23"/>
  <c r="I192" i="23" s="1"/>
  <c r="L184" i="23"/>
  <c r="I184" i="23" s="1"/>
  <c r="L176" i="23"/>
  <c r="I176" i="23" s="1"/>
  <c r="L124" i="23"/>
  <c r="I124" i="23" s="1"/>
  <c r="L116" i="23"/>
  <c r="I116" i="23" s="1"/>
  <c r="L89" i="23"/>
  <c r="I89" i="23" s="1"/>
  <c r="L61" i="23"/>
  <c r="I61" i="23" s="1"/>
  <c r="L53" i="23"/>
  <c r="I53" i="23" s="1"/>
  <c r="L677" i="23"/>
  <c r="I677" i="23" s="1"/>
  <c r="L669" i="23"/>
  <c r="I669" i="23" s="1"/>
  <c r="L526" i="23"/>
  <c r="I526" i="23" s="1"/>
  <c r="L401" i="23"/>
  <c r="I401" i="23" s="1"/>
  <c r="L372" i="23"/>
  <c r="I372" i="23" s="1"/>
  <c r="L364" i="23"/>
  <c r="I364" i="23" s="1"/>
  <c r="L274" i="23"/>
  <c r="I274" i="23" s="1"/>
  <c r="L739" i="23"/>
  <c r="I739" i="23" s="1"/>
  <c r="L602" i="23"/>
  <c r="I602" i="23" s="1"/>
  <c r="L561" i="23"/>
  <c r="I561" i="23" s="1"/>
  <c r="L356" i="23"/>
  <c r="I356" i="23" s="1"/>
  <c r="L348" i="23"/>
  <c r="I348" i="23" s="1"/>
  <c r="L315" i="23"/>
  <c r="I315" i="23" s="1"/>
  <c r="L135" i="23"/>
  <c r="I135" i="23" s="1"/>
  <c r="L72" i="23"/>
  <c r="I72" i="23" s="1"/>
  <c r="L12" i="23"/>
  <c r="I12" i="23" s="1"/>
  <c r="L492" i="23"/>
  <c r="I492" i="23" s="1"/>
  <c r="L467" i="23"/>
  <c r="I467" i="23" s="1"/>
  <c r="L244" i="23"/>
  <c r="I244" i="23" s="1"/>
  <c r="L211" i="23"/>
  <c r="I211" i="23" s="1"/>
  <c r="L195" i="23"/>
  <c r="I195" i="23" s="1"/>
  <c r="L187" i="23"/>
  <c r="I187" i="23" s="1"/>
  <c r="L179" i="23"/>
  <c r="I179" i="23" s="1"/>
  <c r="L547" i="23"/>
  <c r="I547" i="23" s="1"/>
  <c r="L495" i="23"/>
  <c r="I495" i="23" s="1"/>
  <c r="L470" i="23"/>
  <c r="I470" i="23" s="1"/>
  <c r="L326" i="23"/>
  <c r="I326" i="23" s="1"/>
  <c r="L285" i="23"/>
  <c r="I285" i="23" s="1"/>
  <c r="L260" i="23"/>
  <c r="I260" i="23" s="1"/>
  <c r="L138" i="23"/>
  <c r="I138" i="23" s="1"/>
  <c r="L102" i="23"/>
  <c r="I102" i="23" s="1"/>
  <c r="L75" i="23"/>
  <c r="I75" i="23" s="1"/>
  <c r="L39" i="23"/>
  <c r="I39" i="23" s="1"/>
  <c r="L23" i="23"/>
  <c r="I23" i="23" s="1"/>
  <c r="L395" i="23"/>
  <c r="I395" i="23" s="1"/>
  <c r="L271" i="23"/>
  <c r="I271" i="23" s="1"/>
  <c r="L157" i="23"/>
  <c r="I157" i="23" s="1"/>
  <c r="L86" i="23"/>
  <c r="I86" i="23" s="1"/>
  <c r="L26" i="23"/>
  <c r="I26" i="23" s="1"/>
  <c r="L724" i="23"/>
  <c r="I724" i="23" s="1"/>
  <c r="L483" i="23"/>
  <c r="I483" i="23" s="1"/>
  <c r="L426" i="23"/>
  <c r="I426" i="23" s="1"/>
  <c r="L334" i="23"/>
  <c r="I334" i="23" s="1"/>
  <c r="L94" i="23"/>
  <c r="I94" i="23" s="1"/>
  <c r="L296" i="23"/>
  <c r="I296" i="23" s="1"/>
  <c r="L230" i="23"/>
  <c r="I230" i="23" s="1"/>
  <c r="L149" i="23"/>
  <c r="I149" i="23" s="1"/>
  <c r="L105" i="23"/>
  <c r="I105" i="23" s="1"/>
  <c r="L42" i="23"/>
  <c r="I42" i="23" s="1"/>
  <c r="AZ25" i="21"/>
  <c r="AZ27" i="21"/>
  <c r="BA25" i="21"/>
  <c r="BA27" i="21"/>
  <c r="AZ22" i="21"/>
  <c r="BB25" i="21"/>
  <c r="BB27" i="21"/>
  <c r="AZ29" i="21"/>
  <c r="BA22" i="21"/>
  <c r="BA29" i="21"/>
  <c r="BB22" i="21"/>
  <c r="AZ26" i="21"/>
  <c r="BB29" i="21"/>
  <c r="AZ21" i="21"/>
  <c r="BE21" i="21" s="1"/>
  <c r="BB24" i="21"/>
  <c r="BE24" i="21" s="1"/>
  <c r="BA26" i="21"/>
  <c r="AZ28" i="21"/>
  <c r="AD27" i="21"/>
  <c r="AD26" i="21"/>
  <c r="M18" i="22"/>
  <c r="J18" i="22" s="1"/>
  <c r="M26" i="22"/>
  <c r="J26" i="22" s="1"/>
  <c r="M34" i="22"/>
  <c r="J34" i="22" s="1"/>
  <c r="M42" i="22"/>
  <c r="J42" i="22" s="1"/>
  <c r="M50" i="22"/>
  <c r="J50" i="22" s="1"/>
  <c r="M58" i="22"/>
  <c r="J58" i="22" s="1"/>
  <c r="M66" i="22"/>
  <c r="J66" i="22" s="1"/>
  <c r="M74" i="22"/>
  <c r="J74" i="22" s="1"/>
  <c r="M82" i="22"/>
  <c r="J82" i="22" s="1"/>
  <c r="M90" i="22"/>
  <c r="J90" i="22" s="1"/>
  <c r="M98" i="22"/>
  <c r="J98" i="22" s="1"/>
  <c r="M106" i="22"/>
  <c r="J106" i="22" s="1"/>
  <c r="M114" i="22"/>
  <c r="J114" i="22" s="1"/>
  <c r="M122" i="22"/>
  <c r="J122" i="22" s="1"/>
  <c r="M130" i="22"/>
  <c r="J130" i="22" s="1"/>
  <c r="M138" i="22"/>
  <c r="J138" i="22" s="1"/>
  <c r="M146" i="22"/>
  <c r="J146" i="22" s="1"/>
  <c r="M154" i="22"/>
  <c r="J154" i="22" s="1"/>
  <c r="M162" i="22"/>
  <c r="J162" i="22" s="1"/>
  <c r="M170" i="22"/>
  <c r="J170" i="22" s="1"/>
  <c r="M178" i="22"/>
  <c r="J178" i="22" s="1"/>
  <c r="M186" i="22"/>
  <c r="J186" i="22" s="1"/>
  <c r="M194" i="22"/>
  <c r="J194" i="22" s="1"/>
  <c r="M202" i="22"/>
  <c r="J202" i="22" s="1"/>
  <c r="M210" i="22"/>
  <c r="J210" i="22" s="1"/>
  <c r="M218" i="22"/>
  <c r="J218" i="22" s="1"/>
  <c r="M226" i="22"/>
  <c r="J226" i="22" s="1"/>
  <c r="M234" i="22"/>
  <c r="J234" i="22" s="1"/>
  <c r="M242" i="22"/>
  <c r="J242" i="22" s="1"/>
  <c r="M250" i="22"/>
  <c r="J250" i="22" s="1"/>
  <c r="M258" i="22"/>
  <c r="J258" i="22" s="1"/>
  <c r="M266" i="22"/>
  <c r="J266" i="22" s="1"/>
  <c r="M274" i="22"/>
  <c r="J274" i="22" s="1"/>
  <c r="M282" i="22"/>
  <c r="J282" i="22" s="1"/>
  <c r="M290" i="22"/>
  <c r="J290" i="22" s="1"/>
  <c r="M298" i="22"/>
  <c r="J298" i="22" s="1"/>
  <c r="M306" i="22"/>
  <c r="J306" i="22" s="1"/>
  <c r="M314" i="22"/>
  <c r="J314" i="22" s="1"/>
  <c r="M322" i="22"/>
  <c r="J322" i="22" s="1"/>
  <c r="M330" i="22"/>
  <c r="J330" i="22" s="1"/>
  <c r="M338" i="22"/>
  <c r="J338" i="22" s="1"/>
  <c r="M346" i="22"/>
  <c r="J346" i="22" s="1"/>
  <c r="M354" i="22"/>
  <c r="J354" i="22" s="1"/>
  <c r="M362" i="22"/>
  <c r="J362" i="22" s="1"/>
  <c r="M370" i="22"/>
  <c r="J370" i="22" s="1"/>
  <c r="M378" i="22"/>
  <c r="J378" i="22" s="1"/>
  <c r="M386" i="22"/>
  <c r="J386" i="22" s="1"/>
  <c r="M394" i="22"/>
  <c r="J394" i="22" s="1"/>
  <c r="M402" i="22"/>
  <c r="J402" i="22" s="1"/>
  <c r="M410" i="22"/>
  <c r="J410" i="22" s="1"/>
  <c r="M418" i="22"/>
  <c r="J418" i="22" s="1"/>
  <c r="M426" i="22"/>
  <c r="J426" i="22" s="1"/>
  <c r="M434" i="22"/>
  <c r="J434" i="22" s="1"/>
  <c r="M442" i="22"/>
  <c r="J442" i="22" s="1"/>
  <c r="M450" i="22"/>
  <c r="J450" i="22" s="1"/>
  <c r="M458" i="22"/>
  <c r="J458" i="22" s="1"/>
  <c r="M466" i="22"/>
  <c r="J466" i="22" s="1"/>
  <c r="M474" i="22"/>
  <c r="J474" i="22" s="1"/>
  <c r="M482" i="22"/>
  <c r="J482" i="22" s="1"/>
  <c r="M490" i="22"/>
  <c r="J490" i="22" s="1"/>
  <c r="M498" i="22"/>
  <c r="J498" i="22" s="1"/>
  <c r="M506" i="22"/>
  <c r="J506" i="22" s="1"/>
  <c r="M514" i="22"/>
  <c r="J514" i="22" s="1"/>
  <c r="M522" i="22"/>
  <c r="J522" i="22" s="1"/>
  <c r="M530" i="22"/>
  <c r="J530" i="22" s="1"/>
  <c r="M538" i="22"/>
  <c r="J538" i="22" s="1"/>
  <c r="M546" i="22"/>
  <c r="J546" i="22" s="1"/>
  <c r="M554" i="22"/>
  <c r="J554" i="22" s="1"/>
  <c r="M562" i="22"/>
  <c r="J562" i="22" s="1"/>
  <c r="M570" i="22"/>
  <c r="J570" i="22" s="1"/>
  <c r="M578" i="22"/>
  <c r="J578" i="22" s="1"/>
  <c r="M586" i="22"/>
  <c r="J586" i="22" s="1"/>
  <c r="M594" i="22"/>
  <c r="J594" i="22" s="1"/>
  <c r="M602" i="22"/>
  <c r="J602" i="22" s="1"/>
  <c r="M610" i="22"/>
  <c r="J610" i="22" s="1"/>
  <c r="M618" i="22"/>
  <c r="J618" i="22" s="1"/>
  <c r="M11" i="22"/>
  <c r="J11" i="22" s="1"/>
  <c r="M19" i="22"/>
  <c r="J19" i="22" s="1"/>
  <c r="M27" i="22"/>
  <c r="J27" i="22" s="1"/>
  <c r="M35" i="22"/>
  <c r="J35" i="22" s="1"/>
  <c r="M43" i="22"/>
  <c r="J43" i="22" s="1"/>
  <c r="M51" i="22"/>
  <c r="J51" i="22" s="1"/>
  <c r="M59" i="22"/>
  <c r="J59" i="22" s="1"/>
  <c r="M67" i="22"/>
  <c r="J67" i="22" s="1"/>
  <c r="M75" i="22"/>
  <c r="J75" i="22" s="1"/>
  <c r="M83" i="22"/>
  <c r="J83" i="22" s="1"/>
  <c r="M91" i="22"/>
  <c r="J91" i="22" s="1"/>
  <c r="M99" i="22"/>
  <c r="J99" i="22" s="1"/>
  <c r="M107" i="22"/>
  <c r="J107" i="22" s="1"/>
  <c r="M115" i="22"/>
  <c r="J115" i="22" s="1"/>
  <c r="M123" i="22"/>
  <c r="J123" i="22" s="1"/>
  <c r="M131" i="22"/>
  <c r="J131" i="22" s="1"/>
  <c r="M139" i="22"/>
  <c r="J139" i="22" s="1"/>
  <c r="M147" i="22"/>
  <c r="J147" i="22" s="1"/>
  <c r="M155" i="22"/>
  <c r="J155" i="22" s="1"/>
  <c r="M163" i="22"/>
  <c r="J163" i="22" s="1"/>
  <c r="M171" i="22"/>
  <c r="J171" i="22" s="1"/>
  <c r="M179" i="22"/>
  <c r="J179" i="22" s="1"/>
  <c r="M187" i="22"/>
  <c r="J187" i="22" s="1"/>
  <c r="M195" i="22"/>
  <c r="J195" i="22" s="1"/>
  <c r="M203" i="22"/>
  <c r="J203" i="22" s="1"/>
  <c r="M211" i="22"/>
  <c r="J211" i="22" s="1"/>
  <c r="M219" i="22"/>
  <c r="J219" i="22" s="1"/>
  <c r="M227" i="22"/>
  <c r="J227" i="22" s="1"/>
  <c r="M235" i="22"/>
  <c r="J235" i="22" s="1"/>
  <c r="M243" i="22"/>
  <c r="J243" i="22" s="1"/>
  <c r="M251" i="22"/>
  <c r="J251" i="22" s="1"/>
  <c r="M259" i="22"/>
  <c r="J259" i="22" s="1"/>
  <c r="M267" i="22"/>
  <c r="J267" i="22" s="1"/>
  <c r="M275" i="22"/>
  <c r="J275" i="22" s="1"/>
  <c r="M283" i="22"/>
  <c r="J283" i="22" s="1"/>
  <c r="M291" i="22"/>
  <c r="J291" i="22" s="1"/>
  <c r="M299" i="22"/>
  <c r="J299" i="22" s="1"/>
  <c r="M307" i="22"/>
  <c r="J307" i="22" s="1"/>
  <c r="M315" i="22"/>
  <c r="J315" i="22" s="1"/>
  <c r="M323" i="22"/>
  <c r="J323" i="22" s="1"/>
  <c r="M331" i="22"/>
  <c r="J331" i="22" s="1"/>
  <c r="M339" i="22"/>
  <c r="J339" i="22" s="1"/>
  <c r="M347" i="22"/>
  <c r="J347" i="22" s="1"/>
  <c r="M355" i="22"/>
  <c r="J355" i="22" s="1"/>
  <c r="M363" i="22"/>
  <c r="J363" i="22" s="1"/>
  <c r="M371" i="22"/>
  <c r="J371" i="22" s="1"/>
  <c r="M379" i="22"/>
  <c r="J379" i="22" s="1"/>
  <c r="M387" i="22"/>
  <c r="J387" i="22" s="1"/>
  <c r="M395" i="22"/>
  <c r="J395" i="22" s="1"/>
  <c r="M403" i="22"/>
  <c r="J403" i="22" s="1"/>
  <c r="M411" i="22"/>
  <c r="J411" i="22" s="1"/>
  <c r="M419" i="22"/>
  <c r="J419" i="22" s="1"/>
  <c r="M427" i="22"/>
  <c r="J427" i="22" s="1"/>
  <c r="M435" i="22"/>
  <c r="J435" i="22" s="1"/>
  <c r="M443" i="22"/>
  <c r="J443" i="22" s="1"/>
  <c r="M451" i="22"/>
  <c r="J451" i="22" s="1"/>
  <c r="M459" i="22"/>
  <c r="J459" i="22" s="1"/>
  <c r="M467" i="22"/>
  <c r="J467" i="22" s="1"/>
  <c r="M475" i="22"/>
  <c r="J475" i="22" s="1"/>
  <c r="M483" i="22"/>
  <c r="J483" i="22" s="1"/>
  <c r="M491" i="22"/>
  <c r="J491" i="22" s="1"/>
  <c r="M499" i="22"/>
  <c r="J499" i="22" s="1"/>
  <c r="M507" i="22"/>
  <c r="J507" i="22" s="1"/>
  <c r="M515" i="22"/>
  <c r="J515" i="22" s="1"/>
  <c r="M523" i="22"/>
  <c r="J523" i="22" s="1"/>
  <c r="M531" i="22"/>
  <c r="J531" i="22" s="1"/>
  <c r="M539" i="22"/>
  <c r="J539" i="22" s="1"/>
  <c r="M547" i="22"/>
  <c r="J547" i="22" s="1"/>
  <c r="M555" i="22"/>
  <c r="J555" i="22" s="1"/>
  <c r="M12" i="22"/>
  <c r="J12" i="22" s="1"/>
  <c r="M20" i="22"/>
  <c r="J20" i="22" s="1"/>
  <c r="M28" i="22"/>
  <c r="J28" i="22" s="1"/>
  <c r="M36" i="22"/>
  <c r="J36" i="22" s="1"/>
  <c r="M44" i="22"/>
  <c r="J44" i="22" s="1"/>
  <c r="M52" i="22"/>
  <c r="J52" i="22" s="1"/>
  <c r="M60" i="22"/>
  <c r="J60" i="22" s="1"/>
  <c r="M68" i="22"/>
  <c r="J68" i="22" s="1"/>
  <c r="M76" i="22"/>
  <c r="J76" i="22" s="1"/>
  <c r="M84" i="22"/>
  <c r="J84" i="22" s="1"/>
  <c r="M92" i="22"/>
  <c r="J92" i="22" s="1"/>
  <c r="M100" i="22"/>
  <c r="J100" i="22" s="1"/>
  <c r="M108" i="22"/>
  <c r="J108" i="22" s="1"/>
  <c r="M116" i="22"/>
  <c r="J116" i="22" s="1"/>
  <c r="M124" i="22"/>
  <c r="J124" i="22" s="1"/>
  <c r="M132" i="22"/>
  <c r="J132" i="22" s="1"/>
  <c r="M140" i="22"/>
  <c r="J140" i="22" s="1"/>
  <c r="M148" i="22"/>
  <c r="J148" i="22" s="1"/>
  <c r="M156" i="22"/>
  <c r="J156" i="22" s="1"/>
  <c r="M164" i="22"/>
  <c r="J164" i="22" s="1"/>
  <c r="M172" i="22"/>
  <c r="J172" i="22" s="1"/>
  <c r="M180" i="22"/>
  <c r="J180" i="22" s="1"/>
  <c r="M188" i="22"/>
  <c r="J188" i="22" s="1"/>
  <c r="M196" i="22"/>
  <c r="J196" i="22" s="1"/>
  <c r="M204" i="22"/>
  <c r="J204" i="22" s="1"/>
  <c r="M212" i="22"/>
  <c r="J212" i="22" s="1"/>
  <c r="M220" i="22"/>
  <c r="J220" i="22" s="1"/>
  <c r="M228" i="22"/>
  <c r="J228" i="22" s="1"/>
  <c r="M236" i="22"/>
  <c r="J236" i="22" s="1"/>
  <c r="M244" i="22"/>
  <c r="J244" i="22" s="1"/>
  <c r="M252" i="22"/>
  <c r="J252" i="22" s="1"/>
  <c r="M260" i="22"/>
  <c r="J260" i="22" s="1"/>
  <c r="M268" i="22"/>
  <c r="J268" i="22" s="1"/>
  <c r="M276" i="22"/>
  <c r="J276" i="22" s="1"/>
  <c r="M284" i="22"/>
  <c r="J284" i="22" s="1"/>
  <c r="M292" i="22"/>
  <c r="J292" i="22" s="1"/>
  <c r="M300" i="22"/>
  <c r="J300" i="22" s="1"/>
  <c r="M308" i="22"/>
  <c r="J308" i="22" s="1"/>
  <c r="M316" i="22"/>
  <c r="J316" i="22" s="1"/>
  <c r="M324" i="22"/>
  <c r="J324" i="22" s="1"/>
  <c r="M332" i="22"/>
  <c r="J332" i="22" s="1"/>
  <c r="M340" i="22"/>
  <c r="J340" i="22" s="1"/>
  <c r="M348" i="22"/>
  <c r="J348" i="22" s="1"/>
  <c r="M356" i="22"/>
  <c r="J356" i="22" s="1"/>
  <c r="M364" i="22"/>
  <c r="J364" i="22" s="1"/>
  <c r="M372" i="22"/>
  <c r="J372" i="22" s="1"/>
  <c r="M380" i="22"/>
  <c r="J380" i="22" s="1"/>
  <c r="M388" i="22"/>
  <c r="J388" i="22" s="1"/>
  <c r="M396" i="22"/>
  <c r="J396" i="22" s="1"/>
  <c r="M404" i="22"/>
  <c r="J404" i="22" s="1"/>
  <c r="M412" i="22"/>
  <c r="J412" i="22" s="1"/>
  <c r="M420" i="22"/>
  <c r="J420" i="22" s="1"/>
  <c r="M428" i="22"/>
  <c r="J428" i="22" s="1"/>
  <c r="M436" i="22"/>
  <c r="J436" i="22" s="1"/>
  <c r="M444" i="22"/>
  <c r="J444" i="22" s="1"/>
  <c r="M452" i="22"/>
  <c r="J452" i="22" s="1"/>
  <c r="M460" i="22"/>
  <c r="J460" i="22" s="1"/>
  <c r="M468" i="22"/>
  <c r="J468" i="22" s="1"/>
  <c r="M476" i="22"/>
  <c r="J476" i="22" s="1"/>
  <c r="M484" i="22"/>
  <c r="J484" i="22" s="1"/>
  <c r="M492" i="22"/>
  <c r="J492" i="22" s="1"/>
  <c r="M500" i="22"/>
  <c r="J500" i="22" s="1"/>
  <c r="M508" i="22"/>
  <c r="J508" i="22" s="1"/>
  <c r="M516" i="22"/>
  <c r="J516" i="22" s="1"/>
  <c r="M524" i="22"/>
  <c r="J524" i="22" s="1"/>
  <c r="M532" i="22"/>
  <c r="J532" i="22" s="1"/>
  <c r="M540" i="22"/>
  <c r="J540" i="22" s="1"/>
  <c r="M13" i="22"/>
  <c r="J13" i="22" s="1"/>
  <c r="M21" i="22"/>
  <c r="J21" i="22" s="1"/>
  <c r="M29" i="22"/>
  <c r="J29" i="22" s="1"/>
  <c r="M37" i="22"/>
  <c r="J37" i="22" s="1"/>
  <c r="M45" i="22"/>
  <c r="J45" i="22" s="1"/>
  <c r="M53" i="22"/>
  <c r="J53" i="22" s="1"/>
  <c r="M61" i="22"/>
  <c r="J61" i="22" s="1"/>
  <c r="M69" i="22"/>
  <c r="J69" i="22" s="1"/>
  <c r="M77" i="22"/>
  <c r="J77" i="22" s="1"/>
  <c r="M85" i="22"/>
  <c r="J85" i="22" s="1"/>
  <c r="M93" i="22"/>
  <c r="J93" i="22" s="1"/>
  <c r="M101" i="22"/>
  <c r="J101" i="22" s="1"/>
  <c r="M109" i="22"/>
  <c r="J109" i="22" s="1"/>
  <c r="M117" i="22"/>
  <c r="J117" i="22" s="1"/>
  <c r="M125" i="22"/>
  <c r="J125" i="22" s="1"/>
  <c r="M133" i="22"/>
  <c r="J133" i="22" s="1"/>
  <c r="M141" i="22"/>
  <c r="J141" i="22" s="1"/>
  <c r="M149" i="22"/>
  <c r="J149" i="22" s="1"/>
  <c r="M157" i="22"/>
  <c r="J157" i="22" s="1"/>
  <c r="M165" i="22"/>
  <c r="J165" i="22" s="1"/>
  <c r="M173" i="22"/>
  <c r="J173" i="22" s="1"/>
  <c r="M181" i="22"/>
  <c r="J181" i="22" s="1"/>
  <c r="M189" i="22"/>
  <c r="J189" i="22" s="1"/>
  <c r="M197" i="22"/>
  <c r="J197" i="22" s="1"/>
  <c r="M205" i="22"/>
  <c r="J205" i="22" s="1"/>
  <c r="M213" i="22"/>
  <c r="J213" i="22" s="1"/>
  <c r="M221" i="22"/>
  <c r="J221" i="22" s="1"/>
  <c r="M229" i="22"/>
  <c r="J229" i="22" s="1"/>
  <c r="M237" i="22"/>
  <c r="J237" i="22" s="1"/>
  <c r="M245" i="22"/>
  <c r="J245" i="22" s="1"/>
  <c r="M253" i="22"/>
  <c r="J253" i="22" s="1"/>
  <c r="M261" i="22"/>
  <c r="J261" i="22" s="1"/>
  <c r="M269" i="22"/>
  <c r="J269" i="22" s="1"/>
  <c r="M277" i="22"/>
  <c r="J277" i="22" s="1"/>
  <c r="M285" i="22"/>
  <c r="J285" i="22" s="1"/>
  <c r="M293" i="22"/>
  <c r="J293" i="22" s="1"/>
  <c r="M301" i="22"/>
  <c r="J301" i="22" s="1"/>
  <c r="M309" i="22"/>
  <c r="J309" i="22" s="1"/>
  <c r="M317" i="22"/>
  <c r="J317" i="22" s="1"/>
  <c r="M325" i="22"/>
  <c r="J325" i="22" s="1"/>
  <c r="M333" i="22"/>
  <c r="J333" i="22" s="1"/>
  <c r="M341" i="22"/>
  <c r="J341" i="22" s="1"/>
  <c r="M349" i="22"/>
  <c r="J349" i="22" s="1"/>
  <c r="M357" i="22"/>
  <c r="J357" i="22" s="1"/>
  <c r="M365" i="22"/>
  <c r="J365" i="22" s="1"/>
  <c r="M373" i="22"/>
  <c r="J373" i="22" s="1"/>
  <c r="M381" i="22"/>
  <c r="J381" i="22" s="1"/>
  <c r="M389" i="22"/>
  <c r="J389" i="22" s="1"/>
  <c r="M397" i="22"/>
  <c r="J397" i="22" s="1"/>
  <c r="M405" i="22"/>
  <c r="J405" i="22" s="1"/>
  <c r="M413" i="22"/>
  <c r="J413" i="22" s="1"/>
  <c r="M421" i="22"/>
  <c r="J421" i="22" s="1"/>
  <c r="M429" i="22"/>
  <c r="J429" i="22" s="1"/>
  <c r="M437" i="22"/>
  <c r="J437" i="22" s="1"/>
  <c r="M445" i="22"/>
  <c r="J445" i="22" s="1"/>
  <c r="M453" i="22"/>
  <c r="J453" i="22" s="1"/>
  <c r="M461" i="22"/>
  <c r="J461" i="22" s="1"/>
  <c r="M469" i="22"/>
  <c r="J469" i="22" s="1"/>
  <c r="M477" i="22"/>
  <c r="J477" i="22" s="1"/>
  <c r="M485" i="22"/>
  <c r="J485" i="22" s="1"/>
  <c r="M493" i="22"/>
  <c r="J493" i="22" s="1"/>
  <c r="M501" i="22"/>
  <c r="J501" i="22" s="1"/>
  <c r="M509" i="22"/>
  <c r="J509" i="22" s="1"/>
  <c r="M517" i="22"/>
  <c r="J517" i="22" s="1"/>
  <c r="M525" i="22"/>
  <c r="J525" i="22" s="1"/>
  <c r="M533" i="22"/>
  <c r="J533" i="22" s="1"/>
  <c r="M541" i="22"/>
  <c r="J541" i="22" s="1"/>
  <c r="M549" i="22"/>
  <c r="J549" i="22" s="1"/>
  <c r="M557" i="22"/>
  <c r="J557" i="22" s="1"/>
  <c r="M565" i="22"/>
  <c r="J565" i="22" s="1"/>
  <c r="M573" i="22"/>
  <c r="J573" i="22" s="1"/>
  <c r="M581" i="22"/>
  <c r="J581" i="22" s="1"/>
  <c r="M589" i="22"/>
  <c r="J589" i="22" s="1"/>
  <c r="M597" i="22"/>
  <c r="J597" i="22" s="1"/>
  <c r="M605" i="22"/>
  <c r="J605" i="22" s="1"/>
  <c r="M613" i="22"/>
  <c r="J613" i="22" s="1"/>
  <c r="M621" i="22"/>
  <c r="J621" i="22" s="1"/>
  <c r="M629" i="22"/>
  <c r="J629" i="22" s="1"/>
  <c r="M637" i="22"/>
  <c r="J637" i="22" s="1"/>
  <c r="M645" i="22"/>
  <c r="J645" i="22" s="1"/>
  <c r="M653" i="22"/>
  <c r="J653" i="22" s="1"/>
  <c r="M661" i="22"/>
  <c r="J661" i="22" s="1"/>
  <c r="M669" i="22"/>
  <c r="J669" i="22" s="1"/>
  <c r="M677" i="22"/>
  <c r="J677" i="22" s="1"/>
  <c r="M685" i="22"/>
  <c r="J685" i="22" s="1"/>
  <c r="M14" i="22"/>
  <c r="J14" i="22" s="1"/>
  <c r="M22" i="22"/>
  <c r="J22" i="22" s="1"/>
  <c r="M30" i="22"/>
  <c r="J30" i="22" s="1"/>
  <c r="M38" i="22"/>
  <c r="J38" i="22" s="1"/>
  <c r="M46" i="22"/>
  <c r="J46" i="22" s="1"/>
  <c r="M54" i="22"/>
  <c r="J54" i="22" s="1"/>
  <c r="M62" i="22"/>
  <c r="J62" i="22" s="1"/>
  <c r="M70" i="22"/>
  <c r="J70" i="22" s="1"/>
  <c r="M78" i="22"/>
  <c r="J78" i="22" s="1"/>
  <c r="M86" i="22"/>
  <c r="J86" i="22" s="1"/>
  <c r="M94" i="22"/>
  <c r="J94" i="22" s="1"/>
  <c r="M102" i="22"/>
  <c r="J102" i="22" s="1"/>
  <c r="M110" i="22"/>
  <c r="J110" i="22" s="1"/>
  <c r="M118" i="22"/>
  <c r="J118" i="22" s="1"/>
  <c r="M126" i="22"/>
  <c r="J126" i="22" s="1"/>
  <c r="M134" i="22"/>
  <c r="J134" i="22" s="1"/>
  <c r="M142" i="22"/>
  <c r="J142" i="22" s="1"/>
  <c r="M150" i="22"/>
  <c r="J150" i="22" s="1"/>
  <c r="M158" i="22"/>
  <c r="J158" i="22" s="1"/>
  <c r="M166" i="22"/>
  <c r="J166" i="22" s="1"/>
  <c r="M174" i="22"/>
  <c r="J174" i="22" s="1"/>
  <c r="M182" i="22"/>
  <c r="J182" i="22" s="1"/>
  <c r="M190" i="22"/>
  <c r="J190" i="22" s="1"/>
  <c r="M198" i="22"/>
  <c r="J198" i="22" s="1"/>
  <c r="M206" i="22"/>
  <c r="J206" i="22" s="1"/>
  <c r="M214" i="22"/>
  <c r="J214" i="22" s="1"/>
  <c r="M222" i="22"/>
  <c r="J222" i="22" s="1"/>
  <c r="M230" i="22"/>
  <c r="J230" i="22" s="1"/>
  <c r="M238" i="22"/>
  <c r="J238" i="22" s="1"/>
  <c r="M246" i="22"/>
  <c r="J246" i="22" s="1"/>
  <c r="M254" i="22"/>
  <c r="J254" i="22" s="1"/>
  <c r="M262" i="22"/>
  <c r="J262" i="22" s="1"/>
  <c r="M270" i="22"/>
  <c r="J270" i="22" s="1"/>
  <c r="M278" i="22"/>
  <c r="J278" i="22" s="1"/>
  <c r="M286" i="22"/>
  <c r="J286" i="22" s="1"/>
  <c r="M294" i="22"/>
  <c r="J294" i="22" s="1"/>
  <c r="M302" i="22"/>
  <c r="J302" i="22" s="1"/>
  <c r="M310" i="22"/>
  <c r="J310" i="22" s="1"/>
  <c r="M318" i="22"/>
  <c r="J318" i="22" s="1"/>
  <c r="M326" i="22"/>
  <c r="J326" i="22" s="1"/>
  <c r="M334" i="22"/>
  <c r="J334" i="22" s="1"/>
  <c r="M342" i="22"/>
  <c r="J342" i="22" s="1"/>
  <c r="M350" i="22"/>
  <c r="J350" i="22" s="1"/>
  <c r="M358" i="22"/>
  <c r="J358" i="22" s="1"/>
  <c r="M366" i="22"/>
  <c r="J366" i="22" s="1"/>
  <c r="M374" i="22"/>
  <c r="J374" i="22" s="1"/>
  <c r="M382" i="22"/>
  <c r="J382" i="22" s="1"/>
  <c r="M390" i="22"/>
  <c r="J390" i="22" s="1"/>
  <c r="M398" i="22"/>
  <c r="J398" i="22" s="1"/>
  <c r="M406" i="22"/>
  <c r="J406" i="22" s="1"/>
  <c r="M414" i="22"/>
  <c r="J414" i="22" s="1"/>
  <c r="M422" i="22"/>
  <c r="J422" i="22" s="1"/>
  <c r="M430" i="22"/>
  <c r="J430" i="22" s="1"/>
  <c r="M438" i="22"/>
  <c r="J438" i="22" s="1"/>
  <c r="M446" i="22"/>
  <c r="J446" i="22" s="1"/>
  <c r="M454" i="22"/>
  <c r="J454" i="22" s="1"/>
  <c r="M462" i="22"/>
  <c r="J462" i="22" s="1"/>
  <c r="M470" i="22"/>
  <c r="J470" i="22" s="1"/>
  <c r="M478" i="22"/>
  <c r="J478" i="22" s="1"/>
  <c r="M486" i="22"/>
  <c r="J486" i="22" s="1"/>
  <c r="M494" i="22"/>
  <c r="J494" i="22" s="1"/>
  <c r="M502" i="22"/>
  <c r="J502" i="22" s="1"/>
  <c r="M510" i="22"/>
  <c r="J510" i="22" s="1"/>
  <c r="M518" i="22"/>
  <c r="J518" i="22" s="1"/>
  <c r="M526" i="22"/>
  <c r="J526" i="22" s="1"/>
  <c r="M534" i="22"/>
  <c r="J534" i="22" s="1"/>
  <c r="M542" i="22"/>
  <c r="J542" i="22" s="1"/>
  <c r="M550" i="22"/>
  <c r="J550" i="22" s="1"/>
  <c r="M558" i="22"/>
  <c r="J558" i="22" s="1"/>
  <c r="M566" i="22"/>
  <c r="J566" i="22" s="1"/>
  <c r="M574" i="22"/>
  <c r="J574" i="22" s="1"/>
  <c r="M582" i="22"/>
  <c r="J582" i="22" s="1"/>
  <c r="M590" i="22"/>
  <c r="J590" i="22" s="1"/>
  <c r="M598" i="22"/>
  <c r="J598" i="22" s="1"/>
  <c r="M606" i="22"/>
  <c r="J606" i="22" s="1"/>
  <c r="M614" i="22"/>
  <c r="J614" i="22" s="1"/>
  <c r="M15" i="22"/>
  <c r="J15" i="22" s="1"/>
  <c r="M23" i="22"/>
  <c r="J23" i="22" s="1"/>
  <c r="M31" i="22"/>
  <c r="J31" i="22" s="1"/>
  <c r="M39" i="22"/>
  <c r="J39" i="22" s="1"/>
  <c r="M47" i="22"/>
  <c r="J47" i="22" s="1"/>
  <c r="M55" i="22"/>
  <c r="J55" i="22" s="1"/>
  <c r="M63" i="22"/>
  <c r="J63" i="22" s="1"/>
  <c r="M71" i="22"/>
  <c r="J71" i="22" s="1"/>
  <c r="M79" i="22"/>
  <c r="J79" i="22" s="1"/>
  <c r="M87" i="22"/>
  <c r="J87" i="22" s="1"/>
  <c r="M95" i="22"/>
  <c r="J95" i="22" s="1"/>
  <c r="M103" i="22"/>
  <c r="J103" i="22" s="1"/>
  <c r="M111" i="22"/>
  <c r="J111" i="22" s="1"/>
  <c r="M119" i="22"/>
  <c r="J119" i="22" s="1"/>
  <c r="M127" i="22"/>
  <c r="J127" i="22" s="1"/>
  <c r="M135" i="22"/>
  <c r="J135" i="22" s="1"/>
  <c r="M143" i="22"/>
  <c r="J143" i="22" s="1"/>
  <c r="M151" i="22"/>
  <c r="J151" i="22" s="1"/>
  <c r="M159" i="22"/>
  <c r="J159" i="22" s="1"/>
  <c r="M167" i="22"/>
  <c r="J167" i="22" s="1"/>
  <c r="M175" i="22"/>
  <c r="J175" i="22" s="1"/>
  <c r="M183" i="22"/>
  <c r="J183" i="22" s="1"/>
  <c r="M191" i="22"/>
  <c r="J191" i="22" s="1"/>
  <c r="M199" i="22"/>
  <c r="J199" i="22" s="1"/>
  <c r="M207" i="22"/>
  <c r="J207" i="22" s="1"/>
  <c r="M215" i="22"/>
  <c r="J215" i="22" s="1"/>
  <c r="M223" i="22"/>
  <c r="J223" i="22" s="1"/>
  <c r="M231" i="22"/>
  <c r="J231" i="22" s="1"/>
  <c r="M239" i="22"/>
  <c r="J239" i="22" s="1"/>
  <c r="M247" i="22"/>
  <c r="J247" i="22" s="1"/>
  <c r="M255" i="22"/>
  <c r="J255" i="22" s="1"/>
  <c r="M263" i="22"/>
  <c r="J263" i="22" s="1"/>
  <c r="M271" i="22"/>
  <c r="J271" i="22" s="1"/>
  <c r="M279" i="22"/>
  <c r="J279" i="22" s="1"/>
  <c r="M287" i="22"/>
  <c r="J287" i="22" s="1"/>
  <c r="M295" i="22"/>
  <c r="J295" i="22" s="1"/>
  <c r="M303" i="22"/>
  <c r="J303" i="22" s="1"/>
  <c r="M311" i="22"/>
  <c r="J311" i="22" s="1"/>
  <c r="M319" i="22"/>
  <c r="J319" i="22" s="1"/>
  <c r="M327" i="22"/>
  <c r="J327" i="22" s="1"/>
  <c r="M335" i="22"/>
  <c r="J335" i="22" s="1"/>
  <c r="M343" i="22"/>
  <c r="J343" i="22" s="1"/>
  <c r="M351" i="22"/>
  <c r="J351" i="22" s="1"/>
  <c r="M359" i="22"/>
  <c r="J359" i="22" s="1"/>
  <c r="M367" i="22"/>
  <c r="J367" i="22" s="1"/>
  <c r="M375" i="22"/>
  <c r="J375" i="22" s="1"/>
  <c r="M383" i="22"/>
  <c r="J383" i="22" s="1"/>
  <c r="M391" i="22"/>
  <c r="J391" i="22" s="1"/>
  <c r="M399" i="22"/>
  <c r="J399" i="22" s="1"/>
  <c r="M407" i="22"/>
  <c r="J407" i="22" s="1"/>
  <c r="M415" i="22"/>
  <c r="J415" i="22" s="1"/>
  <c r="M423" i="22"/>
  <c r="J423" i="22" s="1"/>
  <c r="M431" i="22"/>
  <c r="J431" i="22" s="1"/>
  <c r="M439" i="22"/>
  <c r="J439" i="22" s="1"/>
  <c r="M447" i="22"/>
  <c r="J447" i="22" s="1"/>
  <c r="M455" i="22"/>
  <c r="J455" i="22" s="1"/>
  <c r="M463" i="22"/>
  <c r="J463" i="22" s="1"/>
  <c r="M471" i="22"/>
  <c r="J471" i="22" s="1"/>
  <c r="M479" i="22"/>
  <c r="J479" i="22" s="1"/>
  <c r="M487" i="22"/>
  <c r="J487" i="22" s="1"/>
  <c r="M495" i="22"/>
  <c r="J495" i="22" s="1"/>
  <c r="M503" i="22"/>
  <c r="J503" i="22" s="1"/>
  <c r="M511" i="22"/>
  <c r="J511" i="22" s="1"/>
  <c r="M519" i="22"/>
  <c r="J519" i="22" s="1"/>
  <c r="M527" i="22"/>
  <c r="J527" i="22" s="1"/>
  <c r="M535" i="22"/>
  <c r="J535" i="22" s="1"/>
  <c r="M543" i="22"/>
  <c r="J543" i="22" s="1"/>
  <c r="M551" i="22"/>
  <c r="J551" i="22" s="1"/>
  <c r="M559" i="22"/>
  <c r="J559" i="22" s="1"/>
  <c r="M16" i="22"/>
  <c r="J16" i="22" s="1"/>
  <c r="M24" i="22"/>
  <c r="J24" i="22" s="1"/>
  <c r="M32" i="22"/>
  <c r="J32" i="22" s="1"/>
  <c r="M40" i="22"/>
  <c r="J40" i="22" s="1"/>
  <c r="M48" i="22"/>
  <c r="J48" i="22" s="1"/>
  <c r="M56" i="22"/>
  <c r="J56" i="22" s="1"/>
  <c r="M64" i="22"/>
  <c r="J64" i="22" s="1"/>
  <c r="M72" i="22"/>
  <c r="J72" i="22" s="1"/>
  <c r="M80" i="22"/>
  <c r="J80" i="22" s="1"/>
  <c r="M88" i="22"/>
  <c r="J88" i="22" s="1"/>
  <c r="M96" i="22"/>
  <c r="J96" i="22" s="1"/>
  <c r="M104" i="22"/>
  <c r="J104" i="22" s="1"/>
  <c r="M112" i="22"/>
  <c r="J112" i="22" s="1"/>
  <c r="M120" i="22"/>
  <c r="J120" i="22" s="1"/>
  <c r="M128" i="22"/>
  <c r="J128" i="22" s="1"/>
  <c r="M136" i="22"/>
  <c r="J136" i="22" s="1"/>
  <c r="M144" i="22"/>
  <c r="J144" i="22" s="1"/>
  <c r="M152" i="22"/>
  <c r="J152" i="22" s="1"/>
  <c r="M160" i="22"/>
  <c r="J160" i="22" s="1"/>
  <c r="M168" i="22"/>
  <c r="J168" i="22" s="1"/>
  <c r="M176" i="22"/>
  <c r="J176" i="22" s="1"/>
  <c r="M184" i="22"/>
  <c r="J184" i="22" s="1"/>
  <c r="M192" i="22"/>
  <c r="J192" i="22" s="1"/>
  <c r="M200" i="22"/>
  <c r="J200" i="22" s="1"/>
  <c r="M208" i="22"/>
  <c r="J208" i="22" s="1"/>
  <c r="M216" i="22"/>
  <c r="J216" i="22" s="1"/>
  <c r="M224" i="22"/>
  <c r="J224" i="22" s="1"/>
  <c r="M232" i="22"/>
  <c r="J232" i="22" s="1"/>
  <c r="M240" i="22"/>
  <c r="J240" i="22" s="1"/>
  <c r="M248" i="22"/>
  <c r="J248" i="22" s="1"/>
  <c r="M256" i="22"/>
  <c r="J256" i="22" s="1"/>
  <c r="M264" i="22"/>
  <c r="J264" i="22" s="1"/>
  <c r="M272" i="22"/>
  <c r="J272" i="22" s="1"/>
  <c r="M280" i="22"/>
  <c r="J280" i="22" s="1"/>
  <c r="M288" i="22"/>
  <c r="J288" i="22" s="1"/>
  <c r="M296" i="22"/>
  <c r="J296" i="22" s="1"/>
  <c r="M304" i="22"/>
  <c r="J304" i="22" s="1"/>
  <c r="M312" i="22"/>
  <c r="J312" i="22" s="1"/>
  <c r="M320" i="22"/>
  <c r="J320" i="22" s="1"/>
  <c r="M328" i="22"/>
  <c r="J328" i="22" s="1"/>
  <c r="M336" i="22"/>
  <c r="J336" i="22" s="1"/>
  <c r="M344" i="22"/>
  <c r="J344" i="22" s="1"/>
  <c r="M352" i="22"/>
  <c r="J352" i="22" s="1"/>
  <c r="M360" i="22"/>
  <c r="J360" i="22" s="1"/>
  <c r="M368" i="22"/>
  <c r="J368" i="22" s="1"/>
  <c r="M376" i="22"/>
  <c r="J376" i="22" s="1"/>
  <c r="M384" i="22"/>
  <c r="J384" i="22" s="1"/>
  <c r="M392" i="22"/>
  <c r="J392" i="22" s="1"/>
  <c r="M400" i="22"/>
  <c r="J400" i="22" s="1"/>
  <c r="M408" i="22"/>
  <c r="J408" i="22" s="1"/>
  <c r="M416" i="22"/>
  <c r="J416" i="22" s="1"/>
  <c r="M424" i="22"/>
  <c r="J424" i="22" s="1"/>
  <c r="M432" i="22"/>
  <c r="J432" i="22" s="1"/>
  <c r="M440" i="22"/>
  <c r="J440" i="22" s="1"/>
  <c r="M448" i="22"/>
  <c r="J448" i="22" s="1"/>
  <c r="M456" i="22"/>
  <c r="J456" i="22" s="1"/>
  <c r="M464" i="22"/>
  <c r="J464" i="22" s="1"/>
  <c r="M472" i="22"/>
  <c r="J472" i="22" s="1"/>
  <c r="M480" i="22"/>
  <c r="J480" i="22" s="1"/>
  <c r="M488" i="22"/>
  <c r="J488" i="22" s="1"/>
  <c r="M496" i="22"/>
  <c r="J496" i="22" s="1"/>
  <c r="M504" i="22"/>
  <c r="J504" i="22" s="1"/>
  <c r="M512" i="22"/>
  <c r="J512" i="22" s="1"/>
  <c r="M520" i="22"/>
  <c r="J520" i="22" s="1"/>
  <c r="M528" i="22"/>
  <c r="J528" i="22" s="1"/>
  <c r="M536" i="22"/>
  <c r="J536" i="22" s="1"/>
  <c r="M544" i="22"/>
  <c r="J544" i="22" s="1"/>
  <c r="M552" i="22"/>
  <c r="J552" i="22" s="1"/>
  <c r="M17" i="22"/>
  <c r="J17" i="22" s="1"/>
  <c r="M25" i="22"/>
  <c r="J25" i="22" s="1"/>
  <c r="M33" i="22"/>
  <c r="J33" i="22" s="1"/>
  <c r="M41" i="22"/>
  <c r="J41" i="22" s="1"/>
  <c r="M49" i="22"/>
  <c r="J49" i="22" s="1"/>
  <c r="M57" i="22"/>
  <c r="J57" i="22" s="1"/>
  <c r="M65" i="22"/>
  <c r="J65" i="22" s="1"/>
  <c r="M73" i="22"/>
  <c r="J73" i="22" s="1"/>
  <c r="M81" i="22"/>
  <c r="J81" i="22" s="1"/>
  <c r="M89" i="22"/>
  <c r="J89" i="22" s="1"/>
  <c r="M97" i="22"/>
  <c r="J97" i="22" s="1"/>
  <c r="M105" i="22"/>
  <c r="J105" i="22" s="1"/>
  <c r="M113" i="22"/>
  <c r="J113" i="22" s="1"/>
  <c r="M121" i="22"/>
  <c r="J121" i="22" s="1"/>
  <c r="M129" i="22"/>
  <c r="J129" i="22" s="1"/>
  <c r="M137" i="22"/>
  <c r="J137" i="22" s="1"/>
  <c r="M145" i="22"/>
  <c r="J145" i="22" s="1"/>
  <c r="M153" i="22"/>
  <c r="J153" i="22" s="1"/>
  <c r="M161" i="22"/>
  <c r="J161" i="22" s="1"/>
  <c r="M169" i="22"/>
  <c r="J169" i="22" s="1"/>
  <c r="M177" i="22"/>
  <c r="J177" i="22" s="1"/>
  <c r="M185" i="22"/>
  <c r="J185" i="22" s="1"/>
  <c r="M193" i="22"/>
  <c r="J193" i="22" s="1"/>
  <c r="M201" i="22"/>
  <c r="J201" i="22" s="1"/>
  <c r="M209" i="22"/>
  <c r="J209" i="22" s="1"/>
  <c r="M217" i="22"/>
  <c r="J217" i="22" s="1"/>
  <c r="M225" i="22"/>
  <c r="J225" i="22" s="1"/>
  <c r="M233" i="22"/>
  <c r="J233" i="22" s="1"/>
  <c r="M241" i="22"/>
  <c r="J241" i="22" s="1"/>
  <c r="M249" i="22"/>
  <c r="J249" i="22" s="1"/>
  <c r="M257" i="22"/>
  <c r="J257" i="22" s="1"/>
  <c r="M265" i="22"/>
  <c r="J265" i="22" s="1"/>
  <c r="M273" i="22"/>
  <c r="J273" i="22" s="1"/>
  <c r="M281" i="22"/>
  <c r="J281" i="22" s="1"/>
  <c r="M289" i="22"/>
  <c r="J289" i="22" s="1"/>
  <c r="M297" i="22"/>
  <c r="J297" i="22" s="1"/>
  <c r="M305" i="22"/>
  <c r="J305" i="22" s="1"/>
  <c r="M313" i="22"/>
  <c r="J313" i="22" s="1"/>
  <c r="M321" i="22"/>
  <c r="J321" i="22" s="1"/>
  <c r="M329" i="22"/>
  <c r="J329" i="22" s="1"/>
  <c r="M337" i="22"/>
  <c r="J337" i="22" s="1"/>
  <c r="M345" i="22"/>
  <c r="J345" i="22" s="1"/>
  <c r="M353" i="22"/>
  <c r="J353" i="22" s="1"/>
  <c r="M361" i="22"/>
  <c r="J361" i="22" s="1"/>
  <c r="M369" i="22"/>
  <c r="J369" i="22" s="1"/>
  <c r="M377" i="22"/>
  <c r="J377" i="22" s="1"/>
  <c r="M385" i="22"/>
  <c r="J385" i="22" s="1"/>
  <c r="M393" i="22"/>
  <c r="J393" i="22" s="1"/>
  <c r="M401" i="22"/>
  <c r="J401" i="22" s="1"/>
  <c r="M409" i="22"/>
  <c r="J409" i="22" s="1"/>
  <c r="M417" i="22"/>
  <c r="J417" i="22" s="1"/>
  <c r="M425" i="22"/>
  <c r="J425" i="22" s="1"/>
  <c r="M433" i="22"/>
  <c r="J433" i="22" s="1"/>
  <c r="M441" i="22"/>
  <c r="J441" i="22" s="1"/>
  <c r="M449" i="22"/>
  <c r="J449" i="22" s="1"/>
  <c r="M457" i="22"/>
  <c r="J457" i="22" s="1"/>
  <c r="M465" i="22"/>
  <c r="J465" i="22" s="1"/>
  <c r="M473" i="22"/>
  <c r="J473" i="22" s="1"/>
  <c r="M481" i="22"/>
  <c r="J481" i="22" s="1"/>
  <c r="M489" i="22"/>
  <c r="J489" i="22" s="1"/>
  <c r="M497" i="22"/>
  <c r="J497" i="22" s="1"/>
  <c r="M505" i="22"/>
  <c r="J505" i="22" s="1"/>
  <c r="M513" i="22"/>
  <c r="J513" i="22" s="1"/>
  <c r="M521" i="22"/>
  <c r="J521" i="22" s="1"/>
  <c r="M529" i="22"/>
  <c r="J529" i="22" s="1"/>
  <c r="M537" i="22"/>
  <c r="J537" i="22" s="1"/>
  <c r="M545" i="22"/>
  <c r="J545" i="22" s="1"/>
  <c r="M553" i="22"/>
  <c r="J553" i="22" s="1"/>
  <c r="M561" i="22"/>
  <c r="J561" i="22" s="1"/>
  <c r="M569" i="22"/>
  <c r="J569" i="22" s="1"/>
  <c r="M577" i="22"/>
  <c r="J577" i="22" s="1"/>
  <c r="M585" i="22"/>
  <c r="J585" i="22" s="1"/>
  <c r="M593" i="22"/>
  <c r="J593" i="22" s="1"/>
  <c r="M601" i="22"/>
  <c r="J601" i="22" s="1"/>
  <c r="M609" i="22"/>
  <c r="J609" i="22" s="1"/>
  <c r="M617" i="22"/>
  <c r="J617" i="22" s="1"/>
  <c r="M625" i="22"/>
  <c r="J625" i="22" s="1"/>
  <c r="M633" i="22"/>
  <c r="J633" i="22" s="1"/>
  <c r="M641" i="22"/>
  <c r="J641" i="22" s="1"/>
  <c r="M649" i="22"/>
  <c r="J649" i="22" s="1"/>
  <c r="M657" i="22"/>
  <c r="J657" i="22" s="1"/>
  <c r="M665" i="22"/>
  <c r="J665" i="22" s="1"/>
  <c r="M673" i="22"/>
  <c r="J673" i="22" s="1"/>
  <c r="M681" i="22"/>
  <c r="J681" i="22" s="1"/>
  <c r="M689" i="22"/>
  <c r="J689" i="22" s="1"/>
  <c r="M548" i="22"/>
  <c r="J548" i="22" s="1"/>
  <c r="M572" i="22"/>
  <c r="J572" i="22" s="1"/>
  <c r="M588" i="22"/>
  <c r="J588" i="22" s="1"/>
  <c r="M604" i="22"/>
  <c r="J604" i="22" s="1"/>
  <c r="M620" i="22"/>
  <c r="J620" i="22" s="1"/>
  <c r="M631" i="22"/>
  <c r="J631" i="22" s="1"/>
  <c r="M642" i="22"/>
  <c r="J642" i="22" s="1"/>
  <c r="M652" i="22"/>
  <c r="J652" i="22" s="1"/>
  <c r="M663" i="22"/>
  <c r="J663" i="22" s="1"/>
  <c r="M674" i="22"/>
  <c r="J674" i="22" s="1"/>
  <c r="M684" i="22"/>
  <c r="J684" i="22" s="1"/>
  <c r="M694" i="22"/>
  <c r="J694" i="22" s="1"/>
  <c r="M702" i="22"/>
  <c r="J702" i="22" s="1"/>
  <c r="M710" i="22"/>
  <c r="J710" i="22" s="1"/>
  <c r="M718" i="22"/>
  <c r="J718" i="22" s="1"/>
  <c r="M726" i="22"/>
  <c r="J726" i="22" s="1"/>
  <c r="M734" i="22"/>
  <c r="J734" i="22" s="1"/>
  <c r="M742" i="22"/>
  <c r="J742" i="22" s="1"/>
  <c r="M750" i="22"/>
  <c r="J750" i="22" s="1"/>
  <c r="M758" i="22"/>
  <c r="J758" i="22" s="1"/>
  <c r="M766" i="22"/>
  <c r="J766" i="22" s="1"/>
  <c r="M774" i="22"/>
  <c r="J774" i="22" s="1"/>
  <c r="M782" i="22"/>
  <c r="J782" i="22" s="1"/>
  <c r="M790" i="22"/>
  <c r="J790" i="22" s="1"/>
  <c r="M798" i="22"/>
  <c r="J798" i="22" s="1"/>
  <c r="M806" i="22"/>
  <c r="J806" i="22" s="1"/>
  <c r="M814" i="22"/>
  <c r="J814" i="22" s="1"/>
  <c r="M822" i="22"/>
  <c r="J822" i="22" s="1"/>
  <c r="M830" i="22"/>
  <c r="J830" i="22" s="1"/>
  <c r="M838" i="22"/>
  <c r="J838" i="22" s="1"/>
  <c r="M846" i="22"/>
  <c r="J846" i="22" s="1"/>
  <c r="M854" i="22"/>
  <c r="J854" i="22" s="1"/>
  <c r="M862" i="22"/>
  <c r="J862" i="22" s="1"/>
  <c r="M870" i="22"/>
  <c r="J870" i="22" s="1"/>
  <c r="M878" i="22"/>
  <c r="J878" i="22" s="1"/>
  <c r="M886" i="22"/>
  <c r="J886" i="22" s="1"/>
  <c r="M894" i="22"/>
  <c r="J894" i="22" s="1"/>
  <c r="M902" i="22"/>
  <c r="J902" i="22" s="1"/>
  <c r="M910" i="22"/>
  <c r="J910" i="22" s="1"/>
  <c r="M918" i="22"/>
  <c r="J918" i="22" s="1"/>
  <c r="M926" i="22"/>
  <c r="J926" i="22" s="1"/>
  <c r="M934" i="22"/>
  <c r="J934" i="22" s="1"/>
  <c r="M942" i="22"/>
  <c r="J942" i="22" s="1"/>
  <c r="M950" i="22"/>
  <c r="J950" i="22" s="1"/>
  <c r="M958" i="22"/>
  <c r="J958" i="22" s="1"/>
  <c r="M966" i="22"/>
  <c r="J966" i="22" s="1"/>
  <c r="M974" i="22"/>
  <c r="J974" i="22" s="1"/>
  <c r="M982" i="22"/>
  <c r="J982" i="22" s="1"/>
  <c r="M990" i="22"/>
  <c r="J990" i="22" s="1"/>
  <c r="M998" i="22"/>
  <c r="J998" i="22" s="1"/>
  <c r="I12" i="22"/>
  <c r="I20" i="22"/>
  <c r="I28" i="22"/>
  <c r="I36" i="22"/>
  <c r="I44" i="22"/>
  <c r="I52" i="22"/>
  <c r="I60" i="22"/>
  <c r="I68" i="22"/>
  <c r="I76" i="22"/>
  <c r="I84" i="22"/>
  <c r="I92" i="22"/>
  <c r="I100" i="22"/>
  <c r="I108" i="22"/>
  <c r="I116" i="22"/>
  <c r="I124" i="22"/>
  <c r="I132" i="22"/>
  <c r="I140" i="22"/>
  <c r="I148" i="22"/>
  <c r="M556" i="22"/>
  <c r="J556" i="22" s="1"/>
  <c r="M575" i="22"/>
  <c r="J575" i="22" s="1"/>
  <c r="M591" i="22"/>
  <c r="J591" i="22" s="1"/>
  <c r="M607" i="22"/>
  <c r="J607" i="22" s="1"/>
  <c r="M622" i="22"/>
  <c r="J622" i="22" s="1"/>
  <c r="M632" i="22"/>
  <c r="J632" i="22" s="1"/>
  <c r="M643" i="22"/>
  <c r="J643" i="22" s="1"/>
  <c r="M654" i="22"/>
  <c r="J654" i="22" s="1"/>
  <c r="M664" i="22"/>
  <c r="J664" i="22" s="1"/>
  <c r="M675" i="22"/>
  <c r="J675" i="22" s="1"/>
  <c r="M686" i="22"/>
  <c r="J686" i="22" s="1"/>
  <c r="M695" i="22"/>
  <c r="J695" i="22" s="1"/>
  <c r="M703" i="22"/>
  <c r="J703" i="22" s="1"/>
  <c r="M711" i="22"/>
  <c r="J711" i="22" s="1"/>
  <c r="M719" i="22"/>
  <c r="J719" i="22" s="1"/>
  <c r="M727" i="22"/>
  <c r="J727" i="22" s="1"/>
  <c r="M735" i="22"/>
  <c r="J735" i="22" s="1"/>
  <c r="M743" i="22"/>
  <c r="J743" i="22" s="1"/>
  <c r="M751" i="22"/>
  <c r="J751" i="22" s="1"/>
  <c r="M759" i="22"/>
  <c r="J759" i="22" s="1"/>
  <c r="M767" i="22"/>
  <c r="J767" i="22" s="1"/>
  <c r="M775" i="22"/>
  <c r="J775" i="22" s="1"/>
  <c r="M783" i="22"/>
  <c r="J783" i="22" s="1"/>
  <c r="M791" i="22"/>
  <c r="J791" i="22" s="1"/>
  <c r="M799" i="22"/>
  <c r="J799" i="22" s="1"/>
  <c r="M807" i="22"/>
  <c r="J807" i="22" s="1"/>
  <c r="M815" i="22"/>
  <c r="J815" i="22" s="1"/>
  <c r="M823" i="22"/>
  <c r="J823" i="22" s="1"/>
  <c r="M831" i="22"/>
  <c r="J831" i="22" s="1"/>
  <c r="M839" i="22"/>
  <c r="J839" i="22" s="1"/>
  <c r="M847" i="22"/>
  <c r="J847" i="22" s="1"/>
  <c r="M855" i="22"/>
  <c r="J855" i="22" s="1"/>
  <c r="M863" i="22"/>
  <c r="J863" i="22" s="1"/>
  <c r="M871" i="22"/>
  <c r="J871" i="22" s="1"/>
  <c r="M879" i="22"/>
  <c r="J879" i="22" s="1"/>
  <c r="M887" i="22"/>
  <c r="J887" i="22" s="1"/>
  <c r="M895" i="22"/>
  <c r="J895" i="22" s="1"/>
  <c r="M903" i="22"/>
  <c r="J903" i="22" s="1"/>
  <c r="M911" i="22"/>
  <c r="J911" i="22" s="1"/>
  <c r="M919" i="22"/>
  <c r="J919" i="22" s="1"/>
  <c r="M927" i="22"/>
  <c r="J927" i="22" s="1"/>
  <c r="M935" i="22"/>
  <c r="J935" i="22" s="1"/>
  <c r="M943" i="22"/>
  <c r="J943" i="22" s="1"/>
  <c r="M951" i="22"/>
  <c r="J951" i="22" s="1"/>
  <c r="M959" i="22"/>
  <c r="J959" i="22" s="1"/>
  <c r="M967" i="22"/>
  <c r="J967" i="22" s="1"/>
  <c r="M975" i="22"/>
  <c r="J975" i="22" s="1"/>
  <c r="M983" i="22"/>
  <c r="J983" i="22" s="1"/>
  <c r="M991" i="22"/>
  <c r="J991" i="22" s="1"/>
  <c r="M999" i="22"/>
  <c r="J999" i="22" s="1"/>
  <c r="I13" i="22"/>
  <c r="I21" i="22"/>
  <c r="I29" i="22"/>
  <c r="I37" i="22"/>
  <c r="I45" i="22"/>
  <c r="I53" i="22"/>
  <c r="I61" i="22"/>
  <c r="I69" i="22"/>
  <c r="I77" i="22"/>
  <c r="I85" i="22"/>
  <c r="I93" i="22"/>
  <c r="I101" i="22"/>
  <c r="I109" i="22"/>
  <c r="I117" i="22"/>
  <c r="M560" i="22"/>
  <c r="J560" i="22" s="1"/>
  <c r="M576" i="22"/>
  <c r="J576" i="22" s="1"/>
  <c r="M592" i="22"/>
  <c r="J592" i="22" s="1"/>
  <c r="M608" i="22"/>
  <c r="J608" i="22" s="1"/>
  <c r="M623" i="22"/>
  <c r="J623" i="22" s="1"/>
  <c r="M634" i="22"/>
  <c r="J634" i="22" s="1"/>
  <c r="M644" i="22"/>
  <c r="J644" i="22" s="1"/>
  <c r="M655" i="22"/>
  <c r="J655" i="22" s="1"/>
  <c r="M666" i="22"/>
  <c r="J666" i="22" s="1"/>
  <c r="M676" i="22"/>
  <c r="J676" i="22" s="1"/>
  <c r="M687" i="22"/>
  <c r="J687" i="22" s="1"/>
  <c r="M696" i="22"/>
  <c r="J696" i="22" s="1"/>
  <c r="M704" i="22"/>
  <c r="J704" i="22" s="1"/>
  <c r="M712" i="22"/>
  <c r="J712" i="22" s="1"/>
  <c r="M720" i="22"/>
  <c r="J720" i="22" s="1"/>
  <c r="M728" i="22"/>
  <c r="J728" i="22" s="1"/>
  <c r="M736" i="22"/>
  <c r="J736" i="22" s="1"/>
  <c r="M744" i="22"/>
  <c r="J744" i="22" s="1"/>
  <c r="M752" i="22"/>
  <c r="J752" i="22" s="1"/>
  <c r="M760" i="22"/>
  <c r="J760" i="22" s="1"/>
  <c r="M768" i="22"/>
  <c r="J768" i="22" s="1"/>
  <c r="M776" i="22"/>
  <c r="J776" i="22" s="1"/>
  <c r="M784" i="22"/>
  <c r="J784" i="22" s="1"/>
  <c r="M792" i="22"/>
  <c r="J792" i="22" s="1"/>
  <c r="M800" i="22"/>
  <c r="J800" i="22" s="1"/>
  <c r="M808" i="22"/>
  <c r="J808" i="22" s="1"/>
  <c r="M816" i="22"/>
  <c r="J816" i="22" s="1"/>
  <c r="M824" i="22"/>
  <c r="J824" i="22" s="1"/>
  <c r="M832" i="22"/>
  <c r="J832" i="22" s="1"/>
  <c r="M840" i="22"/>
  <c r="J840" i="22" s="1"/>
  <c r="M848" i="22"/>
  <c r="J848" i="22" s="1"/>
  <c r="M856" i="22"/>
  <c r="J856" i="22" s="1"/>
  <c r="M864" i="22"/>
  <c r="J864" i="22" s="1"/>
  <c r="M872" i="22"/>
  <c r="J872" i="22" s="1"/>
  <c r="M880" i="22"/>
  <c r="J880" i="22" s="1"/>
  <c r="M888" i="22"/>
  <c r="J888" i="22" s="1"/>
  <c r="M896" i="22"/>
  <c r="J896" i="22" s="1"/>
  <c r="M904" i="22"/>
  <c r="J904" i="22" s="1"/>
  <c r="M912" i="22"/>
  <c r="J912" i="22" s="1"/>
  <c r="M920" i="22"/>
  <c r="J920" i="22" s="1"/>
  <c r="M928" i="22"/>
  <c r="J928" i="22" s="1"/>
  <c r="M936" i="22"/>
  <c r="J936" i="22" s="1"/>
  <c r="M944" i="22"/>
  <c r="J944" i="22" s="1"/>
  <c r="M952" i="22"/>
  <c r="J952" i="22" s="1"/>
  <c r="M960" i="22"/>
  <c r="J960" i="22" s="1"/>
  <c r="M968" i="22"/>
  <c r="J968" i="22" s="1"/>
  <c r="M976" i="22"/>
  <c r="J976" i="22" s="1"/>
  <c r="M984" i="22"/>
  <c r="J984" i="22" s="1"/>
  <c r="M992" i="22"/>
  <c r="J992" i="22" s="1"/>
  <c r="M1000" i="22"/>
  <c r="J1000" i="22" s="1"/>
  <c r="I14" i="22"/>
  <c r="I22" i="22"/>
  <c r="I30" i="22"/>
  <c r="I38" i="22"/>
  <c r="I46" i="22"/>
  <c r="I54" i="22"/>
  <c r="I62" i="22"/>
  <c r="I70" i="22"/>
  <c r="I78" i="22"/>
  <c r="I86" i="22"/>
  <c r="I94" i="22"/>
  <c r="I102" i="22"/>
  <c r="I110" i="22"/>
  <c r="I118" i="22"/>
  <c r="I126" i="22"/>
  <c r="I134" i="22"/>
  <c r="I142" i="22"/>
  <c r="I150" i="22"/>
  <c r="I158" i="22"/>
  <c r="I166" i="22"/>
  <c r="I174" i="22"/>
  <c r="I182" i="22"/>
  <c r="I190" i="22"/>
  <c r="M563" i="22"/>
  <c r="J563" i="22" s="1"/>
  <c r="M579" i="22"/>
  <c r="J579" i="22" s="1"/>
  <c r="M595" i="22"/>
  <c r="J595" i="22" s="1"/>
  <c r="M611" i="22"/>
  <c r="J611" i="22" s="1"/>
  <c r="M624" i="22"/>
  <c r="J624" i="22" s="1"/>
  <c r="M635" i="22"/>
  <c r="J635" i="22" s="1"/>
  <c r="M646" i="22"/>
  <c r="J646" i="22" s="1"/>
  <c r="M656" i="22"/>
  <c r="J656" i="22" s="1"/>
  <c r="M667" i="22"/>
  <c r="J667" i="22" s="1"/>
  <c r="M678" i="22"/>
  <c r="J678" i="22" s="1"/>
  <c r="M688" i="22"/>
  <c r="J688" i="22" s="1"/>
  <c r="M697" i="22"/>
  <c r="J697" i="22" s="1"/>
  <c r="M705" i="22"/>
  <c r="J705" i="22" s="1"/>
  <c r="M713" i="22"/>
  <c r="J713" i="22" s="1"/>
  <c r="M721" i="22"/>
  <c r="J721" i="22" s="1"/>
  <c r="M729" i="22"/>
  <c r="J729" i="22" s="1"/>
  <c r="M737" i="22"/>
  <c r="J737" i="22" s="1"/>
  <c r="M745" i="22"/>
  <c r="J745" i="22" s="1"/>
  <c r="M753" i="22"/>
  <c r="J753" i="22" s="1"/>
  <c r="M761" i="22"/>
  <c r="J761" i="22" s="1"/>
  <c r="M769" i="22"/>
  <c r="J769" i="22" s="1"/>
  <c r="M777" i="22"/>
  <c r="J777" i="22" s="1"/>
  <c r="M785" i="22"/>
  <c r="J785" i="22" s="1"/>
  <c r="M793" i="22"/>
  <c r="J793" i="22" s="1"/>
  <c r="M801" i="22"/>
  <c r="J801" i="22" s="1"/>
  <c r="M809" i="22"/>
  <c r="J809" i="22" s="1"/>
  <c r="M817" i="22"/>
  <c r="J817" i="22" s="1"/>
  <c r="M825" i="22"/>
  <c r="J825" i="22" s="1"/>
  <c r="M833" i="22"/>
  <c r="J833" i="22" s="1"/>
  <c r="M841" i="22"/>
  <c r="J841" i="22" s="1"/>
  <c r="M849" i="22"/>
  <c r="J849" i="22" s="1"/>
  <c r="M857" i="22"/>
  <c r="J857" i="22" s="1"/>
  <c r="M865" i="22"/>
  <c r="J865" i="22" s="1"/>
  <c r="M873" i="22"/>
  <c r="J873" i="22" s="1"/>
  <c r="M881" i="22"/>
  <c r="J881" i="22" s="1"/>
  <c r="M889" i="22"/>
  <c r="J889" i="22" s="1"/>
  <c r="M897" i="22"/>
  <c r="J897" i="22" s="1"/>
  <c r="M905" i="22"/>
  <c r="J905" i="22" s="1"/>
  <c r="M913" i="22"/>
  <c r="J913" i="22" s="1"/>
  <c r="M921" i="22"/>
  <c r="J921" i="22" s="1"/>
  <c r="M929" i="22"/>
  <c r="J929" i="22" s="1"/>
  <c r="M937" i="22"/>
  <c r="J937" i="22" s="1"/>
  <c r="M945" i="22"/>
  <c r="J945" i="22" s="1"/>
  <c r="M953" i="22"/>
  <c r="J953" i="22" s="1"/>
  <c r="M961" i="22"/>
  <c r="J961" i="22" s="1"/>
  <c r="M969" i="22"/>
  <c r="J969" i="22" s="1"/>
  <c r="M977" i="22"/>
  <c r="J977" i="22" s="1"/>
  <c r="M985" i="22"/>
  <c r="J985" i="22" s="1"/>
  <c r="M993" i="22"/>
  <c r="J993" i="22" s="1"/>
  <c r="M1001" i="22"/>
  <c r="J1001" i="22" s="1"/>
  <c r="I15" i="22"/>
  <c r="I23" i="22"/>
  <c r="I31" i="22"/>
  <c r="I39" i="22"/>
  <c r="I47" i="22"/>
  <c r="I55" i="22"/>
  <c r="I63" i="22"/>
  <c r="I71" i="22"/>
  <c r="I79" i="22"/>
  <c r="I87" i="22"/>
  <c r="I95" i="22"/>
  <c r="I103" i="22"/>
  <c r="I111" i="22"/>
  <c r="I119" i="22"/>
  <c r="I127" i="22"/>
  <c r="I135" i="22"/>
  <c r="I143" i="22"/>
  <c r="I151" i="22"/>
  <c r="I159" i="22"/>
  <c r="I167" i="22"/>
  <c r="I175" i="22"/>
  <c r="I183" i="22"/>
  <c r="I191" i="22"/>
  <c r="I199" i="22"/>
  <c r="I207" i="22"/>
  <c r="I215" i="22"/>
  <c r="I223" i="22"/>
  <c r="I231" i="22"/>
  <c r="I239" i="22"/>
  <c r="I247" i="22"/>
  <c r="I255" i="22"/>
  <c r="I263" i="22"/>
  <c r="I271" i="22"/>
  <c r="I279" i="22"/>
  <c r="I287" i="22"/>
  <c r="I295" i="22"/>
  <c r="M564" i="22"/>
  <c r="J564" i="22" s="1"/>
  <c r="M580" i="22"/>
  <c r="J580" i="22" s="1"/>
  <c r="M596" i="22"/>
  <c r="J596" i="22" s="1"/>
  <c r="M612" i="22"/>
  <c r="J612" i="22" s="1"/>
  <c r="M626" i="22"/>
  <c r="J626" i="22" s="1"/>
  <c r="M636" i="22"/>
  <c r="J636" i="22" s="1"/>
  <c r="M647" i="22"/>
  <c r="J647" i="22" s="1"/>
  <c r="M658" i="22"/>
  <c r="J658" i="22" s="1"/>
  <c r="M668" i="22"/>
  <c r="J668" i="22" s="1"/>
  <c r="M679" i="22"/>
  <c r="J679" i="22" s="1"/>
  <c r="M690" i="22"/>
  <c r="J690" i="22" s="1"/>
  <c r="M698" i="22"/>
  <c r="J698" i="22" s="1"/>
  <c r="M706" i="22"/>
  <c r="J706" i="22" s="1"/>
  <c r="M714" i="22"/>
  <c r="J714" i="22" s="1"/>
  <c r="M722" i="22"/>
  <c r="J722" i="22" s="1"/>
  <c r="M730" i="22"/>
  <c r="J730" i="22" s="1"/>
  <c r="M738" i="22"/>
  <c r="J738" i="22" s="1"/>
  <c r="M746" i="22"/>
  <c r="J746" i="22" s="1"/>
  <c r="M754" i="22"/>
  <c r="J754" i="22" s="1"/>
  <c r="M567" i="22"/>
  <c r="J567" i="22" s="1"/>
  <c r="M583" i="22"/>
  <c r="J583" i="22" s="1"/>
  <c r="M599" i="22"/>
  <c r="J599" i="22" s="1"/>
  <c r="M615" i="22"/>
  <c r="J615" i="22" s="1"/>
  <c r="M627" i="22"/>
  <c r="J627" i="22" s="1"/>
  <c r="M638" i="22"/>
  <c r="J638" i="22" s="1"/>
  <c r="M648" i="22"/>
  <c r="J648" i="22" s="1"/>
  <c r="M659" i="22"/>
  <c r="J659" i="22" s="1"/>
  <c r="M670" i="22"/>
  <c r="J670" i="22" s="1"/>
  <c r="M680" i="22"/>
  <c r="J680" i="22" s="1"/>
  <c r="M691" i="22"/>
  <c r="J691" i="22" s="1"/>
  <c r="M699" i="22"/>
  <c r="J699" i="22" s="1"/>
  <c r="M707" i="22"/>
  <c r="J707" i="22" s="1"/>
  <c r="M715" i="22"/>
  <c r="J715" i="22" s="1"/>
  <c r="M723" i="22"/>
  <c r="J723" i="22" s="1"/>
  <c r="M731" i="22"/>
  <c r="J731" i="22" s="1"/>
  <c r="M739" i="22"/>
  <c r="J739" i="22" s="1"/>
  <c r="M747" i="22"/>
  <c r="J747" i="22" s="1"/>
  <c r="M755" i="22"/>
  <c r="J755" i="22" s="1"/>
  <c r="M763" i="22"/>
  <c r="J763" i="22" s="1"/>
  <c r="M771" i="22"/>
  <c r="J771" i="22" s="1"/>
  <c r="M779" i="22"/>
  <c r="J779" i="22" s="1"/>
  <c r="M787" i="22"/>
  <c r="J787" i="22" s="1"/>
  <c r="M795" i="22"/>
  <c r="J795" i="22" s="1"/>
  <c r="M803" i="22"/>
  <c r="J803" i="22" s="1"/>
  <c r="M811" i="22"/>
  <c r="J811" i="22" s="1"/>
  <c r="M819" i="22"/>
  <c r="J819" i="22" s="1"/>
  <c r="M827" i="22"/>
  <c r="J827" i="22" s="1"/>
  <c r="M835" i="22"/>
  <c r="J835" i="22" s="1"/>
  <c r="M843" i="22"/>
  <c r="J843" i="22" s="1"/>
  <c r="M851" i="22"/>
  <c r="J851" i="22" s="1"/>
  <c r="M859" i="22"/>
  <c r="J859" i="22" s="1"/>
  <c r="M867" i="22"/>
  <c r="J867" i="22" s="1"/>
  <c r="M875" i="22"/>
  <c r="J875" i="22" s="1"/>
  <c r="M883" i="22"/>
  <c r="J883" i="22" s="1"/>
  <c r="M891" i="22"/>
  <c r="J891" i="22" s="1"/>
  <c r="M899" i="22"/>
  <c r="J899" i="22" s="1"/>
  <c r="M907" i="22"/>
  <c r="J907" i="22" s="1"/>
  <c r="M915" i="22"/>
  <c r="J915" i="22" s="1"/>
  <c r="M923" i="22"/>
  <c r="J923" i="22" s="1"/>
  <c r="M931" i="22"/>
  <c r="J931" i="22" s="1"/>
  <c r="M939" i="22"/>
  <c r="J939" i="22" s="1"/>
  <c r="M947" i="22"/>
  <c r="J947" i="22" s="1"/>
  <c r="M955" i="22"/>
  <c r="J955" i="22" s="1"/>
  <c r="M963" i="22"/>
  <c r="J963" i="22" s="1"/>
  <c r="M971" i="22"/>
  <c r="J971" i="22" s="1"/>
  <c r="M979" i="22"/>
  <c r="J979" i="22" s="1"/>
  <c r="M987" i="22"/>
  <c r="J987" i="22" s="1"/>
  <c r="M995" i="22"/>
  <c r="J995" i="22" s="1"/>
  <c r="I17" i="22"/>
  <c r="I25" i="22"/>
  <c r="I33" i="22"/>
  <c r="I41" i="22"/>
  <c r="I49" i="22"/>
  <c r="I57" i="22"/>
  <c r="I65" i="22"/>
  <c r="I73" i="22"/>
  <c r="I81" i="22"/>
  <c r="I89" i="22"/>
  <c r="I97" i="22"/>
  <c r="I105" i="22"/>
  <c r="I113" i="22"/>
  <c r="I121" i="22"/>
  <c r="I129" i="22"/>
  <c r="I137" i="22"/>
  <c r="I145" i="22"/>
  <c r="I153" i="22"/>
  <c r="I161" i="22"/>
  <c r="I169" i="22"/>
  <c r="I177" i="22"/>
  <c r="I185" i="22"/>
  <c r="I193" i="22"/>
  <c r="I201" i="22"/>
  <c r="I209" i="22"/>
  <c r="M568" i="22"/>
  <c r="J568" i="22" s="1"/>
  <c r="M584" i="22"/>
  <c r="J584" i="22" s="1"/>
  <c r="M600" i="22"/>
  <c r="J600" i="22" s="1"/>
  <c r="M616" i="22"/>
  <c r="J616" i="22" s="1"/>
  <c r="M628" i="22"/>
  <c r="J628" i="22" s="1"/>
  <c r="M639" i="22"/>
  <c r="J639" i="22" s="1"/>
  <c r="M650" i="22"/>
  <c r="J650" i="22" s="1"/>
  <c r="M660" i="22"/>
  <c r="J660" i="22" s="1"/>
  <c r="M671" i="22"/>
  <c r="J671" i="22" s="1"/>
  <c r="M682" i="22"/>
  <c r="J682" i="22" s="1"/>
  <c r="M692" i="22"/>
  <c r="J692" i="22" s="1"/>
  <c r="M700" i="22"/>
  <c r="J700" i="22" s="1"/>
  <c r="M708" i="22"/>
  <c r="J708" i="22" s="1"/>
  <c r="M716" i="22"/>
  <c r="J716" i="22" s="1"/>
  <c r="M724" i="22"/>
  <c r="J724" i="22" s="1"/>
  <c r="M732" i="22"/>
  <c r="J732" i="22" s="1"/>
  <c r="M740" i="22"/>
  <c r="J740" i="22" s="1"/>
  <c r="M748" i="22"/>
  <c r="J748" i="22" s="1"/>
  <c r="M756" i="22"/>
  <c r="J756" i="22" s="1"/>
  <c r="M764" i="22"/>
  <c r="J764" i="22" s="1"/>
  <c r="M772" i="22"/>
  <c r="J772" i="22" s="1"/>
  <c r="M780" i="22"/>
  <c r="J780" i="22" s="1"/>
  <c r="M788" i="22"/>
  <c r="J788" i="22" s="1"/>
  <c r="M796" i="22"/>
  <c r="J796" i="22" s="1"/>
  <c r="M804" i="22"/>
  <c r="J804" i="22" s="1"/>
  <c r="M812" i="22"/>
  <c r="J812" i="22" s="1"/>
  <c r="M820" i="22"/>
  <c r="J820" i="22" s="1"/>
  <c r="M828" i="22"/>
  <c r="J828" i="22" s="1"/>
  <c r="M836" i="22"/>
  <c r="J836" i="22" s="1"/>
  <c r="M844" i="22"/>
  <c r="J844" i="22" s="1"/>
  <c r="M852" i="22"/>
  <c r="J852" i="22" s="1"/>
  <c r="M860" i="22"/>
  <c r="J860" i="22" s="1"/>
  <c r="M868" i="22"/>
  <c r="J868" i="22" s="1"/>
  <c r="M876" i="22"/>
  <c r="J876" i="22" s="1"/>
  <c r="M884" i="22"/>
  <c r="J884" i="22" s="1"/>
  <c r="M892" i="22"/>
  <c r="J892" i="22" s="1"/>
  <c r="M900" i="22"/>
  <c r="J900" i="22" s="1"/>
  <c r="M908" i="22"/>
  <c r="J908" i="22" s="1"/>
  <c r="M916" i="22"/>
  <c r="J916" i="22" s="1"/>
  <c r="M924" i="22"/>
  <c r="J924" i="22" s="1"/>
  <c r="M932" i="22"/>
  <c r="J932" i="22" s="1"/>
  <c r="M940" i="22"/>
  <c r="J940" i="22" s="1"/>
  <c r="M948" i="22"/>
  <c r="J948" i="22" s="1"/>
  <c r="M956" i="22"/>
  <c r="J956" i="22" s="1"/>
  <c r="M964" i="22"/>
  <c r="J964" i="22" s="1"/>
  <c r="M972" i="22"/>
  <c r="J972" i="22" s="1"/>
  <c r="M980" i="22"/>
  <c r="J980" i="22" s="1"/>
  <c r="M988" i="22"/>
  <c r="J988" i="22" s="1"/>
  <c r="M996" i="22"/>
  <c r="J996" i="22" s="1"/>
  <c r="I10" i="22"/>
  <c r="I18" i="22"/>
  <c r="I26" i="22"/>
  <c r="I34" i="22"/>
  <c r="I42" i="22"/>
  <c r="I50" i="22"/>
  <c r="I58" i="22"/>
  <c r="I66" i="22"/>
  <c r="I74" i="22"/>
  <c r="I82" i="22"/>
  <c r="I90" i="22"/>
  <c r="I98" i="22"/>
  <c r="I106" i="22"/>
  <c r="I114" i="22"/>
  <c r="I122" i="22"/>
  <c r="I130" i="22"/>
  <c r="I138" i="22"/>
  <c r="I146" i="22"/>
  <c r="I154" i="22"/>
  <c r="I162" i="22"/>
  <c r="I170" i="22"/>
  <c r="I178" i="22"/>
  <c r="I186" i="22"/>
  <c r="I194" i="22"/>
  <c r="I202" i="22"/>
  <c r="I210" i="22"/>
  <c r="I218" i="22"/>
  <c r="I226" i="22"/>
  <c r="I234" i="22"/>
  <c r="I242" i="22"/>
  <c r="I250" i="22"/>
  <c r="I258" i="22"/>
  <c r="I266" i="22"/>
  <c r="I274" i="22"/>
  <c r="I282" i="22"/>
  <c r="I290" i="22"/>
  <c r="M571" i="22"/>
  <c r="J571" i="22" s="1"/>
  <c r="M587" i="22"/>
  <c r="J587" i="22" s="1"/>
  <c r="M603" i="22"/>
  <c r="J603" i="22" s="1"/>
  <c r="M619" i="22"/>
  <c r="J619" i="22" s="1"/>
  <c r="M630" i="22"/>
  <c r="J630" i="22" s="1"/>
  <c r="M640" i="22"/>
  <c r="J640" i="22" s="1"/>
  <c r="M651" i="22"/>
  <c r="J651" i="22" s="1"/>
  <c r="M662" i="22"/>
  <c r="J662" i="22" s="1"/>
  <c r="M672" i="22"/>
  <c r="J672" i="22" s="1"/>
  <c r="M683" i="22"/>
  <c r="J683" i="22" s="1"/>
  <c r="M693" i="22"/>
  <c r="J693" i="22" s="1"/>
  <c r="M701" i="22"/>
  <c r="J701" i="22" s="1"/>
  <c r="M709" i="22"/>
  <c r="J709" i="22" s="1"/>
  <c r="M717" i="22"/>
  <c r="J717" i="22" s="1"/>
  <c r="M725" i="22"/>
  <c r="J725" i="22" s="1"/>
  <c r="M733" i="22"/>
  <c r="J733" i="22" s="1"/>
  <c r="M741" i="22"/>
  <c r="J741" i="22" s="1"/>
  <c r="M749" i="22"/>
  <c r="J749" i="22" s="1"/>
  <c r="M757" i="22"/>
  <c r="J757" i="22" s="1"/>
  <c r="M765" i="22"/>
  <c r="J765" i="22" s="1"/>
  <c r="M773" i="22"/>
  <c r="J773" i="22" s="1"/>
  <c r="M781" i="22"/>
  <c r="J781" i="22" s="1"/>
  <c r="M789" i="22"/>
  <c r="J789" i="22" s="1"/>
  <c r="M797" i="22"/>
  <c r="J797" i="22" s="1"/>
  <c r="M805" i="22"/>
  <c r="J805" i="22" s="1"/>
  <c r="M813" i="22"/>
  <c r="J813" i="22" s="1"/>
  <c r="M821" i="22"/>
  <c r="J821" i="22" s="1"/>
  <c r="M829" i="22"/>
  <c r="J829" i="22" s="1"/>
  <c r="M837" i="22"/>
  <c r="J837" i="22" s="1"/>
  <c r="M845" i="22"/>
  <c r="J845" i="22" s="1"/>
  <c r="M853" i="22"/>
  <c r="J853" i="22" s="1"/>
  <c r="M861" i="22"/>
  <c r="J861" i="22" s="1"/>
  <c r="M869" i="22"/>
  <c r="J869" i="22" s="1"/>
  <c r="M877" i="22"/>
  <c r="J877" i="22" s="1"/>
  <c r="M885" i="22"/>
  <c r="J885" i="22" s="1"/>
  <c r="M893" i="22"/>
  <c r="J893" i="22" s="1"/>
  <c r="M901" i="22"/>
  <c r="J901" i="22" s="1"/>
  <c r="M909" i="22"/>
  <c r="J909" i="22" s="1"/>
  <c r="M917" i="22"/>
  <c r="J917" i="22" s="1"/>
  <c r="M925" i="22"/>
  <c r="J925" i="22" s="1"/>
  <c r="M933" i="22"/>
  <c r="J933" i="22" s="1"/>
  <c r="M941" i="22"/>
  <c r="J941" i="22" s="1"/>
  <c r="M949" i="22"/>
  <c r="J949" i="22" s="1"/>
  <c r="M957" i="22"/>
  <c r="J957" i="22" s="1"/>
  <c r="M965" i="22"/>
  <c r="J965" i="22" s="1"/>
  <c r="M973" i="22"/>
  <c r="J973" i="22" s="1"/>
  <c r="M981" i="22"/>
  <c r="J981" i="22" s="1"/>
  <c r="M989" i="22"/>
  <c r="J989" i="22" s="1"/>
  <c r="M997" i="22"/>
  <c r="J997" i="22" s="1"/>
  <c r="I11" i="22"/>
  <c r="I19" i="22"/>
  <c r="I27" i="22"/>
  <c r="I35" i="22"/>
  <c r="I43" i="22"/>
  <c r="I51" i="22"/>
  <c r="M762" i="22"/>
  <c r="J762" i="22" s="1"/>
  <c r="M826" i="22"/>
  <c r="J826" i="22" s="1"/>
  <c r="M890" i="22"/>
  <c r="J890" i="22" s="1"/>
  <c r="M954" i="22"/>
  <c r="J954" i="22" s="1"/>
  <c r="I16" i="22"/>
  <c r="I67" i="22"/>
  <c r="I99" i="22"/>
  <c r="I128" i="22"/>
  <c r="I149" i="22"/>
  <c r="I165" i="22"/>
  <c r="I181" i="22"/>
  <c r="I197" i="22"/>
  <c r="I211" i="22"/>
  <c r="I221" i="22"/>
  <c r="I232" i="22"/>
  <c r="I243" i="22"/>
  <c r="I253" i="22"/>
  <c r="I264" i="22"/>
  <c r="I275" i="22"/>
  <c r="I285" i="22"/>
  <c r="I296" i="22"/>
  <c r="I304" i="22"/>
  <c r="I312" i="22"/>
  <c r="I320" i="22"/>
  <c r="I328" i="22"/>
  <c r="I336" i="22"/>
  <c r="I344" i="22"/>
  <c r="I352" i="22"/>
  <c r="I360" i="22"/>
  <c r="I368" i="22"/>
  <c r="I376" i="22"/>
  <c r="I384" i="22"/>
  <c r="I392" i="22"/>
  <c r="I400" i="22"/>
  <c r="I408" i="22"/>
  <c r="I416" i="22"/>
  <c r="I424" i="22"/>
  <c r="I432" i="22"/>
  <c r="I440" i="22"/>
  <c r="I448" i="22"/>
  <c r="I456" i="22"/>
  <c r="I464" i="22"/>
  <c r="I472" i="22"/>
  <c r="I480" i="22"/>
  <c r="I488" i="22"/>
  <c r="I496" i="22"/>
  <c r="I504" i="22"/>
  <c r="I512" i="22"/>
  <c r="I520" i="22"/>
  <c r="I528" i="22"/>
  <c r="I536" i="22"/>
  <c r="I544" i="22"/>
  <c r="I552" i="22"/>
  <c r="I560" i="22"/>
  <c r="I568" i="22"/>
  <c r="I576" i="22"/>
  <c r="I584" i="22"/>
  <c r="I592" i="22"/>
  <c r="I600" i="22"/>
  <c r="I608" i="22"/>
  <c r="I616" i="22"/>
  <c r="I624" i="22"/>
  <c r="I632" i="22"/>
  <c r="I640" i="22"/>
  <c r="I648" i="22"/>
  <c r="I656" i="22"/>
  <c r="I664" i="22"/>
  <c r="I672" i="22"/>
  <c r="I680" i="22"/>
  <c r="I688" i="22"/>
  <c r="I696" i="22"/>
  <c r="I704" i="22"/>
  <c r="I712" i="22"/>
  <c r="I720" i="22"/>
  <c r="I728" i="22"/>
  <c r="I736" i="22"/>
  <c r="I744" i="22"/>
  <c r="I752" i="22"/>
  <c r="I760" i="22"/>
  <c r="I768" i="22"/>
  <c r="I776" i="22"/>
  <c r="I784" i="22"/>
  <c r="I792" i="22"/>
  <c r="I800" i="22"/>
  <c r="I808" i="22"/>
  <c r="M770" i="22"/>
  <c r="J770" i="22" s="1"/>
  <c r="M834" i="22"/>
  <c r="J834" i="22" s="1"/>
  <c r="M898" i="22"/>
  <c r="J898" i="22" s="1"/>
  <c r="M962" i="22"/>
  <c r="J962" i="22" s="1"/>
  <c r="I24" i="22"/>
  <c r="I72" i="22"/>
  <c r="I104" i="22"/>
  <c r="I131" i="22"/>
  <c r="I152" i="22"/>
  <c r="I168" i="22"/>
  <c r="I184" i="22"/>
  <c r="I198" i="22"/>
  <c r="I212" i="22"/>
  <c r="I222" i="22"/>
  <c r="I233" i="22"/>
  <c r="I244" i="22"/>
  <c r="I254" i="22"/>
  <c r="I265" i="22"/>
  <c r="I276" i="22"/>
  <c r="I286" i="22"/>
  <c r="I297" i="22"/>
  <c r="I305" i="22"/>
  <c r="I313" i="22"/>
  <c r="I321" i="22"/>
  <c r="I329" i="22"/>
  <c r="I337" i="22"/>
  <c r="I345" i="22"/>
  <c r="I353" i="22"/>
  <c r="I361" i="22"/>
  <c r="I369" i="22"/>
  <c r="I377" i="22"/>
  <c r="I385" i="22"/>
  <c r="I393" i="22"/>
  <c r="I401" i="22"/>
  <c r="I409" i="22"/>
  <c r="I417" i="22"/>
  <c r="I425" i="22"/>
  <c r="I433" i="22"/>
  <c r="I441" i="22"/>
  <c r="I449" i="22"/>
  <c r="I457" i="22"/>
  <c r="I465" i="22"/>
  <c r="I473" i="22"/>
  <c r="I481" i="22"/>
  <c r="I489" i="22"/>
  <c r="I497" i="22"/>
  <c r="I505" i="22"/>
  <c r="I513" i="22"/>
  <c r="I521" i="22"/>
  <c r="I529" i="22"/>
  <c r="I537" i="22"/>
  <c r="I545" i="22"/>
  <c r="I553" i="22"/>
  <c r="I561" i="22"/>
  <c r="I569" i="22"/>
  <c r="I577" i="22"/>
  <c r="I585" i="22"/>
  <c r="I593" i="22"/>
  <c r="I601" i="22"/>
  <c r="I609" i="22"/>
  <c r="I617" i="22"/>
  <c r="I625" i="22"/>
  <c r="I633" i="22"/>
  <c r="I641" i="22"/>
  <c r="I649" i="22"/>
  <c r="I657" i="22"/>
  <c r="I665" i="22"/>
  <c r="I673" i="22"/>
  <c r="I681" i="22"/>
  <c r="I689" i="22"/>
  <c r="I697" i="22"/>
  <c r="I705" i="22"/>
  <c r="I713" i="22"/>
  <c r="I721" i="22"/>
  <c r="I729" i="22"/>
  <c r="I737" i="22"/>
  <c r="I745" i="22"/>
  <c r="I753" i="22"/>
  <c r="I761" i="22"/>
  <c r="I769" i="22"/>
  <c r="I777" i="22"/>
  <c r="I785" i="22"/>
  <c r="I793" i="22"/>
  <c r="I801" i="22"/>
  <c r="I809" i="22"/>
  <c r="M778" i="22"/>
  <c r="J778" i="22" s="1"/>
  <c r="M842" i="22"/>
  <c r="J842" i="22" s="1"/>
  <c r="M906" i="22"/>
  <c r="J906" i="22" s="1"/>
  <c r="M970" i="22"/>
  <c r="J970" i="22" s="1"/>
  <c r="I32" i="22"/>
  <c r="I75" i="22"/>
  <c r="I107" i="22"/>
  <c r="I133" i="22"/>
  <c r="I155" i="22"/>
  <c r="I171" i="22"/>
  <c r="I187" i="22"/>
  <c r="I200" i="22"/>
  <c r="I213" i="22"/>
  <c r="I224" i="22"/>
  <c r="I235" i="22"/>
  <c r="I245" i="22"/>
  <c r="I256" i="22"/>
  <c r="I267" i="22"/>
  <c r="I277" i="22"/>
  <c r="I288" i="22"/>
  <c r="I298" i="22"/>
  <c r="I306" i="22"/>
  <c r="I314" i="22"/>
  <c r="I322" i="22"/>
  <c r="I330" i="22"/>
  <c r="I338" i="22"/>
  <c r="I346" i="22"/>
  <c r="I354" i="22"/>
  <c r="I362" i="22"/>
  <c r="I370" i="22"/>
  <c r="I378" i="22"/>
  <c r="I386" i="22"/>
  <c r="I394" i="22"/>
  <c r="I402" i="22"/>
  <c r="I410" i="22"/>
  <c r="I418" i="22"/>
  <c r="I426" i="22"/>
  <c r="I434" i="22"/>
  <c r="I442" i="22"/>
  <c r="I450" i="22"/>
  <c r="I458" i="22"/>
  <c r="I466" i="22"/>
  <c r="I474" i="22"/>
  <c r="I482" i="22"/>
  <c r="I490" i="22"/>
  <c r="I498" i="22"/>
  <c r="I506" i="22"/>
  <c r="I514" i="22"/>
  <c r="I522" i="22"/>
  <c r="I530" i="22"/>
  <c r="I538" i="22"/>
  <c r="I546" i="22"/>
  <c r="I554" i="22"/>
  <c r="I562" i="22"/>
  <c r="I570" i="22"/>
  <c r="I578" i="22"/>
  <c r="I586" i="22"/>
  <c r="I594" i="22"/>
  <c r="I602" i="22"/>
  <c r="I610" i="22"/>
  <c r="I618" i="22"/>
  <c r="I626" i="22"/>
  <c r="I634" i="22"/>
  <c r="I642" i="22"/>
  <c r="I650" i="22"/>
  <c r="I658" i="22"/>
  <c r="I666" i="22"/>
  <c r="I674" i="22"/>
  <c r="I682" i="22"/>
  <c r="I690" i="22"/>
  <c r="M786" i="22"/>
  <c r="J786" i="22" s="1"/>
  <c r="M850" i="22"/>
  <c r="J850" i="22" s="1"/>
  <c r="M914" i="22"/>
  <c r="J914" i="22" s="1"/>
  <c r="M978" i="22"/>
  <c r="J978" i="22" s="1"/>
  <c r="I40" i="22"/>
  <c r="I80" i="22"/>
  <c r="I112" i="22"/>
  <c r="I136" i="22"/>
  <c r="I156" i="22"/>
  <c r="I172" i="22"/>
  <c r="I188" i="22"/>
  <c r="I203" i="22"/>
  <c r="I214" i="22"/>
  <c r="I225" i="22"/>
  <c r="I236" i="22"/>
  <c r="I246" i="22"/>
  <c r="I257" i="22"/>
  <c r="I268" i="22"/>
  <c r="I278" i="22"/>
  <c r="I289" i="22"/>
  <c r="I299" i="22"/>
  <c r="I307" i="22"/>
  <c r="I315" i="22"/>
  <c r="I323" i="22"/>
  <c r="I331" i="22"/>
  <c r="I339" i="22"/>
  <c r="I347" i="22"/>
  <c r="I355" i="22"/>
  <c r="I363" i="22"/>
  <c r="I371" i="22"/>
  <c r="I379" i="22"/>
  <c r="I387" i="22"/>
  <c r="I395" i="22"/>
  <c r="I403" i="22"/>
  <c r="I411" i="22"/>
  <c r="I419" i="22"/>
  <c r="I427" i="22"/>
  <c r="I435" i="22"/>
  <c r="I443" i="22"/>
  <c r="I451" i="22"/>
  <c r="I459" i="22"/>
  <c r="I467" i="22"/>
  <c r="I475" i="22"/>
  <c r="I483" i="22"/>
  <c r="I491" i="22"/>
  <c r="I499" i="22"/>
  <c r="I507" i="22"/>
  <c r="I515" i="22"/>
  <c r="I523" i="22"/>
  <c r="I531" i="22"/>
  <c r="I539" i="22"/>
  <c r="I547" i="22"/>
  <c r="I555" i="22"/>
  <c r="I563" i="22"/>
  <c r="I571" i="22"/>
  <c r="I579" i="22"/>
  <c r="I587" i="22"/>
  <c r="I595" i="22"/>
  <c r="I603" i="22"/>
  <c r="I611" i="22"/>
  <c r="I619" i="22"/>
  <c r="I627" i="22"/>
  <c r="I635" i="22"/>
  <c r="I643" i="22"/>
  <c r="I651" i="22"/>
  <c r="I659" i="22"/>
  <c r="I667" i="22"/>
  <c r="I675" i="22"/>
  <c r="I683" i="22"/>
  <c r="I691" i="22"/>
  <c r="M794" i="22"/>
  <c r="J794" i="22" s="1"/>
  <c r="M858" i="22"/>
  <c r="J858" i="22" s="1"/>
  <c r="M922" i="22"/>
  <c r="J922" i="22" s="1"/>
  <c r="M986" i="22"/>
  <c r="J986" i="22" s="1"/>
  <c r="I48" i="22"/>
  <c r="I83" i="22"/>
  <c r="I115" i="22"/>
  <c r="I139" i="22"/>
  <c r="I157" i="22"/>
  <c r="I173" i="22"/>
  <c r="I189" i="22"/>
  <c r="I204" i="22"/>
  <c r="I216" i="22"/>
  <c r="I227" i="22"/>
  <c r="I237" i="22"/>
  <c r="I248" i="22"/>
  <c r="I259" i="22"/>
  <c r="I269" i="22"/>
  <c r="I280" i="22"/>
  <c r="I291" i="22"/>
  <c r="I300" i="22"/>
  <c r="I308" i="22"/>
  <c r="I316" i="22"/>
  <c r="I324" i="22"/>
  <c r="I332" i="22"/>
  <c r="I340" i="22"/>
  <c r="I348" i="22"/>
  <c r="I356" i="22"/>
  <c r="I364" i="22"/>
  <c r="I372" i="22"/>
  <c r="I380" i="22"/>
  <c r="I388" i="22"/>
  <c r="I396" i="22"/>
  <c r="I404" i="22"/>
  <c r="I412" i="22"/>
  <c r="I420" i="22"/>
  <c r="I428" i="22"/>
  <c r="I436" i="22"/>
  <c r="I444" i="22"/>
  <c r="I452" i="22"/>
  <c r="I460" i="22"/>
  <c r="I468" i="22"/>
  <c r="I476" i="22"/>
  <c r="I484" i="22"/>
  <c r="I492" i="22"/>
  <c r="I500" i="22"/>
  <c r="I508" i="22"/>
  <c r="I516" i="22"/>
  <c r="I524" i="22"/>
  <c r="I532" i="22"/>
  <c r="I540" i="22"/>
  <c r="I548" i="22"/>
  <c r="I556" i="22"/>
  <c r="I564" i="22"/>
  <c r="I572" i="22"/>
  <c r="I580" i="22"/>
  <c r="I588" i="22"/>
  <c r="I596" i="22"/>
  <c r="I604" i="22"/>
  <c r="I612" i="22"/>
  <c r="I620" i="22"/>
  <c r="I628" i="22"/>
  <c r="I636" i="22"/>
  <c r="I644" i="22"/>
  <c r="I652" i="22"/>
  <c r="I660" i="22"/>
  <c r="I668" i="22"/>
  <c r="I676" i="22"/>
  <c r="I684" i="22"/>
  <c r="I692" i="22"/>
  <c r="I700" i="22"/>
  <c r="I708" i="22"/>
  <c r="I716" i="22"/>
  <c r="I724" i="22"/>
  <c r="I732" i="22"/>
  <c r="I740" i="22"/>
  <c r="I748" i="22"/>
  <c r="I756" i="22"/>
  <c r="I764" i="22"/>
  <c r="I772" i="22"/>
  <c r="I780" i="22"/>
  <c r="I788" i="22"/>
  <c r="I796" i="22"/>
  <c r="I804" i="22"/>
  <c r="I812" i="22"/>
  <c r="M802" i="22"/>
  <c r="J802" i="22" s="1"/>
  <c r="M866" i="22"/>
  <c r="J866" i="22" s="1"/>
  <c r="M930" i="22"/>
  <c r="J930" i="22" s="1"/>
  <c r="M994" i="22"/>
  <c r="J994" i="22" s="1"/>
  <c r="I56" i="22"/>
  <c r="I88" i="22"/>
  <c r="I120" i="22"/>
  <c r="I141" i="22"/>
  <c r="I160" i="22"/>
  <c r="I176" i="22"/>
  <c r="I192" i="22"/>
  <c r="I205" i="22"/>
  <c r="I217" i="22"/>
  <c r="I228" i="22"/>
  <c r="I238" i="22"/>
  <c r="I249" i="22"/>
  <c r="I260" i="22"/>
  <c r="I270" i="22"/>
  <c r="I281" i="22"/>
  <c r="I292" i="22"/>
  <c r="I301" i="22"/>
  <c r="I309" i="22"/>
  <c r="I317" i="22"/>
  <c r="I325" i="22"/>
  <c r="I333" i="22"/>
  <c r="I341" i="22"/>
  <c r="I349" i="22"/>
  <c r="I357" i="22"/>
  <c r="I365" i="22"/>
  <c r="I373" i="22"/>
  <c r="I381" i="22"/>
  <c r="I389" i="22"/>
  <c r="I397" i="22"/>
  <c r="I405" i="22"/>
  <c r="I413" i="22"/>
  <c r="M810" i="22"/>
  <c r="J810" i="22" s="1"/>
  <c r="M874" i="22"/>
  <c r="J874" i="22" s="1"/>
  <c r="M938" i="22"/>
  <c r="J938" i="22" s="1"/>
  <c r="M10" i="22"/>
  <c r="J10" i="22" s="1"/>
  <c r="AE20" i="21" s="1"/>
  <c r="AT20" i="21" s="1"/>
  <c r="I59" i="22"/>
  <c r="I91" i="22"/>
  <c r="I123" i="22"/>
  <c r="I144" i="22"/>
  <c r="I163" i="22"/>
  <c r="I179" i="22"/>
  <c r="I195" i="22"/>
  <c r="I206" i="22"/>
  <c r="I219" i="22"/>
  <c r="I229" i="22"/>
  <c r="I240" i="22"/>
  <c r="I251" i="22"/>
  <c r="I261" i="22"/>
  <c r="I272" i="22"/>
  <c r="I283" i="22"/>
  <c r="I293" i="22"/>
  <c r="I302" i="22"/>
  <c r="I310" i="22"/>
  <c r="I318" i="22"/>
  <c r="I326" i="22"/>
  <c r="I334" i="22"/>
  <c r="I342" i="22"/>
  <c r="I350" i="22"/>
  <c r="I358" i="22"/>
  <c r="I366" i="22"/>
  <c r="I374" i="22"/>
  <c r="I382" i="22"/>
  <c r="I390" i="22"/>
  <c r="I398" i="22"/>
  <c r="I406" i="22"/>
  <c r="I414" i="22"/>
  <c r="I422" i="22"/>
  <c r="I430" i="22"/>
  <c r="I438" i="22"/>
  <c r="I446" i="22"/>
  <c r="I454" i="22"/>
  <c r="I462" i="22"/>
  <c r="I470" i="22"/>
  <c r="I478" i="22"/>
  <c r="I486" i="22"/>
  <c r="I494" i="22"/>
  <c r="I502" i="22"/>
  <c r="I510" i="22"/>
  <c r="I518" i="22"/>
  <c r="I526" i="22"/>
  <c r="I534" i="22"/>
  <c r="I542" i="22"/>
  <c r="I550" i="22"/>
  <c r="I558" i="22"/>
  <c r="I566" i="22"/>
  <c r="I574" i="22"/>
  <c r="I582" i="22"/>
  <c r="I590" i="22"/>
  <c r="I598" i="22"/>
  <c r="I606" i="22"/>
  <c r="I614" i="22"/>
  <c r="I622" i="22"/>
  <c r="I630" i="22"/>
  <c r="I638" i="22"/>
  <c r="I646" i="22"/>
  <c r="I654" i="22"/>
  <c r="I662" i="22"/>
  <c r="I670" i="22"/>
  <c r="I678" i="22"/>
  <c r="I686" i="22"/>
  <c r="I694" i="22"/>
  <c r="I702" i="22"/>
  <c r="I710" i="22"/>
  <c r="I718" i="22"/>
  <c r="I726" i="22"/>
  <c r="I734" i="22"/>
  <c r="I742" i="22"/>
  <c r="I750" i="22"/>
  <c r="I758" i="22"/>
  <c r="I766" i="22"/>
  <c r="I774" i="22"/>
  <c r="I782" i="22"/>
  <c r="I790" i="22"/>
  <c r="I798" i="22"/>
  <c r="I806" i="22"/>
  <c r="M818" i="22"/>
  <c r="J818" i="22" s="1"/>
  <c r="I164" i="22"/>
  <c r="I262" i="22"/>
  <c r="I335" i="22"/>
  <c r="I399" i="22"/>
  <c r="I439" i="22"/>
  <c r="I471" i="22"/>
  <c r="I503" i="22"/>
  <c r="I535" i="22"/>
  <c r="I567" i="22"/>
  <c r="I599" i="22"/>
  <c r="I631" i="22"/>
  <c r="I663" i="22"/>
  <c r="I695" i="22"/>
  <c r="I711" i="22"/>
  <c r="I727" i="22"/>
  <c r="I743" i="22"/>
  <c r="I759" i="22"/>
  <c r="I775" i="22"/>
  <c r="I791" i="22"/>
  <c r="I807" i="22"/>
  <c r="I818" i="22"/>
  <c r="I826" i="22"/>
  <c r="I834" i="22"/>
  <c r="I842" i="22"/>
  <c r="I850" i="22"/>
  <c r="I858" i="22"/>
  <c r="I866" i="22"/>
  <c r="I874" i="22"/>
  <c r="I882" i="22"/>
  <c r="I890" i="22"/>
  <c r="I898" i="22"/>
  <c r="I906" i="22"/>
  <c r="I914" i="22"/>
  <c r="I922" i="22"/>
  <c r="I930" i="22"/>
  <c r="I938" i="22"/>
  <c r="I946" i="22"/>
  <c r="I954" i="22"/>
  <c r="I962" i="22"/>
  <c r="I970" i="22"/>
  <c r="I978" i="22"/>
  <c r="I986" i="22"/>
  <c r="I994" i="22"/>
  <c r="M882" i="22"/>
  <c r="J882" i="22" s="1"/>
  <c r="I180" i="22"/>
  <c r="I273" i="22"/>
  <c r="I343" i="22"/>
  <c r="I407" i="22"/>
  <c r="I445" i="22"/>
  <c r="I477" i="22"/>
  <c r="I509" i="22"/>
  <c r="I541" i="22"/>
  <c r="I573" i="22"/>
  <c r="I605" i="22"/>
  <c r="I637" i="22"/>
  <c r="I669" i="22"/>
  <c r="I698" i="22"/>
  <c r="I714" i="22"/>
  <c r="I730" i="22"/>
  <c r="I746" i="22"/>
  <c r="I762" i="22"/>
  <c r="I778" i="22"/>
  <c r="I794" i="22"/>
  <c r="I810" i="22"/>
  <c r="I819" i="22"/>
  <c r="I827" i="22"/>
  <c r="I835" i="22"/>
  <c r="I843" i="22"/>
  <c r="I851" i="22"/>
  <c r="I859" i="22"/>
  <c r="I867" i="22"/>
  <c r="I875" i="22"/>
  <c r="I883" i="22"/>
  <c r="I891" i="22"/>
  <c r="I899" i="22"/>
  <c r="I907" i="22"/>
  <c r="I915" i="22"/>
  <c r="I923" i="22"/>
  <c r="I931" i="22"/>
  <c r="I939" i="22"/>
  <c r="I947" i="22"/>
  <c r="I955" i="22"/>
  <c r="I963" i="22"/>
  <c r="I971" i="22"/>
  <c r="I979" i="22"/>
  <c r="I987" i="22"/>
  <c r="I995" i="22"/>
  <c r="M946" i="22"/>
  <c r="J946" i="22" s="1"/>
  <c r="I196" i="22"/>
  <c r="I284" i="22"/>
  <c r="I351" i="22"/>
  <c r="I415" i="22"/>
  <c r="I447" i="22"/>
  <c r="I479" i="22"/>
  <c r="I511" i="22"/>
  <c r="I543" i="22"/>
  <c r="I575" i="22"/>
  <c r="I607" i="22"/>
  <c r="I639" i="22"/>
  <c r="I671" i="22"/>
  <c r="I699" i="22"/>
  <c r="I715" i="22"/>
  <c r="I731" i="22"/>
  <c r="I747" i="22"/>
  <c r="I763" i="22"/>
  <c r="I779" i="22"/>
  <c r="I795" i="22"/>
  <c r="I811" i="22"/>
  <c r="I820" i="22"/>
  <c r="I828" i="22"/>
  <c r="I836" i="22"/>
  <c r="I844" i="22"/>
  <c r="I852" i="22"/>
  <c r="I860" i="22"/>
  <c r="I868" i="22"/>
  <c r="I876" i="22"/>
  <c r="I884" i="22"/>
  <c r="I892" i="22"/>
  <c r="I900" i="22"/>
  <c r="I908" i="22"/>
  <c r="I916" i="22"/>
  <c r="I924" i="22"/>
  <c r="I932" i="22"/>
  <c r="I940" i="22"/>
  <c r="I948" i="22"/>
  <c r="I956" i="22"/>
  <c r="I964" i="22"/>
  <c r="I972" i="22"/>
  <c r="I980" i="22"/>
  <c r="I988" i="22"/>
  <c r="I996" i="22"/>
  <c r="I208" i="22"/>
  <c r="I294" i="22"/>
  <c r="I359" i="22"/>
  <c r="I421" i="22"/>
  <c r="I453" i="22"/>
  <c r="I485" i="22"/>
  <c r="I517" i="22"/>
  <c r="I549" i="22"/>
  <c r="I581" i="22"/>
  <c r="I613" i="22"/>
  <c r="I645" i="22"/>
  <c r="I677" i="22"/>
  <c r="I701" i="22"/>
  <c r="I717" i="22"/>
  <c r="I733" i="22"/>
  <c r="I749" i="22"/>
  <c r="I765" i="22"/>
  <c r="I781" i="22"/>
  <c r="I797" i="22"/>
  <c r="I813" i="22"/>
  <c r="I821" i="22"/>
  <c r="I829" i="22"/>
  <c r="I837" i="22"/>
  <c r="I845" i="22"/>
  <c r="I853" i="22"/>
  <c r="I861" i="22"/>
  <c r="I869" i="22"/>
  <c r="I877" i="22"/>
  <c r="I885" i="22"/>
  <c r="I893" i="22"/>
  <c r="I901" i="22"/>
  <c r="I909" i="22"/>
  <c r="I917" i="22"/>
  <c r="I925" i="22"/>
  <c r="I933" i="22"/>
  <c r="I941" i="22"/>
  <c r="I949" i="22"/>
  <c r="I957" i="22"/>
  <c r="I965" i="22"/>
  <c r="I973" i="22"/>
  <c r="I981" i="22"/>
  <c r="I989" i="22"/>
  <c r="I997" i="22"/>
  <c r="I64" i="22"/>
  <c r="I220" i="22"/>
  <c r="I303" i="22"/>
  <c r="I367" i="22"/>
  <c r="I423" i="22"/>
  <c r="I455" i="22"/>
  <c r="I487" i="22"/>
  <c r="I519" i="22"/>
  <c r="I551" i="22"/>
  <c r="I583" i="22"/>
  <c r="I615" i="22"/>
  <c r="I647" i="22"/>
  <c r="I679" i="22"/>
  <c r="I703" i="22"/>
  <c r="I719" i="22"/>
  <c r="I735" i="22"/>
  <c r="I751" i="22"/>
  <c r="I767" i="22"/>
  <c r="I783" i="22"/>
  <c r="I799" i="22"/>
  <c r="I814" i="22"/>
  <c r="I822" i="22"/>
  <c r="I830" i="22"/>
  <c r="I838" i="22"/>
  <c r="I846" i="22"/>
  <c r="I854" i="22"/>
  <c r="I862" i="22"/>
  <c r="I870" i="22"/>
  <c r="I878" i="22"/>
  <c r="I886" i="22"/>
  <c r="I894" i="22"/>
  <c r="I902" i="22"/>
  <c r="I910" i="22"/>
  <c r="I918" i="22"/>
  <c r="I926" i="22"/>
  <c r="I934" i="22"/>
  <c r="I942" i="22"/>
  <c r="I950" i="22"/>
  <c r="I958" i="22"/>
  <c r="I966" i="22"/>
  <c r="I974" i="22"/>
  <c r="I982" i="22"/>
  <c r="I990" i="22"/>
  <c r="I998" i="22"/>
  <c r="I96" i="22"/>
  <c r="I230" i="22"/>
  <c r="I311" i="22"/>
  <c r="I375" i="22"/>
  <c r="I429" i="22"/>
  <c r="I461" i="22"/>
  <c r="I493" i="22"/>
  <c r="I525" i="22"/>
  <c r="I557" i="22"/>
  <c r="I589" i="22"/>
  <c r="I621" i="22"/>
  <c r="I653" i="22"/>
  <c r="I685" i="22"/>
  <c r="I706" i="22"/>
  <c r="I722" i="22"/>
  <c r="I738" i="22"/>
  <c r="I754" i="22"/>
  <c r="I770" i="22"/>
  <c r="I786" i="22"/>
  <c r="I802" i="22"/>
  <c r="I815" i="22"/>
  <c r="I823" i="22"/>
  <c r="I831" i="22"/>
  <c r="I839" i="22"/>
  <c r="I847" i="22"/>
  <c r="I855" i="22"/>
  <c r="I863" i="22"/>
  <c r="I871" i="22"/>
  <c r="I879" i="22"/>
  <c r="I887" i="22"/>
  <c r="I895" i="22"/>
  <c r="I903" i="22"/>
  <c r="I911" i="22"/>
  <c r="I919" i="22"/>
  <c r="I927" i="22"/>
  <c r="I935" i="22"/>
  <c r="I943" i="22"/>
  <c r="I951" i="22"/>
  <c r="I959" i="22"/>
  <c r="I967" i="22"/>
  <c r="I975" i="22"/>
  <c r="I983" i="22"/>
  <c r="I991" i="22"/>
  <c r="I999" i="22"/>
  <c r="I125" i="22"/>
  <c r="I241" i="22"/>
  <c r="I319" i="22"/>
  <c r="I383" i="22"/>
  <c r="I431" i="22"/>
  <c r="I463" i="22"/>
  <c r="I495" i="22"/>
  <c r="I527" i="22"/>
  <c r="I559" i="22"/>
  <c r="I591" i="22"/>
  <c r="I623" i="22"/>
  <c r="I655" i="22"/>
  <c r="I687" i="22"/>
  <c r="I707" i="22"/>
  <c r="I723" i="22"/>
  <c r="I739" i="22"/>
  <c r="I755" i="22"/>
  <c r="I771" i="22"/>
  <c r="I787" i="22"/>
  <c r="I803" i="22"/>
  <c r="I816" i="22"/>
  <c r="I824" i="22"/>
  <c r="I832" i="22"/>
  <c r="I840" i="22"/>
  <c r="I848" i="22"/>
  <c r="I856" i="22"/>
  <c r="I864" i="22"/>
  <c r="I872" i="22"/>
  <c r="I880" i="22"/>
  <c r="I888" i="22"/>
  <c r="I896" i="22"/>
  <c r="I904" i="22"/>
  <c r="I912" i="22"/>
  <c r="I920" i="22"/>
  <c r="I928" i="22"/>
  <c r="I936" i="22"/>
  <c r="I944" i="22"/>
  <c r="I952" i="22"/>
  <c r="I960" i="22"/>
  <c r="I968" i="22"/>
  <c r="I976" i="22"/>
  <c r="I984" i="22"/>
  <c r="I992" i="22"/>
  <c r="I1000" i="22"/>
  <c r="I533" i="22"/>
  <c r="I741" i="22"/>
  <c r="I841" i="22"/>
  <c r="I905" i="22"/>
  <c r="I969" i="22"/>
  <c r="I147" i="22"/>
  <c r="I565" i="22"/>
  <c r="I757" i="22"/>
  <c r="I849" i="22"/>
  <c r="I913" i="22"/>
  <c r="I977" i="22"/>
  <c r="I252" i="22"/>
  <c r="I597" i="22"/>
  <c r="I773" i="22"/>
  <c r="I857" i="22"/>
  <c r="I921" i="22"/>
  <c r="I985" i="22"/>
  <c r="I327" i="22"/>
  <c r="I629" i="22"/>
  <c r="I789" i="22"/>
  <c r="I865" i="22"/>
  <c r="I929" i="22"/>
  <c r="I993" i="22"/>
  <c r="I391" i="22"/>
  <c r="I661" i="22"/>
  <c r="I805" i="22"/>
  <c r="I873" i="22"/>
  <c r="I937" i="22"/>
  <c r="I1001" i="22"/>
  <c r="I437" i="22"/>
  <c r="I693" i="22"/>
  <c r="I817" i="22"/>
  <c r="I881" i="22"/>
  <c r="I945" i="22"/>
  <c r="I469" i="22"/>
  <c r="I709" i="22"/>
  <c r="I825" i="22"/>
  <c r="I889" i="22"/>
  <c r="I953" i="22"/>
  <c r="I501" i="22"/>
  <c r="I725" i="22"/>
  <c r="I833" i="22"/>
  <c r="I897" i="22"/>
  <c r="I961" i="22"/>
  <c r="AP38" i="21"/>
  <c r="AM38" i="21" s="1"/>
  <c r="AP54" i="21"/>
  <c r="AM54" i="21" s="1"/>
  <c r="AP129" i="21"/>
  <c r="AM129" i="21" s="1"/>
  <c r="AP161" i="21"/>
  <c r="AM161" i="21" s="1"/>
  <c r="AP137" i="21"/>
  <c r="AM137" i="21" s="1"/>
  <c r="AP153" i="21"/>
  <c r="AM153" i="21" s="1"/>
  <c r="AP97" i="21"/>
  <c r="AM97" i="21" s="1"/>
  <c r="AP35" i="21"/>
  <c r="AM35" i="21" s="1"/>
  <c r="AP43" i="21"/>
  <c r="AM43" i="21" s="1"/>
  <c r="AP107" i="21"/>
  <c r="AM107" i="21" s="1"/>
  <c r="AP115" i="21"/>
  <c r="AM115" i="21" s="1"/>
  <c r="AP101" i="21"/>
  <c r="AM101" i="21" s="1"/>
  <c r="AP109" i="21"/>
  <c r="AM109" i="21" s="1"/>
  <c r="AP34" i="21"/>
  <c r="AM34" i="21" s="1"/>
  <c r="AP98" i="21"/>
  <c r="AM98" i="21" s="1"/>
  <c r="AP173" i="21"/>
  <c r="AM173" i="21" s="1"/>
  <c r="AP205" i="21"/>
  <c r="AM205" i="21" s="1"/>
  <c r="AP31" i="21"/>
  <c r="AM31" i="21" s="1"/>
  <c r="AP47" i="21"/>
  <c r="AM47" i="21" s="1"/>
  <c r="AP119" i="21"/>
  <c r="AM119" i="21" s="1"/>
  <c r="AP162" i="21"/>
  <c r="AM162" i="21" s="1"/>
  <c r="AP170" i="21"/>
  <c r="AM170" i="21" s="1"/>
  <c r="AP178" i="21"/>
  <c r="AM178" i="21" s="1"/>
  <c r="AP186" i="21"/>
  <c r="AM186" i="21" s="1"/>
  <c r="AP202" i="21"/>
  <c r="AM202" i="21" s="1"/>
  <c r="AP210" i="21"/>
  <c r="AM210" i="21" s="1"/>
  <c r="AP218" i="21"/>
  <c r="AM218" i="21" s="1"/>
  <c r="AP84" i="21"/>
  <c r="AM84" i="21" s="1"/>
  <c r="AP234" i="21"/>
  <c r="AM234" i="21" s="1"/>
  <c r="AP148" i="21"/>
  <c r="AM148" i="21" s="1"/>
  <c r="AP180" i="21"/>
  <c r="AM180" i="21" s="1"/>
  <c r="AP204" i="21"/>
  <c r="AM204" i="21" s="1"/>
  <c r="BB20" i="21"/>
  <c r="BA20" i="21"/>
  <c r="AV107" i="21"/>
  <c r="AZ20" i="21"/>
  <c r="D13" i="17" a="1"/>
  <c r="D13" i="17" s="1"/>
  <c r="AV37" i="21"/>
  <c r="AW205" i="21"/>
  <c r="AW32" i="21"/>
  <c r="D6" i="17" a="1"/>
  <c r="D6" i="17" s="1"/>
  <c r="D248" i="17" a="1"/>
  <c r="D248" i="17" s="1"/>
  <c r="D240" i="17" a="1"/>
  <c r="D240" i="17" s="1"/>
  <c r="D232" i="17" a="1"/>
  <c r="D232" i="17" s="1"/>
  <c r="D224" i="17" a="1"/>
  <c r="D224" i="17" s="1"/>
  <c r="D216" i="17" a="1"/>
  <c r="D216" i="17" s="1"/>
  <c r="D208" i="17" a="1"/>
  <c r="D208" i="17" s="1"/>
  <c r="D200" i="17" a="1"/>
  <c r="D200" i="17" s="1"/>
  <c r="D192" i="17" a="1"/>
  <c r="D192" i="17" s="1"/>
  <c r="D184" i="17" a="1"/>
  <c r="D184" i="17" s="1"/>
  <c r="D176" i="17" a="1"/>
  <c r="D176" i="17" s="1"/>
  <c r="D168" i="17" a="1"/>
  <c r="D168" i="17" s="1"/>
  <c r="D160" i="17" a="1"/>
  <c r="D160" i="17" s="1"/>
  <c r="D152" i="17" a="1"/>
  <c r="D152" i="17" s="1"/>
  <c r="D144" i="17" a="1"/>
  <c r="D144" i="17" s="1"/>
  <c r="D136" i="17" a="1"/>
  <c r="D136" i="17" s="1"/>
  <c r="D128" i="17" a="1"/>
  <c r="D128" i="17" s="1"/>
  <c r="D120" i="17" a="1"/>
  <c r="D120" i="17" s="1"/>
  <c r="D112" i="17" a="1"/>
  <c r="D112" i="17" s="1"/>
  <c r="D104" i="17" a="1"/>
  <c r="D104" i="17" s="1"/>
  <c r="D96" i="17" a="1"/>
  <c r="D96" i="17" s="1"/>
  <c r="D88" i="17" a="1"/>
  <c r="D88" i="17" s="1"/>
  <c r="D80" i="17" a="1"/>
  <c r="D80" i="17" s="1"/>
  <c r="D72" i="17" a="1"/>
  <c r="D72" i="17" s="1"/>
  <c r="D64" i="17" a="1"/>
  <c r="D64" i="17" s="1"/>
  <c r="D56" i="17" a="1"/>
  <c r="D56" i="17" s="1"/>
  <c r="D48" i="17" a="1"/>
  <c r="D48" i="17" s="1"/>
  <c r="D40" i="17" a="1"/>
  <c r="D40" i="17" s="1"/>
  <c r="D32" i="17" a="1"/>
  <c r="D32" i="17" s="1"/>
  <c r="D25" i="17" a="1"/>
  <c r="D25" i="17" s="1"/>
  <c r="D12" i="17" a="1"/>
  <c r="D12" i="17" s="1"/>
  <c r="AV198" i="21"/>
  <c r="AW226" i="21"/>
  <c r="D255" i="17" a="1"/>
  <c r="D255" i="17" s="1"/>
  <c r="D247" i="17" a="1"/>
  <c r="D247" i="17" s="1"/>
  <c r="D239" i="17" a="1"/>
  <c r="D239" i="17" s="1"/>
  <c r="D231" i="17" a="1"/>
  <c r="D231" i="17" s="1"/>
  <c r="D223" i="17" a="1"/>
  <c r="D223" i="17" s="1"/>
  <c r="D215" i="17" a="1"/>
  <c r="D215" i="17" s="1"/>
  <c r="D207" i="17" a="1"/>
  <c r="D207" i="17" s="1"/>
  <c r="D199" i="17" a="1"/>
  <c r="D199" i="17" s="1"/>
  <c r="D191" i="17" a="1"/>
  <c r="D191" i="17" s="1"/>
  <c r="D183" i="17" a="1"/>
  <c r="D183" i="17" s="1"/>
  <c r="D175" i="17" a="1"/>
  <c r="D175" i="17" s="1"/>
  <c r="D167" i="17" a="1"/>
  <c r="D167" i="17" s="1"/>
  <c r="D159" i="17" a="1"/>
  <c r="D159" i="17" s="1"/>
  <c r="D151" i="17" a="1"/>
  <c r="D151" i="17" s="1"/>
  <c r="D143" i="17" a="1"/>
  <c r="D143" i="17" s="1"/>
  <c r="D135" i="17" a="1"/>
  <c r="D135" i="17" s="1"/>
  <c r="D127" i="17" a="1"/>
  <c r="D127" i="17" s="1"/>
  <c r="D119" i="17" a="1"/>
  <c r="D119" i="17" s="1"/>
  <c r="D111" i="17" a="1"/>
  <c r="D111" i="17" s="1"/>
  <c r="D103" i="17" a="1"/>
  <c r="D103" i="17" s="1"/>
  <c r="D95" i="17" a="1"/>
  <c r="D95" i="17" s="1"/>
  <c r="D87" i="17" a="1"/>
  <c r="D87" i="17" s="1"/>
  <c r="D79" i="17" a="1"/>
  <c r="D79" i="17" s="1"/>
  <c r="D71" i="17" a="1"/>
  <c r="D71" i="17" s="1"/>
  <c r="D63" i="17" a="1"/>
  <c r="D63" i="17" s="1"/>
  <c r="D55" i="17" a="1"/>
  <c r="D55" i="17" s="1"/>
  <c r="D47" i="17" a="1"/>
  <c r="D47" i="17" s="1"/>
  <c r="D39" i="17" a="1"/>
  <c r="D39" i="17" s="1"/>
  <c r="D31" i="17" a="1"/>
  <c r="D31" i="17" s="1"/>
  <c r="D24" i="17" a="1"/>
  <c r="D24" i="17" s="1"/>
  <c r="D18" i="17" a="1"/>
  <c r="D18" i="17" s="1"/>
  <c r="D11" i="17" a="1"/>
  <c r="D11" i="17" s="1"/>
  <c r="D254" i="17" a="1"/>
  <c r="D254" i="17" s="1"/>
  <c r="D246" i="17" a="1"/>
  <c r="D246" i="17" s="1"/>
  <c r="D238" i="17" a="1"/>
  <c r="D238" i="17" s="1"/>
  <c r="D230" i="17" a="1"/>
  <c r="D230" i="17" s="1"/>
  <c r="D222" i="17" a="1"/>
  <c r="D222" i="17" s="1"/>
  <c r="D214" i="17" a="1"/>
  <c r="D214" i="17" s="1"/>
  <c r="D206" i="17" a="1"/>
  <c r="D206" i="17" s="1"/>
  <c r="D198" i="17" a="1"/>
  <c r="D198" i="17" s="1"/>
  <c r="D190" i="17" a="1"/>
  <c r="D190" i="17" s="1"/>
  <c r="D182" i="17" a="1"/>
  <c r="D182" i="17" s="1"/>
  <c r="D174" i="17" a="1"/>
  <c r="D174" i="17" s="1"/>
  <c r="D166" i="17" a="1"/>
  <c r="D166" i="17" s="1"/>
  <c r="D158" i="17" a="1"/>
  <c r="D158" i="17" s="1"/>
  <c r="D150" i="17" a="1"/>
  <c r="D150" i="17" s="1"/>
  <c r="D142" i="17" a="1"/>
  <c r="D142" i="17" s="1"/>
  <c r="D134" i="17" a="1"/>
  <c r="D134" i="17" s="1"/>
  <c r="D126" i="17" a="1"/>
  <c r="D126" i="17" s="1"/>
  <c r="D118" i="17" a="1"/>
  <c r="D118" i="17" s="1"/>
  <c r="D110" i="17" a="1"/>
  <c r="D110" i="17" s="1"/>
  <c r="D102" i="17" a="1"/>
  <c r="D102" i="17" s="1"/>
  <c r="D94" i="17" a="1"/>
  <c r="D94" i="17" s="1"/>
  <c r="D86" i="17" a="1"/>
  <c r="D86" i="17" s="1"/>
  <c r="D78" i="17" a="1"/>
  <c r="D78" i="17" s="1"/>
  <c r="D70" i="17" a="1"/>
  <c r="D70" i="17" s="1"/>
  <c r="D62" i="17" a="1"/>
  <c r="D62" i="17" s="1"/>
  <c r="D54" i="17" a="1"/>
  <c r="D54" i="17" s="1"/>
  <c r="D46" i="17" a="1"/>
  <c r="D46" i="17" s="1"/>
  <c r="D38" i="17" a="1"/>
  <c r="D38" i="17" s="1"/>
  <c r="D30" i="17" a="1"/>
  <c r="D30" i="17" s="1"/>
  <c r="D23" i="17" a="1"/>
  <c r="D23" i="17" s="1"/>
  <c r="D17" i="17" a="1"/>
  <c r="D17" i="17" s="1"/>
  <c r="AW264" i="21"/>
  <c r="D253" i="17" a="1"/>
  <c r="D253" i="17" s="1"/>
  <c r="D245" i="17" a="1"/>
  <c r="D245" i="17" s="1"/>
  <c r="D237" i="17" a="1"/>
  <c r="D237" i="17" s="1"/>
  <c r="D229" i="17" a="1"/>
  <c r="D229" i="17" s="1"/>
  <c r="D221" i="17" a="1"/>
  <c r="D221" i="17" s="1"/>
  <c r="D213" i="17" a="1"/>
  <c r="D213" i="17" s="1"/>
  <c r="D205" i="17" a="1"/>
  <c r="D205" i="17" s="1"/>
  <c r="D197" i="17" a="1"/>
  <c r="D197" i="17" s="1"/>
  <c r="D189" i="17" a="1"/>
  <c r="D189" i="17" s="1"/>
  <c r="D181" i="17" a="1"/>
  <c r="D181" i="17" s="1"/>
  <c r="D173" i="17" a="1"/>
  <c r="D173" i="17" s="1"/>
  <c r="D165" i="17" a="1"/>
  <c r="D165" i="17" s="1"/>
  <c r="D157" i="17" a="1"/>
  <c r="D157" i="17" s="1"/>
  <c r="D149" i="17" a="1"/>
  <c r="D149" i="17" s="1"/>
  <c r="D141" i="17" a="1"/>
  <c r="D141" i="17" s="1"/>
  <c r="D133" i="17" a="1"/>
  <c r="D133" i="17" s="1"/>
  <c r="D125" i="17" a="1"/>
  <c r="D125" i="17" s="1"/>
  <c r="D117" i="17" a="1"/>
  <c r="D117" i="17" s="1"/>
  <c r="D109" i="17" a="1"/>
  <c r="D109" i="17" s="1"/>
  <c r="D101" i="17" a="1"/>
  <c r="D101" i="17" s="1"/>
  <c r="D93" i="17" a="1"/>
  <c r="D93" i="17" s="1"/>
  <c r="D85" i="17" a="1"/>
  <c r="D85" i="17" s="1"/>
  <c r="D77" i="17" a="1"/>
  <c r="D77" i="17" s="1"/>
  <c r="D69" i="17" a="1"/>
  <c r="D69" i="17" s="1"/>
  <c r="D61" i="17" a="1"/>
  <c r="D61" i="17" s="1"/>
  <c r="D53" i="17" a="1"/>
  <c r="D53" i="17" s="1"/>
  <c r="D45" i="17" a="1"/>
  <c r="D45" i="17" s="1"/>
  <c r="D37" i="17" a="1"/>
  <c r="D37" i="17" s="1"/>
  <c r="D29" i="17" a="1"/>
  <c r="D29" i="17" s="1"/>
  <c r="D16" i="17" a="1"/>
  <c r="D16" i="17" s="1"/>
  <c r="D10" i="17" a="1"/>
  <c r="D10" i="17" s="1"/>
  <c r="D252" i="17" a="1"/>
  <c r="D252" i="17" s="1"/>
  <c r="D244" i="17" a="1"/>
  <c r="D244" i="17" s="1"/>
  <c r="D236" i="17" a="1"/>
  <c r="D236" i="17" s="1"/>
  <c r="D228" i="17" a="1"/>
  <c r="D228" i="17" s="1"/>
  <c r="D220" i="17" a="1"/>
  <c r="D220" i="17" s="1"/>
  <c r="D212" i="17" a="1"/>
  <c r="D212" i="17" s="1"/>
  <c r="D204" i="17" a="1"/>
  <c r="D204" i="17" s="1"/>
  <c r="D196" i="17" a="1"/>
  <c r="D196" i="17" s="1"/>
  <c r="D188" i="17" a="1"/>
  <c r="D188" i="17" s="1"/>
  <c r="D180" i="17" a="1"/>
  <c r="D180" i="17" s="1"/>
  <c r="D172" i="17" a="1"/>
  <c r="D172" i="17" s="1"/>
  <c r="D164" i="17" a="1"/>
  <c r="D164" i="17" s="1"/>
  <c r="D156" i="17" a="1"/>
  <c r="D156" i="17" s="1"/>
  <c r="D148" i="17" a="1"/>
  <c r="D148" i="17" s="1"/>
  <c r="D140" i="17" a="1"/>
  <c r="D140" i="17" s="1"/>
  <c r="D132" i="17" a="1"/>
  <c r="D132" i="17" s="1"/>
  <c r="D124" i="17" a="1"/>
  <c r="D124" i="17" s="1"/>
  <c r="D116" i="17" a="1"/>
  <c r="D116" i="17" s="1"/>
  <c r="D108" i="17" a="1"/>
  <c r="D108" i="17" s="1"/>
  <c r="D100" i="17" a="1"/>
  <c r="D100" i="17" s="1"/>
  <c r="D92" i="17" a="1"/>
  <c r="D92" i="17" s="1"/>
  <c r="D84" i="17" a="1"/>
  <c r="D84" i="17" s="1"/>
  <c r="D76" i="17" a="1"/>
  <c r="D76" i="17" s="1"/>
  <c r="D68" i="17" a="1"/>
  <c r="D68" i="17" s="1"/>
  <c r="D60" i="17" a="1"/>
  <c r="D60" i="17" s="1"/>
  <c r="D52" i="17" a="1"/>
  <c r="D52" i="17" s="1"/>
  <c r="D44" i="17" a="1"/>
  <c r="D44" i="17" s="1"/>
  <c r="D36" i="17" a="1"/>
  <c r="D36" i="17" s="1"/>
  <c r="D28" i="17" a="1"/>
  <c r="D28" i="17" s="1"/>
  <c r="D22" i="17" a="1"/>
  <c r="D22" i="17" s="1"/>
  <c r="D15" i="17" a="1"/>
  <c r="D15" i="17" s="1"/>
  <c r="D9" i="17" a="1"/>
  <c r="D9" i="17" s="1"/>
  <c r="D251" i="17" a="1"/>
  <c r="D251" i="17" s="1"/>
  <c r="D243" i="17" a="1"/>
  <c r="D243" i="17" s="1"/>
  <c r="D235" i="17" a="1"/>
  <c r="D235" i="17" s="1"/>
  <c r="D227" i="17" a="1"/>
  <c r="D227" i="17" s="1"/>
  <c r="D219" i="17" a="1"/>
  <c r="D219" i="17" s="1"/>
  <c r="D211" i="17" a="1"/>
  <c r="D211" i="17" s="1"/>
  <c r="D203" i="17" a="1"/>
  <c r="D203" i="17" s="1"/>
  <c r="D195" i="17" a="1"/>
  <c r="D195" i="17" s="1"/>
  <c r="D187" i="17" a="1"/>
  <c r="D187" i="17" s="1"/>
  <c r="D179" i="17" a="1"/>
  <c r="D179" i="17" s="1"/>
  <c r="D171" i="17" a="1"/>
  <c r="D171" i="17" s="1"/>
  <c r="D163" i="17" a="1"/>
  <c r="D163" i="17" s="1"/>
  <c r="D155" i="17" a="1"/>
  <c r="D155" i="17" s="1"/>
  <c r="D147" i="17" a="1"/>
  <c r="D147" i="17" s="1"/>
  <c r="D139" i="17" a="1"/>
  <c r="D139" i="17" s="1"/>
  <c r="D131" i="17" a="1"/>
  <c r="D131" i="17" s="1"/>
  <c r="D123" i="17" a="1"/>
  <c r="D123" i="17" s="1"/>
  <c r="D115" i="17" a="1"/>
  <c r="D115" i="17" s="1"/>
  <c r="D107" i="17" a="1"/>
  <c r="D107" i="17" s="1"/>
  <c r="D99" i="17" a="1"/>
  <c r="D99" i="17" s="1"/>
  <c r="D91" i="17" a="1"/>
  <c r="D91" i="17" s="1"/>
  <c r="D83" i="17" a="1"/>
  <c r="D83" i="17" s="1"/>
  <c r="D75" i="17" a="1"/>
  <c r="D75" i="17" s="1"/>
  <c r="D67" i="17" a="1"/>
  <c r="D67" i="17" s="1"/>
  <c r="D59" i="17" a="1"/>
  <c r="D59" i="17" s="1"/>
  <c r="D51" i="17" a="1"/>
  <c r="D51" i="17" s="1"/>
  <c r="D43" i="17" a="1"/>
  <c r="D43" i="17" s="1"/>
  <c r="D35" i="17" a="1"/>
  <c r="D35" i="17" s="1"/>
  <c r="D27" i="17" a="1"/>
  <c r="D27" i="17" s="1"/>
  <c r="D21" i="17" a="1"/>
  <c r="D21" i="17" s="1"/>
  <c r="D8" i="17" a="1"/>
  <c r="D8" i="17" s="1"/>
  <c r="D250" i="17" a="1"/>
  <c r="D250" i="17" s="1"/>
  <c r="D242" i="17" a="1"/>
  <c r="D242" i="17" s="1"/>
  <c r="D234" i="17" a="1"/>
  <c r="D234" i="17" s="1"/>
  <c r="D226" i="17" a="1"/>
  <c r="D226" i="17" s="1"/>
  <c r="D218" i="17" a="1"/>
  <c r="D218" i="17" s="1"/>
  <c r="D210" i="17" a="1"/>
  <c r="D210" i="17" s="1"/>
  <c r="D202" i="17" a="1"/>
  <c r="D202" i="17" s="1"/>
  <c r="D194" i="17" a="1"/>
  <c r="D194" i="17" s="1"/>
  <c r="D186" i="17" a="1"/>
  <c r="D186" i="17" s="1"/>
  <c r="D178" i="17" a="1"/>
  <c r="D178" i="17" s="1"/>
  <c r="D170" i="17" a="1"/>
  <c r="D170" i="17" s="1"/>
  <c r="D162" i="17" a="1"/>
  <c r="D162" i="17" s="1"/>
  <c r="D154" i="17" a="1"/>
  <c r="D154" i="17" s="1"/>
  <c r="D146" i="17" a="1"/>
  <c r="D146" i="17" s="1"/>
  <c r="D138" i="17" a="1"/>
  <c r="D138" i="17" s="1"/>
  <c r="D130" i="17" a="1"/>
  <c r="D130" i="17" s="1"/>
  <c r="D122" i="17" a="1"/>
  <c r="D122" i="17" s="1"/>
  <c r="D114" i="17" a="1"/>
  <c r="D114" i="17" s="1"/>
  <c r="D106" i="17" a="1"/>
  <c r="D106" i="17" s="1"/>
  <c r="D98" i="17" a="1"/>
  <c r="D98" i="17" s="1"/>
  <c r="D90" i="17" a="1"/>
  <c r="D90" i="17" s="1"/>
  <c r="D82" i="17" a="1"/>
  <c r="D82" i="17" s="1"/>
  <c r="D74" i="17" a="1"/>
  <c r="D74" i="17" s="1"/>
  <c r="D66" i="17" a="1"/>
  <c r="D66" i="17" s="1"/>
  <c r="D58" i="17" a="1"/>
  <c r="D58" i="17" s="1"/>
  <c r="D50" i="17" a="1"/>
  <c r="D50" i="17" s="1"/>
  <c r="D42" i="17" a="1"/>
  <c r="D42" i="17" s="1"/>
  <c r="D34" i="17" a="1"/>
  <c r="D34" i="17" s="1"/>
  <c r="D20" i="17" a="1"/>
  <c r="D20" i="17" s="1"/>
  <c r="D14" i="17" a="1"/>
  <c r="D14" i="17" s="1"/>
  <c r="D7" i="17" a="1"/>
  <c r="D7" i="17" s="1"/>
  <c r="D249" i="17" a="1"/>
  <c r="D249" i="17" s="1"/>
  <c r="D241" i="17" a="1"/>
  <c r="D241" i="17" s="1"/>
  <c r="D233" i="17" a="1"/>
  <c r="D233" i="17" s="1"/>
  <c r="D225" i="17" a="1"/>
  <c r="D225" i="17" s="1"/>
  <c r="D217" i="17" a="1"/>
  <c r="D217" i="17" s="1"/>
  <c r="D209" i="17" a="1"/>
  <c r="D209" i="17" s="1"/>
  <c r="D201" i="17" a="1"/>
  <c r="D201" i="17" s="1"/>
  <c r="D193" i="17" a="1"/>
  <c r="D193" i="17" s="1"/>
  <c r="D185" i="17" a="1"/>
  <c r="D185" i="17" s="1"/>
  <c r="D177" i="17" a="1"/>
  <c r="D177" i="17" s="1"/>
  <c r="D169" i="17" a="1"/>
  <c r="D169" i="17" s="1"/>
  <c r="D161" i="17" a="1"/>
  <c r="D161" i="17" s="1"/>
  <c r="D153" i="17" a="1"/>
  <c r="D153" i="17" s="1"/>
  <c r="D145" i="17" a="1"/>
  <c r="D145" i="17" s="1"/>
  <c r="D137" i="17" a="1"/>
  <c r="D137" i="17" s="1"/>
  <c r="D129" i="17" a="1"/>
  <c r="D129" i="17" s="1"/>
  <c r="D121" i="17" a="1"/>
  <c r="D121" i="17" s="1"/>
  <c r="D113" i="17" a="1"/>
  <c r="D113" i="17" s="1"/>
  <c r="D105" i="17" a="1"/>
  <c r="D105" i="17" s="1"/>
  <c r="D97" i="17" a="1"/>
  <c r="D97" i="17" s="1"/>
  <c r="D89" i="17" a="1"/>
  <c r="D89" i="17" s="1"/>
  <c r="D81" i="17" a="1"/>
  <c r="D81" i="17" s="1"/>
  <c r="D73" i="17" a="1"/>
  <c r="D73" i="17" s="1"/>
  <c r="D65" i="17" a="1"/>
  <c r="D65" i="17" s="1"/>
  <c r="D57" i="17" a="1"/>
  <c r="D57" i="17" s="1"/>
  <c r="D49" i="17" a="1"/>
  <c r="D49" i="17" s="1"/>
  <c r="D41" i="17" a="1"/>
  <c r="D41" i="17" s="1"/>
  <c r="D33" i="17" a="1"/>
  <c r="D33" i="17" s="1"/>
  <c r="D26" i="17" a="1"/>
  <c r="D26" i="17" s="1"/>
  <c r="D19" i="17" a="1"/>
  <c r="D19" i="17" s="1"/>
  <c r="AW122" i="21"/>
  <c r="AV57" i="21"/>
  <c r="AW209" i="21"/>
  <c r="AV33" i="21"/>
  <c r="AV45" i="21"/>
  <c r="AW24" i="21"/>
  <c r="AV36" i="21"/>
  <c r="AV53" i="21"/>
  <c r="AV76" i="21"/>
  <c r="AW216" i="21"/>
  <c r="AW223" i="21"/>
  <c r="AW248" i="21"/>
  <c r="AV137" i="21"/>
  <c r="AV145" i="21"/>
  <c r="AV41" i="21"/>
  <c r="AW104" i="21"/>
  <c r="AV105" i="21"/>
  <c r="AW224" i="21"/>
  <c r="AW258" i="21"/>
  <c r="AW138" i="21"/>
  <c r="AV172" i="21"/>
  <c r="AV260" i="21"/>
  <c r="AV21" i="21"/>
  <c r="AW68" i="21"/>
  <c r="AV151" i="21"/>
  <c r="AV246" i="21"/>
  <c r="AV75" i="21"/>
  <c r="AW200" i="21"/>
  <c r="AV206" i="21"/>
  <c r="AV262" i="21"/>
  <c r="AV135" i="21"/>
  <c r="AV234" i="21"/>
  <c r="AW60" i="21"/>
  <c r="AW254" i="21"/>
  <c r="AW28" i="21"/>
  <c r="AW215" i="21"/>
  <c r="AV50" i="21"/>
  <c r="AW94" i="21"/>
  <c r="AW114" i="21"/>
  <c r="AV204" i="21"/>
  <c r="AP236" i="21"/>
  <c r="AM236" i="21" s="1"/>
  <c r="AW256" i="21"/>
  <c r="AW154" i="21"/>
  <c r="AV186" i="21"/>
  <c r="AW46" i="21"/>
  <c r="AV81" i="21"/>
  <c r="AV119" i="21"/>
  <c r="AV147" i="21"/>
  <c r="AW161" i="21"/>
  <c r="AW193" i="21"/>
  <c r="AW255" i="21"/>
  <c r="AW259" i="21"/>
  <c r="AW29" i="21"/>
  <c r="AV93" i="21"/>
  <c r="AW108" i="21"/>
  <c r="AV115" i="21"/>
  <c r="AV130" i="21"/>
  <c r="AV152" i="21"/>
  <c r="AV156" i="21"/>
  <c r="AW184" i="21"/>
  <c r="AV203" i="21"/>
  <c r="AV222" i="21"/>
  <c r="AV268" i="21"/>
  <c r="AV26" i="21"/>
  <c r="AW38" i="21"/>
  <c r="AV58" i="21"/>
  <c r="AV82" i="21"/>
  <c r="AW165" i="21"/>
  <c r="AW168" i="21"/>
  <c r="AV190" i="21"/>
  <c r="AV199" i="21"/>
  <c r="AW207" i="21"/>
  <c r="AV236" i="21"/>
  <c r="AW252" i="21"/>
  <c r="AW22" i="21"/>
  <c r="AV54" i="21"/>
  <c r="AV64" i="21"/>
  <c r="AV99" i="21"/>
  <c r="AV106" i="21"/>
  <c r="AV126" i="21"/>
  <c r="AV180" i="21"/>
  <c r="AV214" i="21"/>
  <c r="AW231" i="21"/>
  <c r="AV131" i="21"/>
  <c r="AV220" i="21"/>
  <c r="AW27" i="21"/>
  <c r="AW118" i="21"/>
  <c r="AW142" i="21"/>
  <c r="AV143" i="21"/>
  <c r="AW197" i="21"/>
  <c r="AW201" i="21"/>
  <c r="AV210" i="21"/>
  <c r="AV20" i="21"/>
  <c r="AV250" i="21"/>
  <c r="AV30" i="21"/>
  <c r="AV61" i="21"/>
  <c r="AV66" i="21"/>
  <c r="AW72" i="21"/>
  <c r="AW78" i="21"/>
  <c r="AW84" i="21"/>
  <c r="AW88" i="21"/>
  <c r="AV123" i="21"/>
  <c r="AV141" i="21"/>
  <c r="AW150" i="21"/>
  <c r="AV160" i="21"/>
  <c r="AV176" i="21"/>
  <c r="AV182" i="21"/>
  <c r="AV188" i="21"/>
  <c r="AV196" i="21"/>
  <c r="AV218" i="21"/>
  <c r="AV232" i="21"/>
  <c r="AW235" i="21"/>
  <c r="AV238" i="21"/>
  <c r="AV244" i="21"/>
  <c r="AV266" i="21"/>
  <c r="AV97" i="21"/>
  <c r="AV103" i="21"/>
  <c r="AW112" i="21"/>
  <c r="AP122" i="21"/>
  <c r="AM122" i="21" s="1"/>
  <c r="AV127" i="21"/>
  <c r="AV139" i="21"/>
  <c r="AV170" i="21"/>
  <c r="AW173" i="21"/>
  <c r="AW185" i="21"/>
  <c r="AV194" i="21"/>
  <c r="AW227" i="21"/>
  <c r="AW247" i="21"/>
  <c r="AW263" i="21"/>
  <c r="AV242" i="21"/>
  <c r="AW251" i="21"/>
  <c r="AV267" i="21"/>
  <c r="AV25" i="21"/>
  <c r="AW34" i="21"/>
  <c r="AV67" i="21"/>
  <c r="AV80" i="21"/>
  <c r="AV100" i="21"/>
  <c r="AW116" i="21"/>
  <c r="AW120" i="21"/>
  <c r="AW148" i="21"/>
  <c r="AV155" i="21"/>
  <c r="AV174" i="21"/>
  <c r="AW177" i="21"/>
  <c r="AW189" i="21"/>
  <c r="AW219" i="21"/>
  <c r="AW239" i="21"/>
  <c r="AV42" i="21"/>
  <c r="AV49" i="21"/>
  <c r="AW63" i="21"/>
  <c r="AV77" i="21"/>
  <c r="AV83" i="21"/>
  <c r="AV98" i="21"/>
  <c r="AV134" i="21"/>
  <c r="AV158" i="21"/>
  <c r="AV192" i="21"/>
  <c r="AV195" i="21"/>
  <c r="AV202" i="21"/>
  <c r="AV208" i="21"/>
  <c r="AV228" i="21"/>
  <c r="AV230" i="21"/>
  <c r="AV240" i="21"/>
  <c r="AP244" i="21"/>
  <c r="AM244" i="21" s="1"/>
  <c r="AV65" i="21"/>
  <c r="AV71" i="21"/>
  <c r="AV87" i="21"/>
  <c r="AV92" i="21"/>
  <c r="AV111" i="21"/>
  <c r="AW146" i="21"/>
  <c r="AV149" i="21"/>
  <c r="AV162" i="21"/>
  <c r="AV178" i="21"/>
  <c r="AW181" i="21"/>
  <c r="AW243" i="21"/>
  <c r="AP46" i="21"/>
  <c r="AM46" i="21" s="1"/>
  <c r="AP33" i="21"/>
  <c r="AM33" i="21" s="1"/>
  <c r="AW23" i="21"/>
  <c r="AV44" i="21"/>
  <c r="AW101" i="21"/>
  <c r="AV101" i="21"/>
  <c r="AW102" i="21"/>
  <c r="AV102" i="21"/>
  <c r="AV40" i="21"/>
  <c r="AW52" i="21"/>
  <c r="AV52" i="21"/>
  <c r="AW62" i="21"/>
  <c r="AV62" i="21"/>
  <c r="AW86" i="21"/>
  <c r="AV86" i="21"/>
  <c r="AV31" i="21"/>
  <c r="AW43" i="21"/>
  <c r="AV43" i="21"/>
  <c r="AW69" i="21"/>
  <c r="AV69" i="21"/>
  <c r="AW35" i="21"/>
  <c r="AV35" i="21"/>
  <c r="AW39" i="21"/>
  <c r="AV39" i="21"/>
  <c r="AW48" i="21"/>
  <c r="AV48" i="21"/>
  <c r="AW56" i="21"/>
  <c r="AV56" i="21"/>
  <c r="AW70" i="21"/>
  <c r="AV70" i="21"/>
  <c r="AW85" i="21"/>
  <c r="AV85" i="21"/>
  <c r="AW125" i="21"/>
  <c r="AV125" i="21"/>
  <c r="AW167" i="21"/>
  <c r="AV167" i="21"/>
  <c r="AW109" i="21"/>
  <c r="AV109" i="21"/>
  <c r="AW121" i="21"/>
  <c r="AV121" i="21"/>
  <c r="AV96" i="21"/>
  <c r="AP120" i="21"/>
  <c r="AM120" i="21" s="1"/>
  <c r="AV171" i="21"/>
  <c r="AW171" i="21"/>
  <c r="AP73" i="21"/>
  <c r="AM73" i="21" s="1"/>
  <c r="AV79" i="21"/>
  <c r="AV95" i="21"/>
  <c r="AW164" i="21"/>
  <c r="AV164" i="21"/>
  <c r="AW113" i="21"/>
  <c r="AV113" i="21"/>
  <c r="AP123" i="21"/>
  <c r="AM123" i="21" s="1"/>
  <c r="AW166" i="21"/>
  <c r="AV166" i="21"/>
  <c r="AV47" i="21"/>
  <c r="AV51" i="21"/>
  <c r="AV55" i="21"/>
  <c r="AV59" i="21"/>
  <c r="AP69" i="21"/>
  <c r="AM69" i="21" s="1"/>
  <c r="AV74" i="21"/>
  <c r="AV90" i="21"/>
  <c r="AV91" i="21"/>
  <c r="AV110" i="21"/>
  <c r="AV73" i="21"/>
  <c r="AV89" i="21"/>
  <c r="AW117" i="21"/>
  <c r="AV117" i="21"/>
  <c r="AP145" i="21"/>
  <c r="AM145" i="21" s="1"/>
  <c r="AV159" i="21"/>
  <c r="AV124" i="21"/>
  <c r="AV128" i="21"/>
  <c r="AV132" i="21"/>
  <c r="AV136" i="21"/>
  <c r="AV140" i="21"/>
  <c r="AV144" i="21"/>
  <c r="AW169" i="21"/>
  <c r="AV129" i="21"/>
  <c r="AV133" i="21"/>
  <c r="AV153" i="21"/>
  <c r="AV157" i="21"/>
  <c r="AV163" i="21"/>
  <c r="AW175" i="21"/>
  <c r="AW179" i="21"/>
  <c r="AW183" i="21"/>
  <c r="AW187" i="21"/>
  <c r="AW191" i="21"/>
  <c r="AV212" i="21"/>
  <c r="AW211" i="21"/>
  <c r="AW213" i="21"/>
  <c r="AV213" i="21"/>
  <c r="AW217" i="21"/>
  <c r="AV217" i="21"/>
  <c r="AW221" i="21"/>
  <c r="AV221" i="21"/>
  <c r="AV225" i="21"/>
  <c r="AV229" i="21"/>
  <c r="AV233" i="21"/>
  <c r="AV237" i="21"/>
  <c r="AV241" i="21"/>
  <c r="AV245" i="21"/>
  <c r="AV249" i="21"/>
  <c r="AV253" i="21"/>
  <c r="AV257" i="21"/>
  <c r="AV261" i="21"/>
  <c r="AV265" i="21"/>
  <c r="AV269" i="21"/>
  <c r="W15" i="15"/>
  <c r="AY17" i="15"/>
  <c r="AY18" i="15"/>
  <c r="AY19" i="15"/>
  <c r="AY20" i="15"/>
  <c r="AY21" i="15"/>
  <c r="AY22" i="15"/>
  <c r="AY23" i="15"/>
  <c r="AY24" i="15"/>
  <c r="AY25" i="15"/>
  <c r="AY26" i="15"/>
  <c r="AY27" i="15"/>
  <c r="AY28" i="15"/>
  <c r="AY29" i="15"/>
  <c r="AY30" i="15"/>
  <c r="AY31" i="15"/>
  <c r="AY32" i="15"/>
  <c r="AY33" i="15"/>
  <c r="AY34" i="15"/>
  <c r="AY35" i="15"/>
  <c r="AY36" i="15"/>
  <c r="AY37" i="15"/>
  <c r="AY38" i="15"/>
  <c r="AY39" i="15"/>
  <c r="AY40" i="15"/>
  <c r="AY41" i="15"/>
  <c r="AY42" i="15"/>
  <c r="AY43" i="15"/>
  <c r="AY44" i="15"/>
  <c r="AY45" i="15"/>
  <c r="AY46" i="15"/>
  <c r="AY47" i="15"/>
  <c r="AY48" i="15"/>
  <c r="AY49" i="15"/>
  <c r="AY50" i="15"/>
  <c r="AY51" i="15"/>
  <c r="AY52" i="15"/>
  <c r="AY53" i="15"/>
  <c r="AY54" i="15"/>
  <c r="AY55" i="15"/>
  <c r="AY56" i="15"/>
  <c r="AY57" i="15"/>
  <c r="AY58" i="15"/>
  <c r="AY59" i="15"/>
  <c r="AY60" i="15"/>
  <c r="AY61" i="15"/>
  <c r="AY62" i="15"/>
  <c r="AY63" i="15"/>
  <c r="AY64" i="15"/>
  <c r="AY65" i="15"/>
  <c r="AY66" i="15"/>
  <c r="AY67" i="15"/>
  <c r="AY68" i="15"/>
  <c r="AY69" i="15"/>
  <c r="AY70" i="15"/>
  <c r="AY71" i="15"/>
  <c r="AY72" i="15"/>
  <c r="AY73" i="15"/>
  <c r="AY74" i="15"/>
  <c r="AY75" i="15"/>
  <c r="AY76" i="15"/>
  <c r="AY77" i="15"/>
  <c r="AY78" i="15"/>
  <c r="AY79" i="15"/>
  <c r="AY80" i="15"/>
  <c r="AY81" i="15"/>
  <c r="AY82" i="15"/>
  <c r="AY83" i="15"/>
  <c r="AY84" i="15"/>
  <c r="AY85" i="15"/>
  <c r="AY86" i="15"/>
  <c r="AY87" i="15"/>
  <c r="AY88" i="15"/>
  <c r="AY89" i="15"/>
  <c r="AY90" i="15"/>
  <c r="AY91" i="15"/>
  <c r="AY92" i="15"/>
  <c r="AY93" i="15"/>
  <c r="AY94" i="15"/>
  <c r="AY95" i="15"/>
  <c r="AY96" i="15"/>
  <c r="AY97" i="15"/>
  <c r="AY98" i="15"/>
  <c r="AY99" i="15"/>
  <c r="AY100" i="15"/>
  <c r="AY101" i="15"/>
  <c r="AY102" i="15"/>
  <c r="AY103" i="15"/>
  <c r="AY104" i="15"/>
  <c r="AY105" i="15"/>
  <c r="AY106" i="15"/>
  <c r="AY107" i="15"/>
  <c r="AY108" i="15"/>
  <c r="AY109" i="15"/>
  <c r="AY110" i="15"/>
  <c r="AY111" i="15"/>
  <c r="AY112" i="15"/>
  <c r="AY113" i="15"/>
  <c r="AY114" i="15"/>
  <c r="AY115" i="15"/>
  <c r="AY116" i="15"/>
  <c r="AY117" i="15"/>
  <c r="AY118" i="15"/>
  <c r="AY119" i="15"/>
  <c r="AY120" i="15"/>
  <c r="AY121" i="15"/>
  <c r="AY122" i="15"/>
  <c r="AY123" i="15"/>
  <c r="AY124" i="15"/>
  <c r="AY125" i="15"/>
  <c r="AY126" i="15"/>
  <c r="AY127" i="15"/>
  <c r="AY128" i="15"/>
  <c r="AY129" i="15"/>
  <c r="AY130" i="15"/>
  <c r="AY131" i="15"/>
  <c r="AY132" i="15"/>
  <c r="AY133" i="15"/>
  <c r="AY134" i="15"/>
  <c r="AY135" i="15"/>
  <c r="AY136" i="15"/>
  <c r="AY137" i="15"/>
  <c r="AY138" i="15"/>
  <c r="AY139" i="15"/>
  <c r="AY140" i="15"/>
  <c r="AY141" i="15"/>
  <c r="AY142" i="15"/>
  <c r="AY143" i="15"/>
  <c r="AY144" i="15"/>
  <c r="AY145" i="15"/>
  <c r="AY146" i="15"/>
  <c r="AY147" i="15"/>
  <c r="AY148" i="15"/>
  <c r="AY149" i="15"/>
  <c r="AY150" i="15"/>
  <c r="AY151" i="15"/>
  <c r="AY152" i="15"/>
  <c r="AY153" i="15"/>
  <c r="AY154" i="15"/>
  <c r="AY155" i="15"/>
  <c r="AY156" i="15"/>
  <c r="AY157" i="15"/>
  <c r="AY158" i="15"/>
  <c r="AY159" i="15"/>
  <c r="AY160" i="15"/>
  <c r="AY161" i="15"/>
  <c r="AY162" i="15"/>
  <c r="AY163" i="15"/>
  <c r="AY164" i="15"/>
  <c r="AY165" i="15"/>
  <c r="AY166" i="15"/>
  <c r="AY167" i="15"/>
  <c r="AY168" i="15"/>
  <c r="AY169" i="15"/>
  <c r="AY170" i="15"/>
  <c r="AY171" i="15"/>
  <c r="AY172" i="15"/>
  <c r="AY173" i="15"/>
  <c r="AY174" i="15"/>
  <c r="AY175" i="15"/>
  <c r="AY176" i="15"/>
  <c r="AY177" i="15"/>
  <c r="AY178" i="15"/>
  <c r="AY179" i="15"/>
  <c r="AY180" i="15"/>
  <c r="AY181" i="15"/>
  <c r="AY182" i="15"/>
  <c r="AY183" i="15"/>
  <c r="AY184" i="15"/>
  <c r="AY185" i="15"/>
  <c r="AY186" i="15"/>
  <c r="AY187" i="15"/>
  <c r="AY188" i="15"/>
  <c r="AY189" i="15"/>
  <c r="AY190" i="15"/>
  <c r="AY191" i="15"/>
  <c r="AY192" i="15"/>
  <c r="AY193" i="15"/>
  <c r="AY194" i="15"/>
  <c r="AY195" i="15"/>
  <c r="AY196" i="15"/>
  <c r="AY197" i="15"/>
  <c r="AY198" i="15"/>
  <c r="AY199" i="15"/>
  <c r="AY200" i="15"/>
  <c r="AY201" i="15"/>
  <c r="AY202" i="15"/>
  <c r="AY203" i="15"/>
  <c r="AY204" i="15"/>
  <c r="AY205" i="15"/>
  <c r="AY206" i="15"/>
  <c r="AY207" i="15"/>
  <c r="AY208" i="15"/>
  <c r="AY209" i="15"/>
  <c r="AY210" i="15"/>
  <c r="AY211" i="15"/>
  <c r="AY212" i="15"/>
  <c r="AY213" i="15"/>
  <c r="AY214" i="15"/>
  <c r="AY215" i="15"/>
  <c r="AY216" i="15"/>
  <c r="AY217" i="15"/>
  <c r="AY218" i="15"/>
  <c r="AY219" i="15"/>
  <c r="AY220" i="15"/>
  <c r="AY221" i="15"/>
  <c r="AY222" i="15"/>
  <c r="AY223" i="15"/>
  <c r="AY224" i="15"/>
  <c r="AY225" i="15"/>
  <c r="AY226" i="15"/>
  <c r="AY227" i="15"/>
  <c r="AY228" i="15"/>
  <c r="AY229" i="15"/>
  <c r="AY230" i="15"/>
  <c r="AY231" i="15"/>
  <c r="AY232" i="15"/>
  <c r="AY233" i="15"/>
  <c r="AY234" i="15"/>
  <c r="AY235" i="15"/>
  <c r="AY236" i="15"/>
  <c r="AY237" i="15"/>
  <c r="AY238" i="15"/>
  <c r="AY239" i="15"/>
  <c r="AY240" i="15"/>
  <c r="AY241" i="15"/>
  <c r="AY242" i="15"/>
  <c r="AY243" i="15"/>
  <c r="AY244" i="15"/>
  <c r="AY245" i="15"/>
  <c r="AY246" i="15"/>
  <c r="AY247" i="15"/>
  <c r="AY248" i="15"/>
  <c r="AY249" i="15"/>
  <c r="AY250" i="15"/>
  <c r="AY251" i="15"/>
  <c r="AY252" i="15"/>
  <c r="AY253" i="15"/>
  <c r="AY254" i="15"/>
  <c r="AY255" i="15"/>
  <c r="AY256" i="15"/>
  <c r="AY257" i="15"/>
  <c r="AY258" i="15"/>
  <c r="AY259" i="15"/>
  <c r="AY260" i="15"/>
  <c r="AY261" i="15"/>
  <c r="AY262" i="15"/>
  <c r="AY263" i="15"/>
  <c r="AY264" i="15"/>
  <c r="AY265" i="15"/>
  <c r="AY266" i="15"/>
  <c r="AQ24" i="15"/>
  <c r="AQ25" i="15"/>
  <c r="AQ26" i="15"/>
  <c r="AQ27" i="15"/>
  <c r="AQ28" i="15"/>
  <c r="AQ29" i="15"/>
  <c r="AQ30" i="15"/>
  <c r="AQ31" i="15"/>
  <c r="AQ32" i="15"/>
  <c r="AQ33" i="15"/>
  <c r="AQ34" i="15"/>
  <c r="AQ35" i="15"/>
  <c r="AQ36" i="15"/>
  <c r="AQ37" i="15"/>
  <c r="AQ38" i="15"/>
  <c r="AQ39" i="15"/>
  <c r="AQ40" i="15"/>
  <c r="AQ41" i="15"/>
  <c r="AQ42" i="15"/>
  <c r="AQ43" i="15"/>
  <c r="AQ44" i="15"/>
  <c r="AQ45" i="15"/>
  <c r="AQ46" i="15"/>
  <c r="AQ47" i="15"/>
  <c r="AQ48" i="15"/>
  <c r="AQ49" i="15"/>
  <c r="AQ50" i="15"/>
  <c r="AQ51" i="15"/>
  <c r="AQ52" i="15"/>
  <c r="AQ53" i="15"/>
  <c r="AQ54" i="15"/>
  <c r="AQ55" i="15"/>
  <c r="AQ56" i="15"/>
  <c r="AQ57" i="15"/>
  <c r="AQ58" i="15"/>
  <c r="AQ59" i="15"/>
  <c r="AQ60" i="15"/>
  <c r="AQ61" i="15"/>
  <c r="AQ62" i="15"/>
  <c r="AQ63" i="15"/>
  <c r="AQ64" i="15"/>
  <c r="AQ65" i="15"/>
  <c r="AQ66" i="15"/>
  <c r="AQ67" i="15"/>
  <c r="AQ68" i="15"/>
  <c r="AQ69" i="15"/>
  <c r="AQ70" i="15"/>
  <c r="AQ71" i="15"/>
  <c r="AQ72" i="15"/>
  <c r="AQ73" i="15"/>
  <c r="AQ74" i="15"/>
  <c r="AQ75" i="15"/>
  <c r="AQ76" i="15"/>
  <c r="AQ77" i="15"/>
  <c r="AQ78" i="15"/>
  <c r="AQ79" i="15"/>
  <c r="AQ80" i="15"/>
  <c r="AQ81" i="15"/>
  <c r="AQ82" i="15"/>
  <c r="AQ83" i="15"/>
  <c r="AQ84" i="15"/>
  <c r="AQ85" i="15"/>
  <c r="AQ86" i="15"/>
  <c r="AQ87" i="15"/>
  <c r="AQ88" i="15"/>
  <c r="AQ89" i="15"/>
  <c r="AQ90" i="15"/>
  <c r="AQ91" i="15"/>
  <c r="AQ92" i="15"/>
  <c r="AQ93" i="15"/>
  <c r="AQ94" i="15"/>
  <c r="AQ95" i="15"/>
  <c r="AQ96" i="15"/>
  <c r="AQ97" i="15"/>
  <c r="AQ98" i="15"/>
  <c r="AQ99" i="15"/>
  <c r="AQ100" i="15"/>
  <c r="AQ101" i="15"/>
  <c r="AQ102" i="15"/>
  <c r="AQ103" i="15"/>
  <c r="AQ104" i="15"/>
  <c r="AQ105" i="15"/>
  <c r="AQ106" i="15"/>
  <c r="AQ107" i="15"/>
  <c r="AQ108" i="15"/>
  <c r="AQ109" i="15"/>
  <c r="AQ110" i="15"/>
  <c r="AQ111" i="15"/>
  <c r="AQ112" i="15"/>
  <c r="AQ113" i="15"/>
  <c r="AQ114" i="15"/>
  <c r="AQ115" i="15"/>
  <c r="AQ116" i="15"/>
  <c r="AQ117" i="15"/>
  <c r="AQ118" i="15"/>
  <c r="AQ119" i="15"/>
  <c r="AQ120" i="15"/>
  <c r="AQ121" i="15"/>
  <c r="AQ122" i="15"/>
  <c r="AQ123" i="15"/>
  <c r="AQ124" i="15"/>
  <c r="AQ125" i="15"/>
  <c r="AQ126" i="15"/>
  <c r="AQ127" i="15"/>
  <c r="AQ128" i="15"/>
  <c r="AQ129" i="15"/>
  <c r="AQ130" i="15"/>
  <c r="AQ131" i="15"/>
  <c r="AQ132" i="15"/>
  <c r="AQ133" i="15"/>
  <c r="AQ134" i="15"/>
  <c r="AQ135" i="15"/>
  <c r="AQ136" i="15"/>
  <c r="AQ137" i="15"/>
  <c r="AQ138" i="15"/>
  <c r="AQ139" i="15"/>
  <c r="AQ140" i="15"/>
  <c r="AQ141" i="15"/>
  <c r="AQ142" i="15"/>
  <c r="AQ143" i="15"/>
  <c r="AQ144" i="15"/>
  <c r="AQ145" i="15"/>
  <c r="AQ146" i="15"/>
  <c r="AQ147" i="15"/>
  <c r="AQ148" i="15"/>
  <c r="AQ149" i="15"/>
  <c r="AQ150" i="15"/>
  <c r="AQ151" i="15"/>
  <c r="AQ152" i="15"/>
  <c r="AQ153" i="15"/>
  <c r="AQ154" i="15"/>
  <c r="AQ155" i="15"/>
  <c r="AQ156" i="15"/>
  <c r="AQ157" i="15"/>
  <c r="AQ158" i="15"/>
  <c r="AQ159" i="15"/>
  <c r="AQ160" i="15"/>
  <c r="AQ161" i="15"/>
  <c r="AQ162" i="15"/>
  <c r="AQ163" i="15"/>
  <c r="AQ164" i="15"/>
  <c r="AQ165" i="15"/>
  <c r="AQ166" i="15"/>
  <c r="AQ167" i="15"/>
  <c r="AQ168" i="15"/>
  <c r="AQ169" i="15"/>
  <c r="AQ170" i="15"/>
  <c r="AQ171" i="15"/>
  <c r="AQ172" i="15"/>
  <c r="AQ173" i="15"/>
  <c r="AQ174" i="15"/>
  <c r="AQ175" i="15"/>
  <c r="AQ176" i="15"/>
  <c r="AQ177" i="15"/>
  <c r="AQ178" i="15"/>
  <c r="AQ179" i="15"/>
  <c r="AQ180" i="15"/>
  <c r="AQ181" i="15"/>
  <c r="AQ182" i="15"/>
  <c r="AQ183" i="15"/>
  <c r="AQ184" i="15"/>
  <c r="AQ185" i="15"/>
  <c r="AQ186" i="15"/>
  <c r="AQ187" i="15"/>
  <c r="AQ188" i="15"/>
  <c r="AQ189" i="15"/>
  <c r="AQ190" i="15"/>
  <c r="AQ191" i="15"/>
  <c r="AQ192" i="15"/>
  <c r="AQ193" i="15"/>
  <c r="AQ194" i="15"/>
  <c r="AQ195" i="15"/>
  <c r="AQ196" i="15"/>
  <c r="AQ197" i="15"/>
  <c r="AQ198" i="15"/>
  <c r="AQ199" i="15"/>
  <c r="AQ200" i="15"/>
  <c r="AQ201" i="15"/>
  <c r="AQ202" i="15"/>
  <c r="AQ203" i="15"/>
  <c r="AQ204" i="15"/>
  <c r="AQ205" i="15"/>
  <c r="AQ206" i="15"/>
  <c r="AQ207" i="15"/>
  <c r="AQ208" i="15"/>
  <c r="AQ209" i="15"/>
  <c r="AQ210" i="15"/>
  <c r="AQ211" i="15"/>
  <c r="AQ212" i="15"/>
  <c r="AQ213" i="15"/>
  <c r="AQ214" i="15"/>
  <c r="AQ215" i="15"/>
  <c r="AQ216" i="15"/>
  <c r="AQ217" i="15"/>
  <c r="AQ218" i="15"/>
  <c r="AQ219" i="15"/>
  <c r="AQ220" i="15"/>
  <c r="AQ221" i="15"/>
  <c r="AQ222" i="15"/>
  <c r="AQ223" i="15"/>
  <c r="AQ224" i="15"/>
  <c r="AQ225" i="15"/>
  <c r="AQ226" i="15"/>
  <c r="AQ227" i="15"/>
  <c r="AQ228" i="15"/>
  <c r="AQ229" i="15"/>
  <c r="AQ230" i="15"/>
  <c r="AQ231" i="15"/>
  <c r="AQ232" i="15"/>
  <c r="AQ233" i="15"/>
  <c r="AQ234" i="15"/>
  <c r="AQ235" i="15"/>
  <c r="AQ236" i="15"/>
  <c r="AQ237" i="15"/>
  <c r="AQ238" i="15"/>
  <c r="AQ239" i="15"/>
  <c r="AQ240" i="15"/>
  <c r="AQ241" i="15"/>
  <c r="AQ242" i="15"/>
  <c r="AQ243" i="15"/>
  <c r="AQ244" i="15"/>
  <c r="AQ245" i="15"/>
  <c r="AQ246" i="15"/>
  <c r="AQ247" i="15"/>
  <c r="AQ248" i="15"/>
  <c r="AQ249" i="15"/>
  <c r="AQ250" i="15"/>
  <c r="AQ251" i="15"/>
  <c r="AQ252" i="15"/>
  <c r="AQ253" i="15"/>
  <c r="AQ254" i="15"/>
  <c r="AQ255" i="15"/>
  <c r="AQ256" i="15"/>
  <c r="AQ257" i="15"/>
  <c r="AQ258" i="15"/>
  <c r="AQ259" i="15"/>
  <c r="AQ260" i="15"/>
  <c r="AQ261" i="15"/>
  <c r="AQ262" i="15"/>
  <c r="AQ263" i="15"/>
  <c r="AQ264" i="15"/>
  <c r="AQ265" i="15"/>
  <c r="AQ266" i="15"/>
  <c r="AP18" i="15"/>
  <c r="AP23" i="15"/>
  <c r="AP24" i="15"/>
  <c r="AP25" i="15"/>
  <c r="AP26" i="15"/>
  <c r="AP27" i="15"/>
  <c r="AP28" i="15"/>
  <c r="AP29" i="15"/>
  <c r="AP30" i="15"/>
  <c r="AP31" i="15"/>
  <c r="AP32" i="15"/>
  <c r="AP33" i="15"/>
  <c r="AP34" i="15"/>
  <c r="AP35" i="15"/>
  <c r="AP36" i="15"/>
  <c r="AP37" i="15"/>
  <c r="AP38" i="15"/>
  <c r="AP39" i="15"/>
  <c r="AP40" i="15"/>
  <c r="AP41" i="15"/>
  <c r="AP42" i="15"/>
  <c r="AP43" i="15"/>
  <c r="AP44" i="15"/>
  <c r="AP45" i="15"/>
  <c r="AP46" i="15"/>
  <c r="AP47" i="15"/>
  <c r="AP48" i="15"/>
  <c r="AP49" i="15"/>
  <c r="AP50" i="15"/>
  <c r="AP51" i="15"/>
  <c r="AP52" i="15"/>
  <c r="AP53" i="15"/>
  <c r="AP54" i="15"/>
  <c r="AP55" i="15"/>
  <c r="AP56" i="15"/>
  <c r="AP57" i="15"/>
  <c r="AP58" i="15"/>
  <c r="AP59" i="15"/>
  <c r="AP60" i="15"/>
  <c r="AP61" i="15"/>
  <c r="AP62" i="15"/>
  <c r="AP63" i="15"/>
  <c r="AP64" i="15"/>
  <c r="AP65" i="15"/>
  <c r="AP66" i="15"/>
  <c r="AP67" i="15"/>
  <c r="AP68" i="15"/>
  <c r="AP69" i="15"/>
  <c r="AP70" i="15"/>
  <c r="AP71" i="15"/>
  <c r="AP72" i="15"/>
  <c r="AP73" i="15"/>
  <c r="AP74" i="15"/>
  <c r="AP75" i="15"/>
  <c r="AP76" i="15"/>
  <c r="AP77" i="15"/>
  <c r="AP78" i="15"/>
  <c r="AP79" i="15"/>
  <c r="AP80" i="15"/>
  <c r="AP81" i="15"/>
  <c r="AP82" i="15"/>
  <c r="AP83" i="15"/>
  <c r="AP84" i="15"/>
  <c r="AP85" i="15"/>
  <c r="AP86" i="15"/>
  <c r="AP87" i="15"/>
  <c r="AP88" i="15"/>
  <c r="AP89" i="15"/>
  <c r="AP90" i="15"/>
  <c r="AP91" i="15"/>
  <c r="AP92" i="15"/>
  <c r="AP93" i="15"/>
  <c r="AP94" i="15"/>
  <c r="AP95" i="15"/>
  <c r="AP96" i="15"/>
  <c r="AP97" i="15"/>
  <c r="AP98" i="15"/>
  <c r="AP99" i="15"/>
  <c r="AP100" i="15"/>
  <c r="AP101" i="15"/>
  <c r="AP102" i="15"/>
  <c r="AP103" i="15"/>
  <c r="AP104" i="15"/>
  <c r="AP105" i="15"/>
  <c r="AP106" i="15"/>
  <c r="AP107" i="15"/>
  <c r="AP108" i="15"/>
  <c r="AP109" i="15"/>
  <c r="AP110" i="15"/>
  <c r="AP111" i="15"/>
  <c r="AP112" i="15"/>
  <c r="AP113" i="15"/>
  <c r="AP114" i="15"/>
  <c r="AP115" i="15"/>
  <c r="AP116" i="15"/>
  <c r="AP117" i="15"/>
  <c r="AP118" i="15"/>
  <c r="AP119" i="15"/>
  <c r="AP120" i="15"/>
  <c r="AP121" i="15"/>
  <c r="AP122" i="15"/>
  <c r="AP123" i="15"/>
  <c r="AP124" i="15"/>
  <c r="AP125" i="15"/>
  <c r="AP126" i="15"/>
  <c r="AP127" i="15"/>
  <c r="AP128" i="15"/>
  <c r="AP129" i="15"/>
  <c r="AP130" i="15"/>
  <c r="AP131" i="15"/>
  <c r="AP132" i="15"/>
  <c r="AP133" i="15"/>
  <c r="AP134" i="15"/>
  <c r="AP135" i="15"/>
  <c r="AP136" i="15"/>
  <c r="AP137" i="15"/>
  <c r="AP138" i="15"/>
  <c r="AP139" i="15"/>
  <c r="AP140" i="15"/>
  <c r="AP141" i="15"/>
  <c r="AP142" i="15"/>
  <c r="AP143" i="15"/>
  <c r="AP144" i="15"/>
  <c r="AP145" i="15"/>
  <c r="AP146" i="15"/>
  <c r="AP147" i="15"/>
  <c r="AP148" i="15"/>
  <c r="AP149" i="15"/>
  <c r="AP150" i="15"/>
  <c r="AP151" i="15"/>
  <c r="AP152" i="15"/>
  <c r="AP153" i="15"/>
  <c r="AP154" i="15"/>
  <c r="AP155" i="15"/>
  <c r="AP156" i="15"/>
  <c r="AP157" i="15"/>
  <c r="AP158" i="15"/>
  <c r="AP159" i="15"/>
  <c r="AP160" i="15"/>
  <c r="AP161" i="15"/>
  <c r="AP162" i="15"/>
  <c r="AP163" i="15"/>
  <c r="AP164" i="15"/>
  <c r="AP165" i="15"/>
  <c r="AP166" i="15"/>
  <c r="AP167" i="15"/>
  <c r="AP168" i="15"/>
  <c r="AP169" i="15"/>
  <c r="AP170" i="15"/>
  <c r="AP171" i="15"/>
  <c r="AP172" i="15"/>
  <c r="AP173" i="15"/>
  <c r="AP174" i="15"/>
  <c r="AP175" i="15"/>
  <c r="AP176" i="15"/>
  <c r="AP177" i="15"/>
  <c r="AP178" i="15"/>
  <c r="AP179" i="15"/>
  <c r="AP180" i="15"/>
  <c r="AP181" i="15"/>
  <c r="AP182" i="15"/>
  <c r="AP183" i="15"/>
  <c r="AP184" i="15"/>
  <c r="AP185" i="15"/>
  <c r="AP186" i="15"/>
  <c r="AP187" i="15"/>
  <c r="AP188" i="15"/>
  <c r="AP189" i="15"/>
  <c r="AP190" i="15"/>
  <c r="AP191" i="15"/>
  <c r="AP192" i="15"/>
  <c r="AP193" i="15"/>
  <c r="AP194" i="15"/>
  <c r="AP195" i="15"/>
  <c r="AP196" i="15"/>
  <c r="AP197" i="15"/>
  <c r="AP198" i="15"/>
  <c r="AP199" i="15"/>
  <c r="AP200" i="15"/>
  <c r="AP201" i="15"/>
  <c r="AP202" i="15"/>
  <c r="AP203" i="15"/>
  <c r="AP204" i="15"/>
  <c r="AP205" i="15"/>
  <c r="AP206" i="15"/>
  <c r="AP207" i="15"/>
  <c r="AP208" i="15"/>
  <c r="AP209" i="15"/>
  <c r="AP210" i="15"/>
  <c r="AP211" i="15"/>
  <c r="AP212" i="15"/>
  <c r="AP213" i="15"/>
  <c r="AP214" i="15"/>
  <c r="AP215" i="15"/>
  <c r="AP216" i="15"/>
  <c r="AP217" i="15"/>
  <c r="AP218" i="15"/>
  <c r="AP219" i="15"/>
  <c r="AP220" i="15"/>
  <c r="AP221" i="15"/>
  <c r="AP222" i="15"/>
  <c r="AP223" i="15"/>
  <c r="AP224" i="15"/>
  <c r="AP225" i="15"/>
  <c r="AP226" i="15"/>
  <c r="AP227" i="15"/>
  <c r="AP228" i="15"/>
  <c r="AP229" i="15"/>
  <c r="AP230" i="15"/>
  <c r="AP231" i="15"/>
  <c r="AP232" i="15"/>
  <c r="AP233" i="15"/>
  <c r="AP234" i="15"/>
  <c r="AP235" i="15"/>
  <c r="AP236" i="15"/>
  <c r="AP237" i="15"/>
  <c r="AP238" i="15"/>
  <c r="AP239" i="15"/>
  <c r="AP240" i="15"/>
  <c r="AP241" i="15"/>
  <c r="AP242" i="15"/>
  <c r="AP243" i="15"/>
  <c r="AP244" i="15"/>
  <c r="AP245" i="15"/>
  <c r="AP246" i="15"/>
  <c r="AP247" i="15"/>
  <c r="AP248" i="15"/>
  <c r="AP249" i="15"/>
  <c r="AP250" i="15"/>
  <c r="AP251" i="15"/>
  <c r="AP252" i="15"/>
  <c r="AP253" i="15"/>
  <c r="AP254" i="15"/>
  <c r="AP255" i="15"/>
  <c r="AP256" i="15"/>
  <c r="AP257" i="15"/>
  <c r="AP258" i="15"/>
  <c r="AP259" i="15"/>
  <c r="AP260" i="15"/>
  <c r="AP261" i="15"/>
  <c r="AP262" i="15"/>
  <c r="AP263" i="15"/>
  <c r="AP264" i="15"/>
  <c r="AP265" i="15"/>
  <c r="AP266" i="15"/>
  <c r="AO22" i="15"/>
  <c r="AO23" i="15"/>
  <c r="AO24" i="15"/>
  <c r="AO25" i="15"/>
  <c r="AO26" i="15"/>
  <c r="AO27" i="15"/>
  <c r="AO28" i="15"/>
  <c r="AO29" i="15"/>
  <c r="AO30" i="15"/>
  <c r="AO31" i="15"/>
  <c r="AO32" i="15"/>
  <c r="AO33" i="15"/>
  <c r="AO34" i="15"/>
  <c r="AO35" i="15"/>
  <c r="AO36" i="15"/>
  <c r="AO37" i="15"/>
  <c r="AO38" i="15"/>
  <c r="AO39" i="15"/>
  <c r="AO40" i="15"/>
  <c r="AO41" i="15"/>
  <c r="AO42" i="15"/>
  <c r="AO43" i="15"/>
  <c r="AO44" i="15"/>
  <c r="AO45" i="15"/>
  <c r="AO46" i="15"/>
  <c r="AO47" i="15"/>
  <c r="AO48" i="15"/>
  <c r="AO49" i="15"/>
  <c r="AO50" i="15"/>
  <c r="AO51" i="15"/>
  <c r="AO52" i="15"/>
  <c r="AO53" i="15"/>
  <c r="AO54" i="15"/>
  <c r="AO55" i="15"/>
  <c r="AO56" i="15"/>
  <c r="AO57" i="15"/>
  <c r="AO58" i="15"/>
  <c r="AO59" i="15"/>
  <c r="AO60" i="15"/>
  <c r="AO61" i="15"/>
  <c r="AO62" i="15"/>
  <c r="AO63" i="15"/>
  <c r="AO64" i="15"/>
  <c r="AO65" i="15"/>
  <c r="AO66" i="15"/>
  <c r="AO67" i="15"/>
  <c r="AO68" i="15"/>
  <c r="AO69" i="15"/>
  <c r="AO70" i="15"/>
  <c r="AO71" i="15"/>
  <c r="AO72" i="15"/>
  <c r="AO73" i="15"/>
  <c r="AO74" i="15"/>
  <c r="AO75" i="15"/>
  <c r="AO76" i="15"/>
  <c r="AO77" i="15"/>
  <c r="AO78" i="15"/>
  <c r="AO79" i="15"/>
  <c r="AO80" i="15"/>
  <c r="AO81" i="15"/>
  <c r="AO82" i="15"/>
  <c r="AO83" i="15"/>
  <c r="AO84" i="15"/>
  <c r="AO85" i="15"/>
  <c r="AO86" i="15"/>
  <c r="AO87" i="15"/>
  <c r="AO88" i="15"/>
  <c r="AO89" i="15"/>
  <c r="AO90" i="15"/>
  <c r="AO91" i="15"/>
  <c r="AO92" i="15"/>
  <c r="AO93" i="15"/>
  <c r="AO94" i="15"/>
  <c r="AO95" i="15"/>
  <c r="AO96" i="15"/>
  <c r="AO97" i="15"/>
  <c r="AO98" i="15"/>
  <c r="AO99" i="15"/>
  <c r="AO100" i="15"/>
  <c r="AO101" i="15"/>
  <c r="AO102" i="15"/>
  <c r="AO103" i="15"/>
  <c r="AO104" i="15"/>
  <c r="AO105" i="15"/>
  <c r="AO106" i="15"/>
  <c r="AO107" i="15"/>
  <c r="AO108" i="15"/>
  <c r="AO109" i="15"/>
  <c r="AO110" i="15"/>
  <c r="AO111" i="15"/>
  <c r="AO112" i="15"/>
  <c r="AO113" i="15"/>
  <c r="AO114" i="15"/>
  <c r="AO115" i="15"/>
  <c r="AO116" i="15"/>
  <c r="AO117" i="15"/>
  <c r="AO118" i="15"/>
  <c r="AO119" i="15"/>
  <c r="AO120" i="15"/>
  <c r="AO121" i="15"/>
  <c r="AO122" i="15"/>
  <c r="AO123" i="15"/>
  <c r="AO124" i="15"/>
  <c r="AO125" i="15"/>
  <c r="AO126" i="15"/>
  <c r="AO127" i="15"/>
  <c r="AO128" i="15"/>
  <c r="AO129" i="15"/>
  <c r="AO130" i="15"/>
  <c r="AO131" i="15"/>
  <c r="AO132" i="15"/>
  <c r="AO133" i="15"/>
  <c r="AO134" i="15"/>
  <c r="AO135" i="15"/>
  <c r="AO136" i="15"/>
  <c r="AO137" i="15"/>
  <c r="AO138" i="15"/>
  <c r="AO139" i="15"/>
  <c r="AO140" i="15"/>
  <c r="AO141" i="15"/>
  <c r="AO142" i="15"/>
  <c r="AO143" i="15"/>
  <c r="AO144" i="15"/>
  <c r="AO145" i="15"/>
  <c r="AO146" i="15"/>
  <c r="AO147" i="15"/>
  <c r="AO148" i="15"/>
  <c r="AO149" i="15"/>
  <c r="AO150" i="15"/>
  <c r="AO151" i="15"/>
  <c r="AO152" i="15"/>
  <c r="AO153" i="15"/>
  <c r="AO154" i="15"/>
  <c r="AO155" i="15"/>
  <c r="AO156" i="15"/>
  <c r="AO157" i="15"/>
  <c r="AO158" i="15"/>
  <c r="AO159" i="15"/>
  <c r="AO160" i="15"/>
  <c r="AO161" i="15"/>
  <c r="AO162" i="15"/>
  <c r="AO163" i="15"/>
  <c r="AO164" i="15"/>
  <c r="AO165" i="15"/>
  <c r="AO166" i="15"/>
  <c r="AO167" i="15"/>
  <c r="AO168" i="15"/>
  <c r="AO169" i="15"/>
  <c r="AO170" i="15"/>
  <c r="AO171" i="15"/>
  <c r="AO172" i="15"/>
  <c r="AO173" i="15"/>
  <c r="AO174" i="15"/>
  <c r="AO175" i="15"/>
  <c r="AO176" i="15"/>
  <c r="AO177" i="15"/>
  <c r="AO178" i="15"/>
  <c r="AO179" i="15"/>
  <c r="AO180" i="15"/>
  <c r="AO181" i="15"/>
  <c r="AO182" i="15"/>
  <c r="AO183" i="15"/>
  <c r="AO184" i="15"/>
  <c r="AO185" i="15"/>
  <c r="AO186" i="15"/>
  <c r="AO187" i="15"/>
  <c r="AO188" i="15"/>
  <c r="AO189" i="15"/>
  <c r="AO190" i="15"/>
  <c r="AO191" i="15"/>
  <c r="AO192" i="15"/>
  <c r="AO193" i="15"/>
  <c r="AO194" i="15"/>
  <c r="AO195" i="15"/>
  <c r="AO196" i="15"/>
  <c r="AO197" i="15"/>
  <c r="AO198" i="15"/>
  <c r="AO199" i="15"/>
  <c r="AO200" i="15"/>
  <c r="AO201" i="15"/>
  <c r="AO202" i="15"/>
  <c r="AO203" i="15"/>
  <c r="AO204" i="15"/>
  <c r="AO205" i="15"/>
  <c r="AO206" i="15"/>
  <c r="AO207" i="15"/>
  <c r="AO208" i="15"/>
  <c r="AO209" i="15"/>
  <c r="AO210" i="15"/>
  <c r="AO211" i="15"/>
  <c r="AO212" i="15"/>
  <c r="AO213" i="15"/>
  <c r="AO214" i="15"/>
  <c r="AO215" i="15"/>
  <c r="AO216" i="15"/>
  <c r="AO217" i="15"/>
  <c r="AO218" i="15"/>
  <c r="AO219" i="15"/>
  <c r="AO220" i="15"/>
  <c r="AO221" i="15"/>
  <c r="AO222" i="15"/>
  <c r="AO223" i="15"/>
  <c r="AO224" i="15"/>
  <c r="AO225" i="15"/>
  <c r="AO226" i="15"/>
  <c r="AO227" i="15"/>
  <c r="AO228" i="15"/>
  <c r="AO229" i="15"/>
  <c r="AO230" i="15"/>
  <c r="AO231" i="15"/>
  <c r="AO232" i="15"/>
  <c r="AO233" i="15"/>
  <c r="AO234" i="15"/>
  <c r="AO235" i="15"/>
  <c r="AO236" i="15"/>
  <c r="AO237" i="15"/>
  <c r="AO238" i="15"/>
  <c r="AO239" i="15"/>
  <c r="AO240" i="15"/>
  <c r="AO241" i="15"/>
  <c r="AO242" i="15"/>
  <c r="AO243" i="15"/>
  <c r="AO244" i="15"/>
  <c r="AO245" i="15"/>
  <c r="AO246" i="15"/>
  <c r="AO247" i="15"/>
  <c r="AO248" i="15"/>
  <c r="AO249" i="15"/>
  <c r="AO250" i="15"/>
  <c r="AO251" i="15"/>
  <c r="AO252" i="15"/>
  <c r="AO253" i="15"/>
  <c r="AO254" i="15"/>
  <c r="AO255" i="15"/>
  <c r="AO256" i="15"/>
  <c r="AO257" i="15"/>
  <c r="AO258" i="15"/>
  <c r="AO259" i="15"/>
  <c r="AO260" i="15"/>
  <c r="AO261" i="15"/>
  <c r="AO262" i="15"/>
  <c r="AO263" i="15"/>
  <c r="AO264" i="15"/>
  <c r="AO265" i="15"/>
  <c r="AO266" i="15"/>
  <c r="AI17" i="15"/>
  <c r="AI18" i="15"/>
  <c r="AI19" i="15"/>
  <c r="AI20" i="15"/>
  <c r="AI21" i="15"/>
  <c r="AI22" i="15"/>
  <c r="AI23" i="15"/>
  <c r="AQ23" i="15" s="1"/>
  <c r="AI24" i="15"/>
  <c r="AI25" i="15"/>
  <c r="AI26" i="15"/>
  <c r="AI27" i="15"/>
  <c r="AI28" i="15"/>
  <c r="AI29" i="15"/>
  <c r="AI30" i="15"/>
  <c r="AI31" i="15"/>
  <c r="AI32" i="15"/>
  <c r="AI33" i="15"/>
  <c r="AI34" i="15"/>
  <c r="AI35" i="15"/>
  <c r="AI36" i="15"/>
  <c r="AI37" i="15"/>
  <c r="AI38" i="15"/>
  <c r="AI39" i="15"/>
  <c r="AI40" i="15"/>
  <c r="AI41" i="15"/>
  <c r="AI42" i="15"/>
  <c r="AI43" i="15"/>
  <c r="AI44" i="15"/>
  <c r="AI45" i="15"/>
  <c r="AI46" i="15"/>
  <c r="AI47" i="15"/>
  <c r="AI48" i="15"/>
  <c r="AI49" i="15"/>
  <c r="AI50" i="15"/>
  <c r="AI51" i="15"/>
  <c r="AI52" i="15"/>
  <c r="AI53" i="15"/>
  <c r="AI54" i="15"/>
  <c r="AI55" i="15"/>
  <c r="AI56" i="15"/>
  <c r="AI57" i="15"/>
  <c r="AI58" i="15"/>
  <c r="AI59" i="15"/>
  <c r="AI60" i="15"/>
  <c r="AI61" i="15"/>
  <c r="AI62" i="15"/>
  <c r="AI63" i="15"/>
  <c r="AI64" i="15"/>
  <c r="AI65" i="15"/>
  <c r="AI66" i="15"/>
  <c r="AI67" i="15"/>
  <c r="AI68" i="15"/>
  <c r="AI69" i="15"/>
  <c r="AI70" i="15"/>
  <c r="AI71" i="15"/>
  <c r="AI72" i="15"/>
  <c r="AI73" i="15"/>
  <c r="AI74" i="15"/>
  <c r="AI75" i="15"/>
  <c r="AI76" i="15"/>
  <c r="AI77" i="15"/>
  <c r="AI78" i="15"/>
  <c r="AI79" i="15"/>
  <c r="AI80" i="15"/>
  <c r="AI81" i="15"/>
  <c r="AI82" i="15"/>
  <c r="AI83" i="15"/>
  <c r="AI84" i="15"/>
  <c r="AI85" i="15"/>
  <c r="AI86" i="15"/>
  <c r="AI87" i="15"/>
  <c r="AI88" i="15"/>
  <c r="AI89" i="15"/>
  <c r="AI90" i="15"/>
  <c r="AI91" i="15"/>
  <c r="AI92" i="15"/>
  <c r="AI93" i="15"/>
  <c r="AI94" i="15"/>
  <c r="AI95" i="15"/>
  <c r="AI96" i="15"/>
  <c r="AI97" i="15"/>
  <c r="AI98" i="15"/>
  <c r="AI99" i="15"/>
  <c r="AI100" i="15"/>
  <c r="AI101" i="15"/>
  <c r="AI102" i="15"/>
  <c r="AI103" i="15"/>
  <c r="AI104" i="15"/>
  <c r="AI105" i="15"/>
  <c r="AI106" i="15"/>
  <c r="AI107" i="15"/>
  <c r="AI108" i="15"/>
  <c r="AI109" i="15"/>
  <c r="AI110" i="15"/>
  <c r="AI111" i="15"/>
  <c r="AI112" i="15"/>
  <c r="AI113" i="15"/>
  <c r="AI114" i="15"/>
  <c r="AI115" i="15"/>
  <c r="AI116" i="15"/>
  <c r="AI117" i="15"/>
  <c r="AI118" i="15"/>
  <c r="AI119" i="15"/>
  <c r="AI120" i="15"/>
  <c r="AI121" i="15"/>
  <c r="AI122" i="15"/>
  <c r="AI123" i="15"/>
  <c r="AI124" i="15"/>
  <c r="AI125" i="15"/>
  <c r="AI126" i="15"/>
  <c r="AI127" i="15"/>
  <c r="AI128" i="15"/>
  <c r="AI129" i="15"/>
  <c r="AI130" i="15"/>
  <c r="AI131" i="15"/>
  <c r="AI132" i="15"/>
  <c r="AI133" i="15"/>
  <c r="AI134" i="15"/>
  <c r="AI135" i="15"/>
  <c r="AI136" i="15"/>
  <c r="AI137" i="15"/>
  <c r="AI138" i="15"/>
  <c r="AI139" i="15"/>
  <c r="AI140" i="15"/>
  <c r="AI141" i="15"/>
  <c r="AI142" i="15"/>
  <c r="AI143" i="15"/>
  <c r="AI144" i="15"/>
  <c r="AI145" i="15"/>
  <c r="AI146" i="15"/>
  <c r="AI147" i="15"/>
  <c r="AI148" i="15"/>
  <c r="AI149" i="15"/>
  <c r="AI150" i="15"/>
  <c r="AI151" i="15"/>
  <c r="AI152" i="15"/>
  <c r="AI153" i="15"/>
  <c r="AI154" i="15"/>
  <c r="AI155" i="15"/>
  <c r="AI156" i="15"/>
  <c r="AI157" i="15"/>
  <c r="AI158" i="15"/>
  <c r="AI159" i="15"/>
  <c r="AI160" i="15"/>
  <c r="AI161" i="15"/>
  <c r="AI162" i="15"/>
  <c r="AI163" i="15"/>
  <c r="AI164" i="15"/>
  <c r="AI165" i="15"/>
  <c r="AI166" i="15"/>
  <c r="AI167" i="15"/>
  <c r="AI168" i="15"/>
  <c r="AI169" i="15"/>
  <c r="AI170" i="15"/>
  <c r="AI171" i="15"/>
  <c r="AI172" i="15"/>
  <c r="AI173" i="15"/>
  <c r="AI174" i="15"/>
  <c r="AI175" i="15"/>
  <c r="AI176" i="15"/>
  <c r="AI177" i="15"/>
  <c r="AI178" i="15"/>
  <c r="AI179" i="15"/>
  <c r="AI180" i="15"/>
  <c r="AI181" i="15"/>
  <c r="AI182" i="15"/>
  <c r="AI183" i="15"/>
  <c r="AI184" i="15"/>
  <c r="AI185" i="15"/>
  <c r="AI186" i="15"/>
  <c r="AI187" i="15"/>
  <c r="AI188" i="15"/>
  <c r="AI189" i="15"/>
  <c r="AI190" i="15"/>
  <c r="AI191" i="15"/>
  <c r="AI192" i="15"/>
  <c r="AI193" i="15"/>
  <c r="AI194" i="15"/>
  <c r="AI195" i="15"/>
  <c r="AI196" i="15"/>
  <c r="AI197" i="15"/>
  <c r="AI198" i="15"/>
  <c r="AI199" i="15"/>
  <c r="AI200" i="15"/>
  <c r="AI201" i="15"/>
  <c r="AI202" i="15"/>
  <c r="AI203" i="15"/>
  <c r="AI204" i="15"/>
  <c r="AI205" i="15"/>
  <c r="AI206" i="15"/>
  <c r="AI207" i="15"/>
  <c r="AI208" i="15"/>
  <c r="AI209" i="15"/>
  <c r="AI210" i="15"/>
  <c r="AI211" i="15"/>
  <c r="AI212" i="15"/>
  <c r="AI213" i="15"/>
  <c r="AI214" i="15"/>
  <c r="AI215" i="15"/>
  <c r="AI216" i="15"/>
  <c r="AI217" i="15"/>
  <c r="AI218" i="15"/>
  <c r="AI219" i="15"/>
  <c r="AI220" i="15"/>
  <c r="AI221" i="15"/>
  <c r="AI222" i="15"/>
  <c r="AI223" i="15"/>
  <c r="AI224" i="15"/>
  <c r="AI225" i="15"/>
  <c r="AI226" i="15"/>
  <c r="AI227" i="15"/>
  <c r="AI228" i="15"/>
  <c r="AI229" i="15"/>
  <c r="AI230" i="15"/>
  <c r="AI231" i="15"/>
  <c r="AI232" i="15"/>
  <c r="AI233" i="15"/>
  <c r="AI234" i="15"/>
  <c r="AI235" i="15"/>
  <c r="AI236" i="15"/>
  <c r="AI237" i="15"/>
  <c r="AI238" i="15"/>
  <c r="AI239" i="15"/>
  <c r="AI240" i="15"/>
  <c r="AI241" i="15"/>
  <c r="AI242" i="15"/>
  <c r="AI243" i="15"/>
  <c r="AI244" i="15"/>
  <c r="AI245" i="15"/>
  <c r="AI246" i="15"/>
  <c r="AI247" i="15"/>
  <c r="AI248" i="15"/>
  <c r="AI249" i="15"/>
  <c r="AI250" i="15"/>
  <c r="AI251" i="15"/>
  <c r="AI252" i="15"/>
  <c r="AI253" i="15"/>
  <c r="AI254" i="15"/>
  <c r="AI255" i="15"/>
  <c r="AI256" i="15"/>
  <c r="AI257" i="15"/>
  <c r="AI258" i="15"/>
  <c r="AI259" i="15"/>
  <c r="AI260" i="15"/>
  <c r="AI261" i="15"/>
  <c r="AI262" i="15"/>
  <c r="AI263" i="15"/>
  <c r="AI264" i="15"/>
  <c r="AI265" i="15"/>
  <c r="AI266" i="15"/>
  <c r="AD18" i="15"/>
  <c r="AD23" i="15"/>
  <c r="AD24" i="15"/>
  <c r="AD25" i="15"/>
  <c r="AD26" i="15"/>
  <c r="AD27" i="15"/>
  <c r="AD28" i="15"/>
  <c r="AD29" i="15"/>
  <c r="AD30" i="15"/>
  <c r="AD31" i="15"/>
  <c r="AD32" i="15"/>
  <c r="AD33" i="15"/>
  <c r="AD34" i="15"/>
  <c r="AD35" i="15"/>
  <c r="AD36" i="15"/>
  <c r="AD37" i="15"/>
  <c r="AD38" i="15"/>
  <c r="AD39" i="15"/>
  <c r="AD40" i="15"/>
  <c r="AD41" i="15"/>
  <c r="AD42" i="15"/>
  <c r="AD43" i="15"/>
  <c r="AD44" i="15"/>
  <c r="AD45" i="15"/>
  <c r="AD46" i="15"/>
  <c r="AD47" i="15"/>
  <c r="AD48" i="15"/>
  <c r="AD49" i="15"/>
  <c r="AD50" i="15"/>
  <c r="AD51" i="15"/>
  <c r="AD52" i="15"/>
  <c r="AD53" i="15"/>
  <c r="AD54" i="15"/>
  <c r="AD55" i="15"/>
  <c r="AD56" i="15"/>
  <c r="AD57" i="15"/>
  <c r="AD58" i="15"/>
  <c r="AD59" i="15"/>
  <c r="AD60" i="15"/>
  <c r="AD61" i="15"/>
  <c r="AD62" i="15"/>
  <c r="AD63" i="15"/>
  <c r="AD64" i="15"/>
  <c r="AD65" i="15"/>
  <c r="AD66" i="15"/>
  <c r="AD67" i="15"/>
  <c r="AD68" i="15"/>
  <c r="AD69" i="15"/>
  <c r="AD70" i="15"/>
  <c r="AD71" i="15"/>
  <c r="AD72" i="15"/>
  <c r="AD73" i="15"/>
  <c r="AD74" i="15"/>
  <c r="AD75" i="15"/>
  <c r="AD76" i="15"/>
  <c r="AD77" i="15"/>
  <c r="AD78" i="15"/>
  <c r="AD79" i="15"/>
  <c r="AD80" i="15"/>
  <c r="AD81" i="15"/>
  <c r="AD82" i="15"/>
  <c r="AD83" i="15"/>
  <c r="AD84" i="15"/>
  <c r="AD85" i="15"/>
  <c r="AD86" i="15"/>
  <c r="AD87" i="15"/>
  <c r="AD88" i="15"/>
  <c r="AD89" i="15"/>
  <c r="AD90" i="15"/>
  <c r="AD91" i="15"/>
  <c r="AD92" i="15"/>
  <c r="AD93" i="15"/>
  <c r="AD94" i="15"/>
  <c r="AD95" i="15"/>
  <c r="AD96" i="15"/>
  <c r="AD97" i="15"/>
  <c r="AD98" i="15"/>
  <c r="AD99" i="15"/>
  <c r="AD100" i="15"/>
  <c r="AD101" i="15"/>
  <c r="AD102" i="15"/>
  <c r="AD103" i="15"/>
  <c r="AD104" i="15"/>
  <c r="AD105" i="15"/>
  <c r="AD106" i="15"/>
  <c r="AD107" i="15"/>
  <c r="AD108" i="15"/>
  <c r="AD109" i="15"/>
  <c r="AD110" i="15"/>
  <c r="AD111" i="15"/>
  <c r="AD112" i="15"/>
  <c r="AD113" i="15"/>
  <c r="AD114" i="15"/>
  <c r="AD115" i="15"/>
  <c r="AD116" i="15"/>
  <c r="AD117" i="15"/>
  <c r="AD118" i="15"/>
  <c r="AD119" i="15"/>
  <c r="AD120" i="15"/>
  <c r="AD121" i="15"/>
  <c r="AD122" i="15"/>
  <c r="AD123" i="15"/>
  <c r="AD124" i="15"/>
  <c r="AD125" i="15"/>
  <c r="AD126" i="15"/>
  <c r="AD127" i="15"/>
  <c r="AD128" i="15"/>
  <c r="AD129" i="15"/>
  <c r="AD130" i="15"/>
  <c r="AD131" i="15"/>
  <c r="AD132" i="15"/>
  <c r="AD133" i="15"/>
  <c r="AD134" i="15"/>
  <c r="AD135" i="15"/>
  <c r="AD136" i="15"/>
  <c r="AD137" i="15"/>
  <c r="AD138" i="15"/>
  <c r="AD139" i="15"/>
  <c r="AD140" i="15"/>
  <c r="AD141" i="15"/>
  <c r="AD142" i="15"/>
  <c r="AD143" i="15"/>
  <c r="AD144" i="15"/>
  <c r="AD145" i="15"/>
  <c r="AD146" i="15"/>
  <c r="AD147" i="15"/>
  <c r="AD148" i="15"/>
  <c r="AD149" i="15"/>
  <c r="AD150" i="15"/>
  <c r="AD151" i="15"/>
  <c r="AD152" i="15"/>
  <c r="AD153" i="15"/>
  <c r="AD154" i="15"/>
  <c r="AD155" i="15"/>
  <c r="AD156" i="15"/>
  <c r="AD157" i="15"/>
  <c r="AD158" i="15"/>
  <c r="AD159" i="15"/>
  <c r="AD160" i="15"/>
  <c r="AD161" i="15"/>
  <c r="AD162" i="15"/>
  <c r="AD163" i="15"/>
  <c r="AD164" i="15"/>
  <c r="AD165" i="15"/>
  <c r="AD166" i="15"/>
  <c r="AD167" i="15"/>
  <c r="AD168" i="15"/>
  <c r="AD169" i="15"/>
  <c r="AD170" i="15"/>
  <c r="AD171" i="15"/>
  <c r="AD172" i="15"/>
  <c r="AD173" i="15"/>
  <c r="AD174" i="15"/>
  <c r="AD175" i="15"/>
  <c r="AD176" i="15"/>
  <c r="AD177" i="15"/>
  <c r="AD178" i="15"/>
  <c r="AD179" i="15"/>
  <c r="AD180" i="15"/>
  <c r="AD181" i="15"/>
  <c r="AD182" i="15"/>
  <c r="AD183" i="15"/>
  <c r="AD184" i="15"/>
  <c r="AD185" i="15"/>
  <c r="AD186" i="15"/>
  <c r="AD187" i="15"/>
  <c r="AD188" i="15"/>
  <c r="AD189" i="15"/>
  <c r="AD190" i="15"/>
  <c r="AD191" i="15"/>
  <c r="AD192" i="15"/>
  <c r="AD193" i="15"/>
  <c r="AD194" i="15"/>
  <c r="AD195" i="15"/>
  <c r="AD196" i="15"/>
  <c r="AD197" i="15"/>
  <c r="AD198" i="15"/>
  <c r="AD199" i="15"/>
  <c r="AD200" i="15"/>
  <c r="AD201" i="15"/>
  <c r="AD202" i="15"/>
  <c r="AD203" i="15"/>
  <c r="AD204" i="15"/>
  <c r="AD205" i="15"/>
  <c r="AD206" i="15"/>
  <c r="AD207" i="15"/>
  <c r="AD208" i="15"/>
  <c r="AD209" i="15"/>
  <c r="AD210" i="15"/>
  <c r="AD211" i="15"/>
  <c r="AD212" i="15"/>
  <c r="AD213" i="15"/>
  <c r="AD214" i="15"/>
  <c r="AD215" i="15"/>
  <c r="AD216" i="15"/>
  <c r="AD217" i="15"/>
  <c r="AD218" i="15"/>
  <c r="AD219" i="15"/>
  <c r="AD220" i="15"/>
  <c r="AD221" i="15"/>
  <c r="AD222" i="15"/>
  <c r="AD223" i="15"/>
  <c r="AD224" i="15"/>
  <c r="AD225" i="15"/>
  <c r="AD226" i="15"/>
  <c r="AD227" i="15"/>
  <c r="AD228" i="15"/>
  <c r="AD229" i="15"/>
  <c r="AD230" i="15"/>
  <c r="AD231" i="15"/>
  <c r="AD232" i="15"/>
  <c r="AD233" i="15"/>
  <c r="AD234" i="15"/>
  <c r="AD235" i="15"/>
  <c r="AD236" i="15"/>
  <c r="AD237" i="15"/>
  <c r="AD238" i="15"/>
  <c r="AD239" i="15"/>
  <c r="AD240" i="15"/>
  <c r="AD241" i="15"/>
  <c r="AD242" i="15"/>
  <c r="AD243" i="15"/>
  <c r="AD244" i="15"/>
  <c r="AD245" i="15"/>
  <c r="AD246" i="15"/>
  <c r="AD247" i="15"/>
  <c r="AD248" i="15"/>
  <c r="AD249" i="15"/>
  <c r="AD250" i="15"/>
  <c r="AD251" i="15"/>
  <c r="AD252" i="15"/>
  <c r="AD253" i="15"/>
  <c r="AD254" i="15"/>
  <c r="AD255" i="15"/>
  <c r="AD256" i="15"/>
  <c r="AD257" i="15"/>
  <c r="AD258" i="15"/>
  <c r="AD259" i="15"/>
  <c r="AD260" i="15"/>
  <c r="AD261" i="15"/>
  <c r="AD262" i="15"/>
  <c r="AD263" i="15"/>
  <c r="AD264" i="15"/>
  <c r="AD265" i="15"/>
  <c r="AD266" i="15"/>
  <c r="Z18" i="15"/>
  <c r="Z22" i="15"/>
  <c r="Z23" i="15"/>
  <c r="Z24" i="15"/>
  <c r="Z25" i="15"/>
  <c r="Z26" i="15"/>
  <c r="Z27" i="15"/>
  <c r="Z28" i="15"/>
  <c r="Z29" i="15"/>
  <c r="Z30" i="15"/>
  <c r="Z31" i="15"/>
  <c r="Z32" i="15"/>
  <c r="Z33" i="15"/>
  <c r="Z34" i="15"/>
  <c r="Z35" i="15"/>
  <c r="Z36" i="15"/>
  <c r="Z37" i="15"/>
  <c r="Z38" i="15"/>
  <c r="Z39" i="15"/>
  <c r="Z40" i="15"/>
  <c r="Z41" i="15"/>
  <c r="Z42" i="15"/>
  <c r="Z43" i="15"/>
  <c r="Z44" i="15"/>
  <c r="Z45" i="15"/>
  <c r="Z46" i="15"/>
  <c r="Z47" i="15"/>
  <c r="Z48" i="15"/>
  <c r="Z49" i="15"/>
  <c r="Z50" i="15"/>
  <c r="Z51" i="15"/>
  <c r="Z52" i="15"/>
  <c r="Z53" i="15"/>
  <c r="Z54" i="15"/>
  <c r="Z55" i="15"/>
  <c r="Z56" i="15"/>
  <c r="Z57" i="15"/>
  <c r="Z58" i="15"/>
  <c r="Z59" i="15"/>
  <c r="Z60" i="15"/>
  <c r="Z61" i="15"/>
  <c r="Z62" i="15"/>
  <c r="Z63" i="15"/>
  <c r="Z64" i="15"/>
  <c r="Z65" i="15"/>
  <c r="Z66" i="15"/>
  <c r="Z67" i="15"/>
  <c r="Z68" i="15"/>
  <c r="Z69" i="15"/>
  <c r="Z70" i="15"/>
  <c r="Z71" i="15"/>
  <c r="Z72" i="15"/>
  <c r="Z73" i="15"/>
  <c r="Z74" i="15"/>
  <c r="Z75" i="15"/>
  <c r="Z76" i="15"/>
  <c r="Z77" i="15"/>
  <c r="Z78" i="15"/>
  <c r="Z79" i="15"/>
  <c r="Z80" i="15"/>
  <c r="Z81" i="15"/>
  <c r="Z82" i="15"/>
  <c r="Z83" i="15"/>
  <c r="Z84" i="15"/>
  <c r="Z85" i="15"/>
  <c r="Z86" i="15"/>
  <c r="Z87" i="15"/>
  <c r="Z88" i="15"/>
  <c r="Z89" i="15"/>
  <c r="Z90" i="15"/>
  <c r="Z91" i="15"/>
  <c r="Z92" i="15"/>
  <c r="Z93" i="15"/>
  <c r="Z94" i="15"/>
  <c r="Z95" i="15"/>
  <c r="Z96" i="15"/>
  <c r="Z97" i="15"/>
  <c r="Z98" i="15"/>
  <c r="Z99" i="15"/>
  <c r="Z100" i="15"/>
  <c r="Z101" i="15"/>
  <c r="Z102" i="15"/>
  <c r="Z103" i="15"/>
  <c r="Z104" i="15"/>
  <c r="Z105" i="15"/>
  <c r="Z106" i="15"/>
  <c r="Z107" i="15"/>
  <c r="Z108" i="15"/>
  <c r="Z109" i="15"/>
  <c r="Z110" i="15"/>
  <c r="Z111" i="15"/>
  <c r="Z112" i="15"/>
  <c r="Z113" i="15"/>
  <c r="Z114" i="15"/>
  <c r="Z115" i="15"/>
  <c r="Z116" i="15"/>
  <c r="Z117" i="15"/>
  <c r="Z118" i="15"/>
  <c r="Z119" i="15"/>
  <c r="Z120" i="15"/>
  <c r="Z121" i="15"/>
  <c r="Z122" i="15"/>
  <c r="Z123" i="15"/>
  <c r="Z124" i="15"/>
  <c r="Z125" i="15"/>
  <c r="Z126" i="15"/>
  <c r="Z127" i="15"/>
  <c r="Z128" i="15"/>
  <c r="Z129" i="15"/>
  <c r="Z130" i="15"/>
  <c r="Z131" i="15"/>
  <c r="Z132" i="15"/>
  <c r="Z133" i="15"/>
  <c r="Z134" i="15"/>
  <c r="Z135" i="15"/>
  <c r="Z136" i="15"/>
  <c r="Z137" i="15"/>
  <c r="Z138" i="15"/>
  <c r="Z139" i="15"/>
  <c r="Z140" i="15"/>
  <c r="Z141" i="15"/>
  <c r="Z142" i="15"/>
  <c r="Z143" i="15"/>
  <c r="Z144" i="15"/>
  <c r="Z145" i="15"/>
  <c r="Z146" i="15"/>
  <c r="Z147" i="15"/>
  <c r="Z148" i="15"/>
  <c r="Z149" i="15"/>
  <c r="Z150" i="15"/>
  <c r="Z151" i="15"/>
  <c r="Z152" i="15"/>
  <c r="Z153" i="15"/>
  <c r="Z154" i="15"/>
  <c r="Z155" i="15"/>
  <c r="Z156" i="15"/>
  <c r="Z157" i="15"/>
  <c r="Z158" i="15"/>
  <c r="Z159" i="15"/>
  <c r="Z160" i="15"/>
  <c r="Z161" i="15"/>
  <c r="Z162" i="15"/>
  <c r="Z163" i="15"/>
  <c r="Z164" i="15"/>
  <c r="Z165" i="15"/>
  <c r="Z166" i="15"/>
  <c r="Z167" i="15"/>
  <c r="Z168" i="15"/>
  <c r="Z169" i="15"/>
  <c r="Z170" i="15"/>
  <c r="Z171" i="15"/>
  <c r="Z172" i="15"/>
  <c r="Z173" i="15"/>
  <c r="Z174" i="15"/>
  <c r="Z175" i="15"/>
  <c r="Z176" i="15"/>
  <c r="Z177" i="15"/>
  <c r="Z178" i="15"/>
  <c r="Z179" i="15"/>
  <c r="Z180" i="15"/>
  <c r="Z181" i="15"/>
  <c r="Z182" i="15"/>
  <c r="Z183" i="15"/>
  <c r="Z184" i="15"/>
  <c r="Z185" i="15"/>
  <c r="Z186" i="15"/>
  <c r="Z187" i="15"/>
  <c r="Z188" i="15"/>
  <c r="Z189" i="15"/>
  <c r="Z190" i="15"/>
  <c r="Z191" i="15"/>
  <c r="Z192" i="15"/>
  <c r="Z193" i="15"/>
  <c r="Z194" i="15"/>
  <c r="Z195" i="15"/>
  <c r="Z196" i="15"/>
  <c r="Z197" i="15"/>
  <c r="Z198" i="15"/>
  <c r="Z199" i="15"/>
  <c r="Z200" i="15"/>
  <c r="Z201" i="15"/>
  <c r="Z202" i="15"/>
  <c r="Z203" i="15"/>
  <c r="Z204" i="15"/>
  <c r="Z205" i="15"/>
  <c r="Z206" i="15"/>
  <c r="Z207" i="15"/>
  <c r="Z208" i="15"/>
  <c r="Z209" i="15"/>
  <c r="Z210" i="15"/>
  <c r="Z211" i="15"/>
  <c r="Z212" i="15"/>
  <c r="Z213" i="15"/>
  <c r="Z214" i="15"/>
  <c r="Z215" i="15"/>
  <c r="Z216" i="15"/>
  <c r="Z217" i="15"/>
  <c r="Z218" i="15"/>
  <c r="Z219" i="15"/>
  <c r="Z220" i="15"/>
  <c r="Z221" i="15"/>
  <c r="Z222" i="15"/>
  <c r="Z223" i="15"/>
  <c r="Z224" i="15"/>
  <c r="Z225" i="15"/>
  <c r="Z226" i="15"/>
  <c r="Z227" i="15"/>
  <c r="Z228" i="15"/>
  <c r="Z229" i="15"/>
  <c r="Z230" i="15"/>
  <c r="Z231" i="15"/>
  <c r="Z232" i="15"/>
  <c r="Z233" i="15"/>
  <c r="Z234" i="15"/>
  <c r="Z235" i="15"/>
  <c r="Z236" i="15"/>
  <c r="Z237" i="15"/>
  <c r="Z238" i="15"/>
  <c r="Z239" i="15"/>
  <c r="Z240" i="15"/>
  <c r="Z241" i="15"/>
  <c r="Z242" i="15"/>
  <c r="Z243" i="15"/>
  <c r="Z244" i="15"/>
  <c r="Z245" i="15"/>
  <c r="Z246" i="15"/>
  <c r="Z247" i="15"/>
  <c r="Z248" i="15"/>
  <c r="Z249" i="15"/>
  <c r="Z250" i="15"/>
  <c r="Z251" i="15"/>
  <c r="Z252" i="15"/>
  <c r="Z253" i="15"/>
  <c r="Z254" i="15"/>
  <c r="Z255" i="15"/>
  <c r="Z256" i="15"/>
  <c r="Z257" i="15"/>
  <c r="Z258" i="15"/>
  <c r="Z259" i="15"/>
  <c r="Z260" i="15"/>
  <c r="Z261" i="15"/>
  <c r="Z262" i="15"/>
  <c r="Z263" i="15"/>
  <c r="Z264" i="15"/>
  <c r="Z265" i="15"/>
  <c r="Z266" i="15"/>
  <c r="AC18" i="15"/>
  <c r="AE18" i="15" s="1"/>
  <c r="AC21" i="15"/>
  <c r="AC23" i="15"/>
  <c r="AE23" i="15" s="1"/>
  <c r="AC24" i="15"/>
  <c r="AE24" i="15" s="1"/>
  <c r="AC25" i="15"/>
  <c r="AE25" i="15" s="1"/>
  <c r="AC26" i="15"/>
  <c r="AE26" i="15" s="1"/>
  <c r="AC27" i="15"/>
  <c r="AE27" i="15" s="1"/>
  <c r="AC28" i="15"/>
  <c r="AE28" i="15" s="1"/>
  <c r="AC29" i="15"/>
  <c r="AE29" i="15" s="1"/>
  <c r="AC30" i="15"/>
  <c r="AE30" i="15" s="1"/>
  <c r="AC31" i="15"/>
  <c r="AE31" i="15" s="1"/>
  <c r="AC32" i="15"/>
  <c r="AE32" i="15" s="1"/>
  <c r="AC33" i="15"/>
  <c r="AE33" i="15" s="1"/>
  <c r="AC34" i="15"/>
  <c r="AE34" i="15" s="1"/>
  <c r="AC35" i="15"/>
  <c r="AE35" i="15" s="1"/>
  <c r="AC36" i="15"/>
  <c r="AE36" i="15" s="1"/>
  <c r="AC37" i="15"/>
  <c r="AE37" i="15" s="1"/>
  <c r="AC38" i="15"/>
  <c r="AE38" i="15" s="1"/>
  <c r="AC39" i="15"/>
  <c r="AE39" i="15" s="1"/>
  <c r="AC40" i="15"/>
  <c r="AE40" i="15" s="1"/>
  <c r="AC41" i="15"/>
  <c r="AE41" i="15" s="1"/>
  <c r="AC42" i="15"/>
  <c r="AE42" i="15" s="1"/>
  <c r="AC43" i="15"/>
  <c r="AE43" i="15" s="1"/>
  <c r="AC44" i="15"/>
  <c r="AE44" i="15" s="1"/>
  <c r="AC45" i="15"/>
  <c r="AE45" i="15" s="1"/>
  <c r="AC46" i="15"/>
  <c r="AE46" i="15" s="1"/>
  <c r="AC47" i="15"/>
  <c r="AE47" i="15" s="1"/>
  <c r="AC48" i="15"/>
  <c r="AE48" i="15" s="1"/>
  <c r="AC49" i="15"/>
  <c r="AE49" i="15" s="1"/>
  <c r="AC50" i="15"/>
  <c r="AE50" i="15" s="1"/>
  <c r="AC51" i="15"/>
  <c r="AE51" i="15" s="1"/>
  <c r="AC52" i="15"/>
  <c r="AE52" i="15" s="1"/>
  <c r="AC53" i="15"/>
  <c r="AE53" i="15" s="1"/>
  <c r="AC54" i="15"/>
  <c r="AE54" i="15" s="1"/>
  <c r="AC55" i="15"/>
  <c r="AE55" i="15" s="1"/>
  <c r="AC56" i="15"/>
  <c r="AE56" i="15" s="1"/>
  <c r="AC57" i="15"/>
  <c r="AE57" i="15" s="1"/>
  <c r="AC58" i="15"/>
  <c r="AE58" i="15" s="1"/>
  <c r="AC59" i="15"/>
  <c r="AE59" i="15" s="1"/>
  <c r="AC60" i="15"/>
  <c r="AE60" i="15" s="1"/>
  <c r="AC61" i="15"/>
  <c r="AE61" i="15" s="1"/>
  <c r="AC62" i="15"/>
  <c r="AE62" i="15" s="1"/>
  <c r="AC63" i="15"/>
  <c r="AE63" i="15" s="1"/>
  <c r="AC64" i="15"/>
  <c r="AE64" i="15" s="1"/>
  <c r="AC65" i="15"/>
  <c r="AE65" i="15" s="1"/>
  <c r="AC66" i="15"/>
  <c r="AE66" i="15" s="1"/>
  <c r="AC67" i="15"/>
  <c r="AE67" i="15" s="1"/>
  <c r="AC68" i="15"/>
  <c r="AE68" i="15" s="1"/>
  <c r="AC69" i="15"/>
  <c r="AE69" i="15" s="1"/>
  <c r="AC70" i="15"/>
  <c r="AE70" i="15" s="1"/>
  <c r="AC71" i="15"/>
  <c r="AE71" i="15" s="1"/>
  <c r="AC72" i="15"/>
  <c r="AE72" i="15" s="1"/>
  <c r="AC73" i="15"/>
  <c r="AE73" i="15" s="1"/>
  <c r="AC74" i="15"/>
  <c r="AE74" i="15" s="1"/>
  <c r="AC75" i="15"/>
  <c r="AE75" i="15" s="1"/>
  <c r="AC76" i="15"/>
  <c r="AE76" i="15" s="1"/>
  <c r="AC77" i="15"/>
  <c r="AE77" i="15" s="1"/>
  <c r="AC78" i="15"/>
  <c r="AE78" i="15" s="1"/>
  <c r="AC79" i="15"/>
  <c r="AE79" i="15" s="1"/>
  <c r="AC80" i="15"/>
  <c r="AE80" i="15" s="1"/>
  <c r="AC81" i="15"/>
  <c r="AE81" i="15" s="1"/>
  <c r="AC82" i="15"/>
  <c r="AE82" i="15" s="1"/>
  <c r="AC83" i="15"/>
  <c r="AE83" i="15" s="1"/>
  <c r="AC84" i="15"/>
  <c r="AE84" i="15" s="1"/>
  <c r="AC85" i="15"/>
  <c r="AE85" i="15" s="1"/>
  <c r="AC86" i="15"/>
  <c r="AE86" i="15" s="1"/>
  <c r="AC87" i="15"/>
  <c r="AE87" i="15" s="1"/>
  <c r="AC88" i="15"/>
  <c r="AE88" i="15" s="1"/>
  <c r="AC89" i="15"/>
  <c r="AE89" i="15" s="1"/>
  <c r="AC90" i="15"/>
  <c r="AE90" i="15" s="1"/>
  <c r="AC91" i="15"/>
  <c r="AE91" i="15" s="1"/>
  <c r="AC92" i="15"/>
  <c r="AE92" i="15" s="1"/>
  <c r="AC93" i="15"/>
  <c r="AE93" i="15" s="1"/>
  <c r="AC94" i="15"/>
  <c r="AE94" i="15" s="1"/>
  <c r="AC95" i="15"/>
  <c r="AE95" i="15" s="1"/>
  <c r="AC96" i="15"/>
  <c r="AE96" i="15" s="1"/>
  <c r="AC97" i="15"/>
  <c r="AE97" i="15" s="1"/>
  <c r="AC98" i="15"/>
  <c r="AE98" i="15" s="1"/>
  <c r="AC99" i="15"/>
  <c r="AE99" i="15" s="1"/>
  <c r="AC100" i="15"/>
  <c r="AE100" i="15" s="1"/>
  <c r="AC101" i="15"/>
  <c r="AE101" i="15" s="1"/>
  <c r="AC102" i="15"/>
  <c r="AE102" i="15" s="1"/>
  <c r="AC103" i="15"/>
  <c r="AE103" i="15" s="1"/>
  <c r="AC104" i="15"/>
  <c r="AE104" i="15" s="1"/>
  <c r="AC105" i="15"/>
  <c r="AE105" i="15" s="1"/>
  <c r="AC106" i="15"/>
  <c r="AE106" i="15" s="1"/>
  <c r="AC107" i="15"/>
  <c r="AE107" i="15" s="1"/>
  <c r="AC108" i="15"/>
  <c r="AE108" i="15" s="1"/>
  <c r="AC109" i="15"/>
  <c r="AE109" i="15" s="1"/>
  <c r="AC110" i="15"/>
  <c r="AE110" i="15" s="1"/>
  <c r="AC111" i="15"/>
  <c r="AE111" i="15" s="1"/>
  <c r="AC112" i="15"/>
  <c r="AE112" i="15" s="1"/>
  <c r="AC113" i="15"/>
  <c r="AE113" i="15" s="1"/>
  <c r="AC114" i="15"/>
  <c r="AE114" i="15" s="1"/>
  <c r="AC115" i="15"/>
  <c r="AE115" i="15" s="1"/>
  <c r="AC116" i="15"/>
  <c r="AE116" i="15" s="1"/>
  <c r="AC117" i="15"/>
  <c r="AE117" i="15" s="1"/>
  <c r="AC118" i="15"/>
  <c r="AE118" i="15" s="1"/>
  <c r="AC119" i="15"/>
  <c r="AE119" i="15" s="1"/>
  <c r="AC120" i="15"/>
  <c r="AE120" i="15" s="1"/>
  <c r="AC121" i="15"/>
  <c r="AE121" i="15" s="1"/>
  <c r="AC122" i="15"/>
  <c r="AE122" i="15" s="1"/>
  <c r="AC123" i="15"/>
  <c r="AE123" i="15" s="1"/>
  <c r="AC124" i="15"/>
  <c r="AE124" i="15" s="1"/>
  <c r="AC125" i="15"/>
  <c r="AE125" i="15" s="1"/>
  <c r="AC126" i="15"/>
  <c r="AE126" i="15" s="1"/>
  <c r="AC127" i="15"/>
  <c r="AE127" i="15" s="1"/>
  <c r="AC128" i="15"/>
  <c r="AE128" i="15" s="1"/>
  <c r="AC129" i="15"/>
  <c r="AE129" i="15" s="1"/>
  <c r="AC130" i="15"/>
  <c r="AE130" i="15" s="1"/>
  <c r="AC131" i="15"/>
  <c r="AE131" i="15" s="1"/>
  <c r="AC132" i="15"/>
  <c r="AE132" i="15" s="1"/>
  <c r="AC133" i="15"/>
  <c r="AE133" i="15" s="1"/>
  <c r="AC134" i="15"/>
  <c r="AE134" i="15" s="1"/>
  <c r="AC135" i="15"/>
  <c r="AE135" i="15" s="1"/>
  <c r="AC136" i="15"/>
  <c r="AE136" i="15" s="1"/>
  <c r="AC137" i="15"/>
  <c r="AE137" i="15" s="1"/>
  <c r="AC138" i="15"/>
  <c r="AE138" i="15" s="1"/>
  <c r="AC139" i="15"/>
  <c r="AE139" i="15" s="1"/>
  <c r="AC140" i="15"/>
  <c r="AE140" i="15" s="1"/>
  <c r="AC141" i="15"/>
  <c r="AE141" i="15" s="1"/>
  <c r="AC142" i="15"/>
  <c r="AE142" i="15" s="1"/>
  <c r="AC143" i="15"/>
  <c r="AE143" i="15" s="1"/>
  <c r="AC144" i="15"/>
  <c r="AE144" i="15" s="1"/>
  <c r="AC145" i="15"/>
  <c r="AE145" i="15" s="1"/>
  <c r="AC146" i="15"/>
  <c r="AE146" i="15" s="1"/>
  <c r="AC147" i="15"/>
  <c r="AE147" i="15" s="1"/>
  <c r="AC148" i="15"/>
  <c r="AE148" i="15" s="1"/>
  <c r="AC149" i="15"/>
  <c r="AE149" i="15" s="1"/>
  <c r="AC150" i="15"/>
  <c r="AE150" i="15" s="1"/>
  <c r="AC151" i="15"/>
  <c r="AE151" i="15" s="1"/>
  <c r="AC152" i="15"/>
  <c r="AE152" i="15" s="1"/>
  <c r="AC153" i="15"/>
  <c r="AE153" i="15" s="1"/>
  <c r="AC154" i="15"/>
  <c r="AE154" i="15" s="1"/>
  <c r="AC155" i="15"/>
  <c r="AE155" i="15" s="1"/>
  <c r="AC156" i="15"/>
  <c r="AE156" i="15" s="1"/>
  <c r="AC157" i="15"/>
  <c r="AE157" i="15" s="1"/>
  <c r="AC158" i="15"/>
  <c r="AE158" i="15" s="1"/>
  <c r="AC159" i="15"/>
  <c r="AE159" i="15" s="1"/>
  <c r="AC160" i="15"/>
  <c r="AE160" i="15" s="1"/>
  <c r="AC161" i="15"/>
  <c r="AE161" i="15" s="1"/>
  <c r="AC162" i="15"/>
  <c r="AE162" i="15" s="1"/>
  <c r="AC163" i="15"/>
  <c r="AE163" i="15" s="1"/>
  <c r="AC164" i="15"/>
  <c r="AE164" i="15" s="1"/>
  <c r="AC165" i="15"/>
  <c r="AE165" i="15" s="1"/>
  <c r="AC166" i="15"/>
  <c r="AE166" i="15" s="1"/>
  <c r="AC167" i="15"/>
  <c r="AE167" i="15" s="1"/>
  <c r="AC168" i="15"/>
  <c r="AE168" i="15" s="1"/>
  <c r="AC169" i="15"/>
  <c r="AE169" i="15" s="1"/>
  <c r="AC170" i="15"/>
  <c r="AE170" i="15" s="1"/>
  <c r="AC171" i="15"/>
  <c r="AE171" i="15" s="1"/>
  <c r="AC172" i="15"/>
  <c r="AE172" i="15" s="1"/>
  <c r="AC173" i="15"/>
  <c r="AE173" i="15" s="1"/>
  <c r="AC174" i="15"/>
  <c r="AE174" i="15" s="1"/>
  <c r="AC175" i="15"/>
  <c r="AE175" i="15" s="1"/>
  <c r="AC176" i="15"/>
  <c r="AE176" i="15" s="1"/>
  <c r="AC177" i="15"/>
  <c r="AE177" i="15" s="1"/>
  <c r="AC178" i="15"/>
  <c r="AE178" i="15" s="1"/>
  <c r="AC179" i="15"/>
  <c r="AE179" i="15" s="1"/>
  <c r="AC180" i="15"/>
  <c r="AE180" i="15" s="1"/>
  <c r="AC181" i="15"/>
  <c r="AE181" i="15" s="1"/>
  <c r="AC182" i="15"/>
  <c r="AE182" i="15" s="1"/>
  <c r="AC183" i="15"/>
  <c r="AE183" i="15" s="1"/>
  <c r="AC184" i="15"/>
  <c r="AE184" i="15" s="1"/>
  <c r="AC185" i="15"/>
  <c r="AE185" i="15" s="1"/>
  <c r="AC186" i="15"/>
  <c r="AE186" i="15" s="1"/>
  <c r="AC187" i="15"/>
  <c r="AE187" i="15" s="1"/>
  <c r="AC188" i="15"/>
  <c r="AE188" i="15" s="1"/>
  <c r="AC189" i="15"/>
  <c r="AE189" i="15" s="1"/>
  <c r="AC190" i="15"/>
  <c r="AE190" i="15" s="1"/>
  <c r="AC191" i="15"/>
  <c r="AE191" i="15" s="1"/>
  <c r="AC192" i="15"/>
  <c r="AE192" i="15" s="1"/>
  <c r="AC193" i="15"/>
  <c r="AE193" i="15" s="1"/>
  <c r="AC194" i="15"/>
  <c r="AE194" i="15" s="1"/>
  <c r="AC195" i="15"/>
  <c r="AE195" i="15" s="1"/>
  <c r="AC196" i="15"/>
  <c r="AE196" i="15" s="1"/>
  <c r="AC197" i="15"/>
  <c r="AE197" i="15" s="1"/>
  <c r="AC198" i="15"/>
  <c r="AE198" i="15" s="1"/>
  <c r="AC199" i="15"/>
  <c r="AE199" i="15" s="1"/>
  <c r="AC200" i="15"/>
  <c r="AE200" i="15" s="1"/>
  <c r="AC201" i="15"/>
  <c r="AE201" i="15" s="1"/>
  <c r="AC202" i="15"/>
  <c r="AE202" i="15" s="1"/>
  <c r="AC203" i="15"/>
  <c r="AE203" i="15" s="1"/>
  <c r="AC204" i="15"/>
  <c r="AE204" i="15" s="1"/>
  <c r="AC205" i="15"/>
  <c r="AE205" i="15" s="1"/>
  <c r="AC206" i="15"/>
  <c r="AE206" i="15" s="1"/>
  <c r="AC207" i="15"/>
  <c r="AE207" i="15" s="1"/>
  <c r="AC208" i="15"/>
  <c r="AE208" i="15" s="1"/>
  <c r="AC209" i="15"/>
  <c r="AE209" i="15" s="1"/>
  <c r="AC210" i="15"/>
  <c r="AE210" i="15" s="1"/>
  <c r="AC211" i="15"/>
  <c r="AE211" i="15" s="1"/>
  <c r="AC212" i="15"/>
  <c r="AE212" i="15" s="1"/>
  <c r="AC213" i="15"/>
  <c r="AE213" i="15" s="1"/>
  <c r="AC214" i="15"/>
  <c r="AE214" i="15" s="1"/>
  <c r="AC215" i="15"/>
  <c r="AE215" i="15" s="1"/>
  <c r="AC216" i="15"/>
  <c r="AE216" i="15" s="1"/>
  <c r="AC217" i="15"/>
  <c r="AE217" i="15" s="1"/>
  <c r="AC218" i="15"/>
  <c r="AE218" i="15" s="1"/>
  <c r="AC219" i="15"/>
  <c r="AE219" i="15" s="1"/>
  <c r="AC220" i="15"/>
  <c r="AE220" i="15" s="1"/>
  <c r="AC221" i="15"/>
  <c r="AE221" i="15" s="1"/>
  <c r="AC222" i="15"/>
  <c r="AE222" i="15" s="1"/>
  <c r="AC223" i="15"/>
  <c r="AE223" i="15" s="1"/>
  <c r="AC224" i="15"/>
  <c r="AE224" i="15" s="1"/>
  <c r="AC225" i="15"/>
  <c r="AE225" i="15" s="1"/>
  <c r="AC226" i="15"/>
  <c r="AE226" i="15" s="1"/>
  <c r="AC227" i="15"/>
  <c r="AE227" i="15" s="1"/>
  <c r="AC228" i="15"/>
  <c r="AE228" i="15" s="1"/>
  <c r="AC229" i="15"/>
  <c r="AE229" i="15" s="1"/>
  <c r="AC230" i="15"/>
  <c r="AE230" i="15" s="1"/>
  <c r="AC231" i="15"/>
  <c r="AE231" i="15" s="1"/>
  <c r="AC232" i="15"/>
  <c r="AE232" i="15" s="1"/>
  <c r="AC233" i="15"/>
  <c r="AE233" i="15" s="1"/>
  <c r="AC234" i="15"/>
  <c r="AE234" i="15" s="1"/>
  <c r="AC235" i="15"/>
  <c r="AE235" i="15" s="1"/>
  <c r="AC236" i="15"/>
  <c r="AE236" i="15" s="1"/>
  <c r="AC237" i="15"/>
  <c r="AE237" i="15" s="1"/>
  <c r="AC238" i="15"/>
  <c r="AE238" i="15" s="1"/>
  <c r="AC239" i="15"/>
  <c r="AE239" i="15" s="1"/>
  <c r="AC240" i="15"/>
  <c r="AE240" i="15" s="1"/>
  <c r="AC241" i="15"/>
  <c r="AE241" i="15" s="1"/>
  <c r="AC242" i="15"/>
  <c r="AE242" i="15" s="1"/>
  <c r="AC243" i="15"/>
  <c r="AE243" i="15" s="1"/>
  <c r="AC244" i="15"/>
  <c r="AE244" i="15" s="1"/>
  <c r="AC245" i="15"/>
  <c r="AE245" i="15" s="1"/>
  <c r="AC246" i="15"/>
  <c r="AE246" i="15" s="1"/>
  <c r="AC247" i="15"/>
  <c r="AE247" i="15" s="1"/>
  <c r="AC248" i="15"/>
  <c r="AE248" i="15" s="1"/>
  <c r="AC249" i="15"/>
  <c r="AE249" i="15" s="1"/>
  <c r="AC250" i="15"/>
  <c r="AE250" i="15" s="1"/>
  <c r="AC251" i="15"/>
  <c r="AE251" i="15" s="1"/>
  <c r="AC252" i="15"/>
  <c r="AE252" i="15" s="1"/>
  <c r="AC253" i="15"/>
  <c r="AE253" i="15" s="1"/>
  <c r="AC254" i="15"/>
  <c r="AE254" i="15" s="1"/>
  <c r="AC255" i="15"/>
  <c r="AE255" i="15" s="1"/>
  <c r="AC256" i="15"/>
  <c r="AE256" i="15" s="1"/>
  <c r="AC257" i="15"/>
  <c r="AE257" i="15" s="1"/>
  <c r="AC258" i="15"/>
  <c r="AE258" i="15" s="1"/>
  <c r="AC259" i="15"/>
  <c r="AE259" i="15" s="1"/>
  <c r="AC260" i="15"/>
  <c r="AE260" i="15" s="1"/>
  <c r="AC261" i="15"/>
  <c r="AE261" i="15" s="1"/>
  <c r="AC262" i="15"/>
  <c r="AE262" i="15" s="1"/>
  <c r="AC263" i="15"/>
  <c r="AE263" i="15" s="1"/>
  <c r="AC264" i="15"/>
  <c r="AE264" i="15" s="1"/>
  <c r="AC265" i="15"/>
  <c r="AE265" i="15" s="1"/>
  <c r="AC266" i="15"/>
  <c r="AE266" i="15" s="1"/>
  <c r="AF17" i="15"/>
  <c r="AF18" i="15"/>
  <c r="AF19" i="15"/>
  <c r="AF20" i="15"/>
  <c r="AF21" i="15"/>
  <c r="AF22" i="15"/>
  <c r="AF23" i="15"/>
  <c r="AF24" i="15"/>
  <c r="AF25" i="15"/>
  <c r="AF26" i="15"/>
  <c r="AF27" i="15"/>
  <c r="AF28" i="15"/>
  <c r="AF29" i="15"/>
  <c r="AF30" i="15"/>
  <c r="AF31" i="15"/>
  <c r="AF32" i="15"/>
  <c r="AF33" i="15"/>
  <c r="AF34" i="15"/>
  <c r="AF35" i="15"/>
  <c r="AF36" i="15"/>
  <c r="AF37" i="15"/>
  <c r="AF38" i="15"/>
  <c r="AF39" i="15"/>
  <c r="AF40" i="15"/>
  <c r="AF41" i="15"/>
  <c r="AF42" i="15"/>
  <c r="AF43" i="15"/>
  <c r="AF44" i="15"/>
  <c r="AF45" i="15"/>
  <c r="AF46" i="15"/>
  <c r="AF47" i="15"/>
  <c r="AF48" i="15"/>
  <c r="AF49" i="15"/>
  <c r="AF50" i="15"/>
  <c r="AF51" i="15"/>
  <c r="AF52" i="15"/>
  <c r="AF53" i="15"/>
  <c r="AF54" i="15"/>
  <c r="AF55" i="15"/>
  <c r="AF56" i="15"/>
  <c r="AF57" i="15"/>
  <c r="AF58" i="15"/>
  <c r="AF59" i="15"/>
  <c r="AF60" i="15"/>
  <c r="AF61" i="15"/>
  <c r="AF62" i="15"/>
  <c r="AF63" i="15"/>
  <c r="AF64" i="15"/>
  <c r="AF65" i="15"/>
  <c r="AF66" i="15"/>
  <c r="AF67" i="15"/>
  <c r="AF68" i="15"/>
  <c r="AF69" i="15"/>
  <c r="AF70" i="15"/>
  <c r="AF71" i="15"/>
  <c r="AF72" i="15"/>
  <c r="AF73" i="15"/>
  <c r="AF74" i="15"/>
  <c r="AF75" i="15"/>
  <c r="AF76" i="15"/>
  <c r="AF77" i="15"/>
  <c r="AF78" i="15"/>
  <c r="AF79" i="15"/>
  <c r="AF80" i="15"/>
  <c r="AF81" i="15"/>
  <c r="AF82" i="15"/>
  <c r="AF83" i="15"/>
  <c r="AF84" i="15"/>
  <c r="AF85" i="15"/>
  <c r="AF86" i="15"/>
  <c r="AF87" i="15"/>
  <c r="AF88" i="15"/>
  <c r="AF89" i="15"/>
  <c r="AF90" i="15"/>
  <c r="AF91" i="15"/>
  <c r="AF92" i="15"/>
  <c r="AF93" i="15"/>
  <c r="AF94" i="15"/>
  <c r="AF95" i="15"/>
  <c r="AF96" i="15"/>
  <c r="AF97" i="15"/>
  <c r="AF98" i="15"/>
  <c r="AF99" i="15"/>
  <c r="AF100" i="15"/>
  <c r="AF101" i="15"/>
  <c r="AF102" i="15"/>
  <c r="AF103" i="15"/>
  <c r="AF104" i="15"/>
  <c r="AF105" i="15"/>
  <c r="AF106" i="15"/>
  <c r="AF107" i="15"/>
  <c r="AF108" i="15"/>
  <c r="AF109" i="15"/>
  <c r="AF110" i="15"/>
  <c r="AF111" i="15"/>
  <c r="AF112" i="15"/>
  <c r="AF113" i="15"/>
  <c r="AF114" i="15"/>
  <c r="AF115" i="15"/>
  <c r="AF116" i="15"/>
  <c r="AF117" i="15"/>
  <c r="AF118" i="15"/>
  <c r="AF119" i="15"/>
  <c r="AF120" i="15"/>
  <c r="AF121" i="15"/>
  <c r="AF122" i="15"/>
  <c r="AF123" i="15"/>
  <c r="AF124" i="15"/>
  <c r="AF125" i="15"/>
  <c r="AF126" i="15"/>
  <c r="AF127" i="15"/>
  <c r="AF128" i="15"/>
  <c r="AF129" i="15"/>
  <c r="AF130" i="15"/>
  <c r="AF131" i="15"/>
  <c r="AF132" i="15"/>
  <c r="AF133" i="15"/>
  <c r="AF134" i="15"/>
  <c r="AF135" i="15"/>
  <c r="AF136" i="15"/>
  <c r="AF137" i="15"/>
  <c r="AF138" i="15"/>
  <c r="AF139" i="15"/>
  <c r="AF140" i="15"/>
  <c r="AF141" i="15"/>
  <c r="AF142" i="15"/>
  <c r="AF143" i="15"/>
  <c r="AF144" i="15"/>
  <c r="AF145" i="15"/>
  <c r="AF146" i="15"/>
  <c r="AF147" i="15"/>
  <c r="AF148" i="15"/>
  <c r="AF149" i="15"/>
  <c r="AF150" i="15"/>
  <c r="AF151" i="15"/>
  <c r="AF152" i="15"/>
  <c r="AF153" i="15"/>
  <c r="AF154" i="15"/>
  <c r="AF155" i="15"/>
  <c r="AF156" i="15"/>
  <c r="AF157" i="15"/>
  <c r="AF158" i="15"/>
  <c r="AF159" i="15"/>
  <c r="AF160" i="15"/>
  <c r="AF161" i="15"/>
  <c r="AF162" i="15"/>
  <c r="AF163" i="15"/>
  <c r="AF164" i="15"/>
  <c r="AF165" i="15"/>
  <c r="AF166" i="15"/>
  <c r="AF167" i="15"/>
  <c r="AF168" i="15"/>
  <c r="AF169" i="15"/>
  <c r="AF170" i="15"/>
  <c r="AF171" i="15"/>
  <c r="AF172" i="15"/>
  <c r="AF173" i="15"/>
  <c r="AF174" i="15"/>
  <c r="AF175" i="15"/>
  <c r="AF176" i="15"/>
  <c r="AF177" i="15"/>
  <c r="AF178" i="15"/>
  <c r="AF179" i="15"/>
  <c r="AF180" i="15"/>
  <c r="AF181" i="15"/>
  <c r="AF182" i="15"/>
  <c r="AF183" i="15"/>
  <c r="AF184" i="15"/>
  <c r="AF185" i="15"/>
  <c r="AF186" i="15"/>
  <c r="AF187" i="15"/>
  <c r="AF188" i="15"/>
  <c r="AF189" i="15"/>
  <c r="AF190" i="15"/>
  <c r="AF191" i="15"/>
  <c r="AF192" i="15"/>
  <c r="AF193" i="15"/>
  <c r="AF194" i="15"/>
  <c r="AF195" i="15"/>
  <c r="AF196" i="15"/>
  <c r="AF197" i="15"/>
  <c r="AF198" i="15"/>
  <c r="AF199" i="15"/>
  <c r="AF200" i="15"/>
  <c r="AF201" i="15"/>
  <c r="AF202" i="15"/>
  <c r="AF203" i="15"/>
  <c r="AF204" i="15"/>
  <c r="AF205" i="15"/>
  <c r="AF206" i="15"/>
  <c r="AF207" i="15"/>
  <c r="AF208" i="15"/>
  <c r="AF209" i="15"/>
  <c r="AF210" i="15"/>
  <c r="AF211" i="15"/>
  <c r="AF212" i="15"/>
  <c r="AF213" i="15"/>
  <c r="AF214" i="15"/>
  <c r="AF215" i="15"/>
  <c r="AF216" i="15"/>
  <c r="AF217" i="15"/>
  <c r="AF218" i="15"/>
  <c r="AF219" i="15"/>
  <c r="AF220" i="15"/>
  <c r="AF221" i="15"/>
  <c r="AF222" i="15"/>
  <c r="AF223" i="15"/>
  <c r="AF224" i="15"/>
  <c r="AF225" i="15"/>
  <c r="AF226" i="15"/>
  <c r="AF227" i="15"/>
  <c r="AF228" i="15"/>
  <c r="AF229" i="15"/>
  <c r="AF230" i="15"/>
  <c r="AF231" i="15"/>
  <c r="AF232" i="15"/>
  <c r="AF233" i="15"/>
  <c r="AF234" i="15"/>
  <c r="AF235" i="15"/>
  <c r="AF236" i="15"/>
  <c r="AF237" i="15"/>
  <c r="AF238" i="15"/>
  <c r="AF239" i="15"/>
  <c r="AF240" i="15"/>
  <c r="AF241" i="15"/>
  <c r="AF242" i="15"/>
  <c r="AF243" i="15"/>
  <c r="AF244" i="15"/>
  <c r="AF245" i="15"/>
  <c r="AF246" i="15"/>
  <c r="AF247" i="15"/>
  <c r="AF248" i="15"/>
  <c r="AF249" i="15"/>
  <c r="AF250" i="15"/>
  <c r="AF251" i="15"/>
  <c r="AF252" i="15"/>
  <c r="AF253" i="15"/>
  <c r="AF254" i="15"/>
  <c r="AF255" i="15"/>
  <c r="AF256" i="15"/>
  <c r="AF257" i="15"/>
  <c r="AF258" i="15"/>
  <c r="AF259" i="15"/>
  <c r="AF260" i="15"/>
  <c r="AF261" i="15"/>
  <c r="AF262" i="15"/>
  <c r="AF263" i="15"/>
  <c r="AF264" i="15"/>
  <c r="AF265" i="15"/>
  <c r="AF266" i="15"/>
  <c r="AB17" i="15"/>
  <c r="AB18" i="15"/>
  <c r="AJ20" i="21" l="1"/>
  <c r="AK20" i="21" s="1"/>
  <c r="AF20" i="21"/>
  <c r="BE26" i="21"/>
  <c r="B26" i="21" s="1"/>
  <c r="BE22" i="21"/>
  <c r="B22" i="21" s="1"/>
  <c r="BE20" i="21"/>
  <c r="B20" i="21" s="1"/>
  <c r="BE23" i="21"/>
  <c r="B23" i="21" s="1"/>
  <c r="BE27" i="21"/>
  <c r="B27" i="21" s="1"/>
  <c r="BE28" i="21"/>
  <c r="B28" i="21" s="1"/>
  <c r="BE25" i="21"/>
  <c r="BE29" i="21"/>
  <c r="B29" i="21" s="1"/>
  <c r="B12" i="23"/>
  <c r="B13" i="22"/>
  <c r="B10" i="23"/>
  <c r="B11" i="23"/>
  <c r="B12" i="22"/>
  <c r="B11" i="22"/>
  <c r="B10" i="22"/>
  <c r="B24" i="21"/>
  <c r="B21" i="21"/>
  <c r="H6" i="21"/>
  <c r="AQ17" i="15"/>
  <c r="AQ18" i="15"/>
  <c r="AQ19" i="15"/>
  <c r="AQ22" i="15"/>
  <c r="AQ20" i="15"/>
  <c r="AQ21" i="15"/>
  <c r="T24" i="15"/>
  <c r="T25" i="15"/>
  <c r="T26" i="15"/>
  <c r="T27" i="15"/>
  <c r="T28" i="15"/>
  <c r="T29" i="15"/>
  <c r="T30" i="15"/>
  <c r="T31" i="15"/>
  <c r="T32" i="15"/>
  <c r="T33" i="15"/>
  <c r="T34" i="15"/>
  <c r="T35" i="15"/>
  <c r="T36" i="15"/>
  <c r="T37" i="15"/>
  <c r="T38" i="15"/>
  <c r="T39" i="15"/>
  <c r="T40" i="15"/>
  <c r="T41" i="15"/>
  <c r="T42" i="15"/>
  <c r="T43" i="15"/>
  <c r="T44" i="15"/>
  <c r="T45" i="15"/>
  <c r="T46" i="15"/>
  <c r="T47" i="15"/>
  <c r="T48" i="15"/>
  <c r="T49" i="15"/>
  <c r="T50" i="15"/>
  <c r="T51" i="15"/>
  <c r="T52" i="15"/>
  <c r="T53" i="15"/>
  <c r="T54" i="15"/>
  <c r="T55" i="15"/>
  <c r="T56" i="15"/>
  <c r="T57" i="15"/>
  <c r="T58" i="15"/>
  <c r="T59" i="15"/>
  <c r="T60" i="15"/>
  <c r="T61" i="15"/>
  <c r="T62" i="15"/>
  <c r="T63" i="15"/>
  <c r="T64" i="15"/>
  <c r="T65" i="15"/>
  <c r="T66" i="15"/>
  <c r="T67" i="15"/>
  <c r="T68" i="15"/>
  <c r="T69" i="15"/>
  <c r="T70" i="15"/>
  <c r="T71" i="15"/>
  <c r="T72" i="15"/>
  <c r="T73" i="15"/>
  <c r="T74" i="15"/>
  <c r="T75" i="15"/>
  <c r="T76" i="15"/>
  <c r="T77" i="15"/>
  <c r="T78" i="15"/>
  <c r="T79" i="15"/>
  <c r="T80" i="15"/>
  <c r="T81" i="15"/>
  <c r="T82" i="15"/>
  <c r="T83" i="15"/>
  <c r="T84" i="15"/>
  <c r="T85" i="15"/>
  <c r="T86" i="15"/>
  <c r="T87" i="15"/>
  <c r="T88" i="15"/>
  <c r="T89" i="15"/>
  <c r="T90" i="15"/>
  <c r="T91" i="15"/>
  <c r="T92" i="15"/>
  <c r="T93" i="15"/>
  <c r="T94" i="15"/>
  <c r="T95" i="15"/>
  <c r="T96" i="15"/>
  <c r="T97" i="15"/>
  <c r="T98" i="15"/>
  <c r="T99" i="15"/>
  <c r="T100" i="15"/>
  <c r="T101" i="15"/>
  <c r="T102" i="15"/>
  <c r="T103" i="15"/>
  <c r="T104" i="15"/>
  <c r="T105" i="15"/>
  <c r="T106" i="15"/>
  <c r="T107" i="15"/>
  <c r="T108" i="15"/>
  <c r="T109" i="15"/>
  <c r="T110" i="15"/>
  <c r="T111" i="15"/>
  <c r="T112" i="15"/>
  <c r="T113" i="15"/>
  <c r="T114" i="15"/>
  <c r="T115" i="15"/>
  <c r="T116" i="15"/>
  <c r="T117" i="15"/>
  <c r="T118" i="15"/>
  <c r="T119" i="15"/>
  <c r="T120" i="15"/>
  <c r="T121" i="15"/>
  <c r="T122" i="15"/>
  <c r="T123" i="15"/>
  <c r="T124" i="15"/>
  <c r="T125" i="15"/>
  <c r="T126" i="15"/>
  <c r="T127" i="15"/>
  <c r="T128" i="15"/>
  <c r="T129" i="15"/>
  <c r="T130" i="15"/>
  <c r="T131" i="15"/>
  <c r="T132" i="15"/>
  <c r="T133" i="15"/>
  <c r="T134" i="15"/>
  <c r="T135" i="15"/>
  <c r="T136" i="15"/>
  <c r="T137" i="15"/>
  <c r="T138" i="15"/>
  <c r="T139" i="15"/>
  <c r="T140" i="15"/>
  <c r="T141" i="15"/>
  <c r="T142" i="15"/>
  <c r="T143" i="15"/>
  <c r="T144" i="15"/>
  <c r="T145" i="15"/>
  <c r="T146" i="15"/>
  <c r="T147" i="15"/>
  <c r="T148" i="15"/>
  <c r="T149" i="15"/>
  <c r="T150" i="15"/>
  <c r="T151" i="15"/>
  <c r="T152" i="15"/>
  <c r="T153" i="15"/>
  <c r="T154" i="15"/>
  <c r="T155" i="15"/>
  <c r="T156" i="15"/>
  <c r="T157" i="15"/>
  <c r="T158" i="15"/>
  <c r="T159" i="15"/>
  <c r="T160" i="15"/>
  <c r="T161" i="15"/>
  <c r="T162" i="15"/>
  <c r="T163" i="15"/>
  <c r="T164" i="15"/>
  <c r="T165" i="15"/>
  <c r="T166" i="15"/>
  <c r="T167" i="15"/>
  <c r="T168" i="15"/>
  <c r="T169" i="15"/>
  <c r="T170" i="15"/>
  <c r="T171" i="15"/>
  <c r="T172" i="15"/>
  <c r="T173" i="15"/>
  <c r="T174" i="15"/>
  <c r="T175" i="15"/>
  <c r="T176" i="15"/>
  <c r="T177" i="15"/>
  <c r="T178" i="15"/>
  <c r="T179" i="15"/>
  <c r="T180" i="15"/>
  <c r="T181" i="15"/>
  <c r="T182" i="15"/>
  <c r="T183" i="15"/>
  <c r="T184" i="15"/>
  <c r="T185" i="15"/>
  <c r="T186" i="15"/>
  <c r="T187" i="15"/>
  <c r="T188" i="15"/>
  <c r="T189" i="15"/>
  <c r="T190" i="15"/>
  <c r="T191" i="15"/>
  <c r="T192" i="15"/>
  <c r="T193" i="15"/>
  <c r="T194" i="15"/>
  <c r="T195" i="15"/>
  <c r="T196" i="15"/>
  <c r="T197" i="15"/>
  <c r="T198" i="15"/>
  <c r="T199" i="15"/>
  <c r="T200" i="15"/>
  <c r="T201" i="15"/>
  <c r="T202" i="15"/>
  <c r="T203" i="15"/>
  <c r="T204" i="15"/>
  <c r="T205" i="15"/>
  <c r="T206" i="15"/>
  <c r="T207" i="15"/>
  <c r="T208" i="15"/>
  <c r="T209" i="15"/>
  <c r="T210" i="15"/>
  <c r="T211" i="15"/>
  <c r="T212" i="15"/>
  <c r="T213" i="15"/>
  <c r="T214" i="15"/>
  <c r="T215" i="15"/>
  <c r="T216" i="15"/>
  <c r="T217" i="15"/>
  <c r="T218" i="15"/>
  <c r="T219" i="15"/>
  <c r="T220" i="15"/>
  <c r="T221" i="15"/>
  <c r="T222" i="15"/>
  <c r="T223" i="15"/>
  <c r="T224" i="15"/>
  <c r="T225" i="15"/>
  <c r="T226" i="15"/>
  <c r="T227" i="15"/>
  <c r="T228" i="15"/>
  <c r="T229" i="15"/>
  <c r="T230" i="15"/>
  <c r="T231" i="15"/>
  <c r="T232" i="15"/>
  <c r="T233" i="15"/>
  <c r="T234" i="15"/>
  <c r="T235" i="15"/>
  <c r="T236" i="15"/>
  <c r="T237" i="15"/>
  <c r="T238" i="15"/>
  <c r="T239" i="15"/>
  <c r="T240" i="15"/>
  <c r="T241" i="15"/>
  <c r="T242" i="15"/>
  <c r="T243" i="15"/>
  <c r="T244" i="15"/>
  <c r="T245" i="15"/>
  <c r="T246" i="15"/>
  <c r="T247" i="15"/>
  <c r="T248" i="15"/>
  <c r="T249" i="15"/>
  <c r="T250" i="15"/>
  <c r="T251" i="15"/>
  <c r="T252" i="15"/>
  <c r="T253" i="15"/>
  <c r="T254" i="15"/>
  <c r="T255" i="15"/>
  <c r="T256" i="15"/>
  <c r="T257" i="15"/>
  <c r="T258" i="15"/>
  <c r="T259" i="15"/>
  <c r="T260" i="15"/>
  <c r="T261" i="15"/>
  <c r="T262" i="15"/>
  <c r="T263" i="15"/>
  <c r="T264" i="15"/>
  <c r="T265" i="15"/>
  <c r="T266" i="15"/>
  <c r="Y18" i="15"/>
  <c r="Y20" i="15"/>
  <c r="Y21" i="15"/>
  <c r="Y22" i="15"/>
  <c r="AA22" i="15" s="1"/>
  <c r="Y23" i="15"/>
  <c r="AA23" i="15" s="1"/>
  <c r="Y24" i="15"/>
  <c r="AA24" i="15" s="1"/>
  <c r="Y25" i="15"/>
  <c r="AA25" i="15" s="1"/>
  <c r="Y26" i="15"/>
  <c r="AA26" i="15" s="1"/>
  <c r="Y27" i="15"/>
  <c r="AA27" i="15" s="1"/>
  <c r="Y28" i="15"/>
  <c r="AA28" i="15" s="1"/>
  <c r="Y29" i="15"/>
  <c r="AA29" i="15" s="1"/>
  <c r="Y30" i="15"/>
  <c r="AA30" i="15" s="1"/>
  <c r="Y31" i="15"/>
  <c r="AA31" i="15" s="1"/>
  <c r="Y32" i="15"/>
  <c r="AA32" i="15" s="1"/>
  <c r="Y33" i="15"/>
  <c r="AA33" i="15" s="1"/>
  <c r="Y34" i="15"/>
  <c r="AA34" i="15" s="1"/>
  <c r="Y35" i="15"/>
  <c r="AA35" i="15" s="1"/>
  <c r="Y36" i="15"/>
  <c r="AA36" i="15" s="1"/>
  <c r="Y37" i="15"/>
  <c r="AA37" i="15" s="1"/>
  <c r="Y38" i="15"/>
  <c r="AA38" i="15" s="1"/>
  <c r="Y39" i="15"/>
  <c r="AA39" i="15" s="1"/>
  <c r="Y40" i="15"/>
  <c r="AA40" i="15" s="1"/>
  <c r="Y41" i="15"/>
  <c r="AA41" i="15" s="1"/>
  <c r="Y42" i="15"/>
  <c r="AA42" i="15" s="1"/>
  <c r="Y43" i="15"/>
  <c r="AA43" i="15" s="1"/>
  <c r="Y44" i="15"/>
  <c r="AA44" i="15" s="1"/>
  <c r="Y45" i="15"/>
  <c r="AA45" i="15" s="1"/>
  <c r="Y46" i="15"/>
  <c r="AA46" i="15" s="1"/>
  <c r="Y47" i="15"/>
  <c r="AA47" i="15" s="1"/>
  <c r="Y48" i="15"/>
  <c r="AA48" i="15" s="1"/>
  <c r="Y49" i="15"/>
  <c r="AA49" i="15" s="1"/>
  <c r="Y50" i="15"/>
  <c r="AA50" i="15" s="1"/>
  <c r="Y51" i="15"/>
  <c r="AA51" i="15" s="1"/>
  <c r="Y52" i="15"/>
  <c r="AA52" i="15" s="1"/>
  <c r="Y53" i="15"/>
  <c r="AA53" i="15" s="1"/>
  <c r="Y54" i="15"/>
  <c r="AA54" i="15" s="1"/>
  <c r="Y55" i="15"/>
  <c r="AA55" i="15" s="1"/>
  <c r="Y56" i="15"/>
  <c r="AA56" i="15" s="1"/>
  <c r="Y57" i="15"/>
  <c r="AA57" i="15" s="1"/>
  <c r="Y58" i="15"/>
  <c r="AA58" i="15" s="1"/>
  <c r="Y59" i="15"/>
  <c r="AA59" i="15" s="1"/>
  <c r="Y60" i="15"/>
  <c r="AA60" i="15" s="1"/>
  <c r="Y61" i="15"/>
  <c r="AA61" i="15" s="1"/>
  <c r="Y62" i="15"/>
  <c r="AA62" i="15" s="1"/>
  <c r="Y63" i="15"/>
  <c r="AA63" i="15" s="1"/>
  <c r="Y64" i="15"/>
  <c r="AA64" i="15" s="1"/>
  <c r="Y65" i="15"/>
  <c r="AA65" i="15" s="1"/>
  <c r="Y66" i="15"/>
  <c r="AA66" i="15" s="1"/>
  <c r="Y67" i="15"/>
  <c r="AA67" i="15" s="1"/>
  <c r="Y68" i="15"/>
  <c r="AA68" i="15" s="1"/>
  <c r="Y69" i="15"/>
  <c r="AA69" i="15" s="1"/>
  <c r="Y70" i="15"/>
  <c r="AA70" i="15" s="1"/>
  <c r="Y71" i="15"/>
  <c r="AA71" i="15" s="1"/>
  <c r="Y72" i="15"/>
  <c r="AA72" i="15" s="1"/>
  <c r="Y73" i="15"/>
  <c r="AA73" i="15" s="1"/>
  <c r="Y74" i="15"/>
  <c r="AA74" i="15" s="1"/>
  <c r="Y75" i="15"/>
  <c r="AA75" i="15" s="1"/>
  <c r="Y76" i="15"/>
  <c r="AA76" i="15" s="1"/>
  <c r="Y77" i="15"/>
  <c r="AA77" i="15" s="1"/>
  <c r="Y78" i="15"/>
  <c r="AA78" i="15" s="1"/>
  <c r="Y79" i="15"/>
  <c r="AA79" i="15" s="1"/>
  <c r="Y80" i="15"/>
  <c r="AA80" i="15" s="1"/>
  <c r="Y81" i="15"/>
  <c r="AA81" i="15" s="1"/>
  <c r="Y82" i="15"/>
  <c r="AA82" i="15" s="1"/>
  <c r="Y83" i="15"/>
  <c r="AA83" i="15" s="1"/>
  <c r="Y84" i="15"/>
  <c r="AA84" i="15" s="1"/>
  <c r="Y85" i="15"/>
  <c r="AA85" i="15" s="1"/>
  <c r="Y86" i="15"/>
  <c r="AA86" i="15" s="1"/>
  <c r="Y87" i="15"/>
  <c r="AA87" i="15" s="1"/>
  <c r="Y88" i="15"/>
  <c r="AA88" i="15" s="1"/>
  <c r="Y89" i="15"/>
  <c r="AA89" i="15" s="1"/>
  <c r="Y90" i="15"/>
  <c r="AA90" i="15" s="1"/>
  <c r="Y91" i="15"/>
  <c r="AA91" i="15" s="1"/>
  <c r="Y92" i="15"/>
  <c r="AA92" i="15" s="1"/>
  <c r="Y93" i="15"/>
  <c r="AA93" i="15" s="1"/>
  <c r="Y94" i="15"/>
  <c r="AA94" i="15" s="1"/>
  <c r="Y95" i="15"/>
  <c r="AA95" i="15" s="1"/>
  <c r="Y96" i="15"/>
  <c r="AA96" i="15" s="1"/>
  <c r="Y97" i="15"/>
  <c r="AA97" i="15" s="1"/>
  <c r="Y98" i="15"/>
  <c r="AA98" i="15" s="1"/>
  <c r="Y99" i="15"/>
  <c r="AA99" i="15" s="1"/>
  <c r="Y100" i="15"/>
  <c r="AA100" i="15" s="1"/>
  <c r="Y101" i="15"/>
  <c r="AA101" i="15" s="1"/>
  <c r="Y102" i="15"/>
  <c r="AA102" i="15" s="1"/>
  <c r="Y103" i="15"/>
  <c r="AA103" i="15" s="1"/>
  <c r="Y104" i="15"/>
  <c r="AA104" i="15" s="1"/>
  <c r="Y105" i="15"/>
  <c r="AA105" i="15" s="1"/>
  <c r="Y106" i="15"/>
  <c r="AA106" i="15" s="1"/>
  <c r="Y107" i="15"/>
  <c r="AA107" i="15" s="1"/>
  <c r="Y108" i="15"/>
  <c r="AA108" i="15" s="1"/>
  <c r="Y109" i="15"/>
  <c r="AA109" i="15" s="1"/>
  <c r="Y110" i="15"/>
  <c r="AA110" i="15" s="1"/>
  <c r="Y111" i="15"/>
  <c r="AA111" i="15" s="1"/>
  <c r="Y112" i="15"/>
  <c r="AA112" i="15" s="1"/>
  <c r="Y113" i="15"/>
  <c r="AA113" i="15" s="1"/>
  <c r="Y114" i="15"/>
  <c r="AA114" i="15" s="1"/>
  <c r="Y115" i="15"/>
  <c r="AA115" i="15" s="1"/>
  <c r="Y116" i="15"/>
  <c r="AA116" i="15" s="1"/>
  <c r="Y117" i="15"/>
  <c r="AA117" i="15" s="1"/>
  <c r="Y118" i="15"/>
  <c r="AA118" i="15" s="1"/>
  <c r="Y119" i="15"/>
  <c r="AA119" i="15" s="1"/>
  <c r="Y120" i="15"/>
  <c r="AA120" i="15" s="1"/>
  <c r="Y121" i="15"/>
  <c r="AA121" i="15" s="1"/>
  <c r="Y122" i="15"/>
  <c r="AA122" i="15" s="1"/>
  <c r="Y123" i="15"/>
  <c r="AA123" i="15" s="1"/>
  <c r="Y124" i="15"/>
  <c r="AA124" i="15" s="1"/>
  <c r="Y125" i="15"/>
  <c r="AA125" i="15" s="1"/>
  <c r="Y126" i="15"/>
  <c r="AA126" i="15" s="1"/>
  <c r="Y127" i="15"/>
  <c r="AA127" i="15" s="1"/>
  <c r="Y128" i="15"/>
  <c r="AA128" i="15" s="1"/>
  <c r="Y129" i="15"/>
  <c r="AA129" i="15" s="1"/>
  <c r="Y130" i="15"/>
  <c r="AA130" i="15" s="1"/>
  <c r="Y131" i="15"/>
  <c r="AA131" i="15" s="1"/>
  <c r="Y132" i="15"/>
  <c r="AA132" i="15" s="1"/>
  <c r="Y133" i="15"/>
  <c r="AA133" i="15" s="1"/>
  <c r="Y134" i="15"/>
  <c r="AA134" i="15" s="1"/>
  <c r="Y135" i="15"/>
  <c r="AA135" i="15" s="1"/>
  <c r="Y136" i="15"/>
  <c r="AA136" i="15" s="1"/>
  <c r="Y137" i="15"/>
  <c r="AA137" i="15" s="1"/>
  <c r="Y138" i="15"/>
  <c r="AA138" i="15" s="1"/>
  <c r="Y139" i="15"/>
  <c r="AA139" i="15" s="1"/>
  <c r="Y140" i="15"/>
  <c r="AA140" i="15" s="1"/>
  <c r="Y141" i="15"/>
  <c r="AA141" i="15" s="1"/>
  <c r="Y142" i="15"/>
  <c r="AA142" i="15" s="1"/>
  <c r="Y143" i="15"/>
  <c r="AA143" i="15" s="1"/>
  <c r="Y144" i="15"/>
  <c r="AA144" i="15" s="1"/>
  <c r="Y145" i="15"/>
  <c r="AA145" i="15" s="1"/>
  <c r="Y146" i="15"/>
  <c r="AA146" i="15" s="1"/>
  <c r="Y147" i="15"/>
  <c r="AA147" i="15" s="1"/>
  <c r="Y148" i="15"/>
  <c r="AA148" i="15" s="1"/>
  <c r="Y149" i="15"/>
  <c r="AA149" i="15" s="1"/>
  <c r="Y150" i="15"/>
  <c r="AA150" i="15" s="1"/>
  <c r="Y151" i="15"/>
  <c r="AA151" i="15" s="1"/>
  <c r="Y152" i="15"/>
  <c r="AA152" i="15" s="1"/>
  <c r="Y153" i="15"/>
  <c r="AA153" i="15" s="1"/>
  <c r="Y154" i="15"/>
  <c r="AA154" i="15" s="1"/>
  <c r="Y155" i="15"/>
  <c r="AA155" i="15" s="1"/>
  <c r="Y156" i="15"/>
  <c r="AA156" i="15" s="1"/>
  <c r="Y157" i="15"/>
  <c r="AA157" i="15" s="1"/>
  <c r="Y158" i="15"/>
  <c r="AA158" i="15" s="1"/>
  <c r="Y159" i="15"/>
  <c r="AA159" i="15" s="1"/>
  <c r="Y160" i="15"/>
  <c r="AA160" i="15" s="1"/>
  <c r="Y161" i="15"/>
  <c r="AA161" i="15" s="1"/>
  <c r="Y162" i="15"/>
  <c r="AA162" i="15" s="1"/>
  <c r="Y163" i="15"/>
  <c r="AA163" i="15" s="1"/>
  <c r="Y164" i="15"/>
  <c r="AA164" i="15" s="1"/>
  <c r="Y165" i="15"/>
  <c r="AA165" i="15" s="1"/>
  <c r="Y166" i="15"/>
  <c r="AA166" i="15" s="1"/>
  <c r="Y167" i="15"/>
  <c r="AA167" i="15" s="1"/>
  <c r="Y168" i="15"/>
  <c r="AA168" i="15" s="1"/>
  <c r="Y169" i="15"/>
  <c r="AA169" i="15" s="1"/>
  <c r="Y170" i="15"/>
  <c r="AA170" i="15" s="1"/>
  <c r="Y171" i="15"/>
  <c r="AA171" i="15" s="1"/>
  <c r="Y172" i="15"/>
  <c r="AA172" i="15" s="1"/>
  <c r="Y173" i="15"/>
  <c r="AA173" i="15" s="1"/>
  <c r="Y174" i="15"/>
  <c r="AA174" i="15" s="1"/>
  <c r="Y175" i="15"/>
  <c r="AA175" i="15" s="1"/>
  <c r="Y176" i="15"/>
  <c r="AA176" i="15" s="1"/>
  <c r="Y177" i="15"/>
  <c r="AA177" i="15" s="1"/>
  <c r="Y178" i="15"/>
  <c r="AA178" i="15" s="1"/>
  <c r="Y179" i="15"/>
  <c r="AA179" i="15" s="1"/>
  <c r="Y180" i="15"/>
  <c r="AA180" i="15" s="1"/>
  <c r="Y181" i="15"/>
  <c r="AA181" i="15" s="1"/>
  <c r="Y182" i="15"/>
  <c r="AA182" i="15" s="1"/>
  <c r="Y183" i="15"/>
  <c r="AA183" i="15" s="1"/>
  <c r="Y184" i="15"/>
  <c r="AA184" i="15" s="1"/>
  <c r="Y185" i="15"/>
  <c r="AA185" i="15" s="1"/>
  <c r="Y186" i="15"/>
  <c r="AA186" i="15" s="1"/>
  <c r="Y187" i="15"/>
  <c r="AA187" i="15" s="1"/>
  <c r="Y188" i="15"/>
  <c r="AA188" i="15" s="1"/>
  <c r="Y189" i="15"/>
  <c r="AA189" i="15" s="1"/>
  <c r="Y190" i="15"/>
  <c r="AA190" i="15" s="1"/>
  <c r="Y191" i="15"/>
  <c r="AA191" i="15" s="1"/>
  <c r="Y192" i="15"/>
  <c r="AA192" i="15" s="1"/>
  <c r="Y193" i="15"/>
  <c r="AA193" i="15" s="1"/>
  <c r="Y194" i="15"/>
  <c r="AA194" i="15" s="1"/>
  <c r="Y195" i="15"/>
  <c r="AA195" i="15" s="1"/>
  <c r="Y196" i="15"/>
  <c r="AA196" i="15" s="1"/>
  <c r="Y197" i="15"/>
  <c r="AA197" i="15" s="1"/>
  <c r="Y198" i="15"/>
  <c r="AA198" i="15" s="1"/>
  <c r="Y199" i="15"/>
  <c r="AA199" i="15" s="1"/>
  <c r="Y200" i="15"/>
  <c r="AA200" i="15" s="1"/>
  <c r="Y201" i="15"/>
  <c r="AA201" i="15" s="1"/>
  <c r="Y202" i="15"/>
  <c r="AA202" i="15" s="1"/>
  <c r="Y203" i="15"/>
  <c r="AA203" i="15" s="1"/>
  <c r="Y204" i="15"/>
  <c r="AA204" i="15" s="1"/>
  <c r="Y205" i="15"/>
  <c r="AA205" i="15" s="1"/>
  <c r="Y206" i="15"/>
  <c r="AA206" i="15" s="1"/>
  <c r="Y207" i="15"/>
  <c r="AA207" i="15" s="1"/>
  <c r="Y208" i="15"/>
  <c r="AA208" i="15" s="1"/>
  <c r="Y209" i="15"/>
  <c r="AA209" i="15" s="1"/>
  <c r="Y210" i="15"/>
  <c r="AA210" i="15" s="1"/>
  <c r="Y211" i="15"/>
  <c r="AA211" i="15" s="1"/>
  <c r="Y212" i="15"/>
  <c r="AA212" i="15" s="1"/>
  <c r="Y213" i="15"/>
  <c r="AA213" i="15" s="1"/>
  <c r="Y214" i="15"/>
  <c r="AA214" i="15" s="1"/>
  <c r="Y215" i="15"/>
  <c r="AA215" i="15" s="1"/>
  <c r="Y216" i="15"/>
  <c r="AA216" i="15" s="1"/>
  <c r="Y217" i="15"/>
  <c r="AA217" i="15" s="1"/>
  <c r="Y218" i="15"/>
  <c r="AA218" i="15" s="1"/>
  <c r="Y219" i="15"/>
  <c r="AA219" i="15" s="1"/>
  <c r="Y220" i="15"/>
  <c r="AA220" i="15" s="1"/>
  <c r="Y221" i="15"/>
  <c r="AA221" i="15" s="1"/>
  <c r="Y222" i="15"/>
  <c r="AA222" i="15" s="1"/>
  <c r="Y223" i="15"/>
  <c r="AA223" i="15" s="1"/>
  <c r="Y224" i="15"/>
  <c r="AA224" i="15" s="1"/>
  <c r="Y225" i="15"/>
  <c r="AA225" i="15" s="1"/>
  <c r="Y226" i="15"/>
  <c r="AA226" i="15" s="1"/>
  <c r="Y227" i="15"/>
  <c r="AA227" i="15" s="1"/>
  <c r="Y228" i="15"/>
  <c r="AA228" i="15" s="1"/>
  <c r="Y229" i="15"/>
  <c r="AA229" i="15" s="1"/>
  <c r="Y230" i="15"/>
  <c r="AA230" i="15" s="1"/>
  <c r="Y231" i="15"/>
  <c r="AA231" i="15" s="1"/>
  <c r="Y232" i="15"/>
  <c r="AA232" i="15" s="1"/>
  <c r="Y233" i="15"/>
  <c r="AA233" i="15" s="1"/>
  <c r="Y234" i="15"/>
  <c r="AA234" i="15" s="1"/>
  <c r="Y235" i="15"/>
  <c r="AA235" i="15" s="1"/>
  <c r="Y236" i="15"/>
  <c r="AA236" i="15" s="1"/>
  <c r="Y237" i="15"/>
  <c r="AA237" i="15" s="1"/>
  <c r="Y238" i="15"/>
  <c r="AA238" i="15" s="1"/>
  <c r="Y239" i="15"/>
  <c r="AA239" i="15" s="1"/>
  <c r="Y240" i="15"/>
  <c r="AA240" i="15" s="1"/>
  <c r="Y241" i="15"/>
  <c r="AA241" i="15" s="1"/>
  <c r="Y242" i="15"/>
  <c r="AA242" i="15" s="1"/>
  <c r="Y243" i="15"/>
  <c r="AA243" i="15" s="1"/>
  <c r="Y244" i="15"/>
  <c r="AA244" i="15" s="1"/>
  <c r="Y245" i="15"/>
  <c r="AA245" i="15" s="1"/>
  <c r="Y246" i="15"/>
  <c r="AA246" i="15" s="1"/>
  <c r="Y247" i="15"/>
  <c r="AA247" i="15" s="1"/>
  <c r="Y248" i="15"/>
  <c r="AA248" i="15" s="1"/>
  <c r="Y249" i="15"/>
  <c r="AA249" i="15" s="1"/>
  <c r="Y250" i="15"/>
  <c r="AA250" i="15" s="1"/>
  <c r="Y251" i="15"/>
  <c r="AA251" i="15" s="1"/>
  <c r="Y252" i="15"/>
  <c r="AA252" i="15" s="1"/>
  <c r="Y253" i="15"/>
  <c r="AA253" i="15" s="1"/>
  <c r="Y254" i="15"/>
  <c r="Y255" i="15"/>
  <c r="AA255" i="15" s="1"/>
  <c r="Y256" i="15"/>
  <c r="AA256" i="15" s="1"/>
  <c r="Y257" i="15"/>
  <c r="AA257" i="15" s="1"/>
  <c r="Y258" i="15"/>
  <c r="AA258" i="15" s="1"/>
  <c r="Y259" i="15"/>
  <c r="AA259" i="15" s="1"/>
  <c r="Y260" i="15"/>
  <c r="AA260" i="15" s="1"/>
  <c r="Y261" i="15"/>
  <c r="AA261" i="15" s="1"/>
  <c r="Y262" i="15"/>
  <c r="AA262" i="15" s="1"/>
  <c r="Y263" i="15"/>
  <c r="AA263" i="15" s="1"/>
  <c r="Y264" i="15"/>
  <c r="AA264" i="15" s="1"/>
  <c r="Y265" i="15"/>
  <c r="AA265" i="15" s="1"/>
  <c r="Y266" i="15"/>
  <c r="AA266" i="15" s="1"/>
  <c r="AU17" i="15"/>
  <c r="AU18" i="15"/>
  <c r="AU19" i="15"/>
  <c r="AU20" i="15"/>
  <c r="AU21" i="15"/>
  <c r="AU22" i="15"/>
  <c r="AU23" i="15"/>
  <c r="AV23" i="15" s="1"/>
  <c r="AU24" i="15"/>
  <c r="AV24" i="15" s="1"/>
  <c r="AU25" i="15"/>
  <c r="AV25" i="15" s="1"/>
  <c r="AU26" i="15"/>
  <c r="AV26" i="15" s="1"/>
  <c r="AU27" i="15"/>
  <c r="AV27" i="15" s="1"/>
  <c r="AU28" i="15"/>
  <c r="AV28" i="15" s="1"/>
  <c r="AU29" i="15"/>
  <c r="AV29" i="15" s="1"/>
  <c r="AU30" i="15"/>
  <c r="AV30" i="15" s="1"/>
  <c r="AU31" i="15"/>
  <c r="AV31" i="15" s="1"/>
  <c r="AU32" i="15"/>
  <c r="AV32" i="15" s="1"/>
  <c r="AU33" i="15"/>
  <c r="AV33" i="15" s="1"/>
  <c r="AU34" i="15"/>
  <c r="AV34" i="15" s="1"/>
  <c r="AU35" i="15"/>
  <c r="AV35" i="15" s="1"/>
  <c r="AU36" i="15"/>
  <c r="AV36" i="15" s="1"/>
  <c r="AU37" i="15"/>
  <c r="AV37" i="15" s="1"/>
  <c r="AU38" i="15"/>
  <c r="AV38" i="15" s="1"/>
  <c r="AU39" i="15"/>
  <c r="AV39" i="15" s="1"/>
  <c r="AU40" i="15"/>
  <c r="AV40" i="15" s="1"/>
  <c r="AU41" i="15"/>
  <c r="AV41" i="15" s="1"/>
  <c r="AU42" i="15"/>
  <c r="AV42" i="15" s="1"/>
  <c r="AU43" i="15"/>
  <c r="AV43" i="15" s="1"/>
  <c r="AU44" i="15"/>
  <c r="AV44" i="15" s="1"/>
  <c r="AU45" i="15"/>
  <c r="AV45" i="15" s="1"/>
  <c r="AU46" i="15"/>
  <c r="AV46" i="15" s="1"/>
  <c r="AU47" i="15"/>
  <c r="AV47" i="15" s="1"/>
  <c r="AU48" i="15"/>
  <c r="AV48" i="15" s="1"/>
  <c r="AU49" i="15"/>
  <c r="AV49" i="15" s="1"/>
  <c r="AU50" i="15"/>
  <c r="AV50" i="15" s="1"/>
  <c r="AU51" i="15"/>
  <c r="AV51" i="15" s="1"/>
  <c r="AU52" i="15"/>
  <c r="AV52" i="15" s="1"/>
  <c r="AU53" i="15"/>
  <c r="AV53" i="15" s="1"/>
  <c r="AU54" i="15"/>
  <c r="AV54" i="15" s="1"/>
  <c r="AU55" i="15"/>
  <c r="AV55" i="15" s="1"/>
  <c r="AU56" i="15"/>
  <c r="AV56" i="15" s="1"/>
  <c r="AU57" i="15"/>
  <c r="AV57" i="15" s="1"/>
  <c r="AU58" i="15"/>
  <c r="AV58" i="15" s="1"/>
  <c r="AU59" i="15"/>
  <c r="AV59" i="15" s="1"/>
  <c r="AU60" i="15"/>
  <c r="AV60" i="15" s="1"/>
  <c r="AU61" i="15"/>
  <c r="AV61" i="15" s="1"/>
  <c r="AU62" i="15"/>
  <c r="AV62" i="15" s="1"/>
  <c r="AU63" i="15"/>
  <c r="AV63" i="15" s="1"/>
  <c r="AU64" i="15"/>
  <c r="AV64" i="15" s="1"/>
  <c r="AU65" i="15"/>
  <c r="AV65" i="15" s="1"/>
  <c r="AU66" i="15"/>
  <c r="AV66" i="15" s="1"/>
  <c r="AU67" i="15"/>
  <c r="AV67" i="15" s="1"/>
  <c r="AU68" i="15"/>
  <c r="AV68" i="15" s="1"/>
  <c r="AU69" i="15"/>
  <c r="AV69" i="15" s="1"/>
  <c r="AU70" i="15"/>
  <c r="AV70" i="15" s="1"/>
  <c r="AU71" i="15"/>
  <c r="AV71" i="15" s="1"/>
  <c r="AU72" i="15"/>
  <c r="AV72" i="15" s="1"/>
  <c r="AU73" i="15"/>
  <c r="AV73" i="15" s="1"/>
  <c r="AU74" i="15"/>
  <c r="AV74" i="15" s="1"/>
  <c r="AU75" i="15"/>
  <c r="AV75" i="15" s="1"/>
  <c r="AU76" i="15"/>
  <c r="AV76" i="15" s="1"/>
  <c r="AU77" i="15"/>
  <c r="AV77" i="15" s="1"/>
  <c r="AU78" i="15"/>
  <c r="AV78" i="15" s="1"/>
  <c r="AU79" i="15"/>
  <c r="AV79" i="15" s="1"/>
  <c r="AU80" i="15"/>
  <c r="AV80" i="15" s="1"/>
  <c r="AU81" i="15"/>
  <c r="AV81" i="15" s="1"/>
  <c r="AU82" i="15"/>
  <c r="AV82" i="15" s="1"/>
  <c r="AU83" i="15"/>
  <c r="AV83" i="15" s="1"/>
  <c r="AU84" i="15"/>
  <c r="AV84" i="15" s="1"/>
  <c r="AU85" i="15"/>
  <c r="AV85" i="15" s="1"/>
  <c r="AU86" i="15"/>
  <c r="AV86" i="15" s="1"/>
  <c r="AU87" i="15"/>
  <c r="AV87" i="15" s="1"/>
  <c r="AU88" i="15"/>
  <c r="AV88" i="15" s="1"/>
  <c r="AU89" i="15"/>
  <c r="AV89" i="15" s="1"/>
  <c r="AU90" i="15"/>
  <c r="AV90" i="15" s="1"/>
  <c r="AU91" i="15"/>
  <c r="AV91" i="15" s="1"/>
  <c r="AU92" i="15"/>
  <c r="AV92" i="15" s="1"/>
  <c r="AU93" i="15"/>
  <c r="AV93" i="15" s="1"/>
  <c r="AU94" i="15"/>
  <c r="AV94" i="15" s="1"/>
  <c r="AU95" i="15"/>
  <c r="AV95" i="15" s="1"/>
  <c r="AU96" i="15"/>
  <c r="AV96" i="15" s="1"/>
  <c r="AU97" i="15"/>
  <c r="AV97" i="15" s="1"/>
  <c r="AU98" i="15"/>
  <c r="AV98" i="15" s="1"/>
  <c r="AU99" i="15"/>
  <c r="AV99" i="15" s="1"/>
  <c r="AU100" i="15"/>
  <c r="AV100" i="15" s="1"/>
  <c r="AU101" i="15"/>
  <c r="AV101" i="15" s="1"/>
  <c r="AU102" i="15"/>
  <c r="AV102" i="15" s="1"/>
  <c r="AU103" i="15"/>
  <c r="AV103" i="15" s="1"/>
  <c r="AU104" i="15"/>
  <c r="AV104" i="15" s="1"/>
  <c r="AU105" i="15"/>
  <c r="AV105" i="15" s="1"/>
  <c r="AU106" i="15"/>
  <c r="AV106" i="15" s="1"/>
  <c r="AU107" i="15"/>
  <c r="AV107" i="15" s="1"/>
  <c r="AU108" i="15"/>
  <c r="AV108" i="15" s="1"/>
  <c r="AU109" i="15"/>
  <c r="AV109" i="15" s="1"/>
  <c r="AU110" i="15"/>
  <c r="AV110" i="15" s="1"/>
  <c r="AU111" i="15"/>
  <c r="AV111" i="15" s="1"/>
  <c r="AU112" i="15"/>
  <c r="AV112" i="15" s="1"/>
  <c r="AU113" i="15"/>
  <c r="AV113" i="15" s="1"/>
  <c r="AU114" i="15"/>
  <c r="AV114" i="15" s="1"/>
  <c r="AU115" i="15"/>
  <c r="AV115" i="15" s="1"/>
  <c r="AU116" i="15"/>
  <c r="AV116" i="15" s="1"/>
  <c r="AU117" i="15"/>
  <c r="AV117" i="15" s="1"/>
  <c r="AU118" i="15"/>
  <c r="AV118" i="15" s="1"/>
  <c r="AU119" i="15"/>
  <c r="AV119" i="15" s="1"/>
  <c r="AU120" i="15"/>
  <c r="AV120" i="15" s="1"/>
  <c r="AU121" i="15"/>
  <c r="AV121" i="15" s="1"/>
  <c r="AU122" i="15"/>
  <c r="AV122" i="15" s="1"/>
  <c r="AU123" i="15"/>
  <c r="AV123" i="15" s="1"/>
  <c r="AU124" i="15"/>
  <c r="AV124" i="15" s="1"/>
  <c r="AU125" i="15"/>
  <c r="AV125" i="15" s="1"/>
  <c r="AU126" i="15"/>
  <c r="AV126" i="15" s="1"/>
  <c r="AU127" i="15"/>
  <c r="AV127" i="15" s="1"/>
  <c r="AU128" i="15"/>
  <c r="AV128" i="15" s="1"/>
  <c r="AU129" i="15"/>
  <c r="AV129" i="15" s="1"/>
  <c r="AU130" i="15"/>
  <c r="AV130" i="15" s="1"/>
  <c r="AU131" i="15"/>
  <c r="AV131" i="15" s="1"/>
  <c r="AU132" i="15"/>
  <c r="AV132" i="15" s="1"/>
  <c r="AU133" i="15"/>
  <c r="AV133" i="15" s="1"/>
  <c r="AU134" i="15"/>
  <c r="AV134" i="15" s="1"/>
  <c r="AU135" i="15"/>
  <c r="AV135" i="15" s="1"/>
  <c r="AU136" i="15"/>
  <c r="AV136" i="15" s="1"/>
  <c r="AU137" i="15"/>
  <c r="AV137" i="15" s="1"/>
  <c r="AU138" i="15"/>
  <c r="AV138" i="15" s="1"/>
  <c r="AU139" i="15"/>
  <c r="AV139" i="15" s="1"/>
  <c r="AU140" i="15"/>
  <c r="AV140" i="15" s="1"/>
  <c r="AU141" i="15"/>
  <c r="AV141" i="15" s="1"/>
  <c r="AU142" i="15"/>
  <c r="AV142" i="15" s="1"/>
  <c r="AU143" i="15"/>
  <c r="AV143" i="15" s="1"/>
  <c r="AU144" i="15"/>
  <c r="AV144" i="15" s="1"/>
  <c r="AU145" i="15"/>
  <c r="AV145" i="15" s="1"/>
  <c r="AU146" i="15"/>
  <c r="AV146" i="15" s="1"/>
  <c r="AU147" i="15"/>
  <c r="AV147" i="15" s="1"/>
  <c r="AU148" i="15"/>
  <c r="AV148" i="15" s="1"/>
  <c r="AU149" i="15"/>
  <c r="AV149" i="15" s="1"/>
  <c r="AU150" i="15"/>
  <c r="AV150" i="15" s="1"/>
  <c r="AU151" i="15"/>
  <c r="AV151" i="15" s="1"/>
  <c r="AU152" i="15"/>
  <c r="AV152" i="15" s="1"/>
  <c r="AU153" i="15"/>
  <c r="AV153" i="15" s="1"/>
  <c r="AU154" i="15"/>
  <c r="AV154" i="15" s="1"/>
  <c r="AU155" i="15"/>
  <c r="AV155" i="15" s="1"/>
  <c r="AU156" i="15"/>
  <c r="AV156" i="15" s="1"/>
  <c r="AU157" i="15"/>
  <c r="AV157" i="15" s="1"/>
  <c r="AU158" i="15"/>
  <c r="AV158" i="15" s="1"/>
  <c r="AU159" i="15"/>
  <c r="AV159" i="15" s="1"/>
  <c r="AU160" i="15"/>
  <c r="AV160" i="15" s="1"/>
  <c r="AU161" i="15"/>
  <c r="AV161" i="15" s="1"/>
  <c r="AU162" i="15"/>
  <c r="AV162" i="15" s="1"/>
  <c r="AU163" i="15"/>
  <c r="AV163" i="15" s="1"/>
  <c r="AU164" i="15"/>
  <c r="AV164" i="15" s="1"/>
  <c r="AU165" i="15"/>
  <c r="AV165" i="15" s="1"/>
  <c r="AU166" i="15"/>
  <c r="AV166" i="15" s="1"/>
  <c r="AU167" i="15"/>
  <c r="AV167" i="15" s="1"/>
  <c r="AU168" i="15"/>
  <c r="AV168" i="15" s="1"/>
  <c r="AU169" i="15"/>
  <c r="AV169" i="15" s="1"/>
  <c r="AU170" i="15"/>
  <c r="AV170" i="15" s="1"/>
  <c r="AU171" i="15"/>
  <c r="AV171" i="15" s="1"/>
  <c r="AU172" i="15"/>
  <c r="AV172" i="15" s="1"/>
  <c r="AU173" i="15"/>
  <c r="AV173" i="15" s="1"/>
  <c r="AU174" i="15"/>
  <c r="AV174" i="15" s="1"/>
  <c r="AU175" i="15"/>
  <c r="AV175" i="15" s="1"/>
  <c r="AU176" i="15"/>
  <c r="AV176" i="15" s="1"/>
  <c r="AU177" i="15"/>
  <c r="AV177" i="15" s="1"/>
  <c r="AU178" i="15"/>
  <c r="AV178" i="15" s="1"/>
  <c r="AU179" i="15"/>
  <c r="AV179" i="15" s="1"/>
  <c r="AU180" i="15"/>
  <c r="AV180" i="15" s="1"/>
  <c r="AU181" i="15"/>
  <c r="AV181" i="15" s="1"/>
  <c r="AU182" i="15"/>
  <c r="AV182" i="15" s="1"/>
  <c r="AU183" i="15"/>
  <c r="AV183" i="15" s="1"/>
  <c r="AU184" i="15"/>
  <c r="AV184" i="15" s="1"/>
  <c r="AU185" i="15"/>
  <c r="AV185" i="15" s="1"/>
  <c r="AU186" i="15"/>
  <c r="AV186" i="15" s="1"/>
  <c r="AU187" i="15"/>
  <c r="AV187" i="15" s="1"/>
  <c r="AU188" i="15"/>
  <c r="AV188" i="15" s="1"/>
  <c r="AU189" i="15"/>
  <c r="AV189" i="15" s="1"/>
  <c r="AU190" i="15"/>
  <c r="AV190" i="15" s="1"/>
  <c r="AU191" i="15"/>
  <c r="AV191" i="15" s="1"/>
  <c r="AU192" i="15"/>
  <c r="AV192" i="15" s="1"/>
  <c r="AU193" i="15"/>
  <c r="AV193" i="15" s="1"/>
  <c r="AU194" i="15"/>
  <c r="AV194" i="15" s="1"/>
  <c r="AU195" i="15"/>
  <c r="AV195" i="15" s="1"/>
  <c r="AU196" i="15"/>
  <c r="AV196" i="15" s="1"/>
  <c r="AU197" i="15"/>
  <c r="AV197" i="15" s="1"/>
  <c r="AU198" i="15"/>
  <c r="AV198" i="15" s="1"/>
  <c r="AU199" i="15"/>
  <c r="AV199" i="15" s="1"/>
  <c r="AU200" i="15"/>
  <c r="AV200" i="15" s="1"/>
  <c r="AU201" i="15"/>
  <c r="AV201" i="15" s="1"/>
  <c r="AU202" i="15"/>
  <c r="AV202" i="15" s="1"/>
  <c r="AU203" i="15"/>
  <c r="AV203" i="15" s="1"/>
  <c r="AU204" i="15"/>
  <c r="AV204" i="15" s="1"/>
  <c r="AU205" i="15"/>
  <c r="AV205" i="15" s="1"/>
  <c r="AU206" i="15"/>
  <c r="AV206" i="15" s="1"/>
  <c r="AU207" i="15"/>
  <c r="AV207" i="15" s="1"/>
  <c r="AU208" i="15"/>
  <c r="AV208" i="15" s="1"/>
  <c r="AU209" i="15"/>
  <c r="AV209" i="15" s="1"/>
  <c r="AU210" i="15"/>
  <c r="AV210" i="15" s="1"/>
  <c r="AU211" i="15"/>
  <c r="AV211" i="15" s="1"/>
  <c r="AU212" i="15"/>
  <c r="AV212" i="15" s="1"/>
  <c r="AU213" i="15"/>
  <c r="AV213" i="15" s="1"/>
  <c r="AU214" i="15"/>
  <c r="AV214" i="15" s="1"/>
  <c r="AU215" i="15"/>
  <c r="AV215" i="15" s="1"/>
  <c r="AU216" i="15"/>
  <c r="AV216" i="15" s="1"/>
  <c r="AU217" i="15"/>
  <c r="AV217" i="15" s="1"/>
  <c r="AU218" i="15"/>
  <c r="AV218" i="15" s="1"/>
  <c r="AU219" i="15"/>
  <c r="AV219" i="15" s="1"/>
  <c r="AU220" i="15"/>
  <c r="AV220" i="15" s="1"/>
  <c r="AU221" i="15"/>
  <c r="AV221" i="15" s="1"/>
  <c r="AU222" i="15"/>
  <c r="AV222" i="15" s="1"/>
  <c r="AU223" i="15"/>
  <c r="AV223" i="15" s="1"/>
  <c r="AU224" i="15"/>
  <c r="AV224" i="15" s="1"/>
  <c r="AU225" i="15"/>
  <c r="AV225" i="15" s="1"/>
  <c r="AU226" i="15"/>
  <c r="AV226" i="15" s="1"/>
  <c r="AU227" i="15"/>
  <c r="AV227" i="15" s="1"/>
  <c r="AU228" i="15"/>
  <c r="AV228" i="15" s="1"/>
  <c r="AU229" i="15"/>
  <c r="AV229" i="15" s="1"/>
  <c r="AU230" i="15"/>
  <c r="AV230" i="15" s="1"/>
  <c r="AU231" i="15"/>
  <c r="AV231" i="15" s="1"/>
  <c r="AU232" i="15"/>
  <c r="AV232" i="15" s="1"/>
  <c r="AU233" i="15"/>
  <c r="AV233" i="15" s="1"/>
  <c r="AU234" i="15"/>
  <c r="AV234" i="15" s="1"/>
  <c r="AU235" i="15"/>
  <c r="AV235" i="15" s="1"/>
  <c r="AU236" i="15"/>
  <c r="AV236" i="15" s="1"/>
  <c r="AU237" i="15"/>
  <c r="AV237" i="15" s="1"/>
  <c r="AU238" i="15"/>
  <c r="AV238" i="15" s="1"/>
  <c r="AU239" i="15"/>
  <c r="AV239" i="15" s="1"/>
  <c r="AU240" i="15"/>
  <c r="AV240" i="15" s="1"/>
  <c r="AU241" i="15"/>
  <c r="AV241" i="15" s="1"/>
  <c r="AU242" i="15"/>
  <c r="AV242" i="15" s="1"/>
  <c r="AU243" i="15"/>
  <c r="AV243" i="15" s="1"/>
  <c r="AU244" i="15"/>
  <c r="AV244" i="15" s="1"/>
  <c r="AU245" i="15"/>
  <c r="AV245" i="15" s="1"/>
  <c r="AU246" i="15"/>
  <c r="AV246" i="15" s="1"/>
  <c r="AU247" i="15"/>
  <c r="AV247" i="15" s="1"/>
  <c r="AU248" i="15"/>
  <c r="AV248" i="15" s="1"/>
  <c r="AU249" i="15"/>
  <c r="AV249" i="15" s="1"/>
  <c r="AU250" i="15"/>
  <c r="AV250" i="15" s="1"/>
  <c r="AU251" i="15"/>
  <c r="AV251" i="15" s="1"/>
  <c r="AU252" i="15"/>
  <c r="AV252" i="15" s="1"/>
  <c r="AU253" i="15"/>
  <c r="AV253" i="15" s="1"/>
  <c r="AU254" i="15"/>
  <c r="AV254" i="15" s="1"/>
  <c r="AU255" i="15"/>
  <c r="AV255" i="15" s="1"/>
  <c r="AU256" i="15"/>
  <c r="AV256" i="15" s="1"/>
  <c r="AU257" i="15"/>
  <c r="AV257" i="15" s="1"/>
  <c r="AU258" i="15"/>
  <c r="AV258" i="15" s="1"/>
  <c r="AU259" i="15"/>
  <c r="AV259" i="15" s="1"/>
  <c r="AU260" i="15"/>
  <c r="AV260" i="15" s="1"/>
  <c r="AU261" i="15"/>
  <c r="AV261" i="15" s="1"/>
  <c r="AU262" i="15"/>
  <c r="AV262" i="15" s="1"/>
  <c r="AU263" i="15"/>
  <c r="AV263" i="15" s="1"/>
  <c r="AU264" i="15"/>
  <c r="AV264" i="15" s="1"/>
  <c r="AU265" i="15"/>
  <c r="AV265" i="15" s="1"/>
  <c r="AU266" i="15"/>
  <c r="AV266" i="15" s="1"/>
  <c r="AB19" i="15"/>
  <c r="AB20" i="15"/>
  <c r="AB21" i="15"/>
  <c r="AB22" i="15"/>
  <c r="AB23" i="15"/>
  <c r="AB24" i="15"/>
  <c r="AB25" i="15"/>
  <c r="AB26" i="15"/>
  <c r="AB27" i="15"/>
  <c r="AB28" i="15"/>
  <c r="AB29" i="15"/>
  <c r="AB30" i="15"/>
  <c r="AB31" i="15"/>
  <c r="AB32" i="15"/>
  <c r="AB33" i="15"/>
  <c r="AB34" i="15"/>
  <c r="AB35" i="15"/>
  <c r="AB36" i="15"/>
  <c r="AB37" i="15"/>
  <c r="AB38" i="15"/>
  <c r="AB39" i="15"/>
  <c r="AB40" i="15"/>
  <c r="AB41" i="15"/>
  <c r="AB42" i="15"/>
  <c r="AB43" i="15"/>
  <c r="AB44" i="15"/>
  <c r="AB45" i="15"/>
  <c r="AB46" i="15"/>
  <c r="AB47" i="15"/>
  <c r="AB48" i="15"/>
  <c r="AB49" i="15"/>
  <c r="AB50" i="15"/>
  <c r="AB51" i="15"/>
  <c r="AB52" i="15"/>
  <c r="AB53" i="15"/>
  <c r="AB54" i="15"/>
  <c r="AB55" i="15"/>
  <c r="AB56" i="15"/>
  <c r="AB57" i="15"/>
  <c r="AB58" i="15"/>
  <c r="AB59" i="15"/>
  <c r="AB60" i="15"/>
  <c r="AB61" i="15"/>
  <c r="AB62" i="15"/>
  <c r="AB63" i="15"/>
  <c r="AB64" i="15"/>
  <c r="AB65" i="15"/>
  <c r="AB66" i="15"/>
  <c r="AB67" i="15"/>
  <c r="AB68" i="15"/>
  <c r="AB69" i="15"/>
  <c r="AB70" i="15"/>
  <c r="AB71" i="15"/>
  <c r="AB72" i="15"/>
  <c r="AB73" i="15"/>
  <c r="AB74" i="15"/>
  <c r="AB75" i="15"/>
  <c r="AB76" i="15"/>
  <c r="AB77" i="15"/>
  <c r="AB78" i="15"/>
  <c r="AB79" i="15"/>
  <c r="AB80" i="15"/>
  <c r="AB81" i="15"/>
  <c r="AB82" i="15"/>
  <c r="AB83" i="15"/>
  <c r="AB84" i="15"/>
  <c r="AB85" i="15"/>
  <c r="AB86" i="15"/>
  <c r="AB87" i="15"/>
  <c r="AB88" i="15"/>
  <c r="AB89" i="15"/>
  <c r="AB90" i="15"/>
  <c r="AB91" i="15"/>
  <c r="AB92" i="15"/>
  <c r="AB93" i="15"/>
  <c r="AB94" i="15"/>
  <c r="AB95" i="15"/>
  <c r="AB96" i="15"/>
  <c r="AB97" i="15"/>
  <c r="AB98" i="15"/>
  <c r="AB99" i="15"/>
  <c r="AB100" i="15"/>
  <c r="AB101" i="15"/>
  <c r="AB102" i="15"/>
  <c r="AB103" i="15"/>
  <c r="AB104" i="15"/>
  <c r="AB105" i="15"/>
  <c r="AB106" i="15"/>
  <c r="AB107" i="15"/>
  <c r="AB108" i="15"/>
  <c r="AB109" i="15"/>
  <c r="AB110" i="15"/>
  <c r="AB111" i="15"/>
  <c r="AB112" i="15"/>
  <c r="AB113" i="15"/>
  <c r="AB114" i="15"/>
  <c r="AB115" i="15"/>
  <c r="AB116" i="15"/>
  <c r="AB117" i="15"/>
  <c r="AB118" i="15"/>
  <c r="AB119" i="15"/>
  <c r="AB120" i="15"/>
  <c r="AB121" i="15"/>
  <c r="AB122" i="15"/>
  <c r="AB123" i="15"/>
  <c r="AB124" i="15"/>
  <c r="AB125" i="15"/>
  <c r="AB126" i="15"/>
  <c r="AB127" i="15"/>
  <c r="AB128" i="15"/>
  <c r="AB129" i="15"/>
  <c r="AB130" i="15"/>
  <c r="AB131" i="15"/>
  <c r="AB132" i="15"/>
  <c r="AB133" i="15"/>
  <c r="AB134" i="15"/>
  <c r="AB135" i="15"/>
  <c r="AB136" i="15"/>
  <c r="AB137" i="15"/>
  <c r="AB138" i="15"/>
  <c r="AB139" i="15"/>
  <c r="AB140" i="15"/>
  <c r="AB141" i="15"/>
  <c r="AB142" i="15"/>
  <c r="AB143" i="15"/>
  <c r="AB144" i="15"/>
  <c r="AB145" i="15"/>
  <c r="AB146" i="15"/>
  <c r="AB147" i="15"/>
  <c r="AB148" i="15"/>
  <c r="AB149" i="15"/>
  <c r="AB150" i="15"/>
  <c r="AB151" i="15"/>
  <c r="AB152" i="15"/>
  <c r="AB153" i="15"/>
  <c r="AB154" i="15"/>
  <c r="AB155" i="15"/>
  <c r="AB156" i="15"/>
  <c r="AB157" i="15"/>
  <c r="AB158" i="15"/>
  <c r="AB159" i="15"/>
  <c r="AB160" i="15"/>
  <c r="AB161" i="15"/>
  <c r="AB162" i="15"/>
  <c r="AB163" i="15"/>
  <c r="AB164" i="15"/>
  <c r="AB165" i="15"/>
  <c r="AB166" i="15"/>
  <c r="AB167" i="15"/>
  <c r="AB168" i="15"/>
  <c r="AB169" i="15"/>
  <c r="AB170" i="15"/>
  <c r="AB171" i="15"/>
  <c r="AB172" i="15"/>
  <c r="AB173" i="15"/>
  <c r="AB174" i="15"/>
  <c r="AB175" i="15"/>
  <c r="AB176" i="15"/>
  <c r="AB177" i="15"/>
  <c r="AB178" i="15"/>
  <c r="AB179" i="15"/>
  <c r="AB180" i="15"/>
  <c r="AB181" i="15"/>
  <c r="AB182" i="15"/>
  <c r="AB183" i="15"/>
  <c r="AB184" i="15"/>
  <c r="AB185" i="15"/>
  <c r="AB186" i="15"/>
  <c r="AB187" i="15"/>
  <c r="AB188" i="15"/>
  <c r="AB189" i="15"/>
  <c r="AB190" i="15"/>
  <c r="AB191" i="15"/>
  <c r="AB192" i="15"/>
  <c r="AB193" i="15"/>
  <c r="AB194" i="15"/>
  <c r="AB195" i="15"/>
  <c r="AB196" i="15"/>
  <c r="AB197" i="15"/>
  <c r="AB198" i="15"/>
  <c r="AB199" i="15"/>
  <c r="AB200" i="15"/>
  <c r="AB201" i="15"/>
  <c r="AB202" i="15"/>
  <c r="AB203" i="15"/>
  <c r="AB204" i="15"/>
  <c r="AB205" i="15"/>
  <c r="AB206" i="15"/>
  <c r="AB207" i="15"/>
  <c r="AB208" i="15"/>
  <c r="AB209" i="15"/>
  <c r="AB210" i="15"/>
  <c r="AB211" i="15"/>
  <c r="AB212" i="15"/>
  <c r="AB213" i="15"/>
  <c r="AB214" i="15"/>
  <c r="AB215" i="15"/>
  <c r="AB216" i="15"/>
  <c r="AB217" i="15"/>
  <c r="AB218" i="15"/>
  <c r="AB219" i="15"/>
  <c r="AB220" i="15"/>
  <c r="AB221" i="15"/>
  <c r="AB222" i="15"/>
  <c r="AB223" i="15"/>
  <c r="AB224" i="15"/>
  <c r="AB225" i="15"/>
  <c r="AB226" i="15"/>
  <c r="AB227" i="15"/>
  <c r="AB228" i="15"/>
  <c r="AB229" i="15"/>
  <c r="AB230" i="15"/>
  <c r="AB231" i="15"/>
  <c r="AB232" i="15"/>
  <c r="AB233" i="15"/>
  <c r="AB234" i="15"/>
  <c r="AB235" i="15"/>
  <c r="AB236" i="15"/>
  <c r="AB237" i="15"/>
  <c r="AB238" i="15"/>
  <c r="AB239" i="15"/>
  <c r="AB240" i="15"/>
  <c r="AB241" i="15"/>
  <c r="AB242" i="15"/>
  <c r="AB243" i="15"/>
  <c r="AB244" i="15"/>
  <c r="AB245" i="15"/>
  <c r="AB246" i="15"/>
  <c r="AB247" i="15"/>
  <c r="AB248" i="15"/>
  <c r="AB249" i="15"/>
  <c r="AB250" i="15"/>
  <c r="AB251" i="15"/>
  <c r="AB252" i="15"/>
  <c r="AB253" i="15"/>
  <c r="AB254" i="15"/>
  <c r="AB255" i="15"/>
  <c r="AB256" i="15"/>
  <c r="AB257" i="15"/>
  <c r="AB258" i="15"/>
  <c r="AB259" i="15"/>
  <c r="AB260" i="15"/>
  <c r="AB261" i="15"/>
  <c r="AB262" i="15"/>
  <c r="AB263" i="15"/>
  <c r="AB264" i="15"/>
  <c r="AB265" i="15"/>
  <c r="AB266" i="15"/>
  <c r="W17" i="15"/>
  <c r="W18" i="15"/>
  <c r="W19" i="15"/>
  <c r="W20" i="15"/>
  <c r="AN20" i="15" s="1"/>
  <c r="W21" i="15"/>
  <c r="W22" i="15"/>
  <c r="W23" i="15"/>
  <c r="AN23" i="15" s="1"/>
  <c r="W24" i="15"/>
  <c r="W25" i="15"/>
  <c r="W26" i="15"/>
  <c r="W27" i="15"/>
  <c r="W28" i="15"/>
  <c r="W29" i="15"/>
  <c r="W30" i="15"/>
  <c r="W31" i="15"/>
  <c r="W32" i="15"/>
  <c r="W33" i="15"/>
  <c r="W34" i="15"/>
  <c r="W35" i="15"/>
  <c r="W36" i="15"/>
  <c r="W37" i="15"/>
  <c r="W38" i="15"/>
  <c r="W39" i="15"/>
  <c r="W40" i="15"/>
  <c r="W41" i="15"/>
  <c r="W42" i="15"/>
  <c r="W43" i="15"/>
  <c r="W44" i="15"/>
  <c r="W45" i="15"/>
  <c r="W46" i="15"/>
  <c r="W47" i="15"/>
  <c r="W48" i="15"/>
  <c r="W49" i="15"/>
  <c r="W50" i="15"/>
  <c r="W51" i="15"/>
  <c r="W52" i="15"/>
  <c r="W53" i="15"/>
  <c r="W54" i="15"/>
  <c r="W55" i="15"/>
  <c r="W56" i="15"/>
  <c r="W57" i="15"/>
  <c r="W58" i="15"/>
  <c r="W59" i="15"/>
  <c r="W60" i="15"/>
  <c r="W61" i="15"/>
  <c r="W62" i="15"/>
  <c r="W63" i="15"/>
  <c r="W64" i="15"/>
  <c r="W65" i="15"/>
  <c r="W66" i="15"/>
  <c r="W67" i="15"/>
  <c r="W68" i="15"/>
  <c r="W69" i="15"/>
  <c r="W70" i="15"/>
  <c r="W71" i="15"/>
  <c r="W72" i="15"/>
  <c r="W73" i="15"/>
  <c r="W74" i="15"/>
  <c r="W75" i="15"/>
  <c r="W76" i="15"/>
  <c r="W77" i="15"/>
  <c r="W78" i="15"/>
  <c r="W79" i="15"/>
  <c r="W80" i="15"/>
  <c r="W81" i="15"/>
  <c r="W82" i="15"/>
  <c r="W83" i="15"/>
  <c r="W84" i="15"/>
  <c r="W85" i="15"/>
  <c r="W86" i="15"/>
  <c r="W87" i="15"/>
  <c r="W88" i="15"/>
  <c r="W89" i="15"/>
  <c r="W90" i="15"/>
  <c r="W91" i="15"/>
  <c r="W92" i="15"/>
  <c r="W93" i="15"/>
  <c r="W94" i="15"/>
  <c r="W95" i="15"/>
  <c r="W96" i="15"/>
  <c r="W97" i="15"/>
  <c r="W98" i="15"/>
  <c r="W99" i="15"/>
  <c r="W100" i="15"/>
  <c r="W101" i="15"/>
  <c r="W102" i="15"/>
  <c r="W103" i="15"/>
  <c r="W104" i="15"/>
  <c r="W105" i="15"/>
  <c r="W106" i="15"/>
  <c r="W107" i="15"/>
  <c r="W108" i="15"/>
  <c r="W109" i="15"/>
  <c r="W110" i="15"/>
  <c r="W111" i="15"/>
  <c r="W112" i="15"/>
  <c r="W113" i="15"/>
  <c r="W114" i="15"/>
  <c r="W115" i="15"/>
  <c r="W116" i="15"/>
  <c r="W117" i="15"/>
  <c r="W118" i="15"/>
  <c r="W119" i="15"/>
  <c r="W120" i="15"/>
  <c r="W121" i="15"/>
  <c r="W122" i="15"/>
  <c r="W123" i="15"/>
  <c r="W124" i="15"/>
  <c r="W125" i="15"/>
  <c r="W126" i="15"/>
  <c r="W127" i="15"/>
  <c r="W128" i="15"/>
  <c r="W129" i="15"/>
  <c r="W130" i="15"/>
  <c r="W131" i="15"/>
  <c r="W132" i="15"/>
  <c r="W133" i="15"/>
  <c r="W134" i="15"/>
  <c r="W135" i="15"/>
  <c r="W136" i="15"/>
  <c r="W137" i="15"/>
  <c r="W138" i="15"/>
  <c r="W139" i="15"/>
  <c r="W140" i="15"/>
  <c r="W141" i="15"/>
  <c r="W142" i="15"/>
  <c r="W143" i="15"/>
  <c r="W144" i="15"/>
  <c r="W145" i="15"/>
  <c r="W146" i="15"/>
  <c r="W147" i="15"/>
  <c r="W148" i="15"/>
  <c r="W149" i="15"/>
  <c r="W150" i="15"/>
  <c r="W151" i="15"/>
  <c r="W152" i="15"/>
  <c r="W153" i="15"/>
  <c r="W154" i="15"/>
  <c r="W155" i="15"/>
  <c r="W156" i="15"/>
  <c r="W157" i="15"/>
  <c r="W158" i="15"/>
  <c r="W159" i="15"/>
  <c r="W160" i="15"/>
  <c r="W161" i="15"/>
  <c r="W162" i="15"/>
  <c r="W163" i="15"/>
  <c r="W164" i="15"/>
  <c r="W165" i="15"/>
  <c r="W166" i="15"/>
  <c r="W167" i="15"/>
  <c r="W168" i="15"/>
  <c r="W169" i="15"/>
  <c r="W170" i="15"/>
  <c r="W171" i="15"/>
  <c r="W172" i="15"/>
  <c r="W173" i="15"/>
  <c r="W174" i="15"/>
  <c r="W175" i="15"/>
  <c r="W176" i="15"/>
  <c r="W177" i="15"/>
  <c r="W178" i="15"/>
  <c r="W179" i="15"/>
  <c r="W180" i="15"/>
  <c r="W181" i="15"/>
  <c r="W182" i="15"/>
  <c r="W183" i="15"/>
  <c r="W184" i="15"/>
  <c r="W185" i="15"/>
  <c r="W186" i="15"/>
  <c r="W187" i="15"/>
  <c r="W188" i="15"/>
  <c r="W189" i="15"/>
  <c r="W190" i="15"/>
  <c r="W191" i="15"/>
  <c r="W192" i="15"/>
  <c r="W193" i="15"/>
  <c r="W194" i="15"/>
  <c r="W195" i="15"/>
  <c r="W196" i="15"/>
  <c r="W197" i="15"/>
  <c r="W198" i="15"/>
  <c r="W199" i="15"/>
  <c r="W200" i="15"/>
  <c r="W201" i="15"/>
  <c r="W202" i="15"/>
  <c r="W203" i="15"/>
  <c r="W204" i="15"/>
  <c r="W205" i="15"/>
  <c r="W206" i="15"/>
  <c r="W207" i="15"/>
  <c r="W208" i="15"/>
  <c r="W209" i="15"/>
  <c r="W210" i="15"/>
  <c r="W211" i="15"/>
  <c r="W212" i="15"/>
  <c r="W213" i="15"/>
  <c r="W214" i="15"/>
  <c r="W215" i="15"/>
  <c r="W216" i="15"/>
  <c r="W217" i="15"/>
  <c r="W218" i="15"/>
  <c r="W219" i="15"/>
  <c r="W220" i="15"/>
  <c r="W221" i="15"/>
  <c r="W222" i="15"/>
  <c r="W223" i="15"/>
  <c r="W224" i="15"/>
  <c r="W225" i="15"/>
  <c r="W226" i="15"/>
  <c r="W227" i="15"/>
  <c r="W228" i="15"/>
  <c r="W229" i="15"/>
  <c r="W230" i="15"/>
  <c r="W231" i="15"/>
  <c r="W232" i="15"/>
  <c r="W233" i="15"/>
  <c r="W234" i="15"/>
  <c r="W235" i="15"/>
  <c r="W236" i="15"/>
  <c r="W237" i="15"/>
  <c r="W238" i="15"/>
  <c r="W239" i="15"/>
  <c r="W240" i="15"/>
  <c r="W241" i="15"/>
  <c r="W242" i="15"/>
  <c r="W243" i="15"/>
  <c r="W244" i="15"/>
  <c r="W245" i="15"/>
  <c r="W246" i="15"/>
  <c r="W247" i="15"/>
  <c r="W248" i="15"/>
  <c r="W249" i="15"/>
  <c r="W250" i="15"/>
  <c r="W251" i="15"/>
  <c r="W252" i="15"/>
  <c r="W253" i="15"/>
  <c r="W254" i="15"/>
  <c r="W255" i="15"/>
  <c r="W256" i="15"/>
  <c r="W257" i="15"/>
  <c r="W258" i="15"/>
  <c r="W259" i="15"/>
  <c r="W260" i="15"/>
  <c r="W261" i="15"/>
  <c r="W262" i="15"/>
  <c r="W263" i="15"/>
  <c r="W264" i="15"/>
  <c r="W265" i="15"/>
  <c r="W266" i="15"/>
  <c r="AN24" i="15"/>
  <c r="AN25" i="15"/>
  <c r="AN26" i="15"/>
  <c r="AN27" i="15"/>
  <c r="AN28" i="15"/>
  <c r="AN29" i="15"/>
  <c r="AN30" i="15"/>
  <c r="AN31" i="15"/>
  <c r="AN32" i="15"/>
  <c r="AN33" i="15"/>
  <c r="AN34" i="15"/>
  <c r="AN35" i="15"/>
  <c r="AN36" i="15"/>
  <c r="AN37" i="15"/>
  <c r="AN38" i="15"/>
  <c r="AN39" i="15"/>
  <c r="AN40" i="15"/>
  <c r="AN41" i="15"/>
  <c r="AN42" i="15"/>
  <c r="AN43" i="15"/>
  <c r="AN44" i="15"/>
  <c r="AN45" i="15"/>
  <c r="AN46" i="15"/>
  <c r="AN47" i="15"/>
  <c r="AN48" i="15"/>
  <c r="AN49" i="15"/>
  <c r="AN50" i="15"/>
  <c r="AN51" i="15"/>
  <c r="AN52" i="15"/>
  <c r="AN53" i="15"/>
  <c r="AN54" i="15"/>
  <c r="AN55" i="15"/>
  <c r="AN56" i="15"/>
  <c r="AN57" i="15"/>
  <c r="AN58" i="15"/>
  <c r="AN59" i="15"/>
  <c r="AN60" i="15"/>
  <c r="AN61" i="15"/>
  <c r="AN62" i="15"/>
  <c r="AN63" i="15"/>
  <c r="AN64" i="15"/>
  <c r="AN65" i="15"/>
  <c r="AN66" i="15"/>
  <c r="AN67" i="15"/>
  <c r="AN68" i="15"/>
  <c r="AN69" i="15"/>
  <c r="AN70" i="15"/>
  <c r="AN71" i="15"/>
  <c r="AN72" i="15"/>
  <c r="AN73" i="15"/>
  <c r="AN74" i="15"/>
  <c r="AN75" i="15"/>
  <c r="AN76" i="15"/>
  <c r="AN77" i="15"/>
  <c r="AN78" i="15"/>
  <c r="AN79" i="15"/>
  <c r="AN80" i="15"/>
  <c r="AN81" i="15"/>
  <c r="AN82" i="15"/>
  <c r="AN83" i="15"/>
  <c r="AN84" i="15"/>
  <c r="AN85" i="15"/>
  <c r="AN86" i="15"/>
  <c r="AN87" i="15"/>
  <c r="AN88" i="15"/>
  <c r="AN89" i="15"/>
  <c r="AN90" i="15"/>
  <c r="AN91" i="15"/>
  <c r="AN92" i="15"/>
  <c r="AN93" i="15"/>
  <c r="AN94" i="15"/>
  <c r="AN95" i="15"/>
  <c r="AN96" i="15"/>
  <c r="AN97" i="15"/>
  <c r="AN98" i="15"/>
  <c r="AN99" i="15"/>
  <c r="AN100" i="15"/>
  <c r="AN101" i="15"/>
  <c r="AN102" i="15"/>
  <c r="AN103" i="15"/>
  <c r="AN104" i="15"/>
  <c r="AN105" i="15"/>
  <c r="AN106" i="15"/>
  <c r="AN107" i="15"/>
  <c r="AN108" i="15"/>
  <c r="AN109" i="15"/>
  <c r="AN110" i="15"/>
  <c r="AN111" i="15"/>
  <c r="AN112" i="15"/>
  <c r="AN113" i="15"/>
  <c r="AN114" i="15"/>
  <c r="AN115" i="15"/>
  <c r="AN116" i="15"/>
  <c r="AN117" i="15"/>
  <c r="AN118" i="15"/>
  <c r="AN119" i="15"/>
  <c r="AN120" i="15"/>
  <c r="AN121" i="15"/>
  <c r="AN122" i="15"/>
  <c r="AN123" i="15"/>
  <c r="AN124" i="15"/>
  <c r="AN125" i="15"/>
  <c r="AN126" i="15"/>
  <c r="AN127" i="15"/>
  <c r="AN128" i="15"/>
  <c r="AN129" i="15"/>
  <c r="AN130" i="15"/>
  <c r="AN131" i="15"/>
  <c r="AN132" i="15"/>
  <c r="AN133" i="15"/>
  <c r="AN134" i="15"/>
  <c r="AN135" i="15"/>
  <c r="AN136" i="15"/>
  <c r="AN137" i="15"/>
  <c r="AN138" i="15"/>
  <c r="AN139" i="15"/>
  <c r="AN140" i="15"/>
  <c r="AN141" i="15"/>
  <c r="AN142" i="15"/>
  <c r="AN143" i="15"/>
  <c r="AN144" i="15"/>
  <c r="AN145" i="15"/>
  <c r="AN146" i="15"/>
  <c r="AN147" i="15"/>
  <c r="AN148" i="15"/>
  <c r="AN149" i="15"/>
  <c r="AN150" i="15"/>
  <c r="AN151" i="15"/>
  <c r="AN152" i="15"/>
  <c r="AN153" i="15"/>
  <c r="AN154" i="15"/>
  <c r="AN155" i="15"/>
  <c r="AN156" i="15"/>
  <c r="AN157" i="15"/>
  <c r="AN158" i="15"/>
  <c r="AN159" i="15"/>
  <c r="AN160" i="15"/>
  <c r="AN161" i="15"/>
  <c r="AN162" i="15"/>
  <c r="AN163" i="15"/>
  <c r="AN164" i="15"/>
  <c r="AN165" i="15"/>
  <c r="AN166" i="15"/>
  <c r="AN167" i="15"/>
  <c r="AN168" i="15"/>
  <c r="AN169" i="15"/>
  <c r="AN170" i="15"/>
  <c r="AN171" i="15"/>
  <c r="AN172" i="15"/>
  <c r="AN173" i="15"/>
  <c r="AN174" i="15"/>
  <c r="AN175" i="15"/>
  <c r="AN176" i="15"/>
  <c r="AN177" i="15"/>
  <c r="AN178" i="15"/>
  <c r="AN179" i="15"/>
  <c r="AN180" i="15"/>
  <c r="AN181" i="15"/>
  <c r="AN182" i="15"/>
  <c r="AN183" i="15"/>
  <c r="AN184" i="15"/>
  <c r="AN185" i="15"/>
  <c r="AN186" i="15"/>
  <c r="AN187" i="15"/>
  <c r="AN188" i="15"/>
  <c r="AN189" i="15"/>
  <c r="AN190" i="15"/>
  <c r="AN191" i="15"/>
  <c r="AN192" i="15"/>
  <c r="AN193" i="15"/>
  <c r="AN194" i="15"/>
  <c r="AN195" i="15"/>
  <c r="AN196" i="15"/>
  <c r="AN197" i="15"/>
  <c r="AN198" i="15"/>
  <c r="AN199" i="15"/>
  <c r="AN200" i="15"/>
  <c r="AN201" i="15"/>
  <c r="AN202" i="15"/>
  <c r="AN203" i="15"/>
  <c r="AN204" i="15"/>
  <c r="AN205" i="15"/>
  <c r="AN206" i="15"/>
  <c r="AN207" i="15"/>
  <c r="AN208" i="15"/>
  <c r="AN209" i="15"/>
  <c r="AN210" i="15"/>
  <c r="AN211" i="15"/>
  <c r="AN212" i="15"/>
  <c r="AN213" i="15"/>
  <c r="AN214" i="15"/>
  <c r="AN215" i="15"/>
  <c r="AN216" i="15"/>
  <c r="AN217" i="15"/>
  <c r="AN218" i="15"/>
  <c r="AN219" i="15"/>
  <c r="AN220" i="15"/>
  <c r="AN221" i="15"/>
  <c r="AN222" i="15"/>
  <c r="AN223" i="15"/>
  <c r="AN224" i="15"/>
  <c r="AN225" i="15"/>
  <c r="AN226" i="15"/>
  <c r="AN227" i="15"/>
  <c r="AN228" i="15"/>
  <c r="AN229" i="15"/>
  <c r="AN230" i="15"/>
  <c r="AN231" i="15"/>
  <c r="AN232" i="15"/>
  <c r="AN233" i="15"/>
  <c r="AN234" i="15"/>
  <c r="AN235" i="15"/>
  <c r="AN236" i="15"/>
  <c r="AN237" i="15"/>
  <c r="AN238" i="15"/>
  <c r="AN239" i="15"/>
  <c r="AN240" i="15"/>
  <c r="AN241" i="15"/>
  <c r="AN242" i="15"/>
  <c r="AN243" i="15"/>
  <c r="AN244" i="15"/>
  <c r="AN245" i="15"/>
  <c r="AN246" i="15"/>
  <c r="AN247" i="15"/>
  <c r="AN248" i="15"/>
  <c r="AN249" i="15"/>
  <c r="AN250" i="15"/>
  <c r="AN251" i="15"/>
  <c r="AN252" i="15"/>
  <c r="AN253" i="15"/>
  <c r="AN254" i="15"/>
  <c r="AN255" i="15"/>
  <c r="AN256" i="15"/>
  <c r="AN257" i="15"/>
  <c r="AN258" i="15"/>
  <c r="AN259" i="15"/>
  <c r="AN260" i="15"/>
  <c r="AN261" i="15"/>
  <c r="AN262" i="15"/>
  <c r="AN263" i="15"/>
  <c r="AN264" i="15"/>
  <c r="AN265" i="15"/>
  <c r="AN266" i="15"/>
  <c r="O15" i="15"/>
  <c r="AU20" i="21" l="1"/>
  <c r="AJ29" i="21"/>
  <c r="AK29" i="21" s="1"/>
  <c r="AJ30" i="21"/>
  <c r="AK30" i="21" s="1"/>
  <c r="AE27" i="21"/>
  <c r="AF27" i="21" s="1"/>
  <c r="AJ28" i="21"/>
  <c r="B25" i="21"/>
  <c r="AE26" i="21"/>
  <c r="AE23" i="21"/>
  <c r="AF23" i="21" s="1"/>
  <c r="AN21" i="15"/>
  <c r="AN17" i="15"/>
  <c r="AN19" i="15"/>
  <c r="AN22" i="15"/>
  <c r="AN18" i="15"/>
  <c r="S23" i="15"/>
  <c r="S24" i="15"/>
  <c r="S25" i="15"/>
  <c r="S26" i="15"/>
  <c r="S27" i="15"/>
  <c r="S28" i="15"/>
  <c r="S29" i="15"/>
  <c r="S30" i="15"/>
  <c r="S31" i="15"/>
  <c r="S32" i="15"/>
  <c r="S33" i="15"/>
  <c r="S34" i="15"/>
  <c r="S35" i="15"/>
  <c r="S36" i="15"/>
  <c r="S37" i="15"/>
  <c r="S38" i="15"/>
  <c r="S39" i="15"/>
  <c r="S40" i="15"/>
  <c r="S41" i="15"/>
  <c r="S42" i="15"/>
  <c r="S43" i="15"/>
  <c r="S44" i="15"/>
  <c r="S45" i="15"/>
  <c r="S46" i="15"/>
  <c r="S47" i="15"/>
  <c r="S48" i="15"/>
  <c r="S49" i="15"/>
  <c r="S50" i="15"/>
  <c r="S51" i="15"/>
  <c r="S52" i="15"/>
  <c r="S53" i="15"/>
  <c r="S54" i="15"/>
  <c r="S55" i="15"/>
  <c r="S56" i="15"/>
  <c r="S57" i="15"/>
  <c r="S58" i="15"/>
  <c r="S59" i="15"/>
  <c r="S60" i="15"/>
  <c r="S61" i="15"/>
  <c r="S62" i="15"/>
  <c r="S63" i="15"/>
  <c r="S64" i="15"/>
  <c r="S65" i="15"/>
  <c r="S66" i="15"/>
  <c r="S67" i="15"/>
  <c r="S68" i="15"/>
  <c r="S69" i="15"/>
  <c r="S70" i="15"/>
  <c r="S71" i="15"/>
  <c r="S72" i="15"/>
  <c r="S73" i="15"/>
  <c r="S74" i="15"/>
  <c r="S75" i="15"/>
  <c r="S76" i="15"/>
  <c r="S77" i="15"/>
  <c r="S78" i="15"/>
  <c r="S79" i="15"/>
  <c r="S80" i="15"/>
  <c r="S81" i="15"/>
  <c r="S82" i="15"/>
  <c r="S83" i="15"/>
  <c r="S84" i="15"/>
  <c r="S85" i="15"/>
  <c r="S86" i="15"/>
  <c r="S87" i="15"/>
  <c r="S88" i="15"/>
  <c r="S89" i="15"/>
  <c r="S90" i="15"/>
  <c r="S91" i="15"/>
  <c r="S92" i="15"/>
  <c r="S93" i="15"/>
  <c r="S94" i="15"/>
  <c r="S95" i="15"/>
  <c r="S96" i="15"/>
  <c r="S97" i="15"/>
  <c r="S98" i="15"/>
  <c r="S99" i="15"/>
  <c r="S100" i="15"/>
  <c r="S101" i="15"/>
  <c r="S102" i="15"/>
  <c r="S103" i="15"/>
  <c r="S104" i="15"/>
  <c r="S105" i="15"/>
  <c r="S106" i="15"/>
  <c r="S107" i="15"/>
  <c r="S108" i="15"/>
  <c r="S109" i="15"/>
  <c r="S110" i="15"/>
  <c r="S111" i="15"/>
  <c r="S112" i="15"/>
  <c r="S113" i="15"/>
  <c r="S114" i="15"/>
  <c r="S115" i="15"/>
  <c r="S116" i="15"/>
  <c r="S117" i="15"/>
  <c r="S118" i="15"/>
  <c r="S119" i="15"/>
  <c r="S120" i="15"/>
  <c r="S121" i="15"/>
  <c r="S122" i="15"/>
  <c r="S123" i="15"/>
  <c r="S124" i="15"/>
  <c r="S125" i="15"/>
  <c r="S126" i="15"/>
  <c r="S127" i="15"/>
  <c r="S128" i="15"/>
  <c r="S129" i="15"/>
  <c r="S130" i="15"/>
  <c r="S131" i="15"/>
  <c r="S132" i="15"/>
  <c r="S133" i="15"/>
  <c r="S134" i="15"/>
  <c r="S135" i="15"/>
  <c r="S136" i="15"/>
  <c r="S137" i="15"/>
  <c r="S138" i="15"/>
  <c r="S139" i="15"/>
  <c r="S140" i="15"/>
  <c r="S141" i="15"/>
  <c r="S142" i="15"/>
  <c r="S143" i="15"/>
  <c r="S144" i="15"/>
  <c r="S145" i="15"/>
  <c r="S146" i="15"/>
  <c r="S147" i="15"/>
  <c r="S148" i="15"/>
  <c r="S149" i="15"/>
  <c r="S150" i="15"/>
  <c r="S151" i="15"/>
  <c r="S152" i="15"/>
  <c r="S153" i="15"/>
  <c r="S154" i="15"/>
  <c r="S155" i="15"/>
  <c r="S156" i="15"/>
  <c r="S157" i="15"/>
  <c r="S158" i="15"/>
  <c r="S159" i="15"/>
  <c r="S160" i="15"/>
  <c r="S161" i="15"/>
  <c r="S162" i="15"/>
  <c r="S163" i="15"/>
  <c r="S164" i="15"/>
  <c r="S165" i="15"/>
  <c r="S166" i="15"/>
  <c r="S167" i="15"/>
  <c r="S168" i="15"/>
  <c r="S169" i="15"/>
  <c r="S170" i="15"/>
  <c r="S171" i="15"/>
  <c r="S172" i="15"/>
  <c r="S173" i="15"/>
  <c r="S174" i="15"/>
  <c r="S175" i="15"/>
  <c r="S176" i="15"/>
  <c r="S177" i="15"/>
  <c r="S178" i="15"/>
  <c r="S179" i="15"/>
  <c r="S180" i="15"/>
  <c r="S181" i="15"/>
  <c r="S182" i="15"/>
  <c r="S183" i="15"/>
  <c r="S184" i="15"/>
  <c r="S185" i="15"/>
  <c r="S186" i="15"/>
  <c r="S187" i="15"/>
  <c r="S188" i="15"/>
  <c r="S189" i="15"/>
  <c r="S190" i="15"/>
  <c r="S191" i="15"/>
  <c r="S192" i="15"/>
  <c r="S193" i="15"/>
  <c r="S194" i="15"/>
  <c r="S195" i="15"/>
  <c r="S196" i="15"/>
  <c r="S197" i="15"/>
  <c r="S198" i="15"/>
  <c r="S199" i="15"/>
  <c r="S200" i="15"/>
  <c r="S201" i="15"/>
  <c r="S202" i="15"/>
  <c r="S203" i="15"/>
  <c r="S204" i="15"/>
  <c r="S205" i="15"/>
  <c r="S206" i="15"/>
  <c r="S207" i="15"/>
  <c r="S208" i="15"/>
  <c r="S209" i="15"/>
  <c r="S210" i="15"/>
  <c r="S211" i="15"/>
  <c r="S212" i="15"/>
  <c r="S213" i="15"/>
  <c r="S214" i="15"/>
  <c r="S215" i="15"/>
  <c r="S216" i="15"/>
  <c r="S217" i="15"/>
  <c r="S218" i="15"/>
  <c r="S219" i="15"/>
  <c r="S220" i="15"/>
  <c r="S221" i="15"/>
  <c r="S222" i="15"/>
  <c r="S223" i="15"/>
  <c r="S224" i="15"/>
  <c r="S225" i="15"/>
  <c r="S226" i="15"/>
  <c r="S227" i="15"/>
  <c r="S228" i="15"/>
  <c r="S229" i="15"/>
  <c r="S230" i="15"/>
  <c r="S231" i="15"/>
  <c r="S232" i="15"/>
  <c r="S233" i="15"/>
  <c r="S234" i="15"/>
  <c r="S235" i="15"/>
  <c r="S236" i="15"/>
  <c r="S237" i="15"/>
  <c r="S238" i="15"/>
  <c r="S239" i="15"/>
  <c r="S240" i="15"/>
  <c r="S241" i="15"/>
  <c r="S242" i="15"/>
  <c r="S243" i="15"/>
  <c r="S244" i="15"/>
  <c r="S245" i="15"/>
  <c r="S246" i="15"/>
  <c r="S247" i="15"/>
  <c r="S248" i="15"/>
  <c r="S249" i="15"/>
  <c r="S250" i="15"/>
  <c r="S251" i="15"/>
  <c r="S252" i="15"/>
  <c r="S253" i="15"/>
  <c r="S254" i="15"/>
  <c r="S255" i="15"/>
  <c r="S256" i="15"/>
  <c r="S257" i="15"/>
  <c r="S258" i="15"/>
  <c r="S259" i="15"/>
  <c r="S260" i="15"/>
  <c r="S261" i="15"/>
  <c r="S262" i="15"/>
  <c r="S263" i="15"/>
  <c r="S264" i="15"/>
  <c r="S265" i="15"/>
  <c r="S266" i="15"/>
  <c r="O19" i="15"/>
  <c r="X19" i="15" s="1"/>
  <c r="O20" i="15"/>
  <c r="X20" i="15" s="1"/>
  <c r="O21" i="15"/>
  <c r="X21" i="15" s="1"/>
  <c r="O22" i="15"/>
  <c r="X22" i="15" s="1"/>
  <c r="O23" i="15"/>
  <c r="X23" i="15" s="1"/>
  <c r="O24" i="15"/>
  <c r="X24" i="15" s="1"/>
  <c r="O25" i="15"/>
  <c r="X25" i="15" s="1"/>
  <c r="O26" i="15"/>
  <c r="X26" i="15" s="1"/>
  <c r="O27" i="15"/>
  <c r="X27" i="15" s="1"/>
  <c r="O28" i="15"/>
  <c r="X28" i="15" s="1"/>
  <c r="O29" i="15"/>
  <c r="X29" i="15" s="1"/>
  <c r="O30" i="15"/>
  <c r="X30" i="15" s="1"/>
  <c r="O31" i="15"/>
  <c r="X31" i="15" s="1"/>
  <c r="O32" i="15"/>
  <c r="X32" i="15" s="1"/>
  <c r="O33" i="15"/>
  <c r="X33" i="15" s="1"/>
  <c r="O34" i="15"/>
  <c r="X34" i="15" s="1"/>
  <c r="O35" i="15"/>
  <c r="X35" i="15" s="1"/>
  <c r="O36" i="15"/>
  <c r="X36" i="15" s="1"/>
  <c r="O37" i="15"/>
  <c r="X37" i="15" s="1"/>
  <c r="O38" i="15"/>
  <c r="X38" i="15" s="1"/>
  <c r="O39" i="15"/>
  <c r="X39" i="15" s="1"/>
  <c r="O40" i="15"/>
  <c r="X40" i="15" s="1"/>
  <c r="O41" i="15"/>
  <c r="X41" i="15" s="1"/>
  <c r="O42" i="15"/>
  <c r="X42" i="15" s="1"/>
  <c r="O43" i="15"/>
  <c r="X43" i="15" s="1"/>
  <c r="O44" i="15"/>
  <c r="X44" i="15" s="1"/>
  <c r="O45" i="15"/>
  <c r="X45" i="15" s="1"/>
  <c r="O46" i="15"/>
  <c r="X46" i="15" s="1"/>
  <c r="O47" i="15"/>
  <c r="X47" i="15" s="1"/>
  <c r="O48" i="15"/>
  <c r="X48" i="15" s="1"/>
  <c r="O49" i="15"/>
  <c r="X49" i="15" s="1"/>
  <c r="O50" i="15"/>
  <c r="X50" i="15" s="1"/>
  <c r="O51" i="15"/>
  <c r="X51" i="15" s="1"/>
  <c r="O52" i="15"/>
  <c r="X52" i="15" s="1"/>
  <c r="O53" i="15"/>
  <c r="X53" i="15" s="1"/>
  <c r="O54" i="15"/>
  <c r="X54" i="15" s="1"/>
  <c r="O55" i="15"/>
  <c r="X55" i="15" s="1"/>
  <c r="O56" i="15"/>
  <c r="X56" i="15" s="1"/>
  <c r="O57" i="15"/>
  <c r="X57" i="15" s="1"/>
  <c r="O58" i="15"/>
  <c r="X58" i="15" s="1"/>
  <c r="O59" i="15"/>
  <c r="X59" i="15" s="1"/>
  <c r="O60" i="15"/>
  <c r="X60" i="15" s="1"/>
  <c r="O61" i="15"/>
  <c r="X61" i="15" s="1"/>
  <c r="O62" i="15"/>
  <c r="X62" i="15" s="1"/>
  <c r="O63" i="15"/>
  <c r="X63" i="15" s="1"/>
  <c r="O64" i="15"/>
  <c r="X64" i="15" s="1"/>
  <c r="O65" i="15"/>
  <c r="X65" i="15" s="1"/>
  <c r="O66" i="15"/>
  <c r="X66" i="15" s="1"/>
  <c r="O67" i="15"/>
  <c r="X67" i="15" s="1"/>
  <c r="O68" i="15"/>
  <c r="X68" i="15" s="1"/>
  <c r="O69" i="15"/>
  <c r="X69" i="15" s="1"/>
  <c r="O70" i="15"/>
  <c r="X70" i="15" s="1"/>
  <c r="O71" i="15"/>
  <c r="X71" i="15" s="1"/>
  <c r="O72" i="15"/>
  <c r="X72" i="15" s="1"/>
  <c r="O73" i="15"/>
  <c r="X73" i="15" s="1"/>
  <c r="O74" i="15"/>
  <c r="X74" i="15" s="1"/>
  <c r="O75" i="15"/>
  <c r="X75" i="15" s="1"/>
  <c r="O76" i="15"/>
  <c r="X76" i="15" s="1"/>
  <c r="O77" i="15"/>
  <c r="X77" i="15" s="1"/>
  <c r="O78" i="15"/>
  <c r="X78" i="15" s="1"/>
  <c r="O79" i="15"/>
  <c r="X79" i="15" s="1"/>
  <c r="O80" i="15"/>
  <c r="X80" i="15" s="1"/>
  <c r="O81" i="15"/>
  <c r="X81" i="15" s="1"/>
  <c r="O82" i="15"/>
  <c r="X82" i="15" s="1"/>
  <c r="O83" i="15"/>
  <c r="X83" i="15" s="1"/>
  <c r="O84" i="15"/>
  <c r="X84" i="15" s="1"/>
  <c r="O85" i="15"/>
  <c r="X85" i="15" s="1"/>
  <c r="O86" i="15"/>
  <c r="X86" i="15" s="1"/>
  <c r="O87" i="15"/>
  <c r="X87" i="15" s="1"/>
  <c r="O88" i="15"/>
  <c r="X88" i="15" s="1"/>
  <c r="O89" i="15"/>
  <c r="X89" i="15" s="1"/>
  <c r="O90" i="15"/>
  <c r="X90" i="15" s="1"/>
  <c r="O91" i="15"/>
  <c r="X91" i="15" s="1"/>
  <c r="O92" i="15"/>
  <c r="X92" i="15" s="1"/>
  <c r="O93" i="15"/>
  <c r="X93" i="15" s="1"/>
  <c r="O94" i="15"/>
  <c r="X94" i="15" s="1"/>
  <c r="O95" i="15"/>
  <c r="X95" i="15" s="1"/>
  <c r="O96" i="15"/>
  <c r="X96" i="15" s="1"/>
  <c r="O97" i="15"/>
  <c r="X97" i="15" s="1"/>
  <c r="O98" i="15"/>
  <c r="X98" i="15" s="1"/>
  <c r="O99" i="15"/>
  <c r="X99" i="15" s="1"/>
  <c r="O100" i="15"/>
  <c r="X100" i="15" s="1"/>
  <c r="O101" i="15"/>
  <c r="X101" i="15" s="1"/>
  <c r="O102" i="15"/>
  <c r="X102" i="15" s="1"/>
  <c r="O103" i="15"/>
  <c r="X103" i="15" s="1"/>
  <c r="O104" i="15"/>
  <c r="X104" i="15" s="1"/>
  <c r="O105" i="15"/>
  <c r="X105" i="15" s="1"/>
  <c r="O106" i="15"/>
  <c r="X106" i="15" s="1"/>
  <c r="O107" i="15"/>
  <c r="X107" i="15" s="1"/>
  <c r="O108" i="15"/>
  <c r="X108" i="15" s="1"/>
  <c r="O109" i="15"/>
  <c r="X109" i="15" s="1"/>
  <c r="O110" i="15"/>
  <c r="X110" i="15" s="1"/>
  <c r="O111" i="15"/>
  <c r="X111" i="15" s="1"/>
  <c r="O112" i="15"/>
  <c r="X112" i="15" s="1"/>
  <c r="O113" i="15"/>
  <c r="X113" i="15" s="1"/>
  <c r="O114" i="15"/>
  <c r="X114" i="15" s="1"/>
  <c r="O115" i="15"/>
  <c r="X115" i="15" s="1"/>
  <c r="O116" i="15"/>
  <c r="X116" i="15" s="1"/>
  <c r="O117" i="15"/>
  <c r="X117" i="15" s="1"/>
  <c r="O118" i="15"/>
  <c r="X118" i="15" s="1"/>
  <c r="O119" i="15"/>
  <c r="X119" i="15" s="1"/>
  <c r="O120" i="15"/>
  <c r="X120" i="15" s="1"/>
  <c r="O121" i="15"/>
  <c r="X121" i="15" s="1"/>
  <c r="O122" i="15"/>
  <c r="X122" i="15" s="1"/>
  <c r="O123" i="15"/>
  <c r="X123" i="15" s="1"/>
  <c r="O124" i="15"/>
  <c r="X124" i="15" s="1"/>
  <c r="O125" i="15"/>
  <c r="X125" i="15" s="1"/>
  <c r="O126" i="15"/>
  <c r="X126" i="15" s="1"/>
  <c r="O127" i="15"/>
  <c r="X127" i="15" s="1"/>
  <c r="O128" i="15"/>
  <c r="X128" i="15" s="1"/>
  <c r="O129" i="15"/>
  <c r="X129" i="15" s="1"/>
  <c r="O130" i="15"/>
  <c r="X130" i="15" s="1"/>
  <c r="O131" i="15"/>
  <c r="X131" i="15" s="1"/>
  <c r="O132" i="15"/>
  <c r="X132" i="15" s="1"/>
  <c r="O133" i="15"/>
  <c r="X133" i="15" s="1"/>
  <c r="O134" i="15"/>
  <c r="X134" i="15" s="1"/>
  <c r="O135" i="15"/>
  <c r="X135" i="15" s="1"/>
  <c r="O136" i="15"/>
  <c r="X136" i="15" s="1"/>
  <c r="O137" i="15"/>
  <c r="X137" i="15" s="1"/>
  <c r="O138" i="15"/>
  <c r="X138" i="15" s="1"/>
  <c r="O139" i="15"/>
  <c r="X139" i="15" s="1"/>
  <c r="O140" i="15"/>
  <c r="X140" i="15" s="1"/>
  <c r="O141" i="15"/>
  <c r="X141" i="15" s="1"/>
  <c r="O142" i="15"/>
  <c r="X142" i="15" s="1"/>
  <c r="O143" i="15"/>
  <c r="X143" i="15" s="1"/>
  <c r="O144" i="15"/>
  <c r="X144" i="15" s="1"/>
  <c r="O145" i="15"/>
  <c r="X145" i="15" s="1"/>
  <c r="O146" i="15"/>
  <c r="X146" i="15" s="1"/>
  <c r="O147" i="15"/>
  <c r="X147" i="15" s="1"/>
  <c r="O148" i="15"/>
  <c r="X148" i="15" s="1"/>
  <c r="O149" i="15"/>
  <c r="X149" i="15" s="1"/>
  <c r="O150" i="15"/>
  <c r="X150" i="15" s="1"/>
  <c r="O151" i="15"/>
  <c r="X151" i="15" s="1"/>
  <c r="O152" i="15"/>
  <c r="X152" i="15" s="1"/>
  <c r="O153" i="15"/>
  <c r="X153" i="15" s="1"/>
  <c r="O154" i="15"/>
  <c r="X154" i="15" s="1"/>
  <c r="O155" i="15"/>
  <c r="X155" i="15" s="1"/>
  <c r="O156" i="15"/>
  <c r="X156" i="15" s="1"/>
  <c r="O157" i="15"/>
  <c r="X157" i="15" s="1"/>
  <c r="O158" i="15"/>
  <c r="X158" i="15" s="1"/>
  <c r="O159" i="15"/>
  <c r="X159" i="15" s="1"/>
  <c r="O160" i="15"/>
  <c r="X160" i="15" s="1"/>
  <c r="O161" i="15"/>
  <c r="X161" i="15" s="1"/>
  <c r="O162" i="15"/>
  <c r="X162" i="15" s="1"/>
  <c r="O163" i="15"/>
  <c r="X163" i="15" s="1"/>
  <c r="O164" i="15"/>
  <c r="X164" i="15" s="1"/>
  <c r="O165" i="15"/>
  <c r="X165" i="15" s="1"/>
  <c r="O166" i="15"/>
  <c r="X166" i="15" s="1"/>
  <c r="O167" i="15"/>
  <c r="X167" i="15" s="1"/>
  <c r="O168" i="15"/>
  <c r="X168" i="15" s="1"/>
  <c r="O169" i="15"/>
  <c r="X169" i="15" s="1"/>
  <c r="O170" i="15"/>
  <c r="X170" i="15" s="1"/>
  <c r="O171" i="15"/>
  <c r="X171" i="15" s="1"/>
  <c r="O172" i="15"/>
  <c r="X172" i="15" s="1"/>
  <c r="O173" i="15"/>
  <c r="X173" i="15" s="1"/>
  <c r="O174" i="15"/>
  <c r="X174" i="15" s="1"/>
  <c r="O175" i="15"/>
  <c r="X175" i="15" s="1"/>
  <c r="O176" i="15"/>
  <c r="X176" i="15" s="1"/>
  <c r="O177" i="15"/>
  <c r="X177" i="15" s="1"/>
  <c r="O178" i="15"/>
  <c r="X178" i="15" s="1"/>
  <c r="O179" i="15"/>
  <c r="X179" i="15" s="1"/>
  <c r="O180" i="15"/>
  <c r="X180" i="15" s="1"/>
  <c r="O181" i="15"/>
  <c r="X181" i="15" s="1"/>
  <c r="O182" i="15"/>
  <c r="X182" i="15" s="1"/>
  <c r="O183" i="15"/>
  <c r="X183" i="15" s="1"/>
  <c r="O184" i="15"/>
  <c r="X184" i="15" s="1"/>
  <c r="O185" i="15"/>
  <c r="X185" i="15" s="1"/>
  <c r="O186" i="15"/>
  <c r="X186" i="15" s="1"/>
  <c r="O187" i="15"/>
  <c r="X187" i="15" s="1"/>
  <c r="O188" i="15"/>
  <c r="X188" i="15" s="1"/>
  <c r="O189" i="15"/>
  <c r="X189" i="15" s="1"/>
  <c r="O190" i="15"/>
  <c r="X190" i="15" s="1"/>
  <c r="O191" i="15"/>
  <c r="X191" i="15" s="1"/>
  <c r="O192" i="15"/>
  <c r="X192" i="15" s="1"/>
  <c r="O193" i="15"/>
  <c r="X193" i="15" s="1"/>
  <c r="O194" i="15"/>
  <c r="X194" i="15" s="1"/>
  <c r="O195" i="15"/>
  <c r="X195" i="15" s="1"/>
  <c r="O196" i="15"/>
  <c r="X196" i="15" s="1"/>
  <c r="O197" i="15"/>
  <c r="X197" i="15" s="1"/>
  <c r="O198" i="15"/>
  <c r="X198" i="15" s="1"/>
  <c r="O199" i="15"/>
  <c r="X199" i="15" s="1"/>
  <c r="O200" i="15"/>
  <c r="X200" i="15" s="1"/>
  <c r="O201" i="15"/>
  <c r="X201" i="15" s="1"/>
  <c r="O202" i="15"/>
  <c r="X202" i="15" s="1"/>
  <c r="O203" i="15"/>
  <c r="X203" i="15" s="1"/>
  <c r="O204" i="15"/>
  <c r="X204" i="15" s="1"/>
  <c r="O205" i="15"/>
  <c r="X205" i="15" s="1"/>
  <c r="O206" i="15"/>
  <c r="X206" i="15" s="1"/>
  <c r="O207" i="15"/>
  <c r="X207" i="15" s="1"/>
  <c r="O208" i="15"/>
  <c r="X208" i="15" s="1"/>
  <c r="O209" i="15"/>
  <c r="X209" i="15" s="1"/>
  <c r="O210" i="15"/>
  <c r="X210" i="15" s="1"/>
  <c r="O211" i="15"/>
  <c r="X211" i="15" s="1"/>
  <c r="O212" i="15"/>
  <c r="X212" i="15" s="1"/>
  <c r="O213" i="15"/>
  <c r="X213" i="15" s="1"/>
  <c r="O214" i="15"/>
  <c r="X214" i="15" s="1"/>
  <c r="O215" i="15"/>
  <c r="X215" i="15" s="1"/>
  <c r="O216" i="15"/>
  <c r="X216" i="15" s="1"/>
  <c r="O217" i="15"/>
  <c r="X217" i="15" s="1"/>
  <c r="O218" i="15"/>
  <c r="X218" i="15" s="1"/>
  <c r="O219" i="15"/>
  <c r="X219" i="15" s="1"/>
  <c r="O220" i="15"/>
  <c r="X220" i="15" s="1"/>
  <c r="O221" i="15"/>
  <c r="X221" i="15" s="1"/>
  <c r="O222" i="15"/>
  <c r="X222" i="15" s="1"/>
  <c r="O223" i="15"/>
  <c r="X223" i="15" s="1"/>
  <c r="O224" i="15"/>
  <c r="X224" i="15" s="1"/>
  <c r="O225" i="15"/>
  <c r="X225" i="15" s="1"/>
  <c r="O226" i="15"/>
  <c r="X226" i="15" s="1"/>
  <c r="O227" i="15"/>
  <c r="X227" i="15" s="1"/>
  <c r="O228" i="15"/>
  <c r="X228" i="15" s="1"/>
  <c r="O229" i="15"/>
  <c r="X229" i="15" s="1"/>
  <c r="O230" i="15"/>
  <c r="X230" i="15" s="1"/>
  <c r="O231" i="15"/>
  <c r="X231" i="15" s="1"/>
  <c r="O232" i="15"/>
  <c r="X232" i="15" s="1"/>
  <c r="O233" i="15"/>
  <c r="X233" i="15" s="1"/>
  <c r="O234" i="15"/>
  <c r="X234" i="15" s="1"/>
  <c r="O235" i="15"/>
  <c r="X235" i="15" s="1"/>
  <c r="O236" i="15"/>
  <c r="X236" i="15" s="1"/>
  <c r="O237" i="15"/>
  <c r="X237" i="15" s="1"/>
  <c r="O238" i="15"/>
  <c r="X238" i="15" s="1"/>
  <c r="O239" i="15"/>
  <c r="X239" i="15" s="1"/>
  <c r="O240" i="15"/>
  <c r="X240" i="15" s="1"/>
  <c r="O241" i="15"/>
  <c r="X241" i="15" s="1"/>
  <c r="O242" i="15"/>
  <c r="X242" i="15" s="1"/>
  <c r="O243" i="15"/>
  <c r="X243" i="15" s="1"/>
  <c r="O244" i="15"/>
  <c r="X244" i="15" s="1"/>
  <c r="O245" i="15"/>
  <c r="X245" i="15" s="1"/>
  <c r="O246" i="15"/>
  <c r="X246" i="15" s="1"/>
  <c r="O247" i="15"/>
  <c r="X247" i="15" s="1"/>
  <c r="O248" i="15"/>
  <c r="X248" i="15" s="1"/>
  <c r="O249" i="15"/>
  <c r="X249" i="15" s="1"/>
  <c r="O250" i="15"/>
  <c r="X250" i="15" s="1"/>
  <c r="O251" i="15"/>
  <c r="X251" i="15" s="1"/>
  <c r="O252" i="15"/>
  <c r="X252" i="15" s="1"/>
  <c r="O253" i="15"/>
  <c r="X253" i="15" s="1"/>
  <c r="O254" i="15"/>
  <c r="X254" i="15" s="1"/>
  <c r="O255" i="15"/>
  <c r="X255" i="15" s="1"/>
  <c r="O256" i="15"/>
  <c r="X256" i="15" s="1"/>
  <c r="O257" i="15"/>
  <c r="X257" i="15" s="1"/>
  <c r="O258" i="15"/>
  <c r="X258" i="15" s="1"/>
  <c r="O259" i="15"/>
  <c r="X259" i="15" s="1"/>
  <c r="O260" i="15"/>
  <c r="X260" i="15" s="1"/>
  <c r="O261" i="15"/>
  <c r="X261" i="15" s="1"/>
  <c r="O262" i="15"/>
  <c r="X262" i="15" s="1"/>
  <c r="O263" i="15"/>
  <c r="X263" i="15" s="1"/>
  <c r="O264" i="15"/>
  <c r="X264" i="15" s="1"/>
  <c r="O265" i="15"/>
  <c r="X265" i="15" s="1"/>
  <c r="O266" i="15"/>
  <c r="X266" i="15" s="1"/>
  <c r="O18" i="15"/>
  <c r="X18" i="15" s="1"/>
  <c r="O17" i="15"/>
  <c r="X17" i="15" s="1"/>
  <c r="AU28" i="21" l="1"/>
  <c r="AU30" i="21"/>
  <c r="AK28" i="21"/>
  <c r="AU29" i="21"/>
  <c r="AF26" i="21"/>
  <c r="AT26" i="21"/>
  <c r="AT27" i="21"/>
  <c r="J10" i="18"/>
  <c r="I10" i="18"/>
  <c r="J1001" i="18"/>
  <c r="I1001" i="18"/>
  <c r="B1001" i="18" s="1"/>
  <c r="C1001" i="18"/>
  <c r="J1000" i="18"/>
  <c r="I1000" i="18"/>
  <c r="B1000" i="18" s="1"/>
  <c r="C1000" i="18"/>
  <c r="J999" i="18"/>
  <c r="I999" i="18"/>
  <c r="B999" i="18" s="1"/>
  <c r="C999" i="18"/>
  <c r="J998" i="18"/>
  <c r="I998" i="18"/>
  <c r="B998" i="18" s="1"/>
  <c r="C998" i="18"/>
  <c r="J997" i="18"/>
  <c r="I997" i="18"/>
  <c r="B997" i="18" s="1"/>
  <c r="C997" i="18"/>
  <c r="J996" i="18"/>
  <c r="I996" i="18"/>
  <c r="B996" i="18" s="1"/>
  <c r="C996" i="18"/>
  <c r="J995" i="18"/>
  <c r="I995" i="18"/>
  <c r="B995" i="18" s="1"/>
  <c r="C995" i="18"/>
  <c r="J994" i="18"/>
  <c r="I994" i="18"/>
  <c r="B994" i="18" s="1"/>
  <c r="C994" i="18"/>
  <c r="J993" i="18"/>
  <c r="I993" i="18"/>
  <c r="B993" i="18" s="1"/>
  <c r="C993" i="18"/>
  <c r="J992" i="18"/>
  <c r="I992" i="18"/>
  <c r="B992" i="18" s="1"/>
  <c r="C992" i="18"/>
  <c r="J991" i="18"/>
  <c r="I991" i="18"/>
  <c r="B991" i="18" s="1"/>
  <c r="C991" i="18"/>
  <c r="J990" i="18"/>
  <c r="I990" i="18"/>
  <c r="B990" i="18" s="1"/>
  <c r="C990" i="18"/>
  <c r="J989" i="18"/>
  <c r="I989" i="18"/>
  <c r="B989" i="18" s="1"/>
  <c r="C989" i="18"/>
  <c r="J988" i="18"/>
  <c r="I988" i="18"/>
  <c r="B988" i="18" s="1"/>
  <c r="C988" i="18"/>
  <c r="J987" i="18"/>
  <c r="I987" i="18"/>
  <c r="B987" i="18" s="1"/>
  <c r="C987" i="18"/>
  <c r="J986" i="18"/>
  <c r="I986" i="18"/>
  <c r="B986" i="18" s="1"/>
  <c r="C986" i="18"/>
  <c r="J985" i="18"/>
  <c r="I985" i="18"/>
  <c r="B985" i="18" s="1"/>
  <c r="C985" i="18"/>
  <c r="J984" i="18"/>
  <c r="I984" i="18"/>
  <c r="B984" i="18" s="1"/>
  <c r="C984" i="18"/>
  <c r="J983" i="18"/>
  <c r="I983" i="18"/>
  <c r="B983" i="18" s="1"/>
  <c r="C983" i="18"/>
  <c r="J982" i="18"/>
  <c r="I982" i="18"/>
  <c r="B982" i="18" s="1"/>
  <c r="C982" i="18"/>
  <c r="J981" i="18"/>
  <c r="I981" i="18"/>
  <c r="B981" i="18" s="1"/>
  <c r="C981" i="18"/>
  <c r="J980" i="18"/>
  <c r="I980" i="18"/>
  <c r="B980" i="18" s="1"/>
  <c r="C980" i="18"/>
  <c r="J979" i="18"/>
  <c r="I979" i="18"/>
  <c r="B979" i="18" s="1"/>
  <c r="C979" i="18"/>
  <c r="J978" i="18"/>
  <c r="I978" i="18"/>
  <c r="B978" i="18" s="1"/>
  <c r="C978" i="18"/>
  <c r="J977" i="18"/>
  <c r="I977" i="18"/>
  <c r="B977" i="18" s="1"/>
  <c r="C977" i="18"/>
  <c r="J976" i="18"/>
  <c r="I976" i="18"/>
  <c r="B976" i="18" s="1"/>
  <c r="C976" i="18"/>
  <c r="J975" i="18"/>
  <c r="I975" i="18"/>
  <c r="B975" i="18" s="1"/>
  <c r="C975" i="18"/>
  <c r="J974" i="18"/>
  <c r="I974" i="18"/>
  <c r="B974" i="18" s="1"/>
  <c r="C974" i="18"/>
  <c r="J973" i="18"/>
  <c r="I973" i="18"/>
  <c r="B973" i="18" s="1"/>
  <c r="C973" i="18"/>
  <c r="J972" i="18"/>
  <c r="I972" i="18"/>
  <c r="B972" i="18" s="1"/>
  <c r="C972" i="18"/>
  <c r="J971" i="18"/>
  <c r="I971" i="18"/>
  <c r="B971" i="18" s="1"/>
  <c r="C971" i="18"/>
  <c r="J970" i="18"/>
  <c r="I970" i="18"/>
  <c r="B970" i="18" s="1"/>
  <c r="C970" i="18"/>
  <c r="J969" i="18"/>
  <c r="I969" i="18"/>
  <c r="B969" i="18" s="1"/>
  <c r="C969" i="18"/>
  <c r="J968" i="18"/>
  <c r="I968" i="18"/>
  <c r="B968" i="18" s="1"/>
  <c r="C968" i="18"/>
  <c r="J967" i="18"/>
  <c r="I967" i="18"/>
  <c r="B967" i="18" s="1"/>
  <c r="C967" i="18"/>
  <c r="J966" i="18"/>
  <c r="I966" i="18"/>
  <c r="B966" i="18" s="1"/>
  <c r="C966" i="18"/>
  <c r="J965" i="18"/>
  <c r="I965" i="18"/>
  <c r="B965" i="18" s="1"/>
  <c r="C965" i="18"/>
  <c r="J964" i="18"/>
  <c r="I964" i="18"/>
  <c r="B964" i="18" s="1"/>
  <c r="C964" i="18"/>
  <c r="J963" i="18"/>
  <c r="I963" i="18"/>
  <c r="B963" i="18" s="1"/>
  <c r="C963" i="18"/>
  <c r="J962" i="18"/>
  <c r="I962" i="18"/>
  <c r="B962" i="18" s="1"/>
  <c r="C962" i="18"/>
  <c r="J961" i="18"/>
  <c r="I961" i="18"/>
  <c r="B961" i="18" s="1"/>
  <c r="C961" i="18"/>
  <c r="J960" i="18"/>
  <c r="I960" i="18"/>
  <c r="B960" i="18" s="1"/>
  <c r="C960" i="18"/>
  <c r="J959" i="18"/>
  <c r="I959" i="18"/>
  <c r="B959" i="18" s="1"/>
  <c r="C959" i="18"/>
  <c r="J958" i="18"/>
  <c r="I958" i="18"/>
  <c r="B958" i="18" s="1"/>
  <c r="C958" i="18"/>
  <c r="J957" i="18"/>
  <c r="I957" i="18"/>
  <c r="B957" i="18" s="1"/>
  <c r="C957" i="18"/>
  <c r="J956" i="18"/>
  <c r="I956" i="18"/>
  <c r="B956" i="18" s="1"/>
  <c r="C956" i="18"/>
  <c r="J955" i="18"/>
  <c r="I955" i="18"/>
  <c r="B955" i="18" s="1"/>
  <c r="C955" i="18"/>
  <c r="J954" i="18"/>
  <c r="I954" i="18"/>
  <c r="B954" i="18" s="1"/>
  <c r="C954" i="18"/>
  <c r="J953" i="18"/>
  <c r="I953" i="18"/>
  <c r="B953" i="18" s="1"/>
  <c r="C953" i="18"/>
  <c r="J952" i="18"/>
  <c r="I952" i="18"/>
  <c r="B952" i="18" s="1"/>
  <c r="C952" i="18"/>
  <c r="J951" i="18"/>
  <c r="I951" i="18"/>
  <c r="B951" i="18" s="1"/>
  <c r="C951" i="18"/>
  <c r="J950" i="18"/>
  <c r="I950" i="18"/>
  <c r="B950" i="18" s="1"/>
  <c r="C950" i="18"/>
  <c r="J949" i="18"/>
  <c r="I949" i="18"/>
  <c r="B949" i="18" s="1"/>
  <c r="C949" i="18"/>
  <c r="J948" i="18"/>
  <c r="I948" i="18"/>
  <c r="B948" i="18" s="1"/>
  <c r="C948" i="18"/>
  <c r="J947" i="18"/>
  <c r="I947" i="18"/>
  <c r="B947" i="18" s="1"/>
  <c r="C947" i="18"/>
  <c r="J946" i="18"/>
  <c r="I946" i="18"/>
  <c r="B946" i="18" s="1"/>
  <c r="C946" i="18"/>
  <c r="J945" i="18"/>
  <c r="I945" i="18"/>
  <c r="B945" i="18" s="1"/>
  <c r="C945" i="18"/>
  <c r="J944" i="18"/>
  <c r="I944" i="18"/>
  <c r="B944" i="18" s="1"/>
  <c r="C944" i="18"/>
  <c r="J943" i="18"/>
  <c r="I943" i="18"/>
  <c r="B943" i="18" s="1"/>
  <c r="C943" i="18"/>
  <c r="J942" i="18"/>
  <c r="I942" i="18"/>
  <c r="B942" i="18" s="1"/>
  <c r="C942" i="18"/>
  <c r="J941" i="18"/>
  <c r="I941" i="18"/>
  <c r="B941" i="18" s="1"/>
  <c r="C941" i="18"/>
  <c r="J940" i="18"/>
  <c r="I940" i="18"/>
  <c r="B940" i="18" s="1"/>
  <c r="C940" i="18"/>
  <c r="J939" i="18"/>
  <c r="I939" i="18"/>
  <c r="B939" i="18" s="1"/>
  <c r="C939" i="18"/>
  <c r="J938" i="18"/>
  <c r="I938" i="18"/>
  <c r="B938" i="18" s="1"/>
  <c r="C938" i="18"/>
  <c r="J937" i="18"/>
  <c r="I937" i="18"/>
  <c r="B937" i="18" s="1"/>
  <c r="C937" i="18"/>
  <c r="J936" i="18"/>
  <c r="I936" i="18"/>
  <c r="B936" i="18" s="1"/>
  <c r="C936" i="18"/>
  <c r="J935" i="18"/>
  <c r="I935" i="18"/>
  <c r="B935" i="18" s="1"/>
  <c r="C935" i="18"/>
  <c r="J934" i="18"/>
  <c r="I934" i="18"/>
  <c r="B934" i="18" s="1"/>
  <c r="C934" i="18"/>
  <c r="J933" i="18"/>
  <c r="I933" i="18"/>
  <c r="B933" i="18" s="1"/>
  <c r="C933" i="18"/>
  <c r="J932" i="18"/>
  <c r="I932" i="18"/>
  <c r="B932" i="18" s="1"/>
  <c r="C932" i="18"/>
  <c r="J931" i="18"/>
  <c r="I931" i="18"/>
  <c r="B931" i="18" s="1"/>
  <c r="C931" i="18"/>
  <c r="J930" i="18"/>
  <c r="I930" i="18"/>
  <c r="B930" i="18" s="1"/>
  <c r="C930" i="18"/>
  <c r="J929" i="18"/>
  <c r="I929" i="18"/>
  <c r="B929" i="18" s="1"/>
  <c r="C929" i="18"/>
  <c r="J928" i="18"/>
  <c r="I928" i="18"/>
  <c r="B928" i="18" s="1"/>
  <c r="C928" i="18"/>
  <c r="J927" i="18"/>
  <c r="I927" i="18"/>
  <c r="B927" i="18" s="1"/>
  <c r="C927" i="18"/>
  <c r="J926" i="18"/>
  <c r="I926" i="18"/>
  <c r="B926" i="18" s="1"/>
  <c r="C926" i="18"/>
  <c r="J925" i="18"/>
  <c r="I925" i="18"/>
  <c r="B925" i="18" s="1"/>
  <c r="C925" i="18"/>
  <c r="J924" i="18"/>
  <c r="I924" i="18"/>
  <c r="B924" i="18" s="1"/>
  <c r="C924" i="18"/>
  <c r="J923" i="18"/>
  <c r="I923" i="18"/>
  <c r="B923" i="18" s="1"/>
  <c r="C923" i="18"/>
  <c r="J922" i="18"/>
  <c r="I922" i="18"/>
  <c r="B922" i="18" s="1"/>
  <c r="C922" i="18"/>
  <c r="J921" i="18"/>
  <c r="I921" i="18"/>
  <c r="B921" i="18" s="1"/>
  <c r="C921" i="18"/>
  <c r="J920" i="18"/>
  <c r="I920" i="18"/>
  <c r="B920" i="18" s="1"/>
  <c r="C920" i="18"/>
  <c r="J919" i="18"/>
  <c r="I919" i="18"/>
  <c r="B919" i="18" s="1"/>
  <c r="C919" i="18"/>
  <c r="J918" i="18"/>
  <c r="I918" i="18"/>
  <c r="B918" i="18" s="1"/>
  <c r="C918" i="18"/>
  <c r="J917" i="18"/>
  <c r="I917" i="18"/>
  <c r="B917" i="18" s="1"/>
  <c r="C917" i="18"/>
  <c r="J916" i="18"/>
  <c r="I916" i="18"/>
  <c r="B916" i="18" s="1"/>
  <c r="C916" i="18"/>
  <c r="J915" i="18"/>
  <c r="I915" i="18"/>
  <c r="B915" i="18" s="1"/>
  <c r="C915" i="18"/>
  <c r="J914" i="18"/>
  <c r="I914" i="18"/>
  <c r="B914" i="18" s="1"/>
  <c r="C914" i="18"/>
  <c r="J913" i="18"/>
  <c r="I913" i="18"/>
  <c r="B913" i="18" s="1"/>
  <c r="C913" i="18"/>
  <c r="J912" i="18"/>
  <c r="I912" i="18"/>
  <c r="B912" i="18" s="1"/>
  <c r="C912" i="18"/>
  <c r="J911" i="18"/>
  <c r="I911" i="18"/>
  <c r="B911" i="18" s="1"/>
  <c r="C911" i="18"/>
  <c r="J910" i="18"/>
  <c r="I910" i="18"/>
  <c r="B910" i="18" s="1"/>
  <c r="C910" i="18"/>
  <c r="J909" i="18"/>
  <c r="I909" i="18"/>
  <c r="B909" i="18" s="1"/>
  <c r="C909" i="18"/>
  <c r="J908" i="18"/>
  <c r="I908" i="18"/>
  <c r="B908" i="18" s="1"/>
  <c r="C908" i="18"/>
  <c r="J907" i="18"/>
  <c r="I907" i="18"/>
  <c r="B907" i="18" s="1"/>
  <c r="C907" i="18"/>
  <c r="J906" i="18"/>
  <c r="I906" i="18"/>
  <c r="B906" i="18" s="1"/>
  <c r="C906" i="18"/>
  <c r="J905" i="18"/>
  <c r="I905" i="18"/>
  <c r="B905" i="18" s="1"/>
  <c r="C905" i="18"/>
  <c r="J904" i="18"/>
  <c r="I904" i="18"/>
  <c r="B904" i="18" s="1"/>
  <c r="C904" i="18"/>
  <c r="J903" i="18"/>
  <c r="I903" i="18"/>
  <c r="B903" i="18" s="1"/>
  <c r="C903" i="18"/>
  <c r="J902" i="18"/>
  <c r="I902" i="18"/>
  <c r="B902" i="18" s="1"/>
  <c r="C902" i="18"/>
  <c r="J901" i="18"/>
  <c r="I901" i="18"/>
  <c r="B901" i="18" s="1"/>
  <c r="C901" i="18"/>
  <c r="J900" i="18"/>
  <c r="I900" i="18"/>
  <c r="B900" i="18" s="1"/>
  <c r="C900" i="18"/>
  <c r="J899" i="18"/>
  <c r="I899" i="18"/>
  <c r="B899" i="18" s="1"/>
  <c r="C899" i="18"/>
  <c r="J898" i="18"/>
  <c r="I898" i="18"/>
  <c r="B898" i="18" s="1"/>
  <c r="C898" i="18"/>
  <c r="J897" i="18"/>
  <c r="I897" i="18"/>
  <c r="B897" i="18" s="1"/>
  <c r="C897" i="18"/>
  <c r="J896" i="18"/>
  <c r="I896" i="18"/>
  <c r="B896" i="18" s="1"/>
  <c r="C896" i="18"/>
  <c r="J895" i="18"/>
  <c r="I895" i="18"/>
  <c r="B895" i="18" s="1"/>
  <c r="C895" i="18"/>
  <c r="J894" i="18"/>
  <c r="I894" i="18"/>
  <c r="B894" i="18" s="1"/>
  <c r="C894" i="18"/>
  <c r="J893" i="18"/>
  <c r="I893" i="18"/>
  <c r="B893" i="18" s="1"/>
  <c r="C893" i="18"/>
  <c r="J892" i="18"/>
  <c r="I892" i="18"/>
  <c r="B892" i="18" s="1"/>
  <c r="C892" i="18"/>
  <c r="J891" i="18"/>
  <c r="I891" i="18"/>
  <c r="B891" i="18" s="1"/>
  <c r="C891" i="18"/>
  <c r="J890" i="18"/>
  <c r="I890" i="18"/>
  <c r="B890" i="18" s="1"/>
  <c r="C890" i="18"/>
  <c r="J889" i="18"/>
  <c r="I889" i="18"/>
  <c r="B889" i="18" s="1"/>
  <c r="C889" i="18"/>
  <c r="J888" i="18"/>
  <c r="I888" i="18"/>
  <c r="B888" i="18" s="1"/>
  <c r="C888" i="18"/>
  <c r="J887" i="18"/>
  <c r="I887" i="18"/>
  <c r="B887" i="18" s="1"/>
  <c r="C887" i="18"/>
  <c r="J886" i="18"/>
  <c r="I886" i="18"/>
  <c r="B886" i="18" s="1"/>
  <c r="C886" i="18"/>
  <c r="J885" i="18"/>
  <c r="I885" i="18"/>
  <c r="B885" i="18" s="1"/>
  <c r="C885" i="18"/>
  <c r="J884" i="18"/>
  <c r="I884" i="18"/>
  <c r="B884" i="18" s="1"/>
  <c r="C884" i="18"/>
  <c r="J883" i="18"/>
  <c r="I883" i="18"/>
  <c r="B883" i="18" s="1"/>
  <c r="C883" i="18"/>
  <c r="J882" i="18"/>
  <c r="I882" i="18"/>
  <c r="B882" i="18" s="1"/>
  <c r="C882" i="18"/>
  <c r="J881" i="18"/>
  <c r="I881" i="18"/>
  <c r="B881" i="18" s="1"/>
  <c r="C881" i="18"/>
  <c r="J880" i="18"/>
  <c r="I880" i="18"/>
  <c r="B880" i="18" s="1"/>
  <c r="C880" i="18"/>
  <c r="J879" i="18"/>
  <c r="I879" i="18"/>
  <c r="B879" i="18" s="1"/>
  <c r="C879" i="18"/>
  <c r="J878" i="18"/>
  <c r="I878" i="18"/>
  <c r="B878" i="18" s="1"/>
  <c r="C878" i="18"/>
  <c r="J877" i="18"/>
  <c r="I877" i="18"/>
  <c r="B877" i="18" s="1"/>
  <c r="C877" i="18"/>
  <c r="J876" i="18"/>
  <c r="I876" i="18"/>
  <c r="B876" i="18" s="1"/>
  <c r="C876" i="18"/>
  <c r="J875" i="18"/>
  <c r="I875" i="18"/>
  <c r="B875" i="18" s="1"/>
  <c r="C875" i="18"/>
  <c r="J874" i="18"/>
  <c r="I874" i="18"/>
  <c r="B874" i="18" s="1"/>
  <c r="C874" i="18"/>
  <c r="J873" i="18"/>
  <c r="I873" i="18"/>
  <c r="B873" i="18" s="1"/>
  <c r="C873" i="18"/>
  <c r="J872" i="18"/>
  <c r="I872" i="18"/>
  <c r="B872" i="18" s="1"/>
  <c r="C872" i="18"/>
  <c r="J871" i="18"/>
  <c r="I871" i="18"/>
  <c r="B871" i="18" s="1"/>
  <c r="C871" i="18"/>
  <c r="J870" i="18"/>
  <c r="I870" i="18"/>
  <c r="B870" i="18" s="1"/>
  <c r="C870" i="18"/>
  <c r="J869" i="18"/>
  <c r="I869" i="18"/>
  <c r="B869" i="18" s="1"/>
  <c r="C869" i="18"/>
  <c r="J868" i="18"/>
  <c r="I868" i="18"/>
  <c r="B868" i="18" s="1"/>
  <c r="C868" i="18"/>
  <c r="J867" i="18"/>
  <c r="I867" i="18"/>
  <c r="B867" i="18" s="1"/>
  <c r="C867" i="18"/>
  <c r="J866" i="18"/>
  <c r="I866" i="18"/>
  <c r="B866" i="18" s="1"/>
  <c r="C866" i="18"/>
  <c r="J865" i="18"/>
  <c r="I865" i="18"/>
  <c r="B865" i="18" s="1"/>
  <c r="C865" i="18"/>
  <c r="J864" i="18"/>
  <c r="I864" i="18"/>
  <c r="B864" i="18" s="1"/>
  <c r="C864" i="18"/>
  <c r="J863" i="18"/>
  <c r="I863" i="18"/>
  <c r="B863" i="18" s="1"/>
  <c r="C863" i="18"/>
  <c r="J862" i="18"/>
  <c r="I862" i="18"/>
  <c r="B862" i="18" s="1"/>
  <c r="C862" i="18"/>
  <c r="J861" i="18"/>
  <c r="I861" i="18"/>
  <c r="B861" i="18" s="1"/>
  <c r="C861" i="18"/>
  <c r="J860" i="18"/>
  <c r="I860" i="18"/>
  <c r="B860" i="18" s="1"/>
  <c r="C860" i="18"/>
  <c r="J859" i="18"/>
  <c r="I859" i="18"/>
  <c r="B859" i="18" s="1"/>
  <c r="C859" i="18"/>
  <c r="J858" i="18"/>
  <c r="I858" i="18"/>
  <c r="B858" i="18" s="1"/>
  <c r="C858" i="18"/>
  <c r="J857" i="18"/>
  <c r="I857" i="18"/>
  <c r="B857" i="18" s="1"/>
  <c r="C857" i="18"/>
  <c r="J856" i="18"/>
  <c r="I856" i="18"/>
  <c r="B856" i="18" s="1"/>
  <c r="C856" i="18"/>
  <c r="J855" i="18"/>
  <c r="I855" i="18"/>
  <c r="B855" i="18" s="1"/>
  <c r="C855" i="18"/>
  <c r="J854" i="18"/>
  <c r="I854" i="18"/>
  <c r="B854" i="18" s="1"/>
  <c r="C854" i="18"/>
  <c r="J853" i="18"/>
  <c r="I853" i="18"/>
  <c r="B853" i="18" s="1"/>
  <c r="C853" i="18"/>
  <c r="J852" i="18"/>
  <c r="I852" i="18"/>
  <c r="B852" i="18" s="1"/>
  <c r="C852" i="18"/>
  <c r="J851" i="18"/>
  <c r="I851" i="18"/>
  <c r="B851" i="18" s="1"/>
  <c r="C851" i="18"/>
  <c r="J850" i="18"/>
  <c r="I850" i="18"/>
  <c r="B850" i="18" s="1"/>
  <c r="C850" i="18"/>
  <c r="J849" i="18"/>
  <c r="I849" i="18"/>
  <c r="B849" i="18" s="1"/>
  <c r="C849" i="18"/>
  <c r="J848" i="18"/>
  <c r="I848" i="18"/>
  <c r="B848" i="18" s="1"/>
  <c r="C848" i="18"/>
  <c r="J847" i="18"/>
  <c r="I847" i="18"/>
  <c r="B847" i="18" s="1"/>
  <c r="C847" i="18"/>
  <c r="J846" i="18"/>
  <c r="I846" i="18"/>
  <c r="B846" i="18" s="1"/>
  <c r="C846" i="18"/>
  <c r="J845" i="18"/>
  <c r="I845" i="18"/>
  <c r="B845" i="18" s="1"/>
  <c r="C845" i="18"/>
  <c r="J844" i="18"/>
  <c r="I844" i="18"/>
  <c r="B844" i="18" s="1"/>
  <c r="C844" i="18"/>
  <c r="J843" i="18"/>
  <c r="I843" i="18"/>
  <c r="B843" i="18" s="1"/>
  <c r="C843" i="18"/>
  <c r="J842" i="18"/>
  <c r="I842" i="18"/>
  <c r="B842" i="18" s="1"/>
  <c r="C842" i="18"/>
  <c r="J841" i="18"/>
  <c r="I841" i="18"/>
  <c r="B841" i="18" s="1"/>
  <c r="C841" i="18"/>
  <c r="J840" i="18"/>
  <c r="I840" i="18"/>
  <c r="B840" i="18" s="1"/>
  <c r="C840" i="18"/>
  <c r="J839" i="18"/>
  <c r="I839" i="18"/>
  <c r="B839" i="18" s="1"/>
  <c r="C839" i="18"/>
  <c r="J838" i="18"/>
  <c r="I838" i="18"/>
  <c r="B838" i="18" s="1"/>
  <c r="C838" i="18"/>
  <c r="J837" i="18"/>
  <c r="I837" i="18"/>
  <c r="B837" i="18" s="1"/>
  <c r="C837" i="18"/>
  <c r="J836" i="18"/>
  <c r="I836" i="18"/>
  <c r="B836" i="18" s="1"/>
  <c r="C836" i="18"/>
  <c r="J835" i="18"/>
  <c r="I835" i="18"/>
  <c r="B835" i="18" s="1"/>
  <c r="C835" i="18"/>
  <c r="J834" i="18"/>
  <c r="I834" i="18"/>
  <c r="B834" i="18" s="1"/>
  <c r="C834" i="18"/>
  <c r="J833" i="18"/>
  <c r="I833" i="18"/>
  <c r="B833" i="18" s="1"/>
  <c r="C833" i="18"/>
  <c r="J832" i="18"/>
  <c r="I832" i="18"/>
  <c r="B832" i="18" s="1"/>
  <c r="C832" i="18"/>
  <c r="J831" i="18"/>
  <c r="I831" i="18"/>
  <c r="B831" i="18" s="1"/>
  <c r="C831" i="18"/>
  <c r="J830" i="18"/>
  <c r="I830" i="18"/>
  <c r="B830" i="18" s="1"/>
  <c r="C830" i="18"/>
  <c r="J829" i="18"/>
  <c r="I829" i="18"/>
  <c r="B829" i="18" s="1"/>
  <c r="C829" i="18"/>
  <c r="J828" i="18"/>
  <c r="I828" i="18"/>
  <c r="B828" i="18" s="1"/>
  <c r="C828" i="18"/>
  <c r="J827" i="18"/>
  <c r="I827" i="18"/>
  <c r="B827" i="18" s="1"/>
  <c r="C827" i="18"/>
  <c r="J826" i="18"/>
  <c r="I826" i="18"/>
  <c r="B826" i="18" s="1"/>
  <c r="C826" i="18"/>
  <c r="J825" i="18"/>
  <c r="I825" i="18"/>
  <c r="B825" i="18" s="1"/>
  <c r="C825" i="18"/>
  <c r="J824" i="18"/>
  <c r="I824" i="18"/>
  <c r="B824" i="18" s="1"/>
  <c r="C824" i="18"/>
  <c r="J823" i="18"/>
  <c r="I823" i="18"/>
  <c r="B823" i="18" s="1"/>
  <c r="C823" i="18"/>
  <c r="J822" i="18"/>
  <c r="I822" i="18"/>
  <c r="B822" i="18" s="1"/>
  <c r="C822" i="18"/>
  <c r="J821" i="18"/>
  <c r="I821" i="18"/>
  <c r="B821" i="18" s="1"/>
  <c r="C821" i="18"/>
  <c r="J820" i="18"/>
  <c r="I820" i="18"/>
  <c r="B820" i="18" s="1"/>
  <c r="C820" i="18"/>
  <c r="J819" i="18"/>
  <c r="I819" i="18"/>
  <c r="B819" i="18" s="1"/>
  <c r="C819" i="18"/>
  <c r="J818" i="18"/>
  <c r="I818" i="18"/>
  <c r="B818" i="18" s="1"/>
  <c r="C818" i="18"/>
  <c r="J817" i="18"/>
  <c r="I817" i="18"/>
  <c r="B817" i="18" s="1"/>
  <c r="C817" i="18"/>
  <c r="J816" i="18"/>
  <c r="I816" i="18"/>
  <c r="B816" i="18" s="1"/>
  <c r="C816" i="18"/>
  <c r="J815" i="18"/>
  <c r="I815" i="18"/>
  <c r="B815" i="18" s="1"/>
  <c r="C815" i="18"/>
  <c r="J814" i="18"/>
  <c r="I814" i="18"/>
  <c r="B814" i="18" s="1"/>
  <c r="C814" i="18"/>
  <c r="J813" i="18"/>
  <c r="I813" i="18"/>
  <c r="B813" i="18" s="1"/>
  <c r="C813" i="18"/>
  <c r="J812" i="18"/>
  <c r="I812" i="18"/>
  <c r="B812" i="18" s="1"/>
  <c r="C812" i="18"/>
  <c r="J811" i="18"/>
  <c r="I811" i="18"/>
  <c r="B811" i="18" s="1"/>
  <c r="C811" i="18"/>
  <c r="J810" i="18"/>
  <c r="I810" i="18"/>
  <c r="B810" i="18" s="1"/>
  <c r="C810" i="18"/>
  <c r="J809" i="18"/>
  <c r="I809" i="18"/>
  <c r="B809" i="18" s="1"/>
  <c r="C809" i="18"/>
  <c r="J808" i="18"/>
  <c r="I808" i="18"/>
  <c r="B808" i="18" s="1"/>
  <c r="C808" i="18"/>
  <c r="J807" i="18"/>
  <c r="I807" i="18"/>
  <c r="B807" i="18" s="1"/>
  <c r="C807" i="18"/>
  <c r="J806" i="18"/>
  <c r="I806" i="18"/>
  <c r="B806" i="18" s="1"/>
  <c r="C806" i="18"/>
  <c r="J805" i="18"/>
  <c r="I805" i="18"/>
  <c r="B805" i="18" s="1"/>
  <c r="C805" i="18"/>
  <c r="J804" i="18"/>
  <c r="I804" i="18"/>
  <c r="B804" i="18" s="1"/>
  <c r="C804" i="18"/>
  <c r="J803" i="18"/>
  <c r="I803" i="18"/>
  <c r="B803" i="18" s="1"/>
  <c r="C803" i="18"/>
  <c r="J802" i="18"/>
  <c r="I802" i="18"/>
  <c r="B802" i="18" s="1"/>
  <c r="C802" i="18"/>
  <c r="J801" i="18"/>
  <c r="I801" i="18"/>
  <c r="B801" i="18" s="1"/>
  <c r="C801" i="18"/>
  <c r="J800" i="18"/>
  <c r="I800" i="18"/>
  <c r="B800" i="18" s="1"/>
  <c r="C800" i="18"/>
  <c r="J799" i="18"/>
  <c r="I799" i="18"/>
  <c r="B799" i="18" s="1"/>
  <c r="C799" i="18"/>
  <c r="J798" i="18"/>
  <c r="I798" i="18"/>
  <c r="B798" i="18" s="1"/>
  <c r="C798" i="18"/>
  <c r="J797" i="18"/>
  <c r="I797" i="18"/>
  <c r="B797" i="18" s="1"/>
  <c r="C797" i="18"/>
  <c r="J796" i="18"/>
  <c r="I796" i="18"/>
  <c r="B796" i="18" s="1"/>
  <c r="C796" i="18"/>
  <c r="J795" i="18"/>
  <c r="I795" i="18"/>
  <c r="B795" i="18" s="1"/>
  <c r="C795" i="18"/>
  <c r="J794" i="18"/>
  <c r="I794" i="18"/>
  <c r="B794" i="18" s="1"/>
  <c r="C794" i="18"/>
  <c r="J793" i="18"/>
  <c r="I793" i="18"/>
  <c r="B793" i="18" s="1"/>
  <c r="C793" i="18"/>
  <c r="J792" i="18"/>
  <c r="I792" i="18"/>
  <c r="B792" i="18" s="1"/>
  <c r="C792" i="18"/>
  <c r="J791" i="18"/>
  <c r="I791" i="18"/>
  <c r="B791" i="18" s="1"/>
  <c r="C791" i="18"/>
  <c r="J790" i="18"/>
  <c r="I790" i="18"/>
  <c r="B790" i="18" s="1"/>
  <c r="C790" i="18"/>
  <c r="J789" i="18"/>
  <c r="I789" i="18"/>
  <c r="B789" i="18" s="1"/>
  <c r="C789" i="18"/>
  <c r="J788" i="18"/>
  <c r="I788" i="18"/>
  <c r="B788" i="18" s="1"/>
  <c r="C788" i="18"/>
  <c r="J787" i="18"/>
  <c r="I787" i="18"/>
  <c r="B787" i="18" s="1"/>
  <c r="C787" i="18"/>
  <c r="J786" i="18"/>
  <c r="I786" i="18"/>
  <c r="B786" i="18" s="1"/>
  <c r="C786" i="18"/>
  <c r="J785" i="18"/>
  <c r="I785" i="18"/>
  <c r="B785" i="18" s="1"/>
  <c r="C785" i="18"/>
  <c r="J784" i="18"/>
  <c r="I784" i="18"/>
  <c r="B784" i="18" s="1"/>
  <c r="C784" i="18"/>
  <c r="J783" i="18"/>
  <c r="I783" i="18"/>
  <c r="B783" i="18" s="1"/>
  <c r="C783" i="18"/>
  <c r="J782" i="18"/>
  <c r="I782" i="18"/>
  <c r="B782" i="18" s="1"/>
  <c r="C782" i="18"/>
  <c r="J781" i="18"/>
  <c r="I781" i="18"/>
  <c r="B781" i="18" s="1"/>
  <c r="C781" i="18"/>
  <c r="J780" i="18"/>
  <c r="I780" i="18"/>
  <c r="B780" i="18" s="1"/>
  <c r="C780" i="18"/>
  <c r="J779" i="18"/>
  <c r="I779" i="18"/>
  <c r="B779" i="18" s="1"/>
  <c r="C779" i="18"/>
  <c r="J778" i="18"/>
  <c r="I778" i="18"/>
  <c r="B778" i="18" s="1"/>
  <c r="C778" i="18"/>
  <c r="J777" i="18"/>
  <c r="I777" i="18"/>
  <c r="B777" i="18" s="1"/>
  <c r="C777" i="18"/>
  <c r="J776" i="18"/>
  <c r="I776" i="18"/>
  <c r="B776" i="18" s="1"/>
  <c r="C776" i="18"/>
  <c r="J775" i="18"/>
  <c r="I775" i="18"/>
  <c r="B775" i="18" s="1"/>
  <c r="C775" i="18"/>
  <c r="J774" i="18"/>
  <c r="I774" i="18"/>
  <c r="B774" i="18" s="1"/>
  <c r="C774" i="18"/>
  <c r="J773" i="18"/>
  <c r="I773" i="18"/>
  <c r="B773" i="18" s="1"/>
  <c r="C773" i="18"/>
  <c r="J772" i="18"/>
  <c r="I772" i="18"/>
  <c r="B772" i="18" s="1"/>
  <c r="C772" i="18"/>
  <c r="J771" i="18"/>
  <c r="I771" i="18"/>
  <c r="B771" i="18" s="1"/>
  <c r="C771" i="18"/>
  <c r="J770" i="18"/>
  <c r="I770" i="18"/>
  <c r="B770" i="18" s="1"/>
  <c r="C770" i="18"/>
  <c r="J769" i="18"/>
  <c r="I769" i="18"/>
  <c r="B769" i="18" s="1"/>
  <c r="C769" i="18"/>
  <c r="J768" i="18"/>
  <c r="I768" i="18"/>
  <c r="B768" i="18" s="1"/>
  <c r="C768" i="18"/>
  <c r="J767" i="18"/>
  <c r="I767" i="18"/>
  <c r="B767" i="18" s="1"/>
  <c r="C767" i="18"/>
  <c r="J766" i="18"/>
  <c r="I766" i="18"/>
  <c r="B766" i="18" s="1"/>
  <c r="C766" i="18"/>
  <c r="J765" i="18"/>
  <c r="I765" i="18"/>
  <c r="B765" i="18" s="1"/>
  <c r="C765" i="18"/>
  <c r="J764" i="18"/>
  <c r="I764" i="18"/>
  <c r="B764" i="18" s="1"/>
  <c r="C764" i="18"/>
  <c r="J763" i="18"/>
  <c r="I763" i="18"/>
  <c r="B763" i="18" s="1"/>
  <c r="C763" i="18"/>
  <c r="J762" i="18"/>
  <c r="I762" i="18"/>
  <c r="B762" i="18" s="1"/>
  <c r="C762" i="18"/>
  <c r="J761" i="18"/>
  <c r="I761" i="18"/>
  <c r="B761" i="18" s="1"/>
  <c r="C761" i="18"/>
  <c r="J760" i="18"/>
  <c r="I760" i="18"/>
  <c r="B760" i="18" s="1"/>
  <c r="C760" i="18"/>
  <c r="J759" i="18"/>
  <c r="I759" i="18"/>
  <c r="B759" i="18" s="1"/>
  <c r="C759" i="18"/>
  <c r="J758" i="18"/>
  <c r="I758" i="18"/>
  <c r="B758" i="18" s="1"/>
  <c r="C758" i="18"/>
  <c r="J757" i="18"/>
  <c r="I757" i="18"/>
  <c r="B757" i="18" s="1"/>
  <c r="C757" i="18"/>
  <c r="J756" i="18"/>
  <c r="I756" i="18"/>
  <c r="B756" i="18" s="1"/>
  <c r="C756" i="18"/>
  <c r="J755" i="18"/>
  <c r="I755" i="18"/>
  <c r="B755" i="18" s="1"/>
  <c r="C755" i="18"/>
  <c r="J754" i="18"/>
  <c r="I754" i="18"/>
  <c r="B754" i="18" s="1"/>
  <c r="C754" i="18"/>
  <c r="J753" i="18"/>
  <c r="I753" i="18"/>
  <c r="B753" i="18" s="1"/>
  <c r="C753" i="18"/>
  <c r="J752" i="18"/>
  <c r="I752" i="18"/>
  <c r="B752" i="18" s="1"/>
  <c r="C752" i="18"/>
  <c r="J751" i="18"/>
  <c r="I751" i="18"/>
  <c r="B751" i="18" s="1"/>
  <c r="C751" i="18"/>
  <c r="J750" i="18"/>
  <c r="I750" i="18"/>
  <c r="B750" i="18" s="1"/>
  <c r="C750" i="18"/>
  <c r="J749" i="18"/>
  <c r="I749" i="18"/>
  <c r="B749" i="18" s="1"/>
  <c r="C749" i="18"/>
  <c r="J748" i="18"/>
  <c r="I748" i="18"/>
  <c r="B748" i="18" s="1"/>
  <c r="C748" i="18"/>
  <c r="J747" i="18"/>
  <c r="I747" i="18"/>
  <c r="B747" i="18" s="1"/>
  <c r="C747" i="18"/>
  <c r="J746" i="18"/>
  <c r="I746" i="18"/>
  <c r="B746" i="18" s="1"/>
  <c r="C746" i="18"/>
  <c r="J745" i="18"/>
  <c r="I745" i="18"/>
  <c r="B745" i="18" s="1"/>
  <c r="C745" i="18"/>
  <c r="J744" i="18"/>
  <c r="I744" i="18"/>
  <c r="B744" i="18" s="1"/>
  <c r="C744" i="18"/>
  <c r="J743" i="18"/>
  <c r="I743" i="18"/>
  <c r="B743" i="18" s="1"/>
  <c r="C743" i="18"/>
  <c r="J742" i="18"/>
  <c r="I742" i="18"/>
  <c r="B742" i="18" s="1"/>
  <c r="C742" i="18"/>
  <c r="J741" i="18"/>
  <c r="I741" i="18"/>
  <c r="B741" i="18" s="1"/>
  <c r="C741" i="18"/>
  <c r="J740" i="18"/>
  <c r="I740" i="18"/>
  <c r="B740" i="18" s="1"/>
  <c r="C740" i="18"/>
  <c r="J739" i="18"/>
  <c r="I739" i="18"/>
  <c r="B739" i="18" s="1"/>
  <c r="C739" i="18"/>
  <c r="J738" i="18"/>
  <c r="I738" i="18"/>
  <c r="B738" i="18" s="1"/>
  <c r="C738" i="18"/>
  <c r="J737" i="18"/>
  <c r="I737" i="18"/>
  <c r="B737" i="18" s="1"/>
  <c r="C737" i="18"/>
  <c r="J736" i="18"/>
  <c r="I736" i="18"/>
  <c r="B736" i="18" s="1"/>
  <c r="C736" i="18"/>
  <c r="J735" i="18"/>
  <c r="I735" i="18"/>
  <c r="B735" i="18" s="1"/>
  <c r="C735" i="18"/>
  <c r="J734" i="18"/>
  <c r="I734" i="18"/>
  <c r="B734" i="18" s="1"/>
  <c r="C734" i="18"/>
  <c r="J733" i="18"/>
  <c r="I733" i="18"/>
  <c r="B733" i="18" s="1"/>
  <c r="C733" i="18"/>
  <c r="J732" i="18"/>
  <c r="I732" i="18"/>
  <c r="B732" i="18" s="1"/>
  <c r="C732" i="18"/>
  <c r="J731" i="18"/>
  <c r="I731" i="18"/>
  <c r="B731" i="18" s="1"/>
  <c r="C731" i="18"/>
  <c r="J730" i="18"/>
  <c r="I730" i="18"/>
  <c r="B730" i="18" s="1"/>
  <c r="C730" i="18"/>
  <c r="J729" i="18"/>
  <c r="I729" i="18"/>
  <c r="B729" i="18" s="1"/>
  <c r="C729" i="18"/>
  <c r="J728" i="18"/>
  <c r="I728" i="18"/>
  <c r="B728" i="18" s="1"/>
  <c r="C728" i="18"/>
  <c r="J727" i="18"/>
  <c r="I727" i="18"/>
  <c r="B727" i="18" s="1"/>
  <c r="C727" i="18"/>
  <c r="J726" i="18"/>
  <c r="I726" i="18"/>
  <c r="B726" i="18" s="1"/>
  <c r="C726" i="18"/>
  <c r="J725" i="18"/>
  <c r="I725" i="18"/>
  <c r="B725" i="18" s="1"/>
  <c r="C725" i="18"/>
  <c r="J724" i="18"/>
  <c r="I724" i="18"/>
  <c r="B724" i="18" s="1"/>
  <c r="C724" i="18"/>
  <c r="J723" i="18"/>
  <c r="I723" i="18"/>
  <c r="B723" i="18" s="1"/>
  <c r="C723" i="18"/>
  <c r="J722" i="18"/>
  <c r="I722" i="18"/>
  <c r="B722" i="18" s="1"/>
  <c r="C722" i="18"/>
  <c r="J721" i="18"/>
  <c r="I721" i="18"/>
  <c r="B721" i="18" s="1"/>
  <c r="C721" i="18"/>
  <c r="J720" i="18"/>
  <c r="I720" i="18"/>
  <c r="B720" i="18" s="1"/>
  <c r="C720" i="18"/>
  <c r="J719" i="18"/>
  <c r="I719" i="18"/>
  <c r="B719" i="18" s="1"/>
  <c r="C719" i="18"/>
  <c r="J718" i="18"/>
  <c r="I718" i="18"/>
  <c r="B718" i="18" s="1"/>
  <c r="C718" i="18"/>
  <c r="J717" i="18"/>
  <c r="I717" i="18"/>
  <c r="B717" i="18" s="1"/>
  <c r="C717" i="18"/>
  <c r="J716" i="18"/>
  <c r="I716" i="18"/>
  <c r="B716" i="18" s="1"/>
  <c r="C716" i="18"/>
  <c r="J715" i="18"/>
  <c r="I715" i="18"/>
  <c r="B715" i="18" s="1"/>
  <c r="C715" i="18"/>
  <c r="J714" i="18"/>
  <c r="I714" i="18"/>
  <c r="B714" i="18" s="1"/>
  <c r="C714" i="18"/>
  <c r="J713" i="18"/>
  <c r="I713" i="18"/>
  <c r="B713" i="18" s="1"/>
  <c r="C713" i="18"/>
  <c r="J712" i="18"/>
  <c r="I712" i="18"/>
  <c r="B712" i="18" s="1"/>
  <c r="C712" i="18"/>
  <c r="J711" i="18"/>
  <c r="I711" i="18"/>
  <c r="B711" i="18" s="1"/>
  <c r="C711" i="18"/>
  <c r="J710" i="18"/>
  <c r="I710" i="18"/>
  <c r="B710" i="18" s="1"/>
  <c r="C710" i="18"/>
  <c r="J709" i="18"/>
  <c r="I709" i="18"/>
  <c r="B709" i="18" s="1"/>
  <c r="C709" i="18"/>
  <c r="J708" i="18"/>
  <c r="I708" i="18"/>
  <c r="B708" i="18" s="1"/>
  <c r="C708" i="18"/>
  <c r="J707" i="18"/>
  <c r="I707" i="18"/>
  <c r="B707" i="18" s="1"/>
  <c r="C707" i="18"/>
  <c r="J706" i="18"/>
  <c r="I706" i="18"/>
  <c r="B706" i="18" s="1"/>
  <c r="C706" i="18"/>
  <c r="J705" i="18"/>
  <c r="I705" i="18"/>
  <c r="B705" i="18" s="1"/>
  <c r="C705" i="18"/>
  <c r="J704" i="18"/>
  <c r="I704" i="18"/>
  <c r="B704" i="18" s="1"/>
  <c r="C704" i="18"/>
  <c r="J703" i="18"/>
  <c r="I703" i="18"/>
  <c r="B703" i="18" s="1"/>
  <c r="C703" i="18"/>
  <c r="J702" i="18"/>
  <c r="I702" i="18"/>
  <c r="B702" i="18" s="1"/>
  <c r="C702" i="18"/>
  <c r="J701" i="18"/>
  <c r="I701" i="18"/>
  <c r="B701" i="18" s="1"/>
  <c r="C701" i="18"/>
  <c r="J700" i="18"/>
  <c r="I700" i="18"/>
  <c r="B700" i="18" s="1"/>
  <c r="C700" i="18"/>
  <c r="J699" i="18"/>
  <c r="I699" i="18"/>
  <c r="B699" i="18" s="1"/>
  <c r="C699" i="18"/>
  <c r="J698" i="18"/>
  <c r="I698" i="18"/>
  <c r="B698" i="18" s="1"/>
  <c r="C698" i="18"/>
  <c r="J697" i="18"/>
  <c r="I697" i="18"/>
  <c r="B697" i="18" s="1"/>
  <c r="C697" i="18"/>
  <c r="J696" i="18"/>
  <c r="I696" i="18"/>
  <c r="B696" i="18" s="1"/>
  <c r="C696" i="18"/>
  <c r="J695" i="18"/>
  <c r="I695" i="18"/>
  <c r="B695" i="18" s="1"/>
  <c r="C695" i="18"/>
  <c r="J694" i="18"/>
  <c r="I694" i="18"/>
  <c r="B694" i="18" s="1"/>
  <c r="C694" i="18"/>
  <c r="J693" i="18"/>
  <c r="I693" i="18"/>
  <c r="B693" i="18" s="1"/>
  <c r="C693" i="18"/>
  <c r="J692" i="18"/>
  <c r="I692" i="18"/>
  <c r="B692" i="18" s="1"/>
  <c r="C692" i="18"/>
  <c r="J691" i="18"/>
  <c r="I691" i="18"/>
  <c r="B691" i="18" s="1"/>
  <c r="C691" i="18"/>
  <c r="J690" i="18"/>
  <c r="I690" i="18"/>
  <c r="B690" i="18" s="1"/>
  <c r="C690" i="18"/>
  <c r="J689" i="18"/>
  <c r="I689" i="18"/>
  <c r="B689" i="18" s="1"/>
  <c r="C689" i="18"/>
  <c r="J688" i="18"/>
  <c r="I688" i="18"/>
  <c r="B688" i="18" s="1"/>
  <c r="C688" i="18"/>
  <c r="J687" i="18"/>
  <c r="I687" i="18"/>
  <c r="B687" i="18" s="1"/>
  <c r="C687" i="18"/>
  <c r="J686" i="18"/>
  <c r="I686" i="18"/>
  <c r="B686" i="18" s="1"/>
  <c r="C686" i="18"/>
  <c r="J685" i="18"/>
  <c r="I685" i="18"/>
  <c r="B685" i="18" s="1"/>
  <c r="C685" i="18"/>
  <c r="J684" i="18"/>
  <c r="I684" i="18"/>
  <c r="B684" i="18" s="1"/>
  <c r="C684" i="18"/>
  <c r="J683" i="18"/>
  <c r="I683" i="18"/>
  <c r="B683" i="18" s="1"/>
  <c r="C683" i="18"/>
  <c r="J682" i="18"/>
  <c r="I682" i="18"/>
  <c r="B682" i="18" s="1"/>
  <c r="C682" i="18"/>
  <c r="J681" i="18"/>
  <c r="I681" i="18"/>
  <c r="B681" i="18" s="1"/>
  <c r="C681" i="18"/>
  <c r="J680" i="18"/>
  <c r="I680" i="18"/>
  <c r="B680" i="18" s="1"/>
  <c r="C680" i="18"/>
  <c r="J679" i="18"/>
  <c r="I679" i="18"/>
  <c r="B679" i="18" s="1"/>
  <c r="C679" i="18"/>
  <c r="J678" i="18"/>
  <c r="I678" i="18"/>
  <c r="B678" i="18" s="1"/>
  <c r="C678" i="18"/>
  <c r="J677" i="18"/>
  <c r="I677" i="18"/>
  <c r="B677" i="18" s="1"/>
  <c r="C677" i="18"/>
  <c r="J676" i="18"/>
  <c r="I676" i="18"/>
  <c r="B676" i="18" s="1"/>
  <c r="C676" i="18"/>
  <c r="J675" i="18"/>
  <c r="I675" i="18"/>
  <c r="B675" i="18" s="1"/>
  <c r="C675" i="18"/>
  <c r="J674" i="18"/>
  <c r="I674" i="18"/>
  <c r="B674" i="18" s="1"/>
  <c r="C674" i="18"/>
  <c r="J673" i="18"/>
  <c r="I673" i="18"/>
  <c r="B673" i="18" s="1"/>
  <c r="C673" i="18"/>
  <c r="J672" i="18"/>
  <c r="I672" i="18"/>
  <c r="B672" i="18" s="1"/>
  <c r="C672" i="18"/>
  <c r="J671" i="18"/>
  <c r="I671" i="18"/>
  <c r="B671" i="18" s="1"/>
  <c r="C671" i="18"/>
  <c r="J670" i="18"/>
  <c r="I670" i="18"/>
  <c r="B670" i="18" s="1"/>
  <c r="C670" i="18"/>
  <c r="J669" i="18"/>
  <c r="I669" i="18"/>
  <c r="B669" i="18" s="1"/>
  <c r="C669" i="18"/>
  <c r="J668" i="18"/>
  <c r="I668" i="18"/>
  <c r="B668" i="18" s="1"/>
  <c r="C668" i="18"/>
  <c r="J667" i="18"/>
  <c r="I667" i="18"/>
  <c r="B667" i="18" s="1"/>
  <c r="C667" i="18"/>
  <c r="J666" i="18"/>
  <c r="I666" i="18"/>
  <c r="B666" i="18" s="1"/>
  <c r="C666" i="18"/>
  <c r="J665" i="18"/>
  <c r="I665" i="18"/>
  <c r="B665" i="18" s="1"/>
  <c r="C665" i="18"/>
  <c r="J664" i="18"/>
  <c r="I664" i="18"/>
  <c r="B664" i="18" s="1"/>
  <c r="C664" i="18"/>
  <c r="J663" i="18"/>
  <c r="I663" i="18"/>
  <c r="B663" i="18" s="1"/>
  <c r="C663" i="18"/>
  <c r="J662" i="18"/>
  <c r="I662" i="18"/>
  <c r="B662" i="18" s="1"/>
  <c r="C662" i="18"/>
  <c r="J661" i="18"/>
  <c r="I661" i="18"/>
  <c r="B661" i="18" s="1"/>
  <c r="C661" i="18"/>
  <c r="J660" i="18"/>
  <c r="I660" i="18"/>
  <c r="B660" i="18" s="1"/>
  <c r="C660" i="18"/>
  <c r="J659" i="18"/>
  <c r="I659" i="18"/>
  <c r="B659" i="18" s="1"/>
  <c r="C659" i="18"/>
  <c r="J658" i="18"/>
  <c r="I658" i="18"/>
  <c r="B658" i="18" s="1"/>
  <c r="C658" i="18"/>
  <c r="J657" i="18"/>
  <c r="I657" i="18"/>
  <c r="B657" i="18" s="1"/>
  <c r="C657" i="18"/>
  <c r="J656" i="18"/>
  <c r="I656" i="18"/>
  <c r="B656" i="18" s="1"/>
  <c r="C656" i="18"/>
  <c r="J655" i="18"/>
  <c r="I655" i="18"/>
  <c r="B655" i="18" s="1"/>
  <c r="C655" i="18"/>
  <c r="J654" i="18"/>
  <c r="I654" i="18"/>
  <c r="B654" i="18" s="1"/>
  <c r="C654" i="18"/>
  <c r="J653" i="18"/>
  <c r="I653" i="18"/>
  <c r="B653" i="18" s="1"/>
  <c r="C653" i="18"/>
  <c r="J652" i="18"/>
  <c r="I652" i="18"/>
  <c r="B652" i="18" s="1"/>
  <c r="C652" i="18"/>
  <c r="J651" i="18"/>
  <c r="I651" i="18"/>
  <c r="B651" i="18" s="1"/>
  <c r="C651" i="18"/>
  <c r="J650" i="18"/>
  <c r="I650" i="18"/>
  <c r="B650" i="18" s="1"/>
  <c r="C650" i="18"/>
  <c r="J649" i="18"/>
  <c r="I649" i="18"/>
  <c r="B649" i="18" s="1"/>
  <c r="C649" i="18"/>
  <c r="J648" i="18"/>
  <c r="I648" i="18"/>
  <c r="B648" i="18" s="1"/>
  <c r="C648" i="18"/>
  <c r="J647" i="18"/>
  <c r="I647" i="18"/>
  <c r="B647" i="18" s="1"/>
  <c r="C647" i="18"/>
  <c r="J646" i="18"/>
  <c r="I646" i="18"/>
  <c r="B646" i="18" s="1"/>
  <c r="C646" i="18"/>
  <c r="J645" i="18"/>
  <c r="I645" i="18"/>
  <c r="B645" i="18" s="1"/>
  <c r="C645" i="18"/>
  <c r="J644" i="18"/>
  <c r="I644" i="18"/>
  <c r="B644" i="18" s="1"/>
  <c r="C644" i="18"/>
  <c r="J643" i="18"/>
  <c r="I643" i="18"/>
  <c r="B643" i="18" s="1"/>
  <c r="C643" i="18"/>
  <c r="J642" i="18"/>
  <c r="I642" i="18"/>
  <c r="B642" i="18" s="1"/>
  <c r="C642" i="18"/>
  <c r="J641" i="18"/>
  <c r="I641" i="18"/>
  <c r="B641" i="18" s="1"/>
  <c r="C641" i="18"/>
  <c r="J640" i="18"/>
  <c r="I640" i="18"/>
  <c r="B640" i="18" s="1"/>
  <c r="C640" i="18"/>
  <c r="J639" i="18"/>
  <c r="I639" i="18"/>
  <c r="B639" i="18" s="1"/>
  <c r="C639" i="18"/>
  <c r="J638" i="18"/>
  <c r="I638" i="18"/>
  <c r="B638" i="18" s="1"/>
  <c r="C638" i="18"/>
  <c r="J637" i="18"/>
  <c r="I637" i="18"/>
  <c r="B637" i="18" s="1"/>
  <c r="C637" i="18"/>
  <c r="J636" i="18"/>
  <c r="I636" i="18"/>
  <c r="B636" i="18" s="1"/>
  <c r="C636" i="18"/>
  <c r="J635" i="18"/>
  <c r="I635" i="18"/>
  <c r="B635" i="18" s="1"/>
  <c r="C635" i="18"/>
  <c r="J634" i="18"/>
  <c r="I634" i="18"/>
  <c r="B634" i="18" s="1"/>
  <c r="C634" i="18"/>
  <c r="J633" i="18"/>
  <c r="I633" i="18"/>
  <c r="B633" i="18" s="1"/>
  <c r="C633" i="18"/>
  <c r="J632" i="18"/>
  <c r="I632" i="18"/>
  <c r="B632" i="18" s="1"/>
  <c r="C632" i="18"/>
  <c r="J631" i="18"/>
  <c r="I631" i="18"/>
  <c r="B631" i="18" s="1"/>
  <c r="C631" i="18"/>
  <c r="J630" i="18"/>
  <c r="I630" i="18"/>
  <c r="B630" i="18" s="1"/>
  <c r="C630" i="18"/>
  <c r="J629" i="18"/>
  <c r="I629" i="18"/>
  <c r="B629" i="18" s="1"/>
  <c r="C629" i="18"/>
  <c r="J628" i="18"/>
  <c r="I628" i="18"/>
  <c r="B628" i="18" s="1"/>
  <c r="C628" i="18"/>
  <c r="J627" i="18"/>
  <c r="I627" i="18"/>
  <c r="B627" i="18" s="1"/>
  <c r="C627" i="18"/>
  <c r="J626" i="18"/>
  <c r="I626" i="18"/>
  <c r="B626" i="18" s="1"/>
  <c r="C626" i="18"/>
  <c r="J625" i="18"/>
  <c r="I625" i="18"/>
  <c r="B625" i="18" s="1"/>
  <c r="C625" i="18"/>
  <c r="J624" i="18"/>
  <c r="I624" i="18"/>
  <c r="B624" i="18" s="1"/>
  <c r="C624" i="18"/>
  <c r="J623" i="18"/>
  <c r="I623" i="18"/>
  <c r="B623" i="18" s="1"/>
  <c r="C623" i="18"/>
  <c r="J622" i="18"/>
  <c r="I622" i="18"/>
  <c r="B622" i="18" s="1"/>
  <c r="C622" i="18"/>
  <c r="J621" i="18"/>
  <c r="I621" i="18"/>
  <c r="B621" i="18" s="1"/>
  <c r="C621" i="18"/>
  <c r="J620" i="18"/>
  <c r="I620" i="18"/>
  <c r="B620" i="18" s="1"/>
  <c r="C620" i="18"/>
  <c r="J619" i="18"/>
  <c r="I619" i="18"/>
  <c r="B619" i="18" s="1"/>
  <c r="C619" i="18"/>
  <c r="J618" i="18"/>
  <c r="I618" i="18"/>
  <c r="B618" i="18" s="1"/>
  <c r="C618" i="18"/>
  <c r="J617" i="18"/>
  <c r="I617" i="18"/>
  <c r="B617" i="18" s="1"/>
  <c r="C617" i="18"/>
  <c r="J616" i="18"/>
  <c r="I616" i="18"/>
  <c r="B616" i="18" s="1"/>
  <c r="C616" i="18"/>
  <c r="J615" i="18"/>
  <c r="I615" i="18"/>
  <c r="B615" i="18" s="1"/>
  <c r="C615" i="18"/>
  <c r="J614" i="18"/>
  <c r="I614" i="18"/>
  <c r="B614" i="18" s="1"/>
  <c r="C614" i="18"/>
  <c r="J613" i="18"/>
  <c r="I613" i="18"/>
  <c r="B613" i="18" s="1"/>
  <c r="C613" i="18"/>
  <c r="J612" i="18"/>
  <c r="I612" i="18"/>
  <c r="B612" i="18" s="1"/>
  <c r="C612" i="18"/>
  <c r="J611" i="18"/>
  <c r="I611" i="18"/>
  <c r="B611" i="18" s="1"/>
  <c r="C611" i="18"/>
  <c r="J610" i="18"/>
  <c r="I610" i="18"/>
  <c r="B610" i="18" s="1"/>
  <c r="C610" i="18"/>
  <c r="J609" i="18"/>
  <c r="I609" i="18"/>
  <c r="B609" i="18" s="1"/>
  <c r="C609" i="18"/>
  <c r="J608" i="18"/>
  <c r="I608" i="18"/>
  <c r="B608" i="18" s="1"/>
  <c r="C608" i="18"/>
  <c r="J607" i="18"/>
  <c r="I607" i="18"/>
  <c r="B607" i="18" s="1"/>
  <c r="C607" i="18"/>
  <c r="J606" i="18"/>
  <c r="I606" i="18"/>
  <c r="B606" i="18" s="1"/>
  <c r="C606" i="18"/>
  <c r="J605" i="18"/>
  <c r="I605" i="18"/>
  <c r="B605" i="18" s="1"/>
  <c r="C605" i="18"/>
  <c r="J604" i="18"/>
  <c r="I604" i="18"/>
  <c r="B604" i="18" s="1"/>
  <c r="C604" i="18"/>
  <c r="J603" i="18"/>
  <c r="I603" i="18"/>
  <c r="B603" i="18" s="1"/>
  <c r="C603" i="18"/>
  <c r="J602" i="18"/>
  <c r="I602" i="18"/>
  <c r="B602" i="18" s="1"/>
  <c r="C602" i="18"/>
  <c r="J601" i="18"/>
  <c r="I601" i="18"/>
  <c r="B601" i="18" s="1"/>
  <c r="C601" i="18"/>
  <c r="J600" i="18"/>
  <c r="I600" i="18"/>
  <c r="B600" i="18" s="1"/>
  <c r="C600" i="18"/>
  <c r="J599" i="18"/>
  <c r="I599" i="18"/>
  <c r="B599" i="18" s="1"/>
  <c r="C599" i="18"/>
  <c r="J598" i="18"/>
  <c r="I598" i="18"/>
  <c r="B598" i="18" s="1"/>
  <c r="C598" i="18"/>
  <c r="J597" i="18"/>
  <c r="I597" i="18"/>
  <c r="B597" i="18" s="1"/>
  <c r="C597" i="18"/>
  <c r="J596" i="18"/>
  <c r="I596" i="18"/>
  <c r="B596" i="18" s="1"/>
  <c r="C596" i="18"/>
  <c r="J595" i="18"/>
  <c r="I595" i="18"/>
  <c r="B595" i="18" s="1"/>
  <c r="C595" i="18"/>
  <c r="J594" i="18"/>
  <c r="I594" i="18"/>
  <c r="B594" i="18" s="1"/>
  <c r="C594" i="18"/>
  <c r="J593" i="18"/>
  <c r="I593" i="18"/>
  <c r="B593" i="18" s="1"/>
  <c r="C593" i="18"/>
  <c r="J592" i="18"/>
  <c r="I592" i="18"/>
  <c r="B592" i="18" s="1"/>
  <c r="C592" i="18"/>
  <c r="J591" i="18"/>
  <c r="I591" i="18"/>
  <c r="B591" i="18" s="1"/>
  <c r="C591" i="18"/>
  <c r="J590" i="18"/>
  <c r="I590" i="18"/>
  <c r="B590" i="18" s="1"/>
  <c r="C590" i="18"/>
  <c r="J589" i="18"/>
  <c r="I589" i="18"/>
  <c r="B589" i="18" s="1"/>
  <c r="C589" i="18"/>
  <c r="J588" i="18"/>
  <c r="I588" i="18"/>
  <c r="B588" i="18" s="1"/>
  <c r="C588" i="18"/>
  <c r="J587" i="18"/>
  <c r="I587" i="18"/>
  <c r="B587" i="18" s="1"/>
  <c r="C587" i="18"/>
  <c r="J586" i="18"/>
  <c r="I586" i="18"/>
  <c r="B586" i="18" s="1"/>
  <c r="C586" i="18"/>
  <c r="J585" i="18"/>
  <c r="I585" i="18"/>
  <c r="B585" i="18" s="1"/>
  <c r="C585" i="18"/>
  <c r="J584" i="18"/>
  <c r="I584" i="18"/>
  <c r="B584" i="18" s="1"/>
  <c r="C584" i="18"/>
  <c r="J583" i="18"/>
  <c r="I583" i="18"/>
  <c r="B583" i="18" s="1"/>
  <c r="C583" i="18"/>
  <c r="J582" i="18"/>
  <c r="I582" i="18"/>
  <c r="B582" i="18" s="1"/>
  <c r="C582" i="18"/>
  <c r="J581" i="18"/>
  <c r="I581" i="18"/>
  <c r="B581" i="18" s="1"/>
  <c r="C581" i="18"/>
  <c r="J580" i="18"/>
  <c r="I580" i="18"/>
  <c r="B580" i="18" s="1"/>
  <c r="C580" i="18"/>
  <c r="J579" i="18"/>
  <c r="I579" i="18"/>
  <c r="B579" i="18" s="1"/>
  <c r="C579" i="18"/>
  <c r="J578" i="18"/>
  <c r="I578" i="18"/>
  <c r="B578" i="18" s="1"/>
  <c r="C578" i="18"/>
  <c r="J577" i="18"/>
  <c r="I577" i="18"/>
  <c r="B577" i="18" s="1"/>
  <c r="C577" i="18"/>
  <c r="J576" i="18"/>
  <c r="I576" i="18"/>
  <c r="B576" i="18" s="1"/>
  <c r="C576" i="18"/>
  <c r="J575" i="18"/>
  <c r="I575" i="18"/>
  <c r="B575" i="18" s="1"/>
  <c r="C575" i="18"/>
  <c r="J574" i="18"/>
  <c r="I574" i="18"/>
  <c r="B574" i="18" s="1"/>
  <c r="C574" i="18"/>
  <c r="J573" i="18"/>
  <c r="I573" i="18"/>
  <c r="B573" i="18" s="1"/>
  <c r="C573" i="18"/>
  <c r="J572" i="18"/>
  <c r="I572" i="18"/>
  <c r="B572" i="18" s="1"/>
  <c r="C572" i="18"/>
  <c r="J571" i="18"/>
  <c r="I571" i="18"/>
  <c r="B571" i="18" s="1"/>
  <c r="C571" i="18"/>
  <c r="J570" i="18"/>
  <c r="I570" i="18"/>
  <c r="B570" i="18" s="1"/>
  <c r="C570" i="18"/>
  <c r="J569" i="18"/>
  <c r="I569" i="18"/>
  <c r="B569" i="18" s="1"/>
  <c r="C569" i="18"/>
  <c r="J568" i="18"/>
  <c r="I568" i="18"/>
  <c r="B568" i="18" s="1"/>
  <c r="C568" i="18"/>
  <c r="J567" i="18"/>
  <c r="I567" i="18"/>
  <c r="B567" i="18" s="1"/>
  <c r="C567" i="18"/>
  <c r="J566" i="18"/>
  <c r="I566" i="18"/>
  <c r="B566" i="18" s="1"/>
  <c r="C566" i="18"/>
  <c r="J565" i="18"/>
  <c r="I565" i="18"/>
  <c r="B565" i="18" s="1"/>
  <c r="C565" i="18"/>
  <c r="J564" i="18"/>
  <c r="I564" i="18"/>
  <c r="B564" i="18" s="1"/>
  <c r="C564" i="18"/>
  <c r="J563" i="18"/>
  <c r="I563" i="18"/>
  <c r="B563" i="18" s="1"/>
  <c r="C563" i="18"/>
  <c r="J562" i="18"/>
  <c r="I562" i="18"/>
  <c r="B562" i="18" s="1"/>
  <c r="C562" i="18"/>
  <c r="J561" i="18"/>
  <c r="I561" i="18"/>
  <c r="B561" i="18" s="1"/>
  <c r="C561" i="18"/>
  <c r="J560" i="18"/>
  <c r="I560" i="18"/>
  <c r="B560" i="18" s="1"/>
  <c r="C560" i="18"/>
  <c r="J559" i="18"/>
  <c r="I559" i="18"/>
  <c r="B559" i="18" s="1"/>
  <c r="C559" i="18"/>
  <c r="J558" i="18"/>
  <c r="I558" i="18"/>
  <c r="B558" i="18" s="1"/>
  <c r="C558" i="18"/>
  <c r="J557" i="18"/>
  <c r="I557" i="18"/>
  <c r="B557" i="18" s="1"/>
  <c r="C557" i="18"/>
  <c r="J556" i="18"/>
  <c r="I556" i="18"/>
  <c r="B556" i="18" s="1"/>
  <c r="C556" i="18"/>
  <c r="J555" i="18"/>
  <c r="I555" i="18"/>
  <c r="B555" i="18" s="1"/>
  <c r="C555" i="18"/>
  <c r="J554" i="18"/>
  <c r="I554" i="18"/>
  <c r="B554" i="18" s="1"/>
  <c r="C554" i="18"/>
  <c r="J553" i="18"/>
  <c r="I553" i="18"/>
  <c r="B553" i="18" s="1"/>
  <c r="C553" i="18"/>
  <c r="J552" i="18"/>
  <c r="I552" i="18"/>
  <c r="B552" i="18" s="1"/>
  <c r="C552" i="18"/>
  <c r="J551" i="18"/>
  <c r="I551" i="18"/>
  <c r="B551" i="18" s="1"/>
  <c r="C551" i="18"/>
  <c r="J550" i="18"/>
  <c r="I550" i="18"/>
  <c r="B550" i="18" s="1"/>
  <c r="C550" i="18"/>
  <c r="J549" i="18"/>
  <c r="I549" i="18"/>
  <c r="B549" i="18" s="1"/>
  <c r="C549" i="18"/>
  <c r="J548" i="18"/>
  <c r="I548" i="18"/>
  <c r="B548" i="18" s="1"/>
  <c r="C548" i="18"/>
  <c r="J547" i="18"/>
  <c r="I547" i="18"/>
  <c r="B547" i="18" s="1"/>
  <c r="C547" i="18"/>
  <c r="J546" i="18"/>
  <c r="I546" i="18"/>
  <c r="B546" i="18" s="1"/>
  <c r="C546" i="18"/>
  <c r="J545" i="18"/>
  <c r="I545" i="18"/>
  <c r="B545" i="18" s="1"/>
  <c r="C545" i="18"/>
  <c r="J544" i="18"/>
  <c r="I544" i="18"/>
  <c r="B544" i="18" s="1"/>
  <c r="C544" i="18"/>
  <c r="J543" i="18"/>
  <c r="I543" i="18"/>
  <c r="B543" i="18" s="1"/>
  <c r="C543" i="18"/>
  <c r="J542" i="18"/>
  <c r="I542" i="18"/>
  <c r="B542" i="18" s="1"/>
  <c r="C542" i="18"/>
  <c r="J541" i="18"/>
  <c r="I541" i="18"/>
  <c r="B541" i="18" s="1"/>
  <c r="C541" i="18"/>
  <c r="J540" i="18"/>
  <c r="I540" i="18"/>
  <c r="B540" i="18" s="1"/>
  <c r="C540" i="18"/>
  <c r="J539" i="18"/>
  <c r="I539" i="18"/>
  <c r="B539" i="18" s="1"/>
  <c r="C539" i="18"/>
  <c r="J538" i="18"/>
  <c r="I538" i="18"/>
  <c r="B538" i="18" s="1"/>
  <c r="C538" i="18"/>
  <c r="J537" i="18"/>
  <c r="I537" i="18"/>
  <c r="B537" i="18" s="1"/>
  <c r="C537" i="18"/>
  <c r="J536" i="18"/>
  <c r="I536" i="18"/>
  <c r="B536" i="18" s="1"/>
  <c r="C536" i="18"/>
  <c r="J535" i="18"/>
  <c r="I535" i="18"/>
  <c r="B535" i="18" s="1"/>
  <c r="C535" i="18"/>
  <c r="J534" i="18"/>
  <c r="I534" i="18"/>
  <c r="B534" i="18" s="1"/>
  <c r="C534" i="18"/>
  <c r="J533" i="18"/>
  <c r="I533" i="18"/>
  <c r="B533" i="18" s="1"/>
  <c r="C533" i="18"/>
  <c r="J532" i="18"/>
  <c r="I532" i="18"/>
  <c r="B532" i="18" s="1"/>
  <c r="C532" i="18"/>
  <c r="J531" i="18"/>
  <c r="I531" i="18"/>
  <c r="B531" i="18" s="1"/>
  <c r="C531" i="18"/>
  <c r="J530" i="18"/>
  <c r="I530" i="18"/>
  <c r="B530" i="18" s="1"/>
  <c r="C530" i="18"/>
  <c r="J529" i="18"/>
  <c r="I529" i="18"/>
  <c r="B529" i="18" s="1"/>
  <c r="C529" i="18"/>
  <c r="J528" i="18"/>
  <c r="I528" i="18"/>
  <c r="B528" i="18" s="1"/>
  <c r="C528" i="18"/>
  <c r="J527" i="18"/>
  <c r="I527" i="18"/>
  <c r="B527" i="18" s="1"/>
  <c r="C527" i="18"/>
  <c r="J526" i="18"/>
  <c r="I526" i="18"/>
  <c r="B526" i="18" s="1"/>
  <c r="C526" i="18"/>
  <c r="J525" i="18"/>
  <c r="I525" i="18"/>
  <c r="B525" i="18" s="1"/>
  <c r="C525" i="18"/>
  <c r="J524" i="18"/>
  <c r="I524" i="18"/>
  <c r="B524" i="18" s="1"/>
  <c r="C524" i="18"/>
  <c r="J523" i="18"/>
  <c r="I523" i="18"/>
  <c r="B523" i="18" s="1"/>
  <c r="C523" i="18"/>
  <c r="J522" i="18"/>
  <c r="I522" i="18"/>
  <c r="B522" i="18" s="1"/>
  <c r="C522" i="18"/>
  <c r="J521" i="18"/>
  <c r="I521" i="18"/>
  <c r="B521" i="18" s="1"/>
  <c r="C521" i="18"/>
  <c r="J520" i="18"/>
  <c r="I520" i="18"/>
  <c r="B520" i="18" s="1"/>
  <c r="C520" i="18"/>
  <c r="J519" i="18"/>
  <c r="I519" i="18"/>
  <c r="B519" i="18" s="1"/>
  <c r="C519" i="18"/>
  <c r="J518" i="18"/>
  <c r="I518" i="18"/>
  <c r="B518" i="18" s="1"/>
  <c r="C518" i="18"/>
  <c r="J517" i="18"/>
  <c r="I517" i="18"/>
  <c r="B517" i="18" s="1"/>
  <c r="C517" i="18"/>
  <c r="J516" i="18"/>
  <c r="I516" i="18"/>
  <c r="B516" i="18" s="1"/>
  <c r="C516" i="18"/>
  <c r="J515" i="18"/>
  <c r="I515" i="18"/>
  <c r="B515" i="18" s="1"/>
  <c r="C515" i="18"/>
  <c r="J514" i="18"/>
  <c r="I514" i="18"/>
  <c r="B514" i="18" s="1"/>
  <c r="C514" i="18"/>
  <c r="J513" i="18"/>
  <c r="I513" i="18"/>
  <c r="B513" i="18" s="1"/>
  <c r="C513" i="18"/>
  <c r="J512" i="18"/>
  <c r="I512" i="18"/>
  <c r="B512" i="18" s="1"/>
  <c r="C512" i="18"/>
  <c r="J511" i="18"/>
  <c r="I511" i="18"/>
  <c r="B511" i="18" s="1"/>
  <c r="C511" i="18"/>
  <c r="J510" i="18"/>
  <c r="I510" i="18"/>
  <c r="B510" i="18" s="1"/>
  <c r="C510" i="18"/>
  <c r="J509" i="18"/>
  <c r="I509" i="18"/>
  <c r="B509" i="18" s="1"/>
  <c r="C509" i="18"/>
  <c r="J508" i="18"/>
  <c r="I508" i="18"/>
  <c r="B508" i="18" s="1"/>
  <c r="C508" i="18"/>
  <c r="J507" i="18"/>
  <c r="I507" i="18"/>
  <c r="B507" i="18" s="1"/>
  <c r="C507" i="18"/>
  <c r="J506" i="18"/>
  <c r="I506" i="18"/>
  <c r="B506" i="18" s="1"/>
  <c r="C506" i="18"/>
  <c r="J505" i="18"/>
  <c r="I505" i="18"/>
  <c r="B505" i="18" s="1"/>
  <c r="C505" i="18"/>
  <c r="J504" i="18"/>
  <c r="I504" i="18"/>
  <c r="B504" i="18" s="1"/>
  <c r="C504" i="18"/>
  <c r="J503" i="18"/>
  <c r="I503" i="18"/>
  <c r="B503" i="18" s="1"/>
  <c r="C503" i="18"/>
  <c r="J502" i="18"/>
  <c r="I502" i="18"/>
  <c r="B502" i="18" s="1"/>
  <c r="C502" i="18"/>
  <c r="J501" i="18"/>
  <c r="I501" i="18"/>
  <c r="B501" i="18" s="1"/>
  <c r="C501" i="18"/>
  <c r="J500" i="18"/>
  <c r="I500" i="18"/>
  <c r="B500" i="18" s="1"/>
  <c r="C500" i="18"/>
  <c r="J499" i="18"/>
  <c r="I499" i="18"/>
  <c r="B499" i="18" s="1"/>
  <c r="C499" i="18"/>
  <c r="J498" i="18"/>
  <c r="I498" i="18"/>
  <c r="B498" i="18" s="1"/>
  <c r="C498" i="18"/>
  <c r="J497" i="18"/>
  <c r="I497" i="18"/>
  <c r="B497" i="18" s="1"/>
  <c r="C497" i="18"/>
  <c r="J496" i="18"/>
  <c r="I496" i="18"/>
  <c r="B496" i="18" s="1"/>
  <c r="C496" i="18"/>
  <c r="J495" i="18"/>
  <c r="I495" i="18"/>
  <c r="B495" i="18" s="1"/>
  <c r="C495" i="18"/>
  <c r="J494" i="18"/>
  <c r="I494" i="18"/>
  <c r="B494" i="18" s="1"/>
  <c r="C494" i="18"/>
  <c r="J493" i="18"/>
  <c r="I493" i="18"/>
  <c r="B493" i="18" s="1"/>
  <c r="C493" i="18"/>
  <c r="J492" i="18"/>
  <c r="I492" i="18"/>
  <c r="B492" i="18" s="1"/>
  <c r="C492" i="18"/>
  <c r="J491" i="18"/>
  <c r="I491" i="18"/>
  <c r="B491" i="18" s="1"/>
  <c r="C491" i="18"/>
  <c r="J490" i="18"/>
  <c r="I490" i="18"/>
  <c r="B490" i="18" s="1"/>
  <c r="C490" i="18"/>
  <c r="J489" i="18"/>
  <c r="I489" i="18"/>
  <c r="B489" i="18" s="1"/>
  <c r="C489" i="18"/>
  <c r="J488" i="18"/>
  <c r="I488" i="18"/>
  <c r="B488" i="18" s="1"/>
  <c r="C488" i="18"/>
  <c r="J487" i="18"/>
  <c r="I487" i="18"/>
  <c r="B487" i="18" s="1"/>
  <c r="C487" i="18"/>
  <c r="J486" i="18"/>
  <c r="I486" i="18"/>
  <c r="B486" i="18" s="1"/>
  <c r="C486" i="18"/>
  <c r="J485" i="18"/>
  <c r="I485" i="18"/>
  <c r="B485" i="18" s="1"/>
  <c r="C485" i="18"/>
  <c r="J484" i="18"/>
  <c r="I484" i="18"/>
  <c r="B484" i="18" s="1"/>
  <c r="C484" i="18"/>
  <c r="J483" i="18"/>
  <c r="I483" i="18"/>
  <c r="B483" i="18" s="1"/>
  <c r="C483" i="18"/>
  <c r="J482" i="18"/>
  <c r="I482" i="18"/>
  <c r="B482" i="18" s="1"/>
  <c r="C482" i="18"/>
  <c r="J481" i="18"/>
  <c r="I481" i="18"/>
  <c r="B481" i="18" s="1"/>
  <c r="C481" i="18"/>
  <c r="J480" i="18"/>
  <c r="I480" i="18"/>
  <c r="B480" i="18" s="1"/>
  <c r="C480" i="18"/>
  <c r="J479" i="18"/>
  <c r="I479" i="18"/>
  <c r="B479" i="18" s="1"/>
  <c r="C479" i="18"/>
  <c r="J478" i="18"/>
  <c r="I478" i="18"/>
  <c r="B478" i="18" s="1"/>
  <c r="C478" i="18"/>
  <c r="J477" i="18"/>
  <c r="I477" i="18"/>
  <c r="B477" i="18" s="1"/>
  <c r="C477" i="18"/>
  <c r="J476" i="18"/>
  <c r="I476" i="18"/>
  <c r="B476" i="18" s="1"/>
  <c r="C476" i="18"/>
  <c r="J475" i="18"/>
  <c r="I475" i="18"/>
  <c r="B475" i="18" s="1"/>
  <c r="C475" i="18"/>
  <c r="J474" i="18"/>
  <c r="I474" i="18"/>
  <c r="B474" i="18" s="1"/>
  <c r="C474" i="18"/>
  <c r="J473" i="18"/>
  <c r="I473" i="18"/>
  <c r="B473" i="18" s="1"/>
  <c r="C473" i="18"/>
  <c r="J472" i="18"/>
  <c r="I472" i="18"/>
  <c r="B472" i="18" s="1"/>
  <c r="C472" i="18"/>
  <c r="J471" i="18"/>
  <c r="I471" i="18"/>
  <c r="B471" i="18" s="1"/>
  <c r="C471" i="18"/>
  <c r="J470" i="18"/>
  <c r="I470" i="18"/>
  <c r="B470" i="18" s="1"/>
  <c r="C470" i="18"/>
  <c r="J469" i="18"/>
  <c r="I469" i="18"/>
  <c r="B469" i="18" s="1"/>
  <c r="C469" i="18"/>
  <c r="J468" i="18"/>
  <c r="I468" i="18"/>
  <c r="B468" i="18" s="1"/>
  <c r="C468" i="18"/>
  <c r="J467" i="18"/>
  <c r="I467" i="18"/>
  <c r="B467" i="18" s="1"/>
  <c r="C467" i="18"/>
  <c r="J466" i="18"/>
  <c r="I466" i="18"/>
  <c r="B466" i="18" s="1"/>
  <c r="C466" i="18"/>
  <c r="J465" i="18"/>
  <c r="I465" i="18"/>
  <c r="B465" i="18" s="1"/>
  <c r="C465" i="18"/>
  <c r="J464" i="18"/>
  <c r="I464" i="18"/>
  <c r="B464" i="18" s="1"/>
  <c r="C464" i="18"/>
  <c r="J463" i="18"/>
  <c r="I463" i="18"/>
  <c r="B463" i="18" s="1"/>
  <c r="C463" i="18"/>
  <c r="J462" i="18"/>
  <c r="I462" i="18"/>
  <c r="B462" i="18" s="1"/>
  <c r="C462" i="18"/>
  <c r="J461" i="18"/>
  <c r="I461" i="18"/>
  <c r="B461" i="18" s="1"/>
  <c r="C461" i="18"/>
  <c r="J460" i="18"/>
  <c r="I460" i="18"/>
  <c r="B460" i="18" s="1"/>
  <c r="C460" i="18"/>
  <c r="J459" i="18"/>
  <c r="I459" i="18"/>
  <c r="B459" i="18" s="1"/>
  <c r="C459" i="18"/>
  <c r="J458" i="18"/>
  <c r="I458" i="18"/>
  <c r="B458" i="18" s="1"/>
  <c r="C458" i="18"/>
  <c r="J457" i="18"/>
  <c r="I457" i="18"/>
  <c r="B457" i="18" s="1"/>
  <c r="C457" i="18"/>
  <c r="J456" i="18"/>
  <c r="I456" i="18"/>
  <c r="B456" i="18" s="1"/>
  <c r="C456" i="18"/>
  <c r="J455" i="18"/>
  <c r="I455" i="18"/>
  <c r="B455" i="18" s="1"/>
  <c r="C455" i="18"/>
  <c r="J454" i="18"/>
  <c r="I454" i="18"/>
  <c r="B454" i="18" s="1"/>
  <c r="C454" i="18"/>
  <c r="J453" i="18"/>
  <c r="I453" i="18"/>
  <c r="B453" i="18" s="1"/>
  <c r="C453" i="18"/>
  <c r="J452" i="18"/>
  <c r="I452" i="18"/>
  <c r="B452" i="18" s="1"/>
  <c r="C452" i="18"/>
  <c r="J451" i="18"/>
  <c r="I451" i="18"/>
  <c r="B451" i="18" s="1"/>
  <c r="C451" i="18"/>
  <c r="J450" i="18"/>
  <c r="I450" i="18"/>
  <c r="B450" i="18" s="1"/>
  <c r="C450" i="18"/>
  <c r="J449" i="18"/>
  <c r="I449" i="18"/>
  <c r="B449" i="18" s="1"/>
  <c r="C449" i="18"/>
  <c r="J448" i="18"/>
  <c r="I448" i="18"/>
  <c r="B448" i="18" s="1"/>
  <c r="C448" i="18"/>
  <c r="J447" i="18"/>
  <c r="I447" i="18"/>
  <c r="B447" i="18" s="1"/>
  <c r="C447" i="18"/>
  <c r="J446" i="18"/>
  <c r="I446" i="18"/>
  <c r="B446" i="18" s="1"/>
  <c r="C446" i="18"/>
  <c r="J445" i="18"/>
  <c r="I445" i="18"/>
  <c r="B445" i="18" s="1"/>
  <c r="C445" i="18"/>
  <c r="J444" i="18"/>
  <c r="I444" i="18"/>
  <c r="B444" i="18" s="1"/>
  <c r="C444" i="18"/>
  <c r="J443" i="18"/>
  <c r="I443" i="18"/>
  <c r="B443" i="18" s="1"/>
  <c r="C443" i="18"/>
  <c r="J442" i="18"/>
  <c r="I442" i="18"/>
  <c r="B442" i="18" s="1"/>
  <c r="C442" i="18"/>
  <c r="J441" i="18"/>
  <c r="I441" i="18"/>
  <c r="B441" i="18" s="1"/>
  <c r="C441" i="18"/>
  <c r="J440" i="18"/>
  <c r="I440" i="18"/>
  <c r="B440" i="18" s="1"/>
  <c r="C440" i="18"/>
  <c r="J439" i="18"/>
  <c r="I439" i="18"/>
  <c r="B439" i="18" s="1"/>
  <c r="C439" i="18"/>
  <c r="J438" i="18"/>
  <c r="I438" i="18"/>
  <c r="B438" i="18" s="1"/>
  <c r="C438" i="18"/>
  <c r="J437" i="18"/>
  <c r="I437" i="18"/>
  <c r="B437" i="18" s="1"/>
  <c r="C437" i="18"/>
  <c r="J436" i="18"/>
  <c r="I436" i="18"/>
  <c r="B436" i="18" s="1"/>
  <c r="C436" i="18"/>
  <c r="J435" i="18"/>
  <c r="I435" i="18"/>
  <c r="B435" i="18" s="1"/>
  <c r="C435" i="18"/>
  <c r="J434" i="18"/>
  <c r="I434" i="18"/>
  <c r="B434" i="18" s="1"/>
  <c r="C434" i="18"/>
  <c r="J433" i="18"/>
  <c r="I433" i="18"/>
  <c r="B433" i="18" s="1"/>
  <c r="C433" i="18"/>
  <c r="J432" i="18"/>
  <c r="I432" i="18"/>
  <c r="B432" i="18" s="1"/>
  <c r="C432" i="18"/>
  <c r="J431" i="18"/>
  <c r="I431" i="18"/>
  <c r="B431" i="18" s="1"/>
  <c r="C431" i="18"/>
  <c r="J430" i="18"/>
  <c r="I430" i="18"/>
  <c r="B430" i="18" s="1"/>
  <c r="C430" i="18"/>
  <c r="J429" i="18"/>
  <c r="I429" i="18"/>
  <c r="B429" i="18" s="1"/>
  <c r="C429" i="18"/>
  <c r="J428" i="18"/>
  <c r="I428" i="18"/>
  <c r="B428" i="18" s="1"/>
  <c r="C428" i="18"/>
  <c r="J427" i="18"/>
  <c r="I427" i="18"/>
  <c r="B427" i="18" s="1"/>
  <c r="C427" i="18"/>
  <c r="J426" i="18"/>
  <c r="I426" i="18"/>
  <c r="B426" i="18" s="1"/>
  <c r="C426" i="18"/>
  <c r="J425" i="18"/>
  <c r="I425" i="18"/>
  <c r="B425" i="18" s="1"/>
  <c r="C425" i="18"/>
  <c r="J424" i="18"/>
  <c r="I424" i="18"/>
  <c r="B424" i="18" s="1"/>
  <c r="C424" i="18"/>
  <c r="J423" i="18"/>
  <c r="I423" i="18"/>
  <c r="B423" i="18" s="1"/>
  <c r="C423" i="18"/>
  <c r="J422" i="18"/>
  <c r="I422" i="18"/>
  <c r="B422" i="18" s="1"/>
  <c r="C422" i="18"/>
  <c r="J421" i="18"/>
  <c r="I421" i="18"/>
  <c r="B421" i="18" s="1"/>
  <c r="C421" i="18"/>
  <c r="J420" i="18"/>
  <c r="I420" i="18"/>
  <c r="B420" i="18" s="1"/>
  <c r="C420" i="18"/>
  <c r="J419" i="18"/>
  <c r="I419" i="18"/>
  <c r="B419" i="18" s="1"/>
  <c r="C419" i="18"/>
  <c r="J418" i="18"/>
  <c r="I418" i="18"/>
  <c r="B418" i="18" s="1"/>
  <c r="C418" i="18"/>
  <c r="J417" i="18"/>
  <c r="I417" i="18"/>
  <c r="B417" i="18" s="1"/>
  <c r="C417" i="18"/>
  <c r="J416" i="18"/>
  <c r="I416" i="18"/>
  <c r="B416" i="18" s="1"/>
  <c r="C416" i="18"/>
  <c r="J415" i="18"/>
  <c r="I415" i="18"/>
  <c r="B415" i="18" s="1"/>
  <c r="C415" i="18"/>
  <c r="J414" i="18"/>
  <c r="I414" i="18"/>
  <c r="B414" i="18" s="1"/>
  <c r="C414" i="18"/>
  <c r="J413" i="18"/>
  <c r="I413" i="18"/>
  <c r="B413" i="18" s="1"/>
  <c r="C413" i="18"/>
  <c r="J412" i="18"/>
  <c r="I412" i="18"/>
  <c r="B412" i="18" s="1"/>
  <c r="C412" i="18"/>
  <c r="J411" i="18"/>
  <c r="I411" i="18"/>
  <c r="B411" i="18" s="1"/>
  <c r="C411" i="18"/>
  <c r="J410" i="18"/>
  <c r="I410" i="18"/>
  <c r="B410" i="18" s="1"/>
  <c r="C410" i="18"/>
  <c r="J409" i="18"/>
  <c r="I409" i="18"/>
  <c r="B409" i="18" s="1"/>
  <c r="C409" i="18"/>
  <c r="J408" i="18"/>
  <c r="I408" i="18"/>
  <c r="B408" i="18" s="1"/>
  <c r="C408" i="18"/>
  <c r="J407" i="18"/>
  <c r="I407" i="18"/>
  <c r="B407" i="18" s="1"/>
  <c r="C407" i="18"/>
  <c r="J406" i="18"/>
  <c r="I406" i="18"/>
  <c r="B406" i="18" s="1"/>
  <c r="C406" i="18"/>
  <c r="J405" i="18"/>
  <c r="I405" i="18"/>
  <c r="B405" i="18" s="1"/>
  <c r="C405" i="18"/>
  <c r="J404" i="18"/>
  <c r="I404" i="18"/>
  <c r="B404" i="18" s="1"/>
  <c r="C404" i="18"/>
  <c r="J403" i="18"/>
  <c r="I403" i="18"/>
  <c r="B403" i="18" s="1"/>
  <c r="C403" i="18"/>
  <c r="J402" i="18"/>
  <c r="I402" i="18"/>
  <c r="B402" i="18" s="1"/>
  <c r="C402" i="18"/>
  <c r="J401" i="18"/>
  <c r="I401" i="18"/>
  <c r="B401" i="18" s="1"/>
  <c r="C401" i="18"/>
  <c r="J400" i="18"/>
  <c r="I400" i="18"/>
  <c r="B400" i="18" s="1"/>
  <c r="C400" i="18"/>
  <c r="J399" i="18"/>
  <c r="I399" i="18"/>
  <c r="B399" i="18" s="1"/>
  <c r="C399" i="18"/>
  <c r="J398" i="18"/>
  <c r="I398" i="18"/>
  <c r="B398" i="18" s="1"/>
  <c r="C398" i="18"/>
  <c r="J397" i="18"/>
  <c r="I397" i="18"/>
  <c r="B397" i="18" s="1"/>
  <c r="C397" i="18"/>
  <c r="J396" i="18"/>
  <c r="I396" i="18"/>
  <c r="B396" i="18" s="1"/>
  <c r="C396" i="18"/>
  <c r="J395" i="18"/>
  <c r="I395" i="18"/>
  <c r="B395" i="18" s="1"/>
  <c r="C395" i="18"/>
  <c r="J394" i="18"/>
  <c r="I394" i="18"/>
  <c r="B394" i="18" s="1"/>
  <c r="C394" i="18"/>
  <c r="J393" i="18"/>
  <c r="I393" i="18"/>
  <c r="B393" i="18" s="1"/>
  <c r="C393" i="18"/>
  <c r="J392" i="18"/>
  <c r="I392" i="18"/>
  <c r="B392" i="18" s="1"/>
  <c r="C392" i="18"/>
  <c r="J391" i="18"/>
  <c r="I391" i="18"/>
  <c r="B391" i="18" s="1"/>
  <c r="C391" i="18"/>
  <c r="J390" i="18"/>
  <c r="I390" i="18"/>
  <c r="B390" i="18" s="1"/>
  <c r="C390" i="18"/>
  <c r="J389" i="18"/>
  <c r="I389" i="18"/>
  <c r="B389" i="18" s="1"/>
  <c r="C389" i="18"/>
  <c r="J388" i="18"/>
  <c r="I388" i="18"/>
  <c r="B388" i="18" s="1"/>
  <c r="C388" i="18"/>
  <c r="J387" i="18"/>
  <c r="I387" i="18"/>
  <c r="B387" i="18" s="1"/>
  <c r="C387" i="18"/>
  <c r="J386" i="18"/>
  <c r="I386" i="18"/>
  <c r="B386" i="18" s="1"/>
  <c r="C386" i="18"/>
  <c r="J385" i="18"/>
  <c r="I385" i="18"/>
  <c r="B385" i="18" s="1"/>
  <c r="C385" i="18"/>
  <c r="J384" i="18"/>
  <c r="I384" i="18"/>
  <c r="B384" i="18" s="1"/>
  <c r="C384" i="18"/>
  <c r="J383" i="18"/>
  <c r="I383" i="18"/>
  <c r="B383" i="18" s="1"/>
  <c r="C383" i="18"/>
  <c r="J382" i="18"/>
  <c r="I382" i="18"/>
  <c r="B382" i="18" s="1"/>
  <c r="C382" i="18"/>
  <c r="J381" i="18"/>
  <c r="I381" i="18"/>
  <c r="B381" i="18" s="1"/>
  <c r="C381" i="18"/>
  <c r="J380" i="18"/>
  <c r="I380" i="18"/>
  <c r="B380" i="18" s="1"/>
  <c r="C380" i="18"/>
  <c r="J379" i="18"/>
  <c r="I379" i="18"/>
  <c r="B379" i="18" s="1"/>
  <c r="C379" i="18"/>
  <c r="J378" i="18"/>
  <c r="I378" i="18"/>
  <c r="B378" i="18" s="1"/>
  <c r="C378" i="18"/>
  <c r="J377" i="18"/>
  <c r="I377" i="18"/>
  <c r="B377" i="18" s="1"/>
  <c r="C377" i="18"/>
  <c r="J376" i="18"/>
  <c r="I376" i="18"/>
  <c r="B376" i="18" s="1"/>
  <c r="C376" i="18"/>
  <c r="J375" i="18"/>
  <c r="I375" i="18"/>
  <c r="B375" i="18" s="1"/>
  <c r="C375" i="18"/>
  <c r="J374" i="18"/>
  <c r="I374" i="18"/>
  <c r="B374" i="18" s="1"/>
  <c r="C374" i="18"/>
  <c r="J373" i="18"/>
  <c r="I373" i="18"/>
  <c r="B373" i="18" s="1"/>
  <c r="C373" i="18"/>
  <c r="J372" i="18"/>
  <c r="I372" i="18"/>
  <c r="B372" i="18" s="1"/>
  <c r="C372" i="18"/>
  <c r="J371" i="18"/>
  <c r="I371" i="18"/>
  <c r="B371" i="18" s="1"/>
  <c r="C371" i="18"/>
  <c r="J370" i="18"/>
  <c r="I370" i="18"/>
  <c r="B370" i="18" s="1"/>
  <c r="C370" i="18"/>
  <c r="J369" i="18"/>
  <c r="I369" i="18"/>
  <c r="B369" i="18" s="1"/>
  <c r="C369" i="18"/>
  <c r="J368" i="18"/>
  <c r="I368" i="18"/>
  <c r="B368" i="18" s="1"/>
  <c r="C368" i="18"/>
  <c r="J367" i="18"/>
  <c r="I367" i="18"/>
  <c r="B367" i="18" s="1"/>
  <c r="C367" i="18"/>
  <c r="J366" i="18"/>
  <c r="I366" i="18"/>
  <c r="B366" i="18" s="1"/>
  <c r="C366" i="18"/>
  <c r="J365" i="18"/>
  <c r="I365" i="18"/>
  <c r="B365" i="18" s="1"/>
  <c r="C365" i="18"/>
  <c r="J364" i="18"/>
  <c r="I364" i="18"/>
  <c r="B364" i="18" s="1"/>
  <c r="C364" i="18"/>
  <c r="J363" i="18"/>
  <c r="I363" i="18"/>
  <c r="B363" i="18" s="1"/>
  <c r="C363" i="18"/>
  <c r="J362" i="18"/>
  <c r="I362" i="18"/>
  <c r="B362" i="18" s="1"/>
  <c r="C362" i="18"/>
  <c r="J361" i="18"/>
  <c r="I361" i="18"/>
  <c r="B361" i="18" s="1"/>
  <c r="C361" i="18"/>
  <c r="J360" i="18"/>
  <c r="I360" i="18"/>
  <c r="B360" i="18" s="1"/>
  <c r="C360" i="18"/>
  <c r="J359" i="18"/>
  <c r="I359" i="18"/>
  <c r="B359" i="18" s="1"/>
  <c r="C359" i="18"/>
  <c r="J358" i="18"/>
  <c r="I358" i="18"/>
  <c r="B358" i="18" s="1"/>
  <c r="C358" i="18"/>
  <c r="J357" i="18"/>
  <c r="I357" i="18"/>
  <c r="B357" i="18" s="1"/>
  <c r="C357" i="18"/>
  <c r="J356" i="18"/>
  <c r="I356" i="18"/>
  <c r="B356" i="18" s="1"/>
  <c r="C356" i="18"/>
  <c r="J355" i="18"/>
  <c r="I355" i="18"/>
  <c r="B355" i="18" s="1"/>
  <c r="C355" i="18"/>
  <c r="J354" i="18"/>
  <c r="I354" i="18"/>
  <c r="B354" i="18" s="1"/>
  <c r="C354" i="18"/>
  <c r="J353" i="18"/>
  <c r="I353" i="18"/>
  <c r="B353" i="18" s="1"/>
  <c r="C353" i="18"/>
  <c r="J352" i="18"/>
  <c r="I352" i="18"/>
  <c r="B352" i="18" s="1"/>
  <c r="C352" i="18"/>
  <c r="J351" i="18"/>
  <c r="I351" i="18"/>
  <c r="B351" i="18" s="1"/>
  <c r="C351" i="18"/>
  <c r="J350" i="18"/>
  <c r="I350" i="18"/>
  <c r="B350" i="18" s="1"/>
  <c r="C350" i="18"/>
  <c r="J349" i="18"/>
  <c r="I349" i="18"/>
  <c r="B349" i="18" s="1"/>
  <c r="C349" i="18"/>
  <c r="J348" i="18"/>
  <c r="I348" i="18"/>
  <c r="B348" i="18" s="1"/>
  <c r="C348" i="18"/>
  <c r="J347" i="18"/>
  <c r="I347" i="18"/>
  <c r="B347" i="18" s="1"/>
  <c r="C347" i="18"/>
  <c r="J346" i="18"/>
  <c r="I346" i="18"/>
  <c r="B346" i="18" s="1"/>
  <c r="C346" i="18"/>
  <c r="J345" i="18"/>
  <c r="I345" i="18"/>
  <c r="B345" i="18" s="1"/>
  <c r="C345" i="18"/>
  <c r="J344" i="18"/>
  <c r="I344" i="18"/>
  <c r="B344" i="18" s="1"/>
  <c r="C344" i="18"/>
  <c r="J343" i="18"/>
  <c r="I343" i="18"/>
  <c r="B343" i="18" s="1"/>
  <c r="C343" i="18"/>
  <c r="J342" i="18"/>
  <c r="I342" i="18"/>
  <c r="B342" i="18" s="1"/>
  <c r="C342" i="18"/>
  <c r="J341" i="18"/>
  <c r="I341" i="18"/>
  <c r="B341" i="18" s="1"/>
  <c r="C341" i="18"/>
  <c r="J340" i="18"/>
  <c r="I340" i="18"/>
  <c r="B340" i="18" s="1"/>
  <c r="C340" i="18"/>
  <c r="J339" i="18"/>
  <c r="I339" i="18"/>
  <c r="B339" i="18" s="1"/>
  <c r="C339" i="18"/>
  <c r="J338" i="18"/>
  <c r="I338" i="18"/>
  <c r="B338" i="18" s="1"/>
  <c r="C338" i="18"/>
  <c r="J337" i="18"/>
  <c r="I337" i="18"/>
  <c r="B337" i="18" s="1"/>
  <c r="C337" i="18"/>
  <c r="J336" i="18"/>
  <c r="I336" i="18"/>
  <c r="B336" i="18" s="1"/>
  <c r="C336" i="18"/>
  <c r="J335" i="18"/>
  <c r="I335" i="18"/>
  <c r="B335" i="18" s="1"/>
  <c r="C335" i="18"/>
  <c r="J334" i="18"/>
  <c r="I334" i="18"/>
  <c r="B334" i="18" s="1"/>
  <c r="C334" i="18"/>
  <c r="J333" i="18"/>
  <c r="I333" i="18"/>
  <c r="B333" i="18" s="1"/>
  <c r="C333" i="18"/>
  <c r="J332" i="18"/>
  <c r="I332" i="18"/>
  <c r="B332" i="18" s="1"/>
  <c r="C332" i="18"/>
  <c r="J331" i="18"/>
  <c r="I331" i="18"/>
  <c r="B331" i="18" s="1"/>
  <c r="C331" i="18"/>
  <c r="J330" i="18"/>
  <c r="I330" i="18"/>
  <c r="B330" i="18" s="1"/>
  <c r="C330" i="18"/>
  <c r="J329" i="18"/>
  <c r="I329" i="18"/>
  <c r="B329" i="18" s="1"/>
  <c r="C329" i="18"/>
  <c r="J328" i="18"/>
  <c r="I328" i="18"/>
  <c r="B328" i="18" s="1"/>
  <c r="C328" i="18"/>
  <c r="J327" i="18"/>
  <c r="I327" i="18"/>
  <c r="B327" i="18" s="1"/>
  <c r="C327" i="18"/>
  <c r="J326" i="18"/>
  <c r="I326" i="18"/>
  <c r="B326" i="18" s="1"/>
  <c r="C326" i="18"/>
  <c r="J325" i="18"/>
  <c r="I325" i="18"/>
  <c r="B325" i="18" s="1"/>
  <c r="C325" i="18"/>
  <c r="J324" i="18"/>
  <c r="I324" i="18"/>
  <c r="B324" i="18" s="1"/>
  <c r="C324" i="18"/>
  <c r="J323" i="18"/>
  <c r="I323" i="18"/>
  <c r="B323" i="18" s="1"/>
  <c r="C323" i="18"/>
  <c r="J322" i="18"/>
  <c r="I322" i="18"/>
  <c r="B322" i="18" s="1"/>
  <c r="C322" i="18"/>
  <c r="J321" i="18"/>
  <c r="I321" i="18"/>
  <c r="B321" i="18" s="1"/>
  <c r="C321" i="18"/>
  <c r="J320" i="18"/>
  <c r="I320" i="18"/>
  <c r="B320" i="18" s="1"/>
  <c r="C320" i="18"/>
  <c r="J319" i="18"/>
  <c r="I319" i="18"/>
  <c r="B319" i="18" s="1"/>
  <c r="C319" i="18"/>
  <c r="J318" i="18"/>
  <c r="I318" i="18"/>
  <c r="B318" i="18" s="1"/>
  <c r="C318" i="18"/>
  <c r="J317" i="18"/>
  <c r="I317" i="18"/>
  <c r="B317" i="18" s="1"/>
  <c r="C317" i="18"/>
  <c r="J316" i="18"/>
  <c r="I316" i="18"/>
  <c r="B316" i="18" s="1"/>
  <c r="C316" i="18"/>
  <c r="J315" i="18"/>
  <c r="I315" i="18"/>
  <c r="B315" i="18" s="1"/>
  <c r="C315" i="18"/>
  <c r="J314" i="18"/>
  <c r="I314" i="18"/>
  <c r="B314" i="18" s="1"/>
  <c r="C314" i="18"/>
  <c r="J313" i="18"/>
  <c r="I313" i="18"/>
  <c r="B313" i="18" s="1"/>
  <c r="C313" i="18"/>
  <c r="J312" i="18"/>
  <c r="I312" i="18"/>
  <c r="B312" i="18" s="1"/>
  <c r="C312" i="18"/>
  <c r="J311" i="18"/>
  <c r="I311" i="18"/>
  <c r="B311" i="18" s="1"/>
  <c r="C311" i="18"/>
  <c r="J310" i="18"/>
  <c r="I310" i="18"/>
  <c r="B310" i="18" s="1"/>
  <c r="C310" i="18"/>
  <c r="J309" i="18"/>
  <c r="I309" i="18"/>
  <c r="B309" i="18" s="1"/>
  <c r="C309" i="18"/>
  <c r="J308" i="18"/>
  <c r="I308" i="18"/>
  <c r="B308" i="18" s="1"/>
  <c r="C308" i="18"/>
  <c r="J307" i="18"/>
  <c r="I307" i="18"/>
  <c r="B307" i="18" s="1"/>
  <c r="C307" i="18"/>
  <c r="J306" i="18"/>
  <c r="I306" i="18"/>
  <c r="B306" i="18" s="1"/>
  <c r="C306" i="18"/>
  <c r="J305" i="18"/>
  <c r="I305" i="18"/>
  <c r="B305" i="18" s="1"/>
  <c r="C305" i="18"/>
  <c r="J304" i="18"/>
  <c r="I304" i="18"/>
  <c r="B304" i="18" s="1"/>
  <c r="C304" i="18"/>
  <c r="J303" i="18"/>
  <c r="I303" i="18"/>
  <c r="B303" i="18" s="1"/>
  <c r="C303" i="18"/>
  <c r="J302" i="18"/>
  <c r="I302" i="18"/>
  <c r="B302" i="18" s="1"/>
  <c r="C302" i="18"/>
  <c r="J301" i="18"/>
  <c r="I301" i="18"/>
  <c r="B301" i="18" s="1"/>
  <c r="C301" i="18"/>
  <c r="J300" i="18"/>
  <c r="I300" i="18"/>
  <c r="B300" i="18" s="1"/>
  <c r="C300" i="18"/>
  <c r="J299" i="18"/>
  <c r="I299" i="18"/>
  <c r="B299" i="18" s="1"/>
  <c r="C299" i="18"/>
  <c r="J298" i="18"/>
  <c r="I298" i="18"/>
  <c r="B298" i="18" s="1"/>
  <c r="C298" i="18"/>
  <c r="J297" i="18"/>
  <c r="I297" i="18"/>
  <c r="B297" i="18" s="1"/>
  <c r="C297" i="18"/>
  <c r="J296" i="18"/>
  <c r="I296" i="18"/>
  <c r="B296" i="18" s="1"/>
  <c r="C296" i="18"/>
  <c r="J295" i="18"/>
  <c r="I295" i="18"/>
  <c r="B295" i="18" s="1"/>
  <c r="C295" i="18"/>
  <c r="J294" i="18"/>
  <c r="I294" i="18"/>
  <c r="B294" i="18" s="1"/>
  <c r="C294" i="18"/>
  <c r="J293" i="18"/>
  <c r="I293" i="18"/>
  <c r="B293" i="18" s="1"/>
  <c r="C293" i="18"/>
  <c r="J292" i="18"/>
  <c r="I292" i="18"/>
  <c r="B292" i="18" s="1"/>
  <c r="C292" i="18"/>
  <c r="J291" i="18"/>
  <c r="I291" i="18"/>
  <c r="B291" i="18" s="1"/>
  <c r="C291" i="18"/>
  <c r="J290" i="18"/>
  <c r="I290" i="18"/>
  <c r="B290" i="18" s="1"/>
  <c r="C290" i="18"/>
  <c r="J289" i="18"/>
  <c r="I289" i="18"/>
  <c r="B289" i="18" s="1"/>
  <c r="C289" i="18"/>
  <c r="J288" i="18"/>
  <c r="I288" i="18"/>
  <c r="B288" i="18" s="1"/>
  <c r="C288" i="18"/>
  <c r="J287" i="18"/>
  <c r="I287" i="18"/>
  <c r="B287" i="18" s="1"/>
  <c r="C287" i="18"/>
  <c r="J286" i="18"/>
  <c r="I286" i="18"/>
  <c r="B286" i="18" s="1"/>
  <c r="C286" i="18"/>
  <c r="J285" i="18"/>
  <c r="I285" i="18"/>
  <c r="B285" i="18" s="1"/>
  <c r="C285" i="18"/>
  <c r="J284" i="18"/>
  <c r="I284" i="18"/>
  <c r="B284" i="18" s="1"/>
  <c r="C284" i="18"/>
  <c r="J283" i="18"/>
  <c r="I283" i="18"/>
  <c r="B283" i="18" s="1"/>
  <c r="C283" i="18"/>
  <c r="J282" i="18"/>
  <c r="I282" i="18"/>
  <c r="B282" i="18" s="1"/>
  <c r="C282" i="18"/>
  <c r="J281" i="18"/>
  <c r="I281" i="18"/>
  <c r="B281" i="18" s="1"/>
  <c r="C281" i="18"/>
  <c r="J280" i="18"/>
  <c r="I280" i="18"/>
  <c r="B280" i="18" s="1"/>
  <c r="C280" i="18"/>
  <c r="J279" i="18"/>
  <c r="I279" i="18"/>
  <c r="B279" i="18" s="1"/>
  <c r="C279" i="18"/>
  <c r="J278" i="18"/>
  <c r="I278" i="18"/>
  <c r="B278" i="18" s="1"/>
  <c r="C278" i="18"/>
  <c r="J277" i="18"/>
  <c r="I277" i="18"/>
  <c r="B277" i="18" s="1"/>
  <c r="C277" i="18"/>
  <c r="J276" i="18"/>
  <c r="I276" i="18"/>
  <c r="B276" i="18" s="1"/>
  <c r="C276" i="18"/>
  <c r="J275" i="18"/>
  <c r="I275" i="18"/>
  <c r="B275" i="18" s="1"/>
  <c r="C275" i="18"/>
  <c r="J274" i="18"/>
  <c r="I274" i="18"/>
  <c r="B274" i="18" s="1"/>
  <c r="C274" i="18"/>
  <c r="J273" i="18"/>
  <c r="I273" i="18"/>
  <c r="B273" i="18" s="1"/>
  <c r="C273" i="18"/>
  <c r="J272" i="18"/>
  <c r="I272" i="18"/>
  <c r="B272" i="18" s="1"/>
  <c r="C272" i="18"/>
  <c r="J271" i="18"/>
  <c r="I271" i="18"/>
  <c r="B271" i="18" s="1"/>
  <c r="C271" i="18"/>
  <c r="J270" i="18"/>
  <c r="I270" i="18"/>
  <c r="B270" i="18" s="1"/>
  <c r="C270" i="18"/>
  <c r="J269" i="18"/>
  <c r="I269" i="18"/>
  <c r="B269" i="18" s="1"/>
  <c r="C269" i="18"/>
  <c r="J268" i="18"/>
  <c r="I268" i="18"/>
  <c r="B268" i="18" s="1"/>
  <c r="C268" i="18"/>
  <c r="J267" i="18"/>
  <c r="I267" i="18"/>
  <c r="B267" i="18" s="1"/>
  <c r="C267" i="18"/>
  <c r="J266" i="18"/>
  <c r="I266" i="18"/>
  <c r="B266" i="18" s="1"/>
  <c r="C266" i="18"/>
  <c r="J265" i="18"/>
  <c r="I265" i="18"/>
  <c r="B265" i="18" s="1"/>
  <c r="C265" i="18"/>
  <c r="J264" i="18"/>
  <c r="I264" i="18"/>
  <c r="B264" i="18" s="1"/>
  <c r="C264" i="18"/>
  <c r="J263" i="18"/>
  <c r="I263" i="18"/>
  <c r="B263" i="18" s="1"/>
  <c r="C263" i="18"/>
  <c r="J262" i="18"/>
  <c r="I262" i="18"/>
  <c r="B262" i="18" s="1"/>
  <c r="C262" i="18"/>
  <c r="J261" i="18"/>
  <c r="I261" i="18"/>
  <c r="B261" i="18" s="1"/>
  <c r="C261" i="18"/>
  <c r="J260" i="18"/>
  <c r="I260" i="18"/>
  <c r="B260" i="18" s="1"/>
  <c r="C260" i="18"/>
  <c r="J259" i="18"/>
  <c r="I259" i="18"/>
  <c r="B259" i="18" s="1"/>
  <c r="C259" i="18"/>
  <c r="J258" i="18"/>
  <c r="I258" i="18"/>
  <c r="B258" i="18" s="1"/>
  <c r="C258" i="18"/>
  <c r="J257" i="18"/>
  <c r="I257" i="18"/>
  <c r="B257" i="18" s="1"/>
  <c r="C257" i="18"/>
  <c r="J256" i="18"/>
  <c r="I256" i="18"/>
  <c r="B256" i="18" s="1"/>
  <c r="C256" i="18"/>
  <c r="J255" i="18"/>
  <c r="I255" i="18"/>
  <c r="B255" i="18" s="1"/>
  <c r="C255" i="18"/>
  <c r="J254" i="18"/>
  <c r="I254" i="18"/>
  <c r="B254" i="18" s="1"/>
  <c r="C254" i="18"/>
  <c r="J253" i="18"/>
  <c r="I253" i="18"/>
  <c r="B253" i="18" s="1"/>
  <c r="C253" i="18"/>
  <c r="J252" i="18"/>
  <c r="I252" i="18"/>
  <c r="B252" i="18" s="1"/>
  <c r="C252" i="18"/>
  <c r="J251" i="18"/>
  <c r="I251" i="18"/>
  <c r="B251" i="18" s="1"/>
  <c r="C251" i="18"/>
  <c r="J250" i="18"/>
  <c r="I250" i="18"/>
  <c r="B250" i="18" s="1"/>
  <c r="C250" i="18"/>
  <c r="J249" i="18"/>
  <c r="I249" i="18"/>
  <c r="B249" i="18" s="1"/>
  <c r="C249" i="18"/>
  <c r="J248" i="18"/>
  <c r="I248" i="18"/>
  <c r="B248" i="18" s="1"/>
  <c r="C248" i="18"/>
  <c r="J247" i="18"/>
  <c r="I247" i="18"/>
  <c r="B247" i="18" s="1"/>
  <c r="C247" i="18"/>
  <c r="J246" i="18"/>
  <c r="I246" i="18"/>
  <c r="B246" i="18" s="1"/>
  <c r="C246" i="18"/>
  <c r="J245" i="18"/>
  <c r="I245" i="18"/>
  <c r="B245" i="18" s="1"/>
  <c r="C245" i="18"/>
  <c r="J244" i="18"/>
  <c r="I244" i="18"/>
  <c r="B244" i="18" s="1"/>
  <c r="C244" i="18"/>
  <c r="J243" i="18"/>
  <c r="I243" i="18"/>
  <c r="B243" i="18" s="1"/>
  <c r="C243" i="18"/>
  <c r="J242" i="18"/>
  <c r="I242" i="18"/>
  <c r="B242" i="18" s="1"/>
  <c r="C242" i="18"/>
  <c r="J241" i="18"/>
  <c r="I241" i="18"/>
  <c r="B241" i="18" s="1"/>
  <c r="C241" i="18"/>
  <c r="J240" i="18"/>
  <c r="I240" i="18"/>
  <c r="B240" i="18" s="1"/>
  <c r="C240" i="18"/>
  <c r="J239" i="18"/>
  <c r="I239" i="18"/>
  <c r="B239" i="18" s="1"/>
  <c r="C239" i="18"/>
  <c r="J238" i="18"/>
  <c r="I238" i="18"/>
  <c r="B238" i="18" s="1"/>
  <c r="C238" i="18"/>
  <c r="J237" i="18"/>
  <c r="I237" i="18"/>
  <c r="B237" i="18" s="1"/>
  <c r="C237" i="18"/>
  <c r="J236" i="18"/>
  <c r="I236" i="18"/>
  <c r="B236" i="18" s="1"/>
  <c r="C236" i="18"/>
  <c r="J235" i="18"/>
  <c r="I235" i="18"/>
  <c r="B235" i="18" s="1"/>
  <c r="C235" i="18"/>
  <c r="J234" i="18"/>
  <c r="I234" i="18"/>
  <c r="B234" i="18" s="1"/>
  <c r="C234" i="18"/>
  <c r="J233" i="18"/>
  <c r="I233" i="18"/>
  <c r="B233" i="18" s="1"/>
  <c r="C233" i="18"/>
  <c r="J232" i="18"/>
  <c r="I232" i="18"/>
  <c r="B232" i="18" s="1"/>
  <c r="C232" i="18"/>
  <c r="J231" i="18"/>
  <c r="I231" i="18"/>
  <c r="B231" i="18" s="1"/>
  <c r="C231" i="18"/>
  <c r="J230" i="18"/>
  <c r="I230" i="18"/>
  <c r="B230" i="18" s="1"/>
  <c r="C230" i="18"/>
  <c r="J229" i="18"/>
  <c r="I229" i="18"/>
  <c r="B229" i="18" s="1"/>
  <c r="C229" i="18"/>
  <c r="J228" i="18"/>
  <c r="I228" i="18"/>
  <c r="B228" i="18" s="1"/>
  <c r="C228" i="18"/>
  <c r="J227" i="18"/>
  <c r="I227" i="18"/>
  <c r="B227" i="18" s="1"/>
  <c r="C227" i="18"/>
  <c r="J226" i="18"/>
  <c r="I226" i="18"/>
  <c r="B226" i="18" s="1"/>
  <c r="C226" i="18"/>
  <c r="J225" i="18"/>
  <c r="I225" i="18"/>
  <c r="B225" i="18" s="1"/>
  <c r="C225" i="18"/>
  <c r="J224" i="18"/>
  <c r="I224" i="18"/>
  <c r="B224" i="18" s="1"/>
  <c r="C224" i="18"/>
  <c r="J223" i="18"/>
  <c r="I223" i="18"/>
  <c r="B223" i="18" s="1"/>
  <c r="C223" i="18"/>
  <c r="J222" i="18"/>
  <c r="I222" i="18"/>
  <c r="B222" i="18" s="1"/>
  <c r="C222" i="18"/>
  <c r="J221" i="18"/>
  <c r="I221" i="18"/>
  <c r="B221" i="18" s="1"/>
  <c r="C221" i="18"/>
  <c r="J220" i="18"/>
  <c r="I220" i="18"/>
  <c r="B220" i="18" s="1"/>
  <c r="C220" i="18"/>
  <c r="J219" i="18"/>
  <c r="I219" i="18"/>
  <c r="B219" i="18" s="1"/>
  <c r="C219" i="18"/>
  <c r="J218" i="18"/>
  <c r="I218" i="18"/>
  <c r="B218" i="18" s="1"/>
  <c r="C218" i="18"/>
  <c r="J217" i="18"/>
  <c r="I217" i="18"/>
  <c r="B217" i="18" s="1"/>
  <c r="C217" i="18"/>
  <c r="J216" i="18"/>
  <c r="I216" i="18"/>
  <c r="B216" i="18" s="1"/>
  <c r="C216" i="18"/>
  <c r="J215" i="18"/>
  <c r="I215" i="18"/>
  <c r="B215" i="18" s="1"/>
  <c r="C215" i="18"/>
  <c r="J214" i="18"/>
  <c r="I214" i="18"/>
  <c r="B214" i="18" s="1"/>
  <c r="C214" i="18"/>
  <c r="J213" i="18"/>
  <c r="I213" i="18"/>
  <c r="B213" i="18" s="1"/>
  <c r="C213" i="18"/>
  <c r="J212" i="18"/>
  <c r="I212" i="18"/>
  <c r="B212" i="18" s="1"/>
  <c r="C212" i="18"/>
  <c r="J211" i="18"/>
  <c r="I211" i="18"/>
  <c r="B211" i="18" s="1"/>
  <c r="C211" i="18"/>
  <c r="J210" i="18"/>
  <c r="I210" i="18"/>
  <c r="B210" i="18" s="1"/>
  <c r="C210" i="18"/>
  <c r="J209" i="18"/>
  <c r="I209" i="18"/>
  <c r="B209" i="18" s="1"/>
  <c r="C209" i="18"/>
  <c r="J208" i="18"/>
  <c r="I208" i="18"/>
  <c r="B208" i="18" s="1"/>
  <c r="C208" i="18"/>
  <c r="J207" i="18"/>
  <c r="I207" i="18"/>
  <c r="B207" i="18" s="1"/>
  <c r="C207" i="18"/>
  <c r="J206" i="18"/>
  <c r="I206" i="18"/>
  <c r="B206" i="18" s="1"/>
  <c r="C206" i="18"/>
  <c r="J205" i="18"/>
  <c r="I205" i="18"/>
  <c r="B205" i="18" s="1"/>
  <c r="C205" i="18"/>
  <c r="J204" i="18"/>
  <c r="I204" i="18"/>
  <c r="B204" i="18" s="1"/>
  <c r="C204" i="18"/>
  <c r="J203" i="18"/>
  <c r="I203" i="18"/>
  <c r="B203" i="18" s="1"/>
  <c r="C203" i="18"/>
  <c r="J202" i="18"/>
  <c r="I202" i="18"/>
  <c r="B202" i="18" s="1"/>
  <c r="C202" i="18"/>
  <c r="J201" i="18"/>
  <c r="I201" i="18"/>
  <c r="B201" i="18" s="1"/>
  <c r="C201" i="18"/>
  <c r="J200" i="18"/>
  <c r="I200" i="18"/>
  <c r="B200" i="18" s="1"/>
  <c r="C200" i="18"/>
  <c r="J199" i="18"/>
  <c r="I199" i="18"/>
  <c r="B199" i="18" s="1"/>
  <c r="C199" i="18"/>
  <c r="J198" i="18"/>
  <c r="I198" i="18"/>
  <c r="B198" i="18" s="1"/>
  <c r="C198" i="18"/>
  <c r="J197" i="18"/>
  <c r="I197" i="18"/>
  <c r="B197" i="18" s="1"/>
  <c r="C197" i="18"/>
  <c r="J196" i="18"/>
  <c r="I196" i="18"/>
  <c r="B196" i="18" s="1"/>
  <c r="C196" i="18"/>
  <c r="J195" i="18"/>
  <c r="I195" i="18"/>
  <c r="B195" i="18" s="1"/>
  <c r="C195" i="18"/>
  <c r="J194" i="18"/>
  <c r="I194" i="18"/>
  <c r="B194" i="18" s="1"/>
  <c r="C194" i="18"/>
  <c r="J193" i="18"/>
  <c r="I193" i="18"/>
  <c r="B193" i="18" s="1"/>
  <c r="C193" i="18"/>
  <c r="J192" i="18"/>
  <c r="I192" i="18"/>
  <c r="B192" i="18" s="1"/>
  <c r="C192" i="18"/>
  <c r="J191" i="18"/>
  <c r="I191" i="18"/>
  <c r="B191" i="18" s="1"/>
  <c r="C191" i="18"/>
  <c r="J190" i="18"/>
  <c r="I190" i="18"/>
  <c r="B190" i="18" s="1"/>
  <c r="C190" i="18"/>
  <c r="J189" i="18"/>
  <c r="I189" i="18"/>
  <c r="B189" i="18" s="1"/>
  <c r="C189" i="18"/>
  <c r="J188" i="18"/>
  <c r="I188" i="18"/>
  <c r="B188" i="18" s="1"/>
  <c r="C188" i="18"/>
  <c r="J187" i="18"/>
  <c r="I187" i="18"/>
  <c r="B187" i="18" s="1"/>
  <c r="C187" i="18"/>
  <c r="J186" i="18"/>
  <c r="I186" i="18"/>
  <c r="B186" i="18" s="1"/>
  <c r="C186" i="18"/>
  <c r="J185" i="18"/>
  <c r="I185" i="18"/>
  <c r="B185" i="18" s="1"/>
  <c r="C185" i="18"/>
  <c r="J184" i="18"/>
  <c r="I184" i="18"/>
  <c r="B184" i="18" s="1"/>
  <c r="C184" i="18"/>
  <c r="J183" i="18"/>
  <c r="I183" i="18"/>
  <c r="B183" i="18" s="1"/>
  <c r="C183" i="18"/>
  <c r="J182" i="18"/>
  <c r="I182" i="18"/>
  <c r="B182" i="18" s="1"/>
  <c r="C182" i="18"/>
  <c r="J181" i="18"/>
  <c r="I181" i="18"/>
  <c r="B181" i="18" s="1"/>
  <c r="C181" i="18"/>
  <c r="J180" i="18"/>
  <c r="I180" i="18"/>
  <c r="B180" i="18" s="1"/>
  <c r="C180" i="18"/>
  <c r="J179" i="18"/>
  <c r="I179" i="18"/>
  <c r="B179" i="18" s="1"/>
  <c r="C179" i="18"/>
  <c r="J178" i="18"/>
  <c r="I178" i="18"/>
  <c r="B178" i="18" s="1"/>
  <c r="C178" i="18"/>
  <c r="J177" i="18"/>
  <c r="I177" i="18"/>
  <c r="B177" i="18" s="1"/>
  <c r="C177" i="18"/>
  <c r="J176" i="18"/>
  <c r="I176" i="18"/>
  <c r="B176" i="18" s="1"/>
  <c r="C176" i="18"/>
  <c r="J175" i="18"/>
  <c r="I175" i="18"/>
  <c r="B175" i="18" s="1"/>
  <c r="C175" i="18"/>
  <c r="J174" i="18"/>
  <c r="I174" i="18"/>
  <c r="B174" i="18" s="1"/>
  <c r="C174" i="18"/>
  <c r="J173" i="18"/>
  <c r="I173" i="18"/>
  <c r="B173" i="18" s="1"/>
  <c r="C173" i="18"/>
  <c r="J172" i="18"/>
  <c r="I172" i="18"/>
  <c r="B172" i="18" s="1"/>
  <c r="C172" i="18"/>
  <c r="J171" i="18"/>
  <c r="I171" i="18"/>
  <c r="B171" i="18" s="1"/>
  <c r="C171" i="18"/>
  <c r="J170" i="18"/>
  <c r="I170" i="18"/>
  <c r="B170" i="18" s="1"/>
  <c r="C170" i="18"/>
  <c r="J169" i="18"/>
  <c r="I169" i="18"/>
  <c r="B169" i="18" s="1"/>
  <c r="C169" i="18"/>
  <c r="J168" i="18"/>
  <c r="I168" i="18"/>
  <c r="B168" i="18" s="1"/>
  <c r="C168" i="18"/>
  <c r="J167" i="18"/>
  <c r="I167" i="18"/>
  <c r="B167" i="18" s="1"/>
  <c r="C167" i="18"/>
  <c r="J166" i="18"/>
  <c r="I166" i="18"/>
  <c r="B166" i="18" s="1"/>
  <c r="C166" i="18"/>
  <c r="J165" i="18"/>
  <c r="I165" i="18"/>
  <c r="B165" i="18" s="1"/>
  <c r="C165" i="18"/>
  <c r="J164" i="18"/>
  <c r="I164" i="18"/>
  <c r="B164" i="18" s="1"/>
  <c r="C164" i="18"/>
  <c r="J163" i="18"/>
  <c r="I163" i="18"/>
  <c r="B163" i="18" s="1"/>
  <c r="C163" i="18"/>
  <c r="J162" i="18"/>
  <c r="I162" i="18"/>
  <c r="B162" i="18" s="1"/>
  <c r="C162" i="18"/>
  <c r="J161" i="18"/>
  <c r="I161" i="18"/>
  <c r="B161" i="18" s="1"/>
  <c r="C161" i="18"/>
  <c r="J160" i="18"/>
  <c r="I160" i="18"/>
  <c r="B160" i="18" s="1"/>
  <c r="C160" i="18"/>
  <c r="J159" i="18"/>
  <c r="I159" i="18"/>
  <c r="B159" i="18" s="1"/>
  <c r="C159" i="18"/>
  <c r="J158" i="18"/>
  <c r="I158" i="18"/>
  <c r="B158" i="18" s="1"/>
  <c r="C158" i="18"/>
  <c r="J157" i="18"/>
  <c r="I157" i="18"/>
  <c r="B157" i="18" s="1"/>
  <c r="C157" i="18"/>
  <c r="J156" i="18"/>
  <c r="I156" i="18"/>
  <c r="B156" i="18" s="1"/>
  <c r="C156" i="18"/>
  <c r="J155" i="18"/>
  <c r="I155" i="18"/>
  <c r="B155" i="18" s="1"/>
  <c r="C155" i="18"/>
  <c r="J154" i="18"/>
  <c r="I154" i="18"/>
  <c r="B154" i="18" s="1"/>
  <c r="C154" i="18"/>
  <c r="J153" i="18"/>
  <c r="I153" i="18"/>
  <c r="B153" i="18" s="1"/>
  <c r="C153" i="18"/>
  <c r="J152" i="18"/>
  <c r="I152" i="18"/>
  <c r="B152" i="18" s="1"/>
  <c r="C152" i="18"/>
  <c r="J151" i="18"/>
  <c r="I151" i="18"/>
  <c r="B151" i="18" s="1"/>
  <c r="C151" i="18"/>
  <c r="J150" i="18"/>
  <c r="I150" i="18"/>
  <c r="B150" i="18" s="1"/>
  <c r="C150" i="18"/>
  <c r="J149" i="18"/>
  <c r="I149" i="18"/>
  <c r="B149" i="18" s="1"/>
  <c r="C149" i="18"/>
  <c r="J148" i="18"/>
  <c r="I148" i="18"/>
  <c r="B148" i="18" s="1"/>
  <c r="C148" i="18"/>
  <c r="J147" i="18"/>
  <c r="I147" i="18"/>
  <c r="B147" i="18" s="1"/>
  <c r="C147" i="18"/>
  <c r="J146" i="18"/>
  <c r="I146" i="18"/>
  <c r="B146" i="18" s="1"/>
  <c r="C146" i="18"/>
  <c r="J145" i="18"/>
  <c r="I145" i="18"/>
  <c r="B145" i="18" s="1"/>
  <c r="C145" i="18"/>
  <c r="J144" i="18"/>
  <c r="I144" i="18"/>
  <c r="B144" i="18" s="1"/>
  <c r="C144" i="18"/>
  <c r="J143" i="18"/>
  <c r="I143" i="18"/>
  <c r="B143" i="18" s="1"/>
  <c r="C143" i="18"/>
  <c r="J142" i="18"/>
  <c r="I142" i="18"/>
  <c r="B142" i="18" s="1"/>
  <c r="C142" i="18"/>
  <c r="J141" i="18"/>
  <c r="I141" i="18"/>
  <c r="B141" i="18" s="1"/>
  <c r="C141" i="18"/>
  <c r="J140" i="18"/>
  <c r="I140" i="18"/>
  <c r="B140" i="18" s="1"/>
  <c r="C140" i="18"/>
  <c r="J139" i="18"/>
  <c r="I139" i="18"/>
  <c r="B139" i="18" s="1"/>
  <c r="C139" i="18"/>
  <c r="J138" i="18"/>
  <c r="I138" i="18"/>
  <c r="B138" i="18" s="1"/>
  <c r="C138" i="18"/>
  <c r="J137" i="18"/>
  <c r="I137" i="18"/>
  <c r="B137" i="18" s="1"/>
  <c r="C137" i="18"/>
  <c r="J136" i="18"/>
  <c r="I136" i="18"/>
  <c r="B136" i="18" s="1"/>
  <c r="C136" i="18"/>
  <c r="J135" i="18"/>
  <c r="I135" i="18"/>
  <c r="B135" i="18" s="1"/>
  <c r="C135" i="18"/>
  <c r="J134" i="18"/>
  <c r="I134" i="18"/>
  <c r="B134" i="18" s="1"/>
  <c r="C134" i="18"/>
  <c r="J133" i="18"/>
  <c r="I133" i="18"/>
  <c r="B133" i="18" s="1"/>
  <c r="C133" i="18"/>
  <c r="J132" i="18"/>
  <c r="I132" i="18"/>
  <c r="B132" i="18" s="1"/>
  <c r="C132" i="18"/>
  <c r="J131" i="18"/>
  <c r="I131" i="18"/>
  <c r="B131" i="18" s="1"/>
  <c r="C131" i="18"/>
  <c r="J130" i="18"/>
  <c r="I130" i="18"/>
  <c r="B130" i="18" s="1"/>
  <c r="C130" i="18"/>
  <c r="J129" i="18"/>
  <c r="I129" i="18"/>
  <c r="B129" i="18" s="1"/>
  <c r="C129" i="18"/>
  <c r="J128" i="18"/>
  <c r="I128" i="18"/>
  <c r="B128" i="18" s="1"/>
  <c r="C128" i="18"/>
  <c r="J127" i="18"/>
  <c r="I127" i="18"/>
  <c r="B127" i="18" s="1"/>
  <c r="C127" i="18"/>
  <c r="J126" i="18"/>
  <c r="I126" i="18"/>
  <c r="B126" i="18" s="1"/>
  <c r="C126" i="18"/>
  <c r="J125" i="18"/>
  <c r="I125" i="18"/>
  <c r="B125" i="18" s="1"/>
  <c r="C125" i="18"/>
  <c r="J124" i="18"/>
  <c r="I124" i="18"/>
  <c r="B124" i="18" s="1"/>
  <c r="C124" i="18"/>
  <c r="J123" i="18"/>
  <c r="I123" i="18"/>
  <c r="B123" i="18" s="1"/>
  <c r="C123" i="18"/>
  <c r="J122" i="18"/>
  <c r="I122" i="18"/>
  <c r="B122" i="18" s="1"/>
  <c r="C122" i="18"/>
  <c r="J121" i="18"/>
  <c r="I121" i="18"/>
  <c r="B121" i="18" s="1"/>
  <c r="C121" i="18"/>
  <c r="J120" i="18"/>
  <c r="I120" i="18"/>
  <c r="B120" i="18" s="1"/>
  <c r="C120" i="18"/>
  <c r="J119" i="18"/>
  <c r="I119" i="18"/>
  <c r="B119" i="18" s="1"/>
  <c r="C119" i="18"/>
  <c r="J118" i="18"/>
  <c r="I118" i="18"/>
  <c r="B118" i="18" s="1"/>
  <c r="C118" i="18"/>
  <c r="J117" i="18"/>
  <c r="I117" i="18"/>
  <c r="B117" i="18" s="1"/>
  <c r="C117" i="18"/>
  <c r="J116" i="18"/>
  <c r="I116" i="18"/>
  <c r="B116" i="18" s="1"/>
  <c r="C116" i="18"/>
  <c r="J115" i="18"/>
  <c r="I115" i="18"/>
  <c r="B115" i="18" s="1"/>
  <c r="C115" i="18"/>
  <c r="J114" i="18"/>
  <c r="I114" i="18"/>
  <c r="B114" i="18" s="1"/>
  <c r="C114" i="18"/>
  <c r="J113" i="18"/>
  <c r="I113" i="18"/>
  <c r="B113" i="18" s="1"/>
  <c r="C113" i="18"/>
  <c r="J112" i="18"/>
  <c r="I112" i="18"/>
  <c r="B112" i="18" s="1"/>
  <c r="C112" i="18"/>
  <c r="J111" i="18"/>
  <c r="I111" i="18"/>
  <c r="B111" i="18" s="1"/>
  <c r="C111" i="18"/>
  <c r="J110" i="18"/>
  <c r="I110" i="18"/>
  <c r="B110" i="18" s="1"/>
  <c r="C110" i="18"/>
  <c r="J109" i="18"/>
  <c r="I109" i="18"/>
  <c r="B109" i="18" s="1"/>
  <c r="C109" i="18"/>
  <c r="J108" i="18"/>
  <c r="I108" i="18"/>
  <c r="B108" i="18" s="1"/>
  <c r="C108" i="18"/>
  <c r="J107" i="18"/>
  <c r="I107" i="18"/>
  <c r="B107" i="18" s="1"/>
  <c r="C107" i="18"/>
  <c r="J106" i="18"/>
  <c r="I106" i="18"/>
  <c r="B106" i="18" s="1"/>
  <c r="C106" i="18"/>
  <c r="J105" i="18"/>
  <c r="I105" i="18"/>
  <c r="B105" i="18" s="1"/>
  <c r="C105" i="18"/>
  <c r="J104" i="18"/>
  <c r="I104" i="18"/>
  <c r="B104" i="18" s="1"/>
  <c r="C104" i="18"/>
  <c r="J103" i="18"/>
  <c r="I103" i="18"/>
  <c r="B103" i="18" s="1"/>
  <c r="C103" i="18"/>
  <c r="J102" i="18"/>
  <c r="I102" i="18"/>
  <c r="B102" i="18" s="1"/>
  <c r="C102" i="18"/>
  <c r="J101" i="18"/>
  <c r="I101" i="18"/>
  <c r="B101" i="18" s="1"/>
  <c r="C101" i="18"/>
  <c r="J100" i="18"/>
  <c r="I100" i="18"/>
  <c r="B100" i="18" s="1"/>
  <c r="C100" i="18"/>
  <c r="J99" i="18"/>
  <c r="I99" i="18"/>
  <c r="B99" i="18" s="1"/>
  <c r="C99" i="18"/>
  <c r="J98" i="18"/>
  <c r="I98" i="18"/>
  <c r="B98" i="18" s="1"/>
  <c r="C98" i="18"/>
  <c r="J97" i="18"/>
  <c r="I97" i="18"/>
  <c r="B97" i="18" s="1"/>
  <c r="C97" i="18"/>
  <c r="J96" i="18"/>
  <c r="I96" i="18"/>
  <c r="B96" i="18" s="1"/>
  <c r="C96" i="18"/>
  <c r="J95" i="18"/>
  <c r="I95" i="18"/>
  <c r="B95" i="18" s="1"/>
  <c r="C95" i="18"/>
  <c r="J94" i="18"/>
  <c r="I94" i="18"/>
  <c r="B94" i="18" s="1"/>
  <c r="C94" i="18"/>
  <c r="J93" i="18"/>
  <c r="I93" i="18"/>
  <c r="B93" i="18" s="1"/>
  <c r="C93" i="18"/>
  <c r="J92" i="18"/>
  <c r="I92" i="18"/>
  <c r="B92" i="18" s="1"/>
  <c r="C92" i="18"/>
  <c r="J91" i="18"/>
  <c r="I91" i="18"/>
  <c r="B91" i="18" s="1"/>
  <c r="C91" i="18"/>
  <c r="J90" i="18"/>
  <c r="I90" i="18"/>
  <c r="B90" i="18" s="1"/>
  <c r="C90" i="18"/>
  <c r="J89" i="18"/>
  <c r="I89" i="18"/>
  <c r="B89" i="18" s="1"/>
  <c r="C89" i="18"/>
  <c r="J88" i="18"/>
  <c r="I88" i="18"/>
  <c r="B88" i="18" s="1"/>
  <c r="C88" i="18"/>
  <c r="J87" i="18"/>
  <c r="I87" i="18"/>
  <c r="B87" i="18" s="1"/>
  <c r="C87" i="18"/>
  <c r="J86" i="18"/>
  <c r="I86" i="18"/>
  <c r="B86" i="18" s="1"/>
  <c r="C86" i="18"/>
  <c r="J85" i="18"/>
  <c r="I85" i="18"/>
  <c r="B85" i="18" s="1"/>
  <c r="C85" i="18"/>
  <c r="J84" i="18"/>
  <c r="I84" i="18"/>
  <c r="B84" i="18" s="1"/>
  <c r="C84" i="18"/>
  <c r="J83" i="18"/>
  <c r="I83" i="18"/>
  <c r="B83" i="18" s="1"/>
  <c r="C83" i="18"/>
  <c r="J82" i="18"/>
  <c r="I82" i="18"/>
  <c r="B82" i="18" s="1"/>
  <c r="C82" i="18"/>
  <c r="J81" i="18"/>
  <c r="I81" i="18"/>
  <c r="B81" i="18" s="1"/>
  <c r="C81" i="18"/>
  <c r="J80" i="18"/>
  <c r="I80" i="18"/>
  <c r="B80" i="18" s="1"/>
  <c r="C80" i="18"/>
  <c r="J79" i="18"/>
  <c r="I79" i="18"/>
  <c r="B79" i="18" s="1"/>
  <c r="C79" i="18"/>
  <c r="J78" i="18"/>
  <c r="I78" i="18"/>
  <c r="B78" i="18" s="1"/>
  <c r="C78" i="18"/>
  <c r="J77" i="18"/>
  <c r="I77" i="18"/>
  <c r="B77" i="18" s="1"/>
  <c r="C77" i="18"/>
  <c r="J76" i="18"/>
  <c r="I76" i="18"/>
  <c r="B76" i="18" s="1"/>
  <c r="C76" i="18"/>
  <c r="J75" i="18"/>
  <c r="I75" i="18"/>
  <c r="B75" i="18" s="1"/>
  <c r="C75" i="18"/>
  <c r="J74" i="18"/>
  <c r="I74" i="18"/>
  <c r="B74" i="18" s="1"/>
  <c r="C74" i="18"/>
  <c r="J73" i="18"/>
  <c r="I73" i="18"/>
  <c r="B73" i="18" s="1"/>
  <c r="C73" i="18"/>
  <c r="J72" i="18"/>
  <c r="I72" i="18"/>
  <c r="B72" i="18" s="1"/>
  <c r="C72" i="18"/>
  <c r="J71" i="18"/>
  <c r="I71" i="18"/>
  <c r="B71" i="18" s="1"/>
  <c r="C71" i="18"/>
  <c r="J70" i="18"/>
  <c r="I70" i="18"/>
  <c r="B70" i="18" s="1"/>
  <c r="C70" i="18"/>
  <c r="J69" i="18"/>
  <c r="I69" i="18"/>
  <c r="B69" i="18" s="1"/>
  <c r="C69" i="18"/>
  <c r="J68" i="18"/>
  <c r="I68" i="18"/>
  <c r="B68" i="18" s="1"/>
  <c r="C68" i="18"/>
  <c r="J67" i="18"/>
  <c r="I67" i="18"/>
  <c r="B67" i="18" s="1"/>
  <c r="C67" i="18"/>
  <c r="J66" i="18"/>
  <c r="I66" i="18"/>
  <c r="B66" i="18" s="1"/>
  <c r="C66" i="18"/>
  <c r="J65" i="18"/>
  <c r="I65" i="18"/>
  <c r="B65" i="18" s="1"/>
  <c r="C65" i="18"/>
  <c r="J64" i="18"/>
  <c r="I64" i="18"/>
  <c r="B64" i="18" s="1"/>
  <c r="C64" i="18"/>
  <c r="J63" i="18"/>
  <c r="I63" i="18"/>
  <c r="B63" i="18" s="1"/>
  <c r="C63" i="18"/>
  <c r="J62" i="18"/>
  <c r="I62" i="18"/>
  <c r="B62" i="18" s="1"/>
  <c r="C62" i="18"/>
  <c r="J61" i="18"/>
  <c r="I61" i="18"/>
  <c r="B61" i="18" s="1"/>
  <c r="C61" i="18"/>
  <c r="J60" i="18"/>
  <c r="I60" i="18"/>
  <c r="B60" i="18" s="1"/>
  <c r="C60" i="18"/>
  <c r="J59" i="18"/>
  <c r="I59" i="18"/>
  <c r="B59" i="18" s="1"/>
  <c r="C59" i="18"/>
  <c r="J58" i="18"/>
  <c r="I58" i="18"/>
  <c r="B58" i="18" s="1"/>
  <c r="C58" i="18"/>
  <c r="J57" i="18"/>
  <c r="I57" i="18"/>
  <c r="B57" i="18" s="1"/>
  <c r="C57" i="18"/>
  <c r="J56" i="18"/>
  <c r="I56" i="18"/>
  <c r="B56" i="18" s="1"/>
  <c r="C56" i="18"/>
  <c r="J55" i="18"/>
  <c r="I55" i="18"/>
  <c r="B55" i="18" s="1"/>
  <c r="C55" i="18"/>
  <c r="J54" i="18"/>
  <c r="I54" i="18"/>
  <c r="B54" i="18" s="1"/>
  <c r="C54" i="18"/>
  <c r="J53" i="18"/>
  <c r="I53" i="18"/>
  <c r="B53" i="18" s="1"/>
  <c r="C53" i="18"/>
  <c r="J52" i="18"/>
  <c r="I52" i="18"/>
  <c r="B52" i="18" s="1"/>
  <c r="C52" i="18"/>
  <c r="J51" i="18"/>
  <c r="I51" i="18"/>
  <c r="B51" i="18" s="1"/>
  <c r="C51" i="18"/>
  <c r="J50" i="18"/>
  <c r="I50" i="18"/>
  <c r="B50" i="18" s="1"/>
  <c r="C50" i="18"/>
  <c r="J49" i="18"/>
  <c r="I49" i="18"/>
  <c r="B49" i="18" s="1"/>
  <c r="C49" i="18"/>
  <c r="J48" i="18"/>
  <c r="I48" i="18"/>
  <c r="B48" i="18" s="1"/>
  <c r="C48" i="18"/>
  <c r="J47" i="18"/>
  <c r="I47" i="18"/>
  <c r="B47" i="18" s="1"/>
  <c r="C47" i="18"/>
  <c r="J46" i="18"/>
  <c r="I46" i="18"/>
  <c r="B46" i="18" s="1"/>
  <c r="C46" i="18"/>
  <c r="J45" i="18"/>
  <c r="I45" i="18"/>
  <c r="B45" i="18" s="1"/>
  <c r="C45" i="18"/>
  <c r="J44" i="18"/>
  <c r="I44" i="18"/>
  <c r="B44" i="18" s="1"/>
  <c r="C44" i="18"/>
  <c r="J43" i="18"/>
  <c r="I43" i="18"/>
  <c r="B43" i="18" s="1"/>
  <c r="C43" i="18"/>
  <c r="J42" i="18"/>
  <c r="I42" i="18"/>
  <c r="B42" i="18" s="1"/>
  <c r="C42" i="18"/>
  <c r="J41" i="18"/>
  <c r="I41" i="18"/>
  <c r="B41" i="18" s="1"/>
  <c r="C41" i="18"/>
  <c r="J40" i="18"/>
  <c r="I40" i="18"/>
  <c r="B40" i="18" s="1"/>
  <c r="C40" i="18"/>
  <c r="J39" i="18"/>
  <c r="I39" i="18"/>
  <c r="B39" i="18" s="1"/>
  <c r="C39" i="18"/>
  <c r="J38" i="18"/>
  <c r="I38" i="18"/>
  <c r="B38" i="18" s="1"/>
  <c r="C38" i="18"/>
  <c r="J37" i="18"/>
  <c r="I37" i="18"/>
  <c r="B37" i="18" s="1"/>
  <c r="C37" i="18"/>
  <c r="J36" i="18"/>
  <c r="I36" i="18"/>
  <c r="B36" i="18" s="1"/>
  <c r="C36" i="18"/>
  <c r="J35" i="18"/>
  <c r="I35" i="18"/>
  <c r="B35" i="18" s="1"/>
  <c r="C35" i="18"/>
  <c r="J34" i="18"/>
  <c r="I34" i="18"/>
  <c r="B34" i="18" s="1"/>
  <c r="C34" i="18"/>
  <c r="J33" i="18"/>
  <c r="I33" i="18"/>
  <c r="B33" i="18" s="1"/>
  <c r="C33" i="18"/>
  <c r="J32" i="18"/>
  <c r="I32" i="18"/>
  <c r="B32" i="18" s="1"/>
  <c r="C32" i="18"/>
  <c r="J31" i="18"/>
  <c r="I31" i="18"/>
  <c r="B31" i="18" s="1"/>
  <c r="C31" i="18"/>
  <c r="J30" i="18"/>
  <c r="I30" i="18"/>
  <c r="B30" i="18" s="1"/>
  <c r="C30" i="18"/>
  <c r="J29" i="18"/>
  <c r="I29" i="18"/>
  <c r="B29" i="18" s="1"/>
  <c r="C29" i="18"/>
  <c r="J28" i="18"/>
  <c r="I28" i="18"/>
  <c r="B28" i="18" s="1"/>
  <c r="C28" i="18"/>
  <c r="J27" i="18"/>
  <c r="I27" i="18"/>
  <c r="B27" i="18" s="1"/>
  <c r="C27" i="18"/>
  <c r="J26" i="18"/>
  <c r="I26" i="18"/>
  <c r="B26" i="18" s="1"/>
  <c r="C26" i="18"/>
  <c r="J25" i="18"/>
  <c r="I25" i="18"/>
  <c r="B25" i="18" s="1"/>
  <c r="C25" i="18"/>
  <c r="J24" i="18"/>
  <c r="I24" i="18"/>
  <c r="B24" i="18" s="1"/>
  <c r="C24" i="18"/>
  <c r="J23" i="18"/>
  <c r="I23" i="18"/>
  <c r="B23" i="18" s="1"/>
  <c r="C23" i="18"/>
  <c r="J22" i="18"/>
  <c r="I22" i="18"/>
  <c r="B22" i="18" s="1"/>
  <c r="C22" i="18"/>
  <c r="J21" i="18"/>
  <c r="I21" i="18"/>
  <c r="B21" i="18" s="1"/>
  <c r="C21" i="18"/>
  <c r="J20" i="18"/>
  <c r="I20" i="18"/>
  <c r="B20" i="18" s="1"/>
  <c r="C20" i="18"/>
  <c r="J19" i="18"/>
  <c r="I19" i="18"/>
  <c r="B19" i="18" s="1"/>
  <c r="C19" i="18"/>
  <c r="J18" i="18"/>
  <c r="I18" i="18"/>
  <c r="B18" i="18" s="1"/>
  <c r="C18" i="18"/>
  <c r="J17" i="18"/>
  <c r="I17" i="18"/>
  <c r="B17" i="18" s="1"/>
  <c r="C17" i="18"/>
  <c r="J16" i="18"/>
  <c r="I16" i="18"/>
  <c r="B16" i="18" s="1"/>
  <c r="C16" i="18"/>
  <c r="J15" i="18"/>
  <c r="I15" i="18"/>
  <c r="B15" i="18" s="1"/>
  <c r="C15" i="18"/>
  <c r="J14" i="18"/>
  <c r="I14" i="18"/>
  <c r="B14" i="18" s="1"/>
  <c r="C14" i="18"/>
  <c r="J13" i="18"/>
  <c r="I13" i="18"/>
  <c r="C13" i="18"/>
  <c r="J12" i="18"/>
  <c r="I12" i="18"/>
  <c r="C12" i="18"/>
  <c r="J11" i="18"/>
  <c r="I11" i="18"/>
  <c r="C11" i="18"/>
  <c r="C10" i="18"/>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301" i="7"/>
  <c r="C302" i="7"/>
  <c r="C303" i="7"/>
  <c r="C304" i="7"/>
  <c r="C305" i="7"/>
  <c r="C306" i="7"/>
  <c r="C307" i="7"/>
  <c r="C308" i="7"/>
  <c r="C309" i="7"/>
  <c r="C310" i="7"/>
  <c r="C311" i="7"/>
  <c r="C312" i="7"/>
  <c r="C313" i="7"/>
  <c r="C314" i="7"/>
  <c r="C315" i="7"/>
  <c r="C316" i="7"/>
  <c r="C317" i="7"/>
  <c r="C318" i="7"/>
  <c r="C319" i="7"/>
  <c r="C320" i="7"/>
  <c r="C321" i="7"/>
  <c r="C322" i="7"/>
  <c r="C323" i="7"/>
  <c r="C324" i="7"/>
  <c r="C325" i="7"/>
  <c r="C326" i="7"/>
  <c r="C327" i="7"/>
  <c r="C328" i="7"/>
  <c r="C329" i="7"/>
  <c r="C330" i="7"/>
  <c r="C331" i="7"/>
  <c r="C332" i="7"/>
  <c r="C333" i="7"/>
  <c r="C334" i="7"/>
  <c r="C335" i="7"/>
  <c r="C336" i="7"/>
  <c r="C337" i="7"/>
  <c r="C338" i="7"/>
  <c r="C339" i="7"/>
  <c r="C340" i="7"/>
  <c r="C341" i="7"/>
  <c r="C342" i="7"/>
  <c r="C343" i="7"/>
  <c r="C344" i="7"/>
  <c r="C345" i="7"/>
  <c r="C346" i="7"/>
  <c r="C347" i="7"/>
  <c r="C348" i="7"/>
  <c r="C349" i="7"/>
  <c r="C350" i="7"/>
  <c r="C351" i="7"/>
  <c r="C352" i="7"/>
  <c r="C353" i="7"/>
  <c r="C354" i="7"/>
  <c r="C355" i="7"/>
  <c r="C356" i="7"/>
  <c r="C357" i="7"/>
  <c r="C358" i="7"/>
  <c r="C359" i="7"/>
  <c r="C360" i="7"/>
  <c r="C361" i="7"/>
  <c r="C362" i="7"/>
  <c r="C363" i="7"/>
  <c r="C364" i="7"/>
  <c r="C365" i="7"/>
  <c r="C366" i="7"/>
  <c r="C367" i="7"/>
  <c r="C368" i="7"/>
  <c r="C369" i="7"/>
  <c r="C370" i="7"/>
  <c r="C371" i="7"/>
  <c r="C372" i="7"/>
  <c r="C373" i="7"/>
  <c r="C374" i="7"/>
  <c r="C375" i="7"/>
  <c r="C376" i="7"/>
  <c r="C377" i="7"/>
  <c r="C378" i="7"/>
  <c r="C379" i="7"/>
  <c r="C380" i="7"/>
  <c r="C381" i="7"/>
  <c r="C382" i="7"/>
  <c r="C383" i="7"/>
  <c r="C384" i="7"/>
  <c r="C385" i="7"/>
  <c r="C386" i="7"/>
  <c r="C387" i="7"/>
  <c r="C388" i="7"/>
  <c r="C389" i="7"/>
  <c r="C390" i="7"/>
  <c r="C391" i="7"/>
  <c r="C392" i="7"/>
  <c r="C393" i="7"/>
  <c r="C394" i="7"/>
  <c r="C395" i="7"/>
  <c r="C396" i="7"/>
  <c r="C397" i="7"/>
  <c r="C398" i="7"/>
  <c r="C399" i="7"/>
  <c r="C400" i="7"/>
  <c r="C401" i="7"/>
  <c r="C402" i="7"/>
  <c r="C403" i="7"/>
  <c r="C404" i="7"/>
  <c r="C405" i="7"/>
  <c r="C406" i="7"/>
  <c r="C407" i="7"/>
  <c r="C408" i="7"/>
  <c r="C409" i="7"/>
  <c r="C410" i="7"/>
  <c r="C411" i="7"/>
  <c r="C412" i="7"/>
  <c r="C413" i="7"/>
  <c r="C414" i="7"/>
  <c r="C415" i="7"/>
  <c r="C416" i="7"/>
  <c r="C417" i="7"/>
  <c r="C418" i="7"/>
  <c r="C419" i="7"/>
  <c r="C420" i="7"/>
  <c r="C421" i="7"/>
  <c r="C422" i="7"/>
  <c r="C423" i="7"/>
  <c r="C424" i="7"/>
  <c r="C425" i="7"/>
  <c r="C426" i="7"/>
  <c r="C427" i="7"/>
  <c r="C428" i="7"/>
  <c r="C429" i="7"/>
  <c r="C430" i="7"/>
  <c r="C431" i="7"/>
  <c r="C432" i="7"/>
  <c r="C433" i="7"/>
  <c r="C434" i="7"/>
  <c r="C435" i="7"/>
  <c r="C436" i="7"/>
  <c r="C437" i="7"/>
  <c r="C438" i="7"/>
  <c r="C439" i="7"/>
  <c r="C440" i="7"/>
  <c r="C441" i="7"/>
  <c r="C442" i="7"/>
  <c r="C443" i="7"/>
  <c r="C444" i="7"/>
  <c r="C445" i="7"/>
  <c r="C446" i="7"/>
  <c r="C447" i="7"/>
  <c r="C448" i="7"/>
  <c r="C449" i="7"/>
  <c r="C450" i="7"/>
  <c r="C451" i="7"/>
  <c r="C452" i="7"/>
  <c r="C453" i="7"/>
  <c r="C454" i="7"/>
  <c r="C455" i="7"/>
  <c r="C456" i="7"/>
  <c r="C457" i="7"/>
  <c r="C458" i="7"/>
  <c r="C459" i="7"/>
  <c r="C460" i="7"/>
  <c r="C461" i="7"/>
  <c r="C462" i="7"/>
  <c r="C463" i="7"/>
  <c r="C464" i="7"/>
  <c r="C465" i="7"/>
  <c r="C466" i="7"/>
  <c r="C467" i="7"/>
  <c r="C468" i="7"/>
  <c r="C469" i="7"/>
  <c r="C470" i="7"/>
  <c r="C471" i="7"/>
  <c r="C472" i="7"/>
  <c r="C473" i="7"/>
  <c r="C474" i="7"/>
  <c r="C475" i="7"/>
  <c r="C476" i="7"/>
  <c r="C477" i="7"/>
  <c r="C478" i="7"/>
  <c r="C479" i="7"/>
  <c r="C480" i="7"/>
  <c r="C481" i="7"/>
  <c r="C482" i="7"/>
  <c r="C483" i="7"/>
  <c r="C484" i="7"/>
  <c r="C485" i="7"/>
  <c r="C486" i="7"/>
  <c r="C487" i="7"/>
  <c r="C488" i="7"/>
  <c r="C489" i="7"/>
  <c r="C490" i="7"/>
  <c r="C491" i="7"/>
  <c r="C492" i="7"/>
  <c r="C493" i="7"/>
  <c r="C494" i="7"/>
  <c r="C495" i="7"/>
  <c r="C496" i="7"/>
  <c r="C497" i="7"/>
  <c r="C498" i="7"/>
  <c r="C499" i="7"/>
  <c r="C500" i="7"/>
  <c r="C501" i="7"/>
  <c r="C502" i="7"/>
  <c r="C503" i="7"/>
  <c r="C504" i="7"/>
  <c r="C505" i="7"/>
  <c r="C506" i="7"/>
  <c r="C507" i="7"/>
  <c r="C508" i="7"/>
  <c r="C509" i="7"/>
  <c r="C510" i="7"/>
  <c r="C511" i="7"/>
  <c r="C512" i="7"/>
  <c r="C513" i="7"/>
  <c r="C514" i="7"/>
  <c r="C515" i="7"/>
  <c r="C516" i="7"/>
  <c r="C517" i="7"/>
  <c r="C518" i="7"/>
  <c r="C519" i="7"/>
  <c r="C520" i="7"/>
  <c r="C521" i="7"/>
  <c r="C522" i="7"/>
  <c r="C523" i="7"/>
  <c r="C524" i="7"/>
  <c r="C525" i="7"/>
  <c r="C526" i="7"/>
  <c r="C527" i="7"/>
  <c r="C528" i="7"/>
  <c r="C529" i="7"/>
  <c r="C530" i="7"/>
  <c r="C531" i="7"/>
  <c r="C532" i="7"/>
  <c r="C533" i="7"/>
  <c r="C534" i="7"/>
  <c r="C535" i="7"/>
  <c r="C536" i="7"/>
  <c r="C537" i="7"/>
  <c r="C538" i="7"/>
  <c r="C539" i="7"/>
  <c r="C540" i="7"/>
  <c r="C541" i="7"/>
  <c r="C542" i="7"/>
  <c r="C543" i="7"/>
  <c r="C544" i="7"/>
  <c r="C545" i="7"/>
  <c r="C546" i="7"/>
  <c r="C547" i="7"/>
  <c r="C548" i="7"/>
  <c r="C549" i="7"/>
  <c r="C550" i="7"/>
  <c r="C551" i="7"/>
  <c r="C552" i="7"/>
  <c r="C553" i="7"/>
  <c r="C554" i="7"/>
  <c r="C555" i="7"/>
  <c r="C556" i="7"/>
  <c r="C557" i="7"/>
  <c r="C558" i="7"/>
  <c r="C559" i="7"/>
  <c r="C560" i="7"/>
  <c r="C561" i="7"/>
  <c r="C562" i="7"/>
  <c r="C563" i="7"/>
  <c r="C564" i="7"/>
  <c r="C565" i="7"/>
  <c r="C566" i="7"/>
  <c r="C567" i="7"/>
  <c r="C568" i="7"/>
  <c r="C569" i="7"/>
  <c r="C570" i="7"/>
  <c r="C571" i="7"/>
  <c r="C572" i="7"/>
  <c r="C573" i="7"/>
  <c r="C574" i="7"/>
  <c r="C575" i="7"/>
  <c r="C576" i="7"/>
  <c r="C577" i="7"/>
  <c r="C578" i="7"/>
  <c r="C579" i="7"/>
  <c r="C580" i="7"/>
  <c r="C581" i="7"/>
  <c r="C582" i="7"/>
  <c r="C583" i="7"/>
  <c r="C584" i="7"/>
  <c r="C585" i="7"/>
  <c r="C586" i="7"/>
  <c r="C587" i="7"/>
  <c r="C588" i="7"/>
  <c r="C589" i="7"/>
  <c r="C590" i="7"/>
  <c r="C591" i="7"/>
  <c r="C592" i="7"/>
  <c r="C593" i="7"/>
  <c r="C594" i="7"/>
  <c r="C595" i="7"/>
  <c r="C596" i="7"/>
  <c r="C597" i="7"/>
  <c r="C598" i="7"/>
  <c r="C599" i="7"/>
  <c r="C600" i="7"/>
  <c r="C601" i="7"/>
  <c r="C602" i="7"/>
  <c r="C603" i="7"/>
  <c r="C604" i="7"/>
  <c r="C605" i="7"/>
  <c r="C606" i="7"/>
  <c r="C607" i="7"/>
  <c r="C608" i="7"/>
  <c r="C609" i="7"/>
  <c r="C610" i="7"/>
  <c r="C611" i="7"/>
  <c r="C612" i="7"/>
  <c r="C613" i="7"/>
  <c r="C614" i="7"/>
  <c r="C615" i="7"/>
  <c r="C616" i="7"/>
  <c r="C617" i="7"/>
  <c r="C618" i="7"/>
  <c r="C619" i="7"/>
  <c r="C620" i="7"/>
  <c r="C621" i="7"/>
  <c r="C622" i="7"/>
  <c r="C623" i="7"/>
  <c r="C624" i="7"/>
  <c r="C625" i="7"/>
  <c r="C626" i="7"/>
  <c r="C627" i="7"/>
  <c r="C628" i="7"/>
  <c r="C629" i="7"/>
  <c r="C630" i="7"/>
  <c r="C631" i="7"/>
  <c r="C632" i="7"/>
  <c r="C633" i="7"/>
  <c r="C634" i="7"/>
  <c r="C635" i="7"/>
  <c r="C636" i="7"/>
  <c r="C637" i="7"/>
  <c r="C638" i="7"/>
  <c r="C639" i="7"/>
  <c r="C640" i="7"/>
  <c r="C641" i="7"/>
  <c r="C642" i="7"/>
  <c r="C643" i="7"/>
  <c r="C644" i="7"/>
  <c r="C645" i="7"/>
  <c r="C646" i="7"/>
  <c r="C647" i="7"/>
  <c r="C648" i="7"/>
  <c r="C649" i="7"/>
  <c r="C650" i="7"/>
  <c r="C651" i="7"/>
  <c r="C652" i="7"/>
  <c r="C653" i="7"/>
  <c r="C654" i="7"/>
  <c r="C655" i="7"/>
  <c r="C656" i="7"/>
  <c r="C657" i="7"/>
  <c r="C658" i="7"/>
  <c r="C659" i="7"/>
  <c r="C660" i="7"/>
  <c r="C661" i="7"/>
  <c r="C662" i="7"/>
  <c r="C663" i="7"/>
  <c r="C664" i="7"/>
  <c r="C665" i="7"/>
  <c r="C666" i="7"/>
  <c r="C667" i="7"/>
  <c r="C668" i="7"/>
  <c r="C669" i="7"/>
  <c r="C670" i="7"/>
  <c r="C671" i="7"/>
  <c r="C672" i="7"/>
  <c r="C673" i="7"/>
  <c r="C674" i="7"/>
  <c r="C675" i="7"/>
  <c r="C676" i="7"/>
  <c r="C677" i="7"/>
  <c r="C678" i="7"/>
  <c r="C679" i="7"/>
  <c r="C680" i="7"/>
  <c r="C681" i="7"/>
  <c r="C682" i="7"/>
  <c r="C683" i="7"/>
  <c r="C684" i="7"/>
  <c r="C685" i="7"/>
  <c r="C686" i="7"/>
  <c r="C687" i="7"/>
  <c r="C688" i="7"/>
  <c r="C689" i="7"/>
  <c r="C690" i="7"/>
  <c r="C691" i="7"/>
  <c r="C692" i="7"/>
  <c r="C693" i="7"/>
  <c r="C694" i="7"/>
  <c r="C695" i="7"/>
  <c r="C696" i="7"/>
  <c r="C697" i="7"/>
  <c r="C698" i="7"/>
  <c r="C699" i="7"/>
  <c r="C700" i="7"/>
  <c r="C701" i="7"/>
  <c r="C702" i="7"/>
  <c r="C703" i="7"/>
  <c r="C704" i="7"/>
  <c r="C705" i="7"/>
  <c r="C706" i="7"/>
  <c r="C707" i="7"/>
  <c r="C708" i="7"/>
  <c r="C709" i="7"/>
  <c r="C710" i="7"/>
  <c r="C711" i="7"/>
  <c r="C712" i="7"/>
  <c r="C713" i="7"/>
  <c r="C714" i="7"/>
  <c r="C715" i="7"/>
  <c r="C716" i="7"/>
  <c r="C717" i="7"/>
  <c r="C718" i="7"/>
  <c r="C719" i="7"/>
  <c r="C720" i="7"/>
  <c r="C721" i="7"/>
  <c r="C722" i="7"/>
  <c r="C723" i="7"/>
  <c r="C724" i="7"/>
  <c r="C725" i="7"/>
  <c r="C726" i="7"/>
  <c r="C727" i="7"/>
  <c r="C728" i="7"/>
  <c r="C729" i="7"/>
  <c r="C730" i="7"/>
  <c r="C731" i="7"/>
  <c r="C732" i="7"/>
  <c r="C733" i="7"/>
  <c r="C734" i="7"/>
  <c r="C735" i="7"/>
  <c r="C736" i="7"/>
  <c r="C737" i="7"/>
  <c r="C738" i="7"/>
  <c r="C739" i="7"/>
  <c r="C740" i="7"/>
  <c r="C741" i="7"/>
  <c r="C742" i="7"/>
  <c r="C743" i="7"/>
  <c r="C744" i="7"/>
  <c r="C745" i="7"/>
  <c r="C746" i="7"/>
  <c r="C747" i="7"/>
  <c r="C748" i="7"/>
  <c r="C749" i="7"/>
  <c r="C750" i="7"/>
  <c r="C751" i="7"/>
  <c r="C752" i="7"/>
  <c r="C753" i="7"/>
  <c r="C754" i="7"/>
  <c r="C755" i="7"/>
  <c r="C756" i="7"/>
  <c r="C757" i="7"/>
  <c r="C758" i="7"/>
  <c r="C759" i="7"/>
  <c r="C760" i="7"/>
  <c r="C761" i="7"/>
  <c r="C762" i="7"/>
  <c r="C763" i="7"/>
  <c r="C764" i="7"/>
  <c r="C765" i="7"/>
  <c r="C766" i="7"/>
  <c r="C767" i="7"/>
  <c r="C768" i="7"/>
  <c r="C769" i="7"/>
  <c r="C770" i="7"/>
  <c r="C771" i="7"/>
  <c r="C772" i="7"/>
  <c r="C773" i="7"/>
  <c r="C774" i="7"/>
  <c r="C775" i="7"/>
  <c r="C776" i="7"/>
  <c r="C777" i="7"/>
  <c r="C778" i="7"/>
  <c r="C779" i="7"/>
  <c r="C780" i="7"/>
  <c r="C781" i="7"/>
  <c r="C782" i="7"/>
  <c r="C783" i="7"/>
  <c r="C784" i="7"/>
  <c r="C785" i="7"/>
  <c r="C786" i="7"/>
  <c r="C787" i="7"/>
  <c r="C788" i="7"/>
  <c r="C789" i="7"/>
  <c r="C790" i="7"/>
  <c r="C791" i="7"/>
  <c r="C792" i="7"/>
  <c r="C793" i="7"/>
  <c r="C794" i="7"/>
  <c r="C795" i="7"/>
  <c r="C796" i="7"/>
  <c r="C797" i="7"/>
  <c r="C798" i="7"/>
  <c r="C799" i="7"/>
  <c r="C800" i="7"/>
  <c r="C801" i="7"/>
  <c r="C802" i="7"/>
  <c r="C803" i="7"/>
  <c r="C804" i="7"/>
  <c r="C805" i="7"/>
  <c r="C806" i="7"/>
  <c r="C807" i="7"/>
  <c r="C808" i="7"/>
  <c r="C809" i="7"/>
  <c r="C810" i="7"/>
  <c r="C811" i="7"/>
  <c r="C812" i="7"/>
  <c r="C813" i="7"/>
  <c r="C814" i="7"/>
  <c r="C815" i="7"/>
  <c r="C816" i="7"/>
  <c r="C817" i="7"/>
  <c r="C818" i="7"/>
  <c r="C819" i="7"/>
  <c r="C820" i="7"/>
  <c r="C821" i="7"/>
  <c r="C822" i="7"/>
  <c r="C823" i="7"/>
  <c r="C824" i="7"/>
  <c r="C825" i="7"/>
  <c r="C826" i="7"/>
  <c r="C827" i="7"/>
  <c r="C828" i="7"/>
  <c r="C829" i="7"/>
  <c r="C830" i="7"/>
  <c r="C831" i="7"/>
  <c r="C832" i="7"/>
  <c r="C833" i="7"/>
  <c r="C834" i="7"/>
  <c r="C835" i="7"/>
  <c r="C836" i="7"/>
  <c r="C837" i="7"/>
  <c r="C838" i="7"/>
  <c r="C839" i="7"/>
  <c r="C840" i="7"/>
  <c r="C841" i="7"/>
  <c r="C842" i="7"/>
  <c r="C843" i="7"/>
  <c r="C844" i="7"/>
  <c r="C845" i="7"/>
  <c r="C846" i="7"/>
  <c r="C847" i="7"/>
  <c r="C848" i="7"/>
  <c r="C849" i="7"/>
  <c r="C850" i="7"/>
  <c r="C851" i="7"/>
  <c r="C852" i="7"/>
  <c r="C853" i="7"/>
  <c r="C854" i="7"/>
  <c r="C855" i="7"/>
  <c r="C856" i="7"/>
  <c r="C857" i="7"/>
  <c r="C858" i="7"/>
  <c r="C859" i="7"/>
  <c r="C860" i="7"/>
  <c r="C861" i="7"/>
  <c r="C862" i="7"/>
  <c r="C863" i="7"/>
  <c r="C864" i="7"/>
  <c r="C865" i="7"/>
  <c r="C866" i="7"/>
  <c r="C867" i="7"/>
  <c r="C868" i="7"/>
  <c r="C869" i="7"/>
  <c r="C870" i="7"/>
  <c r="C871" i="7"/>
  <c r="C872" i="7"/>
  <c r="C873" i="7"/>
  <c r="C874" i="7"/>
  <c r="C875" i="7"/>
  <c r="C876" i="7"/>
  <c r="C877" i="7"/>
  <c r="C878" i="7"/>
  <c r="C879" i="7"/>
  <c r="C880" i="7"/>
  <c r="C881" i="7"/>
  <c r="C882" i="7"/>
  <c r="C883" i="7"/>
  <c r="C884" i="7"/>
  <c r="C885" i="7"/>
  <c r="C886" i="7"/>
  <c r="C887" i="7"/>
  <c r="C888" i="7"/>
  <c r="C889" i="7"/>
  <c r="C890" i="7"/>
  <c r="C891" i="7"/>
  <c r="C892" i="7"/>
  <c r="C893" i="7"/>
  <c r="C894" i="7"/>
  <c r="C895" i="7"/>
  <c r="C896" i="7"/>
  <c r="C897" i="7"/>
  <c r="C898" i="7"/>
  <c r="C899" i="7"/>
  <c r="C900" i="7"/>
  <c r="C901" i="7"/>
  <c r="C902" i="7"/>
  <c r="C903" i="7"/>
  <c r="C904" i="7"/>
  <c r="C905" i="7"/>
  <c r="C906" i="7"/>
  <c r="C907" i="7"/>
  <c r="C908" i="7"/>
  <c r="C909" i="7"/>
  <c r="C910" i="7"/>
  <c r="C911" i="7"/>
  <c r="C912" i="7"/>
  <c r="C913" i="7"/>
  <c r="C914" i="7"/>
  <c r="C915" i="7"/>
  <c r="C916" i="7"/>
  <c r="C917" i="7"/>
  <c r="C918" i="7"/>
  <c r="C919" i="7"/>
  <c r="C920" i="7"/>
  <c r="C921" i="7"/>
  <c r="C922" i="7"/>
  <c r="C923" i="7"/>
  <c r="C924" i="7"/>
  <c r="C925" i="7"/>
  <c r="C926" i="7"/>
  <c r="C927" i="7"/>
  <c r="C928" i="7"/>
  <c r="C929" i="7"/>
  <c r="C930" i="7"/>
  <c r="C931" i="7"/>
  <c r="C932" i="7"/>
  <c r="C933" i="7"/>
  <c r="C934" i="7"/>
  <c r="C935" i="7"/>
  <c r="C936" i="7"/>
  <c r="C937" i="7"/>
  <c r="C938" i="7"/>
  <c r="C939" i="7"/>
  <c r="C940" i="7"/>
  <c r="C941" i="7"/>
  <c r="C942" i="7"/>
  <c r="C943" i="7"/>
  <c r="C944" i="7"/>
  <c r="C945" i="7"/>
  <c r="C946" i="7"/>
  <c r="C947" i="7"/>
  <c r="C948" i="7"/>
  <c r="C949" i="7"/>
  <c r="C950" i="7"/>
  <c r="C951" i="7"/>
  <c r="C952" i="7"/>
  <c r="C953" i="7"/>
  <c r="C954" i="7"/>
  <c r="C955" i="7"/>
  <c r="C956" i="7"/>
  <c r="C957" i="7"/>
  <c r="C958" i="7"/>
  <c r="C959" i="7"/>
  <c r="C960" i="7"/>
  <c r="C961" i="7"/>
  <c r="C962" i="7"/>
  <c r="C963" i="7"/>
  <c r="C964" i="7"/>
  <c r="C965" i="7"/>
  <c r="C966" i="7"/>
  <c r="C967" i="7"/>
  <c r="C968" i="7"/>
  <c r="C969" i="7"/>
  <c r="C970" i="7"/>
  <c r="C971" i="7"/>
  <c r="C972" i="7"/>
  <c r="C973" i="7"/>
  <c r="C974" i="7"/>
  <c r="C975" i="7"/>
  <c r="C976" i="7"/>
  <c r="C977" i="7"/>
  <c r="C978" i="7"/>
  <c r="C979" i="7"/>
  <c r="C980" i="7"/>
  <c r="C981" i="7"/>
  <c r="C982" i="7"/>
  <c r="C983" i="7"/>
  <c r="C984" i="7"/>
  <c r="C985" i="7"/>
  <c r="C986" i="7"/>
  <c r="C987" i="7"/>
  <c r="C988" i="7"/>
  <c r="C989" i="7"/>
  <c r="C990" i="7"/>
  <c r="C991" i="7"/>
  <c r="C992" i="7"/>
  <c r="C993" i="7"/>
  <c r="C994" i="7"/>
  <c r="C995" i="7"/>
  <c r="C996" i="7"/>
  <c r="C997" i="7"/>
  <c r="C998" i="7"/>
  <c r="C999" i="7"/>
  <c r="C1000" i="7"/>
  <c r="C1001" i="7"/>
  <c r="C17" i="15"/>
  <c r="J10" i="7"/>
  <c r="I10"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J104" i="7"/>
  <c r="J105" i="7"/>
  <c r="J106" i="7"/>
  <c r="J107" i="7"/>
  <c r="J108" i="7"/>
  <c r="J109" i="7"/>
  <c r="J110" i="7"/>
  <c r="J111" i="7"/>
  <c r="J112" i="7"/>
  <c r="J113" i="7"/>
  <c r="J114" i="7"/>
  <c r="J115" i="7"/>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56" i="7"/>
  <c r="J157" i="7"/>
  <c r="J158" i="7"/>
  <c r="J159" i="7"/>
  <c r="J160" i="7"/>
  <c r="J161" i="7"/>
  <c r="J162" i="7"/>
  <c r="J163" i="7"/>
  <c r="J164" i="7"/>
  <c r="J165" i="7"/>
  <c r="J166" i="7"/>
  <c r="J167" i="7"/>
  <c r="J168" i="7"/>
  <c r="J169" i="7"/>
  <c r="J170" i="7"/>
  <c r="J171" i="7"/>
  <c r="J172" i="7"/>
  <c r="J173" i="7"/>
  <c r="J174" i="7"/>
  <c r="J175" i="7"/>
  <c r="J176" i="7"/>
  <c r="J177" i="7"/>
  <c r="J178" i="7"/>
  <c r="J179" i="7"/>
  <c r="J180" i="7"/>
  <c r="J181" i="7"/>
  <c r="J182" i="7"/>
  <c r="J183" i="7"/>
  <c r="J184" i="7"/>
  <c r="J185" i="7"/>
  <c r="J186" i="7"/>
  <c r="J187" i="7"/>
  <c r="J188" i="7"/>
  <c r="J189" i="7"/>
  <c r="J190" i="7"/>
  <c r="J191" i="7"/>
  <c r="J192" i="7"/>
  <c r="J193" i="7"/>
  <c r="J194" i="7"/>
  <c r="J195" i="7"/>
  <c r="J196" i="7"/>
  <c r="J197" i="7"/>
  <c r="J198" i="7"/>
  <c r="J199" i="7"/>
  <c r="J200" i="7"/>
  <c r="J201" i="7"/>
  <c r="J202" i="7"/>
  <c r="J203" i="7"/>
  <c r="J204" i="7"/>
  <c r="J205" i="7"/>
  <c r="J206" i="7"/>
  <c r="J207" i="7"/>
  <c r="J208" i="7"/>
  <c r="J209" i="7"/>
  <c r="J210" i="7"/>
  <c r="J211" i="7"/>
  <c r="J212" i="7"/>
  <c r="J213" i="7"/>
  <c r="J214" i="7"/>
  <c r="J215" i="7"/>
  <c r="J216" i="7"/>
  <c r="J217" i="7"/>
  <c r="J218" i="7"/>
  <c r="J219" i="7"/>
  <c r="J220" i="7"/>
  <c r="J221" i="7"/>
  <c r="J222" i="7"/>
  <c r="J223" i="7"/>
  <c r="J224" i="7"/>
  <c r="J225" i="7"/>
  <c r="J226" i="7"/>
  <c r="J227" i="7"/>
  <c r="J228" i="7"/>
  <c r="J229" i="7"/>
  <c r="J230" i="7"/>
  <c r="J231" i="7"/>
  <c r="J232" i="7"/>
  <c r="J233" i="7"/>
  <c r="J234" i="7"/>
  <c r="J235" i="7"/>
  <c r="J236" i="7"/>
  <c r="J237" i="7"/>
  <c r="J238" i="7"/>
  <c r="J239" i="7"/>
  <c r="J240" i="7"/>
  <c r="J241" i="7"/>
  <c r="J242" i="7"/>
  <c r="J243" i="7"/>
  <c r="J244" i="7"/>
  <c r="J245" i="7"/>
  <c r="J246" i="7"/>
  <c r="J247" i="7"/>
  <c r="J248" i="7"/>
  <c r="J249" i="7"/>
  <c r="J250" i="7"/>
  <c r="J251" i="7"/>
  <c r="J252" i="7"/>
  <c r="J253" i="7"/>
  <c r="J254" i="7"/>
  <c r="J255" i="7"/>
  <c r="J256" i="7"/>
  <c r="J257" i="7"/>
  <c r="J258" i="7"/>
  <c r="J259" i="7"/>
  <c r="J260" i="7"/>
  <c r="J261" i="7"/>
  <c r="J262" i="7"/>
  <c r="J263" i="7"/>
  <c r="J264" i="7"/>
  <c r="J265" i="7"/>
  <c r="J266" i="7"/>
  <c r="J267" i="7"/>
  <c r="J268" i="7"/>
  <c r="J269" i="7"/>
  <c r="J270" i="7"/>
  <c r="J271" i="7"/>
  <c r="J272" i="7"/>
  <c r="J273" i="7"/>
  <c r="J274" i="7"/>
  <c r="J275" i="7"/>
  <c r="J276" i="7"/>
  <c r="J277" i="7"/>
  <c r="J278" i="7"/>
  <c r="J279" i="7"/>
  <c r="J280" i="7"/>
  <c r="J281" i="7"/>
  <c r="J282" i="7"/>
  <c r="J283" i="7"/>
  <c r="J284" i="7"/>
  <c r="J285" i="7"/>
  <c r="J286" i="7"/>
  <c r="J287" i="7"/>
  <c r="J288" i="7"/>
  <c r="J289" i="7"/>
  <c r="J290" i="7"/>
  <c r="J291" i="7"/>
  <c r="J292" i="7"/>
  <c r="J293" i="7"/>
  <c r="J294" i="7"/>
  <c r="J295" i="7"/>
  <c r="J296" i="7"/>
  <c r="J297" i="7"/>
  <c r="J298" i="7"/>
  <c r="J299" i="7"/>
  <c r="J300" i="7"/>
  <c r="J301" i="7"/>
  <c r="J302" i="7"/>
  <c r="J303" i="7"/>
  <c r="J304" i="7"/>
  <c r="J305" i="7"/>
  <c r="J306" i="7"/>
  <c r="J307" i="7"/>
  <c r="J308" i="7"/>
  <c r="J309" i="7"/>
  <c r="J310" i="7"/>
  <c r="J311" i="7"/>
  <c r="J312" i="7"/>
  <c r="J313" i="7"/>
  <c r="J314" i="7"/>
  <c r="J315" i="7"/>
  <c r="J316" i="7"/>
  <c r="J317" i="7"/>
  <c r="J318" i="7"/>
  <c r="J319" i="7"/>
  <c r="J320" i="7"/>
  <c r="J321" i="7"/>
  <c r="J322" i="7"/>
  <c r="J323" i="7"/>
  <c r="J324" i="7"/>
  <c r="J325" i="7"/>
  <c r="J326" i="7"/>
  <c r="J327" i="7"/>
  <c r="J328" i="7"/>
  <c r="J329" i="7"/>
  <c r="J330" i="7"/>
  <c r="J331" i="7"/>
  <c r="J332" i="7"/>
  <c r="J333" i="7"/>
  <c r="J334" i="7"/>
  <c r="J335" i="7"/>
  <c r="J336" i="7"/>
  <c r="J337" i="7"/>
  <c r="J338" i="7"/>
  <c r="J339" i="7"/>
  <c r="J340" i="7"/>
  <c r="J341" i="7"/>
  <c r="J342" i="7"/>
  <c r="J343" i="7"/>
  <c r="J344" i="7"/>
  <c r="J345" i="7"/>
  <c r="J346" i="7"/>
  <c r="J347" i="7"/>
  <c r="J348" i="7"/>
  <c r="J349" i="7"/>
  <c r="J350" i="7"/>
  <c r="J351" i="7"/>
  <c r="J352" i="7"/>
  <c r="J353" i="7"/>
  <c r="J354" i="7"/>
  <c r="J355" i="7"/>
  <c r="J356" i="7"/>
  <c r="J357" i="7"/>
  <c r="J358" i="7"/>
  <c r="J359" i="7"/>
  <c r="J360" i="7"/>
  <c r="J361" i="7"/>
  <c r="J362" i="7"/>
  <c r="J363" i="7"/>
  <c r="J364" i="7"/>
  <c r="J365" i="7"/>
  <c r="J366" i="7"/>
  <c r="J367" i="7"/>
  <c r="J368" i="7"/>
  <c r="J369" i="7"/>
  <c r="J370" i="7"/>
  <c r="J371" i="7"/>
  <c r="J372" i="7"/>
  <c r="J373" i="7"/>
  <c r="J374" i="7"/>
  <c r="J375" i="7"/>
  <c r="J376" i="7"/>
  <c r="J377" i="7"/>
  <c r="J378" i="7"/>
  <c r="J379" i="7"/>
  <c r="J380" i="7"/>
  <c r="J381" i="7"/>
  <c r="J382" i="7"/>
  <c r="J383" i="7"/>
  <c r="J384" i="7"/>
  <c r="J385" i="7"/>
  <c r="J386" i="7"/>
  <c r="J387" i="7"/>
  <c r="J388" i="7"/>
  <c r="J389" i="7"/>
  <c r="J390" i="7"/>
  <c r="J391" i="7"/>
  <c r="J392" i="7"/>
  <c r="J393" i="7"/>
  <c r="J394" i="7"/>
  <c r="J395" i="7"/>
  <c r="J396" i="7"/>
  <c r="J397" i="7"/>
  <c r="J398" i="7"/>
  <c r="J399" i="7"/>
  <c r="J400" i="7"/>
  <c r="J401" i="7"/>
  <c r="J402" i="7"/>
  <c r="J403" i="7"/>
  <c r="J404" i="7"/>
  <c r="J405" i="7"/>
  <c r="J406" i="7"/>
  <c r="J407" i="7"/>
  <c r="J408" i="7"/>
  <c r="J409" i="7"/>
  <c r="J410" i="7"/>
  <c r="J411" i="7"/>
  <c r="J412" i="7"/>
  <c r="J413" i="7"/>
  <c r="J414" i="7"/>
  <c r="J415" i="7"/>
  <c r="J416" i="7"/>
  <c r="J417" i="7"/>
  <c r="J418" i="7"/>
  <c r="J419" i="7"/>
  <c r="J420" i="7"/>
  <c r="J421" i="7"/>
  <c r="J422" i="7"/>
  <c r="J423" i="7"/>
  <c r="J424" i="7"/>
  <c r="J425" i="7"/>
  <c r="J426" i="7"/>
  <c r="J427" i="7"/>
  <c r="J428" i="7"/>
  <c r="J429" i="7"/>
  <c r="J430" i="7"/>
  <c r="J431" i="7"/>
  <c r="J432" i="7"/>
  <c r="J433" i="7"/>
  <c r="J434" i="7"/>
  <c r="J435" i="7"/>
  <c r="J436" i="7"/>
  <c r="J437" i="7"/>
  <c r="J438" i="7"/>
  <c r="J439" i="7"/>
  <c r="J440" i="7"/>
  <c r="J441" i="7"/>
  <c r="J442" i="7"/>
  <c r="J443" i="7"/>
  <c r="J444" i="7"/>
  <c r="J445" i="7"/>
  <c r="J446" i="7"/>
  <c r="J447" i="7"/>
  <c r="J448" i="7"/>
  <c r="J449" i="7"/>
  <c r="J450" i="7"/>
  <c r="J451" i="7"/>
  <c r="J452" i="7"/>
  <c r="J453" i="7"/>
  <c r="J454" i="7"/>
  <c r="J455" i="7"/>
  <c r="J456" i="7"/>
  <c r="J457" i="7"/>
  <c r="J458" i="7"/>
  <c r="J459" i="7"/>
  <c r="J460" i="7"/>
  <c r="J461" i="7"/>
  <c r="J462" i="7"/>
  <c r="J463" i="7"/>
  <c r="J464" i="7"/>
  <c r="J465" i="7"/>
  <c r="J466" i="7"/>
  <c r="J467" i="7"/>
  <c r="J468" i="7"/>
  <c r="J469" i="7"/>
  <c r="J470" i="7"/>
  <c r="J471" i="7"/>
  <c r="J472" i="7"/>
  <c r="J473" i="7"/>
  <c r="J474" i="7"/>
  <c r="J475" i="7"/>
  <c r="J476" i="7"/>
  <c r="J477" i="7"/>
  <c r="J478" i="7"/>
  <c r="J479" i="7"/>
  <c r="J480" i="7"/>
  <c r="J481" i="7"/>
  <c r="J482" i="7"/>
  <c r="J483" i="7"/>
  <c r="J484" i="7"/>
  <c r="J485" i="7"/>
  <c r="J486" i="7"/>
  <c r="J487" i="7"/>
  <c r="J488" i="7"/>
  <c r="J489" i="7"/>
  <c r="J490" i="7"/>
  <c r="J491" i="7"/>
  <c r="J492" i="7"/>
  <c r="J493" i="7"/>
  <c r="J494" i="7"/>
  <c r="J495" i="7"/>
  <c r="J496" i="7"/>
  <c r="J497" i="7"/>
  <c r="J498" i="7"/>
  <c r="J499" i="7"/>
  <c r="J500" i="7"/>
  <c r="J501" i="7"/>
  <c r="J502" i="7"/>
  <c r="J503" i="7"/>
  <c r="J504" i="7"/>
  <c r="J505" i="7"/>
  <c r="J506" i="7"/>
  <c r="J507" i="7"/>
  <c r="J508" i="7"/>
  <c r="J509" i="7"/>
  <c r="J510" i="7"/>
  <c r="J511" i="7"/>
  <c r="J512" i="7"/>
  <c r="J513" i="7"/>
  <c r="J514" i="7"/>
  <c r="J515" i="7"/>
  <c r="J516" i="7"/>
  <c r="J517" i="7"/>
  <c r="J518" i="7"/>
  <c r="J519" i="7"/>
  <c r="J520" i="7"/>
  <c r="J521" i="7"/>
  <c r="J522" i="7"/>
  <c r="J523" i="7"/>
  <c r="J524" i="7"/>
  <c r="J525" i="7"/>
  <c r="J526" i="7"/>
  <c r="J527" i="7"/>
  <c r="J528" i="7"/>
  <c r="J529" i="7"/>
  <c r="J530" i="7"/>
  <c r="J531" i="7"/>
  <c r="J532" i="7"/>
  <c r="J533" i="7"/>
  <c r="J534" i="7"/>
  <c r="J535" i="7"/>
  <c r="J536" i="7"/>
  <c r="J537" i="7"/>
  <c r="J538" i="7"/>
  <c r="J539" i="7"/>
  <c r="J540" i="7"/>
  <c r="J541" i="7"/>
  <c r="J542" i="7"/>
  <c r="J543" i="7"/>
  <c r="J544" i="7"/>
  <c r="J545" i="7"/>
  <c r="J546" i="7"/>
  <c r="J547" i="7"/>
  <c r="J548" i="7"/>
  <c r="J549" i="7"/>
  <c r="J550" i="7"/>
  <c r="J551" i="7"/>
  <c r="J552" i="7"/>
  <c r="J553" i="7"/>
  <c r="J554" i="7"/>
  <c r="J555" i="7"/>
  <c r="J556" i="7"/>
  <c r="J557" i="7"/>
  <c r="J558" i="7"/>
  <c r="J559" i="7"/>
  <c r="J560" i="7"/>
  <c r="J561" i="7"/>
  <c r="J562" i="7"/>
  <c r="J563" i="7"/>
  <c r="J564" i="7"/>
  <c r="J565" i="7"/>
  <c r="J566" i="7"/>
  <c r="J567" i="7"/>
  <c r="J568" i="7"/>
  <c r="J569" i="7"/>
  <c r="J570" i="7"/>
  <c r="J571" i="7"/>
  <c r="J572" i="7"/>
  <c r="J573" i="7"/>
  <c r="J574" i="7"/>
  <c r="J575" i="7"/>
  <c r="J576" i="7"/>
  <c r="J577" i="7"/>
  <c r="J578" i="7"/>
  <c r="J579" i="7"/>
  <c r="J580" i="7"/>
  <c r="J581" i="7"/>
  <c r="J582" i="7"/>
  <c r="J583" i="7"/>
  <c r="J584" i="7"/>
  <c r="J585" i="7"/>
  <c r="J586" i="7"/>
  <c r="J587" i="7"/>
  <c r="J588" i="7"/>
  <c r="J589" i="7"/>
  <c r="J590" i="7"/>
  <c r="J591" i="7"/>
  <c r="J592" i="7"/>
  <c r="J593" i="7"/>
  <c r="J594" i="7"/>
  <c r="J595" i="7"/>
  <c r="J596" i="7"/>
  <c r="J597" i="7"/>
  <c r="J598" i="7"/>
  <c r="J599" i="7"/>
  <c r="J600" i="7"/>
  <c r="J601" i="7"/>
  <c r="J602" i="7"/>
  <c r="J603" i="7"/>
  <c r="J604" i="7"/>
  <c r="J605" i="7"/>
  <c r="J606" i="7"/>
  <c r="J607" i="7"/>
  <c r="J608" i="7"/>
  <c r="J609" i="7"/>
  <c r="J610" i="7"/>
  <c r="J611" i="7"/>
  <c r="J612" i="7"/>
  <c r="J613" i="7"/>
  <c r="J614" i="7"/>
  <c r="J615" i="7"/>
  <c r="J616" i="7"/>
  <c r="J617" i="7"/>
  <c r="J618" i="7"/>
  <c r="J619" i="7"/>
  <c r="J620" i="7"/>
  <c r="J621" i="7"/>
  <c r="J622" i="7"/>
  <c r="J623" i="7"/>
  <c r="J624" i="7"/>
  <c r="J625" i="7"/>
  <c r="J626" i="7"/>
  <c r="J627" i="7"/>
  <c r="J628" i="7"/>
  <c r="J629" i="7"/>
  <c r="J630" i="7"/>
  <c r="J631" i="7"/>
  <c r="J632" i="7"/>
  <c r="J633" i="7"/>
  <c r="J634" i="7"/>
  <c r="J635" i="7"/>
  <c r="J636" i="7"/>
  <c r="J637" i="7"/>
  <c r="J638" i="7"/>
  <c r="J639" i="7"/>
  <c r="J640" i="7"/>
  <c r="J641" i="7"/>
  <c r="J642" i="7"/>
  <c r="J643" i="7"/>
  <c r="J644" i="7"/>
  <c r="J645" i="7"/>
  <c r="J646" i="7"/>
  <c r="J647" i="7"/>
  <c r="J648" i="7"/>
  <c r="J649" i="7"/>
  <c r="J650" i="7"/>
  <c r="J651" i="7"/>
  <c r="J652" i="7"/>
  <c r="J653" i="7"/>
  <c r="J654" i="7"/>
  <c r="J655" i="7"/>
  <c r="J656" i="7"/>
  <c r="J657" i="7"/>
  <c r="J658" i="7"/>
  <c r="J659" i="7"/>
  <c r="J660" i="7"/>
  <c r="J661" i="7"/>
  <c r="J662" i="7"/>
  <c r="J663" i="7"/>
  <c r="J664" i="7"/>
  <c r="J665" i="7"/>
  <c r="J666" i="7"/>
  <c r="J667" i="7"/>
  <c r="J668" i="7"/>
  <c r="J669" i="7"/>
  <c r="J670" i="7"/>
  <c r="J671" i="7"/>
  <c r="J672" i="7"/>
  <c r="J673" i="7"/>
  <c r="J674" i="7"/>
  <c r="J675" i="7"/>
  <c r="J676" i="7"/>
  <c r="J677" i="7"/>
  <c r="J678" i="7"/>
  <c r="J679" i="7"/>
  <c r="J680" i="7"/>
  <c r="J681" i="7"/>
  <c r="J682" i="7"/>
  <c r="J683" i="7"/>
  <c r="J684" i="7"/>
  <c r="J685" i="7"/>
  <c r="J686" i="7"/>
  <c r="J687" i="7"/>
  <c r="J688" i="7"/>
  <c r="J689" i="7"/>
  <c r="J690" i="7"/>
  <c r="J691" i="7"/>
  <c r="J692" i="7"/>
  <c r="J693" i="7"/>
  <c r="J694" i="7"/>
  <c r="J695" i="7"/>
  <c r="J696" i="7"/>
  <c r="J697" i="7"/>
  <c r="J698" i="7"/>
  <c r="J699" i="7"/>
  <c r="J700" i="7"/>
  <c r="J701" i="7"/>
  <c r="J702" i="7"/>
  <c r="J703" i="7"/>
  <c r="J704" i="7"/>
  <c r="J705" i="7"/>
  <c r="J706" i="7"/>
  <c r="J707" i="7"/>
  <c r="J708" i="7"/>
  <c r="J709" i="7"/>
  <c r="J710" i="7"/>
  <c r="J711" i="7"/>
  <c r="J712" i="7"/>
  <c r="J713" i="7"/>
  <c r="J714" i="7"/>
  <c r="J715" i="7"/>
  <c r="J716" i="7"/>
  <c r="J717" i="7"/>
  <c r="J718" i="7"/>
  <c r="J719" i="7"/>
  <c r="J720" i="7"/>
  <c r="J721" i="7"/>
  <c r="J722" i="7"/>
  <c r="J723" i="7"/>
  <c r="J724" i="7"/>
  <c r="J725" i="7"/>
  <c r="J726" i="7"/>
  <c r="J727" i="7"/>
  <c r="J728" i="7"/>
  <c r="J729" i="7"/>
  <c r="J730" i="7"/>
  <c r="J731" i="7"/>
  <c r="J732" i="7"/>
  <c r="J733" i="7"/>
  <c r="J734" i="7"/>
  <c r="J735" i="7"/>
  <c r="J736" i="7"/>
  <c r="J737" i="7"/>
  <c r="J738" i="7"/>
  <c r="J739" i="7"/>
  <c r="J740" i="7"/>
  <c r="J741" i="7"/>
  <c r="J742" i="7"/>
  <c r="J743" i="7"/>
  <c r="J744" i="7"/>
  <c r="J745" i="7"/>
  <c r="J746" i="7"/>
  <c r="J747" i="7"/>
  <c r="J748" i="7"/>
  <c r="J749" i="7"/>
  <c r="J750" i="7"/>
  <c r="J751" i="7"/>
  <c r="J752" i="7"/>
  <c r="J753" i="7"/>
  <c r="J754" i="7"/>
  <c r="J755" i="7"/>
  <c r="J756" i="7"/>
  <c r="J757" i="7"/>
  <c r="J758" i="7"/>
  <c r="J759" i="7"/>
  <c r="J760" i="7"/>
  <c r="J761" i="7"/>
  <c r="J762" i="7"/>
  <c r="J763" i="7"/>
  <c r="J764" i="7"/>
  <c r="J765" i="7"/>
  <c r="J766" i="7"/>
  <c r="J767" i="7"/>
  <c r="J768" i="7"/>
  <c r="J769" i="7"/>
  <c r="J770" i="7"/>
  <c r="J771" i="7"/>
  <c r="J772" i="7"/>
  <c r="J773" i="7"/>
  <c r="J774" i="7"/>
  <c r="J775" i="7"/>
  <c r="J776" i="7"/>
  <c r="J777" i="7"/>
  <c r="J778" i="7"/>
  <c r="J779" i="7"/>
  <c r="J780" i="7"/>
  <c r="J781" i="7"/>
  <c r="J782" i="7"/>
  <c r="J783" i="7"/>
  <c r="J784" i="7"/>
  <c r="J785" i="7"/>
  <c r="J786" i="7"/>
  <c r="J787" i="7"/>
  <c r="J788" i="7"/>
  <c r="J789" i="7"/>
  <c r="J790" i="7"/>
  <c r="J791" i="7"/>
  <c r="J792" i="7"/>
  <c r="J793" i="7"/>
  <c r="J794" i="7"/>
  <c r="J795" i="7"/>
  <c r="J796" i="7"/>
  <c r="J797" i="7"/>
  <c r="J798" i="7"/>
  <c r="J799" i="7"/>
  <c r="J800" i="7"/>
  <c r="J801" i="7"/>
  <c r="J802" i="7"/>
  <c r="J803" i="7"/>
  <c r="J804" i="7"/>
  <c r="J805" i="7"/>
  <c r="J806" i="7"/>
  <c r="J807" i="7"/>
  <c r="J808" i="7"/>
  <c r="J809" i="7"/>
  <c r="J810" i="7"/>
  <c r="J811" i="7"/>
  <c r="J812" i="7"/>
  <c r="J813" i="7"/>
  <c r="J814" i="7"/>
  <c r="J815" i="7"/>
  <c r="J816" i="7"/>
  <c r="J817" i="7"/>
  <c r="J818" i="7"/>
  <c r="J819" i="7"/>
  <c r="J820" i="7"/>
  <c r="J821" i="7"/>
  <c r="J822" i="7"/>
  <c r="J823" i="7"/>
  <c r="J824" i="7"/>
  <c r="J825" i="7"/>
  <c r="J826" i="7"/>
  <c r="J827" i="7"/>
  <c r="J828" i="7"/>
  <c r="J829" i="7"/>
  <c r="J830" i="7"/>
  <c r="J831" i="7"/>
  <c r="J832" i="7"/>
  <c r="J833" i="7"/>
  <c r="J834" i="7"/>
  <c r="J835" i="7"/>
  <c r="J836" i="7"/>
  <c r="J837" i="7"/>
  <c r="J838" i="7"/>
  <c r="J839" i="7"/>
  <c r="J840" i="7"/>
  <c r="J841" i="7"/>
  <c r="J842" i="7"/>
  <c r="J843" i="7"/>
  <c r="J844" i="7"/>
  <c r="J845" i="7"/>
  <c r="J846" i="7"/>
  <c r="J847" i="7"/>
  <c r="J848" i="7"/>
  <c r="J849" i="7"/>
  <c r="J850" i="7"/>
  <c r="J851" i="7"/>
  <c r="J852" i="7"/>
  <c r="J853" i="7"/>
  <c r="J854" i="7"/>
  <c r="J855" i="7"/>
  <c r="J856" i="7"/>
  <c r="J857" i="7"/>
  <c r="J858" i="7"/>
  <c r="J859" i="7"/>
  <c r="J860" i="7"/>
  <c r="J861" i="7"/>
  <c r="J862" i="7"/>
  <c r="J863" i="7"/>
  <c r="J864" i="7"/>
  <c r="J865" i="7"/>
  <c r="J866" i="7"/>
  <c r="J867" i="7"/>
  <c r="J868" i="7"/>
  <c r="J869" i="7"/>
  <c r="J870" i="7"/>
  <c r="J871" i="7"/>
  <c r="J872" i="7"/>
  <c r="J873" i="7"/>
  <c r="J874" i="7"/>
  <c r="J875" i="7"/>
  <c r="J876" i="7"/>
  <c r="J877" i="7"/>
  <c r="J878" i="7"/>
  <c r="J879" i="7"/>
  <c r="J880" i="7"/>
  <c r="J881" i="7"/>
  <c r="J882" i="7"/>
  <c r="J883" i="7"/>
  <c r="J884" i="7"/>
  <c r="J885" i="7"/>
  <c r="J886" i="7"/>
  <c r="J887" i="7"/>
  <c r="J888" i="7"/>
  <c r="J889" i="7"/>
  <c r="J890" i="7"/>
  <c r="J891" i="7"/>
  <c r="J892" i="7"/>
  <c r="J893" i="7"/>
  <c r="J894" i="7"/>
  <c r="J895" i="7"/>
  <c r="J896" i="7"/>
  <c r="J897" i="7"/>
  <c r="J898" i="7"/>
  <c r="J899" i="7"/>
  <c r="J900" i="7"/>
  <c r="J901" i="7"/>
  <c r="J902" i="7"/>
  <c r="J903" i="7"/>
  <c r="J904" i="7"/>
  <c r="J905" i="7"/>
  <c r="J906" i="7"/>
  <c r="J907" i="7"/>
  <c r="J908" i="7"/>
  <c r="J909" i="7"/>
  <c r="J910" i="7"/>
  <c r="J911" i="7"/>
  <c r="J912" i="7"/>
  <c r="J913" i="7"/>
  <c r="J914" i="7"/>
  <c r="J915" i="7"/>
  <c r="J916" i="7"/>
  <c r="J917" i="7"/>
  <c r="J918" i="7"/>
  <c r="J919" i="7"/>
  <c r="J920" i="7"/>
  <c r="J921" i="7"/>
  <c r="J922" i="7"/>
  <c r="J923" i="7"/>
  <c r="J924" i="7"/>
  <c r="J925" i="7"/>
  <c r="J926" i="7"/>
  <c r="J927" i="7"/>
  <c r="J928" i="7"/>
  <c r="J929" i="7"/>
  <c r="J930" i="7"/>
  <c r="J931" i="7"/>
  <c r="J932" i="7"/>
  <c r="J933" i="7"/>
  <c r="J934" i="7"/>
  <c r="J935" i="7"/>
  <c r="J936" i="7"/>
  <c r="J937" i="7"/>
  <c r="J938" i="7"/>
  <c r="J939" i="7"/>
  <c r="J940" i="7"/>
  <c r="J941" i="7"/>
  <c r="J942" i="7"/>
  <c r="J943" i="7"/>
  <c r="J944" i="7"/>
  <c r="J945" i="7"/>
  <c r="J946" i="7"/>
  <c r="J947" i="7"/>
  <c r="J948" i="7"/>
  <c r="J949" i="7"/>
  <c r="J950" i="7"/>
  <c r="J951" i="7"/>
  <c r="J952" i="7"/>
  <c r="J953" i="7"/>
  <c r="J954" i="7"/>
  <c r="J955" i="7"/>
  <c r="J956" i="7"/>
  <c r="J957" i="7"/>
  <c r="J958" i="7"/>
  <c r="J959" i="7"/>
  <c r="J960" i="7"/>
  <c r="J961" i="7"/>
  <c r="J962" i="7"/>
  <c r="J963" i="7"/>
  <c r="J964" i="7"/>
  <c r="J965" i="7"/>
  <c r="J966" i="7"/>
  <c r="J967" i="7"/>
  <c r="J968" i="7"/>
  <c r="J969" i="7"/>
  <c r="J970" i="7"/>
  <c r="J971" i="7"/>
  <c r="J972" i="7"/>
  <c r="J973" i="7"/>
  <c r="J974" i="7"/>
  <c r="J975" i="7"/>
  <c r="J976" i="7"/>
  <c r="J977" i="7"/>
  <c r="J978" i="7"/>
  <c r="J979" i="7"/>
  <c r="J980" i="7"/>
  <c r="J981" i="7"/>
  <c r="J982" i="7"/>
  <c r="J983" i="7"/>
  <c r="J984" i="7"/>
  <c r="J985" i="7"/>
  <c r="J986" i="7"/>
  <c r="J987" i="7"/>
  <c r="J988" i="7"/>
  <c r="J989" i="7"/>
  <c r="J990" i="7"/>
  <c r="J991" i="7"/>
  <c r="J992" i="7"/>
  <c r="J993" i="7"/>
  <c r="J994" i="7"/>
  <c r="J995" i="7"/>
  <c r="J996" i="7"/>
  <c r="J997" i="7"/>
  <c r="J998" i="7"/>
  <c r="J999" i="7"/>
  <c r="J1000" i="7"/>
  <c r="J1001" i="7"/>
  <c r="I11" i="7"/>
  <c r="I12" i="7"/>
  <c r="I13" i="7"/>
  <c r="I14" i="7"/>
  <c r="I15" i="7"/>
  <c r="B15" i="7" s="1"/>
  <c r="I16" i="7"/>
  <c r="B16" i="7" s="1"/>
  <c r="I17" i="7"/>
  <c r="B17" i="7" s="1"/>
  <c r="I18" i="7"/>
  <c r="B18" i="7" s="1"/>
  <c r="I19" i="7"/>
  <c r="B19" i="7" s="1"/>
  <c r="I20" i="7"/>
  <c r="B20" i="7" s="1"/>
  <c r="I21" i="7"/>
  <c r="B21" i="7" s="1"/>
  <c r="I22" i="7"/>
  <c r="B22" i="7" s="1"/>
  <c r="I23" i="7"/>
  <c r="B23" i="7" s="1"/>
  <c r="I24" i="7"/>
  <c r="B24" i="7" s="1"/>
  <c r="I25" i="7"/>
  <c r="B25" i="7" s="1"/>
  <c r="I26" i="7"/>
  <c r="B26" i="7" s="1"/>
  <c r="I27" i="7"/>
  <c r="B27" i="7" s="1"/>
  <c r="I28" i="7"/>
  <c r="B28" i="7" s="1"/>
  <c r="I29" i="7"/>
  <c r="B29" i="7" s="1"/>
  <c r="I30" i="7"/>
  <c r="B30" i="7" s="1"/>
  <c r="I31" i="7"/>
  <c r="B31" i="7" s="1"/>
  <c r="I32" i="7"/>
  <c r="B32" i="7" s="1"/>
  <c r="I33" i="7"/>
  <c r="B33" i="7" s="1"/>
  <c r="I34" i="7"/>
  <c r="B34" i="7" s="1"/>
  <c r="I35" i="7"/>
  <c r="B35" i="7" s="1"/>
  <c r="I36" i="7"/>
  <c r="B36" i="7" s="1"/>
  <c r="I37" i="7"/>
  <c r="B37" i="7" s="1"/>
  <c r="I38" i="7"/>
  <c r="B38" i="7" s="1"/>
  <c r="I39" i="7"/>
  <c r="B39" i="7" s="1"/>
  <c r="I40" i="7"/>
  <c r="B40" i="7" s="1"/>
  <c r="I41" i="7"/>
  <c r="B41" i="7" s="1"/>
  <c r="I42" i="7"/>
  <c r="B42" i="7" s="1"/>
  <c r="I43" i="7"/>
  <c r="B43" i="7" s="1"/>
  <c r="I44" i="7"/>
  <c r="B44" i="7" s="1"/>
  <c r="I45" i="7"/>
  <c r="B45" i="7" s="1"/>
  <c r="I46" i="7"/>
  <c r="B46" i="7" s="1"/>
  <c r="I47" i="7"/>
  <c r="B47" i="7" s="1"/>
  <c r="I48" i="7"/>
  <c r="B48" i="7" s="1"/>
  <c r="I49" i="7"/>
  <c r="B49" i="7" s="1"/>
  <c r="I50" i="7"/>
  <c r="B50" i="7" s="1"/>
  <c r="I51" i="7"/>
  <c r="B51" i="7" s="1"/>
  <c r="I52" i="7"/>
  <c r="B52" i="7" s="1"/>
  <c r="I53" i="7"/>
  <c r="B53" i="7" s="1"/>
  <c r="I54" i="7"/>
  <c r="B54" i="7" s="1"/>
  <c r="I55" i="7"/>
  <c r="B55" i="7" s="1"/>
  <c r="I56" i="7"/>
  <c r="B56" i="7" s="1"/>
  <c r="I57" i="7"/>
  <c r="B57" i="7" s="1"/>
  <c r="I58" i="7"/>
  <c r="B58" i="7" s="1"/>
  <c r="I59" i="7"/>
  <c r="B59" i="7" s="1"/>
  <c r="I60" i="7"/>
  <c r="B60" i="7" s="1"/>
  <c r="I61" i="7"/>
  <c r="B61" i="7" s="1"/>
  <c r="I62" i="7"/>
  <c r="B62" i="7" s="1"/>
  <c r="I63" i="7"/>
  <c r="B63" i="7" s="1"/>
  <c r="I64" i="7"/>
  <c r="B64" i="7" s="1"/>
  <c r="I65" i="7"/>
  <c r="B65" i="7" s="1"/>
  <c r="I66" i="7"/>
  <c r="B66" i="7" s="1"/>
  <c r="I67" i="7"/>
  <c r="B67" i="7" s="1"/>
  <c r="I68" i="7"/>
  <c r="B68" i="7" s="1"/>
  <c r="I69" i="7"/>
  <c r="B69" i="7" s="1"/>
  <c r="I70" i="7"/>
  <c r="B70" i="7" s="1"/>
  <c r="I71" i="7"/>
  <c r="B71" i="7" s="1"/>
  <c r="I72" i="7"/>
  <c r="B72" i="7" s="1"/>
  <c r="I73" i="7"/>
  <c r="B73" i="7" s="1"/>
  <c r="I74" i="7"/>
  <c r="B74" i="7" s="1"/>
  <c r="I75" i="7"/>
  <c r="B75" i="7" s="1"/>
  <c r="I76" i="7"/>
  <c r="B76" i="7" s="1"/>
  <c r="I77" i="7"/>
  <c r="B77" i="7" s="1"/>
  <c r="I78" i="7"/>
  <c r="B78" i="7" s="1"/>
  <c r="I79" i="7"/>
  <c r="B79" i="7" s="1"/>
  <c r="I80" i="7"/>
  <c r="B80" i="7" s="1"/>
  <c r="I81" i="7"/>
  <c r="B81" i="7" s="1"/>
  <c r="I82" i="7"/>
  <c r="B82" i="7" s="1"/>
  <c r="I83" i="7"/>
  <c r="B83" i="7" s="1"/>
  <c r="I84" i="7"/>
  <c r="B84" i="7" s="1"/>
  <c r="I85" i="7"/>
  <c r="B85" i="7" s="1"/>
  <c r="I86" i="7"/>
  <c r="B86" i="7" s="1"/>
  <c r="I87" i="7"/>
  <c r="B87" i="7" s="1"/>
  <c r="I88" i="7"/>
  <c r="B88" i="7" s="1"/>
  <c r="I89" i="7"/>
  <c r="B89" i="7" s="1"/>
  <c r="I90" i="7"/>
  <c r="B90" i="7" s="1"/>
  <c r="I91" i="7"/>
  <c r="B91" i="7" s="1"/>
  <c r="I92" i="7"/>
  <c r="B92" i="7" s="1"/>
  <c r="I93" i="7"/>
  <c r="B93" i="7" s="1"/>
  <c r="I94" i="7"/>
  <c r="B94" i="7" s="1"/>
  <c r="I95" i="7"/>
  <c r="B95" i="7" s="1"/>
  <c r="I96" i="7"/>
  <c r="B96" i="7" s="1"/>
  <c r="I97" i="7"/>
  <c r="B97" i="7" s="1"/>
  <c r="I98" i="7"/>
  <c r="B98" i="7" s="1"/>
  <c r="I99" i="7"/>
  <c r="B99" i="7" s="1"/>
  <c r="I100" i="7"/>
  <c r="B100" i="7" s="1"/>
  <c r="I101" i="7"/>
  <c r="B101" i="7" s="1"/>
  <c r="I102" i="7"/>
  <c r="B102" i="7" s="1"/>
  <c r="I103" i="7"/>
  <c r="B103" i="7" s="1"/>
  <c r="I104" i="7"/>
  <c r="B104" i="7" s="1"/>
  <c r="I105" i="7"/>
  <c r="B105" i="7" s="1"/>
  <c r="I106" i="7"/>
  <c r="B106" i="7" s="1"/>
  <c r="I107" i="7"/>
  <c r="B107" i="7" s="1"/>
  <c r="I108" i="7"/>
  <c r="B108" i="7" s="1"/>
  <c r="I109" i="7"/>
  <c r="B109" i="7" s="1"/>
  <c r="I110" i="7"/>
  <c r="B110" i="7" s="1"/>
  <c r="I111" i="7"/>
  <c r="B111" i="7" s="1"/>
  <c r="I112" i="7"/>
  <c r="B112" i="7" s="1"/>
  <c r="I113" i="7"/>
  <c r="B113" i="7" s="1"/>
  <c r="I114" i="7"/>
  <c r="B114" i="7" s="1"/>
  <c r="I115" i="7"/>
  <c r="B115" i="7" s="1"/>
  <c r="I116" i="7"/>
  <c r="B116" i="7" s="1"/>
  <c r="I117" i="7"/>
  <c r="B117" i="7" s="1"/>
  <c r="I118" i="7"/>
  <c r="B118" i="7" s="1"/>
  <c r="I119" i="7"/>
  <c r="B119" i="7" s="1"/>
  <c r="I120" i="7"/>
  <c r="B120" i="7" s="1"/>
  <c r="I121" i="7"/>
  <c r="B121" i="7" s="1"/>
  <c r="I122" i="7"/>
  <c r="B122" i="7" s="1"/>
  <c r="I123" i="7"/>
  <c r="B123" i="7" s="1"/>
  <c r="I124" i="7"/>
  <c r="B124" i="7" s="1"/>
  <c r="I125" i="7"/>
  <c r="B125" i="7" s="1"/>
  <c r="I126" i="7"/>
  <c r="B126" i="7" s="1"/>
  <c r="I127" i="7"/>
  <c r="B127" i="7" s="1"/>
  <c r="I128" i="7"/>
  <c r="B128" i="7" s="1"/>
  <c r="I129" i="7"/>
  <c r="B129" i="7" s="1"/>
  <c r="I130" i="7"/>
  <c r="B130" i="7" s="1"/>
  <c r="I131" i="7"/>
  <c r="B131" i="7" s="1"/>
  <c r="I132" i="7"/>
  <c r="B132" i="7" s="1"/>
  <c r="I133" i="7"/>
  <c r="B133" i="7" s="1"/>
  <c r="I134" i="7"/>
  <c r="B134" i="7" s="1"/>
  <c r="I135" i="7"/>
  <c r="B135" i="7" s="1"/>
  <c r="I136" i="7"/>
  <c r="B136" i="7" s="1"/>
  <c r="I137" i="7"/>
  <c r="B137" i="7" s="1"/>
  <c r="I138" i="7"/>
  <c r="B138" i="7" s="1"/>
  <c r="I139" i="7"/>
  <c r="B139" i="7" s="1"/>
  <c r="I140" i="7"/>
  <c r="B140" i="7" s="1"/>
  <c r="I141" i="7"/>
  <c r="B141" i="7" s="1"/>
  <c r="I142" i="7"/>
  <c r="B142" i="7" s="1"/>
  <c r="I143" i="7"/>
  <c r="B143" i="7" s="1"/>
  <c r="I144" i="7"/>
  <c r="B144" i="7" s="1"/>
  <c r="I145" i="7"/>
  <c r="B145" i="7" s="1"/>
  <c r="I146" i="7"/>
  <c r="B146" i="7" s="1"/>
  <c r="I147" i="7"/>
  <c r="B147" i="7" s="1"/>
  <c r="I148" i="7"/>
  <c r="B148" i="7" s="1"/>
  <c r="I149" i="7"/>
  <c r="B149" i="7" s="1"/>
  <c r="I150" i="7"/>
  <c r="B150" i="7" s="1"/>
  <c r="I151" i="7"/>
  <c r="B151" i="7" s="1"/>
  <c r="I152" i="7"/>
  <c r="B152" i="7" s="1"/>
  <c r="I153" i="7"/>
  <c r="B153" i="7" s="1"/>
  <c r="I154" i="7"/>
  <c r="B154" i="7" s="1"/>
  <c r="I155" i="7"/>
  <c r="B155" i="7" s="1"/>
  <c r="I156" i="7"/>
  <c r="B156" i="7" s="1"/>
  <c r="I157" i="7"/>
  <c r="B157" i="7" s="1"/>
  <c r="I158" i="7"/>
  <c r="B158" i="7" s="1"/>
  <c r="I159" i="7"/>
  <c r="B159" i="7" s="1"/>
  <c r="I160" i="7"/>
  <c r="B160" i="7" s="1"/>
  <c r="I161" i="7"/>
  <c r="B161" i="7" s="1"/>
  <c r="I162" i="7"/>
  <c r="B162" i="7" s="1"/>
  <c r="I163" i="7"/>
  <c r="B163" i="7" s="1"/>
  <c r="I164" i="7"/>
  <c r="B164" i="7" s="1"/>
  <c r="I165" i="7"/>
  <c r="B165" i="7" s="1"/>
  <c r="I166" i="7"/>
  <c r="B166" i="7" s="1"/>
  <c r="I167" i="7"/>
  <c r="B167" i="7" s="1"/>
  <c r="I168" i="7"/>
  <c r="B168" i="7" s="1"/>
  <c r="I169" i="7"/>
  <c r="B169" i="7" s="1"/>
  <c r="I170" i="7"/>
  <c r="B170" i="7" s="1"/>
  <c r="I171" i="7"/>
  <c r="B171" i="7" s="1"/>
  <c r="I172" i="7"/>
  <c r="B172" i="7" s="1"/>
  <c r="I173" i="7"/>
  <c r="B173" i="7" s="1"/>
  <c r="I174" i="7"/>
  <c r="B174" i="7" s="1"/>
  <c r="I175" i="7"/>
  <c r="B175" i="7" s="1"/>
  <c r="I176" i="7"/>
  <c r="B176" i="7" s="1"/>
  <c r="I177" i="7"/>
  <c r="B177" i="7" s="1"/>
  <c r="I178" i="7"/>
  <c r="B178" i="7" s="1"/>
  <c r="I179" i="7"/>
  <c r="B179" i="7" s="1"/>
  <c r="I180" i="7"/>
  <c r="B180" i="7" s="1"/>
  <c r="I181" i="7"/>
  <c r="B181" i="7" s="1"/>
  <c r="I182" i="7"/>
  <c r="B182" i="7" s="1"/>
  <c r="I183" i="7"/>
  <c r="B183" i="7" s="1"/>
  <c r="I184" i="7"/>
  <c r="B184" i="7" s="1"/>
  <c r="I185" i="7"/>
  <c r="B185" i="7" s="1"/>
  <c r="I186" i="7"/>
  <c r="B186" i="7" s="1"/>
  <c r="I187" i="7"/>
  <c r="B187" i="7" s="1"/>
  <c r="I188" i="7"/>
  <c r="B188" i="7" s="1"/>
  <c r="I189" i="7"/>
  <c r="B189" i="7" s="1"/>
  <c r="I190" i="7"/>
  <c r="B190" i="7" s="1"/>
  <c r="I191" i="7"/>
  <c r="B191" i="7" s="1"/>
  <c r="I192" i="7"/>
  <c r="B192" i="7" s="1"/>
  <c r="I193" i="7"/>
  <c r="B193" i="7" s="1"/>
  <c r="I194" i="7"/>
  <c r="B194" i="7" s="1"/>
  <c r="I195" i="7"/>
  <c r="B195" i="7" s="1"/>
  <c r="I196" i="7"/>
  <c r="B196" i="7" s="1"/>
  <c r="I197" i="7"/>
  <c r="B197" i="7" s="1"/>
  <c r="I198" i="7"/>
  <c r="B198" i="7" s="1"/>
  <c r="I199" i="7"/>
  <c r="B199" i="7" s="1"/>
  <c r="I200" i="7"/>
  <c r="B200" i="7" s="1"/>
  <c r="I201" i="7"/>
  <c r="B201" i="7" s="1"/>
  <c r="I202" i="7"/>
  <c r="B202" i="7" s="1"/>
  <c r="I203" i="7"/>
  <c r="B203" i="7" s="1"/>
  <c r="I204" i="7"/>
  <c r="B204" i="7" s="1"/>
  <c r="I205" i="7"/>
  <c r="B205" i="7" s="1"/>
  <c r="I206" i="7"/>
  <c r="B206" i="7" s="1"/>
  <c r="I207" i="7"/>
  <c r="B207" i="7" s="1"/>
  <c r="I208" i="7"/>
  <c r="B208" i="7" s="1"/>
  <c r="I209" i="7"/>
  <c r="B209" i="7" s="1"/>
  <c r="I210" i="7"/>
  <c r="B210" i="7" s="1"/>
  <c r="I211" i="7"/>
  <c r="B211" i="7" s="1"/>
  <c r="I212" i="7"/>
  <c r="B212" i="7" s="1"/>
  <c r="I213" i="7"/>
  <c r="B213" i="7" s="1"/>
  <c r="I214" i="7"/>
  <c r="B214" i="7" s="1"/>
  <c r="I215" i="7"/>
  <c r="B215" i="7" s="1"/>
  <c r="I216" i="7"/>
  <c r="B216" i="7" s="1"/>
  <c r="I217" i="7"/>
  <c r="B217" i="7" s="1"/>
  <c r="I218" i="7"/>
  <c r="B218" i="7" s="1"/>
  <c r="I219" i="7"/>
  <c r="B219" i="7" s="1"/>
  <c r="I220" i="7"/>
  <c r="B220" i="7" s="1"/>
  <c r="I221" i="7"/>
  <c r="B221" i="7" s="1"/>
  <c r="I222" i="7"/>
  <c r="B222" i="7" s="1"/>
  <c r="I223" i="7"/>
  <c r="B223" i="7" s="1"/>
  <c r="I224" i="7"/>
  <c r="B224" i="7" s="1"/>
  <c r="I225" i="7"/>
  <c r="B225" i="7" s="1"/>
  <c r="I226" i="7"/>
  <c r="B226" i="7" s="1"/>
  <c r="I227" i="7"/>
  <c r="B227" i="7" s="1"/>
  <c r="I228" i="7"/>
  <c r="B228" i="7" s="1"/>
  <c r="I229" i="7"/>
  <c r="B229" i="7" s="1"/>
  <c r="I230" i="7"/>
  <c r="B230" i="7" s="1"/>
  <c r="I231" i="7"/>
  <c r="B231" i="7" s="1"/>
  <c r="I232" i="7"/>
  <c r="B232" i="7" s="1"/>
  <c r="I233" i="7"/>
  <c r="B233" i="7" s="1"/>
  <c r="I234" i="7"/>
  <c r="B234" i="7" s="1"/>
  <c r="I235" i="7"/>
  <c r="B235" i="7" s="1"/>
  <c r="I236" i="7"/>
  <c r="B236" i="7" s="1"/>
  <c r="I237" i="7"/>
  <c r="B237" i="7" s="1"/>
  <c r="I238" i="7"/>
  <c r="B238" i="7" s="1"/>
  <c r="I239" i="7"/>
  <c r="B239" i="7" s="1"/>
  <c r="I240" i="7"/>
  <c r="B240" i="7" s="1"/>
  <c r="I241" i="7"/>
  <c r="B241" i="7" s="1"/>
  <c r="I242" i="7"/>
  <c r="B242" i="7" s="1"/>
  <c r="I243" i="7"/>
  <c r="B243" i="7" s="1"/>
  <c r="I244" i="7"/>
  <c r="B244" i="7" s="1"/>
  <c r="I245" i="7"/>
  <c r="B245" i="7" s="1"/>
  <c r="I246" i="7"/>
  <c r="B246" i="7" s="1"/>
  <c r="I247" i="7"/>
  <c r="B247" i="7" s="1"/>
  <c r="I248" i="7"/>
  <c r="B248" i="7" s="1"/>
  <c r="I249" i="7"/>
  <c r="B249" i="7" s="1"/>
  <c r="I250" i="7"/>
  <c r="B250" i="7" s="1"/>
  <c r="I251" i="7"/>
  <c r="B251" i="7" s="1"/>
  <c r="I252" i="7"/>
  <c r="B252" i="7" s="1"/>
  <c r="I253" i="7"/>
  <c r="B253" i="7" s="1"/>
  <c r="I254" i="7"/>
  <c r="B254" i="7" s="1"/>
  <c r="I255" i="7"/>
  <c r="B255" i="7" s="1"/>
  <c r="I256" i="7"/>
  <c r="B256" i="7" s="1"/>
  <c r="I257" i="7"/>
  <c r="B257" i="7" s="1"/>
  <c r="I258" i="7"/>
  <c r="B258" i="7" s="1"/>
  <c r="I259" i="7"/>
  <c r="B259" i="7" s="1"/>
  <c r="I260" i="7"/>
  <c r="B260" i="7" s="1"/>
  <c r="I261" i="7"/>
  <c r="B261" i="7" s="1"/>
  <c r="I262" i="7"/>
  <c r="B262" i="7" s="1"/>
  <c r="I263" i="7"/>
  <c r="B263" i="7" s="1"/>
  <c r="I264" i="7"/>
  <c r="B264" i="7" s="1"/>
  <c r="I265" i="7"/>
  <c r="B265" i="7" s="1"/>
  <c r="I266" i="7"/>
  <c r="B266" i="7" s="1"/>
  <c r="I267" i="7"/>
  <c r="B267" i="7" s="1"/>
  <c r="I268" i="7"/>
  <c r="B268" i="7" s="1"/>
  <c r="I269" i="7"/>
  <c r="B269" i="7" s="1"/>
  <c r="I270" i="7"/>
  <c r="B270" i="7" s="1"/>
  <c r="I271" i="7"/>
  <c r="B271" i="7" s="1"/>
  <c r="I272" i="7"/>
  <c r="B272" i="7" s="1"/>
  <c r="I273" i="7"/>
  <c r="B273" i="7" s="1"/>
  <c r="I274" i="7"/>
  <c r="B274" i="7" s="1"/>
  <c r="I275" i="7"/>
  <c r="B275" i="7" s="1"/>
  <c r="I276" i="7"/>
  <c r="B276" i="7" s="1"/>
  <c r="I277" i="7"/>
  <c r="B277" i="7" s="1"/>
  <c r="I278" i="7"/>
  <c r="B278" i="7" s="1"/>
  <c r="I279" i="7"/>
  <c r="B279" i="7" s="1"/>
  <c r="I280" i="7"/>
  <c r="B280" i="7" s="1"/>
  <c r="I281" i="7"/>
  <c r="B281" i="7" s="1"/>
  <c r="I282" i="7"/>
  <c r="B282" i="7" s="1"/>
  <c r="I283" i="7"/>
  <c r="B283" i="7" s="1"/>
  <c r="I284" i="7"/>
  <c r="B284" i="7" s="1"/>
  <c r="I285" i="7"/>
  <c r="B285" i="7" s="1"/>
  <c r="I286" i="7"/>
  <c r="B286" i="7" s="1"/>
  <c r="I287" i="7"/>
  <c r="B287" i="7" s="1"/>
  <c r="I288" i="7"/>
  <c r="B288" i="7" s="1"/>
  <c r="I289" i="7"/>
  <c r="B289" i="7" s="1"/>
  <c r="I290" i="7"/>
  <c r="B290" i="7" s="1"/>
  <c r="I291" i="7"/>
  <c r="B291" i="7" s="1"/>
  <c r="I292" i="7"/>
  <c r="B292" i="7" s="1"/>
  <c r="I293" i="7"/>
  <c r="B293" i="7" s="1"/>
  <c r="I294" i="7"/>
  <c r="B294" i="7" s="1"/>
  <c r="I295" i="7"/>
  <c r="B295" i="7" s="1"/>
  <c r="I296" i="7"/>
  <c r="B296" i="7" s="1"/>
  <c r="I297" i="7"/>
  <c r="B297" i="7" s="1"/>
  <c r="I298" i="7"/>
  <c r="B298" i="7" s="1"/>
  <c r="I299" i="7"/>
  <c r="B299" i="7" s="1"/>
  <c r="I300" i="7"/>
  <c r="B300" i="7" s="1"/>
  <c r="I301" i="7"/>
  <c r="B301" i="7" s="1"/>
  <c r="I302" i="7"/>
  <c r="B302" i="7" s="1"/>
  <c r="I303" i="7"/>
  <c r="B303" i="7" s="1"/>
  <c r="I304" i="7"/>
  <c r="B304" i="7" s="1"/>
  <c r="I305" i="7"/>
  <c r="B305" i="7" s="1"/>
  <c r="I306" i="7"/>
  <c r="B306" i="7" s="1"/>
  <c r="I307" i="7"/>
  <c r="B307" i="7" s="1"/>
  <c r="I308" i="7"/>
  <c r="B308" i="7" s="1"/>
  <c r="I309" i="7"/>
  <c r="B309" i="7" s="1"/>
  <c r="I310" i="7"/>
  <c r="B310" i="7" s="1"/>
  <c r="I311" i="7"/>
  <c r="B311" i="7" s="1"/>
  <c r="I312" i="7"/>
  <c r="B312" i="7" s="1"/>
  <c r="I313" i="7"/>
  <c r="B313" i="7" s="1"/>
  <c r="I314" i="7"/>
  <c r="B314" i="7" s="1"/>
  <c r="I315" i="7"/>
  <c r="B315" i="7" s="1"/>
  <c r="I316" i="7"/>
  <c r="B316" i="7" s="1"/>
  <c r="I317" i="7"/>
  <c r="B317" i="7" s="1"/>
  <c r="I318" i="7"/>
  <c r="B318" i="7" s="1"/>
  <c r="I319" i="7"/>
  <c r="B319" i="7" s="1"/>
  <c r="I320" i="7"/>
  <c r="B320" i="7" s="1"/>
  <c r="I321" i="7"/>
  <c r="B321" i="7" s="1"/>
  <c r="I322" i="7"/>
  <c r="B322" i="7" s="1"/>
  <c r="I323" i="7"/>
  <c r="B323" i="7" s="1"/>
  <c r="I324" i="7"/>
  <c r="B324" i="7" s="1"/>
  <c r="I325" i="7"/>
  <c r="B325" i="7" s="1"/>
  <c r="I326" i="7"/>
  <c r="B326" i="7" s="1"/>
  <c r="I327" i="7"/>
  <c r="B327" i="7" s="1"/>
  <c r="I328" i="7"/>
  <c r="B328" i="7" s="1"/>
  <c r="I329" i="7"/>
  <c r="B329" i="7" s="1"/>
  <c r="I330" i="7"/>
  <c r="B330" i="7" s="1"/>
  <c r="I331" i="7"/>
  <c r="B331" i="7" s="1"/>
  <c r="I332" i="7"/>
  <c r="B332" i="7" s="1"/>
  <c r="I333" i="7"/>
  <c r="B333" i="7" s="1"/>
  <c r="I334" i="7"/>
  <c r="B334" i="7" s="1"/>
  <c r="I335" i="7"/>
  <c r="B335" i="7" s="1"/>
  <c r="I336" i="7"/>
  <c r="B336" i="7" s="1"/>
  <c r="I337" i="7"/>
  <c r="B337" i="7" s="1"/>
  <c r="I338" i="7"/>
  <c r="B338" i="7" s="1"/>
  <c r="I339" i="7"/>
  <c r="B339" i="7" s="1"/>
  <c r="I340" i="7"/>
  <c r="B340" i="7" s="1"/>
  <c r="I341" i="7"/>
  <c r="B341" i="7" s="1"/>
  <c r="I342" i="7"/>
  <c r="B342" i="7" s="1"/>
  <c r="I343" i="7"/>
  <c r="B343" i="7" s="1"/>
  <c r="I344" i="7"/>
  <c r="B344" i="7" s="1"/>
  <c r="I345" i="7"/>
  <c r="B345" i="7" s="1"/>
  <c r="I346" i="7"/>
  <c r="B346" i="7" s="1"/>
  <c r="I347" i="7"/>
  <c r="B347" i="7" s="1"/>
  <c r="I348" i="7"/>
  <c r="B348" i="7" s="1"/>
  <c r="I349" i="7"/>
  <c r="B349" i="7" s="1"/>
  <c r="I350" i="7"/>
  <c r="B350" i="7" s="1"/>
  <c r="I351" i="7"/>
  <c r="B351" i="7" s="1"/>
  <c r="I352" i="7"/>
  <c r="B352" i="7" s="1"/>
  <c r="I353" i="7"/>
  <c r="B353" i="7" s="1"/>
  <c r="I354" i="7"/>
  <c r="B354" i="7" s="1"/>
  <c r="I355" i="7"/>
  <c r="B355" i="7" s="1"/>
  <c r="I356" i="7"/>
  <c r="B356" i="7" s="1"/>
  <c r="I357" i="7"/>
  <c r="B357" i="7" s="1"/>
  <c r="I358" i="7"/>
  <c r="B358" i="7" s="1"/>
  <c r="I359" i="7"/>
  <c r="B359" i="7" s="1"/>
  <c r="I360" i="7"/>
  <c r="B360" i="7" s="1"/>
  <c r="I361" i="7"/>
  <c r="B361" i="7" s="1"/>
  <c r="I362" i="7"/>
  <c r="B362" i="7" s="1"/>
  <c r="I363" i="7"/>
  <c r="B363" i="7" s="1"/>
  <c r="I364" i="7"/>
  <c r="B364" i="7" s="1"/>
  <c r="I365" i="7"/>
  <c r="B365" i="7" s="1"/>
  <c r="I366" i="7"/>
  <c r="B366" i="7" s="1"/>
  <c r="I367" i="7"/>
  <c r="B367" i="7" s="1"/>
  <c r="I368" i="7"/>
  <c r="B368" i="7" s="1"/>
  <c r="I369" i="7"/>
  <c r="B369" i="7" s="1"/>
  <c r="I370" i="7"/>
  <c r="B370" i="7" s="1"/>
  <c r="I371" i="7"/>
  <c r="B371" i="7" s="1"/>
  <c r="I372" i="7"/>
  <c r="B372" i="7" s="1"/>
  <c r="I373" i="7"/>
  <c r="B373" i="7" s="1"/>
  <c r="I374" i="7"/>
  <c r="B374" i="7" s="1"/>
  <c r="I375" i="7"/>
  <c r="B375" i="7" s="1"/>
  <c r="I376" i="7"/>
  <c r="B376" i="7" s="1"/>
  <c r="I377" i="7"/>
  <c r="B377" i="7" s="1"/>
  <c r="I378" i="7"/>
  <c r="B378" i="7" s="1"/>
  <c r="I379" i="7"/>
  <c r="B379" i="7" s="1"/>
  <c r="I380" i="7"/>
  <c r="B380" i="7" s="1"/>
  <c r="I381" i="7"/>
  <c r="B381" i="7" s="1"/>
  <c r="I382" i="7"/>
  <c r="B382" i="7" s="1"/>
  <c r="I383" i="7"/>
  <c r="B383" i="7" s="1"/>
  <c r="I384" i="7"/>
  <c r="B384" i="7" s="1"/>
  <c r="I385" i="7"/>
  <c r="B385" i="7" s="1"/>
  <c r="I386" i="7"/>
  <c r="B386" i="7" s="1"/>
  <c r="I387" i="7"/>
  <c r="B387" i="7" s="1"/>
  <c r="I388" i="7"/>
  <c r="B388" i="7" s="1"/>
  <c r="I389" i="7"/>
  <c r="B389" i="7" s="1"/>
  <c r="I390" i="7"/>
  <c r="B390" i="7" s="1"/>
  <c r="I391" i="7"/>
  <c r="B391" i="7" s="1"/>
  <c r="I392" i="7"/>
  <c r="B392" i="7" s="1"/>
  <c r="I393" i="7"/>
  <c r="B393" i="7" s="1"/>
  <c r="I394" i="7"/>
  <c r="B394" i="7" s="1"/>
  <c r="I395" i="7"/>
  <c r="B395" i="7" s="1"/>
  <c r="I396" i="7"/>
  <c r="B396" i="7" s="1"/>
  <c r="I397" i="7"/>
  <c r="B397" i="7" s="1"/>
  <c r="I398" i="7"/>
  <c r="B398" i="7" s="1"/>
  <c r="I399" i="7"/>
  <c r="B399" i="7" s="1"/>
  <c r="I400" i="7"/>
  <c r="B400" i="7" s="1"/>
  <c r="I401" i="7"/>
  <c r="B401" i="7" s="1"/>
  <c r="I402" i="7"/>
  <c r="B402" i="7" s="1"/>
  <c r="I403" i="7"/>
  <c r="B403" i="7" s="1"/>
  <c r="I404" i="7"/>
  <c r="B404" i="7" s="1"/>
  <c r="I405" i="7"/>
  <c r="B405" i="7" s="1"/>
  <c r="I406" i="7"/>
  <c r="B406" i="7" s="1"/>
  <c r="I407" i="7"/>
  <c r="B407" i="7" s="1"/>
  <c r="I408" i="7"/>
  <c r="B408" i="7" s="1"/>
  <c r="I409" i="7"/>
  <c r="B409" i="7" s="1"/>
  <c r="I410" i="7"/>
  <c r="B410" i="7" s="1"/>
  <c r="I411" i="7"/>
  <c r="B411" i="7" s="1"/>
  <c r="I412" i="7"/>
  <c r="B412" i="7" s="1"/>
  <c r="I413" i="7"/>
  <c r="B413" i="7" s="1"/>
  <c r="I414" i="7"/>
  <c r="B414" i="7" s="1"/>
  <c r="I415" i="7"/>
  <c r="B415" i="7" s="1"/>
  <c r="I416" i="7"/>
  <c r="B416" i="7" s="1"/>
  <c r="I417" i="7"/>
  <c r="B417" i="7" s="1"/>
  <c r="I418" i="7"/>
  <c r="B418" i="7" s="1"/>
  <c r="I419" i="7"/>
  <c r="B419" i="7" s="1"/>
  <c r="I420" i="7"/>
  <c r="B420" i="7" s="1"/>
  <c r="I421" i="7"/>
  <c r="B421" i="7" s="1"/>
  <c r="I422" i="7"/>
  <c r="B422" i="7" s="1"/>
  <c r="I423" i="7"/>
  <c r="B423" i="7" s="1"/>
  <c r="I424" i="7"/>
  <c r="B424" i="7" s="1"/>
  <c r="I425" i="7"/>
  <c r="B425" i="7" s="1"/>
  <c r="I426" i="7"/>
  <c r="B426" i="7" s="1"/>
  <c r="I427" i="7"/>
  <c r="B427" i="7" s="1"/>
  <c r="I428" i="7"/>
  <c r="B428" i="7" s="1"/>
  <c r="I429" i="7"/>
  <c r="B429" i="7" s="1"/>
  <c r="I430" i="7"/>
  <c r="B430" i="7" s="1"/>
  <c r="I431" i="7"/>
  <c r="B431" i="7" s="1"/>
  <c r="I432" i="7"/>
  <c r="B432" i="7" s="1"/>
  <c r="I433" i="7"/>
  <c r="B433" i="7" s="1"/>
  <c r="I434" i="7"/>
  <c r="B434" i="7" s="1"/>
  <c r="I435" i="7"/>
  <c r="B435" i="7" s="1"/>
  <c r="I436" i="7"/>
  <c r="B436" i="7" s="1"/>
  <c r="I437" i="7"/>
  <c r="B437" i="7" s="1"/>
  <c r="I438" i="7"/>
  <c r="B438" i="7" s="1"/>
  <c r="I439" i="7"/>
  <c r="B439" i="7" s="1"/>
  <c r="I440" i="7"/>
  <c r="B440" i="7" s="1"/>
  <c r="I441" i="7"/>
  <c r="B441" i="7" s="1"/>
  <c r="I442" i="7"/>
  <c r="B442" i="7" s="1"/>
  <c r="I443" i="7"/>
  <c r="B443" i="7" s="1"/>
  <c r="I444" i="7"/>
  <c r="B444" i="7" s="1"/>
  <c r="I445" i="7"/>
  <c r="B445" i="7" s="1"/>
  <c r="I446" i="7"/>
  <c r="B446" i="7" s="1"/>
  <c r="I447" i="7"/>
  <c r="B447" i="7" s="1"/>
  <c r="I448" i="7"/>
  <c r="B448" i="7" s="1"/>
  <c r="I449" i="7"/>
  <c r="B449" i="7" s="1"/>
  <c r="I450" i="7"/>
  <c r="B450" i="7" s="1"/>
  <c r="I451" i="7"/>
  <c r="B451" i="7" s="1"/>
  <c r="I452" i="7"/>
  <c r="B452" i="7" s="1"/>
  <c r="I453" i="7"/>
  <c r="B453" i="7" s="1"/>
  <c r="I454" i="7"/>
  <c r="B454" i="7" s="1"/>
  <c r="I455" i="7"/>
  <c r="B455" i="7" s="1"/>
  <c r="I456" i="7"/>
  <c r="B456" i="7" s="1"/>
  <c r="I457" i="7"/>
  <c r="B457" i="7" s="1"/>
  <c r="I458" i="7"/>
  <c r="B458" i="7" s="1"/>
  <c r="I459" i="7"/>
  <c r="B459" i="7" s="1"/>
  <c r="I460" i="7"/>
  <c r="B460" i="7" s="1"/>
  <c r="I461" i="7"/>
  <c r="B461" i="7" s="1"/>
  <c r="I462" i="7"/>
  <c r="B462" i="7" s="1"/>
  <c r="I463" i="7"/>
  <c r="B463" i="7" s="1"/>
  <c r="I464" i="7"/>
  <c r="B464" i="7" s="1"/>
  <c r="I465" i="7"/>
  <c r="B465" i="7" s="1"/>
  <c r="I466" i="7"/>
  <c r="B466" i="7" s="1"/>
  <c r="I467" i="7"/>
  <c r="B467" i="7" s="1"/>
  <c r="I468" i="7"/>
  <c r="B468" i="7" s="1"/>
  <c r="I469" i="7"/>
  <c r="B469" i="7" s="1"/>
  <c r="I470" i="7"/>
  <c r="B470" i="7" s="1"/>
  <c r="I471" i="7"/>
  <c r="B471" i="7" s="1"/>
  <c r="I472" i="7"/>
  <c r="B472" i="7" s="1"/>
  <c r="I473" i="7"/>
  <c r="B473" i="7" s="1"/>
  <c r="I474" i="7"/>
  <c r="B474" i="7" s="1"/>
  <c r="I475" i="7"/>
  <c r="B475" i="7" s="1"/>
  <c r="I476" i="7"/>
  <c r="B476" i="7" s="1"/>
  <c r="I477" i="7"/>
  <c r="B477" i="7" s="1"/>
  <c r="I478" i="7"/>
  <c r="B478" i="7" s="1"/>
  <c r="I479" i="7"/>
  <c r="B479" i="7" s="1"/>
  <c r="I480" i="7"/>
  <c r="B480" i="7" s="1"/>
  <c r="I481" i="7"/>
  <c r="B481" i="7" s="1"/>
  <c r="I482" i="7"/>
  <c r="B482" i="7" s="1"/>
  <c r="I483" i="7"/>
  <c r="B483" i="7" s="1"/>
  <c r="I484" i="7"/>
  <c r="B484" i="7" s="1"/>
  <c r="I485" i="7"/>
  <c r="B485" i="7" s="1"/>
  <c r="I486" i="7"/>
  <c r="B486" i="7" s="1"/>
  <c r="I487" i="7"/>
  <c r="B487" i="7" s="1"/>
  <c r="I488" i="7"/>
  <c r="B488" i="7" s="1"/>
  <c r="I489" i="7"/>
  <c r="B489" i="7" s="1"/>
  <c r="I490" i="7"/>
  <c r="B490" i="7" s="1"/>
  <c r="I491" i="7"/>
  <c r="B491" i="7" s="1"/>
  <c r="I492" i="7"/>
  <c r="B492" i="7" s="1"/>
  <c r="I493" i="7"/>
  <c r="B493" i="7" s="1"/>
  <c r="I494" i="7"/>
  <c r="B494" i="7" s="1"/>
  <c r="I495" i="7"/>
  <c r="B495" i="7" s="1"/>
  <c r="I496" i="7"/>
  <c r="B496" i="7" s="1"/>
  <c r="I497" i="7"/>
  <c r="B497" i="7" s="1"/>
  <c r="I498" i="7"/>
  <c r="B498" i="7" s="1"/>
  <c r="I499" i="7"/>
  <c r="B499" i="7" s="1"/>
  <c r="I500" i="7"/>
  <c r="B500" i="7" s="1"/>
  <c r="I501" i="7"/>
  <c r="B501" i="7" s="1"/>
  <c r="I502" i="7"/>
  <c r="B502" i="7" s="1"/>
  <c r="I503" i="7"/>
  <c r="B503" i="7" s="1"/>
  <c r="I504" i="7"/>
  <c r="B504" i="7" s="1"/>
  <c r="I505" i="7"/>
  <c r="B505" i="7" s="1"/>
  <c r="I506" i="7"/>
  <c r="B506" i="7" s="1"/>
  <c r="I507" i="7"/>
  <c r="B507" i="7" s="1"/>
  <c r="I508" i="7"/>
  <c r="B508" i="7" s="1"/>
  <c r="I509" i="7"/>
  <c r="B509" i="7" s="1"/>
  <c r="I510" i="7"/>
  <c r="B510" i="7" s="1"/>
  <c r="I511" i="7"/>
  <c r="B511" i="7" s="1"/>
  <c r="I512" i="7"/>
  <c r="B512" i="7" s="1"/>
  <c r="I513" i="7"/>
  <c r="B513" i="7" s="1"/>
  <c r="I514" i="7"/>
  <c r="B514" i="7" s="1"/>
  <c r="I515" i="7"/>
  <c r="B515" i="7" s="1"/>
  <c r="I516" i="7"/>
  <c r="B516" i="7" s="1"/>
  <c r="I517" i="7"/>
  <c r="B517" i="7" s="1"/>
  <c r="I518" i="7"/>
  <c r="B518" i="7" s="1"/>
  <c r="I519" i="7"/>
  <c r="B519" i="7" s="1"/>
  <c r="I520" i="7"/>
  <c r="B520" i="7" s="1"/>
  <c r="I521" i="7"/>
  <c r="B521" i="7" s="1"/>
  <c r="I522" i="7"/>
  <c r="B522" i="7" s="1"/>
  <c r="I523" i="7"/>
  <c r="B523" i="7" s="1"/>
  <c r="I524" i="7"/>
  <c r="B524" i="7" s="1"/>
  <c r="I525" i="7"/>
  <c r="B525" i="7" s="1"/>
  <c r="I526" i="7"/>
  <c r="B526" i="7" s="1"/>
  <c r="I527" i="7"/>
  <c r="B527" i="7" s="1"/>
  <c r="I528" i="7"/>
  <c r="B528" i="7" s="1"/>
  <c r="I529" i="7"/>
  <c r="B529" i="7" s="1"/>
  <c r="I530" i="7"/>
  <c r="B530" i="7" s="1"/>
  <c r="I531" i="7"/>
  <c r="B531" i="7" s="1"/>
  <c r="I532" i="7"/>
  <c r="B532" i="7" s="1"/>
  <c r="I533" i="7"/>
  <c r="B533" i="7" s="1"/>
  <c r="I534" i="7"/>
  <c r="B534" i="7" s="1"/>
  <c r="I535" i="7"/>
  <c r="B535" i="7" s="1"/>
  <c r="I536" i="7"/>
  <c r="B536" i="7" s="1"/>
  <c r="I537" i="7"/>
  <c r="B537" i="7" s="1"/>
  <c r="I538" i="7"/>
  <c r="B538" i="7" s="1"/>
  <c r="I539" i="7"/>
  <c r="B539" i="7" s="1"/>
  <c r="I540" i="7"/>
  <c r="B540" i="7" s="1"/>
  <c r="I541" i="7"/>
  <c r="B541" i="7" s="1"/>
  <c r="I542" i="7"/>
  <c r="B542" i="7" s="1"/>
  <c r="I543" i="7"/>
  <c r="B543" i="7" s="1"/>
  <c r="I544" i="7"/>
  <c r="B544" i="7" s="1"/>
  <c r="I545" i="7"/>
  <c r="B545" i="7" s="1"/>
  <c r="I546" i="7"/>
  <c r="B546" i="7" s="1"/>
  <c r="I547" i="7"/>
  <c r="B547" i="7" s="1"/>
  <c r="I548" i="7"/>
  <c r="B548" i="7" s="1"/>
  <c r="I549" i="7"/>
  <c r="B549" i="7" s="1"/>
  <c r="I550" i="7"/>
  <c r="B550" i="7" s="1"/>
  <c r="I551" i="7"/>
  <c r="B551" i="7" s="1"/>
  <c r="I552" i="7"/>
  <c r="B552" i="7" s="1"/>
  <c r="I553" i="7"/>
  <c r="B553" i="7" s="1"/>
  <c r="I554" i="7"/>
  <c r="B554" i="7" s="1"/>
  <c r="I555" i="7"/>
  <c r="B555" i="7" s="1"/>
  <c r="I556" i="7"/>
  <c r="B556" i="7" s="1"/>
  <c r="I557" i="7"/>
  <c r="B557" i="7" s="1"/>
  <c r="I558" i="7"/>
  <c r="B558" i="7" s="1"/>
  <c r="I559" i="7"/>
  <c r="B559" i="7" s="1"/>
  <c r="I560" i="7"/>
  <c r="B560" i="7" s="1"/>
  <c r="I561" i="7"/>
  <c r="B561" i="7" s="1"/>
  <c r="I562" i="7"/>
  <c r="B562" i="7" s="1"/>
  <c r="I563" i="7"/>
  <c r="B563" i="7" s="1"/>
  <c r="I564" i="7"/>
  <c r="B564" i="7" s="1"/>
  <c r="I565" i="7"/>
  <c r="B565" i="7" s="1"/>
  <c r="I566" i="7"/>
  <c r="B566" i="7" s="1"/>
  <c r="I567" i="7"/>
  <c r="B567" i="7" s="1"/>
  <c r="I568" i="7"/>
  <c r="B568" i="7" s="1"/>
  <c r="I569" i="7"/>
  <c r="B569" i="7" s="1"/>
  <c r="I570" i="7"/>
  <c r="B570" i="7" s="1"/>
  <c r="I571" i="7"/>
  <c r="B571" i="7" s="1"/>
  <c r="I572" i="7"/>
  <c r="B572" i="7" s="1"/>
  <c r="I573" i="7"/>
  <c r="B573" i="7" s="1"/>
  <c r="I574" i="7"/>
  <c r="B574" i="7" s="1"/>
  <c r="I575" i="7"/>
  <c r="B575" i="7" s="1"/>
  <c r="I576" i="7"/>
  <c r="B576" i="7" s="1"/>
  <c r="I577" i="7"/>
  <c r="B577" i="7" s="1"/>
  <c r="I578" i="7"/>
  <c r="B578" i="7" s="1"/>
  <c r="I579" i="7"/>
  <c r="B579" i="7" s="1"/>
  <c r="I580" i="7"/>
  <c r="B580" i="7" s="1"/>
  <c r="I581" i="7"/>
  <c r="B581" i="7" s="1"/>
  <c r="I582" i="7"/>
  <c r="B582" i="7" s="1"/>
  <c r="I583" i="7"/>
  <c r="B583" i="7" s="1"/>
  <c r="I584" i="7"/>
  <c r="B584" i="7" s="1"/>
  <c r="I585" i="7"/>
  <c r="B585" i="7" s="1"/>
  <c r="I586" i="7"/>
  <c r="B586" i="7" s="1"/>
  <c r="I587" i="7"/>
  <c r="B587" i="7" s="1"/>
  <c r="I588" i="7"/>
  <c r="B588" i="7" s="1"/>
  <c r="I589" i="7"/>
  <c r="B589" i="7" s="1"/>
  <c r="I590" i="7"/>
  <c r="B590" i="7" s="1"/>
  <c r="I591" i="7"/>
  <c r="B591" i="7" s="1"/>
  <c r="I592" i="7"/>
  <c r="B592" i="7" s="1"/>
  <c r="I593" i="7"/>
  <c r="B593" i="7" s="1"/>
  <c r="I594" i="7"/>
  <c r="B594" i="7" s="1"/>
  <c r="I595" i="7"/>
  <c r="B595" i="7" s="1"/>
  <c r="I596" i="7"/>
  <c r="B596" i="7" s="1"/>
  <c r="I597" i="7"/>
  <c r="B597" i="7" s="1"/>
  <c r="I598" i="7"/>
  <c r="B598" i="7" s="1"/>
  <c r="I599" i="7"/>
  <c r="B599" i="7" s="1"/>
  <c r="I600" i="7"/>
  <c r="B600" i="7" s="1"/>
  <c r="I601" i="7"/>
  <c r="B601" i="7" s="1"/>
  <c r="I602" i="7"/>
  <c r="B602" i="7" s="1"/>
  <c r="I603" i="7"/>
  <c r="B603" i="7" s="1"/>
  <c r="I604" i="7"/>
  <c r="B604" i="7" s="1"/>
  <c r="I605" i="7"/>
  <c r="B605" i="7" s="1"/>
  <c r="I606" i="7"/>
  <c r="B606" i="7" s="1"/>
  <c r="I607" i="7"/>
  <c r="B607" i="7" s="1"/>
  <c r="I608" i="7"/>
  <c r="B608" i="7" s="1"/>
  <c r="I609" i="7"/>
  <c r="B609" i="7" s="1"/>
  <c r="I610" i="7"/>
  <c r="B610" i="7" s="1"/>
  <c r="I611" i="7"/>
  <c r="B611" i="7" s="1"/>
  <c r="I612" i="7"/>
  <c r="B612" i="7" s="1"/>
  <c r="I613" i="7"/>
  <c r="B613" i="7" s="1"/>
  <c r="I614" i="7"/>
  <c r="B614" i="7" s="1"/>
  <c r="I615" i="7"/>
  <c r="B615" i="7" s="1"/>
  <c r="I616" i="7"/>
  <c r="B616" i="7" s="1"/>
  <c r="I617" i="7"/>
  <c r="B617" i="7" s="1"/>
  <c r="I618" i="7"/>
  <c r="B618" i="7" s="1"/>
  <c r="I619" i="7"/>
  <c r="B619" i="7" s="1"/>
  <c r="I620" i="7"/>
  <c r="B620" i="7" s="1"/>
  <c r="I621" i="7"/>
  <c r="B621" i="7" s="1"/>
  <c r="I622" i="7"/>
  <c r="B622" i="7" s="1"/>
  <c r="I623" i="7"/>
  <c r="B623" i="7" s="1"/>
  <c r="I624" i="7"/>
  <c r="B624" i="7" s="1"/>
  <c r="I625" i="7"/>
  <c r="B625" i="7" s="1"/>
  <c r="I626" i="7"/>
  <c r="B626" i="7" s="1"/>
  <c r="I627" i="7"/>
  <c r="B627" i="7" s="1"/>
  <c r="I628" i="7"/>
  <c r="B628" i="7" s="1"/>
  <c r="I629" i="7"/>
  <c r="B629" i="7" s="1"/>
  <c r="I630" i="7"/>
  <c r="B630" i="7" s="1"/>
  <c r="I631" i="7"/>
  <c r="B631" i="7" s="1"/>
  <c r="I632" i="7"/>
  <c r="B632" i="7" s="1"/>
  <c r="I633" i="7"/>
  <c r="B633" i="7" s="1"/>
  <c r="I634" i="7"/>
  <c r="B634" i="7" s="1"/>
  <c r="I635" i="7"/>
  <c r="B635" i="7" s="1"/>
  <c r="I636" i="7"/>
  <c r="B636" i="7" s="1"/>
  <c r="I637" i="7"/>
  <c r="B637" i="7" s="1"/>
  <c r="I638" i="7"/>
  <c r="B638" i="7" s="1"/>
  <c r="I639" i="7"/>
  <c r="B639" i="7" s="1"/>
  <c r="I640" i="7"/>
  <c r="B640" i="7" s="1"/>
  <c r="I641" i="7"/>
  <c r="B641" i="7" s="1"/>
  <c r="I642" i="7"/>
  <c r="B642" i="7" s="1"/>
  <c r="I643" i="7"/>
  <c r="B643" i="7" s="1"/>
  <c r="I644" i="7"/>
  <c r="B644" i="7" s="1"/>
  <c r="I645" i="7"/>
  <c r="B645" i="7" s="1"/>
  <c r="I646" i="7"/>
  <c r="B646" i="7" s="1"/>
  <c r="I647" i="7"/>
  <c r="B647" i="7" s="1"/>
  <c r="I648" i="7"/>
  <c r="B648" i="7" s="1"/>
  <c r="I649" i="7"/>
  <c r="B649" i="7" s="1"/>
  <c r="I650" i="7"/>
  <c r="B650" i="7" s="1"/>
  <c r="I651" i="7"/>
  <c r="B651" i="7" s="1"/>
  <c r="I652" i="7"/>
  <c r="B652" i="7" s="1"/>
  <c r="I653" i="7"/>
  <c r="B653" i="7" s="1"/>
  <c r="I654" i="7"/>
  <c r="B654" i="7" s="1"/>
  <c r="I655" i="7"/>
  <c r="B655" i="7" s="1"/>
  <c r="I656" i="7"/>
  <c r="B656" i="7" s="1"/>
  <c r="I657" i="7"/>
  <c r="B657" i="7" s="1"/>
  <c r="I658" i="7"/>
  <c r="B658" i="7" s="1"/>
  <c r="I659" i="7"/>
  <c r="B659" i="7" s="1"/>
  <c r="I660" i="7"/>
  <c r="B660" i="7" s="1"/>
  <c r="I661" i="7"/>
  <c r="B661" i="7" s="1"/>
  <c r="I662" i="7"/>
  <c r="B662" i="7" s="1"/>
  <c r="I663" i="7"/>
  <c r="B663" i="7" s="1"/>
  <c r="I664" i="7"/>
  <c r="B664" i="7" s="1"/>
  <c r="I665" i="7"/>
  <c r="B665" i="7" s="1"/>
  <c r="I666" i="7"/>
  <c r="B666" i="7" s="1"/>
  <c r="I667" i="7"/>
  <c r="B667" i="7" s="1"/>
  <c r="I668" i="7"/>
  <c r="B668" i="7" s="1"/>
  <c r="I669" i="7"/>
  <c r="B669" i="7" s="1"/>
  <c r="I670" i="7"/>
  <c r="B670" i="7" s="1"/>
  <c r="I671" i="7"/>
  <c r="B671" i="7" s="1"/>
  <c r="I672" i="7"/>
  <c r="B672" i="7" s="1"/>
  <c r="I673" i="7"/>
  <c r="B673" i="7" s="1"/>
  <c r="I674" i="7"/>
  <c r="B674" i="7" s="1"/>
  <c r="I675" i="7"/>
  <c r="B675" i="7" s="1"/>
  <c r="I676" i="7"/>
  <c r="B676" i="7" s="1"/>
  <c r="I677" i="7"/>
  <c r="B677" i="7" s="1"/>
  <c r="I678" i="7"/>
  <c r="B678" i="7" s="1"/>
  <c r="I679" i="7"/>
  <c r="B679" i="7" s="1"/>
  <c r="I680" i="7"/>
  <c r="B680" i="7" s="1"/>
  <c r="I681" i="7"/>
  <c r="B681" i="7" s="1"/>
  <c r="I682" i="7"/>
  <c r="B682" i="7" s="1"/>
  <c r="I683" i="7"/>
  <c r="B683" i="7" s="1"/>
  <c r="I684" i="7"/>
  <c r="B684" i="7" s="1"/>
  <c r="I685" i="7"/>
  <c r="B685" i="7" s="1"/>
  <c r="I686" i="7"/>
  <c r="B686" i="7" s="1"/>
  <c r="I687" i="7"/>
  <c r="B687" i="7" s="1"/>
  <c r="I688" i="7"/>
  <c r="B688" i="7" s="1"/>
  <c r="I689" i="7"/>
  <c r="B689" i="7" s="1"/>
  <c r="I690" i="7"/>
  <c r="B690" i="7" s="1"/>
  <c r="I691" i="7"/>
  <c r="B691" i="7" s="1"/>
  <c r="I692" i="7"/>
  <c r="B692" i="7" s="1"/>
  <c r="I693" i="7"/>
  <c r="B693" i="7" s="1"/>
  <c r="I694" i="7"/>
  <c r="B694" i="7" s="1"/>
  <c r="I695" i="7"/>
  <c r="B695" i="7" s="1"/>
  <c r="I696" i="7"/>
  <c r="B696" i="7" s="1"/>
  <c r="I697" i="7"/>
  <c r="B697" i="7" s="1"/>
  <c r="I698" i="7"/>
  <c r="B698" i="7" s="1"/>
  <c r="I699" i="7"/>
  <c r="B699" i="7" s="1"/>
  <c r="I700" i="7"/>
  <c r="B700" i="7" s="1"/>
  <c r="I701" i="7"/>
  <c r="B701" i="7" s="1"/>
  <c r="I702" i="7"/>
  <c r="B702" i="7" s="1"/>
  <c r="I703" i="7"/>
  <c r="B703" i="7" s="1"/>
  <c r="I704" i="7"/>
  <c r="B704" i="7" s="1"/>
  <c r="I705" i="7"/>
  <c r="B705" i="7" s="1"/>
  <c r="I706" i="7"/>
  <c r="B706" i="7" s="1"/>
  <c r="I707" i="7"/>
  <c r="B707" i="7" s="1"/>
  <c r="I708" i="7"/>
  <c r="B708" i="7" s="1"/>
  <c r="I709" i="7"/>
  <c r="B709" i="7" s="1"/>
  <c r="I710" i="7"/>
  <c r="B710" i="7" s="1"/>
  <c r="I711" i="7"/>
  <c r="B711" i="7" s="1"/>
  <c r="I712" i="7"/>
  <c r="B712" i="7" s="1"/>
  <c r="I713" i="7"/>
  <c r="B713" i="7" s="1"/>
  <c r="I714" i="7"/>
  <c r="B714" i="7" s="1"/>
  <c r="I715" i="7"/>
  <c r="B715" i="7" s="1"/>
  <c r="I716" i="7"/>
  <c r="B716" i="7" s="1"/>
  <c r="I717" i="7"/>
  <c r="B717" i="7" s="1"/>
  <c r="I718" i="7"/>
  <c r="B718" i="7" s="1"/>
  <c r="I719" i="7"/>
  <c r="B719" i="7" s="1"/>
  <c r="I720" i="7"/>
  <c r="B720" i="7" s="1"/>
  <c r="I721" i="7"/>
  <c r="B721" i="7" s="1"/>
  <c r="I722" i="7"/>
  <c r="B722" i="7" s="1"/>
  <c r="I723" i="7"/>
  <c r="B723" i="7" s="1"/>
  <c r="I724" i="7"/>
  <c r="B724" i="7" s="1"/>
  <c r="I725" i="7"/>
  <c r="B725" i="7" s="1"/>
  <c r="I726" i="7"/>
  <c r="B726" i="7" s="1"/>
  <c r="I727" i="7"/>
  <c r="B727" i="7" s="1"/>
  <c r="I728" i="7"/>
  <c r="B728" i="7" s="1"/>
  <c r="I729" i="7"/>
  <c r="B729" i="7" s="1"/>
  <c r="I730" i="7"/>
  <c r="B730" i="7" s="1"/>
  <c r="I731" i="7"/>
  <c r="B731" i="7" s="1"/>
  <c r="I732" i="7"/>
  <c r="B732" i="7" s="1"/>
  <c r="I733" i="7"/>
  <c r="B733" i="7" s="1"/>
  <c r="I734" i="7"/>
  <c r="B734" i="7" s="1"/>
  <c r="I735" i="7"/>
  <c r="B735" i="7" s="1"/>
  <c r="I736" i="7"/>
  <c r="B736" i="7" s="1"/>
  <c r="I737" i="7"/>
  <c r="B737" i="7" s="1"/>
  <c r="I738" i="7"/>
  <c r="B738" i="7" s="1"/>
  <c r="I739" i="7"/>
  <c r="B739" i="7" s="1"/>
  <c r="I740" i="7"/>
  <c r="B740" i="7" s="1"/>
  <c r="I741" i="7"/>
  <c r="B741" i="7" s="1"/>
  <c r="I742" i="7"/>
  <c r="B742" i="7" s="1"/>
  <c r="I743" i="7"/>
  <c r="B743" i="7" s="1"/>
  <c r="I744" i="7"/>
  <c r="B744" i="7" s="1"/>
  <c r="I745" i="7"/>
  <c r="B745" i="7" s="1"/>
  <c r="I746" i="7"/>
  <c r="B746" i="7" s="1"/>
  <c r="I747" i="7"/>
  <c r="B747" i="7" s="1"/>
  <c r="I748" i="7"/>
  <c r="B748" i="7" s="1"/>
  <c r="I749" i="7"/>
  <c r="B749" i="7" s="1"/>
  <c r="I750" i="7"/>
  <c r="B750" i="7" s="1"/>
  <c r="I751" i="7"/>
  <c r="B751" i="7" s="1"/>
  <c r="I752" i="7"/>
  <c r="B752" i="7" s="1"/>
  <c r="I753" i="7"/>
  <c r="B753" i="7" s="1"/>
  <c r="I754" i="7"/>
  <c r="B754" i="7" s="1"/>
  <c r="I755" i="7"/>
  <c r="B755" i="7" s="1"/>
  <c r="I756" i="7"/>
  <c r="B756" i="7" s="1"/>
  <c r="I757" i="7"/>
  <c r="B757" i="7" s="1"/>
  <c r="I758" i="7"/>
  <c r="B758" i="7" s="1"/>
  <c r="I759" i="7"/>
  <c r="B759" i="7" s="1"/>
  <c r="I760" i="7"/>
  <c r="B760" i="7" s="1"/>
  <c r="I761" i="7"/>
  <c r="B761" i="7" s="1"/>
  <c r="I762" i="7"/>
  <c r="B762" i="7" s="1"/>
  <c r="I763" i="7"/>
  <c r="B763" i="7" s="1"/>
  <c r="I764" i="7"/>
  <c r="B764" i="7" s="1"/>
  <c r="I765" i="7"/>
  <c r="B765" i="7" s="1"/>
  <c r="I766" i="7"/>
  <c r="B766" i="7" s="1"/>
  <c r="I767" i="7"/>
  <c r="B767" i="7" s="1"/>
  <c r="I768" i="7"/>
  <c r="B768" i="7" s="1"/>
  <c r="I769" i="7"/>
  <c r="B769" i="7" s="1"/>
  <c r="I770" i="7"/>
  <c r="B770" i="7" s="1"/>
  <c r="I771" i="7"/>
  <c r="B771" i="7" s="1"/>
  <c r="I772" i="7"/>
  <c r="B772" i="7" s="1"/>
  <c r="I773" i="7"/>
  <c r="B773" i="7" s="1"/>
  <c r="I774" i="7"/>
  <c r="B774" i="7" s="1"/>
  <c r="I775" i="7"/>
  <c r="B775" i="7" s="1"/>
  <c r="I776" i="7"/>
  <c r="B776" i="7" s="1"/>
  <c r="I777" i="7"/>
  <c r="B777" i="7" s="1"/>
  <c r="I778" i="7"/>
  <c r="B778" i="7" s="1"/>
  <c r="I779" i="7"/>
  <c r="B779" i="7" s="1"/>
  <c r="I780" i="7"/>
  <c r="B780" i="7" s="1"/>
  <c r="I781" i="7"/>
  <c r="B781" i="7" s="1"/>
  <c r="I782" i="7"/>
  <c r="B782" i="7" s="1"/>
  <c r="I783" i="7"/>
  <c r="B783" i="7" s="1"/>
  <c r="I784" i="7"/>
  <c r="B784" i="7" s="1"/>
  <c r="I785" i="7"/>
  <c r="B785" i="7" s="1"/>
  <c r="I786" i="7"/>
  <c r="B786" i="7" s="1"/>
  <c r="I787" i="7"/>
  <c r="B787" i="7" s="1"/>
  <c r="I788" i="7"/>
  <c r="B788" i="7" s="1"/>
  <c r="I789" i="7"/>
  <c r="B789" i="7" s="1"/>
  <c r="I790" i="7"/>
  <c r="B790" i="7" s="1"/>
  <c r="I791" i="7"/>
  <c r="B791" i="7" s="1"/>
  <c r="I792" i="7"/>
  <c r="B792" i="7" s="1"/>
  <c r="I793" i="7"/>
  <c r="B793" i="7" s="1"/>
  <c r="I794" i="7"/>
  <c r="B794" i="7" s="1"/>
  <c r="I795" i="7"/>
  <c r="B795" i="7" s="1"/>
  <c r="I796" i="7"/>
  <c r="B796" i="7" s="1"/>
  <c r="I797" i="7"/>
  <c r="B797" i="7" s="1"/>
  <c r="I798" i="7"/>
  <c r="B798" i="7" s="1"/>
  <c r="I799" i="7"/>
  <c r="B799" i="7" s="1"/>
  <c r="I800" i="7"/>
  <c r="B800" i="7" s="1"/>
  <c r="I801" i="7"/>
  <c r="B801" i="7" s="1"/>
  <c r="I802" i="7"/>
  <c r="B802" i="7" s="1"/>
  <c r="I803" i="7"/>
  <c r="B803" i="7" s="1"/>
  <c r="I804" i="7"/>
  <c r="B804" i="7" s="1"/>
  <c r="I805" i="7"/>
  <c r="B805" i="7" s="1"/>
  <c r="I806" i="7"/>
  <c r="B806" i="7" s="1"/>
  <c r="I807" i="7"/>
  <c r="B807" i="7" s="1"/>
  <c r="I808" i="7"/>
  <c r="B808" i="7" s="1"/>
  <c r="I809" i="7"/>
  <c r="B809" i="7" s="1"/>
  <c r="I810" i="7"/>
  <c r="B810" i="7" s="1"/>
  <c r="I811" i="7"/>
  <c r="B811" i="7" s="1"/>
  <c r="I812" i="7"/>
  <c r="B812" i="7" s="1"/>
  <c r="I813" i="7"/>
  <c r="B813" i="7" s="1"/>
  <c r="I814" i="7"/>
  <c r="B814" i="7" s="1"/>
  <c r="I815" i="7"/>
  <c r="B815" i="7" s="1"/>
  <c r="I816" i="7"/>
  <c r="B816" i="7" s="1"/>
  <c r="I817" i="7"/>
  <c r="B817" i="7" s="1"/>
  <c r="I818" i="7"/>
  <c r="B818" i="7" s="1"/>
  <c r="I819" i="7"/>
  <c r="B819" i="7" s="1"/>
  <c r="I820" i="7"/>
  <c r="B820" i="7" s="1"/>
  <c r="I821" i="7"/>
  <c r="B821" i="7" s="1"/>
  <c r="I822" i="7"/>
  <c r="B822" i="7" s="1"/>
  <c r="I823" i="7"/>
  <c r="B823" i="7" s="1"/>
  <c r="I824" i="7"/>
  <c r="B824" i="7" s="1"/>
  <c r="I825" i="7"/>
  <c r="B825" i="7" s="1"/>
  <c r="I826" i="7"/>
  <c r="B826" i="7" s="1"/>
  <c r="I827" i="7"/>
  <c r="B827" i="7" s="1"/>
  <c r="I828" i="7"/>
  <c r="B828" i="7" s="1"/>
  <c r="I829" i="7"/>
  <c r="B829" i="7" s="1"/>
  <c r="I830" i="7"/>
  <c r="B830" i="7" s="1"/>
  <c r="I831" i="7"/>
  <c r="B831" i="7" s="1"/>
  <c r="I832" i="7"/>
  <c r="B832" i="7" s="1"/>
  <c r="I833" i="7"/>
  <c r="B833" i="7" s="1"/>
  <c r="I834" i="7"/>
  <c r="B834" i="7" s="1"/>
  <c r="I835" i="7"/>
  <c r="B835" i="7" s="1"/>
  <c r="I836" i="7"/>
  <c r="B836" i="7" s="1"/>
  <c r="I837" i="7"/>
  <c r="B837" i="7" s="1"/>
  <c r="I838" i="7"/>
  <c r="B838" i="7" s="1"/>
  <c r="I839" i="7"/>
  <c r="B839" i="7" s="1"/>
  <c r="I840" i="7"/>
  <c r="B840" i="7" s="1"/>
  <c r="I841" i="7"/>
  <c r="B841" i="7" s="1"/>
  <c r="I842" i="7"/>
  <c r="B842" i="7" s="1"/>
  <c r="I843" i="7"/>
  <c r="B843" i="7" s="1"/>
  <c r="I844" i="7"/>
  <c r="B844" i="7" s="1"/>
  <c r="I845" i="7"/>
  <c r="B845" i="7" s="1"/>
  <c r="I846" i="7"/>
  <c r="B846" i="7" s="1"/>
  <c r="I847" i="7"/>
  <c r="B847" i="7" s="1"/>
  <c r="I848" i="7"/>
  <c r="B848" i="7" s="1"/>
  <c r="I849" i="7"/>
  <c r="B849" i="7" s="1"/>
  <c r="I850" i="7"/>
  <c r="B850" i="7" s="1"/>
  <c r="I851" i="7"/>
  <c r="B851" i="7" s="1"/>
  <c r="I852" i="7"/>
  <c r="B852" i="7" s="1"/>
  <c r="I853" i="7"/>
  <c r="B853" i="7" s="1"/>
  <c r="I854" i="7"/>
  <c r="B854" i="7" s="1"/>
  <c r="I855" i="7"/>
  <c r="B855" i="7" s="1"/>
  <c r="I856" i="7"/>
  <c r="B856" i="7" s="1"/>
  <c r="I857" i="7"/>
  <c r="B857" i="7" s="1"/>
  <c r="I858" i="7"/>
  <c r="B858" i="7" s="1"/>
  <c r="I859" i="7"/>
  <c r="B859" i="7" s="1"/>
  <c r="I860" i="7"/>
  <c r="B860" i="7" s="1"/>
  <c r="I861" i="7"/>
  <c r="B861" i="7" s="1"/>
  <c r="I862" i="7"/>
  <c r="B862" i="7" s="1"/>
  <c r="I863" i="7"/>
  <c r="B863" i="7" s="1"/>
  <c r="I864" i="7"/>
  <c r="B864" i="7" s="1"/>
  <c r="I865" i="7"/>
  <c r="B865" i="7" s="1"/>
  <c r="I866" i="7"/>
  <c r="B866" i="7" s="1"/>
  <c r="I867" i="7"/>
  <c r="B867" i="7" s="1"/>
  <c r="I868" i="7"/>
  <c r="B868" i="7" s="1"/>
  <c r="I869" i="7"/>
  <c r="B869" i="7" s="1"/>
  <c r="I870" i="7"/>
  <c r="B870" i="7" s="1"/>
  <c r="I871" i="7"/>
  <c r="B871" i="7" s="1"/>
  <c r="I872" i="7"/>
  <c r="B872" i="7" s="1"/>
  <c r="I873" i="7"/>
  <c r="B873" i="7" s="1"/>
  <c r="I874" i="7"/>
  <c r="B874" i="7" s="1"/>
  <c r="I875" i="7"/>
  <c r="B875" i="7" s="1"/>
  <c r="I876" i="7"/>
  <c r="B876" i="7" s="1"/>
  <c r="I877" i="7"/>
  <c r="B877" i="7" s="1"/>
  <c r="I878" i="7"/>
  <c r="B878" i="7" s="1"/>
  <c r="I879" i="7"/>
  <c r="B879" i="7" s="1"/>
  <c r="I880" i="7"/>
  <c r="B880" i="7" s="1"/>
  <c r="I881" i="7"/>
  <c r="B881" i="7" s="1"/>
  <c r="I882" i="7"/>
  <c r="B882" i="7" s="1"/>
  <c r="I883" i="7"/>
  <c r="B883" i="7" s="1"/>
  <c r="I884" i="7"/>
  <c r="B884" i="7" s="1"/>
  <c r="I885" i="7"/>
  <c r="B885" i="7" s="1"/>
  <c r="I886" i="7"/>
  <c r="B886" i="7" s="1"/>
  <c r="I887" i="7"/>
  <c r="B887" i="7" s="1"/>
  <c r="I888" i="7"/>
  <c r="B888" i="7" s="1"/>
  <c r="I889" i="7"/>
  <c r="B889" i="7" s="1"/>
  <c r="I890" i="7"/>
  <c r="B890" i="7" s="1"/>
  <c r="I891" i="7"/>
  <c r="B891" i="7" s="1"/>
  <c r="I892" i="7"/>
  <c r="B892" i="7" s="1"/>
  <c r="I893" i="7"/>
  <c r="B893" i="7" s="1"/>
  <c r="I894" i="7"/>
  <c r="B894" i="7" s="1"/>
  <c r="I895" i="7"/>
  <c r="B895" i="7" s="1"/>
  <c r="I896" i="7"/>
  <c r="B896" i="7" s="1"/>
  <c r="I897" i="7"/>
  <c r="B897" i="7" s="1"/>
  <c r="I898" i="7"/>
  <c r="B898" i="7" s="1"/>
  <c r="I899" i="7"/>
  <c r="B899" i="7" s="1"/>
  <c r="I900" i="7"/>
  <c r="B900" i="7" s="1"/>
  <c r="I901" i="7"/>
  <c r="B901" i="7" s="1"/>
  <c r="I902" i="7"/>
  <c r="B902" i="7" s="1"/>
  <c r="I903" i="7"/>
  <c r="B903" i="7" s="1"/>
  <c r="I904" i="7"/>
  <c r="B904" i="7" s="1"/>
  <c r="I905" i="7"/>
  <c r="B905" i="7" s="1"/>
  <c r="I906" i="7"/>
  <c r="B906" i="7" s="1"/>
  <c r="I907" i="7"/>
  <c r="B907" i="7" s="1"/>
  <c r="I908" i="7"/>
  <c r="B908" i="7" s="1"/>
  <c r="I909" i="7"/>
  <c r="B909" i="7" s="1"/>
  <c r="I910" i="7"/>
  <c r="B910" i="7" s="1"/>
  <c r="I911" i="7"/>
  <c r="B911" i="7" s="1"/>
  <c r="I912" i="7"/>
  <c r="B912" i="7" s="1"/>
  <c r="I913" i="7"/>
  <c r="B913" i="7" s="1"/>
  <c r="I914" i="7"/>
  <c r="B914" i="7" s="1"/>
  <c r="I915" i="7"/>
  <c r="B915" i="7" s="1"/>
  <c r="I916" i="7"/>
  <c r="B916" i="7" s="1"/>
  <c r="I917" i="7"/>
  <c r="B917" i="7" s="1"/>
  <c r="I918" i="7"/>
  <c r="B918" i="7" s="1"/>
  <c r="I919" i="7"/>
  <c r="B919" i="7" s="1"/>
  <c r="I920" i="7"/>
  <c r="B920" i="7" s="1"/>
  <c r="I921" i="7"/>
  <c r="B921" i="7" s="1"/>
  <c r="I922" i="7"/>
  <c r="B922" i="7" s="1"/>
  <c r="I923" i="7"/>
  <c r="B923" i="7" s="1"/>
  <c r="I924" i="7"/>
  <c r="B924" i="7" s="1"/>
  <c r="I925" i="7"/>
  <c r="B925" i="7" s="1"/>
  <c r="I926" i="7"/>
  <c r="B926" i="7" s="1"/>
  <c r="I927" i="7"/>
  <c r="B927" i="7" s="1"/>
  <c r="I928" i="7"/>
  <c r="B928" i="7" s="1"/>
  <c r="I929" i="7"/>
  <c r="B929" i="7" s="1"/>
  <c r="I930" i="7"/>
  <c r="B930" i="7" s="1"/>
  <c r="I931" i="7"/>
  <c r="B931" i="7" s="1"/>
  <c r="I932" i="7"/>
  <c r="B932" i="7" s="1"/>
  <c r="I933" i="7"/>
  <c r="B933" i="7" s="1"/>
  <c r="I934" i="7"/>
  <c r="B934" i="7" s="1"/>
  <c r="I935" i="7"/>
  <c r="B935" i="7" s="1"/>
  <c r="I936" i="7"/>
  <c r="B936" i="7" s="1"/>
  <c r="I937" i="7"/>
  <c r="B937" i="7" s="1"/>
  <c r="I938" i="7"/>
  <c r="B938" i="7" s="1"/>
  <c r="I939" i="7"/>
  <c r="B939" i="7" s="1"/>
  <c r="I940" i="7"/>
  <c r="B940" i="7" s="1"/>
  <c r="I941" i="7"/>
  <c r="B941" i="7" s="1"/>
  <c r="I942" i="7"/>
  <c r="B942" i="7" s="1"/>
  <c r="I943" i="7"/>
  <c r="B943" i="7" s="1"/>
  <c r="I944" i="7"/>
  <c r="B944" i="7" s="1"/>
  <c r="I945" i="7"/>
  <c r="B945" i="7" s="1"/>
  <c r="I946" i="7"/>
  <c r="B946" i="7" s="1"/>
  <c r="I947" i="7"/>
  <c r="B947" i="7" s="1"/>
  <c r="I948" i="7"/>
  <c r="B948" i="7" s="1"/>
  <c r="I949" i="7"/>
  <c r="B949" i="7" s="1"/>
  <c r="I950" i="7"/>
  <c r="B950" i="7" s="1"/>
  <c r="I951" i="7"/>
  <c r="B951" i="7" s="1"/>
  <c r="I952" i="7"/>
  <c r="B952" i="7" s="1"/>
  <c r="I953" i="7"/>
  <c r="B953" i="7" s="1"/>
  <c r="I954" i="7"/>
  <c r="B954" i="7" s="1"/>
  <c r="I955" i="7"/>
  <c r="B955" i="7" s="1"/>
  <c r="I956" i="7"/>
  <c r="B956" i="7" s="1"/>
  <c r="I957" i="7"/>
  <c r="B957" i="7" s="1"/>
  <c r="I958" i="7"/>
  <c r="B958" i="7" s="1"/>
  <c r="I959" i="7"/>
  <c r="B959" i="7" s="1"/>
  <c r="I960" i="7"/>
  <c r="B960" i="7" s="1"/>
  <c r="I961" i="7"/>
  <c r="B961" i="7" s="1"/>
  <c r="I962" i="7"/>
  <c r="B962" i="7" s="1"/>
  <c r="I963" i="7"/>
  <c r="B963" i="7" s="1"/>
  <c r="I964" i="7"/>
  <c r="B964" i="7" s="1"/>
  <c r="I965" i="7"/>
  <c r="B965" i="7" s="1"/>
  <c r="I966" i="7"/>
  <c r="B966" i="7" s="1"/>
  <c r="I967" i="7"/>
  <c r="B967" i="7" s="1"/>
  <c r="I968" i="7"/>
  <c r="B968" i="7" s="1"/>
  <c r="I969" i="7"/>
  <c r="B969" i="7" s="1"/>
  <c r="I970" i="7"/>
  <c r="B970" i="7" s="1"/>
  <c r="I971" i="7"/>
  <c r="B971" i="7" s="1"/>
  <c r="I972" i="7"/>
  <c r="B972" i="7" s="1"/>
  <c r="I973" i="7"/>
  <c r="B973" i="7" s="1"/>
  <c r="I974" i="7"/>
  <c r="B974" i="7" s="1"/>
  <c r="I975" i="7"/>
  <c r="B975" i="7" s="1"/>
  <c r="I976" i="7"/>
  <c r="B976" i="7" s="1"/>
  <c r="I977" i="7"/>
  <c r="B977" i="7" s="1"/>
  <c r="I978" i="7"/>
  <c r="B978" i="7" s="1"/>
  <c r="I979" i="7"/>
  <c r="B979" i="7" s="1"/>
  <c r="I980" i="7"/>
  <c r="B980" i="7" s="1"/>
  <c r="I981" i="7"/>
  <c r="B981" i="7" s="1"/>
  <c r="I982" i="7"/>
  <c r="B982" i="7" s="1"/>
  <c r="I983" i="7"/>
  <c r="B983" i="7" s="1"/>
  <c r="I984" i="7"/>
  <c r="B984" i="7" s="1"/>
  <c r="I985" i="7"/>
  <c r="B985" i="7" s="1"/>
  <c r="I986" i="7"/>
  <c r="B986" i="7" s="1"/>
  <c r="I987" i="7"/>
  <c r="B987" i="7" s="1"/>
  <c r="I988" i="7"/>
  <c r="B988" i="7" s="1"/>
  <c r="I989" i="7"/>
  <c r="B989" i="7" s="1"/>
  <c r="I990" i="7"/>
  <c r="B990" i="7" s="1"/>
  <c r="I991" i="7"/>
  <c r="B991" i="7" s="1"/>
  <c r="I992" i="7"/>
  <c r="B992" i="7" s="1"/>
  <c r="I993" i="7"/>
  <c r="B993" i="7" s="1"/>
  <c r="I994" i="7"/>
  <c r="B994" i="7" s="1"/>
  <c r="I995" i="7"/>
  <c r="B995" i="7" s="1"/>
  <c r="I996" i="7"/>
  <c r="B996" i="7" s="1"/>
  <c r="I997" i="7"/>
  <c r="B997" i="7" s="1"/>
  <c r="I998" i="7"/>
  <c r="B998" i="7" s="1"/>
  <c r="I999" i="7"/>
  <c r="B999" i="7" s="1"/>
  <c r="I1000" i="7"/>
  <c r="B1000" i="7" s="1"/>
  <c r="I1001" i="7"/>
  <c r="B1001" i="7" s="1"/>
  <c r="B266" i="15" l="1"/>
  <c r="AX266" i="15"/>
  <c r="AW266" i="15"/>
  <c r="AT266" i="15"/>
  <c r="AS266" i="15" s="1"/>
  <c r="AK266" i="15"/>
  <c r="C266" i="15"/>
  <c r="B265" i="15"/>
  <c r="AX265" i="15"/>
  <c r="AW265" i="15"/>
  <c r="AT265" i="15"/>
  <c r="AR265" i="15" s="1"/>
  <c r="AK265" i="15"/>
  <c r="C265" i="15"/>
  <c r="B264" i="15"/>
  <c r="AX264" i="15"/>
  <c r="AW264" i="15"/>
  <c r="AT264" i="15"/>
  <c r="AS264" i="15" s="1"/>
  <c r="AK264" i="15"/>
  <c r="C264" i="15"/>
  <c r="B263" i="15"/>
  <c r="AX263" i="15"/>
  <c r="AW263" i="15"/>
  <c r="AT263" i="15"/>
  <c r="AR263" i="15" s="1"/>
  <c r="AK263" i="15"/>
  <c r="C263" i="15"/>
  <c r="B262" i="15"/>
  <c r="AX262" i="15"/>
  <c r="AW262" i="15"/>
  <c r="AT262" i="15"/>
  <c r="AS262" i="15" s="1"/>
  <c r="AK262" i="15"/>
  <c r="C262" i="15"/>
  <c r="B261" i="15"/>
  <c r="AX261" i="15"/>
  <c r="AW261" i="15"/>
  <c r="AT261" i="15"/>
  <c r="AR261" i="15" s="1"/>
  <c r="AK261" i="15"/>
  <c r="C261" i="15"/>
  <c r="B260" i="15"/>
  <c r="AX260" i="15"/>
  <c r="AW260" i="15"/>
  <c r="AT260" i="15"/>
  <c r="AS260" i="15" s="1"/>
  <c r="AK260" i="15"/>
  <c r="C260" i="15"/>
  <c r="B259" i="15"/>
  <c r="AX259" i="15"/>
  <c r="AW259" i="15"/>
  <c r="AT259" i="15"/>
  <c r="AR259" i="15" s="1"/>
  <c r="AK259" i="15"/>
  <c r="C259" i="15"/>
  <c r="B258" i="15"/>
  <c r="AX258" i="15"/>
  <c r="AW258" i="15"/>
  <c r="AT258" i="15"/>
  <c r="AS258" i="15" s="1"/>
  <c r="AK258" i="15"/>
  <c r="C258" i="15"/>
  <c r="B257" i="15"/>
  <c r="AX257" i="15"/>
  <c r="AW257" i="15"/>
  <c r="AT257" i="15"/>
  <c r="AR257" i="15" s="1"/>
  <c r="AK257" i="15"/>
  <c r="C257" i="15"/>
  <c r="B256" i="15"/>
  <c r="AX256" i="15"/>
  <c r="AW256" i="15"/>
  <c r="AT256" i="15"/>
  <c r="AS256" i="15" s="1"/>
  <c r="AK256" i="15"/>
  <c r="C256" i="15"/>
  <c r="B255" i="15"/>
  <c r="AX255" i="15"/>
  <c r="AW255" i="15"/>
  <c r="AT255" i="15"/>
  <c r="AS255" i="15" s="1"/>
  <c r="AK255" i="15"/>
  <c r="C255" i="15"/>
  <c r="B254" i="15"/>
  <c r="AX254" i="15"/>
  <c r="AW254" i="15"/>
  <c r="AT254" i="15"/>
  <c r="AR254" i="15" s="1"/>
  <c r="AK254" i="15"/>
  <c r="C254" i="15"/>
  <c r="B253" i="15"/>
  <c r="AX253" i="15"/>
  <c r="AW253" i="15"/>
  <c r="AT253" i="15"/>
  <c r="AS253" i="15" s="1"/>
  <c r="AK253" i="15"/>
  <c r="C253" i="15"/>
  <c r="B252" i="15"/>
  <c r="AX252" i="15"/>
  <c r="AW252" i="15"/>
  <c r="AT252" i="15"/>
  <c r="AS252" i="15" s="1"/>
  <c r="AK252" i="15"/>
  <c r="C252" i="15"/>
  <c r="B251" i="15"/>
  <c r="AX251" i="15"/>
  <c r="AW251" i="15"/>
  <c r="AT251" i="15"/>
  <c r="AS251" i="15" s="1"/>
  <c r="AK251" i="15"/>
  <c r="C251" i="15"/>
  <c r="B250" i="15"/>
  <c r="AX250" i="15"/>
  <c r="AW250" i="15"/>
  <c r="AT250" i="15"/>
  <c r="AS250" i="15" s="1"/>
  <c r="AK250" i="15"/>
  <c r="C250" i="15"/>
  <c r="B249" i="15"/>
  <c r="AX249" i="15"/>
  <c r="AW249" i="15"/>
  <c r="AT249" i="15"/>
  <c r="AS249" i="15" s="1"/>
  <c r="AK249" i="15"/>
  <c r="C249" i="15"/>
  <c r="B248" i="15"/>
  <c r="AX248" i="15"/>
  <c r="AW248" i="15"/>
  <c r="AT248" i="15"/>
  <c r="AS248" i="15" s="1"/>
  <c r="AK248" i="15"/>
  <c r="C248" i="15"/>
  <c r="B247" i="15"/>
  <c r="AX247" i="15"/>
  <c r="AW247" i="15"/>
  <c r="AT247" i="15"/>
  <c r="AS247" i="15" s="1"/>
  <c r="AK247" i="15"/>
  <c r="C247" i="15"/>
  <c r="B246" i="15"/>
  <c r="AX246" i="15"/>
  <c r="AW246" i="15"/>
  <c r="AT246" i="15"/>
  <c r="AS246" i="15" s="1"/>
  <c r="AK246" i="15"/>
  <c r="C246" i="15"/>
  <c r="B245" i="15"/>
  <c r="AX245" i="15"/>
  <c r="AW245" i="15"/>
  <c r="AT245" i="15"/>
  <c r="AS245" i="15" s="1"/>
  <c r="AK245" i="15"/>
  <c r="C245" i="15"/>
  <c r="B244" i="15"/>
  <c r="AX244" i="15"/>
  <c r="AW244" i="15"/>
  <c r="AT244" i="15"/>
  <c r="AS244" i="15" s="1"/>
  <c r="AK244" i="15"/>
  <c r="C244" i="15"/>
  <c r="B243" i="15"/>
  <c r="AX243" i="15"/>
  <c r="AW243" i="15"/>
  <c r="AT243" i="15"/>
  <c r="AS243" i="15" s="1"/>
  <c r="AK243" i="15"/>
  <c r="C243" i="15"/>
  <c r="B242" i="15"/>
  <c r="AX242" i="15"/>
  <c r="AW242" i="15"/>
  <c r="AT242" i="15"/>
  <c r="AS242" i="15" s="1"/>
  <c r="AK242" i="15"/>
  <c r="C242" i="15"/>
  <c r="B241" i="15"/>
  <c r="AX241" i="15"/>
  <c r="AW241" i="15"/>
  <c r="AT241" i="15"/>
  <c r="AS241" i="15" s="1"/>
  <c r="AK241" i="15"/>
  <c r="C241" i="15"/>
  <c r="B240" i="15"/>
  <c r="AX240" i="15"/>
  <c r="AW240" i="15"/>
  <c r="AT240" i="15"/>
  <c r="AS240" i="15" s="1"/>
  <c r="AK240" i="15"/>
  <c r="C240" i="15"/>
  <c r="B239" i="15"/>
  <c r="AX239" i="15"/>
  <c r="AW239" i="15"/>
  <c r="AT239" i="15"/>
  <c r="AS239" i="15" s="1"/>
  <c r="AK239" i="15"/>
  <c r="C239" i="15"/>
  <c r="B238" i="15"/>
  <c r="AX238" i="15"/>
  <c r="AW238" i="15"/>
  <c r="AT238" i="15"/>
  <c r="AS238" i="15" s="1"/>
  <c r="AK238" i="15"/>
  <c r="C238" i="15"/>
  <c r="B237" i="15"/>
  <c r="AX237" i="15"/>
  <c r="AW237" i="15"/>
  <c r="AT237" i="15"/>
  <c r="AS237" i="15" s="1"/>
  <c r="AK237" i="15"/>
  <c r="C237" i="15"/>
  <c r="B236" i="15"/>
  <c r="AX236" i="15"/>
  <c r="AW236" i="15"/>
  <c r="AT236" i="15"/>
  <c r="AS236" i="15" s="1"/>
  <c r="AK236" i="15"/>
  <c r="C236" i="15"/>
  <c r="B235" i="15"/>
  <c r="AX235" i="15"/>
  <c r="AW235" i="15"/>
  <c r="AT235" i="15"/>
  <c r="AS235" i="15" s="1"/>
  <c r="AK235" i="15"/>
  <c r="C235" i="15"/>
  <c r="B234" i="15"/>
  <c r="AX234" i="15"/>
  <c r="AW234" i="15"/>
  <c r="AT234" i="15"/>
  <c r="AS234" i="15" s="1"/>
  <c r="AK234" i="15"/>
  <c r="C234" i="15"/>
  <c r="B233" i="15"/>
  <c r="AX233" i="15"/>
  <c r="AW233" i="15"/>
  <c r="AT233" i="15"/>
  <c r="AS233" i="15" s="1"/>
  <c r="AK233" i="15"/>
  <c r="C233" i="15"/>
  <c r="B232" i="15"/>
  <c r="AX232" i="15"/>
  <c r="AW232" i="15"/>
  <c r="AT232" i="15"/>
  <c r="AS232" i="15" s="1"/>
  <c r="AK232" i="15"/>
  <c r="C232" i="15"/>
  <c r="B231" i="15"/>
  <c r="AX231" i="15"/>
  <c r="AW231" i="15"/>
  <c r="AT231" i="15"/>
  <c r="AS231" i="15" s="1"/>
  <c r="AK231" i="15"/>
  <c r="C231" i="15"/>
  <c r="B230" i="15"/>
  <c r="AX230" i="15"/>
  <c r="AW230" i="15"/>
  <c r="AT230" i="15"/>
  <c r="AS230" i="15" s="1"/>
  <c r="AK230" i="15"/>
  <c r="C230" i="15"/>
  <c r="B229" i="15"/>
  <c r="AX229" i="15"/>
  <c r="AW229" i="15"/>
  <c r="AT229" i="15"/>
  <c r="AS229" i="15" s="1"/>
  <c r="AK229" i="15"/>
  <c r="C229" i="15"/>
  <c r="B228" i="15"/>
  <c r="AX228" i="15"/>
  <c r="AW228" i="15"/>
  <c r="AT228" i="15"/>
  <c r="AS228" i="15" s="1"/>
  <c r="AK228" i="15"/>
  <c r="C228" i="15"/>
  <c r="B227" i="15"/>
  <c r="AX227" i="15"/>
  <c r="AW227" i="15"/>
  <c r="AT227" i="15"/>
  <c r="AS227" i="15" s="1"/>
  <c r="AK227" i="15"/>
  <c r="C227" i="15"/>
  <c r="B226" i="15"/>
  <c r="AX226" i="15"/>
  <c r="AW226" i="15"/>
  <c r="AT226" i="15"/>
  <c r="AS226" i="15" s="1"/>
  <c r="AK226" i="15"/>
  <c r="C226" i="15"/>
  <c r="B225" i="15"/>
  <c r="AX225" i="15"/>
  <c r="AW225" i="15"/>
  <c r="AT225" i="15"/>
  <c r="AS225" i="15" s="1"/>
  <c r="AK225" i="15"/>
  <c r="C225" i="15"/>
  <c r="B224" i="15"/>
  <c r="AX224" i="15"/>
  <c r="AW224" i="15"/>
  <c r="AT224" i="15"/>
  <c r="AS224" i="15" s="1"/>
  <c r="AK224" i="15"/>
  <c r="C224" i="15"/>
  <c r="B223" i="15"/>
  <c r="AX223" i="15"/>
  <c r="AW223" i="15"/>
  <c r="AT223" i="15"/>
  <c r="AS223" i="15" s="1"/>
  <c r="AK223" i="15"/>
  <c r="C223" i="15"/>
  <c r="B222" i="15"/>
  <c r="AX222" i="15"/>
  <c r="AW222" i="15"/>
  <c r="AT222" i="15"/>
  <c r="AS222" i="15" s="1"/>
  <c r="AK222" i="15"/>
  <c r="C222" i="15"/>
  <c r="B221" i="15"/>
  <c r="AX221" i="15"/>
  <c r="AW221" i="15"/>
  <c r="AT221" i="15"/>
  <c r="AS221" i="15" s="1"/>
  <c r="AK221" i="15"/>
  <c r="C221" i="15"/>
  <c r="B220" i="15"/>
  <c r="AX220" i="15"/>
  <c r="AW220" i="15"/>
  <c r="AT220" i="15"/>
  <c r="AS220" i="15" s="1"/>
  <c r="AK220" i="15"/>
  <c r="C220" i="15"/>
  <c r="B219" i="15"/>
  <c r="AX219" i="15"/>
  <c r="AW219" i="15"/>
  <c r="AT219" i="15"/>
  <c r="AS219" i="15" s="1"/>
  <c r="AK219" i="15"/>
  <c r="C219" i="15"/>
  <c r="B218" i="15"/>
  <c r="AX218" i="15"/>
  <c r="AW218" i="15"/>
  <c r="AT218" i="15"/>
  <c r="AS218" i="15" s="1"/>
  <c r="AK218" i="15"/>
  <c r="C218" i="15"/>
  <c r="B217" i="15"/>
  <c r="AX217" i="15"/>
  <c r="AW217" i="15"/>
  <c r="AT217" i="15"/>
  <c r="AS217" i="15" s="1"/>
  <c r="AK217" i="15"/>
  <c r="C217" i="15"/>
  <c r="B216" i="15"/>
  <c r="AX216" i="15"/>
  <c r="AW216" i="15"/>
  <c r="AT216" i="15"/>
  <c r="AS216" i="15" s="1"/>
  <c r="AK216" i="15"/>
  <c r="C216" i="15"/>
  <c r="B215" i="15"/>
  <c r="AX215" i="15"/>
  <c r="AW215" i="15"/>
  <c r="AT215" i="15"/>
  <c r="AS215" i="15" s="1"/>
  <c r="AK215" i="15"/>
  <c r="C215" i="15"/>
  <c r="B214" i="15"/>
  <c r="AX214" i="15"/>
  <c r="AW214" i="15"/>
  <c r="AT214" i="15"/>
  <c r="AS214" i="15" s="1"/>
  <c r="AK214" i="15"/>
  <c r="C214" i="15"/>
  <c r="B213" i="15"/>
  <c r="AX213" i="15"/>
  <c r="AW213" i="15"/>
  <c r="AT213" i="15"/>
  <c r="AS213" i="15" s="1"/>
  <c r="AK213" i="15"/>
  <c r="C213" i="15"/>
  <c r="B212" i="15"/>
  <c r="AX212" i="15"/>
  <c r="AW212" i="15"/>
  <c r="AT212" i="15"/>
  <c r="AS212" i="15" s="1"/>
  <c r="AK212" i="15"/>
  <c r="C212" i="15"/>
  <c r="B211" i="15"/>
  <c r="AX211" i="15"/>
  <c r="AW211" i="15"/>
  <c r="AT211" i="15"/>
  <c r="AS211" i="15" s="1"/>
  <c r="AK211" i="15"/>
  <c r="C211" i="15"/>
  <c r="B210" i="15"/>
  <c r="AX210" i="15"/>
  <c r="AW210" i="15"/>
  <c r="AT210" i="15"/>
  <c r="AS210" i="15" s="1"/>
  <c r="AK210" i="15"/>
  <c r="C210" i="15"/>
  <c r="B209" i="15"/>
  <c r="AX209" i="15"/>
  <c r="AW209" i="15"/>
  <c r="AT209" i="15"/>
  <c r="AS209" i="15" s="1"/>
  <c r="AK209" i="15"/>
  <c r="C209" i="15"/>
  <c r="B208" i="15"/>
  <c r="AX208" i="15"/>
  <c r="AW208" i="15"/>
  <c r="AT208" i="15"/>
  <c r="AS208" i="15" s="1"/>
  <c r="AK208" i="15"/>
  <c r="C208" i="15"/>
  <c r="B207" i="15"/>
  <c r="AX207" i="15"/>
  <c r="AW207" i="15"/>
  <c r="AT207" i="15"/>
  <c r="AS207" i="15" s="1"/>
  <c r="AK207" i="15"/>
  <c r="C207" i="15"/>
  <c r="B206" i="15"/>
  <c r="AX206" i="15"/>
  <c r="AW206" i="15"/>
  <c r="AT206" i="15"/>
  <c r="AS206" i="15" s="1"/>
  <c r="AK206" i="15"/>
  <c r="C206" i="15"/>
  <c r="B205" i="15"/>
  <c r="AX205" i="15"/>
  <c r="AW205" i="15"/>
  <c r="AT205" i="15"/>
  <c r="AS205" i="15" s="1"/>
  <c r="AK205" i="15"/>
  <c r="C205" i="15"/>
  <c r="B204" i="15"/>
  <c r="AX204" i="15"/>
  <c r="AW204" i="15"/>
  <c r="AT204" i="15"/>
  <c r="AS204" i="15" s="1"/>
  <c r="AK204" i="15"/>
  <c r="C204" i="15"/>
  <c r="B203" i="15"/>
  <c r="AX203" i="15"/>
  <c r="AW203" i="15"/>
  <c r="AT203" i="15"/>
  <c r="AS203" i="15" s="1"/>
  <c r="AK203" i="15"/>
  <c r="C203" i="15"/>
  <c r="B202" i="15"/>
  <c r="AX202" i="15"/>
  <c r="AW202" i="15"/>
  <c r="AT202" i="15"/>
  <c r="AR202" i="15" s="1"/>
  <c r="AK202" i="15"/>
  <c r="C202" i="15"/>
  <c r="B201" i="15"/>
  <c r="AX201" i="15"/>
  <c r="AW201" i="15"/>
  <c r="AT201" i="15"/>
  <c r="AS201" i="15" s="1"/>
  <c r="AK201" i="15"/>
  <c r="C201" i="15"/>
  <c r="B200" i="15"/>
  <c r="AX200" i="15"/>
  <c r="AW200" i="15"/>
  <c r="AT200" i="15"/>
  <c r="AS200" i="15" s="1"/>
  <c r="AK200" i="15"/>
  <c r="C200" i="15"/>
  <c r="B199" i="15"/>
  <c r="AX199" i="15"/>
  <c r="AW199" i="15"/>
  <c r="AT199" i="15"/>
  <c r="AS199" i="15" s="1"/>
  <c r="AK199" i="15"/>
  <c r="C199" i="15"/>
  <c r="B198" i="15"/>
  <c r="AX198" i="15"/>
  <c r="AW198" i="15"/>
  <c r="AT198" i="15"/>
  <c r="AR198" i="15" s="1"/>
  <c r="AK198" i="15"/>
  <c r="C198" i="15"/>
  <c r="B197" i="15"/>
  <c r="AX197" i="15"/>
  <c r="AW197" i="15"/>
  <c r="AT197" i="15"/>
  <c r="AS197" i="15" s="1"/>
  <c r="AK197" i="15"/>
  <c r="C197" i="15"/>
  <c r="B196" i="15"/>
  <c r="AX196" i="15"/>
  <c r="AW196" i="15"/>
  <c r="AT196" i="15"/>
  <c r="AS196" i="15" s="1"/>
  <c r="AK196" i="15"/>
  <c r="C196" i="15"/>
  <c r="B195" i="15"/>
  <c r="AX195" i="15"/>
  <c r="AW195" i="15"/>
  <c r="AT195" i="15"/>
  <c r="AS195" i="15" s="1"/>
  <c r="AK195" i="15"/>
  <c r="C195" i="15"/>
  <c r="B194" i="15"/>
  <c r="AX194" i="15"/>
  <c r="AW194" i="15"/>
  <c r="AT194" i="15"/>
  <c r="AS194" i="15" s="1"/>
  <c r="AK194" i="15"/>
  <c r="C194" i="15"/>
  <c r="B193" i="15"/>
  <c r="AX193" i="15"/>
  <c r="AW193" i="15"/>
  <c r="AT193" i="15"/>
  <c r="AS193" i="15" s="1"/>
  <c r="AK193" i="15"/>
  <c r="C193" i="15"/>
  <c r="B192" i="15"/>
  <c r="AX192" i="15"/>
  <c r="AW192" i="15"/>
  <c r="AT192" i="15"/>
  <c r="AS192" i="15" s="1"/>
  <c r="AK192" i="15"/>
  <c r="C192" i="15"/>
  <c r="B191" i="15"/>
  <c r="AX191" i="15"/>
  <c r="AW191" i="15"/>
  <c r="AT191" i="15"/>
  <c r="AS191" i="15" s="1"/>
  <c r="AK191" i="15"/>
  <c r="C191" i="15"/>
  <c r="B190" i="15"/>
  <c r="AX190" i="15"/>
  <c r="AW190" i="15"/>
  <c r="AT190" i="15"/>
  <c r="AS190" i="15" s="1"/>
  <c r="AK190" i="15"/>
  <c r="C190" i="15"/>
  <c r="B189" i="15"/>
  <c r="AX189" i="15"/>
  <c r="AW189" i="15"/>
  <c r="AT189" i="15"/>
  <c r="AS189" i="15" s="1"/>
  <c r="AK189" i="15"/>
  <c r="C189" i="15"/>
  <c r="B188" i="15"/>
  <c r="AX188" i="15"/>
  <c r="AW188" i="15"/>
  <c r="AT188" i="15"/>
  <c r="AS188" i="15" s="1"/>
  <c r="AK188" i="15"/>
  <c r="C188" i="15"/>
  <c r="B187" i="15"/>
  <c r="AX187" i="15"/>
  <c r="AW187" i="15"/>
  <c r="AT187" i="15"/>
  <c r="AS187" i="15" s="1"/>
  <c r="AK187" i="15"/>
  <c r="C187" i="15"/>
  <c r="B186" i="15"/>
  <c r="AX186" i="15"/>
  <c r="AW186" i="15"/>
  <c r="AT186" i="15"/>
  <c r="AR186" i="15" s="1"/>
  <c r="AK186" i="15"/>
  <c r="C186" i="15"/>
  <c r="B185" i="15"/>
  <c r="AX185" i="15"/>
  <c r="AW185" i="15"/>
  <c r="AT185" i="15"/>
  <c r="AS185" i="15" s="1"/>
  <c r="AK185" i="15"/>
  <c r="C185" i="15"/>
  <c r="B184" i="15"/>
  <c r="AX184" i="15"/>
  <c r="AW184" i="15"/>
  <c r="AT184" i="15"/>
  <c r="AS184" i="15" s="1"/>
  <c r="AK184" i="15"/>
  <c r="C184" i="15"/>
  <c r="B183" i="15"/>
  <c r="AX183" i="15"/>
  <c r="AW183" i="15"/>
  <c r="AT183" i="15"/>
  <c r="AS183" i="15" s="1"/>
  <c r="AK183" i="15"/>
  <c r="C183" i="15"/>
  <c r="B182" i="15"/>
  <c r="AX182" i="15"/>
  <c r="AW182" i="15"/>
  <c r="AT182" i="15"/>
  <c r="AS182" i="15" s="1"/>
  <c r="AK182" i="15"/>
  <c r="C182" i="15"/>
  <c r="B181" i="15"/>
  <c r="AX181" i="15"/>
  <c r="AW181" i="15"/>
  <c r="AT181" i="15"/>
  <c r="AS181" i="15" s="1"/>
  <c r="AK181" i="15"/>
  <c r="C181" i="15"/>
  <c r="B180" i="15"/>
  <c r="AX180" i="15"/>
  <c r="AW180" i="15"/>
  <c r="AT180" i="15"/>
  <c r="AS180" i="15" s="1"/>
  <c r="AK180" i="15"/>
  <c r="C180" i="15"/>
  <c r="B179" i="15"/>
  <c r="AX179" i="15"/>
  <c r="AW179" i="15"/>
  <c r="AT179" i="15"/>
  <c r="AK179" i="15"/>
  <c r="C179" i="15"/>
  <c r="B178" i="15"/>
  <c r="AX178" i="15"/>
  <c r="AW178" i="15"/>
  <c r="AT178" i="15"/>
  <c r="AS178" i="15" s="1"/>
  <c r="AK178" i="15"/>
  <c r="C178" i="15"/>
  <c r="B177" i="15"/>
  <c r="AX177" i="15"/>
  <c r="AW177" i="15"/>
  <c r="AT177" i="15"/>
  <c r="AS177" i="15" s="1"/>
  <c r="AK177" i="15"/>
  <c r="C177" i="15"/>
  <c r="B176" i="15"/>
  <c r="AX176" i="15"/>
  <c r="AW176" i="15"/>
  <c r="AT176" i="15"/>
  <c r="AS176" i="15" s="1"/>
  <c r="AK176" i="15"/>
  <c r="C176" i="15"/>
  <c r="B175" i="15"/>
  <c r="AX175" i="15"/>
  <c r="AW175" i="15"/>
  <c r="AT175" i="15"/>
  <c r="AK175" i="15"/>
  <c r="C175" i="15"/>
  <c r="B174" i="15"/>
  <c r="AX174" i="15"/>
  <c r="AW174" i="15"/>
  <c r="AT174" i="15"/>
  <c r="AS174" i="15" s="1"/>
  <c r="AK174" i="15"/>
  <c r="C174" i="15"/>
  <c r="B173" i="15"/>
  <c r="AX173" i="15"/>
  <c r="AW173" i="15"/>
  <c r="AT173" i="15"/>
  <c r="AK173" i="15"/>
  <c r="C173" i="15"/>
  <c r="B172" i="15"/>
  <c r="AX172" i="15"/>
  <c r="AW172" i="15"/>
  <c r="AT172" i="15"/>
  <c r="AS172" i="15" s="1"/>
  <c r="AK172" i="15"/>
  <c r="C172" i="15"/>
  <c r="B171" i="15"/>
  <c r="AX171" i="15"/>
  <c r="AW171" i="15"/>
  <c r="AT171" i="15"/>
  <c r="AS171" i="15" s="1"/>
  <c r="AK171" i="15"/>
  <c r="C171" i="15"/>
  <c r="B170" i="15"/>
  <c r="AX170" i="15"/>
  <c r="AW170" i="15"/>
  <c r="AT170" i="15"/>
  <c r="AS170" i="15" s="1"/>
  <c r="AK170" i="15"/>
  <c r="C170" i="15"/>
  <c r="B169" i="15"/>
  <c r="AX169" i="15"/>
  <c r="AW169" i="15"/>
  <c r="AT169" i="15"/>
  <c r="AS169" i="15" s="1"/>
  <c r="AK169" i="15"/>
  <c r="C169" i="15"/>
  <c r="B168" i="15"/>
  <c r="AX168" i="15"/>
  <c r="AW168" i="15"/>
  <c r="AT168" i="15"/>
  <c r="AS168" i="15" s="1"/>
  <c r="AK168" i="15"/>
  <c r="C168" i="15"/>
  <c r="B167" i="15"/>
  <c r="AX167" i="15"/>
  <c r="AW167" i="15"/>
  <c r="AT167" i="15"/>
  <c r="AS167" i="15" s="1"/>
  <c r="AK167" i="15"/>
  <c r="C167" i="15"/>
  <c r="B166" i="15"/>
  <c r="AX166" i="15"/>
  <c r="AW166" i="15"/>
  <c r="AT166" i="15"/>
  <c r="AS166" i="15" s="1"/>
  <c r="AK166" i="15"/>
  <c r="C166" i="15"/>
  <c r="B165" i="15"/>
  <c r="AX165" i="15"/>
  <c r="AW165" i="15"/>
  <c r="AT165" i="15"/>
  <c r="AS165" i="15" s="1"/>
  <c r="AK165" i="15"/>
  <c r="C165" i="15"/>
  <c r="B164" i="15"/>
  <c r="AX164" i="15"/>
  <c r="AW164" i="15"/>
  <c r="AT164" i="15"/>
  <c r="AS164" i="15" s="1"/>
  <c r="AK164" i="15"/>
  <c r="C164" i="15"/>
  <c r="B163" i="15"/>
  <c r="AX163" i="15"/>
  <c r="AW163" i="15"/>
  <c r="AT163" i="15"/>
  <c r="AS163" i="15" s="1"/>
  <c r="AK163" i="15"/>
  <c r="C163" i="15"/>
  <c r="B162" i="15"/>
  <c r="AX162" i="15"/>
  <c r="AW162" i="15"/>
  <c r="AT162" i="15"/>
  <c r="AS162" i="15" s="1"/>
  <c r="AK162" i="15"/>
  <c r="C162" i="15"/>
  <c r="B161" i="15"/>
  <c r="AX161" i="15"/>
  <c r="AW161" i="15"/>
  <c r="AT161" i="15"/>
  <c r="AS161" i="15" s="1"/>
  <c r="AK161" i="15"/>
  <c r="C161" i="15"/>
  <c r="B160" i="15"/>
  <c r="AX160" i="15"/>
  <c r="AW160" i="15"/>
  <c r="AT160" i="15"/>
  <c r="AS160" i="15" s="1"/>
  <c r="AK160" i="15"/>
  <c r="C160" i="15"/>
  <c r="B159" i="15"/>
  <c r="AX159" i="15"/>
  <c r="AW159" i="15"/>
  <c r="AT159" i="15"/>
  <c r="AS159" i="15" s="1"/>
  <c r="AK159" i="15"/>
  <c r="C159" i="15"/>
  <c r="B158" i="15"/>
  <c r="AX158" i="15"/>
  <c r="AW158" i="15"/>
  <c r="AT158" i="15"/>
  <c r="AS158" i="15" s="1"/>
  <c r="AK158" i="15"/>
  <c r="C158" i="15"/>
  <c r="B157" i="15"/>
  <c r="AX157" i="15"/>
  <c r="AW157" i="15"/>
  <c r="AT157" i="15"/>
  <c r="AS157" i="15" s="1"/>
  <c r="AK157" i="15"/>
  <c r="C157" i="15"/>
  <c r="B156" i="15"/>
  <c r="AX156" i="15"/>
  <c r="AW156" i="15"/>
  <c r="AT156" i="15"/>
  <c r="AS156" i="15" s="1"/>
  <c r="AK156" i="15"/>
  <c r="C156" i="15"/>
  <c r="B155" i="15"/>
  <c r="AX155" i="15"/>
  <c r="AW155" i="15"/>
  <c r="AT155" i="15"/>
  <c r="AS155" i="15" s="1"/>
  <c r="AK155" i="15"/>
  <c r="C155" i="15"/>
  <c r="B154" i="15"/>
  <c r="AX154" i="15"/>
  <c r="AW154" i="15"/>
  <c r="AT154" i="15"/>
  <c r="AS154" i="15" s="1"/>
  <c r="AK154" i="15"/>
  <c r="C154" i="15"/>
  <c r="B153" i="15"/>
  <c r="AX153" i="15"/>
  <c r="AW153" i="15"/>
  <c r="AT153" i="15"/>
  <c r="AS153" i="15" s="1"/>
  <c r="AK153" i="15"/>
  <c r="C153" i="15"/>
  <c r="B152" i="15"/>
  <c r="AX152" i="15"/>
  <c r="AW152" i="15"/>
  <c r="AT152" i="15"/>
  <c r="AS152" i="15" s="1"/>
  <c r="AK152" i="15"/>
  <c r="C152" i="15"/>
  <c r="B151" i="15"/>
  <c r="AX151" i="15"/>
  <c r="AW151" i="15"/>
  <c r="AT151" i="15"/>
  <c r="AS151" i="15" s="1"/>
  <c r="AK151" i="15"/>
  <c r="C151" i="15"/>
  <c r="B150" i="15"/>
  <c r="AX150" i="15"/>
  <c r="AW150" i="15"/>
  <c r="AT150" i="15"/>
  <c r="AS150" i="15" s="1"/>
  <c r="AK150" i="15"/>
  <c r="C150" i="15"/>
  <c r="B149" i="15"/>
  <c r="AX149" i="15"/>
  <c r="AW149" i="15"/>
  <c r="AT149" i="15"/>
  <c r="AS149" i="15" s="1"/>
  <c r="AK149" i="15"/>
  <c r="C149" i="15"/>
  <c r="B148" i="15"/>
  <c r="AX148" i="15"/>
  <c r="AW148" i="15"/>
  <c r="AT148" i="15"/>
  <c r="AR148" i="15" s="1"/>
  <c r="AK148" i="15"/>
  <c r="C148" i="15"/>
  <c r="B147" i="15"/>
  <c r="AX147" i="15"/>
  <c r="AW147" i="15"/>
  <c r="AT147" i="15"/>
  <c r="AS147" i="15" s="1"/>
  <c r="AK147" i="15"/>
  <c r="C147" i="15"/>
  <c r="B146" i="15"/>
  <c r="AX146" i="15"/>
  <c r="AW146" i="15"/>
  <c r="AT146" i="15"/>
  <c r="AS146" i="15" s="1"/>
  <c r="AK146" i="15"/>
  <c r="C146" i="15"/>
  <c r="B145" i="15"/>
  <c r="AX145" i="15"/>
  <c r="AW145" i="15"/>
  <c r="AT145" i="15"/>
  <c r="AS145" i="15" s="1"/>
  <c r="AK145" i="15"/>
  <c r="C145" i="15"/>
  <c r="B144" i="15"/>
  <c r="AX144" i="15"/>
  <c r="AW144" i="15"/>
  <c r="AT144" i="15"/>
  <c r="AS144" i="15" s="1"/>
  <c r="AK144" i="15"/>
  <c r="C144" i="15"/>
  <c r="B143" i="15"/>
  <c r="AX143" i="15"/>
  <c r="AW143" i="15"/>
  <c r="AT143" i="15"/>
  <c r="AS143" i="15" s="1"/>
  <c r="AK143" i="15"/>
  <c r="C143" i="15"/>
  <c r="B142" i="15"/>
  <c r="AX142" i="15"/>
  <c r="AW142" i="15"/>
  <c r="AT142" i="15"/>
  <c r="AS142" i="15" s="1"/>
  <c r="AK142" i="15"/>
  <c r="C142" i="15"/>
  <c r="B141" i="15"/>
  <c r="AX141" i="15"/>
  <c r="AW141" i="15"/>
  <c r="AT141" i="15"/>
  <c r="AS141" i="15" s="1"/>
  <c r="AK141" i="15"/>
  <c r="C141" i="15"/>
  <c r="B140" i="15"/>
  <c r="AX140" i="15"/>
  <c r="AW140" i="15"/>
  <c r="AT140" i="15"/>
  <c r="AR140" i="15" s="1"/>
  <c r="AK140" i="15"/>
  <c r="C140" i="15"/>
  <c r="B139" i="15"/>
  <c r="AX139" i="15"/>
  <c r="AW139" i="15"/>
  <c r="AT139" i="15"/>
  <c r="AS139" i="15" s="1"/>
  <c r="AK139" i="15"/>
  <c r="C139" i="15"/>
  <c r="B138" i="15"/>
  <c r="AX138" i="15"/>
  <c r="AW138" i="15"/>
  <c r="AT138" i="15"/>
  <c r="AS138" i="15" s="1"/>
  <c r="AK138" i="15"/>
  <c r="C138" i="15"/>
  <c r="B137" i="15"/>
  <c r="AX137" i="15"/>
  <c r="AW137" i="15"/>
  <c r="AT137" i="15"/>
  <c r="AS137" i="15" s="1"/>
  <c r="AK137" i="15"/>
  <c r="C137" i="15"/>
  <c r="B136" i="15"/>
  <c r="AX136" i="15"/>
  <c r="AW136" i="15"/>
  <c r="AT136" i="15"/>
  <c r="AS136" i="15" s="1"/>
  <c r="AK136" i="15"/>
  <c r="C136" i="15"/>
  <c r="B135" i="15"/>
  <c r="AX135" i="15"/>
  <c r="AW135" i="15"/>
  <c r="AT135" i="15"/>
  <c r="AS135" i="15" s="1"/>
  <c r="AK135" i="15"/>
  <c r="C135" i="15"/>
  <c r="B134" i="15"/>
  <c r="AX134" i="15"/>
  <c r="AW134" i="15"/>
  <c r="AT134" i="15"/>
  <c r="AS134" i="15" s="1"/>
  <c r="AK134" i="15"/>
  <c r="C134" i="15"/>
  <c r="B133" i="15"/>
  <c r="AX133" i="15"/>
  <c r="AW133" i="15"/>
  <c r="AT133" i="15"/>
  <c r="AS133" i="15" s="1"/>
  <c r="AK133" i="15"/>
  <c r="C133" i="15"/>
  <c r="B132" i="15"/>
  <c r="AX132" i="15"/>
  <c r="AW132" i="15"/>
  <c r="AT132" i="15"/>
  <c r="AR132" i="15" s="1"/>
  <c r="AK132" i="15"/>
  <c r="C132" i="15"/>
  <c r="B131" i="15"/>
  <c r="AX131" i="15"/>
  <c r="AW131" i="15"/>
  <c r="AT131" i="15"/>
  <c r="AS131" i="15" s="1"/>
  <c r="AK131" i="15"/>
  <c r="C131" i="15"/>
  <c r="B130" i="15"/>
  <c r="AX130" i="15"/>
  <c r="AW130" i="15"/>
  <c r="AT130" i="15"/>
  <c r="AS130" i="15" s="1"/>
  <c r="AK130" i="15"/>
  <c r="C130" i="15"/>
  <c r="B129" i="15"/>
  <c r="AX129" i="15"/>
  <c r="AW129" i="15"/>
  <c r="AT129" i="15"/>
  <c r="AS129" i="15" s="1"/>
  <c r="AK129" i="15"/>
  <c r="C129" i="15"/>
  <c r="B128" i="15"/>
  <c r="AX128" i="15"/>
  <c r="AW128" i="15"/>
  <c r="AT128" i="15"/>
  <c r="AS128" i="15" s="1"/>
  <c r="AK128" i="15"/>
  <c r="C128" i="15"/>
  <c r="B127" i="15"/>
  <c r="AX127" i="15"/>
  <c r="AW127" i="15"/>
  <c r="AT127" i="15"/>
  <c r="AS127" i="15" s="1"/>
  <c r="AK127" i="15"/>
  <c r="C127" i="15"/>
  <c r="B126" i="15"/>
  <c r="AX126" i="15"/>
  <c r="AW126" i="15"/>
  <c r="AT126" i="15"/>
  <c r="AS126" i="15" s="1"/>
  <c r="AK126" i="15"/>
  <c r="C126" i="15"/>
  <c r="B125" i="15"/>
  <c r="AX125" i="15"/>
  <c r="AW125" i="15"/>
  <c r="AT125" i="15"/>
  <c r="AS125" i="15" s="1"/>
  <c r="AK125" i="15"/>
  <c r="C125" i="15"/>
  <c r="B124" i="15"/>
  <c r="AX124" i="15"/>
  <c r="AW124" i="15"/>
  <c r="AT124" i="15"/>
  <c r="AR124" i="15" s="1"/>
  <c r="AK124" i="15"/>
  <c r="C124" i="15"/>
  <c r="B123" i="15"/>
  <c r="AX123" i="15"/>
  <c r="AW123" i="15"/>
  <c r="AT123" i="15"/>
  <c r="AS123" i="15" s="1"/>
  <c r="AK123" i="15"/>
  <c r="C123" i="15"/>
  <c r="B122" i="15"/>
  <c r="AX122" i="15"/>
  <c r="AW122" i="15"/>
  <c r="AT122" i="15"/>
  <c r="AS122" i="15" s="1"/>
  <c r="AK122" i="15"/>
  <c r="C122" i="15"/>
  <c r="B121" i="15"/>
  <c r="AX121" i="15"/>
  <c r="AW121" i="15"/>
  <c r="AT121" i="15"/>
  <c r="AS121" i="15" s="1"/>
  <c r="AK121" i="15"/>
  <c r="C121" i="15"/>
  <c r="B120" i="15"/>
  <c r="AX120" i="15"/>
  <c r="AW120" i="15"/>
  <c r="AT120" i="15"/>
  <c r="AS120" i="15" s="1"/>
  <c r="AK120" i="15"/>
  <c r="C120" i="15"/>
  <c r="B119" i="15"/>
  <c r="AX119" i="15"/>
  <c r="AW119" i="15"/>
  <c r="AT119" i="15"/>
  <c r="AS119" i="15" s="1"/>
  <c r="AK119" i="15"/>
  <c r="C119" i="15"/>
  <c r="B118" i="15"/>
  <c r="AX118" i="15"/>
  <c r="AW118" i="15"/>
  <c r="AT118" i="15"/>
  <c r="AS118" i="15" s="1"/>
  <c r="AK118" i="15"/>
  <c r="C118" i="15"/>
  <c r="B117" i="15"/>
  <c r="AX117" i="15"/>
  <c r="AW117" i="15"/>
  <c r="AT117" i="15"/>
  <c r="AS117" i="15" s="1"/>
  <c r="AK117" i="15"/>
  <c r="C117" i="15"/>
  <c r="B116" i="15"/>
  <c r="AX116" i="15"/>
  <c r="AW116" i="15"/>
  <c r="AT116" i="15"/>
  <c r="AS116" i="15" s="1"/>
  <c r="AK116" i="15"/>
  <c r="C116" i="15"/>
  <c r="B115" i="15"/>
  <c r="AX115" i="15"/>
  <c r="AW115" i="15"/>
  <c r="AT115" i="15"/>
  <c r="AS115" i="15" s="1"/>
  <c r="AK115" i="15"/>
  <c r="C115" i="15"/>
  <c r="B114" i="15"/>
  <c r="AX114" i="15"/>
  <c r="AW114" i="15"/>
  <c r="AT114" i="15"/>
  <c r="AS114" i="15" s="1"/>
  <c r="AK114" i="15"/>
  <c r="C114" i="15"/>
  <c r="B113" i="15"/>
  <c r="AX113" i="15"/>
  <c r="AW113" i="15"/>
  <c r="AT113" i="15"/>
  <c r="AS113" i="15" s="1"/>
  <c r="AK113" i="15"/>
  <c r="C113" i="15"/>
  <c r="B112" i="15"/>
  <c r="AX112" i="15"/>
  <c r="AW112" i="15"/>
  <c r="AT112" i="15"/>
  <c r="AS112" i="15" s="1"/>
  <c r="AK112" i="15"/>
  <c r="C112" i="15"/>
  <c r="B111" i="15"/>
  <c r="AX111" i="15"/>
  <c r="AW111" i="15"/>
  <c r="AT111" i="15"/>
  <c r="AS111" i="15" s="1"/>
  <c r="AK111" i="15"/>
  <c r="C111" i="15"/>
  <c r="B110" i="15"/>
  <c r="AX110" i="15"/>
  <c r="AW110" i="15"/>
  <c r="AT110" i="15"/>
  <c r="AS110" i="15" s="1"/>
  <c r="AK110" i="15"/>
  <c r="C110" i="15"/>
  <c r="B109" i="15"/>
  <c r="AX109" i="15"/>
  <c r="AW109" i="15"/>
  <c r="AT109" i="15"/>
  <c r="AS109" i="15" s="1"/>
  <c r="AK109" i="15"/>
  <c r="C109" i="15"/>
  <c r="B108" i="15"/>
  <c r="AX108" i="15"/>
  <c r="AW108" i="15"/>
  <c r="AT108" i="15"/>
  <c r="AS108" i="15" s="1"/>
  <c r="AK108" i="15"/>
  <c r="C108" i="15"/>
  <c r="B107" i="15"/>
  <c r="AX107" i="15"/>
  <c r="AW107" i="15"/>
  <c r="AT107" i="15"/>
  <c r="AS107" i="15" s="1"/>
  <c r="AK107" i="15"/>
  <c r="C107" i="15"/>
  <c r="B106" i="15"/>
  <c r="AX106" i="15"/>
  <c r="AW106" i="15"/>
  <c r="AT106" i="15"/>
  <c r="AS106" i="15" s="1"/>
  <c r="AK106" i="15"/>
  <c r="C106" i="15"/>
  <c r="B105" i="15"/>
  <c r="AX105" i="15"/>
  <c r="AW105" i="15"/>
  <c r="AT105" i="15"/>
  <c r="AS105" i="15" s="1"/>
  <c r="AK105" i="15"/>
  <c r="C105" i="15"/>
  <c r="B104" i="15"/>
  <c r="AX104" i="15"/>
  <c r="AW104" i="15"/>
  <c r="AT104" i="15"/>
  <c r="AS104" i="15" s="1"/>
  <c r="AK104" i="15"/>
  <c r="C104" i="15"/>
  <c r="B103" i="15"/>
  <c r="AX103" i="15"/>
  <c r="AW103" i="15"/>
  <c r="AT103" i="15"/>
  <c r="AS103" i="15" s="1"/>
  <c r="AK103" i="15"/>
  <c r="C103" i="15"/>
  <c r="B102" i="15"/>
  <c r="AX102" i="15"/>
  <c r="AW102" i="15"/>
  <c r="AT102" i="15"/>
  <c r="AS102" i="15" s="1"/>
  <c r="AK102" i="15"/>
  <c r="C102" i="15"/>
  <c r="B101" i="15"/>
  <c r="AX101" i="15"/>
  <c r="AW101" i="15"/>
  <c r="AT101" i="15"/>
  <c r="AS101" i="15" s="1"/>
  <c r="AK101" i="15"/>
  <c r="C101" i="15"/>
  <c r="B100" i="15"/>
  <c r="AX100" i="15"/>
  <c r="AW100" i="15"/>
  <c r="AT100" i="15"/>
  <c r="AS100" i="15" s="1"/>
  <c r="AK100" i="15"/>
  <c r="C100" i="15"/>
  <c r="B99" i="15"/>
  <c r="AX99" i="15"/>
  <c r="AW99" i="15"/>
  <c r="AT99" i="15"/>
  <c r="AR99" i="15" s="1"/>
  <c r="AK99" i="15"/>
  <c r="C99" i="15"/>
  <c r="B98" i="15"/>
  <c r="AX98" i="15"/>
  <c r="AW98" i="15"/>
  <c r="AT98" i="15"/>
  <c r="AS98" i="15" s="1"/>
  <c r="AK98" i="15"/>
  <c r="C98" i="15"/>
  <c r="B97" i="15"/>
  <c r="AX97" i="15"/>
  <c r="AW97" i="15"/>
  <c r="AT97" i="15"/>
  <c r="AS97" i="15" s="1"/>
  <c r="AK97" i="15"/>
  <c r="C97" i="15"/>
  <c r="B96" i="15"/>
  <c r="AX96" i="15"/>
  <c r="AW96" i="15"/>
  <c r="AT96" i="15"/>
  <c r="AS96" i="15" s="1"/>
  <c r="AK96" i="15"/>
  <c r="C96" i="15"/>
  <c r="B95" i="15"/>
  <c r="AX95" i="15"/>
  <c r="AW95" i="15"/>
  <c r="AT95" i="15"/>
  <c r="AS95" i="15" s="1"/>
  <c r="AK95" i="15"/>
  <c r="C95" i="15"/>
  <c r="B94" i="15"/>
  <c r="AX94" i="15"/>
  <c r="AW94" i="15"/>
  <c r="AT94" i="15"/>
  <c r="AS94" i="15" s="1"/>
  <c r="AK94" i="15"/>
  <c r="C94" i="15"/>
  <c r="B93" i="15"/>
  <c r="AX93" i="15"/>
  <c r="AW93" i="15"/>
  <c r="AT93" i="15"/>
  <c r="AS93" i="15" s="1"/>
  <c r="AK93" i="15"/>
  <c r="C93" i="15"/>
  <c r="B92" i="15"/>
  <c r="AX92" i="15"/>
  <c r="AW92" i="15"/>
  <c r="AT92" i="15"/>
  <c r="AS92" i="15" s="1"/>
  <c r="AK92" i="15"/>
  <c r="C92" i="15"/>
  <c r="B91" i="15"/>
  <c r="AX91" i="15"/>
  <c r="AW91" i="15"/>
  <c r="AT91" i="15"/>
  <c r="AR91" i="15" s="1"/>
  <c r="AK91" i="15"/>
  <c r="C91" i="15"/>
  <c r="B90" i="15"/>
  <c r="AX90" i="15"/>
  <c r="AW90" i="15"/>
  <c r="AT90" i="15"/>
  <c r="AS90" i="15" s="1"/>
  <c r="AK90" i="15"/>
  <c r="C90" i="15"/>
  <c r="B89" i="15"/>
  <c r="AX89" i="15"/>
  <c r="AW89" i="15"/>
  <c r="AT89" i="15"/>
  <c r="AS89" i="15" s="1"/>
  <c r="AK89" i="15"/>
  <c r="C89" i="15"/>
  <c r="B88" i="15"/>
  <c r="AX88" i="15"/>
  <c r="AW88" i="15"/>
  <c r="AT88" i="15"/>
  <c r="AS88" i="15" s="1"/>
  <c r="AK88" i="15"/>
  <c r="C88" i="15"/>
  <c r="B87" i="15"/>
  <c r="AX87" i="15"/>
  <c r="AW87" i="15"/>
  <c r="AT87" i="15"/>
  <c r="AS87" i="15" s="1"/>
  <c r="AK87" i="15"/>
  <c r="C87" i="15"/>
  <c r="B86" i="15"/>
  <c r="AX86" i="15"/>
  <c r="AW86" i="15"/>
  <c r="AT86" i="15"/>
  <c r="AS86" i="15" s="1"/>
  <c r="AK86" i="15"/>
  <c r="C86" i="15"/>
  <c r="B85" i="15"/>
  <c r="AX85" i="15"/>
  <c r="AW85" i="15"/>
  <c r="AT85" i="15"/>
  <c r="AS85" i="15" s="1"/>
  <c r="AK85" i="15"/>
  <c r="C85" i="15"/>
  <c r="B84" i="15"/>
  <c r="AX84" i="15"/>
  <c r="AW84" i="15"/>
  <c r="AT84" i="15"/>
  <c r="AS84" i="15" s="1"/>
  <c r="AK84" i="15"/>
  <c r="C84" i="15"/>
  <c r="B83" i="15"/>
  <c r="AX83" i="15"/>
  <c r="AW83" i="15"/>
  <c r="AT83" i="15"/>
  <c r="AR83" i="15" s="1"/>
  <c r="AK83" i="15"/>
  <c r="C83" i="15"/>
  <c r="B82" i="15"/>
  <c r="AX82" i="15"/>
  <c r="AW82" i="15"/>
  <c r="AT82" i="15"/>
  <c r="AS82" i="15" s="1"/>
  <c r="AK82" i="15"/>
  <c r="C82" i="15"/>
  <c r="B81" i="15"/>
  <c r="AX81" i="15"/>
  <c r="AW81" i="15"/>
  <c r="AT81" i="15"/>
  <c r="AK81" i="15"/>
  <c r="C81" i="15"/>
  <c r="B80" i="15"/>
  <c r="AX80" i="15"/>
  <c r="AW80" i="15"/>
  <c r="AT80" i="15"/>
  <c r="AS80" i="15" s="1"/>
  <c r="AK80" i="15"/>
  <c r="C80" i="15"/>
  <c r="B79" i="15"/>
  <c r="AX79" i="15"/>
  <c r="AW79" i="15"/>
  <c r="AT79" i="15"/>
  <c r="AR79" i="15" s="1"/>
  <c r="AK79" i="15"/>
  <c r="C79" i="15"/>
  <c r="B78" i="15"/>
  <c r="AX78" i="15"/>
  <c r="AW78" i="15"/>
  <c r="AT78" i="15"/>
  <c r="AS78" i="15" s="1"/>
  <c r="AK78" i="15"/>
  <c r="C78" i="15"/>
  <c r="B77" i="15"/>
  <c r="AX77" i="15"/>
  <c r="AW77" i="15"/>
  <c r="AT77" i="15"/>
  <c r="AK77" i="15"/>
  <c r="C77" i="15"/>
  <c r="B76" i="15"/>
  <c r="AX76" i="15"/>
  <c r="AW76" i="15"/>
  <c r="AT76" i="15"/>
  <c r="AS76" i="15" s="1"/>
  <c r="AK76" i="15"/>
  <c r="C76" i="15"/>
  <c r="B75" i="15"/>
  <c r="AX75" i="15"/>
  <c r="AW75" i="15"/>
  <c r="AT75" i="15"/>
  <c r="AR75" i="15" s="1"/>
  <c r="AK75" i="15"/>
  <c r="C75" i="15"/>
  <c r="B74" i="15"/>
  <c r="AX74" i="15"/>
  <c r="AW74" i="15"/>
  <c r="AT74" i="15"/>
  <c r="AS74" i="15" s="1"/>
  <c r="AK74" i="15"/>
  <c r="C74" i="15"/>
  <c r="B73" i="15"/>
  <c r="AX73" i="15"/>
  <c r="AW73" i="15"/>
  <c r="AT73" i="15"/>
  <c r="AS73" i="15" s="1"/>
  <c r="AK73" i="15"/>
  <c r="C73" i="15"/>
  <c r="B72" i="15"/>
  <c r="AX72" i="15"/>
  <c r="AW72" i="15"/>
  <c r="AT72" i="15"/>
  <c r="AS72" i="15" s="1"/>
  <c r="AK72" i="15"/>
  <c r="C72" i="15"/>
  <c r="B71" i="15"/>
  <c r="AX71" i="15"/>
  <c r="AW71" i="15"/>
  <c r="AT71" i="15"/>
  <c r="AS71" i="15" s="1"/>
  <c r="AK71" i="15"/>
  <c r="C71" i="15"/>
  <c r="B70" i="15"/>
  <c r="AX70" i="15"/>
  <c r="AW70" i="15"/>
  <c r="AT70" i="15"/>
  <c r="AK70" i="15"/>
  <c r="C70" i="15"/>
  <c r="B69" i="15"/>
  <c r="AX69" i="15"/>
  <c r="AW69" i="15"/>
  <c r="AT69" i="15"/>
  <c r="AS69" i="15" s="1"/>
  <c r="AK69" i="15"/>
  <c r="C69" i="15"/>
  <c r="B68" i="15"/>
  <c r="AX68" i="15"/>
  <c r="AW68" i="15"/>
  <c r="AT68" i="15"/>
  <c r="AS68" i="15" s="1"/>
  <c r="AK68" i="15"/>
  <c r="C68" i="15"/>
  <c r="B67" i="15"/>
  <c r="AX67" i="15"/>
  <c r="AW67" i="15"/>
  <c r="AT67" i="15"/>
  <c r="AR67" i="15" s="1"/>
  <c r="AK67" i="15"/>
  <c r="C67" i="15"/>
  <c r="B66" i="15"/>
  <c r="AX66" i="15"/>
  <c r="AW66" i="15"/>
  <c r="AT66" i="15"/>
  <c r="AK66" i="15"/>
  <c r="C66" i="15"/>
  <c r="B65" i="15"/>
  <c r="AX65" i="15"/>
  <c r="AW65" i="15"/>
  <c r="AT65" i="15"/>
  <c r="AS65" i="15" s="1"/>
  <c r="AK65" i="15"/>
  <c r="C65" i="15"/>
  <c r="B64" i="15"/>
  <c r="AX64" i="15"/>
  <c r="AW64" i="15"/>
  <c r="AT64" i="15"/>
  <c r="AS64" i="15" s="1"/>
  <c r="AK64" i="15"/>
  <c r="C64" i="15"/>
  <c r="B63" i="15"/>
  <c r="AX63" i="15"/>
  <c r="AW63" i="15"/>
  <c r="AT63" i="15"/>
  <c r="AR63" i="15" s="1"/>
  <c r="AK63" i="15"/>
  <c r="C63" i="15"/>
  <c r="B62" i="15"/>
  <c r="AX62" i="15"/>
  <c r="AW62" i="15"/>
  <c r="AT62" i="15"/>
  <c r="AK62" i="15"/>
  <c r="C62" i="15"/>
  <c r="B61" i="15"/>
  <c r="AX61" i="15"/>
  <c r="AW61" i="15"/>
  <c r="AT61" i="15"/>
  <c r="AS61" i="15" s="1"/>
  <c r="AK61" i="15"/>
  <c r="C61" i="15"/>
  <c r="B60" i="15"/>
  <c r="AX60" i="15"/>
  <c r="AW60" i="15"/>
  <c r="AT60" i="15"/>
  <c r="AS60" i="15" s="1"/>
  <c r="AK60" i="15"/>
  <c r="C60" i="15"/>
  <c r="B59" i="15"/>
  <c r="AX59" i="15"/>
  <c r="AW59" i="15"/>
  <c r="AT59" i="15"/>
  <c r="AR59" i="15" s="1"/>
  <c r="AK59" i="15"/>
  <c r="C59" i="15"/>
  <c r="B58" i="15"/>
  <c r="AX58" i="15"/>
  <c r="AW58" i="15"/>
  <c r="AT58" i="15"/>
  <c r="AS58" i="15" s="1"/>
  <c r="AK58" i="15"/>
  <c r="C58" i="15"/>
  <c r="B57" i="15"/>
  <c r="AX57" i="15"/>
  <c r="AW57" i="15"/>
  <c r="AT57" i="15"/>
  <c r="AR57" i="15" s="1"/>
  <c r="AK57" i="15"/>
  <c r="C57" i="15"/>
  <c r="B56" i="15"/>
  <c r="AX56" i="15"/>
  <c r="AW56" i="15"/>
  <c r="AT56" i="15"/>
  <c r="AR56" i="15" s="1"/>
  <c r="AK56" i="15"/>
  <c r="C56" i="15"/>
  <c r="B55" i="15"/>
  <c r="AX55" i="15"/>
  <c r="AW55" i="15"/>
  <c r="AT55" i="15"/>
  <c r="AS55" i="15" s="1"/>
  <c r="AK55" i="15"/>
  <c r="C55" i="15"/>
  <c r="B54" i="15"/>
  <c r="AX54" i="15"/>
  <c r="AW54" i="15"/>
  <c r="AT54" i="15"/>
  <c r="AS54" i="15" s="1"/>
  <c r="AK54" i="15"/>
  <c r="C54" i="15"/>
  <c r="B53" i="15"/>
  <c r="AX53" i="15"/>
  <c r="AW53" i="15"/>
  <c r="AT53" i="15"/>
  <c r="AS53" i="15" s="1"/>
  <c r="AK53" i="15"/>
  <c r="C53" i="15"/>
  <c r="B52" i="15"/>
  <c r="AX52" i="15"/>
  <c r="AW52" i="15"/>
  <c r="AT52" i="15"/>
  <c r="AS52" i="15" s="1"/>
  <c r="AK52" i="15"/>
  <c r="C52" i="15"/>
  <c r="B51" i="15"/>
  <c r="AX51" i="15"/>
  <c r="AW51" i="15"/>
  <c r="AT51" i="15"/>
  <c r="AR51" i="15" s="1"/>
  <c r="AK51" i="15"/>
  <c r="C51" i="15"/>
  <c r="B50" i="15"/>
  <c r="AX50" i="15"/>
  <c r="AW50" i="15"/>
  <c r="AT50" i="15"/>
  <c r="AS50" i="15" s="1"/>
  <c r="AK50" i="15"/>
  <c r="C50" i="15"/>
  <c r="B49" i="15"/>
  <c r="AX49" i="15"/>
  <c r="AW49" i="15"/>
  <c r="AT49" i="15"/>
  <c r="AR49" i="15" s="1"/>
  <c r="AK49" i="15"/>
  <c r="C49" i="15"/>
  <c r="B48" i="15"/>
  <c r="AX48" i="15"/>
  <c r="AW48" i="15"/>
  <c r="AT48" i="15"/>
  <c r="AR48" i="15" s="1"/>
  <c r="AK48" i="15"/>
  <c r="C48" i="15"/>
  <c r="B47" i="15"/>
  <c r="AX47" i="15"/>
  <c r="AW47" i="15"/>
  <c r="AT47" i="15"/>
  <c r="AS47" i="15" s="1"/>
  <c r="AK47" i="15"/>
  <c r="C47" i="15"/>
  <c r="B46" i="15"/>
  <c r="AX46" i="15"/>
  <c r="AW46" i="15"/>
  <c r="AT46" i="15"/>
  <c r="AS46" i="15" s="1"/>
  <c r="AK46" i="15"/>
  <c r="C46" i="15"/>
  <c r="B45" i="15"/>
  <c r="AX45" i="15"/>
  <c r="AW45" i="15"/>
  <c r="AT45" i="15"/>
  <c r="AR45" i="15" s="1"/>
  <c r="AK45" i="15"/>
  <c r="C45" i="15"/>
  <c r="B44" i="15"/>
  <c r="AX44" i="15"/>
  <c r="AW44" i="15"/>
  <c r="AT44" i="15"/>
  <c r="AR44" i="15" s="1"/>
  <c r="AK44" i="15"/>
  <c r="C44" i="15"/>
  <c r="B43" i="15"/>
  <c r="AX43" i="15"/>
  <c r="AW43" i="15"/>
  <c r="AT43" i="15"/>
  <c r="AS43" i="15" s="1"/>
  <c r="AK43" i="15"/>
  <c r="C43" i="15"/>
  <c r="B42" i="15"/>
  <c r="AX42" i="15"/>
  <c r="AW42" i="15"/>
  <c r="AT42" i="15"/>
  <c r="AS42" i="15" s="1"/>
  <c r="AK42" i="15"/>
  <c r="C42" i="15"/>
  <c r="B41" i="15"/>
  <c r="AX41" i="15"/>
  <c r="AW41" i="15"/>
  <c r="AT41" i="15"/>
  <c r="AS41" i="15" s="1"/>
  <c r="AK41" i="15"/>
  <c r="C41" i="15"/>
  <c r="B40" i="15"/>
  <c r="AX40" i="15"/>
  <c r="AW40" i="15"/>
  <c r="AT40" i="15"/>
  <c r="AR40" i="15" s="1"/>
  <c r="AK40" i="15"/>
  <c r="C40" i="15"/>
  <c r="B39" i="15"/>
  <c r="AX39" i="15"/>
  <c r="AW39" i="15"/>
  <c r="AT39" i="15"/>
  <c r="AS39" i="15" s="1"/>
  <c r="AK39" i="15"/>
  <c r="C39" i="15"/>
  <c r="B38" i="15"/>
  <c r="AX38" i="15"/>
  <c r="AW38" i="15"/>
  <c r="AT38" i="15"/>
  <c r="AS38" i="15" s="1"/>
  <c r="AK38" i="15"/>
  <c r="C38" i="15"/>
  <c r="B37" i="15"/>
  <c r="AX37" i="15"/>
  <c r="AW37" i="15"/>
  <c r="AT37" i="15"/>
  <c r="AS37" i="15" s="1"/>
  <c r="AK37" i="15"/>
  <c r="C37" i="15"/>
  <c r="B36" i="15"/>
  <c r="AX36" i="15"/>
  <c r="AW36" i="15"/>
  <c r="AT36" i="15"/>
  <c r="AR36" i="15" s="1"/>
  <c r="AK36" i="15"/>
  <c r="C36" i="15"/>
  <c r="B35" i="15"/>
  <c r="AX35" i="15"/>
  <c r="AW35" i="15"/>
  <c r="AT35" i="15"/>
  <c r="AS35" i="15" s="1"/>
  <c r="AK35" i="15"/>
  <c r="C35" i="15"/>
  <c r="B34" i="15"/>
  <c r="AX34" i="15"/>
  <c r="AW34" i="15"/>
  <c r="AT34" i="15"/>
  <c r="AS34" i="15" s="1"/>
  <c r="AK34" i="15"/>
  <c r="C34" i="15"/>
  <c r="B33" i="15"/>
  <c r="AX33" i="15"/>
  <c r="AW33" i="15"/>
  <c r="AT33" i="15"/>
  <c r="AS33" i="15" s="1"/>
  <c r="AK33" i="15"/>
  <c r="C33" i="15"/>
  <c r="B32" i="15"/>
  <c r="AX32" i="15"/>
  <c r="AW32" i="15"/>
  <c r="AT32" i="15"/>
  <c r="AR32" i="15" s="1"/>
  <c r="AK32" i="15"/>
  <c r="C32" i="15"/>
  <c r="B31" i="15"/>
  <c r="AX31" i="15"/>
  <c r="AW31" i="15"/>
  <c r="AT31" i="15"/>
  <c r="AS31" i="15" s="1"/>
  <c r="AK31" i="15"/>
  <c r="C31" i="15"/>
  <c r="AX30" i="15"/>
  <c r="AW30" i="15"/>
  <c r="AT30" i="15"/>
  <c r="AS30" i="15" s="1"/>
  <c r="AK30" i="15"/>
  <c r="C30" i="15"/>
  <c r="B29" i="15"/>
  <c r="AX29" i="15"/>
  <c r="AW29" i="15"/>
  <c r="AT29" i="15"/>
  <c r="AS29" i="15" s="1"/>
  <c r="AK29" i="15"/>
  <c r="C29" i="15"/>
  <c r="AX28" i="15"/>
  <c r="AW28" i="15"/>
  <c r="AT28" i="15"/>
  <c r="AR28" i="15" s="1"/>
  <c r="AK28" i="15"/>
  <c r="C28" i="15"/>
  <c r="AX27" i="15"/>
  <c r="AW27" i="15"/>
  <c r="AT27" i="15"/>
  <c r="AS27" i="15" s="1"/>
  <c r="AK27" i="15"/>
  <c r="C27" i="15"/>
  <c r="AX26" i="15"/>
  <c r="AW26" i="15"/>
  <c r="AT26" i="15"/>
  <c r="AS26" i="15" s="1"/>
  <c r="AK26" i="15"/>
  <c r="C26" i="15"/>
  <c r="AX25" i="15"/>
  <c r="AW25" i="15"/>
  <c r="AT25" i="15"/>
  <c r="AS25" i="15" s="1"/>
  <c r="AK25" i="15"/>
  <c r="C25" i="15"/>
  <c r="AX24" i="15"/>
  <c r="AW24" i="15"/>
  <c r="AT24" i="15"/>
  <c r="AR24" i="15" s="1"/>
  <c r="AK24" i="15"/>
  <c r="C24" i="15"/>
  <c r="AX23" i="15"/>
  <c r="AW23" i="15"/>
  <c r="AT23" i="15"/>
  <c r="AS23" i="15" s="1"/>
  <c r="AK23" i="15"/>
  <c r="C23" i="15"/>
  <c r="AX22" i="15"/>
  <c r="AW22" i="15"/>
  <c r="AT22" i="15"/>
  <c r="AK22" i="15"/>
  <c r="AC22" i="15" s="1"/>
  <c r="C22" i="15"/>
  <c r="AT21" i="15"/>
  <c r="AX21" i="15" s="1"/>
  <c r="AK21" i="15"/>
  <c r="C21" i="15"/>
  <c r="AT20" i="15"/>
  <c r="AW20" i="15" s="1"/>
  <c r="AK20" i="15"/>
  <c r="AC20" i="15" s="1"/>
  <c r="C20" i="15"/>
  <c r="AT19" i="15"/>
  <c r="AW19" i="15" s="1"/>
  <c r="AK19" i="15"/>
  <c r="Y19" i="15" s="1"/>
  <c r="C19" i="15"/>
  <c r="AT18" i="15"/>
  <c r="AK18" i="15"/>
  <c r="C18" i="15"/>
  <c r="AT17" i="15"/>
  <c r="AK17" i="15"/>
  <c r="AC17" i="15" l="1"/>
  <c r="Y17" i="15"/>
  <c r="B6" i="17" a="1"/>
  <c r="B6" i="17" s="1"/>
  <c r="BA217" i="15"/>
  <c r="BA221" i="15"/>
  <c r="AL221" i="15" s="1"/>
  <c r="AJ221" i="15" s="1"/>
  <c r="BA225" i="15"/>
  <c r="BA229" i="15"/>
  <c r="AL229" i="15" s="1"/>
  <c r="AJ229" i="15" s="1"/>
  <c r="BA233" i="15"/>
  <c r="AL233" i="15" s="1"/>
  <c r="AJ233" i="15" s="1"/>
  <c r="BA237" i="15"/>
  <c r="AL237" i="15" s="1"/>
  <c r="AJ237" i="15" s="1"/>
  <c r="BA241" i="15"/>
  <c r="AL241" i="15" s="1"/>
  <c r="AJ241" i="15" s="1"/>
  <c r="BA33" i="15"/>
  <c r="AL33" i="15" s="1"/>
  <c r="AJ33" i="15" s="1"/>
  <c r="BA53" i="15"/>
  <c r="AL53" i="15" s="1"/>
  <c r="AJ53" i="15" s="1"/>
  <c r="BA69" i="15"/>
  <c r="AL69" i="15" s="1"/>
  <c r="AJ69" i="15" s="1"/>
  <c r="BA85" i="15"/>
  <c r="AL85" i="15" s="1"/>
  <c r="AJ85" i="15" s="1"/>
  <c r="BA101" i="15"/>
  <c r="AL101" i="15" s="1"/>
  <c r="AJ101" i="15" s="1"/>
  <c r="BA113" i="15"/>
  <c r="AL113" i="15" s="1"/>
  <c r="AJ113" i="15" s="1"/>
  <c r="BA121" i="15"/>
  <c r="AL121" i="15" s="1"/>
  <c r="AJ121" i="15" s="1"/>
  <c r="BA129" i="15"/>
  <c r="AL129" i="15" s="1"/>
  <c r="AJ129" i="15" s="1"/>
  <c r="BA145" i="15"/>
  <c r="AL145" i="15" s="1"/>
  <c r="AJ145" i="15" s="1"/>
  <c r="BA153" i="15"/>
  <c r="AL153" i="15" s="1"/>
  <c r="AJ153" i="15" s="1"/>
  <c r="BA161" i="15"/>
  <c r="AL161" i="15" s="1"/>
  <c r="AJ161" i="15" s="1"/>
  <c r="BA173" i="15"/>
  <c r="AL173" i="15" s="1"/>
  <c r="AJ173" i="15" s="1"/>
  <c r="BA181" i="15"/>
  <c r="AL181" i="15" s="1"/>
  <c r="AJ181" i="15" s="1"/>
  <c r="BA185" i="15"/>
  <c r="AL185" i="15" s="1"/>
  <c r="AJ185" i="15" s="1"/>
  <c r="BA197" i="15"/>
  <c r="AL197" i="15" s="1"/>
  <c r="AJ197" i="15" s="1"/>
  <c r="BA205" i="15"/>
  <c r="AL205" i="15" s="1"/>
  <c r="AJ205" i="15" s="1"/>
  <c r="BA209" i="15"/>
  <c r="AL209" i="15" s="1"/>
  <c r="AJ209" i="15" s="1"/>
  <c r="BA41" i="15"/>
  <c r="AL41" i="15" s="1"/>
  <c r="AJ41" i="15" s="1"/>
  <c r="BA57" i="15"/>
  <c r="AL57" i="15" s="1"/>
  <c r="AJ57" i="15" s="1"/>
  <c r="BA77" i="15"/>
  <c r="AL77" i="15" s="1"/>
  <c r="AJ77" i="15" s="1"/>
  <c r="BA89" i="15"/>
  <c r="AL89" i="15" s="1"/>
  <c r="AJ89" i="15" s="1"/>
  <c r="BA105" i="15"/>
  <c r="AL105" i="15" s="1"/>
  <c r="AJ105" i="15" s="1"/>
  <c r="BA117" i="15"/>
  <c r="AL117" i="15" s="1"/>
  <c r="AJ117" i="15" s="1"/>
  <c r="BA125" i="15"/>
  <c r="AL125" i="15" s="1"/>
  <c r="AJ125" i="15" s="1"/>
  <c r="BA137" i="15"/>
  <c r="AL137" i="15" s="1"/>
  <c r="AJ137" i="15" s="1"/>
  <c r="BA149" i="15"/>
  <c r="AL149" i="15" s="1"/>
  <c r="AJ149" i="15" s="1"/>
  <c r="BA157" i="15"/>
  <c r="AL157" i="15" s="1"/>
  <c r="AJ157" i="15" s="1"/>
  <c r="BA165" i="15"/>
  <c r="AL165" i="15" s="1"/>
  <c r="AJ165" i="15" s="1"/>
  <c r="BA169" i="15"/>
  <c r="AL169" i="15" s="1"/>
  <c r="AJ169" i="15" s="1"/>
  <c r="BA177" i="15"/>
  <c r="AL177" i="15" s="1"/>
  <c r="AJ177" i="15" s="1"/>
  <c r="BA189" i="15"/>
  <c r="AL189" i="15" s="1"/>
  <c r="AJ189" i="15" s="1"/>
  <c r="BA193" i="15"/>
  <c r="AL193" i="15" s="1"/>
  <c r="AJ193" i="15" s="1"/>
  <c r="BA201" i="15"/>
  <c r="AL201" i="15" s="1"/>
  <c r="AJ201" i="15" s="1"/>
  <c r="BA213" i="15"/>
  <c r="AL213" i="15" s="1"/>
  <c r="AJ213" i="15" s="1"/>
  <c r="BA45" i="15"/>
  <c r="AL45" i="15" s="1"/>
  <c r="AJ45" i="15" s="1"/>
  <c r="BA141" i="15"/>
  <c r="AL141" i="15" s="1"/>
  <c r="AJ141" i="15" s="1"/>
  <c r="BA49" i="15"/>
  <c r="AL49" i="15" s="1"/>
  <c r="AJ49" i="15" s="1"/>
  <c r="BA65" i="15"/>
  <c r="AL65" i="15" s="1"/>
  <c r="AJ65" i="15" s="1"/>
  <c r="BA81" i="15"/>
  <c r="AL81" i="15" s="1"/>
  <c r="AJ81" i="15" s="1"/>
  <c r="BA93" i="15"/>
  <c r="AL93" i="15" s="1"/>
  <c r="AJ93" i="15" s="1"/>
  <c r="BA109" i="15"/>
  <c r="AL109" i="15" s="1"/>
  <c r="AJ109" i="15" s="1"/>
  <c r="BA24" i="15"/>
  <c r="AL24" i="15" s="1"/>
  <c r="AJ24" i="15" s="1"/>
  <c r="BA37" i="15"/>
  <c r="AL37" i="15" s="1"/>
  <c r="AJ37" i="15" s="1"/>
  <c r="BA61" i="15"/>
  <c r="AL61" i="15" s="1"/>
  <c r="AJ61" i="15" s="1"/>
  <c r="BA73" i="15"/>
  <c r="AL73" i="15" s="1"/>
  <c r="AJ73" i="15" s="1"/>
  <c r="BA97" i="15"/>
  <c r="AL97" i="15" s="1"/>
  <c r="AJ97" i="15" s="1"/>
  <c r="BA133" i="15"/>
  <c r="AL133" i="15" s="1"/>
  <c r="AJ133" i="15" s="1"/>
  <c r="BA245" i="15"/>
  <c r="AL245" i="15" s="1"/>
  <c r="AJ245" i="15" s="1"/>
  <c r="BA28" i="15"/>
  <c r="AL28" i="15" s="1"/>
  <c r="AJ28" i="15" s="1"/>
  <c r="BA31" i="15"/>
  <c r="AL31" i="15" s="1"/>
  <c r="AJ31" i="15" s="1"/>
  <c r="BA35" i="15"/>
  <c r="BA39" i="15"/>
  <c r="AL39" i="15" s="1"/>
  <c r="AJ39" i="15" s="1"/>
  <c r="BA249" i="15"/>
  <c r="AL249" i="15" s="1"/>
  <c r="AJ249" i="15" s="1"/>
  <c r="BA253" i="15"/>
  <c r="AL253" i="15" s="1"/>
  <c r="AJ253" i="15" s="1"/>
  <c r="BA257" i="15"/>
  <c r="AL257" i="15" s="1"/>
  <c r="AJ257" i="15" s="1"/>
  <c r="BA261" i="15"/>
  <c r="AL261" i="15" s="1"/>
  <c r="AJ261" i="15" s="1"/>
  <c r="BA265" i="15"/>
  <c r="AL265" i="15" s="1"/>
  <c r="AJ265" i="15" s="1"/>
  <c r="AX20" i="15"/>
  <c r="BA26" i="15"/>
  <c r="AL26" i="15" s="1"/>
  <c r="AJ26" i="15" s="1"/>
  <c r="BA44" i="15"/>
  <c r="AL44" i="15" s="1"/>
  <c r="AJ44" i="15" s="1"/>
  <c r="BA60" i="15"/>
  <c r="AL60" i="15" s="1"/>
  <c r="AJ60" i="15" s="1"/>
  <c r="BA68" i="15"/>
  <c r="AL68" i="15" s="1"/>
  <c r="AJ68" i="15" s="1"/>
  <c r="BA92" i="15"/>
  <c r="AL92" i="15" s="1"/>
  <c r="AJ92" i="15" s="1"/>
  <c r="BA100" i="15"/>
  <c r="AL100" i="15" s="1"/>
  <c r="AJ100" i="15" s="1"/>
  <c r="BA112" i="15"/>
  <c r="AL112" i="15" s="1"/>
  <c r="AJ112" i="15" s="1"/>
  <c r="BA120" i="15"/>
  <c r="AL120" i="15" s="1"/>
  <c r="AJ120" i="15" s="1"/>
  <c r="BA132" i="15"/>
  <c r="AL132" i="15" s="1"/>
  <c r="AJ132" i="15" s="1"/>
  <c r="BA140" i="15"/>
  <c r="AL140" i="15" s="1"/>
  <c r="AJ140" i="15" s="1"/>
  <c r="BA148" i="15"/>
  <c r="AL148" i="15" s="1"/>
  <c r="AJ148" i="15" s="1"/>
  <c r="BA156" i="15"/>
  <c r="AL156" i="15" s="1"/>
  <c r="AJ156" i="15" s="1"/>
  <c r="BA164" i="15"/>
  <c r="AL164" i="15" s="1"/>
  <c r="AJ164" i="15" s="1"/>
  <c r="BA172" i="15"/>
  <c r="AL172" i="15" s="1"/>
  <c r="AJ172" i="15" s="1"/>
  <c r="BA180" i="15"/>
  <c r="AL180" i="15" s="1"/>
  <c r="AJ180" i="15" s="1"/>
  <c r="BA188" i="15"/>
  <c r="AL188" i="15" s="1"/>
  <c r="AJ188" i="15" s="1"/>
  <c r="BA196" i="15"/>
  <c r="AL196" i="15" s="1"/>
  <c r="AJ196" i="15" s="1"/>
  <c r="BA204" i="15"/>
  <c r="AL204" i="15" s="1"/>
  <c r="AJ204" i="15" s="1"/>
  <c r="BA212" i="15"/>
  <c r="AL212" i="15" s="1"/>
  <c r="AJ212" i="15" s="1"/>
  <c r="BA216" i="15"/>
  <c r="AL216" i="15" s="1"/>
  <c r="AJ216" i="15" s="1"/>
  <c r="BA220" i="15"/>
  <c r="AL220" i="15" s="1"/>
  <c r="AJ220" i="15" s="1"/>
  <c r="BA224" i="15"/>
  <c r="AL224" i="15" s="1"/>
  <c r="AJ224" i="15" s="1"/>
  <c r="BA228" i="15"/>
  <c r="AL228" i="15" s="1"/>
  <c r="AJ228" i="15" s="1"/>
  <c r="BA232" i="15"/>
  <c r="AL232" i="15" s="1"/>
  <c r="AJ232" i="15" s="1"/>
  <c r="BA236" i="15"/>
  <c r="AL236" i="15" s="1"/>
  <c r="AJ236" i="15" s="1"/>
  <c r="BA240" i="15"/>
  <c r="AL240" i="15" s="1"/>
  <c r="AJ240" i="15" s="1"/>
  <c r="BA244" i="15"/>
  <c r="AL244" i="15" s="1"/>
  <c r="AJ244" i="15" s="1"/>
  <c r="BA248" i="15"/>
  <c r="AL248" i="15" s="1"/>
  <c r="AJ248" i="15" s="1"/>
  <c r="BA252" i="15"/>
  <c r="AL252" i="15" s="1"/>
  <c r="AJ252" i="15" s="1"/>
  <c r="BA256" i="15"/>
  <c r="AL256" i="15" s="1"/>
  <c r="AJ256" i="15" s="1"/>
  <c r="BA260" i="15"/>
  <c r="AL260" i="15" s="1"/>
  <c r="AJ260" i="15" s="1"/>
  <c r="BA264" i="15"/>
  <c r="AL264" i="15" s="1"/>
  <c r="AJ264" i="15" s="1"/>
  <c r="BA32" i="15"/>
  <c r="AL32" i="15" s="1"/>
  <c r="AJ32" i="15" s="1"/>
  <c r="BA48" i="15"/>
  <c r="AL48" i="15" s="1"/>
  <c r="AJ48" i="15" s="1"/>
  <c r="BA64" i="15"/>
  <c r="AL64" i="15" s="1"/>
  <c r="AJ64" i="15" s="1"/>
  <c r="BA80" i="15"/>
  <c r="AL80" i="15" s="1"/>
  <c r="AJ80" i="15" s="1"/>
  <c r="BA88" i="15"/>
  <c r="AL88" i="15" s="1"/>
  <c r="AJ88" i="15" s="1"/>
  <c r="BA104" i="15"/>
  <c r="AL104" i="15" s="1"/>
  <c r="AJ104" i="15" s="1"/>
  <c r="BA116" i="15"/>
  <c r="AL116" i="15" s="1"/>
  <c r="AJ116" i="15" s="1"/>
  <c r="BA124" i="15"/>
  <c r="AL124" i="15" s="1"/>
  <c r="AJ124" i="15" s="1"/>
  <c r="BA136" i="15"/>
  <c r="AL136" i="15" s="1"/>
  <c r="AJ136" i="15" s="1"/>
  <c r="BA144" i="15"/>
  <c r="AL144" i="15" s="1"/>
  <c r="AJ144" i="15" s="1"/>
  <c r="BA152" i="15"/>
  <c r="AL152" i="15" s="1"/>
  <c r="AJ152" i="15" s="1"/>
  <c r="BA160" i="15"/>
  <c r="AL160" i="15" s="1"/>
  <c r="AJ160" i="15" s="1"/>
  <c r="BA168" i="15"/>
  <c r="AL168" i="15" s="1"/>
  <c r="AJ168" i="15" s="1"/>
  <c r="BA176" i="15"/>
  <c r="AL176" i="15" s="1"/>
  <c r="AJ176" i="15" s="1"/>
  <c r="BA184" i="15"/>
  <c r="AL184" i="15" s="1"/>
  <c r="AJ184" i="15" s="1"/>
  <c r="BA192" i="15"/>
  <c r="AL192" i="15" s="1"/>
  <c r="AJ192" i="15" s="1"/>
  <c r="BA200" i="15"/>
  <c r="AL200" i="15" s="1"/>
  <c r="AJ200" i="15" s="1"/>
  <c r="BA208" i="15"/>
  <c r="AL208" i="15" s="1"/>
  <c r="AJ208" i="15" s="1"/>
  <c r="BA43" i="15"/>
  <c r="AL43" i="15" s="1"/>
  <c r="AJ43" i="15" s="1"/>
  <c r="BA47" i="15"/>
  <c r="AL47" i="15" s="1"/>
  <c r="AJ47" i="15" s="1"/>
  <c r="BA51" i="15"/>
  <c r="AL51" i="15" s="1"/>
  <c r="AJ51" i="15" s="1"/>
  <c r="BA55" i="15"/>
  <c r="AL55" i="15" s="1"/>
  <c r="AJ55" i="15" s="1"/>
  <c r="BA59" i="15"/>
  <c r="AL59" i="15" s="1"/>
  <c r="AJ59" i="15" s="1"/>
  <c r="BA63" i="15"/>
  <c r="AL63" i="15" s="1"/>
  <c r="AJ63" i="15" s="1"/>
  <c r="BA67" i="15"/>
  <c r="AL67" i="15" s="1"/>
  <c r="AJ67" i="15" s="1"/>
  <c r="BA71" i="15"/>
  <c r="AL71" i="15" s="1"/>
  <c r="AJ71" i="15" s="1"/>
  <c r="BA75" i="15"/>
  <c r="AL75" i="15" s="1"/>
  <c r="AJ75" i="15" s="1"/>
  <c r="BA79" i="15"/>
  <c r="AL79" i="15" s="1"/>
  <c r="AJ79" i="15" s="1"/>
  <c r="BA83" i="15"/>
  <c r="AL83" i="15" s="1"/>
  <c r="AJ83" i="15" s="1"/>
  <c r="BA87" i="15"/>
  <c r="AL87" i="15" s="1"/>
  <c r="AJ87" i="15" s="1"/>
  <c r="BA91" i="15"/>
  <c r="AL91" i="15" s="1"/>
  <c r="AJ91" i="15" s="1"/>
  <c r="BA95" i="15"/>
  <c r="AL95" i="15" s="1"/>
  <c r="AJ95" i="15" s="1"/>
  <c r="BA99" i="15"/>
  <c r="AL99" i="15" s="1"/>
  <c r="AJ99" i="15" s="1"/>
  <c r="BA103" i="15"/>
  <c r="AL103" i="15" s="1"/>
  <c r="AJ103" i="15" s="1"/>
  <c r="BA107" i="15"/>
  <c r="AL107" i="15" s="1"/>
  <c r="AJ107" i="15" s="1"/>
  <c r="BA111" i="15"/>
  <c r="AL111" i="15" s="1"/>
  <c r="AJ111" i="15" s="1"/>
  <c r="BA115" i="15"/>
  <c r="AL115" i="15" s="1"/>
  <c r="AJ115" i="15" s="1"/>
  <c r="BA119" i="15"/>
  <c r="AL119" i="15" s="1"/>
  <c r="AJ119" i="15" s="1"/>
  <c r="BA123" i="15"/>
  <c r="AL123" i="15" s="1"/>
  <c r="AJ123" i="15" s="1"/>
  <c r="BA127" i="15"/>
  <c r="AL127" i="15" s="1"/>
  <c r="AJ127" i="15" s="1"/>
  <c r="BA131" i="15"/>
  <c r="AL131" i="15" s="1"/>
  <c r="AJ131" i="15" s="1"/>
  <c r="BA135" i="15"/>
  <c r="AL135" i="15" s="1"/>
  <c r="AJ135" i="15" s="1"/>
  <c r="BA139" i="15"/>
  <c r="AL139" i="15" s="1"/>
  <c r="AJ139" i="15" s="1"/>
  <c r="BA143" i="15"/>
  <c r="AL143" i="15" s="1"/>
  <c r="AJ143" i="15" s="1"/>
  <c r="BA147" i="15"/>
  <c r="AL147" i="15" s="1"/>
  <c r="AJ147" i="15" s="1"/>
  <c r="BA151" i="15"/>
  <c r="AL151" i="15" s="1"/>
  <c r="AJ151" i="15" s="1"/>
  <c r="BA155" i="15"/>
  <c r="AL155" i="15" s="1"/>
  <c r="AJ155" i="15" s="1"/>
  <c r="BA159" i="15"/>
  <c r="AL159" i="15" s="1"/>
  <c r="AJ159" i="15" s="1"/>
  <c r="BA163" i="15"/>
  <c r="AL163" i="15" s="1"/>
  <c r="AJ163" i="15" s="1"/>
  <c r="BA167" i="15"/>
  <c r="AL167" i="15" s="1"/>
  <c r="AJ167" i="15" s="1"/>
  <c r="BA171" i="15"/>
  <c r="AL171" i="15" s="1"/>
  <c r="AJ171" i="15" s="1"/>
  <c r="BA175" i="15"/>
  <c r="AL175" i="15" s="1"/>
  <c r="AJ175" i="15" s="1"/>
  <c r="BA179" i="15"/>
  <c r="AL179" i="15" s="1"/>
  <c r="AJ179" i="15" s="1"/>
  <c r="BA183" i="15"/>
  <c r="AL183" i="15" s="1"/>
  <c r="AJ183" i="15" s="1"/>
  <c r="BA187" i="15"/>
  <c r="AL187" i="15" s="1"/>
  <c r="AJ187" i="15" s="1"/>
  <c r="BA191" i="15"/>
  <c r="AL191" i="15" s="1"/>
  <c r="AJ191" i="15" s="1"/>
  <c r="BA195" i="15"/>
  <c r="AL195" i="15" s="1"/>
  <c r="AJ195" i="15" s="1"/>
  <c r="BA199" i="15"/>
  <c r="AL199" i="15" s="1"/>
  <c r="AJ199" i="15" s="1"/>
  <c r="BA203" i="15"/>
  <c r="AL203" i="15" s="1"/>
  <c r="AJ203" i="15" s="1"/>
  <c r="BA207" i="15"/>
  <c r="AL207" i="15" s="1"/>
  <c r="AJ207" i="15" s="1"/>
  <c r="BA211" i="15"/>
  <c r="AL211" i="15" s="1"/>
  <c r="AJ211" i="15" s="1"/>
  <c r="BA215" i="15"/>
  <c r="AL215" i="15" s="1"/>
  <c r="AJ215" i="15" s="1"/>
  <c r="BA219" i="15"/>
  <c r="AL219" i="15" s="1"/>
  <c r="AJ219" i="15" s="1"/>
  <c r="BA223" i="15"/>
  <c r="AL223" i="15" s="1"/>
  <c r="AJ223" i="15" s="1"/>
  <c r="BA227" i="15"/>
  <c r="AL227" i="15" s="1"/>
  <c r="AJ227" i="15" s="1"/>
  <c r="BA231" i="15"/>
  <c r="AL231" i="15" s="1"/>
  <c r="AJ231" i="15" s="1"/>
  <c r="BA235" i="15"/>
  <c r="AL235" i="15" s="1"/>
  <c r="AJ235" i="15" s="1"/>
  <c r="BA239" i="15"/>
  <c r="AL239" i="15" s="1"/>
  <c r="AJ239" i="15" s="1"/>
  <c r="BA243" i="15"/>
  <c r="AL243" i="15" s="1"/>
  <c r="AJ243" i="15" s="1"/>
  <c r="BA247" i="15"/>
  <c r="AL247" i="15" s="1"/>
  <c r="AJ247" i="15" s="1"/>
  <c r="BA251" i="15"/>
  <c r="AL251" i="15" s="1"/>
  <c r="AJ251" i="15" s="1"/>
  <c r="BA255" i="15"/>
  <c r="AL255" i="15" s="1"/>
  <c r="AJ255" i="15" s="1"/>
  <c r="BA259" i="15"/>
  <c r="AL259" i="15" s="1"/>
  <c r="AJ259" i="15" s="1"/>
  <c r="BA52" i="15"/>
  <c r="AL52" i="15" s="1"/>
  <c r="AJ52" i="15" s="1"/>
  <c r="BA72" i="15"/>
  <c r="AL72" i="15" s="1"/>
  <c r="AJ72" i="15" s="1"/>
  <c r="BA96" i="15"/>
  <c r="AL96" i="15" s="1"/>
  <c r="AJ96" i="15" s="1"/>
  <c r="BA108" i="15"/>
  <c r="AL108" i="15" s="1"/>
  <c r="AJ108" i="15" s="1"/>
  <c r="BA36" i="15"/>
  <c r="AL36" i="15" s="1"/>
  <c r="AJ36" i="15" s="1"/>
  <c r="BA40" i="15"/>
  <c r="AL40" i="15" s="1"/>
  <c r="AJ40" i="15" s="1"/>
  <c r="BA56" i="15"/>
  <c r="AL56" i="15" s="1"/>
  <c r="AJ56" i="15" s="1"/>
  <c r="BA76" i="15"/>
  <c r="AL76" i="15" s="1"/>
  <c r="AJ76" i="15" s="1"/>
  <c r="BA84" i="15"/>
  <c r="AL84" i="15" s="1"/>
  <c r="AJ84" i="15" s="1"/>
  <c r="BA128" i="15"/>
  <c r="AL128" i="15" s="1"/>
  <c r="AJ128" i="15" s="1"/>
  <c r="BA38" i="15"/>
  <c r="AL38" i="15" s="1"/>
  <c r="AJ38" i="15" s="1"/>
  <c r="BA54" i="15"/>
  <c r="AL54" i="15" s="1"/>
  <c r="AJ54" i="15" s="1"/>
  <c r="BA62" i="15"/>
  <c r="AL62" i="15" s="1"/>
  <c r="AJ62" i="15" s="1"/>
  <c r="BA66" i="15"/>
  <c r="AL66" i="15" s="1"/>
  <c r="AJ66" i="15" s="1"/>
  <c r="BA70" i="15"/>
  <c r="AL70" i="15" s="1"/>
  <c r="AJ70" i="15" s="1"/>
  <c r="BA74" i="15"/>
  <c r="AL74" i="15" s="1"/>
  <c r="AJ74" i="15" s="1"/>
  <c r="BA78" i="15"/>
  <c r="AL78" i="15" s="1"/>
  <c r="AJ78" i="15" s="1"/>
  <c r="BA82" i="15"/>
  <c r="AL82" i="15" s="1"/>
  <c r="AJ82" i="15" s="1"/>
  <c r="BA86" i="15"/>
  <c r="AL86" i="15" s="1"/>
  <c r="AJ86" i="15" s="1"/>
  <c r="BA90" i="15"/>
  <c r="AL90" i="15" s="1"/>
  <c r="AJ90" i="15" s="1"/>
  <c r="BA94" i="15"/>
  <c r="AL94" i="15" s="1"/>
  <c r="AJ94" i="15" s="1"/>
  <c r="BA98" i="15"/>
  <c r="AL98" i="15" s="1"/>
  <c r="AJ98" i="15" s="1"/>
  <c r="BA102" i="15"/>
  <c r="AL102" i="15" s="1"/>
  <c r="AJ102" i="15" s="1"/>
  <c r="BA106" i="15"/>
  <c r="AL106" i="15" s="1"/>
  <c r="AJ106" i="15" s="1"/>
  <c r="BA110" i="15"/>
  <c r="AL110" i="15" s="1"/>
  <c r="AJ110" i="15" s="1"/>
  <c r="BA114" i="15"/>
  <c r="AL114" i="15" s="1"/>
  <c r="AJ114" i="15" s="1"/>
  <c r="BA118" i="15"/>
  <c r="AL118" i="15" s="1"/>
  <c r="AJ118" i="15" s="1"/>
  <c r="BA122" i="15"/>
  <c r="AL122" i="15" s="1"/>
  <c r="AJ122" i="15" s="1"/>
  <c r="BA126" i="15"/>
  <c r="AL126" i="15" s="1"/>
  <c r="AJ126" i="15" s="1"/>
  <c r="BA130" i="15"/>
  <c r="AL130" i="15" s="1"/>
  <c r="AJ130" i="15" s="1"/>
  <c r="BA134" i="15"/>
  <c r="AL134" i="15" s="1"/>
  <c r="AJ134" i="15" s="1"/>
  <c r="BA138" i="15"/>
  <c r="AL138" i="15" s="1"/>
  <c r="AJ138" i="15" s="1"/>
  <c r="BA142" i="15"/>
  <c r="AL142" i="15" s="1"/>
  <c r="AJ142" i="15" s="1"/>
  <c r="BA146" i="15"/>
  <c r="AL146" i="15" s="1"/>
  <c r="AJ146" i="15" s="1"/>
  <c r="BA150" i="15"/>
  <c r="AL150" i="15" s="1"/>
  <c r="AJ150" i="15" s="1"/>
  <c r="BA154" i="15"/>
  <c r="AL154" i="15" s="1"/>
  <c r="AJ154" i="15" s="1"/>
  <c r="BA158" i="15"/>
  <c r="AL158" i="15" s="1"/>
  <c r="AJ158" i="15" s="1"/>
  <c r="BA162" i="15"/>
  <c r="AL162" i="15" s="1"/>
  <c r="AJ162" i="15" s="1"/>
  <c r="BA166" i="15"/>
  <c r="AL166" i="15" s="1"/>
  <c r="AJ166" i="15" s="1"/>
  <c r="BA170" i="15"/>
  <c r="AL170" i="15" s="1"/>
  <c r="AJ170" i="15" s="1"/>
  <c r="BA174" i="15"/>
  <c r="AL174" i="15" s="1"/>
  <c r="AJ174" i="15" s="1"/>
  <c r="BA178" i="15"/>
  <c r="AL178" i="15" s="1"/>
  <c r="AJ178" i="15" s="1"/>
  <c r="BA182" i="15"/>
  <c r="AL182" i="15" s="1"/>
  <c r="AJ182" i="15" s="1"/>
  <c r="BA186" i="15"/>
  <c r="AL186" i="15" s="1"/>
  <c r="AJ186" i="15" s="1"/>
  <c r="BA190" i="15"/>
  <c r="AL190" i="15" s="1"/>
  <c r="AJ190" i="15" s="1"/>
  <c r="BA194" i="15"/>
  <c r="AL194" i="15" s="1"/>
  <c r="AJ194" i="15" s="1"/>
  <c r="BA198" i="15"/>
  <c r="AL198" i="15" s="1"/>
  <c r="AJ198" i="15" s="1"/>
  <c r="BA202" i="15"/>
  <c r="AL202" i="15" s="1"/>
  <c r="AJ202" i="15" s="1"/>
  <c r="BA206" i="15"/>
  <c r="AL206" i="15" s="1"/>
  <c r="AJ206" i="15" s="1"/>
  <c r="BA210" i="15"/>
  <c r="AL210" i="15" s="1"/>
  <c r="AJ210" i="15" s="1"/>
  <c r="BA214" i="15"/>
  <c r="AL214" i="15" s="1"/>
  <c r="AJ214" i="15" s="1"/>
  <c r="BA218" i="15"/>
  <c r="AL218" i="15" s="1"/>
  <c r="AJ218" i="15" s="1"/>
  <c r="BA222" i="15"/>
  <c r="AL222" i="15" s="1"/>
  <c r="AJ222" i="15" s="1"/>
  <c r="BA226" i="15"/>
  <c r="AL226" i="15" s="1"/>
  <c r="AJ226" i="15" s="1"/>
  <c r="BA230" i="15"/>
  <c r="AL230" i="15" s="1"/>
  <c r="AJ230" i="15" s="1"/>
  <c r="BA234" i="15"/>
  <c r="AL234" i="15" s="1"/>
  <c r="AJ234" i="15" s="1"/>
  <c r="BA238" i="15"/>
  <c r="AL238" i="15" s="1"/>
  <c r="AJ238" i="15" s="1"/>
  <c r="BA242" i="15"/>
  <c r="AL242" i="15" s="1"/>
  <c r="AJ242" i="15" s="1"/>
  <c r="BA246" i="15"/>
  <c r="AL246" i="15" s="1"/>
  <c r="AJ246" i="15" s="1"/>
  <c r="BA250" i="15"/>
  <c r="AL250" i="15" s="1"/>
  <c r="AJ250" i="15" s="1"/>
  <c r="BA254" i="15"/>
  <c r="AL254" i="15" s="1"/>
  <c r="AJ254" i="15" s="1"/>
  <c r="BA258" i="15"/>
  <c r="AL258" i="15" s="1"/>
  <c r="AJ258" i="15" s="1"/>
  <c r="BA262" i="15"/>
  <c r="AL262" i="15" s="1"/>
  <c r="AJ262" i="15" s="1"/>
  <c r="BA34" i="15"/>
  <c r="AL34" i="15" s="1"/>
  <c r="AJ34" i="15" s="1"/>
  <c r="BA42" i="15"/>
  <c r="AL42" i="15" s="1"/>
  <c r="AJ42" i="15" s="1"/>
  <c r="BA46" i="15"/>
  <c r="AL46" i="15" s="1"/>
  <c r="AJ46" i="15" s="1"/>
  <c r="BA50" i="15"/>
  <c r="AL50" i="15" s="1"/>
  <c r="AJ50" i="15" s="1"/>
  <c r="BA58" i="15"/>
  <c r="AL58" i="15" s="1"/>
  <c r="AJ58" i="15" s="1"/>
  <c r="BA263" i="15"/>
  <c r="AL263" i="15" s="1"/>
  <c r="AJ263" i="15" s="1"/>
  <c r="BA266" i="15"/>
  <c r="AL266" i="15" s="1"/>
  <c r="AJ266" i="15" s="1"/>
  <c r="BA29" i="15"/>
  <c r="AL29" i="15" s="1"/>
  <c r="AJ29" i="15" s="1"/>
  <c r="BA23" i="15"/>
  <c r="B23" i="15" s="1"/>
  <c r="BA25" i="15"/>
  <c r="AL25" i="15" s="1"/>
  <c r="AJ25" i="15" s="1"/>
  <c r="BA27" i="15"/>
  <c r="AL27" i="15" s="1"/>
  <c r="AJ27" i="15" s="1"/>
  <c r="BA30" i="15"/>
  <c r="AL30" i="15" s="1"/>
  <c r="AJ30" i="15" s="1"/>
  <c r="AS22" i="15"/>
  <c r="AV22" i="15"/>
  <c r="AW21" i="15"/>
  <c r="AX19" i="15"/>
  <c r="AS21" i="15"/>
  <c r="AV21" i="15"/>
  <c r="AR20" i="15"/>
  <c r="AV20" i="15"/>
  <c r="AC19" i="15"/>
  <c r="AS19" i="15"/>
  <c r="AV19" i="15"/>
  <c r="G11" i="7"/>
  <c r="G12" i="7"/>
  <c r="G10" i="7"/>
  <c r="AS18" i="15"/>
  <c r="AV18" i="15"/>
  <c r="AS17" i="15"/>
  <c r="AV17" i="15"/>
  <c r="AW17" i="15"/>
  <c r="G16" i="18"/>
  <c r="G24" i="18"/>
  <c r="G32" i="18"/>
  <c r="G40" i="18"/>
  <c r="G48" i="18"/>
  <c r="G56" i="18"/>
  <c r="G64" i="18"/>
  <c r="G72" i="18"/>
  <c r="G80" i="18"/>
  <c r="G88" i="18"/>
  <c r="G96" i="18"/>
  <c r="G104" i="18"/>
  <c r="G112" i="18"/>
  <c r="G120" i="18"/>
  <c r="G128" i="18"/>
  <c r="G136" i="18"/>
  <c r="G144" i="18"/>
  <c r="G152" i="18"/>
  <c r="G160" i="18"/>
  <c r="G168" i="18"/>
  <c r="G176" i="18"/>
  <c r="G184" i="18"/>
  <c r="G192" i="18"/>
  <c r="G200" i="18"/>
  <c r="G208" i="18"/>
  <c r="G216" i="18"/>
  <c r="G224" i="18"/>
  <c r="G232" i="18"/>
  <c r="G240" i="18"/>
  <c r="G248" i="18"/>
  <c r="G256" i="18"/>
  <c r="G264" i="18"/>
  <c r="G272" i="18"/>
  <c r="G280" i="18"/>
  <c r="G288" i="18"/>
  <c r="G296" i="18"/>
  <c r="G304" i="18"/>
  <c r="G312" i="18"/>
  <c r="G320" i="18"/>
  <c r="G328" i="18"/>
  <c r="G336" i="18"/>
  <c r="G344" i="18"/>
  <c r="G352" i="18"/>
  <c r="G17" i="18"/>
  <c r="G25" i="18"/>
  <c r="G33" i="18"/>
  <c r="G41" i="18"/>
  <c r="G49" i="18"/>
  <c r="G57" i="18"/>
  <c r="G65" i="18"/>
  <c r="G73" i="18"/>
  <c r="G81" i="18"/>
  <c r="G89" i="18"/>
  <c r="G97" i="18"/>
  <c r="G105" i="18"/>
  <c r="G113" i="18"/>
  <c r="G121" i="18"/>
  <c r="G129" i="18"/>
  <c r="G137" i="18"/>
  <c r="G145" i="18"/>
  <c r="G153" i="18"/>
  <c r="G161" i="18"/>
  <c r="G169" i="18"/>
  <c r="G177" i="18"/>
  <c r="G185" i="18"/>
  <c r="G193" i="18"/>
  <c r="G201" i="18"/>
  <c r="G209" i="18"/>
  <c r="G10" i="18"/>
  <c r="G18" i="18"/>
  <c r="G26" i="18"/>
  <c r="G34" i="18"/>
  <c r="G42" i="18"/>
  <c r="G50" i="18"/>
  <c r="G58" i="18"/>
  <c r="G66" i="18"/>
  <c r="G74" i="18"/>
  <c r="G82" i="18"/>
  <c r="G90" i="18"/>
  <c r="G98" i="18"/>
  <c r="G106" i="18"/>
  <c r="G114" i="18"/>
  <c r="G122" i="18"/>
  <c r="G130" i="18"/>
  <c r="G138" i="18"/>
  <c r="G146" i="18"/>
  <c r="G154" i="18"/>
  <c r="G162" i="18"/>
  <c r="G170" i="18"/>
  <c r="G178" i="18"/>
  <c r="G186" i="18"/>
  <c r="G194" i="18"/>
  <c r="G202" i="18"/>
  <c r="G210" i="18"/>
  <c r="G218" i="18"/>
  <c r="G226" i="18"/>
  <c r="G234" i="18"/>
  <c r="G242" i="18"/>
  <c r="G250" i="18"/>
  <c r="G258" i="18"/>
  <c r="G266" i="18"/>
  <c r="G274" i="18"/>
  <c r="G282" i="18"/>
  <c r="G290" i="18"/>
  <c r="G298" i="18"/>
  <c r="G306" i="18"/>
  <c r="G314" i="18"/>
  <c r="G11" i="18"/>
  <c r="G19" i="18"/>
  <c r="G27" i="18"/>
  <c r="G35" i="18"/>
  <c r="G43" i="18"/>
  <c r="G51" i="18"/>
  <c r="G59" i="18"/>
  <c r="G67" i="18"/>
  <c r="G75" i="18"/>
  <c r="G83" i="18"/>
  <c r="G91" i="18"/>
  <c r="G99" i="18"/>
  <c r="G107" i="18"/>
  <c r="G115" i="18"/>
  <c r="G123" i="18"/>
  <c r="G131" i="18"/>
  <c r="G139" i="18"/>
  <c r="G147" i="18"/>
  <c r="G155" i="18"/>
  <c r="G163" i="18"/>
  <c r="G171" i="18"/>
  <c r="G179" i="18"/>
  <c r="G12" i="18"/>
  <c r="G20" i="18"/>
  <c r="G28" i="18"/>
  <c r="G36" i="18"/>
  <c r="G44" i="18"/>
  <c r="G52" i="18"/>
  <c r="G60" i="18"/>
  <c r="G68" i="18"/>
  <c r="G76" i="18"/>
  <c r="G84" i="18"/>
  <c r="G92" i="18"/>
  <c r="G100" i="18"/>
  <c r="G108" i="18"/>
  <c r="G116" i="18"/>
  <c r="G124" i="18"/>
  <c r="G132" i="18"/>
  <c r="G140" i="18"/>
  <c r="G148" i="18"/>
  <c r="G156" i="18"/>
  <c r="G164" i="18"/>
  <c r="G172" i="18"/>
  <c r="G180" i="18"/>
  <c r="G188" i="18"/>
  <c r="G196" i="18"/>
  <c r="G204" i="18"/>
  <c r="G212" i="18"/>
  <c r="G220" i="18"/>
  <c r="G228" i="18"/>
  <c r="G236" i="18"/>
  <c r="G244" i="18"/>
  <c r="G252" i="18"/>
  <c r="G260" i="18"/>
  <c r="G268" i="18"/>
  <c r="G276" i="18"/>
  <c r="G284" i="18"/>
  <c r="G292" i="18"/>
  <c r="G300" i="18"/>
  <c r="G308" i="18"/>
  <c r="G316" i="18"/>
  <c r="G324" i="18"/>
  <c r="G332" i="18"/>
  <c r="G340" i="18"/>
  <c r="G348" i="18"/>
  <c r="G13" i="18"/>
  <c r="G21" i="18"/>
  <c r="G29" i="18"/>
  <c r="G37" i="18"/>
  <c r="G45" i="18"/>
  <c r="G53" i="18"/>
  <c r="G61" i="18"/>
  <c r="G69" i="18"/>
  <c r="G77" i="18"/>
  <c r="G85" i="18"/>
  <c r="G93" i="18"/>
  <c r="G101" i="18"/>
  <c r="G109" i="18"/>
  <c r="G117" i="18"/>
  <c r="G125" i="18"/>
  <c r="G133" i="18"/>
  <c r="G141" i="18"/>
  <c r="G149" i="18"/>
  <c r="G157" i="18"/>
  <c r="G165" i="18"/>
  <c r="G173" i="18"/>
  <c r="G181" i="18"/>
  <c r="G189" i="18"/>
  <c r="G197" i="18"/>
  <c r="G205" i="18"/>
  <c r="G14" i="18"/>
  <c r="G22" i="18"/>
  <c r="G30" i="18"/>
  <c r="G38" i="18"/>
  <c r="G46" i="18"/>
  <c r="G54" i="18"/>
  <c r="G62" i="18"/>
  <c r="G70" i="18"/>
  <c r="G78" i="18"/>
  <c r="G86" i="18"/>
  <c r="G94" i="18"/>
  <c r="G102" i="18"/>
  <c r="G110" i="18"/>
  <c r="G118" i="18"/>
  <c r="G126" i="18"/>
  <c r="G134" i="18"/>
  <c r="G142" i="18"/>
  <c r="G150" i="18"/>
  <c r="G158" i="18"/>
  <c r="G166" i="18"/>
  <c r="G174" i="18"/>
  <c r="G182" i="18"/>
  <c r="G190" i="18"/>
  <c r="G198" i="18"/>
  <c r="G206" i="18"/>
  <c r="G214" i="18"/>
  <c r="G222" i="18"/>
  <c r="G230" i="18"/>
  <c r="G238" i="18"/>
  <c r="G246" i="18"/>
  <c r="G254" i="18"/>
  <c r="G262" i="18"/>
  <c r="G270" i="18"/>
  <c r="G278" i="18"/>
  <c r="G286" i="18"/>
  <c r="G294" i="18"/>
  <c r="G302" i="18"/>
  <c r="G63" i="18"/>
  <c r="G127" i="18"/>
  <c r="G187" i="18"/>
  <c r="G215" i="18"/>
  <c r="G231" i="18"/>
  <c r="G247" i="18"/>
  <c r="G263" i="18"/>
  <c r="G279" i="18"/>
  <c r="G295" i="18"/>
  <c r="G310" i="18"/>
  <c r="G322" i="18"/>
  <c r="G333" i="18"/>
  <c r="G343" i="18"/>
  <c r="G354" i="18"/>
  <c r="G362" i="18"/>
  <c r="G370" i="18"/>
  <c r="G378" i="18"/>
  <c r="G386" i="18"/>
  <c r="G394" i="18"/>
  <c r="G402" i="18"/>
  <c r="G410" i="18"/>
  <c r="G418" i="18"/>
  <c r="G426" i="18"/>
  <c r="G434" i="18"/>
  <c r="G442" i="18"/>
  <c r="G450" i="18"/>
  <c r="G458" i="18"/>
  <c r="G466" i="18"/>
  <c r="G474" i="18"/>
  <c r="G482" i="18"/>
  <c r="G490" i="18"/>
  <c r="G498" i="18"/>
  <c r="G506" i="18"/>
  <c r="G514" i="18"/>
  <c r="G522" i="18"/>
  <c r="G530" i="18"/>
  <c r="G538" i="18"/>
  <c r="G546" i="18"/>
  <c r="G554" i="18"/>
  <c r="G562" i="18"/>
  <c r="G570" i="18"/>
  <c r="G578" i="18"/>
  <c r="G586" i="18"/>
  <c r="G594" i="18"/>
  <c r="G602" i="18"/>
  <c r="G610" i="18"/>
  <c r="G618" i="18"/>
  <c r="G626" i="18"/>
  <c r="G634" i="18"/>
  <c r="G642" i="18"/>
  <c r="G650" i="18"/>
  <c r="G658" i="18"/>
  <c r="G666" i="18"/>
  <c r="G674" i="18"/>
  <c r="G682" i="18"/>
  <c r="G690" i="18"/>
  <c r="G698" i="18"/>
  <c r="G706" i="18"/>
  <c r="G714" i="18"/>
  <c r="G722" i="18"/>
  <c r="G730" i="18"/>
  <c r="G738" i="18"/>
  <c r="G746" i="18"/>
  <c r="G754" i="18"/>
  <c r="G762" i="18"/>
  <c r="G770" i="18"/>
  <c r="G778" i="18"/>
  <c r="G786" i="18"/>
  <c r="G794" i="18"/>
  <c r="G802" i="18"/>
  <c r="G810" i="18"/>
  <c r="G818" i="18"/>
  <c r="G826" i="18"/>
  <c r="G834" i="18"/>
  <c r="G842" i="18"/>
  <c r="G850" i="18"/>
  <c r="G858" i="18"/>
  <c r="G866" i="18"/>
  <c r="G874" i="18"/>
  <c r="G882" i="18"/>
  <c r="G890" i="18"/>
  <c r="G898" i="18"/>
  <c r="G71" i="18"/>
  <c r="G135" i="18"/>
  <c r="G191" i="18"/>
  <c r="G217" i="18"/>
  <c r="G233" i="18"/>
  <c r="G249" i="18"/>
  <c r="G265" i="18"/>
  <c r="G281" i="18"/>
  <c r="G297" i="18"/>
  <c r="G311" i="18"/>
  <c r="G323" i="18"/>
  <c r="G334" i="18"/>
  <c r="G345" i="18"/>
  <c r="G355" i="18"/>
  <c r="G363" i="18"/>
  <c r="G371" i="18"/>
  <c r="G379" i="18"/>
  <c r="G387" i="18"/>
  <c r="G395" i="18"/>
  <c r="G403" i="18"/>
  <c r="G411" i="18"/>
  <c r="G419" i="18"/>
  <c r="G427" i="18"/>
  <c r="G435" i="18"/>
  <c r="G443" i="18"/>
  <c r="G451" i="18"/>
  <c r="G459" i="18"/>
  <c r="G467" i="18"/>
  <c r="G475" i="18"/>
  <c r="G483" i="18"/>
  <c r="G491" i="18"/>
  <c r="G499" i="18"/>
  <c r="G507" i="18"/>
  <c r="G515" i="18"/>
  <c r="G523" i="18"/>
  <c r="G531" i="18"/>
  <c r="G539" i="18"/>
  <c r="G547" i="18"/>
  <c r="G555" i="18"/>
  <c r="G563" i="18"/>
  <c r="G571" i="18"/>
  <c r="G579" i="18"/>
  <c r="G587" i="18"/>
  <c r="G595" i="18"/>
  <c r="G603" i="18"/>
  <c r="G611" i="18"/>
  <c r="G619" i="18"/>
  <c r="G627" i="18"/>
  <c r="G635" i="18"/>
  <c r="G643" i="18"/>
  <c r="G651" i="18"/>
  <c r="G659" i="18"/>
  <c r="G667" i="18"/>
  <c r="G675" i="18"/>
  <c r="G683" i="18"/>
  <c r="G691" i="18"/>
  <c r="G699" i="18"/>
  <c r="G707" i="18"/>
  <c r="G715" i="18"/>
  <c r="G723" i="18"/>
  <c r="G731" i="18"/>
  <c r="G15" i="18"/>
  <c r="G79" i="18"/>
  <c r="G143" i="18"/>
  <c r="G195" i="18"/>
  <c r="G219" i="18"/>
  <c r="G235" i="18"/>
  <c r="G251" i="18"/>
  <c r="G267" i="18"/>
  <c r="G283" i="18"/>
  <c r="G299" i="18"/>
  <c r="G313" i="18"/>
  <c r="G325" i="18"/>
  <c r="G335" i="18"/>
  <c r="G346" i="18"/>
  <c r="G356" i="18"/>
  <c r="G364" i="18"/>
  <c r="G372" i="18"/>
  <c r="G380" i="18"/>
  <c r="G388" i="18"/>
  <c r="G396" i="18"/>
  <c r="G404" i="18"/>
  <c r="G412" i="18"/>
  <c r="G420" i="18"/>
  <c r="G428" i="18"/>
  <c r="G436" i="18"/>
  <c r="G444" i="18"/>
  <c r="G452" i="18"/>
  <c r="G460" i="18"/>
  <c r="G468" i="18"/>
  <c r="G476" i="18"/>
  <c r="G484" i="18"/>
  <c r="G492" i="18"/>
  <c r="G500" i="18"/>
  <c r="G508" i="18"/>
  <c r="G516" i="18"/>
  <c r="G524" i="18"/>
  <c r="G532" i="18"/>
  <c r="G540" i="18"/>
  <c r="G548" i="18"/>
  <c r="G556" i="18"/>
  <c r="G564" i="18"/>
  <c r="G572" i="18"/>
  <c r="G580" i="18"/>
  <c r="G588" i="18"/>
  <c r="G596" i="18"/>
  <c r="G604" i="18"/>
  <c r="G612" i="18"/>
  <c r="G620" i="18"/>
  <c r="G628" i="18"/>
  <c r="G636" i="18"/>
  <c r="G644" i="18"/>
  <c r="G652" i="18"/>
  <c r="G660" i="18"/>
  <c r="G668" i="18"/>
  <c r="G676" i="18"/>
  <c r="G684" i="18"/>
  <c r="G692" i="18"/>
  <c r="G700" i="18"/>
  <c r="G708" i="18"/>
  <c r="G716" i="18"/>
  <c r="G724" i="18"/>
  <c r="G732" i="18"/>
  <c r="G740" i="18"/>
  <c r="G748" i="18"/>
  <c r="G756" i="18"/>
  <c r="G764" i="18"/>
  <c r="G772" i="18"/>
  <c r="G780" i="18"/>
  <c r="G788" i="18"/>
  <c r="G796" i="18"/>
  <c r="G804" i="18"/>
  <c r="G812" i="18"/>
  <c r="G820" i="18"/>
  <c r="G828" i="18"/>
  <c r="G836" i="18"/>
  <c r="G844" i="18"/>
  <c r="G852" i="18"/>
  <c r="G860" i="18"/>
  <c r="G868" i="18"/>
  <c r="G876" i="18"/>
  <c r="G23" i="18"/>
  <c r="G87" i="18"/>
  <c r="G151" i="18"/>
  <c r="G199" i="18"/>
  <c r="G221" i="18"/>
  <c r="G237" i="18"/>
  <c r="G253" i="18"/>
  <c r="G269" i="18"/>
  <c r="G285" i="18"/>
  <c r="G301" i="18"/>
  <c r="G315" i="18"/>
  <c r="G326" i="18"/>
  <c r="G337" i="18"/>
  <c r="G347" i="18"/>
  <c r="G357" i="18"/>
  <c r="G365" i="18"/>
  <c r="G373" i="18"/>
  <c r="G381" i="18"/>
  <c r="G389" i="18"/>
  <c r="G397" i="18"/>
  <c r="G405" i="18"/>
  <c r="G413" i="18"/>
  <c r="G421" i="18"/>
  <c r="G429" i="18"/>
  <c r="G437" i="18"/>
  <c r="G445" i="18"/>
  <c r="G453" i="18"/>
  <c r="G461" i="18"/>
  <c r="G469" i="18"/>
  <c r="G477" i="18"/>
  <c r="G485" i="18"/>
  <c r="G493" i="18"/>
  <c r="G501" i="18"/>
  <c r="G509" i="18"/>
  <c r="G517" i="18"/>
  <c r="G525" i="18"/>
  <c r="G533" i="18"/>
  <c r="G541" i="18"/>
  <c r="G549" i="18"/>
  <c r="G557" i="18"/>
  <c r="G565" i="18"/>
  <c r="G573" i="18"/>
  <c r="G581" i="18"/>
  <c r="G589" i="18"/>
  <c r="G597" i="18"/>
  <c r="G605" i="18"/>
  <c r="G613" i="18"/>
  <c r="G621" i="18"/>
  <c r="G629" i="18"/>
  <c r="G637" i="18"/>
  <c r="G645" i="18"/>
  <c r="G653" i="18"/>
  <c r="G661" i="18"/>
  <c r="G669" i="18"/>
  <c r="G677" i="18"/>
  <c r="G685" i="18"/>
  <c r="G693" i="18"/>
  <c r="G701" i="18"/>
  <c r="G709" i="18"/>
  <c r="G717" i="18"/>
  <c r="G31" i="18"/>
  <c r="G95" i="18"/>
  <c r="G159" i="18"/>
  <c r="G203" i="18"/>
  <c r="G223" i="18"/>
  <c r="G239" i="18"/>
  <c r="G255" i="18"/>
  <c r="G271" i="18"/>
  <c r="G287" i="18"/>
  <c r="G303" i="18"/>
  <c r="G317" i="18"/>
  <c r="G327" i="18"/>
  <c r="G338" i="18"/>
  <c r="G349" i="18"/>
  <c r="G358" i="18"/>
  <c r="G366" i="18"/>
  <c r="G374" i="18"/>
  <c r="G382" i="18"/>
  <c r="G390" i="18"/>
  <c r="G398" i="18"/>
  <c r="G406" i="18"/>
  <c r="G414" i="18"/>
  <c r="G422" i="18"/>
  <c r="G430" i="18"/>
  <c r="G438" i="18"/>
  <c r="G446" i="18"/>
  <c r="G454" i="18"/>
  <c r="G462" i="18"/>
  <c r="G470" i="18"/>
  <c r="G478" i="18"/>
  <c r="G486" i="18"/>
  <c r="G494" i="18"/>
  <c r="G502" i="18"/>
  <c r="G510" i="18"/>
  <c r="G518" i="18"/>
  <c r="G526" i="18"/>
  <c r="G534" i="18"/>
  <c r="G542" i="18"/>
  <c r="G550" i="18"/>
  <c r="G558" i="18"/>
  <c r="G566" i="18"/>
  <c r="G574" i="18"/>
  <c r="G582" i="18"/>
  <c r="G590" i="18"/>
  <c r="G598" i="18"/>
  <c r="G606" i="18"/>
  <c r="G614" i="18"/>
  <c r="G622" i="18"/>
  <c r="G630" i="18"/>
  <c r="G638" i="18"/>
  <c r="G646" i="18"/>
  <c r="G654" i="18"/>
  <c r="G662" i="18"/>
  <c r="G670" i="18"/>
  <c r="G678" i="18"/>
  <c r="G686" i="18"/>
  <c r="G694" i="18"/>
  <c r="G702" i="18"/>
  <c r="G710" i="18"/>
  <c r="G718" i="18"/>
  <c r="G726" i="18"/>
  <c r="G734" i="18"/>
  <c r="G742" i="18"/>
  <c r="G750" i="18"/>
  <c r="G758" i="18"/>
  <c r="G766" i="18"/>
  <c r="G774" i="18"/>
  <c r="G782" i="18"/>
  <c r="G790" i="18"/>
  <c r="G798" i="18"/>
  <c r="G806" i="18"/>
  <c r="G814" i="18"/>
  <c r="G822" i="18"/>
  <c r="G830" i="18"/>
  <c r="G838" i="18"/>
  <c r="G846" i="18"/>
  <c r="G854" i="18"/>
  <c r="G862" i="18"/>
  <c r="G870" i="18"/>
  <c r="G878" i="18"/>
  <c r="G886" i="18"/>
  <c r="G894" i="18"/>
  <c r="G39" i="18"/>
  <c r="G103" i="18"/>
  <c r="G167" i="18"/>
  <c r="G207" i="18"/>
  <c r="G225" i="18"/>
  <c r="G241" i="18"/>
  <c r="G257" i="18"/>
  <c r="G273" i="18"/>
  <c r="G289" i="18"/>
  <c r="G305" i="18"/>
  <c r="G318" i="18"/>
  <c r="G329" i="18"/>
  <c r="G339" i="18"/>
  <c r="G350" i="18"/>
  <c r="G359" i="18"/>
  <c r="G367" i="18"/>
  <c r="G375" i="18"/>
  <c r="G383" i="18"/>
  <c r="G391" i="18"/>
  <c r="G399" i="18"/>
  <c r="G407" i="18"/>
  <c r="G415" i="18"/>
  <c r="G423" i="18"/>
  <c r="G431" i="18"/>
  <c r="G439" i="18"/>
  <c r="G447" i="18"/>
  <c r="G455" i="18"/>
  <c r="G463" i="18"/>
  <c r="G471" i="18"/>
  <c r="G479" i="18"/>
  <c r="G487" i="18"/>
  <c r="G495" i="18"/>
  <c r="G503" i="18"/>
  <c r="G511" i="18"/>
  <c r="G519" i="18"/>
  <c r="G527" i="18"/>
  <c r="G535" i="18"/>
  <c r="G543" i="18"/>
  <c r="G551" i="18"/>
  <c r="G559" i="18"/>
  <c r="G567" i="18"/>
  <c r="G575" i="18"/>
  <c r="G583" i="18"/>
  <c r="G591" i="18"/>
  <c r="G599" i="18"/>
  <c r="G607" i="18"/>
  <c r="G615" i="18"/>
  <c r="G623" i="18"/>
  <c r="G631" i="18"/>
  <c r="G639" i="18"/>
  <c r="G647" i="18"/>
  <c r="G655" i="18"/>
  <c r="G663" i="18"/>
  <c r="G671" i="18"/>
  <c r="G679" i="18"/>
  <c r="G687" i="18"/>
  <c r="G695" i="18"/>
  <c r="G703" i="18"/>
  <c r="G711" i="18"/>
  <c r="G719" i="18"/>
  <c r="G727" i="18"/>
  <c r="G47" i="18"/>
  <c r="G111" i="18"/>
  <c r="G175" i="18"/>
  <c r="G211" i="18"/>
  <c r="G227" i="18"/>
  <c r="G243" i="18"/>
  <c r="G259" i="18"/>
  <c r="G275" i="18"/>
  <c r="G291" i="18"/>
  <c r="G307" i="18"/>
  <c r="G319" i="18"/>
  <c r="G330" i="18"/>
  <c r="G341" i="18"/>
  <c r="G351" i="18"/>
  <c r="G360" i="18"/>
  <c r="G368" i="18"/>
  <c r="G376" i="18"/>
  <c r="G384" i="18"/>
  <c r="G392" i="18"/>
  <c r="G400" i="18"/>
  <c r="G408" i="18"/>
  <c r="G416" i="18"/>
  <c r="G424" i="18"/>
  <c r="G432" i="18"/>
  <c r="G440" i="18"/>
  <c r="G448" i="18"/>
  <c r="G456" i="18"/>
  <c r="G464" i="18"/>
  <c r="G472" i="18"/>
  <c r="G480" i="18"/>
  <c r="G488" i="18"/>
  <c r="G496" i="18"/>
  <c r="G504" i="18"/>
  <c r="G512" i="18"/>
  <c r="G520" i="18"/>
  <c r="G528" i="18"/>
  <c r="G536" i="18"/>
  <c r="G544" i="18"/>
  <c r="G552" i="18"/>
  <c r="G560" i="18"/>
  <c r="G568" i="18"/>
  <c r="G576" i="18"/>
  <c r="G584" i="18"/>
  <c r="G592" i="18"/>
  <c r="G600" i="18"/>
  <c r="G608" i="18"/>
  <c r="G616" i="18"/>
  <c r="G624" i="18"/>
  <c r="G632" i="18"/>
  <c r="G640" i="18"/>
  <c r="G648" i="18"/>
  <c r="G656" i="18"/>
  <c r="G664" i="18"/>
  <c r="G672" i="18"/>
  <c r="G680" i="18"/>
  <c r="G688" i="18"/>
  <c r="G696" i="18"/>
  <c r="G704" i="18"/>
  <c r="G712" i="18"/>
  <c r="G720" i="18"/>
  <c r="G728" i="18"/>
  <c r="G736" i="18"/>
  <c r="G744" i="18"/>
  <c r="G752" i="18"/>
  <c r="G760" i="18"/>
  <c r="G768" i="18"/>
  <c r="G776" i="18"/>
  <c r="G784" i="18"/>
  <c r="G792" i="18"/>
  <c r="G800" i="18"/>
  <c r="G808" i="18"/>
  <c r="G816" i="18"/>
  <c r="G824" i="18"/>
  <c r="G832" i="18"/>
  <c r="G840" i="18"/>
  <c r="G848" i="18"/>
  <c r="G856" i="18"/>
  <c r="G864" i="18"/>
  <c r="G872" i="18"/>
  <c r="G880" i="18"/>
  <c r="G213" i="18"/>
  <c r="G331" i="18"/>
  <c r="G401" i="18"/>
  <c r="G465" i="18"/>
  <c r="G529" i="18"/>
  <c r="G593" i="18"/>
  <c r="G657" i="18"/>
  <c r="G721" i="18"/>
  <c r="G743" i="18"/>
  <c r="G759" i="18"/>
  <c r="G775" i="18"/>
  <c r="G791" i="18"/>
  <c r="G807" i="18"/>
  <c r="G823" i="18"/>
  <c r="G839" i="18"/>
  <c r="G855" i="18"/>
  <c r="G871" i="18"/>
  <c r="G885" i="18"/>
  <c r="G896" i="18"/>
  <c r="G905" i="18"/>
  <c r="G913" i="18"/>
  <c r="G921" i="18"/>
  <c r="G929" i="18"/>
  <c r="G937" i="18"/>
  <c r="G945" i="18"/>
  <c r="G953" i="18"/>
  <c r="G961" i="18"/>
  <c r="G969" i="18"/>
  <c r="G977" i="18"/>
  <c r="G985" i="18"/>
  <c r="G993" i="18"/>
  <c r="G1001" i="18"/>
  <c r="G19" i="7"/>
  <c r="G27" i="7"/>
  <c r="G35" i="7"/>
  <c r="G43" i="7"/>
  <c r="G51" i="7"/>
  <c r="G59" i="7"/>
  <c r="G67" i="7"/>
  <c r="G75" i="7"/>
  <c r="G83" i="7"/>
  <c r="G91" i="7"/>
  <c r="G99" i="7"/>
  <c r="G107" i="7"/>
  <c r="G115" i="7"/>
  <c r="G123" i="7"/>
  <c r="G131" i="7"/>
  <c r="G139" i="7"/>
  <c r="G147" i="7"/>
  <c r="G155" i="7"/>
  <c r="G163" i="7"/>
  <c r="G171" i="7"/>
  <c r="G179" i="7"/>
  <c r="G187" i="7"/>
  <c r="G195" i="7"/>
  <c r="G203" i="7"/>
  <c r="G211" i="7"/>
  <c r="G219" i="7"/>
  <c r="G227" i="7"/>
  <c r="G235" i="7"/>
  <c r="G243" i="7"/>
  <c r="G251" i="7"/>
  <c r="G259" i="7"/>
  <c r="G267" i="7"/>
  <c r="G275" i="7"/>
  <c r="G283" i="7"/>
  <c r="G291" i="7"/>
  <c r="G299" i="7"/>
  <c r="G307" i="7"/>
  <c r="G315" i="7"/>
  <c r="G323" i="7"/>
  <c r="G331" i="7"/>
  <c r="G339" i="7"/>
  <c r="G347" i="7"/>
  <c r="G355" i="7"/>
  <c r="G363" i="7"/>
  <c r="G371" i="7"/>
  <c r="G379" i="7"/>
  <c r="G387" i="7"/>
  <c r="G395" i="7"/>
  <c r="G403" i="7"/>
  <c r="G411" i="7"/>
  <c r="G419" i="7"/>
  <c r="G427" i="7"/>
  <c r="G435" i="7"/>
  <c r="G443" i="7"/>
  <c r="G229" i="18"/>
  <c r="G342" i="18"/>
  <c r="G409" i="18"/>
  <c r="G473" i="18"/>
  <c r="G537" i="18"/>
  <c r="G601" i="18"/>
  <c r="G665" i="18"/>
  <c r="G725" i="18"/>
  <c r="G745" i="18"/>
  <c r="G761" i="18"/>
  <c r="G777" i="18"/>
  <c r="G793" i="18"/>
  <c r="G809" i="18"/>
  <c r="G825" i="18"/>
  <c r="G841" i="18"/>
  <c r="G857" i="18"/>
  <c r="G873" i="18"/>
  <c r="G887" i="18"/>
  <c r="G897" i="18"/>
  <c r="G906" i="18"/>
  <c r="G914" i="18"/>
  <c r="G922" i="18"/>
  <c r="G930" i="18"/>
  <c r="G938" i="18"/>
  <c r="G946" i="18"/>
  <c r="G954" i="18"/>
  <c r="G962" i="18"/>
  <c r="G970" i="18"/>
  <c r="G978" i="18"/>
  <c r="G986" i="18"/>
  <c r="G994" i="18"/>
  <c r="G20" i="7"/>
  <c r="G28" i="7"/>
  <c r="G36" i="7"/>
  <c r="G44" i="7"/>
  <c r="G52" i="7"/>
  <c r="G60" i="7"/>
  <c r="G68" i="7"/>
  <c r="G76" i="7"/>
  <c r="G84" i="7"/>
  <c r="G245" i="18"/>
  <c r="G353" i="18"/>
  <c r="G417" i="18"/>
  <c r="G481" i="18"/>
  <c r="G545" i="18"/>
  <c r="G609" i="18"/>
  <c r="G673" i="18"/>
  <c r="G729" i="18"/>
  <c r="G747" i="18"/>
  <c r="G763" i="18"/>
  <c r="G779" i="18"/>
  <c r="G795" i="18"/>
  <c r="G811" i="18"/>
  <c r="G827" i="18"/>
  <c r="G843" i="18"/>
  <c r="G859" i="18"/>
  <c r="G875" i="18"/>
  <c r="G888" i="18"/>
  <c r="G899" i="18"/>
  <c r="G907" i="18"/>
  <c r="G915" i="18"/>
  <c r="G923" i="18"/>
  <c r="G931" i="18"/>
  <c r="G939" i="18"/>
  <c r="G947" i="18"/>
  <c r="G955" i="18"/>
  <c r="G963" i="18"/>
  <c r="G971" i="18"/>
  <c r="G979" i="18"/>
  <c r="G987" i="18"/>
  <c r="G995" i="18"/>
  <c r="G21" i="7"/>
  <c r="G29" i="7"/>
  <c r="G37" i="7"/>
  <c r="G45" i="7"/>
  <c r="G53" i="7"/>
  <c r="G61" i="7"/>
  <c r="G69" i="7"/>
  <c r="G77" i="7"/>
  <c r="G85" i="7"/>
  <c r="G93" i="7"/>
  <c r="G101" i="7"/>
  <c r="G109" i="7"/>
  <c r="G117" i="7"/>
  <c r="G125" i="7"/>
  <c r="G133" i="7"/>
  <c r="G141" i="7"/>
  <c r="G149" i="7"/>
  <c r="G157" i="7"/>
  <c r="G165" i="7"/>
  <c r="G173" i="7"/>
  <c r="G181" i="7"/>
  <c r="G189" i="7"/>
  <c r="G197" i="7"/>
  <c r="G205" i="7"/>
  <c r="G213" i="7"/>
  <c r="G221" i="7"/>
  <c r="G229" i="7"/>
  <c r="G237" i="7"/>
  <c r="G245" i="7"/>
  <c r="G253" i="7"/>
  <c r="G261" i="7"/>
  <c r="G269" i="7"/>
  <c r="G277" i="7"/>
  <c r="G285" i="7"/>
  <c r="G293" i="7"/>
  <c r="G301" i="7"/>
  <c r="G309" i="7"/>
  <c r="G317" i="7"/>
  <c r="G325" i="7"/>
  <c r="G333" i="7"/>
  <c r="G341" i="7"/>
  <c r="G349" i="7"/>
  <c r="G357" i="7"/>
  <c r="G365" i="7"/>
  <c r="G373" i="7"/>
  <c r="G381" i="7"/>
  <c r="G261" i="18"/>
  <c r="G361" i="18"/>
  <c r="G425" i="18"/>
  <c r="G489" i="18"/>
  <c r="G553" i="18"/>
  <c r="G617" i="18"/>
  <c r="G681" i="18"/>
  <c r="G733" i="18"/>
  <c r="G749" i="18"/>
  <c r="G765" i="18"/>
  <c r="G781" i="18"/>
  <c r="G797" i="18"/>
  <c r="G813" i="18"/>
  <c r="G829" i="18"/>
  <c r="G845" i="18"/>
  <c r="G861" i="18"/>
  <c r="G877" i="18"/>
  <c r="G889" i="18"/>
  <c r="G900" i="18"/>
  <c r="G908" i="18"/>
  <c r="G916" i="18"/>
  <c r="G924" i="18"/>
  <c r="G932" i="18"/>
  <c r="G940" i="18"/>
  <c r="G948" i="18"/>
  <c r="G956" i="18"/>
  <c r="G964" i="18"/>
  <c r="G972" i="18"/>
  <c r="G980" i="18"/>
  <c r="G988" i="18"/>
  <c r="G996" i="18"/>
  <c r="G14" i="7"/>
  <c r="G22" i="7"/>
  <c r="G30" i="7"/>
  <c r="G38" i="7"/>
  <c r="G46" i="7"/>
  <c r="G54" i="7"/>
  <c r="G62" i="7"/>
  <c r="G70" i="7"/>
  <c r="G78" i="7"/>
  <c r="G86" i="7"/>
  <c r="G94" i="7"/>
  <c r="G102" i="7"/>
  <c r="G110" i="7"/>
  <c r="G118" i="7"/>
  <c r="G126" i="7"/>
  <c r="G134" i="7"/>
  <c r="G142" i="7"/>
  <c r="G150" i="7"/>
  <c r="G158" i="7"/>
  <c r="G166" i="7"/>
  <c r="G174" i="7"/>
  <c r="G182" i="7"/>
  <c r="G190" i="7"/>
  <c r="G198" i="7"/>
  <c r="G206" i="7"/>
  <c r="G214" i="7"/>
  <c r="G222" i="7"/>
  <c r="G230" i="7"/>
  <c r="G238" i="7"/>
  <c r="G246" i="7"/>
  <c r="G254" i="7"/>
  <c r="G262" i="7"/>
  <c r="G270" i="7"/>
  <c r="G278" i="7"/>
  <c r="G286" i="7"/>
  <c r="G294" i="7"/>
  <c r="G277" i="18"/>
  <c r="G369" i="18"/>
  <c r="G433" i="18"/>
  <c r="G497" i="18"/>
  <c r="G561" i="18"/>
  <c r="G625" i="18"/>
  <c r="G689" i="18"/>
  <c r="G735" i="18"/>
  <c r="G751" i="18"/>
  <c r="G767" i="18"/>
  <c r="G783" i="18"/>
  <c r="G799" i="18"/>
  <c r="G815" i="18"/>
  <c r="G831" i="18"/>
  <c r="G847" i="18"/>
  <c r="G863" i="18"/>
  <c r="G879" i="18"/>
  <c r="G891" i="18"/>
  <c r="G901" i="18"/>
  <c r="G909" i="18"/>
  <c r="G917" i="18"/>
  <c r="G925" i="18"/>
  <c r="G933" i="18"/>
  <c r="G941" i="18"/>
  <c r="G949" i="18"/>
  <c r="G957" i="18"/>
  <c r="G965" i="18"/>
  <c r="G973" i="18"/>
  <c r="G981" i="18"/>
  <c r="G989" i="18"/>
  <c r="G997" i="18"/>
  <c r="G15" i="7"/>
  <c r="G23" i="7"/>
  <c r="G31" i="7"/>
  <c r="G39" i="7"/>
  <c r="G47" i="7"/>
  <c r="G55" i="7"/>
  <c r="G63" i="7"/>
  <c r="G71" i="7"/>
  <c r="G79" i="7"/>
  <c r="G87" i="7"/>
  <c r="G95" i="7"/>
  <c r="G103" i="7"/>
  <c r="G111" i="7"/>
  <c r="G119" i="7"/>
  <c r="G127" i="7"/>
  <c r="G135" i="7"/>
  <c r="G143" i="7"/>
  <c r="G151" i="7"/>
  <c r="G159" i="7"/>
  <c r="G167" i="7"/>
  <c r="G175" i="7"/>
  <c r="G183" i="7"/>
  <c r="G191" i="7"/>
  <c r="G199" i="7"/>
  <c r="G207" i="7"/>
  <c r="G215" i="7"/>
  <c r="G223" i="7"/>
  <c r="G231" i="7"/>
  <c r="G239" i="7"/>
  <c r="G247" i="7"/>
  <c r="G255" i="7"/>
  <c r="G263" i="7"/>
  <c r="G271" i="7"/>
  <c r="G279" i="7"/>
  <c r="G287" i="7"/>
  <c r="G295" i="7"/>
  <c r="G303" i="7"/>
  <c r="G311" i="7"/>
  <c r="G319" i="7"/>
  <c r="G327" i="7"/>
  <c r="G335" i="7"/>
  <c r="G343" i="7"/>
  <c r="G351" i="7"/>
  <c r="G359" i="7"/>
  <c r="G367" i="7"/>
  <c r="G375" i="7"/>
  <c r="G383" i="7"/>
  <c r="G391" i="7"/>
  <c r="G399" i="7"/>
  <c r="G407" i="7"/>
  <c r="G415" i="7"/>
  <c r="G423" i="7"/>
  <c r="G431" i="7"/>
  <c r="G439" i="7"/>
  <c r="G447" i="7"/>
  <c r="G55" i="18"/>
  <c r="G293" i="18"/>
  <c r="G377" i="18"/>
  <c r="G441" i="18"/>
  <c r="G505" i="18"/>
  <c r="G569" i="18"/>
  <c r="G633" i="18"/>
  <c r="G697" i="18"/>
  <c r="G737" i="18"/>
  <c r="G753" i="18"/>
  <c r="G769" i="18"/>
  <c r="G785" i="18"/>
  <c r="G801" i="18"/>
  <c r="G817" i="18"/>
  <c r="G833" i="18"/>
  <c r="G849" i="18"/>
  <c r="G865" i="18"/>
  <c r="G881" i="18"/>
  <c r="G892" i="18"/>
  <c r="G902" i="18"/>
  <c r="G910" i="18"/>
  <c r="G918" i="18"/>
  <c r="G926" i="18"/>
  <c r="G934" i="18"/>
  <c r="G942" i="18"/>
  <c r="G950" i="18"/>
  <c r="G958" i="18"/>
  <c r="G966" i="18"/>
  <c r="G974" i="18"/>
  <c r="G982" i="18"/>
  <c r="G990" i="18"/>
  <c r="G998" i="18"/>
  <c r="G16" i="7"/>
  <c r="G24" i="7"/>
  <c r="G32" i="7"/>
  <c r="G40" i="7"/>
  <c r="G48" i="7"/>
  <c r="G56" i="7"/>
  <c r="G64" i="7"/>
  <c r="G72" i="7"/>
  <c r="G80" i="7"/>
  <c r="G88" i="7"/>
  <c r="G96" i="7"/>
  <c r="G104" i="7"/>
  <c r="G112" i="7"/>
  <c r="G120" i="7"/>
  <c r="G128" i="7"/>
  <c r="G136" i="7"/>
  <c r="G144" i="7"/>
  <c r="G152" i="7"/>
  <c r="G160" i="7"/>
  <c r="G168" i="7"/>
  <c r="G176" i="7"/>
  <c r="G184" i="7"/>
  <c r="G192" i="7"/>
  <c r="G200" i="7"/>
  <c r="G208" i="7"/>
  <c r="G119" i="18"/>
  <c r="G309" i="18"/>
  <c r="G385" i="18"/>
  <c r="G449" i="18"/>
  <c r="G513" i="18"/>
  <c r="G577" i="18"/>
  <c r="G641" i="18"/>
  <c r="G705" i="18"/>
  <c r="G739" i="18"/>
  <c r="G755" i="18"/>
  <c r="G771" i="18"/>
  <c r="G787" i="18"/>
  <c r="G803" i="18"/>
  <c r="G819" i="18"/>
  <c r="G835" i="18"/>
  <c r="G851" i="18"/>
  <c r="G867" i="18"/>
  <c r="G883" i="18"/>
  <c r="G893" i="18"/>
  <c r="G903" i="18"/>
  <c r="G911" i="18"/>
  <c r="G919" i="18"/>
  <c r="G927" i="18"/>
  <c r="G935" i="18"/>
  <c r="G943" i="18"/>
  <c r="G951" i="18"/>
  <c r="G959" i="18"/>
  <c r="G967" i="18"/>
  <c r="G975" i="18"/>
  <c r="G983" i="18"/>
  <c r="G991" i="18"/>
  <c r="G999" i="18"/>
  <c r="G17" i="7"/>
  <c r="G25" i="7"/>
  <c r="G33" i="7"/>
  <c r="G41" i="7"/>
  <c r="G49" i="7"/>
  <c r="G57" i="7"/>
  <c r="G65" i="7"/>
  <c r="G73" i="7"/>
  <c r="G81" i="7"/>
  <c r="G89" i="7"/>
  <c r="G97" i="7"/>
  <c r="G105" i="7"/>
  <c r="G113" i="7"/>
  <c r="G121" i="7"/>
  <c r="G129" i="7"/>
  <c r="G137" i="7"/>
  <c r="G145" i="7"/>
  <c r="G153" i="7"/>
  <c r="G161" i="7"/>
  <c r="G169" i="7"/>
  <c r="G177" i="7"/>
  <c r="G185" i="7"/>
  <c r="G193" i="7"/>
  <c r="G201" i="7"/>
  <c r="G209" i="7"/>
  <c r="G217" i="7"/>
  <c r="G225" i="7"/>
  <c r="G233" i="7"/>
  <c r="G241" i="7"/>
  <c r="G249" i="7"/>
  <c r="G257" i="7"/>
  <c r="G265" i="7"/>
  <c r="G273" i="7"/>
  <c r="G281" i="7"/>
  <c r="G289" i="7"/>
  <c r="G297" i="7"/>
  <c r="G305" i="7"/>
  <c r="G313" i="7"/>
  <c r="G321" i="7"/>
  <c r="G329" i="7"/>
  <c r="G337" i="7"/>
  <c r="G345" i="7"/>
  <c r="G353" i="7"/>
  <c r="G361" i="7"/>
  <c r="G369" i="7"/>
  <c r="G377" i="7"/>
  <c r="G385" i="7"/>
  <c r="G393" i="7"/>
  <c r="G401" i="7"/>
  <c r="G409" i="7"/>
  <c r="G417" i="7"/>
  <c r="G425" i="7"/>
  <c r="G433" i="7"/>
  <c r="G183" i="18"/>
  <c r="G741" i="18"/>
  <c r="G869" i="18"/>
  <c r="G944" i="18"/>
  <c r="G66" i="7"/>
  <c r="G108" i="7"/>
  <c r="G140" i="7"/>
  <c r="G172" i="7"/>
  <c r="G204" i="7"/>
  <c r="G228" i="7"/>
  <c r="G250" i="7"/>
  <c r="G272" i="7"/>
  <c r="G292" i="7"/>
  <c r="G310" i="7"/>
  <c r="G326" i="7"/>
  <c r="G342" i="7"/>
  <c r="G358" i="7"/>
  <c r="G374" i="7"/>
  <c r="G389" i="7"/>
  <c r="G402" i="7"/>
  <c r="G414" i="7"/>
  <c r="G428" i="7"/>
  <c r="G440" i="7"/>
  <c r="G450" i="7"/>
  <c r="G458" i="7"/>
  <c r="G466" i="7"/>
  <c r="G474" i="7"/>
  <c r="G482" i="7"/>
  <c r="G490" i="7"/>
  <c r="G498" i="7"/>
  <c r="G506" i="7"/>
  <c r="G514" i="7"/>
  <c r="G522" i="7"/>
  <c r="G530" i="7"/>
  <c r="G538" i="7"/>
  <c r="G546" i="7"/>
  <c r="G554" i="7"/>
  <c r="G562" i="7"/>
  <c r="G570" i="7"/>
  <c r="G578" i="7"/>
  <c r="G586" i="7"/>
  <c r="G594" i="7"/>
  <c r="G602" i="7"/>
  <c r="G610" i="7"/>
  <c r="G618" i="7"/>
  <c r="G626" i="7"/>
  <c r="G634" i="7"/>
  <c r="G642" i="7"/>
  <c r="G650" i="7"/>
  <c r="G658" i="7"/>
  <c r="G666" i="7"/>
  <c r="G674" i="7"/>
  <c r="G682" i="7"/>
  <c r="G690" i="7"/>
  <c r="G698" i="7"/>
  <c r="G706" i="7"/>
  <c r="G714" i="7"/>
  <c r="G722" i="7"/>
  <c r="G730" i="7"/>
  <c r="G738" i="7"/>
  <c r="G746" i="7"/>
  <c r="G754" i="7"/>
  <c r="G762" i="7"/>
  <c r="G770" i="7"/>
  <c r="G778" i="7"/>
  <c r="G786" i="7"/>
  <c r="G794" i="7"/>
  <c r="G802" i="7"/>
  <c r="G810" i="7"/>
  <c r="G818" i="7"/>
  <c r="G826" i="7"/>
  <c r="G834" i="7"/>
  <c r="G842" i="7"/>
  <c r="G850" i="7"/>
  <c r="G858" i="7"/>
  <c r="G866" i="7"/>
  <c r="G874" i="7"/>
  <c r="G882" i="7"/>
  <c r="G890" i="7"/>
  <c r="G898" i="7"/>
  <c r="G906" i="7"/>
  <c r="G914" i="7"/>
  <c r="G922" i="7"/>
  <c r="G930" i="7"/>
  <c r="G938" i="7"/>
  <c r="G946" i="7"/>
  <c r="G954" i="7"/>
  <c r="G962" i="7"/>
  <c r="G970" i="7"/>
  <c r="G978" i="7"/>
  <c r="G986" i="7"/>
  <c r="G994" i="7"/>
  <c r="G321" i="18"/>
  <c r="G757" i="18"/>
  <c r="G884" i="18"/>
  <c r="G952" i="18"/>
  <c r="G74" i="7"/>
  <c r="G114" i="7"/>
  <c r="G146" i="7"/>
  <c r="G178" i="7"/>
  <c r="G210" i="7"/>
  <c r="G232" i="7"/>
  <c r="G252" i="7"/>
  <c r="G274" i="7"/>
  <c r="G296" i="7"/>
  <c r="G312" i="7"/>
  <c r="G328" i="7"/>
  <c r="G344" i="7"/>
  <c r="G360" i="7"/>
  <c r="G376" i="7"/>
  <c r="G390" i="7"/>
  <c r="G404" i="7"/>
  <c r="G416" i="7"/>
  <c r="G429" i="7"/>
  <c r="G441" i="7"/>
  <c r="G451" i="7"/>
  <c r="G459" i="7"/>
  <c r="G467" i="7"/>
  <c r="G475" i="7"/>
  <c r="G483" i="7"/>
  <c r="G491" i="7"/>
  <c r="G499" i="7"/>
  <c r="G507" i="7"/>
  <c r="G515" i="7"/>
  <c r="G523" i="7"/>
  <c r="G531" i="7"/>
  <c r="G539" i="7"/>
  <c r="G547" i="7"/>
  <c r="G555" i="7"/>
  <c r="G563" i="7"/>
  <c r="G571" i="7"/>
  <c r="G579" i="7"/>
  <c r="G587" i="7"/>
  <c r="G595" i="7"/>
  <c r="G603" i="7"/>
  <c r="G611" i="7"/>
  <c r="G619" i="7"/>
  <c r="G627" i="7"/>
  <c r="G635" i="7"/>
  <c r="G643" i="7"/>
  <c r="G651" i="7"/>
  <c r="G659" i="7"/>
  <c r="G667" i="7"/>
  <c r="G675" i="7"/>
  <c r="G683" i="7"/>
  <c r="G691" i="7"/>
  <c r="G699" i="7"/>
  <c r="G707" i="7"/>
  <c r="G715" i="7"/>
  <c r="G723" i="7"/>
  <c r="G731" i="7"/>
  <c r="G739" i="7"/>
  <c r="G747" i="7"/>
  <c r="G755" i="7"/>
  <c r="G763" i="7"/>
  <c r="G771" i="7"/>
  <c r="G779" i="7"/>
  <c r="G787" i="7"/>
  <c r="G795" i="7"/>
  <c r="G803" i="7"/>
  <c r="G811" i="7"/>
  <c r="G819" i="7"/>
  <c r="G827" i="7"/>
  <c r="G835" i="7"/>
  <c r="G843" i="7"/>
  <c r="G851" i="7"/>
  <c r="G859" i="7"/>
  <c r="G867" i="7"/>
  <c r="G875" i="7"/>
  <c r="G883" i="7"/>
  <c r="G891" i="7"/>
  <c r="G899" i="7"/>
  <c r="G907" i="7"/>
  <c r="G915" i="7"/>
  <c r="G923" i="7"/>
  <c r="G931" i="7"/>
  <c r="G939" i="7"/>
  <c r="G393" i="18"/>
  <c r="G773" i="18"/>
  <c r="G895" i="18"/>
  <c r="G960" i="18"/>
  <c r="G18" i="7"/>
  <c r="G82" i="7"/>
  <c r="G116" i="7"/>
  <c r="G148" i="7"/>
  <c r="G180" i="7"/>
  <c r="G212" i="7"/>
  <c r="G234" i="7"/>
  <c r="G256" i="7"/>
  <c r="G276" i="7"/>
  <c r="G298" i="7"/>
  <c r="G314" i="7"/>
  <c r="G330" i="7"/>
  <c r="G346" i="7"/>
  <c r="G362" i="7"/>
  <c r="G378" i="7"/>
  <c r="G392" i="7"/>
  <c r="G405" i="7"/>
  <c r="G418" i="7"/>
  <c r="G430" i="7"/>
  <c r="G442" i="7"/>
  <c r="G452" i="7"/>
  <c r="G460" i="7"/>
  <c r="G468" i="7"/>
  <c r="G476" i="7"/>
  <c r="G484" i="7"/>
  <c r="G492" i="7"/>
  <c r="G500" i="7"/>
  <c r="G508" i="7"/>
  <c r="G516" i="7"/>
  <c r="G524" i="7"/>
  <c r="G532" i="7"/>
  <c r="G540" i="7"/>
  <c r="G548" i="7"/>
  <c r="G556" i="7"/>
  <c r="G564" i="7"/>
  <c r="G572" i="7"/>
  <c r="G580" i="7"/>
  <c r="G588" i="7"/>
  <c r="G596" i="7"/>
  <c r="G604" i="7"/>
  <c r="G612" i="7"/>
  <c r="G620" i="7"/>
  <c r="G628" i="7"/>
  <c r="G636" i="7"/>
  <c r="G644" i="7"/>
  <c r="G652" i="7"/>
  <c r="G660" i="7"/>
  <c r="G668" i="7"/>
  <c r="G676" i="7"/>
  <c r="G684" i="7"/>
  <c r="G692" i="7"/>
  <c r="G700" i="7"/>
  <c r="G708" i="7"/>
  <c r="G716" i="7"/>
  <c r="G724" i="7"/>
  <c r="G732" i="7"/>
  <c r="G740" i="7"/>
  <c r="G748" i="7"/>
  <c r="G756" i="7"/>
  <c r="G764" i="7"/>
  <c r="G772" i="7"/>
  <c r="G780" i="7"/>
  <c r="G788" i="7"/>
  <c r="G796" i="7"/>
  <c r="G804" i="7"/>
  <c r="G812" i="7"/>
  <c r="G820" i="7"/>
  <c r="G828" i="7"/>
  <c r="G836" i="7"/>
  <c r="G844" i="7"/>
  <c r="G852" i="7"/>
  <c r="G860" i="7"/>
  <c r="G868" i="7"/>
  <c r="G876" i="7"/>
  <c r="G884" i="7"/>
  <c r="G892" i="7"/>
  <c r="G900" i="7"/>
  <c r="G908" i="7"/>
  <c r="G916" i="7"/>
  <c r="G924" i="7"/>
  <c r="G932" i="7"/>
  <c r="G940" i="7"/>
  <c r="G948" i="7"/>
  <c r="G956" i="7"/>
  <c r="G964" i="7"/>
  <c r="G972" i="7"/>
  <c r="G980" i="7"/>
  <c r="G988" i="7"/>
  <c r="G996" i="7"/>
  <c r="G457" i="18"/>
  <c r="G789" i="18"/>
  <c r="G904" i="18"/>
  <c r="G968" i="18"/>
  <c r="G26" i="7"/>
  <c r="G90" i="7"/>
  <c r="G122" i="7"/>
  <c r="G154" i="7"/>
  <c r="G186" i="7"/>
  <c r="G216" i="7"/>
  <c r="G236" i="7"/>
  <c r="G258" i="7"/>
  <c r="G280" i="7"/>
  <c r="G300" i="7"/>
  <c r="G316" i="7"/>
  <c r="G332" i="7"/>
  <c r="G348" i="7"/>
  <c r="G364" i="7"/>
  <c r="G380" i="7"/>
  <c r="G394" i="7"/>
  <c r="G406" i="7"/>
  <c r="G420" i="7"/>
  <c r="G432" i="7"/>
  <c r="G444" i="7"/>
  <c r="G453" i="7"/>
  <c r="G461" i="7"/>
  <c r="G469" i="7"/>
  <c r="G477" i="7"/>
  <c r="G485" i="7"/>
  <c r="G493" i="7"/>
  <c r="G501" i="7"/>
  <c r="G509" i="7"/>
  <c r="G517" i="7"/>
  <c r="G525" i="7"/>
  <c r="G533" i="7"/>
  <c r="G541" i="7"/>
  <c r="G549" i="7"/>
  <c r="G557" i="7"/>
  <c r="G565" i="7"/>
  <c r="G573" i="7"/>
  <c r="G581" i="7"/>
  <c r="G589" i="7"/>
  <c r="G597" i="7"/>
  <c r="G605" i="7"/>
  <c r="G613" i="7"/>
  <c r="G621" i="7"/>
  <c r="G629" i="7"/>
  <c r="G637" i="7"/>
  <c r="G645" i="7"/>
  <c r="G653" i="7"/>
  <c r="G661" i="7"/>
  <c r="G669" i="7"/>
  <c r="G677" i="7"/>
  <c r="G685" i="7"/>
  <c r="G693" i="7"/>
  <c r="G701" i="7"/>
  <c r="G709" i="7"/>
  <c r="G717" i="7"/>
  <c r="G725" i="7"/>
  <c r="G733" i="7"/>
  <c r="G741" i="7"/>
  <c r="G749" i="7"/>
  <c r="G757" i="7"/>
  <c r="G765" i="7"/>
  <c r="G773" i="7"/>
  <c r="G781" i="7"/>
  <c r="G789" i="7"/>
  <c r="G797" i="7"/>
  <c r="G805" i="7"/>
  <c r="G813" i="7"/>
  <c r="G821" i="7"/>
  <c r="G829" i="7"/>
  <c r="G837" i="7"/>
  <c r="G845" i="7"/>
  <c r="G853" i="7"/>
  <c r="G861" i="7"/>
  <c r="G869" i="7"/>
  <c r="G877" i="7"/>
  <c r="G885" i="7"/>
  <c r="G893" i="7"/>
  <c r="G901" i="7"/>
  <c r="G909" i="7"/>
  <c r="G917" i="7"/>
  <c r="G925" i="7"/>
  <c r="G933" i="7"/>
  <c r="G521" i="18"/>
  <c r="G805" i="18"/>
  <c r="G912" i="18"/>
  <c r="G976" i="18"/>
  <c r="G34" i="7"/>
  <c r="G92" i="7"/>
  <c r="G124" i="7"/>
  <c r="G156" i="7"/>
  <c r="G188" i="7"/>
  <c r="G218" i="7"/>
  <c r="G240" i="7"/>
  <c r="G260" i="7"/>
  <c r="G282" i="7"/>
  <c r="G302" i="7"/>
  <c r="G318" i="7"/>
  <c r="G334" i="7"/>
  <c r="G350" i="7"/>
  <c r="G366" i="7"/>
  <c r="G382" i="7"/>
  <c r="G396" i="7"/>
  <c r="G408" i="7"/>
  <c r="G421" i="7"/>
  <c r="G434" i="7"/>
  <c r="G445" i="7"/>
  <c r="G454" i="7"/>
  <c r="G462" i="7"/>
  <c r="G470" i="7"/>
  <c r="G478" i="7"/>
  <c r="G486" i="7"/>
  <c r="G494" i="7"/>
  <c r="G502" i="7"/>
  <c r="G510" i="7"/>
  <c r="G518" i="7"/>
  <c r="G526" i="7"/>
  <c r="G534" i="7"/>
  <c r="G542" i="7"/>
  <c r="G550" i="7"/>
  <c r="G558" i="7"/>
  <c r="G566" i="7"/>
  <c r="G574" i="7"/>
  <c r="G582" i="7"/>
  <c r="G590" i="7"/>
  <c r="G598" i="7"/>
  <c r="G606" i="7"/>
  <c r="G614" i="7"/>
  <c r="G622" i="7"/>
  <c r="G630" i="7"/>
  <c r="G638" i="7"/>
  <c r="G646" i="7"/>
  <c r="G654" i="7"/>
  <c r="G662" i="7"/>
  <c r="G670" i="7"/>
  <c r="G678" i="7"/>
  <c r="G686" i="7"/>
  <c r="G694" i="7"/>
  <c r="G702" i="7"/>
  <c r="G710" i="7"/>
  <c r="G718" i="7"/>
  <c r="G726" i="7"/>
  <c r="G734" i="7"/>
  <c r="G742" i="7"/>
  <c r="G750" i="7"/>
  <c r="G758" i="7"/>
  <c r="G766" i="7"/>
  <c r="G774" i="7"/>
  <c r="G782" i="7"/>
  <c r="G790" i="7"/>
  <c r="G798" i="7"/>
  <c r="G806" i="7"/>
  <c r="G814" i="7"/>
  <c r="G822" i="7"/>
  <c r="G830" i="7"/>
  <c r="G838" i="7"/>
  <c r="G846" i="7"/>
  <c r="G854" i="7"/>
  <c r="G862" i="7"/>
  <c r="G870" i="7"/>
  <c r="G878" i="7"/>
  <c r="G886" i="7"/>
  <c r="G894" i="7"/>
  <c r="G902" i="7"/>
  <c r="G910" i="7"/>
  <c r="G918" i="7"/>
  <c r="G926" i="7"/>
  <c r="G934" i="7"/>
  <c r="G942" i="7"/>
  <c r="G950" i="7"/>
  <c r="G958" i="7"/>
  <c r="G966" i="7"/>
  <c r="G974" i="7"/>
  <c r="G982" i="7"/>
  <c r="G990" i="7"/>
  <c r="G998" i="7"/>
  <c r="G585" i="18"/>
  <c r="G821" i="18"/>
  <c r="G920" i="18"/>
  <c r="G984" i="18"/>
  <c r="G42" i="7"/>
  <c r="G98" i="7"/>
  <c r="G130" i="7"/>
  <c r="G162" i="7"/>
  <c r="G194" i="7"/>
  <c r="G220" i="7"/>
  <c r="G242" i="7"/>
  <c r="G264" i="7"/>
  <c r="G284" i="7"/>
  <c r="G304" i="7"/>
  <c r="G320" i="7"/>
  <c r="G336" i="7"/>
  <c r="G352" i="7"/>
  <c r="G368" i="7"/>
  <c r="G384" i="7"/>
  <c r="G397" i="7"/>
  <c r="G410" i="7"/>
  <c r="G422" i="7"/>
  <c r="G436" i="7"/>
  <c r="G446" i="7"/>
  <c r="G455" i="7"/>
  <c r="G463" i="7"/>
  <c r="G471" i="7"/>
  <c r="G479" i="7"/>
  <c r="G487" i="7"/>
  <c r="G495" i="7"/>
  <c r="G503" i="7"/>
  <c r="G511" i="7"/>
  <c r="G519" i="7"/>
  <c r="G527" i="7"/>
  <c r="G535" i="7"/>
  <c r="G543" i="7"/>
  <c r="G551" i="7"/>
  <c r="G559" i="7"/>
  <c r="G567" i="7"/>
  <c r="G575" i="7"/>
  <c r="G583" i="7"/>
  <c r="G591" i="7"/>
  <c r="G599" i="7"/>
  <c r="G607" i="7"/>
  <c r="G615" i="7"/>
  <c r="G623" i="7"/>
  <c r="G631" i="7"/>
  <c r="G639" i="7"/>
  <c r="G647" i="7"/>
  <c r="G655" i="7"/>
  <c r="G663" i="7"/>
  <c r="G671" i="7"/>
  <c r="G679" i="7"/>
  <c r="G687" i="7"/>
  <c r="G695" i="7"/>
  <c r="G703" i="7"/>
  <c r="G711" i="7"/>
  <c r="G719" i="7"/>
  <c r="G727" i="7"/>
  <c r="G735" i="7"/>
  <c r="G743" i="7"/>
  <c r="G751" i="7"/>
  <c r="G759" i="7"/>
  <c r="G767" i="7"/>
  <c r="G775" i="7"/>
  <c r="G783" i="7"/>
  <c r="G791" i="7"/>
  <c r="G799" i="7"/>
  <c r="G807" i="7"/>
  <c r="G815" i="7"/>
  <c r="G823" i="7"/>
  <c r="G831" i="7"/>
  <c r="G839" i="7"/>
  <c r="G847" i="7"/>
  <c r="G855" i="7"/>
  <c r="G863" i="7"/>
  <c r="G871" i="7"/>
  <c r="G879" i="7"/>
  <c r="G649" i="18"/>
  <c r="G837" i="18"/>
  <c r="G928" i="18"/>
  <c r="G992" i="18"/>
  <c r="G50" i="7"/>
  <c r="G100" i="7"/>
  <c r="G132" i="7"/>
  <c r="G164" i="7"/>
  <c r="G196" i="7"/>
  <c r="G224" i="7"/>
  <c r="G244" i="7"/>
  <c r="G266" i="7"/>
  <c r="G288" i="7"/>
  <c r="G306" i="7"/>
  <c r="G322" i="7"/>
  <c r="G338" i="7"/>
  <c r="G354" i="7"/>
  <c r="G370" i="7"/>
  <c r="G386" i="7"/>
  <c r="G398" i="7"/>
  <c r="G412" i="7"/>
  <c r="G424" i="7"/>
  <c r="G437" i="7"/>
  <c r="G448" i="7"/>
  <c r="G456" i="7"/>
  <c r="G464" i="7"/>
  <c r="G472" i="7"/>
  <c r="G480" i="7"/>
  <c r="G488" i="7"/>
  <c r="G496" i="7"/>
  <c r="G504" i="7"/>
  <c r="G512" i="7"/>
  <c r="G520" i="7"/>
  <c r="G528" i="7"/>
  <c r="G536" i="7"/>
  <c r="G544" i="7"/>
  <c r="G552" i="7"/>
  <c r="G560" i="7"/>
  <c r="G568" i="7"/>
  <c r="G576" i="7"/>
  <c r="G584" i="7"/>
  <c r="G592" i="7"/>
  <c r="G600" i="7"/>
  <c r="G608" i="7"/>
  <c r="G616" i="7"/>
  <c r="G624" i="7"/>
  <c r="G632" i="7"/>
  <c r="G640" i="7"/>
  <c r="G648" i="7"/>
  <c r="G656" i="7"/>
  <c r="G664" i="7"/>
  <c r="G672" i="7"/>
  <c r="G680" i="7"/>
  <c r="G688" i="7"/>
  <c r="G696" i="7"/>
  <c r="G704" i="7"/>
  <c r="G712" i="7"/>
  <c r="G720" i="7"/>
  <c r="G728" i="7"/>
  <c r="G736" i="7"/>
  <c r="G744" i="7"/>
  <c r="G752" i="7"/>
  <c r="G760" i="7"/>
  <c r="G768" i="7"/>
  <c r="G776" i="7"/>
  <c r="G784" i="7"/>
  <c r="G792" i="7"/>
  <c r="G800" i="7"/>
  <c r="G808" i="7"/>
  <c r="G816" i="7"/>
  <c r="G824" i="7"/>
  <c r="G832" i="7"/>
  <c r="G840" i="7"/>
  <c r="G848" i="7"/>
  <c r="G856" i="7"/>
  <c r="G864" i="7"/>
  <c r="G872" i="7"/>
  <c r="G880" i="7"/>
  <c r="G888" i="7"/>
  <c r="G896" i="7"/>
  <c r="G904" i="7"/>
  <c r="G912" i="7"/>
  <c r="G920" i="7"/>
  <c r="G928" i="7"/>
  <c r="G936" i="7"/>
  <c r="G944" i="7"/>
  <c r="G952" i="7"/>
  <c r="G960" i="7"/>
  <c r="G968" i="7"/>
  <c r="G976" i="7"/>
  <c r="G984" i="7"/>
  <c r="G992" i="7"/>
  <c r="G1000" i="7"/>
  <c r="G713" i="18"/>
  <c r="G138" i="7"/>
  <c r="G324" i="7"/>
  <c r="G438" i="7"/>
  <c r="G505" i="7"/>
  <c r="G569" i="7"/>
  <c r="G633" i="7"/>
  <c r="G697" i="7"/>
  <c r="G761" i="7"/>
  <c r="G825" i="7"/>
  <c r="G887" i="7"/>
  <c r="G919" i="7"/>
  <c r="G945" i="7"/>
  <c r="G961" i="7"/>
  <c r="G977" i="7"/>
  <c r="G993" i="7"/>
  <c r="G853" i="18"/>
  <c r="G170" i="7"/>
  <c r="G340" i="7"/>
  <c r="G449" i="7"/>
  <c r="G513" i="7"/>
  <c r="G577" i="7"/>
  <c r="G641" i="7"/>
  <c r="G705" i="7"/>
  <c r="G769" i="7"/>
  <c r="G833" i="7"/>
  <c r="G889" i="7"/>
  <c r="G921" i="7"/>
  <c r="G947" i="7"/>
  <c r="G963" i="7"/>
  <c r="G979" i="7"/>
  <c r="G995" i="7"/>
  <c r="G936" i="18"/>
  <c r="G202" i="7"/>
  <c r="G356" i="7"/>
  <c r="G457" i="7"/>
  <c r="G521" i="7"/>
  <c r="G585" i="7"/>
  <c r="G649" i="7"/>
  <c r="G713" i="7"/>
  <c r="G777" i="7"/>
  <c r="G841" i="7"/>
  <c r="G895" i="7"/>
  <c r="G927" i="7"/>
  <c r="G949" i="7"/>
  <c r="G965" i="7"/>
  <c r="G981" i="7"/>
  <c r="G997" i="7"/>
  <c r="G1000" i="18"/>
  <c r="G226" i="7"/>
  <c r="G372" i="7"/>
  <c r="G465" i="7"/>
  <c r="G529" i="7"/>
  <c r="G593" i="7"/>
  <c r="G657" i="7"/>
  <c r="G721" i="7"/>
  <c r="G785" i="7"/>
  <c r="G849" i="7"/>
  <c r="G897" i="7"/>
  <c r="G929" i="7"/>
  <c r="G951" i="7"/>
  <c r="G967" i="7"/>
  <c r="G983" i="7"/>
  <c r="G999" i="7"/>
  <c r="G248" i="7"/>
  <c r="G388" i="7"/>
  <c r="G473" i="7"/>
  <c r="G537" i="7"/>
  <c r="G601" i="7"/>
  <c r="G665" i="7"/>
  <c r="G729" i="7"/>
  <c r="G793" i="7"/>
  <c r="G857" i="7"/>
  <c r="G903" i="7"/>
  <c r="G935" i="7"/>
  <c r="G953" i="7"/>
  <c r="G969" i="7"/>
  <c r="G985" i="7"/>
  <c r="G1001" i="7"/>
  <c r="G268" i="7"/>
  <c r="G400" i="7"/>
  <c r="G481" i="7"/>
  <c r="G545" i="7"/>
  <c r="G609" i="7"/>
  <c r="G673" i="7"/>
  <c r="G737" i="7"/>
  <c r="G801" i="7"/>
  <c r="G865" i="7"/>
  <c r="G905" i="7"/>
  <c r="G937" i="7"/>
  <c r="G955" i="7"/>
  <c r="G971" i="7"/>
  <c r="G987" i="7"/>
  <c r="G58" i="7"/>
  <c r="G290" i="7"/>
  <c r="G413" i="7"/>
  <c r="G489" i="7"/>
  <c r="G553" i="7"/>
  <c r="G617" i="7"/>
  <c r="G681" i="7"/>
  <c r="G745" i="7"/>
  <c r="G809" i="7"/>
  <c r="G873" i="7"/>
  <c r="G911" i="7"/>
  <c r="G941" i="7"/>
  <c r="G957" i="7"/>
  <c r="G973" i="7"/>
  <c r="G989" i="7"/>
  <c r="G106" i="7"/>
  <c r="G308" i="7"/>
  <c r="G426" i="7"/>
  <c r="G497" i="7"/>
  <c r="G561" i="7"/>
  <c r="G625" i="7"/>
  <c r="G689" i="7"/>
  <c r="G753" i="7"/>
  <c r="G817" i="7"/>
  <c r="G881" i="7"/>
  <c r="G913" i="7"/>
  <c r="G943" i="7"/>
  <c r="G959" i="7"/>
  <c r="G975" i="7"/>
  <c r="G991" i="7"/>
  <c r="G13" i="7"/>
  <c r="Z21" i="15" s="1"/>
  <c r="AA21" i="15" s="1"/>
  <c r="AL35" i="15"/>
  <c r="AJ35" i="15" s="1"/>
  <c r="AL217" i="15"/>
  <c r="AJ217" i="15" s="1"/>
  <c r="AL225" i="15"/>
  <c r="AJ225" i="15" s="1"/>
  <c r="AX17" i="15"/>
  <c r="AX18" i="15"/>
  <c r="AW18" i="15"/>
  <c r="K10" i="18"/>
  <c r="B10" i="18" s="1"/>
  <c r="K1001" i="18"/>
  <c r="H1001" i="18" s="1"/>
  <c r="K994" i="18"/>
  <c r="H994" i="18" s="1"/>
  <c r="K986" i="18"/>
  <c r="H986" i="18" s="1"/>
  <c r="K975" i="18"/>
  <c r="H975" i="18" s="1"/>
  <c r="K963" i="18"/>
  <c r="H963" i="18" s="1"/>
  <c r="K952" i="18"/>
  <c r="H952" i="18" s="1"/>
  <c r="K948" i="18"/>
  <c r="H948" i="18" s="1"/>
  <c r="K941" i="18"/>
  <c r="H941" i="18" s="1"/>
  <c r="K929" i="18"/>
  <c r="H929" i="18" s="1"/>
  <c r="K926" i="18"/>
  <c r="H926" i="18" s="1"/>
  <c r="K922" i="18"/>
  <c r="H922" i="18" s="1"/>
  <c r="K911" i="18"/>
  <c r="H911" i="18" s="1"/>
  <c r="K899" i="18"/>
  <c r="H899" i="18" s="1"/>
  <c r="K888" i="18"/>
  <c r="H888" i="18" s="1"/>
  <c r="K884" i="18"/>
  <c r="H884" i="18" s="1"/>
  <c r="K877" i="18"/>
  <c r="H877" i="18" s="1"/>
  <c r="K865" i="18"/>
  <c r="H865" i="18" s="1"/>
  <c r="K862" i="18"/>
  <c r="H862" i="18" s="1"/>
  <c r="K858" i="18"/>
  <c r="H858" i="18" s="1"/>
  <c r="K847" i="18"/>
  <c r="H847" i="18" s="1"/>
  <c r="K835" i="18"/>
  <c r="H835" i="18" s="1"/>
  <c r="K824" i="18"/>
  <c r="H824" i="18" s="1"/>
  <c r="K820" i="18"/>
  <c r="H820" i="18" s="1"/>
  <c r="K813" i="18"/>
  <c r="H813" i="18" s="1"/>
  <c r="K801" i="18"/>
  <c r="H801" i="18" s="1"/>
  <c r="K798" i="18"/>
  <c r="H798" i="18" s="1"/>
  <c r="K794" i="18"/>
  <c r="H794" i="18" s="1"/>
  <c r="K783" i="18"/>
  <c r="H783" i="18" s="1"/>
  <c r="K991" i="18"/>
  <c r="H991" i="18" s="1"/>
  <c r="K983" i="18"/>
  <c r="H983" i="18" s="1"/>
  <c r="K971" i="18"/>
  <c r="H971" i="18" s="1"/>
  <c r="K960" i="18"/>
  <c r="H960" i="18" s="1"/>
  <c r="K956" i="18"/>
  <c r="H956" i="18" s="1"/>
  <c r="K949" i="18"/>
  <c r="H949" i="18" s="1"/>
  <c r="K937" i="18"/>
  <c r="H937" i="18" s="1"/>
  <c r="K934" i="18"/>
  <c r="H934" i="18" s="1"/>
  <c r="K930" i="18"/>
  <c r="H930" i="18" s="1"/>
  <c r="K919" i="18"/>
  <c r="H919" i="18" s="1"/>
  <c r="K907" i="18"/>
  <c r="H907" i="18" s="1"/>
  <c r="K896" i="18"/>
  <c r="H896" i="18" s="1"/>
  <c r="K892" i="18"/>
  <c r="H892" i="18" s="1"/>
  <c r="K885" i="18"/>
  <c r="H885" i="18" s="1"/>
  <c r="K873" i="18"/>
  <c r="H873" i="18" s="1"/>
  <c r="K870" i="18"/>
  <c r="H870" i="18" s="1"/>
  <c r="K866" i="18"/>
  <c r="H866" i="18" s="1"/>
  <c r="K855" i="18"/>
  <c r="H855" i="18" s="1"/>
  <c r="K843" i="18"/>
  <c r="H843" i="18" s="1"/>
  <c r="K832" i="18"/>
  <c r="H832" i="18" s="1"/>
  <c r="K828" i="18"/>
  <c r="H828" i="18" s="1"/>
  <c r="K821" i="18"/>
  <c r="H821" i="18" s="1"/>
  <c r="K809" i="18"/>
  <c r="H809" i="18" s="1"/>
  <c r="K806" i="18"/>
  <c r="H806" i="18" s="1"/>
  <c r="K802" i="18"/>
  <c r="H802" i="18" s="1"/>
  <c r="K999" i="18"/>
  <c r="H999" i="18" s="1"/>
  <c r="K995" i="18"/>
  <c r="H995" i="18" s="1"/>
  <c r="K987" i="18"/>
  <c r="H987" i="18" s="1"/>
  <c r="K979" i="18"/>
  <c r="H979" i="18" s="1"/>
  <c r="K968" i="18"/>
  <c r="H968" i="18" s="1"/>
  <c r="K964" i="18"/>
  <c r="H964" i="18" s="1"/>
  <c r="K957" i="18"/>
  <c r="H957" i="18" s="1"/>
  <c r="K945" i="18"/>
  <c r="H945" i="18" s="1"/>
  <c r="K942" i="18"/>
  <c r="H942" i="18" s="1"/>
  <c r="K938" i="18"/>
  <c r="H938" i="18" s="1"/>
  <c r="K927" i="18"/>
  <c r="H927" i="18" s="1"/>
  <c r="K915" i="18"/>
  <c r="H915" i="18" s="1"/>
  <c r="K904" i="18"/>
  <c r="H904" i="18" s="1"/>
  <c r="K900" i="18"/>
  <c r="H900" i="18" s="1"/>
  <c r="K893" i="18"/>
  <c r="H893" i="18" s="1"/>
  <c r="K881" i="18"/>
  <c r="H881" i="18" s="1"/>
  <c r="K878" i="18"/>
  <c r="H878" i="18" s="1"/>
  <c r="K874" i="18"/>
  <c r="H874" i="18" s="1"/>
  <c r="K863" i="18"/>
  <c r="H863" i="18" s="1"/>
  <c r="K851" i="18"/>
  <c r="H851" i="18" s="1"/>
  <c r="K840" i="18"/>
  <c r="H840" i="18" s="1"/>
  <c r="K836" i="18"/>
  <c r="H836" i="18" s="1"/>
  <c r="K829" i="18"/>
  <c r="H829" i="18" s="1"/>
  <c r="K817" i="18"/>
  <c r="H817" i="18" s="1"/>
  <c r="K814" i="18"/>
  <c r="H814" i="18" s="1"/>
  <c r="K810" i="18"/>
  <c r="H810" i="18" s="1"/>
  <c r="K799" i="18"/>
  <c r="H799" i="18" s="1"/>
  <c r="K787" i="18"/>
  <c r="H787" i="18" s="1"/>
  <c r="K776" i="18"/>
  <c r="H776" i="18" s="1"/>
  <c r="K772" i="18"/>
  <c r="H772" i="18" s="1"/>
  <c r="K765" i="18"/>
  <c r="H765" i="18" s="1"/>
  <c r="K976" i="18"/>
  <c r="H976" i="18" s="1"/>
  <c r="K972" i="18"/>
  <c r="H972" i="18" s="1"/>
  <c r="K965" i="18"/>
  <c r="H965" i="18" s="1"/>
  <c r="K953" i="18"/>
  <c r="H953" i="18" s="1"/>
  <c r="K950" i="18"/>
  <c r="H950" i="18" s="1"/>
  <c r="K946" i="18"/>
  <c r="H946" i="18" s="1"/>
  <c r="K935" i="18"/>
  <c r="H935" i="18" s="1"/>
  <c r="K923" i="18"/>
  <c r="H923" i="18" s="1"/>
  <c r="K912" i="18"/>
  <c r="H912" i="18" s="1"/>
  <c r="K908" i="18"/>
  <c r="H908" i="18" s="1"/>
  <c r="K901" i="18"/>
  <c r="H901" i="18" s="1"/>
  <c r="K889" i="18"/>
  <c r="H889" i="18" s="1"/>
  <c r="K886" i="18"/>
  <c r="H886" i="18" s="1"/>
  <c r="K882" i="18"/>
  <c r="H882" i="18" s="1"/>
  <c r="K871" i="18"/>
  <c r="H871" i="18" s="1"/>
  <c r="K859" i="18"/>
  <c r="H859" i="18" s="1"/>
  <c r="K848" i="18"/>
  <c r="H848" i="18" s="1"/>
  <c r="K844" i="18"/>
  <c r="H844" i="18" s="1"/>
  <c r="K837" i="18"/>
  <c r="H837" i="18" s="1"/>
  <c r="K825" i="18"/>
  <c r="H825" i="18" s="1"/>
  <c r="K822" i="18"/>
  <c r="H822" i="18" s="1"/>
  <c r="K818" i="18"/>
  <c r="H818" i="18" s="1"/>
  <c r="K807" i="18"/>
  <c r="H807" i="18" s="1"/>
  <c r="K795" i="18"/>
  <c r="H795" i="18" s="1"/>
  <c r="K784" i="18"/>
  <c r="H784" i="18" s="1"/>
  <c r="K996" i="18"/>
  <c r="H996" i="18" s="1"/>
  <c r="K992" i="18"/>
  <c r="H992" i="18" s="1"/>
  <c r="K988" i="18"/>
  <c r="H988" i="18" s="1"/>
  <c r="K984" i="18"/>
  <c r="H984" i="18" s="1"/>
  <c r="K980" i="18"/>
  <c r="H980" i="18" s="1"/>
  <c r="K973" i="18"/>
  <c r="H973" i="18" s="1"/>
  <c r="K961" i="18"/>
  <c r="H961" i="18" s="1"/>
  <c r="K958" i="18"/>
  <c r="H958" i="18" s="1"/>
  <c r="K954" i="18"/>
  <c r="H954" i="18" s="1"/>
  <c r="K943" i="18"/>
  <c r="H943" i="18" s="1"/>
  <c r="K931" i="18"/>
  <c r="H931" i="18" s="1"/>
  <c r="K920" i="18"/>
  <c r="H920" i="18" s="1"/>
  <c r="K916" i="18"/>
  <c r="H916" i="18" s="1"/>
  <c r="K909" i="18"/>
  <c r="H909" i="18" s="1"/>
  <c r="K897" i="18"/>
  <c r="H897" i="18" s="1"/>
  <c r="K894" i="18"/>
  <c r="H894" i="18" s="1"/>
  <c r="K890" i="18"/>
  <c r="H890" i="18" s="1"/>
  <c r="K879" i="18"/>
  <c r="H879" i="18" s="1"/>
  <c r="K867" i="18"/>
  <c r="H867" i="18" s="1"/>
  <c r="K856" i="18"/>
  <c r="H856" i="18" s="1"/>
  <c r="K852" i="18"/>
  <c r="H852" i="18" s="1"/>
  <c r="K845" i="18"/>
  <c r="H845" i="18" s="1"/>
  <c r="K833" i="18"/>
  <c r="H833" i="18" s="1"/>
  <c r="K830" i="18"/>
  <c r="H830" i="18" s="1"/>
  <c r="K826" i="18"/>
  <c r="H826" i="18" s="1"/>
  <c r="K815" i="18"/>
  <c r="H815" i="18" s="1"/>
  <c r="K803" i="18"/>
  <c r="H803" i="18" s="1"/>
  <c r="K792" i="18"/>
  <c r="H792" i="18" s="1"/>
  <c r="K1000" i="18"/>
  <c r="H1000" i="18" s="1"/>
  <c r="K997" i="18"/>
  <c r="H997" i="18" s="1"/>
  <c r="K989" i="18"/>
  <c r="H989" i="18" s="1"/>
  <c r="K981" i="18"/>
  <c r="H981" i="18" s="1"/>
  <c r="K969" i="18"/>
  <c r="H969" i="18" s="1"/>
  <c r="K966" i="18"/>
  <c r="H966" i="18" s="1"/>
  <c r="K962" i="18"/>
  <c r="H962" i="18" s="1"/>
  <c r="K951" i="18"/>
  <c r="H951" i="18" s="1"/>
  <c r="K939" i="18"/>
  <c r="H939" i="18" s="1"/>
  <c r="K928" i="18"/>
  <c r="H928" i="18" s="1"/>
  <c r="K924" i="18"/>
  <c r="H924" i="18" s="1"/>
  <c r="K917" i="18"/>
  <c r="H917" i="18" s="1"/>
  <c r="K905" i="18"/>
  <c r="H905" i="18" s="1"/>
  <c r="K902" i="18"/>
  <c r="H902" i="18" s="1"/>
  <c r="K898" i="18"/>
  <c r="H898" i="18" s="1"/>
  <c r="K887" i="18"/>
  <c r="H887" i="18" s="1"/>
  <c r="K875" i="18"/>
  <c r="H875" i="18" s="1"/>
  <c r="K864" i="18"/>
  <c r="H864" i="18" s="1"/>
  <c r="K860" i="18"/>
  <c r="H860" i="18" s="1"/>
  <c r="K853" i="18"/>
  <c r="H853" i="18" s="1"/>
  <c r="K841" i="18"/>
  <c r="H841" i="18" s="1"/>
  <c r="K838" i="18"/>
  <c r="H838" i="18" s="1"/>
  <c r="K834" i="18"/>
  <c r="H834" i="18" s="1"/>
  <c r="K823" i="18"/>
  <c r="H823" i="18" s="1"/>
  <c r="K811" i="18"/>
  <c r="H811" i="18" s="1"/>
  <c r="K800" i="18"/>
  <c r="H800" i="18" s="1"/>
  <c r="K796" i="18"/>
  <c r="H796" i="18" s="1"/>
  <c r="K789" i="18"/>
  <c r="H789" i="18" s="1"/>
  <c r="K777" i="18"/>
  <c r="H777" i="18" s="1"/>
  <c r="K977" i="18"/>
  <c r="H977" i="18" s="1"/>
  <c r="K974" i="18"/>
  <c r="H974" i="18" s="1"/>
  <c r="K970" i="18"/>
  <c r="H970" i="18" s="1"/>
  <c r="K959" i="18"/>
  <c r="H959" i="18" s="1"/>
  <c r="K947" i="18"/>
  <c r="H947" i="18" s="1"/>
  <c r="K936" i="18"/>
  <c r="H936" i="18" s="1"/>
  <c r="K932" i="18"/>
  <c r="H932" i="18" s="1"/>
  <c r="K925" i="18"/>
  <c r="H925" i="18" s="1"/>
  <c r="K913" i="18"/>
  <c r="H913" i="18" s="1"/>
  <c r="K910" i="18"/>
  <c r="H910" i="18" s="1"/>
  <c r="K906" i="18"/>
  <c r="H906" i="18" s="1"/>
  <c r="K895" i="18"/>
  <c r="H895" i="18" s="1"/>
  <c r="K883" i="18"/>
  <c r="H883" i="18" s="1"/>
  <c r="K872" i="18"/>
  <c r="H872" i="18" s="1"/>
  <c r="K868" i="18"/>
  <c r="H868" i="18" s="1"/>
  <c r="K861" i="18"/>
  <c r="H861" i="18" s="1"/>
  <c r="K849" i="18"/>
  <c r="H849" i="18" s="1"/>
  <c r="K846" i="18"/>
  <c r="H846" i="18" s="1"/>
  <c r="K842" i="18"/>
  <c r="H842" i="18" s="1"/>
  <c r="K831" i="18"/>
  <c r="H831" i="18" s="1"/>
  <c r="K819" i="18"/>
  <c r="H819" i="18" s="1"/>
  <c r="K808" i="18"/>
  <c r="H808" i="18" s="1"/>
  <c r="K804" i="18"/>
  <c r="H804" i="18" s="1"/>
  <c r="K797" i="18"/>
  <c r="H797" i="18" s="1"/>
  <c r="K785" i="18"/>
  <c r="H785" i="18" s="1"/>
  <c r="K782" i="18"/>
  <c r="H782" i="18" s="1"/>
  <c r="K778" i="18"/>
  <c r="H778" i="18" s="1"/>
  <c r="K767" i="18"/>
  <c r="H767" i="18" s="1"/>
  <c r="K781" i="18"/>
  <c r="H781" i="18" s="1"/>
  <c r="K764" i="18"/>
  <c r="H764" i="18" s="1"/>
  <c r="K751" i="18"/>
  <c r="H751" i="18" s="1"/>
  <c r="K739" i="18"/>
  <c r="H739" i="18" s="1"/>
  <c r="K728" i="18"/>
  <c r="H728" i="18" s="1"/>
  <c r="K724" i="18"/>
  <c r="H724" i="18" s="1"/>
  <c r="K717" i="18"/>
  <c r="H717" i="18" s="1"/>
  <c r="K705" i="18"/>
  <c r="H705" i="18" s="1"/>
  <c r="K702" i="18"/>
  <c r="H702" i="18" s="1"/>
  <c r="K698" i="18"/>
  <c r="H698" i="18" s="1"/>
  <c r="K687" i="18"/>
  <c r="H687" i="18" s="1"/>
  <c r="K675" i="18"/>
  <c r="H675" i="18" s="1"/>
  <c r="K663" i="18"/>
  <c r="H663" i="18" s="1"/>
  <c r="K659" i="18"/>
  <c r="H659" i="18" s="1"/>
  <c r="K650" i="18"/>
  <c r="H650" i="18" s="1"/>
  <c r="K638" i="18"/>
  <c r="H638" i="18" s="1"/>
  <c r="K629" i="18"/>
  <c r="H629" i="18" s="1"/>
  <c r="K625" i="18"/>
  <c r="H625" i="18" s="1"/>
  <c r="K612" i="18"/>
  <c r="H612" i="18" s="1"/>
  <c r="K608" i="18"/>
  <c r="H608" i="18" s="1"/>
  <c r="K599" i="18"/>
  <c r="H599" i="18" s="1"/>
  <c r="K595" i="18"/>
  <c r="H595" i="18" s="1"/>
  <c r="K998" i="18"/>
  <c r="H998" i="18" s="1"/>
  <c r="K774" i="18"/>
  <c r="H774" i="18" s="1"/>
  <c r="K762" i="18"/>
  <c r="H762" i="18" s="1"/>
  <c r="K759" i="18"/>
  <c r="H759" i="18" s="1"/>
  <c r="K747" i="18"/>
  <c r="H747" i="18" s="1"/>
  <c r="K736" i="18"/>
  <c r="H736" i="18" s="1"/>
  <c r="K732" i="18"/>
  <c r="H732" i="18" s="1"/>
  <c r="K725" i="18"/>
  <c r="H725" i="18" s="1"/>
  <c r="K713" i="18"/>
  <c r="H713" i="18" s="1"/>
  <c r="K710" i="18"/>
  <c r="H710" i="18" s="1"/>
  <c r="K706" i="18"/>
  <c r="H706" i="18" s="1"/>
  <c r="K695" i="18"/>
  <c r="H695" i="18" s="1"/>
  <c r="K683" i="18"/>
  <c r="H683" i="18" s="1"/>
  <c r="K672" i="18"/>
  <c r="H672" i="18" s="1"/>
  <c r="K668" i="18"/>
  <c r="H668" i="18" s="1"/>
  <c r="K664" i="18"/>
  <c r="H664" i="18" s="1"/>
  <c r="K655" i="18"/>
  <c r="H655" i="18" s="1"/>
  <c r="K651" i="18"/>
  <c r="H651" i="18" s="1"/>
  <c r="K642" i="18"/>
  <c r="H642" i="18" s="1"/>
  <c r="K630" i="18"/>
  <c r="H630" i="18" s="1"/>
  <c r="K985" i="18"/>
  <c r="H985" i="18" s="1"/>
  <c r="K933" i="18"/>
  <c r="H933" i="18" s="1"/>
  <c r="K869" i="18"/>
  <c r="H869" i="18" s="1"/>
  <c r="K771" i="18"/>
  <c r="H771" i="18" s="1"/>
  <c r="K755" i="18"/>
  <c r="H755" i="18" s="1"/>
  <c r="K744" i="18"/>
  <c r="H744" i="18" s="1"/>
  <c r="K740" i="18"/>
  <c r="H740" i="18" s="1"/>
  <c r="K733" i="18"/>
  <c r="H733" i="18" s="1"/>
  <c r="K721" i="18"/>
  <c r="H721" i="18" s="1"/>
  <c r="K718" i="18"/>
  <c r="H718" i="18" s="1"/>
  <c r="K714" i="18"/>
  <c r="H714" i="18" s="1"/>
  <c r="K703" i="18"/>
  <c r="H703" i="18" s="1"/>
  <c r="K691" i="18"/>
  <c r="H691" i="18" s="1"/>
  <c r="K680" i="18"/>
  <c r="H680" i="18" s="1"/>
  <c r="K676" i="18"/>
  <c r="H676" i="18" s="1"/>
  <c r="K669" i="18"/>
  <c r="H669" i="18" s="1"/>
  <c r="K660" i="18"/>
  <c r="H660" i="18" s="1"/>
  <c r="K656" i="18"/>
  <c r="H656" i="18" s="1"/>
  <c r="K647" i="18"/>
  <c r="H647" i="18" s="1"/>
  <c r="K643" i="18"/>
  <c r="H643" i="18" s="1"/>
  <c r="K634" i="18"/>
  <c r="H634" i="18" s="1"/>
  <c r="K622" i="18"/>
  <c r="H622" i="18" s="1"/>
  <c r="K613" i="18"/>
  <c r="H613" i="18" s="1"/>
  <c r="K609" i="18"/>
  <c r="H609" i="18" s="1"/>
  <c r="K596" i="18"/>
  <c r="H596" i="18" s="1"/>
  <c r="K967" i="18"/>
  <c r="H967" i="18" s="1"/>
  <c r="K921" i="18"/>
  <c r="H921" i="18" s="1"/>
  <c r="K903" i="18"/>
  <c r="H903" i="18" s="1"/>
  <c r="K857" i="18"/>
  <c r="H857" i="18" s="1"/>
  <c r="K779" i="18"/>
  <c r="H779" i="18" s="1"/>
  <c r="K768" i="18"/>
  <c r="H768" i="18" s="1"/>
  <c r="K752" i="18"/>
  <c r="H752" i="18" s="1"/>
  <c r="K748" i="18"/>
  <c r="H748" i="18" s="1"/>
  <c r="K741" i="18"/>
  <c r="H741" i="18" s="1"/>
  <c r="K729" i="18"/>
  <c r="H729" i="18" s="1"/>
  <c r="K726" i="18"/>
  <c r="H726" i="18" s="1"/>
  <c r="K722" i="18"/>
  <c r="H722" i="18" s="1"/>
  <c r="K711" i="18"/>
  <c r="H711" i="18" s="1"/>
  <c r="K699" i="18"/>
  <c r="H699" i="18" s="1"/>
  <c r="K688" i="18"/>
  <c r="H688" i="18" s="1"/>
  <c r="K684" i="18"/>
  <c r="H684" i="18" s="1"/>
  <c r="K677" i="18"/>
  <c r="H677" i="18" s="1"/>
  <c r="K652" i="18"/>
  <c r="H652" i="18" s="1"/>
  <c r="K648" i="18"/>
  <c r="H648" i="18" s="1"/>
  <c r="K639" i="18"/>
  <c r="H639" i="18" s="1"/>
  <c r="K635" i="18"/>
  <c r="H635" i="18" s="1"/>
  <c r="K626" i="18"/>
  <c r="H626" i="18" s="1"/>
  <c r="K614" i="18"/>
  <c r="H614" i="18" s="1"/>
  <c r="K605" i="18"/>
  <c r="H605" i="18" s="1"/>
  <c r="K601" i="18"/>
  <c r="H601" i="18" s="1"/>
  <c r="K993" i="18"/>
  <c r="H993" i="18" s="1"/>
  <c r="K978" i="18"/>
  <c r="H978" i="18" s="1"/>
  <c r="K940" i="18"/>
  <c r="H940" i="18" s="1"/>
  <c r="K876" i="18"/>
  <c r="H876" i="18" s="1"/>
  <c r="K839" i="18"/>
  <c r="H839" i="18" s="1"/>
  <c r="K790" i="18"/>
  <c r="H790" i="18" s="1"/>
  <c r="K788" i="18"/>
  <c r="H788" i="18" s="1"/>
  <c r="K775" i="18"/>
  <c r="H775" i="18" s="1"/>
  <c r="K760" i="18"/>
  <c r="H760" i="18" s="1"/>
  <c r="K756" i="18"/>
  <c r="H756" i="18" s="1"/>
  <c r="K749" i="18"/>
  <c r="H749" i="18" s="1"/>
  <c r="K737" i="18"/>
  <c r="H737" i="18" s="1"/>
  <c r="K734" i="18"/>
  <c r="H734" i="18" s="1"/>
  <c r="K730" i="18"/>
  <c r="H730" i="18" s="1"/>
  <c r="K719" i="18"/>
  <c r="H719" i="18" s="1"/>
  <c r="K707" i="18"/>
  <c r="H707" i="18" s="1"/>
  <c r="K696" i="18"/>
  <c r="H696" i="18" s="1"/>
  <c r="K692" i="18"/>
  <c r="H692" i="18" s="1"/>
  <c r="K685" i="18"/>
  <c r="H685" i="18" s="1"/>
  <c r="K673" i="18"/>
  <c r="H673" i="18" s="1"/>
  <c r="K670" i="18"/>
  <c r="H670" i="18" s="1"/>
  <c r="K665" i="18"/>
  <c r="H665" i="18" s="1"/>
  <c r="K661" i="18"/>
  <c r="H661" i="18" s="1"/>
  <c r="K657" i="18"/>
  <c r="H657" i="18" s="1"/>
  <c r="K644" i="18"/>
  <c r="H644" i="18" s="1"/>
  <c r="K640" i="18"/>
  <c r="H640" i="18" s="1"/>
  <c r="K631" i="18"/>
  <c r="H631" i="18" s="1"/>
  <c r="K627" i="18"/>
  <c r="H627" i="18" s="1"/>
  <c r="K618" i="18"/>
  <c r="H618" i="18" s="1"/>
  <c r="K982" i="18"/>
  <c r="H982" i="18" s="1"/>
  <c r="K955" i="18"/>
  <c r="H955" i="18" s="1"/>
  <c r="K944" i="18"/>
  <c r="H944" i="18" s="1"/>
  <c r="K914" i="18"/>
  <c r="H914" i="18" s="1"/>
  <c r="K891" i="18"/>
  <c r="H891" i="18" s="1"/>
  <c r="K880" i="18"/>
  <c r="H880" i="18" s="1"/>
  <c r="K850" i="18"/>
  <c r="H850" i="18" s="1"/>
  <c r="K805" i="18"/>
  <c r="H805" i="18" s="1"/>
  <c r="K786" i="18"/>
  <c r="H786" i="18" s="1"/>
  <c r="K766" i="18"/>
  <c r="H766" i="18" s="1"/>
  <c r="K763" i="18"/>
  <c r="H763" i="18" s="1"/>
  <c r="K757" i="18"/>
  <c r="H757" i="18" s="1"/>
  <c r="K745" i="18"/>
  <c r="H745" i="18" s="1"/>
  <c r="K742" i="18"/>
  <c r="H742" i="18" s="1"/>
  <c r="K738" i="18"/>
  <c r="H738" i="18" s="1"/>
  <c r="K727" i="18"/>
  <c r="H727" i="18" s="1"/>
  <c r="K715" i="18"/>
  <c r="H715" i="18" s="1"/>
  <c r="K704" i="18"/>
  <c r="H704" i="18" s="1"/>
  <c r="K700" i="18"/>
  <c r="H700" i="18" s="1"/>
  <c r="K693" i="18"/>
  <c r="H693" i="18" s="1"/>
  <c r="K681" i="18"/>
  <c r="H681" i="18" s="1"/>
  <c r="K678" i="18"/>
  <c r="H678" i="18" s="1"/>
  <c r="K674" i="18"/>
  <c r="H674" i="18" s="1"/>
  <c r="K666" i="18"/>
  <c r="H666" i="18" s="1"/>
  <c r="K662" i="18"/>
  <c r="H662" i="18" s="1"/>
  <c r="K653" i="18"/>
  <c r="H653" i="18" s="1"/>
  <c r="K649" i="18"/>
  <c r="H649" i="18" s="1"/>
  <c r="K636" i="18"/>
  <c r="H636" i="18" s="1"/>
  <c r="K632" i="18"/>
  <c r="H632" i="18" s="1"/>
  <c r="K623" i="18"/>
  <c r="H623" i="18" s="1"/>
  <c r="K619" i="18"/>
  <c r="H619" i="18" s="1"/>
  <c r="K610" i="18"/>
  <c r="H610" i="18" s="1"/>
  <c r="K598" i="18"/>
  <c r="H598" i="18" s="1"/>
  <c r="K918" i="18"/>
  <c r="H918" i="18" s="1"/>
  <c r="K854" i="18"/>
  <c r="H854" i="18" s="1"/>
  <c r="K812" i="18"/>
  <c r="H812" i="18" s="1"/>
  <c r="K780" i="18"/>
  <c r="H780" i="18" s="1"/>
  <c r="K769" i="18"/>
  <c r="H769" i="18" s="1"/>
  <c r="K753" i="18"/>
  <c r="H753" i="18" s="1"/>
  <c r="K750" i="18"/>
  <c r="H750" i="18" s="1"/>
  <c r="K746" i="18"/>
  <c r="H746" i="18" s="1"/>
  <c r="K735" i="18"/>
  <c r="H735" i="18" s="1"/>
  <c r="K723" i="18"/>
  <c r="H723" i="18" s="1"/>
  <c r="K712" i="18"/>
  <c r="H712" i="18" s="1"/>
  <c r="K708" i="18"/>
  <c r="H708" i="18" s="1"/>
  <c r="K701" i="18"/>
  <c r="H701" i="18" s="1"/>
  <c r="K689" i="18"/>
  <c r="H689" i="18" s="1"/>
  <c r="K686" i="18"/>
  <c r="H686" i="18" s="1"/>
  <c r="K682" i="18"/>
  <c r="H682" i="18" s="1"/>
  <c r="K671" i="18"/>
  <c r="H671" i="18" s="1"/>
  <c r="K654" i="18"/>
  <c r="H654" i="18" s="1"/>
  <c r="K645" i="18"/>
  <c r="H645" i="18" s="1"/>
  <c r="K641" i="18"/>
  <c r="H641" i="18" s="1"/>
  <c r="K628" i="18"/>
  <c r="H628" i="18" s="1"/>
  <c r="K624" i="18"/>
  <c r="H624" i="18" s="1"/>
  <c r="K615" i="18"/>
  <c r="H615" i="18" s="1"/>
  <c r="K611" i="18"/>
  <c r="H611" i="18" s="1"/>
  <c r="K602" i="18"/>
  <c r="H602" i="18" s="1"/>
  <c r="K590" i="18"/>
  <c r="H590" i="18" s="1"/>
  <c r="K827" i="18"/>
  <c r="H827" i="18" s="1"/>
  <c r="K761" i="18"/>
  <c r="H761" i="18" s="1"/>
  <c r="K743" i="18"/>
  <c r="H743" i="18" s="1"/>
  <c r="K633" i="18"/>
  <c r="H633" i="18" s="1"/>
  <c r="K600" i="18"/>
  <c r="H600" i="18" s="1"/>
  <c r="K592" i="18"/>
  <c r="H592" i="18" s="1"/>
  <c r="K589" i="18"/>
  <c r="H589" i="18" s="1"/>
  <c r="K585" i="18"/>
  <c r="H585" i="18" s="1"/>
  <c r="K572" i="18"/>
  <c r="H572" i="18" s="1"/>
  <c r="K568" i="18"/>
  <c r="H568" i="18" s="1"/>
  <c r="K559" i="18"/>
  <c r="H559" i="18" s="1"/>
  <c r="K555" i="18"/>
  <c r="H555" i="18" s="1"/>
  <c r="K546" i="18"/>
  <c r="H546" i="18" s="1"/>
  <c r="K534" i="18"/>
  <c r="H534" i="18" s="1"/>
  <c r="K525" i="18"/>
  <c r="H525" i="18" s="1"/>
  <c r="K521" i="18"/>
  <c r="H521" i="18" s="1"/>
  <c r="K508" i="18"/>
  <c r="H508" i="18" s="1"/>
  <c r="K504" i="18"/>
  <c r="H504" i="18" s="1"/>
  <c r="K495" i="18"/>
  <c r="H495" i="18" s="1"/>
  <c r="K491" i="18"/>
  <c r="H491" i="18" s="1"/>
  <c r="K482" i="18"/>
  <c r="H482" i="18" s="1"/>
  <c r="K470" i="18"/>
  <c r="H470" i="18" s="1"/>
  <c r="K461" i="18"/>
  <c r="H461" i="18" s="1"/>
  <c r="K457" i="18"/>
  <c r="H457" i="18" s="1"/>
  <c r="K791" i="18"/>
  <c r="H791" i="18" s="1"/>
  <c r="K709" i="18"/>
  <c r="H709" i="18" s="1"/>
  <c r="K646" i="18"/>
  <c r="H646" i="18" s="1"/>
  <c r="K637" i="18"/>
  <c r="H637" i="18" s="1"/>
  <c r="K607" i="18"/>
  <c r="H607" i="18" s="1"/>
  <c r="K581" i="18"/>
  <c r="H581" i="18" s="1"/>
  <c r="K577" i="18"/>
  <c r="H577" i="18" s="1"/>
  <c r="K564" i="18"/>
  <c r="H564" i="18" s="1"/>
  <c r="K560" i="18"/>
  <c r="H560" i="18" s="1"/>
  <c r="K551" i="18"/>
  <c r="H551" i="18" s="1"/>
  <c r="K547" i="18"/>
  <c r="H547" i="18" s="1"/>
  <c r="K538" i="18"/>
  <c r="H538" i="18" s="1"/>
  <c r="K526" i="18"/>
  <c r="H526" i="18" s="1"/>
  <c r="K517" i="18"/>
  <c r="H517" i="18" s="1"/>
  <c r="K513" i="18"/>
  <c r="H513" i="18" s="1"/>
  <c r="K500" i="18"/>
  <c r="H500" i="18" s="1"/>
  <c r="K496" i="18"/>
  <c r="H496" i="18" s="1"/>
  <c r="K487" i="18"/>
  <c r="H487" i="18" s="1"/>
  <c r="K483" i="18"/>
  <c r="H483" i="18" s="1"/>
  <c r="K474" i="18"/>
  <c r="H474" i="18" s="1"/>
  <c r="K462" i="18"/>
  <c r="H462" i="18" s="1"/>
  <c r="K453" i="18"/>
  <c r="H453" i="18" s="1"/>
  <c r="K449" i="18"/>
  <c r="H449" i="18" s="1"/>
  <c r="K793" i="18"/>
  <c r="H793" i="18" s="1"/>
  <c r="K754" i="18"/>
  <c r="H754" i="18" s="1"/>
  <c r="K716" i="18"/>
  <c r="H716" i="18" s="1"/>
  <c r="K621" i="18"/>
  <c r="H621" i="18" s="1"/>
  <c r="K617" i="18"/>
  <c r="H617" i="18" s="1"/>
  <c r="K593" i="18"/>
  <c r="H593" i="18" s="1"/>
  <c r="K582" i="18"/>
  <c r="H582" i="18" s="1"/>
  <c r="K573" i="18"/>
  <c r="H573" i="18" s="1"/>
  <c r="K569" i="18"/>
  <c r="H569" i="18" s="1"/>
  <c r="K556" i="18"/>
  <c r="H556" i="18" s="1"/>
  <c r="K552" i="18"/>
  <c r="H552" i="18" s="1"/>
  <c r="K543" i="18"/>
  <c r="H543" i="18" s="1"/>
  <c r="K539" i="18"/>
  <c r="H539" i="18" s="1"/>
  <c r="K530" i="18"/>
  <c r="H530" i="18" s="1"/>
  <c r="K518" i="18"/>
  <c r="H518" i="18" s="1"/>
  <c r="K509" i="18"/>
  <c r="H509" i="18" s="1"/>
  <c r="K505" i="18"/>
  <c r="H505" i="18" s="1"/>
  <c r="K492" i="18"/>
  <c r="H492" i="18" s="1"/>
  <c r="K488" i="18"/>
  <c r="H488" i="18" s="1"/>
  <c r="K479" i="18"/>
  <c r="H479" i="18" s="1"/>
  <c r="K475" i="18"/>
  <c r="H475" i="18" s="1"/>
  <c r="K466" i="18"/>
  <c r="H466" i="18" s="1"/>
  <c r="K454" i="18"/>
  <c r="H454" i="18" s="1"/>
  <c r="K445" i="18"/>
  <c r="H445" i="18" s="1"/>
  <c r="K990" i="18"/>
  <c r="H990" i="18" s="1"/>
  <c r="K770" i="18"/>
  <c r="H770" i="18" s="1"/>
  <c r="K758" i="18"/>
  <c r="H758" i="18" s="1"/>
  <c r="K731" i="18"/>
  <c r="H731" i="18" s="1"/>
  <c r="K720" i="18"/>
  <c r="H720" i="18" s="1"/>
  <c r="K697" i="18"/>
  <c r="H697" i="18" s="1"/>
  <c r="K679" i="18"/>
  <c r="H679" i="18" s="1"/>
  <c r="K586" i="18"/>
  <c r="H586" i="18" s="1"/>
  <c r="K574" i="18"/>
  <c r="H574" i="18" s="1"/>
  <c r="K565" i="18"/>
  <c r="H565" i="18" s="1"/>
  <c r="K561" i="18"/>
  <c r="H561" i="18" s="1"/>
  <c r="K548" i="18"/>
  <c r="H548" i="18" s="1"/>
  <c r="K544" i="18"/>
  <c r="H544" i="18" s="1"/>
  <c r="K535" i="18"/>
  <c r="H535" i="18" s="1"/>
  <c r="K531" i="18"/>
  <c r="H531" i="18" s="1"/>
  <c r="K522" i="18"/>
  <c r="H522" i="18" s="1"/>
  <c r="K510" i="18"/>
  <c r="H510" i="18" s="1"/>
  <c r="K501" i="18"/>
  <c r="H501" i="18" s="1"/>
  <c r="K497" i="18"/>
  <c r="H497" i="18" s="1"/>
  <c r="K484" i="18"/>
  <c r="H484" i="18" s="1"/>
  <c r="K480" i="18"/>
  <c r="H480" i="18" s="1"/>
  <c r="K471" i="18"/>
  <c r="H471" i="18" s="1"/>
  <c r="K467" i="18"/>
  <c r="H467" i="18" s="1"/>
  <c r="K458" i="18"/>
  <c r="H458" i="18" s="1"/>
  <c r="K446" i="18"/>
  <c r="H446" i="18" s="1"/>
  <c r="K437" i="18"/>
  <c r="H437" i="18" s="1"/>
  <c r="K433" i="18"/>
  <c r="H433" i="18" s="1"/>
  <c r="K603" i="18"/>
  <c r="H603" i="18" s="1"/>
  <c r="K587" i="18"/>
  <c r="H587" i="18" s="1"/>
  <c r="K578" i="18"/>
  <c r="H578" i="18" s="1"/>
  <c r="K566" i="18"/>
  <c r="H566" i="18" s="1"/>
  <c r="K557" i="18"/>
  <c r="H557" i="18" s="1"/>
  <c r="K553" i="18"/>
  <c r="H553" i="18" s="1"/>
  <c r="K540" i="18"/>
  <c r="H540" i="18" s="1"/>
  <c r="K536" i="18"/>
  <c r="H536" i="18" s="1"/>
  <c r="K527" i="18"/>
  <c r="H527" i="18" s="1"/>
  <c r="K523" i="18"/>
  <c r="H523" i="18" s="1"/>
  <c r="K514" i="18"/>
  <c r="H514" i="18" s="1"/>
  <c r="K502" i="18"/>
  <c r="H502" i="18" s="1"/>
  <c r="K493" i="18"/>
  <c r="H493" i="18" s="1"/>
  <c r="K489" i="18"/>
  <c r="H489" i="18" s="1"/>
  <c r="K476" i="18"/>
  <c r="H476" i="18" s="1"/>
  <c r="K472" i="18"/>
  <c r="H472" i="18" s="1"/>
  <c r="K463" i="18"/>
  <c r="H463" i="18" s="1"/>
  <c r="K459" i="18"/>
  <c r="H459" i="18" s="1"/>
  <c r="K450" i="18"/>
  <c r="H450" i="18" s="1"/>
  <c r="K438" i="18"/>
  <c r="H438" i="18" s="1"/>
  <c r="K429" i="18"/>
  <c r="H429" i="18" s="1"/>
  <c r="K425" i="18"/>
  <c r="H425" i="18" s="1"/>
  <c r="K412" i="18"/>
  <c r="H412" i="18" s="1"/>
  <c r="K408" i="18"/>
  <c r="H408" i="18" s="1"/>
  <c r="K816" i="18"/>
  <c r="H816" i="18" s="1"/>
  <c r="K690" i="18"/>
  <c r="H690" i="18" s="1"/>
  <c r="K606" i="18"/>
  <c r="H606" i="18" s="1"/>
  <c r="K594" i="18"/>
  <c r="H594" i="18" s="1"/>
  <c r="K591" i="18"/>
  <c r="H591" i="18" s="1"/>
  <c r="K583" i="18"/>
  <c r="H583" i="18" s="1"/>
  <c r="K579" i="18"/>
  <c r="H579" i="18" s="1"/>
  <c r="K570" i="18"/>
  <c r="H570" i="18" s="1"/>
  <c r="K558" i="18"/>
  <c r="H558" i="18" s="1"/>
  <c r="K549" i="18"/>
  <c r="H549" i="18" s="1"/>
  <c r="K545" i="18"/>
  <c r="H545" i="18" s="1"/>
  <c r="K532" i="18"/>
  <c r="H532" i="18" s="1"/>
  <c r="K528" i="18"/>
  <c r="H528" i="18" s="1"/>
  <c r="K519" i="18"/>
  <c r="H519" i="18" s="1"/>
  <c r="K515" i="18"/>
  <c r="H515" i="18" s="1"/>
  <c r="K506" i="18"/>
  <c r="H506" i="18" s="1"/>
  <c r="K494" i="18"/>
  <c r="H494" i="18" s="1"/>
  <c r="K485" i="18"/>
  <c r="H485" i="18" s="1"/>
  <c r="K481" i="18"/>
  <c r="H481" i="18" s="1"/>
  <c r="K468" i="18"/>
  <c r="H468" i="18" s="1"/>
  <c r="K464" i="18"/>
  <c r="H464" i="18" s="1"/>
  <c r="K455" i="18"/>
  <c r="H455" i="18" s="1"/>
  <c r="K451" i="18"/>
  <c r="H451" i="18" s="1"/>
  <c r="K694" i="18"/>
  <c r="H694" i="18" s="1"/>
  <c r="K667" i="18"/>
  <c r="H667" i="18" s="1"/>
  <c r="K658" i="18"/>
  <c r="H658" i="18" s="1"/>
  <c r="K620" i="18"/>
  <c r="H620" i="18" s="1"/>
  <c r="K616" i="18"/>
  <c r="H616" i="18" s="1"/>
  <c r="K588" i="18"/>
  <c r="H588" i="18" s="1"/>
  <c r="K584" i="18"/>
  <c r="H584" i="18" s="1"/>
  <c r="K575" i="18"/>
  <c r="H575" i="18" s="1"/>
  <c r="K571" i="18"/>
  <c r="H571" i="18" s="1"/>
  <c r="K562" i="18"/>
  <c r="H562" i="18" s="1"/>
  <c r="K550" i="18"/>
  <c r="H550" i="18" s="1"/>
  <c r="K541" i="18"/>
  <c r="H541" i="18" s="1"/>
  <c r="K537" i="18"/>
  <c r="H537" i="18" s="1"/>
  <c r="K524" i="18"/>
  <c r="H524" i="18" s="1"/>
  <c r="K520" i="18"/>
  <c r="H520" i="18" s="1"/>
  <c r="K511" i="18"/>
  <c r="H511" i="18" s="1"/>
  <c r="K507" i="18"/>
  <c r="H507" i="18" s="1"/>
  <c r="K498" i="18"/>
  <c r="H498" i="18" s="1"/>
  <c r="K486" i="18"/>
  <c r="H486" i="18" s="1"/>
  <c r="K477" i="18"/>
  <c r="H477" i="18" s="1"/>
  <c r="K473" i="18"/>
  <c r="H473" i="18" s="1"/>
  <c r="K460" i="18"/>
  <c r="H460" i="18" s="1"/>
  <c r="K456" i="18"/>
  <c r="H456" i="18" s="1"/>
  <c r="K447" i="18"/>
  <c r="H447" i="18" s="1"/>
  <c r="K443" i="18"/>
  <c r="H443" i="18" s="1"/>
  <c r="K434" i="18"/>
  <c r="H434" i="18" s="1"/>
  <c r="K422" i="18"/>
  <c r="H422" i="18" s="1"/>
  <c r="K413" i="18"/>
  <c r="H413" i="18" s="1"/>
  <c r="K409" i="18"/>
  <c r="H409" i="18" s="1"/>
  <c r="K773" i="18"/>
  <c r="H773" i="18" s="1"/>
  <c r="K604" i="18"/>
  <c r="H604" i="18" s="1"/>
  <c r="K597" i="18"/>
  <c r="H597" i="18" s="1"/>
  <c r="K580" i="18"/>
  <c r="H580" i="18" s="1"/>
  <c r="K576" i="18"/>
  <c r="H576" i="18" s="1"/>
  <c r="K567" i="18"/>
  <c r="H567" i="18" s="1"/>
  <c r="K563" i="18"/>
  <c r="H563" i="18" s="1"/>
  <c r="K554" i="18"/>
  <c r="H554" i="18" s="1"/>
  <c r="K542" i="18"/>
  <c r="H542" i="18" s="1"/>
  <c r="K533" i="18"/>
  <c r="H533" i="18" s="1"/>
  <c r="K529" i="18"/>
  <c r="H529" i="18" s="1"/>
  <c r="K516" i="18"/>
  <c r="H516" i="18" s="1"/>
  <c r="K512" i="18"/>
  <c r="H512" i="18" s="1"/>
  <c r="K503" i="18"/>
  <c r="H503" i="18" s="1"/>
  <c r="K499" i="18"/>
  <c r="H499" i="18" s="1"/>
  <c r="K490" i="18"/>
  <c r="H490" i="18" s="1"/>
  <c r="K478" i="18"/>
  <c r="H478" i="18" s="1"/>
  <c r="K469" i="18"/>
  <c r="H469" i="18" s="1"/>
  <c r="K465" i="18"/>
  <c r="H465" i="18" s="1"/>
  <c r="K452" i="18"/>
  <c r="H452" i="18" s="1"/>
  <c r="K448" i="18"/>
  <c r="H448" i="18" s="1"/>
  <c r="K444" i="18"/>
  <c r="H444" i="18" s="1"/>
  <c r="K442" i="18"/>
  <c r="H442" i="18" s="1"/>
  <c r="K432" i="18"/>
  <c r="H432" i="18" s="1"/>
  <c r="K426" i="18"/>
  <c r="H426" i="18" s="1"/>
  <c r="K423" i="18"/>
  <c r="H423" i="18" s="1"/>
  <c r="K414" i="18"/>
  <c r="H414" i="18" s="1"/>
  <c r="K405" i="18"/>
  <c r="H405" i="18" s="1"/>
  <c r="K401" i="18"/>
  <c r="H401" i="18" s="1"/>
  <c r="K388" i="18"/>
  <c r="H388" i="18" s="1"/>
  <c r="K384" i="18"/>
  <c r="H384" i="18" s="1"/>
  <c r="K375" i="18"/>
  <c r="H375" i="18" s="1"/>
  <c r="K371" i="18"/>
  <c r="H371" i="18" s="1"/>
  <c r="K362" i="18"/>
  <c r="H362" i="18" s="1"/>
  <c r="K322" i="18"/>
  <c r="H322" i="18" s="1"/>
  <c r="K319" i="18"/>
  <c r="H319" i="18" s="1"/>
  <c r="K315" i="18"/>
  <c r="H315" i="18" s="1"/>
  <c r="K300" i="18"/>
  <c r="H300" i="18" s="1"/>
  <c r="K296" i="18"/>
  <c r="H296" i="18" s="1"/>
  <c r="K285" i="18"/>
  <c r="H285" i="18" s="1"/>
  <c r="K281" i="18"/>
  <c r="H281" i="18" s="1"/>
  <c r="K270" i="18"/>
  <c r="H270" i="18" s="1"/>
  <c r="K258" i="18"/>
  <c r="H258" i="18" s="1"/>
  <c r="K255" i="18"/>
  <c r="H255" i="18" s="1"/>
  <c r="K251" i="18"/>
  <c r="H251" i="18" s="1"/>
  <c r="K421" i="18"/>
  <c r="H421" i="18" s="1"/>
  <c r="K411" i="18"/>
  <c r="H411" i="18" s="1"/>
  <c r="K397" i="18"/>
  <c r="H397" i="18" s="1"/>
  <c r="K393" i="18"/>
  <c r="H393" i="18" s="1"/>
  <c r="K380" i="18"/>
  <c r="H380" i="18" s="1"/>
  <c r="K376" i="18"/>
  <c r="H376" i="18" s="1"/>
  <c r="K367" i="18"/>
  <c r="H367" i="18" s="1"/>
  <c r="K363" i="18"/>
  <c r="H363" i="18" s="1"/>
  <c r="K354" i="18"/>
  <c r="H354" i="18" s="1"/>
  <c r="K346" i="18"/>
  <c r="H346" i="18" s="1"/>
  <c r="K338" i="18"/>
  <c r="H338" i="18" s="1"/>
  <c r="K330" i="18"/>
  <c r="H330" i="18" s="1"/>
  <c r="K327" i="18"/>
  <c r="H327" i="18" s="1"/>
  <c r="K323" i="18"/>
  <c r="H323" i="18" s="1"/>
  <c r="K308" i="18"/>
  <c r="H308" i="18" s="1"/>
  <c r="K304" i="18"/>
  <c r="H304" i="18" s="1"/>
  <c r="K293" i="18"/>
  <c r="H293" i="18" s="1"/>
  <c r="K289" i="18"/>
  <c r="H289" i="18" s="1"/>
  <c r="K278" i="18"/>
  <c r="H278" i="18" s="1"/>
  <c r="K266" i="18"/>
  <c r="H266" i="18" s="1"/>
  <c r="K263" i="18"/>
  <c r="H263" i="18" s="1"/>
  <c r="K259" i="18"/>
  <c r="H259" i="18" s="1"/>
  <c r="K244" i="18"/>
  <c r="H244" i="18" s="1"/>
  <c r="K240" i="18"/>
  <c r="H240" i="18" s="1"/>
  <c r="K229" i="18"/>
  <c r="H229" i="18" s="1"/>
  <c r="K225" i="18"/>
  <c r="H225" i="18" s="1"/>
  <c r="K214" i="18"/>
  <c r="H214" i="18" s="1"/>
  <c r="K202" i="18"/>
  <c r="H202" i="18" s="1"/>
  <c r="K440" i="18"/>
  <c r="H440" i="18" s="1"/>
  <c r="K435" i="18"/>
  <c r="H435" i="18" s="1"/>
  <c r="K430" i="18"/>
  <c r="H430" i="18" s="1"/>
  <c r="K424" i="18"/>
  <c r="H424" i="18" s="1"/>
  <c r="K418" i="18"/>
  <c r="H418" i="18" s="1"/>
  <c r="K406" i="18"/>
  <c r="H406" i="18" s="1"/>
  <c r="K398" i="18"/>
  <c r="H398" i="18" s="1"/>
  <c r="K389" i="18"/>
  <c r="H389" i="18" s="1"/>
  <c r="K385" i="18"/>
  <c r="H385" i="18" s="1"/>
  <c r="K372" i="18"/>
  <c r="H372" i="18" s="1"/>
  <c r="K368" i="18"/>
  <c r="H368" i="18" s="1"/>
  <c r="K359" i="18"/>
  <c r="H359" i="18" s="1"/>
  <c r="K355" i="18"/>
  <c r="H355" i="18" s="1"/>
  <c r="K351" i="18"/>
  <c r="H351" i="18" s="1"/>
  <c r="K347" i="18"/>
  <c r="H347" i="18" s="1"/>
  <c r="K343" i="18"/>
  <c r="H343" i="18" s="1"/>
  <c r="K339" i="18"/>
  <c r="H339" i="18" s="1"/>
  <c r="K335" i="18"/>
  <c r="H335" i="18" s="1"/>
  <c r="K331" i="18"/>
  <c r="H331" i="18" s="1"/>
  <c r="K316" i="18"/>
  <c r="H316" i="18" s="1"/>
  <c r="K312" i="18"/>
  <c r="H312" i="18" s="1"/>
  <c r="K301" i="18"/>
  <c r="H301" i="18" s="1"/>
  <c r="K297" i="18"/>
  <c r="H297" i="18" s="1"/>
  <c r="K286" i="18"/>
  <c r="H286" i="18" s="1"/>
  <c r="K274" i="18"/>
  <c r="H274" i="18" s="1"/>
  <c r="K427" i="18"/>
  <c r="H427" i="18" s="1"/>
  <c r="K415" i="18"/>
  <c r="H415" i="18" s="1"/>
  <c r="K402" i="18"/>
  <c r="H402" i="18" s="1"/>
  <c r="K390" i="18"/>
  <c r="H390" i="18" s="1"/>
  <c r="K381" i="18"/>
  <c r="H381" i="18" s="1"/>
  <c r="K377" i="18"/>
  <c r="H377" i="18" s="1"/>
  <c r="K364" i="18"/>
  <c r="H364" i="18" s="1"/>
  <c r="K360" i="18"/>
  <c r="H360" i="18" s="1"/>
  <c r="K324" i="18"/>
  <c r="H324" i="18" s="1"/>
  <c r="K320" i="18"/>
  <c r="H320" i="18" s="1"/>
  <c r="K309" i="18"/>
  <c r="H309" i="18" s="1"/>
  <c r="K305" i="18"/>
  <c r="H305" i="18" s="1"/>
  <c r="K294" i="18"/>
  <c r="H294" i="18" s="1"/>
  <c r="K282" i="18"/>
  <c r="H282" i="18" s="1"/>
  <c r="K279" i="18"/>
  <c r="H279" i="18" s="1"/>
  <c r="K275" i="18"/>
  <c r="H275" i="18" s="1"/>
  <c r="K260" i="18"/>
  <c r="H260" i="18" s="1"/>
  <c r="K256" i="18"/>
  <c r="H256" i="18" s="1"/>
  <c r="K245" i="18"/>
  <c r="H245" i="18" s="1"/>
  <c r="K241" i="18"/>
  <c r="H241" i="18" s="1"/>
  <c r="K230" i="18"/>
  <c r="H230" i="18" s="1"/>
  <c r="K218" i="18"/>
  <c r="H218" i="18" s="1"/>
  <c r="K215" i="18"/>
  <c r="H215" i="18" s="1"/>
  <c r="K211" i="18"/>
  <c r="H211" i="18" s="1"/>
  <c r="K419" i="18"/>
  <c r="H419" i="18" s="1"/>
  <c r="K403" i="18"/>
  <c r="H403" i="18" s="1"/>
  <c r="K394" i="18"/>
  <c r="H394" i="18" s="1"/>
  <c r="K382" i="18"/>
  <c r="H382" i="18" s="1"/>
  <c r="K373" i="18"/>
  <c r="H373" i="18" s="1"/>
  <c r="K369" i="18"/>
  <c r="H369" i="18" s="1"/>
  <c r="K356" i="18"/>
  <c r="H356" i="18" s="1"/>
  <c r="K352" i="18"/>
  <c r="H352" i="18" s="1"/>
  <c r="K348" i="18"/>
  <c r="H348" i="18" s="1"/>
  <c r="K344" i="18"/>
  <c r="H344" i="18" s="1"/>
  <c r="K340" i="18"/>
  <c r="H340" i="18" s="1"/>
  <c r="K336" i="18"/>
  <c r="H336" i="18" s="1"/>
  <c r="K332" i="18"/>
  <c r="H332" i="18" s="1"/>
  <c r="K328" i="18"/>
  <c r="H328" i="18" s="1"/>
  <c r="K317" i="18"/>
  <c r="H317" i="18" s="1"/>
  <c r="K313" i="18"/>
  <c r="H313" i="18" s="1"/>
  <c r="K302" i="18"/>
  <c r="H302" i="18" s="1"/>
  <c r="K290" i="18"/>
  <c r="H290" i="18" s="1"/>
  <c r="K287" i="18"/>
  <c r="H287" i="18" s="1"/>
  <c r="K283" i="18"/>
  <c r="H283" i="18" s="1"/>
  <c r="K268" i="18"/>
  <c r="H268" i="18" s="1"/>
  <c r="K264" i="18"/>
  <c r="H264" i="18" s="1"/>
  <c r="K253" i="18"/>
  <c r="H253" i="18" s="1"/>
  <c r="K249" i="18"/>
  <c r="H249" i="18" s="1"/>
  <c r="K441" i="18"/>
  <c r="H441" i="18" s="1"/>
  <c r="K436" i="18"/>
  <c r="H436" i="18" s="1"/>
  <c r="K416" i="18"/>
  <c r="H416" i="18" s="1"/>
  <c r="K399" i="18"/>
  <c r="H399" i="18" s="1"/>
  <c r="K395" i="18"/>
  <c r="H395" i="18" s="1"/>
  <c r="K386" i="18"/>
  <c r="H386" i="18" s="1"/>
  <c r="K374" i="18"/>
  <c r="H374" i="18" s="1"/>
  <c r="K365" i="18"/>
  <c r="H365" i="18" s="1"/>
  <c r="K361" i="18"/>
  <c r="H361" i="18" s="1"/>
  <c r="K325" i="18"/>
  <c r="H325" i="18" s="1"/>
  <c r="K321" i="18"/>
  <c r="H321" i="18" s="1"/>
  <c r="K310" i="18"/>
  <c r="H310" i="18" s="1"/>
  <c r="K298" i="18"/>
  <c r="H298" i="18" s="1"/>
  <c r="K295" i="18"/>
  <c r="H295" i="18" s="1"/>
  <c r="K291" i="18"/>
  <c r="H291" i="18" s="1"/>
  <c r="K276" i="18"/>
  <c r="H276" i="18" s="1"/>
  <c r="K272" i="18"/>
  <c r="H272" i="18" s="1"/>
  <c r="K261" i="18"/>
  <c r="H261" i="18" s="1"/>
  <c r="K257" i="18"/>
  <c r="H257" i="18" s="1"/>
  <c r="K246" i="18"/>
  <c r="H246" i="18" s="1"/>
  <c r="K234" i="18"/>
  <c r="H234" i="18" s="1"/>
  <c r="K231" i="18"/>
  <c r="H231" i="18" s="1"/>
  <c r="K227" i="18"/>
  <c r="H227" i="18" s="1"/>
  <c r="K212" i="18"/>
  <c r="H212" i="18" s="1"/>
  <c r="K208" i="18"/>
  <c r="H208" i="18" s="1"/>
  <c r="K439" i="18"/>
  <c r="H439" i="18" s="1"/>
  <c r="K431" i="18"/>
  <c r="H431" i="18" s="1"/>
  <c r="K428" i="18"/>
  <c r="H428" i="18" s="1"/>
  <c r="K407" i="18"/>
  <c r="H407" i="18" s="1"/>
  <c r="K404" i="18"/>
  <c r="H404" i="18" s="1"/>
  <c r="K400" i="18"/>
  <c r="H400" i="18" s="1"/>
  <c r="K391" i="18"/>
  <c r="H391" i="18" s="1"/>
  <c r="K387" i="18"/>
  <c r="H387" i="18" s="1"/>
  <c r="K378" i="18"/>
  <c r="H378" i="18" s="1"/>
  <c r="K366" i="18"/>
  <c r="H366" i="18" s="1"/>
  <c r="K357" i="18"/>
  <c r="H357" i="18" s="1"/>
  <c r="K353" i="18"/>
  <c r="H353" i="18" s="1"/>
  <c r="K349" i="18"/>
  <c r="H349" i="18" s="1"/>
  <c r="K345" i="18"/>
  <c r="H345" i="18" s="1"/>
  <c r="K341" i="18"/>
  <c r="H341" i="18" s="1"/>
  <c r="K337" i="18"/>
  <c r="H337" i="18" s="1"/>
  <c r="K333" i="18"/>
  <c r="H333" i="18" s="1"/>
  <c r="K329" i="18"/>
  <c r="H329" i="18" s="1"/>
  <c r="K318" i="18"/>
  <c r="H318" i="18" s="1"/>
  <c r="K306" i="18"/>
  <c r="H306" i="18" s="1"/>
  <c r="K303" i="18"/>
  <c r="H303" i="18" s="1"/>
  <c r="K299" i="18"/>
  <c r="H299" i="18" s="1"/>
  <c r="K284" i="18"/>
  <c r="H284" i="18" s="1"/>
  <c r="K280" i="18"/>
  <c r="H280" i="18" s="1"/>
  <c r="K420" i="18"/>
  <c r="H420" i="18" s="1"/>
  <c r="K417" i="18"/>
  <c r="H417" i="18" s="1"/>
  <c r="K410" i="18"/>
  <c r="H410" i="18" s="1"/>
  <c r="K396" i="18"/>
  <c r="H396" i="18" s="1"/>
  <c r="K392" i="18"/>
  <c r="H392" i="18" s="1"/>
  <c r="K383" i="18"/>
  <c r="H383" i="18" s="1"/>
  <c r="K379" i="18"/>
  <c r="H379" i="18" s="1"/>
  <c r="K370" i="18"/>
  <c r="H370" i="18" s="1"/>
  <c r="K358" i="18"/>
  <c r="H358" i="18" s="1"/>
  <c r="K350" i="18"/>
  <c r="H350" i="18" s="1"/>
  <c r="K342" i="18"/>
  <c r="H342" i="18" s="1"/>
  <c r="K334" i="18"/>
  <c r="H334" i="18" s="1"/>
  <c r="K326" i="18"/>
  <c r="H326" i="18" s="1"/>
  <c r="K314" i="18"/>
  <c r="H314" i="18" s="1"/>
  <c r="K311" i="18"/>
  <c r="H311" i="18" s="1"/>
  <c r="K307" i="18"/>
  <c r="H307" i="18" s="1"/>
  <c r="K292" i="18"/>
  <c r="H292" i="18" s="1"/>
  <c r="K288" i="18"/>
  <c r="H288" i="18" s="1"/>
  <c r="K277" i="18"/>
  <c r="H277" i="18" s="1"/>
  <c r="K273" i="18"/>
  <c r="H273" i="18" s="1"/>
  <c r="K262" i="18"/>
  <c r="H262" i="18" s="1"/>
  <c r="K250" i="18"/>
  <c r="H250" i="18" s="1"/>
  <c r="K247" i="18"/>
  <c r="H247" i="18" s="1"/>
  <c r="K243" i="18"/>
  <c r="H243" i="18" s="1"/>
  <c r="K228" i="18"/>
  <c r="H228" i="18" s="1"/>
  <c r="K224" i="18"/>
  <c r="H224" i="18" s="1"/>
  <c r="K213" i="18"/>
  <c r="H213" i="18" s="1"/>
  <c r="K209" i="18"/>
  <c r="H209" i="18" s="1"/>
  <c r="K267" i="18"/>
  <c r="H267" i="18" s="1"/>
  <c r="K265" i="18"/>
  <c r="H265" i="18" s="1"/>
  <c r="K248" i="18"/>
  <c r="H248" i="18" s="1"/>
  <c r="K239" i="18"/>
  <c r="H239" i="18" s="1"/>
  <c r="K232" i="18"/>
  <c r="H232" i="18" s="1"/>
  <c r="K221" i="18"/>
  <c r="H221" i="18" s="1"/>
  <c r="K219" i="18"/>
  <c r="H219" i="18" s="1"/>
  <c r="K205" i="18"/>
  <c r="H205" i="18" s="1"/>
  <c r="K196" i="18"/>
  <c r="H196" i="18" s="1"/>
  <c r="K192" i="18"/>
  <c r="H192" i="18" s="1"/>
  <c r="K181" i="18"/>
  <c r="H181" i="18" s="1"/>
  <c r="K177" i="18"/>
  <c r="H177" i="18" s="1"/>
  <c r="K166" i="18"/>
  <c r="H166" i="18" s="1"/>
  <c r="K154" i="18"/>
  <c r="H154" i="18" s="1"/>
  <c r="K151" i="18"/>
  <c r="H151" i="18" s="1"/>
  <c r="K146" i="18"/>
  <c r="H146" i="18" s="1"/>
  <c r="K143" i="18"/>
  <c r="H143" i="18" s="1"/>
  <c r="K138" i="18"/>
  <c r="H138" i="18" s="1"/>
  <c r="K135" i="18"/>
  <c r="H135" i="18" s="1"/>
  <c r="K130" i="18"/>
  <c r="H130" i="18" s="1"/>
  <c r="K127" i="18"/>
  <c r="H127" i="18" s="1"/>
  <c r="K122" i="18"/>
  <c r="H122" i="18" s="1"/>
  <c r="K119" i="18"/>
  <c r="H119" i="18" s="1"/>
  <c r="K114" i="18"/>
  <c r="H114" i="18" s="1"/>
  <c r="K271" i="18"/>
  <c r="H271" i="18" s="1"/>
  <c r="K269" i="18"/>
  <c r="H269" i="18" s="1"/>
  <c r="K252" i="18"/>
  <c r="H252" i="18" s="1"/>
  <c r="K237" i="18"/>
  <c r="H237" i="18" s="1"/>
  <c r="K235" i="18"/>
  <c r="H235" i="18" s="1"/>
  <c r="K203" i="18"/>
  <c r="H203" i="18" s="1"/>
  <c r="K200" i="18"/>
  <c r="H200" i="18" s="1"/>
  <c r="K189" i="18"/>
  <c r="H189" i="18" s="1"/>
  <c r="K185" i="18"/>
  <c r="H185" i="18" s="1"/>
  <c r="K174" i="18"/>
  <c r="H174" i="18" s="1"/>
  <c r="K162" i="18"/>
  <c r="H162" i="18" s="1"/>
  <c r="K159" i="18"/>
  <c r="H159" i="18" s="1"/>
  <c r="K155" i="18"/>
  <c r="H155" i="18" s="1"/>
  <c r="K147" i="18"/>
  <c r="H147" i="18" s="1"/>
  <c r="K139" i="18"/>
  <c r="H139" i="18" s="1"/>
  <c r="K131" i="18"/>
  <c r="H131" i="18" s="1"/>
  <c r="K123" i="18"/>
  <c r="H123" i="18" s="1"/>
  <c r="K254" i="18"/>
  <c r="H254" i="18" s="1"/>
  <c r="K217" i="18"/>
  <c r="H217" i="18" s="1"/>
  <c r="K210" i="18"/>
  <c r="H210" i="18" s="1"/>
  <c r="K197" i="18"/>
  <c r="H197" i="18" s="1"/>
  <c r="K193" i="18"/>
  <c r="H193" i="18" s="1"/>
  <c r="K182" i="18"/>
  <c r="H182" i="18" s="1"/>
  <c r="K170" i="18"/>
  <c r="H170" i="18" s="1"/>
  <c r="K167" i="18"/>
  <c r="H167" i="18" s="1"/>
  <c r="K163" i="18"/>
  <c r="H163" i="18" s="1"/>
  <c r="K233" i="18"/>
  <c r="H233" i="18" s="1"/>
  <c r="K226" i="18"/>
  <c r="H226" i="18" s="1"/>
  <c r="K206" i="18"/>
  <c r="H206" i="18" s="1"/>
  <c r="K190" i="18"/>
  <c r="H190" i="18" s="1"/>
  <c r="K178" i="18"/>
  <c r="H178" i="18" s="1"/>
  <c r="K175" i="18"/>
  <c r="H175" i="18" s="1"/>
  <c r="K171" i="18"/>
  <c r="H171" i="18" s="1"/>
  <c r="K156" i="18"/>
  <c r="H156" i="18" s="1"/>
  <c r="K152" i="18"/>
  <c r="H152" i="18" s="1"/>
  <c r="K148" i="18"/>
  <c r="H148" i="18" s="1"/>
  <c r="K144" i="18"/>
  <c r="H144" i="18" s="1"/>
  <c r="K140" i="18"/>
  <c r="H140" i="18" s="1"/>
  <c r="K136" i="18"/>
  <c r="H136" i="18" s="1"/>
  <c r="K132" i="18"/>
  <c r="H132" i="18" s="1"/>
  <c r="K128" i="18"/>
  <c r="H128" i="18" s="1"/>
  <c r="K124" i="18"/>
  <c r="H124" i="18" s="1"/>
  <c r="K120" i="18"/>
  <c r="H120" i="18" s="1"/>
  <c r="K116" i="18"/>
  <c r="H116" i="18" s="1"/>
  <c r="K112" i="18"/>
  <c r="H112" i="18" s="1"/>
  <c r="K108" i="18"/>
  <c r="H108" i="18" s="1"/>
  <c r="K104" i="18"/>
  <c r="H104" i="18" s="1"/>
  <c r="K100" i="18"/>
  <c r="H100" i="18" s="1"/>
  <c r="K96" i="18"/>
  <c r="H96" i="18" s="1"/>
  <c r="K92" i="18"/>
  <c r="H92" i="18" s="1"/>
  <c r="K88" i="18"/>
  <c r="H88" i="18" s="1"/>
  <c r="K84" i="18"/>
  <c r="H84" i="18" s="1"/>
  <c r="K80" i="18"/>
  <c r="H80" i="18" s="1"/>
  <c r="K76" i="18"/>
  <c r="H76" i="18" s="1"/>
  <c r="K72" i="18"/>
  <c r="H72" i="18" s="1"/>
  <c r="K68" i="18"/>
  <c r="H68" i="18" s="1"/>
  <c r="K64" i="18"/>
  <c r="H64" i="18" s="1"/>
  <c r="K60" i="18"/>
  <c r="H60" i="18" s="1"/>
  <c r="K56" i="18"/>
  <c r="H56" i="18" s="1"/>
  <c r="K242" i="18"/>
  <c r="H242" i="18" s="1"/>
  <c r="K222" i="18"/>
  <c r="H222" i="18" s="1"/>
  <c r="K220" i="18"/>
  <c r="H220" i="18" s="1"/>
  <c r="K204" i="18"/>
  <c r="H204" i="18" s="1"/>
  <c r="K201" i="18"/>
  <c r="H201" i="18" s="1"/>
  <c r="K198" i="18"/>
  <c r="H198" i="18" s="1"/>
  <c r="K186" i="18"/>
  <c r="H186" i="18" s="1"/>
  <c r="K183" i="18"/>
  <c r="H183" i="18" s="1"/>
  <c r="K179" i="18"/>
  <c r="H179" i="18" s="1"/>
  <c r="K164" i="18"/>
  <c r="H164" i="18" s="1"/>
  <c r="K160" i="18"/>
  <c r="H160" i="18" s="1"/>
  <c r="K149" i="18"/>
  <c r="H149" i="18" s="1"/>
  <c r="K141" i="18"/>
  <c r="H141" i="18" s="1"/>
  <c r="K133" i="18"/>
  <c r="H133" i="18" s="1"/>
  <c r="K125" i="18"/>
  <c r="H125" i="18" s="1"/>
  <c r="K117" i="18"/>
  <c r="H117" i="18" s="1"/>
  <c r="K238" i="18"/>
  <c r="H238" i="18" s="1"/>
  <c r="K236" i="18"/>
  <c r="H236" i="18" s="1"/>
  <c r="K194" i="18"/>
  <c r="H194" i="18" s="1"/>
  <c r="K191" i="18"/>
  <c r="H191" i="18" s="1"/>
  <c r="K187" i="18"/>
  <c r="H187" i="18" s="1"/>
  <c r="K172" i="18"/>
  <c r="H172" i="18" s="1"/>
  <c r="K168" i="18"/>
  <c r="H168" i="18" s="1"/>
  <c r="K157" i="18"/>
  <c r="H157" i="18" s="1"/>
  <c r="K153" i="18"/>
  <c r="H153" i="18" s="1"/>
  <c r="K145" i="18"/>
  <c r="H145" i="18" s="1"/>
  <c r="K137" i="18"/>
  <c r="H137" i="18" s="1"/>
  <c r="K129" i="18"/>
  <c r="H129" i="18" s="1"/>
  <c r="K207" i="18"/>
  <c r="H207" i="18" s="1"/>
  <c r="K199" i="18"/>
  <c r="H199" i="18" s="1"/>
  <c r="K195" i="18"/>
  <c r="H195" i="18" s="1"/>
  <c r="K180" i="18"/>
  <c r="H180" i="18" s="1"/>
  <c r="K176" i="18"/>
  <c r="H176" i="18" s="1"/>
  <c r="K165" i="18"/>
  <c r="H165" i="18" s="1"/>
  <c r="K161" i="18"/>
  <c r="H161" i="18" s="1"/>
  <c r="K150" i="18"/>
  <c r="H150" i="18" s="1"/>
  <c r="K142" i="18"/>
  <c r="H142" i="18" s="1"/>
  <c r="K223" i="18"/>
  <c r="H223" i="18" s="1"/>
  <c r="K216" i="18"/>
  <c r="H216" i="18" s="1"/>
  <c r="K188" i="18"/>
  <c r="H188" i="18" s="1"/>
  <c r="K184" i="18"/>
  <c r="H184" i="18" s="1"/>
  <c r="K173" i="18"/>
  <c r="H173" i="18" s="1"/>
  <c r="K169" i="18"/>
  <c r="H169" i="18" s="1"/>
  <c r="K158" i="18"/>
  <c r="H158" i="18" s="1"/>
  <c r="K121" i="18"/>
  <c r="H121" i="18" s="1"/>
  <c r="K102" i="18"/>
  <c r="H102" i="18" s="1"/>
  <c r="K99" i="18"/>
  <c r="H99" i="18" s="1"/>
  <c r="K82" i="18"/>
  <c r="H82" i="18" s="1"/>
  <c r="K77" i="18"/>
  <c r="H77" i="18" s="1"/>
  <c r="K63" i="18"/>
  <c r="H63" i="18" s="1"/>
  <c r="K40" i="18"/>
  <c r="H40" i="18" s="1"/>
  <c r="K28" i="18"/>
  <c r="H28" i="18" s="1"/>
  <c r="K24" i="18"/>
  <c r="H24" i="18" s="1"/>
  <c r="K11" i="18"/>
  <c r="K115" i="18"/>
  <c r="H115" i="18" s="1"/>
  <c r="K113" i="18"/>
  <c r="H113" i="18" s="1"/>
  <c r="K105" i="18"/>
  <c r="H105" i="18" s="1"/>
  <c r="K94" i="18"/>
  <c r="H94" i="18" s="1"/>
  <c r="K91" i="18"/>
  <c r="H91" i="18" s="1"/>
  <c r="K74" i="18"/>
  <c r="H74" i="18" s="1"/>
  <c r="K69" i="18"/>
  <c r="H69" i="18" s="1"/>
  <c r="K55" i="18"/>
  <c r="H55" i="18" s="1"/>
  <c r="K51" i="18"/>
  <c r="H51" i="18" s="1"/>
  <c r="K44" i="18"/>
  <c r="H44" i="18" s="1"/>
  <c r="K37" i="18"/>
  <c r="H37" i="18" s="1"/>
  <c r="K33" i="18"/>
  <c r="H33" i="18" s="1"/>
  <c r="K29" i="18"/>
  <c r="H29" i="18" s="1"/>
  <c r="K20" i="18"/>
  <c r="H20" i="18" s="1"/>
  <c r="K16" i="18"/>
  <c r="H16" i="18" s="1"/>
  <c r="K134" i="18"/>
  <c r="H134" i="18" s="1"/>
  <c r="K97" i="18"/>
  <c r="H97" i="18" s="1"/>
  <c r="K86" i="18"/>
  <c r="H86" i="18" s="1"/>
  <c r="K83" i="18"/>
  <c r="H83" i="18" s="1"/>
  <c r="K66" i="18"/>
  <c r="H66" i="18" s="1"/>
  <c r="K61" i="18"/>
  <c r="H61" i="18" s="1"/>
  <c r="K48" i="18"/>
  <c r="H48" i="18" s="1"/>
  <c r="K41" i="18"/>
  <c r="H41" i="18" s="1"/>
  <c r="K25" i="18"/>
  <c r="H25" i="18" s="1"/>
  <c r="K21" i="18"/>
  <c r="H21" i="18" s="1"/>
  <c r="K12" i="18"/>
  <c r="K111" i="18"/>
  <c r="H111" i="18" s="1"/>
  <c r="K103" i="18"/>
  <c r="H103" i="18" s="1"/>
  <c r="K89" i="18"/>
  <c r="H89" i="18" s="1"/>
  <c r="K78" i="18"/>
  <c r="H78" i="18" s="1"/>
  <c r="K75" i="18"/>
  <c r="H75" i="18" s="1"/>
  <c r="K58" i="18"/>
  <c r="H58" i="18" s="1"/>
  <c r="K52" i="18"/>
  <c r="H52" i="18" s="1"/>
  <c r="K45" i="18"/>
  <c r="H45" i="18" s="1"/>
  <c r="K38" i="18"/>
  <c r="H38" i="18" s="1"/>
  <c r="K30" i="18"/>
  <c r="H30" i="18" s="1"/>
  <c r="K17" i="18"/>
  <c r="H17" i="18" s="1"/>
  <c r="K13" i="18"/>
  <c r="K118" i="18"/>
  <c r="H118" i="18" s="1"/>
  <c r="K109" i="18"/>
  <c r="H109" i="18" s="1"/>
  <c r="K95" i="18"/>
  <c r="H95" i="18" s="1"/>
  <c r="K81" i="18"/>
  <c r="H81" i="18" s="1"/>
  <c r="K70" i="18"/>
  <c r="H70" i="18" s="1"/>
  <c r="K67" i="18"/>
  <c r="H67" i="18" s="1"/>
  <c r="K49" i="18"/>
  <c r="H49" i="18" s="1"/>
  <c r="K34" i="18"/>
  <c r="H34" i="18" s="1"/>
  <c r="K22" i="18"/>
  <c r="H22" i="18" s="1"/>
  <c r="K126" i="18"/>
  <c r="H126" i="18" s="1"/>
  <c r="K106" i="18"/>
  <c r="H106" i="18" s="1"/>
  <c r="K101" i="18"/>
  <c r="H101" i="18" s="1"/>
  <c r="K87" i="18"/>
  <c r="H87" i="18" s="1"/>
  <c r="K73" i="18"/>
  <c r="H73" i="18" s="1"/>
  <c r="K62" i="18"/>
  <c r="H62" i="18" s="1"/>
  <c r="K59" i="18"/>
  <c r="H59" i="18" s="1"/>
  <c r="K53" i="18"/>
  <c r="H53" i="18" s="1"/>
  <c r="K46" i="18"/>
  <c r="H46" i="18" s="1"/>
  <c r="K42" i="18"/>
  <c r="H42" i="18" s="1"/>
  <c r="K39" i="18"/>
  <c r="H39" i="18" s="1"/>
  <c r="K35" i="18"/>
  <c r="H35" i="18" s="1"/>
  <c r="K31" i="18"/>
  <c r="H31" i="18" s="1"/>
  <c r="K26" i="18"/>
  <c r="H26" i="18" s="1"/>
  <c r="K14" i="18"/>
  <c r="H14" i="18" s="1"/>
  <c r="K98" i="18"/>
  <c r="H98" i="18" s="1"/>
  <c r="K93" i="18"/>
  <c r="H93" i="18" s="1"/>
  <c r="K79" i="18"/>
  <c r="H79" i="18" s="1"/>
  <c r="K65" i="18"/>
  <c r="H65" i="18" s="1"/>
  <c r="K27" i="18"/>
  <c r="H27" i="18" s="1"/>
  <c r="K23" i="18"/>
  <c r="H23" i="18" s="1"/>
  <c r="K18" i="18"/>
  <c r="H18" i="18" s="1"/>
  <c r="K110" i="18"/>
  <c r="H110" i="18" s="1"/>
  <c r="K107" i="18"/>
  <c r="H107" i="18" s="1"/>
  <c r="K90" i="18"/>
  <c r="H90" i="18" s="1"/>
  <c r="K85" i="18"/>
  <c r="H85" i="18" s="1"/>
  <c r="K71" i="18"/>
  <c r="H71" i="18" s="1"/>
  <c r="K57" i="18"/>
  <c r="H57" i="18" s="1"/>
  <c r="K54" i="18"/>
  <c r="H54" i="18" s="1"/>
  <c r="K50" i="18"/>
  <c r="H50" i="18" s="1"/>
  <c r="K47" i="18"/>
  <c r="H47" i="18" s="1"/>
  <c r="K43" i="18"/>
  <c r="H43" i="18" s="1"/>
  <c r="K36" i="18"/>
  <c r="H36" i="18" s="1"/>
  <c r="K32" i="18"/>
  <c r="H32" i="18" s="1"/>
  <c r="K19" i="18"/>
  <c r="H19" i="18" s="1"/>
  <c r="K15" i="18"/>
  <c r="H15" i="18" s="1"/>
  <c r="K10" i="7"/>
  <c r="H10" i="7" s="1"/>
  <c r="K18" i="7"/>
  <c r="H18" i="7" s="1"/>
  <c r="K26" i="7"/>
  <c r="H26" i="7" s="1"/>
  <c r="K34" i="7"/>
  <c r="H34" i="7" s="1"/>
  <c r="K42" i="7"/>
  <c r="H42" i="7" s="1"/>
  <c r="K50" i="7"/>
  <c r="H50" i="7" s="1"/>
  <c r="K58" i="7"/>
  <c r="H58" i="7" s="1"/>
  <c r="K66" i="7"/>
  <c r="H66" i="7" s="1"/>
  <c r="K74" i="7"/>
  <c r="H74" i="7" s="1"/>
  <c r="K82" i="7"/>
  <c r="H82" i="7" s="1"/>
  <c r="K90" i="7"/>
  <c r="H90" i="7" s="1"/>
  <c r="K98" i="7"/>
  <c r="H98" i="7" s="1"/>
  <c r="K106" i="7"/>
  <c r="H106" i="7" s="1"/>
  <c r="K114" i="7"/>
  <c r="H114" i="7" s="1"/>
  <c r="K122" i="7"/>
  <c r="H122" i="7" s="1"/>
  <c r="K130" i="7"/>
  <c r="H130" i="7" s="1"/>
  <c r="K138" i="7"/>
  <c r="H138" i="7" s="1"/>
  <c r="K146" i="7"/>
  <c r="H146" i="7" s="1"/>
  <c r="K154" i="7"/>
  <c r="H154" i="7" s="1"/>
  <c r="K162" i="7"/>
  <c r="H162" i="7" s="1"/>
  <c r="K170" i="7"/>
  <c r="H170" i="7" s="1"/>
  <c r="K178" i="7"/>
  <c r="H178" i="7" s="1"/>
  <c r="K186" i="7"/>
  <c r="H186" i="7" s="1"/>
  <c r="K194" i="7"/>
  <c r="H194" i="7" s="1"/>
  <c r="K202" i="7"/>
  <c r="H202" i="7" s="1"/>
  <c r="K210" i="7"/>
  <c r="H210" i="7" s="1"/>
  <c r="K218" i="7"/>
  <c r="H218" i="7" s="1"/>
  <c r="K226" i="7"/>
  <c r="H226" i="7" s="1"/>
  <c r="K234" i="7"/>
  <c r="H234" i="7" s="1"/>
  <c r="K242" i="7"/>
  <c r="H242" i="7" s="1"/>
  <c r="K250" i="7"/>
  <c r="H250" i="7" s="1"/>
  <c r="K258" i="7"/>
  <c r="H258" i="7" s="1"/>
  <c r="K266" i="7"/>
  <c r="H266" i="7" s="1"/>
  <c r="K274" i="7"/>
  <c r="H274" i="7" s="1"/>
  <c r="K282" i="7"/>
  <c r="H282" i="7" s="1"/>
  <c r="K290" i="7"/>
  <c r="H290" i="7" s="1"/>
  <c r="K298" i="7"/>
  <c r="H298" i="7" s="1"/>
  <c r="K306" i="7"/>
  <c r="H306" i="7" s="1"/>
  <c r="K314" i="7"/>
  <c r="H314" i="7" s="1"/>
  <c r="K322" i="7"/>
  <c r="H322" i="7" s="1"/>
  <c r="K330" i="7"/>
  <c r="H330" i="7" s="1"/>
  <c r="K338" i="7"/>
  <c r="H338" i="7" s="1"/>
  <c r="K346" i="7"/>
  <c r="H346" i="7" s="1"/>
  <c r="K354" i="7"/>
  <c r="H354" i="7" s="1"/>
  <c r="K362" i="7"/>
  <c r="H362" i="7" s="1"/>
  <c r="K370" i="7"/>
  <c r="H370" i="7" s="1"/>
  <c r="K378" i="7"/>
  <c r="H378" i="7" s="1"/>
  <c r="K386" i="7"/>
  <c r="H386" i="7" s="1"/>
  <c r="K394" i="7"/>
  <c r="H394" i="7" s="1"/>
  <c r="K402" i="7"/>
  <c r="H402" i="7" s="1"/>
  <c r="K410" i="7"/>
  <c r="H410" i="7" s="1"/>
  <c r="K418" i="7"/>
  <c r="H418" i="7" s="1"/>
  <c r="K426" i="7"/>
  <c r="H426" i="7" s="1"/>
  <c r="K434" i="7"/>
  <c r="H434" i="7" s="1"/>
  <c r="K442" i="7"/>
  <c r="H442" i="7" s="1"/>
  <c r="K450" i="7"/>
  <c r="H450" i="7" s="1"/>
  <c r="K458" i="7"/>
  <c r="H458" i="7" s="1"/>
  <c r="K466" i="7"/>
  <c r="H466" i="7" s="1"/>
  <c r="K474" i="7"/>
  <c r="H474" i="7" s="1"/>
  <c r="K482" i="7"/>
  <c r="H482" i="7" s="1"/>
  <c r="K490" i="7"/>
  <c r="H490" i="7" s="1"/>
  <c r="K498" i="7"/>
  <c r="H498" i="7" s="1"/>
  <c r="K506" i="7"/>
  <c r="H506" i="7" s="1"/>
  <c r="K514" i="7"/>
  <c r="H514" i="7" s="1"/>
  <c r="K522" i="7"/>
  <c r="H522" i="7" s="1"/>
  <c r="K530" i="7"/>
  <c r="H530" i="7" s="1"/>
  <c r="K538" i="7"/>
  <c r="H538" i="7" s="1"/>
  <c r="K546" i="7"/>
  <c r="H546" i="7" s="1"/>
  <c r="K554" i="7"/>
  <c r="H554" i="7" s="1"/>
  <c r="K562" i="7"/>
  <c r="H562" i="7" s="1"/>
  <c r="K570" i="7"/>
  <c r="H570" i="7" s="1"/>
  <c r="K578" i="7"/>
  <c r="H578" i="7" s="1"/>
  <c r="K586" i="7"/>
  <c r="H586" i="7" s="1"/>
  <c r="K594" i="7"/>
  <c r="H594" i="7" s="1"/>
  <c r="K11" i="7"/>
  <c r="K19" i="7"/>
  <c r="H19" i="7" s="1"/>
  <c r="K27" i="7"/>
  <c r="H27" i="7" s="1"/>
  <c r="K35" i="7"/>
  <c r="H35" i="7" s="1"/>
  <c r="K43" i="7"/>
  <c r="H43" i="7" s="1"/>
  <c r="K51" i="7"/>
  <c r="H51" i="7" s="1"/>
  <c r="K59" i="7"/>
  <c r="H59" i="7" s="1"/>
  <c r="K67" i="7"/>
  <c r="H67" i="7" s="1"/>
  <c r="K75" i="7"/>
  <c r="H75" i="7" s="1"/>
  <c r="K83" i="7"/>
  <c r="H83" i="7" s="1"/>
  <c r="K91" i="7"/>
  <c r="H91" i="7" s="1"/>
  <c r="K99" i="7"/>
  <c r="H99" i="7" s="1"/>
  <c r="K107" i="7"/>
  <c r="H107" i="7" s="1"/>
  <c r="K115" i="7"/>
  <c r="H115" i="7" s="1"/>
  <c r="K123" i="7"/>
  <c r="H123" i="7" s="1"/>
  <c r="K131" i="7"/>
  <c r="H131" i="7" s="1"/>
  <c r="K139" i="7"/>
  <c r="H139" i="7" s="1"/>
  <c r="K147" i="7"/>
  <c r="H147" i="7" s="1"/>
  <c r="K155" i="7"/>
  <c r="H155" i="7" s="1"/>
  <c r="K163" i="7"/>
  <c r="H163" i="7" s="1"/>
  <c r="K171" i="7"/>
  <c r="H171" i="7" s="1"/>
  <c r="K179" i="7"/>
  <c r="H179" i="7" s="1"/>
  <c r="K187" i="7"/>
  <c r="H187" i="7" s="1"/>
  <c r="K195" i="7"/>
  <c r="H195" i="7" s="1"/>
  <c r="K203" i="7"/>
  <c r="H203" i="7" s="1"/>
  <c r="K211" i="7"/>
  <c r="H211" i="7" s="1"/>
  <c r="K219" i="7"/>
  <c r="H219" i="7" s="1"/>
  <c r="K227" i="7"/>
  <c r="H227" i="7" s="1"/>
  <c r="K235" i="7"/>
  <c r="H235" i="7" s="1"/>
  <c r="K243" i="7"/>
  <c r="H243" i="7" s="1"/>
  <c r="K251" i="7"/>
  <c r="H251" i="7" s="1"/>
  <c r="K259" i="7"/>
  <c r="H259" i="7" s="1"/>
  <c r="K267" i="7"/>
  <c r="H267" i="7" s="1"/>
  <c r="K275" i="7"/>
  <c r="H275" i="7" s="1"/>
  <c r="K283" i="7"/>
  <c r="H283" i="7" s="1"/>
  <c r="K291" i="7"/>
  <c r="H291" i="7" s="1"/>
  <c r="K299" i="7"/>
  <c r="H299" i="7" s="1"/>
  <c r="K307" i="7"/>
  <c r="H307" i="7" s="1"/>
  <c r="K315" i="7"/>
  <c r="H315" i="7" s="1"/>
  <c r="K323" i="7"/>
  <c r="H323" i="7" s="1"/>
  <c r="K331" i="7"/>
  <c r="H331" i="7" s="1"/>
  <c r="K339" i="7"/>
  <c r="H339" i="7" s="1"/>
  <c r="K347" i="7"/>
  <c r="H347" i="7" s="1"/>
  <c r="K355" i="7"/>
  <c r="H355" i="7" s="1"/>
  <c r="K363" i="7"/>
  <c r="H363" i="7" s="1"/>
  <c r="K371" i="7"/>
  <c r="H371" i="7" s="1"/>
  <c r="K379" i="7"/>
  <c r="H379" i="7" s="1"/>
  <c r="K387" i="7"/>
  <c r="H387" i="7" s="1"/>
  <c r="K395" i="7"/>
  <c r="H395" i="7" s="1"/>
  <c r="K403" i="7"/>
  <c r="H403" i="7" s="1"/>
  <c r="K411" i="7"/>
  <c r="H411" i="7" s="1"/>
  <c r="K419" i="7"/>
  <c r="H419" i="7" s="1"/>
  <c r="K427" i="7"/>
  <c r="H427" i="7" s="1"/>
  <c r="K435" i="7"/>
  <c r="H435" i="7" s="1"/>
  <c r="K443" i="7"/>
  <c r="H443" i="7" s="1"/>
  <c r="K451" i="7"/>
  <c r="H451" i="7" s="1"/>
  <c r="K459" i="7"/>
  <c r="H459" i="7" s="1"/>
  <c r="K467" i="7"/>
  <c r="H467" i="7" s="1"/>
  <c r="K475" i="7"/>
  <c r="H475" i="7" s="1"/>
  <c r="K483" i="7"/>
  <c r="H483" i="7" s="1"/>
  <c r="K491" i="7"/>
  <c r="H491" i="7" s="1"/>
  <c r="K499" i="7"/>
  <c r="H499" i="7" s="1"/>
  <c r="K507" i="7"/>
  <c r="H507" i="7" s="1"/>
  <c r="K515" i="7"/>
  <c r="H515" i="7" s="1"/>
  <c r="K523" i="7"/>
  <c r="H523" i="7" s="1"/>
  <c r="K531" i="7"/>
  <c r="H531" i="7" s="1"/>
  <c r="K539" i="7"/>
  <c r="H539" i="7" s="1"/>
  <c r="K12" i="7"/>
  <c r="B12" i="7" s="1"/>
  <c r="K20" i="7"/>
  <c r="H20" i="7" s="1"/>
  <c r="K28" i="7"/>
  <c r="H28" i="7" s="1"/>
  <c r="K36" i="7"/>
  <c r="H36" i="7" s="1"/>
  <c r="K44" i="7"/>
  <c r="H44" i="7" s="1"/>
  <c r="K52" i="7"/>
  <c r="H52" i="7" s="1"/>
  <c r="K60" i="7"/>
  <c r="H60" i="7" s="1"/>
  <c r="K68" i="7"/>
  <c r="H68" i="7" s="1"/>
  <c r="K76" i="7"/>
  <c r="H76" i="7" s="1"/>
  <c r="K84" i="7"/>
  <c r="H84" i="7" s="1"/>
  <c r="K92" i="7"/>
  <c r="H92" i="7" s="1"/>
  <c r="K100" i="7"/>
  <c r="H100" i="7" s="1"/>
  <c r="K108" i="7"/>
  <c r="H108" i="7" s="1"/>
  <c r="K116" i="7"/>
  <c r="H116" i="7" s="1"/>
  <c r="K124" i="7"/>
  <c r="H124" i="7" s="1"/>
  <c r="K132" i="7"/>
  <c r="H132" i="7" s="1"/>
  <c r="K140" i="7"/>
  <c r="H140" i="7" s="1"/>
  <c r="K148" i="7"/>
  <c r="H148" i="7" s="1"/>
  <c r="K156" i="7"/>
  <c r="H156" i="7" s="1"/>
  <c r="K164" i="7"/>
  <c r="H164" i="7" s="1"/>
  <c r="K172" i="7"/>
  <c r="H172" i="7" s="1"/>
  <c r="K180" i="7"/>
  <c r="H180" i="7" s="1"/>
  <c r="K188" i="7"/>
  <c r="H188" i="7" s="1"/>
  <c r="K196" i="7"/>
  <c r="H196" i="7" s="1"/>
  <c r="K204" i="7"/>
  <c r="H204" i="7" s="1"/>
  <c r="K212" i="7"/>
  <c r="H212" i="7" s="1"/>
  <c r="K220" i="7"/>
  <c r="H220" i="7" s="1"/>
  <c r="K228" i="7"/>
  <c r="H228" i="7" s="1"/>
  <c r="K236" i="7"/>
  <c r="H236" i="7" s="1"/>
  <c r="K244" i="7"/>
  <c r="H244" i="7" s="1"/>
  <c r="K252" i="7"/>
  <c r="H252" i="7" s="1"/>
  <c r="K260" i="7"/>
  <c r="H260" i="7" s="1"/>
  <c r="K268" i="7"/>
  <c r="H268" i="7" s="1"/>
  <c r="K276" i="7"/>
  <c r="H276" i="7" s="1"/>
  <c r="K284" i="7"/>
  <c r="H284" i="7" s="1"/>
  <c r="K292" i="7"/>
  <c r="H292" i="7" s="1"/>
  <c r="K300" i="7"/>
  <c r="H300" i="7" s="1"/>
  <c r="K308" i="7"/>
  <c r="H308" i="7" s="1"/>
  <c r="K316" i="7"/>
  <c r="H316" i="7" s="1"/>
  <c r="K324" i="7"/>
  <c r="H324" i="7" s="1"/>
  <c r="K332" i="7"/>
  <c r="H332" i="7" s="1"/>
  <c r="K340" i="7"/>
  <c r="H340" i="7" s="1"/>
  <c r="K348" i="7"/>
  <c r="H348" i="7" s="1"/>
  <c r="K356" i="7"/>
  <c r="H356" i="7" s="1"/>
  <c r="K364" i="7"/>
  <c r="H364" i="7" s="1"/>
  <c r="K372" i="7"/>
  <c r="H372" i="7" s="1"/>
  <c r="K380" i="7"/>
  <c r="H380" i="7" s="1"/>
  <c r="K388" i="7"/>
  <c r="H388" i="7" s="1"/>
  <c r="K396" i="7"/>
  <c r="H396" i="7" s="1"/>
  <c r="K404" i="7"/>
  <c r="H404" i="7" s="1"/>
  <c r="K412" i="7"/>
  <c r="H412" i="7" s="1"/>
  <c r="K420" i="7"/>
  <c r="H420" i="7" s="1"/>
  <c r="K428" i="7"/>
  <c r="H428" i="7" s="1"/>
  <c r="K436" i="7"/>
  <c r="H436" i="7" s="1"/>
  <c r="K444" i="7"/>
  <c r="H444" i="7" s="1"/>
  <c r="K452" i="7"/>
  <c r="H452" i="7" s="1"/>
  <c r="K460" i="7"/>
  <c r="H460" i="7" s="1"/>
  <c r="K468" i="7"/>
  <c r="H468" i="7" s="1"/>
  <c r="K476" i="7"/>
  <c r="H476" i="7" s="1"/>
  <c r="K484" i="7"/>
  <c r="H484" i="7" s="1"/>
  <c r="K492" i="7"/>
  <c r="H492" i="7" s="1"/>
  <c r="K500" i="7"/>
  <c r="H500" i="7" s="1"/>
  <c r="K508" i="7"/>
  <c r="H508" i="7" s="1"/>
  <c r="K516" i="7"/>
  <c r="H516" i="7" s="1"/>
  <c r="K524" i="7"/>
  <c r="H524" i="7" s="1"/>
  <c r="K532" i="7"/>
  <c r="H532" i="7" s="1"/>
  <c r="K540" i="7"/>
  <c r="H540" i="7" s="1"/>
  <c r="K13" i="7"/>
  <c r="K21" i="7"/>
  <c r="H21" i="7" s="1"/>
  <c r="K29" i="7"/>
  <c r="H29" i="7" s="1"/>
  <c r="K37" i="7"/>
  <c r="H37" i="7" s="1"/>
  <c r="K45" i="7"/>
  <c r="H45" i="7" s="1"/>
  <c r="K53" i="7"/>
  <c r="H53" i="7" s="1"/>
  <c r="K61" i="7"/>
  <c r="H61" i="7" s="1"/>
  <c r="K69" i="7"/>
  <c r="H69" i="7" s="1"/>
  <c r="K77" i="7"/>
  <c r="H77" i="7" s="1"/>
  <c r="K85" i="7"/>
  <c r="H85" i="7" s="1"/>
  <c r="K93" i="7"/>
  <c r="H93" i="7" s="1"/>
  <c r="K101" i="7"/>
  <c r="H101" i="7" s="1"/>
  <c r="K109" i="7"/>
  <c r="H109" i="7" s="1"/>
  <c r="K117" i="7"/>
  <c r="H117" i="7" s="1"/>
  <c r="K125" i="7"/>
  <c r="H125" i="7" s="1"/>
  <c r="K133" i="7"/>
  <c r="H133" i="7" s="1"/>
  <c r="K141" i="7"/>
  <c r="H141" i="7" s="1"/>
  <c r="K149" i="7"/>
  <c r="H149" i="7" s="1"/>
  <c r="K157" i="7"/>
  <c r="H157" i="7" s="1"/>
  <c r="K165" i="7"/>
  <c r="H165" i="7" s="1"/>
  <c r="K173" i="7"/>
  <c r="H173" i="7" s="1"/>
  <c r="K181" i="7"/>
  <c r="H181" i="7" s="1"/>
  <c r="K189" i="7"/>
  <c r="H189" i="7" s="1"/>
  <c r="K197" i="7"/>
  <c r="H197" i="7" s="1"/>
  <c r="K205" i="7"/>
  <c r="H205" i="7" s="1"/>
  <c r="K213" i="7"/>
  <c r="H213" i="7" s="1"/>
  <c r="K221" i="7"/>
  <c r="H221" i="7" s="1"/>
  <c r="K229" i="7"/>
  <c r="H229" i="7" s="1"/>
  <c r="K237" i="7"/>
  <c r="H237" i="7" s="1"/>
  <c r="K245" i="7"/>
  <c r="H245" i="7" s="1"/>
  <c r="K253" i="7"/>
  <c r="H253" i="7" s="1"/>
  <c r="K261" i="7"/>
  <c r="H261" i="7" s="1"/>
  <c r="K269" i="7"/>
  <c r="H269" i="7" s="1"/>
  <c r="K277" i="7"/>
  <c r="H277" i="7" s="1"/>
  <c r="K285" i="7"/>
  <c r="H285" i="7" s="1"/>
  <c r="K293" i="7"/>
  <c r="H293" i="7" s="1"/>
  <c r="K301" i="7"/>
  <c r="H301" i="7" s="1"/>
  <c r="K309" i="7"/>
  <c r="H309" i="7" s="1"/>
  <c r="K317" i="7"/>
  <c r="H317" i="7" s="1"/>
  <c r="K325" i="7"/>
  <c r="H325" i="7" s="1"/>
  <c r="K333" i="7"/>
  <c r="H333" i="7" s="1"/>
  <c r="K341" i="7"/>
  <c r="H341" i="7" s="1"/>
  <c r="K349" i="7"/>
  <c r="H349" i="7" s="1"/>
  <c r="K357" i="7"/>
  <c r="H357" i="7" s="1"/>
  <c r="K365" i="7"/>
  <c r="H365" i="7" s="1"/>
  <c r="K373" i="7"/>
  <c r="H373" i="7" s="1"/>
  <c r="K381" i="7"/>
  <c r="H381" i="7" s="1"/>
  <c r="K389" i="7"/>
  <c r="H389" i="7" s="1"/>
  <c r="K397" i="7"/>
  <c r="H397" i="7" s="1"/>
  <c r="K405" i="7"/>
  <c r="H405" i="7" s="1"/>
  <c r="K413" i="7"/>
  <c r="H413" i="7" s="1"/>
  <c r="K421" i="7"/>
  <c r="H421" i="7" s="1"/>
  <c r="K429" i="7"/>
  <c r="H429" i="7" s="1"/>
  <c r="K437" i="7"/>
  <c r="H437" i="7" s="1"/>
  <c r="K445" i="7"/>
  <c r="H445" i="7" s="1"/>
  <c r="K453" i="7"/>
  <c r="H453" i="7" s="1"/>
  <c r="K461" i="7"/>
  <c r="H461" i="7" s="1"/>
  <c r="K469" i="7"/>
  <c r="H469" i="7" s="1"/>
  <c r="K477" i="7"/>
  <c r="H477" i="7" s="1"/>
  <c r="K485" i="7"/>
  <c r="H485" i="7" s="1"/>
  <c r="K493" i="7"/>
  <c r="H493" i="7" s="1"/>
  <c r="K501" i="7"/>
  <c r="H501" i="7" s="1"/>
  <c r="K509" i="7"/>
  <c r="H509" i="7" s="1"/>
  <c r="K517" i="7"/>
  <c r="H517" i="7" s="1"/>
  <c r="K525" i="7"/>
  <c r="H525" i="7" s="1"/>
  <c r="K533" i="7"/>
  <c r="H533" i="7" s="1"/>
  <c r="K541" i="7"/>
  <c r="H541" i="7" s="1"/>
  <c r="K549" i="7"/>
  <c r="H549" i="7" s="1"/>
  <c r="K557" i="7"/>
  <c r="H557" i="7" s="1"/>
  <c r="K565" i="7"/>
  <c r="H565" i="7" s="1"/>
  <c r="K573" i="7"/>
  <c r="H573" i="7" s="1"/>
  <c r="K581" i="7"/>
  <c r="H581" i="7" s="1"/>
  <c r="K589" i="7"/>
  <c r="H589" i="7" s="1"/>
  <c r="K597" i="7"/>
  <c r="H597" i="7" s="1"/>
  <c r="K14" i="7"/>
  <c r="K22" i="7"/>
  <c r="H22" i="7" s="1"/>
  <c r="K30" i="7"/>
  <c r="H30" i="7" s="1"/>
  <c r="K38" i="7"/>
  <c r="H38" i="7" s="1"/>
  <c r="K46" i="7"/>
  <c r="H46" i="7" s="1"/>
  <c r="K54" i="7"/>
  <c r="H54" i="7" s="1"/>
  <c r="K62" i="7"/>
  <c r="H62" i="7" s="1"/>
  <c r="K70" i="7"/>
  <c r="H70" i="7" s="1"/>
  <c r="K78" i="7"/>
  <c r="H78" i="7" s="1"/>
  <c r="K86" i="7"/>
  <c r="H86" i="7" s="1"/>
  <c r="K94" i="7"/>
  <c r="H94" i="7" s="1"/>
  <c r="K102" i="7"/>
  <c r="H102" i="7" s="1"/>
  <c r="K110" i="7"/>
  <c r="H110" i="7" s="1"/>
  <c r="K118" i="7"/>
  <c r="H118" i="7" s="1"/>
  <c r="K126" i="7"/>
  <c r="H126" i="7" s="1"/>
  <c r="K134" i="7"/>
  <c r="H134" i="7" s="1"/>
  <c r="K142" i="7"/>
  <c r="H142" i="7" s="1"/>
  <c r="K150" i="7"/>
  <c r="H150" i="7" s="1"/>
  <c r="K158" i="7"/>
  <c r="H158" i="7" s="1"/>
  <c r="K166" i="7"/>
  <c r="H166" i="7" s="1"/>
  <c r="K174" i="7"/>
  <c r="H174" i="7" s="1"/>
  <c r="K182" i="7"/>
  <c r="H182" i="7" s="1"/>
  <c r="K190" i="7"/>
  <c r="H190" i="7" s="1"/>
  <c r="K198" i="7"/>
  <c r="H198" i="7" s="1"/>
  <c r="K206" i="7"/>
  <c r="H206" i="7" s="1"/>
  <c r="K214" i="7"/>
  <c r="H214" i="7" s="1"/>
  <c r="K222" i="7"/>
  <c r="H222" i="7" s="1"/>
  <c r="K230" i="7"/>
  <c r="H230" i="7" s="1"/>
  <c r="K238" i="7"/>
  <c r="H238" i="7" s="1"/>
  <c r="K246" i="7"/>
  <c r="H246" i="7" s="1"/>
  <c r="K254" i="7"/>
  <c r="H254" i="7" s="1"/>
  <c r="K262" i="7"/>
  <c r="H262" i="7" s="1"/>
  <c r="K270" i="7"/>
  <c r="H270" i="7" s="1"/>
  <c r="K278" i="7"/>
  <c r="H278" i="7" s="1"/>
  <c r="K286" i="7"/>
  <c r="H286" i="7" s="1"/>
  <c r="K294" i="7"/>
  <c r="H294" i="7" s="1"/>
  <c r="K302" i="7"/>
  <c r="H302" i="7" s="1"/>
  <c r="K310" i="7"/>
  <c r="H310" i="7" s="1"/>
  <c r="K318" i="7"/>
  <c r="H318" i="7" s="1"/>
  <c r="K326" i="7"/>
  <c r="H326" i="7" s="1"/>
  <c r="K334" i="7"/>
  <c r="H334" i="7" s="1"/>
  <c r="K342" i="7"/>
  <c r="H342" i="7" s="1"/>
  <c r="K350" i="7"/>
  <c r="H350" i="7" s="1"/>
  <c r="K358" i="7"/>
  <c r="H358" i="7" s="1"/>
  <c r="K366" i="7"/>
  <c r="H366" i="7" s="1"/>
  <c r="K374" i="7"/>
  <c r="H374" i="7" s="1"/>
  <c r="K382" i="7"/>
  <c r="H382" i="7" s="1"/>
  <c r="K390" i="7"/>
  <c r="H390" i="7" s="1"/>
  <c r="K398" i="7"/>
  <c r="H398" i="7" s="1"/>
  <c r="K406" i="7"/>
  <c r="H406" i="7" s="1"/>
  <c r="K414" i="7"/>
  <c r="H414" i="7" s="1"/>
  <c r="K422" i="7"/>
  <c r="H422" i="7" s="1"/>
  <c r="K430" i="7"/>
  <c r="H430" i="7" s="1"/>
  <c r="K438" i="7"/>
  <c r="H438" i="7" s="1"/>
  <c r="K446" i="7"/>
  <c r="H446" i="7" s="1"/>
  <c r="K454" i="7"/>
  <c r="H454" i="7" s="1"/>
  <c r="K462" i="7"/>
  <c r="H462" i="7" s="1"/>
  <c r="K470" i="7"/>
  <c r="H470" i="7" s="1"/>
  <c r="K478" i="7"/>
  <c r="H478" i="7" s="1"/>
  <c r="K486" i="7"/>
  <c r="H486" i="7" s="1"/>
  <c r="K494" i="7"/>
  <c r="H494" i="7" s="1"/>
  <c r="K502" i="7"/>
  <c r="H502" i="7" s="1"/>
  <c r="K510" i="7"/>
  <c r="H510" i="7" s="1"/>
  <c r="K518" i="7"/>
  <c r="H518" i="7" s="1"/>
  <c r="K526" i="7"/>
  <c r="H526" i="7" s="1"/>
  <c r="K534" i="7"/>
  <c r="H534" i="7" s="1"/>
  <c r="K542" i="7"/>
  <c r="H542" i="7" s="1"/>
  <c r="K15" i="7"/>
  <c r="H15" i="7" s="1"/>
  <c r="K23" i="7"/>
  <c r="H23" i="7" s="1"/>
  <c r="K31" i="7"/>
  <c r="H31" i="7" s="1"/>
  <c r="K39" i="7"/>
  <c r="H39" i="7" s="1"/>
  <c r="K47" i="7"/>
  <c r="H47" i="7" s="1"/>
  <c r="K55" i="7"/>
  <c r="H55" i="7" s="1"/>
  <c r="K63" i="7"/>
  <c r="H63" i="7" s="1"/>
  <c r="K71" i="7"/>
  <c r="H71" i="7" s="1"/>
  <c r="K79" i="7"/>
  <c r="H79" i="7" s="1"/>
  <c r="K87" i="7"/>
  <c r="H87" i="7" s="1"/>
  <c r="K95" i="7"/>
  <c r="H95" i="7" s="1"/>
  <c r="K103" i="7"/>
  <c r="H103" i="7" s="1"/>
  <c r="K111" i="7"/>
  <c r="H111" i="7" s="1"/>
  <c r="K119" i="7"/>
  <c r="H119" i="7" s="1"/>
  <c r="K127" i="7"/>
  <c r="H127" i="7" s="1"/>
  <c r="K135" i="7"/>
  <c r="H135" i="7" s="1"/>
  <c r="K143" i="7"/>
  <c r="H143" i="7" s="1"/>
  <c r="K151" i="7"/>
  <c r="H151" i="7" s="1"/>
  <c r="K159" i="7"/>
  <c r="H159" i="7" s="1"/>
  <c r="K167" i="7"/>
  <c r="H167" i="7" s="1"/>
  <c r="K175" i="7"/>
  <c r="H175" i="7" s="1"/>
  <c r="K183" i="7"/>
  <c r="H183" i="7" s="1"/>
  <c r="K191" i="7"/>
  <c r="H191" i="7" s="1"/>
  <c r="K199" i="7"/>
  <c r="H199" i="7" s="1"/>
  <c r="K207" i="7"/>
  <c r="H207" i="7" s="1"/>
  <c r="K215" i="7"/>
  <c r="H215" i="7" s="1"/>
  <c r="K223" i="7"/>
  <c r="H223" i="7" s="1"/>
  <c r="K231" i="7"/>
  <c r="H231" i="7" s="1"/>
  <c r="K239" i="7"/>
  <c r="H239" i="7" s="1"/>
  <c r="K247" i="7"/>
  <c r="H247" i="7" s="1"/>
  <c r="K255" i="7"/>
  <c r="H255" i="7" s="1"/>
  <c r="K263" i="7"/>
  <c r="H263" i="7" s="1"/>
  <c r="K271" i="7"/>
  <c r="H271" i="7" s="1"/>
  <c r="K279" i="7"/>
  <c r="H279" i="7" s="1"/>
  <c r="K287" i="7"/>
  <c r="H287" i="7" s="1"/>
  <c r="K295" i="7"/>
  <c r="H295" i="7" s="1"/>
  <c r="K303" i="7"/>
  <c r="H303" i="7" s="1"/>
  <c r="K311" i="7"/>
  <c r="H311" i="7" s="1"/>
  <c r="K319" i="7"/>
  <c r="H319" i="7" s="1"/>
  <c r="K327" i="7"/>
  <c r="H327" i="7" s="1"/>
  <c r="K335" i="7"/>
  <c r="H335" i="7" s="1"/>
  <c r="K343" i="7"/>
  <c r="H343" i="7" s="1"/>
  <c r="K351" i="7"/>
  <c r="H351" i="7" s="1"/>
  <c r="K359" i="7"/>
  <c r="H359" i="7" s="1"/>
  <c r="K367" i="7"/>
  <c r="H367" i="7" s="1"/>
  <c r="K375" i="7"/>
  <c r="H375" i="7" s="1"/>
  <c r="K383" i="7"/>
  <c r="H383" i="7" s="1"/>
  <c r="K391" i="7"/>
  <c r="H391" i="7" s="1"/>
  <c r="K399" i="7"/>
  <c r="H399" i="7" s="1"/>
  <c r="K407" i="7"/>
  <c r="H407" i="7" s="1"/>
  <c r="K415" i="7"/>
  <c r="H415" i="7" s="1"/>
  <c r="K423" i="7"/>
  <c r="H423" i="7" s="1"/>
  <c r="K431" i="7"/>
  <c r="H431" i="7" s="1"/>
  <c r="K439" i="7"/>
  <c r="H439" i="7" s="1"/>
  <c r="K447" i="7"/>
  <c r="H447" i="7" s="1"/>
  <c r="K455" i="7"/>
  <c r="H455" i="7" s="1"/>
  <c r="K463" i="7"/>
  <c r="H463" i="7" s="1"/>
  <c r="K471" i="7"/>
  <c r="H471" i="7" s="1"/>
  <c r="K479" i="7"/>
  <c r="H479" i="7" s="1"/>
  <c r="K487" i="7"/>
  <c r="H487" i="7" s="1"/>
  <c r="K495" i="7"/>
  <c r="H495" i="7" s="1"/>
  <c r="K503" i="7"/>
  <c r="H503" i="7" s="1"/>
  <c r="K511" i="7"/>
  <c r="H511" i="7" s="1"/>
  <c r="K519" i="7"/>
  <c r="H519" i="7" s="1"/>
  <c r="K527" i="7"/>
  <c r="H527" i="7" s="1"/>
  <c r="K535" i="7"/>
  <c r="H535" i="7" s="1"/>
  <c r="K543" i="7"/>
  <c r="H543" i="7" s="1"/>
  <c r="K16" i="7"/>
  <c r="H16" i="7" s="1"/>
  <c r="K24" i="7"/>
  <c r="H24" i="7" s="1"/>
  <c r="K32" i="7"/>
  <c r="H32" i="7" s="1"/>
  <c r="K40" i="7"/>
  <c r="H40" i="7" s="1"/>
  <c r="K48" i="7"/>
  <c r="H48" i="7" s="1"/>
  <c r="K56" i="7"/>
  <c r="H56" i="7" s="1"/>
  <c r="K64" i="7"/>
  <c r="H64" i="7" s="1"/>
  <c r="K72" i="7"/>
  <c r="H72" i="7" s="1"/>
  <c r="K80" i="7"/>
  <c r="H80" i="7" s="1"/>
  <c r="K88" i="7"/>
  <c r="H88" i="7" s="1"/>
  <c r="K96" i="7"/>
  <c r="H96" i="7" s="1"/>
  <c r="K104" i="7"/>
  <c r="H104" i="7" s="1"/>
  <c r="K112" i="7"/>
  <c r="H112" i="7" s="1"/>
  <c r="K120" i="7"/>
  <c r="H120" i="7" s="1"/>
  <c r="K128" i="7"/>
  <c r="H128" i="7" s="1"/>
  <c r="K136" i="7"/>
  <c r="H136" i="7" s="1"/>
  <c r="K144" i="7"/>
  <c r="H144" i="7" s="1"/>
  <c r="K152" i="7"/>
  <c r="H152" i="7" s="1"/>
  <c r="K160" i="7"/>
  <c r="H160" i="7" s="1"/>
  <c r="K168" i="7"/>
  <c r="H168" i="7" s="1"/>
  <c r="K176" i="7"/>
  <c r="H176" i="7" s="1"/>
  <c r="K184" i="7"/>
  <c r="H184" i="7" s="1"/>
  <c r="K192" i="7"/>
  <c r="H192" i="7" s="1"/>
  <c r="K200" i="7"/>
  <c r="H200" i="7" s="1"/>
  <c r="K208" i="7"/>
  <c r="H208" i="7" s="1"/>
  <c r="K216" i="7"/>
  <c r="H216" i="7" s="1"/>
  <c r="K224" i="7"/>
  <c r="H224" i="7" s="1"/>
  <c r="K232" i="7"/>
  <c r="H232" i="7" s="1"/>
  <c r="K240" i="7"/>
  <c r="H240" i="7" s="1"/>
  <c r="K248" i="7"/>
  <c r="H248" i="7" s="1"/>
  <c r="K256" i="7"/>
  <c r="H256" i="7" s="1"/>
  <c r="K264" i="7"/>
  <c r="H264" i="7" s="1"/>
  <c r="K272" i="7"/>
  <c r="H272" i="7" s="1"/>
  <c r="K280" i="7"/>
  <c r="H280" i="7" s="1"/>
  <c r="K288" i="7"/>
  <c r="H288" i="7" s="1"/>
  <c r="K296" i="7"/>
  <c r="H296" i="7" s="1"/>
  <c r="K304" i="7"/>
  <c r="H304" i="7" s="1"/>
  <c r="K312" i="7"/>
  <c r="H312" i="7" s="1"/>
  <c r="K320" i="7"/>
  <c r="H320" i="7" s="1"/>
  <c r="K328" i="7"/>
  <c r="H328" i="7" s="1"/>
  <c r="K336" i="7"/>
  <c r="H336" i="7" s="1"/>
  <c r="K344" i="7"/>
  <c r="H344" i="7" s="1"/>
  <c r="K352" i="7"/>
  <c r="H352" i="7" s="1"/>
  <c r="K360" i="7"/>
  <c r="H360" i="7" s="1"/>
  <c r="K368" i="7"/>
  <c r="H368" i="7" s="1"/>
  <c r="K376" i="7"/>
  <c r="H376" i="7" s="1"/>
  <c r="K384" i="7"/>
  <c r="H384" i="7" s="1"/>
  <c r="K392" i="7"/>
  <c r="H392" i="7" s="1"/>
  <c r="K400" i="7"/>
  <c r="H400" i="7" s="1"/>
  <c r="K408" i="7"/>
  <c r="H408" i="7" s="1"/>
  <c r="K416" i="7"/>
  <c r="H416" i="7" s="1"/>
  <c r="K424" i="7"/>
  <c r="H424" i="7" s="1"/>
  <c r="K432" i="7"/>
  <c r="H432" i="7" s="1"/>
  <c r="K440" i="7"/>
  <c r="H440" i="7" s="1"/>
  <c r="K448" i="7"/>
  <c r="H448" i="7" s="1"/>
  <c r="K456" i="7"/>
  <c r="H456" i="7" s="1"/>
  <c r="K464" i="7"/>
  <c r="H464" i="7" s="1"/>
  <c r="K472" i="7"/>
  <c r="H472" i="7" s="1"/>
  <c r="K480" i="7"/>
  <c r="H480" i="7" s="1"/>
  <c r="K488" i="7"/>
  <c r="H488" i="7" s="1"/>
  <c r="K496" i="7"/>
  <c r="H496" i="7" s="1"/>
  <c r="K504" i="7"/>
  <c r="H504" i="7" s="1"/>
  <c r="K512" i="7"/>
  <c r="H512" i="7" s="1"/>
  <c r="K520" i="7"/>
  <c r="H520" i="7" s="1"/>
  <c r="K528" i="7"/>
  <c r="H528" i="7" s="1"/>
  <c r="K536" i="7"/>
  <c r="H536" i="7" s="1"/>
  <c r="K544" i="7"/>
  <c r="H544" i="7" s="1"/>
  <c r="K552" i="7"/>
  <c r="H552" i="7" s="1"/>
  <c r="K560" i="7"/>
  <c r="H560" i="7" s="1"/>
  <c r="K568" i="7"/>
  <c r="H568" i="7" s="1"/>
  <c r="K576" i="7"/>
  <c r="H576" i="7" s="1"/>
  <c r="K584" i="7"/>
  <c r="H584" i="7" s="1"/>
  <c r="K592" i="7"/>
  <c r="H592" i="7" s="1"/>
  <c r="K600" i="7"/>
  <c r="H600" i="7" s="1"/>
  <c r="K608" i="7"/>
  <c r="H608" i="7" s="1"/>
  <c r="K616" i="7"/>
  <c r="H616" i="7" s="1"/>
  <c r="K624" i="7"/>
  <c r="H624" i="7" s="1"/>
  <c r="K632" i="7"/>
  <c r="H632" i="7" s="1"/>
  <c r="K640" i="7"/>
  <c r="H640" i="7" s="1"/>
  <c r="K648" i="7"/>
  <c r="H648" i="7" s="1"/>
  <c r="K656" i="7"/>
  <c r="H656" i="7" s="1"/>
  <c r="K664" i="7"/>
  <c r="H664" i="7" s="1"/>
  <c r="K672" i="7"/>
  <c r="H672" i="7" s="1"/>
  <c r="K680" i="7"/>
  <c r="H680" i="7" s="1"/>
  <c r="K688" i="7"/>
  <c r="H688" i="7" s="1"/>
  <c r="K17" i="7"/>
  <c r="H17" i="7" s="1"/>
  <c r="K25" i="7"/>
  <c r="H25" i="7" s="1"/>
  <c r="K33" i="7"/>
  <c r="H33" i="7" s="1"/>
  <c r="K41" i="7"/>
  <c r="H41" i="7" s="1"/>
  <c r="K49" i="7"/>
  <c r="H49" i="7" s="1"/>
  <c r="K57" i="7"/>
  <c r="H57" i="7" s="1"/>
  <c r="K65" i="7"/>
  <c r="H65" i="7" s="1"/>
  <c r="K73" i="7"/>
  <c r="H73" i="7" s="1"/>
  <c r="K81" i="7"/>
  <c r="H81" i="7" s="1"/>
  <c r="K89" i="7"/>
  <c r="H89" i="7" s="1"/>
  <c r="K97" i="7"/>
  <c r="H97" i="7" s="1"/>
  <c r="K105" i="7"/>
  <c r="H105" i="7" s="1"/>
  <c r="K113" i="7"/>
  <c r="H113" i="7" s="1"/>
  <c r="K121" i="7"/>
  <c r="H121" i="7" s="1"/>
  <c r="K129" i="7"/>
  <c r="H129" i="7" s="1"/>
  <c r="K137" i="7"/>
  <c r="H137" i="7" s="1"/>
  <c r="K145" i="7"/>
  <c r="H145" i="7" s="1"/>
  <c r="K153" i="7"/>
  <c r="H153" i="7" s="1"/>
  <c r="K161" i="7"/>
  <c r="H161" i="7" s="1"/>
  <c r="K169" i="7"/>
  <c r="H169" i="7" s="1"/>
  <c r="K177" i="7"/>
  <c r="H177" i="7" s="1"/>
  <c r="K185" i="7"/>
  <c r="H185" i="7" s="1"/>
  <c r="K193" i="7"/>
  <c r="H193" i="7" s="1"/>
  <c r="K201" i="7"/>
  <c r="H201" i="7" s="1"/>
  <c r="K209" i="7"/>
  <c r="H209" i="7" s="1"/>
  <c r="K217" i="7"/>
  <c r="H217" i="7" s="1"/>
  <c r="K225" i="7"/>
  <c r="H225" i="7" s="1"/>
  <c r="K233" i="7"/>
  <c r="H233" i="7" s="1"/>
  <c r="K241" i="7"/>
  <c r="H241" i="7" s="1"/>
  <c r="K249" i="7"/>
  <c r="H249" i="7" s="1"/>
  <c r="K257" i="7"/>
  <c r="H257" i="7" s="1"/>
  <c r="K265" i="7"/>
  <c r="H265" i="7" s="1"/>
  <c r="K273" i="7"/>
  <c r="H273" i="7" s="1"/>
  <c r="K281" i="7"/>
  <c r="H281" i="7" s="1"/>
  <c r="K289" i="7"/>
  <c r="H289" i="7" s="1"/>
  <c r="K297" i="7"/>
  <c r="H297" i="7" s="1"/>
  <c r="K305" i="7"/>
  <c r="H305" i="7" s="1"/>
  <c r="K313" i="7"/>
  <c r="H313" i="7" s="1"/>
  <c r="K321" i="7"/>
  <c r="H321" i="7" s="1"/>
  <c r="K329" i="7"/>
  <c r="H329" i="7" s="1"/>
  <c r="K337" i="7"/>
  <c r="H337" i="7" s="1"/>
  <c r="K345" i="7"/>
  <c r="H345" i="7" s="1"/>
  <c r="K353" i="7"/>
  <c r="H353" i="7" s="1"/>
  <c r="K361" i="7"/>
  <c r="H361" i="7" s="1"/>
  <c r="K369" i="7"/>
  <c r="H369" i="7" s="1"/>
  <c r="K377" i="7"/>
  <c r="H377" i="7" s="1"/>
  <c r="K385" i="7"/>
  <c r="H385" i="7" s="1"/>
  <c r="K393" i="7"/>
  <c r="H393" i="7" s="1"/>
  <c r="K401" i="7"/>
  <c r="H401" i="7" s="1"/>
  <c r="K409" i="7"/>
  <c r="H409" i="7" s="1"/>
  <c r="K417" i="7"/>
  <c r="H417" i="7" s="1"/>
  <c r="K425" i="7"/>
  <c r="H425" i="7" s="1"/>
  <c r="K433" i="7"/>
  <c r="H433" i="7" s="1"/>
  <c r="K441" i="7"/>
  <c r="H441" i="7" s="1"/>
  <c r="K449" i="7"/>
  <c r="H449" i="7" s="1"/>
  <c r="K457" i="7"/>
  <c r="H457" i="7" s="1"/>
  <c r="K465" i="7"/>
  <c r="H465" i="7" s="1"/>
  <c r="K473" i="7"/>
  <c r="H473" i="7" s="1"/>
  <c r="K481" i="7"/>
  <c r="H481" i="7" s="1"/>
  <c r="K489" i="7"/>
  <c r="H489" i="7" s="1"/>
  <c r="K497" i="7"/>
  <c r="H497" i="7" s="1"/>
  <c r="K505" i="7"/>
  <c r="H505" i="7" s="1"/>
  <c r="K513" i="7"/>
  <c r="H513" i="7" s="1"/>
  <c r="K521" i="7"/>
  <c r="H521" i="7" s="1"/>
  <c r="K529" i="7"/>
  <c r="H529" i="7" s="1"/>
  <c r="K537" i="7"/>
  <c r="H537" i="7" s="1"/>
  <c r="K545" i="7"/>
  <c r="H545" i="7" s="1"/>
  <c r="K553" i="7"/>
  <c r="H553" i="7" s="1"/>
  <c r="K561" i="7"/>
  <c r="H561" i="7" s="1"/>
  <c r="K569" i="7"/>
  <c r="H569" i="7" s="1"/>
  <c r="K577" i="7"/>
  <c r="H577" i="7" s="1"/>
  <c r="K585" i="7"/>
  <c r="H585" i="7" s="1"/>
  <c r="K593" i="7"/>
  <c r="H593" i="7" s="1"/>
  <c r="K601" i="7"/>
  <c r="H601" i="7" s="1"/>
  <c r="K609" i="7"/>
  <c r="H609" i="7" s="1"/>
  <c r="K617" i="7"/>
  <c r="H617" i="7" s="1"/>
  <c r="K625" i="7"/>
  <c r="H625" i="7" s="1"/>
  <c r="K633" i="7"/>
  <c r="H633" i="7" s="1"/>
  <c r="K641" i="7"/>
  <c r="H641" i="7" s="1"/>
  <c r="K649" i="7"/>
  <c r="H649" i="7" s="1"/>
  <c r="K657" i="7"/>
  <c r="H657" i="7" s="1"/>
  <c r="K665" i="7"/>
  <c r="H665" i="7" s="1"/>
  <c r="K673" i="7"/>
  <c r="H673" i="7" s="1"/>
  <c r="K681" i="7"/>
  <c r="H681" i="7" s="1"/>
  <c r="K689" i="7"/>
  <c r="H689" i="7" s="1"/>
  <c r="K547" i="7"/>
  <c r="H547" i="7" s="1"/>
  <c r="K563" i="7"/>
  <c r="H563" i="7" s="1"/>
  <c r="K579" i="7"/>
  <c r="H579" i="7" s="1"/>
  <c r="K595" i="7"/>
  <c r="H595" i="7" s="1"/>
  <c r="K606" i="7"/>
  <c r="H606" i="7" s="1"/>
  <c r="K618" i="7"/>
  <c r="H618" i="7" s="1"/>
  <c r="K628" i="7"/>
  <c r="H628" i="7" s="1"/>
  <c r="K638" i="7"/>
  <c r="H638" i="7" s="1"/>
  <c r="K650" i="7"/>
  <c r="H650" i="7" s="1"/>
  <c r="K660" i="7"/>
  <c r="H660" i="7" s="1"/>
  <c r="K670" i="7"/>
  <c r="H670" i="7" s="1"/>
  <c r="K682" i="7"/>
  <c r="H682" i="7" s="1"/>
  <c r="K692" i="7"/>
  <c r="H692" i="7" s="1"/>
  <c r="K700" i="7"/>
  <c r="H700" i="7" s="1"/>
  <c r="K708" i="7"/>
  <c r="H708" i="7" s="1"/>
  <c r="K716" i="7"/>
  <c r="H716" i="7" s="1"/>
  <c r="K724" i="7"/>
  <c r="H724" i="7" s="1"/>
  <c r="K732" i="7"/>
  <c r="H732" i="7" s="1"/>
  <c r="K740" i="7"/>
  <c r="H740" i="7" s="1"/>
  <c r="K748" i="7"/>
  <c r="H748" i="7" s="1"/>
  <c r="K756" i="7"/>
  <c r="H756" i="7" s="1"/>
  <c r="K764" i="7"/>
  <c r="H764" i="7" s="1"/>
  <c r="K772" i="7"/>
  <c r="H772" i="7" s="1"/>
  <c r="K780" i="7"/>
  <c r="H780" i="7" s="1"/>
  <c r="K788" i="7"/>
  <c r="H788" i="7" s="1"/>
  <c r="K796" i="7"/>
  <c r="H796" i="7" s="1"/>
  <c r="K804" i="7"/>
  <c r="H804" i="7" s="1"/>
  <c r="K812" i="7"/>
  <c r="H812" i="7" s="1"/>
  <c r="K820" i="7"/>
  <c r="H820" i="7" s="1"/>
  <c r="K828" i="7"/>
  <c r="H828" i="7" s="1"/>
  <c r="K836" i="7"/>
  <c r="H836" i="7" s="1"/>
  <c r="K844" i="7"/>
  <c r="H844" i="7" s="1"/>
  <c r="K852" i="7"/>
  <c r="H852" i="7" s="1"/>
  <c r="K860" i="7"/>
  <c r="H860" i="7" s="1"/>
  <c r="K868" i="7"/>
  <c r="H868" i="7" s="1"/>
  <c r="K876" i="7"/>
  <c r="H876" i="7" s="1"/>
  <c r="K884" i="7"/>
  <c r="H884" i="7" s="1"/>
  <c r="K892" i="7"/>
  <c r="H892" i="7" s="1"/>
  <c r="K900" i="7"/>
  <c r="H900" i="7" s="1"/>
  <c r="K908" i="7"/>
  <c r="H908" i="7" s="1"/>
  <c r="K916" i="7"/>
  <c r="H916" i="7" s="1"/>
  <c r="K924" i="7"/>
  <c r="H924" i="7" s="1"/>
  <c r="K932" i="7"/>
  <c r="H932" i="7" s="1"/>
  <c r="K940" i="7"/>
  <c r="H940" i="7" s="1"/>
  <c r="K948" i="7"/>
  <c r="H948" i="7" s="1"/>
  <c r="K956" i="7"/>
  <c r="H956" i="7" s="1"/>
  <c r="K964" i="7"/>
  <c r="H964" i="7" s="1"/>
  <c r="K972" i="7"/>
  <c r="H972" i="7" s="1"/>
  <c r="K980" i="7"/>
  <c r="H980" i="7" s="1"/>
  <c r="K988" i="7"/>
  <c r="H988" i="7" s="1"/>
  <c r="K996" i="7"/>
  <c r="H996" i="7" s="1"/>
  <c r="K715" i="7"/>
  <c r="H715" i="7" s="1"/>
  <c r="K915" i="7"/>
  <c r="H915" i="7" s="1"/>
  <c r="K963" i="7"/>
  <c r="H963" i="7" s="1"/>
  <c r="K548" i="7"/>
  <c r="H548" i="7" s="1"/>
  <c r="K564" i="7"/>
  <c r="H564" i="7" s="1"/>
  <c r="K580" i="7"/>
  <c r="H580" i="7" s="1"/>
  <c r="K596" i="7"/>
  <c r="H596" i="7" s="1"/>
  <c r="K607" i="7"/>
  <c r="H607" i="7" s="1"/>
  <c r="K619" i="7"/>
  <c r="H619" i="7" s="1"/>
  <c r="K629" i="7"/>
  <c r="H629" i="7" s="1"/>
  <c r="K639" i="7"/>
  <c r="H639" i="7" s="1"/>
  <c r="K651" i="7"/>
  <c r="H651" i="7" s="1"/>
  <c r="K661" i="7"/>
  <c r="H661" i="7" s="1"/>
  <c r="K671" i="7"/>
  <c r="H671" i="7" s="1"/>
  <c r="K683" i="7"/>
  <c r="H683" i="7" s="1"/>
  <c r="K693" i="7"/>
  <c r="H693" i="7" s="1"/>
  <c r="K701" i="7"/>
  <c r="H701" i="7" s="1"/>
  <c r="K709" i="7"/>
  <c r="H709" i="7" s="1"/>
  <c r="K717" i="7"/>
  <c r="H717" i="7" s="1"/>
  <c r="K725" i="7"/>
  <c r="H725" i="7" s="1"/>
  <c r="K733" i="7"/>
  <c r="H733" i="7" s="1"/>
  <c r="K741" i="7"/>
  <c r="H741" i="7" s="1"/>
  <c r="K749" i="7"/>
  <c r="H749" i="7" s="1"/>
  <c r="K757" i="7"/>
  <c r="H757" i="7" s="1"/>
  <c r="K765" i="7"/>
  <c r="H765" i="7" s="1"/>
  <c r="K773" i="7"/>
  <c r="H773" i="7" s="1"/>
  <c r="K781" i="7"/>
  <c r="H781" i="7" s="1"/>
  <c r="K789" i="7"/>
  <c r="H789" i="7" s="1"/>
  <c r="K797" i="7"/>
  <c r="H797" i="7" s="1"/>
  <c r="K805" i="7"/>
  <c r="H805" i="7" s="1"/>
  <c r="K813" i="7"/>
  <c r="H813" i="7" s="1"/>
  <c r="K821" i="7"/>
  <c r="H821" i="7" s="1"/>
  <c r="K829" i="7"/>
  <c r="H829" i="7" s="1"/>
  <c r="K837" i="7"/>
  <c r="H837" i="7" s="1"/>
  <c r="K845" i="7"/>
  <c r="H845" i="7" s="1"/>
  <c r="K853" i="7"/>
  <c r="H853" i="7" s="1"/>
  <c r="K861" i="7"/>
  <c r="H861" i="7" s="1"/>
  <c r="K869" i="7"/>
  <c r="H869" i="7" s="1"/>
  <c r="K877" i="7"/>
  <c r="H877" i="7" s="1"/>
  <c r="K885" i="7"/>
  <c r="H885" i="7" s="1"/>
  <c r="K893" i="7"/>
  <c r="H893" i="7" s="1"/>
  <c r="K901" i="7"/>
  <c r="H901" i="7" s="1"/>
  <c r="K909" i="7"/>
  <c r="H909" i="7" s="1"/>
  <c r="K917" i="7"/>
  <c r="H917" i="7" s="1"/>
  <c r="K925" i="7"/>
  <c r="H925" i="7" s="1"/>
  <c r="K933" i="7"/>
  <c r="H933" i="7" s="1"/>
  <c r="K941" i="7"/>
  <c r="H941" i="7" s="1"/>
  <c r="K949" i="7"/>
  <c r="H949" i="7" s="1"/>
  <c r="K957" i="7"/>
  <c r="H957" i="7" s="1"/>
  <c r="K965" i="7"/>
  <c r="H965" i="7" s="1"/>
  <c r="K973" i="7"/>
  <c r="H973" i="7" s="1"/>
  <c r="K981" i="7"/>
  <c r="H981" i="7" s="1"/>
  <c r="K989" i="7"/>
  <c r="H989" i="7" s="1"/>
  <c r="K997" i="7"/>
  <c r="H997" i="7" s="1"/>
  <c r="K669" i="7"/>
  <c r="H669" i="7" s="1"/>
  <c r="K819" i="7"/>
  <c r="H819" i="7" s="1"/>
  <c r="K859" i="7"/>
  <c r="H859" i="7" s="1"/>
  <c r="K899" i="7"/>
  <c r="H899" i="7" s="1"/>
  <c r="K939" i="7"/>
  <c r="H939" i="7" s="1"/>
  <c r="K987" i="7"/>
  <c r="H987" i="7" s="1"/>
  <c r="K550" i="7"/>
  <c r="H550" i="7" s="1"/>
  <c r="K566" i="7"/>
  <c r="H566" i="7" s="1"/>
  <c r="K582" i="7"/>
  <c r="H582" i="7" s="1"/>
  <c r="K598" i="7"/>
  <c r="H598" i="7" s="1"/>
  <c r="K610" i="7"/>
  <c r="H610" i="7" s="1"/>
  <c r="K620" i="7"/>
  <c r="H620" i="7" s="1"/>
  <c r="K630" i="7"/>
  <c r="H630" i="7" s="1"/>
  <c r="K642" i="7"/>
  <c r="H642" i="7" s="1"/>
  <c r="K652" i="7"/>
  <c r="H652" i="7" s="1"/>
  <c r="K662" i="7"/>
  <c r="H662" i="7" s="1"/>
  <c r="K674" i="7"/>
  <c r="H674" i="7" s="1"/>
  <c r="K684" i="7"/>
  <c r="H684" i="7" s="1"/>
  <c r="K694" i="7"/>
  <c r="H694" i="7" s="1"/>
  <c r="K702" i="7"/>
  <c r="H702" i="7" s="1"/>
  <c r="K710" i="7"/>
  <c r="H710" i="7" s="1"/>
  <c r="K718" i="7"/>
  <c r="H718" i="7" s="1"/>
  <c r="K726" i="7"/>
  <c r="H726" i="7" s="1"/>
  <c r="K734" i="7"/>
  <c r="H734" i="7" s="1"/>
  <c r="K742" i="7"/>
  <c r="H742" i="7" s="1"/>
  <c r="K750" i="7"/>
  <c r="H750" i="7" s="1"/>
  <c r="K758" i="7"/>
  <c r="H758" i="7" s="1"/>
  <c r="K766" i="7"/>
  <c r="H766" i="7" s="1"/>
  <c r="K774" i="7"/>
  <c r="H774" i="7" s="1"/>
  <c r="K782" i="7"/>
  <c r="H782" i="7" s="1"/>
  <c r="K790" i="7"/>
  <c r="H790" i="7" s="1"/>
  <c r="K798" i="7"/>
  <c r="H798" i="7" s="1"/>
  <c r="K806" i="7"/>
  <c r="H806" i="7" s="1"/>
  <c r="K814" i="7"/>
  <c r="H814" i="7" s="1"/>
  <c r="K822" i="7"/>
  <c r="H822" i="7" s="1"/>
  <c r="K830" i="7"/>
  <c r="H830" i="7" s="1"/>
  <c r="K838" i="7"/>
  <c r="H838" i="7" s="1"/>
  <c r="K846" i="7"/>
  <c r="H846" i="7" s="1"/>
  <c r="K854" i="7"/>
  <c r="H854" i="7" s="1"/>
  <c r="K862" i="7"/>
  <c r="H862" i="7" s="1"/>
  <c r="K870" i="7"/>
  <c r="H870" i="7" s="1"/>
  <c r="K878" i="7"/>
  <c r="H878" i="7" s="1"/>
  <c r="K886" i="7"/>
  <c r="H886" i="7" s="1"/>
  <c r="K894" i="7"/>
  <c r="H894" i="7" s="1"/>
  <c r="K902" i="7"/>
  <c r="H902" i="7" s="1"/>
  <c r="K910" i="7"/>
  <c r="H910" i="7" s="1"/>
  <c r="K918" i="7"/>
  <c r="H918" i="7" s="1"/>
  <c r="K926" i="7"/>
  <c r="H926" i="7" s="1"/>
  <c r="K934" i="7"/>
  <c r="H934" i="7" s="1"/>
  <c r="K942" i="7"/>
  <c r="H942" i="7" s="1"/>
  <c r="K950" i="7"/>
  <c r="H950" i="7" s="1"/>
  <c r="K958" i="7"/>
  <c r="H958" i="7" s="1"/>
  <c r="K966" i="7"/>
  <c r="H966" i="7" s="1"/>
  <c r="K974" i="7"/>
  <c r="H974" i="7" s="1"/>
  <c r="K982" i="7"/>
  <c r="H982" i="7" s="1"/>
  <c r="K990" i="7"/>
  <c r="H990" i="7" s="1"/>
  <c r="K998" i="7"/>
  <c r="H998" i="7" s="1"/>
  <c r="K679" i="7"/>
  <c r="H679" i="7" s="1"/>
  <c r="K827" i="7"/>
  <c r="H827" i="7" s="1"/>
  <c r="K851" i="7"/>
  <c r="H851" i="7" s="1"/>
  <c r="K883" i="7"/>
  <c r="H883" i="7" s="1"/>
  <c r="K931" i="7"/>
  <c r="H931" i="7" s="1"/>
  <c r="K979" i="7"/>
  <c r="H979" i="7" s="1"/>
  <c r="K551" i="7"/>
  <c r="H551" i="7" s="1"/>
  <c r="K567" i="7"/>
  <c r="H567" i="7" s="1"/>
  <c r="K583" i="7"/>
  <c r="H583" i="7" s="1"/>
  <c r="K599" i="7"/>
  <c r="H599" i="7" s="1"/>
  <c r="K611" i="7"/>
  <c r="H611" i="7" s="1"/>
  <c r="K621" i="7"/>
  <c r="H621" i="7" s="1"/>
  <c r="K631" i="7"/>
  <c r="H631" i="7" s="1"/>
  <c r="K643" i="7"/>
  <c r="H643" i="7" s="1"/>
  <c r="K653" i="7"/>
  <c r="H653" i="7" s="1"/>
  <c r="K663" i="7"/>
  <c r="H663" i="7" s="1"/>
  <c r="K675" i="7"/>
  <c r="H675" i="7" s="1"/>
  <c r="K685" i="7"/>
  <c r="H685" i="7" s="1"/>
  <c r="K695" i="7"/>
  <c r="H695" i="7" s="1"/>
  <c r="K703" i="7"/>
  <c r="H703" i="7" s="1"/>
  <c r="K711" i="7"/>
  <c r="H711" i="7" s="1"/>
  <c r="K719" i="7"/>
  <c r="H719" i="7" s="1"/>
  <c r="K727" i="7"/>
  <c r="H727" i="7" s="1"/>
  <c r="K735" i="7"/>
  <c r="H735" i="7" s="1"/>
  <c r="K743" i="7"/>
  <c r="H743" i="7" s="1"/>
  <c r="K751" i="7"/>
  <c r="H751" i="7" s="1"/>
  <c r="K759" i="7"/>
  <c r="H759" i="7" s="1"/>
  <c r="K767" i="7"/>
  <c r="H767" i="7" s="1"/>
  <c r="K775" i="7"/>
  <c r="H775" i="7" s="1"/>
  <c r="K783" i="7"/>
  <c r="H783" i="7" s="1"/>
  <c r="K791" i="7"/>
  <c r="H791" i="7" s="1"/>
  <c r="K799" i="7"/>
  <c r="H799" i="7" s="1"/>
  <c r="K807" i="7"/>
  <c r="H807" i="7" s="1"/>
  <c r="K815" i="7"/>
  <c r="H815" i="7" s="1"/>
  <c r="K823" i="7"/>
  <c r="H823" i="7" s="1"/>
  <c r="K831" i="7"/>
  <c r="H831" i="7" s="1"/>
  <c r="K839" i="7"/>
  <c r="H839" i="7" s="1"/>
  <c r="K847" i="7"/>
  <c r="H847" i="7" s="1"/>
  <c r="K855" i="7"/>
  <c r="H855" i="7" s="1"/>
  <c r="K863" i="7"/>
  <c r="H863" i="7" s="1"/>
  <c r="K871" i="7"/>
  <c r="H871" i="7" s="1"/>
  <c r="K879" i="7"/>
  <c r="H879" i="7" s="1"/>
  <c r="K887" i="7"/>
  <c r="H887" i="7" s="1"/>
  <c r="K895" i="7"/>
  <c r="H895" i="7" s="1"/>
  <c r="K903" i="7"/>
  <c r="H903" i="7" s="1"/>
  <c r="K911" i="7"/>
  <c r="H911" i="7" s="1"/>
  <c r="K919" i="7"/>
  <c r="H919" i="7" s="1"/>
  <c r="K927" i="7"/>
  <c r="H927" i="7" s="1"/>
  <c r="K935" i="7"/>
  <c r="H935" i="7" s="1"/>
  <c r="K943" i="7"/>
  <c r="H943" i="7" s="1"/>
  <c r="K951" i="7"/>
  <c r="H951" i="7" s="1"/>
  <c r="K959" i="7"/>
  <c r="H959" i="7" s="1"/>
  <c r="K967" i="7"/>
  <c r="H967" i="7" s="1"/>
  <c r="K975" i="7"/>
  <c r="H975" i="7" s="1"/>
  <c r="K983" i="7"/>
  <c r="H983" i="7" s="1"/>
  <c r="K991" i="7"/>
  <c r="H991" i="7" s="1"/>
  <c r="K999" i="7"/>
  <c r="H999" i="7" s="1"/>
  <c r="K707" i="7"/>
  <c r="H707" i="7" s="1"/>
  <c r="K891" i="7"/>
  <c r="H891" i="7" s="1"/>
  <c r="K955" i="7"/>
  <c r="H955" i="7" s="1"/>
  <c r="K555" i="7"/>
  <c r="H555" i="7" s="1"/>
  <c r="K571" i="7"/>
  <c r="H571" i="7" s="1"/>
  <c r="K587" i="7"/>
  <c r="H587" i="7" s="1"/>
  <c r="K602" i="7"/>
  <c r="H602" i="7" s="1"/>
  <c r="K612" i="7"/>
  <c r="H612" i="7" s="1"/>
  <c r="K622" i="7"/>
  <c r="H622" i="7" s="1"/>
  <c r="K634" i="7"/>
  <c r="H634" i="7" s="1"/>
  <c r="K644" i="7"/>
  <c r="H644" i="7" s="1"/>
  <c r="K654" i="7"/>
  <c r="H654" i="7" s="1"/>
  <c r="K666" i="7"/>
  <c r="H666" i="7" s="1"/>
  <c r="K676" i="7"/>
  <c r="H676" i="7" s="1"/>
  <c r="K686" i="7"/>
  <c r="H686" i="7" s="1"/>
  <c r="K696" i="7"/>
  <c r="H696" i="7" s="1"/>
  <c r="K704" i="7"/>
  <c r="H704" i="7" s="1"/>
  <c r="K712" i="7"/>
  <c r="H712" i="7" s="1"/>
  <c r="K720" i="7"/>
  <c r="H720" i="7" s="1"/>
  <c r="K728" i="7"/>
  <c r="H728" i="7" s="1"/>
  <c r="K736" i="7"/>
  <c r="H736" i="7" s="1"/>
  <c r="K744" i="7"/>
  <c r="H744" i="7" s="1"/>
  <c r="K752" i="7"/>
  <c r="H752" i="7" s="1"/>
  <c r="K760" i="7"/>
  <c r="H760" i="7" s="1"/>
  <c r="K768" i="7"/>
  <c r="H768" i="7" s="1"/>
  <c r="K776" i="7"/>
  <c r="H776" i="7" s="1"/>
  <c r="K784" i="7"/>
  <c r="H784" i="7" s="1"/>
  <c r="K792" i="7"/>
  <c r="H792" i="7" s="1"/>
  <c r="K800" i="7"/>
  <c r="H800" i="7" s="1"/>
  <c r="K808" i="7"/>
  <c r="H808" i="7" s="1"/>
  <c r="K816" i="7"/>
  <c r="H816" i="7" s="1"/>
  <c r="K824" i="7"/>
  <c r="H824" i="7" s="1"/>
  <c r="K832" i="7"/>
  <c r="H832" i="7" s="1"/>
  <c r="K840" i="7"/>
  <c r="H840" i="7" s="1"/>
  <c r="K848" i="7"/>
  <c r="H848" i="7" s="1"/>
  <c r="K856" i="7"/>
  <c r="H856" i="7" s="1"/>
  <c r="K864" i="7"/>
  <c r="H864" i="7" s="1"/>
  <c r="K872" i="7"/>
  <c r="H872" i="7" s="1"/>
  <c r="K880" i="7"/>
  <c r="H880" i="7" s="1"/>
  <c r="K888" i="7"/>
  <c r="H888" i="7" s="1"/>
  <c r="K896" i="7"/>
  <c r="H896" i="7" s="1"/>
  <c r="K904" i="7"/>
  <c r="H904" i="7" s="1"/>
  <c r="K912" i="7"/>
  <c r="H912" i="7" s="1"/>
  <c r="K920" i="7"/>
  <c r="H920" i="7" s="1"/>
  <c r="K928" i="7"/>
  <c r="H928" i="7" s="1"/>
  <c r="K936" i="7"/>
  <c r="H936" i="7" s="1"/>
  <c r="K944" i="7"/>
  <c r="H944" i="7" s="1"/>
  <c r="K952" i="7"/>
  <c r="H952" i="7" s="1"/>
  <c r="K960" i="7"/>
  <c r="H960" i="7" s="1"/>
  <c r="K968" i="7"/>
  <c r="H968" i="7" s="1"/>
  <c r="K976" i="7"/>
  <c r="H976" i="7" s="1"/>
  <c r="K984" i="7"/>
  <c r="H984" i="7" s="1"/>
  <c r="K992" i="7"/>
  <c r="H992" i="7" s="1"/>
  <c r="K1000" i="7"/>
  <c r="H1000" i="7" s="1"/>
  <c r="K731" i="7"/>
  <c r="H731" i="7" s="1"/>
  <c r="K995" i="7"/>
  <c r="H995" i="7" s="1"/>
  <c r="K556" i="7"/>
  <c r="H556" i="7" s="1"/>
  <c r="K572" i="7"/>
  <c r="H572" i="7" s="1"/>
  <c r="K588" i="7"/>
  <c r="H588" i="7" s="1"/>
  <c r="K603" i="7"/>
  <c r="H603" i="7" s="1"/>
  <c r="K613" i="7"/>
  <c r="H613" i="7" s="1"/>
  <c r="K623" i="7"/>
  <c r="H623" i="7" s="1"/>
  <c r="K635" i="7"/>
  <c r="H635" i="7" s="1"/>
  <c r="K645" i="7"/>
  <c r="H645" i="7" s="1"/>
  <c r="K655" i="7"/>
  <c r="H655" i="7" s="1"/>
  <c r="K667" i="7"/>
  <c r="H667" i="7" s="1"/>
  <c r="K677" i="7"/>
  <c r="H677" i="7" s="1"/>
  <c r="K687" i="7"/>
  <c r="H687" i="7" s="1"/>
  <c r="K697" i="7"/>
  <c r="H697" i="7" s="1"/>
  <c r="K705" i="7"/>
  <c r="H705" i="7" s="1"/>
  <c r="K713" i="7"/>
  <c r="H713" i="7" s="1"/>
  <c r="K721" i="7"/>
  <c r="H721" i="7" s="1"/>
  <c r="K729" i="7"/>
  <c r="H729" i="7" s="1"/>
  <c r="K737" i="7"/>
  <c r="H737" i="7" s="1"/>
  <c r="K745" i="7"/>
  <c r="H745" i="7" s="1"/>
  <c r="K753" i="7"/>
  <c r="H753" i="7" s="1"/>
  <c r="K761" i="7"/>
  <c r="H761" i="7" s="1"/>
  <c r="K769" i="7"/>
  <c r="H769" i="7" s="1"/>
  <c r="K777" i="7"/>
  <c r="H777" i="7" s="1"/>
  <c r="K785" i="7"/>
  <c r="H785" i="7" s="1"/>
  <c r="K793" i="7"/>
  <c r="H793" i="7" s="1"/>
  <c r="K801" i="7"/>
  <c r="H801" i="7" s="1"/>
  <c r="K809" i="7"/>
  <c r="H809" i="7" s="1"/>
  <c r="K817" i="7"/>
  <c r="H817" i="7" s="1"/>
  <c r="K825" i="7"/>
  <c r="H825" i="7" s="1"/>
  <c r="K833" i="7"/>
  <c r="H833" i="7" s="1"/>
  <c r="K841" i="7"/>
  <c r="H841" i="7" s="1"/>
  <c r="K849" i="7"/>
  <c r="H849" i="7" s="1"/>
  <c r="K857" i="7"/>
  <c r="H857" i="7" s="1"/>
  <c r="K865" i="7"/>
  <c r="H865" i="7" s="1"/>
  <c r="K873" i="7"/>
  <c r="H873" i="7" s="1"/>
  <c r="K881" i="7"/>
  <c r="H881" i="7" s="1"/>
  <c r="K889" i="7"/>
  <c r="H889" i="7" s="1"/>
  <c r="K897" i="7"/>
  <c r="H897" i="7" s="1"/>
  <c r="K905" i="7"/>
  <c r="H905" i="7" s="1"/>
  <c r="K913" i="7"/>
  <c r="H913" i="7" s="1"/>
  <c r="K921" i="7"/>
  <c r="H921" i="7" s="1"/>
  <c r="K929" i="7"/>
  <c r="H929" i="7" s="1"/>
  <c r="K937" i="7"/>
  <c r="H937" i="7" s="1"/>
  <c r="K945" i="7"/>
  <c r="H945" i="7" s="1"/>
  <c r="K953" i="7"/>
  <c r="H953" i="7" s="1"/>
  <c r="K961" i="7"/>
  <c r="H961" i="7" s="1"/>
  <c r="K969" i="7"/>
  <c r="H969" i="7" s="1"/>
  <c r="K977" i="7"/>
  <c r="H977" i="7" s="1"/>
  <c r="K985" i="7"/>
  <c r="H985" i="7" s="1"/>
  <c r="K993" i="7"/>
  <c r="H993" i="7" s="1"/>
  <c r="K1001" i="7"/>
  <c r="H1001" i="7" s="1"/>
  <c r="K575" i="7"/>
  <c r="H575" i="7" s="1"/>
  <c r="K591" i="7"/>
  <c r="H591" i="7" s="1"/>
  <c r="K615" i="7"/>
  <c r="H615" i="7" s="1"/>
  <c r="K637" i="7"/>
  <c r="H637" i="7" s="1"/>
  <c r="K659" i="7"/>
  <c r="H659" i="7" s="1"/>
  <c r="K699" i="7"/>
  <c r="H699" i="7" s="1"/>
  <c r="K739" i="7"/>
  <c r="H739" i="7" s="1"/>
  <c r="K755" i="7"/>
  <c r="H755" i="7" s="1"/>
  <c r="K771" i="7"/>
  <c r="H771" i="7" s="1"/>
  <c r="K787" i="7"/>
  <c r="H787" i="7" s="1"/>
  <c r="K803" i="7"/>
  <c r="H803" i="7" s="1"/>
  <c r="K835" i="7"/>
  <c r="H835" i="7" s="1"/>
  <c r="K867" i="7"/>
  <c r="H867" i="7" s="1"/>
  <c r="K907" i="7"/>
  <c r="H907" i="7" s="1"/>
  <c r="K947" i="7"/>
  <c r="H947" i="7" s="1"/>
  <c r="K558" i="7"/>
  <c r="H558" i="7" s="1"/>
  <c r="K574" i="7"/>
  <c r="H574" i="7" s="1"/>
  <c r="K590" i="7"/>
  <c r="H590" i="7" s="1"/>
  <c r="K604" i="7"/>
  <c r="H604" i="7" s="1"/>
  <c r="K614" i="7"/>
  <c r="H614" i="7" s="1"/>
  <c r="K626" i="7"/>
  <c r="H626" i="7" s="1"/>
  <c r="K636" i="7"/>
  <c r="H636" i="7" s="1"/>
  <c r="K646" i="7"/>
  <c r="H646" i="7" s="1"/>
  <c r="K658" i="7"/>
  <c r="H658" i="7" s="1"/>
  <c r="K668" i="7"/>
  <c r="H668" i="7" s="1"/>
  <c r="K678" i="7"/>
  <c r="H678" i="7" s="1"/>
  <c r="K690" i="7"/>
  <c r="H690" i="7" s="1"/>
  <c r="K698" i="7"/>
  <c r="H698" i="7" s="1"/>
  <c r="K706" i="7"/>
  <c r="H706" i="7" s="1"/>
  <c r="K714" i="7"/>
  <c r="H714" i="7" s="1"/>
  <c r="K722" i="7"/>
  <c r="H722" i="7" s="1"/>
  <c r="K730" i="7"/>
  <c r="H730" i="7" s="1"/>
  <c r="K738" i="7"/>
  <c r="H738" i="7" s="1"/>
  <c r="K746" i="7"/>
  <c r="H746" i="7" s="1"/>
  <c r="K754" i="7"/>
  <c r="H754" i="7" s="1"/>
  <c r="K762" i="7"/>
  <c r="H762" i="7" s="1"/>
  <c r="K770" i="7"/>
  <c r="H770" i="7" s="1"/>
  <c r="K778" i="7"/>
  <c r="H778" i="7" s="1"/>
  <c r="K786" i="7"/>
  <c r="H786" i="7" s="1"/>
  <c r="K794" i="7"/>
  <c r="H794" i="7" s="1"/>
  <c r="K802" i="7"/>
  <c r="H802" i="7" s="1"/>
  <c r="K810" i="7"/>
  <c r="H810" i="7" s="1"/>
  <c r="K818" i="7"/>
  <c r="H818" i="7" s="1"/>
  <c r="K826" i="7"/>
  <c r="H826" i="7" s="1"/>
  <c r="K834" i="7"/>
  <c r="H834" i="7" s="1"/>
  <c r="K842" i="7"/>
  <c r="H842" i="7" s="1"/>
  <c r="K850" i="7"/>
  <c r="H850" i="7" s="1"/>
  <c r="K858" i="7"/>
  <c r="H858" i="7" s="1"/>
  <c r="K866" i="7"/>
  <c r="H866" i="7" s="1"/>
  <c r="K874" i="7"/>
  <c r="H874" i="7" s="1"/>
  <c r="K882" i="7"/>
  <c r="H882" i="7" s="1"/>
  <c r="K890" i="7"/>
  <c r="H890" i="7" s="1"/>
  <c r="K898" i="7"/>
  <c r="H898" i="7" s="1"/>
  <c r="K906" i="7"/>
  <c r="H906" i="7" s="1"/>
  <c r="K914" i="7"/>
  <c r="H914" i="7" s="1"/>
  <c r="K922" i="7"/>
  <c r="H922" i="7" s="1"/>
  <c r="K930" i="7"/>
  <c r="H930" i="7" s="1"/>
  <c r="K938" i="7"/>
  <c r="H938" i="7" s="1"/>
  <c r="K946" i="7"/>
  <c r="H946" i="7" s="1"/>
  <c r="K954" i="7"/>
  <c r="H954" i="7" s="1"/>
  <c r="K962" i="7"/>
  <c r="H962" i="7" s="1"/>
  <c r="K970" i="7"/>
  <c r="H970" i="7" s="1"/>
  <c r="K978" i="7"/>
  <c r="H978" i="7" s="1"/>
  <c r="K986" i="7"/>
  <c r="H986" i="7" s="1"/>
  <c r="K994" i="7"/>
  <c r="H994" i="7" s="1"/>
  <c r="K559" i="7"/>
  <c r="H559" i="7" s="1"/>
  <c r="K605" i="7"/>
  <c r="H605" i="7" s="1"/>
  <c r="K627" i="7"/>
  <c r="H627" i="7" s="1"/>
  <c r="K647" i="7"/>
  <c r="H647" i="7" s="1"/>
  <c r="K691" i="7"/>
  <c r="H691" i="7" s="1"/>
  <c r="K723" i="7"/>
  <c r="H723" i="7" s="1"/>
  <c r="K747" i="7"/>
  <c r="H747" i="7" s="1"/>
  <c r="K763" i="7"/>
  <c r="H763" i="7" s="1"/>
  <c r="K779" i="7"/>
  <c r="H779" i="7" s="1"/>
  <c r="K795" i="7"/>
  <c r="H795" i="7" s="1"/>
  <c r="K811" i="7"/>
  <c r="H811" i="7" s="1"/>
  <c r="K843" i="7"/>
  <c r="H843" i="7" s="1"/>
  <c r="K875" i="7"/>
  <c r="H875" i="7" s="1"/>
  <c r="K923" i="7"/>
  <c r="H923" i="7" s="1"/>
  <c r="K971" i="7"/>
  <c r="H971" i="7" s="1"/>
  <c r="AR100" i="15"/>
  <c r="AR178" i="15"/>
  <c r="B14" i="17" a="1"/>
  <c r="B14" i="17" s="1"/>
  <c r="B22" i="17" a="1"/>
  <c r="B22" i="17" s="1"/>
  <c r="B30" i="17" a="1"/>
  <c r="B30" i="17" s="1"/>
  <c r="B38" i="17" a="1"/>
  <c r="B38" i="17" s="1"/>
  <c r="B46" i="17" a="1"/>
  <c r="B46" i="17" s="1"/>
  <c r="B54" i="17" a="1"/>
  <c r="B54" i="17" s="1"/>
  <c r="B62" i="17" a="1"/>
  <c r="B62" i="17" s="1"/>
  <c r="B70" i="17" a="1"/>
  <c r="B70" i="17" s="1"/>
  <c r="B78" i="17" a="1"/>
  <c r="B78" i="17" s="1"/>
  <c r="B86" i="17" a="1"/>
  <c r="B86" i="17" s="1"/>
  <c r="B94" i="17" a="1"/>
  <c r="B94" i="17" s="1"/>
  <c r="B102" i="17" a="1"/>
  <c r="B102" i="17" s="1"/>
  <c r="B110" i="17" a="1"/>
  <c r="B110" i="17" s="1"/>
  <c r="B118" i="17" a="1"/>
  <c r="B118" i="17" s="1"/>
  <c r="B126" i="17" a="1"/>
  <c r="B126" i="17" s="1"/>
  <c r="B134" i="17" a="1"/>
  <c r="B134" i="17" s="1"/>
  <c r="B142" i="17" a="1"/>
  <c r="B142" i="17" s="1"/>
  <c r="B150" i="17" a="1"/>
  <c r="B150" i="17" s="1"/>
  <c r="B158" i="17" a="1"/>
  <c r="B158" i="17" s="1"/>
  <c r="B166" i="17" a="1"/>
  <c r="B166" i="17" s="1"/>
  <c r="B174" i="17" a="1"/>
  <c r="B174" i="17" s="1"/>
  <c r="B182" i="17" a="1"/>
  <c r="B182" i="17" s="1"/>
  <c r="B190" i="17" a="1"/>
  <c r="B190" i="17" s="1"/>
  <c r="B198" i="17" a="1"/>
  <c r="B198" i="17" s="1"/>
  <c r="B206" i="17" a="1"/>
  <c r="B206" i="17" s="1"/>
  <c r="B214" i="17" a="1"/>
  <c r="B214" i="17" s="1"/>
  <c r="B222" i="17" a="1"/>
  <c r="B222" i="17" s="1"/>
  <c r="B230" i="17" a="1"/>
  <c r="B230" i="17" s="1"/>
  <c r="B238" i="17" a="1"/>
  <c r="B238" i="17" s="1"/>
  <c r="B246" i="17" a="1"/>
  <c r="B246" i="17" s="1"/>
  <c r="B254" i="17" a="1"/>
  <c r="B254" i="17" s="1"/>
  <c r="B255" i="17" a="1"/>
  <c r="B255" i="17" s="1"/>
  <c r="B7" i="17" a="1"/>
  <c r="B7" i="17" s="1"/>
  <c r="B15" i="17" a="1"/>
  <c r="B15" i="17" s="1"/>
  <c r="B23" i="17" a="1"/>
  <c r="B23" i="17" s="1"/>
  <c r="B31" i="17" a="1"/>
  <c r="B31" i="17" s="1"/>
  <c r="B39" i="17" a="1"/>
  <c r="B39" i="17" s="1"/>
  <c r="B47" i="17" a="1"/>
  <c r="B47" i="17" s="1"/>
  <c r="B55" i="17" a="1"/>
  <c r="B55" i="17" s="1"/>
  <c r="B63" i="17" a="1"/>
  <c r="B63" i="17" s="1"/>
  <c r="B71" i="17" a="1"/>
  <c r="B71" i="17" s="1"/>
  <c r="B79" i="17" a="1"/>
  <c r="B79" i="17" s="1"/>
  <c r="B87" i="17" a="1"/>
  <c r="B87" i="17" s="1"/>
  <c r="B95" i="17" a="1"/>
  <c r="B95" i="17" s="1"/>
  <c r="B103" i="17" a="1"/>
  <c r="B103" i="17" s="1"/>
  <c r="B111" i="17" a="1"/>
  <c r="B111" i="17" s="1"/>
  <c r="B119" i="17" a="1"/>
  <c r="B119" i="17" s="1"/>
  <c r="B127" i="17" a="1"/>
  <c r="B127" i="17" s="1"/>
  <c r="B135" i="17" a="1"/>
  <c r="B135" i="17" s="1"/>
  <c r="B143" i="17" a="1"/>
  <c r="B143" i="17" s="1"/>
  <c r="B151" i="17" a="1"/>
  <c r="B151" i="17" s="1"/>
  <c r="B159" i="17" a="1"/>
  <c r="B159" i="17" s="1"/>
  <c r="B167" i="17" a="1"/>
  <c r="B167" i="17" s="1"/>
  <c r="B175" i="17" a="1"/>
  <c r="B175" i="17" s="1"/>
  <c r="B183" i="17" a="1"/>
  <c r="B183" i="17" s="1"/>
  <c r="B191" i="17" a="1"/>
  <c r="B191" i="17" s="1"/>
  <c r="B199" i="17" a="1"/>
  <c r="B199" i="17" s="1"/>
  <c r="B207" i="17" a="1"/>
  <c r="B207" i="17" s="1"/>
  <c r="B215" i="17" a="1"/>
  <c r="B215" i="17" s="1"/>
  <c r="B223" i="17" a="1"/>
  <c r="B223" i="17" s="1"/>
  <c r="B231" i="17" a="1"/>
  <c r="B231" i="17" s="1"/>
  <c r="B239" i="17" a="1"/>
  <c r="B239" i="17" s="1"/>
  <c r="B247" i="17" a="1"/>
  <c r="B247" i="17" s="1"/>
  <c r="B8" i="17" a="1"/>
  <c r="B8" i="17" s="1"/>
  <c r="B16" i="17" a="1"/>
  <c r="B16" i="17" s="1"/>
  <c r="B24" i="17" a="1"/>
  <c r="B24" i="17" s="1"/>
  <c r="B32" i="17" a="1"/>
  <c r="B32" i="17" s="1"/>
  <c r="B40" i="17" a="1"/>
  <c r="B40" i="17" s="1"/>
  <c r="B48" i="17" a="1"/>
  <c r="B48" i="17" s="1"/>
  <c r="B56" i="17" a="1"/>
  <c r="B56" i="17" s="1"/>
  <c r="B64" i="17" a="1"/>
  <c r="B64" i="17" s="1"/>
  <c r="B72" i="17" a="1"/>
  <c r="B72" i="17" s="1"/>
  <c r="B80" i="17" a="1"/>
  <c r="B80" i="17" s="1"/>
  <c r="B88" i="17" a="1"/>
  <c r="B88" i="17" s="1"/>
  <c r="B96" i="17" a="1"/>
  <c r="B96" i="17" s="1"/>
  <c r="B104" i="17" a="1"/>
  <c r="B104" i="17" s="1"/>
  <c r="B112" i="17" a="1"/>
  <c r="B112" i="17" s="1"/>
  <c r="B120" i="17" a="1"/>
  <c r="B120" i="17" s="1"/>
  <c r="B128" i="17" a="1"/>
  <c r="B128" i="17" s="1"/>
  <c r="B136" i="17" a="1"/>
  <c r="B136" i="17" s="1"/>
  <c r="B144" i="17" a="1"/>
  <c r="B144" i="17" s="1"/>
  <c r="B152" i="17" a="1"/>
  <c r="B152" i="17" s="1"/>
  <c r="B160" i="17" a="1"/>
  <c r="B160" i="17" s="1"/>
  <c r="B168" i="17" a="1"/>
  <c r="B168" i="17" s="1"/>
  <c r="B176" i="17" a="1"/>
  <c r="B176" i="17" s="1"/>
  <c r="B184" i="17" a="1"/>
  <c r="B184" i="17" s="1"/>
  <c r="B192" i="17" a="1"/>
  <c r="B192" i="17" s="1"/>
  <c r="B200" i="17" a="1"/>
  <c r="B200" i="17" s="1"/>
  <c r="B208" i="17" a="1"/>
  <c r="B208" i="17" s="1"/>
  <c r="B216" i="17" a="1"/>
  <c r="B216" i="17" s="1"/>
  <c r="B224" i="17" a="1"/>
  <c r="B224" i="17" s="1"/>
  <c r="B232" i="17" a="1"/>
  <c r="B232" i="17" s="1"/>
  <c r="B240" i="17" a="1"/>
  <c r="B240" i="17" s="1"/>
  <c r="B248" i="17" a="1"/>
  <c r="B248" i="17" s="1"/>
  <c r="B9" i="17" a="1"/>
  <c r="B9" i="17" s="1"/>
  <c r="B17" i="17" a="1"/>
  <c r="B17" i="17" s="1"/>
  <c r="B25" i="17" a="1"/>
  <c r="B25" i="17" s="1"/>
  <c r="B33" i="17" a="1"/>
  <c r="B33" i="17" s="1"/>
  <c r="B41" i="17" a="1"/>
  <c r="B41" i="17" s="1"/>
  <c r="B49" i="17" a="1"/>
  <c r="B49" i="17" s="1"/>
  <c r="B57" i="17" a="1"/>
  <c r="B57" i="17" s="1"/>
  <c r="B65" i="17" a="1"/>
  <c r="B65" i="17" s="1"/>
  <c r="B73" i="17" a="1"/>
  <c r="B73" i="17" s="1"/>
  <c r="B81" i="17" a="1"/>
  <c r="B81" i="17" s="1"/>
  <c r="B89" i="17" a="1"/>
  <c r="B89" i="17" s="1"/>
  <c r="B97" i="17" a="1"/>
  <c r="B97" i="17" s="1"/>
  <c r="B105" i="17" a="1"/>
  <c r="B105" i="17" s="1"/>
  <c r="B113" i="17" a="1"/>
  <c r="B113" i="17" s="1"/>
  <c r="B121" i="17" a="1"/>
  <c r="B121" i="17" s="1"/>
  <c r="B129" i="17" a="1"/>
  <c r="B129" i="17" s="1"/>
  <c r="B137" i="17" a="1"/>
  <c r="B137" i="17" s="1"/>
  <c r="B145" i="17" a="1"/>
  <c r="B145" i="17" s="1"/>
  <c r="B153" i="17" a="1"/>
  <c r="B153" i="17" s="1"/>
  <c r="B161" i="17" a="1"/>
  <c r="B161" i="17" s="1"/>
  <c r="B169" i="17" a="1"/>
  <c r="B169" i="17" s="1"/>
  <c r="B177" i="17" a="1"/>
  <c r="B177" i="17" s="1"/>
  <c r="B185" i="17" a="1"/>
  <c r="B185" i="17" s="1"/>
  <c r="B193" i="17" a="1"/>
  <c r="B193" i="17" s="1"/>
  <c r="B201" i="17" a="1"/>
  <c r="B201" i="17" s="1"/>
  <c r="B209" i="17" a="1"/>
  <c r="B209" i="17" s="1"/>
  <c r="B217" i="17" a="1"/>
  <c r="B217" i="17" s="1"/>
  <c r="B225" i="17" a="1"/>
  <c r="B225" i="17" s="1"/>
  <c r="B233" i="17" a="1"/>
  <c r="B233" i="17" s="1"/>
  <c r="B241" i="17" a="1"/>
  <c r="B241" i="17" s="1"/>
  <c r="B249" i="17" a="1"/>
  <c r="B249" i="17" s="1"/>
  <c r="B10" i="17" a="1"/>
  <c r="B10" i="17" s="1"/>
  <c r="B18" i="17" a="1"/>
  <c r="B18" i="17" s="1"/>
  <c r="B26" i="17" a="1"/>
  <c r="B26" i="17" s="1"/>
  <c r="B34" i="17" a="1"/>
  <c r="B34" i="17" s="1"/>
  <c r="B42" i="17" a="1"/>
  <c r="B42" i="17" s="1"/>
  <c r="B50" i="17" a="1"/>
  <c r="B50" i="17" s="1"/>
  <c r="B58" i="17" a="1"/>
  <c r="B58" i="17" s="1"/>
  <c r="B66" i="17" a="1"/>
  <c r="B66" i="17" s="1"/>
  <c r="B74" i="17" a="1"/>
  <c r="B74" i="17" s="1"/>
  <c r="B82" i="17" a="1"/>
  <c r="B82" i="17" s="1"/>
  <c r="B90" i="17" a="1"/>
  <c r="B90" i="17" s="1"/>
  <c r="B98" i="17" a="1"/>
  <c r="B98" i="17" s="1"/>
  <c r="B106" i="17" a="1"/>
  <c r="B106" i="17" s="1"/>
  <c r="B114" i="17" a="1"/>
  <c r="B114" i="17" s="1"/>
  <c r="B122" i="17" a="1"/>
  <c r="B122" i="17" s="1"/>
  <c r="B130" i="17" a="1"/>
  <c r="B130" i="17" s="1"/>
  <c r="B138" i="17" a="1"/>
  <c r="B138" i="17" s="1"/>
  <c r="B146" i="17" a="1"/>
  <c r="B146" i="17" s="1"/>
  <c r="B154" i="17" a="1"/>
  <c r="B154" i="17" s="1"/>
  <c r="B162" i="17" a="1"/>
  <c r="B162" i="17" s="1"/>
  <c r="B170" i="17" a="1"/>
  <c r="B170" i="17" s="1"/>
  <c r="B178" i="17" a="1"/>
  <c r="B178" i="17" s="1"/>
  <c r="B186" i="17" a="1"/>
  <c r="B186" i="17" s="1"/>
  <c r="B194" i="17" a="1"/>
  <c r="B194" i="17" s="1"/>
  <c r="B202" i="17" a="1"/>
  <c r="B202" i="17" s="1"/>
  <c r="B210" i="17" a="1"/>
  <c r="B210" i="17" s="1"/>
  <c r="B218" i="17" a="1"/>
  <c r="B218" i="17" s="1"/>
  <c r="B226" i="17" a="1"/>
  <c r="B226" i="17" s="1"/>
  <c r="B234" i="17" a="1"/>
  <c r="B234" i="17" s="1"/>
  <c r="B242" i="17" a="1"/>
  <c r="B242" i="17" s="1"/>
  <c r="B250" i="17" a="1"/>
  <c r="B250" i="17" s="1"/>
  <c r="B11" i="17" a="1"/>
  <c r="B11" i="17" s="1"/>
  <c r="B19" i="17" a="1"/>
  <c r="B19" i="17" s="1"/>
  <c r="B27" i="17" a="1"/>
  <c r="B27" i="17" s="1"/>
  <c r="B35" i="17" a="1"/>
  <c r="B35" i="17" s="1"/>
  <c r="B43" i="17" a="1"/>
  <c r="B43" i="17" s="1"/>
  <c r="B51" i="17" a="1"/>
  <c r="B51" i="17" s="1"/>
  <c r="B59" i="17" a="1"/>
  <c r="B59" i="17" s="1"/>
  <c r="B67" i="17" a="1"/>
  <c r="B67" i="17" s="1"/>
  <c r="B75" i="17" a="1"/>
  <c r="B75" i="17" s="1"/>
  <c r="B83" i="17" a="1"/>
  <c r="B83" i="17" s="1"/>
  <c r="B91" i="17" a="1"/>
  <c r="B91" i="17" s="1"/>
  <c r="B99" i="17" a="1"/>
  <c r="B99" i="17" s="1"/>
  <c r="B107" i="17" a="1"/>
  <c r="B107" i="17" s="1"/>
  <c r="B115" i="17" a="1"/>
  <c r="B115" i="17" s="1"/>
  <c r="B123" i="17" a="1"/>
  <c r="B123" i="17" s="1"/>
  <c r="B131" i="17" a="1"/>
  <c r="B131" i="17" s="1"/>
  <c r="B139" i="17" a="1"/>
  <c r="B139" i="17" s="1"/>
  <c r="B147" i="17" a="1"/>
  <c r="B147" i="17" s="1"/>
  <c r="B155" i="17" a="1"/>
  <c r="B155" i="17" s="1"/>
  <c r="B163" i="17" a="1"/>
  <c r="B163" i="17" s="1"/>
  <c r="B171" i="17" a="1"/>
  <c r="B171" i="17" s="1"/>
  <c r="B179" i="17" a="1"/>
  <c r="B179" i="17" s="1"/>
  <c r="B187" i="17" a="1"/>
  <c r="B187" i="17" s="1"/>
  <c r="B195" i="17" a="1"/>
  <c r="B195" i="17" s="1"/>
  <c r="B203" i="17" a="1"/>
  <c r="B203" i="17" s="1"/>
  <c r="B211" i="17" a="1"/>
  <c r="B211" i="17" s="1"/>
  <c r="B219" i="17" a="1"/>
  <c r="B219" i="17" s="1"/>
  <c r="B227" i="17" a="1"/>
  <c r="B227" i="17" s="1"/>
  <c r="B235" i="17" a="1"/>
  <c r="B235" i="17" s="1"/>
  <c r="B243" i="17" a="1"/>
  <c r="B243" i="17" s="1"/>
  <c r="B251" i="17" a="1"/>
  <c r="B251" i="17" s="1"/>
  <c r="B12" i="17" a="1"/>
  <c r="B12" i="17" s="1"/>
  <c r="B20" i="17" a="1"/>
  <c r="B20" i="17" s="1"/>
  <c r="B28" i="17" a="1"/>
  <c r="B28" i="17" s="1"/>
  <c r="B36" i="17" a="1"/>
  <c r="B36" i="17" s="1"/>
  <c r="B44" i="17" a="1"/>
  <c r="B44" i="17" s="1"/>
  <c r="B52" i="17" a="1"/>
  <c r="B52" i="17" s="1"/>
  <c r="B60" i="17" a="1"/>
  <c r="B60" i="17" s="1"/>
  <c r="B68" i="17" a="1"/>
  <c r="B68" i="17" s="1"/>
  <c r="B76" i="17" a="1"/>
  <c r="B76" i="17" s="1"/>
  <c r="B84" i="17" a="1"/>
  <c r="B84" i="17" s="1"/>
  <c r="B92" i="17" a="1"/>
  <c r="B92" i="17" s="1"/>
  <c r="B100" i="17" a="1"/>
  <c r="B100" i="17" s="1"/>
  <c r="B108" i="17" a="1"/>
  <c r="B108" i="17" s="1"/>
  <c r="B116" i="17" a="1"/>
  <c r="B116" i="17" s="1"/>
  <c r="B124" i="17" a="1"/>
  <c r="B124" i="17" s="1"/>
  <c r="B132" i="17" a="1"/>
  <c r="B132" i="17" s="1"/>
  <c r="B140" i="17" a="1"/>
  <c r="B140" i="17" s="1"/>
  <c r="B148" i="17" a="1"/>
  <c r="B148" i="17" s="1"/>
  <c r="B156" i="17" a="1"/>
  <c r="B156" i="17" s="1"/>
  <c r="B164" i="17" a="1"/>
  <c r="B164" i="17" s="1"/>
  <c r="B172" i="17" a="1"/>
  <c r="B172" i="17" s="1"/>
  <c r="B180" i="17" a="1"/>
  <c r="B180" i="17" s="1"/>
  <c r="B188" i="17" a="1"/>
  <c r="B188" i="17" s="1"/>
  <c r="B196" i="17" a="1"/>
  <c r="B196" i="17" s="1"/>
  <c r="B204" i="17" a="1"/>
  <c r="B204" i="17" s="1"/>
  <c r="B212" i="17" a="1"/>
  <c r="B212" i="17" s="1"/>
  <c r="B220" i="17" a="1"/>
  <c r="B220" i="17" s="1"/>
  <c r="B228" i="17" a="1"/>
  <c r="B228" i="17" s="1"/>
  <c r="B236" i="17" a="1"/>
  <c r="B236" i="17" s="1"/>
  <c r="B244" i="17" a="1"/>
  <c r="B244" i="17" s="1"/>
  <c r="B252" i="17" a="1"/>
  <c r="B252" i="17" s="1"/>
  <c r="B13" i="17" a="1"/>
  <c r="B13" i="17" s="1"/>
  <c r="B21" i="17" a="1"/>
  <c r="B21" i="17" s="1"/>
  <c r="B29" i="17" a="1"/>
  <c r="B29" i="17" s="1"/>
  <c r="B37" i="17" a="1"/>
  <c r="B37" i="17" s="1"/>
  <c r="B45" i="17" a="1"/>
  <c r="B45" i="17" s="1"/>
  <c r="B53" i="17" a="1"/>
  <c r="B53" i="17" s="1"/>
  <c r="B61" i="17" a="1"/>
  <c r="B61" i="17" s="1"/>
  <c r="B69" i="17" a="1"/>
  <c r="B69" i="17" s="1"/>
  <c r="B77" i="17" a="1"/>
  <c r="B77" i="17" s="1"/>
  <c r="B85" i="17" a="1"/>
  <c r="B85" i="17" s="1"/>
  <c r="B93" i="17" a="1"/>
  <c r="B93" i="17" s="1"/>
  <c r="B101" i="17" a="1"/>
  <c r="B101" i="17" s="1"/>
  <c r="B109" i="17" a="1"/>
  <c r="B109" i="17" s="1"/>
  <c r="B117" i="17" a="1"/>
  <c r="B117" i="17" s="1"/>
  <c r="B125" i="17" a="1"/>
  <c r="B125" i="17" s="1"/>
  <c r="B133" i="17" a="1"/>
  <c r="B133" i="17" s="1"/>
  <c r="B141" i="17" a="1"/>
  <c r="B141" i="17" s="1"/>
  <c r="B149" i="17" a="1"/>
  <c r="B149" i="17" s="1"/>
  <c r="B157" i="17" a="1"/>
  <c r="B157" i="17" s="1"/>
  <c r="B165" i="17" a="1"/>
  <c r="B165" i="17" s="1"/>
  <c r="B173" i="17" a="1"/>
  <c r="B173" i="17" s="1"/>
  <c r="B181" i="17" a="1"/>
  <c r="B181" i="17" s="1"/>
  <c r="B189" i="17" a="1"/>
  <c r="B189" i="17" s="1"/>
  <c r="B197" i="17" a="1"/>
  <c r="B197" i="17" s="1"/>
  <c r="B205" i="17" a="1"/>
  <c r="B205" i="17" s="1"/>
  <c r="B213" i="17" a="1"/>
  <c r="B213" i="17" s="1"/>
  <c r="B221" i="17" a="1"/>
  <c r="B221" i="17" s="1"/>
  <c r="B229" i="17" a="1"/>
  <c r="B229" i="17" s="1"/>
  <c r="B237" i="17" a="1"/>
  <c r="B237" i="17" s="1"/>
  <c r="B245" i="17" a="1"/>
  <c r="B245" i="17" s="1"/>
  <c r="B253" i="17" a="1"/>
  <c r="B253" i="17" s="1"/>
  <c r="AR27" i="15"/>
  <c r="AS36" i="15"/>
  <c r="AR71" i="15"/>
  <c r="AS263" i="15"/>
  <c r="AR214" i="15"/>
  <c r="AR240" i="15"/>
  <c r="AR29" i="15"/>
  <c r="AR135" i="15"/>
  <c r="AS140" i="15"/>
  <c r="AR152" i="15"/>
  <c r="AR262" i="15"/>
  <c r="AS202" i="15"/>
  <c r="AR144" i="15"/>
  <c r="AR176" i="15"/>
  <c r="AR60" i="15"/>
  <c r="AS83" i="15"/>
  <c r="AR163" i="15"/>
  <c r="AR224" i="15"/>
  <c r="AS20" i="15"/>
  <c r="B24" i="15"/>
  <c r="AR96" i="15"/>
  <c r="AR119" i="15"/>
  <c r="AS63" i="15"/>
  <c r="AR166" i="15"/>
  <c r="AR234" i="15"/>
  <c r="AR23" i="15"/>
  <c r="AS32" i="15"/>
  <c r="AS40" i="15"/>
  <c r="AS48" i="15"/>
  <c r="AR174" i="15"/>
  <c r="AR192" i="15"/>
  <c r="AR218" i="15"/>
  <c r="AR242" i="15"/>
  <c r="AR246" i="15"/>
  <c r="AR250" i="15"/>
  <c r="AS254" i="15"/>
  <c r="AR21" i="15"/>
  <c r="AR17" i="15"/>
  <c r="S22" i="15" s="1"/>
  <c r="AR33" i="15"/>
  <c r="AR41" i="15"/>
  <c r="AS45" i="15"/>
  <c r="AS56" i="15"/>
  <c r="AS67" i="15"/>
  <c r="AR131" i="15"/>
  <c r="AR208" i="15"/>
  <c r="AS261" i="15"/>
  <c r="AS57" i="15"/>
  <c r="AR68" i="15"/>
  <c r="AR143" i="15"/>
  <c r="B28" i="15"/>
  <c r="AR35" i="15"/>
  <c r="AS75" i="15"/>
  <c r="AR92" i="15"/>
  <c r="AR108" i="15"/>
  <c r="AR127" i="15"/>
  <c r="AR147" i="15"/>
  <c r="AR151" i="15"/>
  <c r="AR155" i="15"/>
  <c r="AR172" i="15"/>
  <c r="AR182" i="15"/>
  <c r="AS186" i="15"/>
  <c r="AR212" i="15"/>
  <c r="AR228" i="15"/>
  <c r="AR238" i="15"/>
  <c r="AR266" i="15"/>
  <c r="AS24" i="15"/>
  <c r="B25" i="15"/>
  <c r="AR39" i="15"/>
  <c r="AS49" i="15"/>
  <c r="AR54" i="15"/>
  <c r="AR84" i="15"/>
  <c r="AR196" i="15"/>
  <c r="AR230" i="15"/>
  <c r="AS28" i="15"/>
  <c r="AR37" i="15"/>
  <c r="AR43" i="15"/>
  <c r="AR107" i="15"/>
  <c r="AR111" i="15"/>
  <c r="AR115" i="15"/>
  <c r="AS124" i="15"/>
  <c r="AR128" i="15"/>
  <c r="AR136" i="15"/>
  <c r="AS148" i="15"/>
  <c r="AR158" i="15"/>
  <c r="AR256" i="15"/>
  <c r="AR19" i="15"/>
  <c r="AR25" i="15"/>
  <c r="AS44" i="15"/>
  <c r="AS51" i="15"/>
  <c r="AS59" i="15"/>
  <c r="AR64" i="15"/>
  <c r="AS91" i="15"/>
  <c r="AR95" i="15"/>
  <c r="AR103" i="15"/>
  <c r="AS132" i="15"/>
  <c r="AR184" i="15"/>
  <c r="AR194" i="15"/>
  <c r="AS198" i="15"/>
  <c r="AR31" i="15"/>
  <c r="AR47" i="15"/>
  <c r="AS79" i="15"/>
  <c r="AR87" i="15"/>
  <c r="AS99" i="15"/>
  <c r="AR120" i="15"/>
  <c r="AR171" i="15"/>
  <c r="AR180" i="15"/>
  <c r="AR190" i="15"/>
  <c r="AR216" i="15"/>
  <c r="B27" i="15"/>
  <c r="B30" i="15"/>
  <c r="AR72" i="15"/>
  <c r="AR116" i="15"/>
  <c r="AR170" i="15"/>
  <c r="AR200" i="15"/>
  <c r="AR204" i="15"/>
  <c r="AR248" i="15"/>
  <c r="AR258" i="15"/>
  <c r="AR162" i="15"/>
  <c r="AR220" i="15"/>
  <c r="AR252" i="15"/>
  <c r="AR206" i="15"/>
  <c r="AR210" i="15"/>
  <c r="B26" i="15"/>
  <c r="AR104" i="15"/>
  <c r="AR154" i="15"/>
  <c r="AR167" i="15"/>
  <c r="AR232" i="15"/>
  <c r="AR236" i="15"/>
  <c r="AS265" i="15"/>
  <c r="AR123" i="15"/>
  <c r="AR139" i="15"/>
  <c r="AR222" i="15"/>
  <c r="AR226" i="15"/>
  <c r="AR88" i="15"/>
  <c r="AR112" i="15"/>
  <c r="AR159" i="15"/>
  <c r="AR188" i="15"/>
  <c r="AR244" i="15"/>
  <c r="AS257" i="15"/>
  <c r="AS259" i="15"/>
  <c r="AR80" i="15"/>
  <c r="AS62" i="15"/>
  <c r="AR62" i="15"/>
  <c r="AS66" i="15"/>
  <c r="AR66" i="15"/>
  <c r="AS70" i="15"/>
  <c r="AR70" i="15"/>
  <c r="AS77" i="15"/>
  <c r="AR77" i="15"/>
  <c r="AR53" i="15"/>
  <c r="AR18" i="15"/>
  <c r="AR22" i="15"/>
  <c r="AR26" i="15"/>
  <c r="AR30" i="15"/>
  <c r="AR34" i="15"/>
  <c r="AR38" i="15"/>
  <c r="AR42" i="15"/>
  <c r="AR46" i="15"/>
  <c r="AR50" i="15"/>
  <c r="AR73" i="15"/>
  <c r="AR76" i="15"/>
  <c r="AR52" i="15"/>
  <c r="AR55" i="15"/>
  <c r="AR61" i="15"/>
  <c r="AR65" i="15"/>
  <c r="AR69" i="15"/>
  <c r="AS81" i="15"/>
  <c r="AR81" i="15"/>
  <c r="AR58" i="15"/>
  <c r="AR74" i="15"/>
  <c r="AR78" i="15"/>
  <c r="AR82" i="15"/>
  <c r="AR86" i="15"/>
  <c r="AR90" i="15"/>
  <c r="AR94" i="15"/>
  <c r="AR98" i="15"/>
  <c r="AR102" i="15"/>
  <c r="AR106" i="15"/>
  <c r="AR110" i="15"/>
  <c r="AR114" i="15"/>
  <c r="AR118" i="15"/>
  <c r="AR122" i="15"/>
  <c r="AR126" i="15"/>
  <c r="AR130" i="15"/>
  <c r="AR134" i="15"/>
  <c r="AR138" i="15"/>
  <c r="AR142" i="15"/>
  <c r="AR146" i="15"/>
  <c r="AR150" i="15"/>
  <c r="AR156" i="15"/>
  <c r="AR160" i="15"/>
  <c r="AR164" i="15"/>
  <c r="AR168" i="15"/>
  <c r="AR85" i="15"/>
  <c r="AR89" i="15"/>
  <c r="AR93" i="15"/>
  <c r="AR97" i="15"/>
  <c r="AR101" i="15"/>
  <c r="AR105" i="15"/>
  <c r="AR109" i="15"/>
  <c r="AR113" i="15"/>
  <c r="AR117" i="15"/>
  <c r="AR121" i="15"/>
  <c r="AR125" i="15"/>
  <c r="AR129" i="15"/>
  <c r="AR133" i="15"/>
  <c r="AR137" i="15"/>
  <c r="AR141" i="15"/>
  <c r="AR145" i="15"/>
  <c r="AR149" i="15"/>
  <c r="AR153" i="15"/>
  <c r="AS175" i="15"/>
  <c r="AR175" i="15"/>
  <c r="AR157" i="15"/>
  <c r="AR161" i="15"/>
  <c r="AR165" i="15"/>
  <c r="AR169" i="15"/>
  <c r="AS173" i="15"/>
  <c r="AR173" i="15"/>
  <c r="AS179" i="15"/>
  <c r="AR179" i="15"/>
  <c r="AR177" i="15"/>
  <c r="AR181" i="15"/>
  <c r="AR185" i="15"/>
  <c r="AR189" i="15"/>
  <c r="AR193" i="15"/>
  <c r="AR197" i="15"/>
  <c r="AR201" i="15"/>
  <c r="AR205" i="15"/>
  <c r="AR209" i="15"/>
  <c r="AR213" i="15"/>
  <c r="AR217" i="15"/>
  <c r="AR221" i="15"/>
  <c r="AR225" i="15"/>
  <c r="AR229" i="15"/>
  <c r="AR233" i="15"/>
  <c r="AR237" i="15"/>
  <c r="AR241" i="15"/>
  <c r="AR245" i="15"/>
  <c r="AR249" i="15"/>
  <c r="AR253" i="15"/>
  <c r="AR260" i="15"/>
  <c r="AR264" i="15"/>
  <c r="AR183" i="15"/>
  <c r="AR187" i="15"/>
  <c r="AR191" i="15"/>
  <c r="AR195" i="15"/>
  <c r="AR199" i="15"/>
  <c r="AR203" i="15"/>
  <c r="AR207" i="15"/>
  <c r="AR211" i="15"/>
  <c r="AR215" i="15"/>
  <c r="AR219" i="15"/>
  <c r="AR223" i="15"/>
  <c r="AR227" i="15"/>
  <c r="AR231" i="15"/>
  <c r="AR235" i="15"/>
  <c r="AR239" i="15"/>
  <c r="AR243" i="15"/>
  <c r="AR247" i="15"/>
  <c r="AR251" i="15"/>
  <c r="AR255" i="1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S263" i="5"/>
  <c r="S264" i="5"/>
  <c r="S265" i="5"/>
  <c r="S16" i="5"/>
  <c r="H10" i="18" l="1"/>
  <c r="AD17" i="15" s="1"/>
  <c r="AE17" i="15" s="1"/>
  <c r="B13" i="7"/>
  <c r="H13" i="7"/>
  <c r="H12" i="7"/>
  <c r="B12" i="18"/>
  <c r="H12" i="18"/>
  <c r="B11" i="18"/>
  <c r="H11" i="18"/>
  <c r="B14" i="7"/>
  <c r="H14" i="7"/>
  <c r="B11" i="7"/>
  <c r="H11" i="7"/>
  <c r="B13" i="18"/>
  <c r="H13" i="18"/>
  <c r="B10" i="7"/>
  <c r="Z17" i="15"/>
  <c r="AO18" i="15" s="1"/>
  <c r="AD22" i="15"/>
  <c r="AD21" i="15"/>
  <c r="Z19" i="15"/>
  <c r="BA19" i="15"/>
  <c r="B19" i="15" s="1"/>
  <c r="BA20" i="15"/>
  <c r="B20" i="15" s="1"/>
  <c r="AP22" i="15"/>
  <c r="AE22" i="15"/>
  <c r="S20" i="15"/>
  <c r="S21" i="15"/>
  <c r="S19" i="15"/>
  <c r="BA21" i="15"/>
  <c r="B21" i="15" s="1"/>
  <c r="Z20" i="15"/>
  <c r="BA17" i="15"/>
  <c r="B17" i="15" s="1"/>
  <c r="BA18" i="15"/>
  <c r="B18" i="15" s="1"/>
  <c r="BA22" i="15"/>
  <c r="B22" i="15" s="1"/>
  <c r="AD20" i="15"/>
  <c r="AE20" i="15" s="1"/>
  <c r="AD19" i="15"/>
  <c r="AA18" i="15"/>
  <c r="AA254" i="15"/>
  <c r="S17" i="15"/>
  <c r="S18" i="15"/>
  <c r="H6" i="1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W40" i="5"/>
  <c r="V40" i="5" s="1"/>
  <c r="W41" i="5"/>
  <c r="W42" i="5"/>
  <c r="U42" i="5" s="1"/>
  <c r="W43" i="5"/>
  <c r="U43" i="5" s="1"/>
  <c r="W44" i="5"/>
  <c r="U44" i="5" s="1"/>
  <c r="W45" i="5"/>
  <c r="V45" i="5" s="1"/>
  <c r="W46" i="5"/>
  <c r="U46" i="5" s="1"/>
  <c r="W47" i="5"/>
  <c r="W48" i="5"/>
  <c r="V48" i="5" s="1"/>
  <c r="W49" i="5"/>
  <c r="W50" i="5"/>
  <c r="U50" i="5" s="1"/>
  <c r="W51" i="5"/>
  <c r="U51" i="5" s="1"/>
  <c r="W52" i="5"/>
  <c r="U52" i="5" s="1"/>
  <c r="W53" i="5"/>
  <c r="V53" i="5" s="1"/>
  <c r="W54" i="5"/>
  <c r="U54" i="5" s="1"/>
  <c r="W55" i="5"/>
  <c r="W56" i="5"/>
  <c r="V56" i="5" s="1"/>
  <c r="W57" i="5"/>
  <c r="W58" i="5"/>
  <c r="U58" i="5" s="1"/>
  <c r="W59" i="5"/>
  <c r="U59" i="5" s="1"/>
  <c r="W60" i="5"/>
  <c r="U60" i="5" s="1"/>
  <c r="W61" i="5"/>
  <c r="V61" i="5" s="1"/>
  <c r="W62" i="5"/>
  <c r="U62" i="5" s="1"/>
  <c r="W63" i="5"/>
  <c r="W64" i="5"/>
  <c r="V64" i="5" s="1"/>
  <c r="W65" i="5"/>
  <c r="W66" i="5"/>
  <c r="U66" i="5" s="1"/>
  <c r="W67" i="5"/>
  <c r="U67" i="5" s="1"/>
  <c r="W68" i="5"/>
  <c r="U68" i="5" s="1"/>
  <c r="W69" i="5"/>
  <c r="V69" i="5" s="1"/>
  <c r="W70" i="5"/>
  <c r="U70" i="5" s="1"/>
  <c r="W71" i="5"/>
  <c r="W72" i="5"/>
  <c r="V72" i="5" s="1"/>
  <c r="W73" i="5"/>
  <c r="W74" i="5"/>
  <c r="U74" i="5" s="1"/>
  <c r="W75" i="5"/>
  <c r="U75" i="5" s="1"/>
  <c r="W76" i="5"/>
  <c r="V76" i="5" s="1"/>
  <c r="W77" i="5"/>
  <c r="V77" i="5" s="1"/>
  <c r="W78" i="5"/>
  <c r="V78" i="5" s="1"/>
  <c r="W79" i="5"/>
  <c r="W80" i="5"/>
  <c r="V80" i="5" s="1"/>
  <c r="W81" i="5"/>
  <c r="W82" i="5"/>
  <c r="U82" i="5" s="1"/>
  <c r="W83" i="5"/>
  <c r="U83" i="5" s="1"/>
  <c r="W84" i="5"/>
  <c r="V84" i="5" s="1"/>
  <c r="W85" i="5"/>
  <c r="V85" i="5" s="1"/>
  <c r="W86" i="5"/>
  <c r="U86" i="5" s="1"/>
  <c r="W87" i="5"/>
  <c r="W88" i="5"/>
  <c r="V88" i="5" s="1"/>
  <c r="W89" i="5"/>
  <c r="W90" i="5"/>
  <c r="U90" i="5" s="1"/>
  <c r="W91" i="5"/>
  <c r="U91" i="5" s="1"/>
  <c r="W92" i="5"/>
  <c r="V92" i="5" s="1"/>
  <c r="W93" i="5"/>
  <c r="V93" i="5" s="1"/>
  <c r="W94" i="5"/>
  <c r="V94" i="5" s="1"/>
  <c r="W95" i="5"/>
  <c r="W96" i="5"/>
  <c r="V96" i="5" s="1"/>
  <c r="W97" i="5"/>
  <c r="W98" i="5"/>
  <c r="U98" i="5" s="1"/>
  <c r="W99" i="5"/>
  <c r="U99" i="5" s="1"/>
  <c r="W100" i="5"/>
  <c r="V100" i="5" s="1"/>
  <c r="W101" i="5"/>
  <c r="V101" i="5" s="1"/>
  <c r="W102" i="5"/>
  <c r="U102" i="5" s="1"/>
  <c r="W103" i="5"/>
  <c r="W104" i="5"/>
  <c r="V104" i="5" s="1"/>
  <c r="W105" i="5"/>
  <c r="W106" i="5"/>
  <c r="U106" i="5" s="1"/>
  <c r="W107" i="5"/>
  <c r="U107" i="5" s="1"/>
  <c r="W108" i="5"/>
  <c r="V108" i="5" s="1"/>
  <c r="W109" i="5"/>
  <c r="V109" i="5" s="1"/>
  <c r="W110" i="5"/>
  <c r="V110" i="5" s="1"/>
  <c r="W111" i="5"/>
  <c r="W112" i="5"/>
  <c r="V112" i="5" s="1"/>
  <c r="W113" i="5"/>
  <c r="W114" i="5"/>
  <c r="U114" i="5" s="1"/>
  <c r="W115" i="5"/>
  <c r="U115" i="5" s="1"/>
  <c r="W116" i="5"/>
  <c r="V116" i="5" s="1"/>
  <c r="W117" i="5"/>
  <c r="V117" i="5" s="1"/>
  <c r="W118" i="5"/>
  <c r="U118" i="5" s="1"/>
  <c r="W119" i="5"/>
  <c r="W120" i="5"/>
  <c r="V120" i="5" s="1"/>
  <c r="W121" i="5"/>
  <c r="W122" i="5"/>
  <c r="U122" i="5" s="1"/>
  <c r="W123" i="5"/>
  <c r="U123" i="5" s="1"/>
  <c r="W124" i="5"/>
  <c r="V124" i="5" s="1"/>
  <c r="W125" i="5"/>
  <c r="V125" i="5" s="1"/>
  <c r="W126" i="5"/>
  <c r="V126" i="5" s="1"/>
  <c r="W127" i="5"/>
  <c r="W128" i="5"/>
  <c r="V128" i="5" s="1"/>
  <c r="W129" i="5"/>
  <c r="W130" i="5"/>
  <c r="U130" i="5" s="1"/>
  <c r="W131" i="5"/>
  <c r="U131" i="5" s="1"/>
  <c r="W132" i="5"/>
  <c r="V132" i="5" s="1"/>
  <c r="W133" i="5"/>
  <c r="V133" i="5" s="1"/>
  <c r="W134" i="5"/>
  <c r="U134" i="5" s="1"/>
  <c r="W135" i="5"/>
  <c r="W136" i="5"/>
  <c r="V136" i="5" s="1"/>
  <c r="W137" i="5"/>
  <c r="W138" i="5"/>
  <c r="U138" i="5" s="1"/>
  <c r="W139" i="5"/>
  <c r="U139" i="5" s="1"/>
  <c r="W140" i="5"/>
  <c r="V140" i="5" s="1"/>
  <c r="W141" i="5"/>
  <c r="V141" i="5" s="1"/>
  <c r="W142" i="5"/>
  <c r="V142" i="5" s="1"/>
  <c r="W143" i="5"/>
  <c r="W144" i="5"/>
  <c r="V144" i="5" s="1"/>
  <c r="W145" i="5"/>
  <c r="W146" i="5"/>
  <c r="U146" i="5" s="1"/>
  <c r="W147" i="5"/>
  <c r="U147" i="5" s="1"/>
  <c r="W148" i="5"/>
  <c r="V148" i="5" s="1"/>
  <c r="W149" i="5"/>
  <c r="V149" i="5" s="1"/>
  <c r="W150" i="5"/>
  <c r="U150" i="5" s="1"/>
  <c r="W151" i="5"/>
  <c r="W152" i="5"/>
  <c r="V152" i="5" s="1"/>
  <c r="W153" i="5"/>
  <c r="W154" i="5"/>
  <c r="U154" i="5" s="1"/>
  <c r="W155" i="5"/>
  <c r="U155" i="5" s="1"/>
  <c r="W156" i="5"/>
  <c r="V156" i="5" s="1"/>
  <c r="W157" i="5"/>
  <c r="V157" i="5" s="1"/>
  <c r="W158" i="5"/>
  <c r="V158" i="5" s="1"/>
  <c r="W159" i="5"/>
  <c r="W160" i="5"/>
  <c r="V160" i="5" s="1"/>
  <c r="W161" i="5"/>
  <c r="W162" i="5"/>
  <c r="U162" i="5" s="1"/>
  <c r="W163" i="5"/>
  <c r="U163" i="5" s="1"/>
  <c r="W164" i="5"/>
  <c r="V164" i="5" s="1"/>
  <c r="W165" i="5"/>
  <c r="V165" i="5" s="1"/>
  <c r="W166" i="5"/>
  <c r="U166" i="5" s="1"/>
  <c r="W167" i="5"/>
  <c r="U167" i="5" s="1"/>
  <c r="W168" i="5"/>
  <c r="V168" i="5" s="1"/>
  <c r="W169" i="5"/>
  <c r="W170" i="5"/>
  <c r="U170" i="5" s="1"/>
  <c r="W171" i="5"/>
  <c r="U171" i="5" s="1"/>
  <c r="W172" i="5"/>
  <c r="U172" i="5" s="1"/>
  <c r="W173" i="5"/>
  <c r="V173" i="5" s="1"/>
  <c r="W174" i="5"/>
  <c r="V174" i="5" s="1"/>
  <c r="W175" i="5"/>
  <c r="U175" i="5" s="1"/>
  <c r="W176" i="5"/>
  <c r="U176" i="5" s="1"/>
  <c r="W177" i="5"/>
  <c r="W178" i="5"/>
  <c r="U178" i="5" s="1"/>
  <c r="W179" i="5"/>
  <c r="U179" i="5" s="1"/>
  <c r="W180" i="5"/>
  <c r="V180" i="5" s="1"/>
  <c r="W181" i="5"/>
  <c r="V181" i="5" s="1"/>
  <c r="W182" i="5"/>
  <c r="U182" i="5" s="1"/>
  <c r="W183" i="5"/>
  <c r="U183" i="5" s="1"/>
  <c r="W184" i="5"/>
  <c r="U184" i="5" s="1"/>
  <c r="W185" i="5"/>
  <c r="W186" i="5"/>
  <c r="U186" i="5" s="1"/>
  <c r="W187" i="5"/>
  <c r="U187" i="5" s="1"/>
  <c r="W188" i="5"/>
  <c r="V188" i="5" s="1"/>
  <c r="W189" i="5"/>
  <c r="V189" i="5" s="1"/>
  <c r="W190" i="5"/>
  <c r="U190" i="5" s="1"/>
  <c r="W191" i="5"/>
  <c r="U191" i="5" s="1"/>
  <c r="W192" i="5"/>
  <c r="V192" i="5" s="1"/>
  <c r="W193" i="5"/>
  <c r="W194" i="5"/>
  <c r="U194" i="5" s="1"/>
  <c r="W195" i="5"/>
  <c r="U195" i="5" s="1"/>
  <c r="W196" i="5"/>
  <c r="V196" i="5" s="1"/>
  <c r="W197" i="5"/>
  <c r="V197" i="5" s="1"/>
  <c r="W198" i="5"/>
  <c r="U198" i="5" s="1"/>
  <c r="W199" i="5"/>
  <c r="U199" i="5" s="1"/>
  <c r="W200" i="5"/>
  <c r="V200" i="5" s="1"/>
  <c r="W201" i="5"/>
  <c r="W202" i="5"/>
  <c r="U202" i="5" s="1"/>
  <c r="W203" i="5"/>
  <c r="U203" i="5" s="1"/>
  <c r="W204" i="5"/>
  <c r="V204" i="5" s="1"/>
  <c r="W205" i="5"/>
  <c r="V205" i="5" s="1"/>
  <c r="W206" i="5"/>
  <c r="V206" i="5" s="1"/>
  <c r="W207" i="5"/>
  <c r="U207" i="5" s="1"/>
  <c r="W208" i="5"/>
  <c r="V208" i="5" s="1"/>
  <c r="W209" i="5"/>
  <c r="W210" i="5"/>
  <c r="U210" i="5" s="1"/>
  <c r="W211" i="5"/>
  <c r="U211" i="5" s="1"/>
  <c r="W212" i="5"/>
  <c r="V212" i="5" s="1"/>
  <c r="W213" i="5"/>
  <c r="V213" i="5" s="1"/>
  <c r="W214" i="5"/>
  <c r="U214" i="5" s="1"/>
  <c r="W215" i="5"/>
  <c r="U215" i="5" s="1"/>
  <c r="W216" i="5"/>
  <c r="U216" i="5" s="1"/>
  <c r="W217" i="5"/>
  <c r="W218" i="5"/>
  <c r="U218" i="5" s="1"/>
  <c r="W219" i="5"/>
  <c r="U219" i="5" s="1"/>
  <c r="W220" i="5"/>
  <c r="V220" i="5" s="1"/>
  <c r="W221" i="5"/>
  <c r="V221" i="5" s="1"/>
  <c r="W222" i="5"/>
  <c r="U222" i="5" s="1"/>
  <c r="W223" i="5"/>
  <c r="U223" i="5" s="1"/>
  <c r="W224" i="5"/>
  <c r="V224" i="5" s="1"/>
  <c r="W225" i="5"/>
  <c r="W226" i="5"/>
  <c r="U226" i="5" s="1"/>
  <c r="W227" i="5"/>
  <c r="U227" i="5" s="1"/>
  <c r="W228" i="5"/>
  <c r="V228" i="5" s="1"/>
  <c r="W229" i="5"/>
  <c r="V229" i="5" s="1"/>
  <c r="W230" i="5"/>
  <c r="U230" i="5" s="1"/>
  <c r="W231" i="5"/>
  <c r="U231" i="5" s="1"/>
  <c r="W232" i="5"/>
  <c r="V232" i="5" s="1"/>
  <c r="W233" i="5"/>
  <c r="W234" i="5"/>
  <c r="U234" i="5" s="1"/>
  <c r="W235" i="5"/>
  <c r="U235" i="5" s="1"/>
  <c r="W236" i="5"/>
  <c r="U236" i="5" s="1"/>
  <c r="W237" i="5"/>
  <c r="V237" i="5" s="1"/>
  <c r="W238" i="5"/>
  <c r="V238" i="5" s="1"/>
  <c r="W239" i="5"/>
  <c r="U239" i="5" s="1"/>
  <c r="W240" i="5"/>
  <c r="U240" i="5" s="1"/>
  <c r="W241" i="5"/>
  <c r="W242" i="5"/>
  <c r="U242" i="5" s="1"/>
  <c r="W243" i="5"/>
  <c r="U243" i="5" s="1"/>
  <c r="W244" i="5"/>
  <c r="V244" i="5" s="1"/>
  <c r="W245" i="5"/>
  <c r="V245" i="5" s="1"/>
  <c r="W246" i="5"/>
  <c r="U246" i="5" s="1"/>
  <c r="W247" i="5"/>
  <c r="U247" i="5" s="1"/>
  <c r="W248" i="5"/>
  <c r="U248" i="5" s="1"/>
  <c r="W249" i="5"/>
  <c r="W250" i="5"/>
  <c r="U250" i="5" s="1"/>
  <c r="W251" i="5"/>
  <c r="U251" i="5" s="1"/>
  <c r="W252" i="5"/>
  <c r="V252" i="5" s="1"/>
  <c r="W253" i="5"/>
  <c r="V253" i="5" s="1"/>
  <c r="W254" i="5"/>
  <c r="U254" i="5" s="1"/>
  <c r="W255" i="5"/>
  <c r="U255" i="5" s="1"/>
  <c r="W256" i="5"/>
  <c r="U256" i="5" s="1"/>
  <c r="W257" i="5"/>
  <c r="W258" i="5"/>
  <c r="U258" i="5" s="1"/>
  <c r="W259" i="5"/>
  <c r="U259" i="5" s="1"/>
  <c r="W260" i="5"/>
  <c r="V260" i="5" s="1"/>
  <c r="W261" i="5"/>
  <c r="V261" i="5" s="1"/>
  <c r="W262" i="5"/>
  <c r="U262" i="5" s="1"/>
  <c r="W263" i="5"/>
  <c r="U263" i="5" s="1"/>
  <c r="W264" i="5"/>
  <c r="V264" i="5" s="1"/>
  <c r="W265" i="5"/>
  <c r="X40" i="5"/>
  <c r="X41" i="5"/>
  <c r="X42" i="5"/>
  <c r="X43" i="5"/>
  <c r="X44" i="5"/>
  <c r="X45" i="5"/>
  <c r="X46" i="5"/>
  <c r="X47" i="5"/>
  <c r="X48" i="5"/>
  <c r="X49" i="5"/>
  <c r="X50" i="5"/>
  <c r="X51" i="5"/>
  <c r="X52" i="5"/>
  <c r="X53" i="5"/>
  <c r="X54" i="5"/>
  <c r="X55" i="5"/>
  <c r="X56" i="5"/>
  <c r="X57" i="5"/>
  <c r="X58" i="5"/>
  <c r="X59" i="5"/>
  <c r="X60" i="5"/>
  <c r="X61" i="5"/>
  <c r="X62" i="5"/>
  <c r="X63" i="5"/>
  <c r="X64" i="5"/>
  <c r="X65" i="5"/>
  <c r="X66" i="5"/>
  <c r="X67" i="5"/>
  <c r="X68" i="5"/>
  <c r="X69" i="5"/>
  <c r="X70" i="5"/>
  <c r="X71" i="5"/>
  <c r="X72" i="5"/>
  <c r="X73" i="5"/>
  <c r="X74" i="5"/>
  <c r="X75" i="5"/>
  <c r="X76" i="5"/>
  <c r="X77" i="5"/>
  <c r="X78" i="5"/>
  <c r="X79" i="5"/>
  <c r="X80" i="5"/>
  <c r="X81" i="5"/>
  <c r="X82" i="5"/>
  <c r="X83" i="5"/>
  <c r="X84" i="5"/>
  <c r="X85" i="5"/>
  <c r="X86" i="5"/>
  <c r="X87" i="5"/>
  <c r="X88" i="5"/>
  <c r="X89" i="5"/>
  <c r="X90" i="5"/>
  <c r="X91" i="5"/>
  <c r="X92" i="5"/>
  <c r="X93" i="5"/>
  <c r="X94" i="5"/>
  <c r="X95" i="5"/>
  <c r="X96" i="5"/>
  <c r="X97" i="5"/>
  <c r="X98" i="5"/>
  <c r="X99" i="5"/>
  <c r="X100" i="5"/>
  <c r="X101" i="5"/>
  <c r="X102" i="5"/>
  <c r="X103" i="5"/>
  <c r="X104" i="5"/>
  <c r="X105" i="5"/>
  <c r="X106" i="5"/>
  <c r="X107" i="5"/>
  <c r="X108" i="5"/>
  <c r="X109" i="5"/>
  <c r="X110" i="5"/>
  <c r="X111" i="5"/>
  <c r="X112" i="5"/>
  <c r="X113" i="5"/>
  <c r="X114" i="5"/>
  <c r="X115" i="5"/>
  <c r="X116" i="5"/>
  <c r="X117" i="5"/>
  <c r="X118" i="5"/>
  <c r="X119" i="5"/>
  <c r="X120" i="5"/>
  <c r="X121" i="5"/>
  <c r="X122" i="5"/>
  <c r="X123" i="5"/>
  <c r="X124" i="5"/>
  <c r="X125" i="5"/>
  <c r="X126" i="5"/>
  <c r="X127" i="5"/>
  <c r="X128" i="5"/>
  <c r="X129" i="5"/>
  <c r="X130" i="5"/>
  <c r="X131" i="5"/>
  <c r="X132" i="5"/>
  <c r="X133" i="5"/>
  <c r="X134" i="5"/>
  <c r="X135" i="5"/>
  <c r="X136" i="5"/>
  <c r="X137" i="5"/>
  <c r="X138" i="5"/>
  <c r="X139" i="5"/>
  <c r="X140" i="5"/>
  <c r="X141" i="5"/>
  <c r="X142" i="5"/>
  <c r="X143" i="5"/>
  <c r="X144" i="5"/>
  <c r="X145" i="5"/>
  <c r="X146" i="5"/>
  <c r="X147" i="5"/>
  <c r="X148" i="5"/>
  <c r="X149" i="5"/>
  <c r="X150" i="5"/>
  <c r="X151" i="5"/>
  <c r="X152" i="5"/>
  <c r="X153" i="5"/>
  <c r="X154" i="5"/>
  <c r="X155" i="5"/>
  <c r="X156" i="5"/>
  <c r="X157" i="5"/>
  <c r="X158" i="5"/>
  <c r="X159" i="5"/>
  <c r="X160" i="5"/>
  <c r="X161" i="5"/>
  <c r="X162" i="5"/>
  <c r="X163" i="5"/>
  <c r="X164" i="5"/>
  <c r="X165" i="5"/>
  <c r="X166" i="5"/>
  <c r="X167" i="5"/>
  <c r="X168" i="5"/>
  <c r="X169" i="5"/>
  <c r="X170" i="5"/>
  <c r="X171" i="5"/>
  <c r="X172" i="5"/>
  <c r="X173" i="5"/>
  <c r="X174" i="5"/>
  <c r="X175" i="5"/>
  <c r="X176" i="5"/>
  <c r="X177" i="5"/>
  <c r="X178" i="5"/>
  <c r="X179" i="5"/>
  <c r="X180" i="5"/>
  <c r="X181" i="5"/>
  <c r="X182" i="5"/>
  <c r="X183" i="5"/>
  <c r="X184" i="5"/>
  <c r="X185" i="5"/>
  <c r="X186" i="5"/>
  <c r="X187" i="5"/>
  <c r="X188" i="5"/>
  <c r="X189" i="5"/>
  <c r="X190" i="5"/>
  <c r="X191" i="5"/>
  <c r="X192" i="5"/>
  <c r="X193" i="5"/>
  <c r="X194" i="5"/>
  <c r="X195" i="5"/>
  <c r="X196" i="5"/>
  <c r="X197" i="5"/>
  <c r="X198" i="5"/>
  <c r="X199" i="5"/>
  <c r="X200" i="5"/>
  <c r="X201" i="5"/>
  <c r="X202" i="5"/>
  <c r="X203" i="5"/>
  <c r="X204" i="5"/>
  <c r="X205" i="5"/>
  <c r="X206" i="5"/>
  <c r="X207" i="5"/>
  <c r="X208" i="5"/>
  <c r="X209" i="5"/>
  <c r="X210" i="5"/>
  <c r="X211" i="5"/>
  <c r="X212" i="5"/>
  <c r="X213" i="5"/>
  <c r="X214" i="5"/>
  <c r="X215" i="5"/>
  <c r="X216" i="5"/>
  <c r="X217" i="5"/>
  <c r="X218" i="5"/>
  <c r="X219" i="5"/>
  <c r="X220" i="5"/>
  <c r="X221" i="5"/>
  <c r="X222" i="5"/>
  <c r="X223" i="5"/>
  <c r="X224" i="5"/>
  <c r="X225" i="5"/>
  <c r="X226" i="5"/>
  <c r="X227" i="5"/>
  <c r="X228" i="5"/>
  <c r="X229" i="5"/>
  <c r="X230" i="5"/>
  <c r="X231" i="5"/>
  <c r="X232" i="5"/>
  <c r="X233" i="5"/>
  <c r="X234" i="5"/>
  <c r="X235" i="5"/>
  <c r="X236" i="5"/>
  <c r="X237" i="5"/>
  <c r="X238" i="5"/>
  <c r="X239" i="5"/>
  <c r="X240" i="5"/>
  <c r="X241" i="5"/>
  <c r="X242" i="5"/>
  <c r="X243" i="5"/>
  <c r="X244" i="5"/>
  <c r="X245" i="5"/>
  <c r="X246" i="5"/>
  <c r="X247" i="5"/>
  <c r="X248" i="5"/>
  <c r="X249" i="5"/>
  <c r="X250" i="5"/>
  <c r="X251" i="5"/>
  <c r="X252" i="5"/>
  <c r="X253" i="5"/>
  <c r="X254" i="5"/>
  <c r="X255" i="5"/>
  <c r="X256" i="5"/>
  <c r="X257" i="5"/>
  <c r="X258" i="5"/>
  <c r="X259" i="5"/>
  <c r="X260" i="5"/>
  <c r="X261" i="5"/>
  <c r="X262" i="5"/>
  <c r="X263" i="5"/>
  <c r="X264" i="5"/>
  <c r="X265" i="5"/>
  <c r="Y40" i="5"/>
  <c r="Y41" i="5"/>
  <c r="Y42" i="5"/>
  <c r="Y43" i="5"/>
  <c r="Y44" i="5"/>
  <c r="Y45" i="5"/>
  <c r="Y46" i="5"/>
  <c r="Y47" i="5"/>
  <c r="Y48" i="5"/>
  <c r="Y49" i="5"/>
  <c r="Y50" i="5"/>
  <c r="Y51" i="5"/>
  <c r="Y52" i="5"/>
  <c r="Y53" i="5"/>
  <c r="Y54" i="5"/>
  <c r="Y55" i="5"/>
  <c r="Y56" i="5"/>
  <c r="Y57" i="5"/>
  <c r="Y58" i="5"/>
  <c r="Y59" i="5"/>
  <c r="Y60" i="5"/>
  <c r="Y61" i="5"/>
  <c r="Y62" i="5"/>
  <c r="Y63" i="5"/>
  <c r="Y64" i="5"/>
  <c r="Y65" i="5"/>
  <c r="Y66" i="5"/>
  <c r="Y67" i="5"/>
  <c r="Y68" i="5"/>
  <c r="Y69" i="5"/>
  <c r="Y70" i="5"/>
  <c r="Y71" i="5"/>
  <c r="Y72" i="5"/>
  <c r="Y73" i="5"/>
  <c r="Y74" i="5"/>
  <c r="Y75" i="5"/>
  <c r="Y76" i="5"/>
  <c r="Y77" i="5"/>
  <c r="Y78" i="5"/>
  <c r="Y79" i="5"/>
  <c r="Y80" i="5"/>
  <c r="Y81" i="5"/>
  <c r="Y82" i="5"/>
  <c r="Y83" i="5"/>
  <c r="Y84" i="5"/>
  <c r="Y85" i="5"/>
  <c r="Y86" i="5"/>
  <c r="Y87" i="5"/>
  <c r="Y88" i="5"/>
  <c r="Y89" i="5"/>
  <c r="Y90" i="5"/>
  <c r="Y91" i="5"/>
  <c r="Y92" i="5"/>
  <c r="Y93" i="5"/>
  <c r="Y94" i="5"/>
  <c r="Y95" i="5"/>
  <c r="Y96" i="5"/>
  <c r="Y97" i="5"/>
  <c r="Y98" i="5"/>
  <c r="Y99" i="5"/>
  <c r="Y100" i="5"/>
  <c r="Y101" i="5"/>
  <c r="Y102" i="5"/>
  <c r="Y103" i="5"/>
  <c r="Y104" i="5"/>
  <c r="Y105" i="5"/>
  <c r="Y106" i="5"/>
  <c r="Y107" i="5"/>
  <c r="Y108" i="5"/>
  <c r="Y109" i="5"/>
  <c r="Y110" i="5"/>
  <c r="Y111" i="5"/>
  <c r="Y112" i="5"/>
  <c r="Y113" i="5"/>
  <c r="Y114" i="5"/>
  <c r="Y115" i="5"/>
  <c r="Y116" i="5"/>
  <c r="Y117" i="5"/>
  <c r="Y118" i="5"/>
  <c r="Y119" i="5"/>
  <c r="Y120" i="5"/>
  <c r="Y121" i="5"/>
  <c r="Y122" i="5"/>
  <c r="Y123" i="5"/>
  <c r="Y124" i="5"/>
  <c r="Y125" i="5"/>
  <c r="Y126" i="5"/>
  <c r="Y127" i="5"/>
  <c r="Y128" i="5"/>
  <c r="Y129" i="5"/>
  <c r="Y130" i="5"/>
  <c r="Y131" i="5"/>
  <c r="Y132" i="5"/>
  <c r="Y133" i="5"/>
  <c r="Y134" i="5"/>
  <c r="Y135" i="5"/>
  <c r="Y136" i="5"/>
  <c r="Y137" i="5"/>
  <c r="Y138" i="5"/>
  <c r="Y139" i="5"/>
  <c r="Y140" i="5"/>
  <c r="Y141" i="5"/>
  <c r="Y142" i="5"/>
  <c r="Y143" i="5"/>
  <c r="Y144" i="5"/>
  <c r="Y145" i="5"/>
  <c r="Y146" i="5"/>
  <c r="Y147" i="5"/>
  <c r="Y148" i="5"/>
  <c r="Y149" i="5"/>
  <c r="Y150" i="5"/>
  <c r="Y151" i="5"/>
  <c r="Y152" i="5"/>
  <c r="Y153" i="5"/>
  <c r="Y154" i="5"/>
  <c r="Y155" i="5"/>
  <c r="Y156" i="5"/>
  <c r="Y157" i="5"/>
  <c r="Y158" i="5"/>
  <c r="Y159" i="5"/>
  <c r="Y160" i="5"/>
  <c r="Y161" i="5"/>
  <c r="Y162" i="5"/>
  <c r="Y163" i="5"/>
  <c r="Y164" i="5"/>
  <c r="Y165" i="5"/>
  <c r="Y166" i="5"/>
  <c r="Y167" i="5"/>
  <c r="Y168" i="5"/>
  <c r="Y169" i="5"/>
  <c r="Y170" i="5"/>
  <c r="Y171" i="5"/>
  <c r="Y172" i="5"/>
  <c r="Y173" i="5"/>
  <c r="Y174" i="5"/>
  <c r="Y175" i="5"/>
  <c r="Y176" i="5"/>
  <c r="Y177" i="5"/>
  <c r="Y178" i="5"/>
  <c r="Y179" i="5"/>
  <c r="Y180" i="5"/>
  <c r="Y181" i="5"/>
  <c r="Y182" i="5"/>
  <c r="Y183" i="5"/>
  <c r="Y184" i="5"/>
  <c r="Y185" i="5"/>
  <c r="Y186" i="5"/>
  <c r="Y187" i="5"/>
  <c r="Y188" i="5"/>
  <c r="Y189" i="5"/>
  <c r="Y190" i="5"/>
  <c r="Y191" i="5"/>
  <c r="Y192" i="5"/>
  <c r="Y193" i="5"/>
  <c r="Y194" i="5"/>
  <c r="Y195" i="5"/>
  <c r="Y196" i="5"/>
  <c r="Y197" i="5"/>
  <c r="Y198" i="5"/>
  <c r="Y199" i="5"/>
  <c r="Y200" i="5"/>
  <c r="Y201" i="5"/>
  <c r="Y202" i="5"/>
  <c r="Y203" i="5"/>
  <c r="Y204" i="5"/>
  <c r="Y205" i="5"/>
  <c r="Y206" i="5"/>
  <c r="Y207" i="5"/>
  <c r="Y208" i="5"/>
  <c r="Y209" i="5"/>
  <c r="Y210" i="5"/>
  <c r="Y211" i="5"/>
  <c r="Y212" i="5"/>
  <c r="Y213" i="5"/>
  <c r="Y214" i="5"/>
  <c r="Y215" i="5"/>
  <c r="Y216" i="5"/>
  <c r="Y217" i="5"/>
  <c r="Y218" i="5"/>
  <c r="Y219" i="5"/>
  <c r="Y220" i="5"/>
  <c r="Y221" i="5"/>
  <c r="Y222" i="5"/>
  <c r="Y223" i="5"/>
  <c r="Y224" i="5"/>
  <c r="Y225" i="5"/>
  <c r="Y226" i="5"/>
  <c r="Y227" i="5"/>
  <c r="Y228" i="5"/>
  <c r="Y229" i="5"/>
  <c r="Y230" i="5"/>
  <c r="Y231" i="5"/>
  <c r="Y232" i="5"/>
  <c r="Y233" i="5"/>
  <c r="Y234" i="5"/>
  <c r="Y235" i="5"/>
  <c r="Y236" i="5"/>
  <c r="Y237" i="5"/>
  <c r="Y238" i="5"/>
  <c r="Y239" i="5"/>
  <c r="Y240" i="5"/>
  <c r="Y241" i="5"/>
  <c r="Y242" i="5"/>
  <c r="Y243" i="5"/>
  <c r="Y244" i="5"/>
  <c r="Y245" i="5"/>
  <c r="Y246" i="5"/>
  <c r="Y247" i="5"/>
  <c r="Y248" i="5"/>
  <c r="Y249" i="5"/>
  <c r="Y250" i="5"/>
  <c r="Y251" i="5"/>
  <c r="Y252" i="5"/>
  <c r="Y253" i="5"/>
  <c r="Y254" i="5"/>
  <c r="Y255" i="5"/>
  <c r="Y256" i="5"/>
  <c r="Y257" i="5"/>
  <c r="Y258" i="5"/>
  <c r="Y259" i="5"/>
  <c r="Y260" i="5"/>
  <c r="Y261" i="5"/>
  <c r="Y262" i="5"/>
  <c r="Y263" i="5"/>
  <c r="Y264" i="5"/>
  <c r="Y265" i="5"/>
  <c r="Z40" i="5"/>
  <c r="Z41" i="5"/>
  <c r="Z42" i="5"/>
  <c r="Z43" i="5"/>
  <c r="Z44" i="5"/>
  <c r="Z45" i="5"/>
  <c r="Z46" i="5"/>
  <c r="Z47" i="5"/>
  <c r="Z48" i="5"/>
  <c r="Z49" i="5"/>
  <c r="Z50" i="5"/>
  <c r="Z51" i="5"/>
  <c r="Z52" i="5"/>
  <c r="Z53" i="5"/>
  <c r="Z54" i="5"/>
  <c r="Z55" i="5"/>
  <c r="Z56" i="5"/>
  <c r="Z57" i="5"/>
  <c r="Z58" i="5"/>
  <c r="Z59" i="5"/>
  <c r="Z60" i="5"/>
  <c r="Z61" i="5"/>
  <c r="Z62" i="5"/>
  <c r="Z63" i="5"/>
  <c r="Z64" i="5"/>
  <c r="Z65" i="5"/>
  <c r="Z66" i="5"/>
  <c r="Z67" i="5"/>
  <c r="Z68" i="5"/>
  <c r="Z69" i="5"/>
  <c r="Z70" i="5"/>
  <c r="Z71" i="5"/>
  <c r="Z72" i="5"/>
  <c r="Z73" i="5"/>
  <c r="Z74" i="5"/>
  <c r="Z75" i="5"/>
  <c r="Z76" i="5"/>
  <c r="Z77" i="5"/>
  <c r="Z78" i="5"/>
  <c r="Z79" i="5"/>
  <c r="Z80" i="5"/>
  <c r="Z81" i="5"/>
  <c r="Z82" i="5"/>
  <c r="Z83" i="5"/>
  <c r="Z84" i="5"/>
  <c r="Z85" i="5"/>
  <c r="Z86" i="5"/>
  <c r="Z87" i="5"/>
  <c r="Z88" i="5"/>
  <c r="Z89" i="5"/>
  <c r="Z90" i="5"/>
  <c r="Z91" i="5"/>
  <c r="Z92" i="5"/>
  <c r="Z93" i="5"/>
  <c r="Z94" i="5"/>
  <c r="Z95" i="5"/>
  <c r="Z96" i="5"/>
  <c r="Z97" i="5"/>
  <c r="Z98" i="5"/>
  <c r="Z99" i="5"/>
  <c r="Z100" i="5"/>
  <c r="Z101" i="5"/>
  <c r="Z102" i="5"/>
  <c r="Z103" i="5"/>
  <c r="Z104" i="5"/>
  <c r="Z105" i="5"/>
  <c r="Z106" i="5"/>
  <c r="Z107" i="5"/>
  <c r="Z108" i="5"/>
  <c r="Z109" i="5"/>
  <c r="Z110" i="5"/>
  <c r="Z111" i="5"/>
  <c r="Z112" i="5"/>
  <c r="Z113" i="5"/>
  <c r="Z114" i="5"/>
  <c r="Z115" i="5"/>
  <c r="Z116" i="5"/>
  <c r="Z117" i="5"/>
  <c r="Z118" i="5"/>
  <c r="Z119" i="5"/>
  <c r="Z120" i="5"/>
  <c r="Z121" i="5"/>
  <c r="Z122" i="5"/>
  <c r="Z123" i="5"/>
  <c r="Z124" i="5"/>
  <c r="Z125" i="5"/>
  <c r="Z126" i="5"/>
  <c r="Z127" i="5"/>
  <c r="Z128" i="5"/>
  <c r="Z129" i="5"/>
  <c r="Z130" i="5"/>
  <c r="Z131" i="5"/>
  <c r="Z132" i="5"/>
  <c r="Z133" i="5"/>
  <c r="Z134" i="5"/>
  <c r="Z135" i="5"/>
  <c r="Z136" i="5"/>
  <c r="Z137" i="5"/>
  <c r="Z138" i="5"/>
  <c r="Z139" i="5"/>
  <c r="Z140" i="5"/>
  <c r="Z141" i="5"/>
  <c r="Z142" i="5"/>
  <c r="Z143" i="5"/>
  <c r="Z144" i="5"/>
  <c r="Z145" i="5"/>
  <c r="Z146" i="5"/>
  <c r="Z147" i="5"/>
  <c r="Z148" i="5"/>
  <c r="Z149" i="5"/>
  <c r="Z150" i="5"/>
  <c r="Z151" i="5"/>
  <c r="Z152" i="5"/>
  <c r="Z153" i="5"/>
  <c r="Z154" i="5"/>
  <c r="Z155" i="5"/>
  <c r="Z156" i="5"/>
  <c r="Z157" i="5"/>
  <c r="Z158" i="5"/>
  <c r="Z159" i="5"/>
  <c r="Z160" i="5"/>
  <c r="Z161" i="5"/>
  <c r="Z162" i="5"/>
  <c r="Z163" i="5"/>
  <c r="Z164" i="5"/>
  <c r="Z165" i="5"/>
  <c r="Z166" i="5"/>
  <c r="Z167" i="5"/>
  <c r="Z168" i="5"/>
  <c r="Z169" i="5"/>
  <c r="Z170" i="5"/>
  <c r="Z171" i="5"/>
  <c r="Z172" i="5"/>
  <c r="Z173" i="5"/>
  <c r="Z174" i="5"/>
  <c r="Z175" i="5"/>
  <c r="Z176" i="5"/>
  <c r="Z177" i="5"/>
  <c r="Z178" i="5"/>
  <c r="Z179" i="5"/>
  <c r="Z180" i="5"/>
  <c r="Z181" i="5"/>
  <c r="Z182" i="5"/>
  <c r="Z183" i="5"/>
  <c r="Z184" i="5"/>
  <c r="Z185" i="5"/>
  <c r="Z186" i="5"/>
  <c r="Z187" i="5"/>
  <c r="Z188" i="5"/>
  <c r="Z189" i="5"/>
  <c r="Z190" i="5"/>
  <c r="Z191" i="5"/>
  <c r="Z192" i="5"/>
  <c r="Z193" i="5"/>
  <c r="Z194" i="5"/>
  <c r="Z195" i="5"/>
  <c r="Z196" i="5"/>
  <c r="Z197" i="5"/>
  <c r="Z198" i="5"/>
  <c r="Z199" i="5"/>
  <c r="Z200" i="5"/>
  <c r="Z201" i="5"/>
  <c r="Z202" i="5"/>
  <c r="Z203" i="5"/>
  <c r="Z204" i="5"/>
  <c r="Z205" i="5"/>
  <c r="Z206" i="5"/>
  <c r="Z207" i="5"/>
  <c r="Z208" i="5"/>
  <c r="Z209" i="5"/>
  <c r="Z210" i="5"/>
  <c r="Z211" i="5"/>
  <c r="Z212" i="5"/>
  <c r="Z213" i="5"/>
  <c r="Z214" i="5"/>
  <c r="Z215" i="5"/>
  <c r="Z216" i="5"/>
  <c r="Z217" i="5"/>
  <c r="Z218" i="5"/>
  <c r="Z219" i="5"/>
  <c r="Z220" i="5"/>
  <c r="Z221" i="5"/>
  <c r="Z222" i="5"/>
  <c r="Z223" i="5"/>
  <c r="Z224" i="5"/>
  <c r="Z225" i="5"/>
  <c r="Z226" i="5"/>
  <c r="Z227" i="5"/>
  <c r="Z228" i="5"/>
  <c r="Z229" i="5"/>
  <c r="Z230" i="5"/>
  <c r="Z231" i="5"/>
  <c r="Z232" i="5"/>
  <c r="Z233" i="5"/>
  <c r="Z234" i="5"/>
  <c r="Z235" i="5"/>
  <c r="Z236" i="5"/>
  <c r="Z237" i="5"/>
  <c r="Z238" i="5"/>
  <c r="Z239" i="5"/>
  <c r="Z240" i="5"/>
  <c r="Z241" i="5"/>
  <c r="Z242" i="5"/>
  <c r="Z243" i="5"/>
  <c r="Z244" i="5"/>
  <c r="Z245" i="5"/>
  <c r="Z246" i="5"/>
  <c r="Z247" i="5"/>
  <c r="Z248" i="5"/>
  <c r="Z249" i="5"/>
  <c r="Z250" i="5"/>
  <c r="Z251" i="5"/>
  <c r="Z252" i="5"/>
  <c r="Z253" i="5"/>
  <c r="Z254" i="5"/>
  <c r="Z255" i="5"/>
  <c r="Z256" i="5"/>
  <c r="Z257" i="5"/>
  <c r="Z258" i="5"/>
  <c r="Z259" i="5"/>
  <c r="Z260" i="5"/>
  <c r="Z261" i="5"/>
  <c r="Z262" i="5"/>
  <c r="Z263" i="5"/>
  <c r="Z264" i="5"/>
  <c r="Z265" i="5"/>
  <c r="AA40" i="5"/>
  <c r="B40" i="5" s="1"/>
  <c r="AA41" i="5"/>
  <c r="B41" i="5" s="1"/>
  <c r="AA42" i="5"/>
  <c r="B42" i="5" s="1"/>
  <c r="AA43" i="5"/>
  <c r="B43" i="5" s="1"/>
  <c r="AA44" i="5"/>
  <c r="B44" i="5" s="1"/>
  <c r="AA45" i="5"/>
  <c r="B45" i="5" s="1"/>
  <c r="AA46" i="5"/>
  <c r="B46" i="5" s="1"/>
  <c r="AA47" i="5"/>
  <c r="B47" i="5" s="1"/>
  <c r="AA48" i="5"/>
  <c r="B48" i="5" s="1"/>
  <c r="AA49" i="5"/>
  <c r="B49" i="5" s="1"/>
  <c r="AA50" i="5"/>
  <c r="B50" i="5" s="1"/>
  <c r="AA51" i="5"/>
  <c r="B51" i="5" s="1"/>
  <c r="AA52" i="5"/>
  <c r="B52" i="5" s="1"/>
  <c r="AA53" i="5"/>
  <c r="B53" i="5" s="1"/>
  <c r="AA54" i="5"/>
  <c r="B54" i="5" s="1"/>
  <c r="AA55" i="5"/>
  <c r="B55" i="5" s="1"/>
  <c r="AA56" i="5"/>
  <c r="B56" i="5" s="1"/>
  <c r="AA57" i="5"/>
  <c r="B57" i="5" s="1"/>
  <c r="AA58" i="5"/>
  <c r="B58" i="5" s="1"/>
  <c r="AA59" i="5"/>
  <c r="B59" i="5" s="1"/>
  <c r="AA60" i="5"/>
  <c r="B60" i="5" s="1"/>
  <c r="AA61" i="5"/>
  <c r="B61" i="5" s="1"/>
  <c r="AA62" i="5"/>
  <c r="B62" i="5" s="1"/>
  <c r="AA63" i="5"/>
  <c r="B63" i="5" s="1"/>
  <c r="AA64" i="5"/>
  <c r="B64" i="5" s="1"/>
  <c r="AA65" i="5"/>
  <c r="B65" i="5" s="1"/>
  <c r="AA66" i="5"/>
  <c r="B66" i="5" s="1"/>
  <c r="AA67" i="5"/>
  <c r="B67" i="5" s="1"/>
  <c r="AA68" i="5"/>
  <c r="B68" i="5" s="1"/>
  <c r="AA69" i="5"/>
  <c r="B69" i="5" s="1"/>
  <c r="AA70" i="5"/>
  <c r="B70" i="5" s="1"/>
  <c r="AA71" i="5"/>
  <c r="B71" i="5" s="1"/>
  <c r="AA72" i="5"/>
  <c r="B72" i="5" s="1"/>
  <c r="AA73" i="5"/>
  <c r="B73" i="5" s="1"/>
  <c r="AA74" i="5"/>
  <c r="B74" i="5" s="1"/>
  <c r="AA75" i="5"/>
  <c r="B75" i="5" s="1"/>
  <c r="AA76" i="5"/>
  <c r="B76" i="5" s="1"/>
  <c r="AA77" i="5"/>
  <c r="B77" i="5" s="1"/>
  <c r="AA78" i="5"/>
  <c r="B78" i="5" s="1"/>
  <c r="AA79" i="5"/>
  <c r="B79" i="5" s="1"/>
  <c r="AA80" i="5"/>
  <c r="B80" i="5" s="1"/>
  <c r="AA81" i="5"/>
  <c r="B81" i="5" s="1"/>
  <c r="AA82" i="5"/>
  <c r="B82" i="5" s="1"/>
  <c r="AA83" i="5"/>
  <c r="B83" i="5" s="1"/>
  <c r="AA84" i="5"/>
  <c r="B84" i="5" s="1"/>
  <c r="AA85" i="5"/>
  <c r="B85" i="5" s="1"/>
  <c r="AA86" i="5"/>
  <c r="B86" i="5" s="1"/>
  <c r="AA87" i="5"/>
  <c r="B87" i="5" s="1"/>
  <c r="AA88" i="5"/>
  <c r="B88" i="5" s="1"/>
  <c r="AA89" i="5"/>
  <c r="B89" i="5" s="1"/>
  <c r="AA90" i="5"/>
  <c r="B90" i="5" s="1"/>
  <c r="AA91" i="5"/>
  <c r="B91" i="5" s="1"/>
  <c r="AA92" i="5"/>
  <c r="B92" i="5" s="1"/>
  <c r="AA93" i="5"/>
  <c r="B93" i="5" s="1"/>
  <c r="AA94" i="5"/>
  <c r="B94" i="5" s="1"/>
  <c r="AA95" i="5"/>
  <c r="B95" i="5" s="1"/>
  <c r="AA96" i="5"/>
  <c r="B96" i="5" s="1"/>
  <c r="AA97" i="5"/>
  <c r="B97" i="5" s="1"/>
  <c r="AA98" i="5"/>
  <c r="B98" i="5" s="1"/>
  <c r="AA99" i="5"/>
  <c r="B99" i="5" s="1"/>
  <c r="AA100" i="5"/>
  <c r="B100" i="5" s="1"/>
  <c r="AA101" i="5"/>
  <c r="B101" i="5" s="1"/>
  <c r="AA102" i="5"/>
  <c r="B102" i="5" s="1"/>
  <c r="AA103" i="5"/>
  <c r="B103" i="5" s="1"/>
  <c r="AA104" i="5"/>
  <c r="B104" i="5" s="1"/>
  <c r="AA105" i="5"/>
  <c r="B105" i="5" s="1"/>
  <c r="AA106" i="5"/>
  <c r="B106" i="5" s="1"/>
  <c r="AA107" i="5"/>
  <c r="B107" i="5" s="1"/>
  <c r="AA108" i="5"/>
  <c r="B108" i="5" s="1"/>
  <c r="AA109" i="5"/>
  <c r="B109" i="5" s="1"/>
  <c r="AA110" i="5"/>
  <c r="B110" i="5" s="1"/>
  <c r="AA111" i="5"/>
  <c r="B111" i="5" s="1"/>
  <c r="AA112" i="5"/>
  <c r="B112" i="5" s="1"/>
  <c r="AA113" i="5"/>
  <c r="B113" i="5" s="1"/>
  <c r="AA114" i="5"/>
  <c r="B114" i="5" s="1"/>
  <c r="AA115" i="5"/>
  <c r="B115" i="5" s="1"/>
  <c r="AA116" i="5"/>
  <c r="B116" i="5" s="1"/>
  <c r="AA117" i="5"/>
  <c r="B117" i="5" s="1"/>
  <c r="AA118" i="5"/>
  <c r="B118" i="5" s="1"/>
  <c r="AA119" i="5"/>
  <c r="B119" i="5" s="1"/>
  <c r="AA120" i="5"/>
  <c r="B120" i="5" s="1"/>
  <c r="AA121" i="5"/>
  <c r="B121" i="5" s="1"/>
  <c r="AA122" i="5"/>
  <c r="B122" i="5" s="1"/>
  <c r="AA123" i="5"/>
  <c r="B123" i="5" s="1"/>
  <c r="AA124" i="5"/>
  <c r="B124" i="5" s="1"/>
  <c r="AA125" i="5"/>
  <c r="B125" i="5" s="1"/>
  <c r="AA126" i="5"/>
  <c r="B126" i="5" s="1"/>
  <c r="AA127" i="5"/>
  <c r="B127" i="5" s="1"/>
  <c r="AA128" i="5"/>
  <c r="B128" i="5" s="1"/>
  <c r="AA129" i="5"/>
  <c r="B129" i="5" s="1"/>
  <c r="AA130" i="5"/>
  <c r="B130" i="5" s="1"/>
  <c r="AA131" i="5"/>
  <c r="B131" i="5" s="1"/>
  <c r="AA132" i="5"/>
  <c r="B132" i="5" s="1"/>
  <c r="AA133" i="5"/>
  <c r="B133" i="5" s="1"/>
  <c r="AA134" i="5"/>
  <c r="B134" i="5" s="1"/>
  <c r="AA135" i="5"/>
  <c r="B135" i="5" s="1"/>
  <c r="AA136" i="5"/>
  <c r="B136" i="5" s="1"/>
  <c r="AA137" i="5"/>
  <c r="B137" i="5" s="1"/>
  <c r="AA138" i="5"/>
  <c r="B138" i="5" s="1"/>
  <c r="AA139" i="5"/>
  <c r="B139" i="5" s="1"/>
  <c r="AA140" i="5"/>
  <c r="B140" i="5" s="1"/>
  <c r="AA141" i="5"/>
  <c r="B141" i="5" s="1"/>
  <c r="AA142" i="5"/>
  <c r="B142" i="5" s="1"/>
  <c r="AA143" i="5"/>
  <c r="B143" i="5" s="1"/>
  <c r="AA144" i="5"/>
  <c r="B144" i="5" s="1"/>
  <c r="AA145" i="5"/>
  <c r="B145" i="5" s="1"/>
  <c r="AA146" i="5"/>
  <c r="B146" i="5" s="1"/>
  <c r="AA147" i="5"/>
  <c r="B147" i="5" s="1"/>
  <c r="AA148" i="5"/>
  <c r="B148" i="5" s="1"/>
  <c r="AA149" i="5"/>
  <c r="B149" i="5" s="1"/>
  <c r="AA150" i="5"/>
  <c r="B150" i="5" s="1"/>
  <c r="AA151" i="5"/>
  <c r="B151" i="5" s="1"/>
  <c r="AA152" i="5"/>
  <c r="B152" i="5" s="1"/>
  <c r="AA153" i="5"/>
  <c r="B153" i="5" s="1"/>
  <c r="AA154" i="5"/>
  <c r="B154" i="5" s="1"/>
  <c r="AA155" i="5"/>
  <c r="B155" i="5" s="1"/>
  <c r="AA156" i="5"/>
  <c r="B156" i="5" s="1"/>
  <c r="AA157" i="5"/>
  <c r="B157" i="5" s="1"/>
  <c r="AA158" i="5"/>
  <c r="B158" i="5" s="1"/>
  <c r="AA159" i="5"/>
  <c r="B159" i="5" s="1"/>
  <c r="AA160" i="5"/>
  <c r="B160" i="5" s="1"/>
  <c r="AA161" i="5"/>
  <c r="B161" i="5" s="1"/>
  <c r="AA162" i="5"/>
  <c r="B162" i="5" s="1"/>
  <c r="AA163" i="5"/>
  <c r="B163" i="5" s="1"/>
  <c r="AA164" i="5"/>
  <c r="B164" i="5" s="1"/>
  <c r="AA165" i="5"/>
  <c r="B165" i="5" s="1"/>
  <c r="AA166" i="5"/>
  <c r="B166" i="5" s="1"/>
  <c r="AA167" i="5"/>
  <c r="B167" i="5" s="1"/>
  <c r="AA168" i="5"/>
  <c r="B168" i="5" s="1"/>
  <c r="AA169" i="5"/>
  <c r="B169" i="5" s="1"/>
  <c r="AA170" i="5"/>
  <c r="B170" i="5" s="1"/>
  <c r="AA171" i="5"/>
  <c r="B171" i="5" s="1"/>
  <c r="AA172" i="5"/>
  <c r="B172" i="5" s="1"/>
  <c r="AA173" i="5"/>
  <c r="B173" i="5" s="1"/>
  <c r="AA174" i="5"/>
  <c r="B174" i="5" s="1"/>
  <c r="AA175" i="5"/>
  <c r="B175" i="5" s="1"/>
  <c r="AA176" i="5"/>
  <c r="B176" i="5" s="1"/>
  <c r="AA177" i="5"/>
  <c r="B177" i="5" s="1"/>
  <c r="AA178" i="5"/>
  <c r="B178" i="5" s="1"/>
  <c r="AA179" i="5"/>
  <c r="B179" i="5" s="1"/>
  <c r="AA180" i="5"/>
  <c r="B180" i="5" s="1"/>
  <c r="AA181" i="5"/>
  <c r="B181" i="5" s="1"/>
  <c r="AA182" i="5"/>
  <c r="B182" i="5" s="1"/>
  <c r="AA183" i="5"/>
  <c r="B183" i="5" s="1"/>
  <c r="AA184" i="5"/>
  <c r="B184" i="5" s="1"/>
  <c r="AA185" i="5"/>
  <c r="B185" i="5" s="1"/>
  <c r="AA186" i="5"/>
  <c r="B186" i="5" s="1"/>
  <c r="AA187" i="5"/>
  <c r="B187" i="5" s="1"/>
  <c r="AA188" i="5"/>
  <c r="B188" i="5" s="1"/>
  <c r="AA189" i="5"/>
  <c r="B189" i="5" s="1"/>
  <c r="AA190" i="5"/>
  <c r="B190" i="5" s="1"/>
  <c r="AA191" i="5"/>
  <c r="B191" i="5" s="1"/>
  <c r="AA192" i="5"/>
  <c r="B192" i="5" s="1"/>
  <c r="AA193" i="5"/>
  <c r="B193" i="5" s="1"/>
  <c r="AA194" i="5"/>
  <c r="B194" i="5" s="1"/>
  <c r="AA195" i="5"/>
  <c r="B195" i="5" s="1"/>
  <c r="AA196" i="5"/>
  <c r="B196" i="5" s="1"/>
  <c r="AA197" i="5"/>
  <c r="B197" i="5" s="1"/>
  <c r="AA198" i="5"/>
  <c r="B198" i="5" s="1"/>
  <c r="AA199" i="5"/>
  <c r="B199" i="5" s="1"/>
  <c r="AA200" i="5"/>
  <c r="B200" i="5" s="1"/>
  <c r="AA201" i="5"/>
  <c r="B201" i="5" s="1"/>
  <c r="AA202" i="5"/>
  <c r="B202" i="5" s="1"/>
  <c r="AA203" i="5"/>
  <c r="B203" i="5" s="1"/>
  <c r="AA204" i="5"/>
  <c r="B204" i="5" s="1"/>
  <c r="AA205" i="5"/>
  <c r="B205" i="5" s="1"/>
  <c r="AA206" i="5"/>
  <c r="B206" i="5" s="1"/>
  <c r="AA207" i="5"/>
  <c r="B207" i="5" s="1"/>
  <c r="AA208" i="5"/>
  <c r="B208" i="5" s="1"/>
  <c r="AA209" i="5"/>
  <c r="B209" i="5" s="1"/>
  <c r="AA210" i="5"/>
  <c r="B210" i="5" s="1"/>
  <c r="AA211" i="5"/>
  <c r="B211" i="5" s="1"/>
  <c r="AA212" i="5"/>
  <c r="B212" i="5" s="1"/>
  <c r="AA213" i="5"/>
  <c r="B213" i="5" s="1"/>
  <c r="AA214" i="5"/>
  <c r="B214" i="5" s="1"/>
  <c r="AA215" i="5"/>
  <c r="B215" i="5" s="1"/>
  <c r="AA216" i="5"/>
  <c r="B216" i="5" s="1"/>
  <c r="AA217" i="5"/>
  <c r="B217" i="5" s="1"/>
  <c r="AA218" i="5"/>
  <c r="B218" i="5" s="1"/>
  <c r="AA219" i="5"/>
  <c r="B219" i="5" s="1"/>
  <c r="AA220" i="5"/>
  <c r="B220" i="5" s="1"/>
  <c r="AA221" i="5"/>
  <c r="B221" i="5" s="1"/>
  <c r="AA222" i="5"/>
  <c r="B222" i="5" s="1"/>
  <c r="AA223" i="5"/>
  <c r="B223" i="5" s="1"/>
  <c r="AA224" i="5"/>
  <c r="B224" i="5" s="1"/>
  <c r="AA225" i="5"/>
  <c r="B225" i="5" s="1"/>
  <c r="AA226" i="5"/>
  <c r="B226" i="5" s="1"/>
  <c r="AA227" i="5"/>
  <c r="B227" i="5" s="1"/>
  <c r="AA228" i="5"/>
  <c r="B228" i="5" s="1"/>
  <c r="AA229" i="5"/>
  <c r="B229" i="5" s="1"/>
  <c r="AA230" i="5"/>
  <c r="B230" i="5" s="1"/>
  <c r="AA231" i="5"/>
  <c r="B231" i="5" s="1"/>
  <c r="AA232" i="5"/>
  <c r="B232" i="5" s="1"/>
  <c r="AA233" i="5"/>
  <c r="B233" i="5" s="1"/>
  <c r="AA234" i="5"/>
  <c r="B234" i="5" s="1"/>
  <c r="AA235" i="5"/>
  <c r="B235" i="5" s="1"/>
  <c r="AA236" i="5"/>
  <c r="B236" i="5" s="1"/>
  <c r="AA237" i="5"/>
  <c r="B237" i="5" s="1"/>
  <c r="AA238" i="5"/>
  <c r="B238" i="5" s="1"/>
  <c r="AA239" i="5"/>
  <c r="B239" i="5" s="1"/>
  <c r="AA240" i="5"/>
  <c r="B240" i="5" s="1"/>
  <c r="AA241" i="5"/>
  <c r="B241" i="5" s="1"/>
  <c r="AA242" i="5"/>
  <c r="B242" i="5" s="1"/>
  <c r="AA243" i="5"/>
  <c r="B243" i="5" s="1"/>
  <c r="AA244" i="5"/>
  <c r="B244" i="5" s="1"/>
  <c r="AA245" i="5"/>
  <c r="B245" i="5" s="1"/>
  <c r="AA246" i="5"/>
  <c r="B246" i="5" s="1"/>
  <c r="AA247" i="5"/>
  <c r="B247" i="5" s="1"/>
  <c r="AA248" i="5"/>
  <c r="B248" i="5" s="1"/>
  <c r="AA249" i="5"/>
  <c r="B249" i="5" s="1"/>
  <c r="AA250" i="5"/>
  <c r="B250" i="5" s="1"/>
  <c r="AA251" i="5"/>
  <c r="AA252" i="5"/>
  <c r="B252" i="5" s="1"/>
  <c r="AA253" i="5"/>
  <c r="B253" i="5" s="1"/>
  <c r="AA254" i="5"/>
  <c r="B254" i="5" s="1"/>
  <c r="AA255" i="5"/>
  <c r="B255" i="5" s="1"/>
  <c r="AA256" i="5"/>
  <c r="B256" i="5" s="1"/>
  <c r="AA257" i="5"/>
  <c r="B257" i="5" s="1"/>
  <c r="AA258" i="5"/>
  <c r="B258" i="5" s="1"/>
  <c r="AA259" i="5"/>
  <c r="B259" i="5" s="1"/>
  <c r="AA260" i="5"/>
  <c r="B260" i="5" s="1"/>
  <c r="AA261" i="5"/>
  <c r="B261" i="5" s="1"/>
  <c r="AA262" i="5"/>
  <c r="B262" i="5" s="1"/>
  <c r="AA263" i="5"/>
  <c r="B263" i="5" s="1"/>
  <c r="AA264" i="5"/>
  <c r="B264" i="5" s="1"/>
  <c r="AA265" i="5"/>
  <c r="B265" i="5" s="1"/>
  <c r="AB40" i="5"/>
  <c r="T40" i="5" s="1"/>
  <c r="AB41" i="5"/>
  <c r="T41" i="5" s="1"/>
  <c r="AB42" i="5"/>
  <c r="T42" i="5" s="1"/>
  <c r="AB43" i="5"/>
  <c r="T43" i="5" s="1"/>
  <c r="AB44" i="5"/>
  <c r="T44" i="5" s="1"/>
  <c r="AB45" i="5"/>
  <c r="T45" i="5" s="1"/>
  <c r="AB46" i="5"/>
  <c r="T46" i="5" s="1"/>
  <c r="AB47" i="5"/>
  <c r="T47" i="5" s="1"/>
  <c r="AB48" i="5"/>
  <c r="T48" i="5" s="1"/>
  <c r="AB49" i="5"/>
  <c r="T49" i="5" s="1"/>
  <c r="AB50" i="5"/>
  <c r="T50" i="5" s="1"/>
  <c r="AB51" i="5"/>
  <c r="T51" i="5" s="1"/>
  <c r="AB52" i="5"/>
  <c r="T52" i="5" s="1"/>
  <c r="AB53" i="5"/>
  <c r="T53" i="5" s="1"/>
  <c r="AB54" i="5"/>
  <c r="T54" i="5" s="1"/>
  <c r="AB55" i="5"/>
  <c r="T55" i="5" s="1"/>
  <c r="AB56" i="5"/>
  <c r="T56" i="5" s="1"/>
  <c r="AB57" i="5"/>
  <c r="T57" i="5" s="1"/>
  <c r="AB58" i="5"/>
  <c r="T58" i="5" s="1"/>
  <c r="AB59" i="5"/>
  <c r="T59" i="5" s="1"/>
  <c r="AB60" i="5"/>
  <c r="T60" i="5" s="1"/>
  <c r="AB61" i="5"/>
  <c r="T61" i="5" s="1"/>
  <c r="AB62" i="5"/>
  <c r="T62" i="5" s="1"/>
  <c r="AB63" i="5"/>
  <c r="T63" i="5" s="1"/>
  <c r="AB64" i="5"/>
  <c r="T64" i="5" s="1"/>
  <c r="AB65" i="5"/>
  <c r="T65" i="5" s="1"/>
  <c r="AB66" i="5"/>
  <c r="T66" i="5" s="1"/>
  <c r="AB67" i="5"/>
  <c r="T67" i="5" s="1"/>
  <c r="AB68" i="5"/>
  <c r="T68" i="5" s="1"/>
  <c r="AB69" i="5"/>
  <c r="T69" i="5" s="1"/>
  <c r="AB70" i="5"/>
  <c r="T70" i="5" s="1"/>
  <c r="AB71" i="5"/>
  <c r="T71" i="5" s="1"/>
  <c r="AB72" i="5"/>
  <c r="T72" i="5" s="1"/>
  <c r="AB73" i="5"/>
  <c r="T73" i="5" s="1"/>
  <c r="AB74" i="5"/>
  <c r="T74" i="5" s="1"/>
  <c r="AB75" i="5"/>
  <c r="T75" i="5" s="1"/>
  <c r="AB76" i="5"/>
  <c r="T76" i="5" s="1"/>
  <c r="AB77" i="5"/>
  <c r="T77" i="5" s="1"/>
  <c r="AB78" i="5"/>
  <c r="T78" i="5" s="1"/>
  <c r="AB79" i="5"/>
  <c r="T79" i="5" s="1"/>
  <c r="AB80" i="5"/>
  <c r="T80" i="5" s="1"/>
  <c r="AB81" i="5"/>
  <c r="T81" i="5" s="1"/>
  <c r="AB82" i="5"/>
  <c r="T82" i="5" s="1"/>
  <c r="AB83" i="5"/>
  <c r="T83" i="5" s="1"/>
  <c r="AB84" i="5"/>
  <c r="T84" i="5" s="1"/>
  <c r="AB85" i="5"/>
  <c r="T85" i="5" s="1"/>
  <c r="AB86" i="5"/>
  <c r="T86" i="5" s="1"/>
  <c r="AB87" i="5"/>
  <c r="T87" i="5" s="1"/>
  <c r="AB88" i="5"/>
  <c r="T88" i="5" s="1"/>
  <c r="AB89" i="5"/>
  <c r="T89" i="5" s="1"/>
  <c r="AB90" i="5"/>
  <c r="T90" i="5" s="1"/>
  <c r="AB91" i="5"/>
  <c r="T91" i="5" s="1"/>
  <c r="AB92" i="5"/>
  <c r="T92" i="5" s="1"/>
  <c r="AB93" i="5"/>
  <c r="T93" i="5" s="1"/>
  <c r="AB94" i="5"/>
  <c r="T94" i="5" s="1"/>
  <c r="AB95" i="5"/>
  <c r="T95" i="5" s="1"/>
  <c r="AB96" i="5"/>
  <c r="T96" i="5" s="1"/>
  <c r="AB97" i="5"/>
  <c r="T97" i="5" s="1"/>
  <c r="AB98" i="5"/>
  <c r="T98" i="5" s="1"/>
  <c r="AB99" i="5"/>
  <c r="T99" i="5" s="1"/>
  <c r="AB100" i="5"/>
  <c r="T100" i="5" s="1"/>
  <c r="AB101" i="5"/>
  <c r="T101" i="5" s="1"/>
  <c r="AB102" i="5"/>
  <c r="T102" i="5" s="1"/>
  <c r="AB103" i="5"/>
  <c r="T103" i="5" s="1"/>
  <c r="AB104" i="5"/>
  <c r="T104" i="5" s="1"/>
  <c r="AB105" i="5"/>
  <c r="T105" i="5" s="1"/>
  <c r="AB106" i="5"/>
  <c r="T106" i="5" s="1"/>
  <c r="AB107" i="5"/>
  <c r="T107" i="5" s="1"/>
  <c r="AB108" i="5"/>
  <c r="T108" i="5" s="1"/>
  <c r="AB109" i="5"/>
  <c r="T109" i="5" s="1"/>
  <c r="AB110" i="5"/>
  <c r="T110" i="5" s="1"/>
  <c r="AB111" i="5"/>
  <c r="T111" i="5" s="1"/>
  <c r="AB112" i="5"/>
  <c r="T112" i="5" s="1"/>
  <c r="AB113" i="5"/>
  <c r="T113" i="5" s="1"/>
  <c r="AB114" i="5"/>
  <c r="T114" i="5" s="1"/>
  <c r="AB115" i="5"/>
  <c r="T115" i="5" s="1"/>
  <c r="AB116" i="5"/>
  <c r="T116" i="5" s="1"/>
  <c r="AB117" i="5"/>
  <c r="T117" i="5" s="1"/>
  <c r="AB118" i="5"/>
  <c r="T118" i="5" s="1"/>
  <c r="AB119" i="5"/>
  <c r="T119" i="5" s="1"/>
  <c r="AB120" i="5"/>
  <c r="T120" i="5" s="1"/>
  <c r="AB121" i="5"/>
  <c r="T121" i="5" s="1"/>
  <c r="AB122" i="5"/>
  <c r="T122" i="5" s="1"/>
  <c r="AB123" i="5"/>
  <c r="T123" i="5" s="1"/>
  <c r="AB124" i="5"/>
  <c r="T124" i="5" s="1"/>
  <c r="AB125" i="5"/>
  <c r="T125" i="5" s="1"/>
  <c r="AB126" i="5"/>
  <c r="T126" i="5" s="1"/>
  <c r="AB127" i="5"/>
  <c r="T127" i="5" s="1"/>
  <c r="AB128" i="5"/>
  <c r="T128" i="5" s="1"/>
  <c r="AB129" i="5"/>
  <c r="T129" i="5" s="1"/>
  <c r="AB130" i="5"/>
  <c r="T130" i="5" s="1"/>
  <c r="AB131" i="5"/>
  <c r="T131" i="5" s="1"/>
  <c r="AB132" i="5"/>
  <c r="T132" i="5" s="1"/>
  <c r="AB133" i="5"/>
  <c r="T133" i="5" s="1"/>
  <c r="AB134" i="5"/>
  <c r="T134" i="5" s="1"/>
  <c r="AB135" i="5"/>
  <c r="T135" i="5" s="1"/>
  <c r="AB136" i="5"/>
  <c r="T136" i="5" s="1"/>
  <c r="AB137" i="5"/>
  <c r="T137" i="5" s="1"/>
  <c r="AB138" i="5"/>
  <c r="T138" i="5" s="1"/>
  <c r="AB139" i="5"/>
  <c r="T139" i="5" s="1"/>
  <c r="AB140" i="5"/>
  <c r="T140" i="5" s="1"/>
  <c r="AB141" i="5"/>
  <c r="T141" i="5" s="1"/>
  <c r="AB142" i="5"/>
  <c r="T142" i="5" s="1"/>
  <c r="AB143" i="5"/>
  <c r="T143" i="5" s="1"/>
  <c r="AB144" i="5"/>
  <c r="T144" i="5" s="1"/>
  <c r="AB145" i="5"/>
  <c r="T145" i="5" s="1"/>
  <c r="AB146" i="5"/>
  <c r="T146" i="5" s="1"/>
  <c r="AB147" i="5"/>
  <c r="T147" i="5" s="1"/>
  <c r="AB148" i="5"/>
  <c r="T148" i="5" s="1"/>
  <c r="AB149" i="5"/>
  <c r="T149" i="5" s="1"/>
  <c r="AB150" i="5"/>
  <c r="T150" i="5" s="1"/>
  <c r="AB151" i="5"/>
  <c r="T151" i="5" s="1"/>
  <c r="AB152" i="5"/>
  <c r="T152" i="5" s="1"/>
  <c r="AB153" i="5"/>
  <c r="T153" i="5" s="1"/>
  <c r="AB154" i="5"/>
  <c r="T154" i="5" s="1"/>
  <c r="AB155" i="5"/>
  <c r="T155" i="5" s="1"/>
  <c r="AB156" i="5"/>
  <c r="T156" i="5" s="1"/>
  <c r="AB157" i="5"/>
  <c r="T157" i="5" s="1"/>
  <c r="AB158" i="5"/>
  <c r="T158" i="5" s="1"/>
  <c r="AB159" i="5"/>
  <c r="T159" i="5" s="1"/>
  <c r="AB160" i="5"/>
  <c r="T160" i="5" s="1"/>
  <c r="AB161" i="5"/>
  <c r="T161" i="5" s="1"/>
  <c r="AB162" i="5"/>
  <c r="T162" i="5" s="1"/>
  <c r="AB163" i="5"/>
  <c r="T163" i="5" s="1"/>
  <c r="AB164" i="5"/>
  <c r="T164" i="5" s="1"/>
  <c r="AB165" i="5"/>
  <c r="T165" i="5" s="1"/>
  <c r="AB166" i="5"/>
  <c r="T166" i="5" s="1"/>
  <c r="AB167" i="5"/>
  <c r="T167" i="5" s="1"/>
  <c r="AB168" i="5"/>
  <c r="T168" i="5" s="1"/>
  <c r="AB169" i="5"/>
  <c r="T169" i="5" s="1"/>
  <c r="AB170" i="5"/>
  <c r="T170" i="5" s="1"/>
  <c r="AB171" i="5"/>
  <c r="T171" i="5" s="1"/>
  <c r="AB172" i="5"/>
  <c r="T172" i="5" s="1"/>
  <c r="AB173" i="5"/>
  <c r="T173" i="5" s="1"/>
  <c r="AB174" i="5"/>
  <c r="T174" i="5" s="1"/>
  <c r="AB175" i="5"/>
  <c r="T175" i="5" s="1"/>
  <c r="AB176" i="5"/>
  <c r="T176" i="5" s="1"/>
  <c r="AB177" i="5"/>
  <c r="T177" i="5" s="1"/>
  <c r="AB178" i="5"/>
  <c r="T178" i="5" s="1"/>
  <c r="AB179" i="5"/>
  <c r="T179" i="5" s="1"/>
  <c r="AB180" i="5"/>
  <c r="T180" i="5" s="1"/>
  <c r="AB181" i="5"/>
  <c r="T181" i="5" s="1"/>
  <c r="AB182" i="5"/>
  <c r="T182" i="5" s="1"/>
  <c r="AB183" i="5"/>
  <c r="T183" i="5" s="1"/>
  <c r="AB184" i="5"/>
  <c r="T184" i="5" s="1"/>
  <c r="AB185" i="5"/>
  <c r="T185" i="5" s="1"/>
  <c r="AB186" i="5"/>
  <c r="T186" i="5" s="1"/>
  <c r="AB187" i="5"/>
  <c r="T187" i="5" s="1"/>
  <c r="AB188" i="5"/>
  <c r="T188" i="5" s="1"/>
  <c r="AB189" i="5"/>
  <c r="T189" i="5" s="1"/>
  <c r="AB190" i="5"/>
  <c r="T190" i="5" s="1"/>
  <c r="AB191" i="5"/>
  <c r="T191" i="5" s="1"/>
  <c r="AB192" i="5"/>
  <c r="T192" i="5" s="1"/>
  <c r="AB193" i="5"/>
  <c r="T193" i="5" s="1"/>
  <c r="AB194" i="5"/>
  <c r="T194" i="5" s="1"/>
  <c r="AB195" i="5"/>
  <c r="T195" i="5" s="1"/>
  <c r="AB196" i="5"/>
  <c r="T196" i="5" s="1"/>
  <c r="AB197" i="5"/>
  <c r="T197" i="5" s="1"/>
  <c r="AB198" i="5"/>
  <c r="T198" i="5" s="1"/>
  <c r="AB199" i="5"/>
  <c r="T199" i="5" s="1"/>
  <c r="AB200" i="5"/>
  <c r="T200" i="5" s="1"/>
  <c r="AB201" i="5"/>
  <c r="T201" i="5" s="1"/>
  <c r="AB202" i="5"/>
  <c r="T202" i="5" s="1"/>
  <c r="AB203" i="5"/>
  <c r="T203" i="5" s="1"/>
  <c r="AB204" i="5"/>
  <c r="T204" i="5" s="1"/>
  <c r="AB205" i="5"/>
  <c r="T205" i="5" s="1"/>
  <c r="AB206" i="5"/>
  <c r="T206" i="5" s="1"/>
  <c r="AB207" i="5"/>
  <c r="T207" i="5" s="1"/>
  <c r="AB208" i="5"/>
  <c r="T208" i="5" s="1"/>
  <c r="AB209" i="5"/>
  <c r="T209" i="5" s="1"/>
  <c r="AB210" i="5"/>
  <c r="T210" i="5" s="1"/>
  <c r="AB211" i="5"/>
  <c r="T211" i="5" s="1"/>
  <c r="AB212" i="5"/>
  <c r="T212" i="5" s="1"/>
  <c r="AB213" i="5"/>
  <c r="T213" i="5" s="1"/>
  <c r="AB214" i="5"/>
  <c r="T214" i="5" s="1"/>
  <c r="AB215" i="5"/>
  <c r="T215" i="5" s="1"/>
  <c r="AB216" i="5"/>
  <c r="T216" i="5" s="1"/>
  <c r="AB217" i="5"/>
  <c r="T217" i="5" s="1"/>
  <c r="AB218" i="5"/>
  <c r="T218" i="5" s="1"/>
  <c r="AB219" i="5"/>
  <c r="T219" i="5" s="1"/>
  <c r="AB220" i="5"/>
  <c r="T220" i="5" s="1"/>
  <c r="AB221" i="5"/>
  <c r="T221" i="5" s="1"/>
  <c r="AB222" i="5"/>
  <c r="T222" i="5" s="1"/>
  <c r="AB223" i="5"/>
  <c r="T223" i="5" s="1"/>
  <c r="AB224" i="5"/>
  <c r="T224" i="5" s="1"/>
  <c r="AB225" i="5"/>
  <c r="T225" i="5" s="1"/>
  <c r="AB226" i="5"/>
  <c r="T226" i="5" s="1"/>
  <c r="AB227" i="5"/>
  <c r="T227" i="5" s="1"/>
  <c r="AB228" i="5"/>
  <c r="T228" i="5" s="1"/>
  <c r="AB229" i="5"/>
  <c r="T229" i="5" s="1"/>
  <c r="AB230" i="5"/>
  <c r="T230" i="5" s="1"/>
  <c r="AB231" i="5"/>
  <c r="T231" i="5" s="1"/>
  <c r="AB232" i="5"/>
  <c r="T232" i="5" s="1"/>
  <c r="AB233" i="5"/>
  <c r="T233" i="5" s="1"/>
  <c r="AB234" i="5"/>
  <c r="T234" i="5" s="1"/>
  <c r="AB235" i="5"/>
  <c r="T235" i="5" s="1"/>
  <c r="AB236" i="5"/>
  <c r="T236" i="5" s="1"/>
  <c r="AB237" i="5"/>
  <c r="T237" i="5" s="1"/>
  <c r="AB238" i="5"/>
  <c r="T238" i="5" s="1"/>
  <c r="AB239" i="5"/>
  <c r="T239" i="5" s="1"/>
  <c r="AB240" i="5"/>
  <c r="T240" i="5" s="1"/>
  <c r="AB241" i="5"/>
  <c r="T241" i="5" s="1"/>
  <c r="AB242" i="5"/>
  <c r="T242" i="5" s="1"/>
  <c r="AB243" i="5"/>
  <c r="T243" i="5" s="1"/>
  <c r="AB244" i="5"/>
  <c r="T244" i="5" s="1"/>
  <c r="AB245" i="5"/>
  <c r="T245" i="5" s="1"/>
  <c r="AB246" i="5"/>
  <c r="T246" i="5" s="1"/>
  <c r="AB247" i="5"/>
  <c r="T247" i="5" s="1"/>
  <c r="AB248" i="5"/>
  <c r="T248" i="5" s="1"/>
  <c r="AB249" i="5"/>
  <c r="T249" i="5" s="1"/>
  <c r="AB250" i="5"/>
  <c r="T250" i="5" s="1"/>
  <c r="AB251" i="5"/>
  <c r="T251" i="5" s="1"/>
  <c r="AB252" i="5"/>
  <c r="T252" i="5" s="1"/>
  <c r="AB253" i="5"/>
  <c r="T253" i="5" s="1"/>
  <c r="AB254" i="5"/>
  <c r="T254" i="5" s="1"/>
  <c r="AB255" i="5"/>
  <c r="T255" i="5" s="1"/>
  <c r="AB256" i="5"/>
  <c r="T256" i="5" s="1"/>
  <c r="AB257" i="5"/>
  <c r="T257" i="5" s="1"/>
  <c r="AB258" i="5"/>
  <c r="T258" i="5" s="1"/>
  <c r="AB259" i="5"/>
  <c r="T259" i="5" s="1"/>
  <c r="AB260" i="5"/>
  <c r="T260" i="5" s="1"/>
  <c r="AB261" i="5"/>
  <c r="T261" i="5" s="1"/>
  <c r="AB262" i="5"/>
  <c r="T262" i="5" s="1"/>
  <c r="AB263" i="5"/>
  <c r="T263" i="5" s="1"/>
  <c r="AB264" i="5"/>
  <c r="T264" i="5" s="1"/>
  <c r="AB265" i="5"/>
  <c r="T265" i="5" s="1"/>
  <c r="C36" i="5"/>
  <c r="C37" i="5"/>
  <c r="C38" i="5"/>
  <c r="C39" i="5"/>
  <c r="W36" i="5"/>
  <c r="U36" i="5" s="1"/>
  <c r="W37" i="5"/>
  <c r="U37" i="5" s="1"/>
  <c r="W38" i="5"/>
  <c r="U38" i="5" s="1"/>
  <c r="W39" i="5"/>
  <c r="U39" i="5" s="1"/>
  <c r="X36" i="5"/>
  <c r="X37" i="5"/>
  <c r="X38" i="5"/>
  <c r="X39" i="5"/>
  <c r="Y36" i="5"/>
  <c r="Y37" i="5"/>
  <c r="Y38" i="5"/>
  <c r="Y39" i="5"/>
  <c r="Z36" i="5"/>
  <c r="Z37" i="5"/>
  <c r="Z38" i="5"/>
  <c r="Z39" i="5"/>
  <c r="AA36" i="5"/>
  <c r="B36" i="5" s="1"/>
  <c r="AA37" i="5"/>
  <c r="B37" i="5" s="1"/>
  <c r="AA38" i="5"/>
  <c r="B38" i="5" s="1"/>
  <c r="AA39" i="5"/>
  <c r="B39" i="5" s="1"/>
  <c r="AB36" i="5"/>
  <c r="T36" i="5" s="1"/>
  <c r="AB37" i="5"/>
  <c r="T37" i="5" s="1"/>
  <c r="AB38" i="5"/>
  <c r="T38" i="5" s="1"/>
  <c r="AB39" i="5"/>
  <c r="T39" i="5" s="1"/>
  <c r="C35" i="5"/>
  <c r="W35" i="5"/>
  <c r="V35" i="5" s="1"/>
  <c r="X35" i="5"/>
  <c r="Y35" i="5"/>
  <c r="Z35" i="5"/>
  <c r="AA35" i="5"/>
  <c r="B35" i="5" s="1"/>
  <c r="AB35" i="5"/>
  <c r="T35" i="5" s="1"/>
  <c r="C34" i="5"/>
  <c r="W34" i="5"/>
  <c r="V34" i="5" s="1"/>
  <c r="X34" i="5"/>
  <c r="Y34" i="5"/>
  <c r="Z34" i="5"/>
  <c r="AA34" i="5"/>
  <c r="B34" i="5" s="1"/>
  <c r="AB34" i="5"/>
  <c r="T34" i="5" s="1"/>
  <c r="C33" i="5"/>
  <c r="W33" i="5"/>
  <c r="U33" i="5" s="1"/>
  <c r="X33" i="5"/>
  <c r="Y33" i="5"/>
  <c r="Z33" i="5"/>
  <c r="AA33" i="5"/>
  <c r="B33" i="5" s="1"/>
  <c r="AB33" i="5"/>
  <c r="T33" i="5" s="1"/>
  <c r="C32" i="5"/>
  <c r="W32" i="5"/>
  <c r="V32" i="5" s="1"/>
  <c r="X32" i="5"/>
  <c r="Y32" i="5"/>
  <c r="Z32" i="5"/>
  <c r="AA32" i="5"/>
  <c r="B32" i="5" s="1"/>
  <c r="AB32" i="5"/>
  <c r="T32" i="5" s="1"/>
  <c r="C31" i="5"/>
  <c r="W31" i="5"/>
  <c r="V31" i="5" s="1"/>
  <c r="X31" i="5"/>
  <c r="Y31" i="5"/>
  <c r="Z31" i="5"/>
  <c r="AA31" i="5"/>
  <c r="B31" i="5" s="1"/>
  <c r="AB31" i="5"/>
  <c r="T31" i="5" s="1"/>
  <c r="C30" i="5"/>
  <c r="W30" i="5"/>
  <c r="V30" i="5" s="1"/>
  <c r="X30" i="5"/>
  <c r="Y30" i="5"/>
  <c r="Z30" i="5"/>
  <c r="AA30" i="5"/>
  <c r="B30" i="5" s="1"/>
  <c r="AB30" i="5"/>
  <c r="T30" i="5" s="1"/>
  <c r="B251" i="5" l="1"/>
  <c r="AC217" i="5"/>
  <c r="AC209" i="5"/>
  <c r="AC137" i="5"/>
  <c r="AC113" i="5"/>
  <c r="AC57" i="5"/>
  <c r="AC59" i="5"/>
  <c r="AC249" i="5"/>
  <c r="AC185" i="5"/>
  <c r="AC161" i="5"/>
  <c r="AC89" i="5"/>
  <c r="AC65" i="5"/>
  <c r="AC41" i="5"/>
  <c r="AC261" i="5"/>
  <c r="AC262" i="5"/>
  <c r="AC254" i="5"/>
  <c r="AC246" i="5"/>
  <c r="AC238" i="5"/>
  <c r="AC230" i="5"/>
  <c r="AC222" i="5"/>
  <c r="AC214" i="5"/>
  <c r="AC206" i="5"/>
  <c r="AC198" i="5"/>
  <c r="AC190" i="5"/>
  <c r="AC182" i="5"/>
  <c r="AC174" i="5"/>
  <c r="AC166" i="5"/>
  <c r="AC158" i="5"/>
  <c r="AC150" i="5"/>
  <c r="AC142" i="5"/>
  <c r="AC134" i="5"/>
  <c r="AC126" i="5"/>
  <c r="AC118" i="5"/>
  <c r="AC110" i="5"/>
  <c r="AC102" i="5"/>
  <c r="AC94" i="5"/>
  <c r="AC86" i="5"/>
  <c r="AC78" i="5"/>
  <c r="AC70" i="5"/>
  <c r="AC62" i="5"/>
  <c r="AC54" i="5"/>
  <c r="AC46" i="5"/>
  <c r="AC253" i="5"/>
  <c r="AC245" i="5"/>
  <c r="AC237" i="5"/>
  <c r="AC229" i="5"/>
  <c r="AC221" i="5"/>
  <c r="AC213" i="5"/>
  <c r="AC205" i="5"/>
  <c r="AC197" i="5"/>
  <c r="AC189" i="5"/>
  <c r="AC181" i="5"/>
  <c r="AC173" i="5"/>
  <c r="AC165" i="5"/>
  <c r="AC157" i="5"/>
  <c r="AC149" i="5"/>
  <c r="AC141" i="5"/>
  <c r="AC133" i="5"/>
  <c r="AC125" i="5"/>
  <c r="AC117" i="5"/>
  <c r="AC260" i="5"/>
  <c r="AC252" i="5"/>
  <c r="AC244" i="5"/>
  <c r="AC236" i="5"/>
  <c r="AC228" i="5"/>
  <c r="AC220" i="5"/>
  <c r="AC212" i="5"/>
  <c r="AC204" i="5"/>
  <c r="AC196" i="5"/>
  <c r="AC188" i="5"/>
  <c r="AC180" i="5"/>
  <c r="AC172" i="5"/>
  <c r="AC164" i="5"/>
  <c r="AC156" i="5"/>
  <c r="AC148" i="5"/>
  <c r="AC140" i="5"/>
  <c r="AC132" i="5"/>
  <c r="AC124" i="5"/>
  <c r="AC116" i="5"/>
  <c r="AC108" i="5"/>
  <c r="AC100" i="5"/>
  <c r="AC92" i="5"/>
  <c r="AC84" i="5"/>
  <c r="AC76" i="5"/>
  <c r="AC68" i="5"/>
  <c r="AC60" i="5"/>
  <c r="AC52" i="5"/>
  <c r="AC44" i="5"/>
  <c r="AC259" i="5"/>
  <c r="AC251" i="5"/>
  <c r="AC243" i="5"/>
  <c r="AC235" i="5"/>
  <c r="AC227" i="5"/>
  <c r="AC219" i="5"/>
  <c r="AC211" i="5"/>
  <c r="AC203" i="5"/>
  <c r="AC195" i="5"/>
  <c r="AC187" i="5"/>
  <c r="AC179" i="5"/>
  <c r="AC171" i="5"/>
  <c r="AC163" i="5"/>
  <c r="AC155" i="5"/>
  <c r="AC147" i="5"/>
  <c r="AC139" i="5"/>
  <c r="AC131" i="5"/>
  <c r="AC123" i="5"/>
  <c r="AC115" i="5"/>
  <c r="AC107" i="5"/>
  <c r="AC99" i="5"/>
  <c r="AC91" i="5"/>
  <c r="AC83" i="5"/>
  <c r="AC75" i="5"/>
  <c r="AP17" i="15"/>
  <c r="AC184" i="5"/>
  <c r="AC168" i="5"/>
  <c r="AC160" i="5"/>
  <c r="AC128" i="5"/>
  <c r="AC120" i="5"/>
  <c r="AC104" i="5"/>
  <c r="AC48" i="5"/>
  <c r="AC67" i="5"/>
  <c r="AC51" i="5"/>
  <c r="AC43" i="5"/>
  <c r="AE21" i="15"/>
  <c r="AP21" i="15"/>
  <c r="AO19" i="15"/>
  <c r="AA19" i="15"/>
  <c r="AA20" i="15"/>
  <c r="AO21" i="15"/>
  <c r="AO20" i="15"/>
  <c r="AP19" i="15"/>
  <c r="AP20" i="15"/>
  <c r="AO17" i="15"/>
  <c r="AA17" i="15"/>
  <c r="AE19" i="15"/>
  <c r="AC109" i="5"/>
  <c r="AC101" i="5"/>
  <c r="AC93" i="5"/>
  <c r="AC85" i="5"/>
  <c r="AC77" i="5"/>
  <c r="AC69" i="5"/>
  <c r="AC61" i="5"/>
  <c r="AC53" i="5"/>
  <c r="AC264" i="5"/>
  <c r="AC248" i="5"/>
  <c r="AC224" i="5"/>
  <c r="AC208" i="5"/>
  <c r="AC192" i="5"/>
  <c r="AC176" i="5"/>
  <c r="AC152" i="5"/>
  <c r="AC144" i="5"/>
  <c r="AC136" i="5"/>
  <c r="AC112" i="5"/>
  <c r="AC96" i="5"/>
  <c r="AC88" i="5"/>
  <c r="AC80" i="5"/>
  <c r="AC72" i="5"/>
  <c r="AC64" i="5"/>
  <c r="AC56" i="5"/>
  <c r="AC40" i="5"/>
  <c r="AC256" i="5"/>
  <c r="AC240" i="5"/>
  <c r="AC232" i="5"/>
  <c r="AC216" i="5"/>
  <c r="AC200" i="5"/>
  <c r="AC265" i="5"/>
  <c r="AC257" i="5"/>
  <c r="AC241" i="5"/>
  <c r="AC233" i="5"/>
  <c r="AC225" i="5"/>
  <c r="AC201" i="5"/>
  <c r="AC193" i="5"/>
  <c r="AC177" i="5"/>
  <c r="AC169" i="5"/>
  <c r="AC153" i="5"/>
  <c r="AC145" i="5"/>
  <c r="AC129" i="5"/>
  <c r="AC121" i="5"/>
  <c r="AC105" i="5"/>
  <c r="AC97" i="5"/>
  <c r="AC81" i="5"/>
  <c r="AC73" i="5"/>
  <c r="AC49" i="5"/>
  <c r="AC32" i="5"/>
  <c r="AC127" i="5"/>
  <c r="AC263" i="5"/>
  <c r="AC255" i="5"/>
  <c r="AC247" i="5"/>
  <c r="AC239" i="5"/>
  <c r="AC231" i="5"/>
  <c r="AC199" i="5"/>
  <c r="AC111" i="5"/>
  <c r="AC95" i="5"/>
  <c r="AC55" i="5"/>
  <c r="AC223" i="5"/>
  <c r="AC215" i="5"/>
  <c r="AC207" i="5"/>
  <c r="AC191" i="5"/>
  <c r="AC183" i="5"/>
  <c r="AC175" i="5"/>
  <c r="AC167" i="5"/>
  <c r="AC159" i="5"/>
  <c r="AC151" i="5"/>
  <c r="AC143" i="5"/>
  <c r="AC135" i="5"/>
  <c r="AC119" i="5"/>
  <c r="AC103" i="5"/>
  <c r="AC87" i="5"/>
  <c r="AC79" i="5"/>
  <c r="AC71" i="5"/>
  <c r="AC63" i="5"/>
  <c r="AC47" i="5"/>
  <c r="AC30" i="5"/>
  <c r="AC38" i="5"/>
  <c r="AC45" i="5"/>
  <c r="AC37" i="5"/>
  <c r="AC31" i="5"/>
  <c r="AC39" i="5"/>
  <c r="V99" i="5"/>
  <c r="U88" i="5"/>
  <c r="V83" i="5"/>
  <c r="U80" i="5"/>
  <c r="V67" i="5"/>
  <c r="U72" i="5"/>
  <c r="U31" i="5"/>
  <c r="U208" i="5"/>
  <c r="U40" i="5"/>
  <c r="V248" i="5"/>
  <c r="U168" i="5"/>
  <c r="AC36" i="5"/>
  <c r="V216" i="5"/>
  <c r="U128" i="5"/>
  <c r="V187" i="5"/>
  <c r="U112" i="5"/>
  <c r="AC258" i="5"/>
  <c r="AC250" i="5"/>
  <c r="AC242" i="5"/>
  <c r="AC234" i="5"/>
  <c r="AC226" i="5"/>
  <c r="AC218" i="5"/>
  <c r="AC210" i="5"/>
  <c r="AC202" i="5"/>
  <c r="AC194" i="5"/>
  <c r="AC186" i="5"/>
  <c r="AC178" i="5"/>
  <c r="AC170" i="5"/>
  <c r="AC162" i="5"/>
  <c r="AC154" i="5"/>
  <c r="AC146" i="5"/>
  <c r="AC138" i="5"/>
  <c r="AC130" i="5"/>
  <c r="AC122" i="5"/>
  <c r="AC114" i="5"/>
  <c r="AC106" i="5"/>
  <c r="AC98" i="5"/>
  <c r="AC90" i="5"/>
  <c r="AC82" i="5"/>
  <c r="AC74" i="5"/>
  <c r="AC66" i="5"/>
  <c r="AC58" i="5"/>
  <c r="AC50" i="5"/>
  <c r="AC42" i="5"/>
  <c r="V147" i="5"/>
  <c r="U96" i="5"/>
  <c r="V240" i="5"/>
  <c r="V215" i="5"/>
  <c r="V184" i="5"/>
  <c r="V146" i="5"/>
  <c r="V82" i="5"/>
  <c r="U204" i="5"/>
  <c r="U160" i="5"/>
  <c r="U120" i="5"/>
  <c r="U76" i="5"/>
  <c r="AC33" i="5"/>
  <c r="V236" i="5"/>
  <c r="V183" i="5"/>
  <c r="V131" i="5"/>
  <c r="U200" i="5"/>
  <c r="U156" i="5"/>
  <c r="V235" i="5"/>
  <c r="V176" i="5"/>
  <c r="V130" i="5"/>
  <c r="V66" i="5"/>
  <c r="U192" i="5"/>
  <c r="U152" i="5"/>
  <c r="U108" i="5"/>
  <c r="U56" i="5"/>
  <c r="U252" i="5"/>
  <c r="V227" i="5"/>
  <c r="V203" i="5"/>
  <c r="V172" i="5"/>
  <c r="V115" i="5"/>
  <c r="V51" i="5"/>
  <c r="U232" i="5"/>
  <c r="U188" i="5"/>
  <c r="U144" i="5"/>
  <c r="U104" i="5"/>
  <c r="U48" i="5"/>
  <c r="U124" i="5"/>
  <c r="U34" i="5"/>
  <c r="U35" i="5"/>
  <c r="V258" i="5"/>
  <c r="V226" i="5"/>
  <c r="V195" i="5"/>
  <c r="V171" i="5"/>
  <c r="V114" i="5"/>
  <c r="V50" i="5"/>
  <c r="U224" i="5"/>
  <c r="U140" i="5"/>
  <c r="V256" i="5"/>
  <c r="V194" i="5"/>
  <c r="V163" i="5"/>
  <c r="U264" i="5"/>
  <c r="U220" i="5"/>
  <c r="U136" i="5"/>
  <c r="U92" i="5"/>
  <c r="V251" i="5"/>
  <c r="V219" i="5"/>
  <c r="V162" i="5"/>
  <c r="V98" i="5"/>
  <c r="V37" i="5"/>
  <c r="V254" i="5"/>
  <c r="V243" i="5"/>
  <c r="V222" i="5"/>
  <c r="V211" i="5"/>
  <c r="V190" i="5"/>
  <c r="V179" i="5"/>
  <c r="V155" i="5"/>
  <c r="V139" i="5"/>
  <c r="V123" i="5"/>
  <c r="V107" i="5"/>
  <c r="V91" i="5"/>
  <c r="V75" i="5"/>
  <c r="V59" i="5"/>
  <c r="V43" i="5"/>
  <c r="U261" i="5"/>
  <c r="U245" i="5"/>
  <c r="U229" i="5"/>
  <c r="U213" i="5"/>
  <c r="U197" i="5"/>
  <c r="U181" i="5"/>
  <c r="U165" i="5"/>
  <c r="U149" i="5"/>
  <c r="U133" i="5"/>
  <c r="U117" i="5"/>
  <c r="U101" i="5"/>
  <c r="U85" i="5"/>
  <c r="U64" i="5"/>
  <c r="V36" i="5"/>
  <c r="V263" i="5"/>
  <c r="V242" i="5"/>
  <c r="V231" i="5"/>
  <c r="V210" i="5"/>
  <c r="V199" i="5"/>
  <c r="V178" i="5"/>
  <c r="V167" i="5"/>
  <c r="V154" i="5"/>
  <c r="V138" i="5"/>
  <c r="V122" i="5"/>
  <c r="V106" i="5"/>
  <c r="V90" i="5"/>
  <c r="V74" i="5"/>
  <c r="V58" i="5"/>
  <c r="V42" i="5"/>
  <c r="U260" i="5"/>
  <c r="U244" i="5"/>
  <c r="U228" i="5"/>
  <c r="U212" i="5"/>
  <c r="U196" i="5"/>
  <c r="U180" i="5"/>
  <c r="U164" i="5"/>
  <c r="U148" i="5"/>
  <c r="U132" i="5"/>
  <c r="U116" i="5"/>
  <c r="U100" i="5"/>
  <c r="U84" i="5"/>
  <c r="U61" i="5"/>
  <c r="V265" i="5"/>
  <c r="U265" i="5"/>
  <c r="V257" i="5"/>
  <c r="U257" i="5"/>
  <c r="V249" i="5"/>
  <c r="U249" i="5"/>
  <c r="V241" i="5"/>
  <c r="U241" i="5"/>
  <c r="V233" i="5"/>
  <c r="U233" i="5"/>
  <c r="V225" i="5"/>
  <c r="U225" i="5"/>
  <c r="V217" i="5"/>
  <c r="U217" i="5"/>
  <c r="V209" i="5"/>
  <c r="U209" i="5"/>
  <c r="V201" i="5"/>
  <c r="U201" i="5"/>
  <c r="V193" i="5"/>
  <c r="U193" i="5"/>
  <c r="V185" i="5"/>
  <c r="U185" i="5"/>
  <c r="V177" i="5"/>
  <c r="U177" i="5"/>
  <c r="V169" i="5"/>
  <c r="U169" i="5"/>
  <c r="V161" i="5"/>
  <c r="U161" i="5"/>
  <c r="V153" i="5"/>
  <c r="U153" i="5"/>
  <c r="V145" i="5"/>
  <c r="U145" i="5"/>
  <c r="V137" i="5"/>
  <c r="U137" i="5"/>
  <c r="V129" i="5"/>
  <c r="U129" i="5"/>
  <c r="V121" i="5"/>
  <c r="U121" i="5"/>
  <c r="V113" i="5"/>
  <c r="U113" i="5"/>
  <c r="V105" i="5"/>
  <c r="U105" i="5"/>
  <c r="V97" i="5"/>
  <c r="U97" i="5"/>
  <c r="V89" i="5"/>
  <c r="U89" i="5"/>
  <c r="V81" i="5"/>
  <c r="U81" i="5"/>
  <c r="V73" i="5"/>
  <c r="U73" i="5"/>
  <c r="V65" i="5"/>
  <c r="U65" i="5"/>
  <c r="V57" i="5"/>
  <c r="U57" i="5"/>
  <c r="V49" i="5"/>
  <c r="U49" i="5"/>
  <c r="V41" i="5"/>
  <c r="U41" i="5"/>
  <c r="V262" i="5"/>
  <c r="V230" i="5"/>
  <c r="V198" i="5"/>
  <c r="V166" i="5"/>
  <c r="V150" i="5"/>
  <c r="V134" i="5"/>
  <c r="V118" i="5"/>
  <c r="V102" i="5"/>
  <c r="V86" i="5"/>
  <c r="V70" i="5"/>
  <c r="V54" i="5"/>
  <c r="AC34" i="5"/>
  <c r="V250" i="5"/>
  <c r="V239" i="5"/>
  <c r="V218" i="5"/>
  <c r="V207" i="5"/>
  <c r="V186" i="5"/>
  <c r="V175" i="5"/>
  <c r="V68" i="5"/>
  <c r="V52" i="5"/>
  <c r="U238" i="5"/>
  <c r="U206" i="5"/>
  <c r="U174" i="5"/>
  <c r="U158" i="5"/>
  <c r="U142" i="5"/>
  <c r="U126" i="5"/>
  <c r="U110" i="5"/>
  <c r="U94" i="5"/>
  <c r="U78" i="5"/>
  <c r="U53" i="5"/>
  <c r="U159" i="5"/>
  <c r="V159" i="5"/>
  <c r="U151" i="5"/>
  <c r="V151" i="5"/>
  <c r="U143" i="5"/>
  <c r="V143" i="5"/>
  <c r="U135" i="5"/>
  <c r="V135" i="5"/>
  <c r="U127" i="5"/>
  <c r="V127" i="5"/>
  <c r="U119" i="5"/>
  <c r="V119" i="5"/>
  <c r="U111" i="5"/>
  <c r="V111" i="5"/>
  <c r="U103" i="5"/>
  <c r="V103" i="5"/>
  <c r="U95" i="5"/>
  <c r="V95" i="5"/>
  <c r="U87" i="5"/>
  <c r="V87" i="5"/>
  <c r="U79" i="5"/>
  <c r="V79" i="5"/>
  <c r="U71" i="5"/>
  <c r="V71" i="5"/>
  <c r="U63" i="5"/>
  <c r="V63" i="5"/>
  <c r="U55" i="5"/>
  <c r="V55" i="5"/>
  <c r="U47" i="5"/>
  <c r="V47" i="5"/>
  <c r="V259" i="5"/>
  <c r="U253" i="5"/>
  <c r="U237" i="5"/>
  <c r="U221" i="5"/>
  <c r="U205" i="5"/>
  <c r="U189" i="5"/>
  <c r="U173" i="5"/>
  <c r="U157" i="5"/>
  <c r="U141" i="5"/>
  <c r="U125" i="5"/>
  <c r="U109" i="5"/>
  <c r="U93" i="5"/>
  <c r="U77" i="5"/>
  <c r="V247" i="5"/>
  <c r="U45" i="5"/>
  <c r="AC35" i="5"/>
  <c r="V246" i="5"/>
  <c r="V214" i="5"/>
  <c r="V182" i="5"/>
  <c r="V62" i="5"/>
  <c r="V46" i="5"/>
  <c r="V39" i="5"/>
  <c r="V38" i="5"/>
  <c r="V255" i="5"/>
  <c r="V234" i="5"/>
  <c r="V223" i="5"/>
  <c r="V202" i="5"/>
  <c r="V191" i="5"/>
  <c r="V170" i="5"/>
  <c r="V60" i="5"/>
  <c r="V44" i="5"/>
  <c r="U69" i="5"/>
  <c r="U32" i="5"/>
  <c r="V33" i="5"/>
  <c r="U30" i="5"/>
  <c r="W16" i="5"/>
  <c r="Y16" i="5" s="1"/>
  <c r="W17" i="5"/>
  <c r="Y17" i="5" s="1"/>
  <c r="W18" i="5"/>
  <c r="W19" i="5"/>
  <c r="W20" i="5"/>
  <c r="W21" i="5"/>
  <c r="W22" i="5"/>
  <c r="W23" i="5"/>
  <c r="W24" i="5"/>
  <c r="W25" i="5"/>
  <c r="W26" i="5"/>
  <c r="W27" i="5"/>
  <c r="W28" i="5"/>
  <c r="W29" i="5"/>
  <c r="Z18" i="5"/>
  <c r="Z19" i="5"/>
  <c r="Z20" i="5"/>
  <c r="Z21" i="5"/>
  <c r="Z23" i="5"/>
  <c r="Z24" i="5"/>
  <c r="Z25" i="5"/>
  <c r="Z26" i="5"/>
  <c r="Z27" i="5"/>
  <c r="Z28" i="5"/>
  <c r="Z29" i="5"/>
  <c r="Z22" i="5"/>
  <c r="Y18" i="5"/>
  <c r="Y19" i="5"/>
  <c r="Y20" i="5"/>
  <c r="Y21" i="5"/>
  <c r="Y23" i="5"/>
  <c r="Y24" i="5"/>
  <c r="Y25" i="5"/>
  <c r="Y26" i="5"/>
  <c r="Y27" i="5"/>
  <c r="Y28" i="5"/>
  <c r="Y29" i="5"/>
  <c r="C29" i="5"/>
  <c r="X29" i="5"/>
  <c r="AA29" i="5"/>
  <c r="B29" i="5" s="1"/>
  <c r="AB29" i="5"/>
  <c r="T29" i="5" s="1"/>
  <c r="C28" i="5"/>
  <c r="X28" i="5"/>
  <c r="AA28" i="5"/>
  <c r="B28" i="5" s="1"/>
  <c r="AB28" i="5"/>
  <c r="T28" i="5" s="1"/>
  <c r="C27" i="5"/>
  <c r="X27" i="5"/>
  <c r="AA27" i="5"/>
  <c r="B27" i="5" s="1"/>
  <c r="AB27" i="5"/>
  <c r="T27" i="5" s="1"/>
  <c r="C26" i="5"/>
  <c r="X26" i="5"/>
  <c r="AA26" i="5"/>
  <c r="B26" i="5" s="1"/>
  <c r="AB26" i="5"/>
  <c r="T26" i="5" s="1"/>
  <c r="C25" i="5"/>
  <c r="X25" i="5"/>
  <c r="AA25" i="5"/>
  <c r="B25" i="5" s="1"/>
  <c r="AB25" i="5"/>
  <c r="T25" i="5" s="1"/>
  <c r="C24" i="5"/>
  <c r="X24" i="5"/>
  <c r="AA24" i="5"/>
  <c r="AB24" i="5"/>
  <c r="T24" i="5" s="1"/>
  <c r="C23" i="5"/>
  <c r="X23" i="5"/>
  <c r="AA23" i="5"/>
  <c r="B23" i="5" s="1"/>
  <c r="AB23" i="5"/>
  <c r="T23" i="5" s="1"/>
  <c r="C22" i="5"/>
  <c r="X22" i="5"/>
  <c r="AA22" i="5"/>
  <c r="AB22" i="5"/>
  <c r="T22" i="5" s="1"/>
  <c r="C21" i="5"/>
  <c r="X21" i="5"/>
  <c r="AA21" i="5"/>
  <c r="B21" i="5" s="1"/>
  <c r="AB21" i="5"/>
  <c r="T21" i="5" s="1"/>
  <c r="C20" i="5"/>
  <c r="X20" i="5"/>
  <c r="AA20" i="5"/>
  <c r="B20" i="5" s="1"/>
  <c r="AB20" i="5"/>
  <c r="T20" i="5" s="1"/>
  <c r="C19" i="5"/>
  <c r="X19" i="5"/>
  <c r="AA19" i="5"/>
  <c r="B19" i="5" s="1"/>
  <c r="AB19" i="5"/>
  <c r="T19" i="5" s="1"/>
  <c r="C18" i="5"/>
  <c r="X18" i="5"/>
  <c r="AA18" i="5"/>
  <c r="B18" i="5" s="1"/>
  <c r="AB18" i="5"/>
  <c r="T18" i="5" s="1"/>
  <c r="C17" i="5"/>
  <c r="X17" i="5"/>
  <c r="AA17" i="5"/>
  <c r="AB17" i="5"/>
  <c r="AB16" i="5"/>
  <c r="AA16" i="5"/>
  <c r="X16" i="5"/>
  <c r="R258" i="5" l="1"/>
  <c r="R115" i="5"/>
  <c r="R60" i="5"/>
  <c r="R188" i="5"/>
  <c r="R252" i="5"/>
  <c r="R53" i="5"/>
  <c r="R181" i="5"/>
  <c r="R122" i="5"/>
  <c r="R70" i="5"/>
  <c r="R119" i="5"/>
  <c r="R136" i="5"/>
  <c r="R264" i="5"/>
  <c r="R59" i="5"/>
  <c r="R123" i="5"/>
  <c r="R187" i="5"/>
  <c r="R251" i="5"/>
  <c r="R68" i="5"/>
  <c r="R132" i="5"/>
  <c r="R196" i="5"/>
  <c r="R260" i="5"/>
  <c r="R61" i="5"/>
  <c r="R125" i="5"/>
  <c r="R189" i="5"/>
  <c r="R253" i="5"/>
  <c r="R170" i="5"/>
  <c r="R78" i="5"/>
  <c r="R142" i="5"/>
  <c r="R206" i="5"/>
  <c r="R38" i="5"/>
  <c r="R63" i="5"/>
  <c r="R127" i="5"/>
  <c r="R191" i="5"/>
  <c r="R255" i="5"/>
  <c r="R80" i="5"/>
  <c r="R144" i="5"/>
  <c r="R208" i="5"/>
  <c r="R57" i="5"/>
  <c r="R121" i="5"/>
  <c r="R185" i="5"/>
  <c r="R249" i="5"/>
  <c r="R67" i="5"/>
  <c r="R131" i="5"/>
  <c r="R195" i="5"/>
  <c r="R259" i="5"/>
  <c r="R76" i="5"/>
  <c r="R140" i="5"/>
  <c r="R204" i="5"/>
  <c r="R36" i="5"/>
  <c r="R69" i="5"/>
  <c r="R133" i="5"/>
  <c r="R197" i="5"/>
  <c r="R261" i="5"/>
  <c r="R226" i="5"/>
  <c r="R86" i="5"/>
  <c r="R150" i="5"/>
  <c r="R214" i="5"/>
  <c r="R71" i="5"/>
  <c r="R135" i="5"/>
  <c r="R199" i="5"/>
  <c r="R263" i="5"/>
  <c r="R88" i="5"/>
  <c r="R152" i="5"/>
  <c r="R216" i="5"/>
  <c r="R50" i="5"/>
  <c r="R65" i="5"/>
  <c r="R129" i="5"/>
  <c r="R193" i="5"/>
  <c r="R257" i="5"/>
  <c r="R75" i="5"/>
  <c r="R139" i="5"/>
  <c r="R203" i="5"/>
  <c r="R42" i="5"/>
  <c r="R84" i="5"/>
  <c r="R148" i="5"/>
  <c r="R212" i="5"/>
  <c r="R66" i="5"/>
  <c r="R77" i="5"/>
  <c r="R141" i="5"/>
  <c r="R205" i="5"/>
  <c r="R37" i="5"/>
  <c r="R94" i="5"/>
  <c r="R158" i="5"/>
  <c r="R222" i="5"/>
  <c r="R74" i="5"/>
  <c r="R79" i="5"/>
  <c r="R143" i="5"/>
  <c r="R207" i="5"/>
  <c r="R39" i="5"/>
  <c r="R96" i="5"/>
  <c r="R160" i="5"/>
  <c r="R224" i="5"/>
  <c r="R98" i="5"/>
  <c r="R73" i="5"/>
  <c r="R137" i="5"/>
  <c r="R201" i="5"/>
  <c r="R265" i="5"/>
  <c r="R147" i="5"/>
  <c r="R106" i="5"/>
  <c r="R92" i="5"/>
  <c r="R114" i="5"/>
  <c r="R166" i="5"/>
  <c r="R151" i="5"/>
  <c r="R81" i="5"/>
  <c r="R83" i="5"/>
  <c r="R211" i="5"/>
  <c r="R156" i="5"/>
  <c r="R220" i="5"/>
  <c r="R85" i="5"/>
  <c r="R149" i="5"/>
  <c r="R213" i="5"/>
  <c r="R102" i="5"/>
  <c r="R230" i="5"/>
  <c r="R138" i="5"/>
  <c r="R87" i="5"/>
  <c r="R215" i="5"/>
  <c r="R82" i="5"/>
  <c r="R40" i="5"/>
  <c r="R104" i="5"/>
  <c r="R168" i="5"/>
  <c r="R232" i="5"/>
  <c r="R162" i="5"/>
  <c r="R145" i="5"/>
  <c r="R209" i="5"/>
  <c r="R90" i="5"/>
  <c r="R91" i="5"/>
  <c r="R155" i="5"/>
  <c r="R219" i="5"/>
  <c r="R154" i="5"/>
  <c r="R100" i="5"/>
  <c r="R164" i="5"/>
  <c r="R228" i="5"/>
  <c r="R178" i="5"/>
  <c r="R93" i="5"/>
  <c r="R157" i="5"/>
  <c r="R221" i="5"/>
  <c r="R46" i="5"/>
  <c r="R110" i="5"/>
  <c r="R174" i="5"/>
  <c r="R238" i="5"/>
  <c r="R194" i="5"/>
  <c r="R95" i="5"/>
  <c r="R159" i="5"/>
  <c r="R223" i="5"/>
  <c r="R146" i="5"/>
  <c r="R48" i="5"/>
  <c r="R112" i="5"/>
  <c r="R176" i="5"/>
  <c r="R240" i="5"/>
  <c r="R218" i="5"/>
  <c r="R89" i="5"/>
  <c r="R153" i="5"/>
  <c r="R217" i="5"/>
  <c r="R130" i="5"/>
  <c r="R99" i="5"/>
  <c r="R163" i="5"/>
  <c r="R227" i="5"/>
  <c r="R210" i="5"/>
  <c r="R44" i="5"/>
  <c r="R108" i="5"/>
  <c r="R172" i="5"/>
  <c r="R236" i="5"/>
  <c r="R234" i="5"/>
  <c r="R101" i="5"/>
  <c r="R165" i="5"/>
  <c r="R229" i="5"/>
  <c r="R54" i="5"/>
  <c r="R118" i="5"/>
  <c r="R182" i="5"/>
  <c r="R246" i="5"/>
  <c r="R250" i="5"/>
  <c r="R103" i="5"/>
  <c r="R167" i="5"/>
  <c r="R231" i="5"/>
  <c r="R202" i="5"/>
  <c r="R56" i="5"/>
  <c r="R120" i="5"/>
  <c r="R184" i="5"/>
  <c r="R248" i="5"/>
  <c r="R97" i="5"/>
  <c r="R161" i="5"/>
  <c r="R225" i="5"/>
  <c r="R186" i="5"/>
  <c r="R43" i="5"/>
  <c r="R107" i="5"/>
  <c r="R171" i="5"/>
  <c r="R235" i="5"/>
  <c r="R52" i="5"/>
  <c r="R116" i="5"/>
  <c r="R180" i="5"/>
  <c r="R244" i="5"/>
  <c r="R45" i="5"/>
  <c r="R109" i="5"/>
  <c r="R173" i="5"/>
  <c r="R237" i="5"/>
  <c r="R58" i="5"/>
  <c r="R62" i="5"/>
  <c r="R126" i="5"/>
  <c r="R190" i="5"/>
  <c r="R254" i="5"/>
  <c r="R47" i="5"/>
  <c r="R111" i="5"/>
  <c r="R175" i="5"/>
  <c r="R239" i="5"/>
  <c r="R64" i="5"/>
  <c r="R128" i="5"/>
  <c r="R192" i="5"/>
  <c r="R256" i="5"/>
  <c r="R41" i="5"/>
  <c r="R105" i="5"/>
  <c r="R169" i="5"/>
  <c r="R233" i="5"/>
  <c r="R242" i="5"/>
  <c r="R51" i="5"/>
  <c r="R179" i="5"/>
  <c r="R243" i="5"/>
  <c r="R124" i="5"/>
  <c r="R117" i="5"/>
  <c r="R245" i="5"/>
  <c r="R134" i="5"/>
  <c r="R198" i="5"/>
  <c r="R262" i="5"/>
  <c r="R55" i="5"/>
  <c r="R183" i="5"/>
  <c r="R247" i="5"/>
  <c r="R72" i="5"/>
  <c r="R200" i="5"/>
  <c r="R49" i="5"/>
  <c r="R113" i="5"/>
  <c r="R177" i="5"/>
  <c r="R241" i="5"/>
  <c r="R30" i="5"/>
  <c r="R33" i="5"/>
  <c r="R31" i="5"/>
  <c r="R34" i="5"/>
  <c r="R32" i="5"/>
  <c r="R35" i="5"/>
  <c r="R23" i="5"/>
  <c r="R25" i="5"/>
  <c r="R19" i="5"/>
  <c r="R27" i="5"/>
  <c r="R29" i="5"/>
  <c r="R21" i="5"/>
  <c r="R22" i="5"/>
  <c r="R24" i="5"/>
  <c r="R26" i="5"/>
  <c r="R18" i="5"/>
  <c r="R20" i="5"/>
  <c r="R28" i="5"/>
  <c r="Z16" i="5"/>
  <c r="Z17" i="5"/>
  <c r="Y22" i="5"/>
  <c r="U24" i="5"/>
  <c r="V24" i="5"/>
  <c r="U27" i="5"/>
  <c r="V27" i="5"/>
  <c r="V17" i="5"/>
  <c r="U17" i="5"/>
  <c r="U26" i="5"/>
  <c r="V26" i="5"/>
  <c r="U29" i="5"/>
  <c r="V29" i="5"/>
  <c r="U19" i="5"/>
  <c r="V19" i="5"/>
  <c r="U22" i="5"/>
  <c r="V22" i="5"/>
  <c r="U25" i="5"/>
  <c r="V25" i="5"/>
  <c r="V20" i="5"/>
  <c r="U20" i="5"/>
  <c r="U23" i="5"/>
  <c r="V23" i="5"/>
  <c r="U18" i="5"/>
  <c r="V18" i="5"/>
  <c r="U28" i="5"/>
  <c r="V28" i="5"/>
  <c r="U21" i="5"/>
  <c r="V21" i="5"/>
  <c r="U16" i="5"/>
  <c r="V16" i="5"/>
  <c r="AC24" i="5" l="1"/>
  <c r="B24" i="5" s="1"/>
  <c r="AC20" i="5"/>
  <c r="AC23" i="5"/>
  <c r="AC25" i="5"/>
  <c r="AC19" i="5"/>
  <c r="AC27" i="5"/>
  <c r="AC21" i="5"/>
  <c r="AC18" i="5"/>
  <c r="AC16" i="5"/>
  <c r="B16" i="5" s="1"/>
  <c r="AC26" i="5"/>
  <c r="AC28" i="5"/>
  <c r="AC22" i="5"/>
  <c r="B22" i="5" s="1"/>
  <c r="AC29" i="5"/>
  <c r="AC17" i="5"/>
  <c r="B17" i="5" s="1"/>
  <c r="H6" i="5" l="1"/>
  <c r="C16" i="5"/>
  <c r="D6" i="12"/>
  <c r="C22" i="2" s="1"/>
  <c r="D21" i="2"/>
  <c r="C21" i="2" s="1"/>
  <c r="D20" i="2"/>
  <c r="C20" i="2" s="1"/>
  <c r="D19" i="2"/>
  <c r="C19" i="2" s="1"/>
  <c r="D18" i="2"/>
  <c r="C18" i="2" s="1"/>
  <c r="D17" i="2"/>
  <c r="C17" i="2" s="1"/>
  <c r="D16" i="2"/>
  <c r="C16" i="2" s="1"/>
  <c r="B6" i="2"/>
  <c r="C7" i="11" s="1"/>
  <c r="C8" i="11" s="1"/>
  <c r="B3" i="2"/>
  <c r="C4" i="11" s="1"/>
  <c r="C5" i="11" s="1" a="1"/>
  <c r="C5" i="11" s="1"/>
  <c r="AR20" i="21" l="1" a="1"/>
  <c r="AR20" i="21" s="1"/>
  <c r="AR27" i="21" a="1"/>
  <c r="AR27" i="21" s="1"/>
  <c r="AR33" i="21" a="1"/>
  <c r="AR33" i="21" s="1"/>
  <c r="AR46" i="21" a="1"/>
  <c r="AR46" i="21" s="1"/>
  <c r="AR52" i="21" a="1"/>
  <c r="AR52" i="21" s="1"/>
  <c r="AR59" i="21" a="1"/>
  <c r="AR59" i="21" s="1"/>
  <c r="AR65" i="21" a="1"/>
  <c r="AR65" i="21" s="1"/>
  <c r="AR78" i="21" a="1"/>
  <c r="AR78" i="21" s="1"/>
  <c r="AR84" i="21" a="1"/>
  <c r="AR84" i="21" s="1"/>
  <c r="AR91" i="21" a="1"/>
  <c r="AR91" i="21" s="1"/>
  <c r="AR97" i="21" a="1"/>
  <c r="AR97" i="21" s="1"/>
  <c r="AR110" i="21" a="1"/>
  <c r="AR110" i="21" s="1"/>
  <c r="AR116" i="21" a="1"/>
  <c r="AR116" i="21" s="1"/>
  <c r="AR123" i="21" a="1"/>
  <c r="AR123" i="21" s="1"/>
  <c r="AR129" i="21" a="1"/>
  <c r="AR129" i="21" s="1"/>
  <c r="AR142" i="21" a="1"/>
  <c r="AR142" i="21" s="1"/>
  <c r="AR148" i="21" a="1"/>
  <c r="AR148" i="21" s="1"/>
  <c r="AR155" i="21" a="1"/>
  <c r="AR155" i="21" s="1"/>
  <c r="AR161" i="21" a="1"/>
  <c r="AR161" i="21" s="1"/>
  <c r="AR174" i="21" a="1"/>
  <c r="AR174" i="21" s="1"/>
  <c r="AR180" i="21" a="1"/>
  <c r="AR180" i="21" s="1"/>
  <c r="AR187" i="21" a="1"/>
  <c r="AR187" i="21" s="1"/>
  <c r="AR193" i="21" a="1"/>
  <c r="AR193" i="21" s="1"/>
  <c r="AR206" i="21" a="1"/>
  <c r="AR206" i="21" s="1"/>
  <c r="AR212" i="21" a="1"/>
  <c r="AR212" i="21" s="1"/>
  <c r="AR219" i="21" a="1"/>
  <c r="AR219" i="21" s="1"/>
  <c r="AR225" i="21" a="1"/>
  <c r="AR225" i="21" s="1"/>
  <c r="AR238" i="21" a="1"/>
  <c r="AR238" i="21" s="1"/>
  <c r="AR244" i="21" a="1"/>
  <c r="AR244" i="21" s="1"/>
  <c r="AR251" i="21" a="1"/>
  <c r="AR251" i="21" s="1"/>
  <c r="AR257" i="21" a="1"/>
  <c r="AR257" i="21" s="1"/>
  <c r="AR71" i="21" a="1"/>
  <c r="AR71" i="21" s="1"/>
  <c r="AR96" i="21" a="1"/>
  <c r="AR96" i="21" s="1"/>
  <c r="AR135" i="21" a="1"/>
  <c r="AR135" i="21" s="1"/>
  <c r="AR199" i="21" a="1"/>
  <c r="AR199" i="21" s="1"/>
  <c r="AR263" i="21" a="1"/>
  <c r="AR263" i="21" s="1"/>
  <c r="AR21" i="21" a="1"/>
  <c r="AR21" i="21" s="1"/>
  <c r="AR34" i="21" a="1"/>
  <c r="AR34" i="21" s="1"/>
  <c r="AR40" i="21" a="1"/>
  <c r="AR40" i="21" s="1"/>
  <c r="AR47" i="21" a="1"/>
  <c r="AR47" i="21" s="1"/>
  <c r="AR53" i="21" a="1"/>
  <c r="AR53" i="21" s="1"/>
  <c r="AR66" i="21" a="1"/>
  <c r="AR66" i="21" s="1"/>
  <c r="AR72" i="21" a="1"/>
  <c r="AR72" i="21" s="1"/>
  <c r="AR79" i="21" a="1"/>
  <c r="AR79" i="21" s="1"/>
  <c r="AR85" i="21" a="1"/>
  <c r="AR85" i="21" s="1"/>
  <c r="AR98" i="21" a="1"/>
  <c r="AR98" i="21" s="1"/>
  <c r="AR104" i="21" a="1"/>
  <c r="AR104" i="21" s="1"/>
  <c r="AR111" i="21" a="1"/>
  <c r="AR111" i="21" s="1"/>
  <c r="AR117" i="21" a="1"/>
  <c r="AR117" i="21" s="1"/>
  <c r="AR130" i="21" a="1"/>
  <c r="AR130" i="21" s="1"/>
  <c r="AR136" i="21" a="1"/>
  <c r="AR136" i="21" s="1"/>
  <c r="AR143" i="21" a="1"/>
  <c r="AR143" i="21" s="1"/>
  <c r="AR149" i="21" a="1"/>
  <c r="AR149" i="21" s="1"/>
  <c r="AR162" i="21" a="1"/>
  <c r="AR162" i="21" s="1"/>
  <c r="AR168" i="21" a="1"/>
  <c r="AR168" i="21" s="1"/>
  <c r="AR175" i="21" a="1"/>
  <c r="AR175" i="21" s="1"/>
  <c r="AR181" i="21" a="1"/>
  <c r="AR181" i="21" s="1"/>
  <c r="AR194" i="21" a="1"/>
  <c r="AR194" i="21" s="1"/>
  <c r="AR200" i="21" a="1"/>
  <c r="AR200" i="21" s="1"/>
  <c r="AR207" i="21" a="1"/>
  <c r="AR207" i="21" s="1"/>
  <c r="AR213" i="21" a="1"/>
  <c r="AR213" i="21" s="1"/>
  <c r="AR226" i="21" a="1"/>
  <c r="AR226" i="21" s="1"/>
  <c r="AR232" i="21" a="1"/>
  <c r="AR232" i="21" s="1"/>
  <c r="AR239" i="21" a="1"/>
  <c r="AR239" i="21" s="1"/>
  <c r="AR245" i="21" a="1"/>
  <c r="AR245" i="21" s="1"/>
  <c r="AR258" i="21" a="1"/>
  <c r="AR258" i="21" s="1"/>
  <c r="AR264" i="21" a="1"/>
  <c r="AR264" i="21" s="1"/>
  <c r="AR64" i="21" a="1"/>
  <c r="AR64" i="21" s="1"/>
  <c r="AR77" i="21" a="1"/>
  <c r="AR77" i="21" s="1"/>
  <c r="AR128" i="21" a="1"/>
  <c r="AR128" i="21" s="1"/>
  <c r="AR173" i="21" a="1"/>
  <c r="AR173" i="21" s="1"/>
  <c r="AR224" i="21" a="1"/>
  <c r="AR224" i="21" s="1"/>
  <c r="AR269" i="21" a="1"/>
  <c r="AR269" i="21" s="1"/>
  <c r="AR22" i="21" a="1"/>
  <c r="AR22" i="21" s="1"/>
  <c r="AR28" i="21" a="1"/>
  <c r="AR28" i="21" s="1"/>
  <c r="AR35" i="21" a="1"/>
  <c r="AR35" i="21" s="1"/>
  <c r="AR41" i="21" a="1"/>
  <c r="AR41" i="21" s="1"/>
  <c r="AR54" i="21" a="1"/>
  <c r="AR54" i="21" s="1"/>
  <c r="AR60" i="21" a="1"/>
  <c r="AR60" i="21" s="1"/>
  <c r="AR67" i="21" a="1"/>
  <c r="AR67" i="21" s="1"/>
  <c r="AR73" i="21" a="1"/>
  <c r="AR73" i="21" s="1"/>
  <c r="AR86" i="21" a="1"/>
  <c r="AR86" i="21" s="1"/>
  <c r="AR92" i="21" a="1"/>
  <c r="AR92" i="21" s="1"/>
  <c r="AR99" i="21" a="1"/>
  <c r="AR99" i="21" s="1"/>
  <c r="AR105" i="21" a="1"/>
  <c r="AR105" i="21" s="1"/>
  <c r="AR118" i="21" a="1"/>
  <c r="AR118" i="21" s="1"/>
  <c r="AR124" i="21" a="1"/>
  <c r="AR124" i="21" s="1"/>
  <c r="AR131" i="21" a="1"/>
  <c r="AR131" i="21" s="1"/>
  <c r="AR137" i="21" a="1"/>
  <c r="AR137" i="21" s="1"/>
  <c r="AR150" i="21" a="1"/>
  <c r="AR150" i="21" s="1"/>
  <c r="AR156" i="21" a="1"/>
  <c r="AR156" i="21" s="1"/>
  <c r="AR163" i="21" a="1"/>
  <c r="AR163" i="21" s="1"/>
  <c r="AR169" i="21" a="1"/>
  <c r="AR169" i="21" s="1"/>
  <c r="AR182" i="21" a="1"/>
  <c r="AR182" i="21" s="1"/>
  <c r="AR188" i="21" a="1"/>
  <c r="AR188" i="21" s="1"/>
  <c r="AR195" i="21" a="1"/>
  <c r="AR195" i="21" s="1"/>
  <c r="AR201" i="21" a="1"/>
  <c r="AR201" i="21" s="1"/>
  <c r="AR214" i="21" a="1"/>
  <c r="AR214" i="21" s="1"/>
  <c r="AR220" i="21" a="1"/>
  <c r="AR220" i="21" s="1"/>
  <c r="AR227" i="21" a="1"/>
  <c r="AR227" i="21" s="1"/>
  <c r="AR233" i="21" a="1"/>
  <c r="AR233" i="21" s="1"/>
  <c r="AR246" i="21" a="1"/>
  <c r="AR246" i="21" s="1"/>
  <c r="AR252" i="21" a="1"/>
  <c r="AR252" i="21" s="1"/>
  <c r="AR259" i="21" a="1"/>
  <c r="AR259" i="21" s="1"/>
  <c r="AR265" i="21" a="1"/>
  <c r="AR265" i="21" s="1"/>
  <c r="AR58" i="21" a="1"/>
  <c r="AR58" i="21" s="1"/>
  <c r="AR122" i="21" a="1"/>
  <c r="AR122" i="21" s="1"/>
  <c r="AR160" i="21" a="1"/>
  <c r="AR160" i="21" s="1"/>
  <c r="AR192" i="21" a="1"/>
  <c r="AR192" i="21" s="1"/>
  <c r="AR237" i="21" a="1"/>
  <c r="AR237" i="21" s="1"/>
  <c r="AR23" i="21" a="1"/>
  <c r="AR23" i="21" s="1"/>
  <c r="AR29" i="21" a="1"/>
  <c r="AR29" i="21" s="1"/>
  <c r="AR42" i="21" a="1"/>
  <c r="AR42" i="21" s="1"/>
  <c r="AR48" i="21" a="1"/>
  <c r="AR48" i="21" s="1"/>
  <c r="AR55" i="21" a="1"/>
  <c r="AR55" i="21" s="1"/>
  <c r="AR61" i="21" a="1"/>
  <c r="AR61" i="21" s="1"/>
  <c r="AR74" i="21" a="1"/>
  <c r="AR74" i="21" s="1"/>
  <c r="AR80" i="21" a="1"/>
  <c r="AR80" i="21" s="1"/>
  <c r="AR87" i="21" a="1"/>
  <c r="AR87" i="21" s="1"/>
  <c r="AR93" i="21" a="1"/>
  <c r="AR93" i="21" s="1"/>
  <c r="AR106" i="21" a="1"/>
  <c r="AR106" i="21" s="1"/>
  <c r="AR112" i="21" a="1"/>
  <c r="AR112" i="21" s="1"/>
  <c r="AR119" i="21" a="1"/>
  <c r="AR119" i="21" s="1"/>
  <c r="AR125" i="21" a="1"/>
  <c r="AR125" i="21" s="1"/>
  <c r="AR138" i="21" a="1"/>
  <c r="AR138" i="21" s="1"/>
  <c r="AR144" i="21" a="1"/>
  <c r="AR144" i="21" s="1"/>
  <c r="AR151" i="21" a="1"/>
  <c r="AR151" i="21" s="1"/>
  <c r="AR157" i="21" a="1"/>
  <c r="AR157" i="21" s="1"/>
  <c r="AR170" i="21" a="1"/>
  <c r="AR170" i="21" s="1"/>
  <c r="AR176" i="21" a="1"/>
  <c r="AR176" i="21" s="1"/>
  <c r="AR183" i="21" a="1"/>
  <c r="AR183" i="21" s="1"/>
  <c r="AR189" i="21" a="1"/>
  <c r="AR189" i="21" s="1"/>
  <c r="AR202" i="21" a="1"/>
  <c r="AR202" i="21" s="1"/>
  <c r="AR208" i="21" a="1"/>
  <c r="AR208" i="21" s="1"/>
  <c r="AR215" i="21" a="1"/>
  <c r="AR215" i="21" s="1"/>
  <c r="AR221" i="21" a="1"/>
  <c r="AR221" i="21" s="1"/>
  <c r="AR234" i="21" a="1"/>
  <c r="AR234" i="21" s="1"/>
  <c r="AR240" i="21" a="1"/>
  <c r="AR240" i="21" s="1"/>
  <c r="AR247" i="21" a="1"/>
  <c r="AR247" i="21" s="1"/>
  <c r="AR253" i="21" a="1"/>
  <c r="AR253" i="21" s="1"/>
  <c r="AR266" i="21" a="1"/>
  <c r="AR266" i="21" s="1"/>
  <c r="AR45" i="21" a="1"/>
  <c r="AR45" i="21" s="1"/>
  <c r="AR103" i="21" a="1"/>
  <c r="AR103" i="21" s="1"/>
  <c r="AR154" i="21" a="1"/>
  <c r="AR154" i="21" s="1"/>
  <c r="AR218" i="21" a="1"/>
  <c r="AR218" i="21" s="1"/>
  <c r="AR256" i="21" a="1"/>
  <c r="AR256" i="21" s="1"/>
  <c r="AR30" i="21" a="1"/>
  <c r="AR30" i="21" s="1"/>
  <c r="AR36" i="21" a="1"/>
  <c r="AR36" i="21" s="1"/>
  <c r="AR43" i="21" a="1"/>
  <c r="AR43" i="21" s="1"/>
  <c r="AR49" i="21" a="1"/>
  <c r="AR49" i="21" s="1"/>
  <c r="AR62" i="21" a="1"/>
  <c r="AR62" i="21" s="1"/>
  <c r="AR68" i="21" a="1"/>
  <c r="AR68" i="21" s="1"/>
  <c r="AR75" i="21" a="1"/>
  <c r="AR75" i="21" s="1"/>
  <c r="AR81" i="21" a="1"/>
  <c r="AR81" i="21" s="1"/>
  <c r="AR94" i="21" a="1"/>
  <c r="AR94" i="21" s="1"/>
  <c r="AR100" i="21" a="1"/>
  <c r="AR100" i="21" s="1"/>
  <c r="AR107" i="21" a="1"/>
  <c r="AR107" i="21" s="1"/>
  <c r="AR113" i="21" a="1"/>
  <c r="AR113" i="21" s="1"/>
  <c r="AR126" i="21" a="1"/>
  <c r="AR126" i="21" s="1"/>
  <c r="AR132" i="21" a="1"/>
  <c r="AR132" i="21" s="1"/>
  <c r="AR139" i="21" a="1"/>
  <c r="AR139" i="21" s="1"/>
  <c r="AR145" i="21" a="1"/>
  <c r="AR145" i="21" s="1"/>
  <c r="AR158" i="21" a="1"/>
  <c r="AR158" i="21" s="1"/>
  <c r="AR164" i="21" a="1"/>
  <c r="AR164" i="21" s="1"/>
  <c r="AR171" i="21" a="1"/>
  <c r="AR171" i="21" s="1"/>
  <c r="AR177" i="21" a="1"/>
  <c r="AR177" i="21" s="1"/>
  <c r="AR190" i="21" a="1"/>
  <c r="AR190" i="21" s="1"/>
  <c r="AR196" i="21" a="1"/>
  <c r="AR196" i="21" s="1"/>
  <c r="AR203" i="21" a="1"/>
  <c r="AR203" i="21" s="1"/>
  <c r="AR209" i="21" a="1"/>
  <c r="AR209" i="21" s="1"/>
  <c r="AR222" i="21" a="1"/>
  <c r="AR222" i="21" s="1"/>
  <c r="AR228" i="21" a="1"/>
  <c r="AR228" i="21" s="1"/>
  <c r="AR235" i="21" a="1"/>
  <c r="AR235" i="21" s="1"/>
  <c r="AR241" i="21" a="1"/>
  <c r="AR241" i="21" s="1"/>
  <c r="AR254" i="21" a="1"/>
  <c r="AR254" i="21" s="1"/>
  <c r="AR260" i="21" a="1"/>
  <c r="AR260" i="21" s="1"/>
  <c r="AR267" i="21" a="1"/>
  <c r="AR267" i="21" s="1"/>
  <c r="AR39" i="21" a="1"/>
  <c r="AR39" i="21" s="1"/>
  <c r="AR24" i="21" a="1"/>
  <c r="AR24" i="21" s="1"/>
  <c r="AR31" i="21" a="1"/>
  <c r="AR31" i="21" s="1"/>
  <c r="AR37" i="21" a="1"/>
  <c r="AR37" i="21" s="1"/>
  <c r="AR50" i="21" a="1"/>
  <c r="AR50" i="21" s="1"/>
  <c r="AR56" i="21" a="1"/>
  <c r="AR56" i="21" s="1"/>
  <c r="AR63" i="21" a="1"/>
  <c r="AR63" i="21" s="1"/>
  <c r="AR69" i="21" a="1"/>
  <c r="AR69" i="21" s="1"/>
  <c r="AR82" i="21" a="1"/>
  <c r="AR82" i="21" s="1"/>
  <c r="AR88" i="21" a="1"/>
  <c r="AR88" i="21" s="1"/>
  <c r="AR95" i="21" a="1"/>
  <c r="AR95" i="21" s="1"/>
  <c r="AR101" i="21" a="1"/>
  <c r="AR101" i="21" s="1"/>
  <c r="AR114" i="21" a="1"/>
  <c r="AR114" i="21" s="1"/>
  <c r="AR120" i="21" a="1"/>
  <c r="AR120" i="21" s="1"/>
  <c r="AR127" i="21" a="1"/>
  <c r="AR127" i="21" s="1"/>
  <c r="AR133" i="21" a="1"/>
  <c r="AR133" i="21" s="1"/>
  <c r="AR146" i="21" a="1"/>
  <c r="AR146" i="21" s="1"/>
  <c r="AR152" i="21" a="1"/>
  <c r="AR152" i="21" s="1"/>
  <c r="AR159" i="21" a="1"/>
  <c r="AR159" i="21" s="1"/>
  <c r="AR165" i="21" a="1"/>
  <c r="AR165" i="21" s="1"/>
  <c r="AR178" i="21" a="1"/>
  <c r="AR178" i="21" s="1"/>
  <c r="AR184" i="21" a="1"/>
  <c r="AR184" i="21" s="1"/>
  <c r="AR191" i="21" a="1"/>
  <c r="AR191" i="21" s="1"/>
  <c r="AR197" i="21" a="1"/>
  <c r="AR197" i="21" s="1"/>
  <c r="AR210" i="21" a="1"/>
  <c r="AR210" i="21" s="1"/>
  <c r="AR216" i="21" a="1"/>
  <c r="AR216" i="21" s="1"/>
  <c r="AR223" i="21" a="1"/>
  <c r="AR223" i="21" s="1"/>
  <c r="AR229" i="21" a="1"/>
  <c r="AR229" i="21" s="1"/>
  <c r="AR242" i="21" a="1"/>
  <c r="AR242" i="21" s="1"/>
  <c r="AR248" i="21" a="1"/>
  <c r="AR248" i="21" s="1"/>
  <c r="AR255" i="21" a="1"/>
  <c r="AR255" i="21" s="1"/>
  <c r="AR261" i="21" a="1"/>
  <c r="AR261" i="21" s="1"/>
  <c r="AR32" i="21" a="1"/>
  <c r="AR32" i="21" s="1"/>
  <c r="AR90" i="21" a="1"/>
  <c r="AR90" i="21" s="1"/>
  <c r="AR141" i="21" a="1"/>
  <c r="AR141" i="21" s="1"/>
  <c r="AR186" i="21" a="1"/>
  <c r="AR186" i="21" s="1"/>
  <c r="AR231" i="21" a="1"/>
  <c r="AR231" i="21" s="1"/>
  <c r="AR25" i="21" a="1"/>
  <c r="AR25" i="21" s="1"/>
  <c r="AR38" i="21" a="1"/>
  <c r="AR38" i="21" s="1"/>
  <c r="AR44" i="21" a="1"/>
  <c r="AR44" i="21" s="1"/>
  <c r="AR51" i="21" a="1"/>
  <c r="AR51" i="21" s="1"/>
  <c r="AR57" i="21" a="1"/>
  <c r="AR57" i="21" s="1"/>
  <c r="AR70" i="21" a="1"/>
  <c r="AR70" i="21" s="1"/>
  <c r="AR76" i="21" a="1"/>
  <c r="AR76" i="21" s="1"/>
  <c r="AR83" i="21" a="1"/>
  <c r="AR83" i="21" s="1"/>
  <c r="AR89" i="21" a="1"/>
  <c r="AR89" i="21" s="1"/>
  <c r="AR102" i="21" a="1"/>
  <c r="AR102" i="21" s="1"/>
  <c r="AR108" i="21" a="1"/>
  <c r="AR108" i="21" s="1"/>
  <c r="AR115" i="21" a="1"/>
  <c r="AR115" i="21" s="1"/>
  <c r="AR121" i="21" a="1"/>
  <c r="AR121" i="21" s="1"/>
  <c r="AR134" i="21" a="1"/>
  <c r="AR134" i="21" s="1"/>
  <c r="AR140" i="21" a="1"/>
  <c r="AR140" i="21" s="1"/>
  <c r="AR147" i="21" a="1"/>
  <c r="AR147" i="21" s="1"/>
  <c r="AR153" i="21" a="1"/>
  <c r="AR153" i="21" s="1"/>
  <c r="AR166" i="21" a="1"/>
  <c r="AR166" i="21" s="1"/>
  <c r="AR172" i="21" a="1"/>
  <c r="AR172" i="21" s="1"/>
  <c r="AR179" i="21" a="1"/>
  <c r="AR179" i="21" s="1"/>
  <c r="AR185" i="21" a="1"/>
  <c r="AR185" i="21" s="1"/>
  <c r="AR198" i="21" a="1"/>
  <c r="AR198" i="21" s="1"/>
  <c r="AR204" i="21" a="1"/>
  <c r="AR204" i="21" s="1"/>
  <c r="AR211" i="21" a="1"/>
  <c r="AR211" i="21" s="1"/>
  <c r="AR217" i="21" a="1"/>
  <c r="AR217" i="21" s="1"/>
  <c r="AR230" i="21" a="1"/>
  <c r="AR230" i="21" s="1"/>
  <c r="AR236" i="21" a="1"/>
  <c r="AR236" i="21" s="1"/>
  <c r="AR243" i="21" a="1"/>
  <c r="AR243" i="21" s="1"/>
  <c r="AR249" i="21" a="1"/>
  <c r="AR249" i="21" s="1"/>
  <c r="AR262" i="21" a="1"/>
  <c r="AR262" i="21" s="1"/>
  <c r="AR268" i="21" a="1"/>
  <c r="AR268" i="21" s="1"/>
  <c r="AR26" i="21" a="1"/>
  <c r="AR26" i="21" s="1"/>
  <c r="AR109" i="21" a="1"/>
  <c r="AR109" i="21" s="1"/>
  <c r="AR167" i="21" a="1"/>
  <c r="AR167" i="21" s="1"/>
  <c r="AR205" i="21" a="1"/>
  <c r="AR205" i="21" s="1"/>
  <c r="AR250" i="21" a="1"/>
  <c r="AR250" i="21" s="1"/>
  <c r="B7" i="2"/>
  <c r="C12" i="11" a="1"/>
  <c r="C12" i="11" s="1"/>
  <c r="C9" i="11" a="1"/>
  <c r="C9" i="11" s="1"/>
  <c r="B4" i="2"/>
  <c r="C6" i="11"/>
  <c r="B5" i="2" s="1"/>
  <c r="B8" i="13" a="1"/>
  <c r="O6" i="25" a="1"/>
  <c r="O6" i="25" l="1"/>
  <c r="H13" i="24"/>
  <c r="J6" i="22"/>
  <c r="I6" i="23"/>
  <c r="H6" i="18"/>
  <c r="H6" i="7"/>
  <c r="H13" i="20"/>
  <c r="H13" i="19"/>
  <c r="H13" i="13"/>
  <c r="H13" i="16"/>
  <c r="B8" i="13"/>
  <c r="B8" i="2"/>
  <c r="B2" i="2"/>
  <c r="B8" i="16" a="1"/>
  <c r="O6" i="15" a="1"/>
  <c r="M6" i="21" a="1"/>
  <c r="M6" i="25" a="1"/>
  <c r="B8" i="19" a="1"/>
  <c r="O6" i="21" a="1"/>
  <c r="K6" i="15" a="1"/>
  <c r="L6" i="5" a="1"/>
  <c r="K6" i="25" a="1"/>
  <c r="K6" i="21" a="1"/>
  <c r="B8" i="24" a="1"/>
  <c r="N6" i="5" a="1"/>
  <c r="B8" i="20" a="1"/>
  <c r="M6" i="15" a="1"/>
  <c r="K6" i="5" a="1"/>
  <c r="K6" i="25" l="1"/>
  <c r="M6" i="25"/>
  <c r="O6" i="21"/>
  <c r="AQ60" i="21" s="1"/>
  <c r="AG17" i="25"/>
  <c r="AG25" i="25"/>
  <c r="AG33" i="25"/>
  <c r="AG41" i="25"/>
  <c r="AG49" i="25"/>
  <c r="AG57" i="25"/>
  <c r="AG65" i="25"/>
  <c r="AG73" i="25"/>
  <c r="AG81" i="25"/>
  <c r="AG89" i="25"/>
  <c r="AG97" i="25"/>
  <c r="AG105" i="25"/>
  <c r="AG113" i="25"/>
  <c r="AG121" i="25"/>
  <c r="AG129" i="25"/>
  <c r="AG137" i="25"/>
  <c r="AG145" i="25"/>
  <c r="AG153" i="25"/>
  <c r="AG161" i="25"/>
  <c r="AG169" i="25"/>
  <c r="AG177" i="25"/>
  <c r="AG185" i="25"/>
  <c r="AG193" i="25"/>
  <c r="AG201" i="25"/>
  <c r="AG209" i="25"/>
  <c r="AG217" i="25"/>
  <c r="AG225" i="25"/>
  <c r="AG233" i="25"/>
  <c r="AG241" i="25"/>
  <c r="AG249" i="25"/>
  <c r="AG257" i="25"/>
  <c r="AG265" i="25"/>
  <c r="AG18" i="25"/>
  <c r="AG26" i="25"/>
  <c r="AG34" i="25"/>
  <c r="AG42" i="25"/>
  <c r="AG50" i="25"/>
  <c r="AG58" i="25"/>
  <c r="AG66" i="25"/>
  <c r="AG74" i="25"/>
  <c r="AG82" i="25"/>
  <c r="AG90" i="25"/>
  <c r="AG98" i="25"/>
  <c r="AG106" i="25"/>
  <c r="AG114" i="25"/>
  <c r="AG122" i="25"/>
  <c r="AG130" i="25"/>
  <c r="AG138" i="25"/>
  <c r="AG146" i="25"/>
  <c r="AG154" i="25"/>
  <c r="AG162" i="25"/>
  <c r="AG170" i="25"/>
  <c r="AG178" i="25"/>
  <c r="AG186" i="25"/>
  <c r="AG194" i="25"/>
  <c r="AG202" i="25"/>
  <c r="AG210" i="25"/>
  <c r="AG218" i="25"/>
  <c r="AG226" i="25"/>
  <c r="AG234" i="25"/>
  <c r="AG242" i="25"/>
  <c r="AG250" i="25"/>
  <c r="AG258" i="25"/>
  <c r="AG266" i="25"/>
  <c r="AG19" i="25"/>
  <c r="AG27" i="25"/>
  <c r="AG35" i="25"/>
  <c r="AG43" i="25"/>
  <c r="AG51" i="25"/>
  <c r="AG59" i="25"/>
  <c r="AG67" i="25"/>
  <c r="AG75" i="25"/>
  <c r="AG83" i="25"/>
  <c r="AG91" i="25"/>
  <c r="AG99" i="25"/>
  <c r="AG107" i="25"/>
  <c r="AG115" i="25"/>
  <c r="AG123" i="25"/>
  <c r="AG131" i="25"/>
  <c r="AG139" i="25"/>
  <c r="AG147" i="25"/>
  <c r="AG155" i="25"/>
  <c r="AG163" i="25"/>
  <c r="AG171" i="25"/>
  <c r="AG179" i="25"/>
  <c r="AG187" i="25"/>
  <c r="AG195" i="25"/>
  <c r="AG203" i="25"/>
  <c r="AG211" i="25"/>
  <c r="AG219" i="25"/>
  <c r="AG227" i="25"/>
  <c r="AG235" i="25"/>
  <c r="AG243" i="25"/>
  <c r="AG251" i="25"/>
  <c r="AG259" i="25"/>
  <c r="AG20" i="25"/>
  <c r="AG28" i="25"/>
  <c r="AG36" i="25"/>
  <c r="AG44" i="25"/>
  <c r="AG52" i="25"/>
  <c r="AG60" i="25"/>
  <c r="AG68" i="25"/>
  <c r="AG76" i="25"/>
  <c r="AG84" i="25"/>
  <c r="AG92" i="25"/>
  <c r="AG100" i="25"/>
  <c r="AG108" i="25"/>
  <c r="AG116" i="25"/>
  <c r="AG124" i="25"/>
  <c r="AG132" i="25"/>
  <c r="AG140" i="25"/>
  <c r="AG148" i="25"/>
  <c r="AG156" i="25"/>
  <c r="AG164" i="25"/>
  <c r="AG172" i="25"/>
  <c r="AG180" i="25"/>
  <c r="AG188" i="25"/>
  <c r="AG196" i="25"/>
  <c r="AG204" i="25"/>
  <c r="AG212" i="25"/>
  <c r="AG220" i="25"/>
  <c r="AG228" i="25"/>
  <c r="AG236" i="25"/>
  <c r="AG244" i="25"/>
  <c r="AG252" i="25"/>
  <c r="AG260" i="25"/>
  <c r="AG21" i="25"/>
  <c r="AG29" i="25"/>
  <c r="AG37" i="25"/>
  <c r="AG45" i="25"/>
  <c r="AG53" i="25"/>
  <c r="AG61" i="25"/>
  <c r="AG69" i="25"/>
  <c r="AG77" i="25"/>
  <c r="AG85" i="25"/>
  <c r="AG93" i="25"/>
  <c r="AG101" i="25"/>
  <c r="AG109" i="25"/>
  <c r="AG117" i="25"/>
  <c r="AG125" i="25"/>
  <c r="AG133" i="25"/>
  <c r="AG141" i="25"/>
  <c r="AG149" i="25"/>
  <c r="AG157" i="25"/>
  <c r="AG165" i="25"/>
  <c r="AG173" i="25"/>
  <c r="AG181" i="25"/>
  <c r="AG189" i="25"/>
  <c r="AG197" i="25"/>
  <c r="AG205" i="25"/>
  <c r="AG213" i="25"/>
  <c r="AG221" i="25"/>
  <c r="AG229" i="25"/>
  <c r="AG237" i="25"/>
  <c r="AG245" i="25"/>
  <c r="AG253" i="25"/>
  <c r="AG261" i="25"/>
  <c r="AG22" i="25"/>
  <c r="AG30" i="25"/>
  <c r="AG38" i="25"/>
  <c r="AG46" i="25"/>
  <c r="AG54" i="25"/>
  <c r="AG62" i="25"/>
  <c r="AG70" i="25"/>
  <c r="AG78" i="25"/>
  <c r="AG86" i="25"/>
  <c r="AG94" i="25"/>
  <c r="AG102" i="25"/>
  <c r="AG110" i="25"/>
  <c r="AG118" i="25"/>
  <c r="AG126" i="25"/>
  <c r="AG134" i="25"/>
  <c r="AG142" i="25"/>
  <c r="AG150" i="25"/>
  <c r="AG158" i="25"/>
  <c r="AG166" i="25"/>
  <c r="AG174" i="25"/>
  <c r="AG182" i="25"/>
  <c r="AG190" i="25"/>
  <c r="AG198" i="25"/>
  <c r="AG206" i="25"/>
  <c r="AG214" i="25"/>
  <c r="AG222" i="25"/>
  <c r="AG230" i="25"/>
  <c r="AG238" i="25"/>
  <c r="AG246" i="25"/>
  <c r="AG254" i="25"/>
  <c r="AG262" i="25"/>
  <c r="AG23" i="25"/>
  <c r="AG31" i="25"/>
  <c r="AG39" i="25"/>
  <c r="AG47" i="25"/>
  <c r="AG55" i="25"/>
  <c r="AG63" i="25"/>
  <c r="AG71" i="25"/>
  <c r="AG79" i="25"/>
  <c r="AG87" i="25"/>
  <c r="AG95" i="25"/>
  <c r="AG103" i="25"/>
  <c r="AG111" i="25"/>
  <c r="AG119" i="25"/>
  <c r="AG127" i="25"/>
  <c r="AG135" i="25"/>
  <c r="AG143" i="25"/>
  <c r="AG151" i="25"/>
  <c r="AG159" i="25"/>
  <c r="AG167" i="25"/>
  <c r="AG175" i="25"/>
  <c r="AG183" i="25"/>
  <c r="AG191" i="25"/>
  <c r="AG199" i="25"/>
  <c r="AG207" i="25"/>
  <c r="AG215" i="25"/>
  <c r="AG223" i="25"/>
  <c r="AG231" i="25"/>
  <c r="AG239" i="25"/>
  <c r="AG247" i="25"/>
  <c r="AG255" i="25"/>
  <c r="AG263" i="25"/>
  <c r="AG24" i="25"/>
  <c r="AG32" i="25"/>
  <c r="AG40" i="25"/>
  <c r="AG48" i="25"/>
  <c r="AG56" i="25"/>
  <c r="AG64" i="25"/>
  <c r="AG72" i="25"/>
  <c r="AG80" i="25"/>
  <c r="AG88" i="25"/>
  <c r="AG96" i="25"/>
  <c r="AG104" i="25"/>
  <c r="AG112" i="25"/>
  <c r="AG120" i="25"/>
  <c r="AG128" i="25"/>
  <c r="AG136" i="25"/>
  <c r="AG144" i="25"/>
  <c r="AG152" i="25"/>
  <c r="AG160" i="25"/>
  <c r="AG168" i="25"/>
  <c r="AG176" i="25"/>
  <c r="AG184" i="25"/>
  <c r="AG192" i="25"/>
  <c r="AG200" i="25"/>
  <c r="AG208" i="25"/>
  <c r="AG216" i="25"/>
  <c r="AG224" i="25"/>
  <c r="AG232" i="25"/>
  <c r="AG240" i="25"/>
  <c r="AG248" i="25"/>
  <c r="AG256" i="25"/>
  <c r="AG264" i="25"/>
  <c r="J6" i="25"/>
  <c r="B8" i="24"/>
  <c r="M6" i="21"/>
  <c r="K6" i="21"/>
  <c r="I6" i="21" s="1" a="1"/>
  <c r="I6" i="21" s="1"/>
  <c r="K6" i="5"/>
  <c r="J6" i="5" s="1"/>
  <c r="L6" i="5"/>
  <c r="M6" i="15"/>
  <c r="K6" i="15"/>
  <c r="I6" i="15" s="1"/>
  <c r="N6" i="5"/>
  <c r="O6" i="15"/>
  <c r="AM73" i="15" s="1"/>
  <c r="T17" i="5"/>
  <c r="R17" i="5" s="1"/>
  <c r="T16" i="5"/>
  <c r="R16" i="5" s="1"/>
  <c r="AQ28" i="21"/>
  <c r="AP28" i="21" s="1"/>
  <c r="AM28" i="21" s="1"/>
  <c r="AQ92" i="21"/>
  <c r="AQ100" i="21"/>
  <c r="AQ148" i="21"/>
  <c r="AQ172" i="21"/>
  <c r="AQ180" i="21"/>
  <c r="AQ228" i="21"/>
  <c r="AQ236" i="21"/>
  <c r="AQ21" i="21"/>
  <c r="AQ45" i="21"/>
  <c r="AQ85" i="21"/>
  <c r="AQ109" i="21"/>
  <c r="AQ213" i="21"/>
  <c r="AQ221" i="21"/>
  <c r="AQ261" i="21"/>
  <c r="AQ30" i="21"/>
  <c r="AP30" i="21" s="1"/>
  <c r="AM30" i="21" s="1"/>
  <c r="AQ38" i="21"/>
  <c r="AQ78" i="21"/>
  <c r="AQ94" i="21"/>
  <c r="AQ118" i="21"/>
  <c r="AQ126" i="21"/>
  <c r="AQ158" i="21"/>
  <c r="AQ174" i="21"/>
  <c r="AQ182" i="21"/>
  <c r="AQ206" i="21"/>
  <c r="AQ214" i="21"/>
  <c r="AQ222" i="21"/>
  <c r="AQ246" i="21"/>
  <c r="AQ254" i="21"/>
  <c r="AQ51" i="21"/>
  <c r="AQ47" i="21"/>
  <c r="AQ63" i="21"/>
  <c r="AQ79" i="21"/>
  <c r="AQ95" i="21"/>
  <c r="AQ111" i="21"/>
  <c r="AQ119" i="21"/>
  <c r="AQ143" i="21"/>
  <c r="AQ151" i="21"/>
  <c r="AQ159" i="21"/>
  <c r="AQ175" i="21"/>
  <c r="AQ183" i="21"/>
  <c r="AQ191" i="21"/>
  <c r="AQ207" i="21"/>
  <c r="AQ215" i="21"/>
  <c r="AQ223" i="21"/>
  <c r="AQ239" i="21"/>
  <c r="AQ247" i="21"/>
  <c r="AQ255" i="21"/>
  <c r="AQ99" i="21"/>
  <c r="AQ32" i="21"/>
  <c r="AQ40" i="21"/>
  <c r="AQ64" i="21"/>
  <c r="AQ72" i="21"/>
  <c r="AQ80" i="21"/>
  <c r="AQ96" i="21"/>
  <c r="AQ104" i="21"/>
  <c r="AQ112" i="21"/>
  <c r="AQ128" i="21"/>
  <c r="AQ136" i="21"/>
  <c r="AQ144" i="21"/>
  <c r="AQ160" i="21"/>
  <c r="AQ168" i="21"/>
  <c r="AQ176" i="21"/>
  <c r="AQ192" i="21"/>
  <c r="AQ200" i="21"/>
  <c r="AQ208" i="21"/>
  <c r="AQ224" i="21"/>
  <c r="AQ232" i="21"/>
  <c r="AQ240" i="21"/>
  <c r="AQ264" i="21"/>
  <c r="AQ25" i="21"/>
  <c r="AP25" i="21" s="1"/>
  <c r="AM25" i="21" s="1"/>
  <c r="AQ33" i="21"/>
  <c r="AQ49" i="21"/>
  <c r="AQ57" i="21"/>
  <c r="AQ65" i="21"/>
  <c r="AQ81" i="21"/>
  <c r="AQ89" i="21"/>
  <c r="AQ97" i="21"/>
  <c r="AQ113" i="21"/>
  <c r="AQ121" i="21"/>
  <c r="AQ129" i="21"/>
  <c r="AQ145" i="21"/>
  <c r="AQ153" i="21"/>
  <c r="AQ161" i="21"/>
  <c r="AQ177" i="21"/>
  <c r="AQ185" i="21"/>
  <c r="AQ193" i="21"/>
  <c r="AQ209" i="21"/>
  <c r="AQ225" i="21"/>
  <c r="AQ233" i="21"/>
  <c r="AQ257" i="21"/>
  <c r="AQ265" i="21"/>
  <c r="AQ43" i="21"/>
  <c r="AQ34" i="21"/>
  <c r="AQ42" i="21"/>
  <c r="AQ50" i="21"/>
  <c r="AQ66" i="21"/>
  <c r="AQ74" i="21"/>
  <c r="AQ82" i="21"/>
  <c r="AQ98" i="21"/>
  <c r="AQ106" i="21"/>
  <c r="AQ114" i="21"/>
  <c r="AQ130" i="21"/>
  <c r="AQ138" i="21"/>
  <c r="AQ146" i="21"/>
  <c r="AQ162" i="21"/>
  <c r="AQ170" i="21"/>
  <c r="AQ178" i="21"/>
  <c r="AQ202" i="21"/>
  <c r="AQ218" i="21"/>
  <c r="AQ226" i="21"/>
  <c r="AQ242" i="21"/>
  <c r="AQ250" i="21"/>
  <c r="AQ258" i="21"/>
  <c r="AQ27" i="21"/>
  <c r="AP27" i="21" s="1"/>
  <c r="AM27" i="21" s="1"/>
  <c r="AQ59" i="21"/>
  <c r="AQ67" i="21"/>
  <c r="AQ83" i="21"/>
  <c r="AQ91" i="21"/>
  <c r="AQ107" i="21"/>
  <c r="AQ123" i="21"/>
  <c r="AQ131" i="21"/>
  <c r="AQ147" i="21"/>
  <c r="AQ163" i="21"/>
  <c r="AQ171" i="21"/>
  <c r="AQ179" i="21"/>
  <c r="AQ203" i="21"/>
  <c r="AQ219" i="21"/>
  <c r="AQ227" i="21"/>
  <c r="AQ251" i="21"/>
  <c r="AQ259" i="21"/>
  <c r="AQ267" i="21"/>
  <c r="B8" i="20"/>
  <c r="B8" i="19"/>
  <c r="B8" i="16"/>
  <c r="C11" i="11"/>
  <c r="C10" i="11"/>
  <c r="AQ243" i="21" l="1"/>
  <c r="AQ195" i="21"/>
  <c r="AQ155" i="21"/>
  <c r="AQ115" i="21"/>
  <c r="AQ75" i="21"/>
  <c r="AQ266" i="21"/>
  <c r="AQ234" i="21"/>
  <c r="AQ194" i="21"/>
  <c r="AQ154" i="21"/>
  <c r="AQ122" i="21"/>
  <c r="AQ90" i="21"/>
  <c r="AQ58" i="21"/>
  <c r="AQ26" i="21"/>
  <c r="AP26" i="21" s="1"/>
  <c r="AM26" i="21" s="1"/>
  <c r="AQ249" i="21"/>
  <c r="AQ201" i="21"/>
  <c r="AQ169" i="21"/>
  <c r="AQ137" i="21"/>
  <c r="AQ105" i="21"/>
  <c r="AQ73" i="21"/>
  <c r="AQ41" i="21"/>
  <c r="AQ256" i="21"/>
  <c r="AQ216" i="21"/>
  <c r="AQ184" i="21"/>
  <c r="AQ152" i="21"/>
  <c r="AQ120" i="21"/>
  <c r="AQ88" i="21"/>
  <c r="AQ56" i="21"/>
  <c r="AQ263" i="21"/>
  <c r="AQ231" i="21"/>
  <c r="AQ199" i="21"/>
  <c r="AQ167" i="21"/>
  <c r="AQ127" i="21"/>
  <c r="AQ87" i="21"/>
  <c r="AQ31" i="21"/>
  <c r="AQ238" i="21"/>
  <c r="AQ190" i="21"/>
  <c r="AQ142" i="21"/>
  <c r="AQ86" i="21"/>
  <c r="AQ139" i="21"/>
  <c r="AQ149" i="21"/>
  <c r="AQ29" i="21"/>
  <c r="AP29" i="21" s="1"/>
  <c r="AM29" i="21" s="1"/>
  <c r="AQ220" i="21"/>
  <c r="AQ116" i="21"/>
  <c r="AQ20" i="21"/>
  <c r="AQ173" i="21"/>
  <c r="AQ235" i="21"/>
  <c r="AQ210" i="21"/>
  <c r="AQ241" i="21"/>
  <c r="AQ187" i="21"/>
  <c r="AQ48" i="21"/>
  <c r="AQ55" i="21"/>
  <c r="AQ165" i="21"/>
  <c r="AQ211" i="21"/>
  <c r="AQ186" i="21"/>
  <c r="AQ217" i="21"/>
  <c r="AQ248" i="21"/>
  <c r="AQ24" i="21"/>
  <c r="AP24" i="21" s="1"/>
  <c r="AM24" i="21" s="1"/>
  <c r="AQ23" i="21"/>
  <c r="AP23" i="21" s="1"/>
  <c r="AM23" i="21" s="1"/>
  <c r="AQ101" i="21"/>
  <c r="AQ110" i="21"/>
  <c r="AQ269" i="21"/>
  <c r="AQ133" i="21"/>
  <c r="AQ35" i="21"/>
  <c r="AQ140" i="21"/>
  <c r="AQ150" i="21"/>
  <c r="AQ62" i="21"/>
  <c r="AQ205" i="21"/>
  <c r="AQ69" i="21"/>
  <c r="AQ204" i="21"/>
  <c r="AQ76" i="21"/>
  <c r="AQ135" i="21"/>
  <c r="AQ71" i="21"/>
  <c r="AQ262" i="21"/>
  <c r="AQ198" i="21"/>
  <c r="AQ134" i="21"/>
  <c r="AQ70" i="21"/>
  <c r="AQ229" i="21"/>
  <c r="AQ141" i="21"/>
  <c r="AQ37" i="21"/>
  <c r="AQ212" i="21"/>
  <c r="AQ108" i="21"/>
  <c r="AQ103" i="21"/>
  <c r="AQ39" i="21"/>
  <c r="AQ230" i="21"/>
  <c r="AQ166" i="21"/>
  <c r="AQ102" i="21"/>
  <c r="AQ22" i="21"/>
  <c r="AP22" i="21" s="1"/>
  <c r="AM22" i="21" s="1"/>
  <c r="AQ197" i="21"/>
  <c r="AQ93" i="21"/>
  <c r="AQ268" i="21"/>
  <c r="AQ156" i="21"/>
  <c r="AQ52" i="21"/>
  <c r="AQ44" i="21"/>
  <c r="AQ36" i="21"/>
  <c r="AQ237" i="21"/>
  <c r="AQ157" i="21"/>
  <c r="AQ77" i="21"/>
  <c r="AQ244" i="21"/>
  <c r="AQ164" i="21"/>
  <c r="AQ84" i="21"/>
  <c r="AQ54" i="21"/>
  <c r="AQ253" i="21"/>
  <c r="AQ189" i="21"/>
  <c r="AQ125" i="21"/>
  <c r="AQ61" i="21"/>
  <c r="AQ260" i="21"/>
  <c r="AQ196" i="21"/>
  <c r="AQ132" i="21"/>
  <c r="AQ68" i="21"/>
  <c r="AQ46" i="21"/>
  <c r="AQ245" i="21"/>
  <c r="AQ181" i="21"/>
  <c r="AQ117" i="21"/>
  <c r="AQ53" i="21"/>
  <c r="AQ252" i="21"/>
  <c r="AQ188" i="21"/>
  <c r="AQ124" i="21"/>
  <c r="J6" i="21"/>
  <c r="B1" i="24"/>
  <c r="B6" i="25"/>
  <c r="B1" i="25"/>
  <c r="J6" i="15"/>
  <c r="AM195" i="15"/>
  <c r="AM61" i="15"/>
  <c r="AM250" i="15"/>
  <c r="AM190" i="15"/>
  <c r="AM17" i="15"/>
  <c r="AL17" i="15" s="1"/>
  <c r="AM70" i="15"/>
  <c r="AM84" i="15"/>
  <c r="AM198" i="15"/>
  <c r="AM248" i="15"/>
  <c r="AM204" i="15"/>
  <c r="AM120" i="15"/>
  <c r="AM225" i="15"/>
  <c r="AM127" i="15"/>
  <c r="AM36" i="15"/>
  <c r="AM255" i="15"/>
  <c r="AM51" i="15"/>
  <c r="AM261" i="15"/>
  <c r="AM183" i="15"/>
  <c r="AM165" i="15"/>
  <c r="AM35" i="15"/>
  <c r="AM63" i="15"/>
  <c r="AM37" i="15"/>
  <c r="AM74" i="15"/>
  <c r="AM254" i="15"/>
  <c r="AM125" i="15"/>
  <c r="AM163" i="15"/>
  <c r="AM65" i="15"/>
  <c r="AM223" i="15"/>
  <c r="AM232" i="15"/>
  <c r="AM148" i="15"/>
  <c r="AM178" i="15"/>
  <c r="AM191" i="15"/>
  <c r="AM230" i="15"/>
  <c r="AM192" i="15"/>
  <c r="AM69" i="15"/>
  <c r="AM140" i="15"/>
  <c r="AM131" i="15"/>
  <c r="AM90" i="15"/>
  <c r="AM57" i="15"/>
  <c r="AM134" i="15"/>
  <c r="AM27" i="15"/>
  <c r="AM119" i="15"/>
  <c r="AM253" i="15"/>
  <c r="AM56" i="15"/>
  <c r="AM264" i="15"/>
  <c r="AM160" i="15"/>
  <c r="AM95" i="15"/>
  <c r="AM126" i="15"/>
  <c r="AM189" i="15"/>
  <c r="AM212" i="15"/>
  <c r="AM259" i="15"/>
  <c r="AM266" i="15"/>
  <c r="AM64" i="15"/>
  <c r="AM247" i="15"/>
  <c r="AM262" i="15"/>
  <c r="AM62" i="15"/>
  <c r="AM133" i="15"/>
  <c r="AM180" i="15"/>
  <c r="AM179" i="15"/>
  <c r="AM186" i="15"/>
  <c r="AM193" i="15"/>
  <c r="AM55" i="15"/>
  <c r="AM102" i="15"/>
  <c r="AM197" i="15"/>
  <c r="AM152" i="15"/>
  <c r="AM52" i="15"/>
  <c r="AM115" i="15"/>
  <c r="AM154" i="15"/>
  <c r="AM121" i="15"/>
  <c r="AM207" i="15"/>
  <c r="AM79" i="15"/>
  <c r="AM214" i="15"/>
  <c r="AM86" i="15"/>
  <c r="AM88" i="15"/>
  <c r="AM149" i="15"/>
  <c r="AM21" i="15"/>
  <c r="AL21" i="15" s="1"/>
  <c r="AM164" i="15"/>
  <c r="AM20" i="15"/>
  <c r="AL20" i="15" s="1"/>
  <c r="AM155" i="15"/>
  <c r="AM144" i="15"/>
  <c r="AM122" i="15"/>
  <c r="AM257" i="15"/>
  <c r="AM33" i="15"/>
  <c r="AM101" i="15"/>
  <c r="AM58" i="15"/>
  <c r="AM159" i="15"/>
  <c r="AM31" i="15"/>
  <c r="AM166" i="15"/>
  <c r="AM38" i="15"/>
  <c r="AM229" i="15"/>
  <c r="AM244" i="15"/>
  <c r="AM116" i="15"/>
  <c r="AM243" i="15"/>
  <c r="AM99" i="15"/>
  <c r="AM218" i="15"/>
  <c r="AM185" i="15"/>
  <c r="AM24" i="15"/>
  <c r="AM143" i="15"/>
  <c r="AM240" i="15"/>
  <c r="AM150" i="15"/>
  <c r="AM22" i="15"/>
  <c r="AL22" i="15" s="1"/>
  <c r="AM213" i="15"/>
  <c r="AM85" i="15"/>
  <c r="AM228" i="15"/>
  <c r="AM100" i="15"/>
  <c r="AM227" i="15"/>
  <c r="AM67" i="15"/>
  <c r="AM202" i="15"/>
  <c r="AM26" i="15"/>
  <c r="AM145" i="15"/>
  <c r="AM138" i="15"/>
  <c r="AM184" i="15"/>
  <c r="AM161" i="15"/>
  <c r="AM76" i="15"/>
  <c r="AM219" i="15"/>
  <c r="AM91" i="15"/>
  <c r="AM242" i="15"/>
  <c r="AM114" i="15"/>
  <c r="AM96" i="15"/>
  <c r="AM129" i="15"/>
  <c r="AM50" i="15"/>
  <c r="AM249" i="15"/>
  <c r="AM97" i="15"/>
  <c r="AM209" i="15"/>
  <c r="AM81" i="15"/>
  <c r="AM239" i="15"/>
  <c r="AM175" i="15"/>
  <c r="AM111" i="15"/>
  <c r="AM47" i="15"/>
  <c r="AM246" i="15"/>
  <c r="AM182" i="15"/>
  <c r="AM118" i="15"/>
  <c r="AM54" i="15"/>
  <c r="AM168" i="15"/>
  <c r="AM245" i="15"/>
  <c r="AM181" i="15"/>
  <c r="AM117" i="15"/>
  <c r="AM53" i="15"/>
  <c r="AM260" i="15"/>
  <c r="AM196" i="15"/>
  <c r="AM132" i="15"/>
  <c r="AM68" i="15"/>
  <c r="AM176" i="15"/>
  <c r="AM211" i="15"/>
  <c r="AM147" i="15"/>
  <c r="AM83" i="15"/>
  <c r="AM19" i="15"/>
  <c r="AL19" i="15" s="1"/>
  <c r="AM234" i="15"/>
  <c r="AM170" i="15"/>
  <c r="AM106" i="15"/>
  <c r="AM42" i="15"/>
  <c r="AM128" i="15"/>
  <c r="AM241" i="15"/>
  <c r="AM177" i="15"/>
  <c r="AM113" i="15"/>
  <c r="AM49" i="15"/>
  <c r="AM231" i="15"/>
  <c r="AM167" i="15"/>
  <c r="AM103" i="15"/>
  <c r="AM39" i="15"/>
  <c r="AM238" i="15"/>
  <c r="AM174" i="15"/>
  <c r="AM110" i="15"/>
  <c r="AM46" i="15"/>
  <c r="AM136" i="15"/>
  <c r="AM237" i="15"/>
  <c r="AM173" i="15"/>
  <c r="AM109" i="15"/>
  <c r="AM45" i="15"/>
  <c r="AM252" i="15"/>
  <c r="AM188" i="15"/>
  <c r="AM124" i="15"/>
  <c r="AM60" i="15"/>
  <c r="AM48" i="15"/>
  <c r="AM203" i="15"/>
  <c r="AM139" i="15"/>
  <c r="AM75" i="15"/>
  <c r="AM224" i="15"/>
  <c r="AM226" i="15"/>
  <c r="AM162" i="15"/>
  <c r="AM98" i="15"/>
  <c r="AM34" i="15"/>
  <c r="AM112" i="15"/>
  <c r="AM233" i="15"/>
  <c r="AM169" i="15"/>
  <c r="AM105" i="15"/>
  <c r="AM41" i="15"/>
  <c r="AM200" i="15"/>
  <c r="AM215" i="15"/>
  <c r="AM151" i="15"/>
  <c r="AM87" i="15"/>
  <c r="AM23" i="15"/>
  <c r="AL23" i="15" s="1"/>
  <c r="AM222" i="15"/>
  <c r="AM158" i="15"/>
  <c r="AM94" i="15"/>
  <c r="AM30" i="15"/>
  <c r="AM104" i="15"/>
  <c r="AM221" i="15"/>
  <c r="AM157" i="15"/>
  <c r="AM93" i="15"/>
  <c r="AM29" i="15"/>
  <c r="AM236" i="15"/>
  <c r="AM172" i="15"/>
  <c r="AM108" i="15"/>
  <c r="AM44" i="15"/>
  <c r="AM251" i="15"/>
  <c r="AM187" i="15"/>
  <c r="AM123" i="15"/>
  <c r="AM59" i="15"/>
  <c r="AM72" i="15"/>
  <c r="AM210" i="15"/>
  <c r="AM146" i="15"/>
  <c r="AM82" i="15"/>
  <c r="AM18" i="15"/>
  <c r="AL18" i="15" s="1"/>
  <c r="AM80" i="15"/>
  <c r="AM217" i="15"/>
  <c r="AM153" i="15"/>
  <c r="AM89" i="15"/>
  <c r="AM25" i="15"/>
  <c r="AM263" i="15"/>
  <c r="AM199" i="15"/>
  <c r="AM135" i="15"/>
  <c r="AM71" i="15"/>
  <c r="AM32" i="15"/>
  <c r="AM206" i="15"/>
  <c r="AM142" i="15"/>
  <c r="AM78" i="15"/>
  <c r="AM256" i="15"/>
  <c r="AM40" i="15"/>
  <c r="AM205" i="15"/>
  <c r="AM141" i="15"/>
  <c r="AM77" i="15"/>
  <c r="AM208" i="15"/>
  <c r="AM220" i="15"/>
  <c r="AM156" i="15"/>
  <c r="AM92" i="15"/>
  <c r="AM28" i="15"/>
  <c r="AM235" i="15"/>
  <c r="AM171" i="15"/>
  <c r="AM107" i="15"/>
  <c r="AM43" i="15"/>
  <c r="AM258" i="15"/>
  <c r="AM194" i="15"/>
  <c r="AM130" i="15"/>
  <c r="AM66" i="15"/>
  <c r="AM216" i="15"/>
  <c r="AM265" i="15"/>
  <c r="AM201" i="15"/>
  <c r="AM137" i="15"/>
  <c r="AP21" i="21"/>
  <c r="AM21" i="21" s="1"/>
  <c r="AP20" i="21"/>
  <c r="AM20" i="21" s="1"/>
  <c r="B1" i="22"/>
  <c r="B1" i="23"/>
  <c r="B1" i="21"/>
  <c r="B6" i="21"/>
  <c r="T22" i="15"/>
  <c r="T23" i="15"/>
  <c r="T17" i="15"/>
  <c r="T21" i="15"/>
  <c r="T20" i="15"/>
  <c r="T18" i="15"/>
  <c r="T19" i="15"/>
  <c r="B1" i="19"/>
  <c r="B1" i="20"/>
  <c r="B1" i="16"/>
  <c r="B1" i="18"/>
  <c r="B1" i="7"/>
  <c r="B1" i="15"/>
  <c r="B6" i="15"/>
  <c r="I6" i="5"/>
  <c r="B1" i="5"/>
  <c r="B1" i="13"/>
  <c r="B10" i="2"/>
  <c r="B9" i="2" s="1"/>
  <c r="E9" i="2" s="1"/>
  <c r="B6" i="5"/>
  <c r="AJ17" i="15" l="1"/>
  <c r="AJ19" i="15"/>
  <c r="AJ23" i="15"/>
  <c r="AJ18" i="15"/>
  <c r="AJ20" i="15"/>
  <c r="AJ21" i="15"/>
  <c r="AJ22" i="15"/>
  <c r="AN76" i="25"/>
  <c r="AC76" i="25"/>
  <c r="AN132" i="25"/>
  <c r="AC132" i="25"/>
  <c r="AN68" i="25"/>
  <c r="AC68" i="25"/>
  <c r="AN124" i="25"/>
  <c r="AC124" i="25"/>
  <c r="AN60" i="25"/>
  <c r="AC60" i="25"/>
  <c r="B182" i="25"/>
  <c r="AN140" i="25"/>
  <c r="AC140" i="25"/>
  <c r="AN164" i="25"/>
  <c r="AC164" i="25"/>
  <c r="AN188" i="25"/>
  <c r="AC188" i="25"/>
  <c r="AN204" i="25"/>
  <c r="AC204" i="25"/>
  <c r="AN224" i="25"/>
  <c r="AC224" i="25"/>
  <c r="AN228" i="25"/>
  <c r="AC228" i="25"/>
  <c r="AN180" i="25"/>
  <c r="AC180" i="25"/>
  <c r="AN116" i="25"/>
  <c r="AC116" i="25"/>
  <c r="AN52" i="25"/>
  <c r="AC52" i="25"/>
  <c r="B174" i="25"/>
  <c r="AN236" i="25"/>
  <c r="AC236" i="25"/>
  <c r="AN220" i="25"/>
  <c r="AC220" i="25"/>
  <c r="AN156" i="25"/>
  <c r="AC156" i="25"/>
  <c r="AN108" i="25"/>
  <c r="AC108" i="25"/>
  <c r="AN44" i="25"/>
  <c r="AC44" i="25"/>
  <c r="B166" i="25"/>
  <c r="AC240" i="25"/>
  <c r="AN240" i="25"/>
  <c r="AN196" i="25"/>
  <c r="AC196" i="25"/>
  <c r="AN100" i="25"/>
  <c r="AC100" i="25"/>
  <c r="AN36" i="25"/>
  <c r="AC36" i="25"/>
  <c r="AN232" i="25"/>
  <c r="AC232" i="25"/>
  <c r="AN172" i="25"/>
  <c r="AC172" i="25"/>
  <c r="AN148" i="25"/>
  <c r="AC148" i="25"/>
  <c r="AN92" i="25"/>
  <c r="AC92" i="25"/>
  <c r="AN28" i="25"/>
  <c r="AC28" i="25"/>
  <c r="B150" i="25"/>
  <c r="AC151" i="25"/>
  <c r="AN151" i="25"/>
  <c r="AC159" i="25"/>
  <c r="AN159" i="25"/>
  <c r="AN161" i="25"/>
  <c r="AC161" i="25"/>
  <c r="AN167" i="25"/>
  <c r="AC167" i="25"/>
  <c r="AN175" i="25"/>
  <c r="AC175" i="25"/>
  <c r="AN177" i="25"/>
  <c r="AC177" i="25"/>
  <c r="AN183" i="25"/>
  <c r="AC183" i="25"/>
  <c r="AN185" i="25"/>
  <c r="AC185" i="25"/>
  <c r="AN193" i="25"/>
  <c r="AC193" i="25"/>
  <c r="AN199" i="25"/>
  <c r="AC199" i="25"/>
  <c r="AN201" i="25"/>
  <c r="AC201" i="25"/>
  <c r="AN207" i="25"/>
  <c r="AC207" i="25"/>
  <c r="AN209" i="25"/>
  <c r="AC209" i="25"/>
  <c r="AN215" i="25"/>
  <c r="AC215" i="25"/>
  <c r="AN217" i="25"/>
  <c r="AC217" i="25"/>
  <c r="AN223" i="25"/>
  <c r="AC223" i="25"/>
  <c r="AN225" i="25"/>
  <c r="AC225" i="25"/>
  <c r="AN233" i="25"/>
  <c r="AC233" i="25"/>
  <c r="AC239" i="25"/>
  <c r="AN239" i="25"/>
  <c r="AC241" i="25"/>
  <c r="AN241" i="25"/>
  <c r="AN231" i="25"/>
  <c r="AC231" i="25"/>
  <c r="AN212" i="25"/>
  <c r="AC212" i="25"/>
  <c r="AN191" i="25"/>
  <c r="AC191" i="25"/>
  <c r="AN169" i="25"/>
  <c r="AC169" i="25"/>
  <c r="AC143" i="25"/>
  <c r="AN143" i="25"/>
  <c r="AN84" i="25"/>
  <c r="AC84" i="25"/>
  <c r="AN20" i="25"/>
  <c r="AC20" i="25"/>
  <c r="B142" i="25"/>
  <c r="AC238" i="25"/>
  <c r="AN238" i="25"/>
  <c r="B238" i="25"/>
  <c r="AC230" i="25"/>
  <c r="AN230" i="25"/>
  <c r="B230" i="25"/>
  <c r="AC222" i="25"/>
  <c r="AN222" i="25"/>
  <c r="B222" i="25"/>
  <c r="AC214" i="25"/>
  <c r="AN214" i="25"/>
  <c r="B214" i="25"/>
  <c r="AC206" i="25"/>
  <c r="AN206" i="25"/>
  <c r="B206" i="25"/>
  <c r="AC198" i="25"/>
  <c r="AN198" i="25"/>
  <c r="B198" i="25"/>
  <c r="AC190" i="25"/>
  <c r="AN190" i="25"/>
  <c r="B190" i="25"/>
  <c r="AC182" i="25"/>
  <c r="AN182" i="25"/>
  <c r="AC174" i="25"/>
  <c r="AN174" i="25"/>
  <c r="AC166" i="25"/>
  <c r="AN166" i="25"/>
  <c r="AC158" i="25"/>
  <c r="AN158" i="25"/>
  <c r="B158" i="25"/>
  <c r="AC150" i="25"/>
  <c r="AN150" i="25"/>
  <c r="AC142" i="25"/>
  <c r="AN142" i="25"/>
  <c r="AN134" i="25"/>
  <c r="AC134" i="25"/>
  <c r="AN126" i="25"/>
  <c r="AC126" i="25"/>
  <c r="AN118" i="25"/>
  <c r="AC118" i="25"/>
  <c r="AN110" i="25"/>
  <c r="AC110" i="25"/>
  <c r="AN102" i="25"/>
  <c r="AC102" i="25"/>
  <c r="AN94" i="25"/>
  <c r="AC94" i="25"/>
  <c r="AN86" i="25"/>
  <c r="AC86" i="25"/>
  <c r="AN78" i="25"/>
  <c r="AC78" i="25"/>
  <c r="AN70" i="25"/>
  <c r="AC70" i="25"/>
  <c r="AN62" i="25"/>
  <c r="AC62" i="25"/>
  <c r="AN54" i="25"/>
  <c r="AC54" i="25"/>
  <c r="AN46" i="25"/>
  <c r="AC46" i="25"/>
  <c r="AN38" i="25"/>
  <c r="AC38" i="25"/>
  <c r="AN30" i="25"/>
  <c r="AC30" i="25"/>
  <c r="AC22" i="25"/>
  <c r="AN22" i="25"/>
  <c r="B256" i="25"/>
  <c r="B240" i="25"/>
  <c r="B232" i="25"/>
  <c r="B224" i="25"/>
  <c r="B176" i="25"/>
  <c r="B112" i="25"/>
  <c r="B48" i="25"/>
  <c r="AN244" i="25"/>
  <c r="AC244" i="25"/>
  <c r="AN246" i="25"/>
  <c r="B246" i="25"/>
  <c r="AC246" i="25"/>
  <c r="AN247" i="25"/>
  <c r="AC247" i="25"/>
  <c r="AN248" i="25"/>
  <c r="B248" i="25"/>
  <c r="AC248" i="25"/>
  <c r="AN249" i="25"/>
  <c r="AC249" i="25"/>
  <c r="AN250" i="25"/>
  <c r="AC250" i="25"/>
  <c r="AN252" i="25"/>
  <c r="AC252" i="25"/>
  <c r="AN254" i="25"/>
  <c r="B254" i="25"/>
  <c r="AC254" i="25"/>
  <c r="AN255" i="25"/>
  <c r="AC255" i="25"/>
  <c r="AN256" i="25"/>
  <c r="AC256" i="25"/>
  <c r="AN257" i="25"/>
  <c r="AC257" i="25"/>
  <c r="AN258" i="25"/>
  <c r="AC258" i="25"/>
  <c r="AN259" i="25"/>
  <c r="AC259" i="25"/>
  <c r="AN260" i="25"/>
  <c r="AC260" i="25"/>
  <c r="AN262" i="25"/>
  <c r="B262" i="25"/>
  <c r="AC262" i="25"/>
  <c r="AN263" i="25"/>
  <c r="AC263" i="25"/>
  <c r="AN264" i="25"/>
  <c r="B264" i="25"/>
  <c r="AC264" i="25"/>
  <c r="AN265" i="25"/>
  <c r="AC265" i="25"/>
  <c r="AN266" i="25"/>
  <c r="AC266" i="25"/>
  <c r="AC261" i="25"/>
  <c r="AN261" i="25"/>
  <c r="AC253" i="25"/>
  <c r="AN253" i="25"/>
  <c r="AC245" i="25"/>
  <c r="AN245" i="25"/>
  <c r="AC237" i="25"/>
  <c r="AN237" i="25"/>
  <c r="AN229" i="25"/>
  <c r="AC229" i="25"/>
  <c r="AN221" i="25"/>
  <c r="AC221" i="25"/>
  <c r="AN213" i="25"/>
  <c r="AC213" i="25"/>
  <c r="AN205" i="25"/>
  <c r="AC205" i="25"/>
  <c r="AN197" i="25"/>
  <c r="AC197" i="25"/>
  <c r="AN189" i="25"/>
  <c r="AC189" i="25"/>
  <c r="AN181" i="25"/>
  <c r="AC181" i="25"/>
  <c r="AN173" i="25"/>
  <c r="AC173" i="25"/>
  <c r="AN165" i="25"/>
  <c r="AC165" i="25"/>
  <c r="AN157" i="25"/>
  <c r="AC157" i="25"/>
  <c r="AN149" i="25"/>
  <c r="AC149" i="25"/>
  <c r="AN141" i="25"/>
  <c r="AC141" i="25"/>
  <c r="AN133" i="25"/>
  <c r="AC133" i="25"/>
  <c r="AN125" i="25"/>
  <c r="AC125" i="25"/>
  <c r="AN117" i="25"/>
  <c r="AC117" i="25"/>
  <c r="AN109" i="25"/>
  <c r="AC109" i="25"/>
  <c r="AN101" i="25"/>
  <c r="AC101" i="25"/>
  <c r="AN93" i="25"/>
  <c r="AC93" i="25"/>
  <c r="AN85" i="25"/>
  <c r="AC85" i="25"/>
  <c r="AN77" i="25"/>
  <c r="AC77" i="25"/>
  <c r="AN69" i="25"/>
  <c r="AC69" i="25"/>
  <c r="AN61" i="25"/>
  <c r="AC61" i="25"/>
  <c r="AN53" i="25"/>
  <c r="AC53" i="25"/>
  <c r="AN45" i="25"/>
  <c r="AC45" i="25"/>
  <c r="AC37" i="25"/>
  <c r="AN37" i="25"/>
  <c r="AC29" i="25"/>
  <c r="AN29" i="25"/>
  <c r="AN21" i="25"/>
  <c r="AC21" i="25"/>
  <c r="B263" i="25"/>
  <c r="B255" i="25"/>
  <c r="B247" i="25"/>
  <c r="B239" i="25"/>
  <c r="B231" i="25"/>
  <c r="B223" i="25"/>
  <c r="B215" i="25"/>
  <c r="B207" i="25"/>
  <c r="B199" i="25"/>
  <c r="B191" i="25"/>
  <c r="B183" i="25"/>
  <c r="B175" i="25"/>
  <c r="B167" i="25"/>
  <c r="B159" i="25"/>
  <c r="B151" i="25"/>
  <c r="B143" i="25"/>
  <c r="B119" i="25"/>
  <c r="B55" i="25"/>
  <c r="B134" i="25"/>
  <c r="B126" i="25"/>
  <c r="B118" i="25"/>
  <c r="B110" i="25"/>
  <c r="B102" i="25"/>
  <c r="B94" i="25"/>
  <c r="B86" i="25"/>
  <c r="B78" i="25"/>
  <c r="B70" i="25"/>
  <c r="B62" i="25"/>
  <c r="B54" i="25"/>
  <c r="B46" i="25"/>
  <c r="B38" i="25"/>
  <c r="B30" i="25"/>
  <c r="B22" i="25"/>
  <c r="AN251" i="25"/>
  <c r="AC251" i="25"/>
  <c r="AC243" i="25"/>
  <c r="AN243" i="25"/>
  <c r="AC235" i="25"/>
  <c r="AN235" i="25"/>
  <c r="AC227" i="25"/>
  <c r="AN227" i="25"/>
  <c r="AC219" i="25"/>
  <c r="AN219" i="25"/>
  <c r="AC211" i="25"/>
  <c r="AN211" i="25"/>
  <c r="AC203" i="25"/>
  <c r="AN203" i="25"/>
  <c r="AC195" i="25"/>
  <c r="AN195" i="25"/>
  <c r="AC187" i="25"/>
  <c r="AN187" i="25"/>
  <c r="AC179" i="25"/>
  <c r="AN179" i="25"/>
  <c r="AC171" i="25"/>
  <c r="AN171" i="25"/>
  <c r="AC163" i="25"/>
  <c r="AN163" i="25"/>
  <c r="AC155" i="25"/>
  <c r="AN155" i="25"/>
  <c r="AC147" i="25"/>
  <c r="AN147" i="25"/>
  <c r="AC139" i="25"/>
  <c r="AN139" i="25"/>
  <c r="AN131" i="25"/>
  <c r="AC131" i="25"/>
  <c r="AN123" i="25"/>
  <c r="AC123" i="25"/>
  <c r="AN115" i="25"/>
  <c r="AC115" i="25"/>
  <c r="AN107" i="25"/>
  <c r="AC107" i="25"/>
  <c r="AN99" i="25"/>
  <c r="AC99" i="25"/>
  <c r="AN91" i="25"/>
  <c r="AC91" i="25"/>
  <c r="AN83" i="25"/>
  <c r="AC83" i="25"/>
  <c r="AN75" i="25"/>
  <c r="AC75" i="25"/>
  <c r="AN67" i="25"/>
  <c r="AC67" i="25"/>
  <c r="AN59" i="25"/>
  <c r="AC59" i="25"/>
  <c r="AN51" i="25"/>
  <c r="AC51" i="25"/>
  <c r="AN43" i="25"/>
  <c r="AC43" i="25"/>
  <c r="AC35" i="25"/>
  <c r="AN35" i="25"/>
  <c r="AC27" i="25"/>
  <c r="AN27" i="25"/>
  <c r="AC19" i="25"/>
  <c r="AN19" i="25"/>
  <c r="B261" i="25"/>
  <c r="B253" i="25"/>
  <c r="B245" i="25"/>
  <c r="B237" i="25"/>
  <c r="B229" i="25"/>
  <c r="B221" i="25"/>
  <c r="B213" i="25"/>
  <c r="B205" i="25"/>
  <c r="B197" i="25"/>
  <c r="B189" i="25"/>
  <c r="B181" i="25"/>
  <c r="B173" i="25"/>
  <c r="B165" i="25"/>
  <c r="B157" i="25"/>
  <c r="B149" i="25"/>
  <c r="B141" i="25"/>
  <c r="B133" i="25"/>
  <c r="B125" i="25"/>
  <c r="B117" i="25"/>
  <c r="B109" i="25"/>
  <c r="B101" i="25"/>
  <c r="B93" i="25"/>
  <c r="B85" i="25"/>
  <c r="B77" i="25"/>
  <c r="B69" i="25"/>
  <c r="B61" i="25"/>
  <c r="B53" i="25"/>
  <c r="B45" i="25"/>
  <c r="B37" i="25"/>
  <c r="B29" i="25"/>
  <c r="B21" i="25"/>
  <c r="AC242" i="25"/>
  <c r="AN242" i="25"/>
  <c r="AN234" i="25"/>
  <c r="AC234" i="25"/>
  <c r="AN226" i="25"/>
  <c r="AC226" i="25"/>
  <c r="AN218" i="25"/>
  <c r="AC218" i="25"/>
  <c r="AN210" i="25"/>
  <c r="AC210" i="25"/>
  <c r="AN202" i="25"/>
  <c r="AC202" i="25"/>
  <c r="AN194" i="25"/>
  <c r="AC194" i="25"/>
  <c r="AN186" i="25"/>
  <c r="AC186" i="25"/>
  <c r="AN178" i="25"/>
  <c r="AC178" i="25"/>
  <c r="AN170" i="25"/>
  <c r="AC170" i="25"/>
  <c r="AN162" i="25"/>
  <c r="AC162" i="25"/>
  <c r="AN154" i="25"/>
  <c r="AC154" i="25"/>
  <c r="AN146" i="25"/>
  <c r="AC146" i="25"/>
  <c r="AN138" i="25"/>
  <c r="AC138" i="25"/>
  <c r="AN130" i="25"/>
  <c r="AC130" i="25"/>
  <c r="AN122" i="25"/>
  <c r="AC122" i="25"/>
  <c r="AN114" i="25"/>
  <c r="AC114" i="25"/>
  <c r="AN106" i="25"/>
  <c r="AC106" i="25"/>
  <c r="AN98" i="25"/>
  <c r="AC98" i="25"/>
  <c r="AN90" i="25"/>
  <c r="AC90" i="25"/>
  <c r="AN82" i="25"/>
  <c r="AC82" i="25"/>
  <c r="AN74" i="25"/>
  <c r="AC74" i="25"/>
  <c r="AN66" i="25"/>
  <c r="AC66" i="25"/>
  <c r="AN58" i="25"/>
  <c r="AC58" i="25"/>
  <c r="AN50" i="25"/>
  <c r="AC50" i="25"/>
  <c r="AN42" i="25"/>
  <c r="AC42" i="25"/>
  <c r="AN34" i="25"/>
  <c r="AC34" i="25"/>
  <c r="AN26" i="25"/>
  <c r="AC26" i="25"/>
  <c r="AC18" i="25"/>
  <c r="AN18" i="25"/>
  <c r="B260" i="25"/>
  <c r="B252" i="25"/>
  <c r="B244" i="25"/>
  <c r="B236" i="25"/>
  <c r="B228" i="25"/>
  <c r="B220" i="25"/>
  <c r="B212" i="25"/>
  <c r="B204" i="25"/>
  <c r="B196" i="25"/>
  <c r="B188" i="25"/>
  <c r="B180" i="25"/>
  <c r="B172" i="25"/>
  <c r="B164" i="25"/>
  <c r="B156" i="25"/>
  <c r="B148" i="25"/>
  <c r="B140" i="25"/>
  <c r="B132" i="25"/>
  <c r="B124" i="25"/>
  <c r="B116" i="25"/>
  <c r="B108" i="25"/>
  <c r="B100" i="25"/>
  <c r="B92" i="25"/>
  <c r="B84" i="25"/>
  <c r="B76" i="25"/>
  <c r="B68" i="25"/>
  <c r="B60" i="25"/>
  <c r="B52" i="25"/>
  <c r="B44" i="25"/>
  <c r="B36" i="25"/>
  <c r="B28" i="25"/>
  <c r="AN153" i="25"/>
  <c r="AC153" i="25"/>
  <c r="AN145" i="25"/>
  <c r="AC145" i="25"/>
  <c r="AN137" i="25"/>
  <c r="AC137" i="25"/>
  <c r="AN129" i="25"/>
  <c r="AC129" i="25"/>
  <c r="AN121" i="25"/>
  <c r="AC121" i="25"/>
  <c r="AC113" i="25"/>
  <c r="AN113" i="25"/>
  <c r="AC105" i="25"/>
  <c r="AN105" i="25"/>
  <c r="AC97" i="25"/>
  <c r="AN97" i="25"/>
  <c r="AC89" i="25"/>
  <c r="AN89" i="25"/>
  <c r="AN81" i="25"/>
  <c r="AC81" i="25"/>
  <c r="AN73" i="25"/>
  <c r="AC73" i="25"/>
  <c r="AN65" i="25"/>
  <c r="AC65" i="25"/>
  <c r="AN57" i="25"/>
  <c r="AC57" i="25"/>
  <c r="AN49" i="25"/>
  <c r="AC49" i="25"/>
  <c r="AN41" i="25"/>
  <c r="AC41" i="25"/>
  <c r="AN33" i="25"/>
  <c r="AC33" i="25"/>
  <c r="AN25" i="25"/>
  <c r="AC25" i="25"/>
  <c r="B259" i="25"/>
  <c r="B243" i="25"/>
  <c r="B235" i="25"/>
  <c r="B227" i="25"/>
  <c r="B219" i="25"/>
  <c r="B211" i="25"/>
  <c r="B203" i="25"/>
  <c r="B195" i="25"/>
  <c r="B187" i="25"/>
  <c r="B179" i="25"/>
  <c r="B171" i="25"/>
  <c r="B163" i="25"/>
  <c r="B155" i="25"/>
  <c r="B147" i="25"/>
  <c r="B139" i="25"/>
  <c r="B131" i="25"/>
  <c r="B123" i="25"/>
  <c r="B115" i="25"/>
  <c r="B107" i="25"/>
  <c r="B99" i="25"/>
  <c r="B91" i="25"/>
  <c r="B83" i="25"/>
  <c r="B75" i="25"/>
  <c r="B67" i="25"/>
  <c r="B59" i="25"/>
  <c r="B51" i="25"/>
  <c r="B43" i="25"/>
  <c r="B35" i="25"/>
  <c r="B27" i="25"/>
  <c r="AN216" i="25"/>
  <c r="AC216" i="25"/>
  <c r="B216" i="25"/>
  <c r="AN208" i="25"/>
  <c r="AC208" i="25"/>
  <c r="B208" i="25"/>
  <c r="AN200" i="25"/>
  <c r="AC200" i="25"/>
  <c r="B200" i="25"/>
  <c r="AN192" i="25"/>
  <c r="AC192" i="25"/>
  <c r="B192" i="25"/>
  <c r="AN184" i="25"/>
  <c r="AC184" i="25"/>
  <c r="B184" i="25"/>
  <c r="AN176" i="25"/>
  <c r="AC176" i="25"/>
  <c r="AN168" i="25"/>
  <c r="AC168" i="25"/>
  <c r="B168" i="25"/>
  <c r="AN160" i="25"/>
  <c r="AC160" i="25"/>
  <c r="B160" i="25"/>
  <c r="AN152" i="25"/>
  <c r="AC152" i="25"/>
  <c r="B152" i="25"/>
  <c r="AN144" i="25"/>
  <c r="AC144" i="25"/>
  <c r="B144" i="25"/>
  <c r="AN136" i="25"/>
  <c r="AC136" i="25"/>
  <c r="B136" i="25"/>
  <c r="AN128" i="25"/>
  <c r="AC128" i="25"/>
  <c r="B128" i="25"/>
  <c r="AN120" i="25"/>
  <c r="AC120" i="25"/>
  <c r="B120" i="25"/>
  <c r="AN112" i="25"/>
  <c r="AC112" i="25"/>
  <c r="AN104" i="25"/>
  <c r="AC104" i="25"/>
  <c r="B104" i="25"/>
  <c r="AN96" i="25"/>
  <c r="AC96" i="25"/>
  <c r="B96" i="25"/>
  <c r="AN88" i="25"/>
  <c r="AC88" i="25"/>
  <c r="B88" i="25"/>
  <c r="AN80" i="25"/>
  <c r="AC80" i="25"/>
  <c r="B80" i="25"/>
  <c r="AN72" i="25"/>
  <c r="AC72" i="25"/>
  <c r="B72" i="25"/>
  <c r="AN64" i="25"/>
  <c r="AC64" i="25"/>
  <c r="B64" i="25"/>
  <c r="AN56" i="25"/>
  <c r="AC56" i="25"/>
  <c r="B56" i="25"/>
  <c r="AN48" i="25"/>
  <c r="AC48" i="25"/>
  <c r="AN40" i="25"/>
  <c r="AC40" i="25"/>
  <c r="B40" i="25"/>
  <c r="AC32" i="25"/>
  <c r="AN32" i="25"/>
  <c r="B32" i="25"/>
  <c r="AC24" i="25"/>
  <c r="AN24" i="25"/>
  <c r="B24" i="25"/>
  <c r="B266" i="25"/>
  <c r="B258" i="25"/>
  <c r="B250" i="25"/>
  <c r="B242" i="25"/>
  <c r="B234" i="25"/>
  <c r="B226" i="25"/>
  <c r="B218" i="25"/>
  <c r="B210" i="25"/>
  <c r="B202" i="25"/>
  <c r="B194" i="25"/>
  <c r="B186" i="25"/>
  <c r="B178" i="25"/>
  <c r="B170" i="25"/>
  <c r="B162" i="25"/>
  <c r="B154" i="25"/>
  <c r="B146" i="25"/>
  <c r="B138" i="25"/>
  <c r="B130" i="25"/>
  <c r="B122" i="25"/>
  <c r="B114" i="25"/>
  <c r="B106" i="25"/>
  <c r="B98" i="25"/>
  <c r="B90" i="25"/>
  <c r="B82" i="25"/>
  <c r="B74" i="25"/>
  <c r="B66" i="25"/>
  <c r="B58" i="25"/>
  <c r="B50" i="25"/>
  <c r="B42" i="25"/>
  <c r="B34" i="25"/>
  <c r="B26" i="25"/>
  <c r="AN135" i="25"/>
  <c r="AC135" i="25"/>
  <c r="B135" i="25"/>
  <c r="AN127" i="25"/>
  <c r="AC127" i="25"/>
  <c r="B127" i="25"/>
  <c r="AN119" i="25"/>
  <c r="AC119" i="25"/>
  <c r="AN111" i="25"/>
  <c r="AC111" i="25"/>
  <c r="B111" i="25"/>
  <c r="AN103" i="25"/>
  <c r="AC103" i="25"/>
  <c r="B103" i="25"/>
  <c r="AN95" i="25"/>
  <c r="AC95" i="25"/>
  <c r="B95" i="25"/>
  <c r="AN87" i="25"/>
  <c r="AC87" i="25"/>
  <c r="B87" i="25"/>
  <c r="AN79" i="25"/>
  <c r="AC79" i="25"/>
  <c r="B79" i="25"/>
  <c r="AN71" i="25"/>
  <c r="AC71" i="25"/>
  <c r="B71" i="25"/>
  <c r="AN63" i="25"/>
  <c r="AC63" i="25"/>
  <c r="B63" i="25"/>
  <c r="AN55" i="25"/>
  <c r="AC55" i="25"/>
  <c r="AN47" i="25"/>
  <c r="AC47" i="25"/>
  <c r="B47" i="25"/>
  <c r="AN39" i="25"/>
  <c r="AC39" i="25"/>
  <c r="B39" i="25"/>
  <c r="AN31" i="25"/>
  <c r="AC31" i="25"/>
  <c r="B31" i="25"/>
  <c r="AN23" i="25"/>
  <c r="AC23" i="25"/>
  <c r="B23" i="25"/>
  <c r="B265" i="25"/>
  <c r="B257" i="25"/>
  <c r="B249" i="25"/>
  <c r="B241" i="25"/>
  <c r="B233" i="25"/>
  <c r="B225" i="25"/>
  <c r="B217" i="25"/>
  <c r="B209" i="25"/>
  <c r="B201" i="25"/>
  <c r="B193" i="25"/>
  <c r="B185" i="25"/>
  <c r="B177" i="25"/>
  <c r="B169" i="25"/>
  <c r="B161" i="25"/>
  <c r="B153" i="25"/>
  <c r="B145" i="25"/>
  <c r="B137" i="25"/>
  <c r="B129" i="25"/>
  <c r="B121" i="25"/>
  <c r="B113" i="25"/>
  <c r="B105" i="25"/>
  <c r="B97" i="25"/>
  <c r="B89" i="25"/>
  <c r="B81" i="25"/>
  <c r="B73" i="25"/>
  <c r="B65" i="25"/>
  <c r="B57" i="25"/>
  <c r="B49" i="25"/>
  <c r="B41" i="25"/>
  <c r="B33" i="25"/>
  <c r="B25" i="25"/>
  <c r="AI19" i="25" l="1"/>
  <c r="AS42" i="25"/>
  <c r="AF42" i="25" s="1"/>
  <c r="AS74" i="25"/>
  <c r="AS106" i="25"/>
  <c r="AS138" i="25"/>
  <c r="AS170" i="25"/>
  <c r="AS202" i="25"/>
  <c r="AS234" i="25"/>
  <c r="AS139" i="25"/>
  <c r="AS171" i="25"/>
  <c r="AF171" i="25" s="1"/>
  <c r="AD171" i="25" s="1"/>
  <c r="AS203" i="25"/>
  <c r="AF203" i="25" s="1"/>
  <c r="AD203" i="25" s="1"/>
  <c r="AS235" i="25"/>
  <c r="AF235" i="25" s="1"/>
  <c r="AD235" i="25" s="1"/>
  <c r="AS21" i="25"/>
  <c r="AS53" i="25"/>
  <c r="AF53" i="25" s="1"/>
  <c r="AD53" i="25" s="1"/>
  <c r="AS85" i="25"/>
  <c r="AS117" i="25"/>
  <c r="AS149" i="25"/>
  <c r="AS181" i="25"/>
  <c r="AF181" i="25" s="1"/>
  <c r="AD181" i="25" s="1"/>
  <c r="AS213" i="25"/>
  <c r="AF213" i="25" s="1"/>
  <c r="AD213" i="25" s="1"/>
  <c r="AS265" i="25"/>
  <c r="AS262" i="25"/>
  <c r="AS257" i="25"/>
  <c r="AS248" i="25"/>
  <c r="AS54" i="25"/>
  <c r="AS86" i="25"/>
  <c r="AS118" i="25"/>
  <c r="AS182" i="25"/>
  <c r="AF182" i="25" s="1"/>
  <c r="AD182" i="25" s="1"/>
  <c r="AS239" i="25"/>
  <c r="AF239" i="25" s="1"/>
  <c r="AD239" i="25" s="1"/>
  <c r="AS28" i="25"/>
  <c r="AS232" i="25"/>
  <c r="AS116" i="25"/>
  <c r="AS204" i="25"/>
  <c r="AS23" i="25"/>
  <c r="AS64" i="25"/>
  <c r="AF64" i="25" s="1"/>
  <c r="AS25" i="25"/>
  <c r="AF25" i="25" s="1"/>
  <c r="AD25" i="25" s="1"/>
  <c r="AS153" i="25"/>
  <c r="AF153" i="25" s="1"/>
  <c r="AS75" i="25"/>
  <c r="AS252" i="25"/>
  <c r="AS191" i="25"/>
  <c r="AS183" i="25"/>
  <c r="AS220" i="25"/>
  <c r="AS60" i="25"/>
  <c r="AF60" i="25" s="1"/>
  <c r="AD60" i="25" s="1"/>
  <c r="AS47" i="25"/>
  <c r="AS24" i="25"/>
  <c r="AF24" i="25" s="1"/>
  <c r="AD24" i="25" s="1"/>
  <c r="AS112" i="25"/>
  <c r="AS50" i="25"/>
  <c r="AS114" i="25"/>
  <c r="AS146" i="25"/>
  <c r="AS210" i="25"/>
  <c r="AS147" i="25"/>
  <c r="AS211" i="25"/>
  <c r="AS61" i="25"/>
  <c r="AS125" i="25"/>
  <c r="AS189" i="25"/>
  <c r="AS260" i="25"/>
  <c r="AS247" i="25"/>
  <c r="AS30" i="25"/>
  <c r="AS94" i="25"/>
  <c r="AS158" i="25"/>
  <c r="AS159" i="25"/>
  <c r="AF159" i="25" s="1"/>
  <c r="AD159" i="25" s="1"/>
  <c r="AS36" i="25"/>
  <c r="AS180" i="25"/>
  <c r="AS188" i="25"/>
  <c r="AS95" i="25"/>
  <c r="AS119" i="25"/>
  <c r="AS48" i="25"/>
  <c r="AF48" i="25" s="1"/>
  <c r="AD48" i="25" s="1"/>
  <c r="AS136" i="25"/>
  <c r="AS33" i="25"/>
  <c r="AS65" i="25"/>
  <c r="AS129" i="25"/>
  <c r="AS51" i="25"/>
  <c r="AS83" i="25"/>
  <c r="AS115" i="25"/>
  <c r="AS37" i="25"/>
  <c r="AS261" i="25"/>
  <c r="AS264" i="25"/>
  <c r="AS250" i="25"/>
  <c r="AS190" i="25"/>
  <c r="AS84" i="25"/>
  <c r="AS212" i="25"/>
  <c r="AS233" i="25"/>
  <c r="AS215" i="25"/>
  <c r="AF215" i="25" s="1"/>
  <c r="AD215" i="25" s="1"/>
  <c r="AS199" i="25"/>
  <c r="AS177" i="25"/>
  <c r="AS44" i="25"/>
  <c r="AS236" i="25"/>
  <c r="AS124" i="25"/>
  <c r="AS111" i="25"/>
  <c r="AS152" i="25"/>
  <c r="AS57" i="25"/>
  <c r="AS242" i="25"/>
  <c r="AS253" i="25"/>
  <c r="AS206" i="25"/>
  <c r="AS201" i="25"/>
  <c r="AS71" i="25"/>
  <c r="AS88" i="25"/>
  <c r="AS200" i="25"/>
  <c r="AS97" i="25"/>
  <c r="AS82" i="25"/>
  <c r="AS178" i="25"/>
  <c r="AS19" i="25"/>
  <c r="AF19" i="25" s="1"/>
  <c r="AS179" i="25"/>
  <c r="AS243" i="25"/>
  <c r="AS93" i="25"/>
  <c r="AS157" i="25"/>
  <c r="AS221" i="25"/>
  <c r="AS256" i="25"/>
  <c r="AS62" i="25"/>
  <c r="AS126" i="25"/>
  <c r="AS230" i="25"/>
  <c r="AS92" i="25"/>
  <c r="AS31" i="25"/>
  <c r="AS55" i="25"/>
  <c r="AS72" i="25"/>
  <c r="AS160" i="25"/>
  <c r="AS184" i="25"/>
  <c r="AS105" i="25"/>
  <c r="AS26" i="25"/>
  <c r="AS58" i="25"/>
  <c r="AS90" i="25"/>
  <c r="AS122" i="25"/>
  <c r="AS154" i="25"/>
  <c r="AS186" i="25"/>
  <c r="AS218" i="25"/>
  <c r="AS27" i="25"/>
  <c r="AS155" i="25"/>
  <c r="AS187" i="25"/>
  <c r="AS219" i="25"/>
  <c r="AS69" i="25"/>
  <c r="AS101" i="25"/>
  <c r="AS133" i="25"/>
  <c r="AS165" i="25"/>
  <c r="AS197" i="25"/>
  <c r="AS229" i="25"/>
  <c r="AS259" i="25"/>
  <c r="AS255" i="25"/>
  <c r="AS38" i="25"/>
  <c r="AS70" i="25"/>
  <c r="AS102" i="25"/>
  <c r="AS134" i="25"/>
  <c r="AS166" i="25"/>
  <c r="AS214" i="25"/>
  <c r="AS143" i="25"/>
  <c r="AS151" i="25"/>
  <c r="AS148" i="25"/>
  <c r="AS100" i="25"/>
  <c r="AS228" i="25"/>
  <c r="AS164" i="25"/>
  <c r="AS87" i="25"/>
  <c r="AS104" i="25"/>
  <c r="AS89" i="25"/>
  <c r="AS120" i="25"/>
  <c r="AS73" i="25"/>
  <c r="AS91" i="25"/>
  <c r="AS123" i="25"/>
  <c r="AS251" i="25"/>
  <c r="AF251" i="25" s="1"/>
  <c r="AS237" i="25"/>
  <c r="AS263" i="25"/>
  <c r="AS249" i="25"/>
  <c r="AS246" i="25"/>
  <c r="AS142" i="25"/>
  <c r="AS238" i="25"/>
  <c r="AS231" i="25"/>
  <c r="AS225" i="25"/>
  <c r="AS209" i="25"/>
  <c r="AS193" i="25"/>
  <c r="AS175" i="25"/>
  <c r="AS108" i="25"/>
  <c r="AS68" i="25"/>
  <c r="AS216" i="25"/>
  <c r="AS43" i="25"/>
  <c r="AS127" i="25"/>
  <c r="AS56" i="25"/>
  <c r="AS34" i="25"/>
  <c r="AS226" i="25"/>
  <c r="AS35" i="25"/>
  <c r="AS163" i="25"/>
  <c r="AS195" i="25"/>
  <c r="AS227" i="25"/>
  <c r="AS45" i="25"/>
  <c r="AS77" i="25"/>
  <c r="AS109" i="25"/>
  <c r="AS141" i="25"/>
  <c r="AS173" i="25"/>
  <c r="AS205" i="25"/>
  <c r="AS266" i="25"/>
  <c r="AS258" i="25"/>
  <c r="AS46" i="25"/>
  <c r="AS78" i="25"/>
  <c r="AS110" i="25"/>
  <c r="AS174" i="25"/>
  <c r="AS198" i="25"/>
  <c r="AS241" i="25"/>
  <c r="AS172" i="25"/>
  <c r="AS196" i="25"/>
  <c r="AS52" i="25"/>
  <c r="AS224" i="25"/>
  <c r="AS140" i="25"/>
  <c r="AS128" i="25"/>
  <c r="AS135" i="25"/>
  <c r="AS40" i="25"/>
  <c r="AS176" i="25"/>
  <c r="AS121" i="25"/>
  <c r="AS18" i="25"/>
  <c r="AS107" i="25"/>
  <c r="AS29" i="25"/>
  <c r="AS20" i="25"/>
  <c r="AF20" i="25" s="1"/>
  <c r="AS217" i="25"/>
  <c r="AS161" i="25"/>
  <c r="AS76" i="25"/>
  <c r="AS79" i="25"/>
  <c r="AS32" i="25"/>
  <c r="AS96" i="25"/>
  <c r="AS208" i="25"/>
  <c r="AS41" i="25"/>
  <c r="AS137" i="25"/>
  <c r="AS59" i="25"/>
  <c r="AS103" i="25"/>
  <c r="AS144" i="25"/>
  <c r="AS113" i="25"/>
  <c r="AS66" i="25"/>
  <c r="AS98" i="25"/>
  <c r="AS130" i="25"/>
  <c r="AS162" i="25"/>
  <c r="AS194" i="25"/>
  <c r="AS39" i="25"/>
  <c r="AS63" i="25"/>
  <c r="AS80" i="25"/>
  <c r="AS168" i="25"/>
  <c r="AS192" i="25"/>
  <c r="AS49" i="25"/>
  <c r="AS81" i="25"/>
  <c r="AS145" i="25"/>
  <c r="AS67" i="25"/>
  <c r="AS99" i="25"/>
  <c r="AS131" i="25"/>
  <c r="AS245" i="25"/>
  <c r="AS254" i="25"/>
  <c r="AS244" i="25"/>
  <c r="AS22" i="25"/>
  <c r="AS150" i="25"/>
  <c r="AS222" i="25"/>
  <c r="AS169" i="25"/>
  <c r="AS223" i="25"/>
  <c r="AS207" i="25"/>
  <c r="AS185" i="25"/>
  <c r="AS167" i="25"/>
  <c r="AS240" i="25"/>
  <c r="AS156" i="25"/>
  <c r="AS132" i="25"/>
  <c r="AD42" i="25"/>
  <c r="AD153" i="25"/>
  <c r="AD64" i="25"/>
  <c r="AN17" i="25"/>
  <c r="AS17" i="25" s="1"/>
  <c r="AC17" i="25"/>
  <c r="AI17" i="25" s="1"/>
  <c r="AF17" i="25" l="1"/>
  <c r="AF137" i="25"/>
  <c r="AD137" i="25" s="1"/>
  <c r="AF108" i="25"/>
  <c r="AD108" i="25" s="1"/>
  <c r="AF31" i="25"/>
  <c r="AD31" i="25" s="1"/>
  <c r="AF83" i="25"/>
  <c r="AD83" i="25" s="1"/>
  <c r="AF146" i="25"/>
  <c r="AD146" i="25" s="1"/>
  <c r="AF183" i="25"/>
  <c r="AD183" i="25" s="1"/>
  <c r="AF204" i="25"/>
  <c r="AD204" i="25" s="1"/>
  <c r="AF54" i="25"/>
  <c r="AD54" i="25" s="1"/>
  <c r="AF117" i="25"/>
  <c r="AD117" i="25" s="1"/>
  <c r="AF234" i="25"/>
  <c r="AD234" i="25" s="1"/>
  <c r="AF167" i="25"/>
  <c r="AD167" i="25" s="1"/>
  <c r="AF244" i="25"/>
  <c r="AD244" i="25" s="1"/>
  <c r="AF49" i="25"/>
  <c r="AD49" i="25" s="1"/>
  <c r="AF130" i="25"/>
  <c r="AD130" i="25" s="1"/>
  <c r="AF41" i="25"/>
  <c r="AD41" i="25" s="1"/>
  <c r="AF128" i="25"/>
  <c r="AD128" i="25" s="1"/>
  <c r="AF174" i="25"/>
  <c r="AD174" i="25" s="1"/>
  <c r="AF141" i="25"/>
  <c r="AD141" i="25" s="1"/>
  <c r="AF226" i="25"/>
  <c r="AD226" i="25" s="1"/>
  <c r="AF175" i="25"/>
  <c r="AD175" i="25" s="1"/>
  <c r="AF249" i="25"/>
  <c r="AD249" i="25" s="1"/>
  <c r="AF89" i="25"/>
  <c r="AD89" i="25" s="1"/>
  <c r="AF143" i="25"/>
  <c r="AD143" i="25" s="1"/>
  <c r="AF259" i="25"/>
  <c r="AD259" i="25" s="1"/>
  <c r="AF187" i="25"/>
  <c r="AD187" i="25" s="1"/>
  <c r="AF58" i="25"/>
  <c r="AD58" i="25" s="1"/>
  <c r="AF92" i="25"/>
  <c r="AD92" i="25" s="1"/>
  <c r="AF243" i="25"/>
  <c r="AD243" i="25" s="1"/>
  <c r="AF71" i="25"/>
  <c r="AD71" i="25" s="1"/>
  <c r="AF124" i="25"/>
  <c r="AD124" i="25" s="1"/>
  <c r="AF84" i="25"/>
  <c r="AD84" i="25" s="1"/>
  <c r="AF51" i="25"/>
  <c r="AD51" i="25" s="1"/>
  <c r="AF188" i="25"/>
  <c r="AD188" i="25" s="1"/>
  <c r="AF260" i="25"/>
  <c r="AD260" i="25" s="1"/>
  <c r="AF114" i="25"/>
  <c r="AD114" i="25" s="1"/>
  <c r="AF191" i="25"/>
  <c r="AD191" i="25" s="1"/>
  <c r="AF116" i="25"/>
  <c r="AD116" i="25" s="1"/>
  <c r="AF248" i="25"/>
  <c r="AD248" i="25" s="1"/>
  <c r="AF85" i="25"/>
  <c r="AD85" i="25" s="1"/>
  <c r="AF202" i="25"/>
  <c r="AD202" i="25" s="1"/>
  <c r="AF246" i="25"/>
  <c r="AD246" i="25" s="1"/>
  <c r="AF111" i="25"/>
  <c r="AD111" i="25" s="1"/>
  <c r="AF208" i="25"/>
  <c r="AD208" i="25" s="1"/>
  <c r="AF110" i="25"/>
  <c r="AD110" i="25" s="1"/>
  <c r="AF109" i="25"/>
  <c r="AD109" i="25" s="1"/>
  <c r="AF34" i="25"/>
  <c r="AD34" i="25" s="1"/>
  <c r="AF193" i="25"/>
  <c r="AD193" i="25" s="1"/>
  <c r="AF263" i="25"/>
  <c r="AD263" i="25" s="1"/>
  <c r="AF104" i="25"/>
  <c r="AD104" i="25" s="1"/>
  <c r="AF214" i="25"/>
  <c r="AD214" i="25" s="1"/>
  <c r="AF229" i="25"/>
  <c r="AD229" i="25" s="1"/>
  <c r="AF155" i="25"/>
  <c r="AD155" i="25" s="1"/>
  <c r="AF26" i="25"/>
  <c r="AD26" i="25" s="1"/>
  <c r="AF230" i="25"/>
  <c r="AD230" i="25" s="1"/>
  <c r="AF179" i="25"/>
  <c r="AD179" i="25" s="1"/>
  <c r="AF201" i="25"/>
  <c r="AD201" i="25" s="1"/>
  <c r="AF236" i="25"/>
  <c r="AD236" i="25" s="1"/>
  <c r="AF190" i="25"/>
  <c r="AD190" i="25" s="1"/>
  <c r="AF129" i="25"/>
  <c r="AD129" i="25" s="1"/>
  <c r="AF180" i="25"/>
  <c r="AD180" i="25" s="1"/>
  <c r="AF189" i="25"/>
  <c r="AD189" i="25" s="1"/>
  <c r="AF50" i="25"/>
  <c r="AD50" i="25" s="1"/>
  <c r="AF252" i="25"/>
  <c r="AD252" i="25" s="1"/>
  <c r="AF232" i="25"/>
  <c r="AD232" i="25" s="1"/>
  <c r="AF257" i="25"/>
  <c r="AD257" i="25" s="1"/>
  <c r="AF170" i="25"/>
  <c r="AD170" i="25" s="1"/>
  <c r="AF81" i="25"/>
  <c r="AD81" i="25" s="1"/>
  <c r="AF35" i="25"/>
  <c r="AD35" i="25" s="1"/>
  <c r="AF90" i="25"/>
  <c r="AD90" i="25" s="1"/>
  <c r="AF247" i="25"/>
  <c r="AD247" i="25" s="1"/>
  <c r="AF98" i="25"/>
  <c r="AD98" i="25" s="1"/>
  <c r="AF207" i="25"/>
  <c r="AD207" i="25" s="1"/>
  <c r="AF245" i="25"/>
  <c r="AD245" i="25" s="1"/>
  <c r="AF168" i="25"/>
  <c r="AD168" i="25" s="1"/>
  <c r="AF66" i="25"/>
  <c r="AD66" i="25" s="1"/>
  <c r="AF96" i="25"/>
  <c r="AD96" i="25" s="1"/>
  <c r="AF107" i="25"/>
  <c r="AD107" i="25" s="1"/>
  <c r="AF224" i="25"/>
  <c r="AD224" i="25" s="1"/>
  <c r="AF78" i="25"/>
  <c r="AD78" i="25" s="1"/>
  <c r="AF77" i="25"/>
  <c r="AD77" i="25" s="1"/>
  <c r="AF56" i="25"/>
  <c r="AD56" i="25" s="1"/>
  <c r="AF209" i="25"/>
  <c r="AD209" i="25" s="1"/>
  <c r="AF237" i="25"/>
  <c r="AD237" i="25" s="1"/>
  <c r="AF87" i="25"/>
  <c r="AD87" i="25" s="1"/>
  <c r="AF166" i="25"/>
  <c r="AD166" i="25" s="1"/>
  <c r="AF197" i="25"/>
  <c r="AD197" i="25" s="1"/>
  <c r="AF27" i="25"/>
  <c r="AD27" i="25" s="1"/>
  <c r="AF105" i="25"/>
  <c r="AD105" i="25" s="1"/>
  <c r="AF126" i="25"/>
  <c r="AD126" i="25" s="1"/>
  <c r="AF206" i="25"/>
  <c r="AD206" i="25" s="1"/>
  <c r="AF44" i="25"/>
  <c r="AD44" i="25" s="1"/>
  <c r="AF250" i="25"/>
  <c r="AD250" i="25" s="1"/>
  <c r="AF65" i="25"/>
  <c r="AD65" i="25" s="1"/>
  <c r="AF36" i="25"/>
  <c r="AD36" i="25" s="1"/>
  <c r="AF125" i="25"/>
  <c r="AD125" i="25" s="1"/>
  <c r="AF112" i="25"/>
  <c r="AD112" i="25" s="1"/>
  <c r="AF75" i="25"/>
  <c r="AD75" i="25" s="1"/>
  <c r="AF28" i="25"/>
  <c r="AD28" i="25" s="1"/>
  <c r="AF262" i="25"/>
  <c r="AD262" i="25" s="1"/>
  <c r="AF21" i="25"/>
  <c r="AD21" i="25" s="1"/>
  <c r="AF138" i="25"/>
  <c r="AD138" i="25" s="1"/>
  <c r="AF240" i="25"/>
  <c r="AD240" i="25" s="1"/>
  <c r="AF135" i="25"/>
  <c r="AD135" i="25" s="1"/>
  <c r="AF151" i="25"/>
  <c r="AD151" i="25" s="1"/>
  <c r="AF88" i="25"/>
  <c r="AD88" i="25" s="1"/>
  <c r="AF254" i="25"/>
  <c r="AD254" i="25" s="1"/>
  <c r="AF29" i="25"/>
  <c r="AD29" i="25" s="1"/>
  <c r="AF140" i="25"/>
  <c r="AD140" i="25" s="1"/>
  <c r="AF131" i="25"/>
  <c r="AD131" i="25" s="1"/>
  <c r="AF113" i="25"/>
  <c r="AD113" i="25" s="1"/>
  <c r="AF52" i="25"/>
  <c r="AD52" i="25" s="1"/>
  <c r="AF46" i="25"/>
  <c r="AD46" i="25" s="1"/>
  <c r="AF45" i="25"/>
  <c r="AD45" i="25" s="1"/>
  <c r="AF127" i="25"/>
  <c r="AD127" i="25" s="1"/>
  <c r="AF225" i="25"/>
  <c r="AD225" i="25" s="1"/>
  <c r="AF164" i="25"/>
  <c r="AD164" i="25" s="1"/>
  <c r="AF134" i="25"/>
  <c r="AD134" i="25" s="1"/>
  <c r="AF165" i="25"/>
  <c r="AD165" i="25" s="1"/>
  <c r="AF218" i="25"/>
  <c r="AD218" i="25" s="1"/>
  <c r="AF184" i="25"/>
  <c r="AD184" i="25" s="1"/>
  <c r="AF62" i="25"/>
  <c r="AD62" i="25" s="1"/>
  <c r="AF178" i="25"/>
  <c r="AD178" i="25" s="1"/>
  <c r="AF253" i="25"/>
  <c r="AD253" i="25" s="1"/>
  <c r="AF177" i="25"/>
  <c r="AD177" i="25" s="1"/>
  <c r="AF264" i="25"/>
  <c r="AD264" i="25" s="1"/>
  <c r="AF33" i="25"/>
  <c r="AD33" i="25" s="1"/>
  <c r="AF61" i="25"/>
  <c r="AD61" i="25" s="1"/>
  <c r="AF265" i="25"/>
  <c r="AD265" i="25" s="1"/>
  <c r="AF106" i="25"/>
  <c r="AD106" i="25" s="1"/>
  <c r="AF22" i="25"/>
  <c r="AD22" i="25" s="1"/>
  <c r="AF198" i="25"/>
  <c r="AD198" i="25" s="1"/>
  <c r="AF255" i="25"/>
  <c r="AD255" i="25" s="1"/>
  <c r="AF212" i="25"/>
  <c r="AD212" i="25" s="1"/>
  <c r="AF223" i="25"/>
  <c r="AD223" i="25" s="1"/>
  <c r="AF80" i="25"/>
  <c r="AD80" i="25" s="1"/>
  <c r="AF32" i="25"/>
  <c r="AD32" i="25" s="1"/>
  <c r="AF169" i="25"/>
  <c r="AD169" i="25" s="1"/>
  <c r="AF99" i="25"/>
  <c r="AD99" i="25" s="1"/>
  <c r="AF63" i="25"/>
  <c r="AD63" i="25" s="1"/>
  <c r="AF144" i="25"/>
  <c r="AD144" i="25" s="1"/>
  <c r="AF79" i="25"/>
  <c r="AD79" i="25" s="1"/>
  <c r="AF121" i="25"/>
  <c r="AD121" i="25" s="1"/>
  <c r="AF196" i="25"/>
  <c r="AD196" i="25" s="1"/>
  <c r="AF258" i="25"/>
  <c r="AD258" i="25" s="1"/>
  <c r="AF227" i="25"/>
  <c r="AD227" i="25" s="1"/>
  <c r="AF43" i="25"/>
  <c r="AD43" i="25" s="1"/>
  <c r="AF231" i="25"/>
  <c r="AD231" i="25" s="1"/>
  <c r="AF123" i="25"/>
  <c r="AD123" i="25" s="1"/>
  <c r="AF228" i="25"/>
  <c r="AD228" i="25" s="1"/>
  <c r="AF102" i="25"/>
  <c r="AD102" i="25" s="1"/>
  <c r="AF133" i="25"/>
  <c r="AD133" i="25" s="1"/>
  <c r="AF186" i="25"/>
  <c r="AD186" i="25" s="1"/>
  <c r="AF160" i="25"/>
  <c r="AD160" i="25" s="1"/>
  <c r="AF256" i="25"/>
  <c r="AD256" i="25" s="1"/>
  <c r="AF82" i="25"/>
  <c r="AD82" i="25" s="1"/>
  <c r="AF242" i="25"/>
  <c r="AD242" i="25" s="1"/>
  <c r="AF199" i="25"/>
  <c r="AD199" i="25" s="1"/>
  <c r="AF261" i="25"/>
  <c r="AD261" i="25" s="1"/>
  <c r="AF136" i="25"/>
  <c r="AD136" i="25" s="1"/>
  <c r="AF158" i="25"/>
  <c r="AD158" i="25" s="1"/>
  <c r="AF211" i="25"/>
  <c r="AD211" i="25" s="1"/>
  <c r="AF47" i="25"/>
  <c r="AD47" i="25" s="1"/>
  <c r="AF74" i="25"/>
  <c r="AD74" i="25" s="1"/>
  <c r="AF217" i="25"/>
  <c r="AD217" i="25" s="1"/>
  <c r="AF120" i="25"/>
  <c r="AD120" i="25" s="1"/>
  <c r="AF93" i="25"/>
  <c r="AD93" i="25" s="1"/>
  <c r="AF185" i="25"/>
  <c r="AD185" i="25" s="1"/>
  <c r="AF132" i="25"/>
  <c r="AD132" i="25" s="1"/>
  <c r="AF67" i="25"/>
  <c r="AD67" i="25" s="1"/>
  <c r="AF39" i="25"/>
  <c r="AD39" i="25" s="1"/>
  <c r="AF103" i="25"/>
  <c r="AD103" i="25" s="1"/>
  <c r="AF76" i="25"/>
  <c r="AD76" i="25" s="1"/>
  <c r="AF176" i="25"/>
  <c r="AD176" i="25" s="1"/>
  <c r="AF172" i="25"/>
  <c r="AD172" i="25" s="1"/>
  <c r="AF266" i="25"/>
  <c r="AD266" i="25" s="1"/>
  <c r="AF195" i="25"/>
  <c r="AD195" i="25" s="1"/>
  <c r="AF216" i="25"/>
  <c r="AD216" i="25" s="1"/>
  <c r="AF238" i="25"/>
  <c r="AD238" i="25" s="1"/>
  <c r="AF91" i="25"/>
  <c r="AD91" i="25" s="1"/>
  <c r="AF100" i="25"/>
  <c r="AD100" i="25" s="1"/>
  <c r="AF70" i="25"/>
  <c r="AD70" i="25" s="1"/>
  <c r="AF101" i="25"/>
  <c r="AD101" i="25" s="1"/>
  <c r="AF154" i="25"/>
  <c r="AD154" i="25" s="1"/>
  <c r="AF72" i="25"/>
  <c r="AD72" i="25" s="1"/>
  <c r="AF221" i="25"/>
  <c r="AD221" i="25" s="1"/>
  <c r="AF97" i="25"/>
  <c r="AD97" i="25" s="1"/>
  <c r="AF57" i="25"/>
  <c r="AD57" i="25" s="1"/>
  <c r="AF37" i="25"/>
  <c r="AD37" i="25" s="1"/>
  <c r="AF94" i="25"/>
  <c r="AD94" i="25" s="1"/>
  <c r="AF147" i="25"/>
  <c r="AD147" i="25" s="1"/>
  <c r="AF118" i="25"/>
  <c r="AD118" i="25" s="1"/>
  <c r="AF162" i="25"/>
  <c r="AD162" i="25" s="1"/>
  <c r="AF173" i="25"/>
  <c r="AD173" i="25" s="1"/>
  <c r="AF219" i="25"/>
  <c r="AD219" i="25" s="1"/>
  <c r="AF95" i="25"/>
  <c r="AD95" i="25" s="1"/>
  <c r="AF192" i="25"/>
  <c r="AD192" i="25" s="1"/>
  <c r="AF222" i="25"/>
  <c r="AD222" i="25" s="1"/>
  <c r="AF156" i="25"/>
  <c r="AD156" i="25" s="1"/>
  <c r="AF150" i="25"/>
  <c r="AD150" i="25" s="1"/>
  <c r="AF145" i="25"/>
  <c r="AD145" i="25" s="1"/>
  <c r="AF194" i="25"/>
  <c r="AD194" i="25" s="1"/>
  <c r="AF59" i="25"/>
  <c r="AD59" i="25" s="1"/>
  <c r="AF161" i="25"/>
  <c r="AD161" i="25" s="1"/>
  <c r="AF40" i="25"/>
  <c r="AD40" i="25" s="1"/>
  <c r="AF241" i="25"/>
  <c r="AD241" i="25" s="1"/>
  <c r="AF205" i="25"/>
  <c r="AD205" i="25" s="1"/>
  <c r="AF163" i="25"/>
  <c r="AD163" i="25" s="1"/>
  <c r="AF68" i="25"/>
  <c r="AD68" i="25" s="1"/>
  <c r="AF142" i="25"/>
  <c r="AD142" i="25" s="1"/>
  <c r="AF73" i="25"/>
  <c r="AD73" i="25" s="1"/>
  <c r="AF148" i="25"/>
  <c r="AD148" i="25" s="1"/>
  <c r="AF38" i="25"/>
  <c r="AD38" i="25" s="1"/>
  <c r="AF69" i="25"/>
  <c r="AD69" i="25" s="1"/>
  <c r="AF122" i="25"/>
  <c r="AD122" i="25" s="1"/>
  <c r="AF55" i="25"/>
  <c r="AD55" i="25" s="1"/>
  <c r="AF157" i="25"/>
  <c r="AD157" i="25" s="1"/>
  <c r="AF200" i="25"/>
  <c r="AD200" i="25" s="1"/>
  <c r="AF152" i="25"/>
  <c r="AD152" i="25" s="1"/>
  <c r="AF233" i="25"/>
  <c r="AD233" i="25" s="1"/>
  <c r="AF115" i="25"/>
  <c r="AD115" i="25" s="1"/>
  <c r="AF119" i="25"/>
  <c r="AD119" i="25" s="1"/>
  <c r="AF30" i="25"/>
  <c r="AD30" i="25" s="1"/>
  <c r="AF210" i="25"/>
  <c r="AD210" i="25" s="1"/>
  <c r="AF220" i="25"/>
  <c r="AD220" i="25" s="1"/>
  <c r="AF23" i="25"/>
  <c r="AD23" i="25" s="1"/>
  <c r="AF86" i="25"/>
  <c r="AD86" i="25" s="1"/>
  <c r="AF149" i="25"/>
  <c r="AD149" i="25" s="1"/>
  <c r="AF139" i="25"/>
  <c r="AD139" i="25" s="1"/>
  <c r="AD251" i="25"/>
  <c r="B251" i="25"/>
  <c r="AD20" i="25"/>
  <c r="B20" i="25"/>
  <c r="AD19" i="25"/>
  <c r="B19" i="25"/>
  <c r="AI18" i="25"/>
  <c r="B18" i="25"/>
  <c r="AD17" i="25"/>
  <c r="B17" i="25"/>
  <c r="AF18" i="25" l="1"/>
  <c r="AD18" i="25" s="1"/>
  <c r="I6"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<sst xmlns="http://schemas.openxmlformats.org/spreadsheetml/2006/main" count="10713" uniqueCount="5774">
  <si>
    <t>PROGRAM_CODE</t>
  </si>
  <si>
    <t>PROGRAM_DESCRIPTION</t>
  </si>
  <si>
    <t>CIP</t>
  </si>
  <si>
    <t>UDA</t>
  </si>
  <si>
    <t>RDA</t>
  </si>
  <si>
    <t>PROGRAM_SHORTNAME</t>
  </si>
  <si>
    <t>Community Investment Program (CIP)</t>
  </si>
  <si>
    <t>Urban Development Advance Program (UDA)</t>
  </si>
  <si>
    <t>Rural Development Advance Program (RDA)</t>
  </si>
  <si>
    <t>$DB.LOOKUP.TBL_LOOKUP_PROGRAMS</t>
  </si>
  <si>
    <r>
      <t>$DB.DATA -- Shared Attributes (</t>
    </r>
    <r>
      <rPr>
        <i/>
        <sz val="11"/>
        <color theme="1"/>
        <rFont val="Calibri"/>
        <family val="2"/>
        <scheme val="minor"/>
      </rPr>
      <t>not extensively build out for data aggregation &amp; export, just to support limited attribute sharing in a centralized location)</t>
    </r>
  </si>
  <si>
    <t>ATTR_ID</t>
  </si>
  <si>
    <t>ATTR_DESC</t>
  </si>
  <si>
    <t>ATTR_VAL</t>
  </si>
  <si>
    <t>Program Code Selection</t>
  </si>
  <si>
    <t>APP_TAB_TARGET</t>
  </si>
  <si>
    <t>Application Tab / Hyperlink Target</t>
  </si>
  <si>
    <t>PROG_SHORTNAME</t>
  </si>
  <si>
    <t>PROG_DESCRIPTION</t>
  </si>
  <si>
    <t>Selected Program Short Name</t>
  </si>
  <si>
    <t>Selected Program Description</t>
  </si>
  <si>
    <t>APP_CIP_DRFRESI</t>
  </si>
  <si>
    <t>APP_UDA_RDA</t>
  </si>
  <si>
    <t>DRF Loan Type Selection (If Applicable)</t>
  </si>
  <si>
    <t>$DB.LOOKUP.TBL_LOOKUP_DRFLOANTYPES</t>
  </si>
  <si>
    <t>LOANTYPE_CODE</t>
  </si>
  <si>
    <t>LOANTYPE_DESCRIPTION</t>
  </si>
  <si>
    <t>RESI</t>
  </si>
  <si>
    <t>IP</t>
  </si>
  <si>
    <t>Commercial / Mixed-Use Loan(s)</t>
  </si>
  <si>
    <t>Residential Loan(s)</t>
  </si>
  <si>
    <t>$DB.LOOKUP.TBL_APP_TARGETS</t>
  </si>
  <si>
    <t>PROGRAM_LOANTYPE_CODE</t>
  </si>
  <si>
    <t>DRF_MI_RESI</t>
  </si>
  <si>
    <t>DRF_MI_IP</t>
  </si>
  <si>
    <t>DRF_CV19_RESI</t>
  </si>
  <si>
    <t>DRF_CV19_IP</t>
  </si>
  <si>
    <t>DRF_PREQ_RESI</t>
  </si>
  <si>
    <t>DRF_PREQ_IP</t>
  </si>
  <si>
    <t>APP_DRFIP</t>
  </si>
  <si>
    <t>STATE_CODE</t>
  </si>
  <si>
    <t>NJ</t>
  </si>
  <si>
    <t>NY</t>
  </si>
  <si>
    <t>PR</t>
  </si>
  <si>
    <t>VI</t>
  </si>
  <si>
    <t>AL</t>
  </si>
  <si>
    <t>AK</t>
  </si>
  <si>
    <t>AZ</t>
  </si>
  <si>
    <t>AR</t>
  </si>
  <si>
    <t>CA</t>
  </si>
  <si>
    <t>CO</t>
  </si>
  <si>
    <t>CT</t>
  </si>
  <si>
    <t>DC</t>
  </si>
  <si>
    <t>DE</t>
  </si>
  <si>
    <t>FL</t>
  </si>
  <si>
    <t>GA</t>
  </si>
  <si>
    <t>HI</t>
  </si>
  <si>
    <t>ID</t>
  </si>
  <si>
    <t>IL</t>
  </si>
  <si>
    <t>IN</t>
  </si>
  <si>
    <t>IA</t>
  </si>
  <si>
    <t>KS</t>
  </si>
  <si>
    <t>KY</t>
  </si>
  <si>
    <t>LA</t>
  </si>
  <si>
    <t>ME</t>
  </si>
  <si>
    <t>MD</t>
  </si>
  <si>
    <t>MA</t>
  </si>
  <si>
    <t>MI</t>
  </si>
  <si>
    <t>MN</t>
  </si>
  <si>
    <t>MS</t>
  </si>
  <si>
    <t>MO</t>
  </si>
  <si>
    <t>MT</t>
  </si>
  <si>
    <t>NE</t>
  </si>
  <si>
    <t>NV</t>
  </si>
  <si>
    <t>NH</t>
  </si>
  <si>
    <t>NM</t>
  </si>
  <si>
    <t>NC</t>
  </si>
  <si>
    <t>ND</t>
  </si>
  <si>
    <t>OH</t>
  </si>
  <si>
    <t>OK</t>
  </si>
  <si>
    <t>OR</t>
  </si>
  <si>
    <t>PA</t>
  </si>
  <si>
    <t>RI</t>
  </si>
  <si>
    <t>SC</t>
  </si>
  <si>
    <t>SD</t>
  </si>
  <si>
    <t>TN</t>
  </si>
  <si>
    <t>TX</t>
  </si>
  <si>
    <t>UT</t>
  </si>
  <si>
    <t>VT</t>
  </si>
  <si>
    <t>VA</t>
  </si>
  <si>
    <t>WA</t>
  </si>
  <si>
    <t>WV</t>
  </si>
  <si>
    <t>WI</t>
  </si>
  <si>
    <t>WY</t>
  </si>
  <si>
    <t>STATE_NAME</t>
  </si>
  <si>
    <t>GU</t>
  </si>
  <si>
    <t>MP</t>
  </si>
  <si>
    <t>AS</t>
  </si>
  <si>
    <t>Guam</t>
  </si>
  <si>
    <t>Northern Marinara Islands</t>
  </si>
  <si>
    <t>American Samoa</t>
  </si>
  <si>
    <t>Puerto Rico</t>
  </si>
  <si>
    <t>US Virgin Islands</t>
  </si>
  <si>
    <t>Alaska</t>
  </si>
  <si>
    <t>Alabama</t>
  </si>
  <si>
    <t>Arkansas</t>
  </si>
  <si>
    <t>Arizona</t>
  </si>
  <si>
    <t>California</t>
  </si>
  <si>
    <t>Colorado</t>
  </si>
  <si>
    <t>Connecticut</t>
  </si>
  <si>
    <t>Delaware</t>
  </si>
  <si>
    <t>Florida</t>
  </si>
  <si>
    <t>Georgia</t>
  </si>
  <si>
    <t>Hawaii</t>
  </si>
  <si>
    <t>Iowa</t>
  </si>
  <si>
    <t>Idaho</t>
  </si>
  <si>
    <t>Illinois</t>
  </si>
  <si>
    <t>Indiana</t>
  </si>
  <si>
    <t>Kansas</t>
  </si>
  <si>
    <t>Kentucky</t>
  </si>
  <si>
    <t>Louisiana</t>
  </si>
  <si>
    <t>Massachusetts</t>
  </si>
  <si>
    <t>Maryland</t>
  </si>
  <si>
    <t>Maine</t>
  </si>
  <si>
    <t>Michigan</t>
  </si>
  <si>
    <t>Minnesota</t>
  </si>
  <si>
    <t>Missouri</t>
  </si>
  <si>
    <t>Mississippi</t>
  </si>
  <si>
    <t>Montana</t>
  </si>
  <si>
    <t>North Carolina</t>
  </si>
  <si>
    <t>North Dakota</t>
  </si>
  <si>
    <t>Nebraska</t>
  </si>
  <si>
    <t>New Hampshire</t>
  </si>
  <si>
    <t>New Jersey</t>
  </si>
  <si>
    <t>New Mexico</t>
  </si>
  <si>
    <t>Nevada</t>
  </si>
  <si>
    <t>New York</t>
  </si>
  <si>
    <t>Ohio</t>
  </si>
  <si>
    <t>Oklahoma</t>
  </si>
  <si>
    <t>Oregon</t>
  </si>
  <si>
    <t>Pennsylvania</t>
  </si>
  <si>
    <t>Rhode Island</t>
  </si>
  <si>
    <t>South Carolina</t>
  </si>
  <si>
    <t>South Dakota</t>
  </si>
  <si>
    <t>Tennessee</t>
  </si>
  <si>
    <t>Texas</t>
  </si>
  <si>
    <t>Utah</t>
  </si>
  <si>
    <t>Virginia</t>
  </si>
  <si>
    <t>Vermont</t>
  </si>
  <si>
    <t>Washington</t>
  </si>
  <si>
    <t>Wisconsin</t>
  </si>
  <si>
    <t>West Virginia</t>
  </si>
  <si>
    <t>Wyoming</t>
  </si>
  <si>
    <t>$DB.LOOKUP.RANGE_LOOKUP_COUNTY</t>
  </si>
  <si>
    <t>Select State First</t>
  </si>
  <si>
    <t>COUNTY_CODE</t>
  </si>
  <si>
    <t>Autauga</t>
  </si>
  <si>
    <t>AL_AUTAUGA</t>
  </si>
  <si>
    <t>Baldwin</t>
  </si>
  <si>
    <t>AL_BALDWIN</t>
  </si>
  <si>
    <t>Barbour</t>
  </si>
  <si>
    <t>AL_BARBOUR</t>
  </si>
  <si>
    <t>Bibb</t>
  </si>
  <si>
    <t>AL_BIBB</t>
  </si>
  <si>
    <t>Blount</t>
  </si>
  <si>
    <t>AL_BLOUNT</t>
  </si>
  <si>
    <t>Bullock</t>
  </si>
  <si>
    <t>AL_BULLOCK</t>
  </si>
  <si>
    <t>Butler</t>
  </si>
  <si>
    <t>AL_BUTLER</t>
  </si>
  <si>
    <t>Calhoun</t>
  </si>
  <si>
    <t>AL_CALHOUN</t>
  </si>
  <si>
    <t>Chambers</t>
  </si>
  <si>
    <t>AL_CHAMBERS</t>
  </si>
  <si>
    <t>Cherokee</t>
  </si>
  <si>
    <t>AL_CHEROKEE</t>
  </si>
  <si>
    <t>Chilton</t>
  </si>
  <si>
    <t>AL_CHILTON</t>
  </si>
  <si>
    <t>Choctaw</t>
  </si>
  <si>
    <t>AL_CHOCTAW</t>
  </si>
  <si>
    <t>Clarke</t>
  </si>
  <si>
    <t>AL_CLARKE</t>
  </si>
  <si>
    <t>Clay</t>
  </si>
  <si>
    <t>AL_CLAY</t>
  </si>
  <si>
    <t>Cleburne</t>
  </si>
  <si>
    <t>AL_CLEBURNE</t>
  </si>
  <si>
    <t>Coffee</t>
  </si>
  <si>
    <t>AL_COFFEE</t>
  </si>
  <si>
    <t>Colbert</t>
  </si>
  <si>
    <t>AL_COLBERT</t>
  </si>
  <si>
    <t>Conecuh</t>
  </si>
  <si>
    <t>AL_CONECUH</t>
  </si>
  <si>
    <t>Coosa</t>
  </si>
  <si>
    <t>AL_COOSA</t>
  </si>
  <si>
    <t>Covington</t>
  </si>
  <si>
    <t>AL_COVINGTON</t>
  </si>
  <si>
    <t>Crenshaw</t>
  </si>
  <si>
    <t>AL_CRENSHAW</t>
  </si>
  <si>
    <t>Cullman</t>
  </si>
  <si>
    <t>AL_CULLMAN</t>
  </si>
  <si>
    <t>Dale</t>
  </si>
  <si>
    <t>AL_DALE</t>
  </si>
  <si>
    <t>Dallas</t>
  </si>
  <si>
    <t>AL_DALLAS</t>
  </si>
  <si>
    <t>DeKalb</t>
  </si>
  <si>
    <t>AL_DEKALB</t>
  </si>
  <si>
    <t>Elmore</t>
  </si>
  <si>
    <t>AL_ELMORE</t>
  </si>
  <si>
    <t>Escambia</t>
  </si>
  <si>
    <t>AL_ESCAMBIA</t>
  </si>
  <si>
    <t>Etowah</t>
  </si>
  <si>
    <t>AL_ETOWAH</t>
  </si>
  <si>
    <t>Fayette</t>
  </si>
  <si>
    <t>AL_FAYETTE</t>
  </si>
  <si>
    <t>Franklin</t>
  </si>
  <si>
    <t>AL_FRANKLIN</t>
  </si>
  <si>
    <t>Geneva</t>
  </si>
  <si>
    <t>AL_GENEVA</t>
  </si>
  <si>
    <t>Greene</t>
  </si>
  <si>
    <t>AL_GREENE</t>
  </si>
  <si>
    <t>Hale</t>
  </si>
  <si>
    <t>AL_HALE</t>
  </si>
  <si>
    <t>Henry</t>
  </si>
  <si>
    <t>AL_HENRY</t>
  </si>
  <si>
    <t>Houston</t>
  </si>
  <si>
    <t>AL_HOUSTON</t>
  </si>
  <si>
    <t>Jackson</t>
  </si>
  <si>
    <t>AL_JACKSON</t>
  </si>
  <si>
    <t>Jefferson</t>
  </si>
  <si>
    <t>AL_JEFFERSON</t>
  </si>
  <si>
    <t>Lamar</t>
  </si>
  <si>
    <t>AL_LAMAR</t>
  </si>
  <si>
    <t>Lauderdale</t>
  </si>
  <si>
    <t>AL_LAUDERDALE</t>
  </si>
  <si>
    <t>Lawrence</t>
  </si>
  <si>
    <t>AL_LAWRENCE</t>
  </si>
  <si>
    <t>Lee</t>
  </si>
  <si>
    <t>AL_LEE</t>
  </si>
  <si>
    <t>Limestone</t>
  </si>
  <si>
    <t>AL_LIMESTONE</t>
  </si>
  <si>
    <t>Lowndes</t>
  </si>
  <si>
    <t>AL_LOWNDES</t>
  </si>
  <si>
    <t>Macon</t>
  </si>
  <si>
    <t>AL_MACON</t>
  </si>
  <si>
    <t>Madison</t>
  </si>
  <si>
    <t>AL_MADISON</t>
  </si>
  <si>
    <t>Marengo</t>
  </si>
  <si>
    <t>AL_MARENGO</t>
  </si>
  <si>
    <t>Marion</t>
  </si>
  <si>
    <t>AL_MARION</t>
  </si>
  <si>
    <t>Marshall</t>
  </si>
  <si>
    <t>AL_MARSHALL</t>
  </si>
  <si>
    <t>Mobile</t>
  </si>
  <si>
    <t>AL_MOBILE</t>
  </si>
  <si>
    <t>Monroe</t>
  </si>
  <si>
    <t>AL_MONROE</t>
  </si>
  <si>
    <t>Montgomery</t>
  </si>
  <si>
    <t>AL_MONTGOMERY</t>
  </si>
  <si>
    <t>Morgan</t>
  </si>
  <si>
    <t>AL_MORGAN</t>
  </si>
  <si>
    <t>Perry</t>
  </si>
  <si>
    <t>AL_PERRY</t>
  </si>
  <si>
    <t>Pickens</t>
  </si>
  <si>
    <t>AL_PICKENS</t>
  </si>
  <si>
    <t>Pike</t>
  </si>
  <si>
    <t>AL_PIKE</t>
  </si>
  <si>
    <t>Randolph</t>
  </si>
  <si>
    <t>AL_RANDOLPH</t>
  </si>
  <si>
    <t>Russell</t>
  </si>
  <si>
    <t>AL_RUSSELL</t>
  </si>
  <si>
    <t>St. Clair</t>
  </si>
  <si>
    <t>AL_ST. CLAIR</t>
  </si>
  <si>
    <t>Shelby</t>
  </si>
  <si>
    <t>AL_SHELBY</t>
  </si>
  <si>
    <t>Sumter</t>
  </si>
  <si>
    <t>AL_SUMTER</t>
  </si>
  <si>
    <t>Talladega</t>
  </si>
  <si>
    <t>AL_TALLADEGA</t>
  </si>
  <si>
    <t>Tallapoosa</t>
  </si>
  <si>
    <t>AL_TALLAPOOSA</t>
  </si>
  <si>
    <t>Tuscaloosa</t>
  </si>
  <si>
    <t>AL_TUSCALOOSA</t>
  </si>
  <si>
    <t>Walker</t>
  </si>
  <si>
    <t>AL_WALKER</t>
  </si>
  <si>
    <t>AL_WASHINGTON</t>
  </si>
  <si>
    <t>Wilcox</t>
  </si>
  <si>
    <t>AL_WILCOX</t>
  </si>
  <si>
    <t>Winston</t>
  </si>
  <si>
    <t>AL_WINSTON</t>
  </si>
  <si>
    <t>Aleutians East Borough</t>
  </si>
  <si>
    <t>AK_ALEUTIANS EAST BOROUGH</t>
  </si>
  <si>
    <t>Aleutians West Census Area</t>
  </si>
  <si>
    <t>AK_ALEUTIANS WEST CENSUS AREA</t>
  </si>
  <si>
    <t>Anchorage Borough</t>
  </si>
  <si>
    <t>AK_ANCHORAGE BOROUGH</t>
  </si>
  <si>
    <t>Bethel Census Area</t>
  </si>
  <si>
    <t>AK_BETHEL CENSUS AREA</t>
  </si>
  <si>
    <t>Bristol Bay Borough</t>
  </si>
  <si>
    <t>AK_BRISTOL BAY BOROUGH</t>
  </si>
  <si>
    <t>Dillingham Census Area</t>
  </si>
  <si>
    <t>AK_DILLINGHAM CENSUS AREA</t>
  </si>
  <si>
    <t>Fairbanks North Star Borough</t>
  </si>
  <si>
    <t>AK_FAIRBANKS NORTH STAR BOROUGH</t>
  </si>
  <si>
    <t>Haines Borough</t>
  </si>
  <si>
    <t>AK_HAINES BOROUGH</t>
  </si>
  <si>
    <t>Juneau Borough</t>
  </si>
  <si>
    <t>AK_JUNEAU BOROUGH</t>
  </si>
  <si>
    <t>Kenai Peninsula Borough</t>
  </si>
  <si>
    <t>AK_KENAI PENINSULA BOROUGH</t>
  </si>
  <si>
    <t>Ketchikan Gateway Borough</t>
  </si>
  <si>
    <t>AK_KETCHIKAN GATEWAY BOROUGH</t>
  </si>
  <si>
    <t>Kodiak Island Borough</t>
  </si>
  <si>
    <t>AK_KODIAK ISLAND BOROUGH</t>
  </si>
  <si>
    <t>Lake and Peninsula Borough</t>
  </si>
  <si>
    <t>AK_LAKE AND PENINSULA BOROUGH</t>
  </si>
  <si>
    <t>Matanuska-Susitna Borough</t>
  </si>
  <si>
    <t>AK_MATANUSKA-SUSITNA BOROUGH</t>
  </si>
  <si>
    <t>Nome Census Area</t>
  </si>
  <si>
    <t>AK_NOME CENSUS AREA</t>
  </si>
  <si>
    <t>North Slope Borough</t>
  </si>
  <si>
    <t>AK_NORTH SLOPE BOROUGH</t>
  </si>
  <si>
    <t>Northwest Arctic Borough</t>
  </si>
  <si>
    <t>AK_NORTHWEST ARCTIC BOROUGH</t>
  </si>
  <si>
    <t>Prince of Wales-Outer Ketchikan Census</t>
  </si>
  <si>
    <t>AK_PRINCE OF WALES-OUTER KETCHIKAN CENSUS</t>
  </si>
  <si>
    <t>Sitka Borough</t>
  </si>
  <si>
    <t>AK_SITKA BOROUGH</t>
  </si>
  <si>
    <t>Skagway-Yakutat-Angoon Census Area</t>
  </si>
  <si>
    <t>AK_SKAGWAY-YAKUTAT-ANGOON CENSUS AREA</t>
  </si>
  <si>
    <t>Southeast Fairbanks Census Area</t>
  </si>
  <si>
    <t>AK_SOUTHEAST FAIRBANKS CENSUS AREA</t>
  </si>
  <si>
    <t>Valdez-Cordova Census Area</t>
  </si>
  <si>
    <t>AK_VALDEZ-CORDOVA CENSUS AREA</t>
  </si>
  <si>
    <t>Wade Hampton Census Area</t>
  </si>
  <si>
    <t>AK_WADE HAMPTON CENSUS AREA</t>
  </si>
  <si>
    <t>Wrangell-Petersburg Census Area</t>
  </si>
  <si>
    <t>AK_WRANGELL-PETERSBURG CENSUS AREA</t>
  </si>
  <si>
    <t>Yukon-Koyukuk Census Area</t>
  </si>
  <si>
    <t>AK_YUKON-KOYUKUK CENSUS AREA</t>
  </si>
  <si>
    <t>Apache</t>
  </si>
  <si>
    <t>AZ_APACHE</t>
  </si>
  <si>
    <t>Cochise</t>
  </si>
  <si>
    <t>AZ_COCHISE</t>
  </si>
  <si>
    <t>Coconino</t>
  </si>
  <si>
    <t>AZ_COCONINO</t>
  </si>
  <si>
    <t>Gila</t>
  </si>
  <si>
    <t>AZ_GILA</t>
  </si>
  <si>
    <t>Graham</t>
  </si>
  <si>
    <t>AZ_GRAHAM</t>
  </si>
  <si>
    <t>Greenlee</t>
  </si>
  <si>
    <t>AZ_GREENLEE</t>
  </si>
  <si>
    <t>La Paz</t>
  </si>
  <si>
    <t>AZ_LA PAZ</t>
  </si>
  <si>
    <t>Maricopa</t>
  </si>
  <si>
    <t>AZ_MARICOPA</t>
  </si>
  <si>
    <t>Mohave</t>
  </si>
  <si>
    <t>AZ_MOHAVE</t>
  </si>
  <si>
    <t>Navajo</t>
  </si>
  <si>
    <t>AZ_NAVAJO</t>
  </si>
  <si>
    <t>Pima</t>
  </si>
  <si>
    <t>AZ_PIMA</t>
  </si>
  <si>
    <t>Pinal</t>
  </si>
  <si>
    <t>AZ_PINAL</t>
  </si>
  <si>
    <t>Santa Cruz</t>
  </si>
  <si>
    <t>AZ_SANTA CRUZ</t>
  </si>
  <si>
    <t>Yavapai</t>
  </si>
  <si>
    <t>AZ_YAVAPAI</t>
  </si>
  <si>
    <t>Yuma</t>
  </si>
  <si>
    <t>AZ_YUMA</t>
  </si>
  <si>
    <t>AR_ARKANSAS</t>
  </si>
  <si>
    <t>Ashley</t>
  </si>
  <si>
    <t>AR_ASHLEY</t>
  </si>
  <si>
    <t>Baxter</t>
  </si>
  <si>
    <t>AR_BAXTER</t>
  </si>
  <si>
    <t>Benton</t>
  </si>
  <si>
    <t>AR_BENTON</t>
  </si>
  <si>
    <t>Boone</t>
  </si>
  <si>
    <t>AR_BOONE</t>
  </si>
  <si>
    <t>Bradley</t>
  </si>
  <si>
    <t>AR_BRADLEY</t>
  </si>
  <si>
    <t>AR_CALHOUN</t>
  </si>
  <si>
    <t>Carroll</t>
  </si>
  <si>
    <t>AR_CARROLL</t>
  </si>
  <si>
    <t>Chicot</t>
  </si>
  <si>
    <t>AR_CHICOT</t>
  </si>
  <si>
    <t>Clark</t>
  </si>
  <si>
    <t>AR_CLARK</t>
  </si>
  <si>
    <t>AR_CLAY</t>
  </si>
  <si>
    <t>AR_CLEBURNE</t>
  </si>
  <si>
    <t>Cleveland</t>
  </si>
  <si>
    <t>AR_CLEVELAND</t>
  </si>
  <si>
    <t>Columbia</t>
  </si>
  <si>
    <t>AR_COLUMBIA</t>
  </si>
  <si>
    <t>Conway</t>
  </si>
  <si>
    <t>AR_CONWAY</t>
  </si>
  <si>
    <t>Craighead</t>
  </si>
  <si>
    <t>AR_CRAIGHEAD</t>
  </si>
  <si>
    <t>Crawford</t>
  </si>
  <si>
    <t>AR_CRAWFORD</t>
  </si>
  <si>
    <t>Crittenden</t>
  </si>
  <si>
    <t>AR_CRITTENDEN</t>
  </si>
  <si>
    <t>Cross</t>
  </si>
  <si>
    <t>AR_CROSS</t>
  </si>
  <si>
    <t>AR_DALLAS</t>
  </si>
  <si>
    <t>Desha</t>
  </si>
  <si>
    <t>AR_DESHA</t>
  </si>
  <si>
    <t>Drew</t>
  </si>
  <si>
    <t>AR_DREW</t>
  </si>
  <si>
    <t>Faulkner</t>
  </si>
  <si>
    <t>AR_FAULKNER</t>
  </si>
  <si>
    <t>AR_FRANKLIN</t>
  </si>
  <si>
    <t>Fulton</t>
  </si>
  <si>
    <t>AR_FULTON</t>
  </si>
  <si>
    <t>Garland</t>
  </si>
  <si>
    <t>AR_GARLAND</t>
  </si>
  <si>
    <t>Grant</t>
  </si>
  <si>
    <t>AR_GRANT</t>
  </si>
  <si>
    <t>AR_GREENE</t>
  </si>
  <si>
    <t>Hempstead</t>
  </si>
  <si>
    <t>AR_HEMPSTEAD</t>
  </si>
  <si>
    <t>Hot Spring</t>
  </si>
  <si>
    <t>AR_HOT SPRING</t>
  </si>
  <si>
    <t>Howard</t>
  </si>
  <si>
    <t>AR_HOWARD</t>
  </si>
  <si>
    <t>Independence</t>
  </si>
  <si>
    <t>AR_INDEPENDENCE</t>
  </si>
  <si>
    <t>Izard</t>
  </si>
  <si>
    <t>AR_IZARD</t>
  </si>
  <si>
    <t>AR_JACKSON</t>
  </si>
  <si>
    <t>AR_JEFFERSON</t>
  </si>
  <si>
    <t>Johnson</t>
  </si>
  <si>
    <t>AR_JOHNSON</t>
  </si>
  <si>
    <t>Lafayette</t>
  </si>
  <si>
    <t>AR_LAFAYETTE</t>
  </si>
  <si>
    <t>AR_LAWRENCE</t>
  </si>
  <si>
    <t>AR_LEE</t>
  </si>
  <si>
    <t>Lincoln</t>
  </si>
  <si>
    <t>AR_LINCOLN</t>
  </si>
  <si>
    <t>Little River</t>
  </si>
  <si>
    <t>AR_LITTLE RIVER</t>
  </si>
  <si>
    <t>Logan</t>
  </si>
  <si>
    <t>AR_LOGAN</t>
  </si>
  <si>
    <t>Lonoke</t>
  </si>
  <si>
    <t>AR_LONOKE</t>
  </si>
  <si>
    <t>AR_MADISON</t>
  </si>
  <si>
    <t>AR_MARION</t>
  </si>
  <si>
    <t>Miller</t>
  </si>
  <si>
    <t>AR_MILLER</t>
  </si>
  <si>
    <t>AR_MISSISSIPPI</t>
  </si>
  <si>
    <t>AR_MONROE</t>
  </si>
  <si>
    <t>AR_MONTGOMERY</t>
  </si>
  <si>
    <t>AR_NEVADA</t>
  </si>
  <si>
    <t>Newton</t>
  </si>
  <si>
    <t>AR_NEWTON</t>
  </si>
  <si>
    <t>Ouachita</t>
  </si>
  <si>
    <t>AR_OUACHITA</t>
  </si>
  <si>
    <t>AR_PERRY</t>
  </si>
  <si>
    <t>Phillips</t>
  </si>
  <si>
    <t>AR_PHILLIPS</t>
  </si>
  <si>
    <t>AR_PIKE</t>
  </si>
  <si>
    <t>Poinsett</t>
  </si>
  <si>
    <t>AR_POINSETT</t>
  </si>
  <si>
    <t>Polk</t>
  </si>
  <si>
    <t>AR_POLK</t>
  </si>
  <si>
    <t>Pope</t>
  </si>
  <si>
    <t>AR_POPE</t>
  </si>
  <si>
    <t>Prairie</t>
  </si>
  <si>
    <t>AR_PRAIRIE</t>
  </si>
  <si>
    <t>Pulaski</t>
  </si>
  <si>
    <t>AR_PULASKI</t>
  </si>
  <si>
    <t>AR_RANDOLPH</t>
  </si>
  <si>
    <t>St. Francis</t>
  </si>
  <si>
    <t>AR_ST. FRANCIS</t>
  </si>
  <si>
    <t>Saline</t>
  </si>
  <si>
    <t>AR_SALINE</t>
  </si>
  <si>
    <t>Scott</t>
  </si>
  <si>
    <t>AR_SCOTT</t>
  </si>
  <si>
    <t>Searcy</t>
  </si>
  <si>
    <t>AR_SEARCY</t>
  </si>
  <si>
    <t>Sebastian</t>
  </si>
  <si>
    <t>AR_SEBASTIAN</t>
  </si>
  <si>
    <t>Sevier</t>
  </si>
  <si>
    <t>AR_SEVIER</t>
  </si>
  <si>
    <t>Sharp</t>
  </si>
  <si>
    <t>AR_SHARP</t>
  </si>
  <si>
    <t>Stone</t>
  </si>
  <si>
    <t>AR_STONE</t>
  </si>
  <si>
    <t>Union</t>
  </si>
  <si>
    <t>AR_UNION</t>
  </si>
  <si>
    <t>Van Buren</t>
  </si>
  <si>
    <t>AR_VAN BUREN</t>
  </si>
  <si>
    <t>AR_WASHINGTON</t>
  </si>
  <si>
    <t>White</t>
  </si>
  <si>
    <t>AR_WHITE</t>
  </si>
  <si>
    <t>Woodruff</t>
  </si>
  <si>
    <t>AR_WOODRUFF</t>
  </si>
  <si>
    <t>Yell</t>
  </si>
  <si>
    <t>AR_YELL</t>
  </si>
  <si>
    <t>Alameda</t>
  </si>
  <si>
    <t>CA_ALAMEDA</t>
  </si>
  <si>
    <t>Alpine</t>
  </si>
  <si>
    <t>CA_ALPINE</t>
  </si>
  <si>
    <t>Amador</t>
  </si>
  <si>
    <t>CA_AMADOR</t>
  </si>
  <si>
    <t>Butte</t>
  </si>
  <si>
    <t>CA_BUTTE</t>
  </si>
  <si>
    <t>Calaveras</t>
  </si>
  <si>
    <t>CA_CALAVERAS</t>
  </si>
  <si>
    <t>Colusa</t>
  </si>
  <si>
    <t>CA_COLUSA</t>
  </si>
  <si>
    <t>Contra Costa</t>
  </si>
  <si>
    <t>CA_CONTRA COSTA</t>
  </si>
  <si>
    <t>Del Norte</t>
  </si>
  <si>
    <t>CA_DEL NORTE</t>
  </si>
  <si>
    <t>El Dorado</t>
  </si>
  <si>
    <t>CA_EL DORADO</t>
  </si>
  <si>
    <t>Fresno</t>
  </si>
  <si>
    <t>CA_FRESNO</t>
  </si>
  <si>
    <t>Glenn</t>
  </si>
  <si>
    <t>CA_GLENN</t>
  </si>
  <si>
    <t>Humboldt</t>
  </si>
  <si>
    <t>CA_HUMBOLDT</t>
  </si>
  <si>
    <t>Imperial</t>
  </si>
  <si>
    <t>CA_IMPERIAL</t>
  </si>
  <si>
    <t>Inyo</t>
  </si>
  <si>
    <t>CA_INYO</t>
  </si>
  <si>
    <t>Kern</t>
  </si>
  <si>
    <t>CA_KERN</t>
  </si>
  <si>
    <t>Kings</t>
  </si>
  <si>
    <t>CA_KINGS</t>
  </si>
  <si>
    <t>Lake</t>
  </si>
  <si>
    <t>CA_LAKE</t>
  </si>
  <si>
    <t>Lassen</t>
  </si>
  <si>
    <t>CA_LASSEN</t>
  </si>
  <si>
    <t>Los Angeles</t>
  </si>
  <si>
    <t>CA_LOS ANGELES</t>
  </si>
  <si>
    <t>Madera</t>
  </si>
  <si>
    <t>CA_MADERA</t>
  </si>
  <si>
    <t>Marin</t>
  </si>
  <si>
    <t>CA_MARIN</t>
  </si>
  <si>
    <t>Mariposa</t>
  </si>
  <si>
    <t>CA_MARIPOSA</t>
  </si>
  <si>
    <t>Mendocino</t>
  </si>
  <si>
    <t>CA_MENDOCINO</t>
  </si>
  <si>
    <t>Merced</t>
  </si>
  <si>
    <t>CA_MERCED</t>
  </si>
  <si>
    <t>Modoc</t>
  </si>
  <si>
    <t>CA_MODOC</t>
  </si>
  <si>
    <t>Mono</t>
  </si>
  <si>
    <t>CA_MONO</t>
  </si>
  <si>
    <t>Monterey</t>
  </si>
  <si>
    <t>CA_MONTEREY</t>
  </si>
  <si>
    <t>Napa</t>
  </si>
  <si>
    <t>CA_NAPA</t>
  </si>
  <si>
    <t>CA_NEVADA</t>
  </si>
  <si>
    <t>Orange</t>
  </si>
  <si>
    <t>CA_ORANGE</t>
  </si>
  <si>
    <t>Placer</t>
  </si>
  <si>
    <t>CA_PLACER</t>
  </si>
  <si>
    <t>Plumas</t>
  </si>
  <si>
    <t>CA_PLUMAS</t>
  </si>
  <si>
    <t>Riverside</t>
  </si>
  <si>
    <t>CA_RIVERSIDE</t>
  </si>
  <si>
    <t>Sacramento</t>
  </si>
  <si>
    <t>CA_SACRAMENTO</t>
  </si>
  <si>
    <t>San Benito</t>
  </si>
  <si>
    <t>CA_SAN BENITO</t>
  </si>
  <si>
    <t>San Bernardino</t>
  </si>
  <si>
    <t>CA_SAN BERNARDINO</t>
  </si>
  <si>
    <t>San Diego</t>
  </si>
  <si>
    <t>CA_SAN DIEGO</t>
  </si>
  <si>
    <t>San Francisco</t>
  </si>
  <si>
    <t>CA_SAN FRANCISCO</t>
  </si>
  <si>
    <t>San Joaquin</t>
  </si>
  <si>
    <t>CA_SAN JOAQUIN</t>
  </si>
  <si>
    <t>San Luis Obispo</t>
  </si>
  <si>
    <t>CA_SAN LUIS OBISPO</t>
  </si>
  <si>
    <t>San Mateo</t>
  </si>
  <si>
    <t>CA_SAN MATEO</t>
  </si>
  <si>
    <t>Santa Barbara</t>
  </si>
  <si>
    <t>CA_SANTA BARBARA</t>
  </si>
  <si>
    <t>Santa Clara</t>
  </si>
  <si>
    <t>CA_SANTA CLARA</t>
  </si>
  <si>
    <t>CA_SANTA CRUZ</t>
  </si>
  <si>
    <t>Shasta</t>
  </si>
  <si>
    <t>CA_SHASTA</t>
  </si>
  <si>
    <t>Sierra</t>
  </si>
  <si>
    <t>CA_SIERRA</t>
  </si>
  <si>
    <t>Siskiyou</t>
  </si>
  <si>
    <t>CA_SISKIYOU</t>
  </si>
  <si>
    <t>Solano</t>
  </si>
  <si>
    <t>CA_SOLANO</t>
  </si>
  <si>
    <t>Sonoma</t>
  </si>
  <si>
    <t>CA_SONOMA</t>
  </si>
  <si>
    <t>Stanislaus</t>
  </si>
  <si>
    <t>CA_STANISLAUS</t>
  </si>
  <si>
    <t>Sutter</t>
  </si>
  <si>
    <t>CA_SUTTER</t>
  </si>
  <si>
    <t>Tehama</t>
  </si>
  <si>
    <t>CA_TEHAMA</t>
  </si>
  <si>
    <t>Trinity</t>
  </si>
  <si>
    <t>CA_TRINITY</t>
  </si>
  <si>
    <t>Tulare</t>
  </si>
  <si>
    <t>CA_TULARE</t>
  </si>
  <si>
    <t>Tuolumne</t>
  </si>
  <si>
    <t>CA_TUOLUMNE</t>
  </si>
  <si>
    <t>Ventura</t>
  </si>
  <si>
    <t>CA_VENTURA</t>
  </si>
  <si>
    <t>Yolo</t>
  </si>
  <si>
    <t>CA_YOLO</t>
  </si>
  <si>
    <t>Yuba</t>
  </si>
  <si>
    <t>CA_YUBA</t>
  </si>
  <si>
    <t>Adams</t>
  </si>
  <si>
    <t>CO_ADAMS</t>
  </si>
  <si>
    <t>Alamosa</t>
  </si>
  <si>
    <t>CO_ALAMOSA</t>
  </si>
  <si>
    <t>Arapahoe</t>
  </si>
  <si>
    <t>CO_ARAPAHOE</t>
  </si>
  <si>
    <t>Archuleta</t>
  </si>
  <si>
    <t>CO_ARCHULETA</t>
  </si>
  <si>
    <t>Baca</t>
  </si>
  <si>
    <t>CO_BACA</t>
  </si>
  <si>
    <t>Bent</t>
  </si>
  <si>
    <t>CO_BENT</t>
  </si>
  <si>
    <t>Boulder</t>
  </si>
  <si>
    <t>CO_BOULDER</t>
  </si>
  <si>
    <t>Chaffee</t>
  </si>
  <si>
    <t>CO_CHAFFEE</t>
  </si>
  <si>
    <t>Cheyenne</t>
  </si>
  <si>
    <t>CO_CHEYENNE</t>
  </si>
  <si>
    <t>Clear Creek</t>
  </si>
  <si>
    <t>CO_CLEAR CREEK</t>
  </si>
  <si>
    <t>Conejos</t>
  </si>
  <si>
    <t>CO_CONEJOS</t>
  </si>
  <si>
    <t>Costilla</t>
  </si>
  <si>
    <t>CO_COSTILLA</t>
  </si>
  <si>
    <t>Crowley</t>
  </si>
  <si>
    <t>CO_CROWLEY</t>
  </si>
  <si>
    <t>Custer</t>
  </si>
  <si>
    <t>CO_CUSTER</t>
  </si>
  <si>
    <t>Delta</t>
  </si>
  <si>
    <t>CO_DELTA</t>
  </si>
  <si>
    <t>Denver</t>
  </si>
  <si>
    <t>CO_DENVER</t>
  </si>
  <si>
    <t>Dolores</t>
  </si>
  <si>
    <t>CO_DOLORES</t>
  </si>
  <si>
    <t>Douglas</t>
  </si>
  <si>
    <t>CO_DOUGLAS</t>
  </si>
  <si>
    <t>Eagle</t>
  </si>
  <si>
    <t>CO_EAGLE</t>
  </si>
  <si>
    <t>Elbert</t>
  </si>
  <si>
    <t>CO_ELBERT</t>
  </si>
  <si>
    <t>El Paso</t>
  </si>
  <si>
    <t>CO_EL PASO</t>
  </si>
  <si>
    <t>Fremont</t>
  </si>
  <si>
    <t>CO_FREMONT</t>
  </si>
  <si>
    <t>Garfield</t>
  </si>
  <si>
    <t>CO_GARFIELD</t>
  </si>
  <si>
    <t>Gilpin</t>
  </si>
  <si>
    <t>CO_GILPIN</t>
  </si>
  <si>
    <t>Grand</t>
  </si>
  <si>
    <t>CO_GRAND</t>
  </si>
  <si>
    <t>Gunnison</t>
  </si>
  <si>
    <t>CO_GUNNISON</t>
  </si>
  <si>
    <t>Hinsdale</t>
  </si>
  <si>
    <t>CO_HINSDALE</t>
  </si>
  <si>
    <t>Huerfano</t>
  </si>
  <si>
    <t>CO_HUERFANO</t>
  </si>
  <si>
    <t>CO_JACKSON</t>
  </si>
  <si>
    <t>CO_JEFFERSON</t>
  </si>
  <si>
    <t>Kiowa</t>
  </si>
  <si>
    <t>CO_KIOWA</t>
  </si>
  <si>
    <t>Kit Carson</t>
  </si>
  <si>
    <t>CO_KIT CARSON</t>
  </si>
  <si>
    <t>CO_LAKE</t>
  </si>
  <si>
    <t>La Plata</t>
  </si>
  <si>
    <t>CO_LA PLATA</t>
  </si>
  <si>
    <t>Larimer</t>
  </si>
  <si>
    <t>CO_LARIMER</t>
  </si>
  <si>
    <t>Las Animas</t>
  </si>
  <si>
    <t>CO_LAS ANIMAS</t>
  </si>
  <si>
    <t>CO_LINCOLN</t>
  </si>
  <si>
    <t>CO_LOGAN</t>
  </si>
  <si>
    <t>Mesa</t>
  </si>
  <si>
    <t>CO_MESA</t>
  </si>
  <si>
    <t>Mineral</t>
  </si>
  <si>
    <t>CO_MINERAL</t>
  </si>
  <si>
    <t>Moffat</t>
  </si>
  <si>
    <t>CO_MOFFAT</t>
  </si>
  <si>
    <t>Montezuma</t>
  </si>
  <si>
    <t>CO_MONTEZUMA</t>
  </si>
  <si>
    <t>Montrose</t>
  </si>
  <si>
    <t>CO_MONTROSE</t>
  </si>
  <si>
    <t>CO_MORGAN</t>
  </si>
  <si>
    <t>Otero</t>
  </si>
  <si>
    <t>CO_OTERO</t>
  </si>
  <si>
    <t>Ouray</t>
  </si>
  <si>
    <t>CO_OURAY</t>
  </si>
  <si>
    <t>Park</t>
  </si>
  <si>
    <t>CO_PARK</t>
  </si>
  <si>
    <t>CO_PHILLIPS</t>
  </si>
  <si>
    <t>Pitkin</t>
  </si>
  <si>
    <t>CO_PITKIN</t>
  </si>
  <si>
    <t>Prowers</t>
  </si>
  <si>
    <t>CO_PROWERS</t>
  </si>
  <si>
    <t>Pueblo</t>
  </si>
  <si>
    <t>CO_PUEBLO</t>
  </si>
  <si>
    <t>Rio Blanco</t>
  </si>
  <si>
    <t>CO_RIO BLANCO</t>
  </si>
  <si>
    <t>Rio Grande</t>
  </si>
  <si>
    <t>CO_RIO GRANDE</t>
  </si>
  <si>
    <t>Routt</t>
  </si>
  <si>
    <t>CO_ROUTT</t>
  </si>
  <si>
    <t>Saguache</t>
  </si>
  <si>
    <t>CO_SAGUACHE</t>
  </si>
  <si>
    <t>San Juan</t>
  </si>
  <si>
    <t>CO_SAN JUAN</t>
  </si>
  <si>
    <t>San Miguel</t>
  </si>
  <si>
    <t>CO_SAN MIGUEL</t>
  </si>
  <si>
    <t>Sedgwick</t>
  </si>
  <si>
    <t>CO_SEDGWICK</t>
  </si>
  <si>
    <t>Summit</t>
  </si>
  <si>
    <t>CO_SUMMIT</t>
  </si>
  <si>
    <t>Teller</t>
  </si>
  <si>
    <t>CO_TELLER</t>
  </si>
  <si>
    <t>CO_WASHINGTON</t>
  </si>
  <si>
    <t>Weld</t>
  </si>
  <si>
    <t>CO_WELD</t>
  </si>
  <si>
    <t>CO_YUMA</t>
  </si>
  <si>
    <t>Fairfield</t>
  </si>
  <si>
    <t>CT_FAIRFIELD</t>
  </si>
  <si>
    <t>Hartford</t>
  </si>
  <si>
    <t>CT_HARTFORD</t>
  </si>
  <si>
    <t>Litchfield</t>
  </si>
  <si>
    <t>CT_LITCHFIELD</t>
  </si>
  <si>
    <t>Middlesex</t>
  </si>
  <si>
    <t>CT_MIDDLESEX</t>
  </si>
  <si>
    <t>New Haven</t>
  </si>
  <si>
    <t>CT_NEW HAVEN</t>
  </si>
  <si>
    <t>New London</t>
  </si>
  <si>
    <t>CT_NEW LONDON</t>
  </si>
  <si>
    <t>Tolland</t>
  </si>
  <si>
    <t>CT_TOLLAND</t>
  </si>
  <si>
    <t>Windham</t>
  </si>
  <si>
    <t>CT_WINDHAM</t>
  </si>
  <si>
    <t>Kent</t>
  </si>
  <si>
    <t>DE_KENT</t>
  </si>
  <si>
    <t>New Castle</t>
  </si>
  <si>
    <t>DE_NEW CASTLE</t>
  </si>
  <si>
    <t>Sussex</t>
  </si>
  <si>
    <t>DE_SUSSEX</t>
  </si>
  <si>
    <t>District of Columbia</t>
  </si>
  <si>
    <t>DC_DISTRICT OF COLUMBIA</t>
  </si>
  <si>
    <t>Alachua</t>
  </si>
  <si>
    <t>FL_ALACHUA</t>
  </si>
  <si>
    <t>Baker</t>
  </si>
  <si>
    <t>FL_BAKER</t>
  </si>
  <si>
    <t>Bay</t>
  </si>
  <si>
    <t>FL_BAY</t>
  </si>
  <si>
    <t>Bradford</t>
  </si>
  <si>
    <t>FL_BRADFORD</t>
  </si>
  <si>
    <t>Brevard</t>
  </si>
  <si>
    <t>FL_BREVARD</t>
  </si>
  <si>
    <t>Broward</t>
  </si>
  <si>
    <t>FL_BROWARD</t>
  </si>
  <si>
    <t>FL_CALHOUN</t>
  </si>
  <si>
    <t>Charlotte</t>
  </si>
  <si>
    <t>FL_CHARLOTTE</t>
  </si>
  <si>
    <t>Citrus</t>
  </si>
  <si>
    <t>FL_CITRUS</t>
  </si>
  <si>
    <t>FL_CLAY</t>
  </si>
  <si>
    <t>Collier</t>
  </si>
  <si>
    <t>FL_COLLIER</t>
  </si>
  <si>
    <t>FL_COLUMBIA</t>
  </si>
  <si>
    <t>Dade</t>
  </si>
  <si>
    <t>FL_DADE</t>
  </si>
  <si>
    <t>DeSoto</t>
  </si>
  <si>
    <t>FL_DESOTO</t>
  </si>
  <si>
    <t>Dixie</t>
  </si>
  <si>
    <t>FL_DIXIE</t>
  </si>
  <si>
    <t>Duval</t>
  </si>
  <si>
    <t>FL_DUVAL</t>
  </si>
  <si>
    <t>FL_ESCAMBIA</t>
  </si>
  <si>
    <t>Flagler</t>
  </si>
  <si>
    <t>FL_FLAGLER</t>
  </si>
  <si>
    <t>FL_FRANKLIN</t>
  </si>
  <si>
    <t>Gadsden</t>
  </si>
  <si>
    <t>FL_GADSDEN</t>
  </si>
  <si>
    <t>Gilchrist</t>
  </si>
  <si>
    <t>FL_GILCHRIST</t>
  </si>
  <si>
    <t>Glades</t>
  </si>
  <si>
    <t>FL_GLADES</t>
  </si>
  <si>
    <t>Gulf</t>
  </si>
  <si>
    <t>FL_GULF</t>
  </si>
  <si>
    <t>Hamilton</t>
  </si>
  <si>
    <t>FL_HAMILTON</t>
  </si>
  <si>
    <t>Hardee</t>
  </si>
  <si>
    <t>FL_HARDEE</t>
  </si>
  <si>
    <t>Hendry</t>
  </si>
  <si>
    <t>FL_HENDRY</t>
  </si>
  <si>
    <t>Hernando</t>
  </si>
  <si>
    <t>FL_HERNANDO</t>
  </si>
  <si>
    <t>Highlands</t>
  </si>
  <si>
    <t>FL_HIGHLANDS</t>
  </si>
  <si>
    <t>Hillsborough</t>
  </si>
  <si>
    <t>FL_HILLSBOROUGH</t>
  </si>
  <si>
    <t>Holmes</t>
  </si>
  <si>
    <t>FL_HOLMES</t>
  </si>
  <si>
    <t>Indian River</t>
  </si>
  <si>
    <t>FL_INDIAN RIVER</t>
  </si>
  <si>
    <t>FL_JACKSON</t>
  </si>
  <si>
    <t>FL_JEFFERSON</t>
  </si>
  <si>
    <t>FL_LAFAYETTE</t>
  </si>
  <si>
    <t>FL_LAKE</t>
  </si>
  <si>
    <t>FL_LEE</t>
  </si>
  <si>
    <t>Leon</t>
  </si>
  <si>
    <t>FL_LEON</t>
  </si>
  <si>
    <t>Levy</t>
  </si>
  <si>
    <t>FL_LEVY</t>
  </si>
  <si>
    <t>Liberty</t>
  </si>
  <si>
    <t>FL_LIBERTY</t>
  </si>
  <si>
    <t>FL_MADISON</t>
  </si>
  <si>
    <t>Manatee</t>
  </si>
  <si>
    <t>FL_MANATEE</t>
  </si>
  <si>
    <t>FL_MARION</t>
  </si>
  <si>
    <t>Martin</t>
  </si>
  <si>
    <t>FL_MARTIN</t>
  </si>
  <si>
    <t>FL_MONROE</t>
  </si>
  <si>
    <t>Nassau</t>
  </si>
  <si>
    <t>FL_NASSAU</t>
  </si>
  <si>
    <t>Okaloosa</t>
  </si>
  <si>
    <t>FL_OKALOOSA</t>
  </si>
  <si>
    <t>Okeechobee</t>
  </si>
  <si>
    <t>FL_OKEECHOBEE</t>
  </si>
  <si>
    <t>FL_ORANGE</t>
  </si>
  <si>
    <t>Osceola</t>
  </si>
  <si>
    <t>FL_OSCEOLA</t>
  </si>
  <si>
    <t>Palm Beach</t>
  </si>
  <si>
    <t>FL_PALM BEACH</t>
  </si>
  <si>
    <t>Pasco</t>
  </si>
  <si>
    <t>FL_PASCO</t>
  </si>
  <si>
    <t>Pinellas</t>
  </si>
  <si>
    <t>FL_PINELLAS</t>
  </si>
  <si>
    <t>FL_POLK</t>
  </si>
  <si>
    <t>Putnam</t>
  </si>
  <si>
    <t>FL_PUTNAM</t>
  </si>
  <si>
    <t>St. Johns</t>
  </si>
  <si>
    <t>FL_ST. JOHNS</t>
  </si>
  <si>
    <t>St. Lucie</t>
  </si>
  <si>
    <t>FL_ST. LUCIE</t>
  </si>
  <si>
    <t>Santa Rosa</t>
  </si>
  <si>
    <t>FL_SANTA ROSA</t>
  </si>
  <si>
    <t>Sarasota</t>
  </si>
  <si>
    <t>FL_SARASOTA</t>
  </si>
  <si>
    <t>Seminole</t>
  </si>
  <si>
    <t>FL_SEMINOLE</t>
  </si>
  <si>
    <t>FL_SUMTER</t>
  </si>
  <si>
    <t>Suwannee</t>
  </si>
  <si>
    <t>FL_SUWANNEE</t>
  </si>
  <si>
    <t>Taylor</t>
  </si>
  <si>
    <t>FL_TAYLOR</t>
  </si>
  <si>
    <t>FL_UNION</t>
  </si>
  <si>
    <t>Volusia</t>
  </si>
  <si>
    <t>FL_VOLUSIA</t>
  </si>
  <si>
    <t>Wakulla</t>
  </si>
  <si>
    <t>FL_WAKULLA</t>
  </si>
  <si>
    <t>Walton</t>
  </si>
  <si>
    <t>FL_WALTON</t>
  </si>
  <si>
    <t>FL_WASHINGTON</t>
  </si>
  <si>
    <t>Appling</t>
  </si>
  <si>
    <t>GA_APPLING</t>
  </si>
  <si>
    <t>Atkinson</t>
  </si>
  <si>
    <t>GA_ATKINSON</t>
  </si>
  <si>
    <t>Bacon</t>
  </si>
  <si>
    <t>GA_BACON</t>
  </si>
  <si>
    <t>GA_BAKER</t>
  </si>
  <si>
    <t>GA_BALDWIN</t>
  </si>
  <si>
    <t>Banks</t>
  </si>
  <si>
    <t>GA_BANKS</t>
  </si>
  <si>
    <t>Barrow</t>
  </si>
  <si>
    <t>GA_BARROW</t>
  </si>
  <si>
    <t>Bartow</t>
  </si>
  <si>
    <t>GA_BARTOW</t>
  </si>
  <si>
    <t>Ben Hill</t>
  </si>
  <si>
    <t>GA_BEN HILL</t>
  </si>
  <si>
    <t>Berrien</t>
  </si>
  <si>
    <t>GA_BERRIEN</t>
  </si>
  <si>
    <t>GA_BIBB</t>
  </si>
  <si>
    <t>Bleckley</t>
  </si>
  <si>
    <t>GA_BLECKLEY</t>
  </si>
  <si>
    <t>Brantley</t>
  </si>
  <si>
    <t>GA_BRANTLEY</t>
  </si>
  <si>
    <t>Brooks</t>
  </si>
  <si>
    <t>GA_BROOKS</t>
  </si>
  <si>
    <t>Bryan</t>
  </si>
  <si>
    <t>GA_BRYAN</t>
  </si>
  <si>
    <t>Bulloch</t>
  </si>
  <si>
    <t>GA_BULLOCH</t>
  </si>
  <si>
    <t>Burke</t>
  </si>
  <si>
    <t>GA_BURKE</t>
  </si>
  <si>
    <t>Butts</t>
  </si>
  <si>
    <t>GA_BUTTS</t>
  </si>
  <si>
    <t>GA_CALHOUN</t>
  </si>
  <si>
    <t>Camden</t>
  </si>
  <si>
    <t>GA_CAMDEN</t>
  </si>
  <si>
    <t>Candler</t>
  </si>
  <si>
    <t>GA_CANDLER</t>
  </si>
  <si>
    <t>GA_CARROLL</t>
  </si>
  <si>
    <t>Catoosa</t>
  </si>
  <si>
    <t>GA_CATOOSA</t>
  </si>
  <si>
    <t>Charlton</t>
  </si>
  <si>
    <t>GA_CHARLTON</t>
  </si>
  <si>
    <t>Chatham</t>
  </si>
  <si>
    <t>GA_CHATHAM</t>
  </si>
  <si>
    <t>Chattahoochee</t>
  </si>
  <si>
    <t>GA_CHATTAHOOCHEE</t>
  </si>
  <si>
    <t>Chattooga</t>
  </si>
  <si>
    <t>GA_CHATTOOGA</t>
  </si>
  <si>
    <t>GA_CHEROKEE</t>
  </si>
  <si>
    <t>GA_CLARKE</t>
  </si>
  <si>
    <t>GA_CLAY</t>
  </si>
  <si>
    <t>Clayton</t>
  </si>
  <si>
    <t>GA_CLAYTON</t>
  </si>
  <si>
    <t>Clinch</t>
  </si>
  <si>
    <t>GA_CLINCH</t>
  </si>
  <si>
    <t>Cobb</t>
  </si>
  <si>
    <t>GA_COBB</t>
  </si>
  <si>
    <t>GA_COFFEE</t>
  </si>
  <si>
    <t>Colquitt</t>
  </si>
  <si>
    <t>GA_COLQUITT</t>
  </si>
  <si>
    <t>GA_COLUMBIA</t>
  </si>
  <si>
    <t>Cook</t>
  </si>
  <si>
    <t>GA_COOK</t>
  </si>
  <si>
    <t>Coweta</t>
  </si>
  <si>
    <t>GA_COWETA</t>
  </si>
  <si>
    <t>GA_CRAWFORD</t>
  </si>
  <si>
    <t>Crisp</t>
  </si>
  <si>
    <t>GA_CRISP</t>
  </si>
  <si>
    <t>GA_DADE</t>
  </si>
  <si>
    <t>Dawson</t>
  </si>
  <si>
    <t>GA_DAWSON</t>
  </si>
  <si>
    <t>Decatur</t>
  </si>
  <si>
    <t>GA_DECATUR</t>
  </si>
  <si>
    <t>De Kalb</t>
  </si>
  <si>
    <t>GA_DE KALB</t>
  </si>
  <si>
    <t>Dodge</t>
  </si>
  <si>
    <t>GA_DODGE</t>
  </si>
  <si>
    <t>Dooly</t>
  </si>
  <si>
    <t>GA_DOOLY</t>
  </si>
  <si>
    <t>Dougherty</t>
  </si>
  <si>
    <t>GA_DOUGHERTY</t>
  </si>
  <si>
    <t>GA_DOUGLAS</t>
  </si>
  <si>
    <t>Early</t>
  </si>
  <si>
    <t>GA_EARLY</t>
  </si>
  <si>
    <t>Echols</t>
  </si>
  <si>
    <t>GA_ECHOLS</t>
  </si>
  <si>
    <t>Effingham</t>
  </si>
  <si>
    <t>GA_EFFINGHAM</t>
  </si>
  <si>
    <t>GA_ELBERT</t>
  </si>
  <si>
    <t>Emanuel</t>
  </si>
  <si>
    <t>GA_EMANUEL</t>
  </si>
  <si>
    <t>Evans</t>
  </si>
  <si>
    <t>GA_EVANS</t>
  </si>
  <si>
    <t>Fannin</t>
  </si>
  <si>
    <t>GA_FANNIN</t>
  </si>
  <si>
    <t>GA_FAYETTE</t>
  </si>
  <si>
    <t>Floyd</t>
  </si>
  <si>
    <t>GA_FLOYD</t>
  </si>
  <si>
    <t>Forsyth</t>
  </si>
  <si>
    <t>GA_FORSYTH</t>
  </si>
  <si>
    <t>GA_FRANKLIN</t>
  </si>
  <si>
    <t>GA_FULTON</t>
  </si>
  <si>
    <t>Gilmer</t>
  </si>
  <si>
    <t>GA_GILMER</t>
  </si>
  <si>
    <t>Glascock</t>
  </si>
  <si>
    <t>GA_GLASCOCK</t>
  </si>
  <si>
    <t>Glynn</t>
  </si>
  <si>
    <t>GA_GLYNN</t>
  </si>
  <si>
    <t>Gordon</t>
  </si>
  <si>
    <t>GA_GORDON</t>
  </si>
  <si>
    <t>Grady</t>
  </si>
  <si>
    <t>GA_GRADY</t>
  </si>
  <si>
    <t>GA_GREENE</t>
  </si>
  <si>
    <t>Gwinnett</t>
  </si>
  <si>
    <t>GA_GWINNETT</t>
  </si>
  <si>
    <t>Habersham</t>
  </si>
  <si>
    <t>GA_HABERSHAM</t>
  </si>
  <si>
    <t>Hall</t>
  </si>
  <si>
    <t>GA_HALL</t>
  </si>
  <si>
    <t>Hancock</t>
  </si>
  <si>
    <t>GA_HANCOCK</t>
  </si>
  <si>
    <t>Haralson</t>
  </si>
  <si>
    <t>GA_HARALSON</t>
  </si>
  <si>
    <t>Harris</t>
  </si>
  <si>
    <t>GA_HARRIS</t>
  </si>
  <si>
    <t>Hart</t>
  </si>
  <si>
    <t>GA_HART</t>
  </si>
  <si>
    <t>Heard</t>
  </si>
  <si>
    <t>GA_HEARD</t>
  </si>
  <si>
    <t>GA_HENRY</t>
  </si>
  <si>
    <t>GA_HOUSTON</t>
  </si>
  <si>
    <t>Irwin</t>
  </si>
  <si>
    <t>GA_IRWIN</t>
  </si>
  <si>
    <t>GA_JACKSON</t>
  </si>
  <si>
    <t>Jasper</t>
  </si>
  <si>
    <t>GA_JASPER</t>
  </si>
  <si>
    <t>Jeff Davis</t>
  </si>
  <si>
    <t>GA_JEFF DAVIS</t>
  </si>
  <si>
    <t>GA_JEFFERSON</t>
  </si>
  <si>
    <t>Jenkins</t>
  </si>
  <si>
    <t>GA_JENKINS</t>
  </si>
  <si>
    <t>GA_JOHNSON</t>
  </si>
  <si>
    <t>Jones</t>
  </si>
  <si>
    <t>GA_JONES</t>
  </si>
  <si>
    <t>GA_LAMAR</t>
  </si>
  <si>
    <t>Lanier</t>
  </si>
  <si>
    <t>GA_LANIER</t>
  </si>
  <si>
    <t>Laurens</t>
  </si>
  <si>
    <t>GA_LAURENS</t>
  </si>
  <si>
    <t>GA_LEE</t>
  </si>
  <si>
    <t>GA_LIBERTY</t>
  </si>
  <si>
    <t>GA_LINCOLN</t>
  </si>
  <si>
    <t>Long</t>
  </si>
  <si>
    <t>GA_LONG</t>
  </si>
  <si>
    <t>GA_LOWNDES</t>
  </si>
  <si>
    <t>Lumpkin</t>
  </si>
  <si>
    <t>GA_LUMPKIN</t>
  </si>
  <si>
    <t>McDuffie</t>
  </si>
  <si>
    <t>GA_MCDUFFIE</t>
  </si>
  <si>
    <t>McIntosh</t>
  </si>
  <si>
    <t>GA_MCINTOSH</t>
  </si>
  <si>
    <t>GA_MACON</t>
  </si>
  <si>
    <t>GA_MADISON</t>
  </si>
  <si>
    <t>GA_MARION</t>
  </si>
  <si>
    <t>Meriwether</t>
  </si>
  <si>
    <t>GA_MERIWETHER</t>
  </si>
  <si>
    <t>GA_MILLER</t>
  </si>
  <si>
    <t>Mitchell</t>
  </si>
  <si>
    <t>GA_MITCHELL</t>
  </si>
  <si>
    <t>GA_MONROE</t>
  </si>
  <si>
    <t>GA_MONTGOMERY</t>
  </si>
  <si>
    <t>GA_MORGAN</t>
  </si>
  <si>
    <t>Murray</t>
  </si>
  <si>
    <t>GA_MURRAY</t>
  </si>
  <si>
    <t>Muscogee</t>
  </si>
  <si>
    <t>GA_MUSCOGEE</t>
  </si>
  <si>
    <t>GA_NEWTON</t>
  </si>
  <si>
    <t>Oconee</t>
  </si>
  <si>
    <t>GA_OCONEE</t>
  </si>
  <si>
    <t>Oglethorpe</t>
  </si>
  <si>
    <t>GA_OGLETHORPE</t>
  </si>
  <si>
    <t>Paulding</t>
  </si>
  <si>
    <t>GA_PAULDING</t>
  </si>
  <si>
    <t>Peach</t>
  </si>
  <si>
    <t>GA_PEACH</t>
  </si>
  <si>
    <t>GA_PICKENS</t>
  </si>
  <si>
    <t>Pierce</t>
  </si>
  <si>
    <t>GA_PIERCE</t>
  </si>
  <si>
    <t>GA_PIKE</t>
  </si>
  <si>
    <t>GA_POLK</t>
  </si>
  <si>
    <t>GA_PULASKI</t>
  </si>
  <si>
    <t>GA_PUTNAM</t>
  </si>
  <si>
    <t>Quitman</t>
  </si>
  <si>
    <t>GA_QUITMAN</t>
  </si>
  <si>
    <t>Rabun</t>
  </si>
  <si>
    <t>GA_RABUN</t>
  </si>
  <si>
    <t>GA_RANDOLPH</t>
  </si>
  <si>
    <t>Richmond</t>
  </si>
  <si>
    <t>GA_RICHMOND</t>
  </si>
  <si>
    <t>Rockdale</t>
  </si>
  <si>
    <t>GA_ROCKDALE</t>
  </si>
  <si>
    <t>Schley</t>
  </si>
  <si>
    <t>GA_SCHLEY</t>
  </si>
  <si>
    <t>Screven</t>
  </si>
  <si>
    <t>GA_SCREVEN</t>
  </si>
  <si>
    <t>GA_SEMINOLE</t>
  </si>
  <si>
    <t>Spalding</t>
  </si>
  <si>
    <t>GA_SPALDING</t>
  </si>
  <si>
    <t>Stephens</t>
  </si>
  <si>
    <t>GA_STEPHENS</t>
  </si>
  <si>
    <t>Stewart</t>
  </si>
  <si>
    <t>GA_STEWART</t>
  </si>
  <si>
    <t>GA_SUMTER</t>
  </si>
  <si>
    <t>Talbot</t>
  </si>
  <si>
    <t>GA_TALBOT</t>
  </si>
  <si>
    <t>Taliaferro</t>
  </si>
  <si>
    <t>GA_TALIAFERRO</t>
  </si>
  <si>
    <t>Tattnall</t>
  </si>
  <si>
    <t>GA_TATTNALL</t>
  </si>
  <si>
    <t>GA_TAYLOR</t>
  </si>
  <si>
    <t>Telfair</t>
  </si>
  <si>
    <t>GA_TELFAIR</t>
  </si>
  <si>
    <t>Terrell</t>
  </si>
  <si>
    <t>GA_TERRELL</t>
  </si>
  <si>
    <t>Thomas</t>
  </si>
  <si>
    <t>GA_THOMAS</t>
  </si>
  <si>
    <t>Tift</t>
  </si>
  <si>
    <t>GA_TIFT</t>
  </si>
  <si>
    <t>Toombs</t>
  </si>
  <si>
    <t>GA_TOOMBS</t>
  </si>
  <si>
    <t>Towns</t>
  </si>
  <si>
    <t>GA_TOWNS</t>
  </si>
  <si>
    <t>Treutlen</t>
  </si>
  <si>
    <t>GA_TREUTLEN</t>
  </si>
  <si>
    <t>Troup</t>
  </si>
  <si>
    <t>GA_TROUP</t>
  </si>
  <si>
    <t>Turner</t>
  </si>
  <si>
    <t>GA_TURNER</t>
  </si>
  <si>
    <t>Twiggs</t>
  </si>
  <si>
    <t>GA_TWIGGS</t>
  </si>
  <si>
    <t>GA_UNION</t>
  </si>
  <si>
    <t>Upson</t>
  </si>
  <si>
    <t>GA_UPSON</t>
  </si>
  <si>
    <t>GA_WALKER</t>
  </si>
  <si>
    <t>GA_WALTON</t>
  </si>
  <si>
    <t>Ware</t>
  </si>
  <si>
    <t>GA_WARE</t>
  </si>
  <si>
    <t>Warren</t>
  </si>
  <si>
    <t>GA_WARREN</t>
  </si>
  <si>
    <t>GA_WASHINGTON</t>
  </si>
  <si>
    <t>Wayne</t>
  </si>
  <si>
    <t>GA_WAYNE</t>
  </si>
  <si>
    <t>Webster</t>
  </si>
  <si>
    <t>GA_WEBSTER</t>
  </si>
  <si>
    <t>Wheeler</t>
  </si>
  <si>
    <t>GA_WHEELER</t>
  </si>
  <si>
    <t>GA_WHITE</t>
  </si>
  <si>
    <t>Whitfield</t>
  </si>
  <si>
    <t>GA_WHITFIELD</t>
  </si>
  <si>
    <t>GA_WILCOX</t>
  </si>
  <si>
    <t>Wilkes</t>
  </si>
  <si>
    <t>GA_WILKES</t>
  </si>
  <si>
    <t>Wilkinson</t>
  </si>
  <si>
    <t>GA_WILKINSON</t>
  </si>
  <si>
    <t>Worth</t>
  </si>
  <si>
    <t>GA_WORTH</t>
  </si>
  <si>
    <t>HI_HAWAII</t>
  </si>
  <si>
    <t>Honolulu</t>
  </si>
  <si>
    <t>HI_HONOLULU</t>
  </si>
  <si>
    <t>Kalawao</t>
  </si>
  <si>
    <t>HI_KALAWAO</t>
  </si>
  <si>
    <t>Kauai</t>
  </si>
  <si>
    <t>HI_KAUAI</t>
  </si>
  <si>
    <t>Maui</t>
  </si>
  <si>
    <t>HI_MAUI</t>
  </si>
  <si>
    <t>Ada</t>
  </si>
  <si>
    <t>ID_ADA</t>
  </si>
  <si>
    <t>ID_ADAMS</t>
  </si>
  <si>
    <t>Bannock</t>
  </si>
  <si>
    <t>ID_BANNOCK</t>
  </si>
  <si>
    <t>Bear Lake</t>
  </si>
  <si>
    <t>ID_BEAR LAKE</t>
  </si>
  <si>
    <t>Benewah</t>
  </si>
  <si>
    <t>ID_BENEWAH</t>
  </si>
  <si>
    <t>Bingham</t>
  </si>
  <si>
    <t>ID_BINGHAM</t>
  </si>
  <si>
    <t>Blaine</t>
  </si>
  <si>
    <t>ID_BLAINE</t>
  </si>
  <si>
    <t>Boise</t>
  </si>
  <si>
    <t>ID_BOISE</t>
  </si>
  <si>
    <t>Bonner</t>
  </si>
  <si>
    <t>ID_BONNER</t>
  </si>
  <si>
    <t>Bonneville</t>
  </si>
  <si>
    <t>ID_BONNEVILLE</t>
  </si>
  <si>
    <t>Boundary</t>
  </si>
  <si>
    <t>ID_BOUNDARY</t>
  </si>
  <si>
    <t>ID_BUTTE</t>
  </si>
  <si>
    <t>Camas</t>
  </si>
  <si>
    <t>ID_CAMAS</t>
  </si>
  <si>
    <t>Canyon</t>
  </si>
  <si>
    <t>ID_CANYON</t>
  </si>
  <si>
    <t>Caribou</t>
  </si>
  <si>
    <t>ID_CARIBOU</t>
  </si>
  <si>
    <t>Cassia</t>
  </si>
  <si>
    <t>ID_CASSIA</t>
  </si>
  <si>
    <t>ID_CLARK</t>
  </si>
  <si>
    <t>Clearwater</t>
  </si>
  <si>
    <t>ID_CLEARWATER</t>
  </si>
  <si>
    <t>ID_CUSTER</t>
  </si>
  <si>
    <t>ID_ELMORE</t>
  </si>
  <si>
    <t>ID_FRANKLIN</t>
  </si>
  <si>
    <t>ID_FREMONT</t>
  </si>
  <si>
    <t>Gem</t>
  </si>
  <si>
    <t>ID_GEM</t>
  </si>
  <si>
    <t>Gooding</t>
  </si>
  <si>
    <t>ID_GOODING</t>
  </si>
  <si>
    <t>ID_IDAHO</t>
  </si>
  <si>
    <t>ID_JEFFERSON</t>
  </si>
  <si>
    <t>Jerome</t>
  </si>
  <si>
    <t>ID_JEROME</t>
  </si>
  <si>
    <t>Kootenai</t>
  </si>
  <si>
    <t>ID_KOOTENAI</t>
  </si>
  <si>
    <t>Latah</t>
  </si>
  <si>
    <t>ID_LATAH</t>
  </si>
  <si>
    <t>Lemhi</t>
  </si>
  <si>
    <t>ID_LEMHI</t>
  </si>
  <si>
    <t>Lewis</t>
  </si>
  <si>
    <t>ID_LEWIS</t>
  </si>
  <si>
    <t>ID_LINCOLN</t>
  </si>
  <si>
    <t>ID_MADISON</t>
  </si>
  <si>
    <t>Minidoka</t>
  </si>
  <si>
    <t>ID_MINIDOKA</t>
  </si>
  <si>
    <t>Nez Perce</t>
  </si>
  <si>
    <t>ID_NEZ PERCE</t>
  </si>
  <si>
    <t>Oneida</t>
  </si>
  <si>
    <t>ID_ONEIDA</t>
  </si>
  <si>
    <t>Owyhee</t>
  </si>
  <si>
    <t>ID_OWYHEE</t>
  </si>
  <si>
    <t>Payette</t>
  </si>
  <si>
    <t>ID_PAYETTE</t>
  </si>
  <si>
    <t>Power</t>
  </si>
  <si>
    <t>ID_POWER</t>
  </si>
  <si>
    <t>Shoshone</t>
  </si>
  <si>
    <t>ID_SHOSHONE</t>
  </si>
  <si>
    <t>Teton</t>
  </si>
  <si>
    <t>ID_TETON</t>
  </si>
  <si>
    <t>Twin Falls</t>
  </si>
  <si>
    <t>ID_TWIN FALLS</t>
  </si>
  <si>
    <t>Valley</t>
  </si>
  <si>
    <t>ID_VALLEY</t>
  </si>
  <si>
    <t>ID_WASHINGTON</t>
  </si>
  <si>
    <t>IL_ADAMS</t>
  </si>
  <si>
    <t>Alexander</t>
  </si>
  <si>
    <t>IL_ALEXANDER</t>
  </si>
  <si>
    <t>Bond</t>
  </si>
  <si>
    <t>IL_BOND</t>
  </si>
  <si>
    <t>IL_BOONE</t>
  </si>
  <si>
    <t>Brown</t>
  </si>
  <si>
    <t>IL_BROWN</t>
  </si>
  <si>
    <t>Bureau</t>
  </si>
  <si>
    <t>IL_BUREAU</t>
  </si>
  <si>
    <t>IL_CALHOUN</t>
  </si>
  <si>
    <t>IL_CARROLL</t>
  </si>
  <si>
    <t>Cass</t>
  </si>
  <si>
    <t>IL_CASS</t>
  </si>
  <si>
    <t>Champaign</t>
  </si>
  <si>
    <t>IL_CHAMPAIGN</t>
  </si>
  <si>
    <t>Christian</t>
  </si>
  <si>
    <t>IL_CHRISTIAN</t>
  </si>
  <si>
    <t>IL_CLARK</t>
  </si>
  <si>
    <t>IL_CLAY</t>
  </si>
  <si>
    <t>Clinton</t>
  </si>
  <si>
    <t>IL_CLINTON</t>
  </si>
  <si>
    <t>Coles</t>
  </si>
  <si>
    <t>IL_COLES</t>
  </si>
  <si>
    <t>IL_COOK</t>
  </si>
  <si>
    <t>IL_CRAWFORD</t>
  </si>
  <si>
    <t>Cumberland</t>
  </si>
  <si>
    <t>IL_CUMBERLAND</t>
  </si>
  <si>
    <t>IL_DEKALB</t>
  </si>
  <si>
    <t>De Witt</t>
  </si>
  <si>
    <t>IL_DE WITT</t>
  </si>
  <si>
    <t>IL_DOUGLAS</t>
  </si>
  <si>
    <t>Du Page</t>
  </si>
  <si>
    <t>IL_DU PAGE</t>
  </si>
  <si>
    <t>Edgar</t>
  </si>
  <si>
    <t>IL_EDGAR</t>
  </si>
  <si>
    <t>Edwards</t>
  </si>
  <si>
    <t>IL_EDWARDS</t>
  </si>
  <si>
    <t>IL_EFFINGHAM</t>
  </si>
  <si>
    <t>IL_FAYETTE</t>
  </si>
  <si>
    <t>Ford</t>
  </si>
  <si>
    <t>IL_FORD</t>
  </si>
  <si>
    <t>IL_FRANKLIN</t>
  </si>
  <si>
    <t>IL_FULTON</t>
  </si>
  <si>
    <t>Gallatin</t>
  </si>
  <si>
    <t>IL_GALLATIN</t>
  </si>
  <si>
    <t>IL_GREENE</t>
  </si>
  <si>
    <t>Grundy</t>
  </si>
  <si>
    <t>IL_GRUNDY</t>
  </si>
  <si>
    <t>IL_HAMILTON</t>
  </si>
  <si>
    <t>IL_HANCOCK</t>
  </si>
  <si>
    <t>Hardin</t>
  </si>
  <si>
    <t>IL_HARDIN</t>
  </si>
  <si>
    <t>Henderson</t>
  </si>
  <si>
    <t>IL_HENDERSON</t>
  </si>
  <si>
    <t>IL_HENRY</t>
  </si>
  <si>
    <t>Iroquois</t>
  </si>
  <si>
    <t>IL_IROQUOIS</t>
  </si>
  <si>
    <t>IL_JACKSON</t>
  </si>
  <si>
    <t>IL_JASPER</t>
  </si>
  <si>
    <t>IL_JEFFERSON</t>
  </si>
  <si>
    <t>Jersey</t>
  </si>
  <si>
    <t>IL_JERSEY</t>
  </si>
  <si>
    <t>Jo Daviess</t>
  </si>
  <si>
    <t>IL_JO DAVIESS</t>
  </si>
  <si>
    <t>IL_JOHNSON</t>
  </si>
  <si>
    <t>Kane</t>
  </si>
  <si>
    <t>IL_KANE</t>
  </si>
  <si>
    <t>Kankakee</t>
  </si>
  <si>
    <t>IL_KANKAKEE</t>
  </si>
  <si>
    <t>Kendall</t>
  </si>
  <si>
    <t>IL_KENDALL</t>
  </si>
  <si>
    <t>Knox</t>
  </si>
  <si>
    <t>IL_KNOX</t>
  </si>
  <si>
    <t>IL_LAKE</t>
  </si>
  <si>
    <t>La Salle</t>
  </si>
  <si>
    <t>IL_LA SALLE</t>
  </si>
  <si>
    <t>IL_LAWRENCE</t>
  </si>
  <si>
    <t>IL_LEE</t>
  </si>
  <si>
    <t>Livingston</t>
  </si>
  <si>
    <t>IL_LIVINGSTON</t>
  </si>
  <si>
    <t>IL_LOGAN</t>
  </si>
  <si>
    <t>McDonough</t>
  </si>
  <si>
    <t>IL_MCDONOUGH</t>
  </si>
  <si>
    <t>McHenry</t>
  </si>
  <si>
    <t>IL_MCHENRY</t>
  </si>
  <si>
    <t>McLean</t>
  </si>
  <si>
    <t>IL_MCLEAN</t>
  </si>
  <si>
    <t>IL_MACON</t>
  </si>
  <si>
    <t>Macoupin</t>
  </si>
  <si>
    <t>IL_MACOUPIN</t>
  </si>
  <si>
    <t>IL_MADISON</t>
  </si>
  <si>
    <t>IL_MARION</t>
  </si>
  <si>
    <t>IL_MARSHALL</t>
  </si>
  <si>
    <t>Mason</t>
  </si>
  <si>
    <t>IL_MASON</t>
  </si>
  <si>
    <t>Massac</t>
  </si>
  <si>
    <t>IL_MASSAC</t>
  </si>
  <si>
    <t>Menard</t>
  </si>
  <si>
    <t>IL_MENARD</t>
  </si>
  <si>
    <t>Mercer</t>
  </si>
  <si>
    <t>IL_MERCER</t>
  </si>
  <si>
    <t>IL_MONROE</t>
  </si>
  <si>
    <t>IL_MONTGOMERY</t>
  </si>
  <si>
    <t>IL_MORGAN</t>
  </si>
  <si>
    <t>Moultrie</t>
  </si>
  <si>
    <t>IL_MOULTRIE</t>
  </si>
  <si>
    <t>Ogle</t>
  </si>
  <si>
    <t>IL_OGLE</t>
  </si>
  <si>
    <t>Peoria</t>
  </si>
  <si>
    <t>IL_PEORIA</t>
  </si>
  <si>
    <t>IL_PERRY</t>
  </si>
  <si>
    <t>Piatt</t>
  </si>
  <si>
    <t>IL_PIATT</t>
  </si>
  <si>
    <t>IL_PIKE</t>
  </si>
  <si>
    <t>IL_POPE</t>
  </si>
  <si>
    <t>IL_PULASKI</t>
  </si>
  <si>
    <t>IL_PUTNAM</t>
  </si>
  <si>
    <t>IL_RANDOLPH</t>
  </si>
  <si>
    <t>Richland</t>
  </si>
  <si>
    <t>IL_RICHLAND</t>
  </si>
  <si>
    <t>Rock Island</t>
  </si>
  <si>
    <t>IL_ROCK ISLAND</t>
  </si>
  <si>
    <t>IL_ST. CLAIR</t>
  </si>
  <si>
    <t>IL_SALINE</t>
  </si>
  <si>
    <t>Sangamon</t>
  </si>
  <si>
    <t>IL_SANGAMON</t>
  </si>
  <si>
    <t>Schuyler</t>
  </si>
  <si>
    <t>IL_SCHUYLER</t>
  </si>
  <si>
    <t>IL_SCOTT</t>
  </si>
  <si>
    <t>IL_SHELBY</t>
  </si>
  <si>
    <t>Stark</t>
  </si>
  <si>
    <t>IL_STARK</t>
  </si>
  <si>
    <t>Stephenson</t>
  </si>
  <si>
    <t>IL_STEPHENSON</t>
  </si>
  <si>
    <t>Tazewell</t>
  </si>
  <si>
    <t>IL_TAZEWELL</t>
  </si>
  <si>
    <t>IL_UNION</t>
  </si>
  <si>
    <t>Vermilion</t>
  </si>
  <si>
    <t>IL_VERMILION</t>
  </si>
  <si>
    <t>Wabash</t>
  </si>
  <si>
    <t>IL_WABASH</t>
  </si>
  <si>
    <t>IL_WARREN</t>
  </si>
  <si>
    <t>IL_WASHINGTON</t>
  </si>
  <si>
    <t>IL_WAYNE</t>
  </si>
  <si>
    <t>IL_WHITE</t>
  </si>
  <si>
    <t>Whiteside</t>
  </si>
  <si>
    <t>IL_WHITESIDE</t>
  </si>
  <si>
    <t>Will</t>
  </si>
  <si>
    <t>IL_WILL</t>
  </si>
  <si>
    <t>Williamson</t>
  </si>
  <si>
    <t>IL_WILLIAMSON</t>
  </si>
  <si>
    <t>Winnebago</t>
  </si>
  <si>
    <t>IL_WINNEBAGO</t>
  </si>
  <si>
    <t>Woodford</t>
  </si>
  <si>
    <t>IL_WOODFORD</t>
  </si>
  <si>
    <t>IN_ADAMS</t>
  </si>
  <si>
    <t>Allen</t>
  </si>
  <si>
    <t>IN_ALLEN</t>
  </si>
  <si>
    <t>Bartholomew</t>
  </si>
  <si>
    <t>IN_BARTHOLOMEW</t>
  </si>
  <si>
    <t>IN_BENTON</t>
  </si>
  <si>
    <t>Blackford</t>
  </si>
  <si>
    <t>IN_BLACKFORD</t>
  </si>
  <si>
    <t>IN_BOONE</t>
  </si>
  <si>
    <t>IN_BROWN</t>
  </si>
  <si>
    <t>IN_CARROLL</t>
  </si>
  <si>
    <t>IN_CASS</t>
  </si>
  <si>
    <t>IN_CLARK</t>
  </si>
  <si>
    <t>IN_CLAY</t>
  </si>
  <si>
    <t>IN_CLINTON</t>
  </si>
  <si>
    <t>IN_CRAWFORD</t>
  </si>
  <si>
    <t>Daviess</t>
  </si>
  <si>
    <t>IN_DAVIESS</t>
  </si>
  <si>
    <t>Dearborn</t>
  </si>
  <si>
    <t>IN_DEARBORN</t>
  </si>
  <si>
    <t>IN_DECATUR</t>
  </si>
  <si>
    <t>IN_DE KALB</t>
  </si>
  <si>
    <t>IN_DELAWARE</t>
  </si>
  <si>
    <t>Dubois</t>
  </si>
  <si>
    <t>IN_DUBOIS</t>
  </si>
  <si>
    <t>Elkhart</t>
  </si>
  <si>
    <t>IN_ELKHART</t>
  </si>
  <si>
    <t>IN_FAYETTE</t>
  </si>
  <si>
    <t>IN_FLOYD</t>
  </si>
  <si>
    <t>Fountain</t>
  </si>
  <si>
    <t>IN_FOUNTAIN</t>
  </si>
  <si>
    <t>IN_FRANKLIN</t>
  </si>
  <si>
    <t>IN_FULTON</t>
  </si>
  <si>
    <t>Gibson</t>
  </si>
  <si>
    <t>IN_GIBSON</t>
  </si>
  <si>
    <t>IN_GRANT</t>
  </si>
  <si>
    <t>IN_GREENE</t>
  </si>
  <si>
    <t>IN_HAMILTON</t>
  </si>
  <si>
    <t>IN_HANCOCK</t>
  </si>
  <si>
    <t>Harrison</t>
  </si>
  <si>
    <t>IN_HARRISON</t>
  </si>
  <si>
    <t>Hendricks</t>
  </si>
  <si>
    <t>IN_HENDRICKS</t>
  </si>
  <si>
    <t>IN_HENRY</t>
  </si>
  <si>
    <t>IN_HOWARD</t>
  </si>
  <si>
    <t>Huntington</t>
  </si>
  <si>
    <t>IN_HUNTINGTON</t>
  </si>
  <si>
    <t>IN_JACKSON</t>
  </si>
  <si>
    <t>IN_JASPER</t>
  </si>
  <si>
    <t>Jay</t>
  </si>
  <si>
    <t>IN_JAY</t>
  </si>
  <si>
    <t>IN_JEFFERSON</t>
  </si>
  <si>
    <t>Jennings</t>
  </si>
  <si>
    <t>IN_JENNINGS</t>
  </si>
  <si>
    <t>IN_JOHNSON</t>
  </si>
  <si>
    <t>IN_KNOX</t>
  </si>
  <si>
    <t>Kosciusko</t>
  </si>
  <si>
    <t>IN_KOSCIUSKO</t>
  </si>
  <si>
    <t>Lagrange</t>
  </si>
  <si>
    <t>IN_LAGRANGE</t>
  </si>
  <si>
    <t>IN_LAKE</t>
  </si>
  <si>
    <t>La Porte</t>
  </si>
  <si>
    <t>IN_LA PORTE</t>
  </si>
  <si>
    <t>IN_LAWRENCE</t>
  </si>
  <si>
    <t>IN_MADISON</t>
  </si>
  <si>
    <t>IN_MARION</t>
  </si>
  <si>
    <t>IN_MARSHALL</t>
  </si>
  <si>
    <t>IN_MARTIN</t>
  </si>
  <si>
    <t>Miami</t>
  </si>
  <si>
    <t>IN_MIAMI</t>
  </si>
  <si>
    <t>IN_MONROE</t>
  </si>
  <si>
    <t>IN_MONTGOMERY</t>
  </si>
  <si>
    <t>IN_MORGAN</t>
  </si>
  <si>
    <t>IN_NEWTON</t>
  </si>
  <si>
    <t>Noble</t>
  </si>
  <si>
    <t>IN_NOBLE</t>
  </si>
  <si>
    <t>IN_OHIO</t>
  </si>
  <si>
    <t>IN_ORANGE</t>
  </si>
  <si>
    <t>Owen</t>
  </si>
  <si>
    <t>IN_OWEN</t>
  </si>
  <si>
    <t>Parke</t>
  </si>
  <si>
    <t>IN_PARKE</t>
  </si>
  <si>
    <t>IN_PERRY</t>
  </si>
  <si>
    <t>IN_PIKE</t>
  </si>
  <si>
    <t>Porter</t>
  </si>
  <si>
    <t>IN_PORTER</t>
  </si>
  <si>
    <t>Posey</t>
  </si>
  <si>
    <t>IN_POSEY</t>
  </si>
  <si>
    <t>IN_PULASKI</t>
  </si>
  <si>
    <t>IN_PUTNAM</t>
  </si>
  <si>
    <t>IN_RANDOLPH</t>
  </si>
  <si>
    <t>Ripley</t>
  </si>
  <si>
    <t>IN_RIPLEY</t>
  </si>
  <si>
    <t>Rush</t>
  </si>
  <si>
    <t>IN_RUSH</t>
  </si>
  <si>
    <t>St. Joseph</t>
  </si>
  <si>
    <t>IN_ST. JOSEPH</t>
  </si>
  <si>
    <t>IN_SCOTT</t>
  </si>
  <si>
    <t>IN_SHELBY</t>
  </si>
  <si>
    <t>Spencer</t>
  </si>
  <si>
    <t>IN_SPENCER</t>
  </si>
  <si>
    <t>Starke</t>
  </si>
  <si>
    <t>IN_STARKE</t>
  </si>
  <si>
    <t>Steuben</t>
  </si>
  <si>
    <t>IN_STEUBEN</t>
  </si>
  <si>
    <t>Sullivan</t>
  </si>
  <si>
    <t>IN_SULLIVAN</t>
  </si>
  <si>
    <t>Switzerland</t>
  </si>
  <si>
    <t>IN_SWITZERLAND</t>
  </si>
  <si>
    <t>Tippecanoe</t>
  </si>
  <si>
    <t>IN_TIPPECANOE</t>
  </si>
  <si>
    <t>Tipton</t>
  </si>
  <si>
    <t>IN_TIPTON</t>
  </si>
  <si>
    <t>IN_UNION</t>
  </si>
  <si>
    <t>Vanderburgh</t>
  </si>
  <si>
    <t>IN_VANDERBURGH</t>
  </si>
  <si>
    <t>Vermillion</t>
  </si>
  <si>
    <t>IN_VERMILLION</t>
  </si>
  <si>
    <t>Vigo</t>
  </si>
  <si>
    <t>IN_VIGO</t>
  </si>
  <si>
    <t>IN_WABASH</t>
  </si>
  <si>
    <t>IN_WARREN</t>
  </si>
  <si>
    <t>Warrick</t>
  </si>
  <si>
    <t>IN_WARRICK</t>
  </si>
  <si>
    <t>IN_WASHINGTON</t>
  </si>
  <si>
    <t>IN_WAYNE</t>
  </si>
  <si>
    <t>Wells</t>
  </si>
  <si>
    <t>IN_WELLS</t>
  </si>
  <si>
    <t>IN_WHITE</t>
  </si>
  <si>
    <t>Whitley</t>
  </si>
  <si>
    <t>IN_WHITLEY</t>
  </si>
  <si>
    <t>Adair</t>
  </si>
  <si>
    <t>IA_ADAIR</t>
  </si>
  <si>
    <t>IA_ADAMS</t>
  </si>
  <si>
    <t>Allamakee</t>
  </si>
  <si>
    <t>IA_ALLAMAKEE</t>
  </si>
  <si>
    <t>Appanoose</t>
  </si>
  <si>
    <t>IA_APPANOOSE</t>
  </si>
  <si>
    <t>Audubon</t>
  </si>
  <si>
    <t>IA_AUDUBON</t>
  </si>
  <si>
    <t>IA_BENTON</t>
  </si>
  <si>
    <t>Black Hawk</t>
  </si>
  <si>
    <t>IA_BLACK HAWK</t>
  </si>
  <si>
    <t>IA_BOONE</t>
  </si>
  <si>
    <t>Bremer</t>
  </si>
  <si>
    <t>IA_BREMER</t>
  </si>
  <si>
    <t>Buchanan</t>
  </si>
  <si>
    <t>IA_BUCHANAN</t>
  </si>
  <si>
    <t>Buena Vista</t>
  </si>
  <si>
    <t>IA_BUENA VISTA</t>
  </si>
  <si>
    <t>IA_BUTLER</t>
  </si>
  <si>
    <t>IA_CALHOUN</t>
  </si>
  <si>
    <t>IA_CARROLL</t>
  </si>
  <si>
    <t>IA_CASS</t>
  </si>
  <si>
    <t>Cedar</t>
  </si>
  <si>
    <t>IA_CEDAR</t>
  </si>
  <si>
    <t>Cerro Gordo</t>
  </si>
  <si>
    <t>IA_CERRO GORDO</t>
  </si>
  <si>
    <t>IA_CHEROKEE</t>
  </si>
  <si>
    <t>Chickasaw</t>
  </si>
  <si>
    <t>IA_CHICKASAW</t>
  </si>
  <si>
    <t>IA_CLARKE</t>
  </si>
  <si>
    <t>IA_CLAY</t>
  </si>
  <si>
    <t>IA_CLAYTON</t>
  </si>
  <si>
    <t>IA_CLINTON</t>
  </si>
  <si>
    <t>IA_CRAWFORD</t>
  </si>
  <si>
    <t>IA_DALLAS</t>
  </si>
  <si>
    <t>Davis</t>
  </si>
  <si>
    <t>IA_DAVIS</t>
  </si>
  <si>
    <t>IA_DECATUR</t>
  </si>
  <si>
    <t>IA_DELAWARE</t>
  </si>
  <si>
    <t>Des Moines</t>
  </si>
  <si>
    <t>IA_DES MOINES</t>
  </si>
  <si>
    <t>Dickinson</t>
  </si>
  <si>
    <t>IA_DICKINSON</t>
  </si>
  <si>
    <t>Dubuque</t>
  </si>
  <si>
    <t>IA_DUBUQUE</t>
  </si>
  <si>
    <t>Emmet</t>
  </si>
  <si>
    <t>IA_EMMET</t>
  </si>
  <si>
    <t>IA_FAYETTE</t>
  </si>
  <si>
    <t>IA_FLOYD</t>
  </si>
  <si>
    <t>IA_FRANKLIN</t>
  </si>
  <si>
    <t>IA_FREMONT</t>
  </si>
  <si>
    <t>IA_GREENE</t>
  </si>
  <si>
    <t>IA_GRUNDY</t>
  </si>
  <si>
    <t>Guthrie</t>
  </si>
  <si>
    <t>IA_GUTHRIE</t>
  </si>
  <si>
    <t>IA_HAMILTON</t>
  </si>
  <si>
    <t>IA_HANCOCK</t>
  </si>
  <si>
    <t>IA_HARDIN</t>
  </si>
  <si>
    <t>IA_HARRISON</t>
  </si>
  <si>
    <t>IA_HENRY</t>
  </si>
  <si>
    <t>IA_HOWARD</t>
  </si>
  <si>
    <t>IA_HUMBOLDT</t>
  </si>
  <si>
    <t>Ida</t>
  </si>
  <si>
    <t>IA_IDA</t>
  </si>
  <si>
    <t>IA_IOWA</t>
  </si>
  <si>
    <t>IA_JACKSON</t>
  </si>
  <si>
    <t>IA_JASPER</t>
  </si>
  <si>
    <t>IA_JEFFERSON</t>
  </si>
  <si>
    <t>IA_JOHNSON</t>
  </si>
  <si>
    <t>IA_JONES</t>
  </si>
  <si>
    <t>Keokuk</t>
  </si>
  <si>
    <t>IA_KEOKUK</t>
  </si>
  <si>
    <t>Kossuth</t>
  </si>
  <si>
    <t>IA_KOSSUTH</t>
  </si>
  <si>
    <t>IA_LEE</t>
  </si>
  <si>
    <t>Linn</t>
  </si>
  <si>
    <t>IA_LINN</t>
  </si>
  <si>
    <t>Louisa</t>
  </si>
  <si>
    <t>IA_LOUISA</t>
  </si>
  <si>
    <t>Lucas</t>
  </si>
  <si>
    <t>IA_LUCAS</t>
  </si>
  <si>
    <t>Lyon</t>
  </si>
  <si>
    <t>IA_LYON</t>
  </si>
  <si>
    <t>IA_MADISON</t>
  </si>
  <si>
    <t>Mahaska</t>
  </si>
  <si>
    <t>IA_MAHASKA</t>
  </si>
  <si>
    <t>IA_MARION</t>
  </si>
  <si>
    <t>IA_MARSHALL</t>
  </si>
  <si>
    <t>Mills</t>
  </si>
  <si>
    <t>IA_MILLS</t>
  </si>
  <si>
    <t>IA_MITCHELL</t>
  </si>
  <si>
    <t>Monona</t>
  </si>
  <si>
    <t>IA_MONONA</t>
  </si>
  <si>
    <t>IA_MONROE</t>
  </si>
  <si>
    <t>IA_MONTGOMERY</t>
  </si>
  <si>
    <t>Muscatine</t>
  </si>
  <si>
    <t>IA_MUSCATINE</t>
  </si>
  <si>
    <t>O'Brien</t>
  </si>
  <si>
    <t>IA_O'BRIEN</t>
  </si>
  <si>
    <t>IA_OSCEOLA</t>
  </si>
  <si>
    <t>Page</t>
  </si>
  <si>
    <t>IA_PAGE</t>
  </si>
  <si>
    <t>Palo Alto</t>
  </si>
  <si>
    <t>IA_PALO ALTO</t>
  </si>
  <si>
    <t>Plymouth</t>
  </si>
  <si>
    <t>IA_PLYMOUTH</t>
  </si>
  <si>
    <t>Pocahontas</t>
  </si>
  <si>
    <t>IA_POCAHONTAS</t>
  </si>
  <si>
    <t>IA_POLK</t>
  </si>
  <si>
    <t>Pottawattamie</t>
  </si>
  <si>
    <t>IA_POTTAWATTAMIE</t>
  </si>
  <si>
    <t>Poweshiek</t>
  </si>
  <si>
    <t>IA_POWESHIEK</t>
  </si>
  <si>
    <t>Ringgold</t>
  </si>
  <si>
    <t>IA_RINGGOLD</t>
  </si>
  <si>
    <t>Sac</t>
  </si>
  <si>
    <t>IA_SAC</t>
  </si>
  <si>
    <t>IA_SCOTT</t>
  </si>
  <si>
    <t>IA_SHELBY</t>
  </si>
  <si>
    <t>Sioux</t>
  </si>
  <si>
    <t>IA_SIOUX</t>
  </si>
  <si>
    <t>Story</t>
  </si>
  <si>
    <t>IA_STORY</t>
  </si>
  <si>
    <t>Tama</t>
  </si>
  <si>
    <t>IA_TAMA</t>
  </si>
  <si>
    <t>IA_TAYLOR</t>
  </si>
  <si>
    <t>IA_UNION</t>
  </si>
  <si>
    <t>IA_VAN BUREN</t>
  </si>
  <si>
    <t>Wapello</t>
  </si>
  <si>
    <t>IA_WAPELLO</t>
  </si>
  <si>
    <t>IA_WARREN</t>
  </si>
  <si>
    <t>IA_WASHINGTON</t>
  </si>
  <si>
    <t>IA_WAYNE</t>
  </si>
  <si>
    <t>IA_WEBSTER</t>
  </si>
  <si>
    <t>IA_WINNEBAGO</t>
  </si>
  <si>
    <t>Winneshiek</t>
  </si>
  <si>
    <t>IA_WINNESHIEK</t>
  </si>
  <si>
    <t>Woodbury</t>
  </si>
  <si>
    <t>IA_WOODBURY</t>
  </si>
  <si>
    <t>IA_WORTH</t>
  </si>
  <si>
    <t>Wright</t>
  </si>
  <si>
    <t>IA_WRIGHT</t>
  </si>
  <si>
    <t>KS_ALLEN</t>
  </si>
  <si>
    <t>Anderson</t>
  </si>
  <si>
    <t>KS_ANDERSON</t>
  </si>
  <si>
    <t>Atchison</t>
  </si>
  <si>
    <t>KS_ATCHISON</t>
  </si>
  <si>
    <t>Barber</t>
  </si>
  <si>
    <t>KS_BARBER</t>
  </si>
  <si>
    <t>Barton</t>
  </si>
  <si>
    <t>KS_BARTON</t>
  </si>
  <si>
    <t>Bourbon</t>
  </si>
  <si>
    <t>KS_BOURBON</t>
  </si>
  <si>
    <t>KS_BROWN</t>
  </si>
  <si>
    <t>KS_BUTLER</t>
  </si>
  <si>
    <t>Chase</t>
  </si>
  <si>
    <t>KS_CHASE</t>
  </si>
  <si>
    <t>Chautauqua</t>
  </si>
  <si>
    <t>KS_CHAUTAUQUA</t>
  </si>
  <si>
    <t>KS_CHEROKEE</t>
  </si>
  <si>
    <t>KS_CHEYENNE</t>
  </si>
  <si>
    <t>KS_CLARK</t>
  </si>
  <si>
    <t>KS_CLAY</t>
  </si>
  <si>
    <t>Cloud</t>
  </si>
  <si>
    <t>KS_CLOUD</t>
  </si>
  <si>
    <t>Coffey</t>
  </si>
  <si>
    <t>KS_COFFEY</t>
  </si>
  <si>
    <t>Comanche</t>
  </si>
  <si>
    <t>KS_COMANCHE</t>
  </si>
  <si>
    <t>Cowley</t>
  </si>
  <si>
    <t>KS_COWLEY</t>
  </si>
  <si>
    <t>KS_CRAWFORD</t>
  </si>
  <si>
    <t>KS_DECATUR</t>
  </si>
  <si>
    <t>KS_DICKINSON</t>
  </si>
  <si>
    <t>Doniphan</t>
  </si>
  <si>
    <t>KS_DONIPHAN</t>
  </si>
  <si>
    <t>KS_DOUGLAS</t>
  </si>
  <si>
    <t>KS_EDWARDS</t>
  </si>
  <si>
    <t>Elk</t>
  </si>
  <si>
    <t>KS_ELK</t>
  </si>
  <si>
    <t>Ellis</t>
  </si>
  <si>
    <t>KS_ELLIS</t>
  </si>
  <si>
    <t>Ellsworth</t>
  </si>
  <si>
    <t>KS_ELLSWORTH</t>
  </si>
  <si>
    <t>Finney</t>
  </si>
  <si>
    <t>KS_FINNEY</t>
  </si>
  <si>
    <t>KS_FORD</t>
  </si>
  <si>
    <t>KS_FRANKLIN</t>
  </si>
  <si>
    <t>Geary</t>
  </si>
  <si>
    <t>KS_GEARY</t>
  </si>
  <si>
    <t>Gove</t>
  </si>
  <si>
    <t>KS_GOVE</t>
  </si>
  <si>
    <t>KS_GRAHAM</t>
  </si>
  <si>
    <t>KS_GRANT</t>
  </si>
  <si>
    <t>Gray</t>
  </si>
  <si>
    <t>KS_GRAY</t>
  </si>
  <si>
    <t>Greeley</t>
  </si>
  <si>
    <t>KS_GREELEY</t>
  </si>
  <si>
    <t>Greenwood</t>
  </si>
  <si>
    <t>KS_GREENWOOD</t>
  </si>
  <si>
    <t>KS_HAMILTON</t>
  </si>
  <si>
    <t>Harper</t>
  </si>
  <si>
    <t>KS_HARPER</t>
  </si>
  <si>
    <t>Harvey</t>
  </si>
  <si>
    <t>KS_HARVEY</t>
  </si>
  <si>
    <t>Haskell</t>
  </si>
  <si>
    <t>KS_HASKELL</t>
  </si>
  <si>
    <t>Hodgeman</t>
  </si>
  <si>
    <t>KS_HODGEMAN</t>
  </si>
  <si>
    <t>KS_JACKSON</t>
  </si>
  <si>
    <t>KS_JEFFERSON</t>
  </si>
  <si>
    <t>Jewell</t>
  </si>
  <si>
    <t>KS_JEWELL</t>
  </si>
  <si>
    <t>KS_JOHNSON</t>
  </si>
  <si>
    <t>Kearny</t>
  </si>
  <si>
    <t>KS_KEARNY</t>
  </si>
  <si>
    <t>Kingman</t>
  </si>
  <si>
    <t>KS_KINGMAN</t>
  </si>
  <si>
    <t>KS_KIOWA</t>
  </si>
  <si>
    <t>Labette</t>
  </si>
  <si>
    <t>KS_LABETTE</t>
  </si>
  <si>
    <t>Lane</t>
  </si>
  <si>
    <t>KS_LANE</t>
  </si>
  <si>
    <t>Leavenworth</t>
  </si>
  <si>
    <t>KS_LEAVENWORTH</t>
  </si>
  <si>
    <t>KS_LINCOLN</t>
  </si>
  <si>
    <t>KS_LINN</t>
  </si>
  <si>
    <t>KS_LOGAN</t>
  </si>
  <si>
    <t>KS_LYON</t>
  </si>
  <si>
    <t>McPherson</t>
  </si>
  <si>
    <t>KS_MCPHERSON</t>
  </si>
  <si>
    <t>KS_MARION</t>
  </si>
  <si>
    <t>KS_MARSHALL</t>
  </si>
  <si>
    <t>Meade</t>
  </si>
  <si>
    <t>KS_MEADE</t>
  </si>
  <si>
    <t>KS_MIAMI</t>
  </si>
  <si>
    <t>KS_MITCHELL</t>
  </si>
  <si>
    <t>KS_MONTGOMERY</t>
  </si>
  <si>
    <t>Morris</t>
  </si>
  <si>
    <t>KS_MORRIS</t>
  </si>
  <si>
    <t>Morton</t>
  </si>
  <si>
    <t>KS_MORTON</t>
  </si>
  <si>
    <t>Nemaha</t>
  </si>
  <si>
    <t>KS_NEMAHA</t>
  </si>
  <si>
    <t>Neosho</t>
  </si>
  <si>
    <t>KS_NEOSHO</t>
  </si>
  <si>
    <t>Ness</t>
  </si>
  <si>
    <t>KS_NESS</t>
  </si>
  <si>
    <t>Norton</t>
  </si>
  <si>
    <t>KS_NORTON</t>
  </si>
  <si>
    <t>Osage</t>
  </si>
  <si>
    <t>KS_OSAGE</t>
  </si>
  <si>
    <t>Osborne</t>
  </si>
  <si>
    <t>KS_OSBORNE</t>
  </si>
  <si>
    <t>Ottawa</t>
  </si>
  <si>
    <t>KS_OTTAWA</t>
  </si>
  <si>
    <t>Pawnee</t>
  </si>
  <si>
    <t>KS_PAWNEE</t>
  </si>
  <si>
    <t>KS_PHILLIPS</t>
  </si>
  <si>
    <t>Pottawatomie</t>
  </si>
  <si>
    <t>KS_POTTAWATOMIE</t>
  </si>
  <si>
    <t>Pratt</t>
  </si>
  <si>
    <t>KS_PRATT</t>
  </si>
  <si>
    <t>Rawlins</t>
  </si>
  <si>
    <t>KS_RAWLINS</t>
  </si>
  <si>
    <t>Reno</t>
  </si>
  <si>
    <t>KS_RENO</t>
  </si>
  <si>
    <t>Republic</t>
  </si>
  <si>
    <t>KS_REPUBLIC</t>
  </si>
  <si>
    <t>Rice</t>
  </si>
  <si>
    <t>KS_RICE</t>
  </si>
  <si>
    <t>Riley</t>
  </si>
  <si>
    <t>KS_RILEY</t>
  </si>
  <si>
    <t>Rooks</t>
  </si>
  <si>
    <t>KS_ROOKS</t>
  </si>
  <si>
    <t>KS_RUSH</t>
  </si>
  <si>
    <t>KS_RUSSELL</t>
  </si>
  <si>
    <t>KS_SALINE</t>
  </si>
  <si>
    <t>KS_SCOTT</t>
  </si>
  <si>
    <t>KS_SEDGWICK</t>
  </si>
  <si>
    <t>Seward</t>
  </si>
  <si>
    <t>KS_SEWARD</t>
  </si>
  <si>
    <t>Shawnee</t>
  </si>
  <si>
    <t>KS_SHAWNEE</t>
  </si>
  <si>
    <t>Sheridan</t>
  </si>
  <si>
    <t>KS_SHERIDAN</t>
  </si>
  <si>
    <t>Sherman</t>
  </si>
  <si>
    <t>KS_SHERMAN</t>
  </si>
  <si>
    <t>Smith</t>
  </si>
  <si>
    <t>KS_SMITH</t>
  </si>
  <si>
    <t>Stafford</t>
  </si>
  <si>
    <t>KS_STAFFORD</t>
  </si>
  <si>
    <t>Stanton</t>
  </si>
  <si>
    <t>KS_STANTON</t>
  </si>
  <si>
    <t>Stevens</t>
  </si>
  <si>
    <t>KS_STEVENS</t>
  </si>
  <si>
    <t>Sumner</t>
  </si>
  <si>
    <t>KS_SUMNER</t>
  </si>
  <si>
    <t>KS_THOMAS</t>
  </si>
  <si>
    <t>Trego</t>
  </si>
  <si>
    <t>KS_TREGO</t>
  </si>
  <si>
    <t>Wabaunsee</t>
  </si>
  <si>
    <t>KS_WABAUNSEE</t>
  </si>
  <si>
    <t>Wallace</t>
  </si>
  <si>
    <t>KS_WALLACE</t>
  </si>
  <si>
    <t>KS_WASHINGTON</t>
  </si>
  <si>
    <t>Wichita</t>
  </si>
  <si>
    <t>KS_WICHITA</t>
  </si>
  <si>
    <t>Wilson</t>
  </si>
  <si>
    <t>KS_WILSON</t>
  </si>
  <si>
    <t>Woodson</t>
  </si>
  <si>
    <t>KS_WOODSON</t>
  </si>
  <si>
    <t>Wyandotte</t>
  </si>
  <si>
    <t>KS_WYANDOTTE</t>
  </si>
  <si>
    <t>KY_ADAIR</t>
  </si>
  <si>
    <t>KY_ALLEN</t>
  </si>
  <si>
    <t>KY_ANDERSON</t>
  </si>
  <si>
    <t>Ballard</t>
  </si>
  <si>
    <t>KY_BALLARD</t>
  </si>
  <si>
    <t>Barren</t>
  </si>
  <si>
    <t>KY_BARREN</t>
  </si>
  <si>
    <t>Bath</t>
  </si>
  <si>
    <t>KY_BATH</t>
  </si>
  <si>
    <t>Bell</t>
  </si>
  <si>
    <t>KY_BELL</t>
  </si>
  <si>
    <t>KY_BOONE</t>
  </si>
  <si>
    <t>KY_BOURBON</t>
  </si>
  <si>
    <t>Boyd</t>
  </si>
  <si>
    <t>KY_BOYD</t>
  </si>
  <si>
    <t>Boyle</t>
  </si>
  <si>
    <t>KY_BOYLE</t>
  </si>
  <si>
    <t>Bracken</t>
  </si>
  <si>
    <t>KY_BRACKEN</t>
  </si>
  <si>
    <t>Breathitt</t>
  </si>
  <si>
    <t>KY_BREATHITT</t>
  </si>
  <si>
    <t>Breckinridge</t>
  </si>
  <si>
    <t>KY_BRECKINRIDGE</t>
  </si>
  <si>
    <t>Bullitt</t>
  </si>
  <si>
    <t>KY_BULLITT</t>
  </si>
  <si>
    <t>KY_BUTLER</t>
  </si>
  <si>
    <t>Caldwell</t>
  </si>
  <si>
    <t>KY_CALDWELL</t>
  </si>
  <si>
    <t>Calloway</t>
  </si>
  <si>
    <t>KY_CALLOWAY</t>
  </si>
  <si>
    <t>Campbell</t>
  </si>
  <si>
    <t>KY_CAMPBELL</t>
  </si>
  <si>
    <t>Carlisle</t>
  </si>
  <si>
    <t>KY_CARLISLE</t>
  </si>
  <si>
    <t>KY_CARROLL</t>
  </si>
  <si>
    <t>Carter</t>
  </si>
  <si>
    <t>KY_CARTER</t>
  </si>
  <si>
    <t>Casey</t>
  </si>
  <si>
    <t>KY_CASEY</t>
  </si>
  <si>
    <t>KY_CHRISTIAN</t>
  </si>
  <si>
    <t>KY_CLARK</t>
  </si>
  <si>
    <t>KY_CLAY</t>
  </si>
  <si>
    <t>KY_CLINTON</t>
  </si>
  <si>
    <t>KY_CRITTENDEN</t>
  </si>
  <si>
    <t>KY_CUMBERLAND</t>
  </si>
  <si>
    <t>KY_DAVIESS</t>
  </si>
  <si>
    <t>Edmonson</t>
  </si>
  <si>
    <t>KY_EDMONSON</t>
  </si>
  <si>
    <t>Elliott</t>
  </si>
  <si>
    <t>KY_ELLIOTT</t>
  </si>
  <si>
    <t>Estill</t>
  </si>
  <si>
    <t>KY_ESTILL</t>
  </si>
  <si>
    <t>KY_FAYETTE</t>
  </si>
  <si>
    <t>Fleming</t>
  </si>
  <si>
    <t>KY_FLEMING</t>
  </si>
  <si>
    <t>KY_FLOYD</t>
  </si>
  <si>
    <t>KY_FRANKLIN</t>
  </si>
  <si>
    <t>KY_FULTON</t>
  </si>
  <si>
    <t>KY_GALLATIN</t>
  </si>
  <si>
    <t>Garrard</t>
  </si>
  <si>
    <t>KY_GARRARD</t>
  </si>
  <si>
    <t>KY_GRANT</t>
  </si>
  <si>
    <t>Graves</t>
  </si>
  <si>
    <t>KY_GRAVES</t>
  </si>
  <si>
    <t>Grayson</t>
  </si>
  <si>
    <t>KY_GRAYSON</t>
  </si>
  <si>
    <t>Green</t>
  </si>
  <si>
    <t>KY_GREEN</t>
  </si>
  <si>
    <t>Greenup</t>
  </si>
  <si>
    <t>KY_GREENUP</t>
  </si>
  <si>
    <t>KY_HANCOCK</t>
  </si>
  <si>
    <t>KY_HARDIN</t>
  </si>
  <si>
    <t>Harlan</t>
  </si>
  <si>
    <t>KY_HARLAN</t>
  </si>
  <si>
    <t>KY_HARRISON</t>
  </si>
  <si>
    <t>KY_HART</t>
  </si>
  <si>
    <t>KY_HENDERSON</t>
  </si>
  <si>
    <t>KY_HENRY</t>
  </si>
  <si>
    <t>Hickman</t>
  </si>
  <si>
    <t>KY_HICKMAN</t>
  </si>
  <si>
    <t>Hopkins</t>
  </si>
  <si>
    <t>KY_HOPKINS</t>
  </si>
  <si>
    <t>KY_JACKSON</t>
  </si>
  <si>
    <t>KY_JEFFERSON</t>
  </si>
  <si>
    <t>Jessamine</t>
  </si>
  <si>
    <t>KY_JESSAMINE</t>
  </si>
  <si>
    <t>KY_JOHNSON</t>
  </si>
  <si>
    <t>Kenton</t>
  </si>
  <si>
    <t>KY_KENTON</t>
  </si>
  <si>
    <t>Knott</t>
  </si>
  <si>
    <t>KY_KNOTT</t>
  </si>
  <si>
    <t>KY_KNOX</t>
  </si>
  <si>
    <t>Larue</t>
  </si>
  <si>
    <t>KY_LARUE</t>
  </si>
  <si>
    <t>Laurel</t>
  </si>
  <si>
    <t>KY_LAUREL</t>
  </si>
  <si>
    <t>KY_LAWRENCE</t>
  </si>
  <si>
    <t>KY_LEE</t>
  </si>
  <si>
    <t>Leslie</t>
  </si>
  <si>
    <t>KY_LESLIE</t>
  </si>
  <si>
    <t>Letcher</t>
  </si>
  <si>
    <t>KY_LETCHER</t>
  </si>
  <si>
    <t>KY_LEWIS</t>
  </si>
  <si>
    <t>KY_LINCOLN</t>
  </si>
  <si>
    <t>KY_LIVINGSTON</t>
  </si>
  <si>
    <t>KY_LOGAN</t>
  </si>
  <si>
    <t>KY_LYON</t>
  </si>
  <si>
    <t>McCracken</t>
  </si>
  <si>
    <t>KY_MCCRACKEN</t>
  </si>
  <si>
    <t>McCreary</t>
  </si>
  <si>
    <t>KY_MCCREARY</t>
  </si>
  <si>
    <t>KY_MCLEAN</t>
  </si>
  <si>
    <t>KY_MADISON</t>
  </si>
  <si>
    <t>Magoffin</t>
  </si>
  <si>
    <t>KY_MAGOFFIN</t>
  </si>
  <si>
    <t>KY_MARION</t>
  </si>
  <si>
    <t>KY_MARSHALL</t>
  </si>
  <si>
    <t>KY_MARTIN</t>
  </si>
  <si>
    <t>KY_MASON</t>
  </si>
  <si>
    <t>KY_MEADE</t>
  </si>
  <si>
    <t>Menifee</t>
  </si>
  <si>
    <t>KY_MENIFEE</t>
  </si>
  <si>
    <t>KY_MERCER</t>
  </si>
  <si>
    <t>Metcalfe</t>
  </si>
  <si>
    <t>KY_METCALFE</t>
  </si>
  <si>
    <t>KY_MONROE</t>
  </si>
  <si>
    <t>KY_MONTGOMERY</t>
  </si>
  <si>
    <t>KY_MORGAN</t>
  </si>
  <si>
    <t>Muhlenberg</t>
  </si>
  <si>
    <t>KY_MUHLENBERG</t>
  </si>
  <si>
    <t>Nelson</t>
  </si>
  <si>
    <t>KY_NELSON</t>
  </si>
  <si>
    <t>Nicholas</t>
  </si>
  <si>
    <t>KY_NICHOLAS</t>
  </si>
  <si>
    <t>KY_OHIO</t>
  </si>
  <si>
    <t>Oldham</t>
  </si>
  <si>
    <t>KY_OLDHAM</t>
  </si>
  <si>
    <t>KY_OWEN</t>
  </si>
  <si>
    <t>Owsley</t>
  </si>
  <si>
    <t>KY_OWSLEY</t>
  </si>
  <si>
    <t>Pendleton</t>
  </si>
  <si>
    <t>KY_PENDLETON</t>
  </si>
  <si>
    <t>KY_PERRY</t>
  </si>
  <si>
    <t>KY_PIKE</t>
  </si>
  <si>
    <t>Powell</t>
  </si>
  <si>
    <t>KY_POWELL</t>
  </si>
  <si>
    <t>KY_PULASKI</t>
  </si>
  <si>
    <t>Robertson</t>
  </si>
  <si>
    <t>KY_ROBERTSON</t>
  </si>
  <si>
    <t>Rockcastle</t>
  </si>
  <si>
    <t>KY_ROCKCASTLE</t>
  </si>
  <si>
    <t>Rowan</t>
  </si>
  <si>
    <t>KY_ROWAN</t>
  </si>
  <si>
    <t>KY_RUSSELL</t>
  </si>
  <si>
    <t>KY_SCOTT</t>
  </si>
  <si>
    <t>KY_SHELBY</t>
  </si>
  <si>
    <t>Simpson</t>
  </si>
  <si>
    <t>KY_SIMPSON</t>
  </si>
  <si>
    <t>KY_SPENCER</t>
  </si>
  <si>
    <t>KY_TAYLOR</t>
  </si>
  <si>
    <t>Todd</t>
  </si>
  <si>
    <t>KY_TODD</t>
  </si>
  <si>
    <t>Trigg</t>
  </si>
  <si>
    <t>KY_TRIGG</t>
  </si>
  <si>
    <t>Trimble</t>
  </si>
  <si>
    <t>KY_TRIMBLE</t>
  </si>
  <si>
    <t>KY_UNION</t>
  </si>
  <si>
    <t>KY_WARREN</t>
  </si>
  <si>
    <t>KY_WASHINGTON</t>
  </si>
  <si>
    <t>KY_WAYNE</t>
  </si>
  <si>
    <t>KY_WEBSTER</t>
  </si>
  <si>
    <t>KY_WHITLEY</t>
  </si>
  <si>
    <t>Wolfe</t>
  </si>
  <si>
    <t>KY_WOLFE</t>
  </si>
  <si>
    <t>KY_WOODFORD</t>
  </si>
  <si>
    <t>Acadia Parish</t>
  </si>
  <si>
    <t>LA_ACADIA PARISH</t>
  </si>
  <si>
    <t>Allen Parish</t>
  </si>
  <si>
    <t>LA_ALLEN PARISH</t>
  </si>
  <si>
    <t>Ascension Parish</t>
  </si>
  <si>
    <t>LA_ASCENSION PARISH</t>
  </si>
  <si>
    <t>Assumption Parish</t>
  </si>
  <si>
    <t>LA_ASSUMPTION PARISH</t>
  </si>
  <si>
    <t>Avoyelles Parish</t>
  </si>
  <si>
    <t>LA_AVOYELLES PARISH</t>
  </si>
  <si>
    <t>Beauregard Parish</t>
  </si>
  <si>
    <t>LA_BEAUREGARD PARISH</t>
  </si>
  <si>
    <t>Bienville Parish</t>
  </si>
  <si>
    <t>LA_BIENVILLE PARISH</t>
  </si>
  <si>
    <t>Bossier Parish</t>
  </si>
  <si>
    <t>LA_BOSSIER PARISH</t>
  </si>
  <si>
    <t>Caddo Parish</t>
  </si>
  <si>
    <t>LA_CADDO PARISH</t>
  </si>
  <si>
    <t>Calcasieu Parish</t>
  </si>
  <si>
    <t>LA_CALCASIEU PARISH</t>
  </si>
  <si>
    <t>Caldwell Parish</t>
  </si>
  <si>
    <t>LA_CALDWELL PARISH</t>
  </si>
  <si>
    <t>Cameron Parish</t>
  </si>
  <si>
    <t>LA_CAMERON PARISH</t>
  </si>
  <si>
    <t>Catahoula Parish</t>
  </si>
  <si>
    <t>LA_CATAHOULA PARISH</t>
  </si>
  <si>
    <t>Claiborne Parish</t>
  </si>
  <si>
    <t>LA_CLAIBORNE PARISH</t>
  </si>
  <si>
    <t>Concordia Parish</t>
  </si>
  <si>
    <t>LA_CONCORDIA PARISH</t>
  </si>
  <si>
    <t>De Soto Parish</t>
  </si>
  <si>
    <t>LA_DE SOTO PARISH</t>
  </si>
  <si>
    <t>East Baton Rouge Parish</t>
  </si>
  <si>
    <t>LA_EAST BATON ROUGE PARISH</t>
  </si>
  <si>
    <t>East Carroll Parish</t>
  </si>
  <si>
    <t>LA_EAST CARROLL PARISH</t>
  </si>
  <si>
    <t>East Feliciana Parish</t>
  </si>
  <si>
    <t>LA_EAST FELICIANA PARISH</t>
  </si>
  <si>
    <t>Evangeline Parish</t>
  </si>
  <si>
    <t>LA_EVANGELINE PARISH</t>
  </si>
  <si>
    <t>Franklin Parish</t>
  </si>
  <si>
    <t>LA_FRANKLIN PARISH</t>
  </si>
  <si>
    <t>Grant Parish</t>
  </si>
  <si>
    <t>LA_GRANT PARISH</t>
  </si>
  <si>
    <t>Iberia Parish</t>
  </si>
  <si>
    <t>LA_IBERIA PARISH</t>
  </si>
  <si>
    <t>Iberville Parish</t>
  </si>
  <si>
    <t>LA_IBERVILLE PARISH</t>
  </si>
  <si>
    <t>Jackson Parish</t>
  </si>
  <si>
    <t>LA_JACKSON PARISH</t>
  </si>
  <si>
    <t>Jefferson Parish</t>
  </si>
  <si>
    <t>LA_JEFFERSON PARISH</t>
  </si>
  <si>
    <t>Jefferson Davis Parish</t>
  </si>
  <si>
    <t>LA_JEFFERSON DAVIS PARISH</t>
  </si>
  <si>
    <t>Lafayette Parish</t>
  </si>
  <si>
    <t>LA_LAFAYETTE PARISH</t>
  </si>
  <si>
    <t>Lafourche Parish</t>
  </si>
  <si>
    <t>LA_LAFOURCHE PARISH</t>
  </si>
  <si>
    <t>La Salle Parish</t>
  </si>
  <si>
    <t>LA_LA SALLE PARISH</t>
  </si>
  <si>
    <t>Lincoln Parish</t>
  </si>
  <si>
    <t>LA_LINCOLN PARISH</t>
  </si>
  <si>
    <t>Livingston Parish</t>
  </si>
  <si>
    <t>LA_LIVINGSTON PARISH</t>
  </si>
  <si>
    <t>Madison Parish</t>
  </si>
  <si>
    <t>LA_MADISON PARISH</t>
  </si>
  <si>
    <t>Morehouse Parish</t>
  </si>
  <si>
    <t>LA_MOREHOUSE PARISH</t>
  </si>
  <si>
    <t>Natchitoches Parish</t>
  </si>
  <si>
    <t>LA_NATCHITOCHES PARISH</t>
  </si>
  <si>
    <t>Orleans Parish</t>
  </si>
  <si>
    <t>LA_ORLEANS PARISH</t>
  </si>
  <si>
    <t>Ouachita Parish</t>
  </si>
  <si>
    <t>LA_OUACHITA PARISH</t>
  </si>
  <si>
    <t>Plaquemines Parish</t>
  </si>
  <si>
    <t>LA_PLAQUEMINES PARISH</t>
  </si>
  <si>
    <t>Pointe Coupee Parish</t>
  </si>
  <si>
    <t>LA_POINTE COUPEE PARISH</t>
  </si>
  <si>
    <t>Rapides Parish</t>
  </si>
  <si>
    <t>LA_RAPIDES PARISH</t>
  </si>
  <si>
    <t>Red River Parish</t>
  </si>
  <si>
    <t>LA_RED RIVER PARISH</t>
  </si>
  <si>
    <t>Richland Parish</t>
  </si>
  <si>
    <t>LA_RICHLAND PARISH</t>
  </si>
  <si>
    <t>Sabine Parish</t>
  </si>
  <si>
    <t>LA_SABINE PARISH</t>
  </si>
  <si>
    <t>St. Bernard Parish</t>
  </si>
  <si>
    <t>LA_ST. BERNARD PARISH</t>
  </si>
  <si>
    <t>St. Charles Parish</t>
  </si>
  <si>
    <t>LA_ST. CHARLES PARISH</t>
  </si>
  <si>
    <t>St. Helena Parish</t>
  </si>
  <si>
    <t>LA_ST. HELENA PARISH</t>
  </si>
  <si>
    <t>St. James Parish</t>
  </si>
  <si>
    <t>LA_ST. JAMES PARISH</t>
  </si>
  <si>
    <t>St. John the Baptist Parish</t>
  </si>
  <si>
    <t>LA_ST. JOHN THE BAPTIST PARISH</t>
  </si>
  <si>
    <t>St. Landry Parish</t>
  </si>
  <si>
    <t>LA_ST. LANDRY PARISH</t>
  </si>
  <si>
    <t>St. Martin Parish</t>
  </si>
  <si>
    <t>LA_ST. MARTIN PARISH</t>
  </si>
  <si>
    <t>St. Mary Parish</t>
  </si>
  <si>
    <t>LA_ST. MARY PARISH</t>
  </si>
  <si>
    <t>St. Tammany Parish</t>
  </si>
  <si>
    <t>LA_ST. TAMMANY PARISH</t>
  </si>
  <si>
    <t>Tangipahoa Parish</t>
  </si>
  <si>
    <t>LA_TANGIPAHOA PARISH</t>
  </si>
  <si>
    <t>Tensas Parish</t>
  </si>
  <si>
    <t>LA_TENSAS PARISH</t>
  </si>
  <si>
    <t>Terrebonne Parish</t>
  </si>
  <si>
    <t>LA_TERREBONNE PARISH</t>
  </si>
  <si>
    <t>Union Parish</t>
  </si>
  <si>
    <t>LA_UNION PARISH</t>
  </si>
  <si>
    <t>Vermilion Parish</t>
  </si>
  <si>
    <t>LA_VERMILION PARISH</t>
  </si>
  <si>
    <t>Vernon Parish</t>
  </si>
  <si>
    <t>LA_VERNON PARISH</t>
  </si>
  <si>
    <t>Washington Parish</t>
  </si>
  <si>
    <t>LA_WASHINGTON PARISH</t>
  </si>
  <si>
    <t>Webster Parish</t>
  </si>
  <si>
    <t>LA_WEBSTER PARISH</t>
  </si>
  <si>
    <t>West Baton Rouge Parish</t>
  </si>
  <si>
    <t>LA_WEST BATON ROUGE PARISH</t>
  </si>
  <si>
    <t>West Carroll Parish</t>
  </si>
  <si>
    <t>LA_WEST CARROLL PARISH</t>
  </si>
  <si>
    <t>West Feliciana Parish</t>
  </si>
  <si>
    <t>LA_WEST FELICIANA PARISH</t>
  </si>
  <si>
    <t>Winn Parish</t>
  </si>
  <si>
    <t>LA_WINN PARISH</t>
  </si>
  <si>
    <t>Androscoggin</t>
  </si>
  <si>
    <t>ME_ANDROSCOGGIN</t>
  </si>
  <si>
    <t>Aroostook</t>
  </si>
  <si>
    <t>ME_AROOSTOOK</t>
  </si>
  <si>
    <t>ME_CUMBERLAND</t>
  </si>
  <si>
    <t>ME_FRANKLIN</t>
  </si>
  <si>
    <t>ME_HANCOCK</t>
  </si>
  <si>
    <t>Kennebec</t>
  </si>
  <si>
    <t>ME_KENNEBEC</t>
  </si>
  <si>
    <t>ME_KNOX</t>
  </si>
  <si>
    <t>ME_LINCOLN</t>
  </si>
  <si>
    <t>Oxford</t>
  </si>
  <si>
    <t>ME_OXFORD</t>
  </si>
  <si>
    <t>Penobscot</t>
  </si>
  <si>
    <t>ME_PENOBSCOT</t>
  </si>
  <si>
    <t>Piscataquis</t>
  </si>
  <si>
    <t>ME_PISCATAQUIS</t>
  </si>
  <si>
    <t>Sagadahoc</t>
  </si>
  <si>
    <t>ME_SAGADAHOC</t>
  </si>
  <si>
    <t>Somerset</t>
  </si>
  <si>
    <t>ME_SOMERSET</t>
  </si>
  <si>
    <t>Waldo</t>
  </si>
  <si>
    <t>ME_WALDO</t>
  </si>
  <si>
    <t>ME_WASHINGTON</t>
  </si>
  <si>
    <t>York</t>
  </si>
  <si>
    <t>ME_YORK</t>
  </si>
  <si>
    <t>Allegany</t>
  </si>
  <si>
    <t>MD_ALLEGANY</t>
  </si>
  <si>
    <t>Anne Arundel</t>
  </si>
  <si>
    <t>MD_ANNE ARUNDEL</t>
  </si>
  <si>
    <t>Baltimore</t>
  </si>
  <si>
    <t>MD_BALTIMORE</t>
  </si>
  <si>
    <t>Calvert</t>
  </si>
  <si>
    <t>MD_CALVERT</t>
  </si>
  <si>
    <t>Caroline</t>
  </si>
  <si>
    <t>MD_CAROLINE</t>
  </si>
  <si>
    <t>MD_CARROLL</t>
  </si>
  <si>
    <t>Cecil</t>
  </si>
  <si>
    <t>MD_CECIL</t>
  </si>
  <si>
    <t>Charles</t>
  </si>
  <si>
    <t>MD_CHARLES</t>
  </si>
  <si>
    <t>Dorchester</t>
  </si>
  <si>
    <t>MD_DORCHESTER</t>
  </si>
  <si>
    <t>Frederick</t>
  </si>
  <si>
    <t>MD_FREDERICK</t>
  </si>
  <si>
    <t>Garrett</t>
  </si>
  <si>
    <t>MD_GARRETT</t>
  </si>
  <si>
    <t>Harford</t>
  </si>
  <si>
    <t>MD_HARFORD</t>
  </si>
  <si>
    <t>MD_HOWARD</t>
  </si>
  <si>
    <t>MD_KENT</t>
  </si>
  <si>
    <t>MD_MONTGOMERY</t>
  </si>
  <si>
    <t>Prince George's</t>
  </si>
  <si>
    <t>MD_PRINCE GEORGE'S</t>
  </si>
  <si>
    <t>Queen Anne's</t>
  </si>
  <si>
    <t>MD_QUEEN ANNE'S</t>
  </si>
  <si>
    <t>St. Mary's</t>
  </si>
  <si>
    <t>MD_ST. MARY'S</t>
  </si>
  <si>
    <t>MD_SOMERSET</t>
  </si>
  <si>
    <t>MD_TALBOT</t>
  </si>
  <si>
    <t>MD_WASHINGTON</t>
  </si>
  <si>
    <t>Wicomico</t>
  </si>
  <si>
    <t>MD_WICOMICO</t>
  </si>
  <si>
    <t>Worcester</t>
  </si>
  <si>
    <t>MD_WORCESTER</t>
  </si>
  <si>
    <t>Baltimore city</t>
  </si>
  <si>
    <t>MD_BALTIMORE CITY</t>
  </si>
  <si>
    <t>Barnstable</t>
  </si>
  <si>
    <t>MA_BARNSTABLE</t>
  </si>
  <si>
    <t>Berkshire</t>
  </si>
  <si>
    <t>MA_BERKSHIRE</t>
  </si>
  <si>
    <t>Bristol</t>
  </si>
  <si>
    <t>MA_BRISTOL</t>
  </si>
  <si>
    <t>Dukes</t>
  </si>
  <si>
    <t>MA_DUKES</t>
  </si>
  <si>
    <t>Essex</t>
  </si>
  <si>
    <t>MA_ESSEX</t>
  </si>
  <si>
    <t>MA_FRANKLIN</t>
  </si>
  <si>
    <t>Hampden</t>
  </si>
  <si>
    <t>MA_HAMPDEN</t>
  </si>
  <si>
    <t>Hampshire</t>
  </si>
  <si>
    <t>MA_HAMPSHIRE</t>
  </si>
  <si>
    <t>MA_MIDDLESEX</t>
  </si>
  <si>
    <t>Nantucket</t>
  </si>
  <si>
    <t>MA_NANTUCKET</t>
  </si>
  <si>
    <t>Norfolk</t>
  </si>
  <si>
    <t>MA_NORFOLK</t>
  </si>
  <si>
    <t>MA_PLYMOUTH</t>
  </si>
  <si>
    <t>Suffolk</t>
  </si>
  <si>
    <t>MA_SUFFOLK</t>
  </si>
  <si>
    <t>MA_WORCESTER</t>
  </si>
  <si>
    <t>Alcona</t>
  </si>
  <si>
    <t>MI_ALCONA</t>
  </si>
  <si>
    <t>Alger</t>
  </si>
  <si>
    <t>MI_ALGER</t>
  </si>
  <si>
    <t>Allegan</t>
  </si>
  <si>
    <t>MI_ALLEGAN</t>
  </si>
  <si>
    <t>Alpena</t>
  </si>
  <si>
    <t>MI_ALPENA</t>
  </si>
  <si>
    <t>Antrim</t>
  </si>
  <si>
    <t>MI_ANTRIM</t>
  </si>
  <si>
    <t>Arenac</t>
  </si>
  <si>
    <t>MI_ARENAC</t>
  </si>
  <si>
    <t>Baraga</t>
  </si>
  <si>
    <t>MI_BARAGA</t>
  </si>
  <si>
    <t>Barry</t>
  </si>
  <si>
    <t>MI_BARRY</t>
  </si>
  <si>
    <t>MI_BAY</t>
  </si>
  <si>
    <t>Benzie</t>
  </si>
  <si>
    <t>MI_BENZIE</t>
  </si>
  <si>
    <t>MI_BERRIEN</t>
  </si>
  <si>
    <t>Branch</t>
  </si>
  <si>
    <t>MI_BRANCH</t>
  </si>
  <si>
    <t>MI_CALHOUN</t>
  </si>
  <si>
    <t>MI_CASS</t>
  </si>
  <si>
    <t>Charlevoix</t>
  </si>
  <si>
    <t>MI_CHARLEVOIX</t>
  </si>
  <si>
    <t>Cheboygan</t>
  </si>
  <si>
    <t>MI_CHEBOYGAN</t>
  </si>
  <si>
    <t>Chippewa</t>
  </si>
  <si>
    <t>MI_CHIPPEWA</t>
  </si>
  <si>
    <t>Clare</t>
  </si>
  <si>
    <t>MI_CLARE</t>
  </si>
  <si>
    <t>MI_CLINTON</t>
  </si>
  <si>
    <t>MI_CRAWFORD</t>
  </si>
  <si>
    <t>MI_DELTA</t>
  </si>
  <si>
    <t>MI_DICKINSON</t>
  </si>
  <si>
    <t>Eaton</t>
  </si>
  <si>
    <t>MI_EATON</t>
  </si>
  <si>
    <t>MI_EMMET</t>
  </si>
  <si>
    <t>Genesee</t>
  </si>
  <si>
    <t>MI_GENESEE</t>
  </si>
  <si>
    <t>Gladwin</t>
  </si>
  <si>
    <t>MI_GLADWIN</t>
  </si>
  <si>
    <t>Gogebic</t>
  </si>
  <si>
    <t>MI_GOGEBIC</t>
  </si>
  <si>
    <t>Grand Traverse</t>
  </si>
  <si>
    <t>MI_GRAND TRAVERSE</t>
  </si>
  <si>
    <t>Gratiot</t>
  </si>
  <si>
    <t>MI_GRATIOT</t>
  </si>
  <si>
    <t>Hillsdale</t>
  </si>
  <si>
    <t>MI_HILLSDALE</t>
  </si>
  <si>
    <t>Houghton</t>
  </si>
  <si>
    <t>MI_HOUGHTON</t>
  </si>
  <si>
    <t>Huron</t>
  </si>
  <si>
    <t>MI_HURON</t>
  </si>
  <si>
    <t>Ingham</t>
  </si>
  <si>
    <t>MI_INGHAM</t>
  </si>
  <si>
    <t>Ionia</t>
  </si>
  <si>
    <t>MI_IONIA</t>
  </si>
  <si>
    <t>Iosco</t>
  </si>
  <si>
    <t>MI_IOSCO</t>
  </si>
  <si>
    <t>Iron</t>
  </si>
  <si>
    <t>MI_IRON</t>
  </si>
  <si>
    <t>Isabella</t>
  </si>
  <si>
    <t>MI_ISABELLA</t>
  </si>
  <si>
    <t>MI_JACKSON</t>
  </si>
  <si>
    <t>Kalamazoo</t>
  </si>
  <si>
    <t>MI_KALAMAZOO</t>
  </si>
  <si>
    <t>Kalkaska</t>
  </si>
  <si>
    <t>MI_KALKASKA</t>
  </si>
  <si>
    <t>MI_KENT</t>
  </si>
  <si>
    <t>Keweenaw</t>
  </si>
  <si>
    <t>MI_KEWEENAW</t>
  </si>
  <si>
    <t>MI_LAKE</t>
  </si>
  <si>
    <t>Lapeer</t>
  </si>
  <si>
    <t>MI_LAPEER</t>
  </si>
  <si>
    <t>Leelanau</t>
  </si>
  <si>
    <t>MI_LEELANAU</t>
  </si>
  <si>
    <t>Lenawee</t>
  </si>
  <si>
    <t>MI_LENAWEE</t>
  </si>
  <si>
    <t>MI_LIVINGSTON</t>
  </si>
  <si>
    <t>Luce</t>
  </si>
  <si>
    <t>MI_LUCE</t>
  </si>
  <si>
    <t>Mackinac</t>
  </si>
  <si>
    <t>MI_MACKINAC</t>
  </si>
  <si>
    <t>Macomb</t>
  </si>
  <si>
    <t>MI_MACOMB</t>
  </si>
  <si>
    <t>Manistee</t>
  </si>
  <si>
    <t>MI_MANISTEE</t>
  </si>
  <si>
    <t>Marquette</t>
  </si>
  <si>
    <t>MI_MARQUETTE</t>
  </si>
  <si>
    <t>MI_MASON</t>
  </si>
  <si>
    <t>Mecosta</t>
  </si>
  <si>
    <t>MI_MECOSTA</t>
  </si>
  <si>
    <t>Menominee</t>
  </si>
  <si>
    <t>MI_MENOMINEE</t>
  </si>
  <si>
    <t>Midland</t>
  </si>
  <si>
    <t>MI_MIDLAND</t>
  </si>
  <si>
    <t>Missaukee</t>
  </si>
  <si>
    <t>MI_MISSAUKEE</t>
  </si>
  <si>
    <t>MI_MONROE</t>
  </si>
  <si>
    <t>Montcalm</t>
  </si>
  <si>
    <t>MI_MONTCALM</t>
  </si>
  <si>
    <t>Montmorency</t>
  </si>
  <si>
    <t>MI_MONTMORENCY</t>
  </si>
  <si>
    <t>Muskegon</t>
  </si>
  <si>
    <t>MI_MUSKEGON</t>
  </si>
  <si>
    <t>Newaygo</t>
  </si>
  <si>
    <t>MI_NEWAYGO</t>
  </si>
  <si>
    <t>Oakland</t>
  </si>
  <si>
    <t>MI_OAKLAND</t>
  </si>
  <si>
    <t>Oceana</t>
  </si>
  <si>
    <t>MI_OCEANA</t>
  </si>
  <si>
    <t>Ogemaw</t>
  </si>
  <si>
    <t>MI_OGEMAW</t>
  </si>
  <si>
    <t>Ontonagon</t>
  </si>
  <si>
    <t>MI_ONTONAGON</t>
  </si>
  <si>
    <t>MI_OSCEOLA</t>
  </si>
  <si>
    <t>Oscoda</t>
  </si>
  <si>
    <t>MI_OSCODA</t>
  </si>
  <si>
    <t>Otsego</t>
  </si>
  <si>
    <t>MI_OTSEGO</t>
  </si>
  <si>
    <t>MI_OTTAWA</t>
  </si>
  <si>
    <t>Presque Isle</t>
  </si>
  <si>
    <t>MI_PRESQUE ISLE</t>
  </si>
  <si>
    <t>Roscommon</t>
  </si>
  <si>
    <t>MI_ROSCOMMON</t>
  </si>
  <si>
    <t>Saginaw</t>
  </si>
  <si>
    <t>MI_SAGINAW</t>
  </si>
  <si>
    <t>MI_ST. CLAIR</t>
  </si>
  <si>
    <t>MI_ST. JOSEPH</t>
  </si>
  <si>
    <t>Sanilac</t>
  </si>
  <si>
    <t>MI_SANILAC</t>
  </si>
  <si>
    <t>Schoolcraft</t>
  </si>
  <si>
    <t>MI_SCHOOLCRAFT</t>
  </si>
  <si>
    <t>Shiawassee</t>
  </si>
  <si>
    <t>MI_SHIAWASSEE</t>
  </si>
  <si>
    <t>Tuscola</t>
  </si>
  <si>
    <t>MI_TUSCOLA</t>
  </si>
  <si>
    <t>MI_VAN BUREN</t>
  </si>
  <si>
    <t>Washtenaw</t>
  </si>
  <si>
    <t>MI_WASHTENAW</t>
  </si>
  <si>
    <t>MI_WAYNE</t>
  </si>
  <si>
    <t>Wexford</t>
  </si>
  <si>
    <t>MI_WEXFORD</t>
  </si>
  <si>
    <t>Aitkin</t>
  </si>
  <si>
    <t>MN_AITKIN</t>
  </si>
  <si>
    <t>Anoka</t>
  </si>
  <si>
    <t>MN_ANOKA</t>
  </si>
  <si>
    <t>Becker</t>
  </si>
  <si>
    <t>MN_BECKER</t>
  </si>
  <si>
    <t>Beltrami</t>
  </si>
  <si>
    <t>MN_BELTRAMI</t>
  </si>
  <si>
    <t>MN_BENTON</t>
  </si>
  <si>
    <t>Big Stone</t>
  </si>
  <si>
    <t>MN_BIG STONE</t>
  </si>
  <si>
    <t>Blue Earth</t>
  </si>
  <si>
    <t>MN_BLUE EARTH</t>
  </si>
  <si>
    <t>MN_BROWN</t>
  </si>
  <si>
    <t>Carlton</t>
  </si>
  <si>
    <t>MN_CARLTON</t>
  </si>
  <si>
    <t>Carver</t>
  </si>
  <si>
    <t>MN_CARVER</t>
  </si>
  <si>
    <t>MN_CASS</t>
  </si>
  <si>
    <t>MN_CHIPPEWA</t>
  </si>
  <si>
    <t>Chisago</t>
  </si>
  <si>
    <t>MN_CHISAGO</t>
  </si>
  <si>
    <t>MN_CLAY</t>
  </si>
  <si>
    <t>MN_CLEARWATER</t>
  </si>
  <si>
    <t>MN_COOK</t>
  </si>
  <si>
    <t>Cottonwood</t>
  </si>
  <si>
    <t>MN_COTTONWOOD</t>
  </si>
  <si>
    <t>Crow Wing</t>
  </si>
  <si>
    <t>MN_CROW WING</t>
  </si>
  <si>
    <t>Dakota</t>
  </si>
  <si>
    <t>MN_DAKOTA</t>
  </si>
  <si>
    <t>MN_DODGE</t>
  </si>
  <si>
    <t>MN_DOUGLAS</t>
  </si>
  <si>
    <t>Faribault</t>
  </si>
  <si>
    <t>MN_FARIBAULT</t>
  </si>
  <si>
    <t>Fillmore</t>
  </si>
  <si>
    <t>MN_FILLMORE</t>
  </si>
  <si>
    <t>Freeborn</t>
  </si>
  <si>
    <t>MN_FREEBORN</t>
  </si>
  <si>
    <t>Goodhue</t>
  </si>
  <si>
    <t>MN_GOODHUE</t>
  </si>
  <si>
    <t>MN_GRANT</t>
  </si>
  <si>
    <t>Hennepin</t>
  </si>
  <si>
    <t>MN_HENNEPIN</t>
  </si>
  <si>
    <t>MN_HOUSTON</t>
  </si>
  <si>
    <t>Hubbard</t>
  </si>
  <si>
    <t>MN_HUBBARD</t>
  </si>
  <si>
    <t>Isanti</t>
  </si>
  <si>
    <t>MN_ISANTI</t>
  </si>
  <si>
    <t>Itasca</t>
  </si>
  <si>
    <t>MN_ITASCA</t>
  </si>
  <si>
    <t>MN_JACKSON</t>
  </si>
  <si>
    <t>Kanabec</t>
  </si>
  <si>
    <t>MN_KANABEC</t>
  </si>
  <si>
    <t>Kandiyohi</t>
  </si>
  <si>
    <t>MN_KANDIYOHI</t>
  </si>
  <si>
    <t>Kittson</t>
  </si>
  <si>
    <t>MN_KITTSON</t>
  </si>
  <si>
    <t>Koochiching</t>
  </si>
  <si>
    <t>MN_KOOCHICHING</t>
  </si>
  <si>
    <t>Lac qui Parle</t>
  </si>
  <si>
    <t>MN_LAC QUI PARLE</t>
  </si>
  <si>
    <t>MN_LAKE</t>
  </si>
  <si>
    <t>Lake of the Woods</t>
  </si>
  <si>
    <t>MN_LAKE OF THE WOODS</t>
  </si>
  <si>
    <t>Le Sueur</t>
  </si>
  <si>
    <t>MN_LE SUEUR</t>
  </si>
  <si>
    <t>MN_LINCOLN</t>
  </si>
  <si>
    <t>MN_LYON</t>
  </si>
  <si>
    <t>McLeod</t>
  </si>
  <si>
    <t>MN_MCLEOD</t>
  </si>
  <si>
    <t>Mahnomen</t>
  </si>
  <si>
    <t>MN_MAHNOMEN</t>
  </si>
  <si>
    <t>MN_MARSHALL</t>
  </si>
  <si>
    <t>MN_MARTIN</t>
  </si>
  <si>
    <t>Meeker</t>
  </si>
  <si>
    <t>MN_MEEKER</t>
  </si>
  <si>
    <t>Mille Lacs</t>
  </si>
  <si>
    <t>MN_MILLE LACS</t>
  </si>
  <si>
    <t>Morrison</t>
  </si>
  <si>
    <t>MN_MORRISON</t>
  </si>
  <si>
    <t>Mower</t>
  </si>
  <si>
    <t>MN_MOWER</t>
  </si>
  <si>
    <t>MN_MURRAY</t>
  </si>
  <si>
    <t>Nicollet</t>
  </si>
  <si>
    <t>MN_NICOLLET</t>
  </si>
  <si>
    <t>Nobles</t>
  </si>
  <si>
    <t>MN_NOBLES</t>
  </si>
  <si>
    <t>Norman</t>
  </si>
  <si>
    <t>MN_NORMAN</t>
  </si>
  <si>
    <t>Olmsted</t>
  </si>
  <si>
    <t>MN_OLMSTED</t>
  </si>
  <si>
    <t>Otter Tail</t>
  </si>
  <si>
    <t>MN_OTTER TAIL</t>
  </si>
  <si>
    <t>Pennington</t>
  </si>
  <si>
    <t>MN_PENNINGTON</t>
  </si>
  <si>
    <t>Pine</t>
  </si>
  <si>
    <t>MN_PINE</t>
  </si>
  <si>
    <t>Pipestone</t>
  </si>
  <si>
    <t>MN_PIPESTONE</t>
  </si>
  <si>
    <t>MN_POLK</t>
  </si>
  <si>
    <t>MN_POPE</t>
  </si>
  <si>
    <t>Ramsey</t>
  </si>
  <si>
    <t>MN_RAMSEY</t>
  </si>
  <si>
    <t>Red Lake</t>
  </si>
  <si>
    <t>MN_RED LAKE</t>
  </si>
  <si>
    <t>Redwood</t>
  </si>
  <si>
    <t>MN_REDWOOD</t>
  </si>
  <si>
    <t>Renville</t>
  </si>
  <si>
    <t>MN_RENVILLE</t>
  </si>
  <si>
    <t>MN_RICE</t>
  </si>
  <si>
    <t>Rock</t>
  </si>
  <si>
    <t>MN_ROCK</t>
  </si>
  <si>
    <t>Roseau</t>
  </si>
  <si>
    <t>MN_ROSEAU</t>
  </si>
  <si>
    <t>St. Louis</t>
  </si>
  <si>
    <t>MN_ST. LOUIS</t>
  </si>
  <si>
    <t>MN_SCOTT</t>
  </si>
  <si>
    <t>Sherburne</t>
  </si>
  <si>
    <t>MN_SHERBURNE</t>
  </si>
  <si>
    <t>Sibley</t>
  </si>
  <si>
    <t>MN_SIBLEY</t>
  </si>
  <si>
    <t>Stearns</t>
  </si>
  <si>
    <t>MN_STEARNS</t>
  </si>
  <si>
    <t>Steele</t>
  </si>
  <si>
    <t>MN_STEELE</t>
  </si>
  <si>
    <t>MN_STEVENS</t>
  </si>
  <si>
    <t>Swift</t>
  </si>
  <si>
    <t>MN_SWIFT</t>
  </si>
  <si>
    <t>MN_TODD</t>
  </si>
  <si>
    <t>Traverse</t>
  </si>
  <si>
    <t>MN_TRAVERSE</t>
  </si>
  <si>
    <t>Wabasha</t>
  </si>
  <si>
    <t>MN_WABASHA</t>
  </si>
  <si>
    <t>Wadena</t>
  </si>
  <si>
    <t>MN_WADENA</t>
  </si>
  <si>
    <t>Waseca</t>
  </si>
  <si>
    <t>MN_WASECA</t>
  </si>
  <si>
    <t>MN_WASHINGTON</t>
  </si>
  <si>
    <t>Watonwan</t>
  </si>
  <si>
    <t>MN_WATONWAN</t>
  </si>
  <si>
    <t>Wilkin</t>
  </si>
  <si>
    <t>MN_WILKIN</t>
  </si>
  <si>
    <t>Winona</t>
  </si>
  <si>
    <t>MN_WINONA</t>
  </si>
  <si>
    <t>MN_WRIGHT</t>
  </si>
  <si>
    <t>Yellow Medicine</t>
  </si>
  <si>
    <t>MN_YELLOW MEDICINE</t>
  </si>
  <si>
    <t>MS_ADAMS</t>
  </si>
  <si>
    <t>Alcorn</t>
  </si>
  <si>
    <t>MS_ALCORN</t>
  </si>
  <si>
    <t>Amite</t>
  </si>
  <si>
    <t>MS_AMITE</t>
  </si>
  <si>
    <t>Attala</t>
  </si>
  <si>
    <t>MS_ATTALA</t>
  </si>
  <si>
    <t>MS_BENTON</t>
  </si>
  <si>
    <t>Bolivar</t>
  </si>
  <si>
    <t>MS_BOLIVAR</t>
  </si>
  <si>
    <t>MS_CALHOUN</t>
  </si>
  <si>
    <t>MS_CARROLL</t>
  </si>
  <si>
    <t>MS_CHICKASAW</t>
  </si>
  <si>
    <t>MS_CHOCTAW</t>
  </si>
  <si>
    <t>Claiborne</t>
  </si>
  <si>
    <t>MS_CLAIBORNE</t>
  </si>
  <si>
    <t>MS_CLARKE</t>
  </si>
  <si>
    <t>MS_CLAY</t>
  </si>
  <si>
    <t>Coahoma</t>
  </si>
  <si>
    <t>MS_COAHOMA</t>
  </si>
  <si>
    <t>Copiah</t>
  </si>
  <si>
    <t>MS_COPIAH</t>
  </si>
  <si>
    <t>MS_COVINGTON</t>
  </si>
  <si>
    <t>De Soto</t>
  </si>
  <si>
    <t>MS_DE SOTO</t>
  </si>
  <si>
    <t>Forrest</t>
  </si>
  <si>
    <t>MS_FORREST</t>
  </si>
  <si>
    <t>MS_FRANKLIN</t>
  </si>
  <si>
    <t>George</t>
  </si>
  <si>
    <t>MS_GEORGE</t>
  </si>
  <si>
    <t>MS_GREENE</t>
  </si>
  <si>
    <t>Grenada</t>
  </si>
  <si>
    <t>MS_GRENADA</t>
  </si>
  <si>
    <t>MS_HANCOCK</t>
  </si>
  <si>
    <t>MS_HARRISON</t>
  </si>
  <si>
    <t>Hinds</t>
  </si>
  <si>
    <t>MS_HINDS</t>
  </si>
  <si>
    <t>MS_HOLMES</t>
  </si>
  <si>
    <t>Humphreys</t>
  </si>
  <si>
    <t>MS_HUMPHREYS</t>
  </si>
  <si>
    <t>Issaquena</t>
  </si>
  <si>
    <t>MS_ISSAQUENA</t>
  </si>
  <si>
    <t>Itawamba</t>
  </si>
  <si>
    <t>MS_ITAWAMBA</t>
  </si>
  <si>
    <t>MS_JACKSON</t>
  </si>
  <si>
    <t>MS_JASPER</t>
  </si>
  <si>
    <t>MS_JEFFERSON</t>
  </si>
  <si>
    <t>Jefferson Davis</t>
  </si>
  <si>
    <t>MS_JEFFERSON DAVIS</t>
  </si>
  <si>
    <t>MS_JONES</t>
  </si>
  <si>
    <t>Kemper</t>
  </si>
  <si>
    <t>MS_KEMPER</t>
  </si>
  <si>
    <t>MS_LAFAYETTE</t>
  </si>
  <si>
    <t>MS_LAMAR</t>
  </si>
  <si>
    <t>MS_LAUDERDALE</t>
  </si>
  <si>
    <t>MS_LAWRENCE</t>
  </si>
  <si>
    <t>Leake</t>
  </si>
  <si>
    <t>MS_LEAKE</t>
  </si>
  <si>
    <t>MS_LEE</t>
  </si>
  <si>
    <t>Leflore</t>
  </si>
  <si>
    <t>MS_LEFLORE</t>
  </si>
  <si>
    <t>MS_LINCOLN</t>
  </si>
  <si>
    <t>MS_LOWNDES</t>
  </si>
  <si>
    <t>MS_MADISON</t>
  </si>
  <si>
    <t>MS_MARION</t>
  </si>
  <si>
    <t>MS_MARSHALL</t>
  </si>
  <si>
    <t>MS_MONROE</t>
  </si>
  <si>
    <t>MS_MONTGOMERY</t>
  </si>
  <si>
    <t>Neshoba</t>
  </si>
  <si>
    <t>MS_NESHOBA</t>
  </si>
  <si>
    <t>MS_NEWTON</t>
  </si>
  <si>
    <t>Noxubee</t>
  </si>
  <si>
    <t>MS_NOXUBEE</t>
  </si>
  <si>
    <t>Oktibbeha</t>
  </si>
  <si>
    <t>MS_OKTIBBEHA</t>
  </si>
  <si>
    <t>Panola</t>
  </si>
  <si>
    <t>MS_PANOLA</t>
  </si>
  <si>
    <t>Pearl River</t>
  </si>
  <si>
    <t>MS_PEARL RIVER</t>
  </si>
  <si>
    <t>MS_PERRY</t>
  </si>
  <si>
    <t>MS_PIKE</t>
  </si>
  <si>
    <t>Pontotoc</t>
  </si>
  <si>
    <t>MS_PONTOTOC</t>
  </si>
  <si>
    <t>Prentiss</t>
  </si>
  <si>
    <t>MS_PRENTISS</t>
  </si>
  <si>
    <t>MS_QUITMAN</t>
  </si>
  <si>
    <t>Rankin</t>
  </si>
  <si>
    <t>MS_RANKIN</t>
  </si>
  <si>
    <t>MS_SCOTT</t>
  </si>
  <si>
    <t>Sharkey</t>
  </si>
  <si>
    <t>MS_SHARKEY</t>
  </si>
  <si>
    <t>MS_SIMPSON</t>
  </si>
  <si>
    <t>MS_SMITH</t>
  </si>
  <si>
    <t>MS_STONE</t>
  </si>
  <si>
    <t>Sunflower</t>
  </si>
  <si>
    <t>MS_SUNFLOWER</t>
  </si>
  <si>
    <t>Tallahatchie</t>
  </si>
  <si>
    <t>MS_TALLAHATCHIE</t>
  </si>
  <si>
    <t>Tate</t>
  </si>
  <si>
    <t>MS_TATE</t>
  </si>
  <si>
    <t>Tippah</t>
  </si>
  <si>
    <t>MS_TIPPAH</t>
  </si>
  <si>
    <t>Tishomingo</t>
  </si>
  <si>
    <t>MS_TISHOMINGO</t>
  </si>
  <si>
    <t>Tunica</t>
  </si>
  <si>
    <t>MS_TUNICA</t>
  </si>
  <si>
    <t>MS_UNION</t>
  </si>
  <si>
    <t>Walthall</t>
  </si>
  <si>
    <t>MS_WALTHALL</t>
  </si>
  <si>
    <t>MS_WARREN</t>
  </si>
  <si>
    <t>MS_WASHINGTON</t>
  </si>
  <si>
    <t>MS_WAYNE</t>
  </si>
  <si>
    <t>MS_WEBSTER</t>
  </si>
  <si>
    <t>MS_WILKINSON</t>
  </si>
  <si>
    <t>MS_WINSTON</t>
  </si>
  <si>
    <t>Yalobusha</t>
  </si>
  <si>
    <t>MS_YALOBUSHA</t>
  </si>
  <si>
    <t>Yazoo</t>
  </si>
  <si>
    <t>MS_YAZOO</t>
  </si>
  <si>
    <t>MO_ADAIR</t>
  </si>
  <si>
    <t>Andrew</t>
  </si>
  <si>
    <t>MO_ANDREW</t>
  </si>
  <si>
    <t>MO_ATCHISON</t>
  </si>
  <si>
    <t>Audrain</t>
  </si>
  <si>
    <t>MO_AUDRAIN</t>
  </si>
  <si>
    <t>MO_BARRY</t>
  </si>
  <si>
    <t>MO_BARTON</t>
  </si>
  <si>
    <t>Bates</t>
  </si>
  <si>
    <t>MO_BATES</t>
  </si>
  <si>
    <t>MO_BENTON</t>
  </si>
  <si>
    <t>Bollinger</t>
  </si>
  <si>
    <t>MO_BOLLINGER</t>
  </si>
  <si>
    <t>MO_BOONE</t>
  </si>
  <si>
    <t>MO_BUCHANAN</t>
  </si>
  <si>
    <t>MO_BUTLER</t>
  </si>
  <si>
    <t>MO_CALDWELL</t>
  </si>
  <si>
    <t>Callaway</t>
  </si>
  <si>
    <t>MO_CALLAWAY</t>
  </si>
  <si>
    <t>MO_CAMDEN</t>
  </si>
  <si>
    <t>Cape Girardeau</t>
  </si>
  <si>
    <t>MO_CAPE GIRARDEAU</t>
  </si>
  <si>
    <t>MO_CARROLL</t>
  </si>
  <si>
    <t>MO_CARTER</t>
  </si>
  <si>
    <t>MO_CASS</t>
  </si>
  <si>
    <t>MO_CEDAR</t>
  </si>
  <si>
    <t>Chariton</t>
  </si>
  <si>
    <t>MO_CHARITON</t>
  </si>
  <si>
    <t>MO_CHRISTIAN</t>
  </si>
  <si>
    <t>MO_CLARK</t>
  </si>
  <si>
    <t>MO_CLAY</t>
  </si>
  <si>
    <t>MO_CLINTON</t>
  </si>
  <si>
    <t>Cole</t>
  </si>
  <si>
    <t>MO_COLE</t>
  </si>
  <si>
    <t>Cooper</t>
  </si>
  <si>
    <t>MO_COOPER</t>
  </si>
  <si>
    <t>MO_CRAWFORD</t>
  </si>
  <si>
    <t>MO_DADE</t>
  </si>
  <si>
    <t>MO_DALLAS</t>
  </si>
  <si>
    <t>MO_DAVIESS</t>
  </si>
  <si>
    <t>MO_DEKALB</t>
  </si>
  <si>
    <t>Dent</t>
  </si>
  <si>
    <t>MO_DENT</t>
  </si>
  <si>
    <t>MO_DOUGLAS</t>
  </si>
  <si>
    <t>Dunklin</t>
  </si>
  <si>
    <t>MO_DUNKLIN</t>
  </si>
  <si>
    <t>MO_FRANKLIN</t>
  </si>
  <si>
    <t>Gasconade</t>
  </si>
  <si>
    <t>MO_GASCONADE</t>
  </si>
  <si>
    <t>Gentry</t>
  </si>
  <si>
    <t>MO_GENTRY</t>
  </si>
  <si>
    <t>MO_GREENE</t>
  </si>
  <si>
    <t>MO_GRUNDY</t>
  </si>
  <si>
    <t>MO_HARRISON</t>
  </si>
  <si>
    <t>MO_HENRY</t>
  </si>
  <si>
    <t>Hickory</t>
  </si>
  <si>
    <t>MO_HICKORY</t>
  </si>
  <si>
    <t>Holt</t>
  </si>
  <si>
    <t>MO_HOLT</t>
  </si>
  <si>
    <t>MO_HOWARD</t>
  </si>
  <si>
    <t>Howell</t>
  </si>
  <si>
    <t>MO_HOWELL</t>
  </si>
  <si>
    <t>MO_IRON</t>
  </si>
  <si>
    <t>MO_JACKSON</t>
  </si>
  <si>
    <t>MO_JASPER</t>
  </si>
  <si>
    <t>MO_JEFFERSON</t>
  </si>
  <si>
    <t>MO_JOHNSON</t>
  </si>
  <si>
    <t>MO_KNOX</t>
  </si>
  <si>
    <t>Laclede</t>
  </si>
  <si>
    <t>MO_LACLEDE</t>
  </si>
  <si>
    <t>MO_LAFAYETTE</t>
  </si>
  <si>
    <t>MO_LAWRENCE</t>
  </si>
  <si>
    <t>MO_LEWIS</t>
  </si>
  <si>
    <t>MO_LINCOLN</t>
  </si>
  <si>
    <t>MO_LINN</t>
  </si>
  <si>
    <t>MO_LIVINGSTON</t>
  </si>
  <si>
    <t>McDonald</t>
  </si>
  <si>
    <t>MO_MCDONALD</t>
  </si>
  <si>
    <t>MO_MACON</t>
  </si>
  <si>
    <t>MO_MADISON</t>
  </si>
  <si>
    <t>Maries</t>
  </si>
  <si>
    <t>MO_MARIES</t>
  </si>
  <si>
    <t>MO_MARION</t>
  </si>
  <si>
    <t>MO_MERCER</t>
  </si>
  <si>
    <t>MO_MILLER</t>
  </si>
  <si>
    <t>MO_MISSISSIPPI</t>
  </si>
  <si>
    <t>Moniteau</t>
  </si>
  <si>
    <t>MO_MONITEAU</t>
  </si>
  <si>
    <t>MO_MONROE</t>
  </si>
  <si>
    <t>MO_MONTGOMERY</t>
  </si>
  <si>
    <t>MO_MORGAN</t>
  </si>
  <si>
    <t>New Madrid</t>
  </si>
  <si>
    <t>MO_NEW MADRID</t>
  </si>
  <si>
    <t>MO_NEWTON</t>
  </si>
  <si>
    <t>Nodaway</t>
  </si>
  <si>
    <t>MO_NODAWAY</t>
  </si>
  <si>
    <t>MO_OREGON</t>
  </si>
  <si>
    <t>MO_OSAGE</t>
  </si>
  <si>
    <t>Ozark</t>
  </si>
  <si>
    <t>MO_OZARK</t>
  </si>
  <si>
    <t>Pemiscot</t>
  </si>
  <si>
    <t>MO_PEMISCOT</t>
  </si>
  <si>
    <t>MO_PERRY</t>
  </si>
  <si>
    <t>Pettis</t>
  </si>
  <si>
    <t>MO_PETTIS</t>
  </si>
  <si>
    <t>Phelps</t>
  </si>
  <si>
    <t>MO_PHELPS</t>
  </si>
  <si>
    <t>MO_PIKE</t>
  </si>
  <si>
    <t>Platte</t>
  </si>
  <si>
    <t>MO_PLATTE</t>
  </si>
  <si>
    <t>MO_POLK</t>
  </si>
  <si>
    <t>MO_PULASKI</t>
  </si>
  <si>
    <t>MO_PUTNAM</t>
  </si>
  <si>
    <t>Ralls</t>
  </si>
  <si>
    <t>MO_RALLS</t>
  </si>
  <si>
    <t>MO_RANDOLPH</t>
  </si>
  <si>
    <t>Ray</t>
  </si>
  <si>
    <t>MO_RAY</t>
  </si>
  <si>
    <t>Reynolds</t>
  </si>
  <si>
    <t>MO_REYNOLDS</t>
  </si>
  <si>
    <t>MO_RIPLEY</t>
  </si>
  <si>
    <t>St. Charles</t>
  </si>
  <si>
    <t>MO_ST. CHARLES</t>
  </si>
  <si>
    <t>MO_ST. CLAIR</t>
  </si>
  <si>
    <t>Ste. Genevieve</t>
  </si>
  <si>
    <t>MO_STE. GENEVIEVE</t>
  </si>
  <si>
    <t>St. Francois</t>
  </si>
  <si>
    <t>MO_ST. FRANCOIS</t>
  </si>
  <si>
    <t>MO_ST. LOUIS</t>
  </si>
  <si>
    <t>MO_SALINE</t>
  </si>
  <si>
    <t>MO_SCHUYLER</t>
  </si>
  <si>
    <t>Scotland</t>
  </si>
  <si>
    <t>MO_SCOTLAND</t>
  </si>
  <si>
    <t>MO_SCOTT</t>
  </si>
  <si>
    <t>Shannon</t>
  </si>
  <si>
    <t>MO_SHANNON</t>
  </si>
  <si>
    <t>MO_SHELBY</t>
  </si>
  <si>
    <t>Stoddard</t>
  </si>
  <si>
    <t>MO_STODDARD</t>
  </si>
  <si>
    <t>MO_STONE</t>
  </si>
  <si>
    <t>MO_SULLIVAN</t>
  </si>
  <si>
    <t>Taney</t>
  </si>
  <si>
    <t>MO_TANEY</t>
  </si>
  <si>
    <t>MO_TEXAS</t>
  </si>
  <si>
    <t>Vernon</t>
  </si>
  <si>
    <t>MO_VERNON</t>
  </si>
  <si>
    <t>MO_WARREN</t>
  </si>
  <si>
    <t>MO_WASHINGTON</t>
  </si>
  <si>
    <t>MO_WAYNE</t>
  </si>
  <si>
    <t>MO_WEBSTER</t>
  </si>
  <si>
    <t>MO_WORTH</t>
  </si>
  <si>
    <t>MO_WRIGHT</t>
  </si>
  <si>
    <t>St. Louis city</t>
  </si>
  <si>
    <t>MO_ST. LOUIS CITY</t>
  </si>
  <si>
    <t>Beaverhead</t>
  </si>
  <si>
    <t>MT_BEAVERHEAD</t>
  </si>
  <si>
    <t>Big Horn</t>
  </si>
  <si>
    <t>MT_BIG HORN</t>
  </si>
  <si>
    <t>MT_BLAINE</t>
  </si>
  <si>
    <t>Broadwater</t>
  </si>
  <si>
    <t>MT_BROADWATER</t>
  </si>
  <si>
    <t>Carbon</t>
  </si>
  <si>
    <t>MT_CARBON</t>
  </si>
  <si>
    <t>MT_CARTER</t>
  </si>
  <si>
    <t>Cascade</t>
  </si>
  <si>
    <t>MT_CASCADE</t>
  </si>
  <si>
    <t>Chouteau</t>
  </si>
  <si>
    <t>MT_CHOUTEAU</t>
  </si>
  <si>
    <t>MT_CUSTER</t>
  </si>
  <si>
    <t>Daniels</t>
  </si>
  <si>
    <t>MT_DANIELS</t>
  </si>
  <si>
    <t>MT_DAWSON</t>
  </si>
  <si>
    <t>Deer Lodge</t>
  </si>
  <si>
    <t>MT_DEER LODGE</t>
  </si>
  <si>
    <t>Fallon</t>
  </si>
  <si>
    <t>MT_FALLON</t>
  </si>
  <si>
    <t>Fergus</t>
  </si>
  <si>
    <t>MT_FERGUS</t>
  </si>
  <si>
    <t>Flathead</t>
  </si>
  <si>
    <t>MT_FLATHEAD</t>
  </si>
  <si>
    <t>MT_GALLATIN</t>
  </si>
  <si>
    <t>MT_GARFIELD</t>
  </si>
  <si>
    <t>Glacier</t>
  </si>
  <si>
    <t>MT_GLACIER</t>
  </si>
  <si>
    <t>Golden Valley</t>
  </si>
  <si>
    <t>MT_GOLDEN VALLEY</t>
  </si>
  <si>
    <t>Granite</t>
  </si>
  <si>
    <t>MT_GRANITE</t>
  </si>
  <si>
    <t>Hill</t>
  </si>
  <si>
    <t>MT_HILL</t>
  </si>
  <si>
    <t>MT_JEFFERSON</t>
  </si>
  <si>
    <t>Judith Basin</t>
  </si>
  <si>
    <t>MT_JUDITH BASIN</t>
  </si>
  <si>
    <t>MT_LAKE</t>
  </si>
  <si>
    <t>Lewis and Clark</t>
  </si>
  <si>
    <t>MT_LEWIS AND CLARK</t>
  </si>
  <si>
    <t>MT_LIBERTY</t>
  </si>
  <si>
    <t>MT_LINCOLN</t>
  </si>
  <si>
    <t>McCone</t>
  </si>
  <si>
    <t>MT_MCCONE</t>
  </si>
  <si>
    <t>MT_MADISON</t>
  </si>
  <si>
    <t>Meagher</t>
  </si>
  <si>
    <t>MT_MEAGHER</t>
  </si>
  <si>
    <t>MT_MINERAL</t>
  </si>
  <si>
    <t>Missoula</t>
  </si>
  <si>
    <t>MT_MISSOULA</t>
  </si>
  <si>
    <t>Musselshell</t>
  </si>
  <si>
    <t>MT_MUSSELSHELL</t>
  </si>
  <si>
    <t>MT_PARK</t>
  </si>
  <si>
    <t>Petroleum</t>
  </si>
  <si>
    <t>MT_PETROLEUM</t>
  </si>
  <si>
    <t>MT_PHILLIPS</t>
  </si>
  <si>
    <t>Pondera</t>
  </si>
  <si>
    <t>MT_PONDERA</t>
  </si>
  <si>
    <t>Powder River</t>
  </si>
  <si>
    <t>MT_POWDER RIVER</t>
  </si>
  <si>
    <t>MT_POWELL</t>
  </si>
  <si>
    <t>MT_PRAIRIE</t>
  </si>
  <si>
    <t>Ravalli</t>
  </si>
  <si>
    <t>MT_RAVALLI</t>
  </si>
  <si>
    <t>MT_RICHLAND</t>
  </si>
  <si>
    <t>Roosevelt</t>
  </si>
  <si>
    <t>MT_ROOSEVELT</t>
  </si>
  <si>
    <t>Rosebud</t>
  </si>
  <si>
    <t>MT_ROSEBUD</t>
  </si>
  <si>
    <t>Sanders</t>
  </si>
  <si>
    <t>MT_SANDERS</t>
  </si>
  <si>
    <t>MT_SHERIDAN</t>
  </si>
  <si>
    <t>Silver Bow</t>
  </si>
  <si>
    <t>MT_SILVER BOW</t>
  </si>
  <si>
    <t>Stillwater</t>
  </si>
  <si>
    <t>MT_STILLWATER</t>
  </si>
  <si>
    <t>Sweet Grass</t>
  </si>
  <si>
    <t>MT_SWEET GRASS</t>
  </si>
  <si>
    <t>MT_TETON</t>
  </si>
  <si>
    <t>Toole</t>
  </si>
  <si>
    <t>MT_TOOLE</t>
  </si>
  <si>
    <t>Treasure</t>
  </si>
  <si>
    <t>MT_TREASURE</t>
  </si>
  <si>
    <t>MT_VALLEY</t>
  </si>
  <si>
    <t>Wheatland</t>
  </si>
  <si>
    <t>MT_WHEATLAND</t>
  </si>
  <si>
    <t>Wibaux</t>
  </si>
  <si>
    <t>MT_WIBAUX</t>
  </si>
  <si>
    <t>Yellowstone</t>
  </si>
  <si>
    <t>MT_YELLOWSTONE</t>
  </si>
  <si>
    <t>Yellowstone National Park</t>
  </si>
  <si>
    <t>MT_YELLOWSTONE NATIONAL PARK</t>
  </si>
  <si>
    <t>NE_ADAMS</t>
  </si>
  <si>
    <t>Antelope</t>
  </si>
  <si>
    <t>NE_ANTELOPE</t>
  </si>
  <si>
    <t>Arthur</t>
  </si>
  <si>
    <t>NE_ARTHUR</t>
  </si>
  <si>
    <t>Banner</t>
  </si>
  <si>
    <t>NE_BANNER</t>
  </si>
  <si>
    <t>NE_BLAINE</t>
  </si>
  <si>
    <t>NE_BOONE</t>
  </si>
  <si>
    <t>Box Butte</t>
  </si>
  <si>
    <t>NE_BOX BUTTE</t>
  </si>
  <si>
    <t>NE_BOYD</t>
  </si>
  <si>
    <t>NE_BROWN</t>
  </si>
  <si>
    <t>Buffalo</t>
  </si>
  <si>
    <t>NE_BUFFALO</t>
  </si>
  <si>
    <t>Burt</t>
  </si>
  <si>
    <t>NE_BURT</t>
  </si>
  <si>
    <t>NE_BUTLER</t>
  </si>
  <si>
    <t>NE_CASS</t>
  </si>
  <si>
    <t>NE_CEDAR</t>
  </si>
  <si>
    <t>NE_CHASE</t>
  </si>
  <si>
    <t>Cherry</t>
  </si>
  <si>
    <t>NE_CHERRY</t>
  </si>
  <si>
    <t>NE_CHEYENNE</t>
  </si>
  <si>
    <t>NE_CLAY</t>
  </si>
  <si>
    <t>Colfax</t>
  </si>
  <si>
    <t>NE_COLFAX</t>
  </si>
  <si>
    <t>Cuming</t>
  </si>
  <si>
    <t>NE_CUMING</t>
  </si>
  <si>
    <t>NE_CUSTER</t>
  </si>
  <si>
    <t>NE_DAKOTA</t>
  </si>
  <si>
    <t>Dawes</t>
  </si>
  <si>
    <t>NE_DAWES</t>
  </si>
  <si>
    <t>NE_DAWSON</t>
  </si>
  <si>
    <t>Deuel</t>
  </si>
  <si>
    <t>NE_DEUEL</t>
  </si>
  <si>
    <t>Dixon</t>
  </si>
  <si>
    <t>NE_DIXON</t>
  </si>
  <si>
    <t>NE_DODGE</t>
  </si>
  <si>
    <t>NE_DOUGLAS</t>
  </si>
  <si>
    <t>Dundy</t>
  </si>
  <si>
    <t>NE_DUNDY</t>
  </si>
  <si>
    <t>NE_FILLMORE</t>
  </si>
  <si>
    <t>NE_FRANKLIN</t>
  </si>
  <si>
    <t>Frontier</t>
  </si>
  <si>
    <t>NE_FRONTIER</t>
  </si>
  <si>
    <t>Furnas</t>
  </si>
  <si>
    <t>NE_FURNAS</t>
  </si>
  <si>
    <t>Gage</t>
  </si>
  <si>
    <t>NE_GAGE</t>
  </si>
  <si>
    <t>Garden</t>
  </si>
  <si>
    <t>NE_GARDEN</t>
  </si>
  <si>
    <t>NE_GARFIELD</t>
  </si>
  <si>
    <t>Gosper</t>
  </si>
  <si>
    <t>NE_GOSPER</t>
  </si>
  <si>
    <t>NE_GRANT</t>
  </si>
  <si>
    <t>NE_GREELEY</t>
  </si>
  <si>
    <t>NE_HALL</t>
  </si>
  <si>
    <t>NE_HAMILTON</t>
  </si>
  <si>
    <t>NE_HARLAN</t>
  </si>
  <si>
    <t>Hayes</t>
  </si>
  <si>
    <t>NE_HAYES</t>
  </si>
  <si>
    <t>Hitchcock</t>
  </si>
  <si>
    <t>NE_HITCHCOCK</t>
  </si>
  <si>
    <t>NE_HOLT</t>
  </si>
  <si>
    <t>Hooker</t>
  </si>
  <si>
    <t>NE_HOOKER</t>
  </si>
  <si>
    <t>NE_HOWARD</t>
  </si>
  <si>
    <t>NE_JEFFERSON</t>
  </si>
  <si>
    <t>NE_JOHNSON</t>
  </si>
  <si>
    <t>Kearney</t>
  </si>
  <si>
    <t>NE_KEARNEY</t>
  </si>
  <si>
    <t>Keith</t>
  </si>
  <si>
    <t>NE_KEITH</t>
  </si>
  <si>
    <t>Keya Paha</t>
  </si>
  <si>
    <t>NE_KEYA PAHA</t>
  </si>
  <si>
    <t>Kimball</t>
  </si>
  <si>
    <t>NE_KIMBALL</t>
  </si>
  <si>
    <t>NE_KNOX</t>
  </si>
  <si>
    <t>Lancaster</t>
  </si>
  <si>
    <t>NE_LANCASTER</t>
  </si>
  <si>
    <t>NE_LINCOLN</t>
  </si>
  <si>
    <t>NE_LOGAN</t>
  </si>
  <si>
    <t>Loup</t>
  </si>
  <si>
    <t>NE_LOUP</t>
  </si>
  <si>
    <t>NE_MCPHERSON</t>
  </si>
  <si>
    <t>NE_MADISON</t>
  </si>
  <si>
    <t>Merrick</t>
  </si>
  <si>
    <t>NE_MERRICK</t>
  </si>
  <si>
    <t>Morrill</t>
  </si>
  <si>
    <t>NE_MORRILL</t>
  </si>
  <si>
    <t>Nance</t>
  </si>
  <si>
    <t>NE_NANCE</t>
  </si>
  <si>
    <t>NE_NEMAHA</t>
  </si>
  <si>
    <t>Nuckolls</t>
  </si>
  <si>
    <t>NE_NUCKOLLS</t>
  </si>
  <si>
    <t>Otoe</t>
  </si>
  <si>
    <t>NE_OTOE</t>
  </si>
  <si>
    <t>NE_PAWNEE</t>
  </si>
  <si>
    <t>Perkins</t>
  </si>
  <si>
    <t>NE_PERKINS</t>
  </si>
  <si>
    <t>NE_PHELPS</t>
  </si>
  <si>
    <t>NE_PIERCE</t>
  </si>
  <si>
    <t>NE_PLATTE</t>
  </si>
  <si>
    <t>NE_POLK</t>
  </si>
  <si>
    <t>Red Willow</t>
  </si>
  <si>
    <t>NE_RED WILLOW</t>
  </si>
  <si>
    <t>Richardson</t>
  </si>
  <si>
    <t>NE_RICHARDSON</t>
  </si>
  <si>
    <t>NE_ROCK</t>
  </si>
  <si>
    <t>NE_SALINE</t>
  </si>
  <si>
    <t>Sarpy</t>
  </si>
  <si>
    <t>NE_SARPY</t>
  </si>
  <si>
    <t>Saunders</t>
  </si>
  <si>
    <t>NE_SAUNDERS</t>
  </si>
  <si>
    <t>Scotts Bluff</t>
  </si>
  <si>
    <t>NE_SCOTTS BLUFF</t>
  </si>
  <si>
    <t>NE_SEWARD</t>
  </si>
  <si>
    <t>NE_SHERIDAN</t>
  </si>
  <si>
    <t>NE_SHERMAN</t>
  </si>
  <si>
    <t>NE_SIOUX</t>
  </si>
  <si>
    <t>NE_STANTON</t>
  </si>
  <si>
    <t>Thayer</t>
  </si>
  <si>
    <t>NE_THAYER</t>
  </si>
  <si>
    <t>NE_THOMAS</t>
  </si>
  <si>
    <t>Thurston</t>
  </si>
  <si>
    <t>NE_THURSTON</t>
  </si>
  <si>
    <t>NE_VALLEY</t>
  </si>
  <si>
    <t>NE_WASHINGTON</t>
  </si>
  <si>
    <t>NE_WAYNE</t>
  </si>
  <si>
    <t>NE_WEBSTER</t>
  </si>
  <si>
    <t>NE_WHEELER</t>
  </si>
  <si>
    <t>NE_YORK</t>
  </si>
  <si>
    <t>Churchill</t>
  </si>
  <si>
    <t>NV_CHURCHILL</t>
  </si>
  <si>
    <t>NV_CLARK</t>
  </si>
  <si>
    <t>NV_DOUGLAS</t>
  </si>
  <si>
    <t>Elko</t>
  </si>
  <si>
    <t>NV_ELKO</t>
  </si>
  <si>
    <t>Esmeralda</t>
  </si>
  <si>
    <t>NV_ESMERALDA</t>
  </si>
  <si>
    <t>Eureka</t>
  </si>
  <si>
    <t>NV_EUREKA</t>
  </si>
  <si>
    <t>NV_HUMBOLDT</t>
  </si>
  <si>
    <t>Lander</t>
  </si>
  <si>
    <t>NV_LANDER</t>
  </si>
  <si>
    <t>NV_LINCOLN</t>
  </si>
  <si>
    <t>NV_LYON</t>
  </si>
  <si>
    <t>NV_MINERAL</t>
  </si>
  <si>
    <t>Nye</t>
  </si>
  <si>
    <t>NV_NYE</t>
  </si>
  <si>
    <t>Pershing</t>
  </si>
  <si>
    <t>NV_PERSHING</t>
  </si>
  <si>
    <t>Storey</t>
  </si>
  <si>
    <t>NV_STOREY</t>
  </si>
  <si>
    <t>Washoe</t>
  </si>
  <si>
    <t>NV_WASHOE</t>
  </si>
  <si>
    <t>White Pine</t>
  </si>
  <si>
    <t>NV_WHITE PINE</t>
  </si>
  <si>
    <t>Carson City</t>
  </si>
  <si>
    <t>NV_CARSON CITY</t>
  </si>
  <si>
    <t>Belknap</t>
  </si>
  <si>
    <t>NH_BELKNAP</t>
  </si>
  <si>
    <t>NH_CARROLL</t>
  </si>
  <si>
    <t>Cheshire</t>
  </si>
  <si>
    <t>NH_CHESHIRE</t>
  </si>
  <si>
    <t>Coos</t>
  </si>
  <si>
    <t>NH_COOS</t>
  </si>
  <si>
    <t>Grafton</t>
  </si>
  <si>
    <t>NH_GRAFTON</t>
  </si>
  <si>
    <t>NH_HILLSBOROUGH</t>
  </si>
  <si>
    <t>Merrimack</t>
  </si>
  <si>
    <t>NH_MERRIMACK</t>
  </si>
  <si>
    <t>Rockingham</t>
  </si>
  <si>
    <t>NH_ROCKINGHAM</t>
  </si>
  <si>
    <t>Strafford</t>
  </si>
  <si>
    <t>NH_STRAFFORD</t>
  </si>
  <si>
    <t>NH_SULLIVAN</t>
  </si>
  <si>
    <t>Atlantic</t>
  </si>
  <si>
    <t>NJ_ATLANTIC</t>
  </si>
  <si>
    <t>Bergen</t>
  </si>
  <si>
    <t>NJ_BERGEN</t>
  </si>
  <si>
    <t>Burlington</t>
  </si>
  <si>
    <t>NJ_BURLINGTON</t>
  </si>
  <si>
    <t>NJ_CAMDEN</t>
  </si>
  <si>
    <t>Cape May</t>
  </si>
  <si>
    <t>NJ_CAPE MAY</t>
  </si>
  <si>
    <t>NJ_CUMBERLAND</t>
  </si>
  <si>
    <t>NJ_ESSEX</t>
  </si>
  <si>
    <t>Gloucester</t>
  </si>
  <si>
    <t>NJ_GLOUCESTER</t>
  </si>
  <si>
    <t>Hudson</t>
  </si>
  <si>
    <t>NJ_HUDSON</t>
  </si>
  <si>
    <t>Hunterdon</t>
  </si>
  <si>
    <t>NJ_HUNTERDON</t>
  </si>
  <si>
    <t>NJ_MERCER</t>
  </si>
  <si>
    <t>NJ_MIDDLESEX</t>
  </si>
  <si>
    <t>Monmouth</t>
  </si>
  <si>
    <t>NJ_MONMOUTH</t>
  </si>
  <si>
    <t>NJ_MORRIS</t>
  </si>
  <si>
    <t>Ocean</t>
  </si>
  <si>
    <t>NJ_OCEAN</t>
  </si>
  <si>
    <t>Passaic</t>
  </si>
  <si>
    <t>NJ_PASSAIC</t>
  </si>
  <si>
    <t>Salem</t>
  </si>
  <si>
    <t>NJ_SALEM</t>
  </si>
  <si>
    <t>NJ_SOMERSET</t>
  </si>
  <si>
    <t>NJ_SUSSEX</t>
  </si>
  <si>
    <t>NJ_UNION</t>
  </si>
  <si>
    <t>NJ_WARREN</t>
  </si>
  <si>
    <t>Bernalillo</t>
  </si>
  <si>
    <t>NM_BERNALILLO</t>
  </si>
  <si>
    <t>Catron</t>
  </si>
  <si>
    <t>NM_CATRON</t>
  </si>
  <si>
    <t>Chaves</t>
  </si>
  <si>
    <t>NM_CHAVES</t>
  </si>
  <si>
    <t>Cibola</t>
  </si>
  <si>
    <t>NM_CIBOLA</t>
  </si>
  <si>
    <t>NM_COLFAX</t>
  </si>
  <si>
    <t>Curry</t>
  </si>
  <si>
    <t>NM_CURRY</t>
  </si>
  <si>
    <t>DeBaca</t>
  </si>
  <si>
    <t>NM_DEBACA</t>
  </si>
  <si>
    <t>Dona Ana</t>
  </si>
  <si>
    <t>NM_DONA ANA</t>
  </si>
  <si>
    <t>Eddy</t>
  </si>
  <si>
    <t>NM_EDDY</t>
  </si>
  <si>
    <t>NM_GRANT</t>
  </si>
  <si>
    <t>Guadalupe</t>
  </si>
  <si>
    <t>NM_GUADALUPE</t>
  </si>
  <si>
    <t>Harding</t>
  </si>
  <si>
    <t>NM_HARDING</t>
  </si>
  <si>
    <t>Hidalgo</t>
  </si>
  <si>
    <t>NM_HIDALGO</t>
  </si>
  <si>
    <t>Lea</t>
  </si>
  <si>
    <t>NM_LEA</t>
  </si>
  <si>
    <t>NM_LINCOLN</t>
  </si>
  <si>
    <t>Los Alamos</t>
  </si>
  <si>
    <t>NM_LOS ALAMOS</t>
  </si>
  <si>
    <t>Luna</t>
  </si>
  <si>
    <t>NM_LUNA</t>
  </si>
  <si>
    <t>McKinley</t>
  </si>
  <si>
    <t>NM_MCKINLEY</t>
  </si>
  <si>
    <t>Mora</t>
  </si>
  <si>
    <t>NM_MORA</t>
  </si>
  <si>
    <t>NM_OTERO</t>
  </si>
  <si>
    <t>Quay</t>
  </si>
  <si>
    <t>NM_QUAY</t>
  </si>
  <si>
    <t>Rio Arriba</t>
  </si>
  <si>
    <t>NM_RIO ARRIBA</t>
  </si>
  <si>
    <t>NM_ROOSEVELT</t>
  </si>
  <si>
    <t>Sandoval</t>
  </si>
  <si>
    <t>NM_SANDOVAL</t>
  </si>
  <si>
    <t>NM_SAN JUAN</t>
  </si>
  <si>
    <t>NM_SAN MIGUEL</t>
  </si>
  <si>
    <t>Santa Fe</t>
  </si>
  <si>
    <t>NM_SANTA FE</t>
  </si>
  <si>
    <t>NM_SIERRA</t>
  </si>
  <si>
    <t>Socorro</t>
  </si>
  <si>
    <t>NM_SOCORRO</t>
  </si>
  <si>
    <t>Taos</t>
  </si>
  <si>
    <t>NM_TAOS</t>
  </si>
  <si>
    <t>Torrance</t>
  </si>
  <si>
    <t>NM_TORRANCE</t>
  </si>
  <si>
    <t>NM_UNION</t>
  </si>
  <si>
    <t>Valencia</t>
  </si>
  <si>
    <t>NM_VALENCIA</t>
  </si>
  <si>
    <t>Albany</t>
  </si>
  <si>
    <t>NY_ALBANY</t>
  </si>
  <si>
    <t>NY_ALLEGANY</t>
  </si>
  <si>
    <t>Bronx</t>
  </si>
  <si>
    <t>NY_BRONX</t>
  </si>
  <si>
    <t>Broome</t>
  </si>
  <si>
    <t>NY_BROOME</t>
  </si>
  <si>
    <t>Cattaraugus</t>
  </si>
  <si>
    <t>NY_CATTARAUGUS</t>
  </si>
  <si>
    <t>Cayuga</t>
  </si>
  <si>
    <t>NY_CAYUGA</t>
  </si>
  <si>
    <t>NY_CHAUTAUQUA</t>
  </si>
  <si>
    <t>Chemung</t>
  </si>
  <si>
    <t>NY_CHEMUNG</t>
  </si>
  <si>
    <t>Chenango</t>
  </si>
  <si>
    <t>NY_CHENANGO</t>
  </si>
  <si>
    <t>NY_CLINTON</t>
  </si>
  <si>
    <t>NY_COLUMBIA</t>
  </si>
  <si>
    <t>Cortland</t>
  </si>
  <si>
    <t>NY_CORTLAND</t>
  </si>
  <si>
    <t>NY_DELAWARE</t>
  </si>
  <si>
    <t>Dutchess</t>
  </si>
  <si>
    <t>NY_DUTCHESS</t>
  </si>
  <si>
    <t>Erie</t>
  </si>
  <si>
    <t>NY_ERIE</t>
  </si>
  <si>
    <t>NY_ESSEX</t>
  </si>
  <si>
    <t>NY_FRANKLIN</t>
  </si>
  <si>
    <t>NY_FULTON</t>
  </si>
  <si>
    <t>NY_GENESEE</t>
  </si>
  <si>
    <t>NY_GREENE</t>
  </si>
  <si>
    <t>NY_HAMILTON</t>
  </si>
  <si>
    <t>Herkimer</t>
  </si>
  <si>
    <t>NY_HERKIMER</t>
  </si>
  <si>
    <t>NY_JEFFERSON</t>
  </si>
  <si>
    <t>NY_KINGS</t>
  </si>
  <si>
    <t>NY_LEWIS</t>
  </si>
  <si>
    <t>NY_LIVINGSTON</t>
  </si>
  <si>
    <t>NY_MADISON</t>
  </si>
  <si>
    <t>NY_MONROE</t>
  </si>
  <si>
    <t>NY_MONTGOMERY</t>
  </si>
  <si>
    <t>NY_NASSAU</t>
  </si>
  <si>
    <t>NY_NEW YORK</t>
  </si>
  <si>
    <t>Niagara</t>
  </si>
  <si>
    <t>NY_NIAGARA</t>
  </si>
  <si>
    <t>NY_ONEIDA</t>
  </si>
  <si>
    <t>Onondaga</t>
  </si>
  <si>
    <t>NY_ONONDAGA</t>
  </si>
  <si>
    <t>Ontario</t>
  </si>
  <si>
    <t>NY_ONTARIO</t>
  </si>
  <si>
    <t>NY_ORANGE</t>
  </si>
  <si>
    <t>Orleans</t>
  </si>
  <si>
    <t>NY_ORLEANS</t>
  </si>
  <si>
    <t>Oswego</t>
  </si>
  <si>
    <t>NY_OSWEGO</t>
  </si>
  <si>
    <t>NY_OTSEGO</t>
  </si>
  <si>
    <t>NY_PUTNAM</t>
  </si>
  <si>
    <t>Queens</t>
  </si>
  <si>
    <t>NY_QUEENS</t>
  </si>
  <si>
    <t>Rensselaer</t>
  </si>
  <si>
    <t>NY_RENSSELAER</t>
  </si>
  <si>
    <t>NY_RICHMOND</t>
  </si>
  <si>
    <t>Rockland</t>
  </si>
  <si>
    <t>NY_ROCKLAND</t>
  </si>
  <si>
    <t>St. Lawrence</t>
  </si>
  <si>
    <t>NY_ST. LAWRENCE</t>
  </si>
  <si>
    <t>Saratoga</t>
  </si>
  <si>
    <t>NY_SARATOGA</t>
  </si>
  <si>
    <t>Schenectady</t>
  </si>
  <si>
    <t>NY_SCHENECTADY</t>
  </si>
  <si>
    <t>Schoharie</t>
  </si>
  <si>
    <t>NY_SCHOHARIE</t>
  </si>
  <si>
    <t>NY_SCHUYLER</t>
  </si>
  <si>
    <t>Seneca</t>
  </si>
  <si>
    <t>NY_SENECA</t>
  </si>
  <si>
    <t>NY_STEUBEN</t>
  </si>
  <si>
    <t>NY_SUFFOLK</t>
  </si>
  <si>
    <t>NY_SULLIVAN</t>
  </si>
  <si>
    <t>Tioga</t>
  </si>
  <si>
    <t>NY_TIOGA</t>
  </si>
  <si>
    <t>Tompkins</t>
  </si>
  <si>
    <t>NY_TOMPKINS</t>
  </si>
  <si>
    <t>Ulster</t>
  </si>
  <si>
    <t>NY_ULSTER</t>
  </si>
  <si>
    <t>NY_WARREN</t>
  </si>
  <si>
    <t>NY_WASHINGTON</t>
  </si>
  <si>
    <t>NY_WAYNE</t>
  </si>
  <si>
    <t>Westchester</t>
  </si>
  <si>
    <t>NY_WESTCHESTER</t>
  </si>
  <si>
    <t>NY_WYOMING</t>
  </si>
  <si>
    <t>Yates</t>
  </si>
  <si>
    <t>NY_YATES</t>
  </si>
  <si>
    <t>Alamance</t>
  </si>
  <si>
    <t>NC_ALAMANCE</t>
  </si>
  <si>
    <t>NC_ALEXANDER</t>
  </si>
  <si>
    <t>Alleghany</t>
  </si>
  <si>
    <t>NC_ALLEGHANY</t>
  </si>
  <si>
    <t>Anson</t>
  </si>
  <si>
    <t>NC_ANSON</t>
  </si>
  <si>
    <t>Ashe</t>
  </si>
  <si>
    <t>NC_ASHE</t>
  </si>
  <si>
    <t>Avery</t>
  </si>
  <si>
    <t>NC_AVERY</t>
  </si>
  <si>
    <t>Beaufort</t>
  </si>
  <si>
    <t>NC_BEAUFORT</t>
  </si>
  <si>
    <t>Bertie</t>
  </si>
  <si>
    <t>NC_BERTIE</t>
  </si>
  <si>
    <t>Bladen</t>
  </si>
  <si>
    <t>NC_BLADEN</t>
  </si>
  <si>
    <t>Brunswick</t>
  </si>
  <si>
    <t>NC_BRUNSWICK</t>
  </si>
  <si>
    <t>Buncombe</t>
  </si>
  <si>
    <t>NC_BUNCOMBE</t>
  </si>
  <si>
    <t>NC_BURKE</t>
  </si>
  <si>
    <t>Cabarrus</t>
  </si>
  <si>
    <t>NC_CABARRUS</t>
  </si>
  <si>
    <t>NC_CALDWELL</t>
  </si>
  <si>
    <t>NC_CAMDEN</t>
  </si>
  <si>
    <t>Carteret</t>
  </si>
  <si>
    <t>NC_CARTERET</t>
  </si>
  <si>
    <t>Caswell</t>
  </si>
  <si>
    <t>NC_CASWELL</t>
  </si>
  <si>
    <t>Catawba</t>
  </si>
  <si>
    <t>NC_CATAWBA</t>
  </si>
  <si>
    <t>NC_CHATHAM</t>
  </si>
  <si>
    <t>NC_CHEROKEE</t>
  </si>
  <si>
    <t>Chowan</t>
  </si>
  <si>
    <t>NC_CHOWAN</t>
  </si>
  <si>
    <t>NC_CLAY</t>
  </si>
  <si>
    <t>NC_CLEVELAND</t>
  </si>
  <si>
    <t>Columbus</t>
  </si>
  <si>
    <t>NC_COLUMBUS</t>
  </si>
  <si>
    <t>Craven</t>
  </si>
  <si>
    <t>NC_CRAVEN</t>
  </si>
  <si>
    <t>NC_CUMBERLAND</t>
  </si>
  <si>
    <t>Currituck</t>
  </si>
  <si>
    <t>NC_CURRITUCK</t>
  </si>
  <si>
    <t>Dare</t>
  </si>
  <si>
    <t>NC_DARE</t>
  </si>
  <si>
    <t>Davidson</t>
  </si>
  <si>
    <t>NC_DAVIDSON</t>
  </si>
  <si>
    <t>Davie</t>
  </si>
  <si>
    <t>NC_DAVIE</t>
  </si>
  <si>
    <t>Duplin</t>
  </si>
  <si>
    <t>NC_DUPLIN</t>
  </si>
  <si>
    <t>Durham</t>
  </si>
  <si>
    <t>NC_DURHAM</t>
  </si>
  <si>
    <t>Edgecombe</t>
  </si>
  <si>
    <t>NC_EDGECOMBE</t>
  </si>
  <si>
    <t>NC_FORSYTH</t>
  </si>
  <si>
    <t>NC_FRANKLIN</t>
  </si>
  <si>
    <t>Gaston</t>
  </si>
  <si>
    <t>NC_GASTON</t>
  </si>
  <si>
    <t>Gates</t>
  </si>
  <si>
    <t>NC_GATES</t>
  </si>
  <si>
    <t>NC_GRAHAM</t>
  </si>
  <si>
    <t>Granville</t>
  </si>
  <si>
    <t>NC_GRANVILLE</t>
  </si>
  <si>
    <t>NC_GREENE</t>
  </si>
  <si>
    <t>Guilford</t>
  </si>
  <si>
    <t>NC_GUILFORD</t>
  </si>
  <si>
    <t>Halifax</t>
  </si>
  <si>
    <t>NC_HALIFAX</t>
  </si>
  <si>
    <t>Harnett</t>
  </si>
  <si>
    <t>NC_HARNETT</t>
  </si>
  <si>
    <t>Haywood</t>
  </si>
  <si>
    <t>NC_HAYWOOD</t>
  </si>
  <si>
    <t>NC_HENDERSON</t>
  </si>
  <si>
    <t>Hertford</t>
  </si>
  <si>
    <t>NC_HERTFORD</t>
  </si>
  <si>
    <t>Hoke</t>
  </si>
  <si>
    <t>NC_HOKE</t>
  </si>
  <si>
    <t>Hyde</t>
  </si>
  <si>
    <t>NC_HYDE</t>
  </si>
  <si>
    <t>Iredell</t>
  </si>
  <si>
    <t>NC_IREDELL</t>
  </si>
  <si>
    <t>NC_JACKSON</t>
  </si>
  <si>
    <t>Johnston</t>
  </si>
  <si>
    <t>NC_JOHNSTON</t>
  </si>
  <si>
    <t>NC_JONES</t>
  </si>
  <si>
    <t>NC_LEE</t>
  </si>
  <si>
    <t>Lenoir</t>
  </si>
  <si>
    <t>NC_LENOIR</t>
  </si>
  <si>
    <t>NC_LINCOLN</t>
  </si>
  <si>
    <t>McDowell</t>
  </si>
  <si>
    <t>NC_MCDOWELL</t>
  </si>
  <si>
    <t>NC_MACON</t>
  </si>
  <si>
    <t>NC_MADISON</t>
  </si>
  <si>
    <t>NC_MARTIN</t>
  </si>
  <si>
    <t>Mecklenburg</t>
  </si>
  <si>
    <t>NC_MECKLENBURG</t>
  </si>
  <si>
    <t>NC_MITCHELL</t>
  </si>
  <si>
    <t>NC_MONTGOMERY</t>
  </si>
  <si>
    <t>Moore</t>
  </si>
  <si>
    <t>NC_MOORE</t>
  </si>
  <si>
    <t>Nash</t>
  </si>
  <si>
    <t>NC_NASH</t>
  </si>
  <si>
    <t>New Hanover</t>
  </si>
  <si>
    <t>NC_NEW HANOVER</t>
  </si>
  <si>
    <t>Northampton</t>
  </si>
  <si>
    <t>NC_NORTHAMPTON</t>
  </si>
  <si>
    <t>Onslow</t>
  </si>
  <si>
    <t>NC_ONSLOW</t>
  </si>
  <si>
    <t>NC_ORANGE</t>
  </si>
  <si>
    <t>Pamlico</t>
  </si>
  <si>
    <t>NC_PAMLICO</t>
  </si>
  <si>
    <t>Pasquotank</t>
  </si>
  <si>
    <t>NC_PASQUOTANK</t>
  </si>
  <si>
    <t>Pender</t>
  </si>
  <si>
    <t>NC_PENDER</t>
  </si>
  <si>
    <t>Perquimans</t>
  </si>
  <si>
    <t>NC_PERQUIMANS</t>
  </si>
  <si>
    <t>Person</t>
  </si>
  <si>
    <t>NC_PERSON</t>
  </si>
  <si>
    <t>Pitt</t>
  </si>
  <si>
    <t>NC_PITT</t>
  </si>
  <si>
    <t>NC_POLK</t>
  </si>
  <si>
    <t>NC_RANDOLPH</t>
  </si>
  <si>
    <t>NC_RICHMOND</t>
  </si>
  <si>
    <t>Robeson</t>
  </si>
  <si>
    <t>NC_ROBESON</t>
  </si>
  <si>
    <t>NC_ROCKINGHAM</t>
  </si>
  <si>
    <t>NC_ROWAN</t>
  </si>
  <si>
    <t>Rutherford</t>
  </si>
  <si>
    <t>NC_RUTHERFORD</t>
  </si>
  <si>
    <t>Sampson</t>
  </si>
  <si>
    <t>NC_SAMPSON</t>
  </si>
  <si>
    <t>NC_SCOTLAND</t>
  </si>
  <si>
    <t>Stanly</t>
  </si>
  <si>
    <t>NC_STANLY</t>
  </si>
  <si>
    <t>Stokes</t>
  </si>
  <si>
    <t>NC_STOKES</t>
  </si>
  <si>
    <t>Surry</t>
  </si>
  <si>
    <t>NC_SURRY</t>
  </si>
  <si>
    <t>Swain</t>
  </si>
  <si>
    <t>NC_SWAIN</t>
  </si>
  <si>
    <t>Transylvania</t>
  </si>
  <si>
    <t>NC_TRANSYLVANIA</t>
  </si>
  <si>
    <t>Tyrrell</t>
  </si>
  <si>
    <t>NC_TYRRELL</t>
  </si>
  <si>
    <t>NC_UNION</t>
  </si>
  <si>
    <t>Vance</t>
  </si>
  <si>
    <t>NC_VANCE</t>
  </si>
  <si>
    <t>Wake</t>
  </si>
  <si>
    <t>NC_WAKE</t>
  </si>
  <si>
    <t>NC_WARREN</t>
  </si>
  <si>
    <t>NC_WASHINGTON</t>
  </si>
  <si>
    <t>Watauga</t>
  </si>
  <si>
    <t>NC_WATAUGA</t>
  </si>
  <si>
    <t>NC_WAYNE</t>
  </si>
  <si>
    <t>NC_WILKES</t>
  </si>
  <si>
    <t>NC_WILSON</t>
  </si>
  <si>
    <t>Yadkin</t>
  </si>
  <si>
    <t>NC_YADKIN</t>
  </si>
  <si>
    <t>Yancey</t>
  </si>
  <si>
    <t>NC_YANCEY</t>
  </si>
  <si>
    <t>ND_ADAMS</t>
  </si>
  <si>
    <t>Barnes</t>
  </si>
  <si>
    <t>ND_BARNES</t>
  </si>
  <si>
    <t>Benson</t>
  </si>
  <si>
    <t>ND_BENSON</t>
  </si>
  <si>
    <t>Billings</t>
  </si>
  <si>
    <t>ND_BILLINGS</t>
  </si>
  <si>
    <t>Bottineau</t>
  </si>
  <si>
    <t>ND_BOTTINEAU</t>
  </si>
  <si>
    <t>Bowman</t>
  </si>
  <si>
    <t>ND_BOWMAN</t>
  </si>
  <si>
    <t>ND_BURKE</t>
  </si>
  <si>
    <t>Burleigh</t>
  </si>
  <si>
    <t>ND_BURLEIGH</t>
  </si>
  <si>
    <t>ND_CASS</t>
  </si>
  <si>
    <t>Cavalier</t>
  </si>
  <si>
    <t>ND_CAVALIER</t>
  </si>
  <si>
    <t>Dickey</t>
  </si>
  <si>
    <t>ND_DICKEY</t>
  </si>
  <si>
    <t>Divide</t>
  </si>
  <si>
    <t>ND_DIVIDE</t>
  </si>
  <si>
    <t>Dunn</t>
  </si>
  <si>
    <t>ND_DUNN</t>
  </si>
  <si>
    <t>ND_EDDY</t>
  </si>
  <si>
    <t>Emmons</t>
  </si>
  <si>
    <t>ND_EMMONS</t>
  </si>
  <si>
    <t>Foster</t>
  </si>
  <si>
    <t>ND_FOSTER</t>
  </si>
  <si>
    <t>ND_GOLDEN VALLEY</t>
  </si>
  <si>
    <t>Grand Forks</t>
  </si>
  <si>
    <t>ND_GRAND FORKS</t>
  </si>
  <si>
    <t>ND_GRANT</t>
  </si>
  <si>
    <t>Griggs</t>
  </si>
  <si>
    <t>ND_GRIGGS</t>
  </si>
  <si>
    <t>Hettinger</t>
  </si>
  <si>
    <t>ND_HETTINGER</t>
  </si>
  <si>
    <t>Kidder</t>
  </si>
  <si>
    <t>ND_KIDDER</t>
  </si>
  <si>
    <t>LaMoure</t>
  </si>
  <si>
    <t>ND_LAMOURE</t>
  </si>
  <si>
    <t>ND_LOGAN</t>
  </si>
  <si>
    <t>ND_MCHENRY</t>
  </si>
  <si>
    <t>ND_MCINTOSH</t>
  </si>
  <si>
    <t>McKenzie</t>
  </si>
  <si>
    <t>ND_MCKENZIE</t>
  </si>
  <si>
    <t>ND_MCLEAN</t>
  </si>
  <si>
    <t>ND_MERCER</t>
  </si>
  <si>
    <t>ND_MORTON</t>
  </si>
  <si>
    <t>Mountrail</t>
  </si>
  <si>
    <t>ND_MOUNTRAIL</t>
  </si>
  <si>
    <t>ND_NELSON</t>
  </si>
  <si>
    <t>Oliver</t>
  </si>
  <si>
    <t>ND_OLIVER</t>
  </si>
  <si>
    <t>Pembina</t>
  </si>
  <si>
    <t>ND_PEMBINA</t>
  </si>
  <si>
    <t>ND_PIERCE</t>
  </si>
  <si>
    <t>ND_RAMSEY</t>
  </si>
  <si>
    <t>Ransom</t>
  </si>
  <si>
    <t>ND_RANSOM</t>
  </si>
  <si>
    <t>ND_RENVILLE</t>
  </si>
  <si>
    <t>ND_RICHLAND</t>
  </si>
  <si>
    <t>Rolette</t>
  </si>
  <si>
    <t>ND_ROLETTE</t>
  </si>
  <si>
    <t>Sargent</t>
  </si>
  <si>
    <t>ND_SARGENT</t>
  </si>
  <si>
    <t>ND_SHERIDAN</t>
  </si>
  <si>
    <t>ND_SIOUX</t>
  </si>
  <si>
    <t>Slope</t>
  </si>
  <si>
    <t>ND_SLOPE</t>
  </si>
  <si>
    <t>ND_STARK</t>
  </si>
  <si>
    <t>ND_STEELE</t>
  </si>
  <si>
    <t>Stutsman</t>
  </si>
  <si>
    <t>ND_STUTSMAN</t>
  </si>
  <si>
    <t>Towner</t>
  </si>
  <si>
    <t>ND_TOWNER</t>
  </si>
  <si>
    <t>Traill</t>
  </si>
  <si>
    <t>ND_TRAILL</t>
  </si>
  <si>
    <t>Walsh</t>
  </si>
  <si>
    <t>ND_WALSH</t>
  </si>
  <si>
    <t>Ward</t>
  </si>
  <si>
    <t>ND_WARD</t>
  </si>
  <si>
    <t>ND_WELLS</t>
  </si>
  <si>
    <t>Williams</t>
  </si>
  <si>
    <t>ND_WILLIAMS</t>
  </si>
  <si>
    <t>OH_ADAMS</t>
  </si>
  <si>
    <t>OH_ALLEN</t>
  </si>
  <si>
    <t>Ashland</t>
  </si>
  <si>
    <t>OH_ASHLAND</t>
  </si>
  <si>
    <t>Ashtabula</t>
  </si>
  <si>
    <t>OH_ASHTABULA</t>
  </si>
  <si>
    <t>Athens</t>
  </si>
  <si>
    <t>OH_ATHENS</t>
  </si>
  <si>
    <t>Auglaize</t>
  </si>
  <si>
    <t>OH_AUGLAIZE</t>
  </si>
  <si>
    <t>Belmont</t>
  </si>
  <si>
    <t>OH_BELMONT</t>
  </si>
  <si>
    <t>OH_BROWN</t>
  </si>
  <si>
    <t>OH_BUTLER</t>
  </si>
  <si>
    <t>OH_CARROLL</t>
  </si>
  <si>
    <t>OH_CHAMPAIGN</t>
  </si>
  <si>
    <t>OH_CLARK</t>
  </si>
  <si>
    <t>Clermont</t>
  </si>
  <si>
    <t>OH_CLERMONT</t>
  </si>
  <si>
    <t>OH_CLINTON</t>
  </si>
  <si>
    <t>Columbiana</t>
  </si>
  <si>
    <t>OH_COLUMBIANA</t>
  </si>
  <si>
    <t>Coshocton</t>
  </si>
  <si>
    <t>OH_COSHOCTON</t>
  </si>
  <si>
    <t>OH_CRAWFORD</t>
  </si>
  <si>
    <t>Cuyahoga</t>
  </si>
  <si>
    <t>OH_CUYAHOGA</t>
  </si>
  <si>
    <t>Darke</t>
  </si>
  <si>
    <t>OH_DARKE</t>
  </si>
  <si>
    <t>Defiance</t>
  </si>
  <si>
    <t>OH_DEFIANCE</t>
  </si>
  <si>
    <t>OH_DELAWARE</t>
  </si>
  <si>
    <t>OH_ERIE</t>
  </si>
  <si>
    <t>OH_FAIRFIELD</t>
  </si>
  <si>
    <t>OH_FAYETTE</t>
  </si>
  <si>
    <t>OH_FRANKLIN</t>
  </si>
  <si>
    <t>OH_FULTON</t>
  </si>
  <si>
    <t>Gallia</t>
  </si>
  <si>
    <t>OH_GALLIA</t>
  </si>
  <si>
    <t>Geauga</t>
  </si>
  <si>
    <t>OH_GEAUGA</t>
  </si>
  <si>
    <t>OH_GREENE</t>
  </si>
  <si>
    <t>Guernsey</t>
  </si>
  <si>
    <t>OH_GUERNSEY</t>
  </si>
  <si>
    <t>OH_HAMILTON</t>
  </si>
  <si>
    <t>OH_HANCOCK</t>
  </si>
  <si>
    <t>OH_HARDIN</t>
  </si>
  <si>
    <t>OH_HARRISON</t>
  </si>
  <si>
    <t>OH_HENRY</t>
  </si>
  <si>
    <t>Highland</t>
  </si>
  <si>
    <t>OH_HIGHLAND</t>
  </si>
  <si>
    <t>Hocking</t>
  </si>
  <si>
    <t>OH_HOCKING</t>
  </si>
  <si>
    <t>OH_HOLMES</t>
  </si>
  <si>
    <t>OH_HURON</t>
  </si>
  <si>
    <t>OH_JACKSON</t>
  </si>
  <si>
    <t>OH_JEFFERSON</t>
  </si>
  <si>
    <t>OH_KNOX</t>
  </si>
  <si>
    <t>OH_LAKE</t>
  </si>
  <si>
    <t>OH_LAWRENCE</t>
  </si>
  <si>
    <t>Licking</t>
  </si>
  <si>
    <t>OH_LICKING</t>
  </si>
  <si>
    <t>OH_LOGAN</t>
  </si>
  <si>
    <t>Lorain</t>
  </si>
  <si>
    <t>OH_LORAIN</t>
  </si>
  <si>
    <t>OH_LUCAS</t>
  </si>
  <si>
    <t>OH_MADISON</t>
  </si>
  <si>
    <t>Mahoning</t>
  </si>
  <si>
    <t>OH_MAHONING</t>
  </si>
  <si>
    <t>OH_MARION</t>
  </si>
  <si>
    <t>Medina</t>
  </si>
  <si>
    <t>OH_MEDINA</t>
  </si>
  <si>
    <t>Meigs</t>
  </si>
  <si>
    <t>OH_MEIGS</t>
  </si>
  <si>
    <t>OH_MERCER</t>
  </si>
  <si>
    <t>OH_MIAMI</t>
  </si>
  <si>
    <t>OH_MONROE</t>
  </si>
  <si>
    <t>OH_MONTGOMERY</t>
  </si>
  <si>
    <t>OH_MORGAN</t>
  </si>
  <si>
    <t>Morrow</t>
  </si>
  <si>
    <t>OH_MORROW</t>
  </si>
  <si>
    <t>Muskingum</t>
  </si>
  <si>
    <t>OH_MUSKINGUM</t>
  </si>
  <si>
    <t>OH_NOBLE</t>
  </si>
  <si>
    <t>OH_OTTAWA</t>
  </si>
  <si>
    <t>OH_PAULDING</t>
  </si>
  <si>
    <t>OH_PERRY</t>
  </si>
  <si>
    <t>Pickaway</t>
  </si>
  <si>
    <t>OH_PICKAWAY</t>
  </si>
  <si>
    <t>OH_PIKE</t>
  </si>
  <si>
    <t>Portage</t>
  </si>
  <si>
    <t>OH_PORTAGE</t>
  </si>
  <si>
    <t>Preble</t>
  </si>
  <si>
    <t>OH_PREBLE</t>
  </si>
  <si>
    <t>OH_PUTNAM</t>
  </si>
  <si>
    <t>OH_RICHLAND</t>
  </si>
  <si>
    <t>Ross</t>
  </si>
  <si>
    <t>OH_ROSS</t>
  </si>
  <si>
    <t>Sandusky</t>
  </si>
  <si>
    <t>OH_SANDUSKY</t>
  </si>
  <si>
    <t>Scioto</t>
  </si>
  <si>
    <t>OH_SCIOTO</t>
  </si>
  <si>
    <t>OH_SENECA</t>
  </si>
  <si>
    <t>OH_SHELBY</t>
  </si>
  <si>
    <t>OH_STARK</t>
  </si>
  <si>
    <t>OH_SUMMIT</t>
  </si>
  <si>
    <t>Trumbull</t>
  </si>
  <si>
    <t>OH_TRUMBULL</t>
  </si>
  <si>
    <t>Tuscarawas</t>
  </si>
  <si>
    <t>OH_TUSCARAWAS</t>
  </si>
  <si>
    <t>OH_UNION</t>
  </si>
  <si>
    <t>Van Wert</t>
  </si>
  <si>
    <t>OH_VAN WERT</t>
  </si>
  <si>
    <t>Vinton</t>
  </si>
  <si>
    <t>OH_VINTON</t>
  </si>
  <si>
    <t>OH_WARREN</t>
  </si>
  <si>
    <t>OH_WASHINGTON</t>
  </si>
  <si>
    <t>OH_WAYNE</t>
  </si>
  <si>
    <t>OH_WILLIAMS</t>
  </si>
  <si>
    <t>Wood</t>
  </si>
  <si>
    <t>OH_WOOD</t>
  </si>
  <si>
    <t>Wyandot</t>
  </si>
  <si>
    <t>OH_WYANDOT</t>
  </si>
  <si>
    <t>OK_ADAIR</t>
  </si>
  <si>
    <t>Alfalfa</t>
  </si>
  <si>
    <t>OK_ALFALFA</t>
  </si>
  <si>
    <t>Atoka</t>
  </si>
  <si>
    <t>OK_ATOKA</t>
  </si>
  <si>
    <t>Beaver</t>
  </si>
  <si>
    <t>OK_BEAVER</t>
  </si>
  <si>
    <t>Beckham</t>
  </si>
  <si>
    <t>OK_BECKHAM</t>
  </si>
  <si>
    <t>OK_BLAINE</t>
  </si>
  <si>
    <t>OK_BRYAN</t>
  </si>
  <si>
    <t>Caddo</t>
  </si>
  <si>
    <t>OK_CADDO</t>
  </si>
  <si>
    <t>Canadian</t>
  </si>
  <si>
    <t>OK_CANADIAN</t>
  </si>
  <si>
    <t>OK_CARTER</t>
  </si>
  <si>
    <t>OK_CHEROKEE</t>
  </si>
  <si>
    <t>OK_CHOCTAW</t>
  </si>
  <si>
    <t>Cimarron</t>
  </si>
  <si>
    <t>OK_CIMARRON</t>
  </si>
  <si>
    <t>OK_CLEVELAND</t>
  </si>
  <si>
    <t>Coal</t>
  </si>
  <si>
    <t>OK_COAL</t>
  </si>
  <si>
    <t>OK_COMANCHE</t>
  </si>
  <si>
    <t>Cotton</t>
  </si>
  <si>
    <t>OK_COTTON</t>
  </si>
  <si>
    <t>Craig</t>
  </si>
  <si>
    <t>OK_CRAIG</t>
  </si>
  <si>
    <t>Creek</t>
  </si>
  <si>
    <t>OK_CREEK</t>
  </si>
  <si>
    <t>OK_CUSTER</t>
  </si>
  <si>
    <t>OK_DELAWARE</t>
  </si>
  <si>
    <t>Dewey</t>
  </si>
  <si>
    <t>OK_DEWEY</t>
  </si>
  <si>
    <t>OK_ELLIS</t>
  </si>
  <si>
    <t>OK_GARFIELD</t>
  </si>
  <si>
    <t>Garvin</t>
  </si>
  <si>
    <t>OK_GARVIN</t>
  </si>
  <si>
    <t>OK_GRADY</t>
  </si>
  <si>
    <t>OK_GRANT</t>
  </si>
  <si>
    <t>Greer</t>
  </si>
  <si>
    <t>OK_GREER</t>
  </si>
  <si>
    <t>Harmon</t>
  </si>
  <si>
    <t>OK_HARMON</t>
  </si>
  <si>
    <t>OK_HARPER</t>
  </si>
  <si>
    <t>OK_HASKELL</t>
  </si>
  <si>
    <t>Hughes</t>
  </si>
  <si>
    <t>OK_HUGHES</t>
  </si>
  <si>
    <t>OK_JACKSON</t>
  </si>
  <si>
    <t>OK_JEFFERSON</t>
  </si>
  <si>
    <t>OK_JOHNSTON</t>
  </si>
  <si>
    <t>Kay</t>
  </si>
  <si>
    <t>OK_KAY</t>
  </si>
  <si>
    <t>Kingfisher</t>
  </si>
  <si>
    <t>OK_KINGFISHER</t>
  </si>
  <si>
    <t>OK_KIOWA</t>
  </si>
  <si>
    <t>Latimer</t>
  </si>
  <si>
    <t>OK_LATIMER</t>
  </si>
  <si>
    <t>Le Flore</t>
  </si>
  <si>
    <t>OK_LE FLORE</t>
  </si>
  <si>
    <t>OK_LINCOLN</t>
  </si>
  <si>
    <t>OK_LOGAN</t>
  </si>
  <si>
    <t>Love</t>
  </si>
  <si>
    <t>OK_LOVE</t>
  </si>
  <si>
    <t>McClain</t>
  </si>
  <si>
    <t>OK_MCCLAIN</t>
  </si>
  <si>
    <t>McCurtain</t>
  </si>
  <si>
    <t>OK_MCCURTAIN</t>
  </si>
  <si>
    <t>OK_MCINTOSH</t>
  </si>
  <si>
    <t>Major</t>
  </si>
  <si>
    <t>OK_MAJOR</t>
  </si>
  <si>
    <t>OK_MARSHALL</t>
  </si>
  <si>
    <t>Mayes</t>
  </si>
  <si>
    <t>OK_MAYES</t>
  </si>
  <si>
    <t>OK_MURRAY</t>
  </si>
  <si>
    <t>Muskogee</t>
  </si>
  <si>
    <t>OK_MUSKOGEE</t>
  </si>
  <si>
    <t>OK_NOBLE</t>
  </si>
  <si>
    <t>Nowata</t>
  </si>
  <si>
    <t>OK_NOWATA</t>
  </si>
  <si>
    <t>Okfuskee</t>
  </si>
  <si>
    <t>OK_OKFUSKEE</t>
  </si>
  <si>
    <t>OK_OKLAHOMA</t>
  </si>
  <si>
    <t>Okmulgee</t>
  </si>
  <si>
    <t>OK_OKMULGEE</t>
  </si>
  <si>
    <t>OK_OSAGE</t>
  </si>
  <si>
    <t>OK_OTTAWA</t>
  </si>
  <si>
    <t>OK_PAWNEE</t>
  </si>
  <si>
    <t>Payne</t>
  </si>
  <si>
    <t>OK_PAYNE</t>
  </si>
  <si>
    <t>Pittsburg</t>
  </si>
  <si>
    <t>OK_PITTSBURG</t>
  </si>
  <si>
    <t>OK_PONTOTOC</t>
  </si>
  <si>
    <t>OK_POTTAWATOMIE</t>
  </si>
  <si>
    <t>Pushmataha</t>
  </si>
  <si>
    <t>OK_PUSHMATAHA</t>
  </si>
  <si>
    <t>Roger Mills</t>
  </si>
  <si>
    <t>OK_ROGER MILLS</t>
  </si>
  <si>
    <t>Rogers</t>
  </si>
  <si>
    <t>OK_ROGERS</t>
  </si>
  <si>
    <t>OK_SEMINOLE</t>
  </si>
  <si>
    <t>Sequoyah</t>
  </si>
  <si>
    <t>OK_SEQUOYAH</t>
  </si>
  <si>
    <t>OK_STEPHENS</t>
  </si>
  <si>
    <t>OK_TEXAS</t>
  </si>
  <si>
    <t>Tillman</t>
  </si>
  <si>
    <t>OK_TILLMAN</t>
  </si>
  <si>
    <t>Tulsa</t>
  </si>
  <si>
    <t>OK_TULSA</t>
  </si>
  <si>
    <t>Wagoner</t>
  </si>
  <si>
    <t>OK_WAGONER</t>
  </si>
  <si>
    <t>OK_WASHINGTON</t>
  </si>
  <si>
    <t>Washita</t>
  </si>
  <si>
    <t>OK_WASHITA</t>
  </si>
  <si>
    <t>Woods</t>
  </si>
  <si>
    <t>OK_WOODS</t>
  </si>
  <si>
    <t>Woodward</t>
  </si>
  <si>
    <t>OK_WOODWARD</t>
  </si>
  <si>
    <t>OR_BAKER</t>
  </si>
  <si>
    <t>OR_BENTON</t>
  </si>
  <si>
    <t>Clackamas</t>
  </si>
  <si>
    <t>OR_CLACKAMAS</t>
  </si>
  <si>
    <t>Clatsop</t>
  </si>
  <si>
    <t>OR_CLATSOP</t>
  </si>
  <si>
    <t>OR_COLUMBIA</t>
  </si>
  <si>
    <t>OR_COOS</t>
  </si>
  <si>
    <t>Crook</t>
  </si>
  <si>
    <t>OR_CROOK</t>
  </si>
  <si>
    <t>OR_CURRY</t>
  </si>
  <si>
    <t>Deschutes</t>
  </si>
  <si>
    <t>OR_DESCHUTES</t>
  </si>
  <si>
    <t>OR_DOUGLAS</t>
  </si>
  <si>
    <t>Gilliam</t>
  </si>
  <si>
    <t>OR_GILLIAM</t>
  </si>
  <si>
    <t>OR_GRANT</t>
  </si>
  <si>
    <t>Harney</t>
  </si>
  <si>
    <t>OR_HARNEY</t>
  </si>
  <si>
    <t>Hood River</t>
  </si>
  <si>
    <t>OR_HOOD RIVER</t>
  </si>
  <si>
    <t>OR_JACKSON</t>
  </si>
  <si>
    <t>OR_JEFFERSON</t>
  </si>
  <si>
    <t>Josephine</t>
  </si>
  <si>
    <t>OR_JOSEPHINE</t>
  </si>
  <si>
    <t>Klamath</t>
  </si>
  <si>
    <t>OR_KLAMATH</t>
  </si>
  <si>
    <t>OR_LAKE</t>
  </si>
  <si>
    <t>OR_LANE</t>
  </si>
  <si>
    <t>OR_LINCOLN</t>
  </si>
  <si>
    <t>OR_LINN</t>
  </si>
  <si>
    <t>Malheur</t>
  </si>
  <si>
    <t>OR_MALHEUR</t>
  </si>
  <si>
    <t>OR_MARION</t>
  </si>
  <si>
    <t>OR_MORROW</t>
  </si>
  <si>
    <t>Multnomah</t>
  </si>
  <si>
    <t>OR_MULTNOMAH</t>
  </si>
  <si>
    <t>OR_POLK</t>
  </si>
  <si>
    <t>OR_SHERMAN</t>
  </si>
  <si>
    <t>Tillamook</t>
  </si>
  <si>
    <t>OR_TILLAMOOK</t>
  </si>
  <si>
    <t>Umatilla</t>
  </si>
  <si>
    <t>OR_UMATILLA</t>
  </si>
  <si>
    <t>OR_UNION</t>
  </si>
  <si>
    <t>Wallowa</t>
  </si>
  <si>
    <t>OR_WALLOWA</t>
  </si>
  <si>
    <t>Wasco</t>
  </si>
  <si>
    <t>OR_WASCO</t>
  </si>
  <si>
    <t>OR_WASHINGTON</t>
  </si>
  <si>
    <t>OR_WHEELER</t>
  </si>
  <si>
    <t>Yamhill</t>
  </si>
  <si>
    <t>OR_YAMHILL</t>
  </si>
  <si>
    <t>PA_ADAMS</t>
  </si>
  <si>
    <t>Allegheny</t>
  </si>
  <si>
    <t>PA_ALLEGHENY</t>
  </si>
  <si>
    <t>Armstrong</t>
  </si>
  <si>
    <t>PA_ARMSTRONG</t>
  </si>
  <si>
    <t>PA_BEAVER</t>
  </si>
  <si>
    <t>Bedford</t>
  </si>
  <si>
    <t>PA_BEDFORD</t>
  </si>
  <si>
    <t>Berks</t>
  </si>
  <si>
    <t>PA_BERKS</t>
  </si>
  <si>
    <t>Blair</t>
  </si>
  <si>
    <t>PA_BLAIR</t>
  </si>
  <si>
    <t>PA_BRADFORD</t>
  </si>
  <si>
    <t>Bucks</t>
  </si>
  <si>
    <t>PA_BUCKS</t>
  </si>
  <si>
    <t>PA_BUTLER</t>
  </si>
  <si>
    <t>Cambria</t>
  </si>
  <si>
    <t>PA_CAMBRIA</t>
  </si>
  <si>
    <t>Cameron</t>
  </si>
  <si>
    <t>PA_CAMERON</t>
  </si>
  <si>
    <t>PA_CARBON</t>
  </si>
  <si>
    <t>Centre</t>
  </si>
  <si>
    <t>PA_CENTRE</t>
  </si>
  <si>
    <t>Chester</t>
  </si>
  <si>
    <t>PA_CHESTER</t>
  </si>
  <si>
    <t>Clarion</t>
  </si>
  <si>
    <t>PA_CLARION</t>
  </si>
  <si>
    <t>Clearfield</t>
  </si>
  <si>
    <t>PA_CLEARFIELD</t>
  </si>
  <si>
    <t>PA_CLINTON</t>
  </si>
  <si>
    <t>PA_COLUMBIA</t>
  </si>
  <si>
    <t>PA_CRAWFORD</t>
  </si>
  <si>
    <t>PA_CUMBERLAND</t>
  </si>
  <si>
    <t>Dauphin</t>
  </si>
  <si>
    <t>PA_DAUPHIN</t>
  </si>
  <si>
    <t>PA_DELAWARE</t>
  </si>
  <si>
    <t>PA_ELK</t>
  </si>
  <si>
    <t>PA_ERIE</t>
  </si>
  <si>
    <t>PA_FAYETTE</t>
  </si>
  <si>
    <t>Forest</t>
  </si>
  <si>
    <t>PA_FOREST</t>
  </si>
  <si>
    <t>PA_FRANKLIN</t>
  </si>
  <si>
    <t>PA_FULTON</t>
  </si>
  <si>
    <t>PA_GREENE</t>
  </si>
  <si>
    <t>Huntingdon</t>
  </si>
  <si>
    <t>PA_HUNTINGDON</t>
  </si>
  <si>
    <t>PA_INDIANA</t>
  </si>
  <si>
    <t>PA_JEFFERSON</t>
  </si>
  <si>
    <t>Juniata</t>
  </si>
  <si>
    <t>PA_JUNIATA</t>
  </si>
  <si>
    <t>Lackawanna</t>
  </si>
  <si>
    <t>PA_LACKAWANNA</t>
  </si>
  <si>
    <t>PA_LANCASTER</t>
  </si>
  <si>
    <t>PA_LAWRENCE</t>
  </si>
  <si>
    <t>Lebanon</t>
  </si>
  <si>
    <t>PA_LEBANON</t>
  </si>
  <si>
    <t>Lehigh</t>
  </si>
  <si>
    <t>PA_LEHIGH</t>
  </si>
  <si>
    <t>Luzerne</t>
  </si>
  <si>
    <t>PA_LUZERNE</t>
  </si>
  <si>
    <t>Lycoming</t>
  </si>
  <si>
    <t>PA_LYCOMING</t>
  </si>
  <si>
    <t>Mc Kean</t>
  </si>
  <si>
    <t>PA_MC KEAN</t>
  </si>
  <si>
    <t>PA_MERCER</t>
  </si>
  <si>
    <t>Mifflin</t>
  </si>
  <si>
    <t>PA_MIFFLIN</t>
  </si>
  <si>
    <t>PA_MONROE</t>
  </si>
  <si>
    <t>PA_MONTGOMERY</t>
  </si>
  <si>
    <t>Montour</t>
  </si>
  <si>
    <t>PA_MONTOUR</t>
  </si>
  <si>
    <t>PA_NORTHAMPTON</t>
  </si>
  <si>
    <t>Northumberland</t>
  </si>
  <si>
    <t>PA_NORTHUMBERLAND</t>
  </si>
  <si>
    <t>PA_PERRY</t>
  </si>
  <si>
    <t>Philadelphia</t>
  </si>
  <si>
    <t>PA_PHILADELPHIA</t>
  </si>
  <si>
    <t>PA_PIKE</t>
  </si>
  <si>
    <t>Potter</t>
  </si>
  <si>
    <t>PA_POTTER</t>
  </si>
  <si>
    <t>Schuylkill</t>
  </si>
  <si>
    <t>PA_SCHUYLKILL</t>
  </si>
  <si>
    <t>Snyder</t>
  </si>
  <si>
    <t>PA_SNYDER</t>
  </si>
  <si>
    <t>PA_SOMERSET</t>
  </si>
  <si>
    <t>PA_SULLIVAN</t>
  </si>
  <si>
    <t>Susquehanna</t>
  </si>
  <si>
    <t>PA_SUSQUEHANNA</t>
  </si>
  <si>
    <t>PA_TIOGA</t>
  </si>
  <si>
    <t>PA_UNION</t>
  </si>
  <si>
    <t>Venango</t>
  </si>
  <si>
    <t>PA_VENANGO</t>
  </si>
  <si>
    <t>PA_WARREN</t>
  </si>
  <si>
    <t>PA_WASHINGTON</t>
  </si>
  <si>
    <t>PA_WAYNE</t>
  </si>
  <si>
    <t>Westmoreland</t>
  </si>
  <si>
    <t>PA_WESTMORELAND</t>
  </si>
  <si>
    <t>PA_WYOMING</t>
  </si>
  <si>
    <t>PA_YORK</t>
  </si>
  <si>
    <t>RI_BRISTOL</t>
  </si>
  <si>
    <t>RI_KENT</t>
  </si>
  <si>
    <t>Newport</t>
  </si>
  <si>
    <t>RI_NEWPORT</t>
  </si>
  <si>
    <t>Providence</t>
  </si>
  <si>
    <t>RI_PROVIDENCE</t>
  </si>
  <si>
    <t>RI_WASHINGTON</t>
  </si>
  <si>
    <t>Abbeville</t>
  </si>
  <si>
    <t>SC_ABBEVILLE</t>
  </si>
  <si>
    <t>Aiken</t>
  </si>
  <si>
    <t>SC_AIKEN</t>
  </si>
  <si>
    <t>Allendale</t>
  </si>
  <si>
    <t>SC_ALLENDALE</t>
  </si>
  <si>
    <t>SC_ANDERSON</t>
  </si>
  <si>
    <t>Bamberg</t>
  </si>
  <si>
    <t>SC_BAMBERG</t>
  </si>
  <si>
    <t>Barnwell</t>
  </si>
  <si>
    <t>SC_BARNWELL</t>
  </si>
  <si>
    <t>SC_BEAUFORT</t>
  </si>
  <si>
    <t>Berkeley</t>
  </si>
  <si>
    <t>SC_BERKELEY</t>
  </si>
  <si>
    <t>SC_CALHOUN</t>
  </si>
  <si>
    <t>Charleston</t>
  </si>
  <si>
    <t>SC_CHARLESTON</t>
  </si>
  <si>
    <t>SC_CHEROKEE</t>
  </si>
  <si>
    <t>SC_CHESTER</t>
  </si>
  <si>
    <t>Chesterfield</t>
  </si>
  <si>
    <t>SC_CHESTERFIELD</t>
  </si>
  <si>
    <t>Clarendon</t>
  </si>
  <si>
    <t>SC_CLARENDON</t>
  </si>
  <si>
    <t>Colleton</t>
  </si>
  <si>
    <t>SC_COLLETON</t>
  </si>
  <si>
    <t>Darlington</t>
  </si>
  <si>
    <t>SC_DARLINGTON</t>
  </si>
  <si>
    <t>Dillon</t>
  </si>
  <si>
    <t>SC_DILLON</t>
  </si>
  <si>
    <t>SC_DORCHESTER</t>
  </si>
  <si>
    <t>Edgefield</t>
  </si>
  <si>
    <t>SC_EDGEFIELD</t>
  </si>
  <si>
    <t>SC_FAIRFIELD</t>
  </si>
  <si>
    <t>Florence</t>
  </si>
  <si>
    <t>SC_FLORENCE</t>
  </si>
  <si>
    <t>Georgetown</t>
  </si>
  <si>
    <t>SC_GEORGETOWN</t>
  </si>
  <si>
    <t>Greenville</t>
  </si>
  <si>
    <t>SC_GREENVILLE</t>
  </si>
  <si>
    <t>SC_GREENWOOD</t>
  </si>
  <si>
    <t>Hampton</t>
  </si>
  <si>
    <t>SC_HAMPTON</t>
  </si>
  <si>
    <t>Horry</t>
  </si>
  <si>
    <t>SC_HORRY</t>
  </si>
  <si>
    <t>SC_JASPER</t>
  </si>
  <si>
    <t>Kershaw</t>
  </si>
  <si>
    <t>SC_KERSHAW</t>
  </si>
  <si>
    <t>SC_LANCASTER</t>
  </si>
  <si>
    <t>SC_LAURENS</t>
  </si>
  <si>
    <t>SC_LEE</t>
  </si>
  <si>
    <t>Lexington</t>
  </si>
  <si>
    <t>SC_LEXINGTON</t>
  </si>
  <si>
    <t>McCormick</t>
  </si>
  <si>
    <t>SC_MCCORMICK</t>
  </si>
  <si>
    <t>SC_MARION</t>
  </si>
  <si>
    <t>Marlboro</t>
  </si>
  <si>
    <t>SC_MARLBORO</t>
  </si>
  <si>
    <t>Newberry</t>
  </si>
  <si>
    <t>SC_NEWBERRY</t>
  </si>
  <si>
    <t>SC_OCONEE</t>
  </si>
  <si>
    <t>Orangeburg</t>
  </si>
  <si>
    <t>SC_ORANGEBURG</t>
  </si>
  <si>
    <t>SC_PICKENS</t>
  </si>
  <si>
    <t>SC_RICHLAND</t>
  </si>
  <si>
    <t>Saluda</t>
  </si>
  <si>
    <t>SC_SALUDA</t>
  </si>
  <si>
    <t>Spartanburg</t>
  </si>
  <si>
    <t>SC_SPARTANBURG</t>
  </si>
  <si>
    <t>SC_SUMTER</t>
  </si>
  <si>
    <t>SC_UNION</t>
  </si>
  <si>
    <t>Williamsburg</t>
  </si>
  <si>
    <t>SC_WILLIAMSBURG</t>
  </si>
  <si>
    <t>SC_YORK</t>
  </si>
  <si>
    <t>Aurora</t>
  </si>
  <si>
    <t>SD_AURORA</t>
  </si>
  <si>
    <t>Beadle</t>
  </si>
  <si>
    <t>SD_BEADLE</t>
  </si>
  <si>
    <t>Bennett</t>
  </si>
  <si>
    <t>SD_BENNETT</t>
  </si>
  <si>
    <t>Bon Homme</t>
  </si>
  <si>
    <t>SD_BON HOMME</t>
  </si>
  <si>
    <t>Brookings</t>
  </si>
  <si>
    <t>SD_BROOKINGS</t>
  </si>
  <si>
    <t>SD_BROWN</t>
  </si>
  <si>
    <t>Brule</t>
  </si>
  <si>
    <t>SD_BRULE</t>
  </si>
  <si>
    <t>SD_BUFFALO</t>
  </si>
  <si>
    <t>SD_BUTTE</t>
  </si>
  <si>
    <t>SD_CAMPBELL</t>
  </si>
  <si>
    <t>Charles Mix</t>
  </si>
  <si>
    <t>SD_CHARLES MIX</t>
  </si>
  <si>
    <t>SD_CLARK</t>
  </si>
  <si>
    <t>SD_CLAY</t>
  </si>
  <si>
    <t>Codington</t>
  </si>
  <si>
    <t>SD_CODINGTON</t>
  </si>
  <si>
    <t>Corson</t>
  </si>
  <si>
    <t>SD_CORSON</t>
  </si>
  <si>
    <t>SD_CUSTER</t>
  </si>
  <si>
    <t>Davison</t>
  </si>
  <si>
    <t>SD_DAVISON</t>
  </si>
  <si>
    <t>Day</t>
  </si>
  <si>
    <t>SD_DAY</t>
  </si>
  <si>
    <t>SD_DEUEL</t>
  </si>
  <si>
    <t>SD_DEWEY</t>
  </si>
  <si>
    <t>SD_DOUGLAS</t>
  </si>
  <si>
    <t>Edmunds</t>
  </si>
  <si>
    <t>SD_EDMUNDS</t>
  </si>
  <si>
    <t>Fall River</t>
  </si>
  <si>
    <t>SD_FALL RIVER</t>
  </si>
  <si>
    <t>Faulk</t>
  </si>
  <si>
    <t>SD_FAULK</t>
  </si>
  <si>
    <t>SD_GRANT</t>
  </si>
  <si>
    <t>Gregory</t>
  </si>
  <si>
    <t>SD_GREGORY</t>
  </si>
  <si>
    <t>Haakon</t>
  </si>
  <si>
    <t>SD_HAAKON</t>
  </si>
  <si>
    <t>Hamlin</t>
  </si>
  <si>
    <t>SD_HAMLIN</t>
  </si>
  <si>
    <t>Hand</t>
  </si>
  <si>
    <t>SD_HAND</t>
  </si>
  <si>
    <t>Hanson</t>
  </si>
  <si>
    <t>SD_HANSON</t>
  </si>
  <si>
    <t>SD_HARDING</t>
  </si>
  <si>
    <t>SD_HUGHES</t>
  </si>
  <si>
    <t>Hutchinson</t>
  </si>
  <si>
    <t>SD_HUTCHINSON</t>
  </si>
  <si>
    <t>SD_HYDE</t>
  </si>
  <si>
    <t>SD_JACKSON</t>
  </si>
  <si>
    <t>Jerauld</t>
  </si>
  <si>
    <t>SD_JERAULD</t>
  </si>
  <si>
    <t>SD_JONES</t>
  </si>
  <si>
    <t>Kingsbury</t>
  </si>
  <si>
    <t>SD_KINGSBURY</t>
  </si>
  <si>
    <t>SD_LAKE</t>
  </si>
  <si>
    <t>SD_LAWRENCE</t>
  </si>
  <si>
    <t>SD_LINCOLN</t>
  </si>
  <si>
    <t>Lyman</t>
  </si>
  <si>
    <t>SD_LYMAN</t>
  </si>
  <si>
    <t>McCook</t>
  </si>
  <si>
    <t>SD_MCCOOK</t>
  </si>
  <si>
    <t>SD_MCPHERSON</t>
  </si>
  <si>
    <t>SD_MARSHALL</t>
  </si>
  <si>
    <t>SD_MEADE</t>
  </si>
  <si>
    <t>Mellette</t>
  </si>
  <si>
    <t>SD_MELLETTE</t>
  </si>
  <si>
    <t>Miner</t>
  </si>
  <si>
    <t>SD_MINER</t>
  </si>
  <si>
    <t>Minnehaha</t>
  </si>
  <si>
    <t>SD_MINNEHAHA</t>
  </si>
  <si>
    <t>Moody</t>
  </si>
  <si>
    <t>SD_MOODY</t>
  </si>
  <si>
    <t>SD_PENNINGTON</t>
  </si>
  <si>
    <t>SD_PERKINS</t>
  </si>
  <si>
    <t>SD_POTTER</t>
  </si>
  <si>
    <t>Roberts</t>
  </si>
  <si>
    <t>SD_ROBERTS</t>
  </si>
  <si>
    <t>Sanborn</t>
  </si>
  <si>
    <t>SD_SANBORN</t>
  </si>
  <si>
    <t>SD_SHANNON</t>
  </si>
  <si>
    <t>Spink</t>
  </si>
  <si>
    <t>SD_SPINK</t>
  </si>
  <si>
    <t>Stanley</t>
  </si>
  <si>
    <t>SD_STANLEY</t>
  </si>
  <si>
    <t>Sully</t>
  </si>
  <si>
    <t>SD_SULLY</t>
  </si>
  <si>
    <t>SD_TODD</t>
  </si>
  <si>
    <t>Tripp</t>
  </si>
  <si>
    <t>SD_TRIPP</t>
  </si>
  <si>
    <t>SD_TURNER</t>
  </si>
  <si>
    <t>SD_UNION</t>
  </si>
  <si>
    <t>Walworth</t>
  </si>
  <si>
    <t>SD_WALWORTH</t>
  </si>
  <si>
    <t>Yankton</t>
  </si>
  <si>
    <t>SD_YANKTON</t>
  </si>
  <si>
    <t>Ziebach</t>
  </si>
  <si>
    <t>SD_ZIEBACH</t>
  </si>
  <si>
    <t>TN_ANDERSON</t>
  </si>
  <si>
    <t>TN_BEDFORD</t>
  </si>
  <si>
    <t>TN_BENTON</t>
  </si>
  <si>
    <t>Bledsoe</t>
  </si>
  <si>
    <t>TN_BLEDSOE</t>
  </si>
  <si>
    <t>TN_BLOUNT</t>
  </si>
  <si>
    <t>TN_BRADLEY</t>
  </si>
  <si>
    <t>TN_CAMPBELL</t>
  </si>
  <si>
    <t>Cannon</t>
  </si>
  <si>
    <t>TN_CANNON</t>
  </si>
  <si>
    <t>TN_CARROLL</t>
  </si>
  <si>
    <t>TN_CARTER</t>
  </si>
  <si>
    <t>Cheatham</t>
  </si>
  <si>
    <t>TN_CHEATHAM</t>
  </si>
  <si>
    <t>TN_CHESTER</t>
  </si>
  <si>
    <t>TN_CLAIBORNE</t>
  </si>
  <si>
    <t>TN_CLAY</t>
  </si>
  <si>
    <t>Cocke</t>
  </si>
  <si>
    <t>TN_COCKE</t>
  </si>
  <si>
    <t>TN_COFFEE</t>
  </si>
  <si>
    <t>Crockett</t>
  </si>
  <si>
    <t>TN_CROCKETT</t>
  </si>
  <si>
    <t>TN_CUMBERLAND</t>
  </si>
  <si>
    <t>TN_DAVIDSON</t>
  </si>
  <si>
    <t>TN_DECATUR</t>
  </si>
  <si>
    <t>TN_DEKALB</t>
  </si>
  <si>
    <t>Dickson</t>
  </si>
  <si>
    <t>TN_DICKSON</t>
  </si>
  <si>
    <t>Dyer</t>
  </si>
  <si>
    <t>TN_DYER</t>
  </si>
  <si>
    <t>TN_FAYETTE</t>
  </si>
  <si>
    <t>Fentress</t>
  </si>
  <si>
    <t>TN_FENTRESS</t>
  </si>
  <si>
    <t>TN_FRANKLIN</t>
  </si>
  <si>
    <t>TN_GIBSON</t>
  </si>
  <si>
    <t>Giles</t>
  </si>
  <si>
    <t>TN_GILES</t>
  </si>
  <si>
    <t>Grainger</t>
  </si>
  <si>
    <t>TN_GRAINGER</t>
  </si>
  <si>
    <t>TN_GREENE</t>
  </si>
  <si>
    <t>TN_GRUNDY</t>
  </si>
  <si>
    <t>Hamblen</t>
  </si>
  <si>
    <t>TN_HAMBLEN</t>
  </si>
  <si>
    <t>TN_HAMILTON</t>
  </si>
  <si>
    <t>TN_HANCOCK</t>
  </si>
  <si>
    <t>Hardeman</t>
  </si>
  <si>
    <t>TN_HARDEMAN</t>
  </si>
  <si>
    <t>TN_HARDIN</t>
  </si>
  <si>
    <t>Hawkins</t>
  </si>
  <si>
    <t>TN_HAWKINS</t>
  </si>
  <si>
    <t>TN_HAYWOOD</t>
  </si>
  <si>
    <t>TN_HENDERSON</t>
  </si>
  <si>
    <t>TN_HENRY</t>
  </si>
  <si>
    <t>TN_HICKMAN</t>
  </si>
  <si>
    <t>TN_HOUSTON</t>
  </si>
  <si>
    <t>TN_HUMPHREYS</t>
  </si>
  <si>
    <t>TN_JACKSON</t>
  </si>
  <si>
    <t>TN_JEFFERSON</t>
  </si>
  <si>
    <t>TN_JOHNSON</t>
  </si>
  <si>
    <t>TN_KNOX</t>
  </si>
  <si>
    <t>TN_LAKE</t>
  </si>
  <si>
    <t>TN_LAUDERDALE</t>
  </si>
  <si>
    <t>TN_LAWRENCE</t>
  </si>
  <si>
    <t>TN_LEWIS</t>
  </si>
  <si>
    <t>TN_LINCOLN</t>
  </si>
  <si>
    <t>Loudon</t>
  </si>
  <si>
    <t>TN_LOUDON</t>
  </si>
  <si>
    <t>McMinn</t>
  </si>
  <si>
    <t>TN_MCMINN</t>
  </si>
  <si>
    <t>McNairy</t>
  </si>
  <si>
    <t>TN_MCNAIRY</t>
  </si>
  <si>
    <t>TN_MACON</t>
  </si>
  <si>
    <t>TN_MADISON</t>
  </si>
  <si>
    <t>TN_MARION</t>
  </si>
  <si>
    <t>TN_MARSHALL</t>
  </si>
  <si>
    <t>Maury</t>
  </si>
  <si>
    <t>TN_MAURY</t>
  </si>
  <si>
    <t>TN_MEIGS</t>
  </si>
  <si>
    <t>TN_MONROE</t>
  </si>
  <si>
    <t>TN_MONTGOMERY</t>
  </si>
  <si>
    <t>TN_MOORE</t>
  </si>
  <si>
    <t>TN_MORGAN</t>
  </si>
  <si>
    <t>Obion</t>
  </si>
  <si>
    <t>TN_OBION</t>
  </si>
  <si>
    <t>Overton</t>
  </si>
  <si>
    <t>TN_OVERTON</t>
  </si>
  <si>
    <t>TN_PERRY</t>
  </si>
  <si>
    <t>Pickett</t>
  </si>
  <si>
    <t>TN_PICKETT</t>
  </si>
  <si>
    <t>TN_POLK</t>
  </si>
  <si>
    <t>TN_PUTNAM</t>
  </si>
  <si>
    <t>Rhea</t>
  </si>
  <si>
    <t>TN_RHEA</t>
  </si>
  <si>
    <t>Roane</t>
  </si>
  <si>
    <t>TN_ROANE</t>
  </si>
  <si>
    <t>TN_ROBERTSON</t>
  </si>
  <si>
    <t>TN_RUTHERFORD</t>
  </si>
  <si>
    <t>TN_SCOTT</t>
  </si>
  <si>
    <t>Sequatchie</t>
  </si>
  <si>
    <t>TN_SEQUATCHIE</t>
  </si>
  <si>
    <t>TN_SEVIER</t>
  </si>
  <si>
    <t>TN_SHELBY</t>
  </si>
  <si>
    <t>TN_SMITH</t>
  </si>
  <si>
    <t>TN_STEWART</t>
  </si>
  <si>
    <t>TN_SULLIVAN</t>
  </si>
  <si>
    <t>TN_SUMNER</t>
  </si>
  <si>
    <t>TN_TIPTON</t>
  </si>
  <si>
    <t>Trousdale</t>
  </si>
  <si>
    <t>TN_TROUSDALE</t>
  </si>
  <si>
    <t>Unicoi</t>
  </si>
  <si>
    <t>TN_UNICOI</t>
  </si>
  <si>
    <t>TN_UNION</t>
  </si>
  <si>
    <t>TN_VAN BUREN</t>
  </si>
  <si>
    <t>TN_WARREN</t>
  </si>
  <si>
    <t>TN_WASHINGTON</t>
  </si>
  <si>
    <t>TN_WAYNE</t>
  </si>
  <si>
    <t>Weakley</t>
  </si>
  <si>
    <t>TN_WEAKLEY</t>
  </si>
  <si>
    <t>TN_WHITE</t>
  </si>
  <si>
    <t>TN_WILLIAMSON</t>
  </si>
  <si>
    <t>TN_WILSON</t>
  </si>
  <si>
    <t>TX_ANDERSON</t>
  </si>
  <si>
    <t>Andrews</t>
  </si>
  <si>
    <t>TX_ANDREWS</t>
  </si>
  <si>
    <t>Angelina</t>
  </si>
  <si>
    <t>TX_ANGELINA</t>
  </si>
  <si>
    <t>Aransas</t>
  </si>
  <si>
    <t>TX_ARANSAS</t>
  </si>
  <si>
    <t>Archer</t>
  </si>
  <si>
    <t>TX_ARCHER</t>
  </si>
  <si>
    <t>TX_ARMSTRONG</t>
  </si>
  <si>
    <t>Atascosa</t>
  </si>
  <si>
    <t>TX_ATASCOSA</t>
  </si>
  <si>
    <t>Austin</t>
  </si>
  <si>
    <t>TX_AUSTIN</t>
  </si>
  <si>
    <t>Bailey</t>
  </si>
  <si>
    <t>TX_BAILEY</t>
  </si>
  <si>
    <t>Bandera</t>
  </si>
  <si>
    <t>TX_BANDERA</t>
  </si>
  <si>
    <t>Bastrop</t>
  </si>
  <si>
    <t>TX_BASTROP</t>
  </si>
  <si>
    <t>Baylor</t>
  </si>
  <si>
    <t>TX_BAYLOR</t>
  </si>
  <si>
    <t>Bee</t>
  </si>
  <si>
    <t>TX_BEE</t>
  </si>
  <si>
    <t>TX_BELL</t>
  </si>
  <si>
    <t>Bexar</t>
  </si>
  <si>
    <t>TX_BEXAR</t>
  </si>
  <si>
    <t>Blanco</t>
  </si>
  <si>
    <t>TX_BLANCO</t>
  </si>
  <si>
    <t>Borden</t>
  </si>
  <si>
    <t>TX_BORDEN</t>
  </si>
  <si>
    <t>Bosque</t>
  </si>
  <si>
    <t>TX_BOSQUE</t>
  </si>
  <si>
    <t>Bowie</t>
  </si>
  <si>
    <t>TX_BOWIE</t>
  </si>
  <si>
    <t>Brazoria</t>
  </si>
  <si>
    <t>TX_BRAZORIA</t>
  </si>
  <si>
    <t>Brazos</t>
  </si>
  <si>
    <t>TX_BRAZOS</t>
  </si>
  <si>
    <t>Brewster</t>
  </si>
  <si>
    <t>TX_BREWSTER</t>
  </si>
  <si>
    <t>Briscoe</t>
  </si>
  <si>
    <t>TX_BRISCOE</t>
  </si>
  <si>
    <t>TX_BROOKS</t>
  </si>
  <si>
    <t>TX_BROWN</t>
  </si>
  <si>
    <t>Burleson</t>
  </si>
  <si>
    <t>TX_BURLESON</t>
  </si>
  <si>
    <t>Burnet</t>
  </si>
  <si>
    <t>TX_BURNET</t>
  </si>
  <si>
    <t>TX_CALDWELL</t>
  </si>
  <si>
    <t>TX_CALHOUN</t>
  </si>
  <si>
    <t>Callahan</t>
  </si>
  <si>
    <t>TX_CALLAHAN</t>
  </si>
  <si>
    <t>TX_CAMERON</t>
  </si>
  <si>
    <t>Camp</t>
  </si>
  <si>
    <t>TX_CAMP</t>
  </si>
  <si>
    <t>Carson</t>
  </si>
  <si>
    <t>TX_CARSON</t>
  </si>
  <si>
    <t>TX_CASS</t>
  </si>
  <si>
    <t>Castro</t>
  </si>
  <si>
    <t>TX_CASTRO</t>
  </si>
  <si>
    <t>TX_CHAMBERS</t>
  </si>
  <si>
    <t>TX_CHEROKEE</t>
  </si>
  <si>
    <t>Childress</t>
  </si>
  <si>
    <t>TX_CHILDRESS</t>
  </si>
  <si>
    <t>TX_CLAY</t>
  </si>
  <si>
    <t>Cochran</t>
  </si>
  <si>
    <t>TX_COCHRAN</t>
  </si>
  <si>
    <t>Coke</t>
  </si>
  <si>
    <t>TX_COKE</t>
  </si>
  <si>
    <t>Coleman</t>
  </si>
  <si>
    <t>TX_COLEMAN</t>
  </si>
  <si>
    <t>Collin</t>
  </si>
  <si>
    <t>TX_COLLIN</t>
  </si>
  <si>
    <t>Collingsworth</t>
  </si>
  <si>
    <t>TX_COLLINGSWORTH</t>
  </si>
  <si>
    <t>TX_COLORADO</t>
  </si>
  <si>
    <t>Comal</t>
  </si>
  <si>
    <t>TX_COMAL</t>
  </si>
  <si>
    <t>TX_COMANCHE</t>
  </si>
  <si>
    <t>Concho</t>
  </si>
  <si>
    <t>TX_CONCHO</t>
  </si>
  <si>
    <t>Cooke</t>
  </si>
  <si>
    <t>TX_COOKE</t>
  </si>
  <si>
    <t>Coryell</t>
  </si>
  <si>
    <t>TX_CORYELL</t>
  </si>
  <si>
    <t>Cottle</t>
  </si>
  <si>
    <t>TX_COTTLE</t>
  </si>
  <si>
    <t>Crane</t>
  </si>
  <si>
    <t>TX_CRANE</t>
  </si>
  <si>
    <t>TX_CROCKETT</t>
  </si>
  <si>
    <t>Crosby</t>
  </si>
  <si>
    <t>TX_CROSBY</t>
  </si>
  <si>
    <t>Culberson</t>
  </si>
  <si>
    <t>TX_CULBERSON</t>
  </si>
  <si>
    <t>Dallam</t>
  </si>
  <si>
    <t>TX_DALLAM</t>
  </si>
  <si>
    <t>TX_DALLAS</t>
  </si>
  <si>
    <t>TX_DAWSON</t>
  </si>
  <si>
    <t>Deaf Smith</t>
  </si>
  <si>
    <t>TX_DEAF SMITH</t>
  </si>
  <si>
    <t>TX_DELTA</t>
  </si>
  <si>
    <t>Denton</t>
  </si>
  <si>
    <t>TX_DENTON</t>
  </si>
  <si>
    <t>DeWitt</t>
  </si>
  <si>
    <t>TX_DEWITT</t>
  </si>
  <si>
    <t>Dickens</t>
  </si>
  <si>
    <t>TX_DICKENS</t>
  </si>
  <si>
    <t>Dimmit</t>
  </si>
  <si>
    <t>TX_DIMMIT</t>
  </si>
  <si>
    <t>Donley</t>
  </si>
  <si>
    <t>TX_DONLEY</t>
  </si>
  <si>
    <t>TX_DUVAL</t>
  </si>
  <si>
    <t>Eastland</t>
  </si>
  <si>
    <t>TX_EASTLAND</t>
  </si>
  <si>
    <t>Ector</t>
  </si>
  <si>
    <t>TX_ECTOR</t>
  </si>
  <si>
    <t>TX_EDWARDS</t>
  </si>
  <si>
    <t>TX_ELLIS</t>
  </si>
  <si>
    <t>TX_EL PASO</t>
  </si>
  <si>
    <t>Erath</t>
  </si>
  <si>
    <t>TX_ERATH</t>
  </si>
  <si>
    <t>Falls</t>
  </si>
  <si>
    <t>TX_FALLS</t>
  </si>
  <si>
    <t>TX_FANNIN</t>
  </si>
  <si>
    <t>TX_FAYETTE</t>
  </si>
  <si>
    <t>Fisher</t>
  </si>
  <si>
    <t>TX_FISHER</t>
  </si>
  <si>
    <t>TX_FLOYD</t>
  </si>
  <si>
    <t>Foard</t>
  </si>
  <si>
    <t>TX_FOARD</t>
  </si>
  <si>
    <t>Fort Bend</t>
  </si>
  <si>
    <t>TX_FORT BEND</t>
  </si>
  <si>
    <t>TX_FRANKLIN</t>
  </si>
  <si>
    <t>Freestone</t>
  </si>
  <si>
    <t>TX_FREESTONE</t>
  </si>
  <si>
    <t>Frio</t>
  </si>
  <si>
    <t>TX_FRIO</t>
  </si>
  <si>
    <t>Gaines</t>
  </si>
  <si>
    <t>TX_GAINES</t>
  </si>
  <si>
    <t>Galveston</t>
  </si>
  <si>
    <t>TX_GALVESTON</t>
  </si>
  <si>
    <t>Garza</t>
  </si>
  <si>
    <t>TX_GARZA</t>
  </si>
  <si>
    <t>Gillespie</t>
  </si>
  <si>
    <t>TX_GILLESPIE</t>
  </si>
  <si>
    <t>Glasscock</t>
  </si>
  <si>
    <t>TX_GLASSCOCK</t>
  </si>
  <si>
    <t>Goliad</t>
  </si>
  <si>
    <t>TX_GOLIAD</t>
  </si>
  <si>
    <t>Gonzales</t>
  </si>
  <si>
    <t>TX_GONZALES</t>
  </si>
  <si>
    <t>TX_GRAY</t>
  </si>
  <si>
    <t>TX_GRAYSON</t>
  </si>
  <si>
    <t>Gregg</t>
  </si>
  <si>
    <t>TX_GREGG</t>
  </si>
  <si>
    <t>Grimes</t>
  </si>
  <si>
    <t>TX_GRIMES</t>
  </si>
  <si>
    <t>TX_GUADALUPE</t>
  </si>
  <si>
    <t>TX_HALE</t>
  </si>
  <si>
    <t>TX_HALL</t>
  </si>
  <si>
    <t>TX_HAMILTON</t>
  </si>
  <si>
    <t>Hansford</t>
  </si>
  <si>
    <t>TX_HANSFORD</t>
  </si>
  <si>
    <t>TX_HARDEMAN</t>
  </si>
  <si>
    <t>TX_HARDIN</t>
  </si>
  <si>
    <t>TX_HARRIS</t>
  </si>
  <si>
    <t>TX_HARRISON</t>
  </si>
  <si>
    <t>Hartley</t>
  </si>
  <si>
    <t>TX_HARTLEY</t>
  </si>
  <si>
    <t>TX_HASKELL</t>
  </si>
  <si>
    <t>Hays</t>
  </si>
  <si>
    <t>TX_HAYS</t>
  </si>
  <si>
    <t>Hemphill</t>
  </si>
  <si>
    <t>TX_HEMPHILL</t>
  </si>
  <si>
    <t>TX_HENDERSON</t>
  </si>
  <si>
    <t>TX_HIDALGO</t>
  </si>
  <si>
    <t>TX_HILL</t>
  </si>
  <si>
    <t>Hockley</t>
  </si>
  <si>
    <t>TX_HOCKLEY</t>
  </si>
  <si>
    <t>Hood</t>
  </si>
  <si>
    <t>TX_HOOD</t>
  </si>
  <si>
    <t>TX_HOPKINS</t>
  </si>
  <si>
    <t>TX_HOUSTON</t>
  </si>
  <si>
    <t>TX_HOWARD</t>
  </si>
  <si>
    <t>Hudspeth</t>
  </si>
  <si>
    <t>TX_HUDSPETH</t>
  </si>
  <si>
    <t>Hunt</t>
  </si>
  <si>
    <t>TX_HUNT</t>
  </si>
  <si>
    <t>TX_HUTCHINSON</t>
  </si>
  <si>
    <t>Irion</t>
  </si>
  <si>
    <t>TX_IRION</t>
  </si>
  <si>
    <t>Jack</t>
  </si>
  <si>
    <t>TX_JACK</t>
  </si>
  <si>
    <t>TX_JACKSON</t>
  </si>
  <si>
    <t>TX_JASPER</t>
  </si>
  <si>
    <t>TX_JEFF DAVIS</t>
  </si>
  <si>
    <t>TX_JEFFERSON</t>
  </si>
  <si>
    <t>Jim Hogg</t>
  </si>
  <si>
    <t>TX_JIM HOGG</t>
  </si>
  <si>
    <t>Jim Wells</t>
  </si>
  <si>
    <t>TX_JIM WELLS</t>
  </si>
  <si>
    <t>TX_JOHNSON</t>
  </si>
  <si>
    <t>TX_JONES</t>
  </si>
  <si>
    <t>Karnes</t>
  </si>
  <si>
    <t>TX_KARNES</t>
  </si>
  <si>
    <t>Kaufman</t>
  </si>
  <si>
    <t>TX_KAUFMAN</t>
  </si>
  <si>
    <t>TX_KENDALL</t>
  </si>
  <si>
    <t>Kenedy</t>
  </si>
  <si>
    <t>TX_KENEDY</t>
  </si>
  <si>
    <t>TX_KENT</t>
  </si>
  <si>
    <t>Kerr</t>
  </si>
  <si>
    <t>TX_KERR</t>
  </si>
  <si>
    <t>Kimble</t>
  </si>
  <si>
    <t>TX_KIMBLE</t>
  </si>
  <si>
    <t>King</t>
  </si>
  <si>
    <t>TX_KING</t>
  </si>
  <si>
    <t>Kinney</t>
  </si>
  <si>
    <t>TX_KINNEY</t>
  </si>
  <si>
    <t>Kleberg</t>
  </si>
  <si>
    <t>TX_KLEBERG</t>
  </si>
  <si>
    <t>TX_KNOX</t>
  </si>
  <si>
    <t>TX_LAMAR</t>
  </si>
  <si>
    <t>Lamb</t>
  </si>
  <si>
    <t>TX_LAMB</t>
  </si>
  <si>
    <t>Lampasas</t>
  </si>
  <si>
    <t>TX_LAMPASAS</t>
  </si>
  <si>
    <t>TX_LA SALLE</t>
  </si>
  <si>
    <t>Lavaca</t>
  </si>
  <si>
    <t>TX_LAVACA</t>
  </si>
  <si>
    <t>TX_LEE</t>
  </si>
  <si>
    <t>TX_LEON</t>
  </si>
  <si>
    <t>TX_LIBERTY</t>
  </si>
  <si>
    <t>TX_LIMESTONE</t>
  </si>
  <si>
    <t>Lipscomb</t>
  </si>
  <si>
    <t>TX_LIPSCOMB</t>
  </si>
  <si>
    <t>Live Oak</t>
  </si>
  <si>
    <t>TX_LIVE OAK</t>
  </si>
  <si>
    <t>Llano</t>
  </si>
  <si>
    <t>TX_LLANO</t>
  </si>
  <si>
    <t>Loving</t>
  </si>
  <si>
    <t>TX_LOVING</t>
  </si>
  <si>
    <t>Lubbock</t>
  </si>
  <si>
    <t>TX_LUBBOCK</t>
  </si>
  <si>
    <t>Lynn</t>
  </si>
  <si>
    <t>TX_LYNN</t>
  </si>
  <si>
    <t>McCulloch</t>
  </si>
  <si>
    <t>TX_MCCULLOCH</t>
  </si>
  <si>
    <t>McLennan</t>
  </si>
  <si>
    <t>TX_MCLENNAN</t>
  </si>
  <si>
    <t>McMullen</t>
  </si>
  <si>
    <t>TX_MCMULLEN</t>
  </si>
  <si>
    <t>TX_MADISON</t>
  </si>
  <si>
    <t>TX_MARION</t>
  </si>
  <si>
    <t>TX_MARTIN</t>
  </si>
  <si>
    <t>TX_MASON</t>
  </si>
  <si>
    <t>Matagorda</t>
  </si>
  <si>
    <t>TX_MATAGORDA</t>
  </si>
  <si>
    <t>Maverick</t>
  </si>
  <si>
    <t>TX_MAVERICK</t>
  </si>
  <si>
    <t>TX_MEDINA</t>
  </si>
  <si>
    <t>TX_MENARD</t>
  </si>
  <si>
    <t>TX_MIDLAND</t>
  </si>
  <si>
    <t>Milam</t>
  </si>
  <si>
    <t>TX_MILAM</t>
  </si>
  <si>
    <t>TX_MILLS</t>
  </si>
  <si>
    <t>TX_MITCHELL</t>
  </si>
  <si>
    <t>Montague</t>
  </si>
  <si>
    <t>TX_MONTAGUE</t>
  </si>
  <si>
    <t>TX_MONTGOMERY</t>
  </si>
  <si>
    <t>TX_MOORE</t>
  </si>
  <si>
    <t>TX_MORRIS</t>
  </si>
  <si>
    <t>Motley</t>
  </si>
  <si>
    <t>TX_MOTLEY</t>
  </si>
  <si>
    <t>Nacogdoches</t>
  </si>
  <si>
    <t>TX_NACOGDOCHES</t>
  </si>
  <si>
    <t>Navarro</t>
  </si>
  <si>
    <t>TX_NAVARRO</t>
  </si>
  <si>
    <t>TX_NEWTON</t>
  </si>
  <si>
    <t>Nolan</t>
  </si>
  <si>
    <t>TX_NOLAN</t>
  </si>
  <si>
    <t>Nueces</t>
  </si>
  <si>
    <t>TX_NUECES</t>
  </si>
  <si>
    <t>Ochiltree</t>
  </si>
  <si>
    <t>TX_OCHILTREE</t>
  </si>
  <si>
    <t>TX_OLDHAM</t>
  </si>
  <si>
    <t>TX_ORANGE</t>
  </si>
  <si>
    <t>Palo Pinto</t>
  </si>
  <si>
    <t>TX_PALO PINTO</t>
  </si>
  <si>
    <t>TX_PANOLA</t>
  </si>
  <si>
    <t>Parker</t>
  </si>
  <si>
    <t>TX_PARKER</t>
  </si>
  <si>
    <t>Parmer</t>
  </si>
  <si>
    <t>TX_PARMER</t>
  </si>
  <si>
    <t>Pecos</t>
  </si>
  <si>
    <t>TX_PECOS</t>
  </si>
  <si>
    <t>TX_POLK</t>
  </si>
  <si>
    <t>TX_POTTER</t>
  </si>
  <si>
    <t>Presidio</t>
  </si>
  <si>
    <t>TX_PRESIDIO</t>
  </si>
  <si>
    <t>Rains</t>
  </si>
  <si>
    <t>TX_RAINS</t>
  </si>
  <si>
    <t>Randall</t>
  </si>
  <si>
    <t>TX_RANDALL</t>
  </si>
  <si>
    <t>Reagan</t>
  </si>
  <si>
    <t>TX_REAGAN</t>
  </si>
  <si>
    <t>Real</t>
  </si>
  <si>
    <t>TX_REAL</t>
  </si>
  <si>
    <t>Red River</t>
  </si>
  <si>
    <t>TX_RED RIVER</t>
  </si>
  <si>
    <t>Reeves</t>
  </si>
  <si>
    <t>TX_REEVES</t>
  </si>
  <si>
    <t>Refugio</t>
  </si>
  <si>
    <t>TX_REFUGIO</t>
  </si>
  <si>
    <t>TX_ROBERTS</t>
  </si>
  <si>
    <t>TX_ROBERTSON</t>
  </si>
  <si>
    <t>Rockwall</t>
  </si>
  <si>
    <t>TX_ROCKWALL</t>
  </si>
  <si>
    <t>Runnels</t>
  </si>
  <si>
    <t>TX_RUNNELS</t>
  </si>
  <si>
    <t>Rusk</t>
  </si>
  <si>
    <t>TX_RUSK</t>
  </si>
  <si>
    <t>Sabine</t>
  </si>
  <si>
    <t>TX_SABINE</t>
  </si>
  <si>
    <t>San Augustine</t>
  </si>
  <si>
    <t>TX_SAN AUGUSTINE</t>
  </si>
  <si>
    <t>San Jacinto</t>
  </si>
  <si>
    <t>TX_SAN JACINTO</t>
  </si>
  <si>
    <t>San Patricio</t>
  </si>
  <si>
    <t>TX_SAN PATRICIO</t>
  </si>
  <si>
    <t>San Saba</t>
  </si>
  <si>
    <t>TX_SAN SABA</t>
  </si>
  <si>
    <t>Schleicher</t>
  </si>
  <si>
    <t>TX_SCHLEICHER</t>
  </si>
  <si>
    <t>Scurry</t>
  </si>
  <si>
    <t>TX_SCURRY</t>
  </si>
  <si>
    <t>Shackelford</t>
  </si>
  <si>
    <t>TX_SHACKELFORD</t>
  </si>
  <si>
    <t>TX_SHELBY</t>
  </si>
  <si>
    <t>TX_SHERMAN</t>
  </si>
  <si>
    <t>TX_SMITH</t>
  </si>
  <si>
    <t>Somervell</t>
  </si>
  <si>
    <t>TX_SOMERVELL</t>
  </si>
  <si>
    <t>Starr</t>
  </si>
  <si>
    <t>TX_STARR</t>
  </si>
  <si>
    <t>TX_STEPHENS</t>
  </si>
  <si>
    <t>Sterling</t>
  </si>
  <si>
    <t>TX_STERLING</t>
  </si>
  <si>
    <t>Stonewall</t>
  </si>
  <si>
    <t>TX_STONEWALL</t>
  </si>
  <si>
    <t>Sutton</t>
  </si>
  <si>
    <t>TX_SUTTON</t>
  </si>
  <si>
    <t>Swisher</t>
  </si>
  <si>
    <t>TX_SWISHER</t>
  </si>
  <si>
    <t>Tarrant</t>
  </si>
  <si>
    <t>TX_TARRANT</t>
  </si>
  <si>
    <t>TX_TAYLOR</t>
  </si>
  <si>
    <t>TX_TERRELL</t>
  </si>
  <si>
    <t>Terry</t>
  </si>
  <si>
    <t>TX_TERRY</t>
  </si>
  <si>
    <t>Throckmorton</t>
  </si>
  <si>
    <t>TX_THROCKMORTON</t>
  </si>
  <si>
    <t>Titus</t>
  </si>
  <si>
    <t>TX_TITUS</t>
  </si>
  <si>
    <t>Tom Green</t>
  </si>
  <si>
    <t>TX_TOM GREEN</t>
  </si>
  <si>
    <t>Travis</t>
  </si>
  <si>
    <t>TX_TRAVIS</t>
  </si>
  <si>
    <t>TX_TRINITY</t>
  </si>
  <si>
    <t>Tyler</t>
  </si>
  <si>
    <t>TX_TYLER</t>
  </si>
  <si>
    <t>Upshur</t>
  </si>
  <si>
    <t>TX_UPSHUR</t>
  </si>
  <si>
    <t>Upton</t>
  </si>
  <si>
    <t>TX_UPTON</t>
  </si>
  <si>
    <t>Uvalde</t>
  </si>
  <si>
    <t>TX_UVALDE</t>
  </si>
  <si>
    <t>Val Verde</t>
  </si>
  <si>
    <t>TX_VAL VERDE</t>
  </si>
  <si>
    <t>Van Zandt</t>
  </si>
  <si>
    <t>TX_VAN ZANDT</t>
  </si>
  <si>
    <t>Victoria</t>
  </si>
  <si>
    <t>TX_VICTORIA</t>
  </si>
  <si>
    <t>TX_WALKER</t>
  </si>
  <si>
    <t>Waller</t>
  </si>
  <si>
    <t>TX_WALLER</t>
  </si>
  <si>
    <t>TX_WARD</t>
  </si>
  <si>
    <t>TX_WASHINGTON</t>
  </si>
  <si>
    <t>Webb</t>
  </si>
  <si>
    <t>TX_WEBB</t>
  </si>
  <si>
    <t>Wharton</t>
  </si>
  <si>
    <t>TX_WHARTON</t>
  </si>
  <si>
    <t>TX_WHEELER</t>
  </si>
  <si>
    <t>TX_WICHITA</t>
  </si>
  <si>
    <t>Wilbarger</t>
  </si>
  <si>
    <t>TX_WILBARGER</t>
  </si>
  <si>
    <t>Willacy</t>
  </si>
  <si>
    <t>TX_WILLACY</t>
  </si>
  <si>
    <t>TX_WILLIAMSON</t>
  </si>
  <si>
    <t>TX_WILSON</t>
  </si>
  <si>
    <t>Winkler</t>
  </si>
  <si>
    <t>TX_WINKLER</t>
  </si>
  <si>
    <t>Wise</t>
  </si>
  <si>
    <t>TX_WISE</t>
  </si>
  <si>
    <t>TX_WOOD</t>
  </si>
  <si>
    <t>Yoakum</t>
  </si>
  <si>
    <t>TX_YOAKUM</t>
  </si>
  <si>
    <t>Young</t>
  </si>
  <si>
    <t>TX_YOUNG</t>
  </si>
  <si>
    <t>Zapata</t>
  </si>
  <si>
    <t>TX_ZAPATA</t>
  </si>
  <si>
    <t>Zavala</t>
  </si>
  <si>
    <t>TX_ZAVALA</t>
  </si>
  <si>
    <t>UT_BEAVER</t>
  </si>
  <si>
    <t>Box Elder</t>
  </si>
  <si>
    <t>UT_BOX ELDER</t>
  </si>
  <si>
    <t>Cache</t>
  </si>
  <si>
    <t>UT_CACHE</t>
  </si>
  <si>
    <t>UT_CARBON</t>
  </si>
  <si>
    <t>Daggett</t>
  </si>
  <si>
    <t>UT_DAGGETT</t>
  </si>
  <si>
    <t>UT_DAVIS</t>
  </si>
  <si>
    <t>Duchesne</t>
  </si>
  <si>
    <t>UT_DUCHESNE</t>
  </si>
  <si>
    <t>Emery</t>
  </si>
  <si>
    <t>UT_EMERY</t>
  </si>
  <si>
    <t>UT_GARFIELD</t>
  </si>
  <si>
    <t>UT_GRAND</t>
  </si>
  <si>
    <t>UT_IRON</t>
  </si>
  <si>
    <t>Juab</t>
  </si>
  <si>
    <t>UT_JUAB</t>
  </si>
  <si>
    <t>UT_KANE</t>
  </si>
  <si>
    <t>Millard</t>
  </si>
  <si>
    <t>UT_MILLARD</t>
  </si>
  <si>
    <t>UT_MORGAN</t>
  </si>
  <si>
    <t>Piute</t>
  </si>
  <si>
    <t>UT_PIUTE</t>
  </si>
  <si>
    <t>Rich</t>
  </si>
  <si>
    <t>UT_RICH</t>
  </si>
  <si>
    <t>Salt Lake</t>
  </si>
  <si>
    <t>UT_SALT LAKE</t>
  </si>
  <si>
    <t>UT_SAN JUAN</t>
  </si>
  <si>
    <t>Sanpete</t>
  </si>
  <si>
    <t>UT_SANPETE</t>
  </si>
  <si>
    <t>UT_SEVIER</t>
  </si>
  <si>
    <t>UT_SUMMIT</t>
  </si>
  <si>
    <t>Tooele</t>
  </si>
  <si>
    <t>UT_TOOELE</t>
  </si>
  <si>
    <t>Uintah</t>
  </si>
  <si>
    <t>UT_UINTAH</t>
  </si>
  <si>
    <t>UT_UTAH</t>
  </si>
  <si>
    <t>Wasatch</t>
  </si>
  <si>
    <t>UT_WASATCH</t>
  </si>
  <si>
    <t>UT_WASHINGTON</t>
  </si>
  <si>
    <t>UT_WAYNE</t>
  </si>
  <si>
    <t>Weber</t>
  </si>
  <si>
    <t>UT_WEBER</t>
  </si>
  <si>
    <t>Addison</t>
  </si>
  <si>
    <t>VT_ADDISON</t>
  </si>
  <si>
    <t>Bennington</t>
  </si>
  <si>
    <t>VT_BENNINGTON</t>
  </si>
  <si>
    <t>Caledonia</t>
  </si>
  <si>
    <t>VT_CALEDONIA</t>
  </si>
  <si>
    <t>Chittenden</t>
  </si>
  <si>
    <t>VT_CHITTENDEN</t>
  </si>
  <si>
    <t>VT_ESSEX</t>
  </si>
  <si>
    <t>VT_FRANKLIN</t>
  </si>
  <si>
    <t>Grand Isle</t>
  </si>
  <si>
    <t>VT_GRAND ISLE</t>
  </si>
  <si>
    <t>Lamoille</t>
  </si>
  <si>
    <t>VT_LAMOILLE</t>
  </si>
  <si>
    <t>VT_ORANGE</t>
  </si>
  <si>
    <t>VT_ORLEANS</t>
  </si>
  <si>
    <t>Rutland</t>
  </si>
  <si>
    <t>VT_RUTLAND</t>
  </si>
  <si>
    <t>VT_WASHINGTON</t>
  </si>
  <si>
    <t>VT_WINDHAM</t>
  </si>
  <si>
    <t>Windsor</t>
  </si>
  <si>
    <t>VT_WINDSOR</t>
  </si>
  <si>
    <t>Accomack</t>
  </si>
  <si>
    <t>VA_ACCOMACK</t>
  </si>
  <si>
    <t>Albemarle</t>
  </si>
  <si>
    <t>VA_ALBEMARLE</t>
  </si>
  <si>
    <t>VA_ALLEGHANY</t>
  </si>
  <si>
    <t>Amelia</t>
  </si>
  <si>
    <t>VA_AMELIA</t>
  </si>
  <si>
    <t>Amherst</t>
  </si>
  <si>
    <t>VA_AMHERST</t>
  </si>
  <si>
    <t>Appomattox</t>
  </si>
  <si>
    <t>VA_APPOMATTOX</t>
  </si>
  <si>
    <t>Arlington</t>
  </si>
  <si>
    <t>VA_ARLINGTON</t>
  </si>
  <si>
    <t>Augusta</t>
  </si>
  <si>
    <t>VA_AUGUSTA</t>
  </si>
  <si>
    <t>VA_BATH</t>
  </si>
  <si>
    <t>VA_BEDFORD</t>
  </si>
  <si>
    <t>Bland</t>
  </si>
  <si>
    <t>VA_BLAND</t>
  </si>
  <si>
    <t>Botetourt</t>
  </si>
  <si>
    <t>VA_BOTETOURT</t>
  </si>
  <si>
    <t>VA_BRUNSWICK</t>
  </si>
  <si>
    <t>VA_BUCHANAN</t>
  </si>
  <si>
    <t>Buckingham</t>
  </si>
  <si>
    <t>VA_BUCKINGHAM</t>
  </si>
  <si>
    <t>VA_CAMPBELL</t>
  </si>
  <si>
    <t>VA_CAROLINE</t>
  </si>
  <si>
    <t>VA_CARROLL</t>
  </si>
  <si>
    <t>Charles City</t>
  </si>
  <si>
    <t>VA_CHARLES CITY</t>
  </si>
  <si>
    <t>VA_CHARLOTTE</t>
  </si>
  <si>
    <t>VA_CHESTERFIELD</t>
  </si>
  <si>
    <t>VA_CLARKE</t>
  </si>
  <si>
    <t>VA_CRAIG</t>
  </si>
  <si>
    <t>Culpeper</t>
  </si>
  <si>
    <t>VA_CULPEPER</t>
  </si>
  <si>
    <t>VA_CUMBERLAND</t>
  </si>
  <si>
    <t>Dickenson</t>
  </si>
  <si>
    <t>VA_DICKENSON</t>
  </si>
  <si>
    <t>Dinwiddie</t>
  </si>
  <si>
    <t>VA_DINWIDDIE</t>
  </si>
  <si>
    <t>VA_ESSEX</t>
  </si>
  <si>
    <t>Fairfax</t>
  </si>
  <si>
    <t>VA_FAIRFAX</t>
  </si>
  <si>
    <t>Fauquier</t>
  </si>
  <si>
    <t>VA_FAUQUIER</t>
  </si>
  <si>
    <t>VA_FLOYD</t>
  </si>
  <si>
    <t>Fluvanna</t>
  </si>
  <si>
    <t>VA_FLUVANNA</t>
  </si>
  <si>
    <t>VA_FRANKLIN</t>
  </si>
  <si>
    <t>VA_FREDERICK</t>
  </si>
  <si>
    <t>VA_GILES</t>
  </si>
  <si>
    <t>VA_GLOUCESTER</t>
  </si>
  <si>
    <t>Goochland</t>
  </si>
  <si>
    <t>VA_GOOCHLAND</t>
  </si>
  <si>
    <t>VA_GRAYSON</t>
  </si>
  <si>
    <t>VA_GREENE</t>
  </si>
  <si>
    <t>Greensville</t>
  </si>
  <si>
    <t>VA_GREENSVILLE</t>
  </si>
  <si>
    <t>VA_HALIFAX</t>
  </si>
  <si>
    <t>Hanover</t>
  </si>
  <si>
    <t>VA_HANOVER</t>
  </si>
  <si>
    <t>Henrico</t>
  </si>
  <si>
    <t>VA_HENRICO</t>
  </si>
  <si>
    <t>VA_HENRY</t>
  </si>
  <si>
    <t>VA_HIGHLAND</t>
  </si>
  <si>
    <t>Isle of Wight</t>
  </si>
  <si>
    <t>VA_ISLE OF WIGHT</t>
  </si>
  <si>
    <t>James City</t>
  </si>
  <si>
    <t>VA_JAMES CITY</t>
  </si>
  <si>
    <t>King and Queen</t>
  </si>
  <si>
    <t>VA_KING AND QUEEN</t>
  </si>
  <si>
    <t>King George</t>
  </si>
  <si>
    <t>VA_KING GEORGE</t>
  </si>
  <si>
    <t>King William</t>
  </si>
  <si>
    <t>VA_KING WILLIAM</t>
  </si>
  <si>
    <t>VA_LANCASTER</t>
  </si>
  <si>
    <t>VA_LEE</t>
  </si>
  <si>
    <t>Loudoun</t>
  </si>
  <si>
    <t>VA_LOUDOUN</t>
  </si>
  <si>
    <t>VA_LOUISA</t>
  </si>
  <si>
    <t>Lunenburg</t>
  </si>
  <si>
    <t>VA_LUNENBURG</t>
  </si>
  <si>
    <t>VA_MADISON</t>
  </si>
  <si>
    <t>Mathews</t>
  </si>
  <si>
    <t>VA_MATHEWS</t>
  </si>
  <si>
    <t>VA_MECKLENBURG</t>
  </si>
  <si>
    <t>VA_MIDDLESEX</t>
  </si>
  <si>
    <t>VA_MONTGOMERY</t>
  </si>
  <si>
    <t>VA_NELSON</t>
  </si>
  <si>
    <t>New Kent</t>
  </si>
  <si>
    <t>VA_NEW KENT</t>
  </si>
  <si>
    <t>VA_NORTHAMPTON</t>
  </si>
  <si>
    <t>VA_NORTHUMBERLAND</t>
  </si>
  <si>
    <t>Nottoway</t>
  </si>
  <si>
    <t>VA_NOTTOWAY</t>
  </si>
  <si>
    <t>VA_ORANGE</t>
  </si>
  <si>
    <t>VA_PAGE</t>
  </si>
  <si>
    <t>Patrick</t>
  </si>
  <si>
    <t>VA_PATRICK</t>
  </si>
  <si>
    <t>Pittsylvania</t>
  </si>
  <si>
    <t>VA_PITTSYLVANIA</t>
  </si>
  <si>
    <t>Powhatan</t>
  </si>
  <si>
    <t>VA_POWHATAN</t>
  </si>
  <si>
    <t>Prince Edward</t>
  </si>
  <si>
    <t>VA_PRINCE EDWARD</t>
  </si>
  <si>
    <t>Prince George</t>
  </si>
  <si>
    <t>VA_PRINCE GEORGE</t>
  </si>
  <si>
    <t>Prince William</t>
  </si>
  <si>
    <t>VA_PRINCE WILLIAM</t>
  </si>
  <si>
    <t>VA_PULASKI</t>
  </si>
  <si>
    <t>Rappahannock</t>
  </si>
  <si>
    <t>VA_RAPPAHANNOCK</t>
  </si>
  <si>
    <t>VA_RICHMOND</t>
  </si>
  <si>
    <t>Roanoke</t>
  </si>
  <si>
    <t>VA_ROANOKE</t>
  </si>
  <si>
    <t>Rockbridge</t>
  </si>
  <si>
    <t>VA_ROCKBRIDGE</t>
  </si>
  <si>
    <t>VA_ROCKINGHAM</t>
  </si>
  <si>
    <t>VA_RUSSELL</t>
  </si>
  <si>
    <t>VA_SCOTT</t>
  </si>
  <si>
    <t>Shenandoah</t>
  </si>
  <si>
    <t>VA_SHENANDOAH</t>
  </si>
  <si>
    <t>Smyth</t>
  </si>
  <si>
    <t>VA_SMYTH</t>
  </si>
  <si>
    <t>Southampton</t>
  </si>
  <si>
    <t>VA_SOUTHAMPTON</t>
  </si>
  <si>
    <t>Spotsylvania</t>
  </si>
  <si>
    <t>VA_SPOTSYLVANIA</t>
  </si>
  <si>
    <t>VA_STAFFORD</t>
  </si>
  <si>
    <t>VA_SURRY</t>
  </si>
  <si>
    <t>VA_SUSSEX</t>
  </si>
  <si>
    <t>VA_TAZEWELL</t>
  </si>
  <si>
    <t>VA_WARREN</t>
  </si>
  <si>
    <t>VA_WASHINGTON</t>
  </si>
  <si>
    <t>VA_WESTMORELAND</t>
  </si>
  <si>
    <t>VA_WISE</t>
  </si>
  <si>
    <t>Wythe</t>
  </si>
  <si>
    <t>VA_WYTHE</t>
  </si>
  <si>
    <t>VA_YORK</t>
  </si>
  <si>
    <t>Alexandria city</t>
  </si>
  <si>
    <t>VA_ALEXANDRIA CITY</t>
  </si>
  <si>
    <t>Bedford city</t>
  </si>
  <si>
    <t>VA_BEDFORD CITY</t>
  </si>
  <si>
    <t>Bristol city</t>
  </si>
  <si>
    <t>VA_BRISTOL CITY</t>
  </si>
  <si>
    <t>Buena Vista city</t>
  </si>
  <si>
    <t>VA_BUENA VISTA CITY</t>
  </si>
  <si>
    <t>Charlottesville city</t>
  </si>
  <si>
    <t>VA_CHARLOTTESVILLE CITY</t>
  </si>
  <si>
    <t>Chesapeake city</t>
  </si>
  <si>
    <t>VA_CHESAPEAKE CITY</t>
  </si>
  <si>
    <t>Clifton Forge city</t>
  </si>
  <si>
    <t>VA_CLIFTON FORGE CITY</t>
  </si>
  <si>
    <t>Colonial Heights city</t>
  </si>
  <si>
    <t>VA_COLONIAL HEIGHTS CITY</t>
  </si>
  <si>
    <t>Covington city</t>
  </si>
  <si>
    <t>VA_COVINGTON CITY</t>
  </si>
  <si>
    <t>Danville city</t>
  </si>
  <si>
    <t>VA_DANVILLE CITY</t>
  </si>
  <si>
    <t>Emporia city</t>
  </si>
  <si>
    <t>VA_EMPORIA CITY</t>
  </si>
  <si>
    <t>Fairfax city</t>
  </si>
  <si>
    <t>VA_FAIRFAX CITY</t>
  </si>
  <si>
    <t>Falls Church city</t>
  </si>
  <si>
    <t>VA_FALLS CHURCH CITY</t>
  </si>
  <si>
    <t>Franklin city</t>
  </si>
  <si>
    <t>VA_FRANKLIN CITY</t>
  </si>
  <si>
    <t>Fredericksburg city</t>
  </si>
  <si>
    <t>VA_FREDERICKSBURG CITY</t>
  </si>
  <si>
    <t>Galax city</t>
  </si>
  <si>
    <t>VA_GALAX CITY</t>
  </si>
  <si>
    <t>Hampton city</t>
  </si>
  <si>
    <t>VA_HAMPTON CITY</t>
  </si>
  <si>
    <t>Harrisonburg city</t>
  </si>
  <si>
    <t>VA_HARRISONBURG CITY</t>
  </si>
  <si>
    <t>Hopewell city</t>
  </si>
  <si>
    <t>VA_HOPEWELL CITY</t>
  </si>
  <si>
    <t>Lexington city</t>
  </si>
  <si>
    <t>VA_LEXINGTON CITY</t>
  </si>
  <si>
    <t>Lynchburg city</t>
  </si>
  <si>
    <t>VA_LYNCHBURG CITY</t>
  </si>
  <si>
    <t>Manassas city</t>
  </si>
  <si>
    <t>VA_MANASSAS CITY</t>
  </si>
  <si>
    <t>Manassas Park city</t>
  </si>
  <si>
    <t>VA_MANASSAS PARK CITY</t>
  </si>
  <si>
    <t>Martinsville city</t>
  </si>
  <si>
    <t>VA_MARTINSVILLE CITY</t>
  </si>
  <si>
    <t>Newport News city</t>
  </si>
  <si>
    <t>VA_NEWPORT NEWS CITY</t>
  </si>
  <si>
    <t>Norfolk city</t>
  </si>
  <si>
    <t>VA_NORFOLK CITY</t>
  </si>
  <si>
    <t>Norton city</t>
  </si>
  <si>
    <t>VA_NORTON CITY</t>
  </si>
  <si>
    <t>Petersburg city</t>
  </si>
  <si>
    <t>VA_PETERSBURG CITY</t>
  </si>
  <si>
    <t>Poquoson city</t>
  </si>
  <si>
    <t>VA_POQUOSON CITY</t>
  </si>
  <si>
    <t>Portsmouth city</t>
  </si>
  <si>
    <t>VA_PORTSMOUTH CITY</t>
  </si>
  <si>
    <t>Radford city</t>
  </si>
  <si>
    <t>VA_RADFORD CITY</t>
  </si>
  <si>
    <t>Richmond city</t>
  </si>
  <si>
    <t>VA_RICHMOND CITY</t>
  </si>
  <si>
    <t>Roanoke city</t>
  </si>
  <si>
    <t>VA_ROANOKE CITY</t>
  </si>
  <si>
    <t>Salem city</t>
  </si>
  <si>
    <t>VA_SALEM CITY</t>
  </si>
  <si>
    <t>South Boston city</t>
  </si>
  <si>
    <t>VA_SOUTH BOSTON CITY</t>
  </si>
  <si>
    <t>Staunton city</t>
  </si>
  <si>
    <t>VA_STAUNTON CITY</t>
  </si>
  <si>
    <t>Suffolk city</t>
  </si>
  <si>
    <t>VA_SUFFOLK CITY</t>
  </si>
  <si>
    <t>Virginia Beach city</t>
  </si>
  <si>
    <t>VA_VIRGINIA BEACH CITY</t>
  </si>
  <si>
    <t>Waynesboro city</t>
  </si>
  <si>
    <t>VA_WAYNESBORO CITY</t>
  </si>
  <si>
    <t>Williamsburg city</t>
  </si>
  <si>
    <t>VA_WILLIAMSBURG CITY</t>
  </si>
  <si>
    <t>Winchester city</t>
  </si>
  <si>
    <t>VA_WINCHESTER CITY</t>
  </si>
  <si>
    <t>WA_ADAMS</t>
  </si>
  <si>
    <t>Asotin</t>
  </si>
  <si>
    <t>WA_ASOTIN</t>
  </si>
  <si>
    <t>WA_BENTON</t>
  </si>
  <si>
    <t>Chelan</t>
  </si>
  <si>
    <t>WA_CHELAN</t>
  </si>
  <si>
    <t>Clallam</t>
  </si>
  <si>
    <t>WA_CLALLAM</t>
  </si>
  <si>
    <t>WA_CLARK</t>
  </si>
  <si>
    <t>WA_COLUMBIA</t>
  </si>
  <si>
    <t>Cowlitz</t>
  </si>
  <si>
    <t>WA_COWLITZ</t>
  </si>
  <si>
    <t>WA_DOUGLAS</t>
  </si>
  <si>
    <t>Ferry</t>
  </si>
  <si>
    <t>WA_FERRY</t>
  </si>
  <si>
    <t>WA_FRANKLIN</t>
  </si>
  <si>
    <t>WA_GARFIELD</t>
  </si>
  <si>
    <t>WA_GRANT</t>
  </si>
  <si>
    <t>Grays Harbor</t>
  </si>
  <si>
    <t>WA_GRAYS HARBOR</t>
  </si>
  <si>
    <t>Island</t>
  </si>
  <si>
    <t>WA_ISLAND</t>
  </si>
  <si>
    <t>WA_JEFFERSON</t>
  </si>
  <si>
    <t>WA_KING</t>
  </si>
  <si>
    <t>Kitsap</t>
  </si>
  <si>
    <t>WA_KITSAP</t>
  </si>
  <si>
    <t>Kittitas</t>
  </si>
  <si>
    <t>WA_KITTITAS</t>
  </si>
  <si>
    <t>Klickitat</t>
  </si>
  <si>
    <t>WA_KLICKITAT</t>
  </si>
  <si>
    <t>WA_LEWIS</t>
  </si>
  <si>
    <t>WA_LINCOLN</t>
  </si>
  <si>
    <t>WA_MASON</t>
  </si>
  <si>
    <t>Okanogan</t>
  </si>
  <si>
    <t>WA_OKANOGAN</t>
  </si>
  <si>
    <t>Pacific</t>
  </si>
  <si>
    <t>WA_PACIFIC</t>
  </si>
  <si>
    <t>Pend Oreille</t>
  </si>
  <si>
    <t>WA_PEND OREILLE</t>
  </si>
  <si>
    <t>WA_PIERCE</t>
  </si>
  <si>
    <t>WA_SAN JUAN</t>
  </si>
  <si>
    <t>Skagit</t>
  </si>
  <si>
    <t>WA_SKAGIT</t>
  </si>
  <si>
    <t>Skamania</t>
  </si>
  <si>
    <t>WA_SKAMANIA</t>
  </si>
  <si>
    <t>Snohomish</t>
  </si>
  <si>
    <t>WA_SNOHOMISH</t>
  </si>
  <si>
    <t>Spokane</t>
  </si>
  <si>
    <t>WA_SPOKANE</t>
  </si>
  <si>
    <t>WA_STEVENS</t>
  </si>
  <si>
    <t>WA_THURSTON</t>
  </si>
  <si>
    <t>Wahkiakum</t>
  </si>
  <si>
    <t>WA_WAHKIAKUM</t>
  </si>
  <si>
    <t>Walla Walla</t>
  </si>
  <si>
    <t>WA_WALLA WALLA</t>
  </si>
  <si>
    <t>Whatcom</t>
  </si>
  <si>
    <t>WA_WHATCOM</t>
  </si>
  <si>
    <t>Whitman</t>
  </si>
  <si>
    <t>WA_WHITMAN</t>
  </si>
  <si>
    <t>Yakima</t>
  </si>
  <si>
    <t>WA_YAKIMA</t>
  </si>
  <si>
    <t>WV_BARBOUR</t>
  </si>
  <si>
    <t>WV_BERKELEY</t>
  </si>
  <si>
    <t>WV_BOONE</t>
  </si>
  <si>
    <t>Braxton</t>
  </si>
  <si>
    <t>WV_BRAXTON</t>
  </si>
  <si>
    <t>Brooke</t>
  </si>
  <si>
    <t>WV_BROOKE</t>
  </si>
  <si>
    <t>Cabell</t>
  </si>
  <si>
    <t>WV_CABELL</t>
  </si>
  <si>
    <t>WV_CALHOUN</t>
  </si>
  <si>
    <t>WV_CLAY</t>
  </si>
  <si>
    <t>Doddridge</t>
  </si>
  <si>
    <t>WV_DODDRIDGE</t>
  </si>
  <si>
    <t>WV_FAYETTE</t>
  </si>
  <si>
    <t>WV_GILMER</t>
  </si>
  <si>
    <t>WV_GRANT</t>
  </si>
  <si>
    <t>Greenbrier</t>
  </si>
  <si>
    <t>WV_GREENBRIER</t>
  </si>
  <si>
    <t>WV_HAMPSHIRE</t>
  </si>
  <si>
    <t>WV_HANCOCK</t>
  </si>
  <si>
    <t>Hardy</t>
  </si>
  <si>
    <t>WV_HARDY</t>
  </si>
  <si>
    <t>WV_HARRISON</t>
  </si>
  <si>
    <t>WV_JACKSON</t>
  </si>
  <si>
    <t>WV_JEFFERSON</t>
  </si>
  <si>
    <t>Kanawha</t>
  </si>
  <si>
    <t>WV_KANAWHA</t>
  </si>
  <si>
    <t>WV_LEWIS</t>
  </si>
  <si>
    <t>WV_LINCOLN</t>
  </si>
  <si>
    <t>WV_LOGAN</t>
  </si>
  <si>
    <t>WV_MCDOWELL</t>
  </si>
  <si>
    <t>WV_MARION</t>
  </si>
  <si>
    <t>WV_MARSHALL</t>
  </si>
  <si>
    <t>WV_MASON</t>
  </si>
  <si>
    <t>WV_MERCER</t>
  </si>
  <si>
    <t>WV_MINERAL</t>
  </si>
  <si>
    <t>Mingo</t>
  </si>
  <si>
    <t>WV_MINGO</t>
  </si>
  <si>
    <t>Monongalia</t>
  </si>
  <si>
    <t>WV_MONONGALIA</t>
  </si>
  <si>
    <t>WV_MONROE</t>
  </si>
  <si>
    <t>WV_MORGAN</t>
  </si>
  <si>
    <t>WV_NICHOLAS</t>
  </si>
  <si>
    <t>WV_OHIO</t>
  </si>
  <si>
    <t>WV_PENDLETON</t>
  </si>
  <si>
    <t>Pleasants</t>
  </si>
  <si>
    <t>WV_PLEASANTS</t>
  </si>
  <si>
    <t>WV_POCAHONTAS</t>
  </si>
  <si>
    <t>Preston</t>
  </si>
  <si>
    <t>WV_PRESTON</t>
  </si>
  <si>
    <t>WV_PUTNAM</t>
  </si>
  <si>
    <t>Raleigh</t>
  </si>
  <si>
    <t>WV_RALEIGH</t>
  </si>
  <si>
    <t>WV_RANDOLPH</t>
  </si>
  <si>
    <t>Ritchie</t>
  </si>
  <si>
    <t>WV_RITCHIE</t>
  </si>
  <si>
    <t>WV_ROANE</t>
  </si>
  <si>
    <t>Summers</t>
  </si>
  <si>
    <t>WV_SUMMERS</t>
  </si>
  <si>
    <t>WV_TAYLOR</t>
  </si>
  <si>
    <t>Tucker</t>
  </si>
  <si>
    <t>WV_TUCKER</t>
  </si>
  <si>
    <t>WV_TYLER</t>
  </si>
  <si>
    <t>WV_UPSHUR</t>
  </si>
  <si>
    <t>WV_WAYNE</t>
  </si>
  <si>
    <t>WV_WEBSTER</t>
  </si>
  <si>
    <t>Wetzel</t>
  </si>
  <si>
    <t>WV_WETZEL</t>
  </si>
  <si>
    <t>Wirt</t>
  </si>
  <si>
    <t>WV_WIRT</t>
  </si>
  <si>
    <t>WV_WOOD</t>
  </si>
  <si>
    <t>WV_WYOMING</t>
  </si>
  <si>
    <t>WI_ADAMS</t>
  </si>
  <si>
    <t>WI_ASHLAND</t>
  </si>
  <si>
    <t>Barron</t>
  </si>
  <si>
    <t>WI_BARRON</t>
  </si>
  <si>
    <t>Bayfield</t>
  </si>
  <si>
    <t>WI_BAYFIELD</t>
  </si>
  <si>
    <t>WI_BROWN</t>
  </si>
  <si>
    <t>WI_BUFFALO</t>
  </si>
  <si>
    <t>Burnett</t>
  </si>
  <si>
    <t>WI_BURNETT</t>
  </si>
  <si>
    <t>Calumet</t>
  </si>
  <si>
    <t>WI_CALUMET</t>
  </si>
  <si>
    <t>WI_CHIPPEWA</t>
  </si>
  <si>
    <t>WI_CLARK</t>
  </si>
  <si>
    <t>WI_COLUMBIA</t>
  </si>
  <si>
    <t>WI_CRAWFORD</t>
  </si>
  <si>
    <t>Dane</t>
  </si>
  <si>
    <t>WI_DANE</t>
  </si>
  <si>
    <t>WI_DODGE</t>
  </si>
  <si>
    <t>Door</t>
  </si>
  <si>
    <t>WI_DOOR</t>
  </si>
  <si>
    <t>WI_DOUGLAS</t>
  </si>
  <si>
    <t>WI_DUNN</t>
  </si>
  <si>
    <t>Eau Claire</t>
  </si>
  <si>
    <t>WI_EAU CLAIRE</t>
  </si>
  <si>
    <t>WI_FLORENCE</t>
  </si>
  <si>
    <t>Fond du Lac</t>
  </si>
  <si>
    <t>WI_FOND DU LAC</t>
  </si>
  <si>
    <t>WI_FOREST</t>
  </si>
  <si>
    <t>WI_GRANT</t>
  </si>
  <si>
    <t>WI_GREEN</t>
  </si>
  <si>
    <t>Green Lake</t>
  </si>
  <si>
    <t>WI_GREEN LAKE</t>
  </si>
  <si>
    <t>WI_IOWA</t>
  </si>
  <si>
    <t>WI_IRON</t>
  </si>
  <si>
    <t>WI_JACKSON</t>
  </si>
  <si>
    <t>WI_JEFFERSON</t>
  </si>
  <si>
    <t>Juneau</t>
  </si>
  <si>
    <t>WI_JUNEAU</t>
  </si>
  <si>
    <t>Kenosha</t>
  </si>
  <si>
    <t>WI_KENOSHA</t>
  </si>
  <si>
    <t>Kewaunee</t>
  </si>
  <si>
    <t>WI_KEWAUNEE</t>
  </si>
  <si>
    <t>La Crosse</t>
  </si>
  <si>
    <t>WI_LA CROSSE</t>
  </si>
  <si>
    <t>WI_LAFAYETTE</t>
  </si>
  <si>
    <t>Langlade</t>
  </si>
  <si>
    <t>WI_LANGLADE</t>
  </si>
  <si>
    <t>WI_LINCOLN</t>
  </si>
  <si>
    <t>Manitowoc</t>
  </si>
  <si>
    <t>WI_MANITOWOC</t>
  </si>
  <si>
    <t>Marathon</t>
  </si>
  <si>
    <t>WI_MARATHON</t>
  </si>
  <si>
    <t>Marinette</t>
  </si>
  <si>
    <t>WI_MARINETTE</t>
  </si>
  <si>
    <t>WI_MARQUETTE</t>
  </si>
  <si>
    <t>WI_MENOMINEE</t>
  </si>
  <si>
    <t>Milwaukee</t>
  </si>
  <si>
    <t>WI_MILWAUKEE</t>
  </si>
  <si>
    <t>WI_MONROE</t>
  </si>
  <si>
    <t>Oconto</t>
  </si>
  <si>
    <t>WI_OCONTO</t>
  </si>
  <si>
    <t>WI_ONEIDA</t>
  </si>
  <si>
    <t>Outagamie</t>
  </si>
  <si>
    <t>WI_OUTAGAMIE</t>
  </si>
  <si>
    <t>Ozaukee</t>
  </si>
  <si>
    <t>WI_OZAUKEE</t>
  </si>
  <si>
    <t>Pepin</t>
  </si>
  <si>
    <t>WI_PEPIN</t>
  </si>
  <si>
    <t>WI_PIERCE</t>
  </si>
  <si>
    <t>WI_POLK</t>
  </si>
  <si>
    <t>WI_PORTAGE</t>
  </si>
  <si>
    <t>Price</t>
  </si>
  <si>
    <t>WI_PRICE</t>
  </si>
  <si>
    <t>Racine</t>
  </si>
  <si>
    <t>WI_RACINE</t>
  </si>
  <si>
    <t>WI_RICHLAND</t>
  </si>
  <si>
    <t>WI_ROCK</t>
  </si>
  <si>
    <t>WI_RUSK</t>
  </si>
  <si>
    <t>St. Croix</t>
  </si>
  <si>
    <t>WI_ST. CROIX</t>
  </si>
  <si>
    <t>Sauk</t>
  </si>
  <si>
    <t>WI_SAUK</t>
  </si>
  <si>
    <t>Sawyer</t>
  </si>
  <si>
    <t>WI_SAWYER</t>
  </si>
  <si>
    <t>Shawano</t>
  </si>
  <si>
    <t>WI_SHAWANO</t>
  </si>
  <si>
    <t>Sheboygan</t>
  </si>
  <si>
    <t>WI_SHEBOYGAN</t>
  </si>
  <si>
    <t>WI_TAYLOR</t>
  </si>
  <si>
    <t>Trempealeau</t>
  </si>
  <si>
    <t>WI_TREMPEALEAU</t>
  </si>
  <si>
    <t>WI_VERNON</t>
  </si>
  <si>
    <t>Vilas</t>
  </si>
  <si>
    <t>WI_VILAS</t>
  </si>
  <si>
    <t>WI_WALWORTH</t>
  </si>
  <si>
    <t>Washburn</t>
  </si>
  <si>
    <t>WI_WASHBURN</t>
  </si>
  <si>
    <t>WI_WASHINGTON</t>
  </si>
  <si>
    <t>Waukesha</t>
  </si>
  <si>
    <t>WI_WAUKESHA</t>
  </si>
  <si>
    <t>Waupaca</t>
  </si>
  <si>
    <t>WI_WAUPACA</t>
  </si>
  <si>
    <t>Waushara</t>
  </si>
  <si>
    <t>WI_WAUSHARA</t>
  </si>
  <si>
    <t>WI_WINNEBAGO</t>
  </si>
  <si>
    <t>WI_WOOD</t>
  </si>
  <si>
    <t>WY_ALBANY</t>
  </si>
  <si>
    <t>WY_BIG HORN</t>
  </si>
  <si>
    <t>WY_CAMPBELL</t>
  </si>
  <si>
    <t>WY_CARBON</t>
  </si>
  <si>
    <t>Converse</t>
  </si>
  <si>
    <t>WY_CONVERSE</t>
  </si>
  <si>
    <t>WY_CROOK</t>
  </si>
  <si>
    <t>WY_FREMONT</t>
  </si>
  <si>
    <t>Goshen</t>
  </si>
  <si>
    <t>WY_GOSHEN</t>
  </si>
  <si>
    <t>Hot Springs</t>
  </si>
  <si>
    <t>WY_HOT SPRINGS</t>
  </si>
  <si>
    <t>WY_JOHNSON</t>
  </si>
  <si>
    <t>Laramie</t>
  </si>
  <si>
    <t>WY_LARAMIE</t>
  </si>
  <si>
    <t>WY_LINCOLN</t>
  </si>
  <si>
    <t>Natrona</t>
  </si>
  <si>
    <t>WY_NATRONA</t>
  </si>
  <si>
    <t>Niobrara</t>
  </si>
  <si>
    <t>WY_NIOBRARA</t>
  </si>
  <si>
    <t>WY_PARK</t>
  </si>
  <si>
    <t>WY_PLATTE</t>
  </si>
  <si>
    <t>WY_SHERIDAN</t>
  </si>
  <si>
    <t>Sublette</t>
  </si>
  <si>
    <t>WY_SUBLETTE</t>
  </si>
  <si>
    <t>Sweetwater</t>
  </si>
  <si>
    <t>WY_SWEETWATER</t>
  </si>
  <si>
    <t>WY_TETON</t>
  </si>
  <si>
    <t>Uinta</t>
  </si>
  <si>
    <t>WY_UINTA</t>
  </si>
  <si>
    <t>Washakie</t>
  </si>
  <si>
    <t>WY_WASHAKIE</t>
  </si>
  <si>
    <t>Weston</t>
  </si>
  <si>
    <t>WY_WESTON</t>
  </si>
  <si>
    <t>Adjuntas</t>
  </si>
  <si>
    <t>PR_ADJUNTAS</t>
  </si>
  <si>
    <t>Aguada</t>
  </si>
  <si>
    <t>PR_AGUADA</t>
  </si>
  <si>
    <t>Aguadilla</t>
  </si>
  <si>
    <t>PR_AGUADILLA</t>
  </si>
  <si>
    <t>Aguas Buenas</t>
  </si>
  <si>
    <t>PR_AGUAS BUENAS</t>
  </si>
  <si>
    <t>Aibonito</t>
  </si>
  <si>
    <t>PR_AIBONITO</t>
  </si>
  <si>
    <t>Anasco</t>
  </si>
  <si>
    <t>PR_ANASCO</t>
  </si>
  <si>
    <t>Arecibo</t>
  </si>
  <si>
    <t>PR_ARECIBO</t>
  </si>
  <si>
    <t>Arroyo</t>
  </si>
  <si>
    <t>PR_ARROYO</t>
  </si>
  <si>
    <t>Barceloneta</t>
  </si>
  <si>
    <t>PR_BARCELONETA</t>
  </si>
  <si>
    <t>Barranquitas</t>
  </si>
  <si>
    <t>PR_BARRANQUITAS</t>
  </si>
  <si>
    <t>Bayamon</t>
  </si>
  <si>
    <t>PR_BAYAMON</t>
  </si>
  <si>
    <t>Cabo Rojo</t>
  </si>
  <si>
    <t>PR_CABO ROJO</t>
  </si>
  <si>
    <t>Caguas</t>
  </si>
  <si>
    <t>PR_CAGUAS</t>
  </si>
  <si>
    <t>Camuy</t>
  </si>
  <si>
    <t>PR_CAMUY</t>
  </si>
  <si>
    <t>Canovanas</t>
  </si>
  <si>
    <t>PR_CANOVANAS</t>
  </si>
  <si>
    <t>Carolina</t>
  </si>
  <si>
    <t>PR_CAROLINA</t>
  </si>
  <si>
    <t>Catano</t>
  </si>
  <si>
    <t>PR_CATANO</t>
  </si>
  <si>
    <t>Cayey</t>
  </si>
  <si>
    <t>PR_CAYEY</t>
  </si>
  <si>
    <t>Ceiba</t>
  </si>
  <si>
    <t>PR_CEIBA</t>
  </si>
  <si>
    <t>Ciales</t>
  </si>
  <si>
    <t>PR_CIALES</t>
  </si>
  <si>
    <t>Cidra</t>
  </si>
  <si>
    <t>PR_CIDRA</t>
  </si>
  <si>
    <t>Coama</t>
  </si>
  <si>
    <t>PR_COAMA</t>
  </si>
  <si>
    <t>Comerio</t>
  </si>
  <si>
    <t>PR_COMERIO</t>
  </si>
  <si>
    <t>Corozal</t>
  </si>
  <si>
    <t>PR_COROZAL</t>
  </si>
  <si>
    <t>Culebra</t>
  </si>
  <si>
    <t>PR_CULEBRA</t>
  </si>
  <si>
    <t>Dorado</t>
  </si>
  <si>
    <t>PR_DORADO</t>
  </si>
  <si>
    <t>Fajardo</t>
  </si>
  <si>
    <t>PR_FAJARDO</t>
  </si>
  <si>
    <t>PR_FLORIDA</t>
  </si>
  <si>
    <t>Guanica</t>
  </si>
  <si>
    <t>PR_GUANICA</t>
  </si>
  <si>
    <t>Guayama</t>
  </si>
  <si>
    <t>PR_GUAYAMA</t>
  </si>
  <si>
    <t>Guayanilla</t>
  </si>
  <si>
    <t>PR_GUAYANILLA</t>
  </si>
  <si>
    <t>Guaynabo</t>
  </si>
  <si>
    <t>PR_GUAYNABO</t>
  </si>
  <si>
    <t>Gurabo</t>
  </si>
  <si>
    <t>PR_GURABO</t>
  </si>
  <si>
    <t>Hatillo</t>
  </si>
  <si>
    <t>PR_HATILLO</t>
  </si>
  <si>
    <t>Hormigueros</t>
  </si>
  <si>
    <t>PR_HORMIGUEROS</t>
  </si>
  <si>
    <t>Humacao</t>
  </si>
  <si>
    <t>PR_HUMACAO</t>
  </si>
  <si>
    <t>Isabela</t>
  </si>
  <si>
    <t>PR_ISABELA</t>
  </si>
  <si>
    <t>Jayuya</t>
  </si>
  <si>
    <t>PR_JAYUYA</t>
  </si>
  <si>
    <t>Juana Diaz</t>
  </si>
  <si>
    <t>PR_JUANA DIAZ</t>
  </si>
  <si>
    <t>Juncos</t>
  </si>
  <si>
    <t>PR_JUNCOS</t>
  </si>
  <si>
    <t>Lajas</t>
  </si>
  <si>
    <t>PR_LAJAS</t>
  </si>
  <si>
    <t>Lares</t>
  </si>
  <si>
    <t>PR_LARES</t>
  </si>
  <si>
    <t>Las Marias</t>
  </si>
  <si>
    <t>PR_LAS MARIAS</t>
  </si>
  <si>
    <t>Las Piedras</t>
  </si>
  <si>
    <t>PR_LAS PIEDRAS</t>
  </si>
  <si>
    <t>Loiza</t>
  </si>
  <si>
    <t>PR_LOIZA</t>
  </si>
  <si>
    <t>Luquillo</t>
  </si>
  <si>
    <t>PR_LUQUILLO</t>
  </si>
  <si>
    <t>Manati</t>
  </si>
  <si>
    <t>PR_MANATI</t>
  </si>
  <si>
    <t>Maricao</t>
  </si>
  <si>
    <t>PR_MARICAO</t>
  </si>
  <si>
    <t>Maunabo</t>
  </si>
  <si>
    <t>PR_MAUNABO</t>
  </si>
  <si>
    <t>Mayaguez</t>
  </si>
  <si>
    <t>PR_MAYAGUEZ</t>
  </si>
  <si>
    <t>Moca</t>
  </si>
  <si>
    <t>PR_MOCA</t>
  </si>
  <si>
    <t>Morovis</t>
  </si>
  <si>
    <t>PR_MOROVIS</t>
  </si>
  <si>
    <t>Naguabo</t>
  </si>
  <si>
    <t>PR_NAGUABO</t>
  </si>
  <si>
    <t>Naranjito</t>
  </si>
  <si>
    <t>PR_NARANJITO</t>
  </si>
  <si>
    <t>Orocovis</t>
  </si>
  <si>
    <t>PR_OROCOVIS</t>
  </si>
  <si>
    <t>Patillas</t>
  </si>
  <si>
    <t>PR_PATILLAS</t>
  </si>
  <si>
    <t>Penuelas</t>
  </si>
  <si>
    <t>PR_PENUELAS</t>
  </si>
  <si>
    <t>Ponce</t>
  </si>
  <si>
    <t>PR_PONCE</t>
  </si>
  <si>
    <t>Quebradillas</t>
  </si>
  <si>
    <t>PR_QUEBRADILLAS</t>
  </si>
  <si>
    <t>Rincon</t>
  </si>
  <si>
    <t>PR_RINCON</t>
  </si>
  <si>
    <t>PR_RIO GRANDE</t>
  </si>
  <si>
    <t>Sabana Grande</t>
  </si>
  <si>
    <t>PR_SABANA GRANDE</t>
  </si>
  <si>
    <t>Salinas</t>
  </si>
  <si>
    <t>PR_SALINAS</t>
  </si>
  <si>
    <t>San German</t>
  </si>
  <si>
    <t>PR_SAN GERMAN</t>
  </si>
  <si>
    <t>PR_SAN JUAN</t>
  </si>
  <si>
    <t>San Lorenzo</t>
  </si>
  <si>
    <t>PR_SAN LORENZO</t>
  </si>
  <si>
    <t>San Sebastian</t>
  </si>
  <si>
    <t>PR_SAN SEBASTIAN</t>
  </si>
  <si>
    <t>Santa Isabel</t>
  </si>
  <si>
    <t>PR_SANTA ISABEL</t>
  </si>
  <si>
    <t>Toa Alta</t>
  </si>
  <si>
    <t>PR_TOA ALTA</t>
  </si>
  <si>
    <t>Toa Baja</t>
  </si>
  <si>
    <t>PR_TOA BAJA</t>
  </si>
  <si>
    <t>Trujillo Alto</t>
  </si>
  <si>
    <t>PR_TRUJILLO ALTO</t>
  </si>
  <si>
    <t>Utuado</t>
  </si>
  <si>
    <t>PR_UTUADO</t>
  </si>
  <si>
    <t>Vega Alta</t>
  </si>
  <si>
    <t>PR_VEGA ALTA</t>
  </si>
  <si>
    <t>Vega Baja</t>
  </si>
  <si>
    <t>PR_VEGA BAJA</t>
  </si>
  <si>
    <t>Vieques</t>
  </si>
  <si>
    <t>PR_VIEQUES</t>
  </si>
  <si>
    <t>Villalba</t>
  </si>
  <si>
    <t>PR_VILLALBA</t>
  </si>
  <si>
    <t>Yabucoa</t>
  </si>
  <si>
    <t>PR_YABUCOA</t>
  </si>
  <si>
    <t>Yauco</t>
  </si>
  <si>
    <t>PR_YAUCO</t>
  </si>
  <si>
    <t>St Croix</t>
  </si>
  <si>
    <t>VI_ST CROIX</t>
  </si>
  <si>
    <t>St John</t>
  </si>
  <si>
    <t>VI_ST JOHN</t>
  </si>
  <si>
    <t>St Thomas</t>
  </si>
  <si>
    <t>VI_ST THOMAS</t>
  </si>
  <si>
    <t>Agana Heights</t>
  </si>
  <si>
    <t>Agat</t>
  </si>
  <si>
    <t>Asan</t>
  </si>
  <si>
    <t>Barrigada</t>
  </si>
  <si>
    <t>Chalan-Pago-Ordot</t>
  </si>
  <si>
    <t>Dededo</t>
  </si>
  <si>
    <t>Hagatana</t>
  </si>
  <si>
    <t>Inarajan</t>
  </si>
  <si>
    <t>Mangilao</t>
  </si>
  <si>
    <t>Merizo</t>
  </si>
  <si>
    <t>Mongmong-Toto-Maite</t>
  </si>
  <si>
    <t>Piti</t>
  </si>
  <si>
    <t>Santa Rita</t>
  </si>
  <si>
    <t>Sinajana</t>
  </si>
  <si>
    <t>Talofofo</t>
  </si>
  <si>
    <t>Tamuning</t>
  </si>
  <si>
    <t>Umatac</t>
  </si>
  <si>
    <t>Yigo</t>
  </si>
  <si>
    <t>Yona</t>
  </si>
  <si>
    <t>Northern Islands</t>
  </si>
  <si>
    <t>Rota</t>
  </si>
  <si>
    <t>Saipan</t>
  </si>
  <si>
    <t>Tinian</t>
  </si>
  <si>
    <t>Faleasao</t>
  </si>
  <si>
    <t>Fitiuta</t>
  </si>
  <si>
    <t>Ituau</t>
  </si>
  <si>
    <t>Lealataua</t>
  </si>
  <si>
    <t>Leasina</t>
  </si>
  <si>
    <t>Ma'oputasi</t>
  </si>
  <si>
    <t>Ofu</t>
  </si>
  <si>
    <t>Olosega</t>
  </si>
  <si>
    <t>Sa'ole</t>
  </si>
  <si>
    <t>Sua</t>
  </si>
  <si>
    <t>Swains</t>
  </si>
  <si>
    <t>Ta'u</t>
  </si>
  <si>
    <t>Tualatai</t>
  </si>
  <si>
    <t>Tualauta</t>
  </si>
  <si>
    <t>Vaifanua</t>
  </si>
  <si>
    <t>GU_AGANA HEIGHTS</t>
  </si>
  <si>
    <t>GU_AGAT</t>
  </si>
  <si>
    <t>GU_ASAN</t>
  </si>
  <si>
    <t>GU_BARRIGADA</t>
  </si>
  <si>
    <t>GU_CHALAN-PAGO-ORDOT</t>
  </si>
  <si>
    <t>GU_DEDEDO</t>
  </si>
  <si>
    <t>GU_HAGATANA</t>
  </si>
  <si>
    <t>GU_INARAJAN</t>
  </si>
  <si>
    <t>GU_MANGILAO</t>
  </si>
  <si>
    <t>GU_MERIZO</t>
  </si>
  <si>
    <t>GU_MONGMONG-TOTO-MAITE</t>
  </si>
  <si>
    <t>GU_PITI</t>
  </si>
  <si>
    <t>GU_SANTA RITA</t>
  </si>
  <si>
    <t>GU_SINAJANA</t>
  </si>
  <si>
    <t>GU_TALOFOFO</t>
  </si>
  <si>
    <t>GU_TAMUNING</t>
  </si>
  <si>
    <t>GU_UMATAC</t>
  </si>
  <si>
    <t>GU_YIGO</t>
  </si>
  <si>
    <t>GU_YONA</t>
  </si>
  <si>
    <t>MP_NORTHERN ISLANDS</t>
  </si>
  <si>
    <t>MP_ROTA</t>
  </si>
  <si>
    <t>MP_SAIPAN</t>
  </si>
  <si>
    <t>MP_TINIAN</t>
  </si>
  <si>
    <t>AS_FALEASAO</t>
  </si>
  <si>
    <t>AS_FITIUTA</t>
  </si>
  <si>
    <t>AS_ITUAU</t>
  </si>
  <si>
    <t>AS_LEALATAUA</t>
  </si>
  <si>
    <t>AS_LEASINA</t>
  </si>
  <si>
    <t>AS_MA'OPUTASI</t>
  </si>
  <si>
    <t>AS_OFU</t>
  </si>
  <si>
    <t>AS_OLOSEGA</t>
  </si>
  <si>
    <t>AS_SA'OLE</t>
  </si>
  <si>
    <t>AS_SUA</t>
  </si>
  <si>
    <t>AS_SWAINS</t>
  </si>
  <si>
    <t>AS_TA'U</t>
  </si>
  <si>
    <t>AS_TUALATAI</t>
  </si>
  <si>
    <t>AS_TUALAUTA</t>
  </si>
  <si>
    <t>AS_VAIFANUA</t>
  </si>
  <si>
    <t>$DB.LOOKUP.TBL_LOOKUP_STATES</t>
  </si>
  <si>
    <t>COUNTY_PLACEHOLDER</t>
  </si>
  <si>
    <t>$DB.LOOKUP.TBL_LOOKUP_COUNTY_PLACEHOLDER</t>
  </si>
  <si>
    <t>Legend</t>
  </si>
  <si>
    <t>Reference/Lookup</t>
  </si>
  <si>
    <t>Calculation</t>
  </si>
  <si>
    <t>PROPERTY_TYPE</t>
  </si>
  <si>
    <t>Commercial RE</t>
  </si>
  <si>
    <t>Mixed-Use</t>
  </si>
  <si>
    <t>Other</t>
  </si>
  <si>
    <t>$DB.LOOKUP.TBL_LOOKUP_PROPERTYTYPE</t>
  </si>
  <si>
    <t>$DB.LOOKUP.TBL_LOOKUP_LOANPURPOSE</t>
  </si>
  <si>
    <t>LOAN_PURPOSE</t>
  </si>
  <si>
    <t>Purchase</t>
  </si>
  <si>
    <t>Construction</t>
  </si>
  <si>
    <t>Rehab</t>
  </si>
  <si>
    <t>Refi</t>
  </si>
  <si>
    <t>Pre-Development</t>
  </si>
  <si>
    <t>$DB.LOOKUP.TBL_LOOKUP_YESNO</t>
  </si>
  <si>
    <t>LOOKUP_YESNO</t>
  </si>
  <si>
    <t>Yes</t>
  </si>
  <si>
    <t>No</t>
  </si>
  <si>
    <t>$DB.LOOKUP.TBL_LOOKUP_YESNONA</t>
  </si>
  <si>
    <t>LOOKUP_YESNONA</t>
  </si>
  <si>
    <t>N/A</t>
  </si>
  <si>
    <t>$DB.LOOKUP.TBL_LOOKUP_QUALMETHODS_CIP_RESIDRF</t>
  </si>
  <si>
    <t>QUALIFICATION_METHOD</t>
  </si>
  <si>
    <t>Owner-Occupied</t>
  </si>
  <si>
    <t>Multifamily Rental Affordability</t>
  </si>
  <si>
    <t>Multifamily Household Income Eligibility</t>
  </si>
  <si>
    <t>Neighborhood Income Eligibility (Manufactured Housing Parks Only)</t>
  </si>
  <si>
    <t>$DB.LOOKUP.TBL_LOOKUP_QUALMETHODS_UDA_RDA</t>
  </si>
  <si>
    <t>Location</t>
  </si>
  <si>
    <t>Qualified Community</t>
  </si>
  <si>
    <t>Small Business</t>
  </si>
  <si>
    <t>Job Creation/Retention</t>
  </si>
  <si>
    <t>Services</t>
  </si>
  <si>
    <t>Empowerment Zone</t>
  </si>
  <si>
    <t>Champion Community</t>
  </si>
  <si>
    <t>Enterprise Community</t>
  </si>
  <si>
    <t>Brownfield Tax Credit</t>
  </si>
  <si>
    <t>Indian Area</t>
  </si>
  <si>
    <t>Military Base Closing or Realignment</t>
  </si>
  <si>
    <t>Designated Community under the Community Adjustment and Investment Program</t>
  </si>
  <si>
    <t>$DB.LOOKUP.TBL_LOOKUP_QUALIFIEDCOMMUNITIES</t>
  </si>
  <si>
    <t>QUALIFIED_COMMUNITY</t>
  </si>
  <si>
    <t>$DB.LOOKUP.TBL_LOOKUP_SMALLBUSQUALMETHOD</t>
  </si>
  <si>
    <t>SMALL_BUSINESS_QUALIFICATION_METHOD</t>
  </si>
  <si>
    <t>SBA Note</t>
  </si>
  <si>
    <t>Annual Receipts</t>
  </si>
  <si>
    <t># of Employees</t>
  </si>
  <si>
    <t>$DB.LOOKUP.TBL_LOOKUP_JOBTYPE</t>
  </si>
  <si>
    <t>JOB_TYPE</t>
  </si>
  <si>
    <t>$DB.CONFIG -- Configuration Settings for eForm</t>
  </si>
  <si>
    <t>CONFIG_VAR</t>
  </si>
  <si>
    <t>CONFIG_DESC</t>
  </si>
  <si>
    <t>CONFIG_TYPE</t>
  </si>
  <si>
    <t>CONFIG_VALUE</t>
  </si>
  <si>
    <t>Text</t>
  </si>
  <si>
    <t>EFORM_REVISION_DATE</t>
  </si>
  <si>
    <t>Last Revision Date</t>
  </si>
  <si>
    <t>Date</t>
  </si>
  <si>
    <t>DOC_ID</t>
  </si>
  <si>
    <t>eForm Document ID</t>
  </si>
  <si>
    <t>DOC_NAME</t>
  </si>
  <si>
    <t>eForm Document Full Name</t>
  </si>
  <si>
    <t>FIELD ID</t>
  </si>
  <si>
    <t>FIELD VALUE</t>
  </si>
  <si>
    <t>HEADER_TITLE</t>
  </si>
  <si>
    <t>FORM_TITLE</t>
  </si>
  <si>
    <t>Form Title</t>
  </si>
  <si>
    <t>PROG_DESC_SELECTED</t>
  </si>
  <si>
    <t>DRF_LOANTYPE_DESCRIPTION_SELECTED</t>
  </si>
  <si>
    <t>DRF_FLAG</t>
  </si>
  <si>
    <t>DRF Selected Flag</t>
  </si>
  <si>
    <t>Program Description Selection (APP_SELECTION)</t>
  </si>
  <si>
    <t>DRF_LOANTYPE_DESC_SELECTED</t>
  </si>
  <si>
    <t>DRF Loan Type Selection Description (If Applicable)</t>
  </si>
  <si>
    <t>DRF_LOANTYPE_CODE</t>
  </si>
  <si>
    <t>PROG_CODE</t>
  </si>
  <si>
    <r>
      <t xml:space="preserve">Note that once you've started the application form, you </t>
    </r>
    <r>
      <rPr>
        <b/>
        <i/>
        <sz val="11"/>
        <color rgb="FFFF0000"/>
        <rFont val="Calibri"/>
        <family val="2"/>
        <scheme val="minor"/>
      </rPr>
      <t>will not</t>
    </r>
    <r>
      <rPr>
        <i/>
        <sz val="11"/>
        <rFont val="Calibri"/>
        <family val="2"/>
        <scheme val="minor"/>
      </rPr>
      <t xml:space="preserve"> be able to change the program selection; please ensure correct selection(s) above before proceeding.
</t>
    </r>
  </si>
  <si>
    <t>Which Program would you like to apply to?</t>
  </si>
  <si>
    <t>Which type of loan(s) will you be submitting in this DRF Application?</t>
  </si>
  <si>
    <t>Additional Resources</t>
  </si>
  <si>
    <t>START_APP_BUTTON_TITLE</t>
  </si>
  <si>
    <t>LINK_01_URL</t>
  </si>
  <si>
    <t>LINK_01_TEXT</t>
  </si>
  <si>
    <t>LINK_02_URL</t>
  </si>
  <si>
    <t>LINK_02_TEXT</t>
  </si>
  <si>
    <t>LINK_03_URL</t>
  </si>
  <si>
    <t>LINK_03_TEXT</t>
  </si>
  <si>
    <t>LINK_04_URL</t>
  </si>
  <si>
    <t>LINK_04_TEXT</t>
  </si>
  <si>
    <t>LINK_05_URL</t>
  </si>
  <si>
    <t>LINK_05_TEXT</t>
  </si>
  <si>
    <t>LINK_06_URL</t>
  </si>
  <si>
    <t>LINK_06_TEXT</t>
  </si>
  <si>
    <t>https://www.fhlbny.com/community/community-lending-programs/</t>
  </si>
  <si>
    <t>Community Lending Programs Application Form</t>
  </si>
  <si>
    <t>Application Summary &amp; Member Certification</t>
  </si>
  <si>
    <t>Loan Pool</t>
  </si>
  <si>
    <t>REC_STATUS_CODE</t>
  </si>
  <si>
    <t>LOAN_ID</t>
  </si>
  <si>
    <t>SETTLEMENT_DATE</t>
  </si>
  <si>
    <t>LOAN_AMOUNT</t>
  </si>
  <si>
    <t>LOAN_PURPOSE_OTHER</t>
  </si>
  <si>
    <t>BORROWER_NAME</t>
  </si>
  <si>
    <t>PROPERTY_TYPE_OTHER</t>
  </si>
  <si>
    <t>PROP_ADDR_CITY</t>
  </si>
  <si>
    <t>PROP_ADDR_STREET</t>
  </si>
  <si>
    <t>MULTIPROP_LOAN_FLAG</t>
  </si>
  <si>
    <t>PROP_ADDR_STATE</t>
  </si>
  <si>
    <t>PROP_ADDR_ZIP</t>
  </si>
  <si>
    <t>PROP_ADDR_COUNTY</t>
  </si>
  <si>
    <t>PROP_ADDR_CENSUS_TRACT</t>
  </si>
  <si>
    <t>LOAN_PREQUALIFIED</t>
  </si>
  <si>
    <t>MULTIPROP_QUALMETHOD_MATCH</t>
  </si>
  <si>
    <t>MULTIPROP_LOANAMT_MATCH</t>
  </si>
  <si>
    <t>MULTIPROP_SETTLEMENT_MATCH</t>
  </si>
  <si>
    <t>Multiproperty Attributes &amp;  Error Checks</t>
  </si>
  <si>
    <t>RECORD_STARTED</t>
  </si>
  <si>
    <t>REQ_FIELDS_POPULATED</t>
  </si>
  <si>
    <t>ERROR_COUNT</t>
  </si>
  <si>
    <t>Record Status &amp; Validation</t>
  </si>
  <si>
    <t>Application Summary Metrics</t>
  </si>
  <si>
    <t>ROW_ID</t>
  </si>
  <si>
    <t>MULTIPROP_REC_COUNT</t>
  </si>
  <si>
    <t>Sample</t>
  </si>
  <si>
    <t>Status</t>
  </si>
  <si>
    <t>Row #</t>
  </si>
  <si>
    <r>
      <t xml:space="preserve">Loan Number (ID) </t>
    </r>
    <r>
      <rPr>
        <b/>
        <sz val="10"/>
        <color rgb="FFFF0000"/>
        <rFont val="Calibri"/>
        <family val="2"/>
        <scheme val="minor"/>
      </rPr>
      <t>*</t>
    </r>
  </si>
  <si>
    <r>
      <t xml:space="preserve">Settlement Date </t>
    </r>
    <r>
      <rPr>
        <b/>
        <sz val="10"/>
        <color rgb="FFFF0000"/>
        <rFont val="Calibri"/>
        <family val="2"/>
        <scheme val="minor"/>
      </rPr>
      <t>*</t>
    </r>
  </si>
  <si>
    <r>
      <t xml:space="preserve">Loan Amount </t>
    </r>
    <r>
      <rPr>
        <b/>
        <sz val="10"/>
        <color rgb="FFFF0000"/>
        <rFont val="Calibri"/>
        <family val="2"/>
        <scheme val="minor"/>
      </rPr>
      <t>*</t>
    </r>
  </si>
  <si>
    <r>
      <t xml:space="preserve">Loan Purpose </t>
    </r>
    <r>
      <rPr>
        <b/>
        <sz val="10"/>
        <color rgb="FFFF0000"/>
        <rFont val="Calibri"/>
        <family val="2"/>
        <scheme val="minor"/>
      </rPr>
      <t>*</t>
    </r>
  </si>
  <si>
    <t>Loan Details</t>
  </si>
  <si>
    <t>Program</t>
  </si>
  <si>
    <r>
      <t xml:space="preserve">Member Name </t>
    </r>
    <r>
      <rPr>
        <sz val="10"/>
        <color rgb="FFFF0000"/>
        <rFont val="Calibri"/>
        <family val="2"/>
        <scheme val="minor"/>
      </rPr>
      <t>*</t>
    </r>
  </si>
  <si>
    <t>Total Amount Requested</t>
  </si>
  <si>
    <t>One or More Validation Errors Exist</t>
  </si>
  <si>
    <t>FHLBNY - Community Lending Programs (CLP)</t>
  </si>
  <si>
    <t>CICA Regulation</t>
  </si>
  <si>
    <t>HUD Income Limits/Guidelines</t>
  </si>
  <si>
    <t>https://www.huduser.gov/portal/datasets/il.html</t>
  </si>
  <si>
    <t>https://www.ecfr.gov/cgi-bin/retrieveECFR?gp=&amp;SID=8d638ea573a3b5f54f5b7add2a3a8319&amp;mc=true&amp;n=pt12.10.1292&amp;r=PART&amp;ty=HTML</t>
  </si>
  <si>
    <t>Certification</t>
  </si>
  <si>
    <t>Certification Complete</t>
  </si>
  <si>
    <t>SETTLE_DATE_90_DAYS_CERTDATE</t>
  </si>
  <si>
    <t>Loan Purpose - Other Description</t>
  </si>
  <si>
    <r>
      <t xml:space="preserve">Borrower Name </t>
    </r>
    <r>
      <rPr>
        <b/>
        <sz val="10"/>
        <color rgb="FFFF0000"/>
        <rFont val="Calibri"/>
        <family val="2"/>
        <scheme val="minor"/>
      </rPr>
      <t>*</t>
    </r>
  </si>
  <si>
    <r>
      <t xml:space="preserve">Property Type </t>
    </r>
    <r>
      <rPr>
        <b/>
        <sz val="10"/>
        <color rgb="FFFF0000"/>
        <rFont val="Calibri"/>
        <family val="2"/>
        <scheme val="minor"/>
      </rPr>
      <t>*</t>
    </r>
  </si>
  <si>
    <t>Property Type - Other Description</t>
  </si>
  <si>
    <r>
      <t xml:space="preserve">Street </t>
    </r>
    <r>
      <rPr>
        <b/>
        <sz val="10"/>
        <color rgb="FFFF0000"/>
        <rFont val="Calibri"/>
        <family val="2"/>
        <scheme val="minor"/>
      </rPr>
      <t>*</t>
    </r>
  </si>
  <si>
    <r>
      <t xml:space="preserve">City </t>
    </r>
    <r>
      <rPr>
        <b/>
        <sz val="10"/>
        <color rgb="FFFF0000"/>
        <rFont val="Calibri"/>
        <family val="2"/>
        <scheme val="minor"/>
      </rPr>
      <t>*</t>
    </r>
  </si>
  <si>
    <r>
      <t xml:space="preserve">State </t>
    </r>
    <r>
      <rPr>
        <b/>
        <sz val="10"/>
        <color rgb="FFFF0000"/>
        <rFont val="Calibri"/>
        <family val="2"/>
        <scheme val="minor"/>
      </rPr>
      <t>*</t>
    </r>
  </si>
  <si>
    <r>
      <t xml:space="preserve">Zip Code </t>
    </r>
    <r>
      <rPr>
        <b/>
        <sz val="10"/>
        <color rgb="FFFF0000"/>
        <rFont val="Calibri"/>
        <family val="2"/>
        <scheme val="minor"/>
      </rPr>
      <t>*</t>
    </r>
  </si>
  <si>
    <r>
      <t xml:space="preserve">County </t>
    </r>
    <r>
      <rPr>
        <b/>
        <sz val="10"/>
        <color rgb="FFFF0000"/>
        <rFont val="Calibri"/>
        <family val="2"/>
        <scheme val="minor"/>
      </rPr>
      <t>*</t>
    </r>
  </si>
  <si>
    <r>
      <t xml:space="preserve">Census Tract Number </t>
    </r>
    <r>
      <rPr>
        <b/>
        <sz val="10"/>
        <color rgb="FFFF0000"/>
        <rFont val="Calibri"/>
        <family val="2"/>
        <scheme val="minor"/>
      </rPr>
      <t>*</t>
    </r>
  </si>
  <si>
    <t>Property Address</t>
  </si>
  <si>
    <t>1 Main Street</t>
  </si>
  <si>
    <t>Certification Date</t>
  </si>
  <si>
    <t>Member Representative Name</t>
  </si>
  <si>
    <t>Prequal Checks</t>
  </si>
  <si>
    <t>Loan Prequalified</t>
  </si>
  <si>
    <t>Eligibility</t>
  </si>
  <si>
    <t>LOAN_AMOUNT_ADDR_PORTION</t>
  </si>
  <si>
    <t>Some City</t>
  </si>
  <si>
    <t>Only one qual method for DRF CMTG</t>
  </si>
  <si>
    <t>Application Complete</t>
  </si>
  <si>
    <t>Member Certification</t>
  </si>
  <si>
    <t>Applicant (Member Institution)</t>
  </si>
  <si>
    <t>Title</t>
  </si>
  <si>
    <t>Email Address</t>
  </si>
  <si>
    <t>All Required Fields Populated</t>
  </si>
  <si>
    <t>Required Fields Incomplete</t>
  </si>
  <si>
    <t>Status Legend:</t>
  </si>
  <si>
    <t>ID + Prop Address</t>
  </si>
  <si>
    <t>LOAN_ID_PROP_ADDR</t>
  </si>
  <si>
    <t>CERT_TAB_TARGET</t>
  </si>
  <si>
    <t>CERT_CIP</t>
  </si>
  <si>
    <t>CERT_UDA</t>
  </si>
  <si>
    <t>CERT_RDA</t>
  </si>
  <si>
    <t>CERT_DRF</t>
  </si>
  <si>
    <t>Certification Tab / Hyperlink Target</t>
  </si>
  <si>
    <t>Multifamily Rental Affordability Qualification - Rent Roll</t>
  </si>
  <si>
    <t>Rental Affordability Calculation (RAC)</t>
  </si>
  <si>
    <t>Qualified Unit</t>
  </si>
  <si>
    <t>RENTROLL_LOAN_ID_PROP_ADDR</t>
  </si>
  <si>
    <t>RENTROLL_UNIT</t>
  </si>
  <si>
    <t>RENTROLL_AMOUNT</t>
  </si>
  <si>
    <t>RENTROLL_RAC</t>
  </si>
  <si>
    <t>RENTROLL_QUALUNIT_FLAG</t>
  </si>
  <si>
    <r>
      <t xml:space="preserve">Loan Number (ID) </t>
    </r>
    <r>
      <rPr>
        <b/>
        <sz val="10"/>
        <color rgb="FFFF0000"/>
        <rFont val="Calibri"/>
        <family val="2"/>
        <scheme val="minor"/>
      </rPr>
      <t xml:space="preserve">*  </t>
    </r>
    <r>
      <rPr>
        <i/>
        <sz val="10"/>
        <rFont val="Calibri"/>
        <family val="2"/>
        <scheme val="minor"/>
      </rPr>
      <t>(select from list)</t>
    </r>
  </si>
  <si>
    <r>
      <t xml:space="preserve">Suite / Unit Apartment Number </t>
    </r>
    <r>
      <rPr>
        <b/>
        <sz val="10"/>
        <color rgb="FFFF0000"/>
        <rFont val="Calibri"/>
        <family val="2"/>
        <scheme val="minor"/>
      </rPr>
      <t>*</t>
    </r>
  </si>
  <si>
    <r>
      <t xml:space="preserve">Rental Amount </t>
    </r>
    <r>
      <rPr>
        <b/>
        <sz val="10"/>
        <color rgb="FFFF0000"/>
        <rFont val="Calibri"/>
        <family val="2"/>
        <scheme val="minor"/>
      </rPr>
      <t>*</t>
    </r>
  </si>
  <si>
    <t>HIDDEN TAB</t>
  </si>
  <si>
    <t>CIP/RESI DRF Loan IDs</t>
  </si>
  <si>
    <r>
      <t xml:space="preserve">The purpose of this tab is to pull </t>
    </r>
    <r>
      <rPr>
        <u/>
        <sz val="11"/>
        <color theme="1"/>
        <rFont val="Calibri"/>
        <family val="2"/>
        <scheme val="minor"/>
      </rPr>
      <t>non-blank</t>
    </r>
    <r>
      <rPr>
        <sz val="11"/>
        <color theme="1"/>
        <rFont val="Calibri"/>
        <family val="2"/>
        <scheme val="minor"/>
      </rPr>
      <t xml:space="preserve"> rows from CIP and UDA/RDA apps for purposes of generating a concise dropdown list which can be used on the qualification tabs (rent roll, multifmaiy income listing, services &amp; jobs create/retained.  If we simply refer to the entire loan pool table column, the dropdown includes hundres of blank rows making it unusable.  This tab allows us to first - via formulas - push all populated rows to the top, and then a set of dynamic ranges </t>
    </r>
    <r>
      <rPr>
        <b/>
        <sz val="11"/>
        <color theme="1"/>
        <rFont val="Calibri"/>
        <family val="2"/>
        <scheme val="minor"/>
      </rPr>
      <t>only</t>
    </r>
    <r>
      <rPr>
        <sz val="11"/>
        <color theme="1"/>
        <rFont val="Calibri"/>
        <family val="2"/>
        <scheme val="minor"/>
      </rPr>
      <t xml:space="preserve"> references rows with values</t>
    </r>
  </si>
  <si>
    <t>SORTED: RANGE_LOOKUP_CIPDRF_LOANLIST_SORTED</t>
  </si>
  <si>
    <t>DYNAMIC: RANGE_LOOKUP_CIPDRF_LOANLIST_DYNAMIC</t>
  </si>
  <si>
    <t>UDA/RDA Loan IDs (Stubbed Out)</t>
  </si>
  <si>
    <t>SORTED: RANGE_LOOKUP_UDARDA_LOANLIST_SORTED</t>
  </si>
  <si>
    <t>DYNAMIC: RANGE_LOOKUP_UDARDA_LOANLIST_DYNAMIC</t>
  </si>
  <si>
    <t>QUAL_MRA_RAC</t>
  </si>
  <si>
    <t>HIDDEN: Record Status &amp; Validation</t>
  </si>
  <si>
    <t>HUD_MFI_115</t>
  </si>
  <si>
    <t>Multifamily Income Eligibility - Unit Household Income Listing</t>
  </si>
  <si>
    <t>INCOMELISTING_LOAN_ID_PROP_ADDR</t>
  </si>
  <si>
    <r>
      <t xml:space="preserve">Household Income </t>
    </r>
    <r>
      <rPr>
        <b/>
        <sz val="10"/>
        <color rgb="FFFF0000"/>
        <rFont val="Calibri"/>
        <family val="2"/>
        <scheme val="minor"/>
      </rPr>
      <t>*</t>
    </r>
  </si>
  <si>
    <t>INCOMELISTING_UNIT</t>
  </si>
  <si>
    <t>INCOMELISTING_HSEHLD_INCOME</t>
  </si>
  <si>
    <t>115% of HUD MFI</t>
  </si>
  <si>
    <t>INCOMELISTING_HUD_MFI_115</t>
  </si>
  <si>
    <t>INCOMELISTING_QUALUNIT_FLAG</t>
  </si>
  <si>
    <t>QUALMETHOD_ID</t>
  </si>
  <si>
    <r>
      <t xml:space="preserve">HUD Estimated Median Family Income ("MFI") </t>
    </r>
    <r>
      <rPr>
        <b/>
        <sz val="10"/>
        <color rgb="FFFF0000"/>
        <rFont val="Calibri"/>
        <family val="2"/>
        <scheme val="minor"/>
      </rPr>
      <t>*</t>
    </r>
  </si>
  <si>
    <t>HUD_MFI</t>
  </si>
  <si>
    <r>
      <t xml:space="preserve">115% HUD MFI </t>
    </r>
    <r>
      <rPr>
        <b/>
        <sz val="10"/>
        <color rgb="FFFF0000"/>
        <rFont val="Calibri"/>
        <family val="2"/>
        <scheme val="minor"/>
      </rPr>
      <t>*</t>
    </r>
  </si>
  <si>
    <t>HUD MFI Information</t>
  </si>
  <si>
    <t>Mortgage-Backed Security("MBS") Details</t>
  </si>
  <si>
    <r>
      <t xml:space="preserve">Loan Part of MBS </t>
    </r>
    <r>
      <rPr>
        <b/>
        <sz val="10"/>
        <color rgb="FFFF0000"/>
        <rFont val="Calibri"/>
        <family val="2"/>
        <scheme val="minor"/>
      </rPr>
      <t>*</t>
    </r>
  </si>
  <si>
    <t>MBS_FLAG</t>
  </si>
  <si>
    <t>MBS_POOL_ID</t>
  </si>
  <si>
    <t>MBS_SETTLEMENT_DATE</t>
  </si>
  <si>
    <t>Total Pool Amount</t>
  </si>
  <si>
    <t>MBS_TOTAL_POOL_AMT</t>
  </si>
  <si>
    <t>MBS Qualifies</t>
  </si>
  <si>
    <t>MBS_QUALIFIES_FLAG</t>
  </si>
  <si>
    <t>LOAN_LEVEL_PREQUALIFIED_FLAG</t>
  </si>
  <si>
    <t>LOAN LEVEL PREQUALIFICATOIN CHECKS (INDIVIDUAL LOAN CHECKS TAKE INTO ACCOUNT MULTIPLE PROPERTIES AS APPROPRIATE)</t>
  </si>
  <si>
    <t>PREQUAL_LOAN_AGESETTLE_DATE_90_DAYS_CERTDATE</t>
  </si>
  <si>
    <t>Qualification Method Selection &amp; Supporting Data</t>
  </si>
  <si>
    <t>Pool Number (ID)</t>
  </si>
  <si>
    <t>Security Settlement Date</t>
  </si>
  <si>
    <r>
      <t xml:space="preserve">Qualification Method </t>
    </r>
    <r>
      <rPr>
        <b/>
        <sz val="10"/>
        <color rgb="FFFF0000"/>
        <rFont val="Calibri"/>
        <family val="2"/>
        <scheme val="minor"/>
      </rPr>
      <t>*</t>
    </r>
  </si>
  <si>
    <t>QUAL_METHOD</t>
  </si>
  <si>
    <t>Qualification Method</t>
  </si>
  <si>
    <t>Household Annual Income</t>
  </si>
  <si>
    <t>QUAL_OO_ANNUAL_INCOME</t>
  </si>
  <si>
    <t>% HUD MFI</t>
  </si>
  <si>
    <t>QUAL_OO_INCOME_MFI_PCT</t>
  </si>
  <si>
    <t>PREQUAL_OWNERCC</t>
  </si>
  <si>
    <t>QUAL_MRA_UNITS_TOTL</t>
  </si>
  <si>
    <t>QUAL_MRA_UNITS_QUALIFIED</t>
  </si>
  <si>
    <t>QUAL_MRA_UNITS_QUALIFIED_PCT</t>
  </si>
  <si>
    <t>Total Units</t>
  </si>
  <si>
    <t>Qualifying Units</t>
  </si>
  <si>
    <t>% Qualifying Units</t>
  </si>
  <si>
    <t>Rent Roll</t>
  </si>
  <si>
    <t>QUAL_MRA_RENTROLL_LINK</t>
  </si>
  <si>
    <t>PREQUAL_MRA</t>
  </si>
  <si>
    <t>Multifamily Income Eligibility</t>
  </si>
  <si>
    <t>Household Income Listing</t>
  </si>
  <si>
    <t>QUAL_MIE_UNITS_TOTL</t>
  </si>
  <si>
    <t>QUAL_MIE_UNITS_QUALIFIED</t>
  </si>
  <si>
    <t>QUAL_MIE_UNITS_QUALIFIED_PCT</t>
  </si>
  <si>
    <t>QUAL_MIE_INCOMELISTING_LINK</t>
  </si>
  <si>
    <t>PREQUAL_MIE</t>
  </si>
  <si>
    <t>PREQUAL_NIE</t>
  </si>
  <si>
    <t>Neighborhood Income Eligibility</t>
  </si>
  <si>
    <t>QUAL_NIE_NEIGHBORHOOD_MFI</t>
  </si>
  <si>
    <t>QUAL_NIE_FFEIC_MFI</t>
  </si>
  <si>
    <t>QUAL_NIE_FFEIC_MFI_PCT</t>
  </si>
  <si>
    <t>Neighborhood MFI</t>
  </si>
  <si>
    <t>FFIEC MFI</t>
  </si>
  <si>
    <t>% FFIEC MFI</t>
  </si>
  <si>
    <r>
      <t xml:space="preserve">Application is Project Specific? </t>
    </r>
    <r>
      <rPr>
        <b/>
        <sz val="10"/>
        <color rgb="FFFF0000"/>
        <rFont val="Calibri"/>
        <family val="2"/>
        <scheme val="minor"/>
      </rPr>
      <t>*</t>
    </r>
  </si>
  <si>
    <t>Project Name</t>
  </si>
  <si>
    <t>Project Description</t>
  </si>
  <si>
    <t>Qual Method Validity Check (Proj Specific)</t>
  </si>
  <si>
    <t>QUALMETHOD_VALID_SELECTION</t>
  </si>
  <si>
    <t>Census Tract</t>
  </si>
  <si>
    <r>
      <t xml:space="preserve">Tract MFI %
</t>
    </r>
    <r>
      <rPr>
        <i/>
        <sz val="10"/>
        <color theme="1"/>
        <rFont val="Calibri"/>
        <family val="2"/>
        <scheme val="minor"/>
      </rPr>
      <t>(ffiec.gov)</t>
    </r>
  </si>
  <si>
    <t>QUAL_LOCATION_CENSUS_TRACT</t>
  </si>
  <si>
    <t>QUAL_LOCATION_TRACT_MFIPCT</t>
  </si>
  <si>
    <t>Community</t>
  </si>
  <si>
    <t>QUAL_COMMUNITY</t>
  </si>
  <si>
    <t>Small Business Qualification Method</t>
  </si>
  <si>
    <t>NIACS Code</t>
  </si>
  <si>
    <t>Description of the Business</t>
  </si>
  <si>
    <t>QUAL_SB_METHOD</t>
  </si>
  <si>
    <t>SB_NIACS_CODE</t>
  </si>
  <si>
    <t>SB_BUSINESS_DESCRIPTION</t>
  </si>
  <si>
    <t>SBA Qualified</t>
  </si>
  <si>
    <t>SB_ANNUALRECEIPTS_ACTUAL</t>
  </si>
  <si>
    <t>SB_ANNUALRECEIPTS_MAX</t>
  </si>
  <si>
    <t>SB_EMPLOYEES_ACTUAL</t>
  </si>
  <si>
    <t>SB_EMPLOYEES_MAX</t>
  </si>
  <si>
    <t>SBA_QUALIFIED</t>
  </si>
  <si>
    <t>Actual</t>
  </si>
  <si>
    <t>SBA Max</t>
  </si>
  <si>
    <t>Job Creation / Retention</t>
  </si>
  <si>
    <t>HUD MFI of Project County</t>
  </si>
  <si>
    <t>QUAL_JOBS_HUD_MFI</t>
  </si>
  <si>
    <t>QUAL_JOBS_TOTL</t>
  </si>
  <si>
    <t>QUAL_JOBS_QUALIFIED</t>
  </si>
  <si>
    <t>QUAL_JOBS_QUALIFIED_PCT</t>
  </si>
  <si>
    <t>QUAL_JOBS_LISTING_LINK</t>
  </si>
  <si>
    <t>Jobs Created / Retained List</t>
  </si>
  <si>
    <t>Total Jobs</t>
  </si>
  <si>
    <t>% Qualifying Jobs</t>
  </si>
  <si>
    <t>LISTING_LOAN_ID_PROP_ADDR</t>
  </si>
  <si>
    <r>
      <t xml:space="preserve">Job Position / Title </t>
    </r>
    <r>
      <rPr>
        <b/>
        <sz val="10"/>
        <color rgb="FFFF0000"/>
        <rFont val="Calibri"/>
        <family val="2"/>
        <scheme val="minor"/>
      </rPr>
      <t>*</t>
    </r>
  </si>
  <si>
    <r>
      <t xml:space="preserve">Job Created or Retained </t>
    </r>
    <r>
      <rPr>
        <b/>
        <sz val="10"/>
        <color rgb="FFFF0000"/>
        <rFont val="Calibri"/>
        <family val="2"/>
        <scheme val="minor"/>
      </rPr>
      <t>*</t>
    </r>
  </si>
  <si>
    <r>
      <t xml:space="preserve">Annualized Income </t>
    </r>
    <r>
      <rPr>
        <b/>
        <sz val="10"/>
        <color rgb="FFFF0000"/>
        <rFont val="Calibri"/>
        <family val="2"/>
        <scheme val="minor"/>
      </rPr>
      <t>*</t>
    </r>
  </si>
  <si>
    <t>LISTING_HUD_MFI_PROJECT_COUNTY</t>
  </si>
  <si>
    <t>Job Qualified</t>
  </si>
  <si>
    <t>JOB_POSITION_TITLE</t>
  </si>
  <si>
    <t>JOB_CREATED_OR_RETAINED</t>
  </si>
  <si>
    <t>JOB_ANNUALIZED_INCOME</t>
  </si>
  <si>
    <t>JOB_QUALIFIED_FLAG</t>
  </si>
  <si>
    <r>
      <t xml:space="preserve">Employee Name </t>
    </r>
    <r>
      <rPr>
        <b/>
        <sz val="10"/>
        <color rgb="FFFF0000"/>
        <rFont val="Calibri"/>
        <family val="2"/>
        <scheme val="minor"/>
      </rPr>
      <t xml:space="preserve">* </t>
    </r>
  </si>
  <si>
    <t>JOB_EMPLOYEE_NAME</t>
  </si>
  <si>
    <t>QUAL_SERVICES_HUD_MFI</t>
  </si>
  <si>
    <t>QUAL_SERVICES_FAMILIES_TOTL</t>
  </si>
  <si>
    <t>QUAL_SERVICES_FAMILIES_QUALIFIED</t>
  </si>
  <si>
    <t>QUAL_SERVICES_FAMILIES_QUALIFIED_PCT</t>
  </si>
  <si>
    <t>QUAL_SERVICES_LISTING_LINK</t>
  </si>
  <si>
    <t>Services Qualification - Families Benefiting from Services List</t>
  </si>
  <si>
    <r>
      <t xml:space="preserve">Individual / Family Name </t>
    </r>
    <r>
      <rPr>
        <b/>
        <sz val="10"/>
        <color rgb="FFFF0000"/>
        <rFont val="Calibri"/>
        <family val="2"/>
        <scheme val="minor"/>
      </rPr>
      <t xml:space="preserve">* </t>
    </r>
  </si>
  <si>
    <t>FAMILY_NAME</t>
  </si>
  <si>
    <r>
      <t xml:space="preserve">Household Annual Income </t>
    </r>
    <r>
      <rPr>
        <b/>
        <sz val="10"/>
        <color rgb="FFFF0000"/>
        <rFont val="Calibri"/>
        <family val="2"/>
        <scheme val="minor"/>
      </rPr>
      <t>*</t>
    </r>
  </si>
  <si>
    <t>HOUSEHOLD_ANNUAL_INCOME</t>
  </si>
  <si>
    <t>Project County</t>
  </si>
  <si>
    <t>LISTING_PROJECT_COUNTY</t>
  </si>
  <si>
    <t>FAMILY_QUALIFIED_FLAG</t>
  </si>
  <si>
    <t>Qualified Family</t>
  </si>
  <si>
    <t>Total Families</t>
  </si>
  <si>
    <t>Qualifying Families</t>
  </si>
  <si>
    <t>Qualifying Jobs</t>
  </si>
  <si>
    <t>% Qualifying Families</t>
  </si>
  <si>
    <t>Families Benefiting List</t>
  </si>
  <si>
    <t>PREQUAL_LOCATION</t>
  </si>
  <si>
    <t>PREQUAL_SMALLBUSINESS</t>
  </si>
  <si>
    <t>PREQUAL_JOBS</t>
  </si>
  <si>
    <t>PREQUAL_SERVICES</t>
  </si>
  <si>
    <t>Job Creation / Retention - Jobs Created &amp; Retained Listing</t>
  </si>
  <si>
    <t>Main Street Bakery, LLC</t>
  </si>
  <si>
    <t>CLP-002</t>
  </si>
  <si>
    <r>
      <t xml:space="preserve">The undersigned Member acknowledges that the FHLBNY's acceptance of this application does not constitute an approval or a commitment by the FHLBNY to the Member for an advance, including rate, amount, or term. Upon approval of this application, disbursement of funds is subject to the credit and collateral requirements of the FHLBNY.
</t>
    </r>
    <r>
      <rPr>
        <sz val="11"/>
        <color theme="1"/>
        <rFont val="Calibri"/>
        <family val="2"/>
        <scheme val="minor"/>
      </rPr>
      <t xml:space="preserve">The Member certifies that the funding for CLP shall only be provided for housing projects and for eligible targeted community lending by using the appropriate targeted beneficiaries and/or targeted income levels within qualifying counties as described in the CICA Regulations and CLP Guidelines. 
The Member certifies that the equity proceeds of the refinancing of rental housing and manufactured housing parks are used to rehabilitate the project(s) and/or to preserve affordability for current residents.
The Member certifies that, at the time of funding, it will ensure that the proceeds of the advances for economic development projects satisfy the eligibility requirements as described in the CLP Guidelines and the CICA Regulations.
The Member agrees to submit to the FHLBNY such reports and information relating to the targeted income household(s) financed by CLP funding that the FHLBNY may request from time to time.  The Member certifies that the information and documentation submitted with this application are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 </t>
    </r>
  </si>
  <si>
    <r>
      <t>The undersigned Member acknowledges that the FHLBNY's acceptance of this application does not constitute an approval or a commitment by the FHLBNY to the Member for an advance, including rate, amount, or term. Upon approval of this application, disbursement of funds is subject to the credit and collateral requirements of the FHLBNY.</t>
    </r>
    <r>
      <rPr>
        <sz val="11"/>
        <color theme="1"/>
        <rFont val="Calibri"/>
        <family val="2"/>
        <scheme val="minor"/>
      </rPr>
      <t xml:space="preserve">
The Member certifies that the funding for CLP shall only be provided for housing projects and for eligible targeted community lending by using the appropriate targeted beneficiaries and/or targeted income levels within qualifying counties as described in the CICA Regulations and CLP Guidelines. 
The Member certifies that, at the time of funding, it will ensure that the proceeds of the advances for economic development projects satisfy the eligibility requirements as in the CLP Guidelines and the CICA Regulations.
The Member agrees to submit to the FHLBNY such reports and information relating to the project(s) financed by CLP funding that the FHLBNY may request from time to time.  The Member certifies that the information and documentation submitted with this application is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 </t>
    </r>
  </si>
  <si>
    <r>
      <t xml:space="preserve">The undersigned Member acknowledges that the FHLBNY's acceptance of this application does not constitute an approval or a commitment by the FHLBNY to the Member for an advance, including rate, amount, or term. Upon approval of this application, disbursement of funds is subject to the credit and collateral requirements of the FHLBNY.
</t>
    </r>
    <r>
      <rPr>
        <sz val="11"/>
        <color theme="1"/>
        <rFont val="Calibri"/>
        <family val="2"/>
        <scheme val="minor"/>
      </rPr>
      <t xml:space="preserve">The Member certifies that the funding for DRF shall only be provided for economic development and/or housing projects for eligible targeted community lending by using the appropriate targeted beneficiaries and/or targeted income levels within qualifying counties as described in the CICA Regulations and CLP Guidelines. 
The Member certifies that the equity proceeds of the refinancing of rental housing and manufactured housing parks are used to rehabilitate the project(s) and/or to preserve affordability for current residents.
The Member certifies that, at the time of funding, it will ensure that the proceeds of the advances for housing or economic development projects satisfy the eligibility requirements as described in the CLP Guidelines and the CICA Regulations.
The Member agrees to submit to the FHLBNY such reports and information relating to the targeted income household(s) financed by DRF funding that the FHLBNY may request from time to time.  The Member certifies that the information and documentation submitted with this application are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 </t>
    </r>
  </si>
  <si>
    <t>EFORM_VERSION_NO</t>
  </si>
  <si>
    <t>eForm Version #</t>
  </si>
  <si>
    <t>BDA</t>
  </si>
  <si>
    <t>APP_BDA</t>
  </si>
  <si>
    <t>CERT_BDA</t>
  </si>
  <si>
    <t>$DB.LOOKUP.TBL_LOOKUP_QUALMETHODS_BDA</t>
  </si>
  <si>
    <t>$DB.LOOKUP.TBL_LOOKUP_LOANPURPOSE_BDA</t>
  </si>
  <si>
    <r>
      <t xml:space="preserve">Business Name </t>
    </r>
    <r>
      <rPr>
        <b/>
        <sz val="10"/>
        <color rgb="FFFF0000"/>
        <rFont val="Calibri"/>
        <family val="2"/>
        <scheme val="minor"/>
      </rPr>
      <t>*</t>
    </r>
  </si>
  <si>
    <r>
      <t xml:space="preserve">Description of the Business </t>
    </r>
    <r>
      <rPr>
        <b/>
        <sz val="10"/>
        <color rgb="FFFF0000"/>
        <rFont val="Calibri"/>
        <family val="2"/>
        <scheme val="minor"/>
      </rPr>
      <t>*</t>
    </r>
  </si>
  <si>
    <t>BUSINESS_DESCRIPTION</t>
  </si>
  <si>
    <r>
      <t xml:space="preserve">Mixed Use Property </t>
    </r>
    <r>
      <rPr>
        <b/>
        <sz val="10"/>
        <color rgb="FFFF0000"/>
        <rFont val="Calibri"/>
        <family val="2"/>
        <scheme val="minor"/>
      </rPr>
      <t>*</t>
    </r>
  </si>
  <si>
    <t>MIXED_USE_PROP_FLAG</t>
  </si>
  <si>
    <t>Bakery</t>
  </si>
  <si>
    <r>
      <t xml:space="preserve">Loan Interest Rate </t>
    </r>
    <r>
      <rPr>
        <b/>
        <sz val="10"/>
        <color rgb="FFFF0000"/>
        <rFont val="Calibri"/>
        <family val="2"/>
        <scheme val="minor"/>
      </rPr>
      <t>*</t>
    </r>
  </si>
  <si>
    <t>LOAN_INTEREST_RATE</t>
  </si>
  <si>
    <t>LOAN_TERM_MONTHS</t>
  </si>
  <si>
    <r>
      <t xml:space="preserve">Loan Term (Months) </t>
    </r>
    <r>
      <rPr>
        <b/>
        <sz val="10"/>
        <color rgb="FFFF0000"/>
        <rFont val="Calibri"/>
        <family val="2"/>
        <scheme val="minor"/>
      </rPr>
      <t>*</t>
    </r>
  </si>
  <si>
    <r>
      <t xml:space="preserve">Were any jobs created or retained by this loan? </t>
    </r>
    <r>
      <rPr>
        <b/>
        <sz val="10"/>
        <color rgb="FFFF0000"/>
        <rFont val="Calibri"/>
        <family val="2"/>
        <scheme val="minor"/>
      </rPr>
      <t>*</t>
    </r>
  </si>
  <si>
    <t>Jobs Created or Retained</t>
  </si>
  <si>
    <t>JOBS_CREATED_RETAINED_FLAG</t>
  </si>
  <si>
    <t>JOBS_CREATED_NO</t>
  </si>
  <si>
    <t>JOBS_RETAINED_NO</t>
  </si>
  <si>
    <t># Jobs Created</t>
  </si>
  <si>
    <t># Jobs Retained</t>
  </si>
  <si>
    <t>Establish or Grow Small Businesses</t>
  </si>
  <si>
    <t>Working Capital</t>
  </si>
  <si>
    <t>Purchase of Inventory</t>
  </si>
  <si>
    <t>Purchase Supplies</t>
  </si>
  <si>
    <t>Purchase Machinery and/or Equipment</t>
  </si>
  <si>
    <t>Purchase Furniture and/or Fixtures</t>
  </si>
  <si>
    <t>Purchase or Renovate Buildings</t>
  </si>
  <si>
    <t>Purchase Land</t>
  </si>
  <si>
    <t>Leasehold Improvements</t>
  </si>
  <si>
    <t>Job Created</t>
  </si>
  <si>
    <t>Job Retained</t>
  </si>
  <si>
    <t>BDA_INTEREST_RATE_CEILING</t>
  </si>
  <si>
    <t>BDA Max Interest Rate Allowed</t>
  </si>
  <si>
    <t>Number</t>
  </si>
  <si>
    <t>PREQUAL_LOAN_INTEREST_RATE</t>
  </si>
  <si>
    <t>DRF_IDA_RESI</t>
  </si>
  <si>
    <t>DRF_IDA_IP</t>
  </si>
  <si>
    <r>
      <rPr>
        <b/>
        <sz val="11"/>
        <color theme="1"/>
        <rFont val="Calibri"/>
        <family val="2"/>
        <scheme val="minor"/>
      </rPr>
      <t>The undersigned Member acknowledges that the FHLBNY's acceptance of this application does not constitute an approval or a commitment by the FHLBNY to the Member for an advance, including rate, amount, or term. Upon approval of this application, disbursement of funds is subject to the credit and collateral requirements of the FHLBNY.</t>
    </r>
    <r>
      <rPr>
        <sz val="11"/>
        <color theme="1"/>
        <rFont val="Calibri"/>
        <family val="2"/>
        <scheme val="minor"/>
      </rPr>
      <t xml:space="preserve">
The Member certifies that the funding for the Community Loan Program (“CLP”) shall only be provided for qualified small businesses pursuant to Small Business Administration (SBA) guidelines which demonstrate the appropriate  annual operating budgets as described in the CICA Regulations (</t>
    </r>
    <r>
      <rPr>
        <i/>
        <sz val="11"/>
        <color theme="1"/>
        <rFont val="Calibri"/>
        <family val="2"/>
        <scheme val="minor"/>
      </rPr>
      <t>See</t>
    </r>
    <r>
      <rPr>
        <sz val="11"/>
        <color theme="1"/>
        <rFont val="Calibri"/>
        <family val="2"/>
        <scheme val="minor"/>
      </rPr>
      <t xml:space="preserve"> 12 CFR §1292, et seq.) and BDA Guidelines (</t>
    </r>
    <r>
      <rPr>
        <i/>
        <sz val="11"/>
        <color theme="1"/>
        <rFont val="Calibri"/>
        <family val="2"/>
        <scheme val="minor"/>
      </rPr>
      <t>See</t>
    </r>
    <r>
      <rPr>
        <sz val="11"/>
        <color theme="1"/>
        <rFont val="Calibri"/>
        <family val="2"/>
        <scheme val="minor"/>
      </rPr>
      <t xml:space="preserve"> 12 CFR §1266, et seq.). 
The Member certifies that, at the time of funding, it will ensure that the proceeds of the advances for SBA-qualified small businesses shall satisfy the eligibility requirements as set forth in the BDA Guidelines and the CICA Regulations.
The Member agrees to submit to the FHLBNY such reports and information relating to the project(s) financed by CLP funding that the FHLBNY may request from time to time.  The Member certifies that the information and documentation submitted with this application is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
</t>
    </r>
  </si>
  <si>
    <t>2.3.4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</si>
</sst>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0"/>
    <numFmt numFmtId="165" formatCode="0.000%"/>
  </numFmts>
  <fonts count="3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0"/>
      <color theme="1"/>
      <name val="Calibri"/>
      <family val="2"/>
      <scheme val="minor"/>
    </font>
    <font>
      <u/>
      <sz val="11"/>
      <color theme="10"/>
      <name val="Calibri"/>
      <family val="2"/>
      <scheme val="minor"/>
    </font>
    <font>
      <i/>
      <sz val="11"/>
      <color theme="1"/>
      <name val="Calibri"/>
      <family val="2"/>
      <scheme val="minor"/>
    </font>
    <font>
      <i/>
      <sz val="9"/>
      <color theme="1"/>
      <name val="Calibri"/>
      <family val="2"/>
      <scheme val="minor"/>
    </font>
    <font>
      <b/>
      <i/>
      <sz val="9"/>
      <name val="Calibri"/>
      <family val="2"/>
      <scheme val="minor"/>
    </font>
    <font>
      <b/>
      <sz val="10"/>
      <color theme="0"/>
      <name val="Calibri"/>
      <family val="2"/>
      <scheme val="minor"/>
    </font>
    <font>
      <i/>
      <sz val="11"/>
      <name val="Calibri"/>
      <family val="2"/>
      <scheme val="minor"/>
    </font>
    <font>
      <b/>
      <i/>
      <sz val="11"/>
      <color rgb="FFFF0000"/>
      <name val="Calibri"/>
      <family val="2"/>
      <scheme val="minor"/>
    </font>
    <font>
      <b/>
      <sz val="11"/>
      <name val="Calibri"/>
      <family val="2"/>
      <scheme val="minor"/>
    </font>
    <font>
      <sz val="2"/>
      <color theme="1"/>
      <name val="Calibri"/>
      <family val="2"/>
      <scheme val="minor"/>
    </font>
    <font>
      <b/>
      <u/>
      <sz val="11"/>
      <color theme="4" tint="-0.499984740745262"/>
      <name val="Calibri"/>
      <family val="2"/>
    </font>
    <font>
      <b/>
      <sz val="11"/>
      <color theme="4" tint="-0.499984740745262"/>
      <name val="Calibri"/>
      <family val="2"/>
      <scheme val="minor"/>
    </font>
    <font>
      <sz val="14"/>
      <color theme="1"/>
      <name val="Calibri"/>
      <family val="2"/>
      <scheme val="minor"/>
    </font>
    <font>
      <b/>
      <sz val="14"/>
      <color theme="0"/>
      <name val="Calibri"/>
      <family val="2"/>
    </font>
    <font>
      <b/>
      <sz val="12"/>
      <color theme="0"/>
      <name val="Calibri"/>
      <family val="2"/>
      <scheme val="minor"/>
    </font>
    <font>
      <b/>
      <sz val="14"/>
      <color theme="0"/>
      <name val="Calibri"/>
      <family val="2"/>
      <scheme val="minor"/>
    </font>
    <font>
      <sz val="10"/>
      <color theme="1"/>
      <name val="Calibri"/>
      <family val="2"/>
      <scheme val="minor"/>
    </font>
    <font>
      <i/>
      <sz val="10"/>
      <color theme="1"/>
      <name val="Calibri"/>
      <family val="2"/>
      <scheme val="minor"/>
    </font>
    <font>
      <b/>
      <sz val="10"/>
      <color rgb="FFFF0000"/>
      <name val="Calibri"/>
      <family val="2"/>
      <scheme val="minor"/>
    </font>
    <font>
      <sz val="10"/>
      <color rgb="FFFF0000"/>
      <name val="Calibri"/>
      <family val="2"/>
      <scheme val="minor"/>
    </font>
    <font>
      <sz val="10"/>
      <name val="Calibri"/>
      <family val="2"/>
      <scheme val="minor"/>
    </font>
    <font>
      <sz val="12"/>
      <color theme="0"/>
      <name val="Calibri"/>
      <family val="2"/>
      <scheme val="minor"/>
    </font>
    <font>
      <u/>
      <sz val="10"/>
      <color rgb="FF0070C0"/>
      <name val="Calibri"/>
      <family val="2"/>
      <scheme val="minor"/>
    </font>
    <font>
      <i/>
      <sz val="10"/>
      <name val="Calibri"/>
      <family val="2"/>
      <scheme val="minor"/>
    </font>
    <font>
      <u/>
      <sz val="11"/>
      <color theme="1"/>
      <name val="Calibri"/>
      <family val="2"/>
      <scheme val="minor"/>
    </font>
    <font>
      <sz val="8"/>
      <name val="Calibri"/>
      <family val="2"/>
      <scheme val="minor"/>
    </font>
    <font>
      <b/>
      <sz val="11"/>
      <color rgb="FFFF0000"/>
      <name val="Calibri"/>
      <family val="2"/>
      <scheme val="minor"/>
    </font>
    <font>
      <b/>
      <u/>
      <sz val="10"/>
      <color theme="4"/>
      <name val="Calibri"/>
      <family val="2"/>
      <scheme val="minor"/>
    </font>
    <font>
      <b/>
      <u/>
      <sz val="10"/>
      <color rgb="FF0070C0"/>
      <name val="Calibri"/>
      <family val="2"/>
      <scheme val="minor"/>
    </font>
  </fonts>
  <fills count="22">
    <fill>
      <patternFill patternType="none"/>
    </fill>
    <fill>
      <patternFill patternType="gray125"/>
    </fill>
    <fill>
      <patternFill patternType="solid">
        <fgColor theme="9"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
      <gradientFill degree="90">
        <stop position="0">
          <color rgb="FF8EB149"/>
        </stop>
        <stop position="1">
          <color rgb="FF708B39"/>
        </stop>
      </gradientFill>
    </fill>
    <fill>
      <patternFill patternType="solid">
        <fgColor rgb="FF00305E"/>
        <bgColor indexed="64"/>
      </patternFill>
    </fill>
    <fill>
      <patternFill patternType="solid">
        <fgColor theme="1" tint="0.499984740745262"/>
        <bgColor indexed="64"/>
      </patternFill>
    </fill>
    <fill>
      <patternFill patternType="solid">
        <fgColor rgb="FFDCE6F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bgColor indexed="64"/>
      </patternFill>
    </fill>
    <fill>
      <patternFill patternType="solid">
        <fgColor theme="0"/>
        <bgColor indexed="64"/>
      </patternFill>
    </fill>
    <fill>
      <patternFill patternType="solid">
        <fgColor theme="3"/>
        <bgColor indexed="64"/>
      </patternFill>
    </fill>
    <fill>
      <patternFill patternType="solid">
        <fgColor theme="6"/>
        <bgColor indexed="64"/>
      </patternFill>
    </fill>
    <fill>
      <patternFill patternType="solid">
        <fgColor rgb="FFFF0000"/>
        <bgColor indexed="64"/>
      </patternFill>
    </fill>
    <fill>
      <patternFill patternType="solid">
        <fgColor rgb="FF111F66"/>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theme="0"/>
      </left>
      <right/>
      <top style="thin">
        <color indexed="64"/>
      </top>
      <bottom style="thin">
        <color indexed="64"/>
      </bottom>
      <diagonal/>
    </border>
    <border>
      <left/>
      <right style="medium">
        <color theme="0"/>
      </right>
      <top style="thin">
        <color indexed="64"/>
      </top>
      <bottom style="thin">
        <color indexed="64"/>
      </bottom>
      <diagonal/>
    </border>
    <border>
      <left style="medium">
        <color theme="0"/>
      </left>
      <right/>
      <top/>
      <bottom/>
      <diagonal/>
    </border>
    <border>
      <left/>
      <right/>
      <top/>
      <bottom style="thin">
        <color theme="0" tint="-0.34998626667073579"/>
      </bottom>
      <diagonal/>
    </border>
    <border>
      <left style="hair">
        <color theme="0" tint="-0.14993743705557422"/>
      </left>
      <right/>
      <top/>
      <bottom style="thin">
        <color theme="0" tint="-0.34998626667073579"/>
      </bottom>
      <diagonal/>
    </border>
    <border>
      <left/>
      <right style="thin">
        <color indexed="64"/>
      </right>
      <top/>
      <bottom/>
      <diagonal/>
    </border>
    <border>
      <left style="medium">
        <color theme="0"/>
      </left>
      <right/>
      <top/>
      <bottom style="thin">
        <color indexed="64"/>
      </bottom>
      <diagonal/>
    </border>
    <border>
      <left/>
      <right/>
      <top/>
      <bottom style="thin">
        <color indexed="64"/>
      </bottom>
      <diagonal/>
    </border>
    <border>
      <left/>
      <right/>
      <top/>
      <bottom style="medium">
        <color theme="0"/>
      </bottom>
      <diagonal/>
    </border>
    <border>
      <left/>
      <right/>
      <top style="medium">
        <color theme="0"/>
      </top>
      <bottom style="thin">
        <color indexed="64"/>
      </bottom>
      <diagonal/>
    </border>
    <border>
      <left style="medium">
        <color theme="0"/>
      </left>
      <right/>
      <top style="medium">
        <color theme="0"/>
      </top>
      <bottom style="thin">
        <color indexed="64"/>
      </bottom>
      <diagonal/>
    </border>
    <border>
      <left/>
      <right style="medium">
        <color theme="0"/>
      </right>
      <top style="medium">
        <color theme="0"/>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theme="0"/>
      </right>
      <top/>
      <bottom style="thin">
        <color indexed="64"/>
      </bottom>
      <diagonal/>
    </border>
  </borders>
  <cellStyleXfs count="4">
    <xf numFmtId="0" fontId="0" fillId="0" borderId="0"/>
    <xf numFmtId="44" fontId="1" fillId="0" borderId="0" applyFont="0" applyFill="0" applyBorder="0" applyAlignment="0" applyProtection="0"/>
    <xf numFmtId="0" fontId="6" fillId="0" borderId="0" applyNumberFormat="0" applyFill="0" applyBorder="0" applyAlignment="0" applyProtection="0"/>
    <xf numFmtId="9" fontId="1" fillId="0" borderId="0" applyFont="0" applyFill="0" applyBorder="0" applyAlignment="0" applyProtection="0"/>
  </cellStyleXfs>
  <cellXfs count="281">
    <xf numFmtId="0" fontId="0" fillId="0" borderId="0" xfId="0"/>
    <xf numFmtId="0" fontId="5" fillId="0" borderId="0" xfId="0" applyFont="1"/>
    <xf numFmtId="0" fontId="3" fillId="0" borderId="0" xfId="0" applyFont="1"/>
    <xf numFmtId="0" fontId="3" fillId="0" borderId="0" xfId="0" applyFont="1" applyAlignment="1">
      <alignment horizontal="right"/>
    </xf>
    <xf numFmtId="0" fontId="0" fillId="0" borderId="0" xfId="0" applyAlignment="1">
      <alignment horizontal="left"/>
    </xf>
    <xf numFmtId="14" fontId="0" fillId="0" borderId="0" xfId="0" applyNumberFormat="1" applyAlignment="1">
      <alignment horizontal="left"/>
    </xf>
    <xf numFmtId="0" fontId="0" fillId="0" borderId="0" xfId="0" applyProtection="1">
      <protection hidden="1"/>
    </xf>
    <xf numFmtId="0" fontId="9" fillId="4" borderId="1" xfId="0" applyFont="1" applyFill="1" applyBorder="1" applyAlignment="1" applyProtection="1">
      <alignment horizontal="left"/>
      <protection hidden="1"/>
    </xf>
    <xf numFmtId="0" fontId="8" fillId="5" borderId="1" xfId="0" applyFont="1" applyFill="1" applyBorder="1" applyAlignment="1" applyProtection="1">
      <alignment horizontal="left" vertical="center"/>
      <protection hidden="1"/>
    </xf>
    <xf numFmtId="0" fontId="8" fillId="6" borderId="1" xfId="0" applyFont="1" applyFill="1" applyBorder="1" applyAlignment="1" applyProtection="1">
      <alignment horizontal="left" vertical="center"/>
      <protection hidden="1"/>
    </xf>
    <xf numFmtId="0" fontId="14" fillId="5" borderId="0" xfId="0" applyFont="1" applyFill="1" applyAlignment="1" applyProtection="1">
      <alignment horizontal="center" vertical="center"/>
      <protection hidden="1"/>
    </xf>
    <xf numFmtId="0" fontId="0" fillId="5" borderId="0" xfId="0" applyFill="1" applyProtection="1">
      <protection hidden="1"/>
    </xf>
    <xf numFmtId="0" fontId="8" fillId="2" borderId="1" xfId="0" applyFont="1" applyFill="1" applyBorder="1" applyAlignment="1" applyProtection="1">
      <alignment horizontal="left" vertical="center"/>
      <protection hidden="1"/>
    </xf>
    <xf numFmtId="0" fontId="17" fillId="0" borderId="0" xfId="0" applyFont="1" applyAlignment="1" applyProtection="1">
      <alignment vertical="center"/>
      <protection hidden="1"/>
    </xf>
    <xf numFmtId="0" fontId="6" fillId="6" borderId="1" xfId="2" applyFill="1" applyBorder="1" applyAlignment="1" applyProtection="1">
      <alignment horizontal="left" vertical="center"/>
      <protection hidden="1"/>
    </xf>
    <xf numFmtId="0" fontId="6" fillId="6" borderId="1" xfId="2" applyFill="1" applyBorder="1" applyAlignment="1" applyProtection="1">
      <alignment horizontal="left" vertical="center" wrapText="1"/>
      <protection hidden="1"/>
    </xf>
    <xf numFmtId="0" fontId="2" fillId="8" borderId="0" xfId="0" applyFont="1" applyFill="1" applyAlignment="1">
      <alignment vertical="center"/>
    </xf>
    <xf numFmtId="0" fontId="0" fillId="0" borderId="0" xfId="0" applyAlignment="1">
      <alignment vertical="center"/>
    </xf>
    <xf numFmtId="0" fontId="0" fillId="9" borderId="0" xfId="0" applyFill="1"/>
    <xf numFmtId="0" fontId="4" fillId="9" borderId="0" xfId="0" applyFont="1" applyFill="1"/>
    <xf numFmtId="0" fontId="4" fillId="9" borderId="0" xfId="0" applyFont="1" applyFill="1" applyAlignment="1">
      <alignment horizontal="left" indent="1"/>
    </xf>
    <xf numFmtId="0" fontId="2" fillId="9" borderId="0" xfId="0" applyFont="1" applyFill="1" applyAlignment="1">
      <alignment horizontal="left" vertical="center" indent="1"/>
    </xf>
    <xf numFmtId="0" fontId="21" fillId="4" borderId="10" xfId="0" applyFont="1" applyFill="1" applyBorder="1"/>
    <xf numFmtId="0" fontId="21" fillId="4" borderId="11" xfId="0" applyFont="1" applyFill="1" applyBorder="1"/>
    <xf numFmtId="0" fontId="21" fillId="4" borderId="12" xfId="0" applyFont="1" applyFill="1" applyBorder="1"/>
    <xf numFmtId="0" fontId="21" fillId="5" borderId="11" xfId="0" applyFont="1" applyFill="1" applyBorder="1" applyAlignment="1">
      <alignment horizontal="center" vertical="center"/>
    </xf>
    <xf numFmtId="0" fontId="21" fillId="0" borderId="6" xfId="0" applyFont="1" applyBorder="1" applyAlignment="1">
      <alignment horizontal="center" vertical="center"/>
    </xf>
    <xf numFmtId="0" fontId="21" fillId="0" borderId="6" xfId="0" applyFont="1" applyBorder="1" applyAlignment="1">
      <alignment vertical="center"/>
    </xf>
    <xf numFmtId="0" fontId="5" fillId="12" borderId="1" xfId="0" applyFont="1" applyFill="1" applyBorder="1" applyAlignment="1">
      <alignment horizontal="center" vertical="center"/>
    </xf>
    <xf numFmtId="0" fontId="21" fillId="0" borderId="1" xfId="0" applyFont="1" applyBorder="1" applyAlignment="1">
      <alignment vertical="center"/>
    </xf>
    <xf numFmtId="44" fontId="21" fillId="0" borderId="1" xfId="1" applyFont="1" applyBorder="1" applyAlignment="1">
      <alignment vertical="center"/>
    </xf>
    <xf numFmtId="49" fontId="21" fillId="6" borderId="6" xfId="0" applyNumberFormat="1" applyFont="1" applyFill="1" applyBorder="1" applyAlignment="1" applyProtection="1">
      <alignment vertical="center"/>
      <protection locked="0"/>
    </xf>
    <xf numFmtId="14" fontId="21" fillId="6" borderId="6" xfId="0" applyNumberFormat="1" applyFont="1" applyFill="1" applyBorder="1" applyAlignment="1" applyProtection="1">
      <alignment horizontal="center" vertical="center"/>
      <protection locked="0"/>
    </xf>
    <xf numFmtId="44" fontId="21" fillId="6" borderId="6" xfId="1" applyFont="1" applyFill="1" applyBorder="1" applyAlignment="1" applyProtection="1">
      <alignment vertical="center"/>
      <protection locked="0"/>
    </xf>
    <xf numFmtId="0" fontId="21" fillId="6" borderId="6" xfId="0" applyFont="1" applyFill="1" applyBorder="1" applyAlignment="1" applyProtection="1">
      <alignment vertical="center"/>
      <protection locked="0"/>
    </xf>
    <xf numFmtId="0" fontId="21" fillId="6" borderId="6" xfId="0" applyFont="1" applyFill="1" applyBorder="1" applyAlignment="1" applyProtection="1">
      <alignment vertical="center" wrapText="1"/>
      <protection locked="0"/>
    </xf>
    <xf numFmtId="0" fontId="21" fillId="0" borderId="1" xfId="0" applyFont="1" applyBorder="1" applyAlignment="1">
      <alignment horizontal="center" vertical="center"/>
    </xf>
    <xf numFmtId="0" fontId="2" fillId="9" borderId="0" xfId="0" applyFont="1" applyFill="1" applyAlignment="1">
      <alignment horizontal="left" vertical="center"/>
    </xf>
    <xf numFmtId="0" fontId="21" fillId="6" borderId="6" xfId="0" applyFont="1" applyFill="1" applyBorder="1" applyAlignment="1" applyProtection="1">
      <alignment horizontal="left" vertical="center"/>
      <protection locked="0"/>
    </xf>
    <xf numFmtId="0" fontId="21" fillId="6" borderId="6" xfId="0" applyFont="1" applyFill="1" applyBorder="1" applyAlignment="1" applyProtection="1">
      <alignment horizontal="center" vertical="center"/>
      <protection locked="0"/>
    </xf>
    <xf numFmtId="0" fontId="21" fillId="0" borderId="7" xfId="0" applyFont="1" applyBorder="1" applyAlignment="1">
      <alignment horizontal="center" vertical="center"/>
    </xf>
    <xf numFmtId="164" fontId="21" fillId="6" borderId="6" xfId="0" applyNumberFormat="1" applyFont="1" applyFill="1" applyBorder="1" applyAlignment="1" applyProtection="1">
      <alignment horizontal="center" vertical="center"/>
      <protection locked="0"/>
    </xf>
    <xf numFmtId="44" fontId="21" fillId="6" borderId="7" xfId="1" applyFont="1" applyFill="1" applyBorder="1" applyAlignment="1" applyProtection="1">
      <alignment vertical="center"/>
      <protection locked="0"/>
    </xf>
    <xf numFmtId="0" fontId="21" fillId="6" borderId="9" xfId="0" applyFont="1" applyFill="1" applyBorder="1" applyAlignment="1" applyProtection="1">
      <alignment vertical="center" wrapText="1"/>
      <protection locked="0"/>
    </xf>
    <xf numFmtId="0" fontId="2" fillId="11" borderId="16" xfId="0" applyFont="1" applyFill="1" applyBorder="1" applyAlignment="1">
      <alignment horizontal="center" vertical="center"/>
    </xf>
    <xf numFmtId="44" fontId="21" fillId="0" borderId="6" xfId="0" applyNumberFormat="1" applyFont="1" applyBorder="1" applyAlignment="1">
      <alignment vertical="center"/>
    </xf>
    <xf numFmtId="0" fontId="5" fillId="3" borderId="7" xfId="0" applyFont="1" applyFill="1" applyBorder="1" applyAlignment="1">
      <alignment vertical="center"/>
    </xf>
    <xf numFmtId="0" fontId="5" fillId="3" borderId="6" xfId="0" applyFont="1" applyFill="1" applyBorder="1" applyAlignment="1">
      <alignment horizontal="center" vertical="center"/>
    </xf>
    <xf numFmtId="0" fontId="21" fillId="13" borderId="6" xfId="0" applyFont="1" applyFill="1" applyBorder="1" applyAlignment="1">
      <alignment vertical="center"/>
    </xf>
    <xf numFmtId="0" fontId="21" fillId="5" borderId="1" xfId="0" applyFont="1" applyFill="1" applyBorder="1" applyAlignment="1">
      <alignment horizontal="center" vertical="center"/>
    </xf>
    <xf numFmtId="49" fontId="21" fillId="6" borderId="6" xfId="0" applyNumberFormat="1" applyFont="1" applyFill="1" applyBorder="1" applyAlignment="1" applyProtection="1">
      <alignment horizontal="left" vertical="center"/>
      <protection locked="0"/>
    </xf>
    <xf numFmtId="0" fontId="3" fillId="0" borderId="0" xfId="0" applyFont="1" applyAlignment="1">
      <alignment vertical="center"/>
    </xf>
    <xf numFmtId="0" fontId="0" fillId="6" borderId="1" xfId="0" applyFill="1" applyBorder="1" applyAlignment="1" applyProtection="1">
      <alignment horizontal="left" vertical="center" indent="1"/>
      <protection locked="0"/>
    </xf>
    <xf numFmtId="14" fontId="0" fillId="6" borderId="1" xfId="0" applyNumberFormat="1" applyFill="1" applyBorder="1" applyAlignment="1" applyProtection="1">
      <alignment horizontal="left" vertical="center" indent="1"/>
      <protection locked="0"/>
    </xf>
    <xf numFmtId="0" fontId="5" fillId="3" borderId="7" xfId="0" applyFont="1" applyFill="1" applyBorder="1" applyAlignment="1">
      <alignment horizontal="center" vertical="center"/>
    </xf>
    <xf numFmtId="49" fontId="21" fillId="6" borderId="1" xfId="0" applyNumberFormat="1" applyFont="1" applyFill="1" applyBorder="1" applyAlignment="1" applyProtection="1">
      <alignment vertical="center"/>
      <protection locked="0"/>
    </xf>
    <xf numFmtId="14" fontId="21" fillId="6" borderId="1" xfId="0" applyNumberFormat="1" applyFont="1" applyFill="1" applyBorder="1" applyAlignment="1" applyProtection="1">
      <alignment horizontal="center" vertical="center"/>
      <protection locked="0"/>
    </xf>
    <xf numFmtId="44" fontId="21" fillId="6" borderId="3" xfId="1" applyFont="1" applyFill="1" applyBorder="1" applyAlignment="1" applyProtection="1">
      <alignment vertical="center"/>
      <protection locked="0"/>
    </xf>
    <xf numFmtId="0" fontId="21" fillId="6" borderId="1" xfId="0" applyFont="1" applyFill="1" applyBorder="1" applyAlignment="1" applyProtection="1">
      <alignment horizontal="left" vertical="center"/>
      <protection locked="0"/>
    </xf>
    <xf numFmtId="0" fontId="21" fillId="6" borderId="5" xfId="0" applyFont="1" applyFill="1" applyBorder="1" applyAlignment="1" applyProtection="1">
      <alignment vertical="center" wrapText="1"/>
      <protection locked="0"/>
    </xf>
    <xf numFmtId="0" fontId="21" fillId="6" borderId="1" xfId="0" applyFont="1" applyFill="1" applyBorder="1" applyAlignment="1" applyProtection="1">
      <alignment vertical="center"/>
      <protection locked="0"/>
    </xf>
    <xf numFmtId="0" fontId="21" fillId="6" borderId="1" xfId="0" applyFont="1" applyFill="1" applyBorder="1" applyAlignment="1" applyProtection="1">
      <alignment horizontal="center" vertical="center"/>
      <protection locked="0"/>
    </xf>
    <xf numFmtId="164" fontId="21" fillId="6" borderId="1" xfId="0" applyNumberFormat="1" applyFont="1" applyFill="1" applyBorder="1" applyAlignment="1" applyProtection="1">
      <alignment horizontal="center" vertical="center"/>
      <protection locked="0"/>
    </xf>
    <xf numFmtId="44" fontId="21" fillId="0" borderId="1" xfId="0" applyNumberFormat="1" applyFont="1" applyBorder="1" applyAlignment="1">
      <alignment vertical="center"/>
    </xf>
    <xf numFmtId="0" fontId="21" fillId="13" borderId="1" xfId="0" applyFont="1" applyFill="1" applyBorder="1" applyAlignment="1">
      <alignment vertical="center"/>
    </xf>
    <xf numFmtId="0" fontId="21" fillId="0" borderId="3" xfId="0" applyFont="1" applyBorder="1" applyAlignment="1">
      <alignment horizontal="center" vertical="center"/>
    </xf>
    <xf numFmtId="0" fontId="0" fillId="5" borderId="17" xfId="0" applyFill="1" applyBorder="1"/>
    <xf numFmtId="0" fontId="5" fillId="5" borderId="17" xfId="0" applyFont="1" applyFill="1" applyBorder="1" applyAlignment="1">
      <alignment vertical="center"/>
    </xf>
    <xf numFmtId="0" fontId="25" fillId="5" borderId="18" xfId="0" applyFont="1" applyFill="1" applyBorder="1" applyAlignment="1">
      <alignment horizontal="right" vertical="center"/>
    </xf>
    <xf numFmtId="0" fontId="21" fillId="5" borderId="17" xfId="0" applyFont="1" applyFill="1" applyBorder="1" applyAlignment="1">
      <alignment vertical="center"/>
    </xf>
    <xf numFmtId="0" fontId="21" fillId="0" borderId="6" xfId="0" applyFont="1" applyBorder="1" applyAlignment="1">
      <alignment horizontal="left" vertical="center"/>
    </xf>
    <xf numFmtId="0" fontId="5" fillId="4" borderId="6"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27" fillId="0" borderId="1" xfId="2" applyFont="1" applyBorder="1" applyAlignment="1">
      <alignment horizontal="center" vertical="center"/>
    </xf>
    <xf numFmtId="0" fontId="0" fillId="14" borderId="0" xfId="0" applyFill="1"/>
    <xf numFmtId="0" fontId="0" fillId="14" borderId="0" xfId="0" applyFill="1" applyAlignment="1">
      <alignment horizontal="left"/>
    </xf>
    <xf numFmtId="0" fontId="0" fillId="14" borderId="1" xfId="0" applyFill="1" applyBorder="1"/>
    <xf numFmtId="0" fontId="0" fillId="15" borderId="1" xfId="0" applyFill="1" applyBorder="1"/>
    <xf numFmtId="0" fontId="0" fillId="15" borderId="0" xfId="0" applyFill="1"/>
    <xf numFmtId="0" fontId="0" fillId="15" borderId="0" xfId="0" applyFill="1" applyAlignment="1">
      <alignment horizontal="left"/>
    </xf>
    <xf numFmtId="0" fontId="0" fillId="0" borderId="1" xfId="0" applyBorder="1"/>
    <xf numFmtId="0" fontId="21" fillId="6" borderId="9" xfId="0" applyFont="1" applyFill="1" applyBorder="1" applyAlignment="1" applyProtection="1">
      <alignment horizontal="left" vertical="center"/>
      <protection locked="0"/>
    </xf>
    <xf numFmtId="0" fontId="5" fillId="10" borderId="6" xfId="0" applyFont="1" applyFill="1" applyBorder="1" applyAlignment="1">
      <alignment vertical="center" wrapText="1"/>
    </xf>
    <xf numFmtId="44" fontId="21" fillId="0" borderId="6" xfId="1" quotePrefix="1" applyFont="1" applyBorder="1" applyAlignment="1">
      <alignment vertical="center"/>
    </xf>
    <xf numFmtId="0" fontId="4" fillId="9" borderId="0" xfId="0" applyFont="1" applyFill="1" applyAlignment="1">
      <alignment horizontal="left"/>
    </xf>
    <xf numFmtId="0" fontId="0" fillId="5" borderId="17" xfId="0" applyFill="1" applyBorder="1" applyAlignment="1">
      <alignment horizontal="left"/>
    </xf>
    <xf numFmtId="0" fontId="5" fillId="3" borderId="7" xfId="0" applyFont="1" applyFill="1" applyBorder="1" applyAlignment="1">
      <alignment horizontal="left" vertical="center"/>
    </xf>
    <xf numFmtId="0" fontId="21" fillId="4" borderId="11" xfId="0" applyFont="1" applyFill="1" applyBorder="1" applyAlignment="1">
      <alignment horizontal="left"/>
    </xf>
    <xf numFmtId="0" fontId="2" fillId="16" borderId="1" xfId="0" applyFont="1" applyFill="1" applyBorder="1"/>
    <xf numFmtId="0" fontId="0" fillId="0" borderId="0" xfId="0" applyAlignment="1">
      <alignment horizontal="center"/>
    </xf>
    <xf numFmtId="0" fontId="2" fillId="9" borderId="0" xfId="0" applyFont="1" applyFill="1" applyAlignment="1">
      <alignment horizontal="center" vertical="center"/>
    </xf>
    <xf numFmtId="0" fontId="21" fillId="4" borderId="11" xfId="0" applyFont="1" applyFill="1" applyBorder="1" applyAlignment="1">
      <alignment horizontal="center"/>
    </xf>
    <xf numFmtId="0" fontId="21" fillId="0" borderId="19" xfId="0" applyFont="1" applyBorder="1" applyAlignment="1">
      <alignment horizontal="center" vertical="center"/>
    </xf>
    <xf numFmtId="0" fontId="21" fillId="0" borderId="9" xfId="0" applyFont="1" applyBorder="1" applyAlignment="1">
      <alignment horizontal="center" vertical="center"/>
    </xf>
    <xf numFmtId="0" fontId="5" fillId="4" borderId="1" xfId="0" applyFont="1" applyFill="1" applyBorder="1" applyAlignment="1">
      <alignment horizontal="center" vertical="center" wrapText="1"/>
    </xf>
    <xf numFmtId="0" fontId="5" fillId="10" borderId="1" xfId="0" applyFont="1" applyFill="1" applyBorder="1" applyAlignment="1">
      <alignment vertical="center" wrapText="1"/>
    </xf>
    <xf numFmtId="0" fontId="21" fillId="4" borderId="1" xfId="0" applyFont="1" applyFill="1" applyBorder="1"/>
    <xf numFmtId="0" fontId="21" fillId="4" borderId="1" xfId="0" applyFont="1" applyFill="1" applyBorder="1" applyAlignment="1">
      <alignment horizontal="center"/>
    </xf>
    <xf numFmtId="14" fontId="21" fillId="0" borderId="1" xfId="0" applyNumberFormat="1" applyFont="1" applyBorder="1" applyAlignment="1">
      <alignment horizontal="center" vertical="center"/>
    </xf>
    <xf numFmtId="0" fontId="2" fillId="7" borderId="0" xfId="2" applyFont="1" applyFill="1" applyBorder="1" applyAlignment="1" applyProtection="1">
      <alignment horizontal="center" vertical="center" wrapText="1"/>
      <protection hidden="1"/>
    </xf>
    <xf numFmtId="0" fontId="2" fillId="11" borderId="20" xfId="0" applyFont="1" applyFill="1" applyBorder="1" applyAlignment="1">
      <alignment horizontal="center" vertical="center"/>
    </xf>
    <xf numFmtId="44" fontId="21" fillId="6" borderId="6" xfId="1" applyFont="1" applyFill="1" applyBorder="1" applyAlignment="1" applyProtection="1">
      <alignment horizontal="center" vertical="center"/>
      <protection locked="0"/>
    </xf>
    <xf numFmtId="44" fontId="21" fillId="6" borderId="1" xfId="1" applyFont="1" applyFill="1" applyBorder="1" applyAlignment="1" applyProtection="1">
      <alignment horizontal="center" vertical="center"/>
      <protection locked="0"/>
    </xf>
    <xf numFmtId="49" fontId="21" fillId="6" borderId="6" xfId="1" applyNumberFormat="1" applyFont="1" applyFill="1" applyBorder="1" applyAlignment="1" applyProtection="1">
      <alignment horizontal="left" vertical="center"/>
      <protection locked="0"/>
    </xf>
    <xf numFmtId="49" fontId="21" fillId="6" borderId="1" xfId="1" applyNumberFormat="1" applyFont="1" applyFill="1" applyBorder="1" applyAlignment="1" applyProtection="1">
      <alignment horizontal="left" vertical="center"/>
      <protection locked="0"/>
    </xf>
    <xf numFmtId="14" fontId="21" fillId="6" borderId="6" xfId="1" applyNumberFormat="1" applyFont="1" applyFill="1" applyBorder="1" applyAlignment="1" applyProtection="1">
      <alignment horizontal="center" vertical="center"/>
      <protection locked="0"/>
    </xf>
    <xf numFmtId="14" fontId="21" fillId="6" borderId="1" xfId="1" applyNumberFormat="1" applyFont="1" applyFill="1" applyBorder="1" applyAlignment="1" applyProtection="1">
      <alignment horizontal="center" vertical="center"/>
      <protection locked="0"/>
    </xf>
    <xf numFmtId="44" fontId="21" fillId="17" borderId="6" xfId="1" applyFont="1" applyFill="1" applyBorder="1" applyAlignment="1" applyProtection="1">
      <alignment horizontal="center" vertical="center"/>
    </xf>
    <xf numFmtId="0" fontId="0" fillId="0" borderId="0" xfId="0" applyAlignment="1">
      <alignment horizontal="left" vertical="center"/>
    </xf>
    <xf numFmtId="0" fontId="31" fillId="0" borderId="0" xfId="0" applyFont="1" applyAlignment="1">
      <alignment horizontal="left"/>
    </xf>
    <xf numFmtId="10" fontId="21" fillId="0" borderId="6" xfId="3" applyNumberFormat="1" applyFont="1" applyFill="1" applyBorder="1" applyAlignment="1" applyProtection="1">
      <alignment horizontal="center" vertical="center"/>
    </xf>
    <xf numFmtId="1" fontId="21" fillId="0" borderId="6" xfId="1" applyNumberFormat="1" applyFont="1" applyFill="1" applyBorder="1" applyAlignment="1" applyProtection="1">
      <alignment horizontal="center" vertical="center"/>
    </xf>
    <xf numFmtId="1" fontId="21" fillId="0" borderId="1" xfId="1" applyNumberFormat="1" applyFont="1" applyFill="1" applyBorder="1" applyAlignment="1" applyProtection="1">
      <alignment horizontal="center" vertical="center"/>
    </xf>
    <xf numFmtId="49" fontId="21" fillId="6" borderId="9" xfId="0" applyNumberFormat="1" applyFont="1" applyFill="1" applyBorder="1" applyAlignment="1" applyProtection="1">
      <alignment vertical="center" wrapText="1"/>
      <protection locked="0"/>
    </xf>
    <xf numFmtId="49" fontId="21" fillId="6" borderId="9" xfId="0" applyNumberFormat="1" applyFont="1" applyFill="1" applyBorder="1" applyAlignment="1" applyProtection="1">
      <alignment horizontal="left" vertical="center" wrapText="1"/>
      <protection locked="0"/>
    </xf>
    <xf numFmtId="49" fontId="21" fillId="6" borderId="5" xfId="0" applyNumberFormat="1" applyFont="1" applyFill="1" applyBorder="1" applyAlignment="1" applyProtection="1">
      <alignment vertical="center" wrapText="1"/>
      <protection locked="0"/>
    </xf>
    <xf numFmtId="0" fontId="21" fillId="4" borderId="28" xfId="0" applyFont="1" applyFill="1" applyBorder="1"/>
    <xf numFmtId="0" fontId="21" fillId="6" borderId="26" xfId="0" applyFont="1" applyFill="1" applyBorder="1" applyAlignment="1" applyProtection="1">
      <alignment vertical="center" wrapText="1"/>
      <protection locked="0"/>
    </xf>
    <xf numFmtId="0" fontId="21" fillId="0" borderId="5" xfId="0" applyFont="1" applyBorder="1" applyAlignment="1">
      <alignment horizontal="center" vertical="center"/>
    </xf>
    <xf numFmtId="0" fontId="21" fillId="6" borderId="27" xfId="0" applyFont="1" applyFill="1" applyBorder="1" applyAlignment="1" applyProtection="1">
      <alignment vertical="center" wrapText="1"/>
      <protection locked="0"/>
    </xf>
    <xf numFmtId="44" fontId="21" fillId="6" borderId="9" xfId="1" applyFont="1" applyFill="1" applyBorder="1" applyAlignment="1" applyProtection="1">
      <alignment horizontal="center" vertical="center"/>
      <protection locked="0"/>
    </xf>
    <xf numFmtId="44" fontId="21" fillId="6" borderId="5" xfId="1" applyFont="1" applyFill="1" applyBorder="1" applyAlignment="1" applyProtection="1">
      <alignment horizontal="center" vertical="center"/>
      <protection locked="0"/>
    </xf>
    <xf numFmtId="0" fontId="21" fillId="6" borderId="26" xfId="0" applyFont="1" applyFill="1" applyBorder="1" applyAlignment="1" applyProtection="1">
      <alignment vertical="center"/>
      <protection locked="0"/>
    </xf>
    <xf numFmtId="0" fontId="21" fillId="6" borderId="27" xfId="0" applyFont="1" applyFill="1" applyBorder="1" applyAlignment="1" applyProtection="1">
      <alignment vertical="center"/>
      <protection locked="0"/>
    </xf>
    <xf numFmtId="0" fontId="21" fillId="6" borderId="9" xfId="1" applyNumberFormat="1" applyFont="1" applyFill="1" applyBorder="1" applyAlignment="1" applyProtection="1">
      <alignment horizontal="center" vertical="center"/>
      <protection locked="0"/>
    </xf>
    <xf numFmtId="0" fontId="21" fillId="6" borderId="5" xfId="1" applyNumberFormat="1" applyFont="1" applyFill="1" applyBorder="1" applyAlignment="1" applyProtection="1">
      <alignment horizontal="center" vertical="center"/>
      <protection locked="0"/>
    </xf>
    <xf numFmtId="44" fontId="21" fillId="0" borderId="26" xfId="1" applyFont="1" applyFill="1" applyBorder="1" applyAlignment="1" applyProtection="1">
      <alignment horizontal="center" vertical="center"/>
    </xf>
    <xf numFmtId="0" fontId="21" fillId="0" borderId="26" xfId="1" applyNumberFormat="1" applyFont="1" applyFill="1" applyBorder="1" applyAlignment="1" applyProtection="1">
      <alignment horizontal="center" vertical="center"/>
    </xf>
    <xf numFmtId="0" fontId="21" fillId="4" borderId="31" xfId="0" applyFont="1" applyFill="1" applyBorder="1"/>
    <xf numFmtId="0" fontId="21" fillId="6" borderId="30" xfId="1" applyNumberFormat="1" applyFont="1" applyFill="1" applyBorder="1" applyAlignment="1" applyProtection="1">
      <alignment horizontal="left" vertical="center" wrapText="1"/>
      <protection locked="0"/>
    </xf>
    <xf numFmtId="0" fontId="21" fillId="6" borderId="29" xfId="1" applyNumberFormat="1" applyFont="1" applyFill="1" applyBorder="1" applyAlignment="1" applyProtection="1">
      <alignment horizontal="left" vertical="center" wrapText="1"/>
      <protection locked="0"/>
    </xf>
    <xf numFmtId="44" fontId="21" fillId="0" borderId="9" xfId="1" applyFont="1" applyFill="1" applyBorder="1" applyAlignment="1" applyProtection="1">
      <alignment horizontal="center" vertical="center"/>
    </xf>
    <xf numFmtId="44" fontId="21" fillId="0" borderId="5" xfId="1" applyFont="1" applyFill="1" applyBorder="1" applyAlignment="1" applyProtection="1">
      <alignment horizontal="center" vertical="center"/>
    </xf>
    <xf numFmtId="10" fontId="21" fillId="0" borderId="26" xfId="3" applyNumberFormat="1" applyFont="1" applyFill="1" applyBorder="1" applyAlignment="1" applyProtection="1">
      <alignment horizontal="center" vertical="center"/>
    </xf>
    <xf numFmtId="10" fontId="21" fillId="0" borderId="27" xfId="3" applyNumberFormat="1" applyFont="1" applyFill="1" applyBorder="1" applyAlignment="1" applyProtection="1">
      <alignment horizontal="center" vertical="center"/>
    </xf>
    <xf numFmtId="1" fontId="21" fillId="0" borderId="9" xfId="1" applyNumberFormat="1" applyFont="1" applyFill="1" applyBorder="1" applyAlignment="1" applyProtection="1">
      <alignment horizontal="center" vertical="center"/>
    </xf>
    <xf numFmtId="0" fontId="27" fillId="6" borderId="26" xfId="1" applyNumberFormat="1" applyFont="1" applyFill="1" applyBorder="1" applyAlignment="1" applyProtection="1">
      <alignment horizontal="center" vertical="center"/>
    </xf>
    <xf numFmtId="0" fontId="27" fillId="6" borderId="27" xfId="1" applyNumberFormat="1" applyFont="1" applyFill="1" applyBorder="1" applyAlignment="1" applyProtection="1">
      <alignment horizontal="center" vertical="center"/>
    </xf>
    <xf numFmtId="0" fontId="2" fillId="11" borderId="24" xfId="0" applyFont="1" applyFill="1" applyBorder="1" applyAlignment="1">
      <alignment horizontal="center" vertical="center"/>
    </xf>
    <xf numFmtId="0" fontId="2" fillId="11" borderId="0" xfId="0" applyFont="1" applyFill="1" applyAlignment="1">
      <alignment horizontal="center" vertical="center"/>
    </xf>
    <xf numFmtId="0" fontId="21" fillId="4" borderId="21" xfId="0" applyFont="1" applyFill="1" applyBorder="1"/>
    <xf numFmtId="0" fontId="21" fillId="6" borderId="3" xfId="0" applyFont="1" applyFill="1" applyBorder="1" applyAlignment="1" applyProtection="1">
      <alignment vertical="center" wrapText="1"/>
      <protection locked="0"/>
    </xf>
    <xf numFmtId="0" fontId="21" fillId="6" borderId="7" xfId="0" applyFont="1" applyFill="1" applyBorder="1" applyAlignment="1" applyProtection="1">
      <alignment vertical="center" wrapText="1"/>
      <protection locked="0"/>
    </xf>
    <xf numFmtId="0" fontId="21" fillId="6" borderId="1" xfId="0" applyFont="1" applyFill="1" applyBorder="1" applyAlignment="1" applyProtection="1">
      <alignment vertical="center" wrapText="1"/>
      <protection locked="0"/>
    </xf>
    <xf numFmtId="10" fontId="21" fillId="6" borderId="26" xfId="3" applyNumberFormat="1" applyFont="1" applyFill="1" applyBorder="1" applyAlignment="1" applyProtection="1">
      <alignment horizontal="center" vertical="center"/>
      <protection locked="0"/>
    </xf>
    <xf numFmtId="10" fontId="21" fillId="6" borderId="27" xfId="3" applyNumberFormat="1" applyFont="1" applyFill="1" applyBorder="1" applyAlignment="1" applyProtection="1">
      <alignment horizontal="center" vertical="center"/>
      <protection locked="0"/>
    </xf>
    <xf numFmtId="49" fontId="21" fillId="6" borderId="9" xfId="1" applyNumberFormat="1" applyFont="1" applyFill="1" applyBorder="1" applyAlignment="1" applyProtection="1">
      <alignment horizontal="center" vertical="center"/>
      <protection locked="0"/>
    </xf>
    <xf numFmtId="49" fontId="21" fillId="6" borderId="5" xfId="1" applyNumberFormat="1" applyFont="1" applyFill="1" applyBorder="1" applyAlignment="1" applyProtection="1">
      <alignment horizontal="center" vertical="center"/>
      <protection locked="0"/>
    </xf>
    <xf numFmtId="44" fontId="21" fillId="4" borderId="10" xfId="1" applyFont="1" applyFill="1" applyBorder="1"/>
    <xf numFmtId="0" fontId="21" fillId="5" borderId="32" xfId="0" applyFont="1" applyFill="1" applyBorder="1" applyAlignment="1">
      <alignment horizontal="center" vertical="center"/>
    </xf>
    <xf numFmtId="0" fontId="22" fillId="0" borderId="32" xfId="0" applyFont="1" applyBorder="1" applyAlignment="1">
      <alignment horizontal="center" vertical="center"/>
    </xf>
    <xf numFmtId="49" fontId="21" fillId="0" borderId="32" xfId="0" applyNumberFormat="1" applyFont="1" applyBorder="1" applyAlignment="1">
      <alignment vertical="center"/>
    </xf>
    <xf numFmtId="14" fontId="21" fillId="0" borderId="32" xfId="0" applyNumberFormat="1" applyFont="1" applyBorder="1" applyAlignment="1">
      <alignment horizontal="center" vertical="center"/>
    </xf>
    <xf numFmtId="44" fontId="21" fillId="0" borderId="32" xfId="1" applyFont="1" applyBorder="1" applyAlignment="1">
      <alignment vertical="center"/>
    </xf>
    <xf numFmtId="0" fontId="21" fillId="0" borderId="32" xfId="0" applyFont="1" applyBorder="1" applyAlignment="1">
      <alignment horizontal="left" vertical="center"/>
    </xf>
    <xf numFmtId="0" fontId="21" fillId="5" borderId="33" xfId="0" applyFont="1" applyFill="1" applyBorder="1" applyAlignment="1">
      <alignment horizontal="left" vertical="center"/>
    </xf>
    <xf numFmtId="0" fontId="21" fillId="0" borderId="34" xfId="0" applyFont="1" applyBorder="1" applyAlignment="1">
      <alignment vertical="center"/>
    </xf>
    <xf numFmtId="0" fontId="21" fillId="0" borderId="32" xfId="0" applyFont="1" applyBorder="1" applyAlignment="1">
      <alignment vertical="center"/>
    </xf>
    <xf numFmtId="0" fontId="21" fillId="0" borderId="32" xfId="0" applyFont="1" applyBorder="1" applyAlignment="1">
      <alignment horizontal="center" vertical="center"/>
    </xf>
    <xf numFmtId="0" fontId="21" fillId="0" borderId="33" xfId="0" applyFont="1" applyBorder="1" applyAlignment="1">
      <alignment vertical="center"/>
    </xf>
    <xf numFmtId="44" fontId="21" fillId="0" borderId="34" xfId="0" applyNumberFormat="1" applyFont="1" applyBorder="1" applyAlignment="1">
      <alignment horizontal="center" vertical="center"/>
    </xf>
    <xf numFmtId="44" fontId="21" fillId="0" borderId="33" xfId="0" applyNumberFormat="1" applyFont="1" applyBorder="1" applyAlignment="1">
      <alignment horizontal="center" vertical="center"/>
    </xf>
    <xf numFmtId="0" fontId="21" fillId="0" borderId="34" xfId="0" applyFont="1" applyBorder="1" applyAlignment="1">
      <alignment horizontal="center" vertical="center"/>
    </xf>
    <xf numFmtId="0" fontId="21" fillId="5" borderId="33" xfId="0" applyFont="1" applyFill="1" applyBorder="1" applyAlignment="1">
      <alignment horizontal="center" vertical="center"/>
    </xf>
    <xf numFmtId="0" fontId="21" fillId="0" borderId="35" xfId="0" applyFont="1" applyBorder="1" applyAlignment="1">
      <alignment horizontal="left" vertical="center"/>
    </xf>
    <xf numFmtId="44" fontId="21" fillId="0" borderId="34" xfId="1" applyFont="1" applyBorder="1" applyAlignment="1">
      <alignment horizontal="center" vertical="center"/>
    </xf>
    <xf numFmtId="10" fontId="21" fillId="0" borderId="33" xfId="3" applyNumberFormat="1" applyFont="1" applyBorder="1" applyAlignment="1">
      <alignment horizontal="center" vertical="center"/>
    </xf>
    <xf numFmtId="0" fontId="21" fillId="0" borderId="33" xfId="0" applyFont="1" applyBorder="1" applyAlignment="1">
      <alignment horizontal="center" vertical="center"/>
    </xf>
    <xf numFmtId="0" fontId="21" fillId="14" borderId="34" xfId="0" applyFont="1" applyFill="1" applyBorder="1" applyAlignment="1">
      <alignment horizontal="center" vertical="center"/>
    </xf>
    <xf numFmtId="0" fontId="21" fillId="5" borderId="36" xfId="0" applyFont="1" applyFill="1" applyBorder="1" applyAlignment="1">
      <alignment horizontal="left" vertical="center"/>
    </xf>
    <xf numFmtId="49" fontId="21" fillId="0" borderId="34" xfId="1" applyNumberFormat="1" applyFont="1" applyBorder="1" applyAlignment="1">
      <alignment horizontal="center" vertical="center"/>
    </xf>
    <xf numFmtId="10" fontId="21" fillId="0" borderId="35" xfId="3" applyNumberFormat="1" applyFont="1" applyBorder="1" applyAlignment="1">
      <alignment horizontal="center" vertical="center"/>
    </xf>
    <xf numFmtId="10" fontId="21" fillId="6" borderId="30" xfId="3" applyNumberFormat="1" applyFont="1" applyFill="1" applyBorder="1" applyAlignment="1" applyProtection="1">
      <alignment horizontal="left" vertical="center" wrapText="1"/>
      <protection locked="0"/>
    </xf>
    <xf numFmtId="10" fontId="21" fillId="6" borderId="29" xfId="3" applyNumberFormat="1" applyFont="1" applyFill="1" applyBorder="1" applyAlignment="1" applyProtection="1">
      <alignment horizontal="left" vertical="center" wrapText="1"/>
      <protection locked="0"/>
    </xf>
    <xf numFmtId="0" fontId="21" fillId="6" borderId="8" xfId="3" applyNumberFormat="1" applyFont="1" applyFill="1" applyBorder="1" applyAlignment="1" applyProtection="1">
      <alignment horizontal="left" vertical="center"/>
      <protection locked="0"/>
    </xf>
    <xf numFmtId="0" fontId="21" fillId="6" borderId="1" xfId="3" applyNumberFormat="1" applyFont="1" applyFill="1" applyBorder="1" applyAlignment="1" applyProtection="1">
      <alignment horizontal="center" vertical="center"/>
      <protection locked="0"/>
    </xf>
    <xf numFmtId="0" fontId="21" fillId="6" borderId="1" xfId="3" applyNumberFormat="1" applyFont="1" applyFill="1" applyBorder="1" applyAlignment="1" applyProtection="1">
      <alignment horizontal="left" vertical="center" wrapText="1"/>
      <protection locked="0"/>
    </xf>
    <xf numFmtId="0" fontId="21" fillId="6" borderId="4" xfId="3" applyNumberFormat="1" applyFont="1" applyFill="1" applyBorder="1" applyAlignment="1" applyProtection="1">
      <alignment horizontal="left" vertical="center"/>
      <protection locked="0"/>
    </xf>
    <xf numFmtId="0" fontId="21" fillId="4" borderId="38" xfId="0" applyFont="1" applyFill="1" applyBorder="1"/>
    <xf numFmtId="0" fontId="21" fillId="0" borderId="39" xfId="3" applyNumberFormat="1" applyFont="1" applyFill="1" applyBorder="1" applyAlignment="1" applyProtection="1">
      <alignment horizontal="center" vertical="center"/>
    </xf>
    <xf numFmtId="0" fontId="21" fillId="0" borderId="37" xfId="3" applyNumberFormat="1" applyFont="1" applyFill="1" applyBorder="1" applyAlignment="1" applyProtection="1">
      <alignment horizontal="center" vertical="center"/>
    </xf>
    <xf numFmtId="0" fontId="33" fillId="10" borderId="1" xfId="2" applyFont="1" applyFill="1" applyBorder="1" applyAlignment="1">
      <alignment horizontal="center" vertical="center" wrapText="1"/>
    </xf>
    <xf numFmtId="10" fontId="21" fillId="0" borderId="40" xfId="3" applyNumberFormat="1" applyFont="1" applyBorder="1" applyAlignment="1">
      <alignment horizontal="center" vertical="center"/>
    </xf>
    <xf numFmtId="10" fontId="21" fillId="0" borderId="32" xfId="3" applyNumberFormat="1" applyFont="1" applyBorder="1" applyAlignment="1">
      <alignment horizontal="center" vertical="center"/>
    </xf>
    <xf numFmtId="44" fontId="21" fillId="6" borderId="1" xfId="3" applyNumberFormat="1" applyFont="1" applyFill="1" applyBorder="1" applyAlignment="1" applyProtection="1">
      <alignment horizontal="center" vertical="center"/>
      <protection locked="0"/>
    </xf>
    <xf numFmtId="1" fontId="21" fillId="6" borderId="1" xfId="3" applyNumberFormat="1" applyFont="1" applyFill="1" applyBorder="1" applyAlignment="1" applyProtection="1">
      <alignment horizontal="center" vertical="center"/>
      <protection locked="0"/>
    </xf>
    <xf numFmtId="0" fontId="21" fillId="0" borderId="6" xfId="1" applyNumberFormat="1" applyFont="1" applyFill="1" applyBorder="1" applyAlignment="1" applyProtection="1">
      <alignment vertical="center"/>
    </xf>
    <xf numFmtId="0" fontId="5" fillId="3" borderId="7" xfId="0" applyFont="1" applyFill="1" applyBorder="1" applyAlignment="1">
      <alignment horizontal="left" vertical="center" wrapText="1"/>
    </xf>
    <xf numFmtId="49" fontId="21" fillId="6" borderId="26" xfId="0" applyNumberFormat="1" applyFont="1" applyFill="1" applyBorder="1" applyAlignment="1" applyProtection="1">
      <alignment horizontal="center" vertical="center"/>
      <protection locked="0"/>
    </xf>
    <xf numFmtId="49" fontId="21" fillId="6" borderId="27" xfId="0" applyNumberFormat="1" applyFont="1" applyFill="1" applyBorder="1" applyAlignment="1" applyProtection="1">
      <alignment horizontal="center" vertical="center"/>
      <protection locked="0"/>
    </xf>
    <xf numFmtId="0" fontId="0" fillId="0" borderId="0" xfId="0" quotePrefix="1"/>
    <xf numFmtId="0" fontId="21" fillId="6" borderId="6" xfId="0" applyFont="1" applyFill="1" applyBorder="1" applyAlignment="1" applyProtection="1">
      <alignment horizontal="left" vertical="center" wrapText="1"/>
      <protection locked="0"/>
    </xf>
    <xf numFmtId="0" fontId="21" fillId="6" borderId="1" xfId="0" applyFont="1" applyFill="1" applyBorder="1" applyAlignment="1" applyProtection="1">
      <alignment horizontal="left" vertical="center" wrapText="1"/>
      <protection locked="0"/>
    </xf>
    <xf numFmtId="0" fontId="21" fillId="6" borderId="1" xfId="0" applyFont="1" applyFill="1" applyBorder="1" applyAlignment="1" applyProtection="1">
      <alignment horizontal="center" vertical="center" wrapText="1"/>
      <protection locked="0"/>
    </xf>
    <xf numFmtId="165" fontId="21" fillId="0" borderId="36" xfId="0" applyNumberFormat="1" applyFont="1" applyBorder="1" applyAlignment="1">
      <alignment horizontal="center" vertical="center"/>
    </xf>
    <xf numFmtId="0" fontId="21" fillId="6" borderId="27" xfId="3" applyNumberFormat="1" applyFont="1" applyFill="1" applyBorder="1" applyAlignment="1" applyProtection="1">
      <alignment horizontal="center" vertical="center"/>
      <protection locked="0"/>
    </xf>
    <xf numFmtId="0" fontId="21" fillId="4" borderId="43" xfId="0" applyFont="1" applyFill="1" applyBorder="1"/>
    <xf numFmtId="0" fontId="21" fillId="0" borderId="40" xfId="0" applyFont="1" applyBorder="1" applyAlignment="1">
      <alignment horizontal="center" vertical="center"/>
    </xf>
    <xf numFmtId="0" fontId="21" fillId="6" borderId="42" xfId="0" applyFont="1" applyFill="1" applyBorder="1" applyAlignment="1" applyProtection="1">
      <alignment horizontal="center" vertical="center"/>
      <protection locked="0"/>
    </xf>
    <xf numFmtId="0" fontId="21" fillId="6" borderId="41" xfId="0" applyFont="1" applyFill="1" applyBorder="1" applyAlignment="1" applyProtection="1">
      <alignment horizontal="center" vertical="center"/>
      <protection locked="0"/>
    </xf>
    <xf numFmtId="0" fontId="21" fillId="6" borderId="26" xfId="0" applyFont="1" applyFill="1" applyBorder="1" applyAlignment="1" applyProtection="1">
      <alignment horizontal="center" vertical="center"/>
      <protection locked="0"/>
    </xf>
    <xf numFmtId="0" fontId="21" fillId="6" borderId="27" xfId="0" applyFont="1" applyFill="1" applyBorder="1" applyAlignment="1" applyProtection="1">
      <alignment horizontal="center" vertical="center"/>
      <protection locked="0"/>
    </xf>
    <xf numFmtId="0" fontId="21" fillId="0" borderId="30" xfId="1" applyNumberFormat="1" applyFont="1" applyFill="1" applyBorder="1" applyAlignment="1" applyProtection="1">
      <alignment horizontal="left" vertical="center" wrapText="1"/>
    </xf>
    <xf numFmtId="0" fontId="21" fillId="0" borderId="29" xfId="1" applyNumberFormat="1" applyFont="1" applyFill="1" applyBorder="1" applyAlignment="1" applyProtection="1">
      <alignment horizontal="left" vertical="center" wrapText="1"/>
    </xf>
    <xf numFmtId="10" fontId="21" fillId="14" borderId="33" xfId="3" applyNumberFormat="1" applyFont="1" applyFill="1" applyBorder="1" applyAlignment="1">
      <alignment horizontal="center" vertical="center"/>
    </xf>
    <xf numFmtId="10" fontId="21" fillId="0" borderId="40" xfId="3" applyNumberFormat="1" applyFont="1" applyBorder="1" applyAlignment="1">
      <alignment horizontal="left" vertical="center"/>
    </xf>
    <xf numFmtId="165" fontId="21" fillId="6" borderId="3" xfId="3" applyNumberFormat="1" applyFont="1" applyFill="1" applyBorder="1" applyAlignment="1" applyProtection="1">
      <alignment horizontal="center" vertical="center"/>
      <protection locked="0"/>
    </xf>
    <xf numFmtId="165" fontId="0" fillId="0" borderId="0" xfId="0" applyNumberFormat="1" applyAlignment="1">
      <alignment horizontal="left"/>
    </xf>
    <xf numFmtId="0" fontId="0" fillId="20" borderId="0" xfId="0" applyFill="1"/>
    <xf numFmtId="0" fontId="0" fillId="21" borderId="0" xfId="0" applyFill="1"/>
    <xf numFmtId="0" fontId="26" fillId="21" borderId="0" xfId="0" applyFont="1" applyFill="1" applyAlignment="1">
      <alignment horizontal="left" vertical="center"/>
    </xf>
    <xf numFmtId="0" fontId="19" fillId="21" borderId="0" xfId="0" applyFont="1" applyFill="1" applyAlignment="1">
      <alignment horizontal="left" vertical="center" indent="1"/>
    </xf>
    <xf numFmtId="0" fontId="19" fillId="21" borderId="0" xfId="0" applyFont="1" applyFill="1" applyAlignment="1">
      <alignment vertical="center"/>
    </xf>
    <xf numFmtId="0" fontId="2" fillId="21" borderId="0" xfId="0" applyFont="1" applyFill="1" applyAlignment="1">
      <alignment vertical="center"/>
    </xf>
    <xf numFmtId="0" fontId="2" fillId="21" borderId="0" xfId="0" applyFont="1" applyFill="1" applyAlignment="1">
      <alignment horizontal="left" vertical="center"/>
    </xf>
    <xf numFmtId="0" fontId="26" fillId="21" borderId="0" xfId="0" applyFont="1" applyFill="1" applyAlignment="1">
      <alignment horizontal="center" vertical="center"/>
    </xf>
    <xf numFmtId="0" fontId="0" fillId="6" borderId="3" xfId="0" applyFill="1" applyBorder="1" applyAlignment="1" applyProtection="1">
      <alignment horizontal="left" vertical="center" indent="1"/>
      <protection locked="0" hidden="1"/>
    </xf>
    <xf numFmtId="0" fontId="0" fillId="6" borderId="4" xfId="0" applyFill="1" applyBorder="1" applyAlignment="1" applyProtection="1">
      <alignment horizontal="left" vertical="center" indent="1"/>
      <protection locked="0" hidden="1"/>
    </xf>
    <xf numFmtId="0" fontId="0" fillId="6" borderId="5" xfId="0" applyFill="1" applyBorder="1" applyAlignment="1" applyProtection="1">
      <alignment horizontal="left" vertical="center" indent="1"/>
      <protection locked="0" hidden="1"/>
    </xf>
    <xf numFmtId="0" fontId="20" fillId="7" borderId="0" xfId="2" applyFont="1" applyFill="1" applyBorder="1" applyAlignment="1" applyProtection="1">
      <alignment horizontal="center" vertical="center" wrapText="1"/>
      <protection hidden="1"/>
    </xf>
    <xf numFmtId="0" fontId="18" fillId="7" borderId="0" xfId="2" applyFont="1" applyFill="1" applyBorder="1" applyAlignment="1" applyProtection="1">
      <alignment horizontal="center" vertical="center" wrapText="1"/>
      <protection hidden="1"/>
    </xf>
    <xf numFmtId="0" fontId="10" fillId="21" borderId="2" xfId="0" applyFont="1" applyFill="1" applyBorder="1" applyAlignment="1" applyProtection="1">
      <alignment horizontal="right" vertical="center" indent="1"/>
      <protection hidden="1"/>
    </xf>
    <xf numFmtId="0" fontId="10" fillId="21" borderId="0" xfId="0" applyFont="1" applyFill="1" applyAlignment="1" applyProtection="1">
      <alignment horizontal="right" vertical="center" indent="1"/>
      <protection hidden="1"/>
    </xf>
    <xf numFmtId="0" fontId="11" fillId="0" borderId="0" xfId="0" applyFont="1" applyAlignment="1" applyProtection="1">
      <alignment horizontal="left" vertical="top" wrapText="1"/>
      <protection hidden="1"/>
    </xf>
    <xf numFmtId="0" fontId="13" fillId="4" borderId="0" xfId="0" applyFont="1" applyFill="1" applyAlignment="1" applyProtection="1">
      <alignment horizontal="left" vertical="center"/>
      <protection hidden="1"/>
    </xf>
    <xf numFmtId="0" fontId="15" fillId="5" borderId="0" xfId="2" applyFont="1" applyFill="1" applyBorder="1" applyAlignment="1" applyProtection="1">
      <alignment horizontal="left" vertical="center"/>
      <protection hidden="1"/>
    </xf>
    <xf numFmtId="0" fontId="16" fillId="5" borderId="0" xfId="0" applyFont="1" applyFill="1" applyAlignment="1" applyProtection="1">
      <alignment horizontal="left" vertical="center"/>
      <protection hidden="1"/>
    </xf>
    <xf numFmtId="0" fontId="2" fillId="11" borderId="24" xfId="0" applyFont="1" applyFill="1" applyBorder="1" applyAlignment="1">
      <alignment horizontal="center" vertical="center"/>
    </xf>
    <xf numFmtId="0" fontId="2" fillId="11" borderId="23" xfId="0" applyFont="1" applyFill="1" applyBorder="1" applyAlignment="1">
      <alignment horizontal="center" vertical="center"/>
    </xf>
    <xf numFmtId="0" fontId="5" fillId="10" borderId="27" xfId="0" applyFont="1" applyFill="1" applyBorder="1" applyAlignment="1">
      <alignment horizontal="center" vertical="center" wrapText="1"/>
    </xf>
    <xf numFmtId="0" fontId="5" fillId="10" borderId="26"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5" fillId="10" borderId="9"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5" fillId="12" borderId="1" xfId="0" applyFont="1" applyFill="1" applyBorder="1" applyAlignment="1">
      <alignment horizontal="center" vertical="center"/>
    </xf>
    <xf numFmtId="0" fontId="21" fillId="0" borderId="1" xfId="0" applyFont="1" applyBorder="1" applyAlignment="1">
      <alignment horizontal="center" vertical="center"/>
    </xf>
    <xf numFmtId="0" fontId="2" fillId="11" borderId="20" xfId="0" applyFont="1" applyFill="1" applyBorder="1" applyAlignment="1">
      <alignment horizontal="center" vertical="center"/>
    </xf>
    <xf numFmtId="0" fontId="2" fillId="11" borderId="21" xfId="0" applyFont="1" applyFill="1" applyBorder="1" applyAlignment="1">
      <alignment horizontal="center" vertical="center"/>
    </xf>
    <xf numFmtId="0" fontId="2" fillId="18" borderId="22" xfId="0" applyFont="1" applyFill="1" applyBorder="1" applyAlignment="1">
      <alignment horizontal="center" vertical="center"/>
    </xf>
    <xf numFmtId="0" fontId="2" fillId="11" borderId="25" xfId="0" applyFont="1" applyFill="1" applyBorder="1" applyAlignment="1">
      <alignment horizontal="center" vertical="center"/>
    </xf>
    <xf numFmtId="0" fontId="2" fillId="11" borderId="16" xfId="0" applyFont="1" applyFill="1" applyBorder="1" applyAlignment="1">
      <alignment horizontal="center" vertical="center"/>
    </xf>
    <xf numFmtId="0" fontId="2" fillId="11" borderId="0" xfId="0" applyFont="1" applyFill="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10" borderId="29" xfId="0" applyFont="1" applyFill="1" applyBorder="1" applyAlignment="1">
      <alignment horizontal="left" vertical="center" wrapText="1"/>
    </xf>
    <xf numFmtId="0" fontId="5" fillId="10" borderId="30" xfId="0" applyFont="1" applyFill="1" applyBorder="1" applyAlignment="1">
      <alignment horizontal="left" vertical="center" wrapText="1"/>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12" borderId="1" xfId="0" applyFont="1" applyFill="1" applyBorder="1" applyAlignment="1">
      <alignment horizontal="left" vertical="center" indent="1"/>
    </xf>
    <xf numFmtId="0" fontId="5" fillId="0" borderId="1" xfId="0" applyFont="1" applyBorder="1" applyAlignment="1">
      <alignment horizontal="left" vertical="center" indent="1"/>
    </xf>
    <xf numFmtId="0" fontId="21" fillId="6" borderId="1" xfId="0" applyFont="1" applyFill="1" applyBorder="1" applyAlignment="1" applyProtection="1">
      <alignment horizontal="left" vertical="center" indent="1"/>
      <protection locked="0"/>
    </xf>
    <xf numFmtId="0" fontId="2" fillId="11" borderId="14" xfId="0" applyFont="1" applyFill="1" applyBorder="1" applyAlignment="1">
      <alignment horizontal="center" vertical="center"/>
    </xf>
    <xf numFmtId="0" fontId="2" fillId="11" borderId="4" xfId="0" applyFont="1" applyFill="1" applyBorder="1" applyAlignment="1">
      <alignment horizontal="center" vertical="center"/>
    </xf>
    <xf numFmtId="0" fontId="5" fillId="10" borderId="13"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21" fillId="6" borderId="1" xfId="0" applyFont="1" applyFill="1" applyBorder="1" applyAlignment="1" applyProtection="1">
      <alignment horizontal="center" vertical="center"/>
      <protection locked="0"/>
    </xf>
    <xf numFmtId="0" fontId="5" fillId="19" borderId="1" xfId="0" applyFont="1" applyFill="1" applyBorder="1" applyAlignment="1">
      <alignment horizontal="center" vertical="center" wrapText="1"/>
    </xf>
    <xf numFmtId="0" fontId="32" fillId="10" borderId="5" xfId="2" applyFont="1" applyFill="1" applyBorder="1" applyAlignment="1">
      <alignment horizontal="center" vertical="center" wrapText="1"/>
    </xf>
    <xf numFmtId="0" fontId="32" fillId="10" borderId="9" xfId="2" applyFont="1" applyFill="1" applyBorder="1" applyAlignment="1">
      <alignment horizontal="center" vertical="center" wrapText="1"/>
    </xf>
    <xf numFmtId="0" fontId="5" fillId="10" borderId="3" xfId="0" applyFont="1" applyFill="1" applyBorder="1" applyAlignment="1">
      <alignment horizontal="center" vertical="center" wrapText="1"/>
    </xf>
    <xf numFmtId="0" fontId="5" fillId="10" borderId="7" xfId="0" applyFont="1" applyFill="1" applyBorder="1" applyAlignment="1">
      <alignment horizontal="center" vertical="center" wrapText="1"/>
    </xf>
    <xf numFmtId="14" fontId="21" fillId="0" borderId="1" xfId="0" applyNumberFormat="1" applyFont="1" applyBorder="1" applyAlignment="1">
      <alignment horizontal="center" vertical="center"/>
    </xf>
    <xf numFmtId="0" fontId="21" fillId="6" borderId="1" xfId="0" applyFont="1" applyFill="1" applyBorder="1" applyAlignment="1" applyProtection="1">
      <alignment horizontal="left" vertical="center" wrapText="1" indent="1"/>
      <protection locked="0"/>
    </xf>
    <xf numFmtId="0" fontId="5" fillId="10" borderId="5" xfId="0" applyFont="1" applyFill="1" applyBorder="1" applyAlignment="1">
      <alignment horizontal="left" vertical="center" wrapText="1"/>
    </xf>
    <xf numFmtId="0" fontId="5" fillId="10" borderId="9" xfId="0" applyFont="1" applyFill="1" applyBorder="1" applyAlignment="1">
      <alignment horizontal="left" vertical="center" wrapText="1"/>
    </xf>
    <xf numFmtId="0" fontId="2" fillId="11" borderId="15" xfId="0" applyFont="1" applyFill="1" applyBorder="1" applyAlignment="1">
      <alignment horizontal="center" vertical="center"/>
    </xf>
    <xf numFmtId="0" fontId="2" fillId="11" borderId="44" xfId="0" applyFont="1" applyFill="1" applyBorder="1" applyAlignment="1">
      <alignment horizontal="center" vertical="center"/>
    </xf>
    <xf numFmtId="0" fontId="5" fillId="10" borderId="41" xfId="0" applyFont="1" applyFill="1" applyBorder="1" applyAlignment="1">
      <alignment horizontal="center" vertical="center" wrapText="1"/>
    </xf>
    <xf numFmtId="0" fontId="5" fillId="10" borderId="39" xfId="0" applyFont="1" applyFill="1" applyBorder="1" applyAlignment="1">
      <alignment horizontal="center" vertical="center" wrapText="1"/>
    </xf>
    <xf numFmtId="0" fontId="5" fillId="10" borderId="38" xfId="0" applyFont="1" applyFill="1" applyBorder="1" applyAlignment="1">
      <alignment horizontal="center" vertical="center" wrapText="1"/>
    </xf>
    <xf numFmtId="0" fontId="3" fillId="0" borderId="0" xfId="0" applyFont="1" applyAlignment="1">
      <alignment horizontal="left" vertical="top" wrapText="1"/>
    </xf>
    <xf numFmtId="0" fontId="0" fillId="0" borderId="1" xfId="0" applyBorder="1" applyAlignment="1">
      <alignment horizontal="left" vertical="center" indent="1"/>
    </xf>
    <xf numFmtId="0" fontId="2" fillId="7" borderId="0" xfId="2" applyFont="1" applyFill="1" applyBorder="1" applyAlignment="1" applyProtection="1">
      <alignment horizontal="center" vertical="center" wrapText="1"/>
      <protection hidden="1"/>
    </xf>
    <xf numFmtId="0" fontId="19" fillId="7" borderId="0" xfId="2" applyFont="1" applyFill="1" applyBorder="1" applyAlignment="1" applyProtection="1">
      <alignment horizontal="center" vertical="center" wrapText="1"/>
      <protection hidden="1"/>
    </xf>
    <xf numFmtId="0" fontId="0" fillId="0" borderId="0" xfId="0" applyAlignment="1">
      <alignment horizontal="left" vertical="top" wrapText="1"/>
    </xf>
    <xf numFmtId="0" fontId="5" fillId="3" borderId="1" xfId="0" applyFont="1" applyFill="1" applyBorder="1" applyAlignment="1">
      <alignment horizontal="center" vertical="center"/>
    </xf>
  </cellXfs>
  <cellStyles count="4">
    <cellStyle name="Currency" xfId="1" builtinId="4"/>
    <cellStyle name="Hyperlink" xfId="2" builtinId="8"/>
    <cellStyle name="Normal" xfId="0" builtinId="0"/>
    <cellStyle name="Percent" xfId="3" builtinId="5"/>
  </cellStyles>
  <dxfs count="355">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59996337778862885"/>
        </patternFill>
      </fill>
    </dxf>
    <dxf>
      <fill>
        <patternFill>
          <bgColor theme="5" tint="0.79998168889431442"/>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ill>
        <patternFill patternType="solid">
          <fgColor auto="1"/>
          <bgColor theme="5" tint="0.79998168889431442"/>
        </patternFill>
      </fill>
    </dxf>
    <dxf>
      <fill>
        <patternFill patternType="lightUp">
          <fgColor theme="5" tint="0.59996337778862885"/>
        </patternFill>
      </fill>
    </dxf>
    <dxf>
      <fill>
        <patternFill>
          <bgColor theme="0" tint="-4.9989318521683403E-2"/>
        </patternFill>
      </fill>
    </dxf>
    <dxf>
      <fill>
        <patternFill>
          <bgColor theme="0"/>
        </patternFill>
      </fill>
    </dxf>
    <dxf>
      <fill>
        <patternFill>
          <bgColor theme="5" tint="0.79998168889431442"/>
        </patternFill>
      </fill>
    </dxf>
    <dxf>
      <fill>
        <patternFill>
          <bgColor theme="6" tint="0.59996337778862885"/>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0"/>
        </patternFill>
      </fill>
    </dxf>
    <dxf>
      <fill>
        <patternFill>
          <bgColor theme="5" tint="0.79998168889431442"/>
        </patternFill>
      </fill>
    </dxf>
    <dxf>
      <fill>
        <patternFill>
          <bgColor theme="6" tint="0.59996337778862885"/>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ill>
        <patternFill>
          <bgColor theme="5" tint="0.79998168889431442"/>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bgColor theme="6" tint="0.59996337778862885"/>
        </patternFill>
      </fill>
    </dxf>
    <dxf>
      <fill>
        <patternFill>
          <bgColor theme="5" tint="0.79998168889431442"/>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patternType="lightUp">
          <fgColor theme="5" tint="0.59996337778862885"/>
        </patternFill>
      </fill>
    </dxf>
    <dxf>
      <fill>
        <patternFill>
          <bgColor theme="0" tint="-4.9989318521683403E-2"/>
        </patternFill>
      </fill>
    </dxf>
    <dxf>
      <fill>
        <patternFill>
          <bgColor theme="0" tint="-4.9989318521683403E-2"/>
        </patternFill>
      </fill>
    </dxf>
    <dxf>
      <fill>
        <patternFill patternType="lightUp">
          <fgColor theme="5" tint="0.59996337778862885"/>
        </patternFill>
      </fill>
    </dxf>
    <dxf>
      <fill>
        <patternFill patternType="lightUp">
          <fgColor theme="5" tint="0.59996337778862885"/>
        </patternFill>
      </fill>
    </dxf>
    <dxf>
      <fill>
        <patternFill>
          <bgColor theme="0" tint="-4.9989318521683403E-2"/>
        </patternFill>
      </fill>
    </dxf>
    <dxf>
      <fill>
        <patternFill>
          <bgColor theme="0" tint="-4.9989318521683403E-2"/>
        </patternFill>
      </fill>
    </dxf>
    <dxf>
      <fill>
        <patternFill patternType="lightUp">
          <fgColor theme="5" tint="0.39994506668294322"/>
          <bgColor auto="1"/>
        </patternFill>
      </fill>
    </dxf>
    <dxf>
      <fill>
        <patternFill patternType="solid">
          <fgColor auto="1"/>
          <bgColor theme="5" tint="0.79998168889431442"/>
        </patternFill>
      </fill>
    </dxf>
    <dxf>
      <fill>
        <patternFill>
          <bgColor theme="5" tint="0.79998168889431442"/>
        </patternFill>
      </fill>
    </dxf>
    <dxf>
      <fill>
        <patternFill>
          <bgColor theme="0"/>
        </patternFill>
      </fill>
    </dxf>
    <dxf>
      <fill>
        <patternFill>
          <bgColor theme="6" tint="0.59996337778862885"/>
        </patternFill>
      </fill>
    </dxf>
    <dxf>
      <fill>
        <patternFill>
          <bgColor theme="5" tint="0.79998168889431442"/>
        </patternFill>
      </fill>
    </dxf>
    <dxf>
      <fill>
        <patternFill patternType="lightUp">
          <fgColor theme="5" tint="0.59996337778862885"/>
        </patternFill>
      </fill>
    </dxf>
    <dxf>
      <fill>
        <patternFill>
          <bgColor theme="0" tint="-4.9989318521683403E-2"/>
        </patternFill>
      </fill>
    </dxf>
    <dxf>
      <fill>
        <patternFill>
          <bgColor theme="5" tint="0.79998168889431442"/>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lightUp">
          <fgColor theme="5" tint="0.79998168889431442"/>
          <bgColor auto="1"/>
        </patternFill>
      </fill>
    </dxf>
    <dxf>
      <fill>
        <patternFill>
          <bgColor theme="5" tint="0.79998168889431442"/>
        </patternFill>
      </fill>
    </dxf>
    <dxf>
      <fill>
        <patternFill>
          <bgColor theme="5" tint="0.79998168889431442"/>
        </patternFill>
      </fill>
    </dxf>
    <dxf>
      <fill>
        <patternFill>
          <bgColor theme="6" tint="0.59996337778862885"/>
        </patternFill>
      </fill>
    </dxf>
    <dxf>
      <fill>
        <patternFill>
          <bgColor theme="0" tint="-4.9989318521683403E-2"/>
        </patternFill>
      </fill>
    </dxf>
    <dxf>
      <fill>
        <patternFill patternType="lightUp">
          <fgColor theme="5" tint="0.59996337778862885"/>
        </patternFill>
      </fill>
    </dxf>
    <dxf>
      <fill>
        <patternFill>
          <bgColor theme="0"/>
        </patternFill>
      </fill>
    </dxf>
    <dxf>
      <fill>
        <patternFill>
          <bgColor theme="5" tint="0.79998168889431442"/>
        </patternFill>
      </fill>
    </dxf>
    <dxf>
      <fill>
        <patternFill>
          <bgColor theme="6" tint="0.59996337778862885"/>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ill>
        <patternFill>
          <bgColor theme="5" tint="0.79998168889431442"/>
        </patternFill>
      </fill>
    </dxf>
    <dxf>
      <font>
        <color theme="0"/>
      </font>
      <fill>
        <patternFill>
          <bgColor theme="0"/>
        </patternFill>
      </fill>
    </dxf>
    <dxf>
      <font>
        <color theme="0"/>
      </font>
      <fill>
        <patternFill>
          <bgColor theme="0"/>
        </patternFill>
      </fill>
      <border>
        <left/>
        <right/>
        <top/>
        <bottom/>
      </border>
    </dxf>
    <dxf>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34" formatCode="_(&quot;$&quot;* #,##0.00_);_(&quot;$&quot;* \(#,##0.00\);_(&quot;$&quot;* &quot;-&quot;??_);_(@_)"/>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left/>
        <right style="thin">
          <color indexed="64"/>
        </right>
        <top style="thin">
          <color indexed="64"/>
        </top>
        <bottom/>
        <vertical/>
        <horizont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34" formatCode="_(&quot;$&quot;* #,##0.00_);_(&quot;$&quot;* \(#,##0.00\);_(&quot;$&quot;* &quot;-&quot;??_);_(@_)"/>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left/>
        <right style="thin">
          <color indexed="64"/>
        </right>
        <top style="thin">
          <color indexed="64"/>
        </top>
        <bottom/>
        <vertical/>
        <horizont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34" formatCode="_(&quot;$&quot;* #,##0.00_);_(&quot;$&quot;* \(#,##0.00\);_(&quot;$&quot;* &quot;-&quot;??_);_(@_)"/>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0"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medium">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general"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outline="0">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65" formatCode="0.00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font>
        <strike val="0"/>
        <outline val="0"/>
        <shadow val="0"/>
        <u val="none"/>
        <vertAlign val="baseline"/>
        <sz val="10"/>
        <color theme="1"/>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6" tint="0.79998168889431442"/>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medium">
          <color indexed="64"/>
        </right>
        <top style="thin">
          <color indexed="64"/>
        </top>
        <bottom/>
        <vertic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dxf>
    <dxf>
      <border>
        <bottom style="thin">
          <color indexed="64"/>
        </bottom>
      </border>
    </dxf>
    <dxf>
      <font>
        <strike val="0"/>
        <outline val="0"/>
        <shadow val="0"/>
        <u val="none"/>
        <vertAlign val="baseline"/>
        <sz val="10"/>
        <color theme="1"/>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vertical/>
        <horizontal/>
      </border>
      <protection locked="1" hidden="0"/>
    </dxf>
    <dxf>
      <font>
        <b val="0"/>
        <i val="0"/>
        <strike val="0"/>
        <condense val="0"/>
        <extend val="0"/>
        <outline val="0"/>
        <shadow val="0"/>
        <u/>
        <vertAlign val="baseline"/>
        <sz val="10"/>
        <color rgb="FF0070C0"/>
        <name val="Calibri"/>
        <family val="2"/>
        <scheme val="minor"/>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ertAlign val="baseline"/>
        <sz val="10"/>
        <color rgb="FF0070C0"/>
        <name val="Calibri"/>
        <family val="2"/>
        <scheme val="minor"/>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ertAlign val="baseline"/>
        <sz val="10"/>
        <color rgb="FF0070C0"/>
        <name val="Calibri"/>
        <family val="2"/>
        <scheme val="minor"/>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0"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4" formatCode="0.00%"/>
      <fill>
        <patternFill patternType="solid">
          <fgColor indexed="64"/>
          <bgColor rgb="FFFFFFCC"/>
        </patternFill>
      </fill>
      <alignment horizontal="left"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4" formatCode="0.0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0" formatCode="@"/>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0" hidden="0"/>
    </dxf>
    <dxf>
      <font>
        <strike val="0"/>
        <outline val="0"/>
        <shadow val="0"/>
        <u val="none"/>
        <vertAlign val="baseline"/>
        <sz val="10"/>
        <color theme="1"/>
        <name val="Calibri"/>
        <family val="2"/>
        <scheme val="minor"/>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font>
        <strike val="0"/>
        <outline val="0"/>
        <shadow val="0"/>
        <u val="none"/>
        <vertAlign val="baseline"/>
        <sz val="10"/>
        <color theme="1"/>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0" formatCode="@"/>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0" hidden="0"/>
    </dxf>
    <dxf>
      <font>
        <strike val="0"/>
        <outline val="0"/>
        <shadow val="0"/>
        <u val="none"/>
        <vertAlign val="baseline"/>
        <sz val="10"/>
        <color theme="1"/>
        <name val="Calibri"/>
        <family val="2"/>
        <scheme val="minor"/>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font>
        <strike val="0"/>
        <outline val="0"/>
        <shadow val="0"/>
        <u val="none"/>
        <vertAlign val="baseline"/>
        <sz val="10"/>
        <color theme="1"/>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s>
  <tableStyles count="0" defaultTableStyle="TableStyleMedium2" defaultPivotStyle="PivotStyleLight16"/>
  <colors>
    <mruColors>
      <color rgb="FF111F66"/>
      <color rgb="FFFFFFCC"/>
      <color rgb="FF0030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1764388</xdr:colOff>
      <xdr:row>0</xdr:row>
      <xdr:rowOff>17693</xdr:rowOff>
    </xdr:from>
    <xdr:to>
      <xdr:col>4</xdr:col>
      <xdr:colOff>3411923</xdr:colOff>
      <xdr:row>0</xdr:row>
      <xdr:rowOff>576036</xdr:rowOff>
    </xdr:to>
    <xdr:pic>
      <xdr:nvPicPr>
        <xdr:cNvPr id="9" name="WELCOME_HEADER_IMG">
          <a:extLst>
            <a:ext uri="{FF2B5EF4-FFF2-40B4-BE49-F238E27FC236}">
              <a16:creationId xmlns:a16="http://schemas.microsoft.com/office/drawing/2014/main" id="{AD030226-6737-4921-8B8C-3E2AD1BEB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383638" y="17693"/>
          <a:ext cx="1647535" cy="558343"/>
        </a:xfrm>
        <a:prstGeom prst="rect">
          <a:avLst/>
        </a:prstGeom>
      </xdr:spPr>
    </xdr:pic>
    <xdr:clientData/>
  </xdr:twoCellAnchor>
  <xdr:twoCellAnchor editAs="oneCell">
    <xdr:from>
      <xdr:col>2</xdr:col>
      <xdr:colOff>28575</xdr:colOff>
      <xdr:row>0</xdr:row>
      <xdr:rowOff>547259</xdr:rowOff>
    </xdr:from>
    <xdr:to>
      <xdr:col>6</xdr:col>
      <xdr:colOff>137885</xdr:colOff>
      <xdr:row>0</xdr:row>
      <xdr:rowOff>871022</xdr:rowOff>
    </xdr:to>
    <xdr:grpSp>
      <xdr:nvGrpSpPr>
        <xdr:cNvPr id="10" name="WELCOME_HEADER">
          <a:extLst>
            <a:ext uri="{FF2B5EF4-FFF2-40B4-BE49-F238E27FC236}">
              <a16:creationId xmlns:a16="http://schemas.microsoft.com/office/drawing/2014/main" id="{F1A10A8A-548D-4A7B-BEE2-05DEF693C400}"/>
            </a:ext>
          </a:extLst>
        </xdr:cNvPr>
        <xdr:cNvGrpSpPr/>
      </xdr:nvGrpSpPr>
      <xdr:grpSpPr>
        <a:xfrm>
          <a:off x="28575" y="547259"/>
          <a:ext cx="8215085" cy="323763"/>
          <a:chOff x="28366" y="561181"/>
          <a:chExt cx="8471370" cy="311496"/>
        </a:xfrm>
      </xdr:grpSpPr>
      <xdr:sp macro="" textlink="">
        <xdr:nvSpPr>
          <xdr:cNvPr id="11" name="HEADER_RECT_01">
            <a:extLst>
              <a:ext uri="{FF2B5EF4-FFF2-40B4-BE49-F238E27FC236}">
                <a16:creationId xmlns:a16="http://schemas.microsoft.com/office/drawing/2014/main" id="{4852A7A9-42B3-4F15-A643-318E3805F205}"/>
              </a:ext>
            </a:extLst>
          </xdr:cNvPr>
          <xdr:cNvSpPr/>
        </xdr:nvSpPr>
        <xdr:spPr>
          <a:xfrm>
            <a:off x="38100" y="580231"/>
            <a:ext cx="8460581" cy="274320"/>
          </a:xfrm>
          <a:prstGeom prst="rect">
            <a:avLst/>
          </a:prstGeom>
          <a:solidFill>
            <a:srgbClr val="111F66"/>
          </a:solidFill>
          <a:ln>
            <a:noFill/>
          </a:ln>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en-US" sz="1100"/>
          </a:p>
        </xdr:txBody>
      </xdr:sp>
      <xdr:sp macro="" textlink="$B$2">
        <xdr:nvSpPr>
          <xdr:cNvPr id="12" name="HEADER_TEXT">
            <a:extLst>
              <a:ext uri="{FF2B5EF4-FFF2-40B4-BE49-F238E27FC236}">
                <a16:creationId xmlns:a16="http://schemas.microsoft.com/office/drawing/2014/main" id="{3A20C027-9004-4AA9-B290-7E89A29BF693}"/>
              </a:ext>
            </a:extLst>
          </xdr:cNvPr>
          <xdr:cNvSpPr txBox="1"/>
        </xdr:nvSpPr>
        <xdr:spPr>
          <a:xfrm>
            <a:off x="28366" y="561181"/>
            <a:ext cx="8471370"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fld id="{BB58E823-72EC-43F8-895B-B81076A46F0C}" type="TxLink">
              <a:rPr lang="en-US" sz="1400" b="1" i="0" u="none" strike="noStrike">
                <a:solidFill>
                  <a:schemeClr val="bg1"/>
                </a:solidFill>
                <a:latin typeface="Calibri"/>
                <a:cs typeface="Calibri"/>
              </a:rPr>
              <a:pPr algn="ctr"/>
              <a:t>Community Lending Programs Application Form</a:t>
            </a:fld>
            <a:endParaRPr lang="en-US" sz="5400" b="1" i="0" u="none" strike="noStrike">
              <a:solidFill>
                <a:schemeClr val="bg1"/>
              </a:solidFill>
              <a:latin typeface="Calibri"/>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647700</xdr:colOff>
      <xdr:row>15</xdr:row>
      <xdr:rowOff>85725</xdr:rowOff>
    </xdr:from>
    <xdr:to>
      <xdr:col>25</xdr:col>
      <xdr:colOff>179051</xdr:colOff>
      <xdr:row>16</xdr:row>
      <xdr:rowOff>111499</xdr:rowOff>
    </xdr:to>
    <xdr:grpSp>
      <xdr:nvGrpSpPr>
        <xdr:cNvPr id="3" name="Group 2">
          <a:extLst>
            <a:ext uri="{FF2B5EF4-FFF2-40B4-BE49-F238E27FC236}">
              <a16:creationId xmlns:a16="http://schemas.microsoft.com/office/drawing/2014/main" id="{823E0A2B-CFFA-4ACD-92BE-5431E1D0E61C}"/>
            </a:ext>
          </a:extLst>
        </xdr:cNvPr>
        <xdr:cNvGrpSpPr/>
      </xdr:nvGrpSpPr>
      <xdr:grpSpPr>
        <a:xfrm>
          <a:off x="27165300" y="3438525"/>
          <a:ext cx="312401" cy="216274"/>
          <a:chOff x="26176218" y="3724836"/>
          <a:chExt cx="347382" cy="242230"/>
        </a:xfrm>
      </xdr:grpSpPr>
      <xdr:sp macro="" textlink="">
        <xdr:nvSpPr>
          <xdr:cNvPr id="4" name="Oval 3">
            <a:extLst>
              <a:ext uri="{FF2B5EF4-FFF2-40B4-BE49-F238E27FC236}">
                <a16:creationId xmlns:a16="http://schemas.microsoft.com/office/drawing/2014/main" id="{BAE5330A-1E42-4D55-B995-8FEA6ADCAF8F}"/>
              </a:ext>
            </a:extLst>
          </xdr:cNvPr>
          <xdr:cNvSpPr/>
        </xdr:nvSpPr>
        <xdr:spPr>
          <a:xfrm>
            <a:off x="26211175" y="3738466"/>
            <a:ext cx="228600" cy="228600"/>
          </a:xfrm>
          <a:prstGeom prst="ellipse">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900"/>
          </a:p>
        </xdr:txBody>
      </xdr:sp>
      <xdr:sp macro="" textlink="">
        <xdr:nvSpPr>
          <xdr:cNvPr id="5" name="TextBox 4">
            <a:extLst>
              <a:ext uri="{FF2B5EF4-FFF2-40B4-BE49-F238E27FC236}">
                <a16:creationId xmlns:a16="http://schemas.microsoft.com/office/drawing/2014/main" id="{2CD80FFC-7661-47FA-BD5E-867CD651C6C4}"/>
              </a:ext>
            </a:extLst>
          </xdr:cNvPr>
          <xdr:cNvSpPr txBox="1"/>
        </xdr:nvSpPr>
        <xdr:spPr>
          <a:xfrm>
            <a:off x="26176218" y="3724836"/>
            <a:ext cx="347382"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900" b="1">
                <a:solidFill>
                  <a:schemeClr val="bg1"/>
                </a:solidFill>
              </a:rPr>
              <a:t>or</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25</xdr:col>
      <xdr:colOff>647700</xdr:colOff>
      <xdr:row>12</xdr:row>
      <xdr:rowOff>85725</xdr:rowOff>
    </xdr:from>
    <xdr:to>
      <xdr:col>26</xdr:col>
      <xdr:colOff>179051</xdr:colOff>
      <xdr:row>13</xdr:row>
      <xdr:rowOff>111499</xdr:rowOff>
    </xdr:to>
    <xdr:grpSp>
      <xdr:nvGrpSpPr>
        <xdr:cNvPr id="2" name="Group 1">
          <a:extLst>
            <a:ext uri="{FF2B5EF4-FFF2-40B4-BE49-F238E27FC236}">
              <a16:creationId xmlns:a16="http://schemas.microsoft.com/office/drawing/2014/main" id="{E377DA66-8EA8-4BAF-8F95-A6887413FEEB}"/>
            </a:ext>
          </a:extLst>
        </xdr:cNvPr>
        <xdr:cNvGrpSpPr/>
      </xdr:nvGrpSpPr>
      <xdr:grpSpPr>
        <a:xfrm>
          <a:off x="25927050" y="2790825"/>
          <a:ext cx="312401" cy="216274"/>
          <a:chOff x="26176218" y="3724836"/>
          <a:chExt cx="347382" cy="242230"/>
        </a:xfrm>
      </xdr:grpSpPr>
      <xdr:sp macro="" textlink="">
        <xdr:nvSpPr>
          <xdr:cNvPr id="3" name="Oval 2">
            <a:extLst>
              <a:ext uri="{FF2B5EF4-FFF2-40B4-BE49-F238E27FC236}">
                <a16:creationId xmlns:a16="http://schemas.microsoft.com/office/drawing/2014/main" id="{B413258E-D20F-440E-A3E5-0D2079A9A682}"/>
              </a:ext>
            </a:extLst>
          </xdr:cNvPr>
          <xdr:cNvSpPr/>
        </xdr:nvSpPr>
        <xdr:spPr>
          <a:xfrm>
            <a:off x="26211175" y="3738466"/>
            <a:ext cx="228600" cy="228600"/>
          </a:xfrm>
          <a:prstGeom prst="ellipse">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900"/>
          </a:p>
        </xdr:txBody>
      </xdr:sp>
      <xdr:sp macro="" textlink="">
        <xdr:nvSpPr>
          <xdr:cNvPr id="4" name="TextBox 3">
            <a:extLst>
              <a:ext uri="{FF2B5EF4-FFF2-40B4-BE49-F238E27FC236}">
                <a16:creationId xmlns:a16="http://schemas.microsoft.com/office/drawing/2014/main" id="{CC8B77C0-52B3-4854-B4B5-76487DC8717F}"/>
              </a:ext>
            </a:extLst>
          </xdr:cNvPr>
          <xdr:cNvSpPr txBox="1"/>
        </xdr:nvSpPr>
        <xdr:spPr>
          <a:xfrm>
            <a:off x="26176218" y="3724836"/>
            <a:ext cx="347382"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900" b="1">
                <a:solidFill>
                  <a:schemeClr val="bg1"/>
                </a:solidFill>
              </a:rPr>
              <a:t>or</a:t>
            </a: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885E792-848E-40D6-B944-673855E27ABF}" name="TBL_CIPDRFRESI_LOANPOOL" displayName="TBL_CIPDRFRESI_LOANPOOL" ref="B16:BA266" totalsRowShown="0" headerRowDxfId="354" dataDxfId="352" headerRowBorderDxfId="353" tableBorderDxfId="351" totalsRowBorderDxfId="350">
  <autoFilter ref="B16:BA266" xr:uid="{46B0EC07-DF2A-4822-8C45-6AD362857F0E}"/>
  <tableColumns count="52">
    <tableColumn id="1" xr3:uid="{01D288F1-BF85-4F8C-BE95-A1C4DCBA39C9}" name="REC_STATUS_CODE" dataDxfId="349">
      <calculatedColumnFormula>IF(TBL_CIPDRFRESI_LOANPOOL[[#This Row],[RECORD_STARTED]],IF(TBL_CIPDRFRESI_LOANPOOL[[#This Row],[ERROR_COUNT]]&gt;0,-1,IF(TBL_CIPDRFRESI_LOANPOOL[[#This Row],[REQ_FIELDS_POPULATED]],1,0)),"")</calculatedColumnFormula>
    </tableColumn>
    <tableColumn id="2" xr3:uid="{38BD63BA-72C7-4EB7-AD14-2998C17FD793}" name="ROW_ID" dataDxfId="348">
      <calculatedColumnFormula>ROW()-ROW(TBL_CIPDRFRESI_LOANPOOL[[#Headers],[ROW_ID]])</calculatedColumnFormula>
    </tableColumn>
    <tableColumn id="3" xr3:uid="{2124330B-A00D-4026-B3DE-6F302D16FC10}" name="LOAN_ID" dataDxfId="347"/>
    <tableColumn id="4" xr3:uid="{92E9A289-4D62-4509-8F0D-83B11C277BDE}" name="SETTLEMENT_DATE" dataDxfId="346"/>
    <tableColumn id="5" xr3:uid="{5102EE7C-414E-49F9-BC8A-E54F2AF47FEA}" name="LOAN_AMOUNT" dataDxfId="345" dataCellStyle="Currency"/>
    <tableColumn id="6" xr3:uid="{0367B08A-CC8C-4586-97CC-C575C159E2B0}" name="LOAN_PURPOSE" dataDxfId="344"/>
    <tableColumn id="7" xr3:uid="{1B1A70E5-D342-4A50-B5AE-DD57F7468906}" name="LOAN_PURPOSE_OTHER" dataDxfId="343"/>
    <tableColumn id="11" xr3:uid="{840023A2-27BB-4593-B0F1-45597F90009E}" name="PROP_ADDR_STREET" dataDxfId="342"/>
    <tableColumn id="12" xr3:uid="{42FE79AC-14DD-4E12-92B3-0DAB41264DAF}" name="PROP_ADDR_CITY" dataDxfId="341"/>
    <tableColumn id="13" xr3:uid="{6D659234-CD3B-44B0-9DA0-C014CB6CB870}" name="PROP_ADDR_STATE" dataDxfId="340"/>
    <tableColumn id="14" xr3:uid="{FA6A7401-2E45-4629-A371-59BA31803815}" name="PROP_ADDR_ZIP" dataDxfId="339"/>
    <tableColumn id="15" xr3:uid="{040B33D0-0DA3-4638-BD59-A542FB785376}" name="PROP_ADDR_COUNTY" dataDxfId="338"/>
    <tableColumn id="24" xr3:uid="{14DFDFF3-77C2-4E90-915D-17CE8390A5B6}" name="HUD_MFI" dataDxfId="337" dataCellStyle="Currency"/>
    <tableColumn id="33" xr3:uid="{1133C1DD-9541-411B-8160-10ED77565166}" name="HUD_MFI_115" dataDxfId="336" dataCellStyle="Currency"/>
    <tableColumn id="16" xr3:uid="{D98CBC34-BFB2-4B7E-BD8E-7BF33AF646F7}" name="MBS_FLAG" dataDxfId="335" dataCellStyle="Currency"/>
    <tableColumn id="34" xr3:uid="{6B7FAB84-714E-44F8-9E42-820D5B50CC8C}" name="MBS_POOL_ID" dataDxfId="334" dataCellStyle="Currency"/>
    <tableColumn id="35" xr3:uid="{934E0853-B412-4F32-AEDF-09A22B29A636}" name="MBS_SETTLEMENT_DATE" dataDxfId="333" dataCellStyle="Currency"/>
    <tableColumn id="36" xr3:uid="{4417ADEA-B68B-4C43-AE1B-F1BFFD5FEB1C}" name="MBS_TOTAL_POOL_AMT" dataDxfId="332" dataCellStyle="Currency">
      <calculatedColumnFormula>IF(TBL_CIPDRFRESI_LOANPOOL[[#This Row],[MBS_FLAG]]="Yes",SUMIF(TBL_CIPDRFRESI_LOANPOOL[MBS_POOL_ID],TBL_CIPDRFRESI_LOANPOOL[[#This Row],[MBS_POOL_ID]],TBL_CIPDRFRESI_LOANPOOL[LOAN_AMOUNT_ADDR_PORTION]),"")</calculatedColumnFormula>
    </tableColumn>
    <tableColumn id="37" xr3:uid="{B7F73787-6D96-4D38-9454-71C8DA382E7A}" name="MBS_QUALIFIES_FLAG" dataDxfId="331" dataCellStyle="Currency">
      <calculatedColumnFormula>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calculatedColumnFormula>
    </tableColumn>
    <tableColumn id="38" xr3:uid="{D7375231-4AFD-433E-97F2-412EBA8AA728}" name="QUAL_METHOD" dataDxfId="330" dataCellStyle="Currency"/>
    <tableColumn id="41" xr3:uid="{DF8F879E-46C7-48D4-9329-B9855F95283A}" name="QUAL_OO_ANNUAL_INCOME" dataDxfId="329" dataCellStyle="Currency"/>
    <tableColumn id="40" xr3:uid="{C02716DC-60E1-478C-A0E2-7FB44A2EE8C2}" name="QUAL_OO_INCOME_MFI_PCT" dataDxfId="328" dataCellStyle="Percent">
      <calculatedColumnFormula>IF(AND(TBL_CIPDRFRESI_LOANPOOL[[#This Row],[QUAL_METHOD]]='$DB.LOOKUP'!$AD$3,TBL_CIPDRFRESI_LOANPOOL[[#This Row],[QUAL_OO_ANNUAL_INCOME]]&lt;&gt;"",TBL_CIPDRFRESI_LOANPOOL[[#This Row],[HUD_MFI]]&lt;&gt;""),TBL_CIPDRFRESI_LOANPOOL[[#This Row],[QUAL_OO_ANNUAL_INCOME]]/TBL_CIPDRFRESI_LOANPOOL[[#This Row],[HUD_MFI]],"")</calculatedColumnFormula>
    </tableColumn>
    <tableColumn id="30" xr3:uid="{074E2187-5E7C-49D9-92DB-453EC1CBE45A}" name="QUAL_MRA_RAC" dataDxfId="327" dataCellStyle="Currency">
      <calculatedColumnFormula>IF(AND(TBL_CIPDRFRESI_LOANPOOL[[#This Row],[QUAL_METHOD]]='$DB.LOOKUP'!$AD$4,TBL_CIPDRFRESI_LOANPOOL[[#This Row],[HUD_MFI_115]]&lt;&gt;""),TBL_CIPDRFRESI_LOANPOOL[[#This Row],[HUD_MFI_115]] / 12 * 0.3,"")</calculatedColumnFormula>
    </tableColumn>
    <tableColumn id="39" xr3:uid="{9D136234-C7C1-4967-9469-362010DFAE50}" name="QUAL_MRA_UNITS_TOTL" dataDxfId="326" dataCellStyle="Currency">
      <calculatedColumnFormula>IF(AND(TBL_CIPDRFRESI_LOANPOOL[[#This Row],[QUAL_METHOD]]='$DB.LOOKUP'!$AD$4,TBL_CIPDRFRESI_LOANPOOL[[#This Row],[LOAN_ID]]&lt;&gt;""),COUNTIF(TBL_QUAL_RENTROLL_UNITS[RENTROLL_LOAN_ID_PROP_ADDR],TBL_CIPDRFRESI_LOANPOOL[[#This Row],[LOAN_ID_PROP_ADDR]]),"")</calculatedColumnFormula>
    </tableColumn>
    <tableColumn id="47" xr3:uid="{5032D1F9-7F6B-4434-9E7B-7F3E34DA5054}" name="QUAL_MRA_UNITS_QUALIFIED" dataDxfId="325" dataCellStyle="Currency">
      <calculatedColumnFormula>IF(AND(TBL_CIPDRFRESI_LOANPOOL[[#This Row],[LOAN_ID]]&lt;&gt;"",TBL_CIPDRFRESI_LOANPOOL[[#This Row],[QUAL_METHOD]]='$DB.LOOKUP'!$AD$4),COUNTIFS(TBL_QUAL_RENTROLL_UNITS[RENTROLL_LOAN_ID_PROP_ADDR],TBL_CIPDRFRESI_LOANPOOL[[#This Row],[LOAN_ID_PROP_ADDR]],TBL_QUAL_RENTROLL_UNITS[RENTROLL_QUALUNIT_FLAG],"Yes"),"")</calculatedColumnFormula>
    </tableColumn>
    <tableColumn id="48" xr3:uid="{62FC53B7-1398-4C0A-BC75-7BE53BF0A5E8}" name="QUAL_MRA_UNITS_QUALIFIED_PCT" dataDxfId="324" dataCellStyle="Percent">
      <calculatedColumnFormula>IF(AND(TBL_CIPDRFRESI_LOANPOOL[[#This Row],[QUAL_MRA_UNITS_TOTL]]&gt;0,TBL_CIPDRFRESI_LOANPOOL[[#This Row],[QUAL_MRA_UNITS_TOTL]]&lt;&gt;""),TBL_CIPDRFRESI_LOANPOOL[[#This Row],[QUAL_MRA_UNITS_QUALIFIED]]/TBL_CIPDRFRESI_LOANPOOL[[#This Row],[QUAL_MRA_UNITS_TOTL]],"")</calculatedColumnFormula>
    </tableColumn>
    <tableColumn id="49" xr3:uid="{11936E42-9547-4F07-A6F3-5C23416D5A93}" name="QUAL_MRA_RENTROLL_LINK" dataDxfId="323" dataCellStyle="Currency">
      <calculatedColumnFormula>IF(TBL_CIPDRFRESI_LOANPOOL[[#This Row],[QUAL_METHOD]]='$DB.LOOKUP'!$AD$4,HYPERLINK("#QUAL_RENTROLL!TARGET_TOP","View/Edit"),"")</calculatedColumnFormula>
    </tableColumn>
    <tableColumn id="50" xr3:uid="{C709EA1A-9FF2-4BB8-848D-4F28C957E221}" name="QUAL_MIE_UNITS_TOTL" dataDxfId="322" dataCellStyle="Currency">
      <calculatedColumnFormula>IF(AND(TBL_CIPDRFRESI_LOANPOOL[[#This Row],[QUAL_METHOD]]='$DB.LOOKUP'!$AD$5,TBL_CIPDRFRESI_LOANPOOL[[#This Row],[LOAN_ID]]&lt;&gt;""),COUNTIF(TBL_QUAL_INCOMELISTING_UNITS[INCOMELISTING_LOAN_ID_PROP_ADDR],TBL_CIPDRFRESI_LOANPOOL[[#This Row],[LOAN_ID_PROP_ADDR]]),"")</calculatedColumnFormula>
    </tableColumn>
    <tableColumn id="53" xr3:uid="{6EDEF229-92D7-493A-AD2E-6D7281BA5DDC}" name="QUAL_MIE_UNITS_QUALIFIED" dataDxfId="321" dataCellStyle="Currency">
      <calculatedColumnFormula>IF(AND(TBL_CIPDRFRESI_LOANPOOL[[#This Row],[LOAN_ID]]&lt;&gt;"",TBL_CIPDRFRESI_LOANPOOL[[#This Row],[QUAL_METHOD]]='$DB.LOOKUP'!$AD$5),COUNTIFS(TBL_QUAL_INCOMELISTING_UNITS[INCOMELISTING_LOAN_ID_PROP_ADDR],TBL_CIPDRFRESI_LOANPOOL[[#This Row],[LOAN_ID_PROP_ADDR]],TBL_QUAL_INCOMELISTING_UNITS[INCOMELISTING_QUALUNIT_FLAG],"Yes"),"")</calculatedColumnFormula>
    </tableColumn>
    <tableColumn id="54" xr3:uid="{2703A4BC-0EC8-49BA-9A8F-02995246FF4E}" name="QUAL_MIE_UNITS_QUALIFIED_PCT" dataDxfId="320" dataCellStyle="Currency">
      <calculatedColumnFormula>IF(AND(TBL_CIPDRFRESI_LOANPOOL[[#This Row],[QUAL_MIE_UNITS_TOTL]]&gt;0,TBL_CIPDRFRESI_LOANPOOL[[#This Row],[QUAL_MIE_UNITS_TOTL]]&lt;&gt;""),TBL_CIPDRFRESI_LOANPOOL[[#This Row],[QUAL_MIE_UNITS_QUALIFIED]]/TBL_CIPDRFRESI_LOANPOOL[[#This Row],[QUAL_MIE_UNITS_TOTL]],"")</calculatedColumnFormula>
    </tableColumn>
    <tableColumn id="55" xr3:uid="{CDAC56F9-E6E1-45C6-A528-9E006EDB10EE}" name="QUAL_MIE_INCOMELISTING_LINK" dataDxfId="319" dataCellStyle="Currency">
      <calculatedColumnFormula>IF(TBL_CIPDRFRESI_LOANPOOL[[#This Row],[QUAL_METHOD]]='$DB.LOOKUP'!$AD$5,HYPERLINK("#QUAL_INCOMELISTING!TARGET_TOP","View/Edit"),"")</calculatedColumnFormula>
    </tableColumn>
    <tableColumn id="56" xr3:uid="{FB82BB99-6B94-47A5-B4A6-950E193CE747}" name="QUAL_NIE_NEIGHBORHOOD_MFI" dataDxfId="318" dataCellStyle="Currency"/>
    <tableColumn id="51" xr3:uid="{C2139502-F222-4CDE-8117-9589B7F2DD97}" name="QUAL_NIE_FFEIC_MFI" dataDxfId="317" dataCellStyle="Currency"/>
    <tableColumn id="52" xr3:uid="{184A7697-9088-4155-B2F9-5F9A0FCF9D95}" name="QUAL_NIE_FFEIC_MFI_PCT" dataDxfId="316" dataCellStyle="Percent">
      <calculatedColumnFormula>IF(AND(TBL_CIPDRFRESI_LOANPOOL[[#This Row],[QUAL_NIE_NEIGHBORHOOD_MFI]]&lt;&gt;"",TBL_CIPDRFRESI_LOANPOOL[[#This Row],[QUAL_NIE_FFEIC_MFI]]&lt;&gt;"",TBL_CIPDRFRESI_LOANPOOL[[#This Row],[QUAL_METHOD]]='$DB.LOOKUP'!$AD$6),
TBL_CIPDRFRESI_LOANPOOL[[#This Row],[QUAL_NIE_NEIGHBORHOOD_MFI]]/TBL_CIPDRFRESI_LOANPOOL[[#This Row],[QUAL_NIE_FFEIC_MFI]],"")</calculatedColumnFormula>
    </tableColumn>
    <tableColumn id="17" xr3:uid="{FF08F09C-0DF0-4184-8514-F273DC1D9946}" name="LOAN_PREQUALIFIED" dataDxfId="315">
      <calculatedColumnFormula>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calculatedColumnFormula>
    </tableColumn>
    <tableColumn id="23" xr3:uid="{B17D6B3C-6A21-4DAE-8DA7-3D8BEAADF276}" name="LOAN_ID_PROP_ADDR" dataDxfId="314">
      <calculatedColumnFormula>IF(TBL_CIPDRFRESI_LOANPOOL[[#This Row],[LOAN_ID]] = "","",TBL_CIPDRFRESI_LOANPOOL[[#This Row],[LOAN_ID]]&amp;" ("&amp;IF(TBL_CIPDRFRESI_LOANPOOL[[#This Row],[PROP_ADDR_STREET]]="","Address Not Defined",TBL_CIPDRFRESI_LOANPOOL[[#This Row],[PROP_ADDR_STREET]])&amp;")")</calculatedColumnFormula>
    </tableColumn>
    <tableColumn id="42" xr3:uid="{04C40B17-92AC-4F6C-AE00-E9FF8433F6B4}" name="LOAN_LEVEL_PREQUALIFIED_FLAG" dataDxfId="313">
      <calculatedColumnFormula>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calculatedColumnFormula>
    </tableColumn>
    <tableColumn id="29" xr3:uid="{868D5448-0B2B-4708-8DFC-9D316128FD62}" name="PREQUAL_LOAN_AGESETTLE_DATE_90_DAYS_CERTDATE" dataDxfId="312">
      <calculatedColumnFormula>IFERROR((IF(APP_CIP_DRFRESI_CERT_DATE&lt;&gt;"",APP_CIP_DRFRESI_CERT_DATE,TODAY())-TBL_CIPDRFRESI_LOANPOOL[[#This Row],[SETTLEMENT_DATE]])&lt;91,TRUE)</calculatedColumnFormula>
    </tableColumn>
    <tableColumn id="43" xr3:uid="{5834049A-3EA5-44F1-BA22-FD0FC36D9F34}" name="PREQUAL_OWNERCC" dataDxfId="311">
      <calculatedColumnFormula>COUNTIFS(TBL_CIPDRFRESI_LOANPOOL[LOAN_ID],TBL_CIPDRFRESI_LOANPOOL[[#This Row],[LOAN_ID]],TBL_CIPDRFRESI_LOANPOOL[QUAL_OO_INCOME_MFI_PCT],"&gt;1.15")=0</calculatedColumnFormula>
    </tableColumn>
    <tableColumn id="44" xr3:uid="{093E0551-7A9C-42A5-A462-134ABFA6BD6F}" name="PREQUAL_MRA" dataDxfId="310">
      <calculatedColumnFormula>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calculatedColumnFormula>
    </tableColumn>
    <tableColumn id="45" xr3:uid="{196558E8-81F4-437B-A71D-7AD51975C761}" name="PREQUAL_MIE" dataDxfId="309">
      <calculatedColumnFormula>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calculatedColumnFormula>
    </tableColumn>
    <tableColumn id="46" xr3:uid="{8B636F0D-668E-4C47-B6D8-649F7D6A8EFD}" name="PREQUAL_NIE" dataDxfId="308">
      <calculatedColumnFormula>COUNTIFS(TBL_CIPDRFRESI_LOANPOOL[LOAN_ID],TBL_CIPDRFRESI_LOANPOOL[[#This Row],[LOAN_ID]],TBL_CIPDRFRESI_LOANPOOL[QUAL_NIE_FFEIC_MFI_PCT],"&gt;1.15")=0</calculatedColumnFormula>
    </tableColumn>
    <tableColumn id="18" xr3:uid="{946CD049-B28F-4515-A48F-561736D3F5B4}" name="LOAN_AMOUNT_ADDR_PORTION" dataDxfId="307">
      <calculatedColumnFormula>IF(TBL_CIPDRFRESI_LOANPOOL[[#This Row],[MULTIPROP_REC_COUNT]]&lt;&gt;"",TBL_CIPDRFRESI_LOANPOOL[[#This Row],[LOAN_AMOUNT]]/TBL_CIPDRFRESI_LOANPOOL[[#This Row],[MULTIPROP_REC_COUNT]],TBL_CIPDRFRESI_LOANPOOL[[#This Row],[LOAN_AMOUNT]])</calculatedColumnFormula>
    </tableColumn>
    <tableColumn id="19" xr3:uid="{852F349C-1680-48FE-AE5D-FE4D59B54BFC}" name="MULTIPROP_LOAN_FLAG" dataDxfId="306">
      <calculatedColumnFormula>TBL_CIPDRFRESI_LOANPOOL[[#This Row],[MULTIPROP_REC_COUNT]]&gt;1</calculatedColumnFormula>
    </tableColumn>
    <tableColumn id="28" xr3:uid="{F6D5889E-513A-434A-9046-B990AD3B793E}" name="MULTIPROP_REC_COUNT" dataDxfId="305">
      <calculatedColumnFormula>IF(TBL_CIPDRFRESI_LOANPOOL[[#This Row],[LOAN_ID]]&lt;&gt;"",COUNTIF(TBL_CIPDRFRESI_LOANPOOL[LOAN_ID],TBL_CIPDRFRESI_LOANPOOL[[#This Row],[LOAN_ID]]),1)</calculatedColumnFormula>
    </tableColumn>
    <tableColumn id="8" xr3:uid="{A98FD6C2-6107-41F6-90AB-88B915D63976}" name="QUALMETHOD_ID" dataDxfId="304">
      <calculatedColumnFormula>IFERROR(MATCH(TBL_CIPDRFRESI_LOANPOOL[[#This Row],[QUAL_METHOD]],RANGE_LOOKUP_QUALMETHODS_CIP_RESIDRF,0),-1)</calculatedColumnFormula>
    </tableColumn>
    <tableColumn id="20" xr3:uid="{A435BF9E-376D-412D-A834-9217E41425CD}" name="MULTIPROP_QUALMETHOD_MATCH" dataDxfId="303">
      <calculatedColumnFormula>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calculatedColumnFormula>
    </tableColumn>
    <tableColumn id="21" xr3:uid="{A2D436B8-8C98-4A85-B9F5-9131169AB031}" name="MULTIPROP_LOANAMT_MATCH" dataDxfId="302">
      <calculatedColumnFormula>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calculatedColumnFormula>
    </tableColumn>
    <tableColumn id="22" xr3:uid="{BFAD344E-2098-492D-8A89-C6C7E78748FA}" name="MULTIPROP_SETTLEMENT_MATCH" dataDxfId="301">
      <calculatedColumnFormula>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calculatedColumnFormula>
    </tableColumn>
    <tableColumn id="25" xr3:uid="{207647BB-5E20-4BAE-A995-1C67BCD655A7}" name="RECORD_STARTED" dataDxfId="300">
      <calculatedColumnFormula>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calculatedColumnFormula>
    </tableColumn>
    <tableColumn id="26" xr3:uid="{8AEA780D-9963-44DE-A53B-20F7F2489C6E}" name="REQ_FIELDS_POPULATED" dataDxfId="299">
      <calculatedColumnFormula>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calculatedColumnFormula>
    </tableColumn>
    <tableColumn id="27" xr3:uid="{DBDF544E-0999-471A-B9FB-C94812626C2E}" name="ERROR_COUNT" dataDxfId="298">
      <calculatedColumnFormula>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FAC1382-7A95-4261-977E-8C35F235D8F8}" name="TBL_LOOKUP_DRFLOANTYPES" displayName="TBL_LOOKUP_DRFLOANTYPES" ref="F2:G4" totalsRowShown="0">
  <autoFilter ref="F2:G4" xr:uid="{02D0F6B5-35DE-4F5E-AB82-EB80972F6413}"/>
  <tableColumns count="2">
    <tableColumn id="1" xr3:uid="{5AFF1247-AB0C-4DC1-9A7E-0C03F8D7C00E}" name="LOANTYPE_CODE"/>
    <tableColumn id="2" xr3:uid="{FF3B40E8-ED19-4286-BF5F-3A348101D816}" name="LOANTYPE_DESCRIPTION"/>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FAF6B2C-E6A0-4F61-98F5-5D2B121B16F2}" name="TBL_LOOKUP_APP_TARGETS" displayName="TBL_LOOKUP_APP_TARGETS" ref="I2:K14" totalsRowShown="0">
  <autoFilter ref="I2:K14" xr:uid="{1CFEBADA-829E-4FE6-92C7-174DF9CCB267}"/>
  <tableColumns count="3">
    <tableColumn id="1" xr3:uid="{79E6FD8B-C109-4E02-94F1-BA4A0A3DE6AE}" name="PROGRAM_LOANTYPE_CODE"/>
    <tableColumn id="2" xr3:uid="{AC6614F9-3D40-4A9C-9E69-C1EA58700D0C}" name="APP_TAB_TARGET" dataDxfId="91"/>
    <tableColumn id="3" xr3:uid="{CF0457A3-2F90-4FF2-98CC-DFFC926A83B5}" name="CERT_TAB_TARGET" dataDxfId="90"/>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C7AA8EF-2E8F-4EDF-9D6C-EC7CD48ADD7C}" name="TBL_LOOKUP_STATES" displayName="TBL_LOOKUP_STATES" ref="M2:N58" totalsRowShown="0">
  <autoFilter ref="M2:N58" xr:uid="{196107DE-2250-42F8-A4D4-B1445592BAAD}"/>
  <sortState xmlns:xlrd2="http://schemas.microsoft.com/office/spreadsheetml/2017/richdata2" ref="M3:N53">
    <sortCondition ref="M3:M53"/>
  </sortState>
  <tableColumns count="2">
    <tableColumn id="1" xr3:uid="{046A07D5-DB0F-4182-BA3C-5B7102748FB9}" name="STATE_CODE"/>
    <tableColumn id="2" xr3:uid="{E0BECAF6-C5A0-4E1D-B8F4-61037334C4CE}" name="STATE_NAME"/>
  </tableColumns>
  <tableStyleInfo name="TableStyleMedium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14C6631-00FA-4565-B2B3-5EED8FAF61E2}" name="TBL_LOOKUP_COUNTIES" displayName="TBL_LOOKUP_COUNTIES" ref="P2:R3262" totalsRowShown="0">
  <autoFilter ref="P2:R3262" xr:uid="{AFA93630-A7FA-4834-9834-810382D3C390}"/>
  <tableColumns count="3">
    <tableColumn id="1" xr3:uid="{0DA02376-0DCB-4E47-BAF7-9921E90A7E22}" name="ID"/>
    <tableColumn id="2" xr3:uid="{C142093B-9E10-43F3-A99C-0D6E3661E9FE}" name="STATE_CODE"/>
    <tableColumn id="3" xr3:uid="{6D54454B-9DF3-4F88-A954-E47C5360B678}" name="COUNTY_CODE"/>
  </tableColumns>
  <tableStyleInfo name="TableStyleMedium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0D97A29-6887-472D-8F19-85B21F27395A}" name="TBL_LOOKUP_COUNTY_PLACEHOLDER" displayName="TBL_LOOKUP_COUNTY_PLACEHOLDER" ref="T2:T3" totalsRowShown="0">
  <autoFilter ref="T2:T3" xr:uid="{C02CB338-55B4-43CE-A409-CD37214AA9A0}"/>
  <tableColumns count="1">
    <tableColumn id="1" xr3:uid="{2C0DE584-6052-4348-9474-4AD8D27913CE}" name="COUNTY_PLACEHOLDER"/>
  </tableColumns>
  <tableStyleInfo name="TableStyleMedium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CCB883C-1AB3-4D09-AAC0-EE8352658E34}" name="TBL_LOOKUP_PROPERTYTYPE" displayName="TBL_LOOKUP_PROPERTYTYPE" ref="V2:V5" totalsRowShown="0">
  <autoFilter ref="V2:V5" xr:uid="{D39D1628-B4C4-40D7-846B-DD49F6C36B42}"/>
  <tableColumns count="1">
    <tableColumn id="1" xr3:uid="{7491F071-640C-4238-B7A1-505570D996E1}" name="PROPERTY_TYPE"/>
  </tableColumns>
  <tableStyleInfo name="TableStyleMedium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8D2273D-5D69-4A13-ADD4-4412328A2919}" name="TBL_LOOKUP_LOANPURPOSE" displayName="TBL_LOOKUP_LOANPURPOSE" ref="X2:X8" totalsRowShown="0">
  <autoFilter ref="X2:X8" xr:uid="{159F05ED-020E-43BC-BC40-DF7C714F844A}"/>
  <tableColumns count="1">
    <tableColumn id="1" xr3:uid="{D371D5BF-3A72-445C-A15E-409E47703503}" name="LOAN_PURPOSE"/>
  </tableColumns>
  <tableStyleInfo name="TableStyleMedium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EDD9507-719E-48D5-A6A5-611454BC1EFE}" name="TBL_LOOKUP_YESNO" displayName="TBL_LOOKUP_YESNO" ref="Z2:Z4" totalsRowShown="0">
  <autoFilter ref="Z2:Z4" xr:uid="{4066C603-8740-402A-B358-C6C1BAE9B6D9}"/>
  <tableColumns count="1">
    <tableColumn id="1" xr3:uid="{61698A6A-1402-4668-BB02-3557A2713BD7}" name="LOOKUP_YESNO"/>
  </tableColumns>
  <tableStyleInfo name="TableStyleMedium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37F0982-8FF0-4313-97D1-0520135F04B8}" name="TBL_LOOKUP_YESNONA" displayName="TBL_LOOKUP_YESNONA" ref="AB2:AB5" totalsRowShown="0">
  <autoFilter ref="AB2:AB5" xr:uid="{E27765D5-D947-4801-8955-F86787866A9A}"/>
  <tableColumns count="1">
    <tableColumn id="1" xr3:uid="{4067E546-4E6F-431F-99BC-E21F14826A42}" name="LOOKUP_YESNONA"/>
  </tableColumns>
  <tableStyleInfo name="TableStyleMedium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81B4404-DDA4-473B-8508-C8E88866D506}" name="TBL_LOOKUP_QUALMETHODS_CIP_RESIDRF" displayName="TBL_LOOKUP_QUALMETHODS_CIP_RESIDRF" ref="AD2:AD6" totalsRowShown="0">
  <autoFilter ref="AD2:AD6" xr:uid="{F80309F0-3F2B-4124-8565-27A41652AD0F}"/>
  <tableColumns count="1">
    <tableColumn id="1" xr3:uid="{B013A660-489B-42CF-86E9-F2C4571FB7C5}" name="QUALIFICATION_METHOD"/>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143CCA7-AE14-4050-9B1E-894367D0B66E}" name="TBL_UDARDA_LOANPOOL" displayName="TBL_UDARDA_LOANPOOL" ref="B19:BE269" totalsRowShown="0" headerRowDxfId="297" dataDxfId="295" headerRowBorderDxfId="296" tableBorderDxfId="294" totalsRowBorderDxfId="293">
  <autoFilter ref="B19:BE269" xr:uid="{46B0EC07-DF2A-4822-8C45-6AD362857F0E}"/>
  <tableColumns count="56">
    <tableColumn id="1" xr3:uid="{6BB3C323-2F2A-4EE2-9617-6491B1AFBD31}" name="REC_STATUS_CODE" dataDxfId="292">
      <calculatedColumnFormula>IF(TBL_UDARDA_LOANPOOL[[#This Row],[RECORD_STARTED]],IF(TBL_UDARDA_LOANPOOL[[#This Row],[ERROR_COUNT]]&gt;0,-1,IF(TBL_UDARDA_LOANPOOL[[#This Row],[REQ_FIELDS_POPULATED]],1,0)),"")</calculatedColumnFormula>
    </tableColumn>
    <tableColumn id="2" xr3:uid="{54B58827-207D-40AC-AC71-FE377F90C482}" name="ROW_ID" dataDxfId="291">
      <calculatedColumnFormula>ROW()-ROW(TBL_UDARDA_LOANPOOL[[#Headers],[ROW_ID]])</calculatedColumnFormula>
    </tableColumn>
    <tableColumn id="3" xr3:uid="{7CAF8F4F-6F87-42C3-8A71-347602D4C76D}" name="LOAN_ID" dataDxfId="290"/>
    <tableColumn id="4" xr3:uid="{02D469CD-2CCD-4740-8910-B5D98C534653}" name="SETTLEMENT_DATE" dataDxfId="289"/>
    <tableColumn id="5" xr3:uid="{89E3BD7C-E38B-4C88-A259-FE9E4AD2EB37}" name="LOAN_AMOUNT" dataDxfId="288" dataCellStyle="Currency"/>
    <tableColumn id="6" xr3:uid="{5A322763-2B38-4809-8108-3AC0EE9D97AA}" name="LOAN_PURPOSE" dataDxfId="287"/>
    <tableColumn id="7" xr3:uid="{7E66E387-F014-4B9D-8E35-DDF18D372C63}" name="LOAN_PURPOSE_OTHER" dataDxfId="286"/>
    <tableColumn id="9" xr3:uid="{5F9957B2-A2BC-467C-A057-75E77C4E81E9}" name="BORROWER_NAME" dataDxfId="285"/>
    <tableColumn id="10" xr3:uid="{8D54C5C4-AD1A-4D26-9CFB-0CECF33873F2}" name="PROPERTY_TYPE" dataDxfId="284"/>
    <tableColumn id="31" xr3:uid="{B0C661D7-5B41-415E-B5F2-56A0752F2EAC}" name="PROPERTY_TYPE_OTHER" dataDxfId="283"/>
    <tableColumn id="11" xr3:uid="{9510613E-4E64-41B3-87C9-0B6A03662AF2}" name="PROP_ADDR_STREET" dataDxfId="282"/>
    <tableColumn id="12" xr3:uid="{A613549D-A2A1-4710-A748-3552AC884522}" name="PROP_ADDR_CITY" dataDxfId="281"/>
    <tableColumn id="13" xr3:uid="{293B0AEF-4EC3-4FB2-A1AC-E0745ECA172E}" name="PROP_ADDR_STATE" dataDxfId="280"/>
    <tableColumn id="14" xr3:uid="{131DFD1E-A8EA-4FDB-BBAF-C2CA1E8FA6A2}" name="PROP_ADDR_ZIP" dataDxfId="279"/>
    <tableColumn id="15" xr3:uid="{5F7E3B32-0497-41C9-9E25-492D88225ADC}" name="PROP_ADDR_COUNTY" dataDxfId="278"/>
    <tableColumn id="38" xr3:uid="{1829A6F0-E209-4F53-AC20-CF0883B950FE}" name="QUAL_METHOD" dataDxfId="277" dataCellStyle="Currency"/>
    <tableColumn id="41" xr3:uid="{6AFFC893-1DA5-446C-9C07-FAA46B63ADE6}" name="QUAL_LOCATION_CENSUS_TRACT" dataDxfId="276" dataCellStyle="Currency"/>
    <tableColumn id="40" xr3:uid="{C72FD198-C400-4E79-B439-519AA66265A1}" name="QUAL_LOCATION_TRACT_MFIPCT" dataDxfId="275" dataCellStyle="Percent"/>
    <tableColumn id="33" xr3:uid="{AE8C4D12-9105-415E-A816-03142BF76632}" name="QUAL_COMMUNITY" dataDxfId="274" dataCellStyle="Percent"/>
    <tableColumn id="34" xr3:uid="{920A7547-0125-49AE-AB7C-63F40F221780}" name="QUAL_SB_METHOD" dataDxfId="273" dataCellStyle="Percent"/>
    <tableColumn id="35" xr3:uid="{8B5786EB-BFC5-4617-B4CC-D93356C85226}" name="SB_NIACS_CODE" dataDxfId="272" dataCellStyle="Percent"/>
    <tableColumn id="36" xr3:uid="{0FDCE981-6FD9-4D79-9078-405EFA135190}" name="SB_BUSINESS_DESCRIPTION" dataDxfId="271" dataCellStyle="Percent"/>
    <tableColumn id="37" xr3:uid="{E0BE3AB8-2DB0-4CE3-8EAD-8715C3BFD756}" name="SB_ANNUALRECEIPTS_ACTUAL" dataDxfId="270" dataCellStyle="Percent"/>
    <tableColumn id="57" xr3:uid="{26AAA576-04E4-4205-A612-5B3A9392B23B}" name="SB_ANNUALRECEIPTS_MAX" dataDxfId="269" dataCellStyle="Percent"/>
    <tableColumn id="58" xr3:uid="{C40F7E3B-870A-43DB-A9A3-AA625F99DAF3}" name="SB_EMPLOYEES_ACTUAL" dataDxfId="268" dataCellStyle="Percent"/>
    <tableColumn id="59" xr3:uid="{60B7FEA1-8C6D-4889-B66C-1F44A0FB2CC3}" name="SB_EMPLOYEES_MAX" dataDxfId="267" dataCellStyle="Percent"/>
    <tableColumn id="60" xr3:uid="{96297F7E-43BC-41F7-8497-B51103985D1A}" name="SBA_QUALIFIED" dataDxfId="266" dataCellStyle="Percent">
      <calculatedColumnFormula>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calculatedColumnFormula>
    </tableColumn>
    <tableColumn id="30" xr3:uid="{BC00973B-AB8E-4702-9526-4D65E27BC72E}" name="QUAL_JOBS_HUD_MFI" dataDxfId="265" dataCellStyle="Currency"/>
    <tableColumn id="39" xr3:uid="{4478CA91-AC2C-44B2-974A-107FC1795EB7}" name="QUAL_JOBS_TOTL" dataDxfId="264" dataCellStyle="Currency">
      <calculatedColumnFormula>IF(AND(TBL_UDARDA_LOANPOOL[[#This Row],[QUAL_METHOD]]='$DB.LOOKUP'!$AF$6,TBL_UDARDA_LOANPOOL[[#This Row],[LOAN_ID]]&lt;&gt;""),COUNTIF(TBL_QUAL_JOBSLISTING_JOBS[LISTING_LOAN_ID_PROP_ADDR],TBL_UDARDA_LOANPOOL[[#This Row],[LOAN_ID_PROP_ADDR]]),"")</calculatedColumnFormula>
    </tableColumn>
    <tableColumn id="47" xr3:uid="{481AAD18-3CE9-45D4-9E12-7B6479ABD2BC}" name="QUAL_JOBS_QUALIFIED" dataDxfId="263" dataCellStyle="Currency">
      <calculatedColumnFormula>IF(AND(TBL_UDARDA_LOANPOOL[[#This Row],[LOAN_ID]]&lt;&gt;"",TBL_UDARDA_LOANPOOL[[#This Row],[QUAL_METHOD]]='$DB.LOOKUP'!$AF$6),COUNTIFS(TBL_QUAL_JOBSLISTING_JOBS[LISTING_LOAN_ID_PROP_ADDR],TBL_UDARDA_LOANPOOL[[#This Row],[LOAN_ID_PROP_ADDR]],TBL_QUAL_JOBSLISTING_JOBS[JOB_QUALIFIED_FLAG],"Yes"),"")</calculatedColumnFormula>
    </tableColumn>
    <tableColumn id="48" xr3:uid="{A658001B-0C90-4EF4-88F9-CBA2ED6CB229}" name="QUAL_JOBS_QUALIFIED_PCT" dataDxfId="262" dataCellStyle="Percent">
      <calculatedColumnFormula>IF(AND(TBL_UDARDA_LOANPOOL[[#This Row],[QUAL_JOBS_TOTL]]&gt;0,TBL_UDARDA_LOANPOOL[[#This Row],[QUAL_JOBS_TOTL]]&lt;&gt;""),TBL_UDARDA_LOANPOOL[[#This Row],[QUAL_JOBS_QUALIFIED]]/TBL_UDARDA_LOANPOOL[[#This Row],[QUAL_JOBS_TOTL]],"")</calculatedColumnFormula>
    </tableColumn>
    <tableColumn id="49" xr3:uid="{8714AB86-53EF-46AD-BF93-6B05B9384D88}" name="QUAL_JOBS_LISTING_LINK" dataDxfId="261" dataCellStyle="Currency">
      <calculatedColumnFormula>IF(TBL_UDARDA_LOANPOOL[[#This Row],[QUAL_METHOD]]='$DB.LOOKUP'!$AF$6,HYPERLINK("#QUAL_JOBS!TARGET_TOP","View/Edit"),"")</calculatedColumnFormula>
    </tableColumn>
    <tableColumn id="70" xr3:uid="{AFC6B1ED-D4AA-47B0-943E-CF16FF639B21}" name="QUAL_SERVICES_HUD_MFI" dataDxfId="260" dataCellStyle="Currency"/>
    <tableColumn id="71" xr3:uid="{A55B9ED4-7CA9-41E8-85CA-465F4D17BA1E}" name="QUAL_SERVICES_FAMILIES_TOTL" dataDxfId="259" dataCellStyle="Currency">
      <calculatedColumnFormula>IF(AND(TBL_UDARDA_LOANPOOL[[#This Row],[QUAL_METHOD]]='$DB.LOOKUP'!$AF$7,TBL_UDARDA_LOANPOOL[[#This Row],[LOAN_ID]]&lt;&gt;""),COUNTIF(TBL_QUAL_SERVICESLISTING_FAMILIES[LISTING_LOAN_ID_PROP_ADDR],TBL_UDARDA_LOANPOOL[[#This Row],[LOAN_ID_PROP_ADDR]]),"")</calculatedColumnFormula>
    </tableColumn>
    <tableColumn id="72" xr3:uid="{38309781-5E57-4A84-9F4F-200F88B5E6B6}" name="QUAL_SERVICES_FAMILIES_QUALIFIED" dataDxfId="258" dataCellStyle="Currency">
      <calculatedColumnFormula>IF(AND(TBL_UDARDA_LOANPOOL[[#This Row],[LOAN_ID]]&lt;&gt;"",TBL_UDARDA_LOANPOOL[[#This Row],[QUAL_METHOD]]='$DB.LOOKUP'!$AF$7),COUNTIFS(TBL_QUAL_SERVICESLISTING_FAMILIES[LISTING_LOAN_ID_PROP_ADDR],TBL_UDARDA_LOANPOOL[[#This Row],[LOAN_ID_PROP_ADDR]],TBL_QUAL_SERVICESLISTING_FAMILIES[FAMILY_QUALIFIED_FLAG],"Yes"),"")</calculatedColumnFormula>
    </tableColumn>
    <tableColumn id="67" xr3:uid="{EF75C55C-4122-4FD6-B8A6-49953BCE53C8}" name="QUAL_SERVICES_FAMILIES_QUALIFIED_PCT" dataDxfId="257" dataCellStyle="Percent">
      <calculatedColumnFormula>IF(AND(TBL_UDARDA_LOANPOOL[[#This Row],[QUAL_SERVICES_FAMILIES_TOTL]]&gt;0,TBL_UDARDA_LOANPOOL[[#This Row],[QUAL_SERVICES_FAMILIES_TOTL]]&lt;&gt;""),TBL_UDARDA_LOANPOOL[[#This Row],[QUAL_SERVICES_FAMILIES_QUALIFIED]]/TBL_UDARDA_LOANPOOL[[#This Row],[QUAL_SERVICES_FAMILIES_TOTL]],"")</calculatedColumnFormula>
    </tableColumn>
    <tableColumn id="68" xr3:uid="{F47562FD-5DD9-40C6-8E1B-1878FAD65509}" name="QUAL_SERVICES_LISTING_LINK" dataDxfId="256" dataCellStyle="Currency">
      <calculatedColumnFormula>IF(TBL_UDARDA_LOANPOOL[[#This Row],[QUAL_METHOD]]='$DB.LOOKUP'!$AF$7,HYPERLINK("#QUAL_SERVICES!TARGET_TOP","View/Edit"),"")</calculatedColumnFormula>
    </tableColumn>
    <tableColumn id="17" xr3:uid="{82657530-201B-4EF9-8D65-86E24588A5E1}" name="LOAN_PREQUALIFIED" dataDxfId="255">
      <calculatedColumnFormula>IF(TBL_UDARDA_LOANPOOL[[#This Row],[LOAN_LEVEL_PREQUALIFIED_FLAG]]&lt;&gt;"",
IF(TBL_UDARDA_LOANPOOL[[#This Row],[LOAN_LEVEL_PREQUALIFIED_FLAG]],"Yes","No"),
"")</calculatedColumnFormula>
    </tableColumn>
    <tableColumn id="23" xr3:uid="{39B4CF33-5311-4D36-ADAB-8F48AFC75A69}" name="LOAN_ID_PROP_ADDR" dataDxfId="254">
      <calculatedColumnFormula>IF(TBL_UDARDA_LOANPOOL[[#This Row],[LOAN_ID]] = "","",TBL_UDARDA_LOANPOOL[[#This Row],[LOAN_ID]]&amp;" ("&amp;IF(TBL_UDARDA_LOANPOOL[[#This Row],[PROP_ADDR_STREET]]="","Address Not Defined",TBL_UDARDA_LOANPOOL[[#This Row],[PROP_ADDR_STREET]])&amp;")")</calculatedColumnFormula>
    </tableColumn>
    <tableColumn id="32" xr3:uid="{AD2B5B07-865F-41BE-9C55-B090C13483AA}" name="QUALMETHOD_VALID_SELECTION" dataDxfId="253">
      <calculatedColumnFormula>IF(TBL_UDARDA_LOANPOOL[[#This Row],[QUAL_METHOD]]="",TRUE,IFERROR(MATCH(TBL_UDARDA_LOANPOOL[[#This Row],[QUAL_METHOD]],RANGE_LOOKUP_QUALMETHODS_UDA_RDA_ENABLED,0)&gt;0,FALSE))</calculatedColumnFormula>
    </tableColumn>
    <tableColumn id="42" xr3:uid="{DC1B7BE0-309B-4474-81DB-2EC4F1D32486}" name="LOAN_LEVEL_PREQUALIFIED_FLAG" dataDxfId="252">
      <calculatedColumnFormula>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calculatedColumnFormula>
    </tableColumn>
    <tableColumn id="29" xr3:uid="{38F69EF6-F152-4644-AA68-B901CCE895B3}" name="PREQUAL_LOAN_AGESETTLE_DATE_90_DAYS_CERTDATE" dataDxfId="251">
      <calculatedColumnFormula>IFERROR((IF(APP_UDA_RDA_CERT_DATE&lt;&gt;"",APP_UDA_RDA_CERT_DATE,TODAY())-TBL_UDARDA_LOANPOOL[[#This Row],[SETTLEMENT_DATE]])&lt;91,TRUE)</calculatedColumnFormula>
    </tableColumn>
    <tableColumn id="43" xr3:uid="{24D8C5FB-CA54-475F-B7AF-B87380B9154D}" name="PREQUAL_LOCATION" dataDxfId="250">
      <calculatedColumnFormula array="1">COUNTIFS(TBL_UDARDA_LOANPOOL[LOAN_ID],TBL_UDARDA_LOANPOOL[[#This Row],[LOAN_ID]],TBL_UDARDA_LOANPOOL[QUAL_LOCATION_TRACT_MFIPCT],"&gt;"&amp;THRESHOLD_UDARDA_MFIPCT)=0</calculatedColumnFormula>
    </tableColumn>
    <tableColumn id="44" xr3:uid="{BC12251B-67CE-4279-A04C-FF3E5CE01605}" name="PREQUAL_SMALLBUSINESS" dataDxfId="249">
      <calculatedColumnFormula>COUNTIFS(TBL_UDARDA_LOANPOOL[LOAN_ID],TBL_UDARDA_LOANPOOL[[#This Row],[LOAN_ID]],TBL_UDARDA_LOANPOOL[SBA_QUALIFIED],"No")=0</calculatedColumnFormula>
    </tableColumn>
    <tableColumn id="45" xr3:uid="{12F2406F-62CC-4A6A-B427-0683020A653C}" name="PREQUAL_JOBS" dataDxfId="248">
      <calculatedColumnFormula>IF(TBL_UDARDA_LOANPOOL[[#This Row],[QUAL_METHOD]]='$DB.LOOKUP'!$AF$6,
IFERROR((SUMIF(TBL_UDARDA_LOANPOOL[LOAN_ID],TBL_UDARDA_LOANPOOL[[#This Row],[LOAN_ID]],TBL_UDARDA_LOANPOOL[QUAL_JOBS_QUALIFIED]) / SUMIF(TBL_UDARDA_LOANPOOL[LOAN_ID],TBL_UDARDA_LOANPOOL[[#This Row],[LOAN_ID]],TBL_UDARDA_LOANPOOL[QUAL_JOBS_TOTL]))&gt;0.51,FALSE),
TRUE)</calculatedColumnFormula>
    </tableColumn>
    <tableColumn id="46" xr3:uid="{EABD6FA1-B399-4CAD-B5FD-647C3E5997B4}" name="PREQUAL_SERVICES" dataDxfId="247">
      <calculatedColumnFormula>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calculatedColumnFormula>
    </tableColumn>
    <tableColumn id="18" xr3:uid="{70AAD944-53DC-4554-A66F-477DABD67FED}" name="LOAN_AMOUNT_ADDR_PORTION" dataDxfId="246">
      <calculatedColumnFormula>IF(TBL_UDARDA_LOANPOOL[[#This Row],[MULTIPROP_REC_COUNT]]&lt;&gt;"",TBL_UDARDA_LOANPOOL[[#This Row],[LOAN_AMOUNT]]/TBL_UDARDA_LOANPOOL[[#This Row],[MULTIPROP_REC_COUNT]],TBL_UDARDA_LOANPOOL[[#This Row],[LOAN_AMOUNT]])</calculatedColumnFormula>
    </tableColumn>
    <tableColumn id="19" xr3:uid="{759F4455-7F9A-4E85-9D8A-750A589D142C}" name="MULTIPROP_LOAN_FLAG" dataDxfId="245">
      <calculatedColumnFormula>TBL_UDARDA_LOANPOOL[[#This Row],[MULTIPROP_REC_COUNT]]&gt;1</calculatedColumnFormula>
    </tableColumn>
    <tableColumn id="28" xr3:uid="{F88596CC-F85A-474E-802E-AC44AA3AA6A9}" name="MULTIPROP_REC_COUNT" dataDxfId="244">
      <calculatedColumnFormula>IF(TBL_UDARDA_LOANPOOL[[#This Row],[LOAN_ID]]&lt;&gt;"",COUNTIF(TBL_UDARDA_LOANPOOL[LOAN_ID],TBL_UDARDA_LOANPOOL[[#This Row],[LOAN_ID]]),1)</calculatedColumnFormula>
    </tableColumn>
    <tableColumn id="8" xr3:uid="{8C15CD2E-6B07-4369-BF4C-70E690CEF2A3}" name="QUALMETHOD_ID" dataDxfId="243">
      <calculatedColumnFormula>IFERROR(MATCH(TBL_UDARDA_LOANPOOL[[#This Row],[QUAL_METHOD]],RANGE_LOOKUP_QUALMETHODS_UDA_RDA_PROJSPECIFIC,0),-1)</calculatedColumnFormula>
    </tableColumn>
    <tableColumn id="20" xr3:uid="{D49F5ABF-9640-40F2-B720-B7CDC077574A}" name="MULTIPROP_QUALMETHOD_MATCH" dataDxfId="242">
      <calculatedColumnFormula>IF(AND(TBL_UDARDA_LOANPOOL[[#This Row],[LOAN_ID]]&lt;&gt;"",TBL_UDARDA_LOANPOOL[[#This Row],[QUALMETHOD_ID]]&gt;-1),(SUMIF(TBL_UDARDA_LOANPOOL[LOAN_ID],TBL_UDARDA_LOANPOOL[[#This Row],[LOAN_ID]],TBL_UDARDA_LOANPOOL[QUALMETHOD_ID])/TBL_UDARDA_LOANPOOL[[#This Row],[MULTIPROP_REC_COUNT]])=TBL_UDARDA_LOANPOOL[[#This Row],[QUALMETHOD_ID]],"")</calculatedColumnFormula>
    </tableColumn>
    <tableColumn id="21" xr3:uid="{D13573D5-E995-4387-A801-B87416812A71}" name="MULTIPROP_LOANAMT_MATCH" dataDxfId="241">
      <calculatedColumnFormula>IF(AND(TBL_UDARDA_LOANPOOL[[#This Row],[LOAN_ID]]&lt;&gt;"",TBL_UDARDA_LOANPOOL[[#This Row],[LOAN_AMOUNT]]&lt;&gt;""),(SUMIF(TBL_UDARDA_LOANPOOL[LOAN_ID],TBL_UDARDA_LOANPOOL[[#This Row],[LOAN_ID]],TBL_UDARDA_LOANPOOL[LOAN_AMOUNT])/TBL_UDARDA_LOANPOOL[[#This Row],[MULTIPROP_REC_COUNT]])=TBL_UDARDA_LOANPOOL[[#This Row],[LOAN_AMOUNT]],"")</calculatedColumnFormula>
    </tableColumn>
    <tableColumn id="22" xr3:uid="{C0EBAE24-F92F-4701-8FFA-186C5381749A}" name="MULTIPROP_SETTLEMENT_MATCH" dataDxfId="240">
      <calculatedColumnFormula>IF(AND(TBL_UDARDA_LOANPOOL[[#This Row],[LOAN_ID]]&lt;&gt;"",TBL_UDARDA_LOANPOOL[[#This Row],[SETTLEMENT_DATE]]&lt;&gt;""),(SUMIF(TBL_UDARDA_LOANPOOL[LOAN_ID],TBL_UDARDA_LOANPOOL[[#This Row],[LOAN_ID]],TBL_UDARDA_LOANPOOL[SETTLEMENT_DATE])/TBL_UDARDA_LOANPOOL[[#This Row],[MULTIPROP_REC_COUNT]])=TBL_UDARDA_LOANPOOL[[#This Row],[SETTLEMENT_DATE]],"")</calculatedColumnFormula>
    </tableColumn>
    <tableColumn id="25" xr3:uid="{F0008114-9F89-4E1B-A22C-7AE0AAB671BC}" name="RECORD_STARTED" dataDxfId="239">
      <calculatedColumnFormula>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calculatedColumnFormula>
    </tableColumn>
    <tableColumn id="26" xr3:uid="{530C3046-884A-4C25-98F3-3B015343D685}" name="REQ_FIELDS_POPULATED" dataDxfId="238">
      <calculatedColumnFormula>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calculatedColumnFormula>
    </tableColumn>
    <tableColumn id="27" xr3:uid="{F42EA4FE-912A-4D34-B9B9-7824D9FA894E}" name="ERROR_COUNT" dataDxfId="237">
      <calculatedColumnFormula>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calculatedColumnFormula>
    </tableColumn>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80D52A5-B3C6-48C8-971A-3E3CEE01D0B9}" name="TBL_LOOKUP_QUALMETHODS_UDA_RDA" displayName="TBL_LOOKUP_QUALMETHODS_UDA_RDA" ref="AF2:AF7" totalsRowShown="0">
  <autoFilter ref="AF2:AF7" xr:uid="{2ABACCDD-3ACA-44F9-93E6-E45F148B4648}"/>
  <tableColumns count="1">
    <tableColumn id="1" xr3:uid="{1CE5BA00-AA34-4172-A213-CE529672CA61}" name="QUALIFICATION_METHOD"/>
  </tableColumns>
  <tableStyleInfo name="TableStyleMedium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B68E749-EFDC-4A47-A3CD-E1EA75BA6472}" name="TBL_LOOKUP_QUALIFIEDCOMMUNITIES" displayName="TBL_LOOKUP_QUALIFIEDCOMMUNITIES" ref="AH2:AH9" totalsRowShown="0">
  <autoFilter ref="AH2:AH9" xr:uid="{845E36CD-78DD-4D2A-BBEF-2770F270F272}"/>
  <tableColumns count="1">
    <tableColumn id="1" xr3:uid="{A31899E5-3B6D-4FEF-A20B-6BEBAAF6FE17}" name="QUALIFIED_COMMUNITY"/>
  </tableColumns>
  <tableStyleInfo name="TableStyleMedium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EE431A7-644A-4B32-8847-75648BEA0186}" name="TBL_LOOKUP_SMALLBUSQUALMETHOD" displayName="TBL_LOOKUP_SMALLBUSQUALMETHOD" ref="AJ2:AJ5" totalsRowShown="0">
  <autoFilter ref="AJ2:AJ5" xr:uid="{F05861AD-A653-43C3-B733-35B2C0938B6F}"/>
  <tableColumns count="1">
    <tableColumn id="1" xr3:uid="{06413E74-4967-4055-93DF-81665C008041}" name="SMALL_BUSINESS_QUALIFICATION_METHOD"/>
  </tableColumns>
  <tableStyleInfo name="TableStyleMedium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23442D3-8B76-4FB4-9E8C-D8DBC1D24C23}" name="TBL_LOOKUP_JOBTYPE" displayName="TBL_LOOKUP_JOBTYPE" ref="AL2:AL4" totalsRowShown="0">
  <autoFilter ref="AL2:AL4" xr:uid="{6FC95267-F65C-49DD-B024-272D674AC9FB}"/>
  <tableColumns count="1">
    <tableColumn id="1" xr3:uid="{F2DDD13A-D81C-438C-A9CB-69FB081267BC}" name="JOB_TYPE"/>
  </tableColumns>
  <tableStyleInfo name="TableStyleMedium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2D29EAE-2A7E-4DB2-A960-71BA0C5AB9F5}" name="TBL_LOOKUP_QUALMETHODS_BDA" displayName="TBL_LOOKUP_QUALMETHODS_BDA" ref="AN2:AN3" totalsRowShown="0">
  <autoFilter ref="AN2:AN3" xr:uid="{FB38E588-E495-42AD-845F-F3025868B8C2}"/>
  <tableColumns count="1">
    <tableColumn id="1" xr3:uid="{FD8BA0C4-8D35-48C1-9323-3503DE618080}" name="QUALIFICATION_METHOD"/>
  </tableColumns>
  <tableStyleInfo name="TableStyleMedium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CEFEC7E0-A7FD-474E-A768-DA606AAFCBB3}" name="TBL_LOOKUP_LOANPURPOSE_BDA" displayName="TBL_LOOKUP_LOANPURPOSE_BDA" ref="AP2:AP12" totalsRowShown="0">
  <autoFilter ref="AP2:AP12" xr:uid="{5878FA2E-1B23-4015-A773-69472B09E08E}"/>
  <tableColumns count="1">
    <tableColumn id="1" xr3:uid="{D474CF97-8B70-44B4-9FEE-79E00E3C7755}" name="LOAN_PURPOSE"/>
  </tableColumns>
  <tableStyleInfo name="TableStyleMedium3"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EFC3376-D17F-4B36-8E07-FEC9249264C0}" name="TBL_DBDATA_ATTRIBUTES" displayName="TBL_DBDATA_ATTRIBUTES" ref="A3:C12" totalsRowShown="0">
  <autoFilter ref="A3:C12" xr:uid="{9731EC0F-6479-48A7-AEC4-8ADB7B595BC9}"/>
  <tableColumns count="3">
    <tableColumn id="1" xr3:uid="{5194384F-3E9C-4949-99A9-6132068D4580}" name="ATTR_ID"/>
    <tableColumn id="2" xr3:uid="{9C82C0B2-1710-49D3-AFE7-2E4B22E996D7}" name="ATTR_DESC"/>
    <tableColumn id="3" xr3:uid="{0FA21EE7-3872-4D71-AF08-047911D8DB60}" name="ATTR_VAL"/>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FACB678-15A2-49EC-AA9E-EC1FC037D057}" name="TBL_DBCONFIG_ATTRIBUTES" displayName="TBL_DBCONFIG_ATTRIBUTES" ref="A3:D9" totalsRowShown="0">
  <autoFilter ref="A3:D9" xr:uid="{DD91FC55-AB99-43F8-B17F-16D95676D954}"/>
  <tableColumns count="4">
    <tableColumn id="1" xr3:uid="{C0B45A8F-C48A-445D-B2CD-315184CA16F3}" name="CONFIG_VAR"/>
    <tableColumn id="2" xr3:uid="{80613FC7-F6E3-4A3B-8F94-7EEB4145A13B}" name="CONFIG_DESC"/>
    <tableColumn id="3" xr3:uid="{925ECE00-78AB-4296-A296-36151FD456F9}" name="CONFIG_TYPE"/>
    <tableColumn id="4" xr3:uid="{861D239A-1DC0-46D3-AAA7-31348A4A3E7A}" name="CONFIG_VALUE" dataDxfId="8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8D6EA48-4708-4B11-91F3-F6BA678F655E}" name="TBL_DRFIP_LOANPOOL" displayName="TBL_DRFIP_LOANPOOL" ref="B15:AC265" totalsRowShown="0" headerRowDxfId="236" dataDxfId="234" headerRowBorderDxfId="235" tableBorderDxfId="233" totalsRowBorderDxfId="232">
  <autoFilter ref="B15:AC265" xr:uid="{46B0EC07-DF2A-4822-8C45-6AD362857F0E}"/>
  <tableColumns count="28">
    <tableColumn id="1" xr3:uid="{A318C65B-0744-48F0-B248-71E9886697EC}" name="REC_STATUS_CODE" dataDxfId="231">
      <calculatedColumnFormula>IF(TBL_DRFIP_LOANPOOL[[#This Row],[RECORD_STARTED]],IF(TBL_DRFIP_LOANPOOL[[#This Row],[ERROR_COUNT]]&gt;0,-1,IF(TBL_DRFIP_LOANPOOL[[#This Row],[REQ_FIELDS_POPULATED]],1,0)),"")</calculatedColumnFormula>
    </tableColumn>
    <tableColumn id="2" xr3:uid="{DC745A97-DB82-4E13-9960-3A4654EEB5DB}" name="ROW_ID" dataDxfId="230">
      <calculatedColumnFormula>ROW()-ROW(TBL_DRFIP_LOANPOOL[[#Headers],[ROW_ID]])</calculatedColumnFormula>
    </tableColumn>
    <tableColumn id="3" xr3:uid="{DF4119B5-7436-4E03-A607-649629874B7A}" name="LOAN_ID" dataDxfId="229"/>
    <tableColumn id="4" xr3:uid="{A94558CB-65C0-4554-8809-EE9E46872C41}" name="SETTLEMENT_DATE" dataDxfId="228"/>
    <tableColumn id="5" xr3:uid="{1F47ACB1-1091-46CF-A245-280669134F74}" name="LOAN_AMOUNT" dataDxfId="227" dataCellStyle="Currency"/>
    <tableColumn id="6" xr3:uid="{B21FE16F-099F-4A76-A097-B9CCD7C8652D}" name="LOAN_PURPOSE" dataDxfId="226"/>
    <tableColumn id="7" xr3:uid="{88104CDA-90C6-41D8-A79F-454ADEA0429B}" name="LOAN_PURPOSE_OTHER" dataDxfId="225"/>
    <tableColumn id="8" xr3:uid="{2092F1CB-BF5E-4377-BBA4-F364253753AC}" name="BORROWER_NAME" dataDxfId="224"/>
    <tableColumn id="9" xr3:uid="{6E4DDFCD-52B4-41F7-927C-926D2A0DB021}" name="PROPERTY_TYPE" dataDxfId="223"/>
    <tableColumn id="10" xr3:uid="{78A8F262-9441-4F74-AFE1-AF272977F859}" name="PROPERTY_TYPE_OTHER" dataDxfId="222"/>
    <tableColumn id="11" xr3:uid="{E1341404-AFC3-40CE-87D9-FC4F8E63DEEF}" name="PROP_ADDR_STREET" dataDxfId="221"/>
    <tableColumn id="12" xr3:uid="{460DD167-C4A8-40DF-9509-55259CE31544}" name="PROP_ADDR_CITY" dataDxfId="220"/>
    <tableColumn id="13" xr3:uid="{D97224AF-A467-4842-AFBA-694CA6219FAD}" name="PROP_ADDR_STATE" dataDxfId="219"/>
    <tableColumn id="14" xr3:uid="{4B799ED6-6816-47B4-AB8B-292912136B07}" name="PROP_ADDR_ZIP" dataDxfId="218"/>
    <tableColumn id="15" xr3:uid="{C7A361AB-D35E-4FF0-8C66-DDD3D49B1492}" name="PROP_ADDR_COUNTY" dataDxfId="217"/>
    <tableColumn id="16" xr3:uid="{F8E5A199-EA2B-4849-8AFC-A372A1431FCA}" name="PROP_ADDR_CENSUS_TRACT" dataDxfId="216"/>
    <tableColumn id="17" xr3:uid="{EF1F6AD9-AE8B-4A01-A2A0-1B91408C2FF7}" name="LOAN_PREQUALIFIED" dataDxfId="215">
      <calculatedColumnFormula>IF(TBL_DRFIP_LOANPOOL[[#This Row],[SETTLE_DATE_90_DAYS_CERTDATE]]&lt;&gt;"",IF(TBL_DRFIP_LOANPOOL[[#This Row],[SETTLE_DATE_90_DAYS_CERTDATE]],"Yes","No"),"")</calculatedColumnFormula>
    </tableColumn>
    <tableColumn id="23" xr3:uid="{EE6F19A4-E116-460A-A110-5956B78DAE92}" name="LOAN_ID_PROP_ADDR" dataDxfId="214">
      <calculatedColumnFormula>IF(TBL_DRFIP_LOANPOOL[[#This Row],[LOAN_ID]] = "","",TBL_DRFIP_LOANPOOL[[#This Row],[LOAN_ID]]&amp;" ("&amp;IF(TBL_DRFIP_LOANPOOL[[#This Row],[PROP_ADDR_STREET]]="","Address Not Defined",TBL_DRFIP_LOANPOOL[[#This Row],[PROP_ADDR_STREET]])&amp;")")</calculatedColumnFormula>
    </tableColumn>
    <tableColumn id="29" xr3:uid="{EA4F6312-031D-4719-932A-E6902DABEF22}" name="SETTLE_DATE_90_DAYS_CERTDATE" dataDxfId="213">
      <calculatedColumnFormula>IF(TBL_DRFIP_LOANPOOL[[#This Row],[REQ_FIELDS_POPULATED]],(IF(APP_DRFIP_CERT_DATE&lt;&gt;"",APP_DRFIP_CERT_DATE,TODAY())-TBL_DRFIP_LOANPOOL[[#This Row],[SETTLEMENT_DATE]])&lt;91,"")</calculatedColumnFormula>
    </tableColumn>
    <tableColumn id="18" xr3:uid="{EDC0DA3B-30B8-4FC8-B2EF-E772424E61AC}" name="LOAN_AMOUNT_ADDR_PORTION" dataDxfId="212">
      <calculatedColumnFormula>IF(TBL_DRFIP_LOANPOOL[[#This Row],[MULTIPROP_REC_COUNT]]&lt;&gt;"",TBL_DRFIP_LOANPOOL[[#This Row],[LOAN_AMOUNT]]/TBL_DRFIP_LOANPOOL[[#This Row],[MULTIPROP_REC_COUNT]],TBL_DRFIP_LOANPOOL[[#This Row],[LOAN_AMOUNT]])</calculatedColumnFormula>
    </tableColumn>
    <tableColumn id="19" xr3:uid="{1F67459B-7179-457C-9834-A2357FE5D541}" name="MULTIPROP_LOAN_FLAG" dataDxfId="211">
      <calculatedColumnFormula>TBL_DRFIP_LOANPOOL[[#This Row],[MULTIPROP_REC_COUNT]]&gt;1</calculatedColumnFormula>
    </tableColumn>
    <tableColumn id="28" xr3:uid="{CF3CDC92-2671-4290-8DB6-8948A9718260}" name="MULTIPROP_REC_COUNT" dataDxfId="210">
      <calculatedColumnFormula>IF(TBL_DRFIP_LOANPOOL[[#This Row],[LOAN_ID]]&lt;&gt;"",COUNTIF(TBL_DRFIP_LOANPOOL[LOAN_ID],TBL_DRFIP_LOANPOOL[[#This Row],[LOAN_ID]]),1)</calculatedColumnFormula>
    </tableColumn>
    <tableColumn id="20" xr3:uid="{CEDC5C80-3BB5-4439-8FB2-9F4D782542CF}" name="MULTIPROP_QUALMETHOD_MATCH" dataDxfId="209">
      <calculatedColumnFormula>TRUE</calculatedColumnFormula>
    </tableColumn>
    <tableColumn id="21" xr3:uid="{C4B9AD3F-FD68-4AD7-A3E4-564D26EAF213}" name="MULTIPROP_LOANAMT_MATCH" dataDxfId="208">
      <calculatedColumnFormula>IF(AND(TBL_DRFIP_LOANPOOL[[#This Row],[LOAN_ID]]&lt;&gt;"",TBL_DRFIP_LOANPOOL[[#This Row],[LOAN_AMOUNT]]&lt;&gt;""),(SUMIF(TBL_DRFIP_LOANPOOL[LOAN_ID],TBL_DRFIP_LOANPOOL[[#This Row],[LOAN_ID]],TBL_DRFIP_LOANPOOL[LOAN_AMOUNT])/TBL_DRFIP_LOANPOOL[[#This Row],[MULTIPROP_REC_COUNT]])=TBL_DRFIP_LOANPOOL[[#This Row],[LOAN_AMOUNT]],"")</calculatedColumnFormula>
    </tableColumn>
    <tableColumn id="22" xr3:uid="{C27896A5-ADCE-44D3-B83C-DDCC478945FC}" name="MULTIPROP_SETTLEMENT_MATCH" dataDxfId="207">
      <calculatedColumnFormula>IF(AND(TBL_DRFIP_LOANPOOL[[#This Row],[LOAN_ID]]&lt;&gt;"",TBL_DRFIP_LOANPOOL[[#This Row],[SETTLEMENT_DATE]]&lt;&gt;""),(SUMIF(TBL_DRFIP_LOANPOOL[LOAN_ID],TBL_DRFIP_LOANPOOL[[#This Row],[LOAN_ID]],TBL_DRFIP_LOANPOOL[SETTLEMENT_DATE])/TBL_DRFIP_LOANPOOL[[#This Row],[MULTIPROP_REC_COUNT]])=TBL_DRFIP_LOANPOOL[[#This Row],[SETTLEMENT_DATE]],"")</calculatedColumnFormula>
    </tableColumn>
    <tableColumn id="25" xr3:uid="{92D57BF9-259B-475E-B23E-890F34356FEF}" name="RECORD_STARTED" dataDxfId="206">
      <calculatedColumnFormula>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calculatedColumnFormula>
    </tableColumn>
    <tableColumn id="26" xr3:uid="{6BE38F92-D414-480F-BDCA-FC291CEC05BE}" name="REQ_FIELDS_POPULATED" dataDxfId="205">
      <calculatedColumnFormula>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calculatedColumnFormula>
    </tableColumn>
    <tableColumn id="27" xr3:uid="{92717B22-92BA-4C05-AB49-9797FDEC157D}" name="ERROR_COUNT" dataDxfId="204">
      <calculatedColumnFormula>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742257C-7B69-4C29-A19D-9E7BCC756DD6}" name="TBL_BDA_LOANPOOL" displayName="TBL_BDA_LOANPOOL" ref="B16:AS266" totalsRowShown="0" headerRowDxfId="203" dataDxfId="201" headerRowBorderDxfId="202" tableBorderDxfId="200" totalsRowBorderDxfId="199">
  <autoFilter ref="B16:AS266" xr:uid="{46B0EC07-DF2A-4822-8C45-6AD362857F0E}"/>
  <tableColumns count="44">
    <tableColumn id="1" xr3:uid="{9D7B2AEF-9F50-46FC-BA05-6EA109EA2315}" name="REC_STATUS_CODE" dataDxfId="198">
      <calculatedColumnFormula>IF(TBL_BDA_LOANPOOL[[#This Row],[RECORD_STARTED]],IF(TBL_BDA_LOANPOOL[[#This Row],[ERROR_COUNT]]&gt;0,-1,IF(TBL_BDA_LOANPOOL[[#This Row],[REQ_FIELDS_POPULATED]],1,0)),"")</calculatedColumnFormula>
    </tableColumn>
    <tableColumn id="2" xr3:uid="{1DE1630F-7D71-4175-B5CF-D236D692BD49}" name="ROW_ID" dataDxfId="197">
      <calculatedColumnFormula>ROW()-ROW(TBL_BDA_LOANPOOL[[#Headers],[ROW_ID]])</calculatedColumnFormula>
    </tableColumn>
    <tableColumn id="3" xr3:uid="{49B67BFD-D056-4C46-B378-21C1DD2E45D3}" name="LOAN_ID" dataDxfId="196"/>
    <tableColumn id="4" xr3:uid="{44BC8A14-0036-45B8-A1BA-48DBA582B274}" name="SETTLEMENT_DATE" dataDxfId="195"/>
    <tableColumn id="5" xr3:uid="{5487BBC6-B473-4FF0-86BB-636B114A4783}" name="LOAN_AMOUNT" dataDxfId="194" dataCellStyle="Currency"/>
    <tableColumn id="6" xr3:uid="{52413DA7-C382-4FE9-92CA-B04281C4CB09}" name="LOAN_PURPOSE" dataDxfId="193"/>
    <tableColumn id="7" xr3:uid="{E0E4FB1E-80DE-4861-BF25-B4BAAFEF6813}" name="LOAN_PURPOSE_OTHER" dataDxfId="192"/>
    <tableColumn id="9" xr3:uid="{0EF247C5-8FCA-46AB-A842-D8F1048355F1}" name="BORROWER_NAME" dataDxfId="191"/>
    <tableColumn id="16" xr3:uid="{9AE0F757-E034-4482-88EC-C34DE2BE1E8A}" name="BUSINESS_DESCRIPTION" dataDxfId="190"/>
    <tableColumn id="10" xr3:uid="{FD660F2B-B945-4D82-A513-C4B408DD6F12}" name="MIXED_USE_PROP_FLAG" dataDxfId="189"/>
    <tableColumn id="31" xr3:uid="{2F0EB95C-7AEB-4376-96CD-C7AB22BB16F6}" name="LOAN_INTEREST_RATE" dataDxfId="188" dataCellStyle="Percent"/>
    <tableColumn id="30" xr3:uid="{32F02C9A-CAAA-4190-BBB9-DB07A340D3C6}" name="LOAN_TERM_MONTHS" dataDxfId="187" dataCellStyle="Percent"/>
    <tableColumn id="11" xr3:uid="{D2602D6F-9909-43EC-B1E4-6C65389863BA}" name="PROP_ADDR_STREET" dataDxfId="186"/>
    <tableColumn id="12" xr3:uid="{2EBA04CA-6AAE-46F2-852D-1BE200A79118}" name="PROP_ADDR_CITY" dataDxfId="185"/>
    <tableColumn id="13" xr3:uid="{2B23C66D-F0B3-49B2-ACFF-D972E394CB7C}" name="PROP_ADDR_STATE" dataDxfId="184"/>
    <tableColumn id="14" xr3:uid="{F65F76DE-4430-45CE-9365-A1E3BCBBEDD7}" name="PROP_ADDR_ZIP" dataDxfId="183"/>
    <tableColumn id="15" xr3:uid="{77A69EE8-F016-4640-A6C6-2FB0689331F6}" name="PROP_ADDR_COUNTY" dataDxfId="182"/>
    <tableColumn id="33" xr3:uid="{220C1E14-F31B-4AEA-83A9-18ACC92169FD}" name="JOBS_CREATED_RETAINED_FLAG" dataDxfId="181"/>
    <tableColumn id="36" xr3:uid="{03ADCD79-89D4-4302-86CB-35CBE8830CE0}" name="JOBS_CREATED_NO" dataDxfId="180"/>
    <tableColumn id="39" xr3:uid="{7A704504-9009-43C2-AE1C-F2ADF62C2F07}" name="JOBS_RETAINED_NO" dataDxfId="179"/>
    <tableColumn id="38" xr3:uid="{7C4B8D3E-99AD-4EDF-A59E-B6DFEF46B01F}" name="QUAL_METHOD" dataDxfId="178" dataCellStyle="Currency">
      <calculatedColumnFormula>IF(TBL_BDA_LOANPOOL[[#This Row],[RECORD_STARTED]]=TRUE,RANGE_LOOKUP_QUALMETHODS_BDA_SMALLBUSINESS,"")</calculatedColumnFormula>
    </tableColumn>
    <tableColumn id="34" xr3:uid="{4A7A918D-E164-4836-90FB-F19F092E0E05}" name="QUAL_SB_METHOD" dataDxfId="177" dataCellStyle="Percent"/>
    <tableColumn id="35" xr3:uid="{BA5DC596-B259-4C58-A170-BE5154E42B48}" name="SB_NIACS_CODE" dataDxfId="176" dataCellStyle="Percent"/>
    <tableColumn id="37" xr3:uid="{8AA8FF7A-CF4C-43B2-A9ED-8EB29FDABE06}" name="SB_ANNUALRECEIPTS_ACTUAL" dataDxfId="175" dataCellStyle="Percent"/>
    <tableColumn id="57" xr3:uid="{9F553EA2-7230-47EA-99D1-604D7AAD881C}" name="SB_ANNUALRECEIPTS_MAX" dataDxfId="174" dataCellStyle="Percent"/>
    <tableColumn id="58" xr3:uid="{C09C3F3B-450D-487D-AD6A-B03BCEE0634E}" name="SB_EMPLOYEES_ACTUAL" dataDxfId="173" dataCellStyle="Percent"/>
    <tableColumn id="59" xr3:uid="{9EE97C0E-F41C-494F-92D7-82D6D700B3F4}" name="SB_EMPLOYEES_MAX" dataDxfId="172" dataCellStyle="Percent"/>
    <tableColumn id="60" xr3:uid="{F9FDA461-8C8A-43D4-893B-D6BF3237C10F}" name="SBA_QUALIFIED" dataDxfId="171" dataCellStyle="Percent">
      <calculatedColumnFormula>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calculatedColumnFormula>
    </tableColumn>
    <tableColumn id="17" xr3:uid="{A549549F-8EFF-4AC4-949D-5FEB4649FC40}" name="LOAN_PREQUALIFIED" dataDxfId="170">
      <calculatedColumnFormula>IF(TBL_BDA_LOANPOOL[[#This Row],[LOAN_LEVEL_PREQUALIFIED_FLAG]]&lt;&gt;"",
IF(TBL_BDA_LOANPOOL[[#This Row],[LOAN_LEVEL_PREQUALIFIED_FLAG]],"Yes","No"),
"")</calculatedColumnFormula>
    </tableColumn>
    <tableColumn id="23" xr3:uid="{50761480-29A9-4CB0-A863-89E77C41411E}" name="LOAN_ID_PROP_ADDR" dataDxfId="169">
      <calculatedColumnFormula>IF(TBL_BDA_LOANPOOL[[#This Row],[LOAN_ID]] = "","",TBL_BDA_LOANPOOL[[#This Row],[LOAN_ID]]&amp;" ("&amp;IF(TBL_BDA_LOANPOOL[[#This Row],[PROP_ADDR_STREET]]="","Address Not Defined",TBL_BDA_LOANPOOL[[#This Row],[PROP_ADDR_STREET]])&amp;")")</calculatedColumnFormula>
    </tableColumn>
    <tableColumn id="42" xr3:uid="{5EC338CD-22A4-4A19-8D66-57FADCF4C291}" name="LOAN_LEVEL_PREQUALIFIED_FLAG" dataDxfId="168">
      <calculatedColumnFormula>IF(AND(TBL_BDA_LOANPOOL[[#This Row],[REQ_FIELDS_POPULATED]],TBL_BDA_LOANPOOL[[#This Row],[ERROR_COUNT]]=0),
AND(TBL_BDA_LOANPOOL[[#This Row],[PREQUAL_LOAN_AGESETTLE_DATE_90_DAYS_CERTDATE]],TBL_BDA_LOANPOOL[[#This Row],[PREQUAL_LOAN_INTEREST_RATE]],TBL_BDA_LOANPOOL[[#This Row],[PREQUAL_SMALLBUSINESS]]),
"")</calculatedColumnFormula>
    </tableColumn>
    <tableColumn id="29" xr3:uid="{73DCDC4F-B432-4408-83C1-5BA23F878D18}" name="PREQUAL_LOAN_AGESETTLE_DATE_90_DAYS_CERTDATE" dataDxfId="167">
      <calculatedColumnFormula>IFERROR((IF(APP_BDA_CERT_DATE&lt;&gt;"",APP_BDA_CERT_DATE,TODAY())-TBL_BDA_LOANPOOL[[#This Row],[SETTLEMENT_DATE]])&lt;91,TRUE)</calculatedColumnFormula>
    </tableColumn>
    <tableColumn id="24" xr3:uid="{E7FFF63A-092D-442A-A6B1-35EAA230BA15}" name="PREQUAL_LOAN_INTEREST_RATE" dataDxfId="166">
      <calculatedColumnFormula>COUNTIFS(TBL_BDA_LOANPOOL[LOAN_ID],TBL_BDA_LOANPOOL[[#This Row],[LOAN_ID]],TBL_BDA_LOANPOOL[LOAN_INTEREST_RATE],"&gt;"&amp;CONFIG_BDA_INTEREST_RATE_CEILING)=0</calculatedColumnFormula>
    </tableColumn>
    <tableColumn id="44" xr3:uid="{26DE9EDA-86D6-4358-BF08-73E1C3D6DFBC}" name="PREQUAL_SMALLBUSINESS" dataDxfId="165">
      <calculatedColumnFormula>COUNTIFS(TBL_BDA_LOANPOOL[LOAN_ID],TBL_BDA_LOANPOOL[[#This Row],[LOAN_ID]],TBL_BDA_LOANPOOL[SBA_QUALIFIED],"No")=0</calculatedColumnFormula>
    </tableColumn>
    <tableColumn id="18" xr3:uid="{11E7CE53-60AB-42D3-9CB5-5308DEEC29D0}" name="LOAN_AMOUNT_ADDR_PORTION" dataDxfId="164">
      <calculatedColumnFormula>IF(TBL_BDA_LOANPOOL[[#This Row],[MULTIPROP_REC_COUNT]]&lt;&gt;"",TBL_BDA_LOANPOOL[[#This Row],[LOAN_AMOUNT]]/TBL_BDA_LOANPOOL[[#This Row],[MULTIPROP_REC_COUNT]],TBL_BDA_LOANPOOL[[#This Row],[LOAN_AMOUNT]])</calculatedColumnFormula>
    </tableColumn>
    <tableColumn id="19" xr3:uid="{65CA19C1-0332-4A06-A9CB-229750BBFEFB}" name="MULTIPROP_LOAN_FLAG" dataDxfId="163">
      <calculatedColumnFormula>TBL_BDA_LOANPOOL[[#This Row],[MULTIPROP_REC_COUNT]]&gt;1</calculatedColumnFormula>
    </tableColumn>
    <tableColumn id="28" xr3:uid="{46EF0687-6C3B-4130-A44A-93EF64CD477F}" name="MULTIPROP_REC_COUNT" dataDxfId="162">
      <calculatedColumnFormula>IF(TBL_BDA_LOANPOOL[[#This Row],[LOAN_ID]]&lt;&gt;"",COUNTIF(TBL_BDA_LOANPOOL[LOAN_ID],TBL_BDA_LOANPOOL[[#This Row],[LOAN_ID]]),1)</calculatedColumnFormula>
    </tableColumn>
    <tableColumn id="8" xr3:uid="{64A450A8-2125-4067-AA9E-E7FE8BB36BE1}" name="QUALMETHOD_ID" dataDxfId="161">
      <calculatedColumnFormula>IFERROR(MATCH(TBL_BDA_LOANPOOL[[#This Row],[QUAL_METHOD]],RANGE_LOOKUP_QUALMETHODS_BDA,0),-1)</calculatedColumnFormula>
    </tableColumn>
    <tableColumn id="20" xr3:uid="{D29815B6-CABC-4F5C-A0AD-1DD94F695F67}" name="MULTIPROP_QUALMETHOD_MATCH" dataDxfId="160">
      <calculatedColumnFormula>IF(AND(TBL_BDA_LOANPOOL[[#This Row],[LOAN_ID]]&lt;&gt;"",TBL_BDA_LOANPOOL[[#This Row],[QUALMETHOD_ID]]&gt;-1),(SUMIF(TBL_BDA_LOANPOOL[LOAN_ID],TBL_BDA_LOANPOOL[[#This Row],[LOAN_ID]],TBL_BDA_LOANPOOL[QUALMETHOD_ID])/TBL_BDA_LOANPOOL[[#This Row],[MULTIPROP_REC_COUNT]])=TBL_BDA_LOANPOOL[[#This Row],[QUALMETHOD_ID]],"")</calculatedColumnFormula>
    </tableColumn>
    <tableColumn id="21" xr3:uid="{A64BC67D-8306-46FD-BE36-EC5FFB0E136E}" name="MULTIPROP_LOANAMT_MATCH" dataDxfId="159">
      <calculatedColumnFormula>IF(AND(TBL_BDA_LOANPOOL[[#This Row],[LOAN_ID]]&lt;&gt;"",TBL_BDA_LOANPOOL[[#This Row],[LOAN_AMOUNT]]&lt;&gt;""),(SUMIF(TBL_BDA_LOANPOOL[LOAN_ID],TBL_BDA_LOANPOOL[[#This Row],[LOAN_ID]],TBL_BDA_LOANPOOL[LOAN_AMOUNT])/TBL_BDA_LOANPOOL[[#This Row],[MULTIPROP_REC_COUNT]])=TBL_BDA_LOANPOOL[[#This Row],[LOAN_AMOUNT]],"")</calculatedColumnFormula>
    </tableColumn>
    <tableColumn id="22" xr3:uid="{5BF56A1C-53CD-4F08-B94A-A15C1C8BE324}" name="MULTIPROP_SETTLEMENT_MATCH" dataDxfId="158">
      <calculatedColumnFormula>IF(AND(TBL_BDA_LOANPOOL[[#This Row],[LOAN_ID]]&lt;&gt;"",TBL_BDA_LOANPOOL[[#This Row],[SETTLEMENT_DATE]]&lt;&gt;""),(SUMIF(TBL_BDA_LOANPOOL[LOAN_ID],TBL_BDA_LOANPOOL[[#This Row],[LOAN_ID]],TBL_BDA_LOANPOOL[SETTLEMENT_DATE])/TBL_BDA_LOANPOOL[[#This Row],[MULTIPROP_REC_COUNT]])=TBL_BDA_LOANPOOL[[#This Row],[SETTLEMENT_DATE]],"")</calculatedColumnFormula>
    </tableColumn>
    <tableColumn id="25" xr3:uid="{3CB6C4B3-33EB-4260-B70C-87A1C16035E3}" name="RECORD_STARTED" dataDxfId="157">
      <calculatedColumnFormula>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calculatedColumnFormula>
    </tableColumn>
    <tableColumn id="26" xr3:uid="{78E5E730-1B77-49BB-9AB3-39C3C3F141A7}" name="REQ_FIELDS_POPULATED" dataDxfId="156">
      <calculatedColumnFormula>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calculatedColumnFormula>
    </tableColumn>
    <tableColumn id="27" xr3:uid="{C064AFD0-116E-4158-A3BE-1082DC400EAE}" name="ERROR_COUNT" dataDxfId="155">
      <calculatedColumnFormula>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C67CF5E-B289-4D86-8030-1A9BB215F5AC}" name="TBL_QUAL_RENTROLL_UNITS" displayName="TBL_QUAL_RENTROLL_UNITS" ref="B9:K1001" totalsRowShown="0" headerRowDxfId="154" dataDxfId="152" headerRowBorderDxfId="153" tableBorderDxfId="151" totalsRowBorderDxfId="150">
  <autoFilter ref="B9:K1001" xr:uid="{2329CB60-88AB-491A-A324-571DE7A039B7}"/>
  <tableColumns count="10">
    <tableColumn id="10" xr3:uid="{9A228E53-1930-425F-ADCA-61B17E79C8EF}" name="REC_STATUS_CODE" dataDxfId="149">
      <calculatedColumnFormula>IF(TBL_QUAL_RENTROLL_UNITS[[#This Row],[RECORD_STARTED]],IF(TBL_QUAL_RENTROLL_UNITS[[#This Row],[ERROR_COUNT]]&gt;0,-1,IF(TBL_QUAL_RENTROLL_UNITS[[#This Row],[REQ_FIELDS_POPULATED]],1,0)),"")</calculatedColumnFormula>
    </tableColumn>
    <tableColumn id="11" xr3:uid="{56CADCDA-0AE9-4BBB-959A-D9F6C13FD127}" name="ROW_ID" dataDxfId="148">
      <calculatedColumnFormula>ROW()-ROW(TBL_QUAL_RENTROLL_UNITS[[#Headers],[ROW_ID]])</calculatedColumnFormula>
    </tableColumn>
    <tableColumn id="1" xr3:uid="{E98617A1-640E-4A3A-991F-29658788EA76}" name="RENTROLL_LOAN_ID_PROP_ADDR" dataDxfId="147"/>
    <tableColumn id="2" xr3:uid="{35C4ADCC-90FD-4FE5-A99F-01762F4D708C}" name="RENTROLL_UNIT" dataDxfId="146"/>
    <tableColumn id="3" xr3:uid="{BBF3BC0E-E484-4E45-A25D-2B6BBD9A583A}" name="RENTROLL_AMOUNT" dataDxfId="145" dataCellStyle="Currency"/>
    <tableColumn id="4" xr3:uid="{0F45F7AA-3763-4F8D-82CC-4312711116AB}" name="RENTROLL_RAC" dataDxfId="144" dataCellStyle="Currency">
      <calculatedColumnFormula>IFERROR(INDEX(TBL_CIPDRFRESI_LOANPOOL[QUAL_MRA_RAC],MATCH(TBL_QUAL_RENTROLL_UNITS[[#This Row],[RENTROLL_LOAN_ID_PROP_ADDR]],TBL_CIPDRFRESI_LOANPOOL[LOAN_ID_PROP_ADDR],0)),"")</calculatedColumnFormula>
    </tableColumn>
    <tableColumn id="5" xr3:uid="{9FCD3DB0-152C-45D5-955B-9C28A62C6EB4}" name="RENTROLL_QUALUNIT_FLAG" dataDxfId="143">
      <calculatedColumnFormula>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calculatedColumnFormula>
    </tableColumn>
    <tableColumn id="6" xr3:uid="{60BEABB2-4283-40E1-A89A-CA91E123F27B}" name="RECORD_STARTED" dataDxfId="142">
      <calculatedColumnFormula>CONCATENATE(TBL_QUAL_RENTROLL_UNITS[[#This Row],[RENTROLL_LOAN_ID_PROP_ADDR]],TBL_QUAL_RENTROLL_UNITS[[#This Row],[RENTROLL_UNIT]],TBL_QUAL_RENTROLL_UNITS[[#This Row],[RENTROLL_AMOUNT]])&lt;&gt;""</calculatedColumnFormula>
    </tableColumn>
    <tableColumn id="7" xr3:uid="{0115619D-7779-4BCC-A725-093F21C8C207}" name="REQ_FIELDS_POPULATED" dataDxfId="141">
      <calculatedColumnFormula>AND(TBL_QUAL_RENTROLL_UNITS[[#This Row],[RENTROLL_LOAN_ID_PROP_ADDR]]&lt;&gt;"",TBL_QUAL_RENTROLL_UNITS[[#This Row],[RENTROLL_UNIT]]&lt;&gt;"",TBL_QUAL_RENTROLL_UNITS[[#This Row],[RENTROLL_AMOUNT]]&lt;&gt;"")</calculatedColumnFormula>
    </tableColumn>
    <tableColumn id="8" xr3:uid="{72A9ED49-B2F5-47B2-BE1E-BD826FD10F9B}" name="ERROR_COUNT" dataDxfId="140">
      <calculatedColumnFormula>SUM(
IF(AND(TBL_QUAL_RENTROLL_UNITS[[#This Row],[RENTROLL_LOAN_ID_PROP_ADDR]]&lt;&gt;"",NOT(ISNUMBER(MATCH(TBL_QUAL_RENTROLL_UNITS[[#This Row],[RENTROLL_LOAN_ID_PROP_ADDR]],RANGE_LOOKUP_CIPDRF_LOANLIST,0)))),1,0)
)</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5E9F77A-E5D3-4BDC-8B1F-00EECF72CA59}" name="TBL_QUAL_INCOMELISTING_UNITS" displayName="TBL_QUAL_INCOMELISTING_UNITS" ref="B9:K1001" totalsRowShown="0" headerRowDxfId="139" dataDxfId="137" headerRowBorderDxfId="138" tableBorderDxfId="136" totalsRowBorderDxfId="135">
  <autoFilter ref="B9:K1001" xr:uid="{2329CB60-88AB-491A-A324-571DE7A039B7}"/>
  <tableColumns count="10">
    <tableColumn id="10" xr3:uid="{790E1540-2C1A-4683-9ADE-23CCC82520BB}" name="REC_STATUS_CODE" dataDxfId="134">
      <calculatedColumnFormula>IF(TBL_QUAL_INCOMELISTING_UNITS[[#This Row],[RECORD_STARTED]],IF(TBL_QUAL_INCOMELISTING_UNITS[[#This Row],[ERROR_COUNT]]&gt;0,-1,IF(TBL_QUAL_INCOMELISTING_UNITS[[#This Row],[REQ_FIELDS_POPULATED]],1,0)),"")</calculatedColumnFormula>
    </tableColumn>
    <tableColumn id="11" xr3:uid="{6D30C2F1-D9E2-46D0-B90C-780564BCF678}" name="ROW_ID" dataDxfId="133">
      <calculatedColumnFormula>ROW()-ROW(TBL_QUAL_INCOMELISTING_UNITS[[#Headers],[ROW_ID]])</calculatedColumnFormula>
    </tableColumn>
    <tableColumn id="1" xr3:uid="{4470BB15-2316-4772-914C-5892C1817D0A}" name="INCOMELISTING_LOAN_ID_PROP_ADDR" dataDxfId="132"/>
    <tableColumn id="2" xr3:uid="{8E27CE6D-5FB9-4227-BA7F-2B645F58C788}" name="INCOMELISTING_UNIT" dataDxfId="131"/>
    <tableColumn id="3" xr3:uid="{4E5B5DDE-FAF0-4BBB-8382-352CDC5C6A03}" name="INCOMELISTING_HSEHLD_INCOME" dataDxfId="130" dataCellStyle="Currency"/>
    <tableColumn id="4" xr3:uid="{C5D8812D-6E7C-4195-9746-45146E157CFA}" name="INCOMELISTING_HUD_MFI_115" dataDxfId="129" dataCellStyle="Currency">
      <calculatedColumnFormula>IFERROR(INDEX(TBL_CIPDRFRESI_LOANPOOL[HUD_MFI_115],MATCH(TBL_QUAL_INCOMELISTING_UNITS[[#This Row],[INCOMELISTING_LOAN_ID_PROP_ADDR]],TBL_CIPDRFRESI_LOANPOOL[LOAN_ID_PROP_ADDR],0)),"")</calculatedColumnFormula>
    </tableColumn>
    <tableColumn id="5" xr3:uid="{486CB721-B928-45C1-8915-EB28A5947556}" name="INCOMELISTING_QUALUNIT_FLAG" dataDxfId="128">
      <calculatedColumnFormula>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calculatedColumnFormula>
    </tableColumn>
    <tableColumn id="6" xr3:uid="{F67B1BA8-C118-4155-805F-B8613D54845A}" name="RECORD_STARTED" dataDxfId="127">
      <calculatedColumnFormula>CONCATENATE(TBL_QUAL_INCOMELISTING_UNITS[[#This Row],[INCOMELISTING_LOAN_ID_PROP_ADDR]],TBL_QUAL_INCOMELISTING_UNITS[[#This Row],[INCOMELISTING_UNIT]],TBL_QUAL_INCOMELISTING_UNITS[[#This Row],[INCOMELISTING_HSEHLD_INCOME]])&lt;&gt;""</calculatedColumnFormula>
    </tableColumn>
    <tableColumn id="7" xr3:uid="{E1381F87-9515-4625-B538-165ED87EB27A}" name="REQ_FIELDS_POPULATED" dataDxfId="126">
      <calculatedColumnFormula>AND(TBL_QUAL_INCOMELISTING_UNITS[[#This Row],[INCOMELISTING_LOAN_ID_PROP_ADDR]]&lt;&gt;"",TBL_QUAL_INCOMELISTING_UNITS[[#This Row],[INCOMELISTING_UNIT]]&lt;&gt;"",TBL_QUAL_INCOMELISTING_UNITS[[#This Row],[INCOMELISTING_HSEHLD_INCOME]]&lt;&gt;"")</calculatedColumnFormula>
    </tableColumn>
    <tableColumn id="8" xr3:uid="{338A4DA1-8E28-4657-8E01-4C06DFB71472}" name="ERROR_COUNT" dataDxfId="125">
      <calculatedColumnFormula>SUM(
IF(AND(TBL_QUAL_INCOMELISTING_UNITS[[#This Row],[INCOMELISTING_LOAN_ID_PROP_ADDR]]&lt;&gt;"",NOT(ISNUMBER(MATCH(TBL_QUAL_INCOMELISTING_UNITS[[#This Row],[INCOMELISTING_LOAN_ID_PROP_ADDR]],RANGE_LOOKUP_CIPDRF_LOANLIST,0)))),1,0)
)</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84CA8CD8-013A-4987-8C63-B7F3C3DB5A59}" name="TBL_QUAL_JOBSLISTING_JOBS" displayName="TBL_QUAL_JOBSLISTING_JOBS" ref="B9:M1001" totalsRowShown="0" headerRowDxfId="124" dataDxfId="122" headerRowBorderDxfId="123" tableBorderDxfId="121" totalsRowBorderDxfId="120">
  <autoFilter ref="B9:M1001" xr:uid="{2329CB60-88AB-491A-A324-571DE7A039B7}"/>
  <tableColumns count="12">
    <tableColumn id="10" xr3:uid="{4BB989C7-92BF-4C56-B80A-653F4A432126}" name="REC_STATUS_CODE" dataDxfId="119">
      <calculatedColumnFormula>IF(TBL_QUAL_JOBSLISTING_JOBS[[#This Row],[RECORD_STARTED]],IF(TBL_QUAL_JOBSLISTING_JOBS[[#This Row],[ERROR_COUNT]]&gt;0,-1,IF(TBL_QUAL_JOBSLISTING_JOBS[[#This Row],[REQ_FIELDS_POPULATED]],1,0)),"")</calculatedColumnFormula>
    </tableColumn>
    <tableColumn id="11" xr3:uid="{CCA2AADE-9775-465F-A5CC-D57EBCA847A8}" name="ROW_ID" dataDxfId="118">
      <calculatedColumnFormula>ROW()-ROW(TBL_QUAL_JOBSLISTING_JOBS[[#Headers],[ROW_ID]])</calculatedColumnFormula>
    </tableColumn>
    <tableColumn id="1" xr3:uid="{4922D683-B5AA-4CD7-B617-A3DD04A2B628}" name="LISTING_LOAN_ID_PROP_ADDR" dataDxfId="117"/>
    <tableColumn id="12" xr3:uid="{633B3244-F0D5-40B8-976F-E36D2ED9C743}" name="JOB_EMPLOYEE_NAME" dataDxfId="116"/>
    <tableColumn id="2" xr3:uid="{95BDA5CC-209A-4682-B6D2-BE4B725FCF77}" name="JOB_POSITION_TITLE" dataDxfId="115"/>
    <tableColumn id="9" xr3:uid="{37D6F83A-3235-4570-9AF0-DC4AFBA74834}" name="JOB_CREATED_OR_RETAINED" dataDxfId="114"/>
    <tableColumn id="3" xr3:uid="{C5DED758-B97F-4DC1-B0F7-1B0B3EA29CDC}" name="JOB_ANNUALIZED_INCOME" dataDxfId="113" dataCellStyle="Currency"/>
    <tableColumn id="4" xr3:uid="{D0F7A75D-9617-440B-AF7D-11817DA5F894}" name="LISTING_HUD_MFI_PROJECT_COUNTY" dataDxfId="112" dataCellStyle="Currency">
      <calculatedColumnFormula>IFERROR(INDEX(TBL_UDARDA_LOANPOOL[QUAL_JOBS_HUD_MFI],MATCH(TBL_QUAL_JOBSLISTING_JOBS[[#This Row],[LISTING_LOAN_ID_PROP_ADDR]],TBL_UDARDA_LOANPOOL[LOAN_ID_PROP_ADDR],0)),"")</calculatedColumnFormula>
    </tableColumn>
    <tableColumn id="5" xr3:uid="{CED0CC69-E161-4B87-BAAF-61265F3EACC7}" name="JOB_QUALIFIED_FLAG" dataDxfId="111">
      <calculatedColumnFormula>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calculatedColumnFormula>
    </tableColumn>
    <tableColumn id="6" xr3:uid="{625929A2-832B-44CF-A52D-7F4EDBD0D666}" name="RECORD_STARTED" dataDxfId="110">
      <calculatedColumnFormula>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calculatedColumnFormula>
    </tableColumn>
    <tableColumn id="7" xr3:uid="{AEAF3037-8566-41D9-9078-6D314B18A2C8}" name="REQ_FIELDS_POPULATED" dataDxfId="109">
      <calculatedColumnFormula>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calculatedColumnFormula>
    </tableColumn>
    <tableColumn id="8" xr3:uid="{DD0689D8-A865-4142-8881-C7C84D241E96}" name="ERROR_COUNT" dataDxfId="108">
      <calculatedColumnFormula>SUM(
IF(AND(TBL_QUAL_JOBSLISTING_JOBS[[#This Row],[LISTING_LOAN_ID_PROP_ADDR]]&lt;&gt;"",NOT(ISNUMBER(MATCH(TBL_QUAL_JOBSLISTING_JOBS[[#This Row],[LISTING_LOAN_ID_PROP_ADDR]],RANGE_LOOKUP_UDARDA_LOANLIST,0)))),1,0)
)</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3DE9DE5-AD69-4DC2-B4F2-7C1F96ED8CF0}" name="TBL_QUAL_SERVICESLISTING_FAMILIES" displayName="TBL_QUAL_SERVICESLISTING_FAMILIES" ref="B9:L1001" totalsRowShown="0" headerRowDxfId="107" dataDxfId="105" headerRowBorderDxfId="106" tableBorderDxfId="104" totalsRowBorderDxfId="103">
  <autoFilter ref="B9:L1001" xr:uid="{2329CB60-88AB-491A-A324-571DE7A039B7}"/>
  <tableColumns count="11">
    <tableColumn id="10" xr3:uid="{9935E5E4-5086-49C8-96F3-3EBB2917627F}" name="REC_STATUS_CODE" dataDxfId="102">
      <calculatedColumnFormula>IF(TBL_QUAL_SERVICESLISTING_FAMILIES[[#This Row],[RECORD_STARTED]],IF(TBL_QUAL_SERVICESLISTING_FAMILIES[[#This Row],[ERROR_COUNT]]&gt;0,-1,IF(TBL_QUAL_SERVICESLISTING_FAMILIES[[#This Row],[REQ_FIELDS_POPULATED]],1,0)),"")</calculatedColumnFormula>
    </tableColumn>
    <tableColumn id="11" xr3:uid="{9CDA45D1-8519-4F5F-A3DC-28BF01B50160}" name="ROW_ID" dataDxfId="101">
      <calculatedColumnFormula>ROW()-ROW(TBL_QUAL_SERVICESLISTING_FAMILIES[[#Headers],[ROW_ID]])</calculatedColumnFormula>
    </tableColumn>
    <tableColumn id="1" xr3:uid="{647DA23D-426C-4380-BCD3-9EF3D78A477C}" name="LISTING_LOAN_ID_PROP_ADDR" dataDxfId="100"/>
    <tableColumn id="12" xr3:uid="{8CD4571A-8B80-480D-9435-7B85BEF844EF}" name="FAMILY_NAME" dataDxfId="99"/>
    <tableColumn id="3" xr3:uid="{EA8B7747-2802-485A-AE62-0A8FFA255D83}" name="HOUSEHOLD_ANNUAL_INCOME" dataDxfId="98" dataCellStyle="Currency"/>
    <tableColumn id="13" xr3:uid="{93FFAE67-0D7E-4FCE-83C2-AD14A582365A}" name="LISTING_PROJECT_COUNTY" dataDxfId="97" dataCellStyle="Currency">
      <calculatedColumnFormula>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calculatedColumnFormula>
    </tableColumn>
    <tableColumn id="4" xr3:uid="{D395B86C-3269-4798-9046-BC25294661E7}" name="LISTING_HUD_MFI_PROJECT_COUNTY" dataDxfId="96" dataCellStyle="Currency">
      <calculatedColumnFormula>IFERROR(INDEX(TBL_UDARDA_LOANPOOL[QUAL_SERVICES_HUD_MFI],MATCH(TBL_QUAL_SERVICESLISTING_FAMILIES[[#This Row],[LISTING_LOAN_ID_PROP_ADDR]],TBL_UDARDA_LOANPOOL[LOAN_ID_PROP_ADDR],0)),"")</calculatedColumnFormula>
    </tableColumn>
    <tableColumn id="5" xr3:uid="{F6AB8A4E-026C-42A3-83F5-49FCD0F04CCE}" name="FAMILY_QUALIFIED_FLAG" dataDxfId="95">
      <calculatedColumnFormula>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calculatedColumnFormula>
    </tableColumn>
    <tableColumn id="6" xr3:uid="{19DFF9A5-CC69-4194-AB53-21A80FDBF586}" name="RECORD_STARTED" dataDxfId="94">
      <calculatedColumnFormula>CONCATENATE(TBL_QUAL_SERVICESLISTING_FAMILIES[[#This Row],[LISTING_LOAN_ID_PROP_ADDR]],TBL_QUAL_SERVICESLISTING_FAMILIES[[#This Row],[FAMILY_NAME]],TBL_QUAL_SERVICESLISTING_FAMILIES[[#This Row],[HOUSEHOLD_ANNUAL_INCOME]])&lt;&gt;""</calculatedColumnFormula>
    </tableColumn>
    <tableColumn id="7" xr3:uid="{181C734B-A07F-43A0-8C69-58B00FB2CA75}" name="REQ_FIELDS_POPULATED" dataDxfId="93">
      <calculatedColumnFormula>AND(TBL_QUAL_SERVICESLISTING_FAMILIES[[#This Row],[LISTING_LOAN_ID_PROP_ADDR]]&lt;&gt;"",TBL_QUAL_SERVICESLISTING_FAMILIES[[#This Row],[FAMILY_NAME]]&lt;&gt;"",TBL_QUAL_SERVICESLISTING_FAMILIES[[#This Row],[HOUSEHOLD_ANNUAL_INCOME]]&lt;&gt;"")</calculatedColumnFormula>
    </tableColumn>
    <tableColumn id="8" xr3:uid="{353F0745-DE1F-428B-8090-2220D7DE1C9D}" name="ERROR_COUNT" dataDxfId="92">
      <calculatedColumnFormula>SUM(
IF(AND(TBL_QUAL_SERVICESLISTING_FAMILIES[[#This Row],[LISTING_LOAN_ID_PROP_ADDR]]&lt;&gt;"",NOT(ISNUMBER(MATCH(TBL_QUAL_SERVICESLISTING_FAMILIES[[#This Row],[LISTING_LOAN_ID_PROP_ADDR]],RANGE_LOOKUP_UDARDA_LOANLIST,0)))),1,0)
)</calculatedColumn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F061745-F87F-4460-AC99-BBAB15FF2982}" name="TBL_LOOKUP_PROGRAMS" displayName="TBL_LOOKUP_PROGRAMS" ref="A2:D5" totalsRowShown="0">
  <autoFilter ref="A2:D5" xr:uid="{A9D09737-29A5-4159-83A4-3DBFEE0C8A25}"/>
  <tableColumns count="4">
    <tableColumn id="1" xr3:uid="{4E70BDC9-5D8B-4B06-82AF-70B1693663F7}" name="PROGRAM_CODE"/>
    <tableColumn id="2" xr3:uid="{366F52AE-3A84-438D-A5F7-AA4D8DA76E1C}" name="PROGRAM_SHORTNAME"/>
    <tableColumn id="3" xr3:uid="{14B61756-3AE5-4299-B194-30DD4E686D4F}" name="PROGRAM_DESCRIPTION"/>
    <tableColumn id="5" xr3:uid="{F48132D7-5432-42A5-8482-9A1485C3380B}" name="DRF_FLAG"/>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cfr.gov/cgi-bin/retrieveECFR?gp=&amp;SID=8d638ea573a3b5f54f5b7add2a3a8319&amp;mc=true&amp;n=pt12.10.1292&amp;r=PART&amp;ty=HTML" TargetMode="External"/><Relationship Id="rId2" Type="http://schemas.openxmlformats.org/officeDocument/2006/relationships/hyperlink" Target="https://www.huduser.gov/portal/datasets/il.html" TargetMode="External"/><Relationship Id="rId1" Type="http://schemas.openxmlformats.org/officeDocument/2006/relationships/hyperlink" Target="https://www.fhlbny.com/community/community-lending-program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table" Target="../tables/table15.xml"/><Relationship Id="rId13" Type="http://schemas.openxmlformats.org/officeDocument/2006/relationships/table" Target="../tables/table20.xml"/><Relationship Id="rId18" Type="http://schemas.openxmlformats.org/officeDocument/2006/relationships/table" Target="../tables/table25.xml"/><Relationship Id="rId3" Type="http://schemas.openxmlformats.org/officeDocument/2006/relationships/table" Target="../tables/table10.xml"/><Relationship Id="rId7" Type="http://schemas.openxmlformats.org/officeDocument/2006/relationships/table" Target="../tables/table14.xml"/><Relationship Id="rId12" Type="http://schemas.openxmlformats.org/officeDocument/2006/relationships/table" Target="../tables/table19.xml"/><Relationship Id="rId17" Type="http://schemas.openxmlformats.org/officeDocument/2006/relationships/table" Target="../tables/table24.xml"/><Relationship Id="rId2" Type="http://schemas.openxmlformats.org/officeDocument/2006/relationships/table" Target="../tables/table9.xml"/><Relationship Id="rId16" Type="http://schemas.openxmlformats.org/officeDocument/2006/relationships/table" Target="../tables/table23.xml"/><Relationship Id="rId1" Type="http://schemas.openxmlformats.org/officeDocument/2006/relationships/printerSettings" Target="../printerSettings/printerSettings15.bin"/><Relationship Id="rId6" Type="http://schemas.openxmlformats.org/officeDocument/2006/relationships/table" Target="../tables/table13.xml"/><Relationship Id="rId11" Type="http://schemas.openxmlformats.org/officeDocument/2006/relationships/table" Target="../tables/table18.xml"/><Relationship Id="rId5" Type="http://schemas.openxmlformats.org/officeDocument/2006/relationships/table" Target="../tables/table12.xml"/><Relationship Id="rId15" Type="http://schemas.openxmlformats.org/officeDocument/2006/relationships/table" Target="../tables/table22.xml"/><Relationship Id="rId10" Type="http://schemas.openxmlformats.org/officeDocument/2006/relationships/table" Target="../tables/table17.xml"/><Relationship Id="rId4" Type="http://schemas.openxmlformats.org/officeDocument/2006/relationships/table" Target="../tables/table11.xml"/><Relationship Id="rId9" Type="http://schemas.openxmlformats.org/officeDocument/2006/relationships/table" Target="../tables/table16.xml"/><Relationship Id="rId14" Type="http://schemas.openxmlformats.org/officeDocument/2006/relationships/table" Target="../tables/table21.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sba.gov/document/support--table-size-standards" TargetMode="External"/><Relationship Id="rId2" Type="http://schemas.openxmlformats.org/officeDocument/2006/relationships/hyperlink" Target="https://www.sba.gov/document/support--table-size-standards" TargetMode="External"/><Relationship Id="rId1" Type="http://schemas.openxmlformats.org/officeDocument/2006/relationships/hyperlink" Target="https://www.census.gov/eos/www/naics/2017NAICS/2017_NAICS_Manual.pdf"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sba.gov/document/support--table-size-standards" TargetMode="External"/><Relationship Id="rId2" Type="http://schemas.openxmlformats.org/officeDocument/2006/relationships/hyperlink" Target="https://www.sba.gov/document/support--table-size-standards" TargetMode="External"/><Relationship Id="rId1" Type="http://schemas.openxmlformats.org/officeDocument/2006/relationships/hyperlink" Target="https://www.census.gov/eos/www/naics/2017NAICS/2017_NAICS_Manual.pdf" TargetMode="External"/><Relationship Id="rId6" Type="http://schemas.openxmlformats.org/officeDocument/2006/relationships/table" Target="../tables/table4.xml"/><Relationship Id="rId5" Type="http://schemas.openxmlformats.org/officeDocument/2006/relationships/drawing" Target="../drawings/drawing3.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208AB-B1C1-432E-BF4A-7BAFB4AE8103}">
  <sheetPr>
    <tabColor theme="8"/>
    <pageSetUpPr fitToPage="1"/>
  </sheetPr>
  <dimension ref="A1:H22"/>
  <sheetViews>
    <sheetView showGridLines="0" showRowColHeaders="0" tabSelected="1" topLeftCell="C1" zoomScaleNormal="100" workbookViewId="0">
      <selection activeCell="D4" sqref="D4:F4"/>
    </sheetView>
  </sheetViews>
  <sheetFormatPr defaultColWidth="0" defaultRowHeight="15" zeroHeight="1" x14ac:dyDescent="0.25"/>
  <cols>
    <col min="1" max="1" width="24.7109375" hidden="1" customWidth="1"/>
    <col min="2" max="2" width="42.42578125" hidden="1" customWidth="1"/>
    <col min="3" max="3" width="2.42578125" customWidth="1"/>
    <col min="4" max="4" width="20.7109375" customWidth="1"/>
    <col min="5" max="5" width="77.7109375" customWidth="1"/>
    <col min="6" max="6" width="20.7109375" customWidth="1"/>
    <col min="7" max="7" width="2.42578125" customWidth="1"/>
    <col min="8" max="8" width="0" hidden="1" customWidth="1"/>
    <col min="9" max="16384" width="9.140625" hidden="1"/>
  </cols>
  <sheetData>
    <row r="1" spans="1:8" ht="72.75" customHeight="1" x14ac:dyDescent="0.25">
      <c r="A1" s="7" t="s">
        <v>5456</v>
      </c>
      <c r="B1" s="7" t="s">
        <v>5457</v>
      </c>
      <c r="C1" s="6"/>
      <c r="D1" s="6"/>
      <c r="E1" s="6"/>
      <c r="F1" s="6"/>
      <c r="G1" s="6"/>
    </row>
    <row r="2" spans="1:8" ht="25.5" customHeight="1" x14ac:dyDescent="0.25">
      <c r="A2" s="8" t="s">
        <v>5458</v>
      </c>
      <c r="B2" s="12" t="str">
        <f>CONFIG_FORM_TITLE</f>
        <v>Community Lending Programs Application Form</v>
      </c>
      <c r="C2" s="6"/>
      <c r="D2" s="6"/>
      <c r="E2" s="6"/>
      <c r="F2" s="6"/>
      <c r="G2" s="6"/>
    </row>
    <row r="3" spans="1:8" ht="26.1" customHeight="1" x14ac:dyDescent="0.25">
      <c r="A3" s="8" t="s">
        <v>5461</v>
      </c>
      <c r="B3" s="9" t="str">
        <f>IF(D4="","",D4)</f>
        <v/>
      </c>
      <c r="C3" s="6"/>
      <c r="D3" s="13" t="s">
        <v>5471</v>
      </c>
      <c r="E3" s="13"/>
      <c r="F3" s="13"/>
      <c r="G3" s="6"/>
    </row>
    <row r="4" spans="1:8" ht="24" customHeight="1" x14ac:dyDescent="0.25">
      <c r="A4" s="8" t="s">
        <v>5469</v>
      </c>
      <c r="B4" s="12" t="str">
        <f>ATTR_PROG_CODE</f>
        <v/>
      </c>
      <c r="C4" s="6"/>
      <c r="D4" s="217"/>
      <c r="E4" s="218"/>
      <c r="F4" s="219"/>
      <c r="G4" s="6"/>
    </row>
    <row r="5" spans="1:8" x14ac:dyDescent="0.25">
      <c r="A5" s="8" t="s">
        <v>5463</v>
      </c>
      <c r="B5" s="12" t="str">
        <f>ATTR_DRF_FLAG</f>
        <v/>
      </c>
    </row>
    <row r="6" spans="1:8" ht="26.1" customHeight="1" x14ac:dyDescent="0.25">
      <c r="A6" s="8" t="s">
        <v>5462</v>
      </c>
      <c r="B6" s="9" t="str">
        <f>IF(D7="","",D7)</f>
        <v/>
      </c>
      <c r="D6" s="13" t="s">
        <v>5472</v>
      </c>
      <c r="H6" s="2"/>
    </row>
    <row r="7" spans="1:8" ht="24" customHeight="1" x14ac:dyDescent="0.25">
      <c r="A7" s="8" t="s">
        <v>5468</v>
      </c>
      <c r="B7" s="12" t="str">
        <f>ATTR_DRF_LOANTYPE_CODE</f>
        <v/>
      </c>
      <c r="D7" s="217"/>
      <c r="E7" s="218"/>
      <c r="F7" s="219"/>
      <c r="H7" s="2"/>
    </row>
    <row r="8" spans="1:8" ht="21.75" customHeight="1" x14ac:dyDescent="0.25">
      <c r="A8" s="8" t="s">
        <v>15</v>
      </c>
      <c r="B8" s="12" t="str">
        <f>IF(ATTR_APP_TAB_TARGET="","",ATTR_APP_TAB_TARGET&amp;"!TARGET_TOP")</f>
        <v/>
      </c>
    </row>
    <row r="9" spans="1:8" ht="20.100000000000001" customHeight="1" x14ac:dyDescent="0.25">
      <c r="A9" s="8" t="s">
        <v>5474</v>
      </c>
      <c r="B9" s="9" t="str">
        <f>"Start "&amp;B10&amp;" Application"</f>
        <v>Start  Application</v>
      </c>
      <c r="E9" s="220" t="str">
        <f>HYPERLINK("#"&amp;$B$8,$B$9)</f>
        <v>Start  Application</v>
      </c>
    </row>
    <row r="10" spans="1:8" ht="20.100000000000001" customHeight="1" x14ac:dyDescent="0.25">
      <c r="A10" s="8" t="s">
        <v>17</v>
      </c>
      <c r="B10" s="9" t="str">
        <f>ATTR_PROG_SHORTNAME</f>
        <v/>
      </c>
      <c r="E10" s="221"/>
    </row>
    <row r="11" spans="1:8" ht="15.75" customHeight="1" x14ac:dyDescent="0.25">
      <c r="A11" s="8" t="s">
        <v>5475</v>
      </c>
      <c r="B11" s="15" t="s">
        <v>5487</v>
      </c>
    </row>
    <row r="12" spans="1:8" x14ac:dyDescent="0.25">
      <c r="A12" s="8" t="s">
        <v>5476</v>
      </c>
      <c r="B12" s="9" t="s">
        <v>5529</v>
      </c>
    </row>
    <row r="13" spans="1:8" ht="36" customHeight="1" x14ac:dyDescent="0.25">
      <c r="A13" s="8" t="s">
        <v>5477</v>
      </c>
      <c r="B13" s="14" t="s">
        <v>5533</v>
      </c>
      <c r="D13" s="224" t="s">
        <v>5470</v>
      </c>
      <c r="E13" s="224"/>
      <c r="F13" s="224"/>
    </row>
    <row r="14" spans="1:8" x14ac:dyDescent="0.25">
      <c r="A14" s="8" t="s">
        <v>5478</v>
      </c>
      <c r="B14" s="9" t="s">
        <v>5530</v>
      </c>
    </row>
    <row r="15" spans="1:8" ht="21.75" customHeight="1" x14ac:dyDescent="0.25">
      <c r="A15" s="8" t="s">
        <v>5479</v>
      </c>
      <c r="B15" s="14" t="s">
        <v>5532</v>
      </c>
      <c r="C15" s="225" t="s">
        <v>5473</v>
      </c>
      <c r="D15" s="225"/>
      <c r="E15" s="225"/>
      <c r="F15" s="225"/>
      <c r="G15" s="225"/>
    </row>
    <row r="16" spans="1:8" ht="21.95" customHeight="1" x14ac:dyDescent="0.25">
      <c r="A16" s="8" t="s">
        <v>5480</v>
      </c>
      <c r="B16" s="9" t="s">
        <v>5531</v>
      </c>
      <c r="C16" s="10">
        <f>IF(D16&lt;&gt;"",0,"")</f>
        <v>0</v>
      </c>
      <c r="D16" s="226" t="str">
        <f>IF(B11&lt;&gt;"",HYPERLINK(B11,IF(B12&lt;&gt;"",B12,B11)),"")</f>
        <v>FHLBNY - Community Lending Programs (CLP)</v>
      </c>
      <c r="E16" s="227"/>
      <c r="F16" s="227"/>
      <c r="G16" s="11"/>
    </row>
    <row r="17" spans="1:7" ht="21.95" customHeight="1" x14ac:dyDescent="0.25">
      <c r="A17" s="8" t="s">
        <v>5481</v>
      </c>
      <c r="B17" s="9"/>
      <c r="C17" s="10">
        <f t="shared" ref="C17:C21" si="0">IF(D17&lt;&gt;"",0,"")</f>
        <v>0</v>
      </c>
      <c r="D17" s="226" t="str">
        <f>IF(B13&lt;&gt;"",HYPERLINK(B13,IF(B14&lt;&gt;"",B14,B13)),"")</f>
        <v>CICA Regulation</v>
      </c>
      <c r="E17" s="227"/>
      <c r="F17" s="227"/>
      <c r="G17" s="11"/>
    </row>
    <row r="18" spans="1:7" ht="21.95" customHeight="1" x14ac:dyDescent="0.25">
      <c r="A18" s="8" t="s">
        <v>5482</v>
      </c>
      <c r="B18" s="9"/>
      <c r="C18" s="10">
        <f t="shared" si="0"/>
        <v>0</v>
      </c>
      <c r="D18" s="226" t="str">
        <f>IF(B15&lt;&gt;"",HYPERLINK(B15,IF(B16&lt;&gt;"",B16,B15)),"")</f>
        <v>HUD Income Limits/Guidelines</v>
      </c>
      <c r="E18" s="227"/>
      <c r="F18" s="227"/>
      <c r="G18" s="11"/>
    </row>
    <row r="19" spans="1:7" ht="21.95" customHeight="1" x14ac:dyDescent="0.25">
      <c r="A19" s="8" t="s">
        <v>5483</v>
      </c>
      <c r="B19" s="9"/>
      <c r="C19" s="10" t="str">
        <f t="shared" si="0"/>
        <v/>
      </c>
      <c r="D19" s="226" t="str">
        <f>IF(B17&lt;&gt;"",HYPERLINK(B17,IF(B18&lt;&gt;"",B18,B17)),"")</f>
        <v/>
      </c>
      <c r="E19" s="227"/>
      <c r="F19" s="227"/>
      <c r="G19" s="11"/>
    </row>
    <row r="20" spans="1:7" ht="21.95" customHeight="1" x14ac:dyDescent="0.25">
      <c r="A20" s="8" t="s">
        <v>5484</v>
      </c>
      <c r="B20" s="9"/>
      <c r="C20" s="10" t="str">
        <f t="shared" si="0"/>
        <v/>
      </c>
      <c r="D20" s="226" t="str">
        <f>IF(B19&lt;&gt;"",HYPERLINK(B19,IF(B20&lt;&gt;"",B20,B19)),"")</f>
        <v/>
      </c>
      <c r="E20" s="227"/>
      <c r="F20" s="227"/>
      <c r="G20" s="11"/>
    </row>
    <row r="21" spans="1:7" ht="21.95" customHeight="1" x14ac:dyDescent="0.25">
      <c r="A21" s="8" t="s">
        <v>5485</v>
      </c>
      <c r="B21" s="9"/>
      <c r="C21" s="10" t="str">
        <f t="shared" si="0"/>
        <v/>
      </c>
      <c r="D21" s="226" t="str">
        <f>IF(B21&lt;&gt;"",HYPERLINK(B21,IF(B22&lt;&gt;"",B22,B21)),"")</f>
        <v/>
      </c>
      <c r="E21" s="227"/>
      <c r="F21" s="227"/>
      <c r="G21" s="11"/>
    </row>
    <row r="22" spans="1:7" ht="21" customHeight="1" x14ac:dyDescent="0.25">
      <c r="A22" s="8" t="s">
        <v>5486</v>
      </c>
      <c r="B22" s="9"/>
      <c r="C22" s="222" t="str">
        <f>CONFIG_DOC_NAME</f>
        <v>CLP-002: Community Lending Programs Application Form</v>
      </c>
      <c r="D22" s="223"/>
      <c r="E22" s="223"/>
      <c r="F22" s="223"/>
      <c r="G22" s="223"/>
    </row>
  </sheetData>
  <sheetProtection algorithmName="SHA-512" hashValue="2r0C6w490MZuEgwTl62Vzefe+bajLFl4sWGzlE2tWULk1hFvmCD9EcOVxGQiMfvmGN+RlQhyu9TjSKNGbmE/1w==" saltValue="0tmu/JrFnMo44fcbF+lSYA==" spinCount="100000" sheet="1" objects="1" scenarios="1"/>
  <mergeCells count="12">
    <mergeCell ref="D4:F4"/>
    <mergeCell ref="D7:F7"/>
    <mergeCell ref="E9:E10"/>
    <mergeCell ref="C22:G22"/>
    <mergeCell ref="D13:F13"/>
    <mergeCell ref="C15:G15"/>
    <mergeCell ref="D16:F16"/>
    <mergeCell ref="D17:F17"/>
    <mergeCell ref="D18:F18"/>
    <mergeCell ref="D19:F19"/>
    <mergeCell ref="D20:F20"/>
    <mergeCell ref="D21:F21"/>
  </mergeCells>
  <conditionalFormatting sqref="C16">
    <cfRule type="iconSet" priority="2">
      <iconSet iconSet="4RedToBlack" showValue="0">
        <cfvo type="percent" val="0"/>
        <cfvo type="num" val="0"/>
        <cfvo type="num" val="1"/>
        <cfvo type="num" val="2"/>
      </iconSet>
    </cfRule>
  </conditionalFormatting>
  <conditionalFormatting sqref="C17:C21">
    <cfRule type="iconSet" priority="1">
      <iconSet iconSet="4RedToBlack" showValue="0">
        <cfvo type="percent" val="0"/>
        <cfvo type="num" val="0"/>
        <cfvo type="num" val="1"/>
        <cfvo type="num" val="2"/>
      </iconSet>
    </cfRule>
  </conditionalFormatting>
  <conditionalFormatting sqref="D6:F7">
    <cfRule type="expression" dxfId="88" priority="5">
      <formula>($B$5&lt;&gt;TRUE)</formula>
    </cfRule>
  </conditionalFormatting>
  <conditionalFormatting sqref="E9:E10">
    <cfRule type="expression" dxfId="87" priority="6">
      <formula>($B$8="")</formula>
    </cfRule>
  </conditionalFormatting>
  <dataValidations count="2">
    <dataValidation type="list" allowBlank="1" showInputMessage="1" showErrorMessage="1" sqref="D4:F4" xr:uid="{2D2174F6-0BEA-4746-AD81-3B7D4F85904D}">
      <formula1>RANGE_LOOKUP_PROGRAM_DESCRIPTIONS</formula1>
    </dataValidation>
    <dataValidation type="list" allowBlank="1" showInputMessage="1" showErrorMessage="1" sqref="D7:F7" xr:uid="{7EE7A532-BE94-4684-98BD-873E50EDD836}">
      <formula1>RANGE_LOOKUP_DRFLOANTYPE_DESCRIPTIONS</formula1>
    </dataValidation>
  </dataValidations>
  <hyperlinks>
    <hyperlink ref="B11" r:id="rId1" xr:uid="{422E3552-39CC-4E7F-8487-2887FCCB206A}"/>
    <hyperlink ref="B15" r:id="rId2" xr:uid="{A11E8168-AFB1-4B44-8E9E-B203F608979E}"/>
    <hyperlink ref="B13" r:id="rId3" xr:uid="{3ACEAFF3-5475-4563-A053-2ACB8DCAC2D7}"/>
  </hyperlinks>
  <pageMargins left="0.7" right="0.7" top="0.75" bottom="0.75" header="0.3" footer="0.3"/>
  <pageSetup scale="72" fitToHeight="0" orientation="portrait" verticalDpi="0"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65707-F865-4AB9-A4AC-4B671E979544}">
  <sheetPr>
    <tabColor theme="8" tint="0.79998168889431442"/>
    <pageSetUpPr fitToPage="1"/>
  </sheetPr>
  <dimension ref="A1:AC21"/>
  <sheetViews>
    <sheetView showGridLines="0" showRowColHeaders="0" workbookViewId="0">
      <selection activeCell="B11" sqref="B11"/>
    </sheetView>
  </sheetViews>
  <sheetFormatPr defaultColWidth="0" defaultRowHeight="15" customHeight="1"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210"/>
      <c r="B1" s="211" t="str">
        <f>"Community Lending Programs (CLP): "&amp;ATTR_PROG_SHORTNAME&amp;" Application"</f>
        <v>Community Lending Programs (CLP):  Application</v>
      </c>
      <c r="C1" s="212"/>
      <c r="D1" s="213"/>
      <c r="E1" s="212"/>
      <c r="F1" s="213"/>
      <c r="G1" s="213"/>
      <c r="H1" s="214"/>
      <c r="I1" s="214"/>
      <c r="J1" s="16"/>
      <c r="K1" s="16"/>
      <c r="L1" s="16"/>
      <c r="M1" s="16"/>
      <c r="N1" s="16"/>
      <c r="O1" s="16"/>
      <c r="P1" s="16"/>
      <c r="Q1" s="16"/>
      <c r="R1" s="16"/>
      <c r="S1" s="16"/>
      <c r="T1" s="16"/>
      <c r="U1" s="16"/>
      <c r="V1" s="16"/>
      <c r="W1" s="16"/>
      <c r="X1" s="16"/>
      <c r="Y1" s="16"/>
      <c r="Z1" s="16"/>
      <c r="AA1" s="16"/>
      <c r="AB1" s="16"/>
    </row>
    <row r="2" spans="1:28" ht="8.1" customHeight="1" x14ac:dyDescent="0.25"/>
    <row r="3" spans="1:28" ht="20.100000000000001" customHeight="1" x14ac:dyDescent="0.25">
      <c r="A3" s="18"/>
      <c r="B3" s="37" t="s">
        <v>5558</v>
      </c>
      <c r="C3" s="21"/>
      <c r="D3" s="19"/>
      <c r="E3" s="21"/>
      <c r="F3" s="19"/>
      <c r="G3" s="19"/>
      <c r="H3" s="19"/>
      <c r="I3" s="19"/>
      <c r="J3" s="19"/>
      <c r="K3" s="19"/>
      <c r="L3" s="19"/>
      <c r="M3" s="19"/>
      <c r="N3" s="19"/>
      <c r="O3" s="19"/>
      <c r="P3" s="19"/>
      <c r="Q3" s="19"/>
      <c r="R3" s="19"/>
      <c r="S3" s="19"/>
      <c r="T3" s="19"/>
      <c r="U3" s="19"/>
      <c r="V3" s="19"/>
      <c r="W3" s="19"/>
      <c r="X3" s="19"/>
      <c r="Y3" s="19"/>
      <c r="Z3" s="19"/>
      <c r="AA3" s="19"/>
      <c r="AB3" s="19"/>
    </row>
    <row r="4" spans="1:28" ht="9.75" customHeight="1" x14ac:dyDescent="0.25"/>
    <row r="5" spans="1:28" ht="283.5" customHeight="1" x14ac:dyDescent="0.25">
      <c r="B5" s="279" t="s">
        <v>5772</v>
      </c>
      <c r="C5" s="279"/>
      <c r="D5" s="279"/>
      <c r="E5" s="279"/>
      <c r="F5" s="279"/>
      <c r="G5" s="279"/>
      <c r="H5" s="279"/>
    </row>
    <row r="6" spans="1:28" x14ac:dyDescent="0.25"/>
    <row r="7" spans="1:28" s="17" customFormat="1" ht="20.100000000000001" customHeight="1" x14ac:dyDescent="0.25">
      <c r="B7" s="51" t="s">
        <v>5559</v>
      </c>
    </row>
    <row r="8" spans="1:28" s="17" customFormat="1" ht="20.100000000000001" customHeight="1" x14ac:dyDescent="0.25">
      <c r="B8" s="276" t="e" cm="1">
        <f t="array" aca="1" ref="B8" ca="1">IF(INDIRECT(ATTR_APP_TAB_TARGET&amp;"!MEMBER_NAME")="","",INDIRECT(ATTR_APP_TAB_TARGET&amp;"!MEMBER_NAME"))</f>
        <v>#REF!</v>
      </c>
      <c r="C8" s="276"/>
      <c r="D8" s="276"/>
      <c r="E8" s="276"/>
      <c r="F8" s="276"/>
      <c r="G8" s="276"/>
      <c r="H8" s="276"/>
    </row>
    <row r="9" spans="1:28" s="17" customFormat="1" ht="20.100000000000001" customHeight="1" x14ac:dyDescent="0.25"/>
    <row r="10" spans="1:28" s="17" customFormat="1" ht="20.100000000000001" customHeight="1" x14ac:dyDescent="0.25">
      <c r="B10" s="51" t="s">
        <v>5550</v>
      </c>
      <c r="D10" s="51" t="s">
        <v>5560</v>
      </c>
      <c r="F10" s="51" t="s">
        <v>5561</v>
      </c>
      <c r="H10" s="51" t="s">
        <v>5451</v>
      </c>
    </row>
    <row r="11" spans="1:28" s="17" customFormat="1" ht="20.100000000000001" customHeight="1" x14ac:dyDescent="0.25">
      <c r="B11" s="52"/>
      <c r="D11" s="52"/>
      <c r="F11" s="52"/>
      <c r="H11" s="53"/>
    </row>
    <row r="12" spans="1:28" ht="19.5" customHeight="1" x14ac:dyDescent="0.25"/>
    <row r="13" spans="1:28" ht="15" customHeight="1" x14ac:dyDescent="0.25">
      <c r="H13" s="277" t="str">
        <f>HYPERLINK("#"&amp;ATTR_APP_TAB_TARGET&amp;"!TARGET_TOP","Return to Application")</f>
        <v>Return to Application</v>
      </c>
    </row>
    <row r="14" spans="1:28" ht="15" customHeight="1" x14ac:dyDescent="0.25">
      <c r="H14" s="278"/>
    </row>
    <row r="15" spans="1:28" x14ac:dyDescent="0.25"/>
    <row r="17" customFormat="1" ht="15" hidden="1" customHeight="1" x14ac:dyDescent="0.25"/>
    <row r="18" customFormat="1" ht="15" hidden="1" customHeight="1" x14ac:dyDescent="0.25"/>
    <row r="19" customFormat="1" ht="15" hidden="1" customHeight="1" x14ac:dyDescent="0.25"/>
    <row r="20" customFormat="1" ht="15" hidden="1" customHeight="1" x14ac:dyDescent="0.25"/>
    <row r="21" customFormat="1" ht="15" hidden="1" customHeight="1" x14ac:dyDescent="0.25"/>
  </sheetData>
  <sheetProtection algorithmName="SHA-512" hashValue="aWJcTLYvYJCY0jTa9Ur3uDjYXeid+5MMIY8LU/kSE+dUCpZQtyhza2LETar5myeECUiTxsRb0gEXI+juf2YZbg==" saltValue="ykJ4P4hFRwaSWNlejXGTog=="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D57E-BC1E-4B53-98DF-3FFC0240F9C0}">
  <sheetPr>
    <tabColor theme="9" tint="0.79998168889431442"/>
  </sheetPr>
  <dimension ref="A1:L1001"/>
  <sheetViews>
    <sheetView showGridLines="0" showRowColHeaders="0" workbookViewId="0">
      <pane ySplit="9" topLeftCell="A10" activePane="bottomLeft" state="frozen"/>
      <selection pane="bottomLeft" activeCell="D10" sqref="D10"/>
    </sheetView>
  </sheetViews>
  <sheetFormatPr defaultColWidth="0" defaultRowHeight="15" x14ac:dyDescent="0.25"/>
  <cols>
    <col min="1" max="1" width="1.28515625" customWidth="1"/>
    <col min="2" max="2" width="12.42578125" customWidth="1"/>
    <col min="3" max="3" width="8.28515625" style="90" customWidth="1"/>
    <col min="4" max="4" width="35" customWidth="1"/>
    <col min="5" max="5" width="20.42578125" customWidth="1"/>
    <col min="6" max="6" width="23" customWidth="1"/>
    <col min="7" max="7" width="23.42578125" customWidth="1"/>
    <col min="8" max="8" width="29.7109375" customWidth="1"/>
    <col min="9" max="9" width="28" hidden="1" customWidth="1"/>
    <col min="10" max="10" width="16" hidden="1" customWidth="1"/>
    <col min="11" max="11" width="15.42578125" hidden="1" customWidth="1"/>
    <col min="12" max="12" width="1.7109375" customWidth="1"/>
    <col min="13" max="16384" width="12.85546875" hidden="1"/>
  </cols>
  <sheetData>
    <row r="1" spans="1:12" ht="22.5" customHeight="1" x14ac:dyDescent="0.25">
      <c r="A1" s="210"/>
      <c r="B1" s="211" t="str">
        <f>"Community Lending Programs (CLP): "&amp;ATTR_PROG_SHORTNAME&amp;" Application"</f>
        <v>Community Lending Programs (CLP):  Application</v>
      </c>
      <c r="C1" s="216"/>
      <c r="D1" s="212"/>
      <c r="E1" s="213"/>
      <c r="F1" s="212"/>
      <c r="G1" s="213"/>
      <c r="H1" s="213"/>
      <c r="I1" s="213"/>
      <c r="J1" s="213"/>
      <c r="K1" s="213"/>
      <c r="L1" s="213"/>
    </row>
    <row r="2" spans="1:12" ht="8.1" customHeight="1" x14ac:dyDescent="0.25"/>
    <row r="3" spans="1:12" ht="20.100000000000001" customHeight="1" x14ac:dyDescent="0.25">
      <c r="A3" s="18"/>
      <c r="B3" s="37" t="s">
        <v>5573</v>
      </c>
      <c r="C3" s="91"/>
      <c r="D3" s="21"/>
      <c r="E3" s="19"/>
      <c r="F3" s="21"/>
      <c r="G3" s="19"/>
      <c r="H3" s="19"/>
      <c r="I3" s="19"/>
      <c r="J3" s="19"/>
      <c r="K3" s="19"/>
      <c r="L3" s="19"/>
    </row>
    <row r="4" spans="1:12" ht="25.5" customHeight="1" x14ac:dyDescent="0.25">
      <c r="A4" s="66"/>
      <c r="B4" s="67" t="s">
        <v>5564</v>
      </c>
      <c r="C4" s="68">
        <v>1</v>
      </c>
      <c r="D4" s="69" t="s">
        <v>5562</v>
      </c>
      <c r="E4" s="68">
        <v>0</v>
      </c>
      <c r="F4" s="69" t="s">
        <v>5563</v>
      </c>
      <c r="G4" s="68">
        <v>-1</v>
      </c>
      <c r="H4" s="69" t="s">
        <v>5528</v>
      </c>
      <c r="I4" s="68"/>
      <c r="J4" s="69"/>
      <c r="K4" s="66"/>
      <c r="L4" s="66"/>
    </row>
    <row r="5" spans="1:12" ht="9.75" customHeight="1" x14ac:dyDescent="0.25"/>
    <row r="6" spans="1:12" ht="27" customHeight="1" x14ac:dyDescent="0.25">
      <c r="H6" s="100" t="str">
        <f>HYPERLINK("#"&amp;ATTR_APP_TAB_TARGET&amp;"!TARGET_TOP_QUALMETHODSELECTION","Return to Application")</f>
        <v>Return to Application</v>
      </c>
    </row>
    <row r="7" spans="1:12" ht="9.75" customHeight="1" x14ac:dyDescent="0.25"/>
    <row r="8" spans="1:12" ht="26.25" customHeight="1" x14ac:dyDescent="0.25">
      <c r="B8" s="71" t="s">
        <v>5518</v>
      </c>
      <c r="C8" s="71" t="s">
        <v>5519</v>
      </c>
      <c r="D8" s="83" t="s">
        <v>5581</v>
      </c>
      <c r="E8" s="72" t="s">
        <v>5582</v>
      </c>
      <c r="F8" s="72" t="s">
        <v>5583</v>
      </c>
      <c r="G8" s="72" t="s">
        <v>5574</v>
      </c>
      <c r="H8" s="72" t="s">
        <v>5575</v>
      </c>
      <c r="I8" s="244" t="s">
        <v>5593</v>
      </c>
      <c r="J8" s="245"/>
      <c r="K8" s="246"/>
    </row>
    <row r="9" spans="1:12" hidden="1" x14ac:dyDescent="0.25">
      <c r="B9" s="23" t="s">
        <v>5491</v>
      </c>
      <c r="C9" s="92" t="s">
        <v>5515</v>
      </c>
      <c r="D9" s="23" t="s">
        <v>5576</v>
      </c>
      <c r="E9" s="23" t="s">
        <v>5577</v>
      </c>
      <c r="F9" s="23" t="s">
        <v>5578</v>
      </c>
      <c r="G9" s="23" t="s">
        <v>5579</v>
      </c>
      <c r="H9" s="23" t="s">
        <v>5580</v>
      </c>
      <c r="I9" s="23" t="s">
        <v>5510</v>
      </c>
      <c r="J9" s="23" t="s">
        <v>5511</v>
      </c>
      <c r="K9" s="23" t="s">
        <v>5512</v>
      </c>
    </row>
    <row r="10" spans="1:12" s="17" customFormat="1" ht="20.100000000000001" customHeight="1" x14ac:dyDescent="0.25">
      <c r="B10" s="25" t="str">
        <f>IF(TBL_QUAL_RENTROLL_UNITS[[#This Row],[RECORD_STARTED]],IF(TBL_QUAL_RENTROLL_UNITS[[#This Row],[ERROR_COUNT]]&gt;0,-1,IF(TBL_QUAL_RENTROLL_UNITS[[#This Row],[REQ_FIELDS_POPULATED]],1,0)),"")</f>
        <v/>
      </c>
      <c r="C10" s="93">
        <f>ROW()-ROW(TBL_QUAL_RENTROLL_UNITS[[#Headers],[ROW_ID]])</f>
        <v>1</v>
      </c>
      <c r="D10" s="82"/>
      <c r="E10" s="39"/>
      <c r="F10" s="33"/>
      <c r="G10" s="84" t="str">
        <f>IFERROR(INDEX(TBL_CIPDRFRESI_LOANPOOL[QUAL_MRA_RAC],MATCH(TBL_QUAL_RENTROLL_UNITS[[#This Row],[RENTROLL_LOAN_ID_PROP_ADDR]],TBL_CIPDRFRESI_LOANPOOL[LOAN_ID_PROP_ADDR],0)),"")</f>
        <v/>
      </c>
      <c r="H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 s="36" t="b">
        <f>CONCATENATE(TBL_QUAL_RENTROLL_UNITS[[#This Row],[RENTROLL_LOAN_ID_PROP_ADDR]],TBL_QUAL_RENTROLL_UNITS[[#This Row],[RENTROLL_UNIT]],TBL_QUAL_RENTROLL_UNITS[[#This Row],[RENTROLL_AMOUNT]])&lt;&gt;""</f>
        <v>0</v>
      </c>
      <c r="J10" s="36" t="b">
        <f>AND(TBL_QUAL_RENTROLL_UNITS[[#This Row],[RENTROLL_LOAN_ID_PROP_ADDR]]&lt;&gt;"",TBL_QUAL_RENTROLL_UNITS[[#This Row],[RENTROLL_UNIT]]&lt;&gt;"",TBL_QUAL_RENTROLL_UNITS[[#This Row],[RENTROLL_AMOUNT]]&lt;&gt;"")</f>
        <v>0</v>
      </c>
      <c r="K10" s="36">
        <f>SUM(
IF(AND(TBL_QUAL_RENTROLL_UNITS[[#This Row],[RENTROLL_LOAN_ID_PROP_ADDR]]&lt;&gt;"",NOT(ISNUMBER(MATCH(TBL_QUAL_RENTROLL_UNITS[[#This Row],[RENTROLL_LOAN_ID_PROP_ADDR]],RANGE_LOOKUP_CIPDRF_LOANLIST,0)))),1,0)
)</f>
        <v>0</v>
      </c>
    </row>
    <row r="11" spans="1:12" ht="20.100000000000001" customHeight="1" x14ac:dyDescent="0.25">
      <c r="B11" s="25" t="str">
        <f>IF(TBL_QUAL_RENTROLL_UNITS[[#This Row],[RECORD_STARTED]],IF(TBL_QUAL_RENTROLL_UNITS[[#This Row],[ERROR_COUNT]]&gt;0,-1,IF(TBL_QUAL_RENTROLL_UNITS[[#This Row],[REQ_FIELDS_POPULATED]],1,0)),"")</f>
        <v/>
      </c>
      <c r="C11" s="94">
        <f>ROW()-ROW(TBL_QUAL_RENTROLL_UNITS[[#Headers],[ROW_ID]])</f>
        <v>2</v>
      </c>
      <c r="D11" s="82"/>
      <c r="E11" s="39"/>
      <c r="F11" s="33"/>
      <c r="G11" s="84" t="str">
        <f>IFERROR(INDEX(TBL_CIPDRFRESI_LOANPOOL[QUAL_MRA_RAC],MATCH(TBL_QUAL_RENTROLL_UNITS[[#This Row],[RENTROLL_LOAN_ID_PROP_ADDR]],TBL_CIPDRFRESI_LOANPOOL[LOAN_ID_PROP_ADDR],0)),"")</f>
        <v/>
      </c>
      <c r="H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 s="36" t="b">
        <f>CONCATENATE(TBL_QUAL_RENTROLL_UNITS[[#This Row],[RENTROLL_LOAN_ID_PROP_ADDR]],TBL_QUAL_RENTROLL_UNITS[[#This Row],[RENTROLL_UNIT]],TBL_QUAL_RENTROLL_UNITS[[#This Row],[RENTROLL_AMOUNT]])&lt;&gt;""</f>
        <v>0</v>
      </c>
      <c r="J11" s="36" t="b">
        <f>AND(TBL_QUAL_RENTROLL_UNITS[[#This Row],[RENTROLL_LOAN_ID_PROP_ADDR]]&lt;&gt;"",TBL_QUAL_RENTROLL_UNITS[[#This Row],[RENTROLL_UNIT]]&lt;&gt;"",TBL_QUAL_RENTROLL_UNITS[[#This Row],[RENTROLL_AMOUNT]]&lt;&gt;"")</f>
        <v>0</v>
      </c>
      <c r="K11" s="36">
        <f>SUM(
IF(AND(TBL_QUAL_RENTROLL_UNITS[[#This Row],[RENTROLL_LOAN_ID_PROP_ADDR]]&lt;&gt;"",NOT(ISNUMBER(MATCH(TBL_QUAL_RENTROLL_UNITS[[#This Row],[RENTROLL_LOAN_ID_PROP_ADDR]],RANGE_LOOKUP_CIPDRF_LOANLIST,0)))),1,0)
)</f>
        <v>0</v>
      </c>
    </row>
    <row r="12" spans="1:12" ht="20.100000000000001" customHeight="1" x14ac:dyDescent="0.25">
      <c r="B12" s="25" t="str">
        <f>IF(TBL_QUAL_RENTROLL_UNITS[[#This Row],[RECORD_STARTED]],IF(TBL_QUAL_RENTROLL_UNITS[[#This Row],[ERROR_COUNT]]&gt;0,-1,IF(TBL_QUAL_RENTROLL_UNITS[[#This Row],[REQ_FIELDS_POPULATED]],1,0)),"")</f>
        <v/>
      </c>
      <c r="C12" s="94">
        <f>ROW()-ROW(TBL_QUAL_RENTROLL_UNITS[[#Headers],[ROW_ID]])</f>
        <v>3</v>
      </c>
      <c r="D12" s="82"/>
      <c r="E12" s="39"/>
      <c r="F12" s="33"/>
      <c r="G12" s="84" t="str">
        <f>IFERROR(INDEX(TBL_CIPDRFRESI_LOANPOOL[QUAL_MRA_RAC],MATCH(TBL_QUAL_RENTROLL_UNITS[[#This Row],[RENTROLL_LOAN_ID_PROP_ADDR]],TBL_CIPDRFRESI_LOANPOOL[LOAN_ID_PROP_ADDR],0)),"")</f>
        <v/>
      </c>
      <c r="H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 s="36" t="b">
        <f>CONCATENATE(TBL_QUAL_RENTROLL_UNITS[[#This Row],[RENTROLL_LOAN_ID_PROP_ADDR]],TBL_QUAL_RENTROLL_UNITS[[#This Row],[RENTROLL_UNIT]],TBL_QUAL_RENTROLL_UNITS[[#This Row],[RENTROLL_AMOUNT]])&lt;&gt;""</f>
        <v>0</v>
      </c>
      <c r="J12" s="36" t="b">
        <f>AND(TBL_QUAL_RENTROLL_UNITS[[#This Row],[RENTROLL_LOAN_ID_PROP_ADDR]]&lt;&gt;"",TBL_QUAL_RENTROLL_UNITS[[#This Row],[RENTROLL_UNIT]]&lt;&gt;"",TBL_QUAL_RENTROLL_UNITS[[#This Row],[RENTROLL_AMOUNT]]&lt;&gt;"")</f>
        <v>0</v>
      </c>
      <c r="K12" s="36">
        <f>SUM(
IF(AND(TBL_QUAL_RENTROLL_UNITS[[#This Row],[RENTROLL_LOAN_ID_PROP_ADDR]]&lt;&gt;"",NOT(ISNUMBER(MATCH(TBL_QUAL_RENTROLL_UNITS[[#This Row],[RENTROLL_LOAN_ID_PROP_ADDR]],RANGE_LOOKUP_CIPDRF_LOANLIST,0)))),1,0)
)</f>
        <v>0</v>
      </c>
    </row>
    <row r="13" spans="1:12" ht="20.100000000000001" customHeight="1" x14ac:dyDescent="0.25">
      <c r="B13" s="25" t="str">
        <f>IF(TBL_QUAL_RENTROLL_UNITS[[#This Row],[RECORD_STARTED]],IF(TBL_QUAL_RENTROLL_UNITS[[#This Row],[ERROR_COUNT]]&gt;0,-1,IF(TBL_QUAL_RENTROLL_UNITS[[#This Row],[REQ_FIELDS_POPULATED]],1,0)),"")</f>
        <v/>
      </c>
      <c r="C13" s="94">
        <f>ROW()-ROW(TBL_QUAL_RENTROLL_UNITS[[#Headers],[ROW_ID]])</f>
        <v>4</v>
      </c>
      <c r="D13" s="82"/>
      <c r="E13" s="39"/>
      <c r="F13" s="33"/>
      <c r="G13" s="84" t="str">
        <f>IFERROR(INDEX(TBL_CIPDRFRESI_LOANPOOL[QUAL_MRA_RAC],MATCH(TBL_QUAL_RENTROLL_UNITS[[#This Row],[RENTROLL_LOAN_ID_PROP_ADDR]],TBL_CIPDRFRESI_LOANPOOL[LOAN_ID_PROP_ADDR],0)),"")</f>
        <v/>
      </c>
      <c r="H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 s="36" t="b">
        <f>CONCATENATE(TBL_QUAL_RENTROLL_UNITS[[#This Row],[RENTROLL_LOAN_ID_PROP_ADDR]],TBL_QUAL_RENTROLL_UNITS[[#This Row],[RENTROLL_UNIT]],TBL_QUAL_RENTROLL_UNITS[[#This Row],[RENTROLL_AMOUNT]])&lt;&gt;""</f>
        <v>0</v>
      </c>
      <c r="J13" s="36" t="b">
        <f>AND(TBL_QUAL_RENTROLL_UNITS[[#This Row],[RENTROLL_LOAN_ID_PROP_ADDR]]&lt;&gt;"",TBL_QUAL_RENTROLL_UNITS[[#This Row],[RENTROLL_UNIT]]&lt;&gt;"",TBL_QUAL_RENTROLL_UNITS[[#This Row],[RENTROLL_AMOUNT]]&lt;&gt;"")</f>
        <v>0</v>
      </c>
      <c r="K13" s="36">
        <f>SUM(
IF(AND(TBL_QUAL_RENTROLL_UNITS[[#This Row],[RENTROLL_LOAN_ID_PROP_ADDR]]&lt;&gt;"",NOT(ISNUMBER(MATCH(TBL_QUAL_RENTROLL_UNITS[[#This Row],[RENTROLL_LOAN_ID_PROP_ADDR]],RANGE_LOOKUP_CIPDRF_LOANLIST,0)))),1,0)
)</f>
        <v>0</v>
      </c>
    </row>
    <row r="14" spans="1:12" ht="20.100000000000001" customHeight="1" x14ac:dyDescent="0.25">
      <c r="B14" s="25" t="str">
        <f>IF(TBL_QUAL_RENTROLL_UNITS[[#This Row],[RECORD_STARTED]],IF(TBL_QUAL_RENTROLL_UNITS[[#This Row],[ERROR_COUNT]]&gt;0,-1,IF(TBL_QUAL_RENTROLL_UNITS[[#This Row],[REQ_FIELDS_POPULATED]],1,0)),"")</f>
        <v/>
      </c>
      <c r="C14" s="94">
        <f>ROW()-ROW(TBL_QUAL_RENTROLL_UNITS[[#Headers],[ROW_ID]])</f>
        <v>5</v>
      </c>
      <c r="D14" s="82"/>
      <c r="E14" s="39"/>
      <c r="F14" s="33"/>
      <c r="G14" s="84" t="str">
        <f>IFERROR(INDEX(TBL_CIPDRFRESI_LOANPOOL[QUAL_MRA_RAC],MATCH(TBL_QUAL_RENTROLL_UNITS[[#This Row],[RENTROLL_LOAN_ID_PROP_ADDR]],TBL_CIPDRFRESI_LOANPOOL[LOAN_ID_PROP_ADDR],0)),"")</f>
        <v/>
      </c>
      <c r="H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 s="36" t="b">
        <f>CONCATENATE(TBL_QUAL_RENTROLL_UNITS[[#This Row],[RENTROLL_LOAN_ID_PROP_ADDR]],TBL_QUAL_RENTROLL_UNITS[[#This Row],[RENTROLL_UNIT]],TBL_QUAL_RENTROLL_UNITS[[#This Row],[RENTROLL_AMOUNT]])&lt;&gt;""</f>
        <v>0</v>
      </c>
      <c r="J14" s="36" t="b">
        <f>AND(TBL_QUAL_RENTROLL_UNITS[[#This Row],[RENTROLL_LOAN_ID_PROP_ADDR]]&lt;&gt;"",TBL_QUAL_RENTROLL_UNITS[[#This Row],[RENTROLL_UNIT]]&lt;&gt;"",TBL_QUAL_RENTROLL_UNITS[[#This Row],[RENTROLL_AMOUNT]]&lt;&gt;"")</f>
        <v>0</v>
      </c>
      <c r="K14" s="36">
        <f>SUM(
IF(AND(TBL_QUAL_RENTROLL_UNITS[[#This Row],[RENTROLL_LOAN_ID_PROP_ADDR]]&lt;&gt;"",NOT(ISNUMBER(MATCH(TBL_QUAL_RENTROLL_UNITS[[#This Row],[RENTROLL_LOAN_ID_PROP_ADDR]],RANGE_LOOKUP_CIPDRF_LOANLIST,0)))),1,0)
)</f>
        <v>0</v>
      </c>
    </row>
    <row r="15" spans="1:12" ht="20.100000000000001" customHeight="1" x14ac:dyDescent="0.25">
      <c r="B15" s="25" t="str">
        <f>IF(TBL_QUAL_RENTROLL_UNITS[[#This Row],[RECORD_STARTED]],IF(TBL_QUAL_RENTROLL_UNITS[[#This Row],[ERROR_COUNT]]&gt;0,-1,IF(TBL_QUAL_RENTROLL_UNITS[[#This Row],[REQ_FIELDS_POPULATED]],1,0)),"")</f>
        <v/>
      </c>
      <c r="C15" s="94">
        <f>ROW()-ROW(TBL_QUAL_RENTROLL_UNITS[[#Headers],[ROW_ID]])</f>
        <v>6</v>
      </c>
      <c r="D15" s="82"/>
      <c r="E15" s="39"/>
      <c r="F15" s="33"/>
      <c r="G15" s="84" t="str">
        <f>IFERROR(INDEX(TBL_CIPDRFRESI_LOANPOOL[QUAL_MRA_RAC],MATCH(TBL_QUAL_RENTROLL_UNITS[[#This Row],[RENTROLL_LOAN_ID_PROP_ADDR]],TBL_CIPDRFRESI_LOANPOOL[LOAN_ID_PROP_ADDR],0)),"")</f>
        <v/>
      </c>
      <c r="H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 s="36" t="b">
        <f>CONCATENATE(TBL_QUAL_RENTROLL_UNITS[[#This Row],[RENTROLL_LOAN_ID_PROP_ADDR]],TBL_QUAL_RENTROLL_UNITS[[#This Row],[RENTROLL_UNIT]],TBL_QUAL_RENTROLL_UNITS[[#This Row],[RENTROLL_AMOUNT]])&lt;&gt;""</f>
        <v>0</v>
      </c>
      <c r="J15" s="36" t="b">
        <f>AND(TBL_QUAL_RENTROLL_UNITS[[#This Row],[RENTROLL_LOAN_ID_PROP_ADDR]]&lt;&gt;"",TBL_QUAL_RENTROLL_UNITS[[#This Row],[RENTROLL_UNIT]]&lt;&gt;"",TBL_QUAL_RENTROLL_UNITS[[#This Row],[RENTROLL_AMOUNT]]&lt;&gt;"")</f>
        <v>0</v>
      </c>
      <c r="K15" s="36">
        <f>SUM(
IF(AND(TBL_QUAL_RENTROLL_UNITS[[#This Row],[RENTROLL_LOAN_ID_PROP_ADDR]]&lt;&gt;"",NOT(ISNUMBER(MATCH(TBL_QUAL_RENTROLL_UNITS[[#This Row],[RENTROLL_LOAN_ID_PROP_ADDR]],RANGE_LOOKUP_CIPDRF_LOANLIST,0)))),1,0)
)</f>
        <v>0</v>
      </c>
    </row>
    <row r="16" spans="1:12" ht="20.100000000000001" customHeight="1" x14ac:dyDescent="0.25">
      <c r="B16" s="25" t="str">
        <f>IF(TBL_QUAL_RENTROLL_UNITS[[#This Row],[RECORD_STARTED]],IF(TBL_QUAL_RENTROLL_UNITS[[#This Row],[ERROR_COUNT]]&gt;0,-1,IF(TBL_QUAL_RENTROLL_UNITS[[#This Row],[REQ_FIELDS_POPULATED]],1,0)),"")</f>
        <v/>
      </c>
      <c r="C16" s="94">
        <f>ROW()-ROW(TBL_QUAL_RENTROLL_UNITS[[#Headers],[ROW_ID]])</f>
        <v>7</v>
      </c>
      <c r="D16" s="82"/>
      <c r="E16" s="39"/>
      <c r="F16" s="33"/>
      <c r="G16" s="84" t="str">
        <f>IFERROR(INDEX(TBL_CIPDRFRESI_LOANPOOL[QUAL_MRA_RAC],MATCH(TBL_QUAL_RENTROLL_UNITS[[#This Row],[RENTROLL_LOAN_ID_PROP_ADDR]],TBL_CIPDRFRESI_LOANPOOL[LOAN_ID_PROP_ADDR],0)),"")</f>
        <v/>
      </c>
      <c r="H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 s="36" t="b">
        <f>CONCATENATE(TBL_QUAL_RENTROLL_UNITS[[#This Row],[RENTROLL_LOAN_ID_PROP_ADDR]],TBL_QUAL_RENTROLL_UNITS[[#This Row],[RENTROLL_UNIT]],TBL_QUAL_RENTROLL_UNITS[[#This Row],[RENTROLL_AMOUNT]])&lt;&gt;""</f>
        <v>0</v>
      </c>
      <c r="J16" s="36" t="b">
        <f>AND(TBL_QUAL_RENTROLL_UNITS[[#This Row],[RENTROLL_LOAN_ID_PROP_ADDR]]&lt;&gt;"",TBL_QUAL_RENTROLL_UNITS[[#This Row],[RENTROLL_UNIT]]&lt;&gt;"",TBL_QUAL_RENTROLL_UNITS[[#This Row],[RENTROLL_AMOUNT]]&lt;&gt;"")</f>
        <v>0</v>
      </c>
      <c r="K16" s="36">
        <f>SUM(
IF(AND(TBL_QUAL_RENTROLL_UNITS[[#This Row],[RENTROLL_LOAN_ID_PROP_ADDR]]&lt;&gt;"",NOT(ISNUMBER(MATCH(TBL_QUAL_RENTROLL_UNITS[[#This Row],[RENTROLL_LOAN_ID_PROP_ADDR]],RANGE_LOOKUP_CIPDRF_LOANLIST,0)))),1,0)
)</f>
        <v>0</v>
      </c>
    </row>
    <row r="17" spans="2:11" ht="20.100000000000001" customHeight="1" x14ac:dyDescent="0.25">
      <c r="B17" s="25" t="str">
        <f>IF(TBL_QUAL_RENTROLL_UNITS[[#This Row],[RECORD_STARTED]],IF(TBL_QUAL_RENTROLL_UNITS[[#This Row],[ERROR_COUNT]]&gt;0,-1,IF(TBL_QUAL_RENTROLL_UNITS[[#This Row],[REQ_FIELDS_POPULATED]],1,0)),"")</f>
        <v/>
      </c>
      <c r="C17" s="94">
        <f>ROW()-ROW(TBL_QUAL_RENTROLL_UNITS[[#Headers],[ROW_ID]])</f>
        <v>8</v>
      </c>
      <c r="D17" s="82"/>
      <c r="E17" s="39"/>
      <c r="F17" s="33"/>
      <c r="G17" s="84" t="str">
        <f>IFERROR(INDEX(TBL_CIPDRFRESI_LOANPOOL[QUAL_MRA_RAC],MATCH(TBL_QUAL_RENTROLL_UNITS[[#This Row],[RENTROLL_LOAN_ID_PROP_ADDR]],TBL_CIPDRFRESI_LOANPOOL[LOAN_ID_PROP_ADDR],0)),"")</f>
        <v/>
      </c>
      <c r="H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 s="36" t="b">
        <f>CONCATENATE(TBL_QUAL_RENTROLL_UNITS[[#This Row],[RENTROLL_LOAN_ID_PROP_ADDR]],TBL_QUAL_RENTROLL_UNITS[[#This Row],[RENTROLL_UNIT]],TBL_QUAL_RENTROLL_UNITS[[#This Row],[RENTROLL_AMOUNT]])&lt;&gt;""</f>
        <v>0</v>
      </c>
      <c r="J17" s="36" t="b">
        <f>AND(TBL_QUAL_RENTROLL_UNITS[[#This Row],[RENTROLL_LOAN_ID_PROP_ADDR]]&lt;&gt;"",TBL_QUAL_RENTROLL_UNITS[[#This Row],[RENTROLL_UNIT]]&lt;&gt;"",TBL_QUAL_RENTROLL_UNITS[[#This Row],[RENTROLL_AMOUNT]]&lt;&gt;"")</f>
        <v>0</v>
      </c>
      <c r="K17" s="36">
        <f>SUM(
IF(AND(TBL_QUAL_RENTROLL_UNITS[[#This Row],[RENTROLL_LOAN_ID_PROP_ADDR]]&lt;&gt;"",NOT(ISNUMBER(MATCH(TBL_QUAL_RENTROLL_UNITS[[#This Row],[RENTROLL_LOAN_ID_PROP_ADDR]],RANGE_LOOKUP_CIPDRF_LOANLIST,0)))),1,0)
)</f>
        <v>0</v>
      </c>
    </row>
    <row r="18" spans="2:11" ht="20.100000000000001" customHeight="1" x14ac:dyDescent="0.25">
      <c r="B18" s="25" t="str">
        <f>IF(TBL_QUAL_RENTROLL_UNITS[[#This Row],[RECORD_STARTED]],IF(TBL_QUAL_RENTROLL_UNITS[[#This Row],[ERROR_COUNT]]&gt;0,-1,IF(TBL_QUAL_RENTROLL_UNITS[[#This Row],[REQ_FIELDS_POPULATED]],1,0)),"")</f>
        <v/>
      </c>
      <c r="C18" s="94">
        <f>ROW()-ROW(TBL_QUAL_RENTROLL_UNITS[[#Headers],[ROW_ID]])</f>
        <v>9</v>
      </c>
      <c r="D18" s="82"/>
      <c r="E18" s="39"/>
      <c r="F18" s="33"/>
      <c r="G18" s="84" t="str">
        <f>IFERROR(INDEX(TBL_CIPDRFRESI_LOANPOOL[QUAL_MRA_RAC],MATCH(TBL_QUAL_RENTROLL_UNITS[[#This Row],[RENTROLL_LOAN_ID_PROP_ADDR]],TBL_CIPDRFRESI_LOANPOOL[LOAN_ID_PROP_ADDR],0)),"")</f>
        <v/>
      </c>
      <c r="H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 s="36" t="b">
        <f>CONCATENATE(TBL_QUAL_RENTROLL_UNITS[[#This Row],[RENTROLL_LOAN_ID_PROP_ADDR]],TBL_QUAL_RENTROLL_UNITS[[#This Row],[RENTROLL_UNIT]],TBL_QUAL_RENTROLL_UNITS[[#This Row],[RENTROLL_AMOUNT]])&lt;&gt;""</f>
        <v>0</v>
      </c>
      <c r="J18" s="36" t="b">
        <f>AND(TBL_QUAL_RENTROLL_UNITS[[#This Row],[RENTROLL_LOAN_ID_PROP_ADDR]]&lt;&gt;"",TBL_QUAL_RENTROLL_UNITS[[#This Row],[RENTROLL_UNIT]]&lt;&gt;"",TBL_QUAL_RENTROLL_UNITS[[#This Row],[RENTROLL_AMOUNT]]&lt;&gt;"")</f>
        <v>0</v>
      </c>
      <c r="K18" s="36">
        <f>SUM(
IF(AND(TBL_QUAL_RENTROLL_UNITS[[#This Row],[RENTROLL_LOAN_ID_PROP_ADDR]]&lt;&gt;"",NOT(ISNUMBER(MATCH(TBL_QUAL_RENTROLL_UNITS[[#This Row],[RENTROLL_LOAN_ID_PROP_ADDR]],RANGE_LOOKUP_CIPDRF_LOANLIST,0)))),1,0)
)</f>
        <v>0</v>
      </c>
    </row>
    <row r="19" spans="2:11" ht="20.100000000000001" customHeight="1" x14ac:dyDescent="0.25">
      <c r="B19" s="25" t="str">
        <f>IF(TBL_QUAL_RENTROLL_UNITS[[#This Row],[RECORD_STARTED]],IF(TBL_QUAL_RENTROLL_UNITS[[#This Row],[ERROR_COUNT]]&gt;0,-1,IF(TBL_QUAL_RENTROLL_UNITS[[#This Row],[REQ_FIELDS_POPULATED]],1,0)),"")</f>
        <v/>
      </c>
      <c r="C19" s="94">
        <f>ROW()-ROW(TBL_QUAL_RENTROLL_UNITS[[#Headers],[ROW_ID]])</f>
        <v>10</v>
      </c>
      <c r="D19" s="82"/>
      <c r="E19" s="39"/>
      <c r="F19" s="33"/>
      <c r="G19" s="84" t="str">
        <f>IFERROR(INDEX(TBL_CIPDRFRESI_LOANPOOL[QUAL_MRA_RAC],MATCH(TBL_QUAL_RENTROLL_UNITS[[#This Row],[RENTROLL_LOAN_ID_PROP_ADDR]],TBL_CIPDRFRESI_LOANPOOL[LOAN_ID_PROP_ADDR],0)),"")</f>
        <v/>
      </c>
      <c r="H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 s="36" t="b">
        <f>CONCATENATE(TBL_QUAL_RENTROLL_UNITS[[#This Row],[RENTROLL_LOAN_ID_PROP_ADDR]],TBL_QUAL_RENTROLL_UNITS[[#This Row],[RENTROLL_UNIT]],TBL_QUAL_RENTROLL_UNITS[[#This Row],[RENTROLL_AMOUNT]])&lt;&gt;""</f>
        <v>0</v>
      </c>
      <c r="J19" s="36" t="b">
        <f>AND(TBL_QUAL_RENTROLL_UNITS[[#This Row],[RENTROLL_LOAN_ID_PROP_ADDR]]&lt;&gt;"",TBL_QUAL_RENTROLL_UNITS[[#This Row],[RENTROLL_UNIT]]&lt;&gt;"",TBL_QUAL_RENTROLL_UNITS[[#This Row],[RENTROLL_AMOUNT]]&lt;&gt;"")</f>
        <v>0</v>
      </c>
      <c r="K19" s="36">
        <f>SUM(
IF(AND(TBL_QUAL_RENTROLL_UNITS[[#This Row],[RENTROLL_LOAN_ID_PROP_ADDR]]&lt;&gt;"",NOT(ISNUMBER(MATCH(TBL_QUAL_RENTROLL_UNITS[[#This Row],[RENTROLL_LOAN_ID_PROP_ADDR]],RANGE_LOOKUP_CIPDRF_LOANLIST,0)))),1,0)
)</f>
        <v>0</v>
      </c>
    </row>
    <row r="20" spans="2:11" ht="20.100000000000001" customHeight="1" x14ac:dyDescent="0.25">
      <c r="B20" s="25" t="str">
        <f>IF(TBL_QUAL_RENTROLL_UNITS[[#This Row],[RECORD_STARTED]],IF(TBL_QUAL_RENTROLL_UNITS[[#This Row],[ERROR_COUNT]]&gt;0,-1,IF(TBL_QUAL_RENTROLL_UNITS[[#This Row],[REQ_FIELDS_POPULATED]],1,0)),"")</f>
        <v/>
      </c>
      <c r="C20" s="94">
        <f>ROW()-ROW(TBL_QUAL_RENTROLL_UNITS[[#Headers],[ROW_ID]])</f>
        <v>11</v>
      </c>
      <c r="D20" s="82"/>
      <c r="E20" s="39"/>
      <c r="F20" s="33"/>
      <c r="G20" s="84" t="str">
        <f>IFERROR(INDEX(TBL_CIPDRFRESI_LOANPOOL[QUAL_MRA_RAC],MATCH(TBL_QUAL_RENTROLL_UNITS[[#This Row],[RENTROLL_LOAN_ID_PROP_ADDR]],TBL_CIPDRFRESI_LOANPOOL[LOAN_ID_PROP_ADDR],0)),"")</f>
        <v/>
      </c>
      <c r="H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 s="36" t="b">
        <f>CONCATENATE(TBL_QUAL_RENTROLL_UNITS[[#This Row],[RENTROLL_LOAN_ID_PROP_ADDR]],TBL_QUAL_RENTROLL_UNITS[[#This Row],[RENTROLL_UNIT]],TBL_QUAL_RENTROLL_UNITS[[#This Row],[RENTROLL_AMOUNT]])&lt;&gt;""</f>
        <v>0</v>
      </c>
      <c r="J20" s="36" t="b">
        <f>AND(TBL_QUAL_RENTROLL_UNITS[[#This Row],[RENTROLL_LOAN_ID_PROP_ADDR]]&lt;&gt;"",TBL_QUAL_RENTROLL_UNITS[[#This Row],[RENTROLL_UNIT]]&lt;&gt;"",TBL_QUAL_RENTROLL_UNITS[[#This Row],[RENTROLL_AMOUNT]]&lt;&gt;"")</f>
        <v>0</v>
      </c>
      <c r="K20" s="36">
        <f>SUM(
IF(AND(TBL_QUAL_RENTROLL_UNITS[[#This Row],[RENTROLL_LOAN_ID_PROP_ADDR]]&lt;&gt;"",NOT(ISNUMBER(MATCH(TBL_QUAL_RENTROLL_UNITS[[#This Row],[RENTROLL_LOAN_ID_PROP_ADDR]],RANGE_LOOKUP_CIPDRF_LOANLIST,0)))),1,0)
)</f>
        <v>0</v>
      </c>
    </row>
    <row r="21" spans="2:11" ht="20.100000000000001" customHeight="1" x14ac:dyDescent="0.25">
      <c r="B21" s="25" t="str">
        <f>IF(TBL_QUAL_RENTROLL_UNITS[[#This Row],[RECORD_STARTED]],IF(TBL_QUAL_RENTROLL_UNITS[[#This Row],[ERROR_COUNT]]&gt;0,-1,IF(TBL_QUAL_RENTROLL_UNITS[[#This Row],[REQ_FIELDS_POPULATED]],1,0)),"")</f>
        <v/>
      </c>
      <c r="C21" s="94">
        <f>ROW()-ROW(TBL_QUAL_RENTROLL_UNITS[[#Headers],[ROW_ID]])</f>
        <v>12</v>
      </c>
      <c r="D21" s="82"/>
      <c r="E21" s="39"/>
      <c r="F21" s="33"/>
      <c r="G21" s="84" t="str">
        <f>IFERROR(INDEX(TBL_CIPDRFRESI_LOANPOOL[QUAL_MRA_RAC],MATCH(TBL_QUAL_RENTROLL_UNITS[[#This Row],[RENTROLL_LOAN_ID_PROP_ADDR]],TBL_CIPDRFRESI_LOANPOOL[LOAN_ID_PROP_ADDR],0)),"")</f>
        <v/>
      </c>
      <c r="H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 s="36" t="b">
        <f>CONCATENATE(TBL_QUAL_RENTROLL_UNITS[[#This Row],[RENTROLL_LOAN_ID_PROP_ADDR]],TBL_QUAL_RENTROLL_UNITS[[#This Row],[RENTROLL_UNIT]],TBL_QUAL_RENTROLL_UNITS[[#This Row],[RENTROLL_AMOUNT]])&lt;&gt;""</f>
        <v>0</v>
      </c>
      <c r="J21" s="36" t="b">
        <f>AND(TBL_QUAL_RENTROLL_UNITS[[#This Row],[RENTROLL_LOAN_ID_PROP_ADDR]]&lt;&gt;"",TBL_QUAL_RENTROLL_UNITS[[#This Row],[RENTROLL_UNIT]]&lt;&gt;"",TBL_QUAL_RENTROLL_UNITS[[#This Row],[RENTROLL_AMOUNT]]&lt;&gt;"")</f>
        <v>0</v>
      </c>
      <c r="K21" s="36">
        <f>SUM(
IF(AND(TBL_QUAL_RENTROLL_UNITS[[#This Row],[RENTROLL_LOAN_ID_PROP_ADDR]]&lt;&gt;"",NOT(ISNUMBER(MATCH(TBL_QUAL_RENTROLL_UNITS[[#This Row],[RENTROLL_LOAN_ID_PROP_ADDR]],RANGE_LOOKUP_CIPDRF_LOANLIST,0)))),1,0)
)</f>
        <v>0</v>
      </c>
    </row>
    <row r="22" spans="2:11" ht="20.100000000000001" customHeight="1" x14ac:dyDescent="0.25">
      <c r="B22" s="25" t="str">
        <f>IF(TBL_QUAL_RENTROLL_UNITS[[#This Row],[RECORD_STARTED]],IF(TBL_QUAL_RENTROLL_UNITS[[#This Row],[ERROR_COUNT]]&gt;0,-1,IF(TBL_QUAL_RENTROLL_UNITS[[#This Row],[REQ_FIELDS_POPULATED]],1,0)),"")</f>
        <v/>
      </c>
      <c r="C22" s="94">
        <f>ROW()-ROW(TBL_QUAL_RENTROLL_UNITS[[#Headers],[ROW_ID]])</f>
        <v>13</v>
      </c>
      <c r="D22" s="82"/>
      <c r="E22" s="39"/>
      <c r="F22" s="33"/>
      <c r="G22" s="84" t="str">
        <f>IFERROR(INDEX(TBL_CIPDRFRESI_LOANPOOL[QUAL_MRA_RAC],MATCH(TBL_QUAL_RENTROLL_UNITS[[#This Row],[RENTROLL_LOAN_ID_PROP_ADDR]],TBL_CIPDRFRESI_LOANPOOL[LOAN_ID_PROP_ADDR],0)),"")</f>
        <v/>
      </c>
      <c r="H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 s="36" t="b">
        <f>CONCATENATE(TBL_QUAL_RENTROLL_UNITS[[#This Row],[RENTROLL_LOAN_ID_PROP_ADDR]],TBL_QUAL_RENTROLL_UNITS[[#This Row],[RENTROLL_UNIT]],TBL_QUAL_RENTROLL_UNITS[[#This Row],[RENTROLL_AMOUNT]])&lt;&gt;""</f>
        <v>0</v>
      </c>
      <c r="J22" s="36" t="b">
        <f>AND(TBL_QUAL_RENTROLL_UNITS[[#This Row],[RENTROLL_LOAN_ID_PROP_ADDR]]&lt;&gt;"",TBL_QUAL_RENTROLL_UNITS[[#This Row],[RENTROLL_UNIT]]&lt;&gt;"",TBL_QUAL_RENTROLL_UNITS[[#This Row],[RENTROLL_AMOUNT]]&lt;&gt;"")</f>
        <v>0</v>
      </c>
      <c r="K22" s="36">
        <f>SUM(
IF(AND(TBL_QUAL_RENTROLL_UNITS[[#This Row],[RENTROLL_LOAN_ID_PROP_ADDR]]&lt;&gt;"",NOT(ISNUMBER(MATCH(TBL_QUAL_RENTROLL_UNITS[[#This Row],[RENTROLL_LOAN_ID_PROP_ADDR]],RANGE_LOOKUP_CIPDRF_LOANLIST,0)))),1,0)
)</f>
        <v>0</v>
      </c>
    </row>
    <row r="23" spans="2:11" ht="20.100000000000001" customHeight="1" x14ac:dyDescent="0.25">
      <c r="B23" s="25" t="str">
        <f>IF(TBL_QUAL_RENTROLL_UNITS[[#This Row],[RECORD_STARTED]],IF(TBL_QUAL_RENTROLL_UNITS[[#This Row],[ERROR_COUNT]]&gt;0,-1,IF(TBL_QUAL_RENTROLL_UNITS[[#This Row],[REQ_FIELDS_POPULATED]],1,0)),"")</f>
        <v/>
      </c>
      <c r="C23" s="94">
        <f>ROW()-ROW(TBL_QUAL_RENTROLL_UNITS[[#Headers],[ROW_ID]])</f>
        <v>14</v>
      </c>
      <c r="D23" s="82"/>
      <c r="E23" s="39"/>
      <c r="F23" s="33"/>
      <c r="G23" s="84" t="str">
        <f>IFERROR(INDEX(TBL_CIPDRFRESI_LOANPOOL[QUAL_MRA_RAC],MATCH(TBL_QUAL_RENTROLL_UNITS[[#This Row],[RENTROLL_LOAN_ID_PROP_ADDR]],TBL_CIPDRFRESI_LOANPOOL[LOAN_ID_PROP_ADDR],0)),"")</f>
        <v/>
      </c>
      <c r="H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 s="36" t="b">
        <f>CONCATENATE(TBL_QUAL_RENTROLL_UNITS[[#This Row],[RENTROLL_LOAN_ID_PROP_ADDR]],TBL_QUAL_RENTROLL_UNITS[[#This Row],[RENTROLL_UNIT]],TBL_QUAL_RENTROLL_UNITS[[#This Row],[RENTROLL_AMOUNT]])&lt;&gt;""</f>
        <v>0</v>
      </c>
      <c r="J23" s="36" t="b">
        <f>AND(TBL_QUAL_RENTROLL_UNITS[[#This Row],[RENTROLL_LOAN_ID_PROP_ADDR]]&lt;&gt;"",TBL_QUAL_RENTROLL_UNITS[[#This Row],[RENTROLL_UNIT]]&lt;&gt;"",TBL_QUAL_RENTROLL_UNITS[[#This Row],[RENTROLL_AMOUNT]]&lt;&gt;"")</f>
        <v>0</v>
      </c>
      <c r="K23" s="36">
        <f>SUM(
IF(AND(TBL_QUAL_RENTROLL_UNITS[[#This Row],[RENTROLL_LOAN_ID_PROP_ADDR]]&lt;&gt;"",NOT(ISNUMBER(MATCH(TBL_QUAL_RENTROLL_UNITS[[#This Row],[RENTROLL_LOAN_ID_PROP_ADDR]],RANGE_LOOKUP_CIPDRF_LOANLIST,0)))),1,0)
)</f>
        <v>0</v>
      </c>
    </row>
    <row r="24" spans="2:11" ht="20.100000000000001" customHeight="1" x14ac:dyDescent="0.25">
      <c r="B24" s="25" t="str">
        <f>IF(TBL_QUAL_RENTROLL_UNITS[[#This Row],[RECORD_STARTED]],IF(TBL_QUAL_RENTROLL_UNITS[[#This Row],[ERROR_COUNT]]&gt;0,-1,IF(TBL_QUAL_RENTROLL_UNITS[[#This Row],[REQ_FIELDS_POPULATED]],1,0)),"")</f>
        <v/>
      </c>
      <c r="C24" s="94">
        <f>ROW()-ROW(TBL_QUAL_RENTROLL_UNITS[[#Headers],[ROW_ID]])</f>
        <v>15</v>
      </c>
      <c r="D24" s="82"/>
      <c r="E24" s="39"/>
      <c r="F24" s="33"/>
      <c r="G24" s="84" t="str">
        <f>IFERROR(INDEX(TBL_CIPDRFRESI_LOANPOOL[QUAL_MRA_RAC],MATCH(TBL_QUAL_RENTROLL_UNITS[[#This Row],[RENTROLL_LOAN_ID_PROP_ADDR]],TBL_CIPDRFRESI_LOANPOOL[LOAN_ID_PROP_ADDR],0)),"")</f>
        <v/>
      </c>
      <c r="H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 s="36" t="b">
        <f>CONCATENATE(TBL_QUAL_RENTROLL_UNITS[[#This Row],[RENTROLL_LOAN_ID_PROP_ADDR]],TBL_QUAL_RENTROLL_UNITS[[#This Row],[RENTROLL_UNIT]],TBL_QUAL_RENTROLL_UNITS[[#This Row],[RENTROLL_AMOUNT]])&lt;&gt;""</f>
        <v>0</v>
      </c>
      <c r="J24" s="36" t="b">
        <f>AND(TBL_QUAL_RENTROLL_UNITS[[#This Row],[RENTROLL_LOAN_ID_PROP_ADDR]]&lt;&gt;"",TBL_QUAL_RENTROLL_UNITS[[#This Row],[RENTROLL_UNIT]]&lt;&gt;"",TBL_QUAL_RENTROLL_UNITS[[#This Row],[RENTROLL_AMOUNT]]&lt;&gt;"")</f>
        <v>0</v>
      </c>
      <c r="K24" s="36">
        <f>SUM(
IF(AND(TBL_QUAL_RENTROLL_UNITS[[#This Row],[RENTROLL_LOAN_ID_PROP_ADDR]]&lt;&gt;"",NOT(ISNUMBER(MATCH(TBL_QUAL_RENTROLL_UNITS[[#This Row],[RENTROLL_LOAN_ID_PROP_ADDR]],RANGE_LOOKUP_CIPDRF_LOANLIST,0)))),1,0)
)</f>
        <v>0</v>
      </c>
    </row>
    <row r="25" spans="2:11" ht="20.100000000000001" customHeight="1" x14ac:dyDescent="0.25">
      <c r="B25" s="25" t="str">
        <f>IF(TBL_QUAL_RENTROLL_UNITS[[#This Row],[RECORD_STARTED]],IF(TBL_QUAL_RENTROLL_UNITS[[#This Row],[ERROR_COUNT]]&gt;0,-1,IF(TBL_QUAL_RENTROLL_UNITS[[#This Row],[REQ_FIELDS_POPULATED]],1,0)),"")</f>
        <v/>
      </c>
      <c r="C25" s="94">
        <f>ROW()-ROW(TBL_QUAL_RENTROLL_UNITS[[#Headers],[ROW_ID]])</f>
        <v>16</v>
      </c>
      <c r="D25" s="82"/>
      <c r="E25" s="39"/>
      <c r="F25" s="33"/>
      <c r="G25" s="84" t="str">
        <f>IFERROR(INDEX(TBL_CIPDRFRESI_LOANPOOL[QUAL_MRA_RAC],MATCH(TBL_QUAL_RENTROLL_UNITS[[#This Row],[RENTROLL_LOAN_ID_PROP_ADDR]],TBL_CIPDRFRESI_LOANPOOL[LOAN_ID_PROP_ADDR],0)),"")</f>
        <v/>
      </c>
      <c r="H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 s="36" t="b">
        <f>CONCATENATE(TBL_QUAL_RENTROLL_UNITS[[#This Row],[RENTROLL_LOAN_ID_PROP_ADDR]],TBL_QUAL_RENTROLL_UNITS[[#This Row],[RENTROLL_UNIT]],TBL_QUAL_RENTROLL_UNITS[[#This Row],[RENTROLL_AMOUNT]])&lt;&gt;""</f>
        <v>0</v>
      </c>
      <c r="J25" s="36" t="b">
        <f>AND(TBL_QUAL_RENTROLL_UNITS[[#This Row],[RENTROLL_LOAN_ID_PROP_ADDR]]&lt;&gt;"",TBL_QUAL_RENTROLL_UNITS[[#This Row],[RENTROLL_UNIT]]&lt;&gt;"",TBL_QUAL_RENTROLL_UNITS[[#This Row],[RENTROLL_AMOUNT]]&lt;&gt;"")</f>
        <v>0</v>
      </c>
      <c r="K25" s="36">
        <f>SUM(
IF(AND(TBL_QUAL_RENTROLL_UNITS[[#This Row],[RENTROLL_LOAN_ID_PROP_ADDR]]&lt;&gt;"",NOT(ISNUMBER(MATCH(TBL_QUAL_RENTROLL_UNITS[[#This Row],[RENTROLL_LOAN_ID_PROP_ADDR]],RANGE_LOOKUP_CIPDRF_LOANLIST,0)))),1,0)
)</f>
        <v>0</v>
      </c>
    </row>
    <row r="26" spans="2:11" ht="20.100000000000001" customHeight="1" x14ac:dyDescent="0.25">
      <c r="B26" s="25" t="str">
        <f>IF(TBL_QUAL_RENTROLL_UNITS[[#This Row],[RECORD_STARTED]],IF(TBL_QUAL_RENTROLL_UNITS[[#This Row],[ERROR_COUNT]]&gt;0,-1,IF(TBL_QUAL_RENTROLL_UNITS[[#This Row],[REQ_FIELDS_POPULATED]],1,0)),"")</f>
        <v/>
      </c>
      <c r="C26" s="94">
        <f>ROW()-ROW(TBL_QUAL_RENTROLL_UNITS[[#Headers],[ROW_ID]])</f>
        <v>17</v>
      </c>
      <c r="D26" s="82"/>
      <c r="E26" s="39"/>
      <c r="F26" s="33"/>
      <c r="G26" s="84" t="str">
        <f>IFERROR(INDEX(TBL_CIPDRFRESI_LOANPOOL[QUAL_MRA_RAC],MATCH(TBL_QUAL_RENTROLL_UNITS[[#This Row],[RENTROLL_LOAN_ID_PROP_ADDR]],TBL_CIPDRFRESI_LOANPOOL[LOAN_ID_PROP_ADDR],0)),"")</f>
        <v/>
      </c>
      <c r="H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 s="36" t="b">
        <f>CONCATENATE(TBL_QUAL_RENTROLL_UNITS[[#This Row],[RENTROLL_LOAN_ID_PROP_ADDR]],TBL_QUAL_RENTROLL_UNITS[[#This Row],[RENTROLL_UNIT]],TBL_QUAL_RENTROLL_UNITS[[#This Row],[RENTROLL_AMOUNT]])&lt;&gt;""</f>
        <v>0</v>
      </c>
      <c r="J26" s="36" t="b">
        <f>AND(TBL_QUAL_RENTROLL_UNITS[[#This Row],[RENTROLL_LOAN_ID_PROP_ADDR]]&lt;&gt;"",TBL_QUAL_RENTROLL_UNITS[[#This Row],[RENTROLL_UNIT]]&lt;&gt;"",TBL_QUAL_RENTROLL_UNITS[[#This Row],[RENTROLL_AMOUNT]]&lt;&gt;"")</f>
        <v>0</v>
      </c>
      <c r="K26" s="36">
        <f>SUM(
IF(AND(TBL_QUAL_RENTROLL_UNITS[[#This Row],[RENTROLL_LOAN_ID_PROP_ADDR]]&lt;&gt;"",NOT(ISNUMBER(MATCH(TBL_QUAL_RENTROLL_UNITS[[#This Row],[RENTROLL_LOAN_ID_PROP_ADDR]],RANGE_LOOKUP_CIPDRF_LOANLIST,0)))),1,0)
)</f>
        <v>0</v>
      </c>
    </row>
    <row r="27" spans="2:11" ht="20.100000000000001" customHeight="1" x14ac:dyDescent="0.25">
      <c r="B27" s="25" t="str">
        <f>IF(TBL_QUAL_RENTROLL_UNITS[[#This Row],[RECORD_STARTED]],IF(TBL_QUAL_RENTROLL_UNITS[[#This Row],[ERROR_COUNT]]&gt;0,-1,IF(TBL_QUAL_RENTROLL_UNITS[[#This Row],[REQ_FIELDS_POPULATED]],1,0)),"")</f>
        <v/>
      </c>
      <c r="C27" s="94">
        <f>ROW()-ROW(TBL_QUAL_RENTROLL_UNITS[[#Headers],[ROW_ID]])</f>
        <v>18</v>
      </c>
      <c r="D27" s="82"/>
      <c r="E27" s="39"/>
      <c r="F27" s="33"/>
      <c r="G27" s="84" t="str">
        <f>IFERROR(INDEX(TBL_CIPDRFRESI_LOANPOOL[QUAL_MRA_RAC],MATCH(TBL_QUAL_RENTROLL_UNITS[[#This Row],[RENTROLL_LOAN_ID_PROP_ADDR]],TBL_CIPDRFRESI_LOANPOOL[LOAN_ID_PROP_ADDR],0)),"")</f>
        <v/>
      </c>
      <c r="H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 s="36" t="b">
        <f>CONCATENATE(TBL_QUAL_RENTROLL_UNITS[[#This Row],[RENTROLL_LOAN_ID_PROP_ADDR]],TBL_QUAL_RENTROLL_UNITS[[#This Row],[RENTROLL_UNIT]],TBL_QUAL_RENTROLL_UNITS[[#This Row],[RENTROLL_AMOUNT]])&lt;&gt;""</f>
        <v>0</v>
      </c>
      <c r="J27" s="36" t="b">
        <f>AND(TBL_QUAL_RENTROLL_UNITS[[#This Row],[RENTROLL_LOAN_ID_PROP_ADDR]]&lt;&gt;"",TBL_QUAL_RENTROLL_UNITS[[#This Row],[RENTROLL_UNIT]]&lt;&gt;"",TBL_QUAL_RENTROLL_UNITS[[#This Row],[RENTROLL_AMOUNT]]&lt;&gt;"")</f>
        <v>0</v>
      </c>
      <c r="K27" s="36">
        <f>SUM(
IF(AND(TBL_QUAL_RENTROLL_UNITS[[#This Row],[RENTROLL_LOAN_ID_PROP_ADDR]]&lt;&gt;"",NOT(ISNUMBER(MATCH(TBL_QUAL_RENTROLL_UNITS[[#This Row],[RENTROLL_LOAN_ID_PROP_ADDR]],RANGE_LOOKUP_CIPDRF_LOANLIST,0)))),1,0)
)</f>
        <v>0</v>
      </c>
    </row>
    <row r="28" spans="2:11" ht="20.100000000000001" customHeight="1" x14ac:dyDescent="0.25">
      <c r="B28" s="25" t="str">
        <f>IF(TBL_QUAL_RENTROLL_UNITS[[#This Row],[RECORD_STARTED]],IF(TBL_QUAL_RENTROLL_UNITS[[#This Row],[ERROR_COUNT]]&gt;0,-1,IF(TBL_QUAL_RENTROLL_UNITS[[#This Row],[REQ_FIELDS_POPULATED]],1,0)),"")</f>
        <v/>
      </c>
      <c r="C28" s="94">
        <f>ROW()-ROW(TBL_QUAL_RENTROLL_UNITS[[#Headers],[ROW_ID]])</f>
        <v>19</v>
      </c>
      <c r="D28" s="82"/>
      <c r="E28" s="39"/>
      <c r="F28" s="33"/>
      <c r="G28" s="84" t="str">
        <f>IFERROR(INDEX(TBL_CIPDRFRESI_LOANPOOL[QUAL_MRA_RAC],MATCH(TBL_QUAL_RENTROLL_UNITS[[#This Row],[RENTROLL_LOAN_ID_PROP_ADDR]],TBL_CIPDRFRESI_LOANPOOL[LOAN_ID_PROP_ADDR],0)),"")</f>
        <v/>
      </c>
      <c r="H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 s="36" t="b">
        <f>CONCATENATE(TBL_QUAL_RENTROLL_UNITS[[#This Row],[RENTROLL_LOAN_ID_PROP_ADDR]],TBL_QUAL_RENTROLL_UNITS[[#This Row],[RENTROLL_UNIT]],TBL_QUAL_RENTROLL_UNITS[[#This Row],[RENTROLL_AMOUNT]])&lt;&gt;""</f>
        <v>0</v>
      </c>
      <c r="J28" s="36" t="b">
        <f>AND(TBL_QUAL_RENTROLL_UNITS[[#This Row],[RENTROLL_LOAN_ID_PROP_ADDR]]&lt;&gt;"",TBL_QUAL_RENTROLL_UNITS[[#This Row],[RENTROLL_UNIT]]&lt;&gt;"",TBL_QUAL_RENTROLL_UNITS[[#This Row],[RENTROLL_AMOUNT]]&lt;&gt;"")</f>
        <v>0</v>
      </c>
      <c r="K28" s="36">
        <f>SUM(
IF(AND(TBL_QUAL_RENTROLL_UNITS[[#This Row],[RENTROLL_LOAN_ID_PROP_ADDR]]&lt;&gt;"",NOT(ISNUMBER(MATCH(TBL_QUAL_RENTROLL_UNITS[[#This Row],[RENTROLL_LOAN_ID_PROP_ADDR]],RANGE_LOOKUP_CIPDRF_LOANLIST,0)))),1,0)
)</f>
        <v>0</v>
      </c>
    </row>
    <row r="29" spans="2:11" ht="20.100000000000001" customHeight="1" x14ac:dyDescent="0.25">
      <c r="B29" s="25" t="str">
        <f>IF(TBL_QUAL_RENTROLL_UNITS[[#This Row],[RECORD_STARTED]],IF(TBL_QUAL_RENTROLL_UNITS[[#This Row],[ERROR_COUNT]]&gt;0,-1,IF(TBL_QUAL_RENTROLL_UNITS[[#This Row],[REQ_FIELDS_POPULATED]],1,0)),"")</f>
        <v/>
      </c>
      <c r="C29" s="94">
        <f>ROW()-ROW(TBL_QUAL_RENTROLL_UNITS[[#Headers],[ROW_ID]])</f>
        <v>20</v>
      </c>
      <c r="D29" s="82"/>
      <c r="E29" s="39"/>
      <c r="F29" s="33"/>
      <c r="G29" s="84" t="str">
        <f>IFERROR(INDEX(TBL_CIPDRFRESI_LOANPOOL[QUAL_MRA_RAC],MATCH(TBL_QUAL_RENTROLL_UNITS[[#This Row],[RENTROLL_LOAN_ID_PROP_ADDR]],TBL_CIPDRFRESI_LOANPOOL[LOAN_ID_PROP_ADDR],0)),"")</f>
        <v/>
      </c>
      <c r="H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 s="36" t="b">
        <f>CONCATENATE(TBL_QUAL_RENTROLL_UNITS[[#This Row],[RENTROLL_LOAN_ID_PROP_ADDR]],TBL_QUAL_RENTROLL_UNITS[[#This Row],[RENTROLL_UNIT]],TBL_QUAL_RENTROLL_UNITS[[#This Row],[RENTROLL_AMOUNT]])&lt;&gt;""</f>
        <v>0</v>
      </c>
      <c r="J29" s="36" t="b">
        <f>AND(TBL_QUAL_RENTROLL_UNITS[[#This Row],[RENTROLL_LOAN_ID_PROP_ADDR]]&lt;&gt;"",TBL_QUAL_RENTROLL_UNITS[[#This Row],[RENTROLL_UNIT]]&lt;&gt;"",TBL_QUAL_RENTROLL_UNITS[[#This Row],[RENTROLL_AMOUNT]]&lt;&gt;"")</f>
        <v>0</v>
      </c>
      <c r="K29" s="36">
        <f>SUM(
IF(AND(TBL_QUAL_RENTROLL_UNITS[[#This Row],[RENTROLL_LOAN_ID_PROP_ADDR]]&lt;&gt;"",NOT(ISNUMBER(MATCH(TBL_QUAL_RENTROLL_UNITS[[#This Row],[RENTROLL_LOAN_ID_PROP_ADDR]],RANGE_LOOKUP_CIPDRF_LOANLIST,0)))),1,0)
)</f>
        <v>0</v>
      </c>
    </row>
    <row r="30" spans="2:11" ht="20.100000000000001" customHeight="1" x14ac:dyDescent="0.25">
      <c r="B30" s="25" t="str">
        <f>IF(TBL_QUAL_RENTROLL_UNITS[[#This Row],[RECORD_STARTED]],IF(TBL_QUAL_RENTROLL_UNITS[[#This Row],[ERROR_COUNT]]&gt;0,-1,IF(TBL_QUAL_RENTROLL_UNITS[[#This Row],[REQ_FIELDS_POPULATED]],1,0)),"")</f>
        <v/>
      </c>
      <c r="C30" s="94">
        <f>ROW()-ROW(TBL_QUAL_RENTROLL_UNITS[[#Headers],[ROW_ID]])</f>
        <v>21</v>
      </c>
      <c r="D30" s="82"/>
      <c r="E30" s="39"/>
      <c r="F30" s="33"/>
      <c r="G30" s="84" t="str">
        <f>IFERROR(INDEX(TBL_CIPDRFRESI_LOANPOOL[QUAL_MRA_RAC],MATCH(TBL_QUAL_RENTROLL_UNITS[[#This Row],[RENTROLL_LOAN_ID_PROP_ADDR]],TBL_CIPDRFRESI_LOANPOOL[LOAN_ID_PROP_ADDR],0)),"")</f>
        <v/>
      </c>
      <c r="H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 s="36" t="b">
        <f>CONCATENATE(TBL_QUAL_RENTROLL_UNITS[[#This Row],[RENTROLL_LOAN_ID_PROP_ADDR]],TBL_QUAL_RENTROLL_UNITS[[#This Row],[RENTROLL_UNIT]],TBL_QUAL_RENTROLL_UNITS[[#This Row],[RENTROLL_AMOUNT]])&lt;&gt;""</f>
        <v>0</v>
      </c>
      <c r="J30" s="36" t="b">
        <f>AND(TBL_QUAL_RENTROLL_UNITS[[#This Row],[RENTROLL_LOAN_ID_PROP_ADDR]]&lt;&gt;"",TBL_QUAL_RENTROLL_UNITS[[#This Row],[RENTROLL_UNIT]]&lt;&gt;"",TBL_QUAL_RENTROLL_UNITS[[#This Row],[RENTROLL_AMOUNT]]&lt;&gt;"")</f>
        <v>0</v>
      </c>
      <c r="K30" s="36">
        <f>SUM(
IF(AND(TBL_QUAL_RENTROLL_UNITS[[#This Row],[RENTROLL_LOAN_ID_PROP_ADDR]]&lt;&gt;"",NOT(ISNUMBER(MATCH(TBL_QUAL_RENTROLL_UNITS[[#This Row],[RENTROLL_LOAN_ID_PROP_ADDR]],RANGE_LOOKUP_CIPDRF_LOANLIST,0)))),1,0)
)</f>
        <v>0</v>
      </c>
    </row>
    <row r="31" spans="2:11" ht="20.100000000000001" customHeight="1" x14ac:dyDescent="0.25">
      <c r="B31" s="25" t="str">
        <f>IF(TBL_QUAL_RENTROLL_UNITS[[#This Row],[RECORD_STARTED]],IF(TBL_QUAL_RENTROLL_UNITS[[#This Row],[ERROR_COUNT]]&gt;0,-1,IF(TBL_QUAL_RENTROLL_UNITS[[#This Row],[REQ_FIELDS_POPULATED]],1,0)),"")</f>
        <v/>
      </c>
      <c r="C31" s="94">
        <f>ROW()-ROW(TBL_QUAL_RENTROLL_UNITS[[#Headers],[ROW_ID]])</f>
        <v>22</v>
      </c>
      <c r="D31" s="82"/>
      <c r="E31" s="39"/>
      <c r="F31" s="33"/>
      <c r="G31" s="84" t="str">
        <f>IFERROR(INDEX(TBL_CIPDRFRESI_LOANPOOL[QUAL_MRA_RAC],MATCH(TBL_QUAL_RENTROLL_UNITS[[#This Row],[RENTROLL_LOAN_ID_PROP_ADDR]],TBL_CIPDRFRESI_LOANPOOL[LOAN_ID_PROP_ADDR],0)),"")</f>
        <v/>
      </c>
      <c r="H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 s="36" t="b">
        <f>CONCATENATE(TBL_QUAL_RENTROLL_UNITS[[#This Row],[RENTROLL_LOAN_ID_PROP_ADDR]],TBL_QUAL_RENTROLL_UNITS[[#This Row],[RENTROLL_UNIT]],TBL_QUAL_RENTROLL_UNITS[[#This Row],[RENTROLL_AMOUNT]])&lt;&gt;""</f>
        <v>0</v>
      </c>
      <c r="J31" s="36" t="b">
        <f>AND(TBL_QUAL_RENTROLL_UNITS[[#This Row],[RENTROLL_LOAN_ID_PROP_ADDR]]&lt;&gt;"",TBL_QUAL_RENTROLL_UNITS[[#This Row],[RENTROLL_UNIT]]&lt;&gt;"",TBL_QUAL_RENTROLL_UNITS[[#This Row],[RENTROLL_AMOUNT]]&lt;&gt;"")</f>
        <v>0</v>
      </c>
      <c r="K31" s="36">
        <f>SUM(
IF(AND(TBL_QUAL_RENTROLL_UNITS[[#This Row],[RENTROLL_LOAN_ID_PROP_ADDR]]&lt;&gt;"",NOT(ISNUMBER(MATCH(TBL_QUAL_RENTROLL_UNITS[[#This Row],[RENTROLL_LOAN_ID_PROP_ADDR]],RANGE_LOOKUP_CIPDRF_LOANLIST,0)))),1,0)
)</f>
        <v>0</v>
      </c>
    </row>
    <row r="32" spans="2:11" ht="20.100000000000001" customHeight="1" x14ac:dyDescent="0.25">
      <c r="B32" s="25" t="str">
        <f>IF(TBL_QUAL_RENTROLL_UNITS[[#This Row],[RECORD_STARTED]],IF(TBL_QUAL_RENTROLL_UNITS[[#This Row],[ERROR_COUNT]]&gt;0,-1,IF(TBL_QUAL_RENTROLL_UNITS[[#This Row],[REQ_FIELDS_POPULATED]],1,0)),"")</f>
        <v/>
      </c>
      <c r="C32" s="94">
        <f>ROW()-ROW(TBL_QUAL_RENTROLL_UNITS[[#Headers],[ROW_ID]])</f>
        <v>23</v>
      </c>
      <c r="D32" s="82"/>
      <c r="E32" s="39"/>
      <c r="F32" s="33"/>
      <c r="G32" s="84" t="str">
        <f>IFERROR(INDEX(TBL_CIPDRFRESI_LOANPOOL[QUAL_MRA_RAC],MATCH(TBL_QUAL_RENTROLL_UNITS[[#This Row],[RENTROLL_LOAN_ID_PROP_ADDR]],TBL_CIPDRFRESI_LOANPOOL[LOAN_ID_PROP_ADDR],0)),"")</f>
        <v/>
      </c>
      <c r="H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 s="36" t="b">
        <f>CONCATENATE(TBL_QUAL_RENTROLL_UNITS[[#This Row],[RENTROLL_LOAN_ID_PROP_ADDR]],TBL_QUAL_RENTROLL_UNITS[[#This Row],[RENTROLL_UNIT]],TBL_QUAL_RENTROLL_UNITS[[#This Row],[RENTROLL_AMOUNT]])&lt;&gt;""</f>
        <v>0</v>
      </c>
      <c r="J32" s="36" t="b">
        <f>AND(TBL_QUAL_RENTROLL_UNITS[[#This Row],[RENTROLL_LOAN_ID_PROP_ADDR]]&lt;&gt;"",TBL_QUAL_RENTROLL_UNITS[[#This Row],[RENTROLL_UNIT]]&lt;&gt;"",TBL_QUAL_RENTROLL_UNITS[[#This Row],[RENTROLL_AMOUNT]]&lt;&gt;"")</f>
        <v>0</v>
      </c>
      <c r="K32" s="36">
        <f>SUM(
IF(AND(TBL_QUAL_RENTROLL_UNITS[[#This Row],[RENTROLL_LOAN_ID_PROP_ADDR]]&lt;&gt;"",NOT(ISNUMBER(MATCH(TBL_QUAL_RENTROLL_UNITS[[#This Row],[RENTROLL_LOAN_ID_PROP_ADDR]],RANGE_LOOKUP_CIPDRF_LOANLIST,0)))),1,0)
)</f>
        <v>0</v>
      </c>
    </row>
    <row r="33" spans="2:11" ht="20.100000000000001" customHeight="1" x14ac:dyDescent="0.25">
      <c r="B33" s="25" t="str">
        <f>IF(TBL_QUAL_RENTROLL_UNITS[[#This Row],[RECORD_STARTED]],IF(TBL_QUAL_RENTROLL_UNITS[[#This Row],[ERROR_COUNT]]&gt;0,-1,IF(TBL_QUAL_RENTROLL_UNITS[[#This Row],[REQ_FIELDS_POPULATED]],1,0)),"")</f>
        <v/>
      </c>
      <c r="C33" s="94">
        <f>ROW()-ROW(TBL_QUAL_RENTROLL_UNITS[[#Headers],[ROW_ID]])</f>
        <v>24</v>
      </c>
      <c r="D33" s="82"/>
      <c r="E33" s="39"/>
      <c r="F33" s="33"/>
      <c r="G33" s="84" t="str">
        <f>IFERROR(INDEX(TBL_CIPDRFRESI_LOANPOOL[QUAL_MRA_RAC],MATCH(TBL_QUAL_RENTROLL_UNITS[[#This Row],[RENTROLL_LOAN_ID_PROP_ADDR]],TBL_CIPDRFRESI_LOANPOOL[LOAN_ID_PROP_ADDR],0)),"")</f>
        <v/>
      </c>
      <c r="H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 s="36" t="b">
        <f>CONCATENATE(TBL_QUAL_RENTROLL_UNITS[[#This Row],[RENTROLL_LOAN_ID_PROP_ADDR]],TBL_QUAL_RENTROLL_UNITS[[#This Row],[RENTROLL_UNIT]],TBL_QUAL_RENTROLL_UNITS[[#This Row],[RENTROLL_AMOUNT]])&lt;&gt;""</f>
        <v>0</v>
      </c>
      <c r="J33" s="36" t="b">
        <f>AND(TBL_QUAL_RENTROLL_UNITS[[#This Row],[RENTROLL_LOAN_ID_PROP_ADDR]]&lt;&gt;"",TBL_QUAL_RENTROLL_UNITS[[#This Row],[RENTROLL_UNIT]]&lt;&gt;"",TBL_QUAL_RENTROLL_UNITS[[#This Row],[RENTROLL_AMOUNT]]&lt;&gt;"")</f>
        <v>0</v>
      </c>
      <c r="K33" s="36">
        <f>SUM(
IF(AND(TBL_QUAL_RENTROLL_UNITS[[#This Row],[RENTROLL_LOAN_ID_PROP_ADDR]]&lt;&gt;"",NOT(ISNUMBER(MATCH(TBL_QUAL_RENTROLL_UNITS[[#This Row],[RENTROLL_LOAN_ID_PROP_ADDR]],RANGE_LOOKUP_CIPDRF_LOANLIST,0)))),1,0)
)</f>
        <v>0</v>
      </c>
    </row>
    <row r="34" spans="2:11" ht="20.100000000000001" customHeight="1" x14ac:dyDescent="0.25">
      <c r="B34" s="25" t="str">
        <f>IF(TBL_QUAL_RENTROLL_UNITS[[#This Row],[RECORD_STARTED]],IF(TBL_QUAL_RENTROLL_UNITS[[#This Row],[ERROR_COUNT]]&gt;0,-1,IF(TBL_QUAL_RENTROLL_UNITS[[#This Row],[REQ_FIELDS_POPULATED]],1,0)),"")</f>
        <v/>
      </c>
      <c r="C34" s="94">
        <f>ROW()-ROW(TBL_QUAL_RENTROLL_UNITS[[#Headers],[ROW_ID]])</f>
        <v>25</v>
      </c>
      <c r="D34" s="82"/>
      <c r="E34" s="39"/>
      <c r="F34" s="33"/>
      <c r="G34" s="84" t="str">
        <f>IFERROR(INDEX(TBL_CIPDRFRESI_LOANPOOL[QUAL_MRA_RAC],MATCH(TBL_QUAL_RENTROLL_UNITS[[#This Row],[RENTROLL_LOAN_ID_PROP_ADDR]],TBL_CIPDRFRESI_LOANPOOL[LOAN_ID_PROP_ADDR],0)),"")</f>
        <v/>
      </c>
      <c r="H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 s="36" t="b">
        <f>CONCATENATE(TBL_QUAL_RENTROLL_UNITS[[#This Row],[RENTROLL_LOAN_ID_PROP_ADDR]],TBL_QUAL_RENTROLL_UNITS[[#This Row],[RENTROLL_UNIT]],TBL_QUAL_RENTROLL_UNITS[[#This Row],[RENTROLL_AMOUNT]])&lt;&gt;""</f>
        <v>0</v>
      </c>
      <c r="J34" s="36" t="b">
        <f>AND(TBL_QUAL_RENTROLL_UNITS[[#This Row],[RENTROLL_LOAN_ID_PROP_ADDR]]&lt;&gt;"",TBL_QUAL_RENTROLL_UNITS[[#This Row],[RENTROLL_UNIT]]&lt;&gt;"",TBL_QUAL_RENTROLL_UNITS[[#This Row],[RENTROLL_AMOUNT]]&lt;&gt;"")</f>
        <v>0</v>
      </c>
      <c r="K34" s="36">
        <f>SUM(
IF(AND(TBL_QUAL_RENTROLL_UNITS[[#This Row],[RENTROLL_LOAN_ID_PROP_ADDR]]&lt;&gt;"",NOT(ISNUMBER(MATCH(TBL_QUAL_RENTROLL_UNITS[[#This Row],[RENTROLL_LOAN_ID_PROP_ADDR]],RANGE_LOOKUP_CIPDRF_LOANLIST,0)))),1,0)
)</f>
        <v>0</v>
      </c>
    </row>
    <row r="35" spans="2:11" ht="20.100000000000001" customHeight="1" x14ac:dyDescent="0.25">
      <c r="B35" s="25" t="str">
        <f>IF(TBL_QUAL_RENTROLL_UNITS[[#This Row],[RECORD_STARTED]],IF(TBL_QUAL_RENTROLL_UNITS[[#This Row],[ERROR_COUNT]]&gt;0,-1,IF(TBL_QUAL_RENTROLL_UNITS[[#This Row],[REQ_FIELDS_POPULATED]],1,0)),"")</f>
        <v/>
      </c>
      <c r="C35" s="94">
        <f>ROW()-ROW(TBL_QUAL_RENTROLL_UNITS[[#Headers],[ROW_ID]])</f>
        <v>26</v>
      </c>
      <c r="D35" s="82"/>
      <c r="E35" s="39"/>
      <c r="F35" s="33"/>
      <c r="G35" s="84" t="str">
        <f>IFERROR(INDEX(TBL_CIPDRFRESI_LOANPOOL[QUAL_MRA_RAC],MATCH(TBL_QUAL_RENTROLL_UNITS[[#This Row],[RENTROLL_LOAN_ID_PROP_ADDR]],TBL_CIPDRFRESI_LOANPOOL[LOAN_ID_PROP_ADDR],0)),"")</f>
        <v/>
      </c>
      <c r="H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 s="36" t="b">
        <f>CONCATENATE(TBL_QUAL_RENTROLL_UNITS[[#This Row],[RENTROLL_LOAN_ID_PROP_ADDR]],TBL_QUAL_RENTROLL_UNITS[[#This Row],[RENTROLL_UNIT]],TBL_QUAL_RENTROLL_UNITS[[#This Row],[RENTROLL_AMOUNT]])&lt;&gt;""</f>
        <v>0</v>
      </c>
      <c r="J35" s="36" t="b">
        <f>AND(TBL_QUAL_RENTROLL_UNITS[[#This Row],[RENTROLL_LOAN_ID_PROP_ADDR]]&lt;&gt;"",TBL_QUAL_RENTROLL_UNITS[[#This Row],[RENTROLL_UNIT]]&lt;&gt;"",TBL_QUAL_RENTROLL_UNITS[[#This Row],[RENTROLL_AMOUNT]]&lt;&gt;"")</f>
        <v>0</v>
      </c>
      <c r="K35" s="36">
        <f>SUM(
IF(AND(TBL_QUAL_RENTROLL_UNITS[[#This Row],[RENTROLL_LOAN_ID_PROP_ADDR]]&lt;&gt;"",NOT(ISNUMBER(MATCH(TBL_QUAL_RENTROLL_UNITS[[#This Row],[RENTROLL_LOAN_ID_PROP_ADDR]],RANGE_LOOKUP_CIPDRF_LOANLIST,0)))),1,0)
)</f>
        <v>0</v>
      </c>
    </row>
    <row r="36" spans="2:11" ht="20.100000000000001" customHeight="1" x14ac:dyDescent="0.25">
      <c r="B36" s="25" t="str">
        <f>IF(TBL_QUAL_RENTROLL_UNITS[[#This Row],[RECORD_STARTED]],IF(TBL_QUAL_RENTROLL_UNITS[[#This Row],[ERROR_COUNT]]&gt;0,-1,IF(TBL_QUAL_RENTROLL_UNITS[[#This Row],[REQ_FIELDS_POPULATED]],1,0)),"")</f>
        <v/>
      </c>
      <c r="C36" s="94">
        <f>ROW()-ROW(TBL_QUAL_RENTROLL_UNITS[[#Headers],[ROW_ID]])</f>
        <v>27</v>
      </c>
      <c r="D36" s="82"/>
      <c r="E36" s="39"/>
      <c r="F36" s="33"/>
      <c r="G36" s="84" t="str">
        <f>IFERROR(INDEX(TBL_CIPDRFRESI_LOANPOOL[QUAL_MRA_RAC],MATCH(TBL_QUAL_RENTROLL_UNITS[[#This Row],[RENTROLL_LOAN_ID_PROP_ADDR]],TBL_CIPDRFRESI_LOANPOOL[LOAN_ID_PROP_ADDR],0)),"")</f>
        <v/>
      </c>
      <c r="H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 s="36" t="b">
        <f>CONCATENATE(TBL_QUAL_RENTROLL_UNITS[[#This Row],[RENTROLL_LOAN_ID_PROP_ADDR]],TBL_QUAL_RENTROLL_UNITS[[#This Row],[RENTROLL_UNIT]],TBL_QUAL_RENTROLL_UNITS[[#This Row],[RENTROLL_AMOUNT]])&lt;&gt;""</f>
        <v>0</v>
      </c>
      <c r="J36" s="36" t="b">
        <f>AND(TBL_QUAL_RENTROLL_UNITS[[#This Row],[RENTROLL_LOAN_ID_PROP_ADDR]]&lt;&gt;"",TBL_QUAL_RENTROLL_UNITS[[#This Row],[RENTROLL_UNIT]]&lt;&gt;"",TBL_QUAL_RENTROLL_UNITS[[#This Row],[RENTROLL_AMOUNT]]&lt;&gt;"")</f>
        <v>0</v>
      </c>
      <c r="K36" s="36">
        <f>SUM(
IF(AND(TBL_QUAL_RENTROLL_UNITS[[#This Row],[RENTROLL_LOAN_ID_PROP_ADDR]]&lt;&gt;"",NOT(ISNUMBER(MATCH(TBL_QUAL_RENTROLL_UNITS[[#This Row],[RENTROLL_LOAN_ID_PROP_ADDR]],RANGE_LOOKUP_CIPDRF_LOANLIST,0)))),1,0)
)</f>
        <v>0</v>
      </c>
    </row>
    <row r="37" spans="2:11" ht="20.100000000000001" customHeight="1" x14ac:dyDescent="0.25">
      <c r="B37" s="25" t="str">
        <f>IF(TBL_QUAL_RENTROLL_UNITS[[#This Row],[RECORD_STARTED]],IF(TBL_QUAL_RENTROLL_UNITS[[#This Row],[ERROR_COUNT]]&gt;0,-1,IF(TBL_QUAL_RENTROLL_UNITS[[#This Row],[REQ_FIELDS_POPULATED]],1,0)),"")</f>
        <v/>
      </c>
      <c r="C37" s="94">
        <f>ROW()-ROW(TBL_QUAL_RENTROLL_UNITS[[#Headers],[ROW_ID]])</f>
        <v>28</v>
      </c>
      <c r="D37" s="82"/>
      <c r="E37" s="39"/>
      <c r="F37" s="33"/>
      <c r="G37" s="84" t="str">
        <f>IFERROR(INDEX(TBL_CIPDRFRESI_LOANPOOL[QUAL_MRA_RAC],MATCH(TBL_QUAL_RENTROLL_UNITS[[#This Row],[RENTROLL_LOAN_ID_PROP_ADDR]],TBL_CIPDRFRESI_LOANPOOL[LOAN_ID_PROP_ADDR],0)),"")</f>
        <v/>
      </c>
      <c r="H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 s="36" t="b">
        <f>CONCATENATE(TBL_QUAL_RENTROLL_UNITS[[#This Row],[RENTROLL_LOAN_ID_PROP_ADDR]],TBL_QUAL_RENTROLL_UNITS[[#This Row],[RENTROLL_UNIT]],TBL_QUAL_RENTROLL_UNITS[[#This Row],[RENTROLL_AMOUNT]])&lt;&gt;""</f>
        <v>0</v>
      </c>
      <c r="J37" s="36" t="b">
        <f>AND(TBL_QUAL_RENTROLL_UNITS[[#This Row],[RENTROLL_LOAN_ID_PROP_ADDR]]&lt;&gt;"",TBL_QUAL_RENTROLL_UNITS[[#This Row],[RENTROLL_UNIT]]&lt;&gt;"",TBL_QUAL_RENTROLL_UNITS[[#This Row],[RENTROLL_AMOUNT]]&lt;&gt;"")</f>
        <v>0</v>
      </c>
      <c r="K37" s="36">
        <f>SUM(
IF(AND(TBL_QUAL_RENTROLL_UNITS[[#This Row],[RENTROLL_LOAN_ID_PROP_ADDR]]&lt;&gt;"",NOT(ISNUMBER(MATCH(TBL_QUAL_RENTROLL_UNITS[[#This Row],[RENTROLL_LOAN_ID_PROP_ADDR]],RANGE_LOOKUP_CIPDRF_LOANLIST,0)))),1,0)
)</f>
        <v>0</v>
      </c>
    </row>
    <row r="38" spans="2:11" ht="20.100000000000001" customHeight="1" x14ac:dyDescent="0.25">
      <c r="B38" s="25" t="str">
        <f>IF(TBL_QUAL_RENTROLL_UNITS[[#This Row],[RECORD_STARTED]],IF(TBL_QUAL_RENTROLL_UNITS[[#This Row],[ERROR_COUNT]]&gt;0,-1,IF(TBL_QUAL_RENTROLL_UNITS[[#This Row],[REQ_FIELDS_POPULATED]],1,0)),"")</f>
        <v/>
      </c>
      <c r="C38" s="94">
        <f>ROW()-ROW(TBL_QUAL_RENTROLL_UNITS[[#Headers],[ROW_ID]])</f>
        <v>29</v>
      </c>
      <c r="D38" s="82"/>
      <c r="E38" s="39"/>
      <c r="F38" s="33"/>
      <c r="G38" s="84" t="str">
        <f>IFERROR(INDEX(TBL_CIPDRFRESI_LOANPOOL[QUAL_MRA_RAC],MATCH(TBL_QUAL_RENTROLL_UNITS[[#This Row],[RENTROLL_LOAN_ID_PROP_ADDR]],TBL_CIPDRFRESI_LOANPOOL[LOAN_ID_PROP_ADDR],0)),"")</f>
        <v/>
      </c>
      <c r="H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 s="36" t="b">
        <f>CONCATENATE(TBL_QUAL_RENTROLL_UNITS[[#This Row],[RENTROLL_LOAN_ID_PROP_ADDR]],TBL_QUAL_RENTROLL_UNITS[[#This Row],[RENTROLL_UNIT]],TBL_QUAL_RENTROLL_UNITS[[#This Row],[RENTROLL_AMOUNT]])&lt;&gt;""</f>
        <v>0</v>
      </c>
      <c r="J38" s="36" t="b">
        <f>AND(TBL_QUAL_RENTROLL_UNITS[[#This Row],[RENTROLL_LOAN_ID_PROP_ADDR]]&lt;&gt;"",TBL_QUAL_RENTROLL_UNITS[[#This Row],[RENTROLL_UNIT]]&lt;&gt;"",TBL_QUAL_RENTROLL_UNITS[[#This Row],[RENTROLL_AMOUNT]]&lt;&gt;"")</f>
        <v>0</v>
      </c>
      <c r="K38" s="36">
        <f>SUM(
IF(AND(TBL_QUAL_RENTROLL_UNITS[[#This Row],[RENTROLL_LOAN_ID_PROP_ADDR]]&lt;&gt;"",NOT(ISNUMBER(MATCH(TBL_QUAL_RENTROLL_UNITS[[#This Row],[RENTROLL_LOAN_ID_PROP_ADDR]],RANGE_LOOKUP_CIPDRF_LOANLIST,0)))),1,0)
)</f>
        <v>0</v>
      </c>
    </row>
    <row r="39" spans="2:11" ht="20.100000000000001" customHeight="1" x14ac:dyDescent="0.25">
      <c r="B39" s="25" t="str">
        <f>IF(TBL_QUAL_RENTROLL_UNITS[[#This Row],[RECORD_STARTED]],IF(TBL_QUAL_RENTROLL_UNITS[[#This Row],[ERROR_COUNT]]&gt;0,-1,IF(TBL_QUAL_RENTROLL_UNITS[[#This Row],[REQ_FIELDS_POPULATED]],1,0)),"")</f>
        <v/>
      </c>
      <c r="C39" s="94">
        <f>ROW()-ROW(TBL_QUAL_RENTROLL_UNITS[[#Headers],[ROW_ID]])</f>
        <v>30</v>
      </c>
      <c r="D39" s="82"/>
      <c r="E39" s="39"/>
      <c r="F39" s="33"/>
      <c r="G39" s="84" t="str">
        <f>IFERROR(INDEX(TBL_CIPDRFRESI_LOANPOOL[QUAL_MRA_RAC],MATCH(TBL_QUAL_RENTROLL_UNITS[[#This Row],[RENTROLL_LOAN_ID_PROP_ADDR]],TBL_CIPDRFRESI_LOANPOOL[LOAN_ID_PROP_ADDR],0)),"")</f>
        <v/>
      </c>
      <c r="H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 s="36" t="b">
        <f>CONCATENATE(TBL_QUAL_RENTROLL_UNITS[[#This Row],[RENTROLL_LOAN_ID_PROP_ADDR]],TBL_QUAL_RENTROLL_UNITS[[#This Row],[RENTROLL_UNIT]],TBL_QUAL_RENTROLL_UNITS[[#This Row],[RENTROLL_AMOUNT]])&lt;&gt;""</f>
        <v>0</v>
      </c>
      <c r="J39" s="36" t="b">
        <f>AND(TBL_QUAL_RENTROLL_UNITS[[#This Row],[RENTROLL_LOAN_ID_PROP_ADDR]]&lt;&gt;"",TBL_QUAL_RENTROLL_UNITS[[#This Row],[RENTROLL_UNIT]]&lt;&gt;"",TBL_QUAL_RENTROLL_UNITS[[#This Row],[RENTROLL_AMOUNT]]&lt;&gt;"")</f>
        <v>0</v>
      </c>
      <c r="K39" s="36">
        <f>SUM(
IF(AND(TBL_QUAL_RENTROLL_UNITS[[#This Row],[RENTROLL_LOAN_ID_PROP_ADDR]]&lt;&gt;"",NOT(ISNUMBER(MATCH(TBL_QUAL_RENTROLL_UNITS[[#This Row],[RENTROLL_LOAN_ID_PROP_ADDR]],RANGE_LOOKUP_CIPDRF_LOANLIST,0)))),1,0)
)</f>
        <v>0</v>
      </c>
    </row>
    <row r="40" spans="2:11" ht="20.100000000000001" customHeight="1" x14ac:dyDescent="0.25">
      <c r="B40" s="25" t="str">
        <f>IF(TBL_QUAL_RENTROLL_UNITS[[#This Row],[RECORD_STARTED]],IF(TBL_QUAL_RENTROLL_UNITS[[#This Row],[ERROR_COUNT]]&gt;0,-1,IF(TBL_QUAL_RENTROLL_UNITS[[#This Row],[REQ_FIELDS_POPULATED]],1,0)),"")</f>
        <v/>
      </c>
      <c r="C40" s="94">
        <f>ROW()-ROW(TBL_QUAL_RENTROLL_UNITS[[#Headers],[ROW_ID]])</f>
        <v>31</v>
      </c>
      <c r="D40" s="82"/>
      <c r="E40" s="39"/>
      <c r="F40" s="33"/>
      <c r="G40" s="84" t="str">
        <f>IFERROR(INDEX(TBL_CIPDRFRESI_LOANPOOL[QUAL_MRA_RAC],MATCH(TBL_QUAL_RENTROLL_UNITS[[#This Row],[RENTROLL_LOAN_ID_PROP_ADDR]],TBL_CIPDRFRESI_LOANPOOL[LOAN_ID_PROP_ADDR],0)),"")</f>
        <v/>
      </c>
      <c r="H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 s="36" t="b">
        <f>CONCATENATE(TBL_QUAL_RENTROLL_UNITS[[#This Row],[RENTROLL_LOAN_ID_PROP_ADDR]],TBL_QUAL_RENTROLL_UNITS[[#This Row],[RENTROLL_UNIT]],TBL_QUAL_RENTROLL_UNITS[[#This Row],[RENTROLL_AMOUNT]])&lt;&gt;""</f>
        <v>0</v>
      </c>
      <c r="J40" s="36" t="b">
        <f>AND(TBL_QUAL_RENTROLL_UNITS[[#This Row],[RENTROLL_LOAN_ID_PROP_ADDR]]&lt;&gt;"",TBL_QUAL_RENTROLL_UNITS[[#This Row],[RENTROLL_UNIT]]&lt;&gt;"",TBL_QUAL_RENTROLL_UNITS[[#This Row],[RENTROLL_AMOUNT]]&lt;&gt;"")</f>
        <v>0</v>
      </c>
      <c r="K40" s="36">
        <f>SUM(
IF(AND(TBL_QUAL_RENTROLL_UNITS[[#This Row],[RENTROLL_LOAN_ID_PROP_ADDR]]&lt;&gt;"",NOT(ISNUMBER(MATCH(TBL_QUAL_RENTROLL_UNITS[[#This Row],[RENTROLL_LOAN_ID_PROP_ADDR]],RANGE_LOOKUP_CIPDRF_LOANLIST,0)))),1,0)
)</f>
        <v>0</v>
      </c>
    </row>
    <row r="41" spans="2:11" ht="20.100000000000001" customHeight="1" x14ac:dyDescent="0.25">
      <c r="B41" s="25" t="str">
        <f>IF(TBL_QUAL_RENTROLL_UNITS[[#This Row],[RECORD_STARTED]],IF(TBL_QUAL_RENTROLL_UNITS[[#This Row],[ERROR_COUNT]]&gt;0,-1,IF(TBL_QUAL_RENTROLL_UNITS[[#This Row],[REQ_FIELDS_POPULATED]],1,0)),"")</f>
        <v/>
      </c>
      <c r="C41" s="94">
        <f>ROW()-ROW(TBL_QUAL_RENTROLL_UNITS[[#Headers],[ROW_ID]])</f>
        <v>32</v>
      </c>
      <c r="D41" s="82"/>
      <c r="E41" s="39"/>
      <c r="F41" s="33"/>
      <c r="G41" s="84" t="str">
        <f>IFERROR(INDEX(TBL_CIPDRFRESI_LOANPOOL[QUAL_MRA_RAC],MATCH(TBL_QUAL_RENTROLL_UNITS[[#This Row],[RENTROLL_LOAN_ID_PROP_ADDR]],TBL_CIPDRFRESI_LOANPOOL[LOAN_ID_PROP_ADDR],0)),"")</f>
        <v/>
      </c>
      <c r="H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 s="36" t="b">
        <f>CONCATENATE(TBL_QUAL_RENTROLL_UNITS[[#This Row],[RENTROLL_LOAN_ID_PROP_ADDR]],TBL_QUAL_RENTROLL_UNITS[[#This Row],[RENTROLL_UNIT]],TBL_QUAL_RENTROLL_UNITS[[#This Row],[RENTROLL_AMOUNT]])&lt;&gt;""</f>
        <v>0</v>
      </c>
      <c r="J41" s="36" t="b">
        <f>AND(TBL_QUAL_RENTROLL_UNITS[[#This Row],[RENTROLL_LOAN_ID_PROP_ADDR]]&lt;&gt;"",TBL_QUAL_RENTROLL_UNITS[[#This Row],[RENTROLL_UNIT]]&lt;&gt;"",TBL_QUAL_RENTROLL_UNITS[[#This Row],[RENTROLL_AMOUNT]]&lt;&gt;"")</f>
        <v>0</v>
      </c>
      <c r="K41" s="36">
        <f>SUM(
IF(AND(TBL_QUAL_RENTROLL_UNITS[[#This Row],[RENTROLL_LOAN_ID_PROP_ADDR]]&lt;&gt;"",NOT(ISNUMBER(MATCH(TBL_QUAL_RENTROLL_UNITS[[#This Row],[RENTROLL_LOAN_ID_PROP_ADDR]],RANGE_LOOKUP_CIPDRF_LOANLIST,0)))),1,0)
)</f>
        <v>0</v>
      </c>
    </row>
    <row r="42" spans="2:11" ht="20.100000000000001" customHeight="1" x14ac:dyDescent="0.25">
      <c r="B42" s="25" t="str">
        <f>IF(TBL_QUAL_RENTROLL_UNITS[[#This Row],[RECORD_STARTED]],IF(TBL_QUAL_RENTROLL_UNITS[[#This Row],[ERROR_COUNT]]&gt;0,-1,IF(TBL_QUAL_RENTROLL_UNITS[[#This Row],[REQ_FIELDS_POPULATED]],1,0)),"")</f>
        <v/>
      </c>
      <c r="C42" s="94">
        <f>ROW()-ROW(TBL_QUAL_RENTROLL_UNITS[[#Headers],[ROW_ID]])</f>
        <v>33</v>
      </c>
      <c r="D42" s="82"/>
      <c r="E42" s="39"/>
      <c r="F42" s="33"/>
      <c r="G42" s="84" t="str">
        <f>IFERROR(INDEX(TBL_CIPDRFRESI_LOANPOOL[QUAL_MRA_RAC],MATCH(TBL_QUAL_RENTROLL_UNITS[[#This Row],[RENTROLL_LOAN_ID_PROP_ADDR]],TBL_CIPDRFRESI_LOANPOOL[LOAN_ID_PROP_ADDR],0)),"")</f>
        <v/>
      </c>
      <c r="H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 s="36" t="b">
        <f>CONCATENATE(TBL_QUAL_RENTROLL_UNITS[[#This Row],[RENTROLL_LOAN_ID_PROP_ADDR]],TBL_QUAL_RENTROLL_UNITS[[#This Row],[RENTROLL_UNIT]],TBL_QUAL_RENTROLL_UNITS[[#This Row],[RENTROLL_AMOUNT]])&lt;&gt;""</f>
        <v>0</v>
      </c>
      <c r="J42" s="36" t="b">
        <f>AND(TBL_QUAL_RENTROLL_UNITS[[#This Row],[RENTROLL_LOAN_ID_PROP_ADDR]]&lt;&gt;"",TBL_QUAL_RENTROLL_UNITS[[#This Row],[RENTROLL_UNIT]]&lt;&gt;"",TBL_QUAL_RENTROLL_UNITS[[#This Row],[RENTROLL_AMOUNT]]&lt;&gt;"")</f>
        <v>0</v>
      </c>
      <c r="K42" s="36">
        <f>SUM(
IF(AND(TBL_QUAL_RENTROLL_UNITS[[#This Row],[RENTROLL_LOAN_ID_PROP_ADDR]]&lt;&gt;"",NOT(ISNUMBER(MATCH(TBL_QUAL_RENTROLL_UNITS[[#This Row],[RENTROLL_LOAN_ID_PROP_ADDR]],RANGE_LOOKUP_CIPDRF_LOANLIST,0)))),1,0)
)</f>
        <v>0</v>
      </c>
    </row>
    <row r="43" spans="2:11" ht="20.100000000000001" customHeight="1" x14ac:dyDescent="0.25">
      <c r="B43" s="25" t="str">
        <f>IF(TBL_QUAL_RENTROLL_UNITS[[#This Row],[RECORD_STARTED]],IF(TBL_QUAL_RENTROLL_UNITS[[#This Row],[ERROR_COUNT]]&gt;0,-1,IF(TBL_QUAL_RENTROLL_UNITS[[#This Row],[REQ_FIELDS_POPULATED]],1,0)),"")</f>
        <v/>
      </c>
      <c r="C43" s="94">
        <f>ROW()-ROW(TBL_QUAL_RENTROLL_UNITS[[#Headers],[ROW_ID]])</f>
        <v>34</v>
      </c>
      <c r="D43" s="82"/>
      <c r="E43" s="39"/>
      <c r="F43" s="33"/>
      <c r="G43" s="84" t="str">
        <f>IFERROR(INDEX(TBL_CIPDRFRESI_LOANPOOL[QUAL_MRA_RAC],MATCH(TBL_QUAL_RENTROLL_UNITS[[#This Row],[RENTROLL_LOAN_ID_PROP_ADDR]],TBL_CIPDRFRESI_LOANPOOL[LOAN_ID_PROP_ADDR],0)),"")</f>
        <v/>
      </c>
      <c r="H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 s="36" t="b">
        <f>CONCATENATE(TBL_QUAL_RENTROLL_UNITS[[#This Row],[RENTROLL_LOAN_ID_PROP_ADDR]],TBL_QUAL_RENTROLL_UNITS[[#This Row],[RENTROLL_UNIT]],TBL_QUAL_RENTROLL_UNITS[[#This Row],[RENTROLL_AMOUNT]])&lt;&gt;""</f>
        <v>0</v>
      </c>
      <c r="J43" s="36" t="b">
        <f>AND(TBL_QUAL_RENTROLL_UNITS[[#This Row],[RENTROLL_LOAN_ID_PROP_ADDR]]&lt;&gt;"",TBL_QUAL_RENTROLL_UNITS[[#This Row],[RENTROLL_UNIT]]&lt;&gt;"",TBL_QUAL_RENTROLL_UNITS[[#This Row],[RENTROLL_AMOUNT]]&lt;&gt;"")</f>
        <v>0</v>
      </c>
      <c r="K43" s="36">
        <f>SUM(
IF(AND(TBL_QUAL_RENTROLL_UNITS[[#This Row],[RENTROLL_LOAN_ID_PROP_ADDR]]&lt;&gt;"",NOT(ISNUMBER(MATCH(TBL_QUAL_RENTROLL_UNITS[[#This Row],[RENTROLL_LOAN_ID_PROP_ADDR]],RANGE_LOOKUP_CIPDRF_LOANLIST,0)))),1,0)
)</f>
        <v>0</v>
      </c>
    </row>
    <row r="44" spans="2:11" ht="20.100000000000001" customHeight="1" x14ac:dyDescent="0.25">
      <c r="B44" s="25" t="str">
        <f>IF(TBL_QUAL_RENTROLL_UNITS[[#This Row],[RECORD_STARTED]],IF(TBL_QUAL_RENTROLL_UNITS[[#This Row],[ERROR_COUNT]]&gt;0,-1,IF(TBL_QUAL_RENTROLL_UNITS[[#This Row],[REQ_FIELDS_POPULATED]],1,0)),"")</f>
        <v/>
      </c>
      <c r="C44" s="94">
        <f>ROW()-ROW(TBL_QUAL_RENTROLL_UNITS[[#Headers],[ROW_ID]])</f>
        <v>35</v>
      </c>
      <c r="D44" s="82"/>
      <c r="E44" s="39"/>
      <c r="F44" s="33"/>
      <c r="G44" s="84" t="str">
        <f>IFERROR(INDEX(TBL_CIPDRFRESI_LOANPOOL[QUAL_MRA_RAC],MATCH(TBL_QUAL_RENTROLL_UNITS[[#This Row],[RENTROLL_LOAN_ID_PROP_ADDR]],TBL_CIPDRFRESI_LOANPOOL[LOAN_ID_PROP_ADDR],0)),"")</f>
        <v/>
      </c>
      <c r="H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 s="36" t="b">
        <f>CONCATENATE(TBL_QUAL_RENTROLL_UNITS[[#This Row],[RENTROLL_LOAN_ID_PROP_ADDR]],TBL_QUAL_RENTROLL_UNITS[[#This Row],[RENTROLL_UNIT]],TBL_QUAL_RENTROLL_UNITS[[#This Row],[RENTROLL_AMOUNT]])&lt;&gt;""</f>
        <v>0</v>
      </c>
      <c r="J44" s="36" t="b">
        <f>AND(TBL_QUAL_RENTROLL_UNITS[[#This Row],[RENTROLL_LOAN_ID_PROP_ADDR]]&lt;&gt;"",TBL_QUAL_RENTROLL_UNITS[[#This Row],[RENTROLL_UNIT]]&lt;&gt;"",TBL_QUAL_RENTROLL_UNITS[[#This Row],[RENTROLL_AMOUNT]]&lt;&gt;"")</f>
        <v>0</v>
      </c>
      <c r="K44" s="36">
        <f>SUM(
IF(AND(TBL_QUAL_RENTROLL_UNITS[[#This Row],[RENTROLL_LOAN_ID_PROP_ADDR]]&lt;&gt;"",NOT(ISNUMBER(MATCH(TBL_QUAL_RENTROLL_UNITS[[#This Row],[RENTROLL_LOAN_ID_PROP_ADDR]],RANGE_LOOKUP_CIPDRF_LOANLIST,0)))),1,0)
)</f>
        <v>0</v>
      </c>
    </row>
    <row r="45" spans="2:11" ht="20.100000000000001" customHeight="1" x14ac:dyDescent="0.25">
      <c r="B45" s="25" t="str">
        <f>IF(TBL_QUAL_RENTROLL_UNITS[[#This Row],[RECORD_STARTED]],IF(TBL_QUAL_RENTROLL_UNITS[[#This Row],[ERROR_COUNT]]&gt;0,-1,IF(TBL_QUAL_RENTROLL_UNITS[[#This Row],[REQ_FIELDS_POPULATED]],1,0)),"")</f>
        <v/>
      </c>
      <c r="C45" s="94">
        <f>ROW()-ROW(TBL_QUAL_RENTROLL_UNITS[[#Headers],[ROW_ID]])</f>
        <v>36</v>
      </c>
      <c r="D45" s="82"/>
      <c r="E45" s="39"/>
      <c r="F45" s="33"/>
      <c r="G45" s="84" t="str">
        <f>IFERROR(INDEX(TBL_CIPDRFRESI_LOANPOOL[QUAL_MRA_RAC],MATCH(TBL_QUAL_RENTROLL_UNITS[[#This Row],[RENTROLL_LOAN_ID_PROP_ADDR]],TBL_CIPDRFRESI_LOANPOOL[LOAN_ID_PROP_ADDR],0)),"")</f>
        <v/>
      </c>
      <c r="H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 s="36" t="b">
        <f>CONCATENATE(TBL_QUAL_RENTROLL_UNITS[[#This Row],[RENTROLL_LOAN_ID_PROP_ADDR]],TBL_QUAL_RENTROLL_UNITS[[#This Row],[RENTROLL_UNIT]],TBL_QUAL_RENTROLL_UNITS[[#This Row],[RENTROLL_AMOUNT]])&lt;&gt;""</f>
        <v>0</v>
      </c>
      <c r="J45" s="36" t="b">
        <f>AND(TBL_QUAL_RENTROLL_UNITS[[#This Row],[RENTROLL_LOAN_ID_PROP_ADDR]]&lt;&gt;"",TBL_QUAL_RENTROLL_UNITS[[#This Row],[RENTROLL_UNIT]]&lt;&gt;"",TBL_QUAL_RENTROLL_UNITS[[#This Row],[RENTROLL_AMOUNT]]&lt;&gt;"")</f>
        <v>0</v>
      </c>
      <c r="K45" s="36">
        <f>SUM(
IF(AND(TBL_QUAL_RENTROLL_UNITS[[#This Row],[RENTROLL_LOAN_ID_PROP_ADDR]]&lt;&gt;"",NOT(ISNUMBER(MATCH(TBL_QUAL_RENTROLL_UNITS[[#This Row],[RENTROLL_LOAN_ID_PROP_ADDR]],RANGE_LOOKUP_CIPDRF_LOANLIST,0)))),1,0)
)</f>
        <v>0</v>
      </c>
    </row>
    <row r="46" spans="2:11" ht="20.100000000000001" customHeight="1" x14ac:dyDescent="0.25">
      <c r="B46" s="25" t="str">
        <f>IF(TBL_QUAL_RENTROLL_UNITS[[#This Row],[RECORD_STARTED]],IF(TBL_QUAL_RENTROLL_UNITS[[#This Row],[ERROR_COUNT]]&gt;0,-1,IF(TBL_QUAL_RENTROLL_UNITS[[#This Row],[REQ_FIELDS_POPULATED]],1,0)),"")</f>
        <v/>
      </c>
      <c r="C46" s="94">
        <f>ROW()-ROW(TBL_QUAL_RENTROLL_UNITS[[#Headers],[ROW_ID]])</f>
        <v>37</v>
      </c>
      <c r="D46" s="82"/>
      <c r="E46" s="39"/>
      <c r="F46" s="33"/>
      <c r="G46" s="84" t="str">
        <f>IFERROR(INDEX(TBL_CIPDRFRESI_LOANPOOL[QUAL_MRA_RAC],MATCH(TBL_QUAL_RENTROLL_UNITS[[#This Row],[RENTROLL_LOAN_ID_PROP_ADDR]],TBL_CIPDRFRESI_LOANPOOL[LOAN_ID_PROP_ADDR],0)),"")</f>
        <v/>
      </c>
      <c r="H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 s="36" t="b">
        <f>CONCATENATE(TBL_QUAL_RENTROLL_UNITS[[#This Row],[RENTROLL_LOAN_ID_PROP_ADDR]],TBL_QUAL_RENTROLL_UNITS[[#This Row],[RENTROLL_UNIT]],TBL_QUAL_RENTROLL_UNITS[[#This Row],[RENTROLL_AMOUNT]])&lt;&gt;""</f>
        <v>0</v>
      </c>
      <c r="J46" s="36" t="b">
        <f>AND(TBL_QUAL_RENTROLL_UNITS[[#This Row],[RENTROLL_LOAN_ID_PROP_ADDR]]&lt;&gt;"",TBL_QUAL_RENTROLL_UNITS[[#This Row],[RENTROLL_UNIT]]&lt;&gt;"",TBL_QUAL_RENTROLL_UNITS[[#This Row],[RENTROLL_AMOUNT]]&lt;&gt;"")</f>
        <v>0</v>
      </c>
      <c r="K46" s="36">
        <f>SUM(
IF(AND(TBL_QUAL_RENTROLL_UNITS[[#This Row],[RENTROLL_LOAN_ID_PROP_ADDR]]&lt;&gt;"",NOT(ISNUMBER(MATCH(TBL_QUAL_RENTROLL_UNITS[[#This Row],[RENTROLL_LOAN_ID_PROP_ADDR]],RANGE_LOOKUP_CIPDRF_LOANLIST,0)))),1,0)
)</f>
        <v>0</v>
      </c>
    </row>
    <row r="47" spans="2:11" ht="20.100000000000001" customHeight="1" x14ac:dyDescent="0.25">
      <c r="B47" s="25" t="str">
        <f>IF(TBL_QUAL_RENTROLL_UNITS[[#This Row],[RECORD_STARTED]],IF(TBL_QUAL_RENTROLL_UNITS[[#This Row],[ERROR_COUNT]]&gt;0,-1,IF(TBL_QUAL_RENTROLL_UNITS[[#This Row],[REQ_FIELDS_POPULATED]],1,0)),"")</f>
        <v/>
      </c>
      <c r="C47" s="94">
        <f>ROW()-ROW(TBL_QUAL_RENTROLL_UNITS[[#Headers],[ROW_ID]])</f>
        <v>38</v>
      </c>
      <c r="D47" s="82"/>
      <c r="E47" s="39"/>
      <c r="F47" s="33"/>
      <c r="G47" s="84" t="str">
        <f>IFERROR(INDEX(TBL_CIPDRFRESI_LOANPOOL[QUAL_MRA_RAC],MATCH(TBL_QUAL_RENTROLL_UNITS[[#This Row],[RENTROLL_LOAN_ID_PROP_ADDR]],TBL_CIPDRFRESI_LOANPOOL[LOAN_ID_PROP_ADDR],0)),"")</f>
        <v/>
      </c>
      <c r="H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 s="36" t="b">
        <f>CONCATENATE(TBL_QUAL_RENTROLL_UNITS[[#This Row],[RENTROLL_LOAN_ID_PROP_ADDR]],TBL_QUAL_RENTROLL_UNITS[[#This Row],[RENTROLL_UNIT]],TBL_QUAL_RENTROLL_UNITS[[#This Row],[RENTROLL_AMOUNT]])&lt;&gt;""</f>
        <v>0</v>
      </c>
      <c r="J47" s="36" t="b">
        <f>AND(TBL_QUAL_RENTROLL_UNITS[[#This Row],[RENTROLL_LOAN_ID_PROP_ADDR]]&lt;&gt;"",TBL_QUAL_RENTROLL_UNITS[[#This Row],[RENTROLL_UNIT]]&lt;&gt;"",TBL_QUAL_RENTROLL_UNITS[[#This Row],[RENTROLL_AMOUNT]]&lt;&gt;"")</f>
        <v>0</v>
      </c>
      <c r="K47" s="36">
        <f>SUM(
IF(AND(TBL_QUAL_RENTROLL_UNITS[[#This Row],[RENTROLL_LOAN_ID_PROP_ADDR]]&lt;&gt;"",NOT(ISNUMBER(MATCH(TBL_QUAL_RENTROLL_UNITS[[#This Row],[RENTROLL_LOAN_ID_PROP_ADDR]],RANGE_LOOKUP_CIPDRF_LOANLIST,0)))),1,0)
)</f>
        <v>0</v>
      </c>
    </row>
    <row r="48" spans="2:11" ht="20.100000000000001" customHeight="1" x14ac:dyDescent="0.25">
      <c r="B48" s="25" t="str">
        <f>IF(TBL_QUAL_RENTROLL_UNITS[[#This Row],[RECORD_STARTED]],IF(TBL_QUAL_RENTROLL_UNITS[[#This Row],[ERROR_COUNT]]&gt;0,-1,IF(TBL_QUAL_RENTROLL_UNITS[[#This Row],[REQ_FIELDS_POPULATED]],1,0)),"")</f>
        <v/>
      </c>
      <c r="C48" s="94">
        <f>ROW()-ROW(TBL_QUAL_RENTROLL_UNITS[[#Headers],[ROW_ID]])</f>
        <v>39</v>
      </c>
      <c r="D48" s="82"/>
      <c r="E48" s="39"/>
      <c r="F48" s="33"/>
      <c r="G48" s="84" t="str">
        <f>IFERROR(INDEX(TBL_CIPDRFRESI_LOANPOOL[QUAL_MRA_RAC],MATCH(TBL_QUAL_RENTROLL_UNITS[[#This Row],[RENTROLL_LOAN_ID_PROP_ADDR]],TBL_CIPDRFRESI_LOANPOOL[LOAN_ID_PROP_ADDR],0)),"")</f>
        <v/>
      </c>
      <c r="H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 s="36" t="b">
        <f>CONCATENATE(TBL_QUAL_RENTROLL_UNITS[[#This Row],[RENTROLL_LOAN_ID_PROP_ADDR]],TBL_QUAL_RENTROLL_UNITS[[#This Row],[RENTROLL_UNIT]],TBL_QUAL_RENTROLL_UNITS[[#This Row],[RENTROLL_AMOUNT]])&lt;&gt;""</f>
        <v>0</v>
      </c>
      <c r="J48" s="36" t="b">
        <f>AND(TBL_QUAL_RENTROLL_UNITS[[#This Row],[RENTROLL_LOAN_ID_PROP_ADDR]]&lt;&gt;"",TBL_QUAL_RENTROLL_UNITS[[#This Row],[RENTROLL_UNIT]]&lt;&gt;"",TBL_QUAL_RENTROLL_UNITS[[#This Row],[RENTROLL_AMOUNT]]&lt;&gt;"")</f>
        <v>0</v>
      </c>
      <c r="K48" s="36">
        <f>SUM(
IF(AND(TBL_QUAL_RENTROLL_UNITS[[#This Row],[RENTROLL_LOAN_ID_PROP_ADDR]]&lt;&gt;"",NOT(ISNUMBER(MATCH(TBL_QUAL_RENTROLL_UNITS[[#This Row],[RENTROLL_LOAN_ID_PROP_ADDR]],RANGE_LOOKUP_CIPDRF_LOANLIST,0)))),1,0)
)</f>
        <v>0</v>
      </c>
    </row>
    <row r="49" spans="2:11" ht="20.100000000000001" customHeight="1" x14ac:dyDescent="0.25">
      <c r="B49" s="25" t="str">
        <f>IF(TBL_QUAL_RENTROLL_UNITS[[#This Row],[RECORD_STARTED]],IF(TBL_QUAL_RENTROLL_UNITS[[#This Row],[ERROR_COUNT]]&gt;0,-1,IF(TBL_QUAL_RENTROLL_UNITS[[#This Row],[REQ_FIELDS_POPULATED]],1,0)),"")</f>
        <v/>
      </c>
      <c r="C49" s="94">
        <f>ROW()-ROW(TBL_QUAL_RENTROLL_UNITS[[#Headers],[ROW_ID]])</f>
        <v>40</v>
      </c>
      <c r="D49" s="82"/>
      <c r="E49" s="39"/>
      <c r="F49" s="33"/>
      <c r="G49" s="84" t="str">
        <f>IFERROR(INDEX(TBL_CIPDRFRESI_LOANPOOL[QUAL_MRA_RAC],MATCH(TBL_QUAL_RENTROLL_UNITS[[#This Row],[RENTROLL_LOAN_ID_PROP_ADDR]],TBL_CIPDRFRESI_LOANPOOL[LOAN_ID_PROP_ADDR],0)),"")</f>
        <v/>
      </c>
      <c r="H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 s="36" t="b">
        <f>CONCATENATE(TBL_QUAL_RENTROLL_UNITS[[#This Row],[RENTROLL_LOAN_ID_PROP_ADDR]],TBL_QUAL_RENTROLL_UNITS[[#This Row],[RENTROLL_UNIT]],TBL_QUAL_RENTROLL_UNITS[[#This Row],[RENTROLL_AMOUNT]])&lt;&gt;""</f>
        <v>0</v>
      </c>
      <c r="J49" s="36" t="b">
        <f>AND(TBL_QUAL_RENTROLL_UNITS[[#This Row],[RENTROLL_LOAN_ID_PROP_ADDR]]&lt;&gt;"",TBL_QUAL_RENTROLL_UNITS[[#This Row],[RENTROLL_UNIT]]&lt;&gt;"",TBL_QUAL_RENTROLL_UNITS[[#This Row],[RENTROLL_AMOUNT]]&lt;&gt;"")</f>
        <v>0</v>
      </c>
      <c r="K49" s="36">
        <f>SUM(
IF(AND(TBL_QUAL_RENTROLL_UNITS[[#This Row],[RENTROLL_LOAN_ID_PROP_ADDR]]&lt;&gt;"",NOT(ISNUMBER(MATCH(TBL_QUAL_RENTROLL_UNITS[[#This Row],[RENTROLL_LOAN_ID_PROP_ADDR]],RANGE_LOOKUP_CIPDRF_LOANLIST,0)))),1,0)
)</f>
        <v>0</v>
      </c>
    </row>
    <row r="50" spans="2:11" ht="20.100000000000001" customHeight="1" x14ac:dyDescent="0.25">
      <c r="B50" s="25" t="str">
        <f>IF(TBL_QUAL_RENTROLL_UNITS[[#This Row],[RECORD_STARTED]],IF(TBL_QUAL_RENTROLL_UNITS[[#This Row],[ERROR_COUNT]]&gt;0,-1,IF(TBL_QUAL_RENTROLL_UNITS[[#This Row],[REQ_FIELDS_POPULATED]],1,0)),"")</f>
        <v/>
      </c>
      <c r="C50" s="94">
        <f>ROW()-ROW(TBL_QUAL_RENTROLL_UNITS[[#Headers],[ROW_ID]])</f>
        <v>41</v>
      </c>
      <c r="D50" s="82"/>
      <c r="E50" s="39"/>
      <c r="F50" s="33"/>
      <c r="G50" s="84" t="str">
        <f>IFERROR(INDEX(TBL_CIPDRFRESI_LOANPOOL[QUAL_MRA_RAC],MATCH(TBL_QUAL_RENTROLL_UNITS[[#This Row],[RENTROLL_LOAN_ID_PROP_ADDR]],TBL_CIPDRFRESI_LOANPOOL[LOAN_ID_PROP_ADDR],0)),"")</f>
        <v/>
      </c>
      <c r="H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 s="36" t="b">
        <f>CONCATENATE(TBL_QUAL_RENTROLL_UNITS[[#This Row],[RENTROLL_LOAN_ID_PROP_ADDR]],TBL_QUAL_RENTROLL_UNITS[[#This Row],[RENTROLL_UNIT]],TBL_QUAL_RENTROLL_UNITS[[#This Row],[RENTROLL_AMOUNT]])&lt;&gt;""</f>
        <v>0</v>
      </c>
      <c r="J50" s="36" t="b">
        <f>AND(TBL_QUAL_RENTROLL_UNITS[[#This Row],[RENTROLL_LOAN_ID_PROP_ADDR]]&lt;&gt;"",TBL_QUAL_RENTROLL_UNITS[[#This Row],[RENTROLL_UNIT]]&lt;&gt;"",TBL_QUAL_RENTROLL_UNITS[[#This Row],[RENTROLL_AMOUNT]]&lt;&gt;"")</f>
        <v>0</v>
      </c>
      <c r="K50" s="36">
        <f>SUM(
IF(AND(TBL_QUAL_RENTROLL_UNITS[[#This Row],[RENTROLL_LOAN_ID_PROP_ADDR]]&lt;&gt;"",NOT(ISNUMBER(MATCH(TBL_QUAL_RENTROLL_UNITS[[#This Row],[RENTROLL_LOAN_ID_PROP_ADDR]],RANGE_LOOKUP_CIPDRF_LOANLIST,0)))),1,0)
)</f>
        <v>0</v>
      </c>
    </row>
    <row r="51" spans="2:11" ht="20.100000000000001" customHeight="1" x14ac:dyDescent="0.25">
      <c r="B51" s="25" t="str">
        <f>IF(TBL_QUAL_RENTROLL_UNITS[[#This Row],[RECORD_STARTED]],IF(TBL_QUAL_RENTROLL_UNITS[[#This Row],[ERROR_COUNT]]&gt;0,-1,IF(TBL_QUAL_RENTROLL_UNITS[[#This Row],[REQ_FIELDS_POPULATED]],1,0)),"")</f>
        <v/>
      </c>
      <c r="C51" s="94">
        <f>ROW()-ROW(TBL_QUAL_RENTROLL_UNITS[[#Headers],[ROW_ID]])</f>
        <v>42</v>
      </c>
      <c r="D51" s="82"/>
      <c r="E51" s="39"/>
      <c r="F51" s="33"/>
      <c r="G51" s="84" t="str">
        <f>IFERROR(INDEX(TBL_CIPDRFRESI_LOANPOOL[QUAL_MRA_RAC],MATCH(TBL_QUAL_RENTROLL_UNITS[[#This Row],[RENTROLL_LOAN_ID_PROP_ADDR]],TBL_CIPDRFRESI_LOANPOOL[LOAN_ID_PROP_ADDR],0)),"")</f>
        <v/>
      </c>
      <c r="H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 s="36" t="b">
        <f>CONCATENATE(TBL_QUAL_RENTROLL_UNITS[[#This Row],[RENTROLL_LOAN_ID_PROP_ADDR]],TBL_QUAL_RENTROLL_UNITS[[#This Row],[RENTROLL_UNIT]],TBL_QUAL_RENTROLL_UNITS[[#This Row],[RENTROLL_AMOUNT]])&lt;&gt;""</f>
        <v>0</v>
      </c>
      <c r="J51" s="36" t="b">
        <f>AND(TBL_QUAL_RENTROLL_UNITS[[#This Row],[RENTROLL_LOAN_ID_PROP_ADDR]]&lt;&gt;"",TBL_QUAL_RENTROLL_UNITS[[#This Row],[RENTROLL_UNIT]]&lt;&gt;"",TBL_QUAL_RENTROLL_UNITS[[#This Row],[RENTROLL_AMOUNT]]&lt;&gt;"")</f>
        <v>0</v>
      </c>
      <c r="K51" s="36">
        <f>SUM(
IF(AND(TBL_QUAL_RENTROLL_UNITS[[#This Row],[RENTROLL_LOAN_ID_PROP_ADDR]]&lt;&gt;"",NOT(ISNUMBER(MATCH(TBL_QUAL_RENTROLL_UNITS[[#This Row],[RENTROLL_LOAN_ID_PROP_ADDR]],RANGE_LOOKUP_CIPDRF_LOANLIST,0)))),1,0)
)</f>
        <v>0</v>
      </c>
    </row>
    <row r="52" spans="2:11" ht="20.100000000000001" customHeight="1" x14ac:dyDescent="0.25">
      <c r="B52" s="25" t="str">
        <f>IF(TBL_QUAL_RENTROLL_UNITS[[#This Row],[RECORD_STARTED]],IF(TBL_QUAL_RENTROLL_UNITS[[#This Row],[ERROR_COUNT]]&gt;0,-1,IF(TBL_QUAL_RENTROLL_UNITS[[#This Row],[REQ_FIELDS_POPULATED]],1,0)),"")</f>
        <v/>
      </c>
      <c r="C52" s="94">
        <f>ROW()-ROW(TBL_QUAL_RENTROLL_UNITS[[#Headers],[ROW_ID]])</f>
        <v>43</v>
      </c>
      <c r="D52" s="82"/>
      <c r="E52" s="39"/>
      <c r="F52" s="33"/>
      <c r="G52" s="84" t="str">
        <f>IFERROR(INDEX(TBL_CIPDRFRESI_LOANPOOL[QUAL_MRA_RAC],MATCH(TBL_QUAL_RENTROLL_UNITS[[#This Row],[RENTROLL_LOAN_ID_PROP_ADDR]],TBL_CIPDRFRESI_LOANPOOL[LOAN_ID_PROP_ADDR],0)),"")</f>
        <v/>
      </c>
      <c r="H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 s="36" t="b">
        <f>CONCATENATE(TBL_QUAL_RENTROLL_UNITS[[#This Row],[RENTROLL_LOAN_ID_PROP_ADDR]],TBL_QUAL_RENTROLL_UNITS[[#This Row],[RENTROLL_UNIT]],TBL_QUAL_RENTROLL_UNITS[[#This Row],[RENTROLL_AMOUNT]])&lt;&gt;""</f>
        <v>0</v>
      </c>
      <c r="J52" s="36" t="b">
        <f>AND(TBL_QUAL_RENTROLL_UNITS[[#This Row],[RENTROLL_LOAN_ID_PROP_ADDR]]&lt;&gt;"",TBL_QUAL_RENTROLL_UNITS[[#This Row],[RENTROLL_UNIT]]&lt;&gt;"",TBL_QUAL_RENTROLL_UNITS[[#This Row],[RENTROLL_AMOUNT]]&lt;&gt;"")</f>
        <v>0</v>
      </c>
      <c r="K52" s="36">
        <f>SUM(
IF(AND(TBL_QUAL_RENTROLL_UNITS[[#This Row],[RENTROLL_LOAN_ID_PROP_ADDR]]&lt;&gt;"",NOT(ISNUMBER(MATCH(TBL_QUAL_RENTROLL_UNITS[[#This Row],[RENTROLL_LOAN_ID_PROP_ADDR]],RANGE_LOOKUP_CIPDRF_LOANLIST,0)))),1,0)
)</f>
        <v>0</v>
      </c>
    </row>
    <row r="53" spans="2:11" ht="20.100000000000001" customHeight="1" x14ac:dyDescent="0.25">
      <c r="B53" s="25" t="str">
        <f>IF(TBL_QUAL_RENTROLL_UNITS[[#This Row],[RECORD_STARTED]],IF(TBL_QUAL_RENTROLL_UNITS[[#This Row],[ERROR_COUNT]]&gt;0,-1,IF(TBL_QUAL_RENTROLL_UNITS[[#This Row],[REQ_FIELDS_POPULATED]],1,0)),"")</f>
        <v/>
      </c>
      <c r="C53" s="94">
        <f>ROW()-ROW(TBL_QUAL_RENTROLL_UNITS[[#Headers],[ROW_ID]])</f>
        <v>44</v>
      </c>
      <c r="D53" s="82"/>
      <c r="E53" s="39"/>
      <c r="F53" s="33"/>
      <c r="G53" s="84" t="str">
        <f>IFERROR(INDEX(TBL_CIPDRFRESI_LOANPOOL[QUAL_MRA_RAC],MATCH(TBL_QUAL_RENTROLL_UNITS[[#This Row],[RENTROLL_LOAN_ID_PROP_ADDR]],TBL_CIPDRFRESI_LOANPOOL[LOAN_ID_PROP_ADDR],0)),"")</f>
        <v/>
      </c>
      <c r="H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 s="36" t="b">
        <f>CONCATENATE(TBL_QUAL_RENTROLL_UNITS[[#This Row],[RENTROLL_LOAN_ID_PROP_ADDR]],TBL_QUAL_RENTROLL_UNITS[[#This Row],[RENTROLL_UNIT]],TBL_QUAL_RENTROLL_UNITS[[#This Row],[RENTROLL_AMOUNT]])&lt;&gt;""</f>
        <v>0</v>
      </c>
      <c r="J53" s="36" t="b">
        <f>AND(TBL_QUAL_RENTROLL_UNITS[[#This Row],[RENTROLL_LOAN_ID_PROP_ADDR]]&lt;&gt;"",TBL_QUAL_RENTROLL_UNITS[[#This Row],[RENTROLL_UNIT]]&lt;&gt;"",TBL_QUAL_RENTROLL_UNITS[[#This Row],[RENTROLL_AMOUNT]]&lt;&gt;"")</f>
        <v>0</v>
      </c>
      <c r="K53" s="36">
        <f>SUM(
IF(AND(TBL_QUAL_RENTROLL_UNITS[[#This Row],[RENTROLL_LOAN_ID_PROP_ADDR]]&lt;&gt;"",NOT(ISNUMBER(MATCH(TBL_QUAL_RENTROLL_UNITS[[#This Row],[RENTROLL_LOAN_ID_PROP_ADDR]],RANGE_LOOKUP_CIPDRF_LOANLIST,0)))),1,0)
)</f>
        <v>0</v>
      </c>
    </row>
    <row r="54" spans="2:11" ht="20.100000000000001" customHeight="1" x14ac:dyDescent="0.25">
      <c r="B54" s="25" t="str">
        <f>IF(TBL_QUAL_RENTROLL_UNITS[[#This Row],[RECORD_STARTED]],IF(TBL_QUAL_RENTROLL_UNITS[[#This Row],[ERROR_COUNT]]&gt;0,-1,IF(TBL_QUAL_RENTROLL_UNITS[[#This Row],[REQ_FIELDS_POPULATED]],1,0)),"")</f>
        <v/>
      </c>
      <c r="C54" s="94">
        <f>ROW()-ROW(TBL_QUAL_RENTROLL_UNITS[[#Headers],[ROW_ID]])</f>
        <v>45</v>
      </c>
      <c r="D54" s="82"/>
      <c r="E54" s="39"/>
      <c r="F54" s="33"/>
      <c r="G54" s="84" t="str">
        <f>IFERROR(INDEX(TBL_CIPDRFRESI_LOANPOOL[QUAL_MRA_RAC],MATCH(TBL_QUAL_RENTROLL_UNITS[[#This Row],[RENTROLL_LOAN_ID_PROP_ADDR]],TBL_CIPDRFRESI_LOANPOOL[LOAN_ID_PROP_ADDR],0)),"")</f>
        <v/>
      </c>
      <c r="H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 s="36" t="b">
        <f>CONCATENATE(TBL_QUAL_RENTROLL_UNITS[[#This Row],[RENTROLL_LOAN_ID_PROP_ADDR]],TBL_QUAL_RENTROLL_UNITS[[#This Row],[RENTROLL_UNIT]],TBL_QUAL_RENTROLL_UNITS[[#This Row],[RENTROLL_AMOUNT]])&lt;&gt;""</f>
        <v>0</v>
      </c>
      <c r="J54" s="36" t="b">
        <f>AND(TBL_QUAL_RENTROLL_UNITS[[#This Row],[RENTROLL_LOAN_ID_PROP_ADDR]]&lt;&gt;"",TBL_QUAL_RENTROLL_UNITS[[#This Row],[RENTROLL_UNIT]]&lt;&gt;"",TBL_QUAL_RENTROLL_UNITS[[#This Row],[RENTROLL_AMOUNT]]&lt;&gt;"")</f>
        <v>0</v>
      </c>
      <c r="K54" s="36">
        <f>SUM(
IF(AND(TBL_QUAL_RENTROLL_UNITS[[#This Row],[RENTROLL_LOAN_ID_PROP_ADDR]]&lt;&gt;"",NOT(ISNUMBER(MATCH(TBL_QUAL_RENTROLL_UNITS[[#This Row],[RENTROLL_LOAN_ID_PROP_ADDR]],RANGE_LOOKUP_CIPDRF_LOANLIST,0)))),1,0)
)</f>
        <v>0</v>
      </c>
    </row>
    <row r="55" spans="2:11" ht="20.100000000000001" customHeight="1" x14ac:dyDescent="0.25">
      <c r="B55" s="25" t="str">
        <f>IF(TBL_QUAL_RENTROLL_UNITS[[#This Row],[RECORD_STARTED]],IF(TBL_QUAL_RENTROLL_UNITS[[#This Row],[ERROR_COUNT]]&gt;0,-1,IF(TBL_QUAL_RENTROLL_UNITS[[#This Row],[REQ_FIELDS_POPULATED]],1,0)),"")</f>
        <v/>
      </c>
      <c r="C55" s="94">
        <f>ROW()-ROW(TBL_QUAL_RENTROLL_UNITS[[#Headers],[ROW_ID]])</f>
        <v>46</v>
      </c>
      <c r="D55" s="82"/>
      <c r="E55" s="39"/>
      <c r="F55" s="33"/>
      <c r="G55" s="84" t="str">
        <f>IFERROR(INDEX(TBL_CIPDRFRESI_LOANPOOL[QUAL_MRA_RAC],MATCH(TBL_QUAL_RENTROLL_UNITS[[#This Row],[RENTROLL_LOAN_ID_PROP_ADDR]],TBL_CIPDRFRESI_LOANPOOL[LOAN_ID_PROP_ADDR],0)),"")</f>
        <v/>
      </c>
      <c r="H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 s="36" t="b">
        <f>CONCATENATE(TBL_QUAL_RENTROLL_UNITS[[#This Row],[RENTROLL_LOAN_ID_PROP_ADDR]],TBL_QUAL_RENTROLL_UNITS[[#This Row],[RENTROLL_UNIT]],TBL_QUAL_RENTROLL_UNITS[[#This Row],[RENTROLL_AMOUNT]])&lt;&gt;""</f>
        <v>0</v>
      </c>
      <c r="J55" s="36" t="b">
        <f>AND(TBL_QUAL_RENTROLL_UNITS[[#This Row],[RENTROLL_LOAN_ID_PROP_ADDR]]&lt;&gt;"",TBL_QUAL_RENTROLL_UNITS[[#This Row],[RENTROLL_UNIT]]&lt;&gt;"",TBL_QUAL_RENTROLL_UNITS[[#This Row],[RENTROLL_AMOUNT]]&lt;&gt;"")</f>
        <v>0</v>
      </c>
      <c r="K55" s="36">
        <f>SUM(
IF(AND(TBL_QUAL_RENTROLL_UNITS[[#This Row],[RENTROLL_LOAN_ID_PROP_ADDR]]&lt;&gt;"",NOT(ISNUMBER(MATCH(TBL_QUAL_RENTROLL_UNITS[[#This Row],[RENTROLL_LOAN_ID_PROP_ADDR]],RANGE_LOOKUP_CIPDRF_LOANLIST,0)))),1,0)
)</f>
        <v>0</v>
      </c>
    </row>
    <row r="56" spans="2:11" ht="20.100000000000001" customHeight="1" x14ac:dyDescent="0.25">
      <c r="B56" s="25" t="str">
        <f>IF(TBL_QUAL_RENTROLL_UNITS[[#This Row],[RECORD_STARTED]],IF(TBL_QUAL_RENTROLL_UNITS[[#This Row],[ERROR_COUNT]]&gt;0,-1,IF(TBL_QUAL_RENTROLL_UNITS[[#This Row],[REQ_FIELDS_POPULATED]],1,0)),"")</f>
        <v/>
      </c>
      <c r="C56" s="94">
        <f>ROW()-ROW(TBL_QUAL_RENTROLL_UNITS[[#Headers],[ROW_ID]])</f>
        <v>47</v>
      </c>
      <c r="D56" s="82"/>
      <c r="E56" s="39"/>
      <c r="F56" s="33"/>
      <c r="G56" s="84" t="str">
        <f>IFERROR(INDEX(TBL_CIPDRFRESI_LOANPOOL[QUAL_MRA_RAC],MATCH(TBL_QUAL_RENTROLL_UNITS[[#This Row],[RENTROLL_LOAN_ID_PROP_ADDR]],TBL_CIPDRFRESI_LOANPOOL[LOAN_ID_PROP_ADDR],0)),"")</f>
        <v/>
      </c>
      <c r="H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 s="36" t="b">
        <f>CONCATENATE(TBL_QUAL_RENTROLL_UNITS[[#This Row],[RENTROLL_LOAN_ID_PROP_ADDR]],TBL_QUAL_RENTROLL_UNITS[[#This Row],[RENTROLL_UNIT]],TBL_QUAL_RENTROLL_UNITS[[#This Row],[RENTROLL_AMOUNT]])&lt;&gt;""</f>
        <v>0</v>
      </c>
      <c r="J56" s="36" t="b">
        <f>AND(TBL_QUAL_RENTROLL_UNITS[[#This Row],[RENTROLL_LOAN_ID_PROP_ADDR]]&lt;&gt;"",TBL_QUAL_RENTROLL_UNITS[[#This Row],[RENTROLL_UNIT]]&lt;&gt;"",TBL_QUAL_RENTROLL_UNITS[[#This Row],[RENTROLL_AMOUNT]]&lt;&gt;"")</f>
        <v>0</v>
      </c>
      <c r="K56" s="36">
        <f>SUM(
IF(AND(TBL_QUAL_RENTROLL_UNITS[[#This Row],[RENTROLL_LOAN_ID_PROP_ADDR]]&lt;&gt;"",NOT(ISNUMBER(MATCH(TBL_QUAL_RENTROLL_UNITS[[#This Row],[RENTROLL_LOAN_ID_PROP_ADDR]],RANGE_LOOKUP_CIPDRF_LOANLIST,0)))),1,0)
)</f>
        <v>0</v>
      </c>
    </row>
    <row r="57" spans="2:11" ht="20.100000000000001" customHeight="1" x14ac:dyDescent="0.25">
      <c r="B57" s="25" t="str">
        <f>IF(TBL_QUAL_RENTROLL_UNITS[[#This Row],[RECORD_STARTED]],IF(TBL_QUAL_RENTROLL_UNITS[[#This Row],[ERROR_COUNT]]&gt;0,-1,IF(TBL_QUAL_RENTROLL_UNITS[[#This Row],[REQ_FIELDS_POPULATED]],1,0)),"")</f>
        <v/>
      </c>
      <c r="C57" s="94">
        <f>ROW()-ROW(TBL_QUAL_RENTROLL_UNITS[[#Headers],[ROW_ID]])</f>
        <v>48</v>
      </c>
      <c r="D57" s="82"/>
      <c r="E57" s="39"/>
      <c r="F57" s="33"/>
      <c r="G57" s="84" t="str">
        <f>IFERROR(INDEX(TBL_CIPDRFRESI_LOANPOOL[QUAL_MRA_RAC],MATCH(TBL_QUAL_RENTROLL_UNITS[[#This Row],[RENTROLL_LOAN_ID_PROP_ADDR]],TBL_CIPDRFRESI_LOANPOOL[LOAN_ID_PROP_ADDR],0)),"")</f>
        <v/>
      </c>
      <c r="H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 s="36" t="b">
        <f>CONCATENATE(TBL_QUAL_RENTROLL_UNITS[[#This Row],[RENTROLL_LOAN_ID_PROP_ADDR]],TBL_QUAL_RENTROLL_UNITS[[#This Row],[RENTROLL_UNIT]],TBL_QUAL_RENTROLL_UNITS[[#This Row],[RENTROLL_AMOUNT]])&lt;&gt;""</f>
        <v>0</v>
      </c>
      <c r="J57" s="36" t="b">
        <f>AND(TBL_QUAL_RENTROLL_UNITS[[#This Row],[RENTROLL_LOAN_ID_PROP_ADDR]]&lt;&gt;"",TBL_QUAL_RENTROLL_UNITS[[#This Row],[RENTROLL_UNIT]]&lt;&gt;"",TBL_QUAL_RENTROLL_UNITS[[#This Row],[RENTROLL_AMOUNT]]&lt;&gt;"")</f>
        <v>0</v>
      </c>
      <c r="K57" s="36">
        <f>SUM(
IF(AND(TBL_QUAL_RENTROLL_UNITS[[#This Row],[RENTROLL_LOAN_ID_PROP_ADDR]]&lt;&gt;"",NOT(ISNUMBER(MATCH(TBL_QUAL_RENTROLL_UNITS[[#This Row],[RENTROLL_LOAN_ID_PROP_ADDR]],RANGE_LOOKUP_CIPDRF_LOANLIST,0)))),1,0)
)</f>
        <v>0</v>
      </c>
    </row>
    <row r="58" spans="2:11" ht="20.100000000000001" customHeight="1" x14ac:dyDescent="0.25">
      <c r="B58" s="25" t="str">
        <f>IF(TBL_QUAL_RENTROLL_UNITS[[#This Row],[RECORD_STARTED]],IF(TBL_QUAL_RENTROLL_UNITS[[#This Row],[ERROR_COUNT]]&gt;0,-1,IF(TBL_QUAL_RENTROLL_UNITS[[#This Row],[REQ_FIELDS_POPULATED]],1,0)),"")</f>
        <v/>
      </c>
      <c r="C58" s="94">
        <f>ROW()-ROW(TBL_QUAL_RENTROLL_UNITS[[#Headers],[ROW_ID]])</f>
        <v>49</v>
      </c>
      <c r="D58" s="82"/>
      <c r="E58" s="39"/>
      <c r="F58" s="33"/>
      <c r="G58" s="84" t="str">
        <f>IFERROR(INDEX(TBL_CIPDRFRESI_LOANPOOL[QUAL_MRA_RAC],MATCH(TBL_QUAL_RENTROLL_UNITS[[#This Row],[RENTROLL_LOAN_ID_PROP_ADDR]],TBL_CIPDRFRESI_LOANPOOL[LOAN_ID_PROP_ADDR],0)),"")</f>
        <v/>
      </c>
      <c r="H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 s="36" t="b">
        <f>CONCATENATE(TBL_QUAL_RENTROLL_UNITS[[#This Row],[RENTROLL_LOAN_ID_PROP_ADDR]],TBL_QUAL_RENTROLL_UNITS[[#This Row],[RENTROLL_UNIT]],TBL_QUAL_RENTROLL_UNITS[[#This Row],[RENTROLL_AMOUNT]])&lt;&gt;""</f>
        <v>0</v>
      </c>
      <c r="J58" s="36" t="b">
        <f>AND(TBL_QUAL_RENTROLL_UNITS[[#This Row],[RENTROLL_LOAN_ID_PROP_ADDR]]&lt;&gt;"",TBL_QUAL_RENTROLL_UNITS[[#This Row],[RENTROLL_UNIT]]&lt;&gt;"",TBL_QUAL_RENTROLL_UNITS[[#This Row],[RENTROLL_AMOUNT]]&lt;&gt;"")</f>
        <v>0</v>
      </c>
      <c r="K58" s="36">
        <f>SUM(
IF(AND(TBL_QUAL_RENTROLL_UNITS[[#This Row],[RENTROLL_LOAN_ID_PROP_ADDR]]&lt;&gt;"",NOT(ISNUMBER(MATCH(TBL_QUAL_RENTROLL_UNITS[[#This Row],[RENTROLL_LOAN_ID_PROP_ADDR]],RANGE_LOOKUP_CIPDRF_LOANLIST,0)))),1,0)
)</f>
        <v>0</v>
      </c>
    </row>
    <row r="59" spans="2:11" ht="20.100000000000001" customHeight="1" x14ac:dyDescent="0.25">
      <c r="B59" s="25" t="str">
        <f>IF(TBL_QUAL_RENTROLL_UNITS[[#This Row],[RECORD_STARTED]],IF(TBL_QUAL_RENTROLL_UNITS[[#This Row],[ERROR_COUNT]]&gt;0,-1,IF(TBL_QUAL_RENTROLL_UNITS[[#This Row],[REQ_FIELDS_POPULATED]],1,0)),"")</f>
        <v/>
      </c>
      <c r="C59" s="94">
        <f>ROW()-ROW(TBL_QUAL_RENTROLL_UNITS[[#Headers],[ROW_ID]])</f>
        <v>50</v>
      </c>
      <c r="D59" s="82"/>
      <c r="E59" s="39"/>
      <c r="F59" s="33"/>
      <c r="G59" s="84" t="str">
        <f>IFERROR(INDEX(TBL_CIPDRFRESI_LOANPOOL[QUAL_MRA_RAC],MATCH(TBL_QUAL_RENTROLL_UNITS[[#This Row],[RENTROLL_LOAN_ID_PROP_ADDR]],TBL_CIPDRFRESI_LOANPOOL[LOAN_ID_PROP_ADDR],0)),"")</f>
        <v/>
      </c>
      <c r="H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 s="36" t="b">
        <f>CONCATENATE(TBL_QUAL_RENTROLL_UNITS[[#This Row],[RENTROLL_LOAN_ID_PROP_ADDR]],TBL_QUAL_RENTROLL_UNITS[[#This Row],[RENTROLL_UNIT]],TBL_QUAL_RENTROLL_UNITS[[#This Row],[RENTROLL_AMOUNT]])&lt;&gt;""</f>
        <v>0</v>
      </c>
      <c r="J59" s="36" t="b">
        <f>AND(TBL_QUAL_RENTROLL_UNITS[[#This Row],[RENTROLL_LOAN_ID_PROP_ADDR]]&lt;&gt;"",TBL_QUAL_RENTROLL_UNITS[[#This Row],[RENTROLL_UNIT]]&lt;&gt;"",TBL_QUAL_RENTROLL_UNITS[[#This Row],[RENTROLL_AMOUNT]]&lt;&gt;"")</f>
        <v>0</v>
      </c>
      <c r="K59" s="36">
        <f>SUM(
IF(AND(TBL_QUAL_RENTROLL_UNITS[[#This Row],[RENTROLL_LOAN_ID_PROP_ADDR]]&lt;&gt;"",NOT(ISNUMBER(MATCH(TBL_QUAL_RENTROLL_UNITS[[#This Row],[RENTROLL_LOAN_ID_PROP_ADDR]],RANGE_LOOKUP_CIPDRF_LOANLIST,0)))),1,0)
)</f>
        <v>0</v>
      </c>
    </row>
    <row r="60" spans="2:11" ht="20.100000000000001" customHeight="1" x14ac:dyDescent="0.25">
      <c r="B60" s="25" t="str">
        <f>IF(TBL_QUAL_RENTROLL_UNITS[[#This Row],[RECORD_STARTED]],IF(TBL_QUAL_RENTROLL_UNITS[[#This Row],[ERROR_COUNT]]&gt;0,-1,IF(TBL_QUAL_RENTROLL_UNITS[[#This Row],[REQ_FIELDS_POPULATED]],1,0)),"")</f>
        <v/>
      </c>
      <c r="C60" s="94">
        <f>ROW()-ROW(TBL_QUAL_RENTROLL_UNITS[[#Headers],[ROW_ID]])</f>
        <v>51</v>
      </c>
      <c r="D60" s="82"/>
      <c r="E60" s="39"/>
      <c r="F60" s="33"/>
      <c r="G60" s="84" t="str">
        <f>IFERROR(INDEX(TBL_CIPDRFRESI_LOANPOOL[QUAL_MRA_RAC],MATCH(TBL_QUAL_RENTROLL_UNITS[[#This Row],[RENTROLL_LOAN_ID_PROP_ADDR]],TBL_CIPDRFRESI_LOANPOOL[LOAN_ID_PROP_ADDR],0)),"")</f>
        <v/>
      </c>
      <c r="H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 s="36" t="b">
        <f>CONCATENATE(TBL_QUAL_RENTROLL_UNITS[[#This Row],[RENTROLL_LOAN_ID_PROP_ADDR]],TBL_QUAL_RENTROLL_UNITS[[#This Row],[RENTROLL_UNIT]],TBL_QUAL_RENTROLL_UNITS[[#This Row],[RENTROLL_AMOUNT]])&lt;&gt;""</f>
        <v>0</v>
      </c>
      <c r="J60" s="36" t="b">
        <f>AND(TBL_QUAL_RENTROLL_UNITS[[#This Row],[RENTROLL_LOAN_ID_PROP_ADDR]]&lt;&gt;"",TBL_QUAL_RENTROLL_UNITS[[#This Row],[RENTROLL_UNIT]]&lt;&gt;"",TBL_QUAL_RENTROLL_UNITS[[#This Row],[RENTROLL_AMOUNT]]&lt;&gt;"")</f>
        <v>0</v>
      </c>
      <c r="K60" s="36">
        <f>SUM(
IF(AND(TBL_QUAL_RENTROLL_UNITS[[#This Row],[RENTROLL_LOAN_ID_PROP_ADDR]]&lt;&gt;"",NOT(ISNUMBER(MATCH(TBL_QUAL_RENTROLL_UNITS[[#This Row],[RENTROLL_LOAN_ID_PROP_ADDR]],RANGE_LOOKUP_CIPDRF_LOANLIST,0)))),1,0)
)</f>
        <v>0</v>
      </c>
    </row>
    <row r="61" spans="2:11" ht="20.100000000000001" customHeight="1" x14ac:dyDescent="0.25">
      <c r="B61" s="25" t="str">
        <f>IF(TBL_QUAL_RENTROLL_UNITS[[#This Row],[RECORD_STARTED]],IF(TBL_QUAL_RENTROLL_UNITS[[#This Row],[ERROR_COUNT]]&gt;0,-1,IF(TBL_QUAL_RENTROLL_UNITS[[#This Row],[REQ_FIELDS_POPULATED]],1,0)),"")</f>
        <v/>
      </c>
      <c r="C61" s="94">
        <f>ROW()-ROW(TBL_QUAL_RENTROLL_UNITS[[#Headers],[ROW_ID]])</f>
        <v>52</v>
      </c>
      <c r="D61" s="82"/>
      <c r="E61" s="39"/>
      <c r="F61" s="33"/>
      <c r="G61" s="84" t="str">
        <f>IFERROR(INDEX(TBL_CIPDRFRESI_LOANPOOL[QUAL_MRA_RAC],MATCH(TBL_QUAL_RENTROLL_UNITS[[#This Row],[RENTROLL_LOAN_ID_PROP_ADDR]],TBL_CIPDRFRESI_LOANPOOL[LOAN_ID_PROP_ADDR],0)),"")</f>
        <v/>
      </c>
      <c r="H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 s="36" t="b">
        <f>CONCATENATE(TBL_QUAL_RENTROLL_UNITS[[#This Row],[RENTROLL_LOAN_ID_PROP_ADDR]],TBL_QUAL_RENTROLL_UNITS[[#This Row],[RENTROLL_UNIT]],TBL_QUAL_RENTROLL_UNITS[[#This Row],[RENTROLL_AMOUNT]])&lt;&gt;""</f>
        <v>0</v>
      </c>
      <c r="J61" s="36" t="b">
        <f>AND(TBL_QUAL_RENTROLL_UNITS[[#This Row],[RENTROLL_LOAN_ID_PROP_ADDR]]&lt;&gt;"",TBL_QUAL_RENTROLL_UNITS[[#This Row],[RENTROLL_UNIT]]&lt;&gt;"",TBL_QUAL_RENTROLL_UNITS[[#This Row],[RENTROLL_AMOUNT]]&lt;&gt;"")</f>
        <v>0</v>
      </c>
      <c r="K61" s="36">
        <f>SUM(
IF(AND(TBL_QUAL_RENTROLL_UNITS[[#This Row],[RENTROLL_LOAN_ID_PROP_ADDR]]&lt;&gt;"",NOT(ISNUMBER(MATCH(TBL_QUAL_RENTROLL_UNITS[[#This Row],[RENTROLL_LOAN_ID_PROP_ADDR]],RANGE_LOOKUP_CIPDRF_LOANLIST,0)))),1,0)
)</f>
        <v>0</v>
      </c>
    </row>
    <row r="62" spans="2:11" ht="20.100000000000001" customHeight="1" x14ac:dyDescent="0.25">
      <c r="B62" s="25" t="str">
        <f>IF(TBL_QUAL_RENTROLL_UNITS[[#This Row],[RECORD_STARTED]],IF(TBL_QUAL_RENTROLL_UNITS[[#This Row],[ERROR_COUNT]]&gt;0,-1,IF(TBL_QUAL_RENTROLL_UNITS[[#This Row],[REQ_FIELDS_POPULATED]],1,0)),"")</f>
        <v/>
      </c>
      <c r="C62" s="94">
        <f>ROW()-ROW(TBL_QUAL_RENTROLL_UNITS[[#Headers],[ROW_ID]])</f>
        <v>53</v>
      </c>
      <c r="D62" s="82"/>
      <c r="E62" s="39"/>
      <c r="F62" s="33"/>
      <c r="G62" s="84" t="str">
        <f>IFERROR(INDEX(TBL_CIPDRFRESI_LOANPOOL[QUAL_MRA_RAC],MATCH(TBL_QUAL_RENTROLL_UNITS[[#This Row],[RENTROLL_LOAN_ID_PROP_ADDR]],TBL_CIPDRFRESI_LOANPOOL[LOAN_ID_PROP_ADDR],0)),"")</f>
        <v/>
      </c>
      <c r="H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 s="36" t="b">
        <f>CONCATENATE(TBL_QUAL_RENTROLL_UNITS[[#This Row],[RENTROLL_LOAN_ID_PROP_ADDR]],TBL_QUAL_RENTROLL_UNITS[[#This Row],[RENTROLL_UNIT]],TBL_QUAL_RENTROLL_UNITS[[#This Row],[RENTROLL_AMOUNT]])&lt;&gt;""</f>
        <v>0</v>
      </c>
      <c r="J62" s="36" t="b">
        <f>AND(TBL_QUAL_RENTROLL_UNITS[[#This Row],[RENTROLL_LOAN_ID_PROP_ADDR]]&lt;&gt;"",TBL_QUAL_RENTROLL_UNITS[[#This Row],[RENTROLL_UNIT]]&lt;&gt;"",TBL_QUAL_RENTROLL_UNITS[[#This Row],[RENTROLL_AMOUNT]]&lt;&gt;"")</f>
        <v>0</v>
      </c>
      <c r="K62" s="36">
        <f>SUM(
IF(AND(TBL_QUAL_RENTROLL_UNITS[[#This Row],[RENTROLL_LOAN_ID_PROP_ADDR]]&lt;&gt;"",NOT(ISNUMBER(MATCH(TBL_QUAL_RENTROLL_UNITS[[#This Row],[RENTROLL_LOAN_ID_PROP_ADDR]],RANGE_LOOKUP_CIPDRF_LOANLIST,0)))),1,0)
)</f>
        <v>0</v>
      </c>
    </row>
    <row r="63" spans="2:11" ht="20.100000000000001" customHeight="1" x14ac:dyDescent="0.25">
      <c r="B63" s="25" t="str">
        <f>IF(TBL_QUAL_RENTROLL_UNITS[[#This Row],[RECORD_STARTED]],IF(TBL_QUAL_RENTROLL_UNITS[[#This Row],[ERROR_COUNT]]&gt;0,-1,IF(TBL_QUAL_RENTROLL_UNITS[[#This Row],[REQ_FIELDS_POPULATED]],1,0)),"")</f>
        <v/>
      </c>
      <c r="C63" s="94">
        <f>ROW()-ROW(TBL_QUAL_RENTROLL_UNITS[[#Headers],[ROW_ID]])</f>
        <v>54</v>
      </c>
      <c r="D63" s="82"/>
      <c r="E63" s="39"/>
      <c r="F63" s="33"/>
      <c r="G63" s="84" t="str">
        <f>IFERROR(INDEX(TBL_CIPDRFRESI_LOANPOOL[QUAL_MRA_RAC],MATCH(TBL_QUAL_RENTROLL_UNITS[[#This Row],[RENTROLL_LOAN_ID_PROP_ADDR]],TBL_CIPDRFRESI_LOANPOOL[LOAN_ID_PROP_ADDR],0)),"")</f>
        <v/>
      </c>
      <c r="H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 s="36" t="b">
        <f>CONCATENATE(TBL_QUAL_RENTROLL_UNITS[[#This Row],[RENTROLL_LOAN_ID_PROP_ADDR]],TBL_QUAL_RENTROLL_UNITS[[#This Row],[RENTROLL_UNIT]],TBL_QUAL_RENTROLL_UNITS[[#This Row],[RENTROLL_AMOUNT]])&lt;&gt;""</f>
        <v>0</v>
      </c>
      <c r="J63" s="36" t="b">
        <f>AND(TBL_QUAL_RENTROLL_UNITS[[#This Row],[RENTROLL_LOAN_ID_PROP_ADDR]]&lt;&gt;"",TBL_QUAL_RENTROLL_UNITS[[#This Row],[RENTROLL_UNIT]]&lt;&gt;"",TBL_QUAL_RENTROLL_UNITS[[#This Row],[RENTROLL_AMOUNT]]&lt;&gt;"")</f>
        <v>0</v>
      </c>
      <c r="K63" s="36">
        <f>SUM(
IF(AND(TBL_QUAL_RENTROLL_UNITS[[#This Row],[RENTROLL_LOAN_ID_PROP_ADDR]]&lt;&gt;"",NOT(ISNUMBER(MATCH(TBL_QUAL_RENTROLL_UNITS[[#This Row],[RENTROLL_LOAN_ID_PROP_ADDR]],RANGE_LOOKUP_CIPDRF_LOANLIST,0)))),1,0)
)</f>
        <v>0</v>
      </c>
    </row>
    <row r="64" spans="2:11" ht="20.100000000000001" customHeight="1" x14ac:dyDescent="0.25">
      <c r="B64" s="25" t="str">
        <f>IF(TBL_QUAL_RENTROLL_UNITS[[#This Row],[RECORD_STARTED]],IF(TBL_QUAL_RENTROLL_UNITS[[#This Row],[ERROR_COUNT]]&gt;0,-1,IF(TBL_QUAL_RENTROLL_UNITS[[#This Row],[REQ_FIELDS_POPULATED]],1,0)),"")</f>
        <v/>
      </c>
      <c r="C64" s="94">
        <f>ROW()-ROW(TBL_QUAL_RENTROLL_UNITS[[#Headers],[ROW_ID]])</f>
        <v>55</v>
      </c>
      <c r="D64" s="82"/>
      <c r="E64" s="39"/>
      <c r="F64" s="33"/>
      <c r="G64" s="84" t="str">
        <f>IFERROR(INDEX(TBL_CIPDRFRESI_LOANPOOL[QUAL_MRA_RAC],MATCH(TBL_QUAL_RENTROLL_UNITS[[#This Row],[RENTROLL_LOAN_ID_PROP_ADDR]],TBL_CIPDRFRESI_LOANPOOL[LOAN_ID_PROP_ADDR],0)),"")</f>
        <v/>
      </c>
      <c r="H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 s="36" t="b">
        <f>CONCATENATE(TBL_QUAL_RENTROLL_UNITS[[#This Row],[RENTROLL_LOAN_ID_PROP_ADDR]],TBL_QUAL_RENTROLL_UNITS[[#This Row],[RENTROLL_UNIT]],TBL_QUAL_RENTROLL_UNITS[[#This Row],[RENTROLL_AMOUNT]])&lt;&gt;""</f>
        <v>0</v>
      </c>
      <c r="J64" s="36" t="b">
        <f>AND(TBL_QUAL_RENTROLL_UNITS[[#This Row],[RENTROLL_LOAN_ID_PROP_ADDR]]&lt;&gt;"",TBL_QUAL_RENTROLL_UNITS[[#This Row],[RENTROLL_UNIT]]&lt;&gt;"",TBL_QUAL_RENTROLL_UNITS[[#This Row],[RENTROLL_AMOUNT]]&lt;&gt;"")</f>
        <v>0</v>
      </c>
      <c r="K64" s="36">
        <f>SUM(
IF(AND(TBL_QUAL_RENTROLL_UNITS[[#This Row],[RENTROLL_LOAN_ID_PROP_ADDR]]&lt;&gt;"",NOT(ISNUMBER(MATCH(TBL_QUAL_RENTROLL_UNITS[[#This Row],[RENTROLL_LOAN_ID_PROP_ADDR]],RANGE_LOOKUP_CIPDRF_LOANLIST,0)))),1,0)
)</f>
        <v>0</v>
      </c>
    </row>
    <row r="65" spans="2:11" ht="20.100000000000001" customHeight="1" x14ac:dyDescent="0.25">
      <c r="B65" s="25" t="str">
        <f>IF(TBL_QUAL_RENTROLL_UNITS[[#This Row],[RECORD_STARTED]],IF(TBL_QUAL_RENTROLL_UNITS[[#This Row],[ERROR_COUNT]]&gt;0,-1,IF(TBL_QUAL_RENTROLL_UNITS[[#This Row],[REQ_FIELDS_POPULATED]],1,0)),"")</f>
        <v/>
      </c>
      <c r="C65" s="94">
        <f>ROW()-ROW(TBL_QUAL_RENTROLL_UNITS[[#Headers],[ROW_ID]])</f>
        <v>56</v>
      </c>
      <c r="D65" s="82"/>
      <c r="E65" s="39"/>
      <c r="F65" s="33"/>
      <c r="G65" s="84" t="str">
        <f>IFERROR(INDEX(TBL_CIPDRFRESI_LOANPOOL[QUAL_MRA_RAC],MATCH(TBL_QUAL_RENTROLL_UNITS[[#This Row],[RENTROLL_LOAN_ID_PROP_ADDR]],TBL_CIPDRFRESI_LOANPOOL[LOAN_ID_PROP_ADDR],0)),"")</f>
        <v/>
      </c>
      <c r="H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 s="36" t="b">
        <f>CONCATENATE(TBL_QUAL_RENTROLL_UNITS[[#This Row],[RENTROLL_LOAN_ID_PROP_ADDR]],TBL_QUAL_RENTROLL_UNITS[[#This Row],[RENTROLL_UNIT]],TBL_QUAL_RENTROLL_UNITS[[#This Row],[RENTROLL_AMOUNT]])&lt;&gt;""</f>
        <v>0</v>
      </c>
      <c r="J65" s="36" t="b">
        <f>AND(TBL_QUAL_RENTROLL_UNITS[[#This Row],[RENTROLL_LOAN_ID_PROP_ADDR]]&lt;&gt;"",TBL_QUAL_RENTROLL_UNITS[[#This Row],[RENTROLL_UNIT]]&lt;&gt;"",TBL_QUAL_RENTROLL_UNITS[[#This Row],[RENTROLL_AMOUNT]]&lt;&gt;"")</f>
        <v>0</v>
      </c>
      <c r="K65" s="36">
        <f>SUM(
IF(AND(TBL_QUAL_RENTROLL_UNITS[[#This Row],[RENTROLL_LOAN_ID_PROP_ADDR]]&lt;&gt;"",NOT(ISNUMBER(MATCH(TBL_QUAL_RENTROLL_UNITS[[#This Row],[RENTROLL_LOAN_ID_PROP_ADDR]],RANGE_LOOKUP_CIPDRF_LOANLIST,0)))),1,0)
)</f>
        <v>0</v>
      </c>
    </row>
    <row r="66" spans="2:11" ht="20.100000000000001" customHeight="1" x14ac:dyDescent="0.25">
      <c r="B66" s="25" t="str">
        <f>IF(TBL_QUAL_RENTROLL_UNITS[[#This Row],[RECORD_STARTED]],IF(TBL_QUAL_RENTROLL_UNITS[[#This Row],[ERROR_COUNT]]&gt;0,-1,IF(TBL_QUAL_RENTROLL_UNITS[[#This Row],[REQ_FIELDS_POPULATED]],1,0)),"")</f>
        <v/>
      </c>
      <c r="C66" s="94">
        <f>ROW()-ROW(TBL_QUAL_RENTROLL_UNITS[[#Headers],[ROW_ID]])</f>
        <v>57</v>
      </c>
      <c r="D66" s="82"/>
      <c r="E66" s="39"/>
      <c r="F66" s="33"/>
      <c r="G66" s="84" t="str">
        <f>IFERROR(INDEX(TBL_CIPDRFRESI_LOANPOOL[QUAL_MRA_RAC],MATCH(TBL_QUAL_RENTROLL_UNITS[[#This Row],[RENTROLL_LOAN_ID_PROP_ADDR]],TBL_CIPDRFRESI_LOANPOOL[LOAN_ID_PROP_ADDR],0)),"")</f>
        <v/>
      </c>
      <c r="H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 s="36" t="b">
        <f>CONCATENATE(TBL_QUAL_RENTROLL_UNITS[[#This Row],[RENTROLL_LOAN_ID_PROP_ADDR]],TBL_QUAL_RENTROLL_UNITS[[#This Row],[RENTROLL_UNIT]],TBL_QUAL_RENTROLL_UNITS[[#This Row],[RENTROLL_AMOUNT]])&lt;&gt;""</f>
        <v>0</v>
      </c>
      <c r="J66" s="36" t="b">
        <f>AND(TBL_QUAL_RENTROLL_UNITS[[#This Row],[RENTROLL_LOAN_ID_PROP_ADDR]]&lt;&gt;"",TBL_QUAL_RENTROLL_UNITS[[#This Row],[RENTROLL_UNIT]]&lt;&gt;"",TBL_QUAL_RENTROLL_UNITS[[#This Row],[RENTROLL_AMOUNT]]&lt;&gt;"")</f>
        <v>0</v>
      </c>
      <c r="K66" s="36">
        <f>SUM(
IF(AND(TBL_QUAL_RENTROLL_UNITS[[#This Row],[RENTROLL_LOAN_ID_PROP_ADDR]]&lt;&gt;"",NOT(ISNUMBER(MATCH(TBL_QUAL_RENTROLL_UNITS[[#This Row],[RENTROLL_LOAN_ID_PROP_ADDR]],RANGE_LOOKUP_CIPDRF_LOANLIST,0)))),1,0)
)</f>
        <v>0</v>
      </c>
    </row>
    <row r="67" spans="2:11" ht="20.100000000000001" customHeight="1" x14ac:dyDescent="0.25">
      <c r="B67" s="25" t="str">
        <f>IF(TBL_QUAL_RENTROLL_UNITS[[#This Row],[RECORD_STARTED]],IF(TBL_QUAL_RENTROLL_UNITS[[#This Row],[ERROR_COUNT]]&gt;0,-1,IF(TBL_QUAL_RENTROLL_UNITS[[#This Row],[REQ_FIELDS_POPULATED]],1,0)),"")</f>
        <v/>
      </c>
      <c r="C67" s="94">
        <f>ROW()-ROW(TBL_QUAL_RENTROLL_UNITS[[#Headers],[ROW_ID]])</f>
        <v>58</v>
      </c>
      <c r="D67" s="82"/>
      <c r="E67" s="39"/>
      <c r="F67" s="33"/>
      <c r="G67" s="84" t="str">
        <f>IFERROR(INDEX(TBL_CIPDRFRESI_LOANPOOL[QUAL_MRA_RAC],MATCH(TBL_QUAL_RENTROLL_UNITS[[#This Row],[RENTROLL_LOAN_ID_PROP_ADDR]],TBL_CIPDRFRESI_LOANPOOL[LOAN_ID_PROP_ADDR],0)),"")</f>
        <v/>
      </c>
      <c r="H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 s="36" t="b">
        <f>CONCATENATE(TBL_QUAL_RENTROLL_UNITS[[#This Row],[RENTROLL_LOAN_ID_PROP_ADDR]],TBL_QUAL_RENTROLL_UNITS[[#This Row],[RENTROLL_UNIT]],TBL_QUAL_RENTROLL_UNITS[[#This Row],[RENTROLL_AMOUNT]])&lt;&gt;""</f>
        <v>0</v>
      </c>
      <c r="J67" s="36" t="b">
        <f>AND(TBL_QUAL_RENTROLL_UNITS[[#This Row],[RENTROLL_LOAN_ID_PROP_ADDR]]&lt;&gt;"",TBL_QUAL_RENTROLL_UNITS[[#This Row],[RENTROLL_UNIT]]&lt;&gt;"",TBL_QUAL_RENTROLL_UNITS[[#This Row],[RENTROLL_AMOUNT]]&lt;&gt;"")</f>
        <v>0</v>
      </c>
      <c r="K67" s="36">
        <f>SUM(
IF(AND(TBL_QUAL_RENTROLL_UNITS[[#This Row],[RENTROLL_LOAN_ID_PROP_ADDR]]&lt;&gt;"",NOT(ISNUMBER(MATCH(TBL_QUAL_RENTROLL_UNITS[[#This Row],[RENTROLL_LOAN_ID_PROP_ADDR]],RANGE_LOOKUP_CIPDRF_LOANLIST,0)))),1,0)
)</f>
        <v>0</v>
      </c>
    </row>
    <row r="68" spans="2:11" ht="20.100000000000001" customHeight="1" x14ac:dyDescent="0.25">
      <c r="B68" s="25" t="str">
        <f>IF(TBL_QUAL_RENTROLL_UNITS[[#This Row],[RECORD_STARTED]],IF(TBL_QUAL_RENTROLL_UNITS[[#This Row],[ERROR_COUNT]]&gt;0,-1,IF(TBL_QUAL_RENTROLL_UNITS[[#This Row],[REQ_FIELDS_POPULATED]],1,0)),"")</f>
        <v/>
      </c>
      <c r="C68" s="94">
        <f>ROW()-ROW(TBL_QUAL_RENTROLL_UNITS[[#Headers],[ROW_ID]])</f>
        <v>59</v>
      </c>
      <c r="D68" s="82"/>
      <c r="E68" s="39"/>
      <c r="F68" s="33"/>
      <c r="G68" s="84" t="str">
        <f>IFERROR(INDEX(TBL_CIPDRFRESI_LOANPOOL[QUAL_MRA_RAC],MATCH(TBL_QUAL_RENTROLL_UNITS[[#This Row],[RENTROLL_LOAN_ID_PROP_ADDR]],TBL_CIPDRFRESI_LOANPOOL[LOAN_ID_PROP_ADDR],0)),"")</f>
        <v/>
      </c>
      <c r="H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 s="36" t="b">
        <f>CONCATENATE(TBL_QUAL_RENTROLL_UNITS[[#This Row],[RENTROLL_LOAN_ID_PROP_ADDR]],TBL_QUAL_RENTROLL_UNITS[[#This Row],[RENTROLL_UNIT]],TBL_QUAL_RENTROLL_UNITS[[#This Row],[RENTROLL_AMOUNT]])&lt;&gt;""</f>
        <v>0</v>
      </c>
      <c r="J68" s="36" t="b">
        <f>AND(TBL_QUAL_RENTROLL_UNITS[[#This Row],[RENTROLL_LOAN_ID_PROP_ADDR]]&lt;&gt;"",TBL_QUAL_RENTROLL_UNITS[[#This Row],[RENTROLL_UNIT]]&lt;&gt;"",TBL_QUAL_RENTROLL_UNITS[[#This Row],[RENTROLL_AMOUNT]]&lt;&gt;"")</f>
        <v>0</v>
      </c>
      <c r="K68" s="36">
        <f>SUM(
IF(AND(TBL_QUAL_RENTROLL_UNITS[[#This Row],[RENTROLL_LOAN_ID_PROP_ADDR]]&lt;&gt;"",NOT(ISNUMBER(MATCH(TBL_QUAL_RENTROLL_UNITS[[#This Row],[RENTROLL_LOAN_ID_PROP_ADDR]],RANGE_LOOKUP_CIPDRF_LOANLIST,0)))),1,0)
)</f>
        <v>0</v>
      </c>
    </row>
    <row r="69" spans="2:11" ht="20.100000000000001" customHeight="1" x14ac:dyDescent="0.25">
      <c r="B69" s="25" t="str">
        <f>IF(TBL_QUAL_RENTROLL_UNITS[[#This Row],[RECORD_STARTED]],IF(TBL_QUAL_RENTROLL_UNITS[[#This Row],[ERROR_COUNT]]&gt;0,-1,IF(TBL_QUAL_RENTROLL_UNITS[[#This Row],[REQ_FIELDS_POPULATED]],1,0)),"")</f>
        <v/>
      </c>
      <c r="C69" s="94">
        <f>ROW()-ROW(TBL_QUAL_RENTROLL_UNITS[[#Headers],[ROW_ID]])</f>
        <v>60</v>
      </c>
      <c r="D69" s="82"/>
      <c r="E69" s="39"/>
      <c r="F69" s="33"/>
      <c r="G69" s="84" t="str">
        <f>IFERROR(INDEX(TBL_CIPDRFRESI_LOANPOOL[QUAL_MRA_RAC],MATCH(TBL_QUAL_RENTROLL_UNITS[[#This Row],[RENTROLL_LOAN_ID_PROP_ADDR]],TBL_CIPDRFRESI_LOANPOOL[LOAN_ID_PROP_ADDR],0)),"")</f>
        <v/>
      </c>
      <c r="H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 s="36" t="b">
        <f>CONCATENATE(TBL_QUAL_RENTROLL_UNITS[[#This Row],[RENTROLL_LOAN_ID_PROP_ADDR]],TBL_QUAL_RENTROLL_UNITS[[#This Row],[RENTROLL_UNIT]],TBL_QUAL_RENTROLL_UNITS[[#This Row],[RENTROLL_AMOUNT]])&lt;&gt;""</f>
        <v>0</v>
      </c>
      <c r="J69" s="36" t="b">
        <f>AND(TBL_QUAL_RENTROLL_UNITS[[#This Row],[RENTROLL_LOAN_ID_PROP_ADDR]]&lt;&gt;"",TBL_QUAL_RENTROLL_UNITS[[#This Row],[RENTROLL_UNIT]]&lt;&gt;"",TBL_QUAL_RENTROLL_UNITS[[#This Row],[RENTROLL_AMOUNT]]&lt;&gt;"")</f>
        <v>0</v>
      </c>
      <c r="K69" s="36">
        <f>SUM(
IF(AND(TBL_QUAL_RENTROLL_UNITS[[#This Row],[RENTROLL_LOAN_ID_PROP_ADDR]]&lt;&gt;"",NOT(ISNUMBER(MATCH(TBL_QUAL_RENTROLL_UNITS[[#This Row],[RENTROLL_LOAN_ID_PROP_ADDR]],RANGE_LOOKUP_CIPDRF_LOANLIST,0)))),1,0)
)</f>
        <v>0</v>
      </c>
    </row>
    <row r="70" spans="2:11" ht="20.100000000000001" customHeight="1" x14ac:dyDescent="0.25">
      <c r="B70" s="25" t="str">
        <f>IF(TBL_QUAL_RENTROLL_UNITS[[#This Row],[RECORD_STARTED]],IF(TBL_QUAL_RENTROLL_UNITS[[#This Row],[ERROR_COUNT]]&gt;0,-1,IF(TBL_QUAL_RENTROLL_UNITS[[#This Row],[REQ_FIELDS_POPULATED]],1,0)),"")</f>
        <v/>
      </c>
      <c r="C70" s="94">
        <f>ROW()-ROW(TBL_QUAL_RENTROLL_UNITS[[#Headers],[ROW_ID]])</f>
        <v>61</v>
      </c>
      <c r="D70" s="82"/>
      <c r="E70" s="39"/>
      <c r="F70" s="33"/>
      <c r="G70" s="84" t="str">
        <f>IFERROR(INDEX(TBL_CIPDRFRESI_LOANPOOL[QUAL_MRA_RAC],MATCH(TBL_QUAL_RENTROLL_UNITS[[#This Row],[RENTROLL_LOAN_ID_PROP_ADDR]],TBL_CIPDRFRESI_LOANPOOL[LOAN_ID_PROP_ADDR],0)),"")</f>
        <v/>
      </c>
      <c r="H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 s="36" t="b">
        <f>CONCATENATE(TBL_QUAL_RENTROLL_UNITS[[#This Row],[RENTROLL_LOAN_ID_PROP_ADDR]],TBL_QUAL_RENTROLL_UNITS[[#This Row],[RENTROLL_UNIT]],TBL_QUAL_RENTROLL_UNITS[[#This Row],[RENTROLL_AMOUNT]])&lt;&gt;""</f>
        <v>0</v>
      </c>
      <c r="J70" s="36" t="b">
        <f>AND(TBL_QUAL_RENTROLL_UNITS[[#This Row],[RENTROLL_LOAN_ID_PROP_ADDR]]&lt;&gt;"",TBL_QUAL_RENTROLL_UNITS[[#This Row],[RENTROLL_UNIT]]&lt;&gt;"",TBL_QUAL_RENTROLL_UNITS[[#This Row],[RENTROLL_AMOUNT]]&lt;&gt;"")</f>
        <v>0</v>
      </c>
      <c r="K70" s="36">
        <f>SUM(
IF(AND(TBL_QUAL_RENTROLL_UNITS[[#This Row],[RENTROLL_LOAN_ID_PROP_ADDR]]&lt;&gt;"",NOT(ISNUMBER(MATCH(TBL_QUAL_RENTROLL_UNITS[[#This Row],[RENTROLL_LOAN_ID_PROP_ADDR]],RANGE_LOOKUP_CIPDRF_LOANLIST,0)))),1,0)
)</f>
        <v>0</v>
      </c>
    </row>
    <row r="71" spans="2:11" ht="20.100000000000001" customHeight="1" x14ac:dyDescent="0.25">
      <c r="B71" s="25" t="str">
        <f>IF(TBL_QUAL_RENTROLL_UNITS[[#This Row],[RECORD_STARTED]],IF(TBL_QUAL_RENTROLL_UNITS[[#This Row],[ERROR_COUNT]]&gt;0,-1,IF(TBL_QUAL_RENTROLL_UNITS[[#This Row],[REQ_FIELDS_POPULATED]],1,0)),"")</f>
        <v/>
      </c>
      <c r="C71" s="94">
        <f>ROW()-ROW(TBL_QUAL_RENTROLL_UNITS[[#Headers],[ROW_ID]])</f>
        <v>62</v>
      </c>
      <c r="D71" s="82"/>
      <c r="E71" s="39"/>
      <c r="F71" s="33"/>
      <c r="G71" s="84" t="str">
        <f>IFERROR(INDEX(TBL_CIPDRFRESI_LOANPOOL[QUAL_MRA_RAC],MATCH(TBL_QUAL_RENTROLL_UNITS[[#This Row],[RENTROLL_LOAN_ID_PROP_ADDR]],TBL_CIPDRFRESI_LOANPOOL[LOAN_ID_PROP_ADDR],0)),"")</f>
        <v/>
      </c>
      <c r="H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 s="36" t="b">
        <f>CONCATENATE(TBL_QUAL_RENTROLL_UNITS[[#This Row],[RENTROLL_LOAN_ID_PROP_ADDR]],TBL_QUAL_RENTROLL_UNITS[[#This Row],[RENTROLL_UNIT]],TBL_QUAL_RENTROLL_UNITS[[#This Row],[RENTROLL_AMOUNT]])&lt;&gt;""</f>
        <v>0</v>
      </c>
      <c r="J71" s="36" t="b">
        <f>AND(TBL_QUAL_RENTROLL_UNITS[[#This Row],[RENTROLL_LOAN_ID_PROP_ADDR]]&lt;&gt;"",TBL_QUAL_RENTROLL_UNITS[[#This Row],[RENTROLL_UNIT]]&lt;&gt;"",TBL_QUAL_RENTROLL_UNITS[[#This Row],[RENTROLL_AMOUNT]]&lt;&gt;"")</f>
        <v>0</v>
      </c>
      <c r="K71" s="36">
        <f>SUM(
IF(AND(TBL_QUAL_RENTROLL_UNITS[[#This Row],[RENTROLL_LOAN_ID_PROP_ADDR]]&lt;&gt;"",NOT(ISNUMBER(MATCH(TBL_QUAL_RENTROLL_UNITS[[#This Row],[RENTROLL_LOAN_ID_PROP_ADDR]],RANGE_LOOKUP_CIPDRF_LOANLIST,0)))),1,0)
)</f>
        <v>0</v>
      </c>
    </row>
    <row r="72" spans="2:11" ht="20.100000000000001" customHeight="1" x14ac:dyDescent="0.25">
      <c r="B72" s="25" t="str">
        <f>IF(TBL_QUAL_RENTROLL_UNITS[[#This Row],[RECORD_STARTED]],IF(TBL_QUAL_RENTROLL_UNITS[[#This Row],[ERROR_COUNT]]&gt;0,-1,IF(TBL_QUAL_RENTROLL_UNITS[[#This Row],[REQ_FIELDS_POPULATED]],1,0)),"")</f>
        <v/>
      </c>
      <c r="C72" s="94">
        <f>ROW()-ROW(TBL_QUAL_RENTROLL_UNITS[[#Headers],[ROW_ID]])</f>
        <v>63</v>
      </c>
      <c r="D72" s="82"/>
      <c r="E72" s="39"/>
      <c r="F72" s="33"/>
      <c r="G72" s="84" t="str">
        <f>IFERROR(INDEX(TBL_CIPDRFRESI_LOANPOOL[QUAL_MRA_RAC],MATCH(TBL_QUAL_RENTROLL_UNITS[[#This Row],[RENTROLL_LOAN_ID_PROP_ADDR]],TBL_CIPDRFRESI_LOANPOOL[LOAN_ID_PROP_ADDR],0)),"")</f>
        <v/>
      </c>
      <c r="H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 s="36" t="b">
        <f>CONCATENATE(TBL_QUAL_RENTROLL_UNITS[[#This Row],[RENTROLL_LOAN_ID_PROP_ADDR]],TBL_QUAL_RENTROLL_UNITS[[#This Row],[RENTROLL_UNIT]],TBL_QUAL_RENTROLL_UNITS[[#This Row],[RENTROLL_AMOUNT]])&lt;&gt;""</f>
        <v>0</v>
      </c>
      <c r="J72" s="36" t="b">
        <f>AND(TBL_QUAL_RENTROLL_UNITS[[#This Row],[RENTROLL_LOAN_ID_PROP_ADDR]]&lt;&gt;"",TBL_QUAL_RENTROLL_UNITS[[#This Row],[RENTROLL_UNIT]]&lt;&gt;"",TBL_QUAL_RENTROLL_UNITS[[#This Row],[RENTROLL_AMOUNT]]&lt;&gt;"")</f>
        <v>0</v>
      </c>
      <c r="K72" s="36">
        <f>SUM(
IF(AND(TBL_QUAL_RENTROLL_UNITS[[#This Row],[RENTROLL_LOAN_ID_PROP_ADDR]]&lt;&gt;"",NOT(ISNUMBER(MATCH(TBL_QUAL_RENTROLL_UNITS[[#This Row],[RENTROLL_LOAN_ID_PROP_ADDR]],RANGE_LOOKUP_CIPDRF_LOANLIST,0)))),1,0)
)</f>
        <v>0</v>
      </c>
    </row>
    <row r="73" spans="2:11" ht="20.100000000000001" customHeight="1" x14ac:dyDescent="0.25">
      <c r="B73" s="25" t="str">
        <f>IF(TBL_QUAL_RENTROLL_UNITS[[#This Row],[RECORD_STARTED]],IF(TBL_QUAL_RENTROLL_UNITS[[#This Row],[ERROR_COUNT]]&gt;0,-1,IF(TBL_QUAL_RENTROLL_UNITS[[#This Row],[REQ_FIELDS_POPULATED]],1,0)),"")</f>
        <v/>
      </c>
      <c r="C73" s="94">
        <f>ROW()-ROW(TBL_QUAL_RENTROLL_UNITS[[#Headers],[ROW_ID]])</f>
        <v>64</v>
      </c>
      <c r="D73" s="82"/>
      <c r="E73" s="39"/>
      <c r="F73" s="33"/>
      <c r="G73" s="84" t="str">
        <f>IFERROR(INDEX(TBL_CIPDRFRESI_LOANPOOL[QUAL_MRA_RAC],MATCH(TBL_QUAL_RENTROLL_UNITS[[#This Row],[RENTROLL_LOAN_ID_PROP_ADDR]],TBL_CIPDRFRESI_LOANPOOL[LOAN_ID_PROP_ADDR],0)),"")</f>
        <v/>
      </c>
      <c r="H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 s="36" t="b">
        <f>CONCATENATE(TBL_QUAL_RENTROLL_UNITS[[#This Row],[RENTROLL_LOAN_ID_PROP_ADDR]],TBL_QUAL_RENTROLL_UNITS[[#This Row],[RENTROLL_UNIT]],TBL_QUAL_RENTROLL_UNITS[[#This Row],[RENTROLL_AMOUNT]])&lt;&gt;""</f>
        <v>0</v>
      </c>
      <c r="J73" s="36" t="b">
        <f>AND(TBL_QUAL_RENTROLL_UNITS[[#This Row],[RENTROLL_LOAN_ID_PROP_ADDR]]&lt;&gt;"",TBL_QUAL_RENTROLL_UNITS[[#This Row],[RENTROLL_UNIT]]&lt;&gt;"",TBL_QUAL_RENTROLL_UNITS[[#This Row],[RENTROLL_AMOUNT]]&lt;&gt;"")</f>
        <v>0</v>
      </c>
      <c r="K73" s="36">
        <f>SUM(
IF(AND(TBL_QUAL_RENTROLL_UNITS[[#This Row],[RENTROLL_LOAN_ID_PROP_ADDR]]&lt;&gt;"",NOT(ISNUMBER(MATCH(TBL_QUAL_RENTROLL_UNITS[[#This Row],[RENTROLL_LOAN_ID_PROP_ADDR]],RANGE_LOOKUP_CIPDRF_LOANLIST,0)))),1,0)
)</f>
        <v>0</v>
      </c>
    </row>
    <row r="74" spans="2:11" ht="20.100000000000001" customHeight="1" x14ac:dyDescent="0.25">
      <c r="B74" s="25" t="str">
        <f>IF(TBL_QUAL_RENTROLL_UNITS[[#This Row],[RECORD_STARTED]],IF(TBL_QUAL_RENTROLL_UNITS[[#This Row],[ERROR_COUNT]]&gt;0,-1,IF(TBL_QUAL_RENTROLL_UNITS[[#This Row],[REQ_FIELDS_POPULATED]],1,0)),"")</f>
        <v/>
      </c>
      <c r="C74" s="94">
        <f>ROW()-ROW(TBL_QUAL_RENTROLL_UNITS[[#Headers],[ROW_ID]])</f>
        <v>65</v>
      </c>
      <c r="D74" s="82"/>
      <c r="E74" s="39"/>
      <c r="F74" s="33"/>
      <c r="G74" s="84" t="str">
        <f>IFERROR(INDEX(TBL_CIPDRFRESI_LOANPOOL[QUAL_MRA_RAC],MATCH(TBL_QUAL_RENTROLL_UNITS[[#This Row],[RENTROLL_LOAN_ID_PROP_ADDR]],TBL_CIPDRFRESI_LOANPOOL[LOAN_ID_PROP_ADDR],0)),"")</f>
        <v/>
      </c>
      <c r="H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 s="36" t="b">
        <f>CONCATENATE(TBL_QUAL_RENTROLL_UNITS[[#This Row],[RENTROLL_LOAN_ID_PROP_ADDR]],TBL_QUAL_RENTROLL_UNITS[[#This Row],[RENTROLL_UNIT]],TBL_QUAL_RENTROLL_UNITS[[#This Row],[RENTROLL_AMOUNT]])&lt;&gt;""</f>
        <v>0</v>
      </c>
      <c r="J74" s="36" t="b">
        <f>AND(TBL_QUAL_RENTROLL_UNITS[[#This Row],[RENTROLL_LOAN_ID_PROP_ADDR]]&lt;&gt;"",TBL_QUAL_RENTROLL_UNITS[[#This Row],[RENTROLL_UNIT]]&lt;&gt;"",TBL_QUAL_RENTROLL_UNITS[[#This Row],[RENTROLL_AMOUNT]]&lt;&gt;"")</f>
        <v>0</v>
      </c>
      <c r="K74" s="36">
        <f>SUM(
IF(AND(TBL_QUAL_RENTROLL_UNITS[[#This Row],[RENTROLL_LOAN_ID_PROP_ADDR]]&lt;&gt;"",NOT(ISNUMBER(MATCH(TBL_QUAL_RENTROLL_UNITS[[#This Row],[RENTROLL_LOAN_ID_PROP_ADDR]],RANGE_LOOKUP_CIPDRF_LOANLIST,0)))),1,0)
)</f>
        <v>0</v>
      </c>
    </row>
    <row r="75" spans="2:11" ht="20.100000000000001" customHeight="1" x14ac:dyDescent="0.25">
      <c r="B75" s="25" t="str">
        <f>IF(TBL_QUAL_RENTROLL_UNITS[[#This Row],[RECORD_STARTED]],IF(TBL_QUAL_RENTROLL_UNITS[[#This Row],[ERROR_COUNT]]&gt;0,-1,IF(TBL_QUAL_RENTROLL_UNITS[[#This Row],[REQ_FIELDS_POPULATED]],1,0)),"")</f>
        <v/>
      </c>
      <c r="C75" s="94">
        <f>ROW()-ROW(TBL_QUAL_RENTROLL_UNITS[[#Headers],[ROW_ID]])</f>
        <v>66</v>
      </c>
      <c r="D75" s="82"/>
      <c r="E75" s="39"/>
      <c r="F75" s="33"/>
      <c r="G75" s="84" t="str">
        <f>IFERROR(INDEX(TBL_CIPDRFRESI_LOANPOOL[QUAL_MRA_RAC],MATCH(TBL_QUAL_RENTROLL_UNITS[[#This Row],[RENTROLL_LOAN_ID_PROP_ADDR]],TBL_CIPDRFRESI_LOANPOOL[LOAN_ID_PROP_ADDR],0)),"")</f>
        <v/>
      </c>
      <c r="H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 s="36" t="b">
        <f>CONCATENATE(TBL_QUAL_RENTROLL_UNITS[[#This Row],[RENTROLL_LOAN_ID_PROP_ADDR]],TBL_QUAL_RENTROLL_UNITS[[#This Row],[RENTROLL_UNIT]],TBL_QUAL_RENTROLL_UNITS[[#This Row],[RENTROLL_AMOUNT]])&lt;&gt;""</f>
        <v>0</v>
      </c>
      <c r="J75" s="36" t="b">
        <f>AND(TBL_QUAL_RENTROLL_UNITS[[#This Row],[RENTROLL_LOAN_ID_PROP_ADDR]]&lt;&gt;"",TBL_QUAL_RENTROLL_UNITS[[#This Row],[RENTROLL_UNIT]]&lt;&gt;"",TBL_QUAL_RENTROLL_UNITS[[#This Row],[RENTROLL_AMOUNT]]&lt;&gt;"")</f>
        <v>0</v>
      </c>
      <c r="K75" s="36">
        <f>SUM(
IF(AND(TBL_QUAL_RENTROLL_UNITS[[#This Row],[RENTROLL_LOAN_ID_PROP_ADDR]]&lt;&gt;"",NOT(ISNUMBER(MATCH(TBL_QUAL_RENTROLL_UNITS[[#This Row],[RENTROLL_LOAN_ID_PROP_ADDR]],RANGE_LOOKUP_CIPDRF_LOANLIST,0)))),1,0)
)</f>
        <v>0</v>
      </c>
    </row>
    <row r="76" spans="2:11" ht="20.100000000000001" customHeight="1" x14ac:dyDescent="0.25">
      <c r="B76" s="25" t="str">
        <f>IF(TBL_QUAL_RENTROLL_UNITS[[#This Row],[RECORD_STARTED]],IF(TBL_QUAL_RENTROLL_UNITS[[#This Row],[ERROR_COUNT]]&gt;0,-1,IF(TBL_QUAL_RENTROLL_UNITS[[#This Row],[REQ_FIELDS_POPULATED]],1,0)),"")</f>
        <v/>
      </c>
      <c r="C76" s="94">
        <f>ROW()-ROW(TBL_QUAL_RENTROLL_UNITS[[#Headers],[ROW_ID]])</f>
        <v>67</v>
      </c>
      <c r="D76" s="82"/>
      <c r="E76" s="39"/>
      <c r="F76" s="33"/>
      <c r="G76" s="84" t="str">
        <f>IFERROR(INDEX(TBL_CIPDRFRESI_LOANPOOL[QUAL_MRA_RAC],MATCH(TBL_QUAL_RENTROLL_UNITS[[#This Row],[RENTROLL_LOAN_ID_PROP_ADDR]],TBL_CIPDRFRESI_LOANPOOL[LOAN_ID_PROP_ADDR],0)),"")</f>
        <v/>
      </c>
      <c r="H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 s="36" t="b">
        <f>CONCATENATE(TBL_QUAL_RENTROLL_UNITS[[#This Row],[RENTROLL_LOAN_ID_PROP_ADDR]],TBL_QUAL_RENTROLL_UNITS[[#This Row],[RENTROLL_UNIT]],TBL_QUAL_RENTROLL_UNITS[[#This Row],[RENTROLL_AMOUNT]])&lt;&gt;""</f>
        <v>0</v>
      </c>
      <c r="J76" s="36" t="b">
        <f>AND(TBL_QUAL_RENTROLL_UNITS[[#This Row],[RENTROLL_LOAN_ID_PROP_ADDR]]&lt;&gt;"",TBL_QUAL_RENTROLL_UNITS[[#This Row],[RENTROLL_UNIT]]&lt;&gt;"",TBL_QUAL_RENTROLL_UNITS[[#This Row],[RENTROLL_AMOUNT]]&lt;&gt;"")</f>
        <v>0</v>
      </c>
      <c r="K76" s="36">
        <f>SUM(
IF(AND(TBL_QUAL_RENTROLL_UNITS[[#This Row],[RENTROLL_LOAN_ID_PROP_ADDR]]&lt;&gt;"",NOT(ISNUMBER(MATCH(TBL_QUAL_RENTROLL_UNITS[[#This Row],[RENTROLL_LOAN_ID_PROP_ADDR]],RANGE_LOOKUP_CIPDRF_LOANLIST,0)))),1,0)
)</f>
        <v>0</v>
      </c>
    </row>
    <row r="77" spans="2:11" ht="20.100000000000001" customHeight="1" x14ac:dyDescent="0.25">
      <c r="B77" s="25" t="str">
        <f>IF(TBL_QUAL_RENTROLL_UNITS[[#This Row],[RECORD_STARTED]],IF(TBL_QUAL_RENTROLL_UNITS[[#This Row],[ERROR_COUNT]]&gt;0,-1,IF(TBL_QUAL_RENTROLL_UNITS[[#This Row],[REQ_FIELDS_POPULATED]],1,0)),"")</f>
        <v/>
      </c>
      <c r="C77" s="94">
        <f>ROW()-ROW(TBL_QUAL_RENTROLL_UNITS[[#Headers],[ROW_ID]])</f>
        <v>68</v>
      </c>
      <c r="D77" s="82"/>
      <c r="E77" s="39"/>
      <c r="F77" s="33"/>
      <c r="G77" s="84" t="str">
        <f>IFERROR(INDEX(TBL_CIPDRFRESI_LOANPOOL[QUAL_MRA_RAC],MATCH(TBL_QUAL_RENTROLL_UNITS[[#This Row],[RENTROLL_LOAN_ID_PROP_ADDR]],TBL_CIPDRFRESI_LOANPOOL[LOAN_ID_PROP_ADDR],0)),"")</f>
        <v/>
      </c>
      <c r="H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 s="36" t="b">
        <f>CONCATENATE(TBL_QUAL_RENTROLL_UNITS[[#This Row],[RENTROLL_LOAN_ID_PROP_ADDR]],TBL_QUAL_RENTROLL_UNITS[[#This Row],[RENTROLL_UNIT]],TBL_QUAL_RENTROLL_UNITS[[#This Row],[RENTROLL_AMOUNT]])&lt;&gt;""</f>
        <v>0</v>
      </c>
      <c r="J77" s="36" t="b">
        <f>AND(TBL_QUAL_RENTROLL_UNITS[[#This Row],[RENTROLL_LOAN_ID_PROP_ADDR]]&lt;&gt;"",TBL_QUAL_RENTROLL_UNITS[[#This Row],[RENTROLL_UNIT]]&lt;&gt;"",TBL_QUAL_RENTROLL_UNITS[[#This Row],[RENTROLL_AMOUNT]]&lt;&gt;"")</f>
        <v>0</v>
      </c>
      <c r="K77" s="36">
        <f>SUM(
IF(AND(TBL_QUAL_RENTROLL_UNITS[[#This Row],[RENTROLL_LOAN_ID_PROP_ADDR]]&lt;&gt;"",NOT(ISNUMBER(MATCH(TBL_QUAL_RENTROLL_UNITS[[#This Row],[RENTROLL_LOAN_ID_PROP_ADDR]],RANGE_LOOKUP_CIPDRF_LOANLIST,0)))),1,0)
)</f>
        <v>0</v>
      </c>
    </row>
    <row r="78" spans="2:11" ht="20.100000000000001" customHeight="1" x14ac:dyDescent="0.25">
      <c r="B78" s="25" t="str">
        <f>IF(TBL_QUAL_RENTROLL_UNITS[[#This Row],[RECORD_STARTED]],IF(TBL_QUAL_RENTROLL_UNITS[[#This Row],[ERROR_COUNT]]&gt;0,-1,IF(TBL_QUAL_RENTROLL_UNITS[[#This Row],[REQ_FIELDS_POPULATED]],1,0)),"")</f>
        <v/>
      </c>
      <c r="C78" s="94">
        <f>ROW()-ROW(TBL_QUAL_RENTROLL_UNITS[[#Headers],[ROW_ID]])</f>
        <v>69</v>
      </c>
      <c r="D78" s="82"/>
      <c r="E78" s="39"/>
      <c r="F78" s="33"/>
      <c r="G78" s="84" t="str">
        <f>IFERROR(INDEX(TBL_CIPDRFRESI_LOANPOOL[QUAL_MRA_RAC],MATCH(TBL_QUAL_RENTROLL_UNITS[[#This Row],[RENTROLL_LOAN_ID_PROP_ADDR]],TBL_CIPDRFRESI_LOANPOOL[LOAN_ID_PROP_ADDR],0)),"")</f>
        <v/>
      </c>
      <c r="H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 s="36" t="b">
        <f>CONCATENATE(TBL_QUAL_RENTROLL_UNITS[[#This Row],[RENTROLL_LOAN_ID_PROP_ADDR]],TBL_QUAL_RENTROLL_UNITS[[#This Row],[RENTROLL_UNIT]],TBL_QUAL_RENTROLL_UNITS[[#This Row],[RENTROLL_AMOUNT]])&lt;&gt;""</f>
        <v>0</v>
      </c>
      <c r="J78" s="36" t="b">
        <f>AND(TBL_QUAL_RENTROLL_UNITS[[#This Row],[RENTROLL_LOAN_ID_PROP_ADDR]]&lt;&gt;"",TBL_QUAL_RENTROLL_UNITS[[#This Row],[RENTROLL_UNIT]]&lt;&gt;"",TBL_QUAL_RENTROLL_UNITS[[#This Row],[RENTROLL_AMOUNT]]&lt;&gt;"")</f>
        <v>0</v>
      </c>
      <c r="K78" s="36">
        <f>SUM(
IF(AND(TBL_QUAL_RENTROLL_UNITS[[#This Row],[RENTROLL_LOAN_ID_PROP_ADDR]]&lt;&gt;"",NOT(ISNUMBER(MATCH(TBL_QUAL_RENTROLL_UNITS[[#This Row],[RENTROLL_LOAN_ID_PROP_ADDR]],RANGE_LOOKUP_CIPDRF_LOANLIST,0)))),1,0)
)</f>
        <v>0</v>
      </c>
    </row>
    <row r="79" spans="2:11" ht="20.100000000000001" customHeight="1" x14ac:dyDescent="0.25">
      <c r="B79" s="25" t="str">
        <f>IF(TBL_QUAL_RENTROLL_UNITS[[#This Row],[RECORD_STARTED]],IF(TBL_QUAL_RENTROLL_UNITS[[#This Row],[ERROR_COUNT]]&gt;0,-1,IF(TBL_QUAL_RENTROLL_UNITS[[#This Row],[REQ_FIELDS_POPULATED]],1,0)),"")</f>
        <v/>
      </c>
      <c r="C79" s="94">
        <f>ROW()-ROW(TBL_QUAL_RENTROLL_UNITS[[#Headers],[ROW_ID]])</f>
        <v>70</v>
      </c>
      <c r="D79" s="82"/>
      <c r="E79" s="39"/>
      <c r="F79" s="33"/>
      <c r="G79" s="84" t="str">
        <f>IFERROR(INDEX(TBL_CIPDRFRESI_LOANPOOL[QUAL_MRA_RAC],MATCH(TBL_QUAL_RENTROLL_UNITS[[#This Row],[RENTROLL_LOAN_ID_PROP_ADDR]],TBL_CIPDRFRESI_LOANPOOL[LOAN_ID_PROP_ADDR],0)),"")</f>
        <v/>
      </c>
      <c r="H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 s="36" t="b">
        <f>CONCATENATE(TBL_QUAL_RENTROLL_UNITS[[#This Row],[RENTROLL_LOAN_ID_PROP_ADDR]],TBL_QUAL_RENTROLL_UNITS[[#This Row],[RENTROLL_UNIT]],TBL_QUAL_RENTROLL_UNITS[[#This Row],[RENTROLL_AMOUNT]])&lt;&gt;""</f>
        <v>0</v>
      </c>
      <c r="J79" s="36" t="b">
        <f>AND(TBL_QUAL_RENTROLL_UNITS[[#This Row],[RENTROLL_LOAN_ID_PROP_ADDR]]&lt;&gt;"",TBL_QUAL_RENTROLL_UNITS[[#This Row],[RENTROLL_UNIT]]&lt;&gt;"",TBL_QUAL_RENTROLL_UNITS[[#This Row],[RENTROLL_AMOUNT]]&lt;&gt;"")</f>
        <v>0</v>
      </c>
      <c r="K79" s="36">
        <f>SUM(
IF(AND(TBL_QUAL_RENTROLL_UNITS[[#This Row],[RENTROLL_LOAN_ID_PROP_ADDR]]&lt;&gt;"",NOT(ISNUMBER(MATCH(TBL_QUAL_RENTROLL_UNITS[[#This Row],[RENTROLL_LOAN_ID_PROP_ADDR]],RANGE_LOOKUP_CIPDRF_LOANLIST,0)))),1,0)
)</f>
        <v>0</v>
      </c>
    </row>
    <row r="80" spans="2:11" ht="20.100000000000001" customHeight="1" x14ac:dyDescent="0.25">
      <c r="B80" s="25" t="str">
        <f>IF(TBL_QUAL_RENTROLL_UNITS[[#This Row],[RECORD_STARTED]],IF(TBL_QUAL_RENTROLL_UNITS[[#This Row],[ERROR_COUNT]]&gt;0,-1,IF(TBL_QUAL_RENTROLL_UNITS[[#This Row],[REQ_FIELDS_POPULATED]],1,0)),"")</f>
        <v/>
      </c>
      <c r="C80" s="94">
        <f>ROW()-ROW(TBL_QUAL_RENTROLL_UNITS[[#Headers],[ROW_ID]])</f>
        <v>71</v>
      </c>
      <c r="D80" s="82"/>
      <c r="E80" s="39"/>
      <c r="F80" s="33"/>
      <c r="G80" s="84" t="str">
        <f>IFERROR(INDEX(TBL_CIPDRFRESI_LOANPOOL[QUAL_MRA_RAC],MATCH(TBL_QUAL_RENTROLL_UNITS[[#This Row],[RENTROLL_LOAN_ID_PROP_ADDR]],TBL_CIPDRFRESI_LOANPOOL[LOAN_ID_PROP_ADDR],0)),"")</f>
        <v/>
      </c>
      <c r="H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 s="36" t="b">
        <f>CONCATENATE(TBL_QUAL_RENTROLL_UNITS[[#This Row],[RENTROLL_LOAN_ID_PROP_ADDR]],TBL_QUAL_RENTROLL_UNITS[[#This Row],[RENTROLL_UNIT]],TBL_QUAL_RENTROLL_UNITS[[#This Row],[RENTROLL_AMOUNT]])&lt;&gt;""</f>
        <v>0</v>
      </c>
      <c r="J80" s="36" t="b">
        <f>AND(TBL_QUAL_RENTROLL_UNITS[[#This Row],[RENTROLL_LOAN_ID_PROP_ADDR]]&lt;&gt;"",TBL_QUAL_RENTROLL_UNITS[[#This Row],[RENTROLL_UNIT]]&lt;&gt;"",TBL_QUAL_RENTROLL_UNITS[[#This Row],[RENTROLL_AMOUNT]]&lt;&gt;"")</f>
        <v>0</v>
      </c>
      <c r="K80" s="36">
        <f>SUM(
IF(AND(TBL_QUAL_RENTROLL_UNITS[[#This Row],[RENTROLL_LOAN_ID_PROP_ADDR]]&lt;&gt;"",NOT(ISNUMBER(MATCH(TBL_QUAL_RENTROLL_UNITS[[#This Row],[RENTROLL_LOAN_ID_PROP_ADDR]],RANGE_LOOKUP_CIPDRF_LOANLIST,0)))),1,0)
)</f>
        <v>0</v>
      </c>
    </row>
    <row r="81" spans="2:11" ht="20.100000000000001" customHeight="1" x14ac:dyDescent="0.25">
      <c r="B81" s="25" t="str">
        <f>IF(TBL_QUAL_RENTROLL_UNITS[[#This Row],[RECORD_STARTED]],IF(TBL_QUAL_RENTROLL_UNITS[[#This Row],[ERROR_COUNT]]&gt;0,-1,IF(TBL_QUAL_RENTROLL_UNITS[[#This Row],[REQ_FIELDS_POPULATED]],1,0)),"")</f>
        <v/>
      </c>
      <c r="C81" s="94">
        <f>ROW()-ROW(TBL_QUAL_RENTROLL_UNITS[[#Headers],[ROW_ID]])</f>
        <v>72</v>
      </c>
      <c r="D81" s="82"/>
      <c r="E81" s="39"/>
      <c r="F81" s="33"/>
      <c r="G81" s="84" t="str">
        <f>IFERROR(INDEX(TBL_CIPDRFRESI_LOANPOOL[QUAL_MRA_RAC],MATCH(TBL_QUAL_RENTROLL_UNITS[[#This Row],[RENTROLL_LOAN_ID_PROP_ADDR]],TBL_CIPDRFRESI_LOANPOOL[LOAN_ID_PROP_ADDR],0)),"")</f>
        <v/>
      </c>
      <c r="H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 s="36" t="b">
        <f>CONCATENATE(TBL_QUAL_RENTROLL_UNITS[[#This Row],[RENTROLL_LOAN_ID_PROP_ADDR]],TBL_QUAL_RENTROLL_UNITS[[#This Row],[RENTROLL_UNIT]],TBL_QUAL_RENTROLL_UNITS[[#This Row],[RENTROLL_AMOUNT]])&lt;&gt;""</f>
        <v>0</v>
      </c>
      <c r="J81" s="36" t="b">
        <f>AND(TBL_QUAL_RENTROLL_UNITS[[#This Row],[RENTROLL_LOAN_ID_PROP_ADDR]]&lt;&gt;"",TBL_QUAL_RENTROLL_UNITS[[#This Row],[RENTROLL_UNIT]]&lt;&gt;"",TBL_QUAL_RENTROLL_UNITS[[#This Row],[RENTROLL_AMOUNT]]&lt;&gt;"")</f>
        <v>0</v>
      </c>
      <c r="K81" s="36">
        <f>SUM(
IF(AND(TBL_QUAL_RENTROLL_UNITS[[#This Row],[RENTROLL_LOAN_ID_PROP_ADDR]]&lt;&gt;"",NOT(ISNUMBER(MATCH(TBL_QUAL_RENTROLL_UNITS[[#This Row],[RENTROLL_LOAN_ID_PROP_ADDR]],RANGE_LOOKUP_CIPDRF_LOANLIST,0)))),1,0)
)</f>
        <v>0</v>
      </c>
    </row>
    <row r="82" spans="2:11" ht="20.100000000000001" customHeight="1" x14ac:dyDescent="0.25">
      <c r="B82" s="25" t="str">
        <f>IF(TBL_QUAL_RENTROLL_UNITS[[#This Row],[RECORD_STARTED]],IF(TBL_QUAL_RENTROLL_UNITS[[#This Row],[ERROR_COUNT]]&gt;0,-1,IF(TBL_QUAL_RENTROLL_UNITS[[#This Row],[REQ_FIELDS_POPULATED]],1,0)),"")</f>
        <v/>
      </c>
      <c r="C82" s="94">
        <f>ROW()-ROW(TBL_QUAL_RENTROLL_UNITS[[#Headers],[ROW_ID]])</f>
        <v>73</v>
      </c>
      <c r="D82" s="82"/>
      <c r="E82" s="39"/>
      <c r="F82" s="33"/>
      <c r="G82" s="84" t="str">
        <f>IFERROR(INDEX(TBL_CIPDRFRESI_LOANPOOL[QUAL_MRA_RAC],MATCH(TBL_QUAL_RENTROLL_UNITS[[#This Row],[RENTROLL_LOAN_ID_PROP_ADDR]],TBL_CIPDRFRESI_LOANPOOL[LOAN_ID_PROP_ADDR],0)),"")</f>
        <v/>
      </c>
      <c r="H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 s="36" t="b">
        <f>CONCATENATE(TBL_QUAL_RENTROLL_UNITS[[#This Row],[RENTROLL_LOAN_ID_PROP_ADDR]],TBL_QUAL_RENTROLL_UNITS[[#This Row],[RENTROLL_UNIT]],TBL_QUAL_RENTROLL_UNITS[[#This Row],[RENTROLL_AMOUNT]])&lt;&gt;""</f>
        <v>0</v>
      </c>
      <c r="J82" s="36" t="b">
        <f>AND(TBL_QUAL_RENTROLL_UNITS[[#This Row],[RENTROLL_LOAN_ID_PROP_ADDR]]&lt;&gt;"",TBL_QUAL_RENTROLL_UNITS[[#This Row],[RENTROLL_UNIT]]&lt;&gt;"",TBL_QUAL_RENTROLL_UNITS[[#This Row],[RENTROLL_AMOUNT]]&lt;&gt;"")</f>
        <v>0</v>
      </c>
      <c r="K82" s="36">
        <f>SUM(
IF(AND(TBL_QUAL_RENTROLL_UNITS[[#This Row],[RENTROLL_LOAN_ID_PROP_ADDR]]&lt;&gt;"",NOT(ISNUMBER(MATCH(TBL_QUAL_RENTROLL_UNITS[[#This Row],[RENTROLL_LOAN_ID_PROP_ADDR]],RANGE_LOOKUP_CIPDRF_LOANLIST,0)))),1,0)
)</f>
        <v>0</v>
      </c>
    </row>
    <row r="83" spans="2:11" ht="20.100000000000001" customHeight="1" x14ac:dyDescent="0.25">
      <c r="B83" s="25" t="str">
        <f>IF(TBL_QUAL_RENTROLL_UNITS[[#This Row],[RECORD_STARTED]],IF(TBL_QUAL_RENTROLL_UNITS[[#This Row],[ERROR_COUNT]]&gt;0,-1,IF(TBL_QUAL_RENTROLL_UNITS[[#This Row],[REQ_FIELDS_POPULATED]],1,0)),"")</f>
        <v/>
      </c>
      <c r="C83" s="94">
        <f>ROW()-ROW(TBL_QUAL_RENTROLL_UNITS[[#Headers],[ROW_ID]])</f>
        <v>74</v>
      </c>
      <c r="D83" s="82"/>
      <c r="E83" s="39"/>
      <c r="F83" s="33"/>
      <c r="G83" s="84" t="str">
        <f>IFERROR(INDEX(TBL_CIPDRFRESI_LOANPOOL[QUAL_MRA_RAC],MATCH(TBL_QUAL_RENTROLL_UNITS[[#This Row],[RENTROLL_LOAN_ID_PROP_ADDR]],TBL_CIPDRFRESI_LOANPOOL[LOAN_ID_PROP_ADDR],0)),"")</f>
        <v/>
      </c>
      <c r="H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 s="36" t="b">
        <f>CONCATENATE(TBL_QUAL_RENTROLL_UNITS[[#This Row],[RENTROLL_LOAN_ID_PROP_ADDR]],TBL_QUAL_RENTROLL_UNITS[[#This Row],[RENTROLL_UNIT]],TBL_QUAL_RENTROLL_UNITS[[#This Row],[RENTROLL_AMOUNT]])&lt;&gt;""</f>
        <v>0</v>
      </c>
      <c r="J83" s="36" t="b">
        <f>AND(TBL_QUAL_RENTROLL_UNITS[[#This Row],[RENTROLL_LOAN_ID_PROP_ADDR]]&lt;&gt;"",TBL_QUAL_RENTROLL_UNITS[[#This Row],[RENTROLL_UNIT]]&lt;&gt;"",TBL_QUAL_RENTROLL_UNITS[[#This Row],[RENTROLL_AMOUNT]]&lt;&gt;"")</f>
        <v>0</v>
      </c>
      <c r="K83" s="36">
        <f>SUM(
IF(AND(TBL_QUAL_RENTROLL_UNITS[[#This Row],[RENTROLL_LOAN_ID_PROP_ADDR]]&lt;&gt;"",NOT(ISNUMBER(MATCH(TBL_QUAL_RENTROLL_UNITS[[#This Row],[RENTROLL_LOAN_ID_PROP_ADDR]],RANGE_LOOKUP_CIPDRF_LOANLIST,0)))),1,0)
)</f>
        <v>0</v>
      </c>
    </row>
    <row r="84" spans="2:11" ht="20.100000000000001" customHeight="1" x14ac:dyDescent="0.25">
      <c r="B84" s="25" t="str">
        <f>IF(TBL_QUAL_RENTROLL_UNITS[[#This Row],[RECORD_STARTED]],IF(TBL_QUAL_RENTROLL_UNITS[[#This Row],[ERROR_COUNT]]&gt;0,-1,IF(TBL_QUAL_RENTROLL_UNITS[[#This Row],[REQ_FIELDS_POPULATED]],1,0)),"")</f>
        <v/>
      </c>
      <c r="C84" s="94">
        <f>ROW()-ROW(TBL_QUAL_RENTROLL_UNITS[[#Headers],[ROW_ID]])</f>
        <v>75</v>
      </c>
      <c r="D84" s="82"/>
      <c r="E84" s="39"/>
      <c r="F84" s="33"/>
      <c r="G84" s="84" t="str">
        <f>IFERROR(INDEX(TBL_CIPDRFRESI_LOANPOOL[QUAL_MRA_RAC],MATCH(TBL_QUAL_RENTROLL_UNITS[[#This Row],[RENTROLL_LOAN_ID_PROP_ADDR]],TBL_CIPDRFRESI_LOANPOOL[LOAN_ID_PROP_ADDR],0)),"")</f>
        <v/>
      </c>
      <c r="H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 s="36" t="b">
        <f>CONCATENATE(TBL_QUAL_RENTROLL_UNITS[[#This Row],[RENTROLL_LOAN_ID_PROP_ADDR]],TBL_QUAL_RENTROLL_UNITS[[#This Row],[RENTROLL_UNIT]],TBL_QUAL_RENTROLL_UNITS[[#This Row],[RENTROLL_AMOUNT]])&lt;&gt;""</f>
        <v>0</v>
      </c>
      <c r="J84" s="36" t="b">
        <f>AND(TBL_QUAL_RENTROLL_UNITS[[#This Row],[RENTROLL_LOAN_ID_PROP_ADDR]]&lt;&gt;"",TBL_QUAL_RENTROLL_UNITS[[#This Row],[RENTROLL_UNIT]]&lt;&gt;"",TBL_QUAL_RENTROLL_UNITS[[#This Row],[RENTROLL_AMOUNT]]&lt;&gt;"")</f>
        <v>0</v>
      </c>
      <c r="K84" s="36">
        <f>SUM(
IF(AND(TBL_QUAL_RENTROLL_UNITS[[#This Row],[RENTROLL_LOAN_ID_PROP_ADDR]]&lt;&gt;"",NOT(ISNUMBER(MATCH(TBL_QUAL_RENTROLL_UNITS[[#This Row],[RENTROLL_LOAN_ID_PROP_ADDR]],RANGE_LOOKUP_CIPDRF_LOANLIST,0)))),1,0)
)</f>
        <v>0</v>
      </c>
    </row>
    <row r="85" spans="2:11" ht="20.100000000000001" customHeight="1" x14ac:dyDescent="0.25">
      <c r="B85" s="25" t="str">
        <f>IF(TBL_QUAL_RENTROLL_UNITS[[#This Row],[RECORD_STARTED]],IF(TBL_QUAL_RENTROLL_UNITS[[#This Row],[ERROR_COUNT]]&gt;0,-1,IF(TBL_QUAL_RENTROLL_UNITS[[#This Row],[REQ_FIELDS_POPULATED]],1,0)),"")</f>
        <v/>
      </c>
      <c r="C85" s="94">
        <f>ROW()-ROW(TBL_QUAL_RENTROLL_UNITS[[#Headers],[ROW_ID]])</f>
        <v>76</v>
      </c>
      <c r="D85" s="82"/>
      <c r="E85" s="39"/>
      <c r="F85" s="33"/>
      <c r="G85" s="84" t="str">
        <f>IFERROR(INDEX(TBL_CIPDRFRESI_LOANPOOL[QUAL_MRA_RAC],MATCH(TBL_QUAL_RENTROLL_UNITS[[#This Row],[RENTROLL_LOAN_ID_PROP_ADDR]],TBL_CIPDRFRESI_LOANPOOL[LOAN_ID_PROP_ADDR],0)),"")</f>
        <v/>
      </c>
      <c r="H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 s="36" t="b">
        <f>CONCATENATE(TBL_QUAL_RENTROLL_UNITS[[#This Row],[RENTROLL_LOAN_ID_PROP_ADDR]],TBL_QUAL_RENTROLL_UNITS[[#This Row],[RENTROLL_UNIT]],TBL_QUAL_RENTROLL_UNITS[[#This Row],[RENTROLL_AMOUNT]])&lt;&gt;""</f>
        <v>0</v>
      </c>
      <c r="J85" s="36" t="b">
        <f>AND(TBL_QUAL_RENTROLL_UNITS[[#This Row],[RENTROLL_LOAN_ID_PROP_ADDR]]&lt;&gt;"",TBL_QUAL_RENTROLL_UNITS[[#This Row],[RENTROLL_UNIT]]&lt;&gt;"",TBL_QUAL_RENTROLL_UNITS[[#This Row],[RENTROLL_AMOUNT]]&lt;&gt;"")</f>
        <v>0</v>
      </c>
      <c r="K85" s="36">
        <f>SUM(
IF(AND(TBL_QUAL_RENTROLL_UNITS[[#This Row],[RENTROLL_LOAN_ID_PROP_ADDR]]&lt;&gt;"",NOT(ISNUMBER(MATCH(TBL_QUAL_RENTROLL_UNITS[[#This Row],[RENTROLL_LOAN_ID_PROP_ADDR]],RANGE_LOOKUP_CIPDRF_LOANLIST,0)))),1,0)
)</f>
        <v>0</v>
      </c>
    </row>
    <row r="86" spans="2:11" ht="20.100000000000001" customHeight="1" x14ac:dyDescent="0.25">
      <c r="B86" s="25" t="str">
        <f>IF(TBL_QUAL_RENTROLL_UNITS[[#This Row],[RECORD_STARTED]],IF(TBL_QUAL_RENTROLL_UNITS[[#This Row],[ERROR_COUNT]]&gt;0,-1,IF(TBL_QUAL_RENTROLL_UNITS[[#This Row],[REQ_FIELDS_POPULATED]],1,0)),"")</f>
        <v/>
      </c>
      <c r="C86" s="94">
        <f>ROW()-ROW(TBL_QUAL_RENTROLL_UNITS[[#Headers],[ROW_ID]])</f>
        <v>77</v>
      </c>
      <c r="D86" s="82"/>
      <c r="E86" s="39"/>
      <c r="F86" s="33"/>
      <c r="G86" s="84" t="str">
        <f>IFERROR(INDEX(TBL_CIPDRFRESI_LOANPOOL[QUAL_MRA_RAC],MATCH(TBL_QUAL_RENTROLL_UNITS[[#This Row],[RENTROLL_LOAN_ID_PROP_ADDR]],TBL_CIPDRFRESI_LOANPOOL[LOAN_ID_PROP_ADDR],0)),"")</f>
        <v/>
      </c>
      <c r="H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 s="36" t="b">
        <f>CONCATENATE(TBL_QUAL_RENTROLL_UNITS[[#This Row],[RENTROLL_LOAN_ID_PROP_ADDR]],TBL_QUAL_RENTROLL_UNITS[[#This Row],[RENTROLL_UNIT]],TBL_QUAL_RENTROLL_UNITS[[#This Row],[RENTROLL_AMOUNT]])&lt;&gt;""</f>
        <v>0</v>
      </c>
      <c r="J86" s="36" t="b">
        <f>AND(TBL_QUAL_RENTROLL_UNITS[[#This Row],[RENTROLL_LOAN_ID_PROP_ADDR]]&lt;&gt;"",TBL_QUAL_RENTROLL_UNITS[[#This Row],[RENTROLL_UNIT]]&lt;&gt;"",TBL_QUAL_RENTROLL_UNITS[[#This Row],[RENTROLL_AMOUNT]]&lt;&gt;"")</f>
        <v>0</v>
      </c>
      <c r="K86" s="36">
        <f>SUM(
IF(AND(TBL_QUAL_RENTROLL_UNITS[[#This Row],[RENTROLL_LOAN_ID_PROP_ADDR]]&lt;&gt;"",NOT(ISNUMBER(MATCH(TBL_QUAL_RENTROLL_UNITS[[#This Row],[RENTROLL_LOAN_ID_PROP_ADDR]],RANGE_LOOKUP_CIPDRF_LOANLIST,0)))),1,0)
)</f>
        <v>0</v>
      </c>
    </row>
    <row r="87" spans="2:11" ht="20.100000000000001" customHeight="1" x14ac:dyDescent="0.25">
      <c r="B87" s="25" t="str">
        <f>IF(TBL_QUAL_RENTROLL_UNITS[[#This Row],[RECORD_STARTED]],IF(TBL_QUAL_RENTROLL_UNITS[[#This Row],[ERROR_COUNT]]&gt;0,-1,IF(TBL_QUAL_RENTROLL_UNITS[[#This Row],[REQ_FIELDS_POPULATED]],1,0)),"")</f>
        <v/>
      </c>
      <c r="C87" s="94">
        <f>ROW()-ROW(TBL_QUAL_RENTROLL_UNITS[[#Headers],[ROW_ID]])</f>
        <v>78</v>
      </c>
      <c r="D87" s="82"/>
      <c r="E87" s="39"/>
      <c r="F87" s="33"/>
      <c r="G87" s="84" t="str">
        <f>IFERROR(INDEX(TBL_CIPDRFRESI_LOANPOOL[QUAL_MRA_RAC],MATCH(TBL_QUAL_RENTROLL_UNITS[[#This Row],[RENTROLL_LOAN_ID_PROP_ADDR]],TBL_CIPDRFRESI_LOANPOOL[LOAN_ID_PROP_ADDR],0)),"")</f>
        <v/>
      </c>
      <c r="H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 s="36" t="b">
        <f>CONCATENATE(TBL_QUAL_RENTROLL_UNITS[[#This Row],[RENTROLL_LOAN_ID_PROP_ADDR]],TBL_QUAL_RENTROLL_UNITS[[#This Row],[RENTROLL_UNIT]],TBL_QUAL_RENTROLL_UNITS[[#This Row],[RENTROLL_AMOUNT]])&lt;&gt;""</f>
        <v>0</v>
      </c>
      <c r="J87" s="36" t="b">
        <f>AND(TBL_QUAL_RENTROLL_UNITS[[#This Row],[RENTROLL_LOAN_ID_PROP_ADDR]]&lt;&gt;"",TBL_QUAL_RENTROLL_UNITS[[#This Row],[RENTROLL_UNIT]]&lt;&gt;"",TBL_QUAL_RENTROLL_UNITS[[#This Row],[RENTROLL_AMOUNT]]&lt;&gt;"")</f>
        <v>0</v>
      </c>
      <c r="K87" s="36">
        <f>SUM(
IF(AND(TBL_QUAL_RENTROLL_UNITS[[#This Row],[RENTROLL_LOAN_ID_PROP_ADDR]]&lt;&gt;"",NOT(ISNUMBER(MATCH(TBL_QUAL_RENTROLL_UNITS[[#This Row],[RENTROLL_LOAN_ID_PROP_ADDR]],RANGE_LOOKUP_CIPDRF_LOANLIST,0)))),1,0)
)</f>
        <v>0</v>
      </c>
    </row>
    <row r="88" spans="2:11" ht="20.100000000000001" customHeight="1" x14ac:dyDescent="0.25">
      <c r="B88" s="25" t="str">
        <f>IF(TBL_QUAL_RENTROLL_UNITS[[#This Row],[RECORD_STARTED]],IF(TBL_QUAL_RENTROLL_UNITS[[#This Row],[ERROR_COUNT]]&gt;0,-1,IF(TBL_QUAL_RENTROLL_UNITS[[#This Row],[REQ_FIELDS_POPULATED]],1,0)),"")</f>
        <v/>
      </c>
      <c r="C88" s="94">
        <f>ROW()-ROW(TBL_QUAL_RENTROLL_UNITS[[#Headers],[ROW_ID]])</f>
        <v>79</v>
      </c>
      <c r="D88" s="82"/>
      <c r="E88" s="39"/>
      <c r="F88" s="33"/>
      <c r="G88" s="84" t="str">
        <f>IFERROR(INDEX(TBL_CIPDRFRESI_LOANPOOL[QUAL_MRA_RAC],MATCH(TBL_QUAL_RENTROLL_UNITS[[#This Row],[RENTROLL_LOAN_ID_PROP_ADDR]],TBL_CIPDRFRESI_LOANPOOL[LOAN_ID_PROP_ADDR],0)),"")</f>
        <v/>
      </c>
      <c r="H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 s="36" t="b">
        <f>CONCATENATE(TBL_QUAL_RENTROLL_UNITS[[#This Row],[RENTROLL_LOAN_ID_PROP_ADDR]],TBL_QUAL_RENTROLL_UNITS[[#This Row],[RENTROLL_UNIT]],TBL_QUAL_RENTROLL_UNITS[[#This Row],[RENTROLL_AMOUNT]])&lt;&gt;""</f>
        <v>0</v>
      </c>
      <c r="J88" s="36" t="b">
        <f>AND(TBL_QUAL_RENTROLL_UNITS[[#This Row],[RENTROLL_LOAN_ID_PROP_ADDR]]&lt;&gt;"",TBL_QUAL_RENTROLL_UNITS[[#This Row],[RENTROLL_UNIT]]&lt;&gt;"",TBL_QUAL_RENTROLL_UNITS[[#This Row],[RENTROLL_AMOUNT]]&lt;&gt;"")</f>
        <v>0</v>
      </c>
      <c r="K88" s="36">
        <f>SUM(
IF(AND(TBL_QUAL_RENTROLL_UNITS[[#This Row],[RENTROLL_LOAN_ID_PROP_ADDR]]&lt;&gt;"",NOT(ISNUMBER(MATCH(TBL_QUAL_RENTROLL_UNITS[[#This Row],[RENTROLL_LOAN_ID_PROP_ADDR]],RANGE_LOOKUP_CIPDRF_LOANLIST,0)))),1,0)
)</f>
        <v>0</v>
      </c>
    </row>
    <row r="89" spans="2:11" ht="20.100000000000001" customHeight="1" x14ac:dyDescent="0.25">
      <c r="B89" s="25" t="str">
        <f>IF(TBL_QUAL_RENTROLL_UNITS[[#This Row],[RECORD_STARTED]],IF(TBL_QUAL_RENTROLL_UNITS[[#This Row],[ERROR_COUNT]]&gt;0,-1,IF(TBL_QUAL_RENTROLL_UNITS[[#This Row],[REQ_FIELDS_POPULATED]],1,0)),"")</f>
        <v/>
      </c>
      <c r="C89" s="94">
        <f>ROW()-ROW(TBL_QUAL_RENTROLL_UNITS[[#Headers],[ROW_ID]])</f>
        <v>80</v>
      </c>
      <c r="D89" s="82"/>
      <c r="E89" s="39"/>
      <c r="F89" s="33"/>
      <c r="G89" s="84" t="str">
        <f>IFERROR(INDEX(TBL_CIPDRFRESI_LOANPOOL[QUAL_MRA_RAC],MATCH(TBL_QUAL_RENTROLL_UNITS[[#This Row],[RENTROLL_LOAN_ID_PROP_ADDR]],TBL_CIPDRFRESI_LOANPOOL[LOAN_ID_PROP_ADDR],0)),"")</f>
        <v/>
      </c>
      <c r="H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 s="36" t="b">
        <f>CONCATENATE(TBL_QUAL_RENTROLL_UNITS[[#This Row],[RENTROLL_LOAN_ID_PROP_ADDR]],TBL_QUAL_RENTROLL_UNITS[[#This Row],[RENTROLL_UNIT]],TBL_QUAL_RENTROLL_UNITS[[#This Row],[RENTROLL_AMOUNT]])&lt;&gt;""</f>
        <v>0</v>
      </c>
      <c r="J89" s="36" t="b">
        <f>AND(TBL_QUAL_RENTROLL_UNITS[[#This Row],[RENTROLL_LOAN_ID_PROP_ADDR]]&lt;&gt;"",TBL_QUAL_RENTROLL_UNITS[[#This Row],[RENTROLL_UNIT]]&lt;&gt;"",TBL_QUAL_RENTROLL_UNITS[[#This Row],[RENTROLL_AMOUNT]]&lt;&gt;"")</f>
        <v>0</v>
      </c>
      <c r="K89" s="36">
        <f>SUM(
IF(AND(TBL_QUAL_RENTROLL_UNITS[[#This Row],[RENTROLL_LOAN_ID_PROP_ADDR]]&lt;&gt;"",NOT(ISNUMBER(MATCH(TBL_QUAL_RENTROLL_UNITS[[#This Row],[RENTROLL_LOAN_ID_PROP_ADDR]],RANGE_LOOKUP_CIPDRF_LOANLIST,0)))),1,0)
)</f>
        <v>0</v>
      </c>
    </row>
    <row r="90" spans="2:11" ht="20.100000000000001" customHeight="1" x14ac:dyDescent="0.25">
      <c r="B90" s="25" t="str">
        <f>IF(TBL_QUAL_RENTROLL_UNITS[[#This Row],[RECORD_STARTED]],IF(TBL_QUAL_RENTROLL_UNITS[[#This Row],[ERROR_COUNT]]&gt;0,-1,IF(TBL_QUAL_RENTROLL_UNITS[[#This Row],[REQ_FIELDS_POPULATED]],1,0)),"")</f>
        <v/>
      </c>
      <c r="C90" s="94">
        <f>ROW()-ROW(TBL_QUAL_RENTROLL_UNITS[[#Headers],[ROW_ID]])</f>
        <v>81</v>
      </c>
      <c r="D90" s="82"/>
      <c r="E90" s="39"/>
      <c r="F90" s="33"/>
      <c r="G90" s="84" t="str">
        <f>IFERROR(INDEX(TBL_CIPDRFRESI_LOANPOOL[QUAL_MRA_RAC],MATCH(TBL_QUAL_RENTROLL_UNITS[[#This Row],[RENTROLL_LOAN_ID_PROP_ADDR]],TBL_CIPDRFRESI_LOANPOOL[LOAN_ID_PROP_ADDR],0)),"")</f>
        <v/>
      </c>
      <c r="H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 s="36" t="b">
        <f>CONCATENATE(TBL_QUAL_RENTROLL_UNITS[[#This Row],[RENTROLL_LOAN_ID_PROP_ADDR]],TBL_QUAL_RENTROLL_UNITS[[#This Row],[RENTROLL_UNIT]],TBL_QUAL_RENTROLL_UNITS[[#This Row],[RENTROLL_AMOUNT]])&lt;&gt;""</f>
        <v>0</v>
      </c>
      <c r="J90" s="36" t="b">
        <f>AND(TBL_QUAL_RENTROLL_UNITS[[#This Row],[RENTROLL_LOAN_ID_PROP_ADDR]]&lt;&gt;"",TBL_QUAL_RENTROLL_UNITS[[#This Row],[RENTROLL_UNIT]]&lt;&gt;"",TBL_QUAL_RENTROLL_UNITS[[#This Row],[RENTROLL_AMOUNT]]&lt;&gt;"")</f>
        <v>0</v>
      </c>
      <c r="K90" s="36">
        <f>SUM(
IF(AND(TBL_QUAL_RENTROLL_UNITS[[#This Row],[RENTROLL_LOAN_ID_PROP_ADDR]]&lt;&gt;"",NOT(ISNUMBER(MATCH(TBL_QUAL_RENTROLL_UNITS[[#This Row],[RENTROLL_LOAN_ID_PROP_ADDR]],RANGE_LOOKUP_CIPDRF_LOANLIST,0)))),1,0)
)</f>
        <v>0</v>
      </c>
    </row>
    <row r="91" spans="2:11" ht="20.100000000000001" customHeight="1" x14ac:dyDescent="0.25">
      <c r="B91" s="25" t="str">
        <f>IF(TBL_QUAL_RENTROLL_UNITS[[#This Row],[RECORD_STARTED]],IF(TBL_QUAL_RENTROLL_UNITS[[#This Row],[ERROR_COUNT]]&gt;0,-1,IF(TBL_QUAL_RENTROLL_UNITS[[#This Row],[REQ_FIELDS_POPULATED]],1,0)),"")</f>
        <v/>
      </c>
      <c r="C91" s="94">
        <f>ROW()-ROW(TBL_QUAL_RENTROLL_UNITS[[#Headers],[ROW_ID]])</f>
        <v>82</v>
      </c>
      <c r="D91" s="82"/>
      <c r="E91" s="39"/>
      <c r="F91" s="33"/>
      <c r="G91" s="84" t="str">
        <f>IFERROR(INDEX(TBL_CIPDRFRESI_LOANPOOL[QUAL_MRA_RAC],MATCH(TBL_QUAL_RENTROLL_UNITS[[#This Row],[RENTROLL_LOAN_ID_PROP_ADDR]],TBL_CIPDRFRESI_LOANPOOL[LOAN_ID_PROP_ADDR],0)),"")</f>
        <v/>
      </c>
      <c r="H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 s="36" t="b">
        <f>CONCATENATE(TBL_QUAL_RENTROLL_UNITS[[#This Row],[RENTROLL_LOAN_ID_PROP_ADDR]],TBL_QUAL_RENTROLL_UNITS[[#This Row],[RENTROLL_UNIT]],TBL_QUAL_RENTROLL_UNITS[[#This Row],[RENTROLL_AMOUNT]])&lt;&gt;""</f>
        <v>0</v>
      </c>
      <c r="J91" s="36" t="b">
        <f>AND(TBL_QUAL_RENTROLL_UNITS[[#This Row],[RENTROLL_LOAN_ID_PROP_ADDR]]&lt;&gt;"",TBL_QUAL_RENTROLL_UNITS[[#This Row],[RENTROLL_UNIT]]&lt;&gt;"",TBL_QUAL_RENTROLL_UNITS[[#This Row],[RENTROLL_AMOUNT]]&lt;&gt;"")</f>
        <v>0</v>
      </c>
      <c r="K91" s="36">
        <f>SUM(
IF(AND(TBL_QUAL_RENTROLL_UNITS[[#This Row],[RENTROLL_LOAN_ID_PROP_ADDR]]&lt;&gt;"",NOT(ISNUMBER(MATCH(TBL_QUAL_RENTROLL_UNITS[[#This Row],[RENTROLL_LOAN_ID_PROP_ADDR]],RANGE_LOOKUP_CIPDRF_LOANLIST,0)))),1,0)
)</f>
        <v>0</v>
      </c>
    </row>
    <row r="92" spans="2:11" ht="20.100000000000001" customHeight="1" x14ac:dyDescent="0.25">
      <c r="B92" s="25" t="str">
        <f>IF(TBL_QUAL_RENTROLL_UNITS[[#This Row],[RECORD_STARTED]],IF(TBL_QUAL_RENTROLL_UNITS[[#This Row],[ERROR_COUNT]]&gt;0,-1,IF(TBL_QUAL_RENTROLL_UNITS[[#This Row],[REQ_FIELDS_POPULATED]],1,0)),"")</f>
        <v/>
      </c>
      <c r="C92" s="94">
        <f>ROW()-ROW(TBL_QUAL_RENTROLL_UNITS[[#Headers],[ROW_ID]])</f>
        <v>83</v>
      </c>
      <c r="D92" s="82"/>
      <c r="E92" s="39"/>
      <c r="F92" s="33"/>
      <c r="G92" s="84" t="str">
        <f>IFERROR(INDEX(TBL_CIPDRFRESI_LOANPOOL[QUAL_MRA_RAC],MATCH(TBL_QUAL_RENTROLL_UNITS[[#This Row],[RENTROLL_LOAN_ID_PROP_ADDR]],TBL_CIPDRFRESI_LOANPOOL[LOAN_ID_PROP_ADDR],0)),"")</f>
        <v/>
      </c>
      <c r="H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 s="36" t="b">
        <f>CONCATENATE(TBL_QUAL_RENTROLL_UNITS[[#This Row],[RENTROLL_LOAN_ID_PROP_ADDR]],TBL_QUAL_RENTROLL_UNITS[[#This Row],[RENTROLL_UNIT]],TBL_QUAL_RENTROLL_UNITS[[#This Row],[RENTROLL_AMOUNT]])&lt;&gt;""</f>
        <v>0</v>
      </c>
      <c r="J92" s="36" t="b">
        <f>AND(TBL_QUAL_RENTROLL_UNITS[[#This Row],[RENTROLL_LOAN_ID_PROP_ADDR]]&lt;&gt;"",TBL_QUAL_RENTROLL_UNITS[[#This Row],[RENTROLL_UNIT]]&lt;&gt;"",TBL_QUAL_RENTROLL_UNITS[[#This Row],[RENTROLL_AMOUNT]]&lt;&gt;"")</f>
        <v>0</v>
      </c>
      <c r="K92" s="36">
        <f>SUM(
IF(AND(TBL_QUAL_RENTROLL_UNITS[[#This Row],[RENTROLL_LOAN_ID_PROP_ADDR]]&lt;&gt;"",NOT(ISNUMBER(MATCH(TBL_QUAL_RENTROLL_UNITS[[#This Row],[RENTROLL_LOAN_ID_PROP_ADDR]],RANGE_LOOKUP_CIPDRF_LOANLIST,0)))),1,0)
)</f>
        <v>0</v>
      </c>
    </row>
    <row r="93" spans="2:11" ht="20.100000000000001" customHeight="1" x14ac:dyDescent="0.25">
      <c r="B93" s="25" t="str">
        <f>IF(TBL_QUAL_RENTROLL_UNITS[[#This Row],[RECORD_STARTED]],IF(TBL_QUAL_RENTROLL_UNITS[[#This Row],[ERROR_COUNT]]&gt;0,-1,IF(TBL_QUAL_RENTROLL_UNITS[[#This Row],[REQ_FIELDS_POPULATED]],1,0)),"")</f>
        <v/>
      </c>
      <c r="C93" s="94">
        <f>ROW()-ROW(TBL_QUAL_RENTROLL_UNITS[[#Headers],[ROW_ID]])</f>
        <v>84</v>
      </c>
      <c r="D93" s="82"/>
      <c r="E93" s="39"/>
      <c r="F93" s="33"/>
      <c r="G93" s="84" t="str">
        <f>IFERROR(INDEX(TBL_CIPDRFRESI_LOANPOOL[QUAL_MRA_RAC],MATCH(TBL_QUAL_RENTROLL_UNITS[[#This Row],[RENTROLL_LOAN_ID_PROP_ADDR]],TBL_CIPDRFRESI_LOANPOOL[LOAN_ID_PROP_ADDR],0)),"")</f>
        <v/>
      </c>
      <c r="H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 s="36" t="b">
        <f>CONCATENATE(TBL_QUAL_RENTROLL_UNITS[[#This Row],[RENTROLL_LOAN_ID_PROP_ADDR]],TBL_QUAL_RENTROLL_UNITS[[#This Row],[RENTROLL_UNIT]],TBL_QUAL_RENTROLL_UNITS[[#This Row],[RENTROLL_AMOUNT]])&lt;&gt;""</f>
        <v>0</v>
      </c>
      <c r="J93" s="36" t="b">
        <f>AND(TBL_QUAL_RENTROLL_UNITS[[#This Row],[RENTROLL_LOAN_ID_PROP_ADDR]]&lt;&gt;"",TBL_QUAL_RENTROLL_UNITS[[#This Row],[RENTROLL_UNIT]]&lt;&gt;"",TBL_QUAL_RENTROLL_UNITS[[#This Row],[RENTROLL_AMOUNT]]&lt;&gt;"")</f>
        <v>0</v>
      </c>
      <c r="K93" s="36">
        <f>SUM(
IF(AND(TBL_QUAL_RENTROLL_UNITS[[#This Row],[RENTROLL_LOAN_ID_PROP_ADDR]]&lt;&gt;"",NOT(ISNUMBER(MATCH(TBL_QUAL_RENTROLL_UNITS[[#This Row],[RENTROLL_LOAN_ID_PROP_ADDR]],RANGE_LOOKUP_CIPDRF_LOANLIST,0)))),1,0)
)</f>
        <v>0</v>
      </c>
    </row>
    <row r="94" spans="2:11" ht="20.100000000000001" customHeight="1" x14ac:dyDescent="0.25">
      <c r="B94" s="25" t="str">
        <f>IF(TBL_QUAL_RENTROLL_UNITS[[#This Row],[RECORD_STARTED]],IF(TBL_QUAL_RENTROLL_UNITS[[#This Row],[ERROR_COUNT]]&gt;0,-1,IF(TBL_QUAL_RENTROLL_UNITS[[#This Row],[REQ_FIELDS_POPULATED]],1,0)),"")</f>
        <v/>
      </c>
      <c r="C94" s="94">
        <f>ROW()-ROW(TBL_QUAL_RENTROLL_UNITS[[#Headers],[ROW_ID]])</f>
        <v>85</v>
      </c>
      <c r="D94" s="82"/>
      <c r="E94" s="39"/>
      <c r="F94" s="33"/>
      <c r="G94" s="84" t="str">
        <f>IFERROR(INDEX(TBL_CIPDRFRESI_LOANPOOL[QUAL_MRA_RAC],MATCH(TBL_QUAL_RENTROLL_UNITS[[#This Row],[RENTROLL_LOAN_ID_PROP_ADDR]],TBL_CIPDRFRESI_LOANPOOL[LOAN_ID_PROP_ADDR],0)),"")</f>
        <v/>
      </c>
      <c r="H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 s="36" t="b">
        <f>CONCATENATE(TBL_QUAL_RENTROLL_UNITS[[#This Row],[RENTROLL_LOAN_ID_PROP_ADDR]],TBL_QUAL_RENTROLL_UNITS[[#This Row],[RENTROLL_UNIT]],TBL_QUAL_RENTROLL_UNITS[[#This Row],[RENTROLL_AMOUNT]])&lt;&gt;""</f>
        <v>0</v>
      </c>
      <c r="J94" s="36" t="b">
        <f>AND(TBL_QUAL_RENTROLL_UNITS[[#This Row],[RENTROLL_LOAN_ID_PROP_ADDR]]&lt;&gt;"",TBL_QUAL_RENTROLL_UNITS[[#This Row],[RENTROLL_UNIT]]&lt;&gt;"",TBL_QUAL_RENTROLL_UNITS[[#This Row],[RENTROLL_AMOUNT]]&lt;&gt;"")</f>
        <v>0</v>
      </c>
      <c r="K94" s="36">
        <f>SUM(
IF(AND(TBL_QUAL_RENTROLL_UNITS[[#This Row],[RENTROLL_LOAN_ID_PROP_ADDR]]&lt;&gt;"",NOT(ISNUMBER(MATCH(TBL_QUAL_RENTROLL_UNITS[[#This Row],[RENTROLL_LOAN_ID_PROP_ADDR]],RANGE_LOOKUP_CIPDRF_LOANLIST,0)))),1,0)
)</f>
        <v>0</v>
      </c>
    </row>
    <row r="95" spans="2:11" ht="20.100000000000001" customHeight="1" x14ac:dyDescent="0.25">
      <c r="B95" s="25" t="str">
        <f>IF(TBL_QUAL_RENTROLL_UNITS[[#This Row],[RECORD_STARTED]],IF(TBL_QUAL_RENTROLL_UNITS[[#This Row],[ERROR_COUNT]]&gt;0,-1,IF(TBL_QUAL_RENTROLL_UNITS[[#This Row],[REQ_FIELDS_POPULATED]],1,0)),"")</f>
        <v/>
      </c>
      <c r="C95" s="94">
        <f>ROW()-ROW(TBL_QUAL_RENTROLL_UNITS[[#Headers],[ROW_ID]])</f>
        <v>86</v>
      </c>
      <c r="D95" s="82"/>
      <c r="E95" s="39"/>
      <c r="F95" s="33"/>
      <c r="G95" s="84" t="str">
        <f>IFERROR(INDEX(TBL_CIPDRFRESI_LOANPOOL[QUAL_MRA_RAC],MATCH(TBL_QUAL_RENTROLL_UNITS[[#This Row],[RENTROLL_LOAN_ID_PROP_ADDR]],TBL_CIPDRFRESI_LOANPOOL[LOAN_ID_PROP_ADDR],0)),"")</f>
        <v/>
      </c>
      <c r="H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 s="36" t="b">
        <f>CONCATENATE(TBL_QUAL_RENTROLL_UNITS[[#This Row],[RENTROLL_LOAN_ID_PROP_ADDR]],TBL_QUAL_RENTROLL_UNITS[[#This Row],[RENTROLL_UNIT]],TBL_QUAL_RENTROLL_UNITS[[#This Row],[RENTROLL_AMOUNT]])&lt;&gt;""</f>
        <v>0</v>
      </c>
      <c r="J95" s="36" t="b">
        <f>AND(TBL_QUAL_RENTROLL_UNITS[[#This Row],[RENTROLL_LOAN_ID_PROP_ADDR]]&lt;&gt;"",TBL_QUAL_RENTROLL_UNITS[[#This Row],[RENTROLL_UNIT]]&lt;&gt;"",TBL_QUAL_RENTROLL_UNITS[[#This Row],[RENTROLL_AMOUNT]]&lt;&gt;"")</f>
        <v>0</v>
      </c>
      <c r="K95" s="36">
        <f>SUM(
IF(AND(TBL_QUAL_RENTROLL_UNITS[[#This Row],[RENTROLL_LOAN_ID_PROP_ADDR]]&lt;&gt;"",NOT(ISNUMBER(MATCH(TBL_QUAL_RENTROLL_UNITS[[#This Row],[RENTROLL_LOAN_ID_PROP_ADDR]],RANGE_LOOKUP_CIPDRF_LOANLIST,0)))),1,0)
)</f>
        <v>0</v>
      </c>
    </row>
    <row r="96" spans="2:11" ht="20.100000000000001" customHeight="1" x14ac:dyDescent="0.25">
      <c r="B96" s="25" t="str">
        <f>IF(TBL_QUAL_RENTROLL_UNITS[[#This Row],[RECORD_STARTED]],IF(TBL_QUAL_RENTROLL_UNITS[[#This Row],[ERROR_COUNT]]&gt;0,-1,IF(TBL_QUAL_RENTROLL_UNITS[[#This Row],[REQ_FIELDS_POPULATED]],1,0)),"")</f>
        <v/>
      </c>
      <c r="C96" s="94">
        <f>ROW()-ROW(TBL_QUAL_RENTROLL_UNITS[[#Headers],[ROW_ID]])</f>
        <v>87</v>
      </c>
      <c r="D96" s="82"/>
      <c r="E96" s="39"/>
      <c r="F96" s="33"/>
      <c r="G96" s="84" t="str">
        <f>IFERROR(INDEX(TBL_CIPDRFRESI_LOANPOOL[QUAL_MRA_RAC],MATCH(TBL_QUAL_RENTROLL_UNITS[[#This Row],[RENTROLL_LOAN_ID_PROP_ADDR]],TBL_CIPDRFRESI_LOANPOOL[LOAN_ID_PROP_ADDR],0)),"")</f>
        <v/>
      </c>
      <c r="H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 s="36" t="b">
        <f>CONCATENATE(TBL_QUAL_RENTROLL_UNITS[[#This Row],[RENTROLL_LOAN_ID_PROP_ADDR]],TBL_QUAL_RENTROLL_UNITS[[#This Row],[RENTROLL_UNIT]],TBL_QUAL_RENTROLL_UNITS[[#This Row],[RENTROLL_AMOUNT]])&lt;&gt;""</f>
        <v>0</v>
      </c>
      <c r="J96" s="36" t="b">
        <f>AND(TBL_QUAL_RENTROLL_UNITS[[#This Row],[RENTROLL_LOAN_ID_PROP_ADDR]]&lt;&gt;"",TBL_QUAL_RENTROLL_UNITS[[#This Row],[RENTROLL_UNIT]]&lt;&gt;"",TBL_QUAL_RENTROLL_UNITS[[#This Row],[RENTROLL_AMOUNT]]&lt;&gt;"")</f>
        <v>0</v>
      </c>
      <c r="K96" s="36">
        <f>SUM(
IF(AND(TBL_QUAL_RENTROLL_UNITS[[#This Row],[RENTROLL_LOAN_ID_PROP_ADDR]]&lt;&gt;"",NOT(ISNUMBER(MATCH(TBL_QUAL_RENTROLL_UNITS[[#This Row],[RENTROLL_LOAN_ID_PROP_ADDR]],RANGE_LOOKUP_CIPDRF_LOANLIST,0)))),1,0)
)</f>
        <v>0</v>
      </c>
    </row>
    <row r="97" spans="2:11" ht="20.100000000000001" customHeight="1" x14ac:dyDescent="0.25">
      <c r="B97" s="25" t="str">
        <f>IF(TBL_QUAL_RENTROLL_UNITS[[#This Row],[RECORD_STARTED]],IF(TBL_QUAL_RENTROLL_UNITS[[#This Row],[ERROR_COUNT]]&gt;0,-1,IF(TBL_QUAL_RENTROLL_UNITS[[#This Row],[REQ_FIELDS_POPULATED]],1,0)),"")</f>
        <v/>
      </c>
      <c r="C97" s="94">
        <f>ROW()-ROW(TBL_QUAL_RENTROLL_UNITS[[#Headers],[ROW_ID]])</f>
        <v>88</v>
      </c>
      <c r="D97" s="82"/>
      <c r="E97" s="39"/>
      <c r="F97" s="33"/>
      <c r="G97" s="84" t="str">
        <f>IFERROR(INDEX(TBL_CIPDRFRESI_LOANPOOL[QUAL_MRA_RAC],MATCH(TBL_QUAL_RENTROLL_UNITS[[#This Row],[RENTROLL_LOAN_ID_PROP_ADDR]],TBL_CIPDRFRESI_LOANPOOL[LOAN_ID_PROP_ADDR],0)),"")</f>
        <v/>
      </c>
      <c r="H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 s="36" t="b">
        <f>CONCATENATE(TBL_QUAL_RENTROLL_UNITS[[#This Row],[RENTROLL_LOAN_ID_PROP_ADDR]],TBL_QUAL_RENTROLL_UNITS[[#This Row],[RENTROLL_UNIT]],TBL_QUAL_RENTROLL_UNITS[[#This Row],[RENTROLL_AMOUNT]])&lt;&gt;""</f>
        <v>0</v>
      </c>
      <c r="J97" s="36" t="b">
        <f>AND(TBL_QUAL_RENTROLL_UNITS[[#This Row],[RENTROLL_LOAN_ID_PROP_ADDR]]&lt;&gt;"",TBL_QUAL_RENTROLL_UNITS[[#This Row],[RENTROLL_UNIT]]&lt;&gt;"",TBL_QUAL_RENTROLL_UNITS[[#This Row],[RENTROLL_AMOUNT]]&lt;&gt;"")</f>
        <v>0</v>
      </c>
      <c r="K97" s="36">
        <f>SUM(
IF(AND(TBL_QUAL_RENTROLL_UNITS[[#This Row],[RENTROLL_LOAN_ID_PROP_ADDR]]&lt;&gt;"",NOT(ISNUMBER(MATCH(TBL_QUAL_RENTROLL_UNITS[[#This Row],[RENTROLL_LOAN_ID_PROP_ADDR]],RANGE_LOOKUP_CIPDRF_LOANLIST,0)))),1,0)
)</f>
        <v>0</v>
      </c>
    </row>
    <row r="98" spans="2:11" ht="20.100000000000001" customHeight="1" x14ac:dyDescent="0.25">
      <c r="B98" s="25" t="str">
        <f>IF(TBL_QUAL_RENTROLL_UNITS[[#This Row],[RECORD_STARTED]],IF(TBL_QUAL_RENTROLL_UNITS[[#This Row],[ERROR_COUNT]]&gt;0,-1,IF(TBL_QUAL_RENTROLL_UNITS[[#This Row],[REQ_FIELDS_POPULATED]],1,0)),"")</f>
        <v/>
      </c>
      <c r="C98" s="94">
        <f>ROW()-ROW(TBL_QUAL_RENTROLL_UNITS[[#Headers],[ROW_ID]])</f>
        <v>89</v>
      </c>
      <c r="D98" s="82"/>
      <c r="E98" s="39"/>
      <c r="F98" s="33"/>
      <c r="G98" s="84" t="str">
        <f>IFERROR(INDEX(TBL_CIPDRFRESI_LOANPOOL[QUAL_MRA_RAC],MATCH(TBL_QUAL_RENTROLL_UNITS[[#This Row],[RENTROLL_LOAN_ID_PROP_ADDR]],TBL_CIPDRFRESI_LOANPOOL[LOAN_ID_PROP_ADDR],0)),"")</f>
        <v/>
      </c>
      <c r="H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 s="36" t="b">
        <f>CONCATENATE(TBL_QUAL_RENTROLL_UNITS[[#This Row],[RENTROLL_LOAN_ID_PROP_ADDR]],TBL_QUAL_RENTROLL_UNITS[[#This Row],[RENTROLL_UNIT]],TBL_QUAL_RENTROLL_UNITS[[#This Row],[RENTROLL_AMOUNT]])&lt;&gt;""</f>
        <v>0</v>
      </c>
      <c r="J98" s="36" t="b">
        <f>AND(TBL_QUAL_RENTROLL_UNITS[[#This Row],[RENTROLL_LOAN_ID_PROP_ADDR]]&lt;&gt;"",TBL_QUAL_RENTROLL_UNITS[[#This Row],[RENTROLL_UNIT]]&lt;&gt;"",TBL_QUAL_RENTROLL_UNITS[[#This Row],[RENTROLL_AMOUNT]]&lt;&gt;"")</f>
        <v>0</v>
      </c>
      <c r="K98" s="36">
        <f>SUM(
IF(AND(TBL_QUAL_RENTROLL_UNITS[[#This Row],[RENTROLL_LOAN_ID_PROP_ADDR]]&lt;&gt;"",NOT(ISNUMBER(MATCH(TBL_QUAL_RENTROLL_UNITS[[#This Row],[RENTROLL_LOAN_ID_PROP_ADDR]],RANGE_LOOKUP_CIPDRF_LOANLIST,0)))),1,0)
)</f>
        <v>0</v>
      </c>
    </row>
    <row r="99" spans="2:11" ht="20.100000000000001" customHeight="1" x14ac:dyDescent="0.25">
      <c r="B99" s="25" t="str">
        <f>IF(TBL_QUAL_RENTROLL_UNITS[[#This Row],[RECORD_STARTED]],IF(TBL_QUAL_RENTROLL_UNITS[[#This Row],[ERROR_COUNT]]&gt;0,-1,IF(TBL_QUAL_RENTROLL_UNITS[[#This Row],[REQ_FIELDS_POPULATED]],1,0)),"")</f>
        <v/>
      </c>
      <c r="C99" s="94">
        <f>ROW()-ROW(TBL_QUAL_RENTROLL_UNITS[[#Headers],[ROW_ID]])</f>
        <v>90</v>
      </c>
      <c r="D99" s="82"/>
      <c r="E99" s="39"/>
      <c r="F99" s="33"/>
      <c r="G99" s="84" t="str">
        <f>IFERROR(INDEX(TBL_CIPDRFRESI_LOANPOOL[QUAL_MRA_RAC],MATCH(TBL_QUAL_RENTROLL_UNITS[[#This Row],[RENTROLL_LOAN_ID_PROP_ADDR]],TBL_CIPDRFRESI_LOANPOOL[LOAN_ID_PROP_ADDR],0)),"")</f>
        <v/>
      </c>
      <c r="H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 s="36" t="b">
        <f>CONCATENATE(TBL_QUAL_RENTROLL_UNITS[[#This Row],[RENTROLL_LOAN_ID_PROP_ADDR]],TBL_QUAL_RENTROLL_UNITS[[#This Row],[RENTROLL_UNIT]],TBL_QUAL_RENTROLL_UNITS[[#This Row],[RENTROLL_AMOUNT]])&lt;&gt;""</f>
        <v>0</v>
      </c>
      <c r="J99" s="36" t="b">
        <f>AND(TBL_QUAL_RENTROLL_UNITS[[#This Row],[RENTROLL_LOAN_ID_PROP_ADDR]]&lt;&gt;"",TBL_QUAL_RENTROLL_UNITS[[#This Row],[RENTROLL_UNIT]]&lt;&gt;"",TBL_QUAL_RENTROLL_UNITS[[#This Row],[RENTROLL_AMOUNT]]&lt;&gt;"")</f>
        <v>0</v>
      </c>
      <c r="K99" s="36">
        <f>SUM(
IF(AND(TBL_QUAL_RENTROLL_UNITS[[#This Row],[RENTROLL_LOAN_ID_PROP_ADDR]]&lt;&gt;"",NOT(ISNUMBER(MATCH(TBL_QUAL_RENTROLL_UNITS[[#This Row],[RENTROLL_LOAN_ID_PROP_ADDR]],RANGE_LOOKUP_CIPDRF_LOANLIST,0)))),1,0)
)</f>
        <v>0</v>
      </c>
    </row>
    <row r="100" spans="2:11" ht="20.100000000000001" customHeight="1" x14ac:dyDescent="0.25">
      <c r="B100" s="25" t="str">
        <f>IF(TBL_QUAL_RENTROLL_UNITS[[#This Row],[RECORD_STARTED]],IF(TBL_QUAL_RENTROLL_UNITS[[#This Row],[ERROR_COUNT]]&gt;0,-1,IF(TBL_QUAL_RENTROLL_UNITS[[#This Row],[REQ_FIELDS_POPULATED]],1,0)),"")</f>
        <v/>
      </c>
      <c r="C100" s="94">
        <f>ROW()-ROW(TBL_QUAL_RENTROLL_UNITS[[#Headers],[ROW_ID]])</f>
        <v>91</v>
      </c>
      <c r="D100" s="82"/>
      <c r="E100" s="39"/>
      <c r="F100" s="33"/>
      <c r="G100" s="84" t="str">
        <f>IFERROR(INDEX(TBL_CIPDRFRESI_LOANPOOL[QUAL_MRA_RAC],MATCH(TBL_QUAL_RENTROLL_UNITS[[#This Row],[RENTROLL_LOAN_ID_PROP_ADDR]],TBL_CIPDRFRESI_LOANPOOL[LOAN_ID_PROP_ADDR],0)),"")</f>
        <v/>
      </c>
      <c r="H1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0" s="36" t="b">
        <f>CONCATENATE(TBL_QUAL_RENTROLL_UNITS[[#This Row],[RENTROLL_LOAN_ID_PROP_ADDR]],TBL_QUAL_RENTROLL_UNITS[[#This Row],[RENTROLL_UNIT]],TBL_QUAL_RENTROLL_UNITS[[#This Row],[RENTROLL_AMOUNT]])&lt;&gt;""</f>
        <v>0</v>
      </c>
      <c r="J100" s="36" t="b">
        <f>AND(TBL_QUAL_RENTROLL_UNITS[[#This Row],[RENTROLL_LOAN_ID_PROP_ADDR]]&lt;&gt;"",TBL_QUAL_RENTROLL_UNITS[[#This Row],[RENTROLL_UNIT]]&lt;&gt;"",TBL_QUAL_RENTROLL_UNITS[[#This Row],[RENTROLL_AMOUNT]]&lt;&gt;"")</f>
        <v>0</v>
      </c>
      <c r="K100" s="36">
        <f>SUM(
IF(AND(TBL_QUAL_RENTROLL_UNITS[[#This Row],[RENTROLL_LOAN_ID_PROP_ADDR]]&lt;&gt;"",NOT(ISNUMBER(MATCH(TBL_QUAL_RENTROLL_UNITS[[#This Row],[RENTROLL_LOAN_ID_PROP_ADDR]],RANGE_LOOKUP_CIPDRF_LOANLIST,0)))),1,0)
)</f>
        <v>0</v>
      </c>
    </row>
    <row r="101" spans="2:11" ht="20.100000000000001" customHeight="1" x14ac:dyDescent="0.25">
      <c r="B101" s="25" t="str">
        <f>IF(TBL_QUAL_RENTROLL_UNITS[[#This Row],[RECORD_STARTED]],IF(TBL_QUAL_RENTROLL_UNITS[[#This Row],[ERROR_COUNT]]&gt;0,-1,IF(TBL_QUAL_RENTROLL_UNITS[[#This Row],[REQ_FIELDS_POPULATED]],1,0)),"")</f>
        <v/>
      </c>
      <c r="C101" s="94">
        <f>ROW()-ROW(TBL_QUAL_RENTROLL_UNITS[[#Headers],[ROW_ID]])</f>
        <v>92</v>
      </c>
      <c r="D101" s="82"/>
      <c r="E101" s="39"/>
      <c r="F101" s="33"/>
      <c r="G101" s="84" t="str">
        <f>IFERROR(INDEX(TBL_CIPDRFRESI_LOANPOOL[QUAL_MRA_RAC],MATCH(TBL_QUAL_RENTROLL_UNITS[[#This Row],[RENTROLL_LOAN_ID_PROP_ADDR]],TBL_CIPDRFRESI_LOANPOOL[LOAN_ID_PROP_ADDR],0)),"")</f>
        <v/>
      </c>
      <c r="H1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1" s="36" t="b">
        <f>CONCATENATE(TBL_QUAL_RENTROLL_UNITS[[#This Row],[RENTROLL_LOAN_ID_PROP_ADDR]],TBL_QUAL_RENTROLL_UNITS[[#This Row],[RENTROLL_UNIT]],TBL_QUAL_RENTROLL_UNITS[[#This Row],[RENTROLL_AMOUNT]])&lt;&gt;""</f>
        <v>0</v>
      </c>
      <c r="J101" s="36" t="b">
        <f>AND(TBL_QUAL_RENTROLL_UNITS[[#This Row],[RENTROLL_LOAN_ID_PROP_ADDR]]&lt;&gt;"",TBL_QUAL_RENTROLL_UNITS[[#This Row],[RENTROLL_UNIT]]&lt;&gt;"",TBL_QUAL_RENTROLL_UNITS[[#This Row],[RENTROLL_AMOUNT]]&lt;&gt;"")</f>
        <v>0</v>
      </c>
      <c r="K101" s="36">
        <f>SUM(
IF(AND(TBL_QUAL_RENTROLL_UNITS[[#This Row],[RENTROLL_LOAN_ID_PROP_ADDR]]&lt;&gt;"",NOT(ISNUMBER(MATCH(TBL_QUAL_RENTROLL_UNITS[[#This Row],[RENTROLL_LOAN_ID_PROP_ADDR]],RANGE_LOOKUP_CIPDRF_LOANLIST,0)))),1,0)
)</f>
        <v>0</v>
      </c>
    </row>
    <row r="102" spans="2:11" ht="20.100000000000001" customHeight="1" x14ac:dyDescent="0.25">
      <c r="B102" s="25" t="str">
        <f>IF(TBL_QUAL_RENTROLL_UNITS[[#This Row],[RECORD_STARTED]],IF(TBL_QUAL_RENTROLL_UNITS[[#This Row],[ERROR_COUNT]]&gt;0,-1,IF(TBL_QUAL_RENTROLL_UNITS[[#This Row],[REQ_FIELDS_POPULATED]],1,0)),"")</f>
        <v/>
      </c>
      <c r="C102" s="94">
        <f>ROW()-ROW(TBL_QUAL_RENTROLL_UNITS[[#Headers],[ROW_ID]])</f>
        <v>93</v>
      </c>
      <c r="D102" s="82"/>
      <c r="E102" s="39"/>
      <c r="F102" s="33"/>
      <c r="G102" s="84" t="str">
        <f>IFERROR(INDEX(TBL_CIPDRFRESI_LOANPOOL[QUAL_MRA_RAC],MATCH(TBL_QUAL_RENTROLL_UNITS[[#This Row],[RENTROLL_LOAN_ID_PROP_ADDR]],TBL_CIPDRFRESI_LOANPOOL[LOAN_ID_PROP_ADDR],0)),"")</f>
        <v/>
      </c>
      <c r="H10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2" s="36" t="b">
        <f>CONCATENATE(TBL_QUAL_RENTROLL_UNITS[[#This Row],[RENTROLL_LOAN_ID_PROP_ADDR]],TBL_QUAL_RENTROLL_UNITS[[#This Row],[RENTROLL_UNIT]],TBL_QUAL_RENTROLL_UNITS[[#This Row],[RENTROLL_AMOUNT]])&lt;&gt;""</f>
        <v>0</v>
      </c>
      <c r="J102" s="36" t="b">
        <f>AND(TBL_QUAL_RENTROLL_UNITS[[#This Row],[RENTROLL_LOAN_ID_PROP_ADDR]]&lt;&gt;"",TBL_QUAL_RENTROLL_UNITS[[#This Row],[RENTROLL_UNIT]]&lt;&gt;"",TBL_QUAL_RENTROLL_UNITS[[#This Row],[RENTROLL_AMOUNT]]&lt;&gt;"")</f>
        <v>0</v>
      </c>
      <c r="K102" s="36">
        <f>SUM(
IF(AND(TBL_QUAL_RENTROLL_UNITS[[#This Row],[RENTROLL_LOAN_ID_PROP_ADDR]]&lt;&gt;"",NOT(ISNUMBER(MATCH(TBL_QUAL_RENTROLL_UNITS[[#This Row],[RENTROLL_LOAN_ID_PROP_ADDR]],RANGE_LOOKUP_CIPDRF_LOANLIST,0)))),1,0)
)</f>
        <v>0</v>
      </c>
    </row>
    <row r="103" spans="2:11" ht="20.100000000000001" customHeight="1" x14ac:dyDescent="0.25">
      <c r="B103" s="25" t="str">
        <f>IF(TBL_QUAL_RENTROLL_UNITS[[#This Row],[RECORD_STARTED]],IF(TBL_QUAL_RENTROLL_UNITS[[#This Row],[ERROR_COUNT]]&gt;0,-1,IF(TBL_QUAL_RENTROLL_UNITS[[#This Row],[REQ_FIELDS_POPULATED]],1,0)),"")</f>
        <v/>
      </c>
      <c r="C103" s="94">
        <f>ROW()-ROW(TBL_QUAL_RENTROLL_UNITS[[#Headers],[ROW_ID]])</f>
        <v>94</v>
      </c>
      <c r="D103" s="82"/>
      <c r="E103" s="39"/>
      <c r="F103" s="33"/>
      <c r="G103" s="84" t="str">
        <f>IFERROR(INDEX(TBL_CIPDRFRESI_LOANPOOL[QUAL_MRA_RAC],MATCH(TBL_QUAL_RENTROLL_UNITS[[#This Row],[RENTROLL_LOAN_ID_PROP_ADDR]],TBL_CIPDRFRESI_LOANPOOL[LOAN_ID_PROP_ADDR],0)),"")</f>
        <v/>
      </c>
      <c r="H10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3" s="36" t="b">
        <f>CONCATENATE(TBL_QUAL_RENTROLL_UNITS[[#This Row],[RENTROLL_LOAN_ID_PROP_ADDR]],TBL_QUAL_RENTROLL_UNITS[[#This Row],[RENTROLL_UNIT]],TBL_QUAL_RENTROLL_UNITS[[#This Row],[RENTROLL_AMOUNT]])&lt;&gt;""</f>
        <v>0</v>
      </c>
      <c r="J103" s="36" t="b">
        <f>AND(TBL_QUAL_RENTROLL_UNITS[[#This Row],[RENTROLL_LOAN_ID_PROP_ADDR]]&lt;&gt;"",TBL_QUAL_RENTROLL_UNITS[[#This Row],[RENTROLL_UNIT]]&lt;&gt;"",TBL_QUAL_RENTROLL_UNITS[[#This Row],[RENTROLL_AMOUNT]]&lt;&gt;"")</f>
        <v>0</v>
      </c>
      <c r="K103" s="36">
        <f>SUM(
IF(AND(TBL_QUAL_RENTROLL_UNITS[[#This Row],[RENTROLL_LOAN_ID_PROP_ADDR]]&lt;&gt;"",NOT(ISNUMBER(MATCH(TBL_QUAL_RENTROLL_UNITS[[#This Row],[RENTROLL_LOAN_ID_PROP_ADDR]],RANGE_LOOKUP_CIPDRF_LOANLIST,0)))),1,0)
)</f>
        <v>0</v>
      </c>
    </row>
    <row r="104" spans="2:11" ht="20.100000000000001" customHeight="1" x14ac:dyDescent="0.25">
      <c r="B104" s="25" t="str">
        <f>IF(TBL_QUAL_RENTROLL_UNITS[[#This Row],[RECORD_STARTED]],IF(TBL_QUAL_RENTROLL_UNITS[[#This Row],[ERROR_COUNT]]&gt;0,-1,IF(TBL_QUAL_RENTROLL_UNITS[[#This Row],[REQ_FIELDS_POPULATED]],1,0)),"")</f>
        <v/>
      </c>
      <c r="C104" s="94">
        <f>ROW()-ROW(TBL_QUAL_RENTROLL_UNITS[[#Headers],[ROW_ID]])</f>
        <v>95</v>
      </c>
      <c r="D104" s="82"/>
      <c r="E104" s="39"/>
      <c r="F104" s="33"/>
      <c r="G104" s="84" t="str">
        <f>IFERROR(INDEX(TBL_CIPDRFRESI_LOANPOOL[QUAL_MRA_RAC],MATCH(TBL_QUAL_RENTROLL_UNITS[[#This Row],[RENTROLL_LOAN_ID_PROP_ADDR]],TBL_CIPDRFRESI_LOANPOOL[LOAN_ID_PROP_ADDR],0)),"")</f>
        <v/>
      </c>
      <c r="H10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4" s="36" t="b">
        <f>CONCATENATE(TBL_QUAL_RENTROLL_UNITS[[#This Row],[RENTROLL_LOAN_ID_PROP_ADDR]],TBL_QUAL_RENTROLL_UNITS[[#This Row],[RENTROLL_UNIT]],TBL_QUAL_RENTROLL_UNITS[[#This Row],[RENTROLL_AMOUNT]])&lt;&gt;""</f>
        <v>0</v>
      </c>
      <c r="J104" s="36" t="b">
        <f>AND(TBL_QUAL_RENTROLL_UNITS[[#This Row],[RENTROLL_LOAN_ID_PROP_ADDR]]&lt;&gt;"",TBL_QUAL_RENTROLL_UNITS[[#This Row],[RENTROLL_UNIT]]&lt;&gt;"",TBL_QUAL_RENTROLL_UNITS[[#This Row],[RENTROLL_AMOUNT]]&lt;&gt;"")</f>
        <v>0</v>
      </c>
      <c r="K104" s="36">
        <f>SUM(
IF(AND(TBL_QUAL_RENTROLL_UNITS[[#This Row],[RENTROLL_LOAN_ID_PROP_ADDR]]&lt;&gt;"",NOT(ISNUMBER(MATCH(TBL_QUAL_RENTROLL_UNITS[[#This Row],[RENTROLL_LOAN_ID_PROP_ADDR]],RANGE_LOOKUP_CIPDRF_LOANLIST,0)))),1,0)
)</f>
        <v>0</v>
      </c>
    </row>
    <row r="105" spans="2:11" ht="20.100000000000001" customHeight="1" x14ac:dyDescent="0.25">
      <c r="B105" s="25" t="str">
        <f>IF(TBL_QUAL_RENTROLL_UNITS[[#This Row],[RECORD_STARTED]],IF(TBL_QUAL_RENTROLL_UNITS[[#This Row],[ERROR_COUNT]]&gt;0,-1,IF(TBL_QUAL_RENTROLL_UNITS[[#This Row],[REQ_FIELDS_POPULATED]],1,0)),"")</f>
        <v/>
      </c>
      <c r="C105" s="94">
        <f>ROW()-ROW(TBL_QUAL_RENTROLL_UNITS[[#Headers],[ROW_ID]])</f>
        <v>96</v>
      </c>
      <c r="D105" s="82"/>
      <c r="E105" s="39"/>
      <c r="F105" s="33"/>
      <c r="G105" s="84" t="str">
        <f>IFERROR(INDEX(TBL_CIPDRFRESI_LOANPOOL[QUAL_MRA_RAC],MATCH(TBL_QUAL_RENTROLL_UNITS[[#This Row],[RENTROLL_LOAN_ID_PROP_ADDR]],TBL_CIPDRFRESI_LOANPOOL[LOAN_ID_PROP_ADDR],0)),"")</f>
        <v/>
      </c>
      <c r="H10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5" s="36" t="b">
        <f>CONCATENATE(TBL_QUAL_RENTROLL_UNITS[[#This Row],[RENTROLL_LOAN_ID_PROP_ADDR]],TBL_QUAL_RENTROLL_UNITS[[#This Row],[RENTROLL_UNIT]],TBL_QUAL_RENTROLL_UNITS[[#This Row],[RENTROLL_AMOUNT]])&lt;&gt;""</f>
        <v>0</v>
      </c>
      <c r="J105" s="36" t="b">
        <f>AND(TBL_QUAL_RENTROLL_UNITS[[#This Row],[RENTROLL_LOAN_ID_PROP_ADDR]]&lt;&gt;"",TBL_QUAL_RENTROLL_UNITS[[#This Row],[RENTROLL_UNIT]]&lt;&gt;"",TBL_QUAL_RENTROLL_UNITS[[#This Row],[RENTROLL_AMOUNT]]&lt;&gt;"")</f>
        <v>0</v>
      </c>
      <c r="K105" s="36">
        <f>SUM(
IF(AND(TBL_QUAL_RENTROLL_UNITS[[#This Row],[RENTROLL_LOAN_ID_PROP_ADDR]]&lt;&gt;"",NOT(ISNUMBER(MATCH(TBL_QUAL_RENTROLL_UNITS[[#This Row],[RENTROLL_LOAN_ID_PROP_ADDR]],RANGE_LOOKUP_CIPDRF_LOANLIST,0)))),1,0)
)</f>
        <v>0</v>
      </c>
    </row>
    <row r="106" spans="2:11" ht="20.100000000000001" customHeight="1" x14ac:dyDescent="0.25">
      <c r="B106" s="25" t="str">
        <f>IF(TBL_QUAL_RENTROLL_UNITS[[#This Row],[RECORD_STARTED]],IF(TBL_QUAL_RENTROLL_UNITS[[#This Row],[ERROR_COUNT]]&gt;0,-1,IF(TBL_QUAL_RENTROLL_UNITS[[#This Row],[REQ_FIELDS_POPULATED]],1,0)),"")</f>
        <v/>
      </c>
      <c r="C106" s="94">
        <f>ROW()-ROW(TBL_QUAL_RENTROLL_UNITS[[#Headers],[ROW_ID]])</f>
        <v>97</v>
      </c>
      <c r="D106" s="82"/>
      <c r="E106" s="39"/>
      <c r="F106" s="33"/>
      <c r="G106" s="84" t="str">
        <f>IFERROR(INDEX(TBL_CIPDRFRESI_LOANPOOL[QUAL_MRA_RAC],MATCH(TBL_QUAL_RENTROLL_UNITS[[#This Row],[RENTROLL_LOAN_ID_PROP_ADDR]],TBL_CIPDRFRESI_LOANPOOL[LOAN_ID_PROP_ADDR],0)),"")</f>
        <v/>
      </c>
      <c r="H10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6" s="36" t="b">
        <f>CONCATENATE(TBL_QUAL_RENTROLL_UNITS[[#This Row],[RENTROLL_LOAN_ID_PROP_ADDR]],TBL_QUAL_RENTROLL_UNITS[[#This Row],[RENTROLL_UNIT]],TBL_QUAL_RENTROLL_UNITS[[#This Row],[RENTROLL_AMOUNT]])&lt;&gt;""</f>
        <v>0</v>
      </c>
      <c r="J106" s="36" t="b">
        <f>AND(TBL_QUAL_RENTROLL_UNITS[[#This Row],[RENTROLL_LOAN_ID_PROP_ADDR]]&lt;&gt;"",TBL_QUAL_RENTROLL_UNITS[[#This Row],[RENTROLL_UNIT]]&lt;&gt;"",TBL_QUAL_RENTROLL_UNITS[[#This Row],[RENTROLL_AMOUNT]]&lt;&gt;"")</f>
        <v>0</v>
      </c>
      <c r="K106" s="36">
        <f>SUM(
IF(AND(TBL_QUAL_RENTROLL_UNITS[[#This Row],[RENTROLL_LOAN_ID_PROP_ADDR]]&lt;&gt;"",NOT(ISNUMBER(MATCH(TBL_QUAL_RENTROLL_UNITS[[#This Row],[RENTROLL_LOAN_ID_PROP_ADDR]],RANGE_LOOKUP_CIPDRF_LOANLIST,0)))),1,0)
)</f>
        <v>0</v>
      </c>
    </row>
    <row r="107" spans="2:11" ht="20.100000000000001" customHeight="1" x14ac:dyDescent="0.25">
      <c r="B107" s="25" t="str">
        <f>IF(TBL_QUAL_RENTROLL_UNITS[[#This Row],[RECORD_STARTED]],IF(TBL_QUAL_RENTROLL_UNITS[[#This Row],[ERROR_COUNT]]&gt;0,-1,IF(TBL_QUAL_RENTROLL_UNITS[[#This Row],[REQ_FIELDS_POPULATED]],1,0)),"")</f>
        <v/>
      </c>
      <c r="C107" s="94">
        <f>ROW()-ROW(TBL_QUAL_RENTROLL_UNITS[[#Headers],[ROW_ID]])</f>
        <v>98</v>
      </c>
      <c r="D107" s="82"/>
      <c r="E107" s="39"/>
      <c r="F107" s="33"/>
      <c r="G107" s="84" t="str">
        <f>IFERROR(INDEX(TBL_CIPDRFRESI_LOANPOOL[QUAL_MRA_RAC],MATCH(TBL_QUAL_RENTROLL_UNITS[[#This Row],[RENTROLL_LOAN_ID_PROP_ADDR]],TBL_CIPDRFRESI_LOANPOOL[LOAN_ID_PROP_ADDR],0)),"")</f>
        <v/>
      </c>
      <c r="H10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7" s="36" t="b">
        <f>CONCATENATE(TBL_QUAL_RENTROLL_UNITS[[#This Row],[RENTROLL_LOAN_ID_PROP_ADDR]],TBL_QUAL_RENTROLL_UNITS[[#This Row],[RENTROLL_UNIT]],TBL_QUAL_RENTROLL_UNITS[[#This Row],[RENTROLL_AMOUNT]])&lt;&gt;""</f>
        <v>0</v>
      </c>
      <c r="J107" s="36" t="b">
        <f>AND(TBL_QUAL_RENTROLL_UNITS[[#This Row],[RENTROLL_LOAN_ID_PROP_ADDR]]&lt;&gt;"",TBL_QUAL_RENTROLL_UNITS[[#This Row],[RENTROLL_UNIT]]&lt;&gt;"",TBL_QUAL_RENTROLL_UNITS[[#This Row],[RENTROLL_AMOUNT]]&lt;&gt;"")</f>
        <v>0</v>
      </c>
      <c r="K107" s="36">
        <f>SUM(
IF(AND(TBL_QUAL_RENTROLL_UNITS[[#This Row],[RENTROLL_LOAN_ID_PROP_ADDR]]&lt;&gt;"",NOT(ISNUMBER(MATCH(TBL_QUAL_RENTROLL_UNITS[[#This Row],[RENTROLL_LOAN_ID_PROP_ADDR]],RANGE_LOOKUP_CIPDRF_LOANLIST,0)))),1,0)
)</f>
        <v>0</v>
      </c>
    </row>
    <row r="108" spans="2:11" ht="20.100000000000001" customHeight="1" x14ac:dyDescent="0.25">
      <c r="B108" s="25" t="str">
        <f>IF(TBL_QUAL_RENTROLL_UNITS[[#This Row],[RECORD_STARTED]],IF(TBL_QUAL_RENTROLL_UNITS[[#This Row],[ERROR_COUNT]]&gt;0,-1,IF(TBL_QUAL_RENTROLL_UNITS[[#This Row],[REQ_FIELDS_POPULATED]],1,0)),"")</f>
        <v/>
      </c>
      <c r="C108" s="94">
        <f>ROW()-ROW(TBL_QUAL_RENTROLL_UNITS[[#Headers],[ROW_ID]])</f>
        <v>99</v>
      </c>
      <c r="D108" s="82"/>
      <c r="E108" s="39"/>
      <c r="F108" s="33"/>
      <c r="G108" s="84" t="str">
        <f>IFERROR(INDEX(TBL_CIPDRFRESI_LOANPOOL[QUAL_MRA_RAC],MATCH(TBL_QUAL_RENTROLL_UNITS[[#This Row],[RENTROLL_LOAN_ID_PROP_ADDR]],TBL_CIPDRFRESI_LOANPOOL[LOAN_ID_PROP_ADDR],0)),"")</f>
        <v/>
      </c>
      <c r="H10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8" s="36" t="b">
        <f>CONCATENATE(TBL_QUAL_RENTROLL_UNITS[[#This Row],[RENTROLL_LOAN_ID_PROP_ADDR]],TBL_QUAL_RENTROLL_UNITS[[#This Row],[RENTROLL_UNIT]],TBL_QUAL_RENTROLL_UNITS[[#This Row],[RENTROLL_AMOUNT]])&lt;&gt;""</f>
        <v>0</v>
      </c>
      <c r="J108" s="36" t="b">
        <f>AND(TBL_QUAL_RENTROLL_UNITS[[#This Row],[RENTROLL_LOAN_ID_PROP_ADDR]]&lt;&gt;"",TBL_QUAL_RENTROLL_UNITS[[#This Row],[RENTROLL_UNIT]]&lt;&gt;"",TBL_QUAL_RENTROLL_UNITS[[#This Row],[RENTROLL_AMOUNT]]&lt;&gt;"")</f>
        <v>0</v>
      </c>
      <c r="K108" s="36">
        <f>SUM(
IF(AND(TBL_QUAL_RENTROLL_UNITS[[#This Row],[RENTROLL_LOAN_ID_PROP_ADDR]]&lt;&gt;"",NOT(ISNUMBER(MATCH(TBL_QUAL_RENTROLL_UNITS[[#This Row],[RENTROLL_LOAN_ID_PROP_ADDR]],RANGE_LOOKUP_CIPDRF_LOANLIST,0)))),1,0)
)</f>
        <v>0</v>
      </c>
    </row>
    <row r="109" spans="2:11" ht="20.100000000000001" customHeight="1" x14ac:dyDescent="0.25">
      <c r="B109" s="25" t="str">
        <f>IF(TBL_QUAL_RENTROLL_UNITS[[#This Row],[RECORD_STARTED]],IF(TBL_QUAL_RENTROLL_UNITS[[#This Row],[ERROR_COUNT]]&gt;0,-1,IF(TBL_QUAL_RENTROLL_UNITS[[#This Row],[REQ_FIELDS_POPULATED]],1,0)),"")</f>
        <v/>
      </c>
      <c r="C109" s="94">
        <f>ROW()-ROW(TBL_QUAL_RENTROLL_UNITS[[#Headers],[ROW_ID]])</f>
        <v>100</v>
      </c>
      <c r="D109" s="82"/>
      <c r="E109" s="39"/>
      <c r="F109" s="33"/>
      <c r="G109" s="84" t="str">
        <f>IFERROR(INDEX(TBL_CIPDRFRESI_LOANPOOL[QUAL_MRA_RAC],MATCH(TBL_QUAL_RENTROLL_UNITS[[#This Row],[RENTROLL_LOAN_ID_PROP_ADDR]],TBL_CIPDRFRESI_LOANPOOL[LOAN_ID_PROP_ADDR],0)),"")</f>
        <v/>
      </c>
      <c r="H10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9" s="36" t="b">
        <f>CONCATENATE(TBL_QUAL_RENTROLL_UNITS[[#This Row],[RENTROLL_LOAN_ID_PROP_ADDR]],TBL_QUAL_RENTROLL_UNITS[[#This Row],[RENTROLL_UNIT]],TBL_QUAL_RENTROLL_UNITS[[#This Row],[RENTROLL_AMOUNT]])&lt;&gt;""</f>
        <v>0</v>
      </c>
      <c r="J109" s="36" t="b">
        <f>AND(TBL_QUAL_RENTROLL_UNITS[[#This Row],[RENTROLL_LOAN_ID_PROP_ADDR]]&lt;&gt;"",TBL_QUAL_RENTROLL_UNITS[[#This Row],[RENTROLL_UNIT]]&lt;&gt;"",TBL_QUAL_RENTROLL_UNITS[[#This Row],[RENTROLL_AMOUNT]]&lt;&gt;"")</f>
        <v>0</v>
      </c>
      <c r="K109" s="36">
        <f>SUM(
IF(AND(TBL_QUAL_RENTROLL_UNITS[[#This Row],[RENTROLL_LOAN_ID_PROP_ADDR]]&lt;&gt;"",NOT(ISNUMBER(MATCH(TBL_QUAL_RENTROLL_UNITS[[#This Row],[RENTROLL_LOAN_ID_PROP_ADDR]],RANGE_LOOKUP_CIPDRF_LOANLIST,0)))),1,0)
)</f>
        <v>0</v>
      </c>
    </row>
    <row r="110" spans="2:11" ht="20.100000000000001" customHeight="1" x14ac:dyDescent="0.25">
      <c r="B110" s="25" t="str">
        <f>IF(TBL_QUAL_RENTROLL_UNITS[[#This Row],[RECORD_STARTED]],IF(TBL_QUAL_RENTROLL_UNITS[[#This Row],[ERROR_COUNT]]&gt;0,-1,IF(TBL_QUAL_RENTROLL_UNITS[[#This Row],[REQ_FIELDS_POPULATED]],1,0)),"")</f>
        <v/>
      </c>
      <c r="C110" s="94">
        <f>ROW()-ROW(TBL_QUAL_RENTROLL_UNITS[[#Headers],[ROW_ID]])</f>
        <v>101</v>
      </c>
      <c r="D110" s="82"/>
      <c r="E110" s="39"/>
      <c r="F110" s="33"/>
      <c r="G110" s="84" t="str">
        <f>IFERROR(INDEX(TBL_CIPDRFRESI_LOANPOOL[QUAL_MRA_RAC],MATCH(TBL_QUAL_RENTROLL_UNITS[[#This Row],[RENTROLL_LOAN_ID_PROP_ADDR]],TBL_CIPDRFRESI_LOANPOOL[LOAN_ID_PROP_ADDR],0)),"")</f>
        <v/>
      </c>
      <c r="H1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0" s="36" t="b">
        <f>CONCATENATE(TBL_QUAL_RENTROLL_UNITS[[#This Row],[RENTROLL_LOAN_ID_PROP_ADDR]],TBL_QUAL_RENTROLL_UNITS[[#This Row],[RENTROLL_UNIT]],TBL_QUAL_RENTROLL_UNITS[[#This Row],[RENTROLL_AMOUNT]])&lt;&gt;""</f>
        <v>0</v>
      </c>
      <c r="J110" s="36" t="b">
        <f>AND(TBL_QUAL_RENTROLL_UNITS[[#This Row],[RENTROLL_LOAN_ID_PROP_ADDR]]&lt;&gt;"",TBL_QUAL_RENTROLL_UNITS[[#This Row],[RENTROLL_UNIT]]&lt;&gt;"",TBL_QUAL_RENTROLL_UNITS[[#This Row],[RENTROLL_AMOUNT]]&lt;&gt;"")</f>
        <v>0</v>
      </c>
      <c r="K110" s="36">
        <f>SUM(
IF(AND(TBL_QUAL_RENTROLL_UNITS[[#This Row],[RENTROLL_LOAN_ID_PROP_ADDR]]&lt;&gt;"",NOT(ISNUMBER(MATCH(TBL_QUAL_RENTROLL_UNITS[[#This Row],[RENTROLL_LOAN_ID_PROP_ADDR]],RANGE_LOOKUP_CIPDRF_LOANLIST,0)))),1,0)
)</f>
        <v>0</v>
      </c>
    </row>
    <row r="111" spans="2:11" ht="20.100000000000001" customHeight="1" x14ac:dyDescent="0.25">
      <c r="B111" s="25" t="str">
        <f>IF(TBL_QUAL_RENTROLL_UNITS[[#This Row],[RECORD_STARTED]],IF(TBL_QUAL_RENTROLL_UNITS[[#This Row],[ERROR_COUNT]]&gt;0,-1,IF(TBL_QUAL_RENTROLL_UNITS[[#This Row],[REQ_FIELDS_POPULATED]],1,0)),"")</f>
        <v/>
      </c>
      <c r="C111" s="94">
        <f>ROW()-ROW(TBL_QUAL_RENTROLL_UNITS[[#Headers],[ROW_ID]])</f>
        <v>102</v>
      </c>
      <c r="D111" s="82"/>
      <c r="E111" s="39"/>
      <c r="F111" s="33"/>
      <c r="G111" s="84" t="str">
        <f>IFERROR(INDEX(TBL_CIPDRFRESI_LOANPOOL[QUAL_MRA_RAC],MATCH(TBL_QUAL_RENTROLL_UNITS[[#This Row],[RENTROLL_LOAN_ID_PROP_ADDR]],TBL_CIPDRFRESI_LOANPOOL[LOAN_ID_PROP_ADDR],0)),"")</f>
        <v/>
      </c>
      <c r="H1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1" s="36" t="b">
        <f>CONCATENATE(TBL_QUAL_RENTROLL_UNITS[[#This Row],[RENTROLL_LOAN_ID_PROP_ADDR]],TBL_QUAL_RENTROLL_UNITS[[#This Row],[RENTROLL_UNIT]],TBL_QUAL_RENTROLL_UNITS[[#This Row],[RENTROLL_AMOUNT]])&lt;&gt;""</f>
        <v>0</v>
      </c>
      <c r="J111" s="36" t="b">
        <f>AND(TBL_QUAL_RENTROLL_UNITS[[#This Row],[RENTROLL_LOAN_ID_PROP_ADDR]]&lt;&gt;"",TBL_QUAL_RENTROLL_UNITS[[#This Row],[RENTROLL_UNIT]]&lt;&gt;"",TBL_QUAL_RENTROLL_UNITS[[#This Row],[RENTROLL_AMOUNT]]&lt;&gt;"")</f>
        <v>0</v>
      </c>
      <c r="K111" s="36">
        <f>SUM(
IF(AND(TBL_QUAL_RENTROLL_UNITS[[#This Row],[RENTROLL_LOAN_ID_PROP_ADDR]]&lt;&gt;"",NOT(ISNUMBER(MATCH(TBL_QUAL_RENTROLL_UNITS[[#This Row],[RENTROLL_LOAN_ID_PROP_ADDR]],RANGE_LOOKUP_CIPDRF_LOANLIST,0)))),1,0)
)</f>
        <v>0</v>
      </c>
    </row>
    <row r="112" spans="2:11" ht="20.100000000000001" customHeight="1" x14ac:dyDescent="0.25">
      <c r="B112" s="25" t="str">
        <f>IF(TBL_QUAL_RENTROLL_UNITS[[#This Row],[RECORD_STARTED]],IF(TBL_QUAL_RENTROLL_UNITS[[#This Row],[ERROR_COUNT]]&gt;0,-1,IF(TBL_QUAL_RENTROLL_UNITS[[#This Row],[REQ_FIELDS_POPULATED]],1,0)),"")</f>
        <v/>
      </c>
      <c r="C112" s="94">
        <f>ROW()-ROW(TBL_QUAL_RENTROLL_UNITS[[#Headers],[ROW_ID]])</f>
        <v>103</v>
      </c>
      <c r="D112" s="82"/>
      <c r="E112" s="39"/>
      <c r="F112" s="33"/>
      <c r="G112" s="84" t="str">
        <f>IFERROR(INDEX(TBL_CIPDRFRESI_LOANPOOL[QUAL_MRA_RAC],MATCH(TBL_QUAL_RENTROLL_UNITS[[#This Row],[RENTROLL_LOAN_ID_PROP_ADDR]],TBL_CIPDRFRESI_LOANPOOL[LOAN_ID_PROP_ADDR],0)),"")</f>
        <v/>
      </c>
      <c r="H1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2" s="36" t="b">
        <f>CONCATENATE(TBL_QUAL_RENTROLL_UNITS[[#This Row],[RENTROLL_LOAN_ID_PROP_ADDR]],TBL_QUAL_RENTROLL_UNITS[[#This Row],[RENTROLL_UNIT]],TBL_QUAL_RENTROLL_UNITS[[#This Row],[RENTROLL_AMOUNT]])&lt;&gt;""</f>
        <v>0</v>
      </c>
      <c r="J112" s="36" t="b">
        <f>AND(TBL_QUAL_RENTROLL_UNITS[[#This Row],[RENTROLL_LOAN_ID_PROP_ADDR]]&lt;&gt;"",TBL_QUAL_RENTROLL_UNITS[[#This Row],[RENTROLL_UNIT]]&lt;&gt;"",TBL_QUAL_RENTROLL_UNITS[[#This Row],[RENTROLL_AMOUNT]]&lt;&gt;"")</f>
        <v>0</v>
      </c>
      <c r="K112" s="36">
        <f>SUM(
IF(AND(TBL_QUAL_RENTROLL_UNITS[[#This Row],[RENTROLL_LOAN_ID_PROP_ADDR]]&lt;&gt;"",NOT(ISNUMBER(MATCH(TBL_QUAL_RENTROLL_UNITS[[#This Row],[RENTROLL_LOAN_ID_PROP_ADDR]],RANGE_LOOKUP_CIPDRF_LOANLIST,0)))),1,0)
)</f>
        <v>0</v>
      </c>
    </row>
    <row r="113" spans="2:11" ht="20.100000000000001" customHeight="1" x14ac:dyDescent="0.25">
      <c r="B113" s="25" t="str">
        <f>IF(TBL_QUAL_RENTROLL_UNITS[[#This Row],[RECORD_STARTED]],IF(TBL_QUAL_RENTROLL_UNITS[[#This Row],[ERROR_COUNT]]&gt;0,-1,IF(TBL_QUAL_RENTROLL_UNITS[[#This Row],[REQ_FIELDS_POPULATED]],1,0)),"")</f>
        <v/>
      </c>
      <c r="C113" s="94">
        <f>ROW()-ROW(TBL_QUAL_RENTROLL_UNITS[[#Headers],[ROW_ID]])</f>
        <v>104</v>
      </c>
      <c r="D113" s="82"/>
      <c r="E113" s="39"/>
      <c r="F113" s="33"/>
      <c r="G113" s="84" t="str">
        <f>IFERROR(INDEX(TBL_CIPDRFRESI_LOANPOOL[QUAL_MRA_RAC],MATCH(TBL_QUAL_RENTROLL_UNITS[[#This Row],[RENTROLL_LOAN_ID_PROP_ADDR]],TBL_CIPDRFRESI_LOANPOOL[LOAN_ID_PROP_ADDR],0)),"")</f>
        <v/>
      </c>
      <c r="H1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3" s="36" t="b">
        <f>CONCATENATE(TBL_QUAL_RENTROLL_UNITS[[#This Row],[RENTROLL_LOAN_ID_PROP_ADDR]],TBL_QUAL_RENTROLL_UNITS[[#This Row],[RENTROLL_UNIT]],TBL_QUAL_RENTROLL_UNITS[[#This Row],[RENTROLL_AMOUNT]])&lt;&gt;""</f>
        <v>0</v>
      </c>
      <c r="J113" s="36" t="b">
        <f>AND(TBL_QUAL_RENTROLL_UNITS[[#This Row],[RENTROLL_LOAN_ID_PROP_ADDR]]&lt;&gt;"",TBL_QUAL_RENTROLL_UNITS[[#This Row],[RENTROLL_UNIT]]&lt;&gt;"",TBL_QUAL_RENTROLL_UNITS[[#This Row],[RENTROLL_AMOUNT]]&lt;&gt;"")</f>
        <v>0</v>
      </c>
      <c r="K113" s="36">
        <f>SUM(
IF(AND(TBL_QUAL_RENTROLL_UNITS[[#This Row],[RENTROLL_LOAN_ID_PROP_ADDR]]&lt;&gt;"",NOT(ISNUMBER(MATCH(TBL_QUAL_RENTROLL_UNITS[[#This Row],[RENTROLL_LOAN_ID_PROP_ADDR]],RANGE_LOOKUP_CIPDRF_LOANLIST,0)))),1,0)
)</f>
        <v>0</v>
      </c>
    </row>
    <row r="114" spans="2:11" ht="20.100000000000001" customHeight="1" x14ac:dyDescent="0.25">
      <c r="B114" s="25" t="str">
        <f>IF(TBL_QUAL_RENTROLL_UNITS[[#This Row],[RECORD_STARTED]],IF(TBL_QUAL_RENTROLL_UNITS[[#This Row],[ERROR_COUNT]]&gt;0,-1,IF(TBL_QUAL_RENTROLL_UNITS[[#This Row],[REQ_FIELDS_POPULATED]],1,0)),"")</f>
        <v/>
      </c>
      <c r="C114" s="94">
        <f>ROW()-ROW(TBL_QUAL_RENTROLL_UNITS[[#Headers],[ROW_ID]])</f>
        <v>105</v>
      </c>
      <c r="D114" s="82"/>
      <c r="E114" s="39"/>
      <c r="F114" s="33"/>
      <c r="G114" s="84" t="str">
        <f>IFERROR(INDEX(TBL_CIPDRFRESI_LOANPOOL[QUAL_MRA_RAC],MATCH(TBL_QUAL_RENTROLL_UNITS[[#This Row],[RENTROLL_LOAN_ID_PROP_ADDR]],TBL_CIPDRFRESI_LOANPOOL[LOAN_ID_PROP_ADDR],0)),"")</f>
        <v/>
      </c>
      <c r="H1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4" s="36" t="b">
        <f>CONCATENATE(TBL_QUAL_RENTROLL_UNITS[[#This Row],[RENTROLL_LOAN_ID_PROP_ADDR]],TBL_QUAL_RENTROLL_UNITS[[#This Row],[RENTROLL_UNIT]],TBL_QUAL_RENTROLL_UNITS[[#This Row],[RENTROLL_AMOUNT]])&lt;&gt;""</f>
        <v>0</v>
      </c>
      <c r="J114" s="36" t="b">
        <f>AND(TBL_QUAL_RENTROLL_UNITS[[#This Row],[RENTROLL_LOAN_ID_PROP_ADDR]]&lt;&gt;"",TBL_QUAL_RENTROLL_UNITS[[#This Row],[RENTROLL_UNIT]]&lt;&gt;"",TBL_QUAL_RENTROLL_UNITS[[#This Row],[RENTROLL_AMOUNT]]&lt;&gt;"")</f>
        <v>0</v>
      </c>
      <c r="K114" s="36">
        <f>SUM(
IF(AND(TBL_QUAL_RENTROLL_UNITS[[#This Row],[RENTROLL_LOAN_ID_PROP_ADDR]]&lt;&gt;"",NOT(ISNUMBER(MATCH(TBL_QUAL_RENTROLL_UNITS[[#This Row],[RENTROLL_LOAN_ID_PROP_ADDR]],RANGE_LOOKUP_CIPDRF_LOANLIST,0)))),1,0)
)</f>
        <v>0</v>
      </c>
    </row>
    <row r="115" spans="2:11" ht="20.100000000000001" customHeight="1" x14ac:dyDescent="0.25">
      <c r="B115" s="25" t="str">
        <f>IF(TBL_QUAL_RENTROLL_UNITS[[#This Row],[RECORD_STARTED]],IF(TBL_QUAL_RENTROLL_UNITS[[#This Row],[ERROR_COUNT]]&gt;0,-1,IF(TBL_QUAL_RENTROLL_UNITS[[#This Row],[REQ_FIELDS_POPULATED]],1,0)),"")</f>
        <v/>
      </c>
      <c r="C115" s="94">
        <f>ROW()-ROW(TBL_QUAL_RENTROLL_UNITS[[#Headers],[ROW_ID]])</f>
        <v>106</v>
      </c>
      <c r="D115" s="82"/>
      <c r="E115" s="39"/>
      <c r="F115" s="33"/>
      <c r="G115" s="84" t="str">
        <f>IFERROR(INDEX(TBL_CIPDRFRESI_LOANPOOL[QUAL_MRA_RAC],MATCH(TBL_QUAL_RENTROLL_UNITS[[#This Row],[RENTROLL_LOAN_ID_PROP_ADDR]],TBL_CIPDRFRESI_LOANPOOL[LOAN_ID_PROP_ADDR],0)),"")</f>
        <v/>
      </c>
      <c r="H1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5" s="36" t="b">
        <f>CONCATENATE(TBL_QUAL_RENTROLL_UNITS[[#This Row],[RENTROLL_LOAN_ID_PROP_ADDR]],TBL_QUAL_RENTROLL_UNITS[[#This Row],[RENTROLL_UNIT]],TBL_QUAL_RENTROLL_UNITS[[#This Row],[RENTROLL_AMOUNT]])&lt;&gt;""</f>
        <v>0</v>
      </c>
      <c r="J115" s="36" t="b">
        <f>AND(TBL_QUAL_RENTROLL_UNITS[[#This Row],[RENTROLL_LOAN_ID_PROP_ADDR]]&lt;&gt;"",TBL_QUAL_RENTROLL_UNITS[[#This Row],[RENTROLL_UNIT]]&lt;&gt;"",TBL_QUAL_RENTROLL_UNITS[[#This Row],[RENTROLL_AMOUNT]]&lt;&gt;"")</f>
        <v>0</v>
      </c>
      <c r="K115" s="36">
        <f>SUM(
IF(AND(TBL_QUAL_RENTROLL_UNITS[[#This Row],[RENTROLL_LOAN_ID_PROP_ADDR]]&lt;&gt;"",NOT(ISNUMBER(MATCH(TBL_QUAL_RENTROLL_UNITS[[#This Row],[RENTROLL_LOAN_ID_PROP_ADDR]],RANGE_LOOKUP_CIPDRF_LOANLIST,0)))),1,0)
)</f>
        <v>0</v>
      </c>
    </row>
    <row r="116" spans="2:11" ht="20.100000000000001" customHeight="1" x14ac:dyDescent="0.25">
      <c r="B116" s="25" t="str">
        <f>IF(TBL_QUAL_RENTROLL_UNITS[[#This Row],[RECORD_STARTED]],IF(TBL_QUAL_RENTROLL_UNITS[[#This Row],[ERROR_COUNT]]&gt;0,-1,IF(TBL_QUAL_RENTROLL_UNITS[[#This Row],[REQ_FIELDS_POPULATED]],1,0)),"")</f>
        <v/>
      </c>
      <c r="C116" s="94">
        <f>ROW()-ROW(TBL_QUAL_RENTROLL_UNITS[[#Headers],[ROW_ID]])</f>
        <v>107</v>
      </c>
      <c r="D116" s="82"/>
      <c r="E116" s="39"/>
      <c r="F116" s="33"/>
      <c r="G116" s="84" t="str">
        <f>IFERROR(INDEX(TBL_CIPDRFRESI_LOANPOOL[QUAL_MRA_RAC],MATCH(TBL_QUAL_RENTROLL_UNITS[[#This Row],[RENTROLL_LOAN_ID_PROP_ADDR]],TBL_CIPDRFRESI_LOANPOOL[LOAN_ID_PROP_ADDR],0)),"")</f>
        <v/>
      </c>
      <c r="H1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6" s="36" t="b">
        <f>CONCATENATE(TBL_QUAL_RENTROLL_UNITS[[#This Row],[RENTROLL_LOAN_ID_PROP_ADDR]],TBL_QUAL_RENTROLL_UNITS[[#This Row],[RENTROLL_UNIT]],TBL_QUAL_RENTROLL_UNITS[[#This Row],[RENTROLL_AMOUNT]])&lt;&gt;""</f>
        <v>0</v>
      </c>
      <c r="J116" s="36" t="b">
        <f>AND(TBL_QUAL_RENTROLL_UNITS[[#This Row],[RENTROLL_LOAN_ID_PROP_ADDR]]&lt;&gt;"",TBL_QUAL_RENTROLL_UNITS[[#This Row],[RENTROLL_UNIT]]&lt;&gt;"",TBL_QUAL_RENTROLL_UNITS[[#This Row],[RENTROLL_AMOUNT]]&lt;&gt;"")</f>
        <v>0</v>
      </c>
      <c r="K116" s="36">
        <f>SUM(
IF(AND(TBL_QUAL_RENTROLL_UNITS[[#This Row],[RENTROLL_LOAN_ID_PROP_ADDR]]&lt;&gt;"",NOT(ISNUMBER(MATCH(TBL_QUAL_RENTROLL_UNITS[[#This Row],[RENTROLL_LOAN_ID_PROP_ADDR]],RANGE_LOOKUP_CIPDRF_LOANLIST,0)))),1,0)
)</f>
        <v>0</v>
      </c>
    </row>
    <row r="117" spans="2:11" ht="20.100000000000001" customHeight="1" x14ac:dyDescent="0.25">
      <c r="B117" s="25" t="str">
        <f>IF(TBL_QUAL_RENTROLL_UNITS[[#This Row],[RECORD_STARTED]],IF(TBL_QUAL_RENTROLL_UNITS[[#This Row],[ERROR_COUNT]]&gt;0,-1,IF(TBL_QUAL_RENTROLL_UNITS[[#This Row],[REQ_FIELDS_POPULATED]],1,0)),"")</f>
        <v/>
      </c>
      <c r="C117" s="94">
        <f>ROW()-ROW(TBL_QUAL_RENTROLL_UNITS[[#Headers],[ROW_ID]])</f>
        <v>108</v>
      </c>
      <c r="D117" s="82"/>
      <c r="E117" s="39"/>
      <c r="F117" s="33"/>
      <c r="G117" s="84" t="str">
        <f>IFERROR(INDEX(TBL_CIPDRFRESI_LOANPOOL[QUAL_MRA_RAC],MATCH(TBL_QUAL_RENTROLL_UNITS[[#This Row],[RENTROLL_LOAN_ID_PROP_ADDR]],TBL_CIPDRFRESI_LOANPOOL[LOAN_ID_PROP_ADDR],0)),"")</f>
        <v/>
      </c>
      <c r="H1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7" s="36" t="b">
        <f>CONCATENATE(TBL_QUAL_RENTROLL_UNITS[[#This Row],[RENTROLL_LOAN_ID_PROP_ADDR]],TBL_QUAL_RENTROLL_UNITS[[#This Row],[RENTROLL_UNIT]],TBL_QUAL_RENTROLL_UNITS[[#This Row],[RENTROLL_AMOUNT]])&lt;&gt;""</f>
        <v>0</v>
      </c>
      <c r="J117" s="36" t="b">
        <f>AND(TBL_QUAL_RENTROLL_UNITS[[#This Row],[RENTROLL_LOAN_ID_PROP_ADDR]]&lt;&gt;"",TBL_QUAL_RENTROLL_UNITS[[#This Row],[RENTROLL_UNIT]]&lt;&gt;"",TBL_QUAL_RENTROLL_UNITS[[#This Row],[RENTROLL_AMOUNT]]&lt;&gt;"")</f>
        <v>0</v>
      </c>
      <c r="K117" s="36">
        <f>SUM(
IF(AND(TBL_QUAL_RENTROLL_UNITS[[#This Row],[RENTROLL_LOAN_ID_PROP_ADDR]]&lt;&gt;"",NOT(ISNUMBER(MATCH(TBL_QUAL_RENTROLL_UNITS[[#This Row],[RENTROLL_LOAN_ID_PROP_ADDR]],RANGE_LOOKUP_CIPDRF_LOANLIST,0)))),1,0)
)</f>
        <v>0</v>
      </c>
    </row>
    <row r="118" spans="2:11" ht="20.100000000000001" customHeight="1" x14ac:dyDescent="0.25">
      <c r="B118" s="25" t="str">
        <f>IF(TBL_QUAL_RENTROLL_UNITS[[#This Row],[RECORD_STARTED]],IF(TBL_QUAL_RENTROLL_UNITS[[#This Row],[ERROR_COUNT]]&gt;0,-1,IF(TBL_QUAL_RENTROLL_UNITS[[#This Row],[REQ_FIELDS_POPULATED]],1,0)),"")</f>
        <v/>
      </c>
      <c r="C118" s="94">
        <f>ROW()-ROW(TBL_QUAL_RENTROLL_UNITS[[#Headers],[ROW_ID]])</f>
        <v>109</v>
      </c>
      <c r="D118" s="82"/>
      <c r="E118" s="39"/>
      <c r="F118" s="33"/>
      <c r="G118" s="84" t="str">
        <f>IFERROR(INDEX(TBL_CIPDRFRESI_LOANPOOL[QUAL_MRA_RAC],MATCH(TBL_QUAL_RENTROLL_UNITS[[#This Row],[RENTROLL_LOAN_ID_PROP_ADDR]],TBL_CIPDRFRESI_LOANPOOL[LOAN_ID_PROP_ADDR],0)),"")</f>
        <v/>
      </c>
      <c r="H1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8" s="36" t="b">
        <f>CONCATENATE(TBL_QUAL_RENTROLL_UNITS[[#This Row],[RENTROLL_LOAN_ID_PROP_ADDR]],TBL_QUAL_RENTROLL_UNITS[[#This Row],[RENTROLL_UNIT]],TBL_QUAL_RENTROLL_UNITS[[#This Row],[RENTROLL_AMOUNT]])&lt;&gt;""</f>
        <v>0</v>
      </c>
      <c r="J118" s="36" t="b">
        <f>AND(TBL_QUAL_RENTROLL_UNITS[[#This Row],[RENTROLL_LOAN_ID_PROP_ADDR]]&lt;&gt;"",TBL_QUAL_RENTROLL_UNITS[[#This Row],[RENTROLL_UNIT]]&lt;&gt;"",TBL_QUAL_RENTROLL_UNITS[[#This Row],[RENTROLL_AMOUNT]]&lt;&gt;"")</f>
        <v>0</v>
      </c>
      <c r="K118" s="36">
        <f>SUM(
IF(AND(TBL_QUAL_RENTROLL_UNITS[[#This Row],[RENTROLL_LOAN_ID_PROP_ADDR]]&lt;&gt;"",NOT(ISNUMBER(MATCH(TBL_QUAL_RENTROLL_UNITS[[#This Row],[RENTROLL_LOAN_ID_PROP_ADDR]],RANGE_LOOKUP_CIPDRF_LOANLIST,0)))),1,0)
)</f>
        <v>0</v>
      </c>
    </row>
    <row r="119" spans="2:11" ht="20.100000000000001" customHeight="1" x14ac:dyDescent="0.25">
      <c r="B119" s="25" t="str">
        <f>IF(TBL_QUAL_RENTROLL_UNITS[[#This Row],[RECORD_STARTED]],IF(TBL_QUAL_RENTROLL_UNITS[[#This Row],[ERROR_COUNT]]&gt;0,-1,IF(TBL_QUAL_RENTROLL_UNITS[[#This Row],[REQ_FIELDS_POPULATED]],1,0)),"")</f>
        <v/>
      </c>
      <c r="C119" s="94">
        <f>ROW()-ROW(TBL_QUAL_RENTROLL_UNITS[[#Headers],[ROW_ID]])</f>
        <v>110</v>
      </c>
      <c r="D119" s="82"/>
      <c r="E119" s="39"/>
      <c r="F119" s="33"/>
      <c r="G119" s="84" t="str">
        <f>IFERROR(INDEX(TBL_CIPDRFRESI_LOANPOOL[QUAL_MRA_RAC],MATCH(TBL_QUAL_RENTROLL_UNITS[[#This Row],[RENTROLL_LOAN_ID_PROP_ADDR]],TBL_CIPDRFRESI_LOANPOOL[LOAN_ID_PROP_ADDR],0)),"")</f>
        <v/>
      </c>
      <c r="H1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9" s="36" t="b">
        <f>CONCATENATE(TBL_QUAL_RENTROLL_UNITS[[#This Row],[RENTROLL_LOAN_ID_PROP_ADDR]],TBL_QUAL_RENTROLL_UNITS[[#This Row],[RENTROLL_UNIT]],TBL_QUAL_RENTROLL_UNITS[[#This Row],[RENTROLL_AMOUNT]])&lt;&gt;""</f>
        <v>0</v>
      </c>
      <c r="J119" s="36" t="b">
        <f>AND(TBL_QUAL_RENTROLL_UNITS[[#This Row],[RENTROLL_LOAN_ID_PROP_ADDR]]&lt;&gt;"",TBL_QUAL_RENTROLL_UNITS[[#This Row],[RENTROLL_UNIT]]&lt;&gt;"",TBL_QUAL_RENTROLL_UNITS[[#This Row],[RENTROLL_AMOUNT]]&lt;&gt;"")</f>
        <v>0</v>
      </c>
      <c r="K119" s="36">
        <f>SUM(
IF(AND(TBL_QUAL_RENTROLL_UNITS[[#This Row],[RENTROLL_LOAN_ID_PROP_ADDR]]&lt;&gt;"",NOT(ISNUMBER(MATCH(TBL_QUAL_RENTROLL_UNITS[[#This Row],[RENTROLL_LOAN_ID_PROP_ADDR]],RANGE_LOOKUP_CIPDRF_LOANLIST,0)))),1,0)
)</f>
        <v>0</v>
      </c>
    </row>
    <row r="120" spans="2:11" ht="20.100000000000001" customHeight="1" x14ac:dyDescent="0.25">
      <c r="B120" s="25" t="str">
        <f>IF(TBL_QUAL_RENTROLL_UNITS[[#This Row],[RECORD_STARTED]],IF(TBL_QUAL_RENTROLL_UNITS[[#This Row],[ERROR_COUNT]]&gt;0,-1,IF(TBL_QUAL_RENTROLL_UNITS[[#This Row],[REQ_FIELDS_POPULATED]],1,0)),"")</f>
        <v/>
      </c>
      <c r="C120" s="94">
        <f>ROW()-ROW(TBL_QUAL_RENTROLL_UNITS[[#Headers],[ROW_ID]])</f>
        <v>111</v>
      </c>
      <c r="D120" s="82"/>
      <c r="E120" s="39"/>
      <c r="F120" s="33"/>
      <c r="G120" s="84" t="str">
        <f>IFERROR(INDEX(TBL_CIPDRFRESI_LOANPOOL[QUAL_MRA_RAC],MATCH(TBL_QUAL_RENTROLL_UNITS[[#This Row],[RENTROLL_LOAN_ID_PROP_ADDR]],TBL_CIPDRFRESI_LOANPOOL[LOAN_ID_PROP_ADDR],0)),"")</f>
        <v/>
      </c>
      <c r="H1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0" s="36" t="b">
        <f>CONCATENATE(TBL_QUAL_RENTROLL_UNITS[[#This Row],[RENTROLL_LOAN_ID_PROP_ADDR]],TBL_QUAL_RENTROLL_UNITS[[#This Row],[RENTROLL_UNIT]],TBL_QUAL_RENTROLL_UNITS[[#This Row],[RENTROLL_AMOUNT]])&lt;&gt;""</f>
        <v>0</v>
      </c>
      <c r="J120" s="36" t="b">
        <f>AND(TBL_QUAL_RENTROLL_UNITS[[#This Row],[RENTROLL_LOAN_ID_PROP_ADDR]]&lt;&gt;"",TBL_QUAL_RENTROLL_UNITS[[#This Row],[RENTROLL_UNIT]]&lt;&gt;"",TBL_QUAL_RENTROLL_UNITS[[#This Row],[RENTROLL_AMOUNT]]&lt;&gt;"")</f>
        <v>0</v>
      </c>
      <c r="K120" s="36">
        <f>SUM(
IF(AND(TBL_QUAL_RENTROLL_UNITS[[#This Row],[RENTROLL_LOAN_ID_PROP_ADDR]]&lt;&gt;"",NOT(ISNUMBER(MATCH(TBL_QUAL_RENTROLL_UNITS[[#This Row],[RENTROLL_LOAN_ID_PROP_ADDR]],RANGE_LOOKUP_CIPDRF_LOANLIST,0)))),1,0)
)</f>
        <v>0</v>
      </c>
    </row>
    <row r="121" spans="2:11" ht="20.100000000000001" customHeight="1" x14ac:dyDescent="0.25">
      <c r="B121" s="25" t="str">
        <f>IF(TBL_QUAL_RENTROLL_UNITS[[#This Row],[RECORD_STARTED]],IF(TBL_QUAL_RENTROLL_UNITS[[#This Row],[ERROR_COUNT]]&gt;0,-1,IF(TBL_QUAL_RENTROLL_UNITS[[#This Row],[REQ_FIELDS_POPULATED]],1,0)),"")</f>
        <v/>
      </c>
      <c r="C121" s="94">
        <f>ROW()-ROW(TBL_QUAL_RENTROLL_UNITS[[#Headers],[ROW_ID]])</f>
        <v>112</v>
      </c>
      <c r="D121" s="82"/>
      <c r="E121" s="39"/>
      <c r="F121" s="33"/>
      <c r="G121" s="84" t="str">
        <f>IFERROR(INDEX(TBL_CIPDRFRESI_LOANPOOL[QUAL_MRA_RAC],MATCH(TBL_QUAL_RENTROLL_UNITS[[#This Row],[RENTROLL_LOAN_ID_PROP_ADDR]],TBL_CIPDRFRESI_LOANPOOL[LOAN_ID_PROP_ADDR],0)),"")</f>
        <v/>
      </c>
      <c r="H1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1" s="36" t="b">
        <f>CONCATENATE(TBL_QUAL_RENTROLL_UNITS[[#This Row],[RENTROLL_LOAN_ID_PROP_ADDR]],TBL_QUAL_RENTROLL_UNITS[[#This Row],[RENTROLL_UNIT]],TBL_QUAL_RENTROLL_UNITS[[#This Row],[RENTROLL_AMOUNT]])&lt;&gt;""</f>
        <v>0</v>
      </c>
      <c r="J121" s="36" t="b">
        <f>AND(TBL_QUAL_RENTROLL_UNITS[[#This Row],[RENTROLL_LOAN_ID_PROP_ADDR]]&lt;&gt;"",TBL_QUAL_RENTROLL_UNITS[[#This Row],[RENTROLL_UNIT]]&lt;&gt;"",TBL_QUAL_RENTROLL_UNITS[[#This Row],[RENTROLL_AMOUNT]]&lt;&gt;"")</f>
        <v>0</v>
      </c>
      <c r="K121" s="36">
        <f>SUM(
IF(AND(TBL_QUAL_RENTROLL_UNITS[[#This Row],[RENTROLL_LOAN_ID_PROP_ADDR]]&lt;&gt;"",NOT(ISNUMBER(MATCH(TBL_QUAL_RENTROLL_UNITS[[#This Row],[RENTROLL_LOAN_ID_PROP_ADDR]],RANGE_LOOKUP_CIPDRF_LOANLIST,0)))),1,0)
)</f>
        <v>0</v>
      </c>
    </row>
    <row r="122" spans="2:11" ht="20.100000000000001" customHeight="1" x14ac:dyDescent="0.25">
      <c r="B122" s="25" t="str">
        <f>IF(TBL_QUAL_RENTROLL_UNITS[[#This Row],[RECORD_STARTED]],IF(TBL_QUAL_RENTROLL_UNITS[[#This Row],[ERROR_COUNT]]&gt;0,-1,IF(TBL_QUAL_RENTROLL_UNITS[[#This Row],[REQ_FIELDS_POPULATED]],1,0)),"")</f>
        <v/>
      </c>
      <c r="C122" s="94">
        <f>ROW()-ROW(TBL_QUAL_RENTROLL_UNITS[[#Headers],[ROW_ID]])</f>
        <v>113</v>
      </c>
      <c r="D122" s="82"/>
      <c r="E122" s="39"/>
      <c r="F122" s="33"/>
      <c r="G122" s="84" t="str">
        <f>IFERROR(INDEX(TBL_CIPDRFRESI_LOANPOOL[QUAL_MRA_RAC],MATCH(TBL_QUAL_RENTROLL_UNITS[[#This Row],[RENTROLL_LOAN_ID_PROP_ADDR]],TBL_CIPDRFRESI_LOANPOOL[LOAN_ID_PROP_ADDR],0)),"")</f>
        <v/>
      </c>
      <c r="H1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2" s="36" t="b">
        <f>CONCATENATE(TBL_QUAL_RENTROLL_UNITS[[#This Row],[RENTROLL_LOAN_ID_PROP_ADDR]],TBL_QUAL_RENTROLL_UNITS[[#This Row],[RENTROLL_UNIT]],TBL_QUAL_RENTROLL_UNITS[[#This Row],[RENTROLL_AMOUNT]])&lt;&gt;""</f>
        <v>0</v>
      </c>
      <c r="J122" s="36" t="b">
        <f>AND(TBL_QUAL_RENTROLL_UNITS[[#This Row],[RENTROLL_LOAN_ID_PROP_ADDR]]&lt;&gt;"",TBL_QUAL_RENTROLL_UNITS[[#This Row],[RENTROLL_UNIT]]&lt;&gt;"",TBL_QUAL_RENTROLL_UNITS[[#This Row],[RENTROLL_AMOUNT]]&lt;&gt;"")</f>
        <v>0</v>
      </c>
      <c r="K122" s="36">
        <f>SUM(
IF(AND(TBL_QUAL_RENTROLL_UNITS[[#This Row],[RENTROLL_LOAN_ID_PROP_ADDR]]&lt;&gt;"",NOT(ISNUMBER(MATCH(TBL_QUAL_RENTROLL_UNITS[[#This Row],[RENTROLL_LOAN_ID_PROP_ADDR]],RANGE_LOOKUP_CIPDRF_LOANLIST,0)))),1,0)
)</f>
        <v>0</v>
      </c>
    </row>
    <row r="123" spans="2:11" ht="20.100000000000001" customHeight="1" x14ac:dyDescent="0.25">
      <c r="B123" s="25" t="str">
        <f>IF(TBL_QUAL_RENTROLL_UNITS[[#This Row],[RECORD_STARTED]],IF(TBL_QUAL_RENTROLL_UNITS[[#This Row],[ERROR_COUNT]]&gt;0,-1,IF(TBL_QUAL_RENTROLL_UNITS[[#This Row],[REQ_FIELDS_POPULATED]],1,0)),"")</f>
        <v/>
      </c>
      <c r="C123" s="94">
        <f>ROW()-ROW(TBL_QUAL_RENTROLL_UNITS[[#Headers],[ROW_ID]])</f>
        <v>114</v>
      </c>
      <c r="D123" s="82"/>
      <c r="E123" s="39"/>
      <c r="F123" s="33"/>
      <c r="G123" s="84" t="str">
        <f>IFERROR(INDEX(TBL_CIPDRFRESI_LOANPOOL[QUAL_MRA_RAC],MATCH(TBL_QUAL_RENTROLL_UNITS[[#This Row],[RENTROLL_LOAN_ID_PROP_ADDR]],TBL_CIPDRFRESI_LOANPOOL[LOAN_ID_PROP_ADDR],0)),"")</f>
        <v/>
      </c>
      <c r="H1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3" s="36" t="b">
        <f>CONCATENATE(TBL_QUAL_RENTROLL_UNITS[[#This Row],[RENTROLL_LOAN_ID_PROP_ADDR]],TBL_QUAL_RENTROLL_UNITS[[#This Row],[RENTROLL_UNIT]],TBL_QUAL_RENTROLL_UNITS[[#This Row],[RENTROLL_AMOUNT]])&lt;&gt;""</f>
        <v>0</v>
      </c>
      <c r="J123" s="36" t="b">
        <f>AND(TBL_QUAL_RENTROLL_UNITS[[#This Row],[RENTROLL_LOAN_ID_PROP_ADDR]]&lt;&gt;"",TBL_QUAL_RENTROLL_UNITS[[#This Row],[RENTROLL_UNIT]]&lt;&gt;"",TBL_QUAL_RENTROLL_UNITS[[#This Row],[RENTROLL_AMOUNT]]&lt;&gt;"")</f>
        <v>0</v>
      </c>
      <c r="K123" s="36">
        <f>SUM(
IF(AND(TBL_QUAL_RENTROLL_UNITS[[#This Row],[RENTROLL_LOAN_ID_PROP_ADDR]]&lt;&gt;"",NOT(ISNUMBER(MATCH(TBL_QUAL_RENTROLL_UNITS[[#This Row],[RENTROLL_LOAN_ID_PROP_ADDR]],RANGE_LOOKUP_CIPDRF_LOANLIST,0)))),1,0)
)</f>
        <v>0</v>
      </c>
    </row>
    <row r="124" spans="2:11" ht="20.100000000000001" customHeight="1" x14ac:dyDescent="0.25">
      <c r="B124" s="25" t="str">
        <f>IF(TBL_QUAL_RENTROLL_UNITS[[#This Row],[RECORD_STARTED]],IF(TBL_QUAL_RENTROLL_UNITS[[#This Row],[ERROR_COUNT]]&gt;0,-1,IF(TBL_QUAL_RENTROLL_UNITS[[#This Row],[REQ_FIELDS_POPULATED]],1,0)),"")</f>
        <v/>
      </c>
      <c r="C124" s="94">
        <f>ROW()-ROW(TBL_QUAL_RENTROLL_UNITS[[#Headers],[ROW_ID]])</f>
        <v>115</v>
      </c>
      <c r="D124" s="82"/>
      <c r="E124" s="39"/>
      <c r="F124" s="33"/>
      <c r="G124" s="84" t="str">
        <f>IFERROR(INDEX(TBL_CIPDRFRESI_LOANPOOL[QUAL_MRA_RAC],MATCH(TBL_QUAL_RENTROLL_UNITS[[#This Row],[RENTROLL_LOAN_ID_PROP_ADDR]],TBL_CIPDRFRESI_LOANPOOL[LOAN_ID_PROP_ADDR],0)),"")</f>
        <v/>
      </c>
      <c r="H1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4" s="36" t="b">
        <f>CONCATENATE(TBL_QUAL_RENTROLL_UNITS[[#This Row],[RENTROLL_LOAN_ID_PROP_ADDR]],TBL_QUAL_RENTROLL_UNITS[[#This Row],[RENTROLL_UNIT]],TBL_QUAL_RENTROLL_UNITS[[#This Row],[RENTROLL_AMOUNT]])&lt;&gt;""</f>
        <v>0</v>
      </c>
      <c r="J124" s="36" t="b">
        <f>AND(TBL_QUAL_RENTROLL_UNITS[[#This Row],[RENTROLL_LOAN_ID_PROP_ADDR]]&lt;&gt;"",TBL_QUAL_RENTROLL_UNITS[[#This Row],[RENTROLL_UNIT]]&lt;&gt;"",TBL_QUAL_RENTROLL_UNITS[[#This Row],[RENTROLL_AMOUNT]]&lt;&gt;"")</f>
        <v>0</v>
      </c>
      <c r="K124" s="36">
        <f>SUM(
IF(AND(TBL_QUAL_RENTROLL_UNITS[[#This Row],[RENTROLL_LOAN_ID_PROP_ADDR]]&lt;&gt;"",NOT(ISNUMBER(MATCH(TBL_QUAL_RENTROLL_UNITS[[#This Row],[RENTROLL_LOAN_ID_PROP_ADDR]],RANGE_LOOKUP_CIPDRF_LOANLIST,0)))),1,0)
)</f>
        <v>0</v>
      </c>
    </row>
    <row r="125" spans="2:11" ht="20.100000000000001" customHeight="1" x14ac:dyDescent="0.25">
      <c r="B125" s="25" t="str">
        <f>IF(TBL_QUAL_RENTROLL_UNITS[[#This Row],[RECORD_STARTED]],IF(TBL_QUAL_RENTROLL_UNITS[[#This Row],[ERROR_COUNT]]&gt;0,-1,IF(TBL_QUAL_RENTROLL_UNITS[[#This Row],[REQ_FIELDS_POPULATED]],1,0)),"")</f>
        <v/>
      </c>
      <c r="C125" s="94">
        <f>ROW()-ROW(TBL_QUAL_RENTROLL_UNITS[[#Headers],[ROW_ID]])</f>
        <v>116</v>
      </c>
      <c r="D125" s="82"/>
      <c r="E125" s="39"/>
      <c r="F125" s="33"/>
      <c r="G125" s="84" t="str">
        <f>IFERROR(INDEX(TBL_CIPDRFRESI_LOANPOOL[QUAL_MRA_RAC],MATCH(TBL_QUAL_RENTROLL_UNITS[[#This Row],[RENTROLL_LOAN_ID_PROP_ADDR]],TBL_CIPDRFRESI_LOANPOOL[LOAN_ID_PROP_ADDR],0)),"")</f>
        <v/>
      </c>
      <c r="H1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5" s="36" t="b">
        <f>CONCATENATE(TBL_QUAL_RENTROLL_UNITS[[#This Row],[RENTROLL_LOAN_ID_PROP_ADDR]],TBL_QUAL_RENTROLL_UNITS[[#This Row],[RENTROLL_UNIT]],TBL_QUAL_RENTROLL_UNITS[[#This Row],[RENTROLL_AMOUNT]])&lt;&gt;""</f>
        <v>0</v>
      </c>
      <c r="J125" s="36" t="b">
        <f>AND(TBL_QUAL_RENTROLL_UNITS[[#This Row],[RENTROLL_LOAN_ID_PROP_ADDR]]&lt;&gt;"",TBL_QUAL_RENTROLL_UNITS[[#This Row],[RENTROLL_UNIT]]&lt;&gt;"",TBL_QUAL_RENTROLL_UNITS[[#This Row],[RENTROLL_AMOUNT]]&lt;&gt;"")</f>
        <v>0</v>
      </c>
      <c r="K125" s="36">
        <f>SUM(
IF(AND(TBL_QUAL_RENTROLL_UNITS[[#This Row],[RENTROLL_LOAN_ID_PROP_ADDR]]&lt;&gt;"",NOT(ISNUMBER(MATCH(TBL_QUAL_RENTROLL_UNITS[[#This Row],[RENTROLL_LOAN_ID_PROP_ADDR]],RANGE_LOOKUP_CIPDRF_LOANLIST,0)))),1,0)
)</f>
        <v>0</v>
      </c>
    </row>
    <row r="126" spans="2:11" ht="20.100000000000001" customHeight="1" x14ac:dyDescent="0.25">
      <c r="B126" s="25" t="str">
        <f>IF(TBL_QUAL_RENTROLL_UNITS[[#This Row],[RECORD_STARTED]],IF(TBL_QUAL_RENTROLL_UNITS[[#This Row],[ERROR_COUNT]]&gt;0,-1,IF(TBL_QUAL_RENTROLL_UNITS[[#This Row],[REQ_FIELDS_POPULATED]],1,0)),"")</f>
        <v/>
      </c>
      <c r="C126" s="94">
        <f>ROW()-ROW(TBL_QUAL_RENTROLL_UNITS[[#Headers],[ROW_ID]])</f>
        <v>117</v>
      </c>
      <c r="D126" s="82"/>
      <c r="E126" s="39"/>
      <c r="F126" s="33"/>
      <c r="G126" s="84" t="str">
        <f>IFERROR(INDEX(TBL_CIPDRFRESI_LOANPOOL[QUAL_MRA_RAC],MATCH(TBL_QUAL_RENTROLL_UNITS[[#This Row],[RENTROLL_LOAN_ID_PROP_ADDR]],TBL_CIPDRFRESI_LOANPOOL[LOAN_ID_PROP_ADDR],0)),"")</f>
        <v/>
      </c>
      <c r="H1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6" s="36" t="b">
        <f>CONCATENATE(TBL_QUAL_RENTROLL_UNITS[[#This Row],[RENTROLL_LOAN_ID_PROP_ADDR]],TBL_QUAL_RENTROLL_UNITS[[#This Row],[RENTROLL_UNIT]],TBL_QUAL_RENTROLL_UNITS[[#This Row],[RENTROLL_AMOUNT]])&lt;&gt;""</f>
        <v>0</v>
      </c>
      <c r="J126" s="36" t="b">
        <f>AND(TBL_QUAL_RENTROLL_UNITS[[#This Row],[RENTROLL_LOAN_ID_PROP_ADDR]]&lt;&gt;"",TBL_QUAL_RENTROLL_UNITS[[#This Row],[RENTROLL_UNIT]]&lt;&gt;"",TBL_QUAL_RENTROLL_UNITS[[#This Row],[RENTROLL_AMOUNT]]&lt;&gt;"")</f>
        <v>0</v>
      </c>
      <c r="K126" s="36">
        <f>SUM(
IF(AND(TBL_QUAL_RENTROLL_UNITS[[#This Row],[RENTROLL_LOAN_ID_PROP_ADDR]]&lt;&gt;"",NOT(ISNUMBER(MATCH(TBL_QUAL_RENTROLL_UNITS[[#This Row],[RENTROLL_LOAN_ID_PROP_ADDR]],RANGE_LOOKUP_CIPDRF_LOANLIST,0)))),1,0)
)</f>
        <v>0</v>
      </c>
    </row>
    <row r="127" spans="2:11" ht="20.100000000000001" customHeight="1" x14ac:dyDescent="0.25">
      <c r="B127" s="25" t="str">
        <f>IF(TBL_QUAL_RENTROLL_UNITS[[#This Row],[RECORD_STARTED]],IF(TBL_QUAL_RENTROLL_UNITS[[#This Row],[ERROR_COUNT]]&gt;0,-1,IF(TBL_QUAL_RENTROLL_UNITS[[#This Row],[REQ_FIELDS_POPULATED]],1,0)),"")</f>
        <v/>
      </c>
      <c r="C127" s="94">
        <f>ROW()-ROW(TBL_QUAL_RENTROLL_UNITS[[#Headers],[ROW_ID]])</f>
        <v>118</v>
      </c>
      <c r="D127" s="82"/>
      <c r="E127" s="39"/>
      <c r="F127" s="33"/>
      <c r="G127" s="84" t="str">
        <f>IFERROR(INDEX(TBL_CIPDRFRESI_LOANPOOL[QUAL_MRA_RAC],MATCH(TBL_QUAL_RENTROLL_UNITS[[#This Row],[RENTROLL_LOAN_ID_PROP_ADDR]],TBL_CIPDRFRESI_LOANPOOL[LOAN_ID_PROP_ADDR],0)),"")</f>
        <v/>
      </c>
      <c r="H1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7" s="36" t="b">
        <f>CONCATENATE(TBL_QUAL_RENTROLL_UNITS[[#This Row],[RENTROLL_LOAN_ID_PROP_ADDR]],TBL_QUAL_RENTROLL_UNITS[[#This Row],[RENTROLL_UNIT]],TBL_QUAL_RENTROLL_UNITS[[#This Row],[RENTROLL_AMOUNT]])&lt;&gt;""</f>
        <v>0</v>
      </c>
      <c r="J127" s="36" t="b">
        <f>AND(TBL_QUAL_RENTROLL_UNITS[[#This Row],[RENTROLL_LOAN_ID_PROP_ADDR]]&lt;&gt;"",TBL_QUAL_RENTROLL_UNITS[[#This Row],[RENTROLL_UNIT]]&lt;&gt;"",TBL_QUAL_RENTROLL_UNITS[[#This Row],[RENTROLL_AMOUNT]]&lt;&gt;"")</f>
        <v>0</v>
      </c>
      <c r="K127" s="36">
        <f>SUM(
IF(AND(TBL_QUAL_RENTROLL_UNITS[[#This Row],[RENTROLL_LOAN_ID_PROP_ADDR]]&lt;&gt;"",NOT(ISNUMBER(MATCH(TBL_QUAL_RENTROLL_UNITS[[#This Row],[RENTROLL_LOAN_ID_PROP_ADDR]],RANGE_LOOKUP_CIPDRF_LOANLIST,0)))),1,0)
)</f>
        <v>0</v>
      </c>
    </row>
    <row r="128" spans="2:11" ht="20.100000000000001" customHeight="1" x14ac:dyDescent="0.25">
      <c r="B128" s="25" t="str">
        <f>IF(TBL_QUAL_RENTROLL_UNITS[[#This Row],[RECORD_STARTED]],IF(TBL_QUAL_RENTROLL_UNITS[[#This Row],[ERROR_COUNT]]&gt;0,-1,IF(TBL_QUAL_RENTROLL_UNITS[[#This Row],[REQ_FIELDS_POPULATED]],1,0)),"")</f>
        <v/>
      </c>
      <c r="C128" s="94">
        <f>ROW()-ROW(TBL_QUAL_RENTROLL_UNITS[[#Headers],[ROW_ID]])</f>
        <v>119</v>
      </c>
      <c r="D128" s="82"/>
      <c r="E128" s="39"/>
      <c r="F128" s="33"/>
      <c r="G128" s="84" t="str">
        <f>IFERROR(INDEX(TBL_CIPDRFRESI_LOANPOOL[QUAL_MRA_RAC],MATCH(TBL_QUAL_RENTROLL_UNITS[[#This Row],[RENTROLL_LOAN_ID_PROP_ADDR]],TBL_CIPDRFRESI_LOANPOOL[LOAN_ID_PROP_ADDR],0)),"")</f>
        <v/>
      </c>
      <c r="H1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8" s="36" t="b">
        <f>CONCATENATE(TBL_QUAL_RENTROLL_UNITS[[#This Row],[RENTROLL_LOAN_ID_PROP_ADDR]],TBL_QUAL_RENTROLL_UNITS[[#This Row],[RENTROLL_UNIT]],TBL_QUAL_RENTROLL_UNITS[[#This Row],[RENTROLL_AMOUNT]])&lt;&gt;""</f>
        <v>0</v>
      </c>
      <c r="J128" s="36" t="b">
        <f>AND(TBL_QUAL_RENTROLL_UNITS[[#This Row],[RENTROLL_LOAN_ID_PROP_ADDR]]&lt;&gt;"",TBL_QUAL_RENTROLL_UNITS[[#This Row],[RENTROLL_UNIT]]&lt;&gt;"",TBL_QUAL_RENTROLL_UNITS[[#This Row],[RENTROLL_AMOUNT]]&lt;&gt;"")</f>
        <v>0</v>
      </c>
      <c r="K128" s="36">
        <f>SUM(
IF(AND(TBL_QUAL_RENTROLL_UNITS[[#This Row],[RENTROLL_LOAN_ID_PROP_ADDR]]&lt;&gt;"",NOT(ISNUMBER(MATCH(TBL_QUAL_RENTROLL_UNITS[[#This Row],[RENTROLL_LOAN_ID_PROP_ADDR]],RANGE_LOOKUP_CIPDRF_LOANLIST,0)))),1,0)
)</f>
        <v>0</v>
      </c>
    </row>
    <row r="129" spans="2:11" ht="20.100000000000001" customHeight="1" x14ac:dyDescent="0.25">
      <c r="B129" s="25" t="str">
        <f>IF(TBL_QUAL_RENTROLL_UNITS[[#This Row],[RECORD_STARTED]],IF(TBL_QUAL_RENTROLL_UNITS[[#This Row],[ERROR_COUNT]]&gt;0,-1,IF(TBL_QUAL_RENTROLL_UNITS[[#This Row],[REQ_FIELDS_POPULATED]],1,0)),"")</f>
        <v/>
      </c>
      <c r="C129" s="94">
        <f>ROW()-ROW(TBL_QUAL_RENTROLL_UNITS[[#Headers],[ROW_ID]])</f>
        <v>120</v>
      </c>
      <c r="D129" s="82"/>
      <c r="E129" s="39"/>
      <c r="F129" s="33"/>
      <c r="G129" s="84" t="str">
        <f>IFERROR(INDEX(TBL_CIPDRFRESI_LOANPOOL[QUAL_MRA_RAC],MATCH(TBL_QUAL_RENTROLL_UNITS[[#This Row],[RENTROLL_LOAN_ID_PROP_ADDR]],TBL_CIPDRFRESI_LOANPOOL[LOAN_ID_PROP_ADDR],0)),"")</f>
        <v/>
      </c>
      <c r="H1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9" s="36" t="b">
        <f>CONCATENATE(TBL_QUAL_RENTROLL_UNITS[[#This Row],[RENTROLL_LOAN_ID_PROP_ADDR]],TBL_QUAL_RENTROLL_UNITS[[#This Row],[RENTROLL_UNIT]],TBL_QUAL_RENTROLL_UNITS[[#This Row],[RENTROLL_AMOUNT]])&lt;&gt;""</f>
        <v>0</v>
      </c>
      <c r="J129" s="36" t="b">
        <f>AND(TBL_QUAL_RENTROLL_UNITS[[#This Row],[RENTROLL_LOAN_ID_PROP_ADDR]]&lt;&gt;"",TBL_QUAL_RENTROLL_UNITS[[#This Row],[RENTROLL_UNIT]]&lt;&gt;"",TBL_QUAL_RENTROLL_UNITS[[#This Row],[RENTROLL_AMOUNT]]&lt;&gt;"")</f>
        <v>0</v>
      </c>
      <c r="K129" s="36">
        <f>SUM(
IF(AND(TBL_QUAL_RENTROLL_UNITS[[#This Row],[RENTROLL_LOAN_ID_PROP_ADDR]]&lt;&gt;"",NOT(ISNUMBER(MATCH(TBL_QUAL_RENTROLL_UNITS[[#This Row],[RENTROLL_LOAN_ID_PROP_ADDR]],RANGE_LOOKUP_CIPDRF_LOANLIST,0)))),1,0)
)</f>
        <v>0</v>
      </c>
    </row>
    <row r="130" spans="2:11" ht="20.100000000000001" customHeight="1" x14ac:dyDescent="0.25">
      <c r="B130" s="25" t="str">
        <f>IF(TBL_QUAL_RENTROLL_UNITS[[#This Row],[RECORD_STARTED]],IF(TBL_QUAL_RENTROLL_UNITS[[#This Row],[ERROR_COUNT]]&gt;0,-1,IF(TBL_QUAL_RENTROLL_UNITS[[#This Row],[REQ_FIELDS_POPULATED]],1,0)),"")</f>
        <v/>
      </c>
      <c r="C130" s="94">
        <f>ROW()-ROW(TBL_QUAL_RENTROLL_UNITS[[#Headers],[ROW_ID]])</f>
        <v>121</v>
      </c>
      <c r="D130" s="82"/>
      <c r="E130" s="39"/>
      <c r="F130" s="33"/>
      <c r="G130" s="84" t="str">
        <f>IFERROR(INDEX(TBL_CIPDRFRESI_LOANPOOL[QUAL_MRA_RAC],MATCH(TBL_QUAL_RENTROLL_UNITS[[#This Row],[RENTROLL_LOAN_ID_PROP_ADDR]],TBL_CIPDRFRESI_LOANPOOL[LOAN_ID_PROP_ADDR],0)),"")</f>
        <v/>
      </c>
      <c r="H1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0" s="36" t="b">
        <f>CONCATENATE(TBL_QUAL_RENTROLL_UNITS[[#This Row],[RENTROLL_LOAN_ID_PROP_ADDR]],TBL_QUAL_RENTROLL_UNITS[[#This Row],[RENTROLL_UNIT]],TBL_QUAL_RENTROLL_UNITS[[#This Row],[RENTROLL_AMOUNT]])&lt;&gt;""</f>
        <v>0</v>
      </c>
      <c r="J130" s="36" t="b">
        <f>AND(TBL_QUAL_RENTROLL_UNITS[[#This Row],[RENTROLL_LOAN_ID_PROP_ADDR]]&lt;&gt;"",TBL_QUAL_RENTROLL_UNITS[[#This Row],[RENTROLL_UNIT]]&lt;&gt;"",TBL_QUAL_RENTROLL_UNITS[[#This Row],[RENTROLL_AMOUNT]]&lt;&gt;"")</f>
        <v>0</v>
      </c>
      <c r="K130" s="36">
        <f>SUM(
IF(AND(TBL_QUAL_RENTROLL_UNITS[[#This Row],[RENTROLL_LOAN_ID_PROP_ADDR]]&lt;&gt;"",NOT(ISNUMBER(MATCH(TBL_QUAL_RENTROLL_UNITS[[#This Row],[RENTROLL_LOAN_ID_PROP_ADDR]],RANGE_LOOKUP_CIPDRF_LOANLIST,0)))),1,0)
)</f>
        <v>0</v>
      </c>
    </row>
    <row r="131" spans="2:11" ht="20.100000000000001" customHeight="1" x14ac:dyDescent="0.25">
      <c r="B131" s="25" t="str">
        <f>IF(TBL_QUAL_RENTROLL_UNITS[[#This Row],[RECORD_STARTED]],IF(TBL_QUAL_RENTROLL_UNITS[[#This Row],[ERROR_COUNT]]&gt;0,-1,IF(TBL_QUAL_RENTROLL_UNITS[[#This Row],[REQ_FIELDS_POPULATED]],1,0)),"")</f>
        <v/>
      </c>
      <c r="C131" s="94">
        <f>ROW()-ROW(TBL_QUAL_RENTROLL_UNITS[[#Headers],[ROW_ID]])</f>
        <v>122</v>
      </c>
      <c r="D131" s="82"/>
      <c r="E131" s="39"/>
      <c r="F131" s="33"/>
      <c r="G131" s="84" t="str">
        <f>IFERROR(INDEX(TBL_CIPDRFRESI_LOANPOOL[QUAL_MRA_RAC],MATCH(TBL_QUAL_RENTROLL_UNITS[[#This Row],[RENTROLL_LOAN_ID_PROP_ADDR]],TBL_CIPDRFRESI_LOANPOOL[LOAN_ID_PROP_ADDR],0)),"")</f>
        <v/>
      </c>
      <c r="H1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1" s="36" t="b">
        <f>CONCATENATE(TBL_QUAL_RENTROLL_UNITS[[#This Row],[RENTROLL_LOAN_ID_PROP_ADDR]],TBL_QUAL_RENTROLL_UNITS[[#This Row],[RENTROLL_UNIT]],TBL_QUAL_RENTROLL_UNITS[[#This Row],[RENTROLL_AMOUNT]])&lt;&gt;""</f>
        <v>0</v>
      </c>
      <c r="J131" s="36" t="b">
        <f>AND(TBL_QUAL_RENTROLL_UNITS[[#This Row],[RENTROLL_LOAN_ID_PROP_ADDR]]&lt;&gt;"",TBL_QUAL_RENTROLL_UNITS[[#This Row],[RENTROLL_UNIT]]&lt;&gt;"",TBL_QUAL_RENTROLL_UNITS[[#This Row],[RENTROLL_AMOUNT]]&lt;&gt;"")</f>
        <v>0</v>
      </c>
      <c r="K131" s="36">
        <f>SUM(
IF(AND(TBL_QUAL_RENTROLL_UNITS[[#This Row],[RENTROLL_LOAN_ID_PROP_ADDR]]&lt;&gt;"",NOT(ISNUMBER(MATCH(TBL_QUAL_RENTROLL_UNITS[[#This Row],[RENTROLL_LOAN_ID_PROP_ADDR]],RANGE_LOOKUP_CIPDRF_LOANLIST,0)))),1,0)
)</f>
        <v>0</v>
      </c>
    </row>
    <row r="132" spans="2:11" ht="20.100000000000001" customHeight="1" x14ac:dyDescent="0.25">
      <c r="B132" s="25" t="str">
        <f>IF(TBL_QUAL_RENTROLL_UNITS[[#This Row],[RECORD_STARTED]],IF(TBL_QUAL_RENTROLL_UNITS[[#This Row],[ERROR_COUNT]]&gt;0,-1,IF(TBL_QUAL_RENTROLL_UNITS[[#This Row],[REQ_FIELDS_POPULATED]],1,0)),"")</f>
        <v/>
      </c>
      <c r="C132" s="94">
        <f>ROW()-ROW(TBL_QUAL_RENTROLL_UNITS[[#Headers],[ROW_ID]])</f>
        <v>123</v>
      </c>
      <c r="D132" s="82"/>
      <c r="E132" s="39"/>
      <c r="F132" s="33"/>
      <c r="G132" s="84" t="str">
        <f>IFERROR(INDEX(TBL_CIPDRFRESI_LOANPOOL[QUAL_MRA_RAC],MATCH(TBL_QUAL_RENTROLL_UNITS[[#This Row],[RENTROLL_LOAN_ID_PROP_ADDR]],TBL_CIPDRFRESI_LOANPOOL[LOAN_ID_PROP_ADDR],0)),"")</f>
        <v/>
      </c>
      <c r="H1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2" s="36" t="b">
        <f>CONCATENATE(TBL_QUAL_RENTROLL_UNITS[[#This Row],[RENTROLL_LOAN_ID_PROP_ADDR]],TBL_QUAL_RENTROLL_UNITS[[#This Row],[RENTROLL_UNIT]],TBL_QUAL_RENTROLL_UNITS[[#This Row],[RENTROLL_AMOUNT]])&lt;&gt;""</f>
        <v>0</v>
      </c>
      <c r="J132" s="36" t="b">
        <f>AND(TBL_QUAL_RENTROLL_UNITS[[#This Row],[RENTROLL_LOAN_ID_PROP_ADDR]]&lt;&gt;"",TBL_QUAL_RENTROLL_UNITS[[#This Row],[RENTROLL_UNIT]]&lt;&gt;"",TBL_QUAL_RENTROLL_UNITS[[#This Row],[RENTROLL_AMOUNT]]&lt;&gt;"")</f>
        <v>0</v>
      </c>
      <c r="K132" s="36">
        <f>SUM(
IF(AND(TBL_QUAL_RENTROLL_UNITS[[#This Row],[RENTROLL_LOAN_ID_PROP_ADDR]]&lt;&gt;"",NOT(ISNUMBER(MATCH(TBL_QUAL_RENTROLL_UNITS[[#This Row],[RENTROLL_LOAN_ID_PROP_ADDR]],RANGE_LOOKUP_CIPDRF_LOANLIST,0)))),1,0)
)</f>
        <v>0</v>
      </c>
    </row>
    <row r="133" spans="2:11" ht="20.100000000000001" customHeight="1" x14ac:dyDescent="0.25">
      <c r="B133" s="25" t="str">
        <f>IF(TBL_QUAL_RENTROLL_UNITS[[#This Row],[RECORD_STARTED]],IF(TBL_QUAL_RENTROLL_UNITS[[#This Row],[ERROR_COUNT]]&gt;0,-1,IF(TBL_QUAL_RENTROLL_UNITS[[#This Row],[REQ_FIELDS_POPULATED]],1,0)),"")</f>
        <v/>
      </c>
      <c r="C133" s="94">
        <f>ROW()-ROW(TBL_QUAL_RENTROLL_UNITS[[#Headers],[ROW_ID]])</f>
        <v>124</v>
      </c>
      <c r="D133" s="82"/>
      <c r="E133" s="39"/>
      <c r="F133" s="33"/>
      <c r="G133" s="84" t="str">
        <f>IFERROR(INDEX(TBL_CIPDRFRESI_LOANPOOL[QUAL_MRA_RAC],MATCH(TBL_QUAL_RENTROLL_UNITS[[#This Row],[RENTROLL_LOAN_ID_PROP_ADDR]],TBL_CIPDRFRESI_LOANPOOL[LOAN_ID_PROP_ADDR],0)),"")</f>
        <v/>
      </c>
      <c r="H1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3" s="36" t="b">
        <f>CONCATENATE(TBL_QUAL_RENTROLL_UNITS[[#This Row],[RENTROLL_LOAN_ID_PROP_ADDR]],TBL_QUAL_RENTROLL_UNITS[[#This Row],[RENTROLL_UNIT]],TBL_QUAL_RENTROLL_UNITS[[#This Row],[RENTROLL_AMOUNT]])&lt;&gt;""</f>
        <v>0</v>
      </c>
      <c r="J133" s="36" t="b">
        <f>AND(TBL_QUAL_RENTROLL_UNITS[[#This Row],[RENTROLL_LOAN_ID_PROP_ADDR]]&lt;&gt;"",TBL_QUAL_RENTROLL_UNITS[[#This Row],[RENTROLL_UNIT]]&lt;&gt;"",TBL_QUAL_RENTROLL_UNITS[[#This Row],[RENTROLL_AMOUNT]]&lt;&gt;"")</f>
        <v>0</v>
      </c>
      <c r="K133" s="36">
        <f>SUM(
IF(AND(TBL_QUAL_RENTROLL_UNITS[[#This Row],[RENTROLL_LOAN_ID_PROP_ADDR]]&lt;&gt;"",NOT(ISNUMBER(MATCH(TBL_QUAL_RENTROLL_UNITS[[#This Row],[RENTROLL_LOAN_ID_PROP_ADDR]],RANGE_LOOKUP_CIPDRF_LOANLIST,0)))),1,0)
)</f>
        <v>0</v>
      </c>
    </row>
    <row r="134" spans="2:11" ht="20.100000000000001" customHeight="1" x14ac:dyDescent="0.25">
      <c r="B134" s="25" t="str">
        <f>IF(TBL_QUAL_RENTROLL_UNITS[[#This Row],[RECORD_STARTED]],IF(TBL_QUAL_RENTROLL_UNITS[[#This Row],[ERROR_COUNT]]&gt;0,-1,IF(TBL_QUAL_RENTROLL_UNITS[[#This Row],[REQ_FIELDS_POPULATED]],1,0)),"")</f>
        <v/>
      </c>
      <c r="C134" s="94">
        <f>ROW()-ROW(TBL_QUAL_RENTROLL_UNITS[[#Headers],[ROW_ID]])</f>
        <v>125</v>
      </c>
      <c r="D134" s="82"/>
      <c r="E134" s="39"/>
      <c r="F134" s="33"/>
      <c r="G134" s="84" t="str">
        <f>IFERROR(INDEX(TBL_CIPDRFRESI_LOANPOOL[QUAL_MRA_RAC],MATCH(TBL_QUAL_RENTROLL_UNITS[[#This Row],[RENTROLL_LOAN_ID_PROP_ADDR]],TBL_CIPDRFRESI_LOANPOOL[LOAN_ID_PROP_ADDR],0)),"")</f>
        <v/>
      </c>
      <c r="H1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4" s="36" t="b">
        <f>CONCATENATE(TBL_QUAL_RENTROLL_UNITS[[#This Row],[RENTROLL_LOAN_ID_PROP_ADDR]],TBL_QUAL_RENTROLL_UNITS[[#This Row],[RENTROLL_UNIT]],TBL_QUAL_RENTROLL_UNITS[[#This Row],[RENTROLL_AMOUNT]])&lt;&gt;""</f>
        <v>0</v>
      </c>
      <c r="J134" s="36" t="b">
        <f>AND(TBL_QUAL_RENTROLL_UNITS[[#This Row],[RENTROLL_LOAN_ID_PROP_ADDR]]&lt;&gt;"",TBL_QUAL_RENTROLL_UNITS[[#This Row],[RENTROLL_UNIT]]&lt;&gt;"",TBL_QUAL_RENTROLL_UNITS[[#This Row],[RENTROLL_AMOUNT]]&lt;&gt;"")</f>
        <v>0</v>
      </c>
      <c r="K134" s="36">
        <f>SUM(
IF(AND(TBL_QUAL_RENTROLL_UNITS[[#This Row],[RENTROLL_LOAN_ID_PROP_ADDR]]&lt;&gt;"",NOT(ISNUMBER(MATCH(TBL_QUAL_RENTROLL_UNITS[[#This Row],[RENTROLL_LOAN_ID_PROP_ADDR]],RANGE_LOOKUP_CIPDRF_LOANLIST,0)))),1,0)
)</f>
        <v>0</v>
      </c>
    </row>
    <row r="135" spans="2:11" ht="20.100000000000001" customHeight="1" x14ac:dyDescent="0.25">
      <c r="B135" s="25" t="str">
        <f>IF(TBL_QUAL_RENTROLL_UNITS[[#This Row],[RECORD_STARTED]],IF(TBL_QUAL_RENTROLL_UNITS[[#This Row],[ERROR_COUNT]]&gt;0,-1,IF(TBL_QUAL_RENTROLL_UNITS[[#This Row],[REQ_FIELDS_POPULATED]],1,0)),"")</f>
        <v/>
      </c>
      <c r="C135" s="94">
        <f>ROW()-ROW(TBL_QUAL_RENTROLL_UNITS[[#Headers],[ROW_ID]])</f>
        <v>126</v>
      </c>
      <c r="D135" s="82"/>
      <c r="E135" s="39"/>
      <c r="F135" s="33"/>
      <c r="G135" s="84" t="str">
        <f>IFERROR(INDEX(TBL_CIPDRFRESI_LOANPOOL[QUAL_MRA_RAC],MATCH(TBL_QUAL_RENTROLL_UNITS[[#This Row],[RENTROLL_LOAN_ID_PROP_ADDR]],TBL_CIPDRFRESI_LOANPOOL[LOAN_ID_PROP_ADDR],0)),"")</f>
        <v/>
      </c>
      <c r="H1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5" s="36" t="b">
        <f>CONCATENATE(TBL_QUAL_RENTROLL_UNITS[[#This Row],[RENTROLL_LOAN_ID_PROP_ADDR]],TBL_QUAL_RENTROLL_UNITS[[#This Row],[RENTROLL_UNIT]],TBL_QUAL_RENTROLL_UNITS[[#This Row],[RENTROLL_AMOUNT]])&lt;&gt;""</f>
        <v>0</v>
      </c>
      <c r="J135" s="36" t="b">
        <f>AND(TBL_QUAL_RENTROLL_UNITS[[#This Row],[RENTROLL_LOAN_ID_PROP_ADDR]]&lt;&gt;"",TBL_QUAL_RENTROLL_UNITS[[#This Row],[RENTROLL_UNIT]]&lt;&gt;"",TBL_QUAL_RENTROLL_UNITS[[#This Row],[RENTROLL_AMOUNT]]&lt;&gt;"")</f>
        <v>0</v>
      </c>
      <c r="K135" s="36">
        <f>SUM(
IF(AND(TBL_QUAL_RENTROLL_UNITS[[#This Row],[RENTROLL_LOAN_ID_PROP_ADDR]]&lt;&gt;"",NOT(ISNUMBER(MATCH(TBL_QUAL_RENTROLL_UNITS[[#This Row],[RENTROLL_LOAN_ID_PROP_ADDR]],RANGE_LOOKUP_CIPDRF_LOANLIST,0)))),1,0)
)</f>
        <v>0</v>
      </c>
    </row>
    <row r="136" spans="2:11" ht="20.100000000000001" customHeight="1" x14ac:dyDescent="0.25">
      <c r="B136" s="25" t="str">
        <f>IF(TBL_QUAL_RENTROLL_UNITS[[#This Row],[RECORD_STARTED]],IF(TBL_QUAL_RENTROLL_UNITS[[#This Row],[ERROR_COUNT]]&gt;0,-1,IF(TBL_QUAL_RENTROLL_UNITS[[#This Row],[REQ_FIELDS_POPULATED]],1,0)),"")</f>
        <v/>
      </c>
      <c r="C136" s="94">
        <f>ROW()-ROW(TBL_QUAL_RENTROLL_UNITS[[#Headers],[ROW_ID]])</f>
        <v>127</v>
      </c>
      <c r="D136" s="82"/>
      <c r="E136" s="39"/>
      <c r="F136" s="33"/>
      <c r="G136" s="84" t="str">
        <f>IFERROR(INDEX(TBL_CIPDRFRESI_LOANPOOL[QUAL_MRA_RAC],MATCH(TBL_QUAL_RENTROLL_UNITS[[#This Row],[RENTROLL_LOAN_ID_PROP_ADDR]],TBL_CIPDRFRESI_LOANPOOL[LOAN_ID_PROP_ADDR],0)),"")</f>
        <v/>
      </c>
      <c r="H1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6" s="36" t="b">
        <f>CONCATENATE(TBL_QUAL_RENTROLL_UNITS[[#This Row],[RENTROLL_LOAN_ID_PROP_ADDR]],TBL_QUAL_RENTROLL_UNITS[[#This Row],[RENTROLL_UNIT]],TBL_QUAL_RENTROLL_UNITS[[#This Row],[RENTROLL_AMOUNT]])&lt;&gt;""</f>
        <v>0</v>
      </c>
      <c r="J136" s="36" t="b">
        <f>AND(TBL_QUAL_RENTROLL_UNITS[[#This Row],[RENTROLL_LOAN_ID_PROP_ADDR]]&lt;&gt;"",TBL_QUAL_RENTROLL_UNITS[[#This Row],[RENTROLL_UNIT]]&lt;&gt;"",TBL_QUAL_RENTROLL_UNITS[[#This Row],[RENTROLL_AMOUNT]]&lt;&gt;"")</f>
        <v>0</v>
      </c>
      <c r="K136" s="36">
        <f>SUM(
IF(AND(TBL_QUAL_RENTROLL_UNITS[[#This Row],[RENTROLL_LOAN_ID_PROP_ADDR]]&lt;&gt;"",NOT(ISNUMBER(MATCH(TBL_QUAL_RENTROLL_UNITS[[#This Row],[RENTROLL_LOAN_ID_PROP_ADDR]],RANGE_LOOKUP_CIPDRF_LOANLIST,0)))),1,0)
)</f>
        <v>0</v>
      </c>
    </row>
    <row r="137" spans="2:11" ht="20.100000000000001" customHeight="1" x14ac:dyDescent="0.25">
      <c r="B137" s="25" t="str">
        <f>IF(TBL_QUAL_RENTROLL_UNITS[[#This Row],[RECORD_STARTED]],IF(TBL_QUAL_RENTROLL_UNITS[[#This Row],[ERROR_COUNT]]&gt;0,-1,IF(TBL_QUAL_RENTROLL_UNITS[[#This Row],[REQ_FIELDS_POPULATED]],1,0)),"")</f>
        <v/>
      </c>
      <c r="C137" s="94">
        <f>ROW()-ROW(TBL_QUAL_RENTROLL_UNITS[[#Headers],[ROW_ID]])</f>
        <v>128</v>
      </c>
      <c r="D137" s="82"/>
      <c r="E137" s="39"/>
      <c r="F137" s="33"/>
      <c r="G137" s="84" t="str">
        <f>IFERROR(INDEX(TBL_CIPDRFRESI_LOANPOOL[QUAL_MRA_RAC],MATCH(TBL_QUAL_RENTROLL_UNITS[[#This Row],[RENTROLL_LOAN_ID_PROP_ADDR]],TBL_CIPDRFRESI_LOANPOOL[LOAN_ID_PROP_ADDR],0)),"")</f>
        <v/>
      </c>
      <c r="H1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7" s="36" t="b">
        <f>CONCATENATE(TBL_QUAL_RENTROLL_UNITS[[#This Row],[RENTROLL_LOAN_ID_PROP_ADDR]],TBL_QUAL_RENTROLL_UNITS[[#This Row],[RENTROLL_UNIT]],TBL_QUAL_RENTROLL_UNITS[[#This Row],[RENTROLL_AMOUNT]])&lt;&gt;""</f>
        <v>0</v>
      </c>
      <c r="J137" s="36" t="b">
        <f>AND(TBL_QUAL_RENTROLL_UNITS[[#This Row],[RENTROLL_LOAN_ID_PROP_ADDR]]&lt;&gt;"",TBL_QUAL_RENTROLL_UNITS[[#This Row],[RENTROLL_UNIT]]&lt;&gt;"",TBL_QUAL_RENTROLL_UNITS[[#This Row],[RENTROLL_AMOUNT]]&lt;&gt;"")</f>
        <v>0</v>
      </c>
      <c r="K137" s="36">
        <f>SUM(
IF(AND(TBL_QUAL_RENTROLL_UNITS[[#This Row],[RENTROLL_LOAN_ID_PROP_ADDR]]&lt;&gt;"",NOT(ISNUMBER(MATCH(TBL_QUAL_RENTROLL_UNITS[[#This Row],[RENTROLL_LOAN_ID_PROP_ADDR]],RANGE_LOOKUP_CIPDRF_LOANLIST,0)))),1,0)
)</f>
        <v>0</v>
      </c>
    </row>
    <row r="138" spans="2:11" ht="20.100000000000001" customHeight="1" x14ac:dyDescent="0.25">
      <c r="B138" s="25" t="str">
        <f>IF(TBL_QUAL_RENTROLL_UNITS[[#This Row],[RECORD_STARTED]],IF(TBL_QUAL_RENTROLL_UNITS[[#This Row],[ERROR_COUNT]]&gt;0,-1,IF(TBL_QUAL_RENTROLL_UNITS[[#This Row],[REQ_FIELDS_POPULATED]],1,0)),"")</f>
        <v/>
      </c>
      <c r="C138" s="94">
        <f>ROW()-ROW(TBL_QUAL_RENTROLL_UNITS[[#Headers],[ROW_ID]])</f>
        <v>129</v>
      </c>
      <c r="D138" s="82"/>
      <c r="E138" s="39"/>
      <c r="F138" s="33"/>
      <c r="G138" s="84" t="str">
        <f>IFERROR(INDEX(TBL_CIPDRFRESI_LOANPOOL[QUAL_MRA_RAC],MATCH(TBL_QUAL_RENTROLL_UNITS[[#This Row],[RENTROLL_LOAN_ID_PROP_ADDR]],TBL_CIPDRFRESI_LOANPOOL[LOAN_ID_PROP_ADDR],0)),"")</f>
        <v/>
      </c>
      <c r="H1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8" s="36" t="b">
        <f>CONCATENATE(TBL_QUAL_RENTROLL_UNITS[[#This Row],[RENTROLL_LOAN_ID_PROP_ADDR]],TBL_QUAL_RENTROLL_UNITS[[#This Row],[RENTROLL_UNIT]],TBL_QUAL_RENTROLL_UNITS[[#This Row],[RENTROLL_AMOUNT]])&lt;&gt;""</f>
        <v>0</v>
      </c>
      <c r="J138" s="36" t="b">
        <f>AND(TBL_QUAL_RENTROLL_UNITS[[#This Row],[RENTROLL_LOAN_ID_PROP_ADDR]]&lt;&gt;"",TBL_QUAL_RENTROLL_UNITS[[#This Row],[RENTROLL_UNIT]]&lt;&gt;"",TBL_QUAL_RENTROLL_UNITS[[#This Row],[RENTROLL_AMOUNT]]&lt;&gt;"")</f>
        <v>0</v>
      </c>
      <c r="K138" s="36">
        <f>SUM(
IF(AND(TBL_QUAL_RENTROLL_UNITS[[#This Row],[RENTROLL_LOAN_ID_PROP_ADDR]]&lt;&gt;"",NOT(ISNUMBER(MATCH(TBL_QUAL_RENTROLL_UNITS[[#This Row],[RENTROLL_LOAN_ID_PROP_ADDR]],RANGE_LOOKUP_CIPDRF_LOANLIST,0)))),1,0)
)</f>
        <v>0</v>
      </c>
    </row>
    <row r="139" spans="2:11" ht="20.100000000000001" customHeight="1" x14ac:dyDescent="0.25">
      <c r="B139" s="25" t="str">
        <f>IF(TBL_QUAL_RENTROLL_UNITS[[#This Row],[RECORD_STARTED]],IF(TBL_QUAL_RENTROLL_UNITS[[#This Row],[ERROR_COUNT]]&gt;0,-1,IF(TBL_QUAL_RENTROLL_UNITS[[#This Row],[REQ_FIELDS_POPULATED]],1,0)),"")</f>
        <v/>
      </c>
      <c r="C139" s="94">
        <f>ROW()-ROW(TBL_QUAL_RENTROLL_UNITS[[#Headers],[ROW_ID]])</f>
        <v>130</v>
      </c>
      <c r="D139" s="82"/>
      <c r="E139" s="39"/>
      <c r="F139" s="33"/>
      <c r="G139" s="84" t="str">
        <f>IFERROR(INDEX(TBL_CIPDRFRESI_LOANPOOL[QUAL_MRA_RAC],MATCH(TBL_QUAL_RENTROLL_UNITS[[#This Row],[RENTROLL_LOAN_ID_PROP_ADDR]],TBL_CIPDRFRESI_LOANPOOL[LOAN_ID_PROP_ADDR],0)),"")</f>
        <v/>
      </c>
      <c r="H1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9" s="36" t="b">
        <f>CONCATENATE(TBL_QUAL_RENTROLL_UNITS[[#This Row],[RENTROLL_LOAN_ID_PROP_ADDR]],TBL_QUAL_RENTROLL_UNITS[[#This Row],[RENTROLL_UNIT]],TBL_QUAL_RENTROLL_UNITS[[#This Row],[RENTROLL_AMOUNT]])&lt;&gt;""</f>
        <v>0</v>
      </c>
      <c r="J139" s="36" t="b">
        <f>AND(TBL_QUAL_RENTROLL_UNITS[[#This Row],[RENTROLL_LOAN_ID_PROP_ADDR]]&lt;&gt;"",TBL_QUAL_RENTROLL_UNITS[[#This Row],[RENTROLL_UNIT]]&lt;&gt;"",TBL_QUAL_RENTROLL_UNITS[[#This Row],[RENTROLL_AMOUNT]]&lt;&gt;"")</f>
        <v>0</v>
      </c>
      <c r="K139" s="36">
        <f>SUM(
IF(AND(TBL_QUAL_RENTROLL_UNITS[[#This Row],[RENTROLL_LOAN_ID_PROP_ADDR]]&lt;&gt;"",NOT(ISNUMBER(MATCH(TBL_QUAL_RENTROLL_UNITS[[#This Row],[RENTROLL_LOAN_ID_PROP_ADDR]],RANGE_LOOKUP_CIPDRF_LOANLIST,0)))),1,0)
)</f>
        <v>0</v>
      </c>
    </row>
    <row r="140" spans="2:11" ht="20.100000000000001" customHeight="1" x14ac:dyDescent="0.25">
      <c r="B140" s="25" t="str">
        <f>IF(TBL_QUAL_RENTROLL_UNITS[[#This Row],[RECORD_STARTED]],IF(TBL_QUAL_RENTROLL_UNITS[[#This Row],[ERROR_COUNT]]&gt;0,-1,IF(TBL_QUAL_RENTROLL_UNITS[[#This Row],[REQ_FIELDS_POPULATED]],1,0)),"")</f>
        <v/>
      </c>
      <c r="C140" s="94">
        <f>ROW()-ROW(TBL_QUAL_RENTROLL_UNITS[[#Headers],[ROW_ID]])</f>
        <v>131</v>
      </c>
      <c r="D140" s="82"/>
      <c r="E140" s="39"/>
      <c r="F140" s="33"/>
      <c r="G140" s="84" t="str">
        <f>IFERROR(INDEX(TBL_CIPDRFRESI_LOANPOOL[QUAL_MRA_RAC],MATCH(TBL_QUAL_RENTROLL_UNITS[[#This Row],[RENTROLL_LOAN_ID_PROP_ADDR]],TBL_CIPDRFRESI_LOANPOOL[LOAN_ID_PROP_ADDR],0)),"")</f>
        <v/>
      </c>
      <c r="H1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0" s="36" t="b">
        <f>CONCATENATE(TBL_QUAL_RENTROLL_UNITS[[#This Row],[RENTROLL_LOAN_ID_PROP_ADDR]],TBL_QUAL_RENTROLL_UNITS[[#This Row],[RENTROLL_UNIT]],TBL_QUAL_RENTROLL_UNITS[[#This Row],[RENTROLL_AMOUNT]])&lt;&gt;""</f>
        <v>0</v>
      </c>
      <c r="J140" s="36" t="b">
        <f>AND(TBL_QUAL_RENTROLL_UNITS[[#This Row],[RENTROLL_LOAN_ID_PROP_ADDR]]&lt;&gt;"",TBL_QUAL_RENTROLL_UNITS[[#This Row],[RENTROLL_UNIT]]&lt;&gt;"",TBL_QUAL_RENTROLL_UNITS[[#This Row],[RENTROLL_AMOUNT]]&lt;&gt;"")</f>
        <v>0</v>
      </c>
      <c r="K140" s="36">
        <f>SUM(
IF(AND(TBL_QUAL_RENTROLL_UNITS[[#This Row],[RENTROLL_LOAN_ID_PROP_ADDR]]&lt;&gt;"",NOT(ISNUMBER(MATCH(TBL_QUAL_RENTROLL_UNITS[[#This Row],[RENTROLL_LOAN_ID_PROP_ADDR]],RANGE_LOOKUP_CIPDRF_LOANLIST,0)))),1,0)
)</f>
        <v>0</v>
      </c>
    </row>
    <row r="141" spans="2:11" ht="20.100000000000001" customHeight="1" x14ac:dyDescent="0.25">
      <c r="B141" s="25" t="str">
        <f>IF(TBL_QUAL_RENTROLL_UNITS[[#This Row],[RECORD_STARTED]],IF(TBL_QUAL_RENTROLL_UNITS[[#This Row],[ERROR_COUNT]]&gt;0,-1,IF(TBL_QUAL_RENTROLL_UNITS[[#This Row],[REQ_FIELDS_POPULATED]],1,0)),"")</f>
        <v/>
      </c>
      <c r="C141" s="94">
        <f>ROW()-ROW(TBL_QUAL_RENTROLL_UNITS[[#Headers],[ROW_ID]])</f>
        <v>132</v>
      </c>
      <c r="D141" s="82"/>
      <c r="E141" s="39"/>
      <c r="F141" s="33"/>
      <c r="G141" s="84" t="str">
        <f>IFERROR(INDEX(TBL_CIPDRFRESI_LOANPOOL[QUAL_MRA_RAC],MATCH(TBL_QUAL_RENTROLL_UNITS[[#This Row],[RENTROLL_LOAN_ID_PROP_ADDR]],TBL_CIPDRFRESI_LOANPOOL[LOAN_ID_PROP_ADDR],0)),"")</f>
        <v/>
      </c>
      <c r="H1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1" s="36" t="b">
        <f>CONCATENATE(TBL_QUAL_RENTROLL_UNITS[[#This Row],[RENTROLL_LOAN_ID_PROP_ADDR]],TBL_QUAL_RENTROLL_UNITS[[#This Row],[RENTROLL_UNIT]],TBL_QUAL_RENTROLL_UNITS[[#This Row],[RENTROLL_AMOUNT]])&lt;&gt;""</f>
        <v>0</v>
      </c>
      <c r="J141" s="36" t="b">
        <f>AND(TBL_QUAL_RENTROLL_UNITS[[#This Row],[RENTROLL_LOAN_ID_PROP_ADDR]]&lt;&gt;"",TBL_QUAL_RENTROLL_UNITS[[#This Row],[RENTROLL_UNIT]]&lt;&gt;"",TBL_QUAL_RENTROLL_UNITS[[#This Row],[RENTROLL_AMOUNT]]&lt;&gt;"")</f>
        <v>0</v>
      </c>
      <c r="K141" s="36">
        <f>SUM(
IF(AND(TBL_QUAL_RENTROLL_UNITS[[#This Row],[RENTROLL_LOAN_ID_PROP_ADDR]]&lt;&gt;"",NOT(ISNUMBER(MATCH(TBL_QUAL_RENTROLL_UNITS[[#This Row],[RENTROLL_LOAN_ID_PROP_ADDR]],RANGE_LOOKUP_CIPDRF_LOANLIST,0)))),1,0)
)</f>
        <v>0</v>
      </c>
    </row>
    <row r="142" spans="2:11" ht="20.100000000000001" customHeight="1" x14ac:dyDescent="0.25">
      <c r="B142" s="25" t="str">
        <f>IF(TBL_QUAL_RENTROLL_UNITS[[#This Row],[RECORD_STARTED]],IF(TBL_QUAL_RENTROLL_UNITS[[#This Row],[ERROR_COUNT]]&gt;0,-1,IF(TBL_QUAL_RENTROLL_UNITS[[#This Row],[REQ_FIELDS_POPULATED]],1,0)),"")</f>
        <v/>
      </c>
      <c r="C142" s="94">
        <f>ROW()-ROW(TBL_QUAL_RENTROLL_UNITS[[#Headers],[ROW_ID]])</f>
        <v>133</v>
      </c>
      <c r="D142" s="82"/>
      <c r="E142" s="39"/>
      <c r="F142" s="33"/>
      <c r="G142" s="84" t="str">
        <f>IFERROR(INDEX(TBL_CIPDRFRESI_LOANPOOL[QUAL_MRA_RAC],MATCH(TBL_QUAL_RENTROLL_UNITS[[#This Row],[RENTROLL_LOAN_ID_PROP_ADDR]],TBL_CIPDRFRESI_LOANPOOL[LOAN_ID_PROP_ADDR],0)),"")</f>
        <v/>
      </c>
      <c r="H1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2" s="36" t="b">
        <f>CONCATENATE(TBL_QUAL_RENTROLL_UNITS[[#This Row],[RENTROLL_LOAN_ID_PROP_ADDR]],TBL_QUAL_RENTROLL_UNITS[[#This Row],[RENTROLL_UNIT]],TBL_QUAL_RENTROLL_UNITS[[#This Row],[RENTROLL_AMOUNT]])&lt;&gt;""</f>
        <v>0</v>
      </c>
      <c r="J142" s="36" t="b">
        <f>AND(TBL_QUAL_RENTROLL_UNITS[[#This Row],[RENTROLL_LOAN_ID_PROP_ADDR]]&lt;&gt;"",TBL_QUAL_RENTROLL_UNITS[[#This Row],[RENTROLL_UNIT]]&lt;&gt;"",TBL_QUAL_RENTROLL_UNITS[[#This Row],[RENTROLL_AMOUNT]]&lt;&gt;"")</f>
        <v>0</v>
      </c>
      <c r="K142" s="36">
        <f>SUM(
IF(AND(TBL_QUAL_RENTROLL_UNITS[[#This Row],[RENTROLL_LOAN_ID_PROP_ADDR]]&lt;&gt;"",NOT(ISNUMBER(MATCH(TBL_QUAL_RENTROLL_UNITS[[#This Row],[RENTROLL_LOAN_ID_PROP_ADDR]],RANGE_LOOKUP_CIPDRF_LOANLIST,0)))),1,0)
)</f>
        <v>0</v>
      </c>
    </row>
    <row r="143" spans="2:11" ht="20.100000000000001" customHeight="1" x14ac:dyDescent="0.25">
      <c r="B143" s="25" t="str">
        <f>IF(TBL_QUAL_RENTROLL_UNITS[[#This Row],[RECORD_STARTED]],IF(TBL_QUAL_RENTROLL_UNITS[[#This Row],[ERROR_COUNT]]&gt;0,-1,IF(TBL_QUAL_RENTROLL_UNITS[[#This Row],[REQ_FIELDS_POPULATED]],1,0)),"")</f>
        <v/>
      </c>
      <c r="C143" s="94">
        <f>ROW()-ROW(TBL_QUAL_RENTROLL_UNITS[[#Headers],[ROW_ID]])</f>
        <v>134</v>
      </c>
      <c r="D143" s="82"/>
      <c r="E143" s="39"/>
      <c r="F143" s="33"/>
      <c r="G143" s="84" t="str">
        <f>IFERROR(INDEX(TBL_CIPDRFRESI_LOANPOOL[QUAL_MRA_RAC],MATCH(TBL_QUAL_RENTROLL_UNITS[[#This Row],[RENTROLL_LOAN_ID_PROP_ADDR]],TBL_CIPDRFRESI_LOANPOOL[LOAN_ID_PROP_ADDR],0)),"")</f>
        <v/>
      </c>
      <c r="H1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3" s="36" t="b">
        <f>CONCATENATE(TBL_QUAL_RENTROLL_UNITS[[#This Row],[RENTROLL_LOAN_ID_PROP_ADDR]],TBL_QUAL_RENTROLL_UNITS[[#This Row],[RENTROLL_UNIT]],TBL_QUAL_RENTROLL_UNITS[[#This Row],[RENTROLL_AMOUNT]])&lt;&gt;""</f>
        <v>0</v>
      </c>
      <c r="J143" s="36" t="b">
        <f>AND(TBL_QUAL_RENTROLL_UNITS[[#This Row],[RENTROLL_LOAN_ID_PROP_ADDR]]&lt;&gt;"",TBL_QUAL_RENTROLL_UNITS[[#This Row],[RENTROLL_UNIT]]&lt;&gt;"",TBL_QUAL_RENTROLL_UNITS[[#This Row],[RENTROLL_AMOUNT]]&lt;&gt;"")</f>
        <v>0</v>
      </c>
      <c r="K143" s="36">
        <f>SUM(
IF(AND(TBL_QUAL_RENTROLL_UNITS[[#This Row],[RENTROLL_LOAN_ID_PROP_ADDR]]&lt;&gt;"",NOT(ISNUMBER(MATCH(TBL_QUAL_RENTROLL_UNITS[[#This Row],[RENTROLL_LOAN_ID_PROP_ADDR]],RANGE_LOOKUP_CIPDRF_LOANLIST,0)))),1,0)
)</f>
        <v>0</v>
      </c>
    </row>
    <row r="144" spans="2:11" ht="20.100000000000001" customHeight="1" x14ac:dyDescent="0.25">
      <c r="B144" s="25" t="str">
        <f>IF(TBL_QUAL_RENTROLL_UNITS[[#This Row],[RECORD_STARTED]],IF(TBL_QUAL_RENTROLL_UNITS[[#This Row],[ERROR_COUNT]]&gt;0,-1,IF(TBL_QUAL_RENTROLL_UNITS[[#This Row],[REQ_FIELDS_POPULATED]],1,0)),"")</f>
        <v/>
      </c>
      <c r="C144" s="94">
        <f>ROW()-ROW(TBL_QUAL_RENTROLL_UNITS[[#Headers],[ROW_ID]])</f>
        <v>135</v>
      </c>
      <c r="D144" s="82"/>
      <c r="E144" s="39"/>
      <c r="F144" s="33"/>
      <c r="G144" s="84" t="str">
        <f>IFERROR(INDEX(TBL_CIPDRFRESI_LOANPOOL[QUAL_MRA_RAC],MATCH(TBL_QUAL_RENTROLL_UNITS[[#This Row],[RENTROLL_LOAN_ID_PROP_ADDR]],TBL_CIPDRFRESI_LOANPOOL[LOAN_ID_PROP_ADDR],0)),"")</f>
        <v/>
      </c>
      <c r="H1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4" s="36" t="b">
        <f>CONCATENATE(TBL_QUAL_RENTROLL_UNITS[[#This Row],[RENTROLL_LOAN_ID_PROP_ADDR]],TBL_QUAL_RENTROLL_UNITS[[#This Row],[RENTROLL_UNIT]],TBL_QUAL_RENTROLL_UNITS[[#This Row],[RENTROLL_AMOUNT]])&lt;&gt;""</f>
        <v>0</v>
      </c>
      <c r="J144" s="36" t="b">
        <f>AND(TBL_QUAL_RENTROLL_UNITS[[#This Row],[RENTROLL_LOAN_ID_PROP_ADDR]]&lt;&gt;"",TBL_QUAL_RENTROLL_UNITS[[#This Row],[RENTROLL_UNIT]]&lt;&gt;"",TBL_QUAL_RENTROLL_UNITS[[#This Row],[RENTROLL_AMOUNT]]&lt;&gt;"")</f>
        <v>0</v>
      </c>
      <c r="K144" s="36">
        <f>SUM(
IF(AND(TBL_QUAL_RENTROLL_UNITS[[#This Row],[RENTROLL_LOAN_ID_PROP_ADDR]]&lt;&gt;"",NOT(ISNUMBER(MATCH(TBL_QUAL_RENTROLL_UNITS[[#This Row],[RENTROLL_LOAN_ID_PROP_ADDR]],RANGE_LOOKUP_CIPDRF_LOANLIST,0)))),1,0)
)</f>
        <v>0</v>
      </c>
    </row>
    <row r="145" spans="2:11" ht="20.100000000000001" customHeight="1" x14ac:dyDescent="0.25">
      <c r="B145" s="25" t="str">
        <f>IF(TBL_QUAL_RENTROLL_UNITS[[#This Row],[RECORD_STARTED]],IF(TBL_QUAL_RENTROLL_UNITS[[#This Row],[ERROR_COUNT]]&gt;0,-1,IF(TBL_QUAL_RENTROLL_UNITS[[#This Row],[REQ_FIELDS_POPULATED]],1,0)),"")</f>
        <v/>
      </c>
      <c r="C145" s="94">
        <f>ROW()-ROW(TBL_QUAL_RENTROLL_UNITS[[#Headers],[ROW_ID]])</f>
        <v>136</v>
      </c>
      <c r="D145" s="82"/>
      <c r="E145" s="39"/>
      <c r="F145" s="33"/>
      <c r="G145" s="84" t="str">
        <f>IFERROR(INDEX(TBL_CIPDRFRESI_LOANPOOL[QUAL_MRA_RAC],MATCH(TBL_QUAL_RENTROLL_UNITS[[#This Row],[RENTROLL_LOAN_ID_PROP_ADDR]],TBL_CIPDRFRESI_LOANPOOL[LOAN_ID_PROP_ADDR],0)),"")</f>
        <v/>
      </c>
      <c r="H1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5" s="36" t="b">
        <f>CONCATENATE(TBL_QUAL_RENTROLL_UNITS[[#This Row],[RENTROLL_LOAN_ID_PROP_ADDR]],TBL_QUAL_RENTROLL_UNITS[[#This Row],[RENTROLL_UNIT]],TBL_QUAL_RENTROLL_UNITS[[#This Row],[RENTROLL_AMOUNT]])&lt;&gt;""</f>
        <v>0</v>
      </c>
      <c r="J145" s="36" t="b">
        <f>AND(TBL_QUAL_RENTROLL_UNITS[[#This Row],[RENTROLL_LOAN_ID_PROP_ADDR]]&lt;&gt;"",TBL_QUAL_RENTROLL_UNITS[[#This Row],[RENTROLL_UNIT]]&lt;&gt;"",TBL_QUAL_RENTROLL_UNITS[[#This Row],[RENTROLL_AMOUNT]]&lt;&gt;"")</f>
        <v>0</v>
      </c>
      <c r="K145" s="36">
        <f>SUM(
IF(AND(TBL_QUAL_RENTROLL_UNITS[[#This Row],[RENTROLL_LOAN_ID_PROP_ADDR]]&lt;&gt;"",NOT(ISNUMBER(MATCH(TBL_QUAL_RENTROLL_UNITS[[#This Row],[RENTROLL_LOAN_ID_PROP_ADDR]],RANGE_LOOKUP_CIPDRF_LOANLIST,0)))),1,0)
)</f>
        <v>0</v>
      </c>
    </row>
    <row r="146" spans="2:11" ht="20.100000000000001" customHeight="1" x14ac:dyDescent="0.25">
      <c r="B146" s="25" t="str">
        <f>IF(TBL_QUAL_RENTROLL_UNITS[[#This Row],[RECORD_STARTED]],IF(TBL_QUAL_RENTROLL_UNITS[[#This Row],[ERROR_COUNT]]&gt;0,-1,IF(TBL_QUAL_RENTROLL_UNITS[[#This Row],[REQ_FIELDS_POPULATED]],1,0)),"")</f>
        <v/>
      </c>
      <c r="C146" s="94">
        <f>ROW()-ROW(TBL_QUAL_RENTROLL_UNITS[[#Headers],[ROW_ID]])</f>
        <v>137</v>
      </c>
      <c r="D146" s="82"/>
      <c r="E146" s="39"/>
      <c r="F146" s="33"/>
      <c r="G146" s="84" t="str">
        <f>IFERROR(INDEX(TBL_CIPDRFRESI_LOANPOOL[QUAL_MRA_RAC],MATCH(TBL_QUAL_RENTROLL_UNITS[[#This Row],[RENTROLL_LOAN_ID_PROP_ADDR]],TBL_CIPDRFRESI_LOANPOOL[LOAN_ID_PROP_ADDR],0)),"")</f>
        <v/>
      </c>
      <c r="H1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6" s="36" t="b">
        <f>CONCATENATE(TBL_QUAL_RENTROLL_UNITS[[#This Row],[RENTROLL_LOAN_ID_PROP_ADDR]],TBL_QUAL_RENTROLL_UNITS[[#This Row],[RENTROLL_UNIT]],TBL_QUAL_RENTROLL_UNITS[[#This Row],[RENTROLL_AMOUNT]])&lt;&gt;""</f>
        <v>0</v>
      </c>
      <c r="J146" s="36" t="b">
        <f>AND(TBL_QUAL_RENTROLL_UNITS[[#This Row],[RENTROLL_LOAN_ID_PROP_ADDR]]&lt;&gt;"",TBL_QUAL_RENTROLL_UNITS[[#This Row],[RENTROLL_UNIT]]&lt;&gt;"",TBL_QUAL_RENTROLL_UNITS[[#This Row],[RENTROLL_AMOUNT]]&lt;&gt;"")</f>
        <v>0</v>
      </c>
      <c r="K146" s="36">
        <f>SUM(
IF(AND(TBL_QUAL_RENTROLL_UNITS[[#This Row],[RENTROLL_LOAN_ID_PROP_ADDR]]&lt;&gt;"",NOT(ISNUMBER(MATCH(TBL_QUAL_RENTROLL_UNITS[[#This Row],[RENTROLL_LOAN_ID_PROP_ADDR]],RANGE_LOOKUP_CIPDRF_LOANLIST,0)))),1,0)
)</f>
        <v>0</v>
      </c>
    </row>
    <row r="147" spans="2:11" ht="20.100000000000001" customHeight="1" x14ac:dyDescent="0.25">
      <c r="B147" s="25" t="str">
        <f>IF(TBL_QUAL_RENTROLL_UNITS[[#This Row],[RECORD_STARTED]],IF(TBL_QUAL_RENTROLL_UNITS[[#This Row],[ERROR_COUNT]]&gt;0,-1,IF(TBL_QUAL_RENTROLL_UNITS[[#This Row],[REQ_FIELDS_POPULATED]],1,0)),"")</f>
        <v/>
      </c>
      <c r="C147" s="94">
        <f>ROW()-ROW(TBL_QUAL_RENTROLL_UNITS[[#Headers],[ROW_ID]])</f>
        <v>138</v>
      </c>
      <c r="D147" s="82"/>
      <c r="E147" s="39"/>
      <c r="F147" s="33"/>
      <c r="G147" s="84" t="str">
        <f>IFERROR(INDEX(TBL_CIPDRFRESI_LOANPOOL[QUAL_MRA_RAC],MATCH(TBL_QUAL_RENTROLL_UNITS[[#This Row],[RENTROLL_LOAN_ID_PROP_ADDR]],TBL_CIPDRFRESI_LOANPOOL[LOAN_ID_PROP_ADDR],0)),"")</f>
        <v/>
      </c>
      <c r="H1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7" s="36" t="b">
        <f>CONCATENATE(TBL_QUAL_RENTROLL_UNITS[[#This Row],[RENTROLL_LOAN_ID_PROP_ADDR]],TBL_QUAL_RENTROLL_UNITS[[#This Row],[RENTROLL_UNIT]],TBL_QUAL_RENTROLL_UNITS[[#This Row],[RENTROLL_AMOUNT]])&lt;&gt;""</f>
        <v>0</v>
      </c>
      <c r="J147" s="36" t="b">
        <f>AND(TBL_QUAL_RENTROLL_UNITS[[#This Row],[RENTROLL_LOAN_ID_PROP_ADDR]]&lt;&gt;"",TBL_QUAL_RENTROLL_UNITS[[#This Row],[RENTROLL_UNIT]]&lt;&gt;"",TBL_QUAL_RENTROLL_UNITS[[#This Row],[RENTROLL_AMOUNT]]&lt;&gt;"")</f>
        <v>0</v>
      </c>
      <c r="K147" s="36">
        <f>SUM(
IF(AND(TBL_QUAL_RENTROLL_UNITS[[#This Row],[RENTROLL_LOAN_ID_PROP_ADDR]]&lt;&gt;"",NOT(ISNUMBER(MATCH(TBL_QUAL_RENTROLL_UNITS[[#This Row],[RENTROLL_LOAN_ID_PROP_ADDR]],RANGE_LOOKUP_CIPDRF_LOANLIST,0)))),1,0)
)</f>
        <v>0</v>
      </c>
    </row>
    <row r="148" spans="2:11" ht="20.100000000000001" customHeight="1" x14ac:dyDescent="0.25">
      <c r="B148" s="25" t="str">
        <f>IF(TBL_QUAL_RENTROLL_UNITS[[#This Row],[RECORD_STARTED]],IF(TBL_QUAL_RENTROLL_UNITS[[#This Row],[ERROR_COUNT]]&gt;0,-1,IF(TBL_QUAL_RENTROLL_UNITS[[#This Row],[REQ_FIELDS_POPULATED]],1,0)),"")</f>
        <v/>
      </c>
      <c r="C148" s="94">
        <f>ROW()-ROW(TBL_QUAL_RENTROLL_UNITS[[#Headers],[ROW_ID]])</f>
        <v>139</v>
      </c>
      <c r="D148" s="82"/>
      <c r="E148" s="39"/>
      <c r="F148" s="33"/>
      <c r="G148" s="84" t="str">
        <f>IFERROR(INDEX(TBL_CIPDRFRESI_LOANPOOL[QUAL_MRA_RAC],MATCH(TBL_QUAL_RENTROLL_UNITS[[#This Row],[RENTROLL_LOAN_ID_PROP_ADDR]],TBL_CIPDRFRESI_LOANPOOL[LOAN_ID_PROP_ADDR],0)),"")</f>
        <v/>
      </c>
      <c r="H1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8" s="36" t="b">
        <f>CONCATENATE(TBL_QUAL_RENTROLL_UNITS[[#This Row],[RENTROLL_LOAN_ID_PROP_ADDR]],TBL_QUAL_RENTROLL_UNITS[[#This Row],[RENTROLL_UNIT]],TBL_QUAL_RENTROLL_UNITS[[#This Row],[RENTROLL_AMOUNT]])&lt;&gt;""</f>
        <v>0</v>
      </c>
      <c r="J148" s="36" t="b">
        <f>AND(TBL_QUAL_RENTROLL_UNITS[[#This Row],[RENTROLL_LOAN_ID_PROP_ADDR]]&lt;&gt;"",TBL_QUAL_RENTROLL_UNITS[[#This Row],[RENTROLL_UNIT]]&lt;&gt;"",TBL_QUAL_RENTROLL_UNITS[[#This Row],[RENTROLL_AMOUNT]]&lt;&gt;"")</f>
        <v>0</v>
      </c>
      <c r="K148" s="36">
        <f>SUM(
IF(AND(TBL_QUAL_RENTROLL_UNITS[[#This Row],[RENTROLL_LOAN_ID_PROP_ADDR]]&lt;&gt;"",NOT(ISNUMBER(MATCH(TBL_QUAL_RENTROLL_UNITS[[#This Row],[RENTROLL_LOAN_ID_PROP_ADDR]],RANGE_LOOKUP_CIPDRF_LOANLIST,0)))),1,0)
)</f>
        <v>0</v>
      </c>
    </row>
    <row r="149" spans="2:11" ht="20.100000000000001" customHeight="1" x14ac:dyDescent="0.25">
      <c r="B149" s="25" t="str">
        <f>IF(TBL_QUAL_RENTROLL_UNITS[[#This Row],[RECORD_STARTED]],IF(TBL_QUAL_RENTROLL_UNITS[[#This Row],[ERROR_COUNT]]&gt;0,-1,IF(TBL_QUAL_RENTROLL_UNITS[[#This Row],[REQ_FIELDS_POPULATED]],1,0)),"")</f>
        <v/>
      </c>
      <c r="C149" s="94">
        <f>ROW()-ROW(TBL_QUAL_RENTROLL_UNITS[[#Headers],[ROW_ID]])</f>
        <v>140</v>
      </c>
      <c r="D149" s="82"/>
      <c r="E149" s="39"/>
      <c r="F149" s="33"/>
      <c r="G149" s="84" t="str">
        <f>IFERROR(INDEX(TBL_CIPDRFRESI_LOANPOOL[QUAL_MRA_RAC],MATCH(TBL_QUAL_RENTROLL_UNITS[[#This Row],[RENTROLL_LOAN_ID_PROP_ADDR]],TBL_CIPDRFRESI_LOANPOOL[LOAN_ID_PROP_ADDR],0)),"")</f>
        <v/>
      </c>
      <c r="H1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9" s="36" t="b">
        <f>CONCATENATE(TBL_QUAL_RENTROLL_UNITS[[#This Row],[RENTROLL_LOAN_ID_PROP_ADDR]],TBL_QUAL_RENTROLL_UNITS[[#This Row],[RENTROLL_UNIT]],TBL_QUAL_RENTROLL_UNITS[[#This Row],[RENTROLL_AMOUNT]])&lt;&gt;""</f>
        <v>0</v>
      </c>
      <c r="J149" s="36" t="b">
        <f>AND(TBL_QUAL_RENTROLL_UNITS[[#This Row],[RENTROLL_LOAN_ID_PROP_ADDR]]&lt;&gt;"",TBL_QUAL_RENTROLL_UNITS[[#This Row],[RENTROLL_UNIT]]&lt;&gt;"",TBL_QUAL_RENTROLL_UNITS[[#This Row],[RENTROLL_AMOUNT]]&lt;&gt;"")</f>
        <v>0</v>
      </c>
      <c r="K149" s="36">
        <f>SUM(
IF(AND(TBL_QUAL_RENTROLL_UNITS[[#This Row],[RENTROLL_LOAN_ID_PROP_ADDR]]&lt;&gt;"",NOT(ISNUMBER(MATCH(TBL_QUAL_RENTROLL_UNITS[[#This Row],[RENTROLL_LOAN_ID_PROP_ADDR]],RANGE_LOOKUP_CIPDRF_LOANLIST,0)))),1,0)
)</f>
        <v>0</v>
      </c>
    </row>
    <row r="150" spans="2:11" ht="20.100000000000001" customHeight="1" x14ac:dyDescent="0.25">
      <c r="B150" s="25" t="str">
        <f>IF(TBL_QUAL_RENTROLL_UNITS[[#This Row],[RECORD_STARTED]],IF(TBL_QUAL_RENTROLL_UNITS[[#This Row],[ERROR_COUNT]]&gt;0,-1,IF(TBL_QUAL_RENTROLL_UNITS[[#This Row],[REQ_FIELDS_POPULATED]],1,0)),"")</f>
        <v/>
      </c>
      <c r="C150" s="94">
        <f>ROW()-ROW(TBL_QUAL_RENTROLL_UNITS[[#Headers],[ROW_ID]])</f>
        <v>141</v>
      </c>
      <c r="D150" s="82"/>
      <c r="E150" s="39"/>
      <c r="F150" s="33"/>
      <c r="G150" s="84" t="str">
        <f>IFERROR(INDEX(TBL_CIPDRFRESI_LOANPOOL[QUAL_MRA_RAC],MATCH(TBL_QUAL_RENTROLL_UNITS[[#This Row],[RENTROLL_LOAN_ID_PROP_ADDR]],TBL_CIPDRFRESI_LOANPOOL[LOAN_ID_PROP_ADDR],0)),"")</f>
        <v/>
      </c>
      <c r="H1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0" s="36" t="b">
        <f>CONCATENATE(TBL_QUAL_RENTROLL_UNITS[[#This Row],[RENTROLL_LOAN_ID_PROP_ADDR]],TBL_QUAL_RENTROLL_UNITS[[#This Row],[RENTROLL_UNIT]],TBL_QUAL_RENTROLL_UNITS[[#This Row],[RENTROLL_AMOUNT]])&lt;&gt;""</f>
        <v>0</v>
      </c>
      <c r="J150" s="36" t="b">
        <f>AND(TBL_QUAL_RENTROLL_UNITS[[#This Row],[RENTROLL_LOAN_ID_PROP_ADDR]]&lt;&gt;"",TBL_QUAL_RENTROLL_UNITS[[#This Row],[RENTROLL_UNIT]]&lt;&gt;"",TBL_QUAL_RENTROLL_UNITS[[#This Row],[RENTROLL_AMOUNT]]&lt;&gt;"")</f>
        <v>0</v>
      </c>
      <c r="K150" s="36">
        <f>SUM(
IF(AND(TBL_QUAL_RENTROLL_UNITS[[#This Row],[RENTROLL_LOAN_ID_PROP_ADDR]]&lt;&gt;"",NOT(ISNUMBER(MATCH(TBL_QUAL_RENTROLL_UNITS[[#This Row],[RENTROLL_LOAN_ID_PROP_ADDR]],RANGE_LOOKUP_CIPDRF_LOANLIST,0)))),1,0)
)</f>
        <v>0</v>
      </c>
    </row>
    <row r="151" spans="2:11" ht="20.100000000000001" customHeight="1" x14ac:dyDescent="0.25">
      <c r="B151" s="25" t="str">
        <f>IF(TBL_QUAL_RENTROLL_UNITS[[#This Row],[RECORD_STARTED]],IF(TBL_QUAL_RENTROLL_UNITS[[#This Row],[ERROR_COUNT]]&gt;0,-1,IF(TBL_QUAL_RENTROLL_UNITS[[#This Row],[REQ_FIELDS_POPULATED]],1,0)),"")</f>
        <v/>
      </c>
      <c r="C151" s="94">
        <f>ROW()-ROW(TBL_QUAL_RENTROLL_UNITS[[#Headers],[ROW_ID]])</f>
        <v>142</v>
      </c>
      <c r="D151" s="82"/>
      <c r="E151" s="39"/>
      <c r="F151" s="33"/>
      <c r="G151" s="84" t="str">
        <f>IFERROR(INDEX(TBL_CIPDRFRESI_LOANPOOL[QUAL_MRA_RAC],MATCH(TBL_QUAL_RENTROLL_UNITS[[#This Row],[RENTROLL_LOAN_ID_PROP_ADDR]],TBL_CIPDRFRESI_LOANPOOL[LOAN_ID_PROP_ADDR],0)),"")</f>
        <v/>
      </c>
      <c r="H1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1" s="36" t="b">
        <f>CONCATENATE(TBL_QUAL_RENTROLL_UNITS[[#This Row],[RENTROLL_LOAN_ID_PROP_ADDR]],TBL_QUAL_RENTROLL_UNITS[[#This Row],[RENTROLL_UNIT]],TBL_QUAL_RENTROLL_UNITS[[#This Row],[RENTROLL_AMOUNT]])&lt;&gt;""</f>
        <v>0</v>
      </c>
      <c r="J151" s="36" t="b">
        <f>AND(TBL_QUAL_RENTROLL_UNITS[[#This Row],[RENTROLL_LOAN_ID_PROP_ADDR]]&lt;&gt;"",TBL_QUAL_RENTROLL_UNITS[[#This Row],[RENTROLL_UNIT]]&lt;&gt;"",TBL_QUAL_RENTROLL_UNITS[[#This Row],[RENTROLL_AMOUNT]]&lt;&gt;"")</f>
        <v>0</v>
      </c>
      <c r="K151" s="36">
        <f>SUM(
IF(AND(TBL_QUAL_RENTROLL_UNITS[[#This Row],[RENTROLL_LOAN_ID_PROP_ADDR]]&lt;&gt;"",NOT(ISNUMBER(MATCH(TBL_QUAL_RENTROLL_UNITS[[#This Row],[RENTROLL_LOAN_ID_PROP_ADDR]],RANGE_LOOKUP_CIPDRF_LOANLIST,0)))),1,0)
)</f>
        <v>0</v>
      </c>
    </row>
    <row r="152" spans="2:11" ht="20.100000000000001" customHeight="1" x14ac:dyDescent="0.25">
      <c r="B152" s="25" t="str">
        <f>IF(TBL_QUAL_RENTROLL_UNITS[[#This Row],[RECORD_STARTED]],IF(TBL_QUAL_RENTROLL_UNITS[[#This Row],[ERROR_COUNT]]&gt;0,-1,IF(TBL_QUAL_RENTROLL_UNITS[[#This Row],[REQ_FIELDS_POPULATED]],1,0)),"")</f>
        <v/>
      </c>
      <c r="C152" s="94">
        <f>ROW()-ROW(TBL_QUAL_RENTROLL_UNITS[[#Headers],[ROW_ID]])</f>
        <v>143</v>
      </c>
      <c r="D152" s="82"/>
      <c r="E152" s="39"/>
      <c r="F152" s="33"/>
      <c r="G152" s="84" t="str">
        <f>IFERROR(INDEX(TBL_CIPDRFRESI_LOANPOOL[QUAL_MRA_RAC],MATCH(TBL_QUAL_RENTROLL_UNITS[[#This Row],[RENTROLL_LOAN_ID_PROP_ADDR]],TBL_CIPDRFRESI_LOANPOOL[LOAN_ID_PROP_ADDR],0)),"")</f>
        <v/>
      </c>
      <c r="H1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2" s="36" t="b">
        <f>CONCATENATE(TBL_QUAL_RENTROLL_UNITS[[#This Row],[RENTROLL_LOAN_ID_PROP_ADDR]],TBL_QUAL_RENTROLL_UNITS[[#This Row],[RENTROLL_UNIT]],TBL_QUAL_RENTROLL_UNITS[[#This Row],[RENTROLL_AMOUNT]])&lt;&gt;""</f>
        <v>0</v>
      </c>
      <c r="J152" s="36" t="b">
        <f>AND(TBL_QUAL_RENTROLL_UNITS[[#This Row],[RENTROLL_LOAN_ID_PROP_ADDR]]&lt;&gt;"",TBL_QUAL_RENTROLL_UNITS[[#This Row],[RENTROLL_UNIT]]&lt;&gt;"",TBL_QUAL_RENTROLL_UNITS[[#This Row],[RENTROLL_AMOUNT]]&lt;&gt;"")</f>
        <v>0</v>
      </c>
      <c r="K152" s="36">
        <f>SUM(
IF(AND(TBL_QUAL_RENTROLL_UNITS[[#This Row],[RENTROLL_LOAN_ID_PROP_ADDR]]&lt;&gt;"",NOT(ISNUMBER(MATCH(TBL_QUAL_RENTROLL_UNITS[[#This Row],[RENTROLL_LOAN_ID_PROP_ADDR]],RANGE_LOOKUP_CIPDRF_LOANLIST,0)))),1,0)
)</f>
        <v>0</v>
      </c>
    </row>
    <row r="153" spans="2:11" ht="20.100000000000001" customHeight="1" x14ac:dyDescent="0.25">
      <c r="B153" s="25" t="str">
        <f>IF(TBL_QUAL_RENTROLL_UNITS[[#This Row],[RECORD_STARTED]],IF(TBL_QUAL_RENTROLL_UNITS[[#This Row],[ERROR_COUNT]]&gt;0,-1,IF(TBL_QUAL_RENTROLL_UNITS[[#This Row],[REQ_FIELDS_POPULATED]],1,0)),"")</f>
        <v/>
      </c>
      <c r="C153" s="94">
        <f>ROW()-ROW(TBL_QUAL_RENTROLL_UNITS[[#Headers],[ROW_ID]])</f>
        <v>144</v>
      </c>
      <c r="D153" s="82"/>
      <c r="E153" s="39"/>
      <c r="F153" s="33"/>
      <c r="G153" s="84" t="str">
        <f>IFERROR(INDEX(TBL_CIPDRFRESI_LOANPOOL[QUAL_MRA_RAC],MATCH(TBL_QUAL_RENTROLL_UNITS[[#This Row],[RENTROLL_LOAN_ID_PROP_ADDR]],TBL_CIPDRFRESI_LOANPOOL[LOAN_ID_PROP_ADDR],0)),"")</f>
        <v/>
      </c>
      <c r="H1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3" s="36" t="b">
        <f>CONCATENATE(TBL_QUAL_RENTROLL_UNITS[[#This Row],[RENTROLL_LOAN_ID_PROP_ADDR]],TBL_QUAL_RENTROLL_UNITS[[#This Row],[RENTROLL_UNIT]],TBL_QUAL_RENTROLL_UNITS[[#This Row],[RENTROLL_AMOUNT]])&lt;&gt;""</f>
        <v>0</v>
      </c>
      <c r="J153" s="36" t="b">
        <f>AND(TBL_QUAL_RENTROLL_UNITS[[#This Row],[RENTROLL_LOAN_ID_PROP_ADDR]]&lt;&gt;"",TBL_QUAL_RENTROLL_UNITS[[#This Row],[RENTROLL_UNIT]]&lt;&gt;"",TBL_QUAL_RENTROLL_UNITS[[#This Row],[RENTROLL_AMOUNT]]&lt;&gt;"")</f>
        <v>0</v>
      </c>
      <c r="K153" s="36">
        <f>SUM(
IF(AND(TBL_QUAL_RENTROLL_UNITS[[#This Row],[RENTROLL_LOAN_ID_PROP_ADDR]]&lt;&gt;"",NOT(ISNUMBER(MATCH(TBL_QUAL_RENTROLL_UNITS[[#This Row],[RENTROLL_LOAN_ID_PROP_ADDR]],RANGE_LOOKUP_CIPDRF_LOANLIST,0)))),1,0)
)</f>
        <v>0</v>
      </c>
    </row>
    <row r="154" spans="2:11" ht="20.100000000000001" customHeight="1" x14ac:dyDescent="0.25">
      <c r="B154" s="25" t="str">
        <f>IF(TBL_QUAL_RENTROLL_UNITS[[#This Row],[RECORD_STARTED]],IF(TBL_QUAL_RENTROLL_UNITS[[#This Row],[ERROR_COUNT]]&gt;0,-1,IF(TBL_QUAL_RENTROLL_UNITS[[#This Row],[REQ_FIELDS_POPULATED]],1,0)),"")</f>
        <v/>
      </c>
      <c r="C154" s="94">
        <f>ROW()-ROW(TBL_QUAL_RENTROLL_UNITS[[#Headers],[ROW_ID]])</f>
        <v>145</v>
      </c>
      <c r="D154" s="82"/>
      <c r="E154" s="39"/>
      <c r="F154" s="33"/>
      <c r="G154" s="84" t="str">
        <f>IFERROR(INDEX(TBL_CIPDRFRESI_LOANPOOL[QUAL_MRA_RAC],MATCH(TBL_QUAL_RENTROLL_UNITS[[#This Row],[RENTROLL_LOAN_ID_PROP_ADDR]],TBL_CIPDRFRESI_LOANPOOL[LOAN_ID_PROP_ADDR],0)),"")</f>
        <v/>
      </c>
      <c r="H1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4" s="36" t="b">
        <f>CONCATENATE(TBL_QUAL_RENTROLL_UNITS[[#This Row],[RENTROLL_LOAN_ID_PROP_ADDR]],TBL_QUAL_RENTROLL_UNITS[[#This Row],[RENTROLL_UNIT]],TBL_QUAL_RENTROLL_UNITS[[#This Row],[RENTROLL_AMOUNT]])&lt;&gt;""</f>
        <v>0</v>
      </c>
      <c r="J154" s="36" t="b">
        <f>AND(TBL_QUAL_RENTROLL_UNITS[[#This Row],[RENTROLL_LOAN_ID_PROP_ADDR]]&lt;&gt;"",TBL_QUAL_RENTROLL_UNITS[[#This Row],[RENTROLL_UNIT]]&lt;&gt;"",TBL_QUAL_RENTROLL_UNITS[[#This Row],[RENTROLL_AMOUNT]]&lt;&gt;"")</f>
        <v>0</v>
      </c>
      <c r="K154" s="36">
        <f>SUM(
IF(AND(TBL_QUAL_RENTROLL_UNITS[[#This Row],[RENTROLL_LOAN_ID_PROP_ADDR]]&lt;&gt;"",NOT(ISNUMBER(MATCH(TBL_QUAL_RENTROLL_UNITS[[#This Row],[RENTROLL_LOAN_ID_PROP_ADDR]],RANGE_LOOKUP_CIPDRF_LOANLIST,0)))),1,0)
)</f>
        <v>0</v>
      </c>
    </row>
    <row r="155" spans="2:11" ht="20.100000000000001" customHeight="1" x14ac:dyDescent="0.25">
      <c r="B155" s="25" t="str">
        <f>IF(TBL_QUAL_RENTROLL_UNITS[[#This Row],[RECORD_STARTED]],IF(TBL_QUAL_RENTROLL_UNITS[[#This Row],[ERROR_COUNT]]&gt;0,-1,IF(TBL_QUAL_RENTROLL_UNITS[[#This Row],[REQ_FIELDS_POPULATED]],1,0)),"")</f>
        <v/>
      </c>
      <c r="C155" s="94">
        <f>ROW()-ROW(TBL_QUAL_RENTROLL_UNITS[[#Headers],[ROW_ID]])</f>
        <v>146</v>
      </c>
      <c r="D155" s="82"/>
      <c r="E155" s="39"/>
      <c r="F155" s="33"/>
      <c r="G155" s="84" t="str">
        <f>IFERROR(INDEX(TBL_CIPDRFRESI_LOANPOOL[QUAL_MRA_RAC],MATCH(TBL_QUAL_RENTROLL_UNITS[[#This Row],[RENTROLL_LOAN_ID_PROP_ADDR]],TBL_CIPDRFRESI_LOANPOOL[LOAN_ID_PROP_ADDR],0)),"")</f>
        <v/>
      </c>
      <c r="H1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5" s="36" t="b">
        <f>CONCATENATE(TBL_QUAL_RENTROLL_UNITS[[#This Row],[RENTROLL_LOAN_ID_PROP_ADDR]],TBL_QUAL_RENTROLL_UNITS[[#This Row],[RENTROLL_UNIT]],TBL_QUAL_RENTROLL_UNITS[[#This Row],[RENTROLL_AMOUNT]])&lt;&gt;""</f>
        <v>0</v>
      </c>
      <c r="J155" s="36" t="b">
        <f>AND(TBL_QUAL_RENTROLL_UNITS[[#This Row],[RENTROLL_LOAN_ID_PROP_ADDR]]&lt;&gt;"",TBL_QUAL_RENTROLL_UNITS[[#This Row],[RENTROLL_UNIT]]&lt;&gt;"",TBL_QUAL_RENTROLL_UNITS[[#This Row],[RENTROLL_AMOUNT]]&lt;&gt;"")</f>
        <v>0</v>
      </c>
      <c r="K155" s="36">
        <f>SUM(
IF(AND(TBL_QUAL_RENTROLL_UNITS[[#This Row],[RENTROLL_LOAN_ID_PROP_ADDR]]&lt;&gt;"",NOT(ISNUMBER(MATCH(TBL_QUAL_RENTROLL_UNITS[[#This Row],[RENTROLL_LOAN_ID_PROP_ADDR]],RANGE_LOOKUP_CIPDRF_LOANLIST,0)))),1,0)
)</f>
        <v>0</v>
      </c>
    </row>
    <row r="156" spans="2:11" ht="20.100000000000001" customHeight="1" x14ac:dyDescent="0.25">
      <c r="B156" s="25" t="str">
        <f>IF(TBL_QUAL_RENTROLL_UNITS[[#This Row],[RECORD_STARTED]],IF(TBL_QUAL_RENTROLL_UNITS[[#This Row],[ERROR_COUNT]]&gt;0,-1,IF(TBL_QUAL_RENTROLL_UNITS[[#This Row],[REQ_FIELDS_POPULATED]],1,0)),"")</f>
        <v/>
      </c>
      <c r="C156" s="94">
        <f>ROW()-ROW(TBL_QUAL_RENTROLL_UNITS[[#Headers],[ROW_ID]])</f>
        <v>147</v>
      </c>
      <c r="D156" s="82"/>
      <c r="E156" s="39"/>
      <c r="F156" s="33"/>
      <c r="G156" s="84" t="str">
        <f>IFERROR(INDEX(TBL_CIPDRFRESI_LOANPOOL[QUAL_MRA_RAC],MATCH(TBL_QUAL_RENTROLL_UNITS[[#This Row],[RENTROLL_LOAN_ID_PROP_ADDR]],TBL_CIPDRFRESI_LOANPOOL[LOAN_ID_PROP_ADDR],0)),"")</f>
        <v/>
      </c>
      <c r="H1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6" s="36" t="b">
        <f>CONCATENATE(TBL_QUAL_RENTROLL_UNITS[[#This Row],[RENTROLL_LOAN_ID_PROP_ADDR]],TBL_QUAL_RENTROLL_UNITS[[#This Row],[RENTROLL_UNIT]],TBL_QUAL_RENTROLL_UNITS[[#This Row],[RENTROLL_AMOUNT]])&lt;&gt;""</f>
        <v>0</v>
      </c>
      <c r="J156" s="36" t="b">
        <f>AND(TBL_QUAL_RENTROLL_UNITS[[#This Row],[RENTROLL_LOAN_ID_PROP_ADDR]]&lt;&gt;"",TBL_QUAL_RENTROLL_UNITS[[#This Row],[RENTROLL_UNIT]]&lt;&gt;"",TBL_QUAL_RENTROLL_UNITS[[#This Row],[RENTROLL_AMOUNT]]&lt;&gt;"")</f>
        <v>0</v>
      </c>
      <c r="K156" s="36">
        <f>SUM(
IF(AND(TBL_QUAL_RENTROLL_UNITS[[#This Row],[RENTROLL_LOAN_ID_PROP_ADDR]]&lt;&gt;"",NOT(ISNUMBER(MATCH(TBL_QUAL_RENTROLL_UNITS[[#This Row],[RENTROLL_LOAN_ID_PROP_ADDR]],RANGE_LOOKUP_CIPDRF_LOANLIST,0)))),1,0)
)</f>
        <v>0</v>
      </c>
    </row>
    <row r="157" spans="2:11" ht="20.100000000000001" customHeight="1" x14ac:dyDescent="0.25">
      <c r="B157" s="25" t="str">
        <f>IF(TBL_QUAL_RENTROLL_UNITS[[#This Row],[RECORD_STARTED]],IF(TBL_QUAL_RENTROLL_UNITS[[#This Row],[ERROR_COUNT]]&gt;0,-1,IF(TBL_QUAL_RENTROLL_UNITS[[#This Row],[REQ_FIELDS_POPULATED]],1,0)),"")</f>
        <v/>
      </c>
      <c r="C157" s="94">
        <f>ROW()-ROW(TBL_QUAL_RENTROLL_UNITS[[#Headers],[ROW_ID]])</f>
        <v>148</v>
      </c>
      <c r="D157" s="82"/>
      <c r="E157" s="39"/>
      <c r="F157" s="33"/>
      <c r="G157" s="84" t="str">
        <f>IFERROR(INDEX(TBL_CIPDRFRESI_LOANPOOL[QUAL_MRA_RAC],MATCH(TBL_QUAL_RENTROLL_UNITS[[#This Row],[RENTROLL_LOAN_ID_PROP_ADDR]],TBL_CIPDRFRESI_LOANPOOL[LOAN_ID_PROP_ADDR],0)),"")</f>
        <v/>
      </c>
      <c r="H1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7" s="36" t="b">
        <f>CONCATENATE(TBL_QUAL_RENTROLL_UNITS[[#This Row],[RENTROLL_LOAN_ID_PROP_ADDR]],TBL_QUAL_RENTROLL_UNITS[[#This Row],[RENTROLL_UNIT]],TBL_QUAL_RENTROLL_UNITS[[#This Row],[RENTROLL_AMOUNT]])&lt;&gt;""</f>
        <v>0</v>
      </c>
      <c r="J157" s="36" t="b">
        <f>AND(TBL_QUAL_RENTROLL_UNITS[[#This Row],[RENTROLL_LOAN_ID_PROP_ADDR]]&lt;&gt;"",TBL_QUAL_RENTROLL_UNITS[[#This Row],[RENTROLL_UNIT]]&lt;&gt;"",TBL_QUAL_RENTROLL_UNITS[[#This Row],[RENTROLL_AMOUNT]]&lt;&gt;"")</f>
        <v>0</v>
      </c>
      <c r="K157" s="36">
        <f>SUM(
IF(AND(TBL_QUAL_RENTROLL_UNITS[[#This Row],[RENTROLL_LOAN_ID_PROP_ADDR]]&lt;&gt;"",NOT(ISNUMBER(MATCH(TBL_QUAL_RENTROLL_UNITS[[#This Row],[RENTROLL_LOAN_ID_PROP_ADDR]],RANGE_LOOKUP_CIPDRF_LOANLIST,0)))),1,0)
)</f>
        <v>0</v>
      </c>
    </row>
    <row r="158" spans="2:11" ht="20.100000000000001" customHeight="1" x14ac:dyDescent="0.25">
      <c r="B158" s="25" t="str">
        <f>IF(TBL_QUAL_RENTROLL_UNITS[[#This Row],[RECORD_STARTED]],IF(TBL_QUAL_RENTROLL_UNITS[[#This Row],[ERROR_COUNT]]&gt;0,-1,IF(TBL_QUAL_RENTROLL_UNITS[[#This Row],[REQ_FIELDS_POPULATED]],1,0)),"")</f>
        <v/>
      </c>
      <c r="C158" s="94">
        <f>ROW()-ROW(TBL_QUAL_RENTROLL_UNITS[[#Headers],[ROW_ID]])</f>
        <v>149</v>
      </c>
      <c r="D158" s="82"/>
      <c r="E158" s="39"/>
      <c r="F158" s="33"/>
      <c r="G158" s="84" t="str">
        <f>IFERROR(INDEX(TBL_CIPDRFRESI_LOANPOOL[QUAL_MRA_RAC],MATCH(TBL_QUAL_RENTROLL_UNITS[[#This Row],[RENTROLL_LOAN_ID_PROP_ADDR]],TBL_CIPDRFRESI_LOANPOOL[LOAN_ID_PROP_ADDR],0)),"")</f>
        <v/>
      </c>
      <c r="H1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8" s="36" t="b">
        <f>CONCATENATE(TBL_QUAL_RENTROLL_UNITS[[#This Row],[RENTROLL_LOAN_ID_PROP_ADDR]],TBL_QUAL_RENTROLL_UNITS[[#This Row],[RENTROLL_UNIT]],TBL_QUAL_RENTROLL_UNITS[[#This Row],[RENTROLL_AMOUNT]])&lt;&gt;""</f>
        <v>0</v>
      </c>
      <c r="J158" s="36" t="b">
        <f>AND(TBL_QUAL_RENTROLL_UNITS[[#This Row],[RENTROLL_LOAN_ID_PROP_ADDR]]&lt;&gt;"",TBL_QUAL_RENTROLL_UNITS[[#This Row],[RENTROLL_UNIT]]&lt;&gt;"",TBL_QUAL_RENTROLL_UNITS[[#This Row],[RENTROLL_AMOUNT]]&lt;&gt;"")</f>
        <v>0</v>
      </c>
      <c r="K158" s="36">
        <f>SUM(
IF(AND(TBL_QUAL_RENTROLL_UNITS[[#This Row],[RENTROLL_LOAN_ID_PROP_ADDR]]&lt;&gt;"",NOT(ISNUMBER(MATCH(TBL_QUAL_RENTROLL_UNITS[[#This Row],[RENTROLL_LOAN_ID_PROP_ADDR]],RANGE_LOOKUP_CIPDRF_LOANLIST,0)))),1,0)
)</f>
        <v>0</v>
      </c>
    </row>
    <row r="159" spans="2:11" ht="20.100000000000001" customHeight="1" x14ac:dyDescent="0.25">
      <c r="B159" s="25" t="str">
        <f>IF(TBL_QUAL_RENTROLL_UNITS[[#This Row],[RECORD_STARTED]],IF(TBL_QUAL_RENTROLL_UNITS[[#This Row],[ERROR_COUNT]]&gt;0,-1,IF(TBL_QUAL_RENTROLL_UNITS[[#This Row],[REQ_FIELDS_POPULATED]],1,0)),"")</f>
        <v/>
      </c>
      <c r="C159" s="94">
        <f>ROW()-ROW(TBL_QUAL_RENTROLL_UNITS[[#Headers],[ROW_ID]])</f>
        <v>150</v>
      </c>
      <c r="D159" s="82"/>
      <c r="E159" s="39"/>
      <c r="F159" s="33"/>
      <c r="G159" s="84" t="str">
        <f>IFERROR(INDEX(TBL_CIPDRFRESI_LOANPOOL[QUAL_MRA_RAC],MATCH(TBL_QUAL_RENTROLL_UNITS[[#This Row],[RENTROLL_LOAN_ID_PROP_ADDR]],TBL_CIPDRFRESI_LOANPOOL[LOAN_ID_PROP_ADDR],0)),"")</f>
        <v/>
      </c>
      <c r="H1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9" s="36" t="b">
        <f>CONCATENATE(TBL_QUAL_RENTROLL_UNITS[[#This Row],[RENTROLL_LOAN_ID_PROP_ADDR]],TBL_QUAL_RENTROLL_UNITS[[#This Row],[RENTROLL_UNIT]],TBL_QUAL_RENTROLL_UNITS[[#This Row],[RENTROLL_AMOUNT]])&lt;&gt;""</f>
        <v>0</v>
      </c>
      <c r="J159" s="36" t="b">
        <f>AND(TBL_QUAL_RENTROLL_UNITS[[#This Row],[RENTROLL_LOAN_ID_PROP_ADDR]]&lt;&gt;"",TBL_QUAL_RENTROLL_UNITS[[#This Row],[RENTROLL_UNIT]]&lt;&gt;"",TBL_QUAL_RENTROLL_UNITS[[#This Row],[RENTROLL_AMOUNT]]&lt;&gt;"")</f>
        <v>0</v>
      </c>
      <c r="K159" s="36">
        <f>SUM(
IF(AND(TBL_QUAL_RENTROLL_UNITS[[#This Row],[RENTROLL_LOAN_ID_PROP_ADDR]]&lt;&gt;"",NOT(ISNUMBER(MATCH(TBL_QUAL_RENTROLL_UNITS[[#This Row],[RENTROLL_LOAN_ID_PROP_ADDR]],RANGE_LOOKUP_CIPDRF_LOANLIST,0)))),1,0)
)</f>
        <v>0</v>
      </c>
    </row>
    <row r="160" spans="2:11" ht="20.100000000000001" customHeight="1" x14ac:dyDescent="0.25">
      <c r="B160" s="25" t="str">
        <f>IF(TBL_QUAL_RENTROLL_UNITS[[#This Row],[RECORD_STARTED]],IF(TBL_QUAL_RENTROLL_UNITS[[#This Row],[ERROR_COUNT]]&gt;0,-1,IF(TBL_QUAL_RENTROLL_UNITS[[#This Row],[REQ_FIELDS_POPULATED]],1,0)),"")</f>
        <v/>
      </c>
      <c r="C160" s="94">
        <f>ROW()-ROW(TBL_QUAL_RENTROLL_UNITS[[#Headers],[ROW_ID]])</f>
        <v>151</v>
      </c>
      <c r="D160" s="82"/>
      <c r="E160" s="39"/>
      <c r="F160" s="33"/>
      <c r="G160" s="84" t="str">
        <f>IFERROR(INDEX(TBL_CIPDRFRESI_LOANPOOL[QUAL_MRA_RAC],MATCH(TBL_QUAL_RENTROLL_UNITS[[#This Row],[RENTROLL_LOAN_ID_PROP_ADDR]],TBL_CIPDRFRESI_LOANPOOL[LOAN_ID_PROP_ADDR],0)),"")</f>
        <v/>
      </c>
      <c r="H1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0" s="36" t="b">
        <f>CONCATENATE(TBL_QUAL_RENTROLL_UNITS[[#This Row],[RENTROLL_LOAN_ID_PROP_ADDR]],TBL_QUAL_RENTROLL_UNITS[[#This Row],[RENTROLL_UNIT]],TBL_QUAL_RENTROLL_UNITS[[#This Row],[RENTROLL_AMOUNT]])&lt;&gt;""</f>
        <v>0</v>
      </c>
      <c r="J160" s="36" t="b">
        <f>AND(TBL_QUAL_RENTROLL_UNITS[[#This Row],[RENTROLL_LOAN_ID_PROP_ADDR]]&lt;&gt;"",TBL_QUAL_RENTROLL_UNITS[[#This Row],[RENTROLL_UNIT]]&lt;&gt;"",TBL_QUAL_RENTROLL_UNITS[[#This Row],[RENTROLL_AMOUNT]]&lt;&gt;"")</f>
        <v>0</v>
      </c>
      <c r="K160" s="36">
        <f>SUM(
IF(AND(TBL_QUAL_RENTROLL_UNITS[[#This Row],[RENTROLL_LOAN_ID_PROP_ADDR]]&lt;&gt;"",NOT(ISNUMBER(MATCH(TBL_QUAL_RENTROLL_UNITS[[#This Row],[RENTROLL_LOAN_ID_PROP_ADDR]],RANGE_LOOKUP_CIPDRF_LOANLIST,0)))),1,0)
)</f>
        <v>0</v>
      </c>
    </row>
    <row r="161" spans="2:11" ht="20.100000000000001" customHeight="1" x14ac:dyDescent="0.25">
      <c r="B161" s="25" t="str">
        <f>IF(TBL_QUAL_RENTROLL_UNITS[[#This Row],[RECORD_STARTED]],IF(TBL_QUAL_RENTROLL_UNITS[[#This Row],[ERROR_COUNT]]&gt;0,-1,IF(TBL_QUAL_RENTROLL_UNITS[[#This Row],[REQ_FIELDS_POPULATED]],1,0)),"")</f>
        <v/>
      </c>
      <c r="C161" s="94">
        <f>ROW()-ROW(TBL_QUAL_RENTROLL_UNITS[[#Headers],[ROW_ID]])</f>
        <v>152</v>
      </c>
      <c r="D161" s="82"/>
      <c r="E161" s="39"/>
      <c r="F161" s="33"/>
      <c r="G161" s="84" t="str">
        <f>IFERROR(INDEX(TBL_CIPDRFRESI_LOANPOOL[QUAL_MRA_RAC],MATCH(TBL_QUAL_RENTROLL_UNITS[[#This Row],[RENTROLL_LOAN_ID_PROP_ADDR]],TBL_CIPDRFRESI_LOANPOOL[LOAN_ID_PROP_ADDR],0)),"")</f>
        <v/>
      </c>
      <c r="H1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1" s="36" t="b">
        <f>CONCATENATE(TBL_QUAL_RENTROLL_UNITS[[#This Row],[RENTROLL_LOAN_ID_PROP_ADDR]],TBL_QUAL_RENTROLL_UNITS[[#This Row],[RENTROLL_UNIT]],TBL_QUAL_RENTROLL_UNITS[[#This Row],[RENTROLL_AMOUNT]])&lt;&gt;""</f>
        <v>0</v>
      </c>
      <c r="J161" s="36" t="b">
        <f>AND(TBL_QUAL_RENTROLL_UNITS[[#This Row],[RENTROLL_LOAN_ID_PROP_ADDR]]&lt;&gt;"",TBL_QUAL_RENTROLL_UNITS[[#This Row],[RENTROLL_UNIT]]&lt;&gt;"",TBL_QUAL_RENTROLL_UNITS[[#This Row],[RENTROLL_AMOUNT]]&lt;&gt;"")</f>
        <v>0</v>
      </c>
      <c r="K161" s="36">
        <f>SUM(
IF(AND(TBL_QUAL_RENTROLL_UNITS[[#This Row],[RENTROLL_LOAN_ID_PROP_ADDR]]&lt;&gt;"",NOT(ISNUMBER(MATCH(TBL_QUAL_RENTROLL_UNITS[[#This Row],[RENTROLL_LOAN_ID_PROP_ADDR]],RANGE_LOOKUP_CIPDRF_LOANLIST,0)))),1,0)
)</f>
        <v>0</v>
      </c>
    </row>
    <row r="162" spans="2:11" ht="20.100000000000001" customHeight="1" x14ac:dyDescent="0.25">
      <c r="B162" s="25" t="str">
        <f>IF(TBL_QUAL_RENTROLL_UNITS[[#This Row],[RECORD_STARTED]],IF(TBL_QUAL_RENTROLL_UNITS[[#This Row],[ERROR_COUNT]]&gt;0,-1,IF(TBL_QUAL_RENTROLL_UNITS[[#This Row],[REQ_FIELDS_POPULATED]],1,0)),"")</f>
        <v/>
      </c>
      <c r="C162" s="94">
        <f>ROW()-ROW(TBL_QUAL_RENTROLL_UNITS[[#Headers],[ROW_ID]])</f>
        <v>153</v>
      </c>
      <c r="D162" s="82"/>
      <c r="E162" s="39"/>
      <c r="F162" s="33"/>
      <c r="G162" s="84" t="str">
        <f>IFERROR(INDEX(TBL_CIPDRFRESI_LOANPOOL[QUAL_MRA_RAC],MATCH(TBL_QUAL_RENTROLL_UNITS[[#This Row],[RENTROLL_LOAN_ID_PROP_ADDR]],TBL_CIPDRFRESI_LOANPOOL[LOAN_ID_PROP_ADDR],0)),"")</f>
        <v/>
      </c>
      <c r="H1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2" s="36" t="b">
        <f>CONCATENATE(TBL_QUAL_RENTROLL_UNITS[[#This Row],[RENTROLL_LOAN_ID_PROP_ADDR]],TBL_QUAL_RENTROLL_UNITS[[#This Row],[RENTROLL_UNIT]],TBL_QUAL_RENTROLL_UNITS[[#This Row],[RENTROLL_AMOUNT]])&lt;&gt;""</f>
        <v>0</v>
      </c>
      <c r="J162" s="36" t="b">
        <f>AND(TBL_QUAL_RENTROLL_UNITS[[#This Row],[RENTROLL_LOAN_ID_PROP_ADDR]]&lt;&gt;"",TBL_QUAL_RENTROLL_UNITS[[#This Row],[RENTROLL_UNIT]]&lt;&gt;"",TBL_QUAL_RENTROLL_UNITS[[#This Row],[RENTROLL_AMOUNT]]&lt;&gt;"")</f>
        <v>0</v>
      </c>
      <c r="K162" s="36">
        <f>SUM(
IF(AND(TBL_QUAL_RENTROLL_UNITS[[#This Row],[RENTROLL_LOAN_ID_PROP_ADDR]]&lt;&gt;"",NOT(ISNUMBER(MATCH(TBL_QUAL_RENTROLL_UNITS[[#This Row],[RENTROLL_LOAN_ID_PROP_ADDR]],RANGE_LOOKUP_CIPDRF_LOANLIST,0)))),1,0)
)</f>
        <v>0</v>
      </c>
    </row>
    <row r="163" spans="2:11" ht="20.100000000000001" customHeight="1" x14ac:dyDescent="0.25">
      <c r="B163" s="25" t="str">
        <f>IF(TBL_QUAL_RENTROLL_UNITS[[#This Row],[RECORD_STARTED]],IF(TBL_QUAL_RENTROLL_UNITS[[#This Row],[ERROR_COUNT]]&gt;0,-1,IF(TBL_QUAL_RENTROLL_UNITS[[#This Row],[REQ_FIELDS_POPULATED]],1,0)),"")</f>
        <v/>
      </c>
      <c r="C163" s="94">
        <f>ROW()-ROW(TBL_QUAL_RENTROLL_UNITS[[#Headers],[ROW_ID]])</f>
        <v>154</v>
      </c>
      <c r="D163" s="82"/>
      <c r="E163" s="39"/>
      <c r="F163" s="33"/>
      <c r="G163" s="84" t="str">
        <f>IFERROR(INDEX(TBL_CIPDRFRESI_LOANPOOL[QUAL_MRA_RAC],MATCH(TBL_QUAL_RENTROLL_UNITS[[#This Row],[RENTROLL_LOAN_ID_PROP_ADDR]],TBL_CIPDRFRESI_LOANPOOL[LOAN_ID_PROP_ADDR],0)),"")</f>
        <v/>
      </c>
      <c r="H1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3" s="36" t="b">
        <f>CONCATENATE(TBL_QUAL_RENTROLL_UNITS[[#This Row],[RENTROLL_LOAN_ID_PROP_ADDR]],TBL_QUAL_RENTROLL_UNITS[[#This Row],[RENTROLL_UNIT]],TBL_QUAL_RENTROLL_UNITS[[#This Row],[RENTROLL_AMOUNT]])&lt;&gt;""</f>
        <v>0</v>
      </c>
      <c r="J163" s="36" t="b">
        <f>AND(TBL_QUAL_RENTROLL_UNITS[[#This Row],[RENTROLL_LOAN_ID_PROP_ADDR]]&lt;&gt;"",TBL_QUAL_RENTROLL_UNITS[[#This Row],[RENTROLL_UNIT]]&lt;&gt;"",TBL_QUAL_RENTROLL_UNITS[[#This Row],[RENTROLL_AMOUNT]]&lt;&gt;"")</f>
        <v>0</v>
      </c>
      <c r="K163" s="36">
        <f>SUM(
IF(AND(TBL_QUAL_RENTROLL_UNITS[[#This Row],[RENTROLL_LOAN_ID_PROP_ADDR]]&lt;&gt;"",NOT(ISNUMBER(MATCH(TBL_QUAL_RENTROLL_UNITS[[#This Row],[RENTROLL_LOAN_ID_PROP_ADDR]],RANGE_LOOKUP_CIPDRF_LOANLIST,0)))),1,0)
)</f>
        <v>0</v>
      </c>
    </row>
    <row r="164" spans="2:11" ht="20.100000000000001" customHeight="1" x14ac:dyDescent="0.25">
      <c r="B164" s="25" t="str">
        <f>IF(TBL_QUAL_RENTROLL_UNITS[[#This Row],[RECORD_STARTED]],IF(TBL_QUAL_RENTROLL_UNITS[[#This Row],[ERROR_COUNT]]&gt;0,-1,IF(TBL_QUAL_RENTROLL_UNITS[[#This Row],[REQ_FIELDS_POPULATED]],1,0)),"")</f>
        <v/>
      </c>
      <c r="C164" s="94">
        <f>ROW()-ROW(TBL_QUAL_RENTROLL_UNITS[[#Headers],[ROW_ID]])</f>
        <v>155</v>
      </c>
      <c r="D164" s="82"/>
      <c r="E164" s="39"/>
      <c r="F164" s="33"/>
      <c r="G164" s="84" t="str">
        <f>IFERROR(INDEX(TBL_CIPDRFRESI_LOANPOOL[QUAL_MRA_RAC],MATCH(TBL_QUAL_RENTROLL_UNITS[[#This Row],[RENTROLL_LOAN_ID_PROP_ADDR]],TBL_CIPDRFRESI_LOANPOOL[LOAN_ID_PROP_ADDR],0)),"")</f>
        <v/>
      </c>
      <c r="H1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4" s="36" t="b">
        <f>CONCATENATE(TBL_QUAL_RENTROLL_UNITS[[#This Row],[RENTROLL_LOAN_ID_PROP_ADDR]],TBL_QUAL_RENTROLL_UNITS[[#This Row],[RENTROLL_UNIT]],TBL_QUAL_RENTROLL_UNITS[[#This Row],[RENTROLL_AMOUNT]])&lt;&gt;""</f>
        <v>0</v>
      </c>
      <c r="J164" s="36" t="b">
        <f>AND(TBL_QUAL_RENTROLL_UNITS[[#This Row],[RENTROLL_LOAN_ID_PROP_ADDR]]&lt;&gt;"",TBL_QUAL_RENTROLL_UNITS[[#This Row],[RENTROLL_UNIT]]&lt;&gt;"",TBL_QUAL_RENTROLL_UNITS[[#This Row],[RENTROLL_AMOUNT]]&lt;&gt;"")</f>
        <v>0</v>
      </c>
      <c r="K164" s="36">
        <f>SUM(
IF(AND(TBL_QUAL_RENTROLL_UNITS[[#This Row],[RENTROLL_LOAN_ID_PROP_ADDR]]&lt;&gt;"",NOT(ISNUMBER(MATCH(TBL_QUAL_RENTROLL_UNITS[[#This Row],[RENTROLL_LOAN_ID_PROP_ADDR]],RANGE_LOOKUP_CIPDRF_LOANLIST,0)))),1,0)
)</f>
        <v>0</v>
      </c>
    </row>
    <row r="165" spans="2:11" ht="20.100000000000001" customHeight="1" x14ac:dyDescent="0.25">
      <c r="B165" s="25" t="str">
        <f>IF(TBL_QUAL_RENTROLL_UNITS[[#This Row],[RECORD_STARTED]],IF(TBL_QUAL_RENTROLL_UNITS[[#This Row],[ERROR_COUNT]]&gt;0,-1,IF(TBL_QUAL_RENTROLL_UNITS[[#This Row],[REQ_FIELDS_POPULATED]],1,0)),"")</f>
        <v/>
      </c>
      <c r="C165" s="94">
        <f>ROW()-ROW(TBL_QUAL_RENTROLL_UNITS[[#Headers],[ROW_ID]])</f>
        <v>156</v>
      </c>
      <c r="D165" s="82"/>
      <c r="E165" s="39"/>
      <c r="F165" s="33"/>
      <c r="G165" s="84" t="str">
        <f>IFERROR(INDEX(TBL_CIPDRFRESI_LOANPOOL[QUAL_MRA_RAC],MATCH(TBL_QUAL_RENTROLL_UNITS[[#This Row],[RENTROLL_LOAN_ID_PROP_ADDR]],TBL_CIPDRFRESI_LOANPOOL[LOAN_ID_PROP_ADDR],0)),"")</f>
        <v/>
      </c>
      <c r="H1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5" s="36" t="b">
        <f>CONCATENATE(TBL_QUAL_RENTROLL_UNITS[[#This Row],[RENTROLL_LOAN_ID_PROP_ADDR]],TBL_QUAL_RENTROLL_UNITS[[#This Row],[RENTROLL_UNIT]],TBL_QUAL_RENTROLL_UNITS[[#This Row],[RENTROLL_AMOUNT]])&lt;&gt;""</f>
        <v>0</v>
      </c>
      <c r="J165" s="36" t="b">
        <f>AND(TBL_QUAL_RENTROLL_UNITS[[#This Row],[RENTROLL_LOAN_ID_PROP_ADDR]]&lt;&gt;"",TBL_QUAL_RENTROLL_UNITS[[#This Row],[RENTROLL_UNIT]]&lt;&gt;"",TBL_QUAL_RENTROLL_UNITS[[#This Row],[RENTROLL_AMOUNT]]&lt;&gt;"")</f>
        <v>0</v>
      </c>
      <c r="K165" s="36">
        <f>SUM(
IF(AND(TBL_QUAL_RENTROLL_UNITS[[#This Row],[RENTROLL_LOAN_ID_PROP_ADDR]]&lt;&gt;"",NOT(ISNUMBER(MATCH(TBL_QUAL_RENTROLL_UNITS[[#This Row],[RENTROLL_LOAN_ID_PROP_ADDR]],RANGE_LOOKUP_CIPDRF_LOANLIST,0)))),1,0)
)</f>
        <v>0</v>
      </c>
    </row>
    <row r="166" spans="2:11" ht="20.100000000000001" customHeight="1" x14ac:dyDescent="0.25">
      <c r="B166" s="25" t="str">
        <f>IF(TBL_QUAL_RENTROLL_UNITS[[#This Row],[RECORD_STARTED]],IF(TBL_QUAL_RENTROLL_UNITS[[#This Row],[ERROR_COUNT]]&gt;0,-1,IF(TBL_QUAL_RENTROLL_UNITS[[#This Row],[REQ_FIELDS_POPULATED]],1,0)),"")</f>
        <v/>
      </c>
      <c r="C166" s="94">
        <f>ROW()-ROW(TBL_QUAL_RENTROLL_UNITS[[#Headers],[ROW_ID]])</f>
        <v>157</v>
      </c>
      <c r="D166" s="82"/>
      <c r="E166" s="39"/>
      <c r="F166" s="33"/>
      <c r="G166" s="84" t="str">
        <f>IFERROR(INDEX(TBL_CIPDRFRESI_LOANPOOL[QUAL_MRA_RAC],MATCH(TBL_QUAL_RENTROLL_UNITS[[#This Row],[RENTROLL_LOAN_ID_PROP_ADDR]],TBL_CIPDRFRESI_LOANPOOL[LOAN_ID_PROP_ADDR],0)),"")</f>
        <v/>
      </c>
      <c r="H1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6" s="36" t="b">
        <f>CONCATENATE(TBL_QUAL_RENTROLL_UNITS[[#This Row],[RENTROLL_LOAN_ID_PROP_ADDR]],TBL_QUAL_RENTROLL_UNITS[[#This Row],[RENTROLL_UNIT]],TBL_QUAL_RENTROLL_UNITS[[#This Row],[RENTROLL_AMOUNT]])&lt;&gt;""</f>
        <v>0</v>
      </c>
      <c r="J166" s="36" t="b">
        <f>AND(TBL_QUAL_RENTROLL_UNITS[[#This Row],[RENTROLL_LOAN_ID_PROP_ADDR]]&lt;&gt;"",TBL_QUAL_RENTROLL_UNITS[[#This Row],[RENTROLL_UNIT]]&lt;&gt;"",TBL_QUAL_RENTROLL_UNITS[[#This Row],[RENTROLL_AMOUNT]]&lt;&gt;"")</f>
        <v>0</v>
      </c>
      <c r="K166" s="36">
        <f>SUM(
IF(AND(TBL_QUAL_RENTROLL_UNITS[[#This Row],[RENTROLL_LOAN_ID_PROP_ADDR]]&lt;&gt;"",NOT(ISNUMBER(MATCH(TBL_QUAL_RENTROLL_UNITS[[#This Row],[RENTROLL_LOAN_ID_PROP_ADDR]],RANGE_LOOKUP_CIPDRF_LOANLIST,0)))),1,0)
)</f>
        <v>0</v>
      </c>
    </row>
    <row r="167" spans="2:11" ht="20.100000000000001" customHeight="1" x14ac:dyDescent="0.25">
      <c r="B167" s="25" t="str">
        <f>IF(TBL_QUAL_RENTROLL_UNITS[[#This Row],[RECORD_STARTED]],IF(TBL_QUAL_RENTROLL_UNITS[[#This Row],[ERROR_COUNT]]&gt;0,-1,IF(TBL_QUAL_RENTROLL_UNITS[[#This Row],[REQ_FIELDS_POPULATED]],1,0)),"")</f>
        <v/>
      </c>
      <c r="C167" s="94">
        <f>ROW()-ROW(TBL_QUAL_RENTROLL_UNITS[[#Headers],[ROW_ID]])</f>
        <v>158</v>
      </c>
      <c r="D167" s="82"/>
      <c r="E167" s="39"/>
      <c r="F167" s="33"/>
      <c r="G167" s="84" t="str">
        <f>IFERROR(INDEX(TBL_CIPDRFRESI_LOANPOOL[QUAL_MRA_RAC],MATCH(TBL_QUAL_RENTROLL_UNITS[[#This Row],[RENTROLL_LOAN_ID_PROP_ADDR]],TBL_CIPDRFRESI_LOANPOOL[LOAN_ID_PROP_ADDR],0)),"")</f>
        <v/>
      </c>
      <c r="H1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7" s="36" t="b">
        <f>CONCATENATE(TBL_QUAL_RENTROLL_UNITS[[#This Row],[RENTROLL_LOAN_ID_PROP_ADDR]],TBL_QUAL_RENTROLL_UNITS[[#This Row],[RENTROLL_UNIT]],TBL_QUAL_RENTROLL_UNITS[[#This Row],[RENTROLL_AMOUNT]])&lt;&gt;""</f>
        <v>0</v>
      </c>
      <c r="J167" s="36" t="b">
        <f>AND(TBL_QUAL_RENTROLL_UNITS[[#This Row],[RENTROLL_LOAN_ID_PROP_ADDR]]&lt;&gt;"",TBL_QUAL_RENTROLL_UNITS[[#This Row],[RENTROLL_UNIT]]&lt;&gt;"",TBL_QUAL_RENTROLL_UNITS[[#This Row],[RENTROLL_AMOUNT]]&lt;&gt;"")</f>
        <v>0</v>
      </c>
      <c r="K167" s="36">
        <f>SUM(
IF(AND(TBL_QUAL_RENTROLL_UNITS[[#This Row],[RENTROLL_LOAN_ID_PROP_ADDR]]&lt;&gt;"",NOT(ISNUMBER(MATCH(TBL_QUAL_RENTROLL_UNITS[[#This Row],[RENTROLL_LOAN_ID_PROP_ADDR]],RANGE_LOOKUP_CIPDRF_LOANLIST,0)))),1,0)
)</f>
        <v>0</v>
      </c>
    </row>
    <row r="168" spans="2:11" ht="20.100000000000001" customHeight="1" x14ac:dyDescent="0.25">
      <c r="B168" s="25" t="str">
        <f>IF(TBL_QUAL_RENTROLL_UNITS[[#This Row],[RECORD_STARTED]],IF(TBL_QUAL_RENTROLL_UNITS[[#This Row],[ERROR_COUNT]]&gt;0,-1,IF(TBL_QUAL_RENTROLL_UNITS[[#This Row],[REQ_FIELDS_POPULATED]],1,0)),"")</f>
        <v/>
      </c>
      <c r="C168" s="94">
        <f>ROW()-ROW(TBL_QUAL_RENTROLL_UNITS[[#Headers],[ROW_ID]])</f>
        <v>159</v>
      </c>
      <c r="D168" s="82"/>
      <c r="E168" s="39"/>
      <c r="F168" s="33"/>
      <c r="G168" s="84" t="str">
        <f>IFERROR(INDEX(TBL_CIPDRFRESI_LOANPOOL[QUAL_MRA_RAC],MATCH(TBL_QUAL_RENTROLL_UNITS[[#This Row],[RENTROLL_LOAN_ID_PROP_ADDR]],TBL_CIPDRFRESI_LOANPOOL[LOAN_ID_PROP_ADDR],0)),"")</f>
        <v/>
      </c>
      <c r="H1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8" s="36" t="b">
        <f>CONCATENATE(TBL_QUAL_RENTROLL_UNITS[[#This Row],[RENTROLL_LOAN_ID_PROP_ADDR]],TBL_QUAL_RENTROLL_UNITS[[#This Row],[RENTROLL_UNIT]],TBL_QUAL_RENTROLL_UNITS[[#This Row],[RENTROLL_AMOUNT]])&lt;&gt;""</f>
        <v>0</v>
      </c>
      <c r="J168" s="36" t="b">
        <f>AND(TBL_QUAL_RENTROLL_UNITS[[#This Row],[RENTROLL_LOAN_ID_PROP_ADDR]]&lt;&gt;"",TBL_QUAL_RENTROLL_UNITS[[#This Row],[RENTROLL_UNIT]]&lt;&gt;"",TBL_QUAL_RENTROLL_UNITS[[#This Row],[RENTROLL_AMOUNT]]&lt;&gt;"")</f>
        <v>0</v>
      </c>
      <c r="K168" s="36">
        <f>SUM(
IF(AND(TBL_QUAL_RENTROLL_UNITS[[#This Row],[RENTROLL_LOAN_ID_PROP_ADDR]]&lt;&gt;"",NOT(ISNUMBER(MATCH(TBL_QUAL_RENTROLL_UNITS[[#This Row],[RENTROLL_LOAN_ID_PROP_ADDR]],RANGE_LOOKUP_CIPDRF_LOANLIST,0)))),1,0)
)</f>
        <v>0</v>
      </c>
    </row>
    <row r="169" spans="2:11" ht="20.100000000000001" customHeight="1" x14ac:dyDescent="0.25">
      <c r="B169" s="25" t="str">
        <f>IF(TBL_QUAL_RENTROLL_UNITS[[#This Row],[RECORD_STARTED]],IF(TBL_QUAL_RENTROLL_UNITS[[#This Row],[ERROR_COUNT]]&gt;0,-1,IF(TBL_QUAL_RENTROLL_UNITS[[#This Row],[REQ_FIELDS_POPULATED]],1,0)),"")</f>
        <v/>
      </c>
      <c r="C169" s="94">
        <f>ROW()-ROW(TBL_QUAL_RENTROLL_UNITS[[#Headers],[ROW_ID]])</f>
        <v>160</v>
      </c>
      <c r="D169" s="82"/>
      <c r="E169" s="39"/>
      <c r="F169" s="33"/>
      <c r="G169" s="84" t="str">
        <f>IFERROR(INDEX(TBL_CIPDRFRESI_LOANPOOL[QUAL_MRA_RAC],MATCH(TBL_QUAL_RENTROLL_UNITS[[#This Row],[RENTROLL_LOAN_ID_PROP_ADDR]],TBL_CIPDRFRESI_LOANPOOL[LOAN_ID_PROP_ADDR],0)),"")</f>
        <v/>
      </c>
      <c r="H1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9" s="36" t="b">
        <f>CONCATENATE(TBL_QUAL_RENTROLL_UNITS[[#This Row],[RENTROLL_LOAN_ID_PROP_ADDR]],TBL_QUAL_RENTROLL_UNITS[[#This Row],[RENTROLL_UNIT]],TBL_QUAL_RENTROLL_UNITS[[#This Row],[RENTROLL_AMOUNT]])&lt;&gt;""</f>
        <v>0</v>
      </c>
      <c r="J169" s="36" t="b">
        <f>AND(TBL_QUAL_RENTROLL_UNITS[[#This Row],[RENTROLL_LOAN_ID_PROP_ADDR]]&lt;&gt;"",TBL_QUAL_RENTROLL_UNITS[[#This Row],[RENTROLL_UNIT]]&lt;&gt;"",TBL_QUAL_RENTROLL_UNITS[[#This Row],[RENTROLL_AMOUNT]]&lt;&gt;"")</f>
        <v>0</v>
      </c>
      <c r="K169" s="36">
        <f>SUM(
IF(AND(TBL_QUAL_RENTROLL_UNITS[[#This Row],[RENTROLL_LOAN_ID_PROP_ADDR]]&lt;&gt;"",NOT(ISNUMBER(MATCH(TBL_QUAL_RENTROLL_UNITS[[#This Row],[RENTROLL_LOAN_ID_PROP_ADDR]],RANGE_LOOKUP_CIPDRF_LOANLIST,0)))),1,0)
)</f>
        <v>0</v>
      </c>
    </row>
    <row r="170" spans="2:11" ht="20.100000000000001" customHeight="1" x14ac:dyDescent="0.25">
      <c r="B170" s="25" t="str">
        <f>IF(TBL_QUAL_RENTROLL_UNITS[[#This Row],[RECORD_STARTED]],IF(TBL_QUAL_RENTROLL_UNITS[[#This Row],[ERROR_COUNT]]&gt;0,-1,IF(TBL_QUAL_RENTROLL_UNITS[[#This Row],[REQ_FIELDS_POPULATED]],1,0)),"")</f>
        <v/>
      </c>
      <c r="C170" s="94">
        <f>ROW()-ROW(TBL_QUAL_RENTROLL_UNITS[[#Headers],[ROW_ID]])</f>
        <v>161</v>
      </c>
      <c r="D170" s="82"/>
      <c r="E170" s="39"/>
      <c r="F170" s="33"/>
      <c r="G170" s="84" t="str">
        <f>IFERROR(INDEX(TBL_CIPDRFRESI_LOANPOOL[QUAL_MRA_RAC],MATCH(TBL_QUAL_RENTROLL_UNITS[[#This Row],[RENTROLL_LOAN_ID_PROP_ADDR]],TBL_CIPDRFRESI_LOANPOOL[LOAN_ID_PROP_ADDR],0)),"")</f>
        <v/>
      </c>
      <c r="H1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0" s="36" t="b">
        <f>CONCATENATE(TBL_QUAL_RENTROLL_UNITS[[#This Row],[RENTROLL_LOAN_ID_PROP_ADDR]],TBL_QUAL_RENTROLL_UNITS[[#This Row],[RENTROLL_UNIT]],TBL_QUAL_RENTROLL_UNITS[[#This Row],[RENTROLL_AMOUNT]])&lt;&gt;""</f>
        <v>0</v>
      </c>
      <c r="J170" s="36" t="b">
        <f>AND(TBL_QUAL_RENTROLL_UNITS[[#This Row],[RENTROLL_LOAN_ID_PROP_ADDR]]&lt;&gt;"",TBL_QUAL_RENTROLL_UNITS[[#This Row],[RENTROLL_UNIT]]&lt;&gt;"",TBL_QUAL_RENTROLL_UNITS[[#This Row],[RENTROLL_AMOUNT]]&lt;&gt;"")</f>
        <v>0</v>
      </c>
      <c r="K170" s="36">
        <f>SUM(
IF(AND(TBL_QUAL_RENTROLL_UNITS[[#This Row],[RENTROLL_LOAN_ID_PROP_ADDR]]&lt;&gt;"",NOT(ISNUMBER(MATCH(TBL_QUAL_RENTROLL_UNITS[[#This Row],[RENTROLL_LOAN_ID_PROP_ADDR]],RANGE_LOOKUP_CIPDRF_LOANLIST,0)))),1,0)
)</f>
        <v>0</v>
      </c>
    </row>
    <row r="171" spans="2:11" ht="20.100000000000001" customHeight="1" x14ac:dyDescent="0.25">
      <c r="B171" s="25" t="str">
        <f>IF(TBL_QUAL_RENTROLL_UNITS[[#This Row],[RECORD_STARTED]],IF(TBL_QUAL_RENTROLL_UNITS[[#This Row],[ERROR_COUNT]]&gt;0,-1,IF(TBL_QUAL_RENTROLL_UNITS[[#This Row],[REQ_FIELDS_POPULATED]],1,0)),"")</f>
        <v/>
      </c>
      <c r="C171" s="94">
        <f>ROW()-ROW(TBL_QUAL_RENTROLL_UNITS[[#Headers],[ROW_ID]])</f>
        <v>162</v>
      </c>
      <c r="D171" s="82"/>
      <c r="E171" s="39"/>
      <c r="F171" s="33"/>
      <c r="G171" s="84" t="str">
        <f>IFERROR(INDEX(TBL_CIPDRFRESI_LOANPOOL[QUAL_MRA_RAC],MATCH(TBL_QUAL_RENTROLL_UNITS[[#This Row],[RENTROLL_LOAN_ID_PROP_ADDR]],TBL_CIPDRFRESI_LOANPOOL[LOAN_ID_PROP_ADDR],0)),"")</f>
        <v/>
      </c>
      <c r="H1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1" s="36" t="b">
        <f>CONCATENATE(TBL_QUAL_RENTROLL_UNITS[[#This Row],[RENTROLL_LOAN_ID_PROP_ADDR]],TBL_QUAL_RENTROLL_UNITS[[#This Row],[RENTROLL_UNIT]],TBL_QUAL_RENTROLL_UNITS[[#This Row],[RENTROLL_AMOUNT]])&lt;&gt;""</f>
        <v>0</v>
      </c>
      <c r="J171" s="36" t="b">
        <f>AND(TBL_QUAL_RENTROLL_UNITS[[#This Row],[RENTROLL_LOAN_ID_PROP_ADDR]]&lt;&gt;"",TBL_QUAL_RENTROLL_UNITS[[#This Row],[RENTROLL_UNIT]]&lt;&gt;"",TBL_QUAL_RENTROLL_UNITS[[#This Row],[RENTROLL_AMOUNT]]&lt;&gt;"")</f>
        <v>0</v>
      </c>
      <c r="K171" s="36">
        <f>SUM(
IF(AND(TBL_QUAL_RENTROLL_UNITS[[#This Row],[RENTROLL_LOAN_ID_PROP_ADDR]]&lt;&gt;"",NOT(ISNUMBER(MATCH(TBL_QUAL_RENTROLL_UNITS[[#This Row],[RENTROLL_LOAN_ID_PROP_ADDR]],RANGE_LOOKUP_CIPDRF_LOANLIST,0)))),1,0)
)</f>
        <v>0</v>
      </c>
    </row>
    <row r="172" spans="2:11" ht="20.100000000000001" customHeight="1" x14ac:dyDescent="0.25">
      <c r="B172" s="25" t="str">
        <f>IF(TBL_QUAL_RENTROLL_UNITS[[#This Row],[RECORD_STARTED]],IF(TBL_QUAL_RENTROLL_UNITS[[#This Row],[ERROR_COUNT]]&gt;0,-1,IF(TBL_QUAL_RENTROLL_UNITS[[#This Row],[REQ_FIELDS_POPULATED]],1,0)),"")</f>
        <v/>
      </c>
      <c r="C172" s="94">
        <f>ROW()-ROW(TBL_QUAL_RENTROLL_UNITS[[#Headers],[ROW_ID]])</f>
        <v>163</v>
      </c>
      <c r="D172" s="82"/>
      <c r="E172" s="39"/>
      <c r="F172" s="33"/>
      <c r="G172" s="84" t="str">
        <f>IFERROR(INDEX(TBL_CIPDRFRESI_LOANPOOL[QUAL_MRA_RAC],MATCH(TBL_QUAL_RENTROLL_UNITS[[#This Row],[RENTROLL_LOAN_ID_PROP_ADDR]],TBL_CIPDRFRESI_LOANPOOL[LOAN_ID_PROP_ADDR],0)),"")</f>
        <v/>
      </c>
      <c r="H1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2" s="36" t="b">
        <f>CONCATENATE(TBL_QUAL_RENTROLL_UNITS[[#This Row],[RENTROLL_LOAN_ID_PROP_ADDR]],TBL_QUAL_RENTROLL_UNITS[[#This Row],[RENTROLL_UNIT]],TBL_QUAL_RENTROLL_UNITS[[#This Row],[RENTROLL_AMOUNT]])&lt;&gt;""</f>
        <v>0</v>
      </c>
      <c r="J172" s="36" t="b">
        <f>AND(TBL_QUAL_RENTROLL_UNITS[[#This Row],[RENTROLL_LOAN_ID_PROP_ADDR]]&lt;&gt;"",TBL_QUAL_RENTROLL_UNITS[[#This Row],[RENTROLL_UNIT]]&lt;&gt;"",TBL_QUAL_RENTROLL_UNITS[[#This Row],[RENTROLL_AMOUNT]]&lt;&gt;"")</f>
        <v>0</v>
      </c>
      <c r="K172" s="36">
        <f>SUM(
IF(AND(TBL_QUAL_RENTROLL_UNITS[[#This Row],[RENTROLL_LOAN_ID_PROP_ADDR]]&lt;&gt;"",NOT(ISNUMBER(MATCH(TBL_QUAL_RENTROLL_UNITS[[#This Row],[RENTROLL_LOAN_ID_PROP_ADDR]],RANGE_LOOKUP_CIPDRF_LOANLIST,0)))),1,0)
)</f>
        <v>0</v>
      </c>
    </row>
    <row r="173" spans="2:11" ht="20.100000000000001" customHeight="1" x14ac:dyDescent="0.25">
      <c r="B173" s="25" t="str">
        <f>IF(TBL_QUAL_RENTROLL_UNITS[[#This Row],[RECORD_STARTED]],IF(TBL_QUAL_RENTROLL_UNITS[[#This Row],[ERROR_COUNT]]&gt;0,-1,IF(TBL_QUAL_RENTROLL_UNITS[[#This Row],[REQ_FIELDS_POPULATED]],1,0)),"")</f>
        <v/>
      </c>
      <c r="C173" s="94">
        <f>ROW()-ROW(TBL_QUAL_RENTROLL_UNITS[[#Headers],[ROW_ID]])</f>
        <v>164</v>
      </c>
      <c r="D173" s="82"/>
      <c r="E173" s="39"/>
      <c r="F173" s="33"/>
      <c r="G173" s="84" t="str">
        <f>IFERROR(INDEX(TBL_CIPDRFRESI_LOANPOOL[QUAL_MRA_RAC],MATCH(TBL_QUAL_RENTROLL_UNITS[[#This Row],[RENTROLL_LOAN_ID_PROP_ADDR]],TBL_CIPDRFRESI_LOANPOOL[LOAN_ID_PROP_ADDR],0)),"")</f>
        <v/>
      </c>
      <c r="H1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3" s="36" t="b">
        <f>CONCATENATE(TBL_QUAL_RENTROLL_UNITS[[#This Row],[RENTROLL_LOAN_ID_PROP_ADDR]],TBL_QUAL_RENTROLL_UNITS[[#This Row],[RENTROLL_UNIT]],TBL_QUAL_RENTROLL_UNITS[[#This Row],[RENTROLL_AMOUNT]])&lt;&gt;""</f>
        <v>0</v>
      </c>
      <c r="J173" s="36" t="b">
        <f>AND(TBL_QUAL_RENTROLL_UNITS[[#This Row],[RENTROLL_LOAN_ID_PROP_ADDR]]&lt;&gt;"",TBL_QUAL_RENTROLL_UNITS[[#This Row],[RENTROLL_UNIT]]&lt;&gt;"",TBL_QUAL_RENTROLL_UNITS[[#This Row],[RENTROLL_AMOUNT]]&lt;&gt;"")</f>
        <v>0</v>
      </c>
      <c r="K173" s="36">
        <f>SUM(
IF(AND(TBL_QUAL_RENTROLL_UNITS[[#This Row],[RENTROLL_LOAN_ID_PROP_ADDR]]&lt;&gt;"",NOT(ISNUMBER(MATCH(TBL_QUAL_RENTROLL_UNITS[[#This Row],[RENTROLL_LOAN_ID_PROP_ADDR]],RANGE_LOOKUP_CIPDRF_LOANLIST,0)))),1,0)
)</f>
        <v>0</v>
      </c>
    </row>
    <row r="174" spans="2:11" ht="20.100000000000001" customHeight="1" x14ac:dyDescent="0.25">
      <c r="B174" s="25" t="str">
        <f>IF(TBL_QUAL_RENTROLL_UNITS[[#This Row],[RECORD_STARTED]],IF(TBL_QUAL_RENTROLL_UNITS[[#This Row],[ERROR_COUNT]]&gt;0,-1,IF(TBL_QUAL_RENTROLL_UNITS[[#This Row],[REQ_FIELDS_POPULATED]],1,0)),"")</f>
        <v/>
      </c>
      <c r="C174" s="94">
        <f>ROW()-ROW(TBL_QUAL_RENTROLL_UNITS[[#Headers],[ROW_ID]])</f>
        <v>165</v>
      </c>
      <c r="D174" s="82"/>
      <c r="E174" s="39"/>
      <c r="F174" s="33"/>
      <c r="G174" s="84" t="str">
        <f>IFERROR(INDEX(TBL_CIPDRFRESI_LOANPOOL[QUAL_MRA_RAC],MATCH(TBL_QUAL_RENTROLL_UNITS[[#This Row],[RENTROLL_LOAN_ID_PROP_ADDR]],TBL_CIPDRFRESI_LOANPOOL[LOAN_ID_PROP_ADDR],0)),"")</f>
        <v/>
      </c>
      <c r="H1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4" s="36" t="b">
        <f>CONCATENATE(TBL_QUAL_RENTROLL_UNITS[[#This Row],[RENTROLL_LOAN_ID_PROP_ADDR]],TBL_QUAL_RENTROLL_UNITS[[#This Row],[RENTROLL_UNIT]],TBL_QUAL_RENTROLL_UNITS[[#This Row],[RENTROLL_AMOUNT]])&lt;&gt;""</f>
        <v>0</v>
      </c>
      <c r="J174" s="36" t="b">
        <f>AND(TBL_QUAL_RENTROLL_UNITS[[#This Row],[RENTROLL_LOAN_ID_PROP_ADDR]]&lt;&gt;"",TBL_QUAL_RENTROLL_UNITS[[#This Row],[RENTROLL_UNIT]]&lt;&gt;"",TBL_QUAL_RENTROLL_UNITS[[#This Row],[RENTROLL_AMOUNT]]&lt;&gt;"")</f>
        <v>0</v>
      </c>
      <c r="K174" s="36">
        <f>SUM(
IF(AND(TBL_QUAL_RENTROLL_UNITS[[#This Row],[RENTROLL_LOAN_ID_PROP_ADDR]]&lt;&gt;"",NOT(ISNUMBER(MATCH(TBL_QUAL_RENTROLL_UNITS[[#This Row],[RENTROLL_LOAN_ID_PROP_ADDR]],RANGE_LOOKUP_CIPDRF_LOANLIST,0)))),1,0)
)</f>
        <v>0</v>
      </c>
    </row>
    <row r="175" spans="2:11" ht="20.100000000000001" customHeight="1" x14ac:dyDescent="0.25">
      <c r="B175" s="25" t="str">
        <f>IF(TBL_QUAL_RENTROLL_UNITS[[#This Row],[RECORD_STARTED]],IF(TBL_QUAL_RENTROLL_UNITS[[#This Row],[ERROR_COUNT]]&gt;0,-1,IF(TBL_QUAL_RENTROLL_UNITS[[#This Row],[REQ_FIELDS_POPULATED]],1,0)),"")</f>
        <v/>
      </c>
      <c r="C175" s="94">
        <f>ROW()-ROW(TBL_QUAL_RENTROLL_UNITS[[#Headers],[ROW_ID]])</f>
        <v>166</v>
      </c>
      <c r="D175" s="82"/>
      <c r="E175" s="39"/>
      <c r="F175" s="33"/>
      <c r="G175" s="84" t="str">
        <f>IFERROR(INDEX(TBL_CIPDRFRESI_LOANPOOL[QUAL_MRA_RAC],MATCH(TBL_QUAL_RENTROLL_UNITS[[#This Row],[RENTROLL_LOAN_ID_PROP_ADDR]],TBL_CIPDRFRESI_LOANPOOL[LOAN_ID_PROP_ADDR],0)),"")</f>
        <v/>
      </c>
      <c r="H1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5" s="36" t="b">
        <f>CONCATENATE(TBL_QUAL_RENTROLL_UNITS[[#This Row],[RENTROLL_LOAN_ID_PROP_ADDR]],TBL_QUAL_RENTROLL_UNITS[[#This Row],[RENTROLL_UNIT]],TBL_QUAL_RENTROLL_UNITS[[#This Row],[RENTROLL_AMOUNT]])&lt;&gt;""</f>
        <v>0</v>
      </c>
      <c r="J175" s="36" t="b">
        <f>AND(TBL_QUAL_RENTROLL_UNITS[[#This Row],[RENTROLL_LOAN_ID_PROP_ADDR]]&lt;&gt;"",TBL_QUAL_RENTROLL_UNITS[[#This Row],[RENTROLL_UNIT]]&lt;&gt;"",TBL_QUAL_RENTROLL_UNITS[[#This Row],[RENTROLL_AMOUNT]]&lt;&gt;"")</f>
        <v>0</v>
      </c>
      <c r="K175" s="36">
        <f>SUM(
IF(AND(TBL_QUAL_RENTROLL_UNITS[[#This Row],[RENTROLL_LOAN_ID_PROP_ADDR]]&lt;&gt;"",NOT(ISNUMBER(MATCH(TBL_QUAL_RENTROLL_UNITS[[#This Row],[RENTROLL_LOAN_ID_PROP_ADDR]],RANGE_LOOKUP_CIPDRF_LOANLIST,0)))),1,0)
)</f>
        <v>0</v>
      </c>
    </row>
    <row r="176" spans="2:11" ht="20.100000000000001" customHeight="1" x14ac:dyDescent="0.25">
      <c r="B176" s="25" t="str">
        <f>IF(TBL_QUAL_RENTROLL_UNITS[[#This Row],[RECORD_STARTED]],IF(TBL_QUAL_RENTROLL_UNITS[[#This Row],[ERROR_COUNT]]&gt;0,-1,IF(TBL_QUAL_RENTROLL_UNITS[[#This Row],[REQ_FIELDS_POPULATED]],1,0)),"")</f>
        <v/>
      </c>
      <c r="C176" s="94">
        <f>ROW()-ROW(TBL_QUAL_RENTROLL_UNITS[[#Headers],[ROW_ID]])</f>
        <v>167</v>
      </c>
      <c r="D176" s="82"/>
      <c r="E176" s="39"/>
      <c r="F176" s="33"/>
      <c r="G176" s="84" t="str">
        <f>IFERROR(INDEX(TBL_CIPDRFRESI_LOANPOOL[QUAL_MRA_RAC],MATCH(TBL_QUAL_RENTROLL_UNITS[[#This Row],[RENTROLL_LOAN_ID_PROP_ADDR]],TBL_CIPDRFRESI_LOANPOOL[LOAN_ID_PROP_ADDR],0)),"")</f>
        <v/>
      </c>
      <c r="H1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6" s="36" t="b">
        <f>CONCATENATE(TBL_QUAL_RENTROLL_UNITS[[#This Row],[RENTROLL_LOAN_ID_PROP_ADDR]],TBL_QUAL_RENTROLL_UNITS[[#This Row],[RENTROLL_UNIT]],TBL_QUAL_RENTROLL_UNITS[[#This Row],[RENTROLL_AMOUNT]])&lt;&gt;""</f>
        <v>0</v>
      </c>
      <c r="J176" s="36" t="b">
        <f>AND(TBL_QUAL_RENTROLL_UNITS[[#This Row],[RENTROLL_LOAN_ID_PROP_ADDR]]&lt;&gt;"",TBL_QUAL_RENTROLL_UNITS[[#This Row],[RENTROLL_UNIT]]&lt;&gt;"",TBL_QUAL_RENTROLL_UNITS[[#This Row],[RENTROLL_AMOUNT]]&lt;&gt;"")</f>
        <v>0</v>
      </c>
      <c r="K176" s="36">
        <f>SUM(
IF(AND(TBL_QUAL_RENTROLL_UNITS[[#This Row],[RENTROLL_LOAN_ID_PROP_ADDR]]&lt;&gt;"",NOT(ISNUMBER(MATCH(TBL_QUAL_RENTROLL_UNITS[[#This Row],[RENTROLL_LOAN_ID_PROP_ADDR]],RANGE_LOOKUP_CIPDRF_LOANLIST,0)))),1,0)
)</f>
        <v>0</v>
      </c>
    </row>
    <row r="177" spans="2:11" ht="20.100000000000001" customHeight="1" x14ac:dyDescent="0.25">
      <c r="B177" s="25" t="str">
        <f>IF(TBL_QUAL_RENTROLL_UNITS[[#This Row],[RECORD_STARTED]],IF(TBL_QUAL_RENTROLL_UNITS[[#This Row],[ERROR_COUNT]]&gt;0,-1,IF(TBL_QUAL_RENTROLL_UNITS[[#This Row],[REQ_FIELDS_POPULATED]],1,0)),"")</f>
        <v/>
      </c>
      <c r="C177" s="94">
        <f>ROW()-ROW(TBL_QUAL_RENTROLL_UNITS[[#Headers],[ROW_ID]])</f>
        <v>168</v>
      </c>
      <c r="D177" s="82"/>
      <c r="E177" s="39"/>
      <c r="F177" s="33"/>
      <c r="G177" s="84" t="str">
        <f>IFERROR(INDEX(TBL_CIPDRFRESI_LOANPOOL[QUAL_MRA_RAC],MATCH(TBL_QUAL_RENTROLL_UNITS[[#This Row],[RENTROLL_LOAN_ID_PROP_ADDR]],TBL_CIPDRFRESI_LOANPOOL[LOAN_ID_PROP_ADDR],0)),"")</f>
        <v/>
      </c>
      <c r="H1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7" s="36" t="b">
        <f>CONCATENATE(TBL_QUAL_RENTROLL_UNITS[[#This Row],[RENTROLL_LOAN_ID_PROP_ADDR]],TBL_QUAL_RENTROLL_UNITS[[#This Row],[RENTROLL_UNIT]],TBL_QUAL_RENTROLL_UNITS[[#This Row],[RENTROLL_AMOUNT]])&lt;&gt;""</f>
        <v>0</v>
      </c>
      <c r="J177" s="36" t="b">
        <f>AND(TBL_QUAL_RENTROLL_UNITS[[#This Row],[RENTROLL_LOAN_ID_PROP_ADDR]]&lt;&gt;"",TBL_QUAL_RENTROLL_UNITS[[#This Row],[RENTROLL_UNIT]]&lt;&gt;"",TBL_QUAL_RENTROLL_UNITS[[#This Row],[RENTROLL_AMOUNT]]&lt;&gt;"")</f>
        <v>0</v>
      </c>
      <c r="K177" s="36">
        <f>SUM(
IF(AND(TBL_QUAL_RENTROLL_UNITS[[#This Row],[RENTROLL_LOAN_ID_PROP_ADDR]]&lt;&gt;"",NOT(ISNUMBER(MATCH(TBL_QUAL_RENTROLL_UNITS[[#This Row],[RENTROLL_LOAN_ID_PROP_ADDR]],RANGE_LOOKUP_CIPDRF_LOANLIST,0)))),1,0)
)</f>
        <v>0</v>
      </c>
    </row>
    <row r="178" spans="2:11" ht="20.100000000000001" customHeight="1" x14ac:dyDescent="0.25">
      <c r="B178" s="25" t="str">
        <f>IF(TBL_QUAL_RENTROLL_UNITS[[#This Row],[RECORD_STARTED]],IF(TBL_QUAL_RENTROLL_UNITS[[#This Row],[ERROR_COUNT]]&gt;0,-1,IF(TBL_QUAL_RENTROLL_UNITS[[#This Row],[REQ_FIELDS_POPULATED]],1,0)),"")</f>
        <v/>
      </c>
      <c r="C178" s="94">
        <f>ROW()-ROW(TBL_QUAL_RENTROLL_UNITS[[#Headers],[ROW_ID]])</f>
        <v>169</v>
      </c>
      <c r="D178" s="82"/>
      <c r="E178" s="39"/>
      <c r="F178" s="33"/>
      <c r="G178" s="84" t="str">
        <f>IFERROR(INDEX(TBL_CIPDRFRESI_LOANPOOL[QUAL_MRA_RAC],MATCH(TBL_QUAL_RENTROLL_UNITS[[#This Row],[RENTROLL_LOAN_ID_PROP_ADDR]],TBL_CIPDRFRESI_LOANPOOL[LOAN_ID_PROP_ADDR],0)),"")</f>
        <v/>
      </c>
      <c r="H1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8" s="36" t="b">
        <f>CONCATENATE(TBL_QUAL_RENTROLL_UNITS[[#This Row],[RENTROLL_LOAN_ID_PROP_ADDR]],TBL_QUAL_RENTROLL_UNITS[[#This Row],[RENTROLL_UNIT]],TBL_QUAL_RENTROLL_UNITS[[#This Row],[RENTROLL_AMOUNT]])&lt;&gt;""</f>
        <v>0</v>
      </c>
      <c r="J178" s="36" t="b">
        <f>AND(TBL_QUAL_RENTROLL_UNITS[[#This Row],[RENTROLL_LOAN_ID_PROP_ADDR]]&lt;&gt;"",TBL_QUAL_RENTROLL_UNITS[[#This Row],[RENTROLL_UNIT]]&lt;&gt;"",TBL_QUAL_RENTROLL_UNITS[[#This Row],[RENTROLL_AMOUNT]]&lt;&gt;"")</f>
        <v>0</v>
      </c>
      <c r="K178" s="36">
        <f>SUM(
IF(AND(TBL_QUAL_RENTROLL_UNITS[[#This Row],[RENTROLL_LOAN_ID_PROP_ADDR]]&lt;&gt;"",NOT(ISNUMBER(MATCH(TBL_QUAL_RENTROLL_UNITS[[#This Row],[RENTROLL_LOAN_ID_PROP_ADDR]],RANGE_LOOKUP_CIPDRF_LOANLIST,0)))),1,0)
)</f>
        <v>0</v>
      </c>
    </row>
    <row r="179" spans="2:11" ht="20.100000000000001" customHeight="1" x14ac:dyDescent="0.25">
      <c r="B179" s="25" t="str">
        <f>IF(TBL_QUAL_RENTROLL_UNITS[[#This Row],[RECORD_STARTED]],IF(TBL_QUAL_RENTROLL_UNITS[[#This Row],[ERROR_COUNT]]&gt;0,-1,IF(TBL_QUAL_RENTROLL_UNITS[[#This Row],[REQ_FIELDS_POPULATED]],1,0)),"")</f>
        <v/>
      </c>
      <c r="C179" s="94">
        <f>ROW()-ROW(TBL_QUAL_RENTROLL_UNITS[[#Headers],[ROW_ID]])</f>
        <v>170</v>
      </c>
      <c r="D179" s="82"/>
      <c r="E179" s="39"/>
      <c r="F179" s="33"/>
      <c r="G179" s="84" t="str">
        <f>IFERROR(INDEX(TBL_CIPDRFRESI_LOANPOOL[QUAL_MRA_RAC],MATCH(TBL_QUAL_RENTROLL_UNITS[[#This Row],[RENTROLL_LOAN_ID_PROP_ADDR]],TBL_CIPDRFRESI_LOANPOOL[LOAN_ID_PROP_ADDR],0)),"")</f>
        <v/>
      </c>
      <c r="H1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9" s="36" t="b">
        <f>CONCATENATE(TBL_QUAL_RENTROLL_UNITS[[#This Row],[RENTROLL_LOAN_ID_PROP_ADDR]],TBL_QUAL_RENTROLL_UNITS[[#This Row],[RENTROLL_UNIT]],TBL_QUAL_RENTROLL_UNITS[[#This Row],[RENTROLL_AMOUNT]])&lt;&gt;""</f>
        <v>0</v>
      </c>
      <c r="J179" s="36" t="b">
        <f>AND(TBL_QUAL_RENTROLL_UNITS[[#This Row],[RENTROLL_LOAN_ID_PROP_ADDR]]&lt;&gt;"",TBL_QUAL_RENTROLL_UNITS[[#This Row],[RENTROLL_UNIT]]&lt;&gt;"",TBL_QUAL_RENTROLL_UNITS[[#This Row],[RENTROLL_AMOUNT]]&lt;&gt;"")</f>
        <v>0</v>
      </c>
      <c r="K179" s="36">
        <f>SUM(
IF(AND(TBL_QUAL_RENTROLL_UNITS[[#This Row],[RENTROLL_LOAN_ID_PROP_ADDR]]&lt;&gt;"",NOT(ISNUMBER(MATCH(TBL_QUAL_RENTROLL_UNITS[[#This Row],[RENTROLL_LOAN_ID_PROP_ADDR]],RANGE_LOOKUP_CIPDRF_LOANLIST,0)))),1,0)
)</f>
        <v>0</v>
      </c>
    </row>
    <row r="180" spans="2:11" ht="20.100000000000001" customHeight="1" x14ac:dyDescent="0.25">
      <c r="B180" s="25" t="str">
        <f>IF(TBL_QUAL_RENTROLL_UNITS[[#This Row],[RECORD_STARTED]],IF(TBL_QUAL_RENTROLL_UNITS[[#This Row],[ERROR_COUNT]]&gt;0,-1,IF(TBL_QUAL_RENTROLL_UNITS[[#This Row],[REQ_FIELDS_POPULATED]],1,0)),"")</f>
        <v/>
      </c>
      <c r="C180" s="94">
        <f>ROW()-ROW(TBL_QUAL_RENTROLL_UNITS[[#Headers],[ROW_ID]])</f>
        <v>171</v>
      </c>
      <c r="D180" s="82"/>
      <c r="E180" s="39"/>
      <c r="F180" s="33"/>
      <c r="G180" s="84" t="str">
        <f>IFERROR(INDEX(TBL_CIPDRFRESI_LOANPOOL[QUAL_MRA_RAC],MATCH(TBL_QUAL_RENTROLL_UNITS[[#This Row],[RENTROLL_LOAN_ID_PROP_ADDR]],TBL_CIPDRFRESI_LOANPOOL[LOAN_ID_PROP_ADDR],0)),"")</f>
        <v/>
      </c>
      <c r="H1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0" s="36" t="b">
        <f>CONCATENATE(TBL_QUAL_RENTROLL_UNITS[[#This Row],[RENTROLL_LOAN_ID_PROP_ADDR]],TBL_QUAL_RENTROLL_UNITS[[#This Row],[RENTROLL_UNIT]],TBL_QUAL_RENTROLL_UNITS[[#This Row],[RENTROLL_AMOUNT]])&lt;&gt;""</f>
        <v>0</v>
      </c>
      <c r="J180" s="36" t="b">
        <f>AND(TBL_QUAL_RENTROLL_UNITS[[#This Row],[RENTROLL_LOAN_ID_PROP_ADDR]]&lt;&gt;"",TBL_QUAL_RENTROLL_UNITS[[#This Row],[RENTROLL_UNIT]]&lt;&gt;"",TBL_QUAL_RENTROLL_UNITS[[#This Row],[RENTROLL_AMOUNT]]&lt;&gt;"")</f>
        <v>0</v>
      </c>
      <c r="K180" s="36">
        <f>SUM(
IF(AND(TBL_QUAL_RENTROLL_UNITS[[#This Row],[RENTROLL_LOAN_ID_PROP_ADDR]]&lt;&gt;"",NOT(ISNUMBER(MATCH(TBL_QUAL_RENTROLL_UNITS[[#This Row],[RENTROLL_LOAN_ID_PROP_ADDR]],RANGE_LOOKUP_CIPDRF_LOANLIST,0)))),1,0)
)</f>
        <v>0</v>
      </c>
    </row>
    <row r="181" spans="2:11" ht="20.100000000000001" customHeight="1" x14ac:dyDescent="0.25">
      <c r="B181" s="25" t="str">
        <f>IF(TBL_QUAL_RENTROLL_UNITS[[#This Row],[RECORD_STARTED]],IF(TBL_QUAL_RENTROLL_UNITS[[#This Row],[ERROR_COUNT]]&gt;0,-1,IF(TBL_QUAL_RENTROLL_UNITS[[#This Row],[REQ_FIELDS_POPULATED]],1,0)),"")</f>
        <v/>
      </c>
      <c r="C181" s="94">
        <f>ROW()-ROW(TBL_QUAL_RENTROLL_UNITS[[#Headers],[ROW_ID]])</f>
        <v>172</v>
      </c>
      <c r="D181" s="82"/>
      <c r="E181" s="39"/>
      <c r="F181" s="33"/>
      <c r="G181" s="84" t="str">
        <f>IFERROR(INDEX(TBL_CIPDRFRESI_LOANPOOL[QUAL_MRA_RAC],MATCH(TBL_QUAL_RENTROLL_UNITS[[#This Row],[RENTROLL_LOAN_ID_PROP_ADDR]],TBL_CIPDRFRESI_LOANPOOL[LOAN_ID_PROP_ADDR],0)),"")</f>
        <v/>
      </c>
      <c r="H1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1" s="36" t="b">
        <f>CONCATENATE(TBL_QUAL_RENTROLL_UNITS[[#This Row],[RENTROLL_LOAN_ID_PROP_ADDR]],TBL_QUAL_RENTROLL_UNITS[[#This Row],[RENTROLL_UNIT]],TBL_QUAL_RENTROLL_UNITS[[#This Row],[RENTROLL_AMOUNT]])&lt;&gt;""</f>
        <v>0</v>
      </c>
      <c r="J181" s="36" t="b">
        <f>AND(TBL_QUAL_RENTROLL_UNITS[[#This Row],[RENTROLL_LOAN_ID_PROP_ADDR]]&lt;&gt;"",TBL_QUAL_RENTROLL_UNITS[[#This Row],[RENTROLL_UNIT]]&lt;&gt;"",TBL_QUAL_RENTROLL_UNITS[[#This Row],[RENTROLL_AMOUNT]]&lt;&gt;"")</f>
        <v>0</v>
      </c>
      <c r="K181" s="36">
        <f>SUM(
IF(AND(TBL_QUAL_RENTROLL_UNITS[[#This Row],[RENTROLL_LOAN_ID_PROP_ADDR]]&lt;&gt;"",NOT(ISNUMBER(MATCH(TBL_QUAL_RENTROLL_UNITS[[#This Row],[RENTROLL_LOAN_ID_PROP_ADDR]],RANGE_LOOKUP_CIPDRF_LOANLIST,0)))),1,0)
)</f>
        <v>0</v>
      </c>
    </row>
    <row r="182" spans="2:11" ht="20.100000000000001" customHeight="1" x14ac:dyDescent="0.25">
      <c r="B182" s="25" t="str">
        <f>IF(TBL_QUAL_RENTROLL_UNITS[[#This Row],[RECORD_STARTED]],IF(TBL_QUAL_RENTROLL_UNITS[[#This Row],[ERROR_COUNT]]&gt;0,-1,IF(TBL_QUAL_RENTROLL_UNITS[[#This Row],[REQ_FIELDS_POPULATED]],1,0)),"")</f>
        <v/>
      </c>
      <c r="C182" s="94">
        <f>ROW()-ROW(TBL_QUAL_RENTROLL_UNITS[[#Headers],[ROW_ID]])</f>
        <v>173</v>
      </c>
      <c r="D182" s="82"/>
      <c r="E182" s="39"/>
      <c r="F182" s="33"/>
      <c r="G182" s="84" t="str">
        <f>IFERROR(INDEX(TBL_CIPDRFRESI_LOANPOOL[QUAL_MRA_RAC],MATCH(TBL_QUAL_RENTROLL_UNITS[[#This Row],[RENTROLL_LOAN_ID_PROP_ADDR]],TBL_CIPDRFRESI_LOANPOOL[LOAN_ID_PROP_ADDR],0)),"")</f>
        <v/>
      </c>
      <c r="H1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2" s="36" t="b">
        <f>CONCATENATE(TBL_QUAL_RENTROLL_UNITS[[#This Row],[RENTROLL_LOAN_ID_PROP_ADDR]],TBL_QUAL_RENTROLL_UNITS[[#This Row],[RENTROLL_UNIT]],TBL_QUAL_RENTROLL_UNITS[[#This Row],[RENTROLL_AMOUNT]])&lt;&gt;""</f>
        <v>0</v>
      </c>
      <c r="J182" s="36" t="b">
        <f>AND(TBL_QUAL_RENTROLL_UNITS[[#This Row],[RENTROLL_LOAN_ID_PROP_ADDR]]&lt;&gt;"",TBL_QUAL_RENTROLL_UNITS[[#This Row],[RENTROLL_UNIT]]&lt;&gt;"",TBL_QUAL_RENTROLL_UNITS[[#This Row],[RENTROLL_AMOUNT]]&lt;&gt;"")</f>
        <v>0</v>
      </c>
      <c r="K182" s="36">
        <f>SUM(
IF(AND(TBL_QUAL_RENTROLL_UNITS[[#This Row],[RENTROLL_LOAN_ID_PROP_ADDR]]&lt;&gt;"",NOT(ISNUMBER(MATCH(TBL_QUAL_RENTROLL_UNITS[[#This Row],[RENTROLL_LOAN_ID_PROP_ADDR]],RANGE_LOOKUP_CIPDRF_LOANLIST,0)))),1,0)
)</f>
        <v>0</v>
      </c>
    </row>
    <row r="183" spans="2:11" ht="20.100000000000001" customHeight="1" x14ac:dyDescent="0.25">
      <c r="B183" s="25" t="str">
        <f>IF(TBL_QUAL_RENTROLL_UNITS[[#This Row],[RECORD_STARTED]],IF(TBL_QUAL_RENTROLL_UNITS[[#This Row],[ERROR_COUNT]]&gt;0,-1,IF(TBL_QUAL_RENTROLL_UNITS[[#This Row],[REQ_FIELDS_POPULATED]],1,0)),"")</f>
        <v/>
      </c>
      <c r="C183" s="94">
        <f>ROW()-ROW(TBL_QUAL_RENTROLL_UNITS[[#Headers],[ROW_ID]])</f>
        <v>174</v>
      </c>
      <c r="D183" s="82"/>
      <c r="E183" s="39"/>
      <c r="F183" s="33"/>
      <c r="G183" s="84" t="str">
        <f>IFERROR(INDEX(TBL_CIPDRFRESI_LOANPOOL[QUAL_MRA_RAC],MATCH(TBL_QUAL_RENTROLL_UNITS[[#This Row],[RENTROLL_LOAN_ID_PROP_ADDR]],TBL_CIPDRFRESI_LOANPOOL[LOAN_ID_PROP_ADDR],0)),"")</f>
        <v/>
      </c>
      <c r="H1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3" s="36" t="b">
        <f>CONCATENATE(TBL_QUAL_RENTROLL_UNITS[[#This Row],[RENTROLL_LOAN_ID_PROP_ADDR]],TBL_QUAL_RENTROLL_UNITS[[#This Row],[RENTROLL_UNIT]],TBL_QUAL_RENTROLL_UNITS[[#This Row],[RENTROLL_AMOUNT]])&lt;&gt;""</f>
        <v>0</v>
      </c>
      <c r="J183" s="36" t="b">
        <f>AND(TBL_QUAL_RENTROLL_UNITS[[#This Row],[RENTROLL_LOAN_ID_PROP_ADDR]]&lt;&gt;"",TBL_QUAL_RENTROLL_UNITS[[#This Row],[RENTROLL_UNIT]]&lt;&gt;"",TBL_QUAL_RENTROLL_UNITS[[#This Row],[RENTROLL_AMOUNT]]&lt;&gt;"")</f>
        <v>0</v>
      </c>
      <c r="K183" s="36">
        <f>SUM(
IF(AND(TBL_QUAL_RENTROLL_UNITS[[#This Row],[RENTROLL_LOAN_ID_PROP_ADDR]]&lt;&gt;"",NOT(ISNUMBER(MATCH(TBL_QUAL_RENTROLL_UNITS[[#This Row],[RENTROLL_LOAN_ID_PROP_ADDR]],RANGE_LOOKUP_CIPDRF_LOANLIST,0)))),1,0)
)</f>
        <v>0</v>
      </c>
    </row>
    <row r="184" spans="2:11" ht="20.100000000000001" customHeight="1" x14ac:dyDescent="0.25">
      <c r="B184" s="25" t="str">
        <f>IF(TBL_QUAL_RENTROLL_UNITS[[#This Row],[RECORD_STARTED]],IF(TBL_QUAL_RENTROLL_UNITS[[#This Row],[ERROR_COUNT]]&gt;0,-1,IF(TBL_QUAL_RENTROLL_UNITS[[#This Row],[REQ_FIELDS_POPULATED]],1,0)),"")</f>
        <v/>
      </c>
      <c r="C184" s="94">
        <f>ROW()-ROW(TBL_QUAL_RENTROLL_UNITS[[#Headers],[ROW_ID]])</f>
        <v>175</v>
      </c>
      <c r="D184" s="82"/>
      <c r="E184" s="39"/>
      <c r="F184" s="33"/>
      <c r="G184" s="84" t="str">
        <f>IFERROR(INDEX(TBL_CIPDRFRESI_LOANPOOL[QUAL_MRA_RAC],MATCH(TBL_QUAL_RENTROLL_UNITS[[#This Row],[RENTROLL_LOAN_ID_PROP_ADDR]],TBL_CIPDRFRESI_LOANPOOL[LOAN_ID_PROP_ADDR],0)),"")</f>
        <v/>
      </c>
      <c r="H1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4" s="36" t="b">
        <f>CONCATENATE(TBL_QUAL_RENTROLL_UNITS[[#This Row],[RENTROLL_LOAN_ID_PROP_ADDR]],TBL_QUAL_RENTROLL_UNITS[[#This Row],[RENTROLL_UNIT]],TBL_QUAL_RENTROLL_UNITS[[#This Row],[RENTROLL_AMOUNT]])&lt;&gt;""</f>
        <v>0</v>
      </c>
      <c r="J184" s="36" t="b">
        <f>AND(TBL_QUAL_RENTROLL_UNITS[[#This Row],[RENTROLL_LOAN_ID_PROP_ADDR]]&lt;&gt;"",TBL_QUAL_RENTROLL_UNITS[[#This Row],[RENTROLL_UNIT]]&lt;&gt;"",TBL_QUAL_RENTROLL_UNITS[[#This Row],[RENTROLL_AMOUNT]]&lt;&gt;"")</f>
        <v>0</v>
      </c>
      <c r="K184" s="36">
        <f>SUM(
IF(AND(TBL_QUAL_RENTROLL_UNITS[[#This Row],[RENTROLL_LOAN_ID_PROP_ADDR]]&lt;&gt;"",NOT(ISNUMBER(MATCH(TBL_QUAL_RENTROLL_UNITS[[#This Row],[RENTROLL_LOAN_ID_PROP_ADDR]],RANGE_LOOKUP_CIPDRF_LOANLIST,0)))),1,0)
)</f>
        <v>0</v>
      </c>
    </row>
    <row r="185" spans="2:11" ht="20.100000000000001" customHeight="1" x14ac:dyDescent="0.25">
      <c r="B185" s="25" t="str">
        <f>IF(TBL_QUAL_RENTROLL_UNITS[[#This Row],[RECORD_STARTED]],IF(TBL_QUAL_RENTROLL_UNITS[[#This Row],[ERROR_COUNT]]&gt;0,-1,IF(TBL_QUAL_RENTROLL_UNITS[[#This Row],[REQ_FIELDS_POPULATED]],1,0)),"")</f>
        <v/>
      </c>
      <c r="C185" s="94">
        <f>ROW()-ROW(TBL_QUAL_RENTROLL_UNITS[[#Headers],[ROW_ID]])</f>
        <v>176</v>
      </c>
      <c r="D185" s="82"/>
      <c r="E185" s="39"/>
      <c r="F185" s="33"/>
      <c r="G185" s="84" t="str">
        <f>IFERROR(INDEX(TBL_CIPDRFRESI_LOANPOOL[QUAL_MRA_RAC],MATCH(TBL_QUAL_RENTROLL_UNITS[[#This Row],[RENTROLL_LOAN_ID_PROP_ADDR]],TBL_CIPDRFRESI_LOANPOOL[LOAN_ID_PROP_ADDR],0)),"")</f>
        <v/>
      </c>
      <c r="H1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5" s="36" t="b">
        <f>CONCATENATE(TBL_QUAL_RENTROLL_UNITS[[#This Row],[RENTROLL_LOAN_ID_PROP_ADDR]],TBL_QUAL_RENTROLL_UNITS[[#This Row],[RENTROLL_UNIT]],TBL_QUAL_RENTROLL_UNITS[[#This Row],[RENTROLL_AMOUNT]])&lt;&gt;""</f>
        <v>0</v>
      </c>
      <c r="J185" s="36" t="b">
        <f>AND(TBL_QUAL_RENTROLL_UNITS[[#This Row],[RENTROLL_LOAN_ID_PROP_ADDR]]&lt;&gt;"",TBL_QUAL_RENTROLL_UNITS[[#This Row],[RENTROLL_UNIT]]&lt;&gt;"",TBL_QUAL_RENTROLL_UNITS[[#This Row],[RENTROLL_AMOUNT]]&lt;&gt;"")</f>
        <v>0</v>
      </c>
      <c r="K185" s="36">
        <f>SUM(
IF(AND(TBL_QUAL_RENTROLL_UNITS[[#This Row],[RENTROLL_LOAN_ID_PROP_ADDR]]&lt;&gt;"",NOT(ISNUMBER(MATCH(TBL_QUAL_RENTROLL_UNITS[[#This Row],[RENTROLL_LOAN_ID_PROP_ADDR]],RANGE_LOOKUP_CIPDRF_LOANLIST,0)))),1,0)
)</f>
        <v>0</v>
      </c>
    </row>
    <row r="186" spans="2:11" ht="20.100000000000001" customHeight="1" x14ac:dyDescent="0.25">
      <c r="B186" s="25" t="str">
        <f>IF(TBL_QUAL_RENTROLL_UNITS[[#This Row],[RECORD_STARTED]],IF(TBL_QUAL_RENTROLL_UNITS[[#This Row],[ERROR_COUNT]]&gt;0,-1,IF(TBL_QUAL_RENTROLL_UNITS[[#This Row],[REQ_FIELDS_POPULATED]],1,0)),"")</f>
        <v/>
      </c>
      <c r="C186" s="94">
        <f>ROW()-ROW(TBL_QUAL_RENTROLL_UNITS[[#Headers],[ROW_ID]])</f>
        <v>177</v>
      </c>
      <c r="D186" s="82"/>
      <c r="E186" s="39"/>
      <c r="F186" s="33"/>
      <c r="G186" s="84" t="str">
        <f>IFERROR(INDEX(TBL_CIPDRFRESI_LOANPOOL[QUAL_MRA_RAC],MATCH(TBL_QUAL_RENTROLL_UNITS[[#This Row],[RENTROLL_LOAN_ID_PROP_ADDR]],TBL_CIPDRFRESI_LOANPOOL[LOAN_ID_PROP_ADDR],0)),"")</f>
        <v/>
      </c>
      <c r="H1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6" s="36" t="b">
        <f>CONCATENATE(TBL_QUAL_RENTROLL_UNITS[[#This Row],[RENTROLL_LOAN_ID_PROP_ADDR]],TBL_QUAL_RENTROLL_UNITS[[#This Row],[RENTROLL_UNIT]],TBL_QUAL_RENTROLL_UNITS[[#This Row],[RENTROLL_AMOUNT]])&lt;&gt;""</f>
        <v>0</v>
      </c>
      <c r="J186" s="36" t="b">
        <f>AND(TBL_QUAL_RENTROLL_UNITS[[#This Row],[RENTROLL_LOAN_ID_PROP_ADDR]]&lt;&gt;"",TBL_QUAL_RENTROLL_UNITS[[#This Row],[RENTROLL_UNIT]]&lt;&gt;"",TBL_QUAL_RENTROLL_UNITS[[#This Row],[RENTROLL_AMOUNT]]&lt;&gt;"")</f>
        <v>0</v>
      </c>
      <c r="K186" s="36">
        <f>SUM(
IF(AND(TBL_QUAL_RENTROLL_UNITS[[#This Row],[RENTROLL_LOAN_ID_PROP_ADDR]]&lt;&gt;"",NOT(ISNUMBER(MATCH(TBL_QUAL_RENTROLL_UNITS[[#This Row],[RENTROLL_LOAN_ID_PROP_ADDR]],RANGE_LOOKUP_CIPDRF_LOANLIST,0)))),1,0)
)</f>
        <v>0</v>
      </c>
    </row>
    <row r="187" spans="2:11" ht="20.100000000000001" customHeight="1" x14ac:dyDescent="0.25">
      <c r="B187" s="25" t="str">
        <f>IF(TBL_QUAL_RENTROLL_UNITS[[#This Row],[RECORD_STARTED]],IF(TBL_QUAL_RENTROLL_UNITS[[#This Row],[ERROR_COUNT]]&gt;0,-1,IF(TBL_QUAL_RENTROLL_UNITS[[#This Row],[REQ_FIELDS_POPULATED]],1,0)),"")</f>
        <v/>
      </c>
      <c r="C187" s="94">
        <f>ROW()-ROW(TBL_QUAL_RENTROLL_UNITS[[#Headers],[ROW_ID]])</f>
        <v>178</v>
      </c>
      <c r="D187" s="82"/>
      <c r="E187" s="39"/>
      <c r="F187" s="33"/>
      <c r="G187" s="84" t="str">
        <f>IFERROR(INDEX(TBL_CIPDRFRESI_LOANPOOL[QUAL_MRA_RAC],MATCH(TBL_QUAL_RENTROLL_UNITS[[#This Row],[RENTROLL_LOAN_ID_PROP_ADDR]],TBL_CIPDRFRESI_LOANPOOL[LOAN_ID_PROP_ADDR],0)),"")</f>
        <v/>
      </c>
      <c r="H1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7" s="36" t="b">
        <f>CONCATENATE(TBL_QUAL_RENTROLL_UNITS[[#This Row],[RENTROLL_LOAN_ID_PROP_ADDR]],TBL_QUAL_RENTROLL_UNITS[[#This Row],[RENTROLL_UNIT]],TBL_QUAL_RENTROLL_UNITS[[#This Row],[RENTROLL_AMOUNT]])&lt;&gt;""</f>
        <v>0</v>
      </c>
      <c r="J187" s="36" t="b">
        <f>AND(TBL_QUAL_RENTROLL_UNITS[[#This Row],[RENTROLL_LOAN_ID_PROP_ADDR]]&lt;&gt;"",TBL_QUAL_RENTROLL_UNITS[[#This Row],[RENTROLL_UNIT]]&lt;&gt;"",TBL_QUAL_RENTROLL_UNITS[[#This Row],[RENTROLL_AMOUNT]]&lt;&gt;"")</f>
        <v>0</v>
      </c>
      <c r="K187" s="36">
        <f>SUM(
IF(AND(TBL_QUAL_RENTROLL_UNITS[[#This Row],[RENTROLL_LOAN_ID_PROP_ADDR]]&lt;&gt;"",NOT(ISNUMBER(MATCH(TBL_QUAL_RENTROLL_UNITS[[#This Row],[RENTROLL_LOAN_ID_PROP_ADDR]],RANGE_LOOKUP_CIPDRF_LOANLIST,0)))),1,0)
)</f>
        <v>0</v>
      </c>
    </row>
    <row r="188" spans="2:11" ht="20.100000000000001" customHeight="1" x14ac:dyDescent="0.25">
      <c r="B188" s="25" t="str">
        <f>IF(TBL_QUAL_RENTROLL_UNITS[[#This Row],[RECORD_STARTED]],IF(TBL_QUAL_RENTROLL_UNITS[[#This Row],[ERROR_COUNT]]&gt;0,-1,IF(TBL_QUAL_RENTROLL_UNITS[[#This Row],[REQ_FIELDS_POPULATED]],1,0)),"")</f>
        <v/>
      </c>
      <c r="C188" s="94">
        <f>ROW()-ROW(TBL_QUAL_RENTROLL_UNITS[[#Headers],[ROW_ID]])</f>
        <v>179</v>
      </c>
      <c r="D188" s="82"/>
      <c r="E188" s="39"/>
      <c r="F188" s="33"/>
      <c r="G188" s="84" t="str">
        <f>IFERROR(INDEX(TBL_CIPDRFRESI_LOANPOOL[QUAL_MRA_RAC],MATCH(TBL_QUAL_RENTROLL_UNITS[[#This Row],[RENTROLL_LOAN_ID_PROP_ADDR]],TBL_CIPDRFRESI_LOANPOOL[LOAN_ID_PROP_ADDR],0)),"")</f>
        <v/>
      </c>
      <c r="H1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8" s="36" t="b">
        <f>CONCATENATE(TBL_QUAL_RENTROLL_UNITS[[#This Row],[RENTROLL_LOAN_ID_PROP_ADDR]],TBL_QUAL_RENTROLL_UNITS[[#This Row],[RENTROLL_UNIT]],TBL_QUAL_RENTROLL_UNITS[[#This Row],[RENTROLL_AMOUNT]])&lt;&gt;""</f>
        <v>0</v>
      </c>
      <c r="J188" s="36" t="b">
        <f>AND(TBL_QUAL_RENTROLL_UNITS[[#This Row],[RENTROLL_LOAN_ID_PROP_ADDR]]&lt;&gt;"",TBL_QUAL_RENTROLL_UNITS[[#This Row],[RENTROLL_UNIT]]&lt;&gt;"",TBL_QUAL_RENTROLL_UNITS[[#This Row],[RENTROLL_AMOUNT]]&lt;&gt;"")</f>
        <v>0</v>
      </c>
      <c r="K188" s="36">
        <f>SUM(
IF(AND(TBL_QUAL_RENTROLL_UNITS[[#This Row],[RENTROLL_LOAN_ID_PROP_ADDR]]&lt;&gt;"",NOT(ISNUMBER(MATCH(TBL_QUAL_RENTROLL_UNITS[[#This Row],[RENTROLL_LOAN_ID_PROP_ADDR]],RANGE_LOOKUP_CIPDRF_LOANLIST,0)))),1,0)
)</f>
        <v>0</v>
      </c>
    </row>
    <row r="189" spans="2:11" ht="20.100000000000001" customHeight="1" x14ac:dyDescent="0.25">
      <c r="B189" s="25" t="str">
        <f>IF(TBL_QUAL_RENTROLL_UNITS[[#This Row],[RECORD_STARTED]],IF(TBL_QUAL_RENTROLL_UNITS[[#This Row],[ERROR_COUNT]]&gt;0,-1,IF(TBL_QUAL_RENTROLL_UNITS[[#This Row],[REQ_FIELDS_POPULATED]],1,0)),"")</f>
        <v/>
      </c>
      <c r="C189" s="94">
        <f>ROW()-ROW(TBL_QUAL_RENTROLL_UNITS[[#Headers],[ROW_ID]])</f>
        <v>180</v>
      </c>
      <c r="D189" s="82"/>
      <c r="E189" s="39"/>
      <c r="F189" s="33"/>
      <c r="G189" s="84" t="str">
        <f>IFERROR(INDEX(TBL_CIPDRFRESI_LOANPOOL[QUAL_MRA_RAC],MATCH(TBL_QUAL_RENTROLL_UNITS[[#This Row],[RENTROLL_LOAN_ID_PROP_ADDR]],TBL_CIPDRFRESI_LOANPOOL[LOAN_ID_PROP_ADDR],0)),"")</f>
        <v/>
      </c>
      <c r="H1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9" s="36" t="b">
        <f>CONCATENATE(TBL_QUAL_RENTROLL_UNITS[[#This Row],[RENTROLL_LOAN_ID_PROP_ADDR]],TBL_QUAL_RENTROLL_UNITS[[#This Row],[RENTROLL_UNIT]],TBL_QUAL_RENTROLL_UNITS[[#This Row],[RENTROLL_AMOUNT]])&lt;&gt;""</f>
        <v>0</v>
      </c>
      <c r="J189" s="36" t="b">
        <f>AND(TBL_QUAL_RENTROLL_UNITS[[#This Row],[RENTROLL_LOAN_ID_PROP_ADDR]]&lt;&gt;"",TBL_QUAL_RENTROLL_UNITS[[#This Row],[RENTROLL_UNIT]]&lt;&gt;"",TBL_QUAL_RENTROLL_UNITS[[#This Row],[RENTROLL_AMOUNT]]&lt;&gt;"")</f>
        <v>0</v>
      </c>
      <c r="K189" s="36">
        <f>SUM(
IF(AND(TBL_QUAL_RENTROLL_UNITS[[#This Row],[RENTROLL_LOAN_ID_PROP_ADDR]]&lt;&gt;"",NOT(ISNUMBER(MATCH(TBL_QUAL_RENTROLL_UNITS[[#This Row],[RENTROLL_LOAN_ID_PROP_ADDR]],RANGE_LOOKUP_CIPDRF_LOANLIST,0)))),1,0)
)</f>
        <v>0</v>
      </c>
    </row>
    <row r="190" spans="2:11" ht="20.100000000000001" customHeight="1" x14ac:dyDescent="0.25">
      <c r="B190" s="25" t="str">
        <f>IF(TBL_QUAL_RENTROLL_UNITS[[#This Row],[RECORD_STARTED]],IF(TBL_QUAL_RENTROLL_UNITS[[#This Row],[ERROR_COUNT]]&gt;0,-1,IF(TBL_QUAL_RENTROLL_UNITS[[#This Row],[REQ_FIELDS_POPULATED]],1,0)),"")</f>
        <v/>
      </c>
      <c r="C190" s="94">
        <f>ROW()-ROW(TBL_QUAL_RENTROLL_UNITS[[#Headers],[ROW_ID]])</f>
        <v>181</v>
      </c>
      <c r="D190" s="82"/>
      <c r="E190" s="39"/>
      <c r="F190" s="33"/>
      <c r="G190" s="84" t="str">
        <f>IFERROR(INDEX(TBL_CIPDRFRESI_LOANPOOL[QUAL_MRA_RAC],MATCH(TBL_QUAL_RENTROLL_UNITS[[#This Row],[RENTROLL_LOAN_ID_PROP_ADDR]],TBL_CIPDRFRESI_LOANPOOL[LOAN_ID_PROP_ADDR],0)),"")</f>
        <v/>
      </c>
      <c r="H1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0" s="36" t="b">
        <f>CONCATENATE(TBL_QUAL_RENTROLL_UNITS[[#This Row],[RENTROLL_LOAN_ID_PROP_ADDR]],TBL_QUAL_RENTROLL_UNITS[[#This Row],[RENTROLL_UNIT]],TBL_QUAL_RENTROLL_UNITS[[#This Row],[RENTROLL_AMOUNT]])&lt;&gt;""</f>
        <v>0</v>
      </c>
      <c r="J190" s="36" t="b">
        <f>AND(TBL_QUAL_RENTROLL_UNITS[[#This Row],[RENTROLL_LOAN_ID_PROP_ADDR]]&lt;&gt;"",TBL_QUAL_RENTROLL_UNITS[[#This Row],[RENTROLL_UNIT]]&lt;&gt;"",TBL_QUAL_RENTROLL_UNITS[[#This Row],[RENTROLL_AMOUNT]]&lt;&gt;"")</f>
        <v>0</v>
      </c>
      <c r="K190" s="36">
        <f>SUM(
IF(AND(TBL_QUAL_RENTROLL_UNITS[[#This Row],[RENTROLL_LOAN_ID_PROP_ADDR]]&lt;&gt;"",NOT(ISNUMBER(MATCH(TBL_QUAL_RENTROLL_UNITS[[#This Row],[RENTROLL_LOAN_ID_PROP_ADDR]],RANGE_LOOKUP_CIPDRF_LOANLIST,0)))),1,0)
)</f>
        <v>0</v>
      </c>
    </row>
    <row r="191" spans="2:11" ht="20.100000000000001" customHeight="1" x14ac:dyDescent="0.25">
      <c r="B191" s="25" t="str">
        <f>IF(TBL_QUAL_RENTROLL_UNITS[[#This Row],[RECORD_STARTED]],IF(TBL_QUAL_RENTROLL_UNITS[[#This Row],[ERROR_COUNT]]&gt;0,-1,IF(TBL_QUAL_RENTROLL_UNITS[[#This Row],[REQ_FIELDS_POPULATED]],1,0)),"")</f>
        <v/>
      </c>
      <c r="C191" s="94">
        <f>ROW()-ROW(TBL_QUAL_RENTROLL_UNITS[[#Headers],[ROW_ID]])</f>
        <v>182</v>
      </c>
      <c r="D191" s="82"/>
      <c r="E191" s="39"/>
      <c r="F191" s="33"/>
      <c r="G191" s="84" t="str">
        <f>IFERROR(INDEX(TBL_CIPDRFRESI_LOANPOOL[QUAL_MRA_RAC],MATCH(TBL_QUAL_RENTROLL_UNITS[[#This Row],[RENTROLL_LOAN_ID_PROP_ADDR]],TBL_CIPDRFRESI_LOANPOOL[LOAN_ID_PROP_ADDR],0)),"")</f>
        <v/>
      </c>
      <c r="H1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1" s="36" t="b">
        <f>CONCATENATE(TBL_QUAL_RENTROLL_UNITS[[#This Row],[RENTROLL_LOAN_ID_PROP_ADDR]],TBL_QUAL_RENTROLL_UNITS[[#This Row],[RENTROLL_UNIT]],TBL_QUAL_RENTROLL_UNITS[[#This Row],[RENTROLL_AMOUNT]])&lt;&gt;""</f>
        <v>0</v>
      </c>
      <c r="J191" s="36" t="b">
        <f>AND(TBL_QUAL_RENTROLL_UNITS[[#This Row],[RENTROLL_LOAN_ID_PROP_ADDR]]&lt;&gt;"",TBL_QUAL_RENTROLL_UNITS[[#This Row],[RENTROLL_UNIT]]&lt;&gt;"",TBL_QUAL_RENTROLL_UNITS[[#This Row],[RENTROLL_AMOUNT]]&lt;&gt;"")</f>
        <v>0</v>
      </c>
      <c r="K191" s="36">
        <f>SUM(
IF(AND(TBL_QUAL_RENTROLL_UNITS[[#This Row],[RENTROLL_LOAN_ID_PROP_ADDR]]&lt;&gt;"",NOT(ISNUMBER(MATCH(TBL_QUAL_RENTROLL_UNITS[[#This Row],[RENTROLL_LOAN_ID_PROP_ADDR]],RANGE_LOOKUP_CIPDRF_LOANLIST,0)))),1,0)
)</f>
        <v>0</v>
      </c>
    </row>
    <row r="192" spans="2:11" ht="20.100000000000001" customHeight="1" x14ac:dyDescent="0.25">
      <c r="B192" s="25" t="str">
        <f>IF(TBL_QUAL_RENTROLL_UNITS[[#This Row],[RECORD_STARTED]],IF(TBL_QUAL_RENTROLL_UNITS[[#This Row],[ERROR_COUNT]]&gt;0,-1,IF(TBL_QUAL_RENTROLL_UNITS[[#This Row],[REQ_FIELDS_POPULATED]],1,0)),"")</f>
        <v/>
      </c>
      <c r="C192" s="94">
        <f>ROW()-ROW(TBL_QUAL_RENTROLL_UNITS[[#Headers],[ROW_ID]])</f>
        <v>183</v>
      </c>
      <c r="D192" s="82"/>
      <c r="E192" s="39"/>
      <c r="F192" s="33"/>
      <c r="G192" s="84" t="str">
        <f>IFERROR(INDEX(TBL_CIPDRFRESI_LOANPOOL[QUAL_MRA_RAC],MATCH(TBL_QUAL_RENTROLL_UNITS[[#This Row],[RENTROLL_LOAN_ID_PROP_ADDR]],TBL_CIPDRFRESI_LOANPOOL[LOAN_ID_PROP_ADDR],0)),"")</f>
        <v/>
      </c>
      <c r="H1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2" s="36" t="b">
        <f>CONCATENATE(TBL_QUAL_RENTROLL_UNITS[[#This Row],[RENTROLL_LOAN_ID_PROP_ADDR]],TBL_QUAL_RENTROLL_UNITS[[#This Row],[RENTROLL_UNIT]],TBL_QUAL_RENTROLL_UNITS[[#This Row],[RENTROLL_AMOUNT]])&lt;&gt;""</f>
        <v>0</v>
      </c>
      <c r="J192" s="36" t="b">
        <f>AND(TBL_QUAL_RENTROLL_UNITS[[#This Row],[RENTROLL_LOAN_ID_PROP_ADDR]]&lt;&gt;"",TBL_QUAL_RENTROLL_UNITS[[#This Row],[RENTROLL_UNIT]]&lt;&gt;"",TBL_QUAL_RENTROLL_UNITS[[#This Row],[RENTROLL_AMOUNT]]&lt;&gt;"")</f>
        <v>0</v>
      </c>
      <c r="K192" s="36">
        <f>SUM(
IF(AND(TBL_QUAL_RENTROLL_UNITS[[#This Row],[RENTROLL_LOAN_ID_PROP_ADDR]]&lt;&gt;"",NOT(ISNUMBER(MATCH(TBL_QUAL_RENTROLL_UNITS[[#This Row],[RENTROLL_LOAN_ID_PROP_ADDR]],RANGE_LOOKUP_CIPDRF_LOANLIST,0)))),1,0)
)</f>
        <v>0</v>
      </c>
    </row>
    <row r="193" spans="2:11" ht="20.100000000000001" customHeight="1" x14ac:dyDescent="0.25">
      <c r="B193" s="25" t="str">
        <f>IF(TBL_QUAL_RENTROLL_UNITS[[#This Row],[RECORD_STARTED]],IF(TBL_QUAL_RENTROLL_UNITS[[#This Row],[ERROR_COUNT]]&gt;0,-1,IF(TBL_QUAL_RENTROLL_UNITS[[#This Row],[REQ_FIELDS_POPULATED]],1,0)),"")</f>
        <v/>
      </c>
      <c r="C193" s="94">
        <f>ROW()-ROW(TBL_QUAL_RENTROLL_UNITS[[#Headers],[ROW_ID]])</f>
        <v>184</v>
      </c>
      <c r="D193" s="82"/>
      <c r="E193" s="39"/>
      <c r="F193" s="33"/>
      <c r="G193" s="84" t="str">
        <f>IFERROR(INDEX(TBL_CIPDRFRESI_LOANPOOL[QUAL_MRA_RAC],MATCH(TBL_QUAL_RENTROLL_UNITS[[#This Row],[RENTROLL_LOAN_ID_PROP_ADDR]],TBL_CIPDRFRESI_LOANPOOL[LOAN_ID_PROP_ADDR],0)),"")</f>
        <v/>
      </c>
      <c r="H1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3" s="36" t="b">
        <f>CONCATENATE(TBL_QUAL_RENTROLL_UNITS[[#This Row],[RENTROLL_LOAN_ID_PROP_ADDR]],TBL_QUAL_RENTROLL_UNITS[[#This Row],[RENTROLL_UNIT]],TBL_QUAL_RENTROLL_UNITS[[#This Row],[RENTROLL_AMOUNT]])&lt;&gt;""</f>
        <v>0</v>
      </c>
      <c r="J193" s="36" t="b">
        <f>AND(TBL_QUAL_RENTROLL_UNITS[[#This Row],[RENTROLL_LOAN_ID_PROP_ADDR]]&lt;&gt;"",TBL_QUAL_RENTROLL_UNITS[[#This Row],[RENTROLL_UNIT]]&lt;&gt;"",TBL_QUAL_RENTROLL_UNITS[[#This Row],[RENTROLL_AMOUNT]]&lt;&gt;"")</f>
        <v>0</v>
      </c>
      <c r="K193" s="36">
        <f>SUM(
IF(AND(TBL_QUAL_RENTROLL_UNITS[[#This Row],[RENTROLL_LOAN_ID_PROP_ADDR]]&lt;&gt;"",NOT(ISNUMBER(MATCH(TBL_QUAL_RENTROLL_UNITS[[#This Row],[RENTROLL_LOAN_ID_PROP_ADDR]],RANGE_LOOKUP_CIPDRF_LOANLIST,0)))),1,0)
)</f>
        <v>0</v>
      </c>
    </row>
    <row r="194" spans="2:11" ht="20.100000000000001" customHeight="1" x14ac:dyDescent="0.25">
      <c r="B194" s="25" t="str">
        <f>IF(TBL_QUAL_RENTROLL_UNITS[[#This Row],[RECORD_STARTED]],IF(TBL_QUAL_RENTROLL_UNITS[[#This Row],[ERROR_COUNT]]&gt;0,-1,IF(TBL_QUAL_RENTROLL_UNITS[[#This Row],[REQ_FIELDS_POPULATED]],1,0)),"")</f>
        <v/>
      </c>
      <c r="C194" s="94">
        <f>ROW()-ROW(TBL_QUAL_RENTROLL_UNITS[[#Headers],[ROW_ID]])</f>
        <v>185</v>
      </c>
      <c r="D194" s="82"/>
      <c r="E194" s="39"/>
      <c r="F194" s="33"/>
      <c r="G194" s="84" t="str">
        <f>IFERROR(INDEX(TBL_CIPDRFRESI_LOANPOOL[QUAL_MRA_RAC],MATCH(TBL_QUAL_RENTROLL_UNITS[[#This Row],[RENTROLL_LOAN_ID_PROP_ADDR]],TBL_CIPDRFRESI_LOANPOOL[LOAN_ID_PROP_ADDR],0)),"")</f>
        <v/>
      </c>
      <c r="H1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4" s="36" t="b">
        <f>CONCATENATE(TBL_QUAL_RENTROLL_UNITS[[#This Row],[RENTROLL_LOAN_ID_PROP_ADDR]],TBL_QUAL_RENTROLL_UNITS[[#This Row],[RENTROLL_UNIT]],TBL_QUAL_RENTROLL_UNITS[[#This Row],[RENTROLL_AMOUNT]])&lt;&gt;""</f>
        <v>0</v>
      </c>
      <c r="J194" s="36" t="b">
        <f>AND(TBL_QUAL_RENTROLL_UNITS[[#This Row],[RENTROLL_LOAN_ID_PROP_ADDR]]&lt;&gt;"",TBL_QUAL_RENTROLL_UNITS[[#This Row],[RENTROLL_UNIT]]&lt;&gt;"",TBL_QUAL_RENTROLL_UNITS[[#This Row],[RENTROLL_AMOUNT]]&lt;&gt;"")</f>
        <v>0</v>
      </c>
      <c r="K194" s="36">
        <f>SUM(
IF(AND(TBL_QUAL_RENTROLL_UNITS[[#This Row],[RENTROLL_LOAN_ID_PROP_ADDR]]&lt;&gt;"",NOT(ISNUMBER(MATCH(TBL_QUAL_RENTROLL_UNITS[[#This Row],[RENTROLL_LOAN_ID_PROP_ADDR]],RANGE_LOOKUP_CIPDRF_LOANLIST,0)))),1,0)
)</f>
        <v>0</v>
      </c>
    </row>
    <row r="195" spans="2:11" ht="20.100000000000001" customHeight="1" x14ac:dyDescent="0.25">
      <c r="B195" s="25" t="str">
        <f>IF(TBL_QUAL_RENTROLL_UNITS[[#This Row],[RECORD_STARTED]],IF(TBL_QUAL_RENTROLL_UNITS[[#This Row],[ERROR_COUNT]]&gt;0,-1,IF(TBL_QUAL_RENTROLL_UNITS[[#This Row],[REQ_FIELDS_POPULATED]],1,0)),"")</f>
        <v/>
      </c>
      <c r="C195" s="94">
        <f>ROW()-ROW(TBL_QUAL_RENTROLL_UNITS[[#Headers],[ROW_ID]])</f>
        <v>186</v>
      </c>
      <c r="D195" s="82"/>
      <c r="E195" s="39"/>
      <c r="F195" s="33"/>
      <c r="G195" s="84" t="str">
        <f>IFERROR(INDEX(TBL_CIPDRFRESI_LOANPOOL[QUAL_MRA_RAC],MATCH(TBL_QUAL_RENTROLL_UNITS[[#This Row],[RENTROLL_LOAN_ID_PROP_ADDR]],TBL_CIPDRFRESI_LOANPOOL[LOAN_ID_PROP_ADDR],0)),"")</f>
        <v/>
      </c>
      <c r="H1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5" s="36" t="b">
        <f>CONCATENATE(TBL_QUAL_RENTROLL_UNITS[[#This Row],[RENTROLL_LOAN_ID_PROP_ADDR]],TBL_QUAL_RENTROLL_UNITS[[#This Row],[RENTROLL_UNIT]],TBL_QUAL_RENTROLL_UNITS[[#This Row],[RENTROLL_AMOUNT]])&lt;&gt;""</f>
        <v>0</v>
      </c>
      <c r="J195" s="36" t="b">
        <f>AND(TBL_QUAL_RENTROLL_UNITS[[#This Row],[RENTROLL_LOAN_ID_PROP_ADDR]]&lt;&gt;"",TBL_QUAL_RENTROLL_UNITS[[#This Row],[RENTROLL_UNIT]]&lt;&gt;"",TBL_QUAL_RENTROLL_UNITS[[#This Row],[RENTROLL_AMOUNT]]&lt;&gt;"")</f>
        <v>0</v>
      </c>
      <c r="K195" s="36">
        <f>SUM(
IF(AND(TBL_QUAL_RENTROLL_UNITS[[#This Row],[RENTROLL_LOAN_ID_PROP_ADDR]]&lt;&gt;"",NOT(ISNUMBER(MATCH(TBL_QUAL_RENTROLL_UNITS[[#This Row],[RENTROLL_LOAN_ID_PROP_ADDR]],RANGE_LOOKUP_CIPDRF_LOANLIST,0)))),1,0)
)</f>
        <v>0</v>
      </c>
    </row>
    <row r="196" spans="2:11" ht="20.100000000000001" customHeight="1" x14ac:dyDescent="0.25">
      <c r="B196" s="25" t="str">
        <f>IF(TBL_QUAL_RENTROLL_UNITS[[#This Row],[RECORD_STARTED]],IF(TBL_QUAL_RENTROLL_UNITS[[#This Row],[ERROR_COUNT]]&gt;0,-1,IF(TBL_QUAL_RENTROLL_UNITS[[#This Row],[REQ_FIELDS_POPULATED]],1,0)),"")</f>
        <v/>
      </c>
      <c r="C196" s="94">
        <f>ROW()-ROW(TBL_QUAL_RENTROLL_UNITS[[#Headers],[ROW_ID]])</f>
        <v>187</v>
      </c>
      <c r="D196" s="82"/>
      <c r="E196" s="39"/>
      <c r="F196" s="33"/>
      <c r="G196" s="84" t="str">
        <f>IFERROR(INDEX(TBL_CIPDRFRESI_LOANPOOL[QUAL_MRA_RAC],MATCH(TBL_QUAL_RENTROLL_UNITS[[#This Row],[RENTROLL_LOAN_ID_PROP_ADDR]],TBL_CIPDRFRESI_LOANPOOL[LOAN_ID_PROP_ADDR],0)),"")</f>
        <v/>
      </c>
      <c r="H1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6" s="36" t="b">
        <f>CONCATENATE(TBL_QUAL_RENTROLL_UNITS[[#This Row],[RENTROLL_LOAN_ID_PROP_ADDR]],TBL_QUAL_RENTROLL_UNITS[[#This Row],[RENTROLL_UNIT]],TBL_QUAL_RENTROLL_UNITS[[#This Row],[RENTROLL_AMOUNT]])&lt;&gt;""</f>
        <v>0</v>
      </c>
      <c r="J196" s="36" t="b">
        <f>AND(TBL_QUAL_RENTROLL_UNITS[[#This Row],[RENTROLL_LOAN_ID_PROP_ADDR]]&lt;&gt;"",TBL_QUAL_RENTROLL_UNITS[[#This Row],[RENTROLL_UNIT]]&lt;&gt;"",TBL_QUAL_RENTROLL_UNITS[[#This Row],[RENTROLL_AMOUNT]]&lt;&gt;"")</f>
        <v>0</v>
      </c>
      <c r="K196" s="36">
        <f>SUM(
IF(AND(TBL_QUAL_RENTROLL_UNITS[[#This Row],[RENTROLL_LOAN_ID_PROP_ADDR]]&lt;&gt;"",NOT(ISNUMBER(MATCH(TBL_QUAL_RENTROLL_UNITS[[#This Row],[RENTROLL_LOAN_ID_PROP_ADDR]],RANGE_LOOKUP_CIPDRF_LOANLIST,0)))),1,0)
)</f>
        <v>0</v>
      </c>
    </row>
    <row r="197" spans="2:11" ht="20.100000000000001" customHeight="1" x14ac:dyDescent="0.25">
      <c r="B197" s="25" t="str">
        <f>IF(TBL_QUAL_RENTROLL_UNITS[[#This Row],[RECORD_STARTED]],IF(TBL_QUAL_RENTROLL_UNITS[[#This Row],[ERROR_COUNT]]&gt;0,-1,IF(TBL_QUAL_RENTROLL_UNITS[[#This Row],[REQ_FIELDS_POPULATED]],1,0)),"")</f>
        <v/>
      </c>
      <c r="C197" s="94">
        <f>ROW()-ROW(TBL_QUAL_RENTROLL_UNITS[[#Headers],[ROW_ID]])</f>
        <v>188</v>
      </c>
      <c r="D197" s="82"/>
      <c r="E197" s="39"/>
      <c r="F197" s="33"/>
      <c r="G197" s="84" t="str">
        <f>IFERROR(INDEX(TBL_CIPDRFRESI_LOANPOOL[QUAL_MRA_RAC],MATCH(TBL_QUAL_RENTROLL_UNITS[[#This Row],[RENTROLL_LOAN_ID_PROP_ADDR]],TBL_CIPDRFRESI_LOANPOOL[LOAN_ID_PROP_ADDR],0)),"")</f>
        <v/>
      </c>
      <c r="H1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7" s="36" t="b">
        <f>CONCATENATE(TBL_QUAL_RENTROLL_UNITS[[#This Row],[RENTROLL_LOAN_ID_PROP_ADDR]],TBL_QUAL_RENTROLL_UNITS[[#This Row],[RENTROLL_UNIT]],TBL_QUAL_RENTROLL_UNITS[[#This Row],[RENTROLL_AMOUNT]])&lt;&gt;""</f>
        <v>0</v>
      </c>
      <c r="J197" s="36" t="b">
        <f>AND(TBL_QUAL_RENTROLL_UNITS[[#This Row],[RENTROLL_LOAN_ID_PROP_ADDR]]&lt;&gt;"",TBL_QUAL_RENTROLL_UNITS[[#This Row],[RENTROLL_UNIT]]&lt;&gt;"",TBL_QUAL_RENTROLL_UNITS[[#This Row],[RENTROLL_AMOUNT]]&lt;&gt;"")</f>
        <v>0</v>
      </c>
      <c r="K197" s="36">
        <f>SUM(
IF(AND(TBL_QUAL_RENTROLL_UNITS[[#This Row],[RENTROLL_LOAN_ID_PROP_ADDR]]&lt;&gt;"",NOT(ISNUMBER(MATCH(TBL_QUAL_RENTROLL_UNITS[[#This Row],[RENTROLL_LOAN_ID_PROP_ADDR]],RANGE_LOOKUP_CIPDRF_LOANLIST,0)))),1,0)
)</f>
        <v>0</v>
      </c>
    </row>
    <row r="198" spans="2:11" ht="20.100000000000001" customHeight="1" x14ac:dyDescent="0.25">
      <c r="B198" s="25" t="str">
        <f>IF(TBL_QUAL_RENTROLL_UNITS[[#This Row],[RECORD_STARTED]],IF(TBL_QUAL_RENTROLL_UNITS[[#This Row],[ERROR_COUNT]]&gt;0,-1,IF(TBL_QUAL_RENTROLL_UNITS[[#This Row],[REQ_FIELDS_POPULATED]],1,0)),"")</f>
        <v/>
      </c>
      <c r="C198" s="94">
        <f>ROW()-ROW(TBL_QUAL_RENTROLL_UNITS[[#Headers],[ROW_ID]])</f>
        <v>189</v>
      </c>
      <c r="D198" s="82"/>
      <c r="E198" s="39"/>
      <c r="F198" s="33"/>
      <c r="G198" s="84" t="str">
        <f>IFERROR(INDEX(TBL_CIPDRFRESI_LOANPOOL[QUAL_MRA_RAC],MATCH(TBL_QUAL_RENTROLL_UNITS[[#This Row],[RENTROLL_LOAN_ID_PROP_ADDR]],TBL_CIPDRFRESI_LOANPOOL[LOAN_ID_PROP_ADDR],0)),"")</f>
        <v/>
      </c>
      <c r="H1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8" s="36" t="b">
        <f>CONCATENATE(TBL_QUAL_RENTROLL_UNITS[[#This Row],[RENTROLL_LOAN_ID_PROP_ADDR]],TBL_QUAL_RENTROLL_UNITS[[#This Row],[RENTROLL_UNIT]],TBL_QUAL_RENTROLL_UNITS[[#This Row],[RENTROLL_AMOUNT]])&lt;&gt;""</f>
        <v>0</v>
      </c>
      <c r="J198" s="36" t="b">
        <f>AND(TBL_QUAL_RENTROLL_UNITS[[#This Row],[RENTROLL_LOAN_ID_PROP_ADDR]]&lt;&gt;"",TBL_QUAL_RENTROLL_UNITS[[#This Row],[RENTROLL_UNIT]]&lt;&gt;"",TBL_QUAL_RENTROLL_UNITS[[#This Row],[RENTROLL_AMOUNT]]&lt;&gt;"")</f>
        <v>0</v>
      </c>
      <c r="K198" s="36">
        <f>SUM(
IF(AND(TBL_QUAL_RENTROLL_UNITS[[#This Row],[RENTROLL_LOAN_ID_PROP_ADDR]]&lt;&gt;"",NOT(ISNUMBER(MATCH(TBL_QUAL_RENTROLL_UNITS[[#This Row],[RENTROLL_LOAN_ID_PROP_ADDR]],RANGE_LOOKUP_CIPDRF_LOANLIST,0)))),1,0)
)</f>
        <v>0</v>
      </c>
    </row>
    <row r="199" spans="2:11" ht="20.100000000000001" customHeight="1" x14ac:dyDescent="0.25">
      <c r="B199" s="25" t="str">
        <f>IF(TBL_QUAL_RENTROLL_UNITS[[#This Row],[RECORD_STARTED]],IF(TBL_QUAL_RENTROLL_UNITS[[#This Row],[ERROR_COUNT]]&gt;0,-1,IF(TBL_QUAL_RENTROLL_UNITS[[#This Row],[REQ_FIELDS_POPULATED]],1,0)),"")</f>
        <v/>
      </c>
      <c r="C199" s="94">
        <f>ROW()-ROW(TBL_QUAL_RENTROLL_UNITS[[#Headers],[ROW_ID]])</f>
        <v>190</v>
      </c>
      <c r="D199" s="82"/>
      <c r="E199" s="39"/>
      <c r="F199" s="33"/>
      <c r="G199" s="84" t="str">
        <f>IFERROR(INDEX(TBL_CIPDRFRESI_LOANPOOL[QUAL_MRA_RAC],MATCH(TBL_QUAL_RENTROLL_UNITS[[#This Row],[RENTROLL_LOAN_ID_PROP_ADDR]],TBL_CIPDRFRESI_LOANPOOL[LOAN_ID_PROP_ADDR],0)),"")</f>
        <v/>
      </c>
      <c r="H1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9" s="36" t="b">
        <f>CONCATENATE(TBL_QUAL_RENTROLL_UNITS[[#This Row],[RENTROLL_LOAN_ID_PROP_ADDR]],TBL_QUAL_RENTROLL_UNITS[[#This Row],[RENTROLL_UNIT]],TBL_QUAL_RENTROLL_UNITS[[#This Row],[RENTROLL_AMOUNT]])&lt;&gt;""</f>
        <v>0</v>
      </c>
      <c r="J199" s="36" t="b">
        <f>AND(TBL_QUAL_RENTROLL_UNITS[[#This Row],[RENTROLL_LOAN_ID_PROP_ADDR]]&lt;&gt;"",TBL_QUAL_RENTROLL_UNITS[[#This Row],[RENTROLL_UNIT]]&lt;&gt;"",TBL_QUAL_RENTROLL_UNITS[[#This Row],[RENTROLL_AMOUNT]]&lt;&gt;"")</f>
        <v>0</v>
      </c>
      <c r="K199" s="36">
        <f>SUM(
IF(AND(TBL_QUAL_RENTROLL_UNITS[[#This Row],[RENTROLL_LOAN_ID_PROP_ADDR]]&lt;&gt;"",NOT(ISNUMBER(MATCH(TBL_QUAL_RENTROLL_UNITS[[#This Row],[RENTROLL_LOAN_ID_PROP_ADDR]],RANGE_LOOKUP_CIPDRF_LOANLIST,0)))),1,0)
)</f>
        <v>0</v>
      </c>
    </row>
    <row r="200" spans="2:11" ht="20.100000000000001" customHeight="1" x14ac:dyDescent="0.25">
      <c r="B200" s="25" t="str">
        <f>IF(TBL_QUAL_RENTROLL_UNITS[[#This Row],[RECORD_STARTED]],IF(TBL_QUAL_RENTROLL_UNITS[[#This Row],[ERROR_COUNT]]&gt;0,-1,IF(TBL_QUAL_RENTROLL_UNITS[[#This Row],[REQ_FIELDS_POPULATED]],1,0)),"")</f>
        <v/>
      </c>
      <c r="C200" s="94">
        <f>ROW()-ROW(TBL_QUAL_RENTROLL_UNITS[[#Headers],[ROW_ID]])</f>
        <v>191</v>
      </c>
      <c r="D200" s="82"/>
      <c r="E200" s="39"/>
      <c r="F200" s="33"/>
      <c r="G200" s="84" t="str">
        <f>IFERROR(INDEX(TBL_CIPDRFRESI_LOANPOOL[QUAL_MRA_RAC],MATCH(TBL_QUAL_RENTROLL_UNITS[[#This Row],[RENTROLL_LOAN_ID_PROP_ADDR]],TBL_CIPDRFRESI_LOANPOOL[LOAN_ID_PROP_ADDR],0)),"")</f>
        <v/>
      </c>
      <c r="H2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0" s="36" t="b">
        <f>CONCATENATE(TBL_QUAL_RENTROLL_UNITS[[#This Row],[RENTROLL_LOAN_ID_PROP_ADDR]],TBL_QUAL_RENTROLL_UNITS[[#This Row],[RENTROLL_UNIT]],TBL_QUAL_RENTROLL_UNITS[[#This Row],[RENTROLL_AMOUNT]])&lt;&gt;""</f>
        <v>0</v>
      </c>
      <c r="J200" s="36" t="b">
        <f>AND(TBL_QUAL_RENTROLL_UNITS[[#This Row],[RENTROLL_LOAN_ID_PROP_ADDR]]&lt;&gt;"",TBL_QUAL_RENTROLL_UNITS[[#This Row],[RENTROLL_UNIT]]&lt;&gt;"",TBL_QUAL_RENTROLL_UNITS[[#This Row],[RENTROLL_AMOUNT]]&lt;&gt;"")</f>
        <v>0</v>
      </c>
      <c r="K200" s="36">
        <f>SUM(
IF(AND(TBL_QUAL_RENTROLL_UNITS[[#This Row],[RENTROLL_LOAN_ID_PROP_ADDR]]&lt;&gt;"",NOT(ISNUMBER(MATCH(TBL_QUAL_RENTROLL_UNITS[[#This Row],[RENTROLL_LOAN_ID_PROP_ADDR]],RANGE_LOOKUP_CIPDRF_LOANLIST,0)))),1,0)
)</f>
        <v>0</v>
      </c>
    </row>
    <row r="201" spans="2:11" ht="20.100000000000001" customHeight="1" x14ac:dyDescent="0.25">
      <c r="B201" s="25" t="str">
        <f>IF(TBL_QUAL_RENTROLL_UNITS[[#This Row],[RECORD_STARTED]],IF(TBL_QUAL_RENTROLL_UNITS[[#This Row],[ERROR_COUNT]]&gt;0,-1,IF(TBL_QUAL_RENTROLL_UNITS[[#This Row],[REQ_FIELDS_POPULATED]],1,0)),"")</f>
        <v/>
      </c>
      <c r="C201" s="94">
        <f>ROW()-ROW(TBL_QUAL_RENTROLL_UNITS[[#Headers],[ROW_ID]])</f>
        <v>192</v>
      </c>
      <c r="D201" s="82"/>
      <c r="E201" s="39"/>
      <c r="F201" s="33"/>
      <c r="G201" s="84" t="str">
        <f>IFERROR(INDEX(TBL_CIPDRFRESI_LOANPOOL[QUAL_MRA_RAC],MATCH(TBL_QUAL_RENTROLL_UNITS[[#This Row],[RENTROLL_LOAN_ID_PROP_ADDR]],TBL_CIPDRFRESI_LOANPOOL[LOAN_ID_PROP_ADDR],0)),"")</f>
        <v/>
      </c>
      <c r="H2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1" s="36" t="b">
        <f>CONCATENATE(TBL_QUAL_RENTROLL_UNITS[[#This Row],[RENTROLL_LOAN_ID_PROP_ADDR]],TBL_QUAL_RENTROLL_UNITS[[#This Row],[RENTROLL_UNIT]],TBL_QUAL_RENTROLL_UNITS[[#This Row],[RENTROLL_AMOUNT]])&lt;&gt;""</f>
        <v>0</v>
      </c>
      <c r="J201" s="36" t="b">
        <f>AND(TBL_QUAL_RENTROLL_UNITS[[#This Row],[RENTROLL_LOAN_ID_PROP_ADDR]]&lt;&gt;"",TBL_QUAL_RENTROLL_UNITS[[#This Row],[RENTROLL_UNIT]]&lt;&gt;"",TBL_QUAL_RENTROLL_UNITS[[#This Row],[RENTROLL_AMOUNT]]&lt;&gt;"")</f>
        <v>0</v>
      </c>
      <c r="K201" s="36">
        <f>SUM(
IF(AND(TBL_QUAL_RENTROLL_UNITS[[#This Row],[RENTROLL_LOAN_ID_PROP_ADDR]]&lt;&gt;"",NOT(ISNUMBER(MATCH(TBL_QUAL_RENTROLL_UNITS[[#This Row],[RENTROLL_LOAN_ID_PROP_ADDR]],RANGE_LOOKUP_CIPDRF_LOANLIST,0)))),1,0)
)</f>
        <v>0</v>
      </c>
    </row>
    <row r="202" spans="2:11" ht="20.100000000000001" customHeight="1" x14ac:dyDescent="0.25">
      <c r="B202" s="25" t="str">
        <f>IF(TBL_QUAL_RENTROLL_UNITS[[#This Row],[RECORD_STARTED]],IF(TBL_QUAL_RENTROLL_UNITS[[#This Row],[ERROR_COUNT]]&gt;0,-1,IF(TBL_QUAL_RENTROLL_UNITS[[#This Row],[REQ_FIELDS_POPULATED]],1,0)),"")</f>
        <v/>
      </c>
      <c r="C202" s="94">
        <f>ROW()-ROW(TBL_QUAL_RENTROLL_UNITS[[#Headers],[ROW_ID]])</f>
        <v>193</v>
      </c>
      <c r="D202" s="82"/>
      <c r="E202" s="39"/>
      <c r="F202" s="33"/>
      <c r="G202" s="84" t="str">
        <f>IFERROR(INDEX(TBL_CIPDRFRESI_LOANPOOL[QUAL_MRA_RAC],MATCH(TBL_QUAL_RENTROLL_UNITS[[#This Row],[RENTROLL_LOAN_ID_PROP_ADDR]],TBL_CIPDRFRESI_LOANPOOL[LOAN_ID_PROP_ADDR],0)),"")</f>
        <v/>
      </c>
      <c r="H20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2" s="36" t="b">
        <f>CONCATENATE(TBL_QUAL_RENTROLL_UNITS[[#This Row],[RENTROLL_LOAN_ID_PROP_ADDR]],TBL_QUAL_RENTROLL_UNITS[[#This Row],[RENTROLL_UNIT]],TBL_QUAL_RENTROLL_UNITS[[#This Row],[RENTROLL_AMOUNT]])&lt;&gt;""</f>
        <v>0</v>
      </c>
      <c r="J202" s="36" t="b">
        <f>AND(TBL_QUAL_RENTROLL_UNITS[[#This Row],[RENTROLL_LOAN_ID_PROP_ADDR]]&lt;&gt;"",TBL_QUAL_RENTROLL_UNITS[[#This Row],[RENTROLL_UNIT]]&lt;&gt;"",TBL_QUAL_RENTROLL_UNITS[[#This Row],[RENTROLL_AMOUNT]]&lt;&gt;"")</f>
        <v>0</v>
      </c>
      <c r="K202" s="36">
        <f>SUM(
IF(AND(TBL_QUAL_RENTROLL_UNITS[[#This Row],[RENTROLL_LOAN_ID_PROP_ADDR]]&lt;&gt;"",NOT(ISNUMBER(MATCH(TBL_QUAL_RENTROLL_UNITS[[#This Row],[RENTROLL_LOAN_ID_PROP_ADDR]],RANGE_LOOKUP_CIPDRF_LOANLIST,0)))),1,0)
)</f>
        <v>0</v>
      </c>
    </row>
    <row r="203" spans="2:11" ht="20.100000000000001" customHeight="1" x14ac:dyDescent="0.25">
      <c r="B203" s="25" t="str">
        <f>IF(TBL_QUAL_RENTROLL_UNITS[[#This Row],[RECORD_STARTED]],IF(TBL_QUAL_RENTROLL_UNITS[[#This Row],[ERROR_COUNT]]&gt;0,-1,IF(TBL_QUAL_RENTROLL_UNITS[[#This Row],[REQ_FIELDS_POPULATED]],1,0)),"")</f>
        <v/>
      </c>
      <c r="C203" s="94">
        <f>ROW()-ROW(TBL_QUAL_RENTROLL_UNITS[[#Headers],[ROW_ID]])</f>
        <v>194</v>
      </c>
      <c r="D203" s="82"/>
      <c r="E203" s="39"/>
      <c r="F203" s="33"/>
      <c r="G203" s="84" t="str">
        <f>IFERROR(INDEX(TBL_CIPDRFRESI_LOANPOOL[QUAL_MRA_RAC],MATCH(TBL_QUAL_RENTROLL_UNITS[[#This Row],[RENTROLL_LOAN_ID_PROP_ADDR]],TBL_CIPDRFRESI_LOANPOOL[LOAN_ID_PROP_ADDR],0)),"")</f>
        <v/>
      </c>
      <c r="H20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3" s="36" t="b">
        <f>CONCATENATE(TBL_QUAL_RENTROLL_UNITS[[#This Row],[RENTROLL_LOAN_ID_PROP_ADDR]],TBL_QUAL_RENTROLL_UNITS[[#This Row],[RENTROLL_UNIT]],TBL_QUAL_RENTROLL_UNITS[[#This Row],[RENTROLL_AMOUNT]])&lt;&gt;""</f>
        <v>0</v>
      </c>
      <c r="J203" s="36" t="b">
        <f>AND(TBL_QUAL_RENTROLL_UNITS[[#This Row],[RENTROLL_LOAN_ID_PROP_ADDR]]&lt;&gt;"",TBL_QUAL_RENTROLL_UNITS[[#This Row],[RENTROLL_UNIT]]&lt;&gt;"",TBL_QUAL_RENTROLL_UNITS[[#This Row],[RENTROLL_AMOUNT]]&lt;&gt;"")</f>
        <v>0</v>
      </c>
      <c r="K203" s="36">
        <f>SUM(
IF(AND(TBL_QUAL_RENTROLL_UNITS[[#This Row],[RENTROLL_LOAN_ID_PROP_ADDR]]&lt;&gt;"",NOT(ISNUMBER(MATCH(TBL_QUAL_RENTROLL_UNITS[[#This Row],[RENTROLL_LOAN_ID_PROP_ADDR]],RANGE_LOOKUP_CIPDRF_LOANLIST,0)))),1,0)
)</f>
        <v>0</v>
      </c>
    </row>
    <row r="204" spans="2:11" ht="20.100000000000001" customHeight="1" x14ac:dyDescent="0.25">
      <c r="B204" s="25" t="str">
        <f>IF(TBL_QUAL_RENTROLL_UNITS[[#This Row],[RECORD_STARTED]],IF(TBL_QUAL_RENTROLL_UNITS[[#This Row],[ERROR_COUNT]]&gt;0,-1,IF(TBL_QUAL_RENTROLL_UNITS[[#This Row],[REQ_FIELDS_POPULATED]],1,0)),"")</f>
        <v/>
      </c>
      <c r="C204" s="94">
        <f>ROW()-ROW(TBL_QUAL_RENTROLL_UNITS[[#Headers],[ROW_ID]])</f>
        <v>195</v>
      </c>
      <c r="D204" s="82"/>
      <c r="E204" s="39"/>
      <c r="F204" s="33"/>
      <c r="G204" s="84" t="str">
        <f>IFERROR(INDEX(TBL_CIPDRFRESI_LOANPOOL[QUAL_MRA_RAC],MATCH(TBL_QUAL_RENTROLL_UNITS[[#This Row],[RENTROLL_LOAN_ID_PROP_ADDR]],TBL_CIPDRFRESI_LOANPOOL[LOAN_ID_PROP_ADDR],0)),"")</f>
        <v/>
      </c>
      <c r="H20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4" s="36" t="b">
        <f>CONCATENATE(TBL_QUAL_RENTROLL_UNITS[[#This Row],[RENTROLL_LOAN_ID_PROP_ADDR]],TBL_QUAL_RENTROLL_UNITS[[#This Row],[RENTROLL_UNIT]],TBL_QUAL_RENTROLL_UNITS[[#This Row],[RENTROLL_AMOUNT]])&lt;&gt;""</f>
        <v>0</v>
      </c>
      <c r="J204" s="36" t="b">
        <f>AND(TBL_QUAL_RENTROLL_UNITS[[#This Row],[RENTROLL_LOAN_ID_PROP_ADDR]]&lt;&gt;"",TBL_QUAL_RENTROLL_UNITS[[#This Row],[RENTROLL_UNIT]]&lt;&gt;"",TBL_QUAL_RENTROLL_UNITS[[#This Row],[RENTROLL_AMOUNT]]&lt;&gt;"")</f>
        <v>0</v>
      </c>
      <c r="K204" s="36">
        <f>SUM(
IF(AND(TBL_QUAL_RENTROLL_UNITS[[#This Row],[RENTROLL_LOAN_ID_PROP_ADDR]]&lt;&gt;"",NOT(ISNUMBER(MATCH(TBL_QUAL_RENTROLL_UNITS[[#This Row],[RENTROLL_LOAN_ID_PROP_ADDR]],RANGE_LOOKUP_CIPDRF_LOANLIST,0)))),1,0)
)</f>
        <v>0</v>
      </c>
    </row>
    <row r="205" spans="2:11" ht="20.100000000000001" customHeight="1" x14ac:dyDescent="0.25">
      <c r="B205" s="25" t="str">
        <f>IF(TBL_QUAL_RENTROLL_UNITS[[#This Row],[RECORD_STARTED]],IF(TBL_QUAL_RENTROLL_UNITS[[#This Row],[ERROR_COUNT]]&gt;0,-1,IF(TBL_QUAL_RENTROLL_UNITS[[#This Row],[REQ_FIELDS_POPULATED]],1,0)),"")</f>
        <v/>
      </c>
      <c r="C205" s="94">
        <f>ROW()-ROW(TBL_QUAL_RENTROLL_UNITS[[#Headers],[ROW_ID]])</f>
        <v>196</v>
      </c>
      <c r="D205" s="82"/>
      <c r="E205" s="39"/>
      <c r="F205" s="33"/>
      <c r="G205" s="84" t="str">
        <f>IFERROR(INDEX(TBL_CIPDRFRESI_LOANPOOL[QUAL_MRA_RAC],MATCH(TBL_QUAL_RENTROLL_UNITS[[#This Row],[RENTROLL_LOAN_ID_PROP_ADDR]],TBL_CIPDRFRESI_LOANPOOL[LOAN_ID_PROP_ADDR],0)),"")</f>
        <v/>
      </c>
      <c r="H20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5" s="36" t="b">
        <f>CONCATENATE(TBL_QUAL_RENTROLL_UNITS[[#This Row],[RENTROLL_LOAN_ID_PROP_ADDR]],TBL_QUAL_RENTROLL_UNITS[[#This Row],[RENTROLL_UNIT]],TBL_QUAL_RENTROLL_UNITS[[#This Row],[RENTROLL_AMOUNT]])&lt;&gt;""</f>
        <v>0</v>
      </c>
      <c r="J205" s="36" t="b">
        <f>AND(TBL_QUAL_RENTROLL_UNITS[[#This Row],[RENTROLL_LOAN_ID_PROP_ADDR]]&lt;&gt;"",TBL_QUAL_RENTROLL_UNITS[[#This Row],[RENTROLL_UNIT]]&lt;&gt;"",TBL_QUAL_RENTROLL_UNITS[[#This Row],[RENTROLL_AMOUNT]]&lt;&gt;"")</f>
        <v>0</v>
      </c>
      <c r="K205" s="36">
        <f>SUM(
IF(AND(TBL_QUAL_RENTROLL_UNITS[[#This Row],[RENTROLL_LOAN_ID_PROP_ADDR]]&lt;&gt;"",NOT(ISNUMBER(MATCH(TBL_QUAL_RENTROLL_UNITS[[#This Row],[RENTROLL_LOAN_ID_PROP_ADDR]],RANGE_LOOKUP_CIPDRF_LOANLIST,0)))),1,0)
)</f>
        <v>0</v>
      </c>
    </row>
    <row r="206" spans="2:11" ht="20.100000000000001" customHeight="1" x14ac:dyDescent="0.25">
      <c r="B206" s="25" t="str">
        <f>IF(TBL_QUAL_RENTROLL_UNITS[[#This Row],[RECORD_STARTED]],IF(TBL_QUAL_RENTROLL_UNITS[[#This Row],[ERROR_COUNT]]&gt;0,-1,IF(TBL_QUAL_RENTROLL_UNITS[[#This Row],[REQ_FIELDS_POPULATED]],1,0)),"")</f>
        <v/>
      </c>
      <c r="C206" s="94">
        <f>ROW()-ROW(TBL_QUAL_RENTROLL_UNITS[[#Headers],[ROW_ID]])</f>
        <v>197</v>
      </c>
      <c r="D206" s="82"/>
      <c r="E206" s="39"/>
      <c r="F206" s="33"/>
      <c r="G206" s="84" t="str">
        <f>IFERROR(INDEX(TBL_CIPDRFRESI_LOANPOOL[QUAL_MRA_RAC],MATCH(TBL_QUAL_RENTROLL_UNITS[[#This Row],[RENTROLL_LOAN_ID_PROP_ADDR]],TBL_CIPDRFRESI_LOANPOOL[LOAN_ID_PROP_ADDR],0)),"")</f>
        <v/>
      </c>
      <c r="H20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6" s="36" t="b">
        <f>CONCATENATE(TBL_QUAL_RENTROLL_UNITS[[#This Row],[RENTROLL_LOAN_ID_PROP_ADDR]],TBL_QUAL_RENTROLL_UNITS[[#This Row],[RENTROLL_UNIT]],TBL_QUAL_RENTROLL_UNITS[[#This Row],[RENTROLL_AMOUNT]])&lt;&gt;""</f>
        <v>0</v>
      </c>
      <c r="J206" s="36" t="b">
        <f>AND(TBL_QUAL_RENTROLL_UNITS[[#This Row],[RENTROLL_LOAN_ID_PROP_ADDR]]&lt;&gt;"",TBL_QUAL_RENTROLL_UNITS[[#This Row],[RENTROLL_UNIT]]&lt;&gt;"",TBL_QUAL_RENTROLL_UNITS[[#This Row],[RENTROLL_AMOUNT]]&lt;&gt;"")</f>
        <v>0</v>
      </c>
      <c r="K206" s="36">
        <f>SUM(
IF(AND(TBL_QUAL_RENTROLL_UNITS[[#This Row],[RENTROLL_LOAN_ID_PROP_ADDR]]&lt;&gt;"",NOT(ISNUMBER(MATCH(TBL_QUAL_RENTROLL_UNITS[[#This Row],[RENTROLL_LOAN_ID_PROP_ADDR]],RANGE_LOOKUP_CIPDRF_LOANLIST,0)))),1,0)
)</f>
        <v>0</v>
      </c>
    </row>
    <row r="207" spans="2:11" ht="20.100000000000001" customHeight="1" x14ac:dyDescent="0.25">
      <c r="B207" s="25" t="str">
        <f>IF(TBL_QUAL_RENTROLL_UNITS[[#This Row],[RECORD_STARTED]],IF(TBL_QUAL_RENTROLL_UNITS[[#This Row],[ERROR_COUNT]]&gt;0,-1,IF(TBL_QUAL_RENTROLL_UNITS[[#This Row],[REQ_FIELDS_POPULATED]],1,0)),"")</f>
        <v/>
      </c>
      <c r="C207" s="94">
        <f>ROW()-ROW(TBL_QUAL_RENTROLL_UNITS[[#Headers],[ROW_ID]])</f>
        <v>198</v>
      </c>
      <c r="D207" s="82"/>
      <c r="E207" s="39"/>
      <c r="F207" s="33"/>
      <c r="G207" s="84" t="str">
        <f>IFERROR(INDEX(TBL_CIPDRFRESI_LOANPOOL[QUAL_MRA_RAC],MATCH(TBL_QUAL_RENTROLL_UNITS[[#This Row],[RENTROLL_LOAN_ID_PROP_ADDR]],TBL_CIPDRFRESI_LOANPOOL[LOAN_ID_PROP_ADDR],0)),"")</f>
        <v/>
      </c>
      <c r="H20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7" s="36" t="b">
        <f>CONCATENATE(TBL_QUAL_RENTROLL_UNITS[[#This Row],[RENTROLL_LOAN_ID_PROP_ADDR]],TBL_QUAL_RENTROLL_UNITS[[#This Row],[RENTROLL_UNIT]],TBL_QUAL_RENTROLL_UNITS[[#This Row],[RENTROLL_AMOUNT]])&lt;&gt;""</f>
        <v>0</v>
      </c>
      <c r="J207" s="36" t="b">
        <f>AND(TBL_QUAL_RENTROLL_UNITS[[#This Row],[RENTROLL_LOAN_ID_PROP_ADDR]]&lt;&gt;"",TBL_QUAL_RENTROLL_UNITS[[#This Row],[RENTROLL_UNIT]]&lt;&gt;"",TBL_QUAL_RENTROLL_UNITS[[#This Row],[RENTROLL_AMOUNT]]&lt;&gt;"")</f>
        <v>0</v>
      </c>
      <c r="K207" s="36">
        <f>SUM(
IF(AND(TBL_QUAL_RENTROLL_UNITS[[#This Row],[RENTROLL_LOAN_ID_PROP_ADDR]]&lt;&gt;"",NOT(ISNUMBER(MATCH(TBL_QUAL_RENTROLL_UNITS[[#This Row],[RENTROLL_LOAN_ID_PROP_ADDR]],RANGE_LOOKUP_CIPDRF_LOANLIST,0)))),1,0)
)</f>
        <v>0</v>
      </c>
    </row>
    <row r="208" spans="2:11" ht="20.100000000000001" customHeight="1" x14ac:dyDescent="0.25">
      <c r="B208" s="25" t="str">
        <f>IF(TBL_QUAL_RENTROLL_UNITS[[#This Row],[RECORD_STARTED]],IF(TBL_QUAL_RENTROLL_UNITS[[#This Row],[ERROR_COUNT]]&gt;0,-1,IF(TBL_QUAL_RENTROLL_UNITS[[#This Row],[REQ_FIELDS_POPULATED]],1,0)),"")</f>
        <v/>
      </c>
      <c r="C208" s="94">
        <f>ROW()-ROW(TBL_QUAL_RENTROLL_UNITS[[#Headers],[ROW_ID]])</f>
        <v>199</v>
      </c>
      <c r="D208" s="82"/>
      <c r="E208" s="39"/>
      <c r="F208" s="33"/>
      <c r="G208" s="84" t="str">
        <f>IFERROR(INDEX(TBL_CIPDRFRESI_LOANPOOL[QUAL_MRA_RAC],MATCH(TBL_QUAL_RENTROLL_UNITS[[#This Row],[RENTROLL_LOAN_ID_PROP_ADDR]],TBL_CIPDRFRESI_LOANPOOL[LOAN_ID_PROP_ADDR],0)),"")</f>
        <v/>
      </c>
      <c r="H20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8" s="36" t="b">
        <f>CONCATENATE(TBL_QUAL_RENTROLL_UNITS[[#This Row],[RENTROLL_LOAN_ID_PROP_ADDR]],TBL_QUAL_RENTROLL_UNITS[[#This Row],[RENTROLL_UNIT]],TBL_QUAL_RENTROLL_UNITS[[#This Row],[RENTROLL_AMOUNT]])&lt;&gt;""</f>
        <v>0</v>
      </c>
      <c r="J208" s="36" t="b">
        <f>AND(TBL_QUAL_RENTROLL_UNITS[[#This Row],[RENTROLL_LOAN_ID_PROP_ADDR]]&lt;&gt;"",TBL_QUAL_RENTROLL_UNITS[[#This Row],[RENTROLL_UNIT]]&lt;&gt;"",TBL_QUAL_RENTROLL_UNITS[[#This Row],[RENTROLL_AMOUNT]]&lt;&gt;"")</f>
        <v>0</v>
      </c>
      <c r="K208" s="36">
        <f>SUM(
IF(AND(TBL_QUAL_RENTROLL_UNITS[[#This Row],[RENTROLL_LOAN_ID_PROP_ADDR]]&lt;&gt;"",NOT(ISNUMBER(MATCH(TBL_QUAL_RENTROLL_UNITS[[#This Row],[RENTROLL_LOAN_ID_PROP_ADDR]],RANGE_LOOKUP_CIPDRF_LOANLIST,0)))),1,0)
)</f>
        <v>0</v>
      </c>
    </row>
    <row r="209" spans="2:11" ht="20.100000000000001" customHeight="1" x14ac:dyDescent="0.25">
      <c r="B209" s="25" t="str">
        <f>IF(TBL_QUAL_RENTROLL_UNITS[[#This Row],[RECORD_STARTED]],IF(TBL_QUAL_RENTROLL_UNITS[[#This Row],[ERROR_COUNT]]&gt;0,-1,IF(TBL_QUAL_RENTROLL_UNITS[[#This Row],[REQ_FIELDS_POPULATED]],1,0)),"")</f>
        <v/>
      </c>
      <c r="C209" s="94">
        <f>ROW()-ROW(TBL_QUAL_RENTROLL_UNITS[[#Headers],[ROW_ID]])</f>
        <v>200</v>
      </c>
      <c r="D209" s="82"/>
      <c r="E209" s="39"/>
      <c r="F209" s="33"/>
      <c r="G209" s="84" t="str">
        <f>IFERROR(INDEX(TBL_CIPDRFRESI_LOANPOOL[QUAL_MRA_RAC],MATCH(TBL_QUAL_RENTROLL_UNITS[[#This Row],[RENTROLL_LOAN_ID_PROP_ADDR]],TBL_CIPDRFRESI_LOANPOOL[LOAN_ID_PROP_ADDR],0)),"")</f>
        <v/>
      </c>
      <c r="H20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9" s="36" t="b">
        <f>CONCATENATE(TBL_QUAL_RENTROLL_UNITS[[#This Row],[RENTROLL_LOAN_ID_PROP_ADDR]],TBL_QUAL_RENTROLL_UNITS[[#This Row],[RENTROLL_UNIT]],TBL_QUAL_RENTROLL_UNITS[[#This Row],[RENTROLL_AMOUNT]])&lt;&gt;""</f>
        <v>0</v>
      </c>
      <c r="J209" s="36" t="b">
        <f>AND(TBL_QUAL_RENTROLL_UNITS[[#This Row],[RENTROLL_LOAN_ID_PROP_ADDR]]&lt;&gt;"",TBL_QUAL_RENTROLL_UNITS[[#This Row],[RENTROLL_UNIT]]&lt;&gt;"",TBL_QUAL_RENTROLL_UNITS[[#This Row],[RENTROLL_AMOUNT]]&lt;&gt;"")</f>
        <v>0</v>
      </c>
      <c r="K209" s="36">
        <f>SUM(
IF(AND(TBL_QUAL_RENTROLL_UNITS[[#This Row],[RENTROLL_LOAN_ID_PROP_ADDR]]&lt;&gt;"",NOT(ISNUMBER(MATCH(TBL_QUAL_RENTROLL_UNITS[[#This Row],[RENTROLL_LOAN_ID_PROP_ADDR]],RANGE_LOOKUP_CIPDRF_LOANLIST,0)))),1,0)
)</f>
        <v>0</v>
      </c>
    </row>
    <row r="210" spans="2:11" ht="20.100000000000001" customHeight="1" x14ac:dyDescent="0.25">
      <c r="B210" s="25" t="str">
        <f>IF(TBL_QUAL_RENTROLL_UNITS[[#This Row],[RECORD_STARTED]],IF(TBL_QUAL_RENTROLL_UNITS[[#This Row],[ERROR_COUNT]]&gt;0,-1,IF(TBL_QUAL_RENTROLL_UNITS[[#This Row],[REQ_FIELDS_POPULATED]],1,0)),"")</f>
        <v/>
      </c>
      <c r="C210" s="94">
        <f>ROW()-ROW(TBL_QUAL_RENTROLL_UNITS[[#Headers],[ROW_ID]])</f>
        <v>201</v>
      </c>
      <c r="D210" s="82"/>
      <c r="E210" s="39"/>
      <c r="F210" s="33"/>
      <c r="G210" s="84" t="str">
        <f>IFERROR(INDEX(TBL_CIPDRFRESI_LOANPOOL[QUAL_MRA_RAC],MATCH(TBL_QUAL_RENTROLL_UNITS[[#This Row],[RENTROLL_LOAN_ID_PROP_ADDR]],TBL_CIPDRFRESI_LOANPOOL[LOAN_ID_PROP_ADDR],0)),"")</f>
        <v/>
      </c>
      <c r="H2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0" s="36" t="b">
        <f>CONCATENATE(TBL_QUAL_RENTROLL_UNITS[[#This Row],[RENTROLL_LOAN_ID_PROP_ADDR]],TBL_QUAL_RENTROLL_UNITS[[#This Row],[RENTROLL_UNIT]],TBL_QUAL_RENTROLL_UNITS[[#This Row],[RENTROLL_AMOUNT]])&lt;&gt;""</f>
        <v>0</v>
      </c>
      <c r="J210" s="36" t="b">
        <f>AND(TBL_QUAL_RENTROLL_UNITS[[#This Row],[RENTROLL_LOAN_ID_PROP_ADDR]]&lt;&gt;"",TBL_QUAL_RENTROLL_UNITS[[#This Row],[RENTROLL_UNIT]]&lt;&gt;"",TBL_QUAL_RENTROLL_UNITS[[#This Row],[RENTROLL_AMOUNT]]&lt;&gt;"")</f>
        <v>0</v>
      </c>
      <c r="K210" s="36">
        <f>SUM(
IF(AND(TBL_QUAL_RENTROLL_UNITS[[#This Row],[RENTROLL_LOAN_ID_PROP_ADDR]]&lt;&gt;"",NOT(ISNUMBER(MATCH(TBL_QUAL_RENTROLL_UNITS[[#This Row],[RENTROLL_LOAN_ID_PROP_ADDR]],RANGE_LOOKUP_CIPDRF_LOANLIST,0)))),1,0)
)</f>
        <v>0</v>
      </c>
    </row>
    <row r="211" spans="2:11" ht="20.100000000000001" customHeight="1" x14ac:dyDescent="0.25">
      <c r="B211" s="25" t="str">
        <f>IF(TBL_QUAL_RENTROLL_UNITS[[#This Row],[RECORD_STARTED]],IF(TBL_QUAL_RENTROLL_UNITS[[#This Row],[ERROR_COUNT]]&gt;0,-1,IF(TBL_QUAL_RENTROLL_UNITS[[#This Row],[REQ_FIELDS_POPULATED]],1,0)),"")</f>
        <v/>
      </c>
      <c r="C211" s="94">
        <f>ROW()-ROW(TBL_QUAL_RENTROLL_UNITS[[#Headers],[ROW_ID]])</f>
        <v>202</v>
      </c>
      <c r="D211" s="82"/>
      <c r="E211" s="39"/>
      <c r="F211" s="33"/>
      <c r="G211" s="84" t="str">
        <f>IFERROR(INDEX(TBL_CIPDRFRESI_LOANPOOL[QUAL_MRA_RAC],MATCH(TBL_QUAL_RENTROLL_UNITS[[#This Row],[RENTROLL_LOAN_ID_PROP_ADDR]],TBL_CIPDRFRESI_LOANPOOL[LOAN_ID_PROP_ADDR],0)),"")</f>
        <v/>
      </c>
      <c r="H2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1" s="36" t="b">
        <f>CONCATENATE(TBL_QUAL_RENTROLL_UNITS[[#This Row],[RENTROLL_LOAN_ID_PROP_ADDR]],TBL_QUAL_RENTROLL_UNITS[[#This Row],[RENTROLL_UNIT]],TBL_QUAL_RENTROLL_UNITS[[#This Row],[RENTROLL_AMOUNT]])&lt;&gt;""</f>
        <v>0</v>
      </c>
      <c r="J211" s="36" t="b">
        <f>AND(TBL_QUAL_RENTROLL_UNITS[[#This Row],[RENTROLL_LOAN_ID_PROP_ADDR]]&lt;&gt;"",TBL_QUAL_RENTROLL_UNITS[[#This Row],[RENTROLL_UNIT]]&lt;&gt;"",TBL_QUAL_RENTROLL_UNITS[[#This Row],[RENTROLL_AMOUNT]]&lt;&gt;"")</f>
        <v>0</v>
      </c>
      <c r="K211" s="36">
        <f>SUM(
IF(AND(TBL_QUAL_RENTROLL_UNITS[[#This Row],[RENTROLL_LOAN_ID_PROP_ADDR]]&lt;&gt;"",NOT(ISNUMBER(MATCH(TBL_QUAL_RENTROLL_UNITS[[#This Row],[RENTROLL_LOAN_ID_PROP_ADDR]],RANGE_LOOKUP_CIPDRF_LOANLIST,0)))),1,0)
)</f>
        <v>0</v>
      </c>
    </row>
    <row r="212" spans="2:11" ht="20.100000000000001" customHeight="1" x14ac:dyDescent="0.25">
      <c r="B212" s="25" t="str">
        <f>IF(TBL_QUAL_RENTROLL_UNITS[[#This Row],[RECORD_STARTED]],IF(TBL_QUAL_RENTROLL_UNITS[[#This Row],[ERROR_COUNT]]&gt;0,-1,IF(TBL_QUAL_RENTROLL_UNITS[[#This Row],[REQ_FIELDS_POPULATED]],1,0)),"")</f>
        <v/>
      </c>
      <c r="C212" s="94">
        <f>ROW()-ROW(TBL_QUAL_RENTROLL_UNITS[[#Headers],[ROW_ID]])</f>
        <v>203</v>
      </c>
      <c r="D212" s="82"/>
      <c r="E212" s="39"/>
      <c r="F212" s="33"/>
      <c r="G212" s="84" t="str">
        <f>IFERROR(INDEX(TBL_CIPDRFRESI_LOANPOOL[QUAL_MRA_RAC],MATCH(TBL_QUAL_RENTROLL_UNITS[[#This Row],[RENTROLL_LOAN_ID_PROP_ADDR]],TBL_CIPDRFRESI_LOANPOOL[LOAN_ID_PROP_ADDR],0)),"")</f>
        <v/>
      </c>
      <c r="H2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2" s="36" t="b">
        <f>CONCATENATE(TBL_QUAL_RENTROLL_UNITS[[#This Row],[RENTROLL_LOAN_ID_PROP_ADDR]],TBL_QUAL_RENTROLL_UNITS[[#This Row],[RENTROLL_UNIT]],TBL_QUAL_RENTROLL_UNITS[[#This Row],[RENTROLL_AMOUNT]])&lt;&gt;""</f>
        <v>0</v>
      </c>
      <c r="J212" s="36" t="b">
        <f>AND(TBL_QUAL_RENTROLL_UNITS[[#This Row],[RENTROLL_LOAN_ID_PROP_ADDR]]&lt;&gt;"",TBL_QUAL_RENTROLL_UNITS[[#This Row],[RENTROLL_UNIT]]&lt;&gt;"",TBL_QUAL_RENTROLL_UNITS[[#This Row],[RENTROLL_AMOUNT]]&lt;&gt;"")</f>
        <v>0</v>
      </c>
      <c r="K212" s="36">
        <f>SUM(
IF(AND(TBL_QUAL_RENTROLL_UNITS[[#This Row],[RENTROLL_LOAN_ID_PROP_ADDR]]&lt;&gt;"",NOT(ISNUMBER(MATCH(TBL_QUAL_RENTROLL_UNITS[[#This Row],[RENTROLL_LOAN_ID_PROP_ADDR]],RANGE_LOOKUP_CIPDRF_LOANLIST,0)))),1,0)
)</f>
        <v>0</v>
      </c>
    </row>
    <row r="213" spans="2:11" ht="20.100000000000001" customHeight="1" x14ac:dyDescent="0.25">
      <c r="B213" s="25" t="str">
        <f>IF(TBL_QUAL_RENTROLL_UNITS[[#This Row],[RECORD_STARTED]],IF(TBL_QUAL_RENTROLL_UNITS[[#This Row],[ERROR_COUNT]]&gt;0,-1,IF(TBL_QUAL_RENTROLL_UNITS[[#This Row],[REQ_FIELDS_POPULATED]],1,0)),"")</f>
        <v/>
      </c>
      <c r="C213" s="94">
        <f>ROW()-ROW(TBL_QUAL_RENTROLL_UNITS[[#Headers],[ROW_ID]])</f>
        <v>204</v>
      </c>
      <c r="D213" s="82"/>
      <c r="E213" s="39"/>
      <c r="F213" s="33"/>
      <c r="G213" s="84" t="str">
        <f>IFERROR(INDEX(TBL_CIPDRFRESI_LOANPOOL[QUAL_MRA_RAC],MATCH(TBL_QUAL_RENTROLL_UNITS[[#This Row],[RENTROLL_LOAN_ID_PROP_ADDR]],TBL_CIPDRFRESI_LOANPOOL[LOAN_ID_PROP_ADDR],0)),"")</f>
        <v/>
      </c>
      <c r="H2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3" s="36" t="b">
        <f>CONCATENATE(TBL_QUAL_RENTROLL_UNITS[[#This Row],[RENTROLL_LOAN_ID_PROP_ADDR]],TBL_QUAL_RENTROLL_UNITS[[#This Row],[RENTROLL_UNIT]],TBL_QUAL_RENTROLL_UNITS[[#This Row],[RENTROLL_AMOUNT]])&lt;&gt;""</f>
        <v>0</v>
      </c>
      <c r="J213" s="36" t="b">
        <f>AND(TBL_QUAL_RENTROLL_UNITS[[#This Row],[RENTROLL_LOAN_ID_PROP_ADDR]]&lt;&gt;"",TBL_QUAL_RENTROLL_UNITS[[#This Row],[RENTROLL_UNIT]]&lt;&gt;"",TBL_QUAL_RENTROLL_UNITS[[#This Row],[RENTROLL_AMOUNT]]&lt;&gt;"")</f>
        <v>0</v>
      </c>
      <c r="K213" s="36">
        <f>SUM(
IF(AND(TBL_QUAL_RENTROLL_UNITS[[#This Row],[RENTROLL_LOAN_ID_PROP_ADDR]]&lt;&gt;"",NOT(ISNUMBER(MATCH(TBL_QUAL_RENTROLL_UNITS[[#This Row],[RENTROLL_LOAN_ID_PROP_ADDR]],RANGE_LOOKUP_CIPDRF_LOANLIST,0)))),1,0)
)</f>
        <v>0</v>
      </c>
    </row>
    <row r="214" spans="2:11" ht="20.100000000000001" customHeight="1" x14ac:dyDescent="0.25">
      <c r="B214" s="25" t="str">
        <f>IF(TBL_QUAL_RENTROLL_UNITS[[#This Row],[RECORD_STARTED]],IF(TBL_QUAL_RENTROLL_UNITS[[#This Row],[ERROR_COUNT]]&gt;0,-1,IF(TBL_QUAL_RENTROLL_UNITS[[#This Row],[REQ_FIELDS_POPULATED]],1,0)),"")</f>
        <v/>
      </c>
      <c r="C214" s="94">
        <f>ROW()-ROW(TBL_QUAL_RENTROLL_UNITS[[#Headers],[ROW_ID]])</f>
        <v>205</v>
      </c>
      <c r="D214" s="82"/>
      <c r="E214" s="39"/>
      <c r="F214" s="33"/>
      <c r="G214" s="84" t="str">
        <f>IFERROR(INDEX(TBL_CIPDRFRESI_LOANPOOL[QUAL_MRA_RAC],MATCH(TBL_QUAL_RENTROLL_UNITS[[#This Row],[RENTROLL_LOAN_ID_PROP_ADDR]],TBL_CIPDRFRESI_LOANPOOL[LOAN_ID_PROP_ADDR],0)),"")</f>
        <v/>
      </c>
      <c r="H2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4" s="36" t="b">
        <f>CONCATENATE(TBL_QUAL_RENTROLL_UNITS[[#This Row],[RENTROLL_LOAN_ID_PROP_ADDR]],TBL_QUAL_RENTROLL_UNITS[[#This Row],[RENTROLL_UNIT]],TBL_QUAL_RENTROLL_UNITS[[#This Row],[RENTROLL_AMOUNT]])&lt;&gt;""</f>
        <v>0</v>
      </c>
      <c r="J214" s="36" t="b">
        <f>AND(TBL_QUAL_RENTROLL_UNITS[[#This Row],[RENTROLL_LOAN_ID_PROP_ADDR]]&lt;&gt;"",TBL_QUAL_RENTROLL_UNITS[[#This Row],[RENTROLL_UNIT]]&lt;&gt;"",TBL_QUAL_RENTROLL_UNITS[[#This Row],[RENTROLL_AMOUNT]]&lt;&gt;"")</f>
        <v>0</v>
      </c>
      <c r="K214" s="36">
        <f>SUM(
IF(AND(TBL_QUAL_RENTROLL_UNITS[[#This Row],[RENTROLL_LOAN_ID_PROP_ADDR]]&lt;&gt;"",NOT(ISNUMBER(MATCH(TBL_QUAL_RENTROLL_UNITS[[#This Row],[RENTROLL_LOAN_ID_PROP_ADDR]],RANGE_LOOKUP_CIPDRF_LOANLIST,0)))),1,0)
)</f>
        <v>0</v>
      </c>
    </row>
    <row r="215" spans="2:11" ht="20.100000000000001" customHeight="1" x14ac:dyDescent="0.25">
      <c r="B215" s="25" t="str">
        <f>IF(TBL_QUAL_RENTROLL_UNITS[[#This Row],[RECORD_STARTED]],IF(TBL_QUAL_RENTROLL_UNITS[[#This Row],[ERROR_COUNT]]&gt;0,-1,IF(TBL_QUAL_RENTROLL_UNITS[[#This Row],[REQ_FIELDS_POPULATED]],1,0)),"")</f>
        <v/>
      </c>
      <c r="C215" s="94">
        <f>ROW()-ROW(TBL_QUAL_RENTROLL_UNITS[[#Headers],[ROW_ID]])</f>
        <v>206</v>
      </c>
      <c r="D215" s="82"/>
      <c r="E215" s="39"/>
      <c r="F215" s="33"/>
      <c r="G215" s="84" t="str">
        <f>IFERROR(INDEX(TBL_CIPDRFRESI_LOANPOOL[QUAL_MRA_RAC],MATCH(TBL_QUAL_RENTROLL_UNITS[[#This Row],[RENTROLL_LOAN_ID_PROP_ADDR]],TBL_CIPDRFRESI_LOANPOOL[LOAN_ID_PROP_ADDR],0)),"")</f>
        <v/>
      </c>
      <c r="H2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5" s="36" t="b">
        <f>CONCATENATE(TBL_QUAL_RENTROLL_UNITS[[#This Row],[RENTROLL_LOAN_ID_PROP_ADDR]],TBL_QUAL_RENTROLL_UNITS[[#This Row],[RENTROLL_UNIT]],TBL_QUAL_RENTROLL_UNITS[[#This Row],[RENTROLL_AMOUNT]])&lt;&gt;""</f>
        <v>0</v>
      </c>
      <c r="J215" s="36" t="b">
        <f>AND(TBL_QUAL_RENTROLL_UNITS[[#This Row],[RENTROLL_LOAN_ID_PROP_ADDR]]&lt;&gt;"",TBL_QUAL_RENTROLL_UNITS[[#This Row],[RENTROLL_UNIT]]&lt;&gt;"",TBL_QUAL_RENTROLL_UNITS[[#This Row],[RENTROLL_AMOUNT]]&lt;&gt;"")</f>
        <v>0</v>
      </c>
      <c r="K215" s="36">
        <f>SUM(
IF(AND(TBL_QUAL_RENTROLL_UNITS[[#This Row],[RENTROLL_LOAN_ID_PROP_ADDR]]&lt;&gt;"",NOT(ISNUMBER(MATCH(TBL_QUAL_RENTROLL_UNITS[[#This Row],[RENTROLL_LOAN_ID_PROP_ADDR]],RANGE_LOOKUP_CIPDRF_LOANLIST,0)))),1,0)
)</f>
        <v>0</v>
      </c>
    </row>
    <row r="216" spans="2:11" ht="20.100000000000001" customHeight="1" x14ac:dyDescent="0.25">
      <c r="B216" s="25" t="str">
        <f>IF(TBL_QUAL_RENTROLL_UNITS[[#This Row],[RECORD_STARTED]],IF(TBL_QUAL_RENTROLL_UNITS[[#This Row],[ERROR_COUNT]]&gt;0,-1,IF(TBL_QUAL_RENTROLL_UNITS[[#This Row],[REQ_FIELDS_POPULATED]],1,0)),"")</f>
        <v/>
      </c>
      <c r="C216" s="94">
        <f>ROW()-ROW(TBL_QUAL_RENTROLL_UNITS[[#Headers],[ROW_ID]])</f>
        <v>207</v>
      </c>
      <c r="D216" s="82"/>
      <c r="E216" s="39"/>
      <c r="F216" s="33"/>
      <c r="G216" s="84" t="str">
        <f>IFERROR(INDEX(TBL_CIPDRFRESI_LOANPOOL[QUAL_MRA_RAC],MATCH(TBL_QUAL_RENTROLL_UNITS[[#This Row],[RENTROLL_LOAN_ID_PROP_ADDR]],TBL_CIPDRFRESI_LOANPOOL[LOAN_ID_PROP_ADDR],0)),"")</f>
        <v/>
      </c>
      <c r="H2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6" s="36" t="b">
        <f>CONCATENATE(TBL_QUAL_RENTROLL_UNITS[[#This Row],[RENTROLL_LOAN_ID_PROP_ADDR]],TBL_QUAL_RENTROLL_UNITS[[#This Row],[RENTROLL_UNIT]],TBL_QUAL_RENTROLL_UNITS[[#This Row],[RENTROLL_AMOUNT]])&lt;&gt;""</f>
        <v>0</v>
      </c>
      <c r="J216" s="36" t="b">
        <f>AND(TBL_QUAL_RENTROLL_UNITS[[#This Row],[RENTROLL_LOAN_ID_PROP_ADDR]]&lt;&gt;"",TBL_QUAL_RENTROLL_UNITS[[#This Row],[RENTROLL_UNIT]]&lt;&gt;"",TBL_QUAL_RENTROLL_UNITS[[#This Row],[RENTROLL_AMOUNT]]&lt;&gt;"")</f>
        <v>0</v>
      </c>
      <c r="K216" s="36">
        <f>SUM(
IF(AND(TBL_QUAL_RENTROLL_UNITS[[#This Row],[RENTROLL_LOAN_ID_PROP_ADDR]]&lt;&gt;"",NOT(ISNUMBER(MATCH(TBL_QUAL_RENTROLL_UNITS[[#This Row],[RENTROLL_LOAN_ID_PROP_ADDR]],RANGE_LOOKUP_CIPDRF_LOANLIST,0)))),1,0)
)</f>
        <v>0</v>
      </c>
    </row>
    <row r="217" spans="2:11" ht="20.100000000000001" customHeight="1" x14ac:dyDescent="0.25">
      <c r="B217" s="25" t="str">
        <f>IF(TBL_QUAL_RENTROLL_UNITS[[#This Row],[RECORD_STARTED]],IF(TBL_QUAL_RENTROLL_UNITS[[#This Row],[ERROR_COUNT]]&gt;0,-1,IF(TBL_QUAL_RENTROLL_UNITS[[#This Row],[REQ_FIELDS_POPULATED]],1,0)),"")</f>
        <v/>
      </c>
      <c r="C217" s="94">
        <f>ROW()-ROW(TBL_QUAL_RENTROLL_UNITS[[#Headers],[ROW_ID]])</f>
        <v>208</v>
      </c>
      <c r="D217" s="82"/>
      <c r="E217" s="39"/>
      <c r="F217" s="33"/>
      <c r="G217" s="84" t="str">
        <f>IFERROR(INDEX(TBL_CIPDRFRESI_LOANPOOL[QUAL_MRA_RAC],MATCH(TBL_QUAL_RENTROLL_UNITS[[#This Row],[RENTROLL_LOAN_ID_PROP_ADDR]],TBL_CIPDRFRESI_LOANPOOL[LOAN_ID_PROP_ADDR],0)),"")</f>
        <v/>
      </c>
      <c r="H2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7" s="36" t="b">
        <f>CONCATENATE(TBL_QUAL_RENTROLL_UNITS[[#This Row],[RENTROLL_LOAN_ID_PROP_ADDR]],TBL_QUAL_RENTROLL_UNITS[[#This Row],[RENTROLL_UNIT]],TBL_QUAL_RENTROLL_UNITS[[#This Row],[RENTROLL_AMOUNT]])&lt;&gt;""</f>
        <v>0</v>
      </c>
      <c r="J217" s="36" t="b">
        <f>AND(TBL_QUAL_RENTROLL_UNITS[[#This Row],[RENTROLL_LOAN_ID_PROP_ADDR]]&lt;&gt;"",TBL_QUAL_RENTROLL_UNITS[[#This Row],[RENTROLL_UNIT]]&lt;&gt;"",TBL_QUAL_RENTROLL_UNITS[[#This Row],[RENTROLL_AMOUNT]]&lt;&gt;"")</f>
        <v>0</v>
      </c>
      <c r="K217" s="36">
        <f>SUM(
IF(AND(TBL_QUAL_RENTROLL_UNITS[[#This Row],[RENTROLL_LOAN_ID_PROP_ADDR]]&lt;&gt;"",NOT(ISNUMBER(MATCH(TBL_QUAL_RENTROLL_UNITS[[#This Row],[RENTROLL_LOAN_ID_PROP_ADDR]],RANGE_LOOKUP_CIPDRF_LOANLIST,0)))),1,0)
)</f>
        <v>0</v>
      </c>
    </row>
    <row r="218" spans="2:11" ht="20.100000000000001" customHeight="1" x14ac:dyDescent="0.25">
      <c r="B218" s="25" t="str">
        <f>IF(TBL_QUAL_RENTROLL_UNITS[[#This Row],[RECORD_STARTED]],IF(TBL_QUAL_RENTROLL_UNITS[[#This Row],[ERROR_COUNT]]&gt;0,-1,IF(TBL_QUAL_RENTROLL_UNITS[[#This Row],[REQ_FIELDS_POPULATED]],1,0)),"")</f>
        <v/>
      </c>
      <c r="C218" s="94">
        <f>ROW()-ROW(TBL_QUAL_RENTROLL_UNITS[[#Headers],[ROW_ID]])</f>
        <v>209</v>
      </c>
      <c r="D218" s="82"/>
      <c r="E218" s="39"/>
      <c r="F218" s="33"/>
      <c r="G218" s="84" t="str">
        <f>IFERROR(INDEX(TBL_CIPDRFRESI_LOANPOOL[QUAL_MRA_RAC],MATCH(TBL_QUAL_RENTROLL_UNITS[[#This Row],[RENTROLL_LOAN_ID_PROP_ADDR]],TBL_CIPDRFRESI_LOANPOOL[LOAN_ID_PROP_ADDR],0)),"")</f>
        <v/>
      </c>
      <c r="H2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8" s="36" t="b">
        <f>CONCATENATE(TBL_QUAL_RENTROLL_UNITS[[#This Row],[RENTROLL_LOAN_ID_PROP_ADDR]],TBL_QUAL_RENTROLL_UNITS[[#This Row],[RENTROLL_UNIT]],TBL_QUAL_RENTROLL_UNITS[[#This Row],[RENTROLL_AMOUNT]])&lt;&gt;""</f>
        <v>0</v>
      </c>
      <c r="J218" s="36" t="b">
        <f>AND(TBL_QUAL_RENTROLL_UNITS[[#This Row],[RENTROLL_LOAN_ID_PROP_ADDR]]&lt;&gt;"",TBL_QUAL_RENTROLL_UNITS[[#This Row],[RENTROLL_UNIT]]&lt;&gt;"",TBL_QUAL_RENTROLL_UNITS[[#This Row],[RENTROLL_AMOUNT]]&lt;&gt;"")</f>
        <v>0</v>
      </c>
      <c r="K218" s="36">
        <f>SUM(
IF(AND(TBL_QUAL_RENTROLL_UNITS[[#This Row],[RENTROLL_LOAN_ID_PROP_ADDR]]&lt;&gt;"",NOT(ISNUMBER(MATCH(TBL_QUAL_RENTROLL_UNITS[[#This Row],[RENTROLL_LOAN_ID_PROP_ADDR]],RANGE_LOOKUP_CIPDRF_LOANLIST,0)))),1,0)
)</f>
        <v>0</v>
      </c>
    </row>
    <row r="219" spans="2:11" ht="20.100000000000001" customHeight="1" x14ac:dyDescent="0.25">
      <c r="B219" s="25" t="str">
        <f>IF(TBL_QUAL_RENTROLL_UNITS[[#This Row],[RECORD_STARTED]],IF(TBL_QUAL_RENTROLL_UNITS[[#This Row],[ERROR_COUNT]]&gt;0,-1,IF(TBL_QUAL_RENTROLL_UNITS[[#This Row],[REQ_FIELDS_POPULATED]],1,0)),"")</f>
        <v/>
      </c>
      <c r="C219" s="94">
        <f>ROW()-ROW(TBL_QUAL_RENTROLL_UNITS[[#Headers],[ROW_ID]])</f>
        <v>210</v>
      </c>
      <c r="D219" s="82"/>
      <c r="E219" s="39"/>
      <c r="F219" s="33"/>
      <c r="G219" s="84" t="str">
        <f>IFERROR(INDEX(TBL_CIPDRFRESI_LOANPOOL[QUAL_MRA_RAC],MATCH(TBL_QUAL_RENTROLL_UNITS[[#This Row],[RENTROLL_LOAN_ID_PROP_ADDR]],TBL_CIPDRFRESI_LOANPOOL[LOAN_ID_PROP_ADDR],0)),"")</f>
        <v/>
      </c>
      <c r="H2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9" s="36" t="b">
        <f>CONCATENATE(TBL_QUAL_RENTROLL_UNITS[[#This Row],[RENTROLL_LOAN_ID_PROP_ADDR]],TBL_QUAL_RENTROLL_UNITS[[#This Row],[RENTROLL_UNIT]],TBL_QUAL_RENTROLL_UNITS[[#This Row],[RENTROLL_AMOUNT]])&lt;&gt;""</f>
        <v>0</v>
      </c>
      <c r="J219" s="36" t="b">
        <f>AND(TBL_QUAL_RENTROLL_UNITS[[#This Row],[RENTROLL_LOAN_ID_PROP_ADDR]]&lt;&gt;"",TBL_QUAL_RENTROLL_UNITS[[#This Row],[RENTROLL_UNIT]]&lt;&gt;"",TBL_QUAL_RENTROLL_UNITS[[#This Row],[RENTROLL_AMOUNT]]&lt;&gt;"")</f>
        <v>0</v>
      </c>
      <c r="K219" s="36">
        <f>SUM(
IF(AND(TBL_QUAL_RENTROLL_UNITS[[#This Row],[RENTROLL_LOAN_ID_PROP_ADDR]]&lt;&gt;"",NOT(ISNUMBER(MATCH(TBL_QUAL_RENTROLL_UNITS[[#This Row],[RENTROLL_LOAN_ID_PROP_ADDR]],RANGE_LOOKUP_CIPDRF_LOANLIST,0)))),1,0)
)</f>
        <v>0</v>
      </c>
    </row>
    <row r="220" spans="2:11" ht="20.100000000000001" customHeight="1" x14ac:dyDescent="0.25">
      <c r="B220" s="25" t="str">
        <f>IF(TBL_QUAL_RENTROLL_UNITS[[#This Row],[RECORD_STARTED]],IF(TBL_QUAL_RENTROLL_UNITS[[#This Row],[ERROR_COUNT]]&gt;0,-1,IF(TBL_QUAL_RENTROLL_UNITS[[#This Row],[REQ_FIELDS_POPULATED]],1,0)),"")</f>
        <v/>
      </c>
      <c r="C220" s="94">
        <f>ROW()-ROW(TBL_QUAL_RENTROLL_UNITS[[#Headers],[ROW_ID]])</f>
        <v>211</v>
      </c>
      <c r="D220" s="82"/>
      <c r="E220" s="39"/>
      <c r="F220" s="33"/>
      <c r="G220" s="84" t="str">
        <f>IFERROR(INDEX(TBL_CIPDRFRESI_LOANPOOL[QUAL_MRA_RAC],MATCH(TBL_QUAL_RENTROLL_UNITS[[#This Row],[RENTROLL_LOAN_ID_PROP_ADDR]],TBL_CIPDRFRESI_LOANPOOL[LOAN_ID_PROP_ADDR],0)),"")</f>
        <v/>
      </c>
      <c r="H2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0" s="36" t="b">
        <f>CONCATENATE(TBL_QUAL_RENTROLL_UNITS[[#This Row],[RENTROLL_LOAN_ID_PROP_ADDR]],TBL_QUAL_RENTROLL_UNITS[[#This Row],[RENTROLL_UNIT]],TBL_QUAL_RENTROLL_UNITS[[#This Row],[RENTROLL_AMOUNT]])&lt;&gt;""</f>
        <v>0</v>
      </c>
      <c r="J220" s="36" t="b">
        <f>AND(TBL_QUAL_RENTROLL_UNITS[[#This Row],[RENTROLL_LOAN_ID_PROP_ADDR]]&lt;&gt;"",TBL_QUAL_RENTROLL_UNITS[[#This Row],[RENTROLL_UNIT]]&lt;&gt;"",TBL_QUAL_RENTROLL_UNITS[[#This Row],[RENTROLL_AMOUNT]]&lt;&gt;"")</f>
        <v>0</v>
      </c>
      <c r="K220" s="36">
        <f>SUM(
IF(AND(TBL_QUAL_RENTROLL_UNITS[[#This Row],[RENTROLL_LOAN_ID_PROP_ADDR]]&lt;&gt;"",NOT(ISNUMBER(MATCH(TBL_QUAL_RENTROLL_UNITS[[#This Row],[RENTROLL_LOAN_ID_PROP_ADDR]],RANGE_LOOKUP_CIPDRF_LOANLIST,0)))),1,0)
)</f>
        <v>0</v>
      </c>
    </row>
    <row r="221" spans="2:11" ht="20.100000000000001" customHeight="1" x14ac:dyDescent="0.25">
      <c r="B221" s="25" t="str">
        <f>IF(TBL_QUAL_RENTROLL_UNITS[[#This Row],[RECORD_STARTED]],IF(TBL_QUAL_RENTROLL_UNITS[[#This Row],[ERROR_COUNT]]&gt;0,-1,IF(TBL_QUAL_RENTROLL_UNITS[[#This Row],[REQ_FIELDS_POPULATED]],1,0)),"")</f>
        <v/>
      </c>
      <c r="C221" s="94">
        <f>ROW()-ROW(TBL_QUAL_RENTROLL_UNITS[[#Headers],[ROW_ID]])</f>
        <v>212</v>
      </c>
      <c r="D221" s="82"/>
      <c r="E221" s="39"/>
      <c r="F221" s="33"/>
      <c r="G221" s="84" t="str">
        <f>IFERROR(INDEX(TBL_CIPDRFRESI_LOANPOOL[QUAL_MRA_RAC],MATCH(TBL_QUAL_RENTROLL_UNITS[[#This Row],[RENTROLL_LOAN_ID_PROP_ADDR]],TBL_CIPDRFRESI_LOANPOOL[LOAN_ID_PROP_ADDR],0)),"")</f>
        <v/>
      </c>
      <c r="H2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1" s="36" t="b">
        <f>CONCATENATE(TBL_QUAL_RENTROLL_UNITS[[#This Row],[RENTROLL_LOAN_ID_PROP_ADDR]],TBL_QUAL_RENTROLL_UNITS[[#This Row],[RENTROLL_UNIT]],TBL_QUAL_RENTROLL_UNITS[[#This Row],[RENTROLL_AMOUNT]])&lt;&gt;""</f>
        <v>0</v>
      </c>
      <c r="J221" s="36" t="b">
        <f>AND(TBL_QUAL_RENTROLL_UNITS[[#This Row],[RENTROLL_LOAN_ID_PROP_ADDR]]&lt;&gt;"",TBL_QUAL_RENTROLL_UNITS[[#This Row],[RENTROLL_UNIT]]&lt;&gt;"",TBL_QUAL_RENTROLL_UNITS[[#This Row],[RENTROLL_AMOUNT]]&lt;&gt;"")</f>
        <v>0</v>
      </c>
      <c r="K221" s="36">
        <f>SUM(
IF(AND(TBL_QUAL_RENTROLL_UNITS[[#This Row],[RENTROLL_LOAN_ID_PROP_ADDR]]&lt;&gt;"",NOT(ISNUMBER(MATCH(TBL_QUAL_RENTROLL_UNITS[[#This Row],[RENTROLL_LOAN_ID_PROP_ADDR]],RANGE_LOOKUP_CIPDRF_LOANLIST,0)))),1,0)
)</f>
        <v>0</v>
      </c>
    </row>
    <row r="222" spans="2:11" ht="20.100000000000001" customHeight="1" x14ac:dyDescent="0.25">
      <c r="B222" s="25" t="str">
        <f>IF(TBL_QUAL_RENTROLL_UNITS[[#This Row],[RECORD_STARTED]],IF(TBL_QUAL_RENTROLL_UNITS[[#This Row],[ERROR_COUNT]]&gt;0,-1,IF(TBL_QUAL_RENTROLL_UNITS[[#This Row],[REQ_FIELDS_POPULATED]],1,0)),"")</f>
        <v/>
      </c>
      <c r="C222" s="94">
        <f>ROW()-ROW(TBL_QUAL_RENTROLL_UNITS[[#Headers],[ROW_ID]])</f>
        <v>213</v>
      </c>
      <c r="D222" s="82"/>
      <c r="E222" s="39"/>
      <c r="F222" s="33"/>
      <c r="G222" s="84" t="str">
        <f>IFERROR(INDEX(TBL_CIPDRFRESI_LOANPOOL[QUAL_MRA_RAC],MATCH(TBL_QUAL_RENTROLL_UNITS[[#This Row],[RENTROLL_LOAN_ID_PROP_ADDR]],TBL_CIPDRFRESI_LOANPOOL[LOAN_ID_PROP_ADDR],0)),"")</f>
        <v/>
      </c>
      <c r="H2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2" s="36" t="b">
        <f>CONCATENATE(TBL_QUAL_RENTROLL_UNITS[[#This Row],[RENTROLL_LOAN_ID_PROP_ADDR]],TBL_QUAL_RENTROLL_UNITS[[#This Row],[RENTROLL_UNIT]],TBL_QUAL_RENTROLL_UNITS[[#This Row],[RENTROLL_AMOUNT]])&lt;&gt;""</f>
        <v>0</v>
      </c>
      <c r="J222" s="36" t="b">
        <f>AND(TBL_QUAL_RENTROLL_UNITS[[#This Row],[RENTROLL_LOAN_ID_PROP_ADDR]]&lt;&gt;"",TBL_QUAL_RENTROLL_UNITS[[#This Row],[RENTROLL_UNIT]]&lt;&gt;"",TBL_QUAL_RENTROLL_UNITS[[#This Row],[RENTROLL_AMOUNT]]&lt;&gt;"")</f>
        <v>0</v>
      </c>
      <c r="K222" s="36">
        <f>SUM(
IF(AND(TBL_QUAL_RENTROLL_UNITS[[#This Row],[RENTROLL_LOAN_ID_PROP_ADDR]]&lt;&gt;"",NOT(ISNUMBER(MATCH(TBL_QUAL_RENTROLL_UNITS[[#This Row],[RENTROLL_LOAN_ID_PROP_ADDR]],RANGE_LOOKUP_CIPDRF_LOANLIST,0)))),1,0)
)</f>
        <v>0</v>
      </c>
    </row>
    <row r="223" spans="2:11" ht="20.100000000000001" customHeight="1" x14ac:dyDescent="0.25">
      <c r="B223" s="25" t="str">
        <f>IF(TBL_QUAL_RENTROLL_UNITS[[#This Row],[RECORD_STARTED]],IF(TBL_QUAL_RENTROLL_UNITS[[#This Row],[ERROR_COUNT]]&gt;0,-1,IF(TBL_QUAL_RENTROLL_UNITS[[#This Row],[REQ_FIELDS_POPULATED]],1,0)),"")</f>
        <v/>
      </c>
      <c r="C223" s="94">
        <f>ROW()-ROW(TBL_QUAL_RENTROLL_UNITS[[#Headers],[ROW_ID]])</f>
        <v>214</v>
      </c>
      <c r="D223" s="82"/>
      <c r="E223" s="39"/>
      <c r="F223" s="33"/>
      <c r="G223" s="84" t="str">
        <f>IFERROR(INDEX(TBL_CIPDRFRESI_LOANPOOL[QUAL_MRA_RAC],MATCH(TBL_QUAL_RENTROLL_UNITS[[#This Row],[RENTROLL_LOAN_ID_PROP_ADDR]],TBL_CIPDRFRESI_LOANPOOL[LOAN_ID_PROP_ADDR],0)),"")</f>
        <v/>
      </c>
      <c r="H2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3" s="36" t="b">
        <f>CONCATENATE(TBL_QUAL_RENTROLL_UNITS[[#This Row],[RENTROLL_LOAN_ID_PROP_ADDR]],TBL_QUAL_RENTROLL_UNITS[[#This Row],[RENTROLL_UNIT]],TBL_QUAL_RENTROLL_UNITS[[#This Row],[RENTROLL_AMOUNT]])&lt;&gt;""</f>
        <v>0</v>
      </c>
      <c r="J223" s="36" t="b">
        <f>AND(TBL_QUAL_RENTROLL_UNITS[[#This Row],[RENTROLL_LOAN_ID_PROP_ADDR]]&lt;&gt;"",TBL_QUAL_RENTROLL_UNITS[[#This Row],[RENTROLL_UNIT]]&lt;&gt;"",TBL_QUAL_RENTROLL_UNITS[[#This Row],[RENTROLL_AMOUNT]]&lt;&gt;"")</f>
        <v>0</v>
      </c>
      <c r="K223" s="36">
        <f>SUM(
IF(AND(TBL_QUAL_RENTROLL_UNITS[[#This Row],[RENTROLL_LOAN_ID_PROP_ADDR]]&lt;&gt;"",NOT(ISNUMBER(MATCH(TBL_QUAL_RENTROLL_UNITS[[#This Row],[RENTROLL_LOAN_ID_PROP_ADDR]],RANGE_LOOKUP_CIPDRF_LOANLIST,0)))),1,0)
)</f>
        <v>0</v>
      </c>
    </row>
    <row r="224" spans="2:11" ht="20.100000000000001" customHeight="1" x14ac:dyDescent="0.25">
      <c r="B224" s="25" t="str">
        <f>IF(TBL_QUAL_RENTROLL_UNITS[[#This Row],[RECORD_STARTED]],IF(TBL_QUAL_RENTROLL_UNITS[[#This Row],[ERROR_COUNT]]&gt;0,-1,IF(TBL_QUAL_RENTROLL_UNITS[[#This Row],[REQ_FIELDS_POPULATED]],1,0)),"")</f>
        <v/>
      </c>
      <c r="C224" s="94">
        <f>ROW()-ROW(TBL_QUAL_RENTROLL_UNITS[[#Headers],[ROW_ID]])</f>
        <v>215</v>
      </c>
      <c r="D224" s="82"/>
      <c r="E224" s="39"/>
      <c r="F224" s="33"/>
      <c r="G224" s="84" t="str">
        <f>IFERROR(INDEX(TBL_CIPDRFRESI_LOANPOOL[QUAL_MRA_RAC],MATCH(TBL_QUAL_RENTROLL_UNITS[[#This Row],[RENTROLL_LOAN_ID_PROP_ADDR]],TBL_CIPDRFRESI_LOANPOOL[LOAN_ID_PROP_ADDR],0)),"")</f>
        <v/>
      </c>
      <c r="H2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4" s="36" t="b">
        <f>CONCATENATE(TBL_QUAL_RENTROLL_UNITS[[#This Row],[RENTROLL_LOAN_ID_PROP_ADDR]],TBL_QUAL_RENTROLL_UNITS[[#This Row],[RENTROLL_UNIT]],TBL_QUAL_RENTROLL_UNITS[[#This Row],[RENTROLL_AMOUNT]])&lt;&gt;""</f>
        <v>0</v>
      </c>
      <c r="J224" s="36" t="b">
        <f>AND(TBL_QUAL_RENTROLL_UNITS[[#This Row],[RENTROLL_LOAN_ID_PROP_ADDR]]&lt;&gt;"",TBL_QUAL_RENTROLL_UNITS[[#This Row],[RENTROLL_UNIT]]&lt;&gt;"",TBL_QUAL_RENTROLL_UNITS[[#This Row],[RENTROLL_AMOUNT]]&lt;&gt;"")</f>
        <v>0</v>
      </c>
      <c r="K224" s="36">
        <f>SUM(
IF(AND(TBL_QUAL_RENTROLL_UNITS[[#This Row],[RENTROLL_LOAN_ID_PROP_ADDR]]&lt;&gt;"",NOT(ISNUMBER(MATCH(TBL_QUAL_RENTROLL_UNITS[[#This Row],[RENTROLL_LOAN_ID_PROP_ADDR]],RANGE_LOOKUP_CIPDRF_LOANLIST,0)))),1,0)
)</f>
        <v>0</v>
      </c>
    </row>
    <row r="225" spans="2:11" ht="20.100000000000001" customHeight="1" x14ac:dyDescent="0.25">
      <c r="B225" s="25" t="str">
        <f>IF(TBL_QUAL_RENTROLL_UNITS[[#This Row],[RECORD_STARTED]],IF(TBL_QUAL_RENTROLL_UNITS[[#This Row],[ERROR_COUNT]]&gt;0,-1,IF(TBL_QUAL_RENTROLL_UNITS[[#This Row],[REQ_FIELDS_POPULATED]],1,0)),"")</f>
        <v/>
      </c>
      <c r="C225" s="94">
        <f>ROW()-ROW(TBL_QUAL_RENTROLL_UNITS[[#Headers],[ROW_ID]])</f>
        <v>216</v>
      </c>
      <c r="D225" s="82"/>
      <c r="E225" s="39"/>
      <c r="F225" s="33"/>
      <c r="G225" s="84" t="str">
        <f>IFERROR(INDEX(TBL_CIPDRFRESI_LOANPOOL[QUAL_MRA_RAC],MATCH(TBL_QUAL_RENTROLL_UNITS[[#This Row],[RENTROLL_LOAN_ID_PROP_ADDR]],TBL_CIPDRFRESI_LOANPOOL[LOAN_ID_PROP_ADDR],0)),"")</f>
        <v/>
      </c>
      <c r="H2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5" s="36" t="b">
        <f>CONCATENATE(TBL_QUAL_RENTROLL_UNITS[[#This Row],[RENTROLL_LOAN_ID_PROP_ADDR]],TBL_QUAL_RENTROLL_UNITS[[#This Row],[RENTROLL_UNIT]],TBL_QUAL_RENTROLL_UNITS[[#This Row],[RENTROLL_AMOUNT]])&lt;&gt;""</f>
        <v>0</v>
      </c>
      <c r="J225" s="36" t="b">
        <f>AND(TBL_QUAL_RENTROLL_UNITS[[#This Row],[RENTROLL_LOAN_ID_PROP_ADDR]]&lt;&gt;"",TBL_QUAL_RENTROLL_UNITS[[#This Row],[RENTROLL_UNIT]]&lt;&gt;"",TBL_QUAL_RENTROLL_UNITS[[#This Row],[RENTROLL_AMOUNT]]&lt;&gt;"")</f>
        <v>0</v>
      </c>
      <c r="K225" s="36">
        <f>SUM(
IF(AND(TBL_QUAL_RENTROLL_UNITS[[#This Row],[RENTROLL_LOAN_ID_PROP_ADDR]]&lt;&gt;"",NOT(ISNUMBER(MATCH(TBL_QUAL_RENTROLL_UNITS[[#This Row],[RENTROLL_LOAN_ID_PROP_ADDR]],RANGE_LOOKUP_CIPDRF_LOANLIST,0)))),1,0)
)</f>
        <v>0</v>
      </c>
    </row>
    <row r="226" spans="2:11" ht="20.100000000000001" customHeight="1" x14ac:dyDescent="0.25">
      <c r="B226" s="25" t="str">
        <f>IF(TBL_QUAL_RENTROLL_UNITS[[#This Row],[RECORD_STARTED]],IF(TBL_QUAL_RENTROLL_UNITS[[#This Row],[ERROR_COUNT]]&gt;0,-1,IF(TBL_QUAL_RENTROLL_UNITS[[#This Row],[REQ_FIELDS_POPULATED]],1,0)),"")</f>
        <v/>
      </c>
      <c r="C226" s="94">
        <f>ROW()-ROW(TBL_QUAL_RENTROLL_UNITS[[#Headers],[ROW_ID]])</f>
        <v>217</v>
      </c>
      <c r="D226" s="82"/>
      <c r="E226" s="39"/>
      <c r="F226" s="33"/>
      <c r="G226" s="84" t="str">
        <f>IFERROR(INDEX(TBL_CIPDRFRESI_LOANPOOL[QUAL_MRA_RAC],MATCH(TBL_QUAL_RENTROLL_UNITS[[#This Row],[RENTROLL_LOAN_ID_PROP_ADDR]],TBL_CIPDRFRESI_LOANPOOL[LOAN_ID_PROP_ADDR],0)),"")</f>
        <v/>
      </c>
      <c r="H2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6" s="36" t="b">
        <f>CONCATENATE(TBL_QUAL_RENTROLL_UNITS[[#This Row],[RENTROLL_LOAN_ID_PROP_ADDR]],TBL_QUAL_RENTROLL_UNITS[[#This Row],[RENTROLL_UNIT]],TBL_QUAL_RENTROLL_UNITS[[#This Row],[RENTROLL_AMOUNT]])&lt;&gt;""</f>
        <v>0</v>
      </c>
      <c r="J226" s="36" t="b">
        <f>AND(TBL_QUAL_RENTROLL_UNITS[[#This Row],[RENTROLL_LOAN_ID_PROP_ADDR]]&lt;&gt;"",TBL_QUAL_RENTROLL_UNITS[[#This Row],[RENTROLL_UNIT]]&lt;&gt;"",TBL_QUAL_RENTROLL_UNITS[[#This Row],[RENTROLL_AMOUNT]]&lt;&gt;"")</f>
        <v>0</v>
      </c>
      <c r="K226" s="36">
        <f>SUM(
IF(AND(TBL_QUAL_RENTROLL_UNITS[[#This Row],[RENTROLL_LOAN_ID_PROP_ADDR]]&lt;&gt;"",NOT(ISNUMBER(MATCH(TBL_QUAL_RENTROLL_UNITS[[#This Row],[RENTROLL_LOAN_ID_PROP_ADDR]],RANGE_LOOKUP_CIPDRF_LOANLIST,0)))),1,0)
)</f>
        <v>0</v>
      </c>
    </row>
    <row r="227" spans="2:11" ht="20.100000000000001" customHeight="1" x14ac:dyDescent="0.25">
      <c r="B227" s="25" t="str">
        <f>IF(TBL_QUAL_RENTROLL_UNITS[[#This Row],[RECORD_STARTED]],IF(TBL_QUAL_RENTROLL_UNITS[[#This Row],[ERROR_COUNT]]&gt;0,-1,IF(TBL_QUAL_RENTROLL_UNITS[[#This Row],[REQ_FIELDS_POPULATED]],1,0)),"")</f>
        <v/>
      </c>
      <c r="C227" s="94">
        <f>ROW()-ROW(TBL_QUAL_RENTROLL_UNITS[[#Headers],[ROW_ID]])</f>
        <v>218</v>
      </c>
      <c r="D227" s="82"/>
      <c r="E227" s="39"/>
      <c r="F227" s="33"/>
      <c r="G227" s="84" t="str">
        <f>IFERROR(INDEX(TBL_CIPDRFRESI_LOANPOOL[QUAL_MRA_RAC],MATCH(TBL_QUAL_RENTROLL_UNITS[[#This Row],[RENTROLL_LOAN_ID_PROP_ADDR]],TBL_CIPDRFRESI_LOANPOOL[LOAN_ID_PROP_ADDR],0)),"")</f>
        <v/>
      </c>
      <c r="H2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7" s="36" t="b">
        <f>CONCATENATE(TBL_QUAL_RENTROLL_UNITS[[#This Row],[RENTROLL_LOAN_ID_PROP_ADDR]],TBL_QUAL_RENTROLL_UNITS[[#This Row],[RENTROLL_UNIT]],TBL_QUAL_RENTROLL_UNITS[[#This Row],[RENTROLL_AMOUNT]])&lt;&gt;""</f>
        <v>0</v>
      </c>
      <c r="J227" s="36" t="b">
        <f>AND(TBL_QUAL_RENTROLL_UNITS[[#This Row],[RENTROLL_LOAN_ID_PROP_ADDR]]&lt;&gt;"",TBL_QUAL_RENTROLL_UNITS[[#This Row],[RENTROLL_UNIT]]&lt;&gt;"",TBL_QUAL_RENTROLL_UNITS[[#This Row],[RENTROLL_AMOUNT]]&lt;&gt;"")</f>
        <v>0</v>
      </c>
      <c r="K227" s="36">
        <f>SUM(
IF(AND(TBL_QUAL_RENTROLL_UNITS[[#This Row],[RENTROLL_LOAN_ID_PROP_ADDR]]&lt;&gt;"",NOT(ISNUMBER(MATCH(TBL_QUAL_RENTROLL_UNITS[[#This Row],[RENTROLL_LOAN_ID_PROP_ADDR]],RANGE_LOOKUP_CIPDRF_LOANLIST,0)))),1,0)
)</f>
        <v>0</v>
      </c>
    </row>
    <row r="228" spans="2:11" ht="20.100000000000001" customHeight="1" x14ac:dyDescent="0.25">
      <c r="B228" s="25" t="str">
        <f>IF(TBL_QUAL_RENTROLL_UNITS[[#This Row],[RECORD_STARTED]],IF(TBL_QUAL_RENTROLL_UNITS[[#This Row],[ERROR_COUNT]]&gt;0,-1,IF(TBL_QUAL_RENTROLL_UNITS[[#This Row],[REQ_FIELDS_POPULATED]],1,0)),"")</f>
        <v/>
      </c>
      <c r="C228" s="94">
        <f>ROW()-ROW(TBL_QUAL_RENTROLL_UNITS[[#Headers],[ROW_ID]])</f>
        <v>219</v>
      </c>
      <c r="D228" s="82"/>
      <c r="E228" s="39"/>
      <c r="F228" s="33"/>
      <c r="G228" s="84" t="str">
        <f>IFERROR(INDEX(TBL_CIPDRFRESI_LOANPOOL[QUAL_MRA_RAC],MATCH(TBL_QUAL_RENTROLL_UNITS[[#This Row],[RENTROLL_LOAN_ID_PROP_ADDR]],TBL_CIPDRFRESI_LOANPOOL[LOAN_ID_PROP_ADDR],0)),"")</f>
        <v/>
      </c>
      <c r="H2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8" s="36" t="b">
        <f>CONCATENATE(TBL_QUAL_RENTROLL_UNITS[[#This Row],[RENTROLL_LOAN_ID_PROP_ADDR]],TBL_QUAL_RENTROLL_UNITS[[#This Row],[RENTROLL_UNIT]],TBL_QUAL_RENTROLL_UNITS[[#This Row],[RENTROLL_AMOUNT]])&lt;&gt;""</f>
        <v>0</v>
      </c>
      <c r="J228" s="36" t="b">
        <f>AND(TBL_QUAL_RENTROLL_UNITS[[#This Row],[RENTROLL_LOAN_ID_PROP_ADDR]]&lt;&gt;"",TBL_QUAL_RENTROLL_UNITS[[#This Row],[RENTROLL_UNIT]]&lt;&gt;"",TBL_QUAL_RENTROLL_UNITS[[#This Row],[RENTROLL_AMOUNT]]&lt;&gt;"")</f>
        <v>0</v>
      </c>
      <c r="K228" s="36">
        <f>SUM(
IF(AND(TBL_QUAL_RENTROLL_UNITS[[#This Row],[RENTROLL_LOAN_ID_PROP_ADDR]]&lt;&gt;"",NOT(ISNUMBER(MATCH(TBL_QUAL_RENTROLL_UNITS[[#This Row],[RENTROLL_LOAN_ID_PROP_ADDR]],RANGE_LOOKUP_CIPDRF_LOANLIST,0)))),1,0)
)</f>
        <v>0</v>
      </c>
    </row>
    <row r="229" spans="2:11" ht="20.100000000000001" customHeight="1" x14ac:dyDescent="0.25">
      <c r="B229" s="25" t="str">
        <f>IF(TBL_QUAL_RENTROLL_UNITS[[#This Row],[RECORD_STARTED]],IF(TBL_QUAL_RENTROLL_UNITS[[#This Row],[ERROR_COUNT]]&gt;0,-1,IF(TBL_QUAL_RENTROLL_UNITS[[#This Row],[REQ_FIELDS_POPULATED]],1,0)),"")</f>
        <v/>
      </c>
      <c r="C229" s="94">
        <f>ROW()-ROW(TBL_QUAL_RENTROLL_UNITS[[#Headers],[ROW_ID]])</f>
        <v>220</v>
      </c>
      <c r="D229" s="82"/>
      <c r="E229" s="39"/>
      <c r="F229" s="33"/>
      <c r="G229" s="84" t="str">
        <f>IFERROR(INDEX(TBL_CIPDRFRESI_LOANPOOL[QUAL_MRA_RAC],MATCH(TBL_QUAL_RENTROLL_UNITS[[#This Row],[RENTROLL_LOAN_ID_PROP_ADDR]],TBL_CIPDRFRESI_LOANPOOL[LOAN_ID_PROP_ADDR],0)),"")</f>
        <v/>
      </c>
      <c r="H2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9" s="36" t="b">
        <f>CONCATENATE(TBL_QUAL_RENTROLL_UNITS[[#This Row],[RENTROLL_LOAN_ID_PROP_ADDR]],TBL_QUAL_RENTROLL_UNITS[[#This Row],[RENTROLL_UNIT]],TBL_QUAL_RENTROLL_UNITS[[#This Row],[RENTROLL_AMOUNT]])&lt;&gt;""</f>
        <v>0</v>
      </c>
      <c r="J229" s="36" t="b">
        <f>AND(TBL_QUAL_RENTROLL_UNITS[[#This Row],[RENTROLL_LOAN_ID_PROP_ADDR]]&lt;&gt;"",TBL_QUAL_RENTROLL_UNITS[[#This Row],[RENTROLL_UNIT]]&lt;&gt;"",TBL_QUAL_RENTROLL_UNITS[[#This Row],[RENTROLL_AMOUNT]]&lt;&gt;"")</f>
        <v>0</v>
      </c>
      <c r="K229" s="36">
        <f>SUM(
IF(AND(TBL_QUAL_RENTROLL_UNITS[[#This Row],[RENTROLL_LOAN_ID_PROP_ADDR]]&lt;&gt;"",NOT(ISNUMBER(MATCH(TBL_QUAL_RENTROLL_UNITS[[#This Row],[RENTROLL_LOAN_ID_PROP_ADDR]],RANGE_LOOKUP_CIPDRF_LOANLIST,0)))),1,0)
)</f>
        <v>0</v>
      </c>
    </row>
    <row r="230" spans="2:11" ht="20.100000000000001" customHeight="1" x14ac:dyDescent="0.25">
      <c r="B230" s="25" t="str">
        <f>IF(TBL_QUAL_RENTROLL_UNITS[[#This Row],[RECORD_STARTED]],IF(TBL_QUAL_RENTROLL_UNITS[[#This Row],[ERROR_COUNT]]&gt;0,-1,IF(TBL_QUAL_RENTROLL_UNITS[[#This Row],[REQ_FIELDS_POPULATED]],1,0)),"")</f>
        <v/>
      </c>
      <c r="C230" s="94">
        <f>ROW()-ROW(TBL_QUAL_RENTROLL_UNITS[[#Headers],[ROW_ID]])</f>
        <v>221</v>
      </c>
      <c r="D230" s="82"/>
      <c r="E230" s="39"/>
      <c r="F230" s="33"/>
      <c r="G230" s="84" t="str">
        <f>IFERROR(INDEX(TBL_CIPDRFRESI_LOANPOOL[QUAL_MRA_RAC],MATCH(TBL_QUAL_RENTROLL_UNITS[[#This Row],[RENTROLL_LOAN_ID_PROP_ADDR]],TBL_CIPDRFRESI_LOANPOOL[LOAN_ID_PROP_ADDR],0)),"")</f>
        <v/>
      </c>
      <c r="H2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0" s="36" t="b">
        <f>CONCATENATE(TBL_QUAL_RENTROLL_UNITS[[#This Row],[RENTROLL_LOAN_ID_PROP_ADDR]],TBL_QUAL_RENTROLL_UNITS[[#This Row],[RENTROLL_UNIT]],TBL_QUAL_RENTROLL_UNITS[[#This Row],[RENTROLL_AMOUNT]])&lt;&gt;""</f>
        <v>0</v>
      </c>
      <c r="J230" s="36" t="b">
        <f>AND(TBL_QUAL_RENTROLL_UNITS[[#This Row],[RENTROLL_LOAN_ID_PROP_ADDR]]&lt;&gt;"",TBL_QUAL_RENTROLL_UNITS[[#This Row],[RENTROLL_UNIT]]&lt;&gt;"",TBL_QUAL_RENTROLL_UNITS[[#This Row],[RENTROLL_AMOUNT]]&lt;&gt;"")</f>
        <v>0</v>
      </c>
      <c r="K230" s="36">
        <f>SUM(
IF(AND(TBL_QUAL_RENTROLL_UNITS[[#This Row],[RENTROLL_LOAN_ID_PROP_ADDR]]&lt;&gt;"",NOT(ISNUMBER(MATCH(TBL_QUAL_RENTROLL_UNITS[[#This Row],[RENTROLL_LOAN_ID_PROP_ADDR]],RANGE_LOOKUP_CIPDRF_LOANLIST,0)))),1,0)
)</f>
        <v>0</v>
      </c>
    </row>
    <row r="231" spans="2:11" ht="20.100000000000001" customHeight="1" x14ac:dyDescent="0.25">
      <c r="B231" s="25" t="str">
        <f>IF(TBL_QUAL_RENTROLL_UNITS[[#This Row],[RECORD_STARTED]],IF(TBL_QUAL_RENTROLL_UNITS[[#This Row],[ERROR_COUNT]]&gt;0,-1,IF(TBL_QUAL_RENTROLL_UNITS[[#This Row],[REQ_FIELDS_POPULATED]],1,0)),"")</f>
        <v/>
      </c>
      <c r="C231" s="94">
        <f>ROW()-ROW(TBL_QUAL_RENTROLL_UNITS[[#Headers],[ROW_ID]])</f>
        <v>222</v>
      </c>
      <c r="D231" s="82"/>
      <c r="E231" s="39"/>
      <c r="F231" s="33"/>
      <c r="G231" s="84" t="str">
        <f>IFERROR(INDEX(TBL_CIPDRFRESI_LOANPOOL[QUAL_MRA_RAC],MATCH(TBL_QUAL_RENTROLL_UNITS[[#This Row],[RENTROLL_LOAN_ID_PROP_ADDR]],TBL_CIPDRFRESI_LOANPOOL[LOAN_ID_PROP_ADDR],0)),"")</f>
        <v/>
      </c>
      <c r="H2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1" s="36" t="b">
        <f>CONCATENATE(TBL_QUAL_RENTROLL_UNITS[[#This Row],[RENTROLL_LOAN_ID_PROP_ADDR]],TBL_QUAL_RENTROLL_UNITS[[#This Row],[RENTROLL_UNIT]],TBL_QUAL_RENTROLL_UNITS[[#This Row],[RENTROLL_AMOUNT]])&lt;&gt;""</f>
        <v>0</v>
      </c>
      <c r="J231" s="36" t="b">
        <f>AND(TBL_QUAL_RENTROLL_UNITS[[#This Row],[RENTROLL_LOAN_ID_PROP_ADDR]]&lt;&gt;"",TBL_QUAL_RENTROLL_UNITS[[#This Row],[RENTROLL_UNIT]]&lt;&gt;"",TBL_QUAL_RENTROLL_UNITS[[#This Row],[RENTROLL_AMOUNT]]&lt;&gt;"")</f>
        <v>0</v>
      </c>
      <c r="K231" s="36">
        <f>SUM(
IF(AND(TBL_QUAL_RENTROLL_UNITS[[#This Row],[RENTROLL_LOAN_ID_PROP_ADDR]]&lt;&gt;"",NOT(ISNUMBER(MATCH(TBL_QUAL_RENTROLL_UNITS[[#This Row],[RENTROLL_LOAN_ID_PROP_ADDR]],RANGE_LOOKUP_CIPDRF_LOANLIST,0)))),1,0)
)</f>
        <v>0</v>
      </c>
    </row>
    <row r="232" spans="2:11" ht="20.100000000000001" customHeight="1" x14ac:dyDescent="0.25">
      <c r="B232" s="25" t="str">
        <f>IF(TBL_QUAL_RENTROLL_UNITS[[#This Row],[RECORD_STARTED]],IF(TBL_QUAL_RENTROLL_UNITS[[#This Row],[ERROR_COUNT]]&gt;0,-1,IF(TBL_QUAL_RENTROLL_UNITS[[#This Row],[REQ_FIELDS_POPULATED]],1,0)),"")</f>
        <v/>
      </c>
      <c r="C232" s="94">
        <f>ROW()-ROW(TBL_QUAL_RENTROLL_UNITS[[#Headers],[ROW_ID]])</f>
        <v>223</v>
      </c>
      <c r="D232" s="82"/>
      <c r="E232" s="39"/>
      <c r="F232" s="33"/>
      <c r="G232" s="84" t="str">
        <f>IFERROR(INDEX(TBL_CIPDRFRESI_LOANPOOL[QUAL_MRA_RAC],MATCH(TBL_QUAL_RENTROLL_UNITS[[#This Row],[RENTROLL_LOAN_ID_PROP_ADDR]],TBL_CIPDRFRESI_LOANPOOL[LOAN_ID_PROP_ADDR],0)),"")</f>
        <v/>
      </c>
      <c r="H2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2" s="36" t="b">
        <f>CONCATENATE(TBL_QUAL_RENTROLL_UNITS[[#This Row],[RENTROLL_LOAN_ID_PROP_ADDR]],TBL_QUAL_RENTROLL_UNITS[[#This Row],[RENTROLL_UNIT]],TBL_QUAL_RENTROLL_UNITS[[#This Row],[RENTROLL_AMOUNT]])&lt;&gt;""</f>
        <v>0</v>
      </c>
      <c r="J232" s="36" t="b">
        <f>AND(TBL_QUAL_RENTROLL_UNITS[[#This Row],[RENTROLL_LOAN_ID_PROP_ADDR]]&lt;&gt;"",TBL_QUAL_RENTROLL_UNITS[[#This Row],[RENTROLL_UNIT]]&lt;&gt;"",TBL_QUAL_RENTROLL_UNITS[[#This Row],[RENTROLL_AMOUNT]]&lt;&gt;"")</f>
        <v>0</v>
      </c>
      <c r="K232" s="36">
        <f>SUM(
IF(AND(TBL_QUAL_RENTROLL_UNITS[[#This Row],[RENTROLL_LOAN_ID_PROP_ADDR]]&lt;&gt;"",NOT(ISNUMBER(MATCH(TBL_QUAL_RENTROLL_UNITS[[#This Row],[RENTROLL_LOAN_ID_PROP_ADDR]],RANGE_LOOKUP_CIPDRF_LOANLIST,0)))),1,0)
)</f>
        <v>0</v>
      </c>
    </row>
    <row r="233" spans="2:11" ht="20.100000000000001" customHeight="1" x14ac:dyDescent="0.25">
      <c r="B233" s="25" t="str">
        <f>IF(TBL_QUAL_RENTROLL_UNITS[[#This Row],[RECORD_STARTED]],IF(TBL_QUAL_RENTROLL_UNITS[[#This Row],[ERROR_COUNT]]&gt;0,-1,IF(TBL_QUAL_RENTROLL_UNITS[[#This Row],[REQ_FIELDS_POPULATED]],1,0)),"")</f>
        <v/>
      </c>
      <c r="C233" s="94">
        <f>ROW()-ROW(TBL_QUAL_RENTROLL_UNITS[[#Headers],[ROW_ID]])</f>
        <v>224</v>
      </c>
      <c r="D233" s="82"/>
      <c r="E233" s="39"/>
      <c r="F233" s="33"/>
      <c r="G233" s="84" t="str">
        <f>IFERROR(INDEX(TBL_CIPDRFRESI_LOANPOOL[QUAL_MRA_RAC],MATCH(TBL_QUAL_RENTROLL_UNITS[[#This Row],[RENTROLL_LOAN_ID_PROP_ADDR]],TBL_CIPDRFRESI_LOANPOOL[LOAN_ID_PROP_ADDR],0)),"")</f>
        <v/>
      </c>
      <c r="H2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3" s="36" t="b">
        <f>CONCATENATE(TBL_QUAL_RENTROLL_UNITS[[#This Row],[RENTROLL_LOAN_ID_PROP_ADDR]],TBL_QUAL_RENTROLL_UNITS[[#This Row],[RENTROLL_UNIT]],TBL_QUAL_RENTROLL_UNITS[[#This Row],[RENTROLL_AMOUNT]])&lt;&gt;""</f>
        <v>0</v>
      </c>
      <c r="J233" s="36" t="b">
        <f>AND(TBL_QUAL_RENTROLL_UNITS[[#This Row],[RENTROLL_LOAN_ID_PROP_ADDR]]&lt;&gt;"",TBL_QUAL_RENTROLL_UNITS[[#This Row],[RENTROLL_UNIT]]&lt;&gt;"",TBL_QUAL_RENTROLL_UNITS[[#This Row],[RENTROLL_AMOUNT]]&lt;&gt;"")</f>
        <v>0</v>
      </c>
      <c r="K233" s="36">
        <f>SUM(
IF(AND(TBL_QUAL_RENTROLL_UNITS[[#This Row],[RENTROLL_LOAN_ID_PROP_ADDR]]&lt;&gt;"",NOT(ISNUMBER(MATCH(TBL_QUAL_RENTROLL_UNITS[[#This Row],[RENTROLL_LOAN_ID_PROP_ADDR]],RANGE_LOOKUP_CIPDRF_LOANLIST,0)))),1,0)
)</f>
        <v>0</v>
      </c>
    </row>
    <row r="234" spans="2:11" ht="20.100000000000001" customHeight="1" x14ac:dyDescent="0.25">
      <c r="B234" s="25" t="str">
        <f>IF(TBL_QUAL_RENTROLL_UNITS[[#This Row],[RECORD_STARTED]],IF(TBL_QUAL_RENTROLL_UNITS[[#This Row],[ERROR_COUNT]]&gt;0,-1,IF(TBL_QUAL_RENTROLL_UNITS[[#This Row],[REQ_FIELDS_POPULATED]],1,0)),"")</f>
        <v/>
      </c>
      <c r="C234" s="94">
        <f>ROW()-ROW(TBL_QUAL_RENTROLL_UNITS[[#Headers],[ROW_ID]])</f>
        <v>225</v>
      </c>
      <c r="D234" s="82"/>
      <c r="E234" s="39"/>
      <c r="F234" s="33"/>
      <c r="G234" s="84" t="str">
        <f>IFERROR(INDEX(TBL_CIPDRFRESI_LOANPOOL[QUAL_MRA_RAC],MATCH(TBL_QUAL_RENTROLL_UNITS[[#This Row],[RENTROLL_LOAN_ID_PROP_ADDR]],TBL_CIPDRFRESI_LOANPOOL[LOAN_ID_PROP_ADDR],0)),"")</f>
        <v/>
      </c>
      <c r="H2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4" s="36" t="b">
        <f>CONCATENATE(TBL_QUAL_RENTROLL_UNITS[[#This Row],[RENTROLL_LOAN_ID_PROP_ADDR]],TBL_QUAL_RENTROLL_UNITS[[#This Row],[RENTROLL_UNIT]],TBL_QUAL_RENTROLL_UNITS[[#This Row],[RENTROLL_AMOUNT]])&lt;&gt;""</f>
        <v>0</v>
      </c>
      <c r="J234" s="36" t="b">
        <f>AND(TBL_QUAL_RENTROLL_UNITS[[#This Row],[RENTROLL_LOAN_ID_PROP_ADDR]]&lt;&gt;"",TBL_QUAL_RENTROLL_UNITS[[#This Row],[RENTROLL_UNIT]]&lt;&gt;"",TBL_QUAL_RENTROLL_UNITS[[#This Row],[RENTROLL_AMOUNT]]&lt;&gt;"")</f>
        <v>0</v>
      </c>
      <c r="K234" s="36">
        <f>SUM(
IF(AND(TBL_QUAL_RENTROLL_UNITS[[#This Row],[RENTROLL_LOAN_ID_PROP_ADDR]]&lt;&gt;"",NOT(ISNUMBER(MATCH(TBL_QUAL_RENTROLL_UNITS[[#This Row],[RENTROLL_LOAN_ID_PROP_ADDR]],RANGE_LOOKUP_CIPDRF_LOANLIST,0)))),1,0)
)</f>
        <v>0</v>
      </c>
    </row>
    <row r="235" spans="2:11" ht="20.100000000000001" customHeight="1" x14ac:dyDescent="0.25">
      <c r="B235" s="25" t="str">
        <f>IF(TBL_QUAL_RENTROLL_UNITS[[#This Row],[RECORD_STARTED]],IF(TBL_QUAL_RENTROLL_UNITS[[#This Row],[ERROR_COUNT]]&gt;0,-1,IF(TBL_QUAL_RENTROLL_UNITS[[#This Row],[REQ_FIELDS_POPULATED]],1,0)),"")</f>
        <v/>
      </c>
      <c r="C235" s="94">
        <f>ROW()-ROW(TBL_QUAL_RENTROLL_UNITS[[#Headers],[ROW_ID]])</f>
        <v>226</v>
      </c>
      <c r="D235" s="82"/>
      <c r="E235" s="39"/>
      <c r="F235" s="33"/>
      <c r="G235" s="84" t="str">
        <f>IFERROR(INDEX(TBL_CIPDRFRESI_LOANPOOL[QUAL_MRA_RAC],MATCH(TBL_QUAL_RENTROLL_UNITS[[#This Row],[RENTROLL_LOAN_ID_PROP_ADDR]],TBL_CIPDRFRESI_LOANPOOL[LOAN_ID_PROP_ADDR],0)),"")</f>
        <v/>
      </c>
      <c r="H2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5" s="36" t="b">
        <f>CONCATENATE(TBL_QUAL_RENTROLL_UNITS[[#This Row],[RENTROLL_LOAN_ID_PROP_ADDR]],TBL_QUAL_RENTROLL_UNITS[[#This Row],[RENTROLL_UNIT]],TBL_QUAL_RENTROLL_UNITS[[#This Row],[RENTROLL_AMOUNT]])&lt;&gt;""</f>
        <v>0</v>
      </c>
      <c r="J235" s="36" t="b">
        <f>AND(TBL_QUAL_RENTROLL_UNITS[[#This Row],[RENTROLL_LOAN_ID_PROP_ADDR]]&lt;&gt;"",TBL_QUAL_RENTROLL_UNITS[[#This Row],[RENTROLL_UNIT]]&lt;&gt;"",TBL_QUAL_RENTROLL_UNITS[[#This Row],[RENTROLL_AMOUNT]]&lt;&gt;"")</f>
        <v>0</v>
      </c>
      <c r="K235" s="36">
        <f>SUM(
IF(AND(TBL_QUAL_RENTROLL_UNITS[[#This Row],[RENTROLL_LOAN_ID_PROP_ADDR]]&lt;&gt;"",NOT(ISNUMBER(MATCH(TBL_QUAL_RENTROLL_UNITS[[#This Row],[RENTROLL_LOAN_ID_PROP_ADDR]],RANGE_LOOKUP_CIPDRF_LOANLIST,0)))),1,0)
)</f>
        <v>0</v>
      </c>
    </row>
    <row r="236" spans="2:11" ht="20.100000000000001" customHeight="1" x14ac:dyDescent="0.25">
      <c r="B236" s="25" t="str">
        <f>IF(TBL_QUAL_RENTROLL_UNITS[[#This Row],[RECORD_STARTED]],IF(TBL_QUAL_RENTROLL_UNITS[[#This Row],[ERROR_COUNT]]&gt;0,-1,IF(TBL_QUAL_RENTROLL_UNITS[[#This Row],[REQ_FIELDS_POPULATED]],1,0)),"")</f>
        <v/>
      </c>
      <c r="C236" s="94">
        <f>ROW()-ROW(TBL_QUAL_RENTROLL_UNITS[[#Headers],[ROW_ID]])</f>
        <v>227</v>
      </c>
      <c r="D236" s="82"/>
      <c r="E236" s="39"/>
      <c r="F236" s="33"/>
      <c r="G236" s="84" t="str">
        <f>IFERROR(INDEX(TBL_CIPDRFRESI_LOANPOOL[QUAL_MRA_RAC],MATCH(TBL_QUAL_RENTROLL_UNITS[[#This Row],[RENTROLL_LOAN_ID_PROP_ADDR]],TBL_CIPDRFRESI_LOANPOOL[LOAN_ID_PROP_ADDR],0)),"")</f>
        <v/>
      </c>
      <c r="H2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6" s="36" t="b">
        <f>CONCATENATE(TBL_QUAL_RENTROLL_UNITS[[#This Row],[RENTROLL_LOAN_ID_PROP_ADDR]],TBL_QUAL_RENTROLL_UNITS[[#This Row],[RENTROLL_UNIT]],TBL_QUAL_RENTROLL_UNITS[[#This Row],[RENTROLL_AMOUNT]])&lt;&gt;""</f>
        <v>0</v>
      </c>
      <c r="J236" s="36" t="b">
        <f>AND(TBL_QUAL_RENTROLL_UNITS[[#This Row],[RENTROLL_LOAN_ID_PROP_ADDR]]&lt;&gt;"",TBL_QUAL_RENTROLL_UNITS[[#This Row],[RENTROLL_UNIT]]&lt;&gt;"",TBL_QUAL_RENTROLL_UNITS[[#This Row],[RENTROLL_AMOUNT]]&lt;&gt;"")</f>
        <v>0</v>
      </c>
      <c r="K236" s="36">
        <f>SUM(
IF(AND(TBL_QUAL_RENTROLL_UNITS[[#This Row],[RENTROLL_LOAN_ID_PROP_ADDR]]&lt;&gt;"",NOT(ISNUMBER(MATCH(TBL_QUAL_RENTROLL_UNITS[[#This Row],[RENTROLL_LOAN_ID_PROP_ADDR]],RANGE_LOOKUP_CIPDRF_LOANLIST,0)))),1,0)
)</f>
        <v>0</v>
      </c>
    </row>
    <row r="237" spans="2:11" ht="20.100000000000001" customHeight="1" x14ac:dyDescent="0.25">
      <c r="B237" s="25" t="str">
        <f>IF(TBL_QUAL_RENTROLL_UNITS[[#This Row],[RECORD_STARTED]],IF(TBL_QUAL_RENTROLL_UNITS[[#This Row],[ERROR_COUNT]]&gt;0,-1,IF(TBL_QUAL_RENTROLL_UNITS[[#This Row],[REQ_FIELDS_POPULATED]],1,0)),"")</f>
        <v/>
      </c>
      <c r="C237" s="94">
        <f>ROW()-ROW(TBL_QUAL_RENTROLL_UNITS[[#Headers],[ROW_ID]])</f>
        <v>228</v>
      </c>
      <c r="D237" s="82"/>
      <c r="E237" s="39"/>
      <c r="F237" s="33"/>
      <c r="G237" s="84" t="str">
        <f>IFERROR(INDEX(TBL_CIPDRFRESI_LOANPOOL[QUAL_MRA_RAC],MATCH(TBL_QUAL_RENTROLL_UNITS[[#This Row],[RENTROLL_LOAN_ID_PROP_ADDR]],TBL_CIPDRFRESI_LOANPOOL[LOAN_ID_PROP_ADDR],0)),"")</f>
        <v/>
      </c>
      <c r="H2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7" s="36" t="b">
        <f>CONCATENATE(TBL_QUAL_RENTROLL_UNITS[[#This Row],[RENTROLL_LOAN_ID_PROP_ADDR]],TBL_QUAL_RENTROLL_UNITS[[#This Row],[RENTROLL_UNIT]],TBL_QUAL_RENTROLL_UNITS[[#This Row],[RENTROLL_AMOUNT]])&lt;&gt;""</f>
        <v>0</v>
      </c>
      <c r="J237" s="36" t="b">
        <f>AND(TBL_QUAL_RENTROLL_UNITS[[#This Row],[RENTROLL_LOAN_ID_PROP_ADDR]]&lt;&gt;"",TBL_QUAL_RENTROLL_UNITS[[#This Row],[RENTROLL_UNIT]]&lt;&gt;"",TBL_QUAL_RENTROLL_UNITS[[#This Row],[RENTROLL_AMOUNT]]&lt;&gt;"")</f>
        <v>0</v>
      </c>
      <c r="K237" s="36">
        <f>SUM(
IF(AND(TBL_QUAL_RENTROLL_UNITS[[#This Row],[RENTROLL_LOAN_ID_PROP_ADDR]]&lt;&gt;"",NOT(ISNUMBER(MATCH(TBL_QUAL_RENTROLL_UNITS[[#This Row],[RENTROLL_LOAN_ID_PROP_ADDR]],RANGE_LOOKUP_CIPDRF_LOANLIST,0)))),1,0)
)</f>
        <v>0</v>
      </c>
    </row>
    <row r="238" spans="2:11" ht="20.100000000000001" customHeight="1" x14ac:dyDescent="0.25">
      <c r="B238" s="25" t="str">
        <f>IF(TBL_QUAL_RENTROLL_UNITS[[#This Row],[RECORD_STARTED]],IF(TBL_QUAL_RENTROLL_UNITS[[#This Row],[ERROR_COUNT]]&gt;0,-1,IF(TBL_QUAL_RENTROLL_UNITS[[#This Row],[REQ_FIELDS_POPULATED]],1,0)),"")</f>
        <v/>
      </c>
      <c r="C238" s="94">
        <f>ROW()-ROW(TBL_QUAL_RENTROLL_UNITS[[#Headers],[ROW_ID]])</f>
        <v>229</v>
      </c>
      <c r="D238" s="82"/>
      <c r="E238" s="39"/>
      <c r="F238" s="33"/>
      <c r="G238" s="84" t="str">
        <f>IFERROR(INDEX(TBL_CIPDRFRESI_LOANPOOL[QUAL_MRA_RAC],MATCH(TBL_QUAL_RENTROLL_UNITS[[#This Row],[RENTROLL_LOAN_ID_PROP_ADDR]],TBL_CIPDRFRESI_LOANPOOL[LOAN_ID_PROP_ADDR],0)),"")</f>
        <v/>
      </c>
      <c r="H2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8" s="36" t="b">
        <f>CONCATENATE(TBL_QUAL_RENTROLL_UNITS[[#This Row],[RENTROLL_LOAN_ID_PROP_ADDR]],TBL_QUAL_RENTROLL_UNITS[[#This Row],[RENTROLL_UNIT]],TBL_QUAL_RENTROLL_UNITS[[#This Row],[RENTROLL_AMOUNT]])&lt;&gt;""</f>
        <v>0</v>
      </c>
      <c r="J238" s="36" t="b">
        <f>AND(TBL_QUAL_RENTROLL_UNITS[[#This Row],[RENTROLL_LOAN_ID_PROP_ADDR]]&lt;&gt;"",TBL_QUAL_RENTROLL_UNITS[[#This Row],[RENTROLL_UNIT]]&lt;&gt;"",TBL_QUAL_RENTROLL_UNITS[[#This Row],[RENTROLL_AMOUNT]]&lt;&gt;"")</f>
        <v>0</v>
      </c>
      <c r="K238" s="36">
        <f>SUM(
IF(AND(TBL_QUAL_RENTROLL_UNITS[[#This Row],[RENTROLL_LOAN_ID_PROP_ADDR]]&lt;&gt;"",NOT(ISNUMBER(MATCH(TBL_QUAL_RENTROLL_UNITS[[#This Row],[RENTROLL_LOAN_ID_PROP_ADDR]],RANGE_LOOKUP_CIPDRF_LOANLIST,0)))),1,0)
)</f>
        <v>0</v>
      </c>
    </row>
    <row r="239" spans="2:11" ht="20.100000000000001" customHeight="1" x14ac:dyDescent="0.25">
      <c r="B239" s="25" t="str">
        <f>IF(TBL_QUAL_RENTROLL_UNITS[[#This Row],[RECORD_STARTED]],IF(TBL_QUAL_RENTROLL_UNITS[[#This Row],[ERROR_COUNT]]&gt;0,-1,IF(TBL_QUAL_RENTROLL_UNITS[[#This Row],[REQ_FIELDS_POPULATED]],1,0)),"")</f>
        <v/>
      </c>
      <c r="C239" s="94">
        <f>ROW()-ROW(TBL_QUAL_RENTROLL_UNITS[[#Headers],[ROW_ID]])</f>
        <v>230</v>
      </c>
      <c r="D239" s="82"/>
      <c r="E239" s="39"/>
      <c r="F239" s="33"/>
      <c r="G239" s="84" t="str">
        <f>IFERROR(INDEX(TBL_CIPDRFRESI_LOANPOOL[QUAL_MRA_RAC],MATCH(TBL_QUAL_RENTROLL_UNITS[[#This Row],[RENTROLL_LOAN_ID_PROP_ADDR]],TBL_CIPDRFRESI_LOANPOOL[LOAN_ID_PROP_ADDR],0)),"")</f>
        <v/>
      </c>
      <c r="H2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9" s="36" t="b">
        <f>CONCATENATE(TBL_QUAL_RENTROLL_UNITS[[#This Row],[RENTROLL_LOAN_ID_PROP_ADDR]],TBL_QUAL_RENTROLL_UNITS[[#This Row],[RENTROLL_UNIT]],TBL_QUAL_RENTROLL_UNITS[[#This Row],[RENTROLL_AMOUNT]])&lt;&gt;""</f>
        <v>0</v>
      </c>
      <c r="J239" s="36" t="b">
        <f>AND(TBL_QUAL_RENTROLL_UNITS[[#This Row],[RENTROLL_LOAN_ID_PROP_ADDR]]&lt;&gt;"",TBL_QUAL_RENTROLL_UNITS[[#This Row],[RENTROLL_UNIT]]&lt;&gt;"",TBL_QUAL_RENTROLL_UNITS[[#This Row],[RENTROLL_AMOUNT]]&lt;&gt;"")</f>
        <v>0</v>
      </c>
      <c r="K239" s="36">
        <f>SUM(
IF(AND(TBL_QUAL_RENTROLL_UNITS[[#This Row],[RENTROLL_LOAN_ID_PROP_ADDR]]&lt;&gt;"",NOT(ISNUMBER(MATCH(TBL_QUAL_RENTROLL_UNITS[[#This Row],[RENTROLL_LOAN_ID_PROP_ADDR]],RANGE_LOOKUP_CIPDRF_LOANLIST,0)))),1,0)
)</f>
        <v>0</v>
      </c>
    </row>
    <row r="240" spans="2:11" ht="20.100000000000001" customHeight="1" x14ac:dyDescent="0.25">
      <c r="B240" s="25" t="str">
        <f>IF(TBL_QUAL_RENTROLL_UNITS[[#This Row],[RECORD_STARTED]],IF(TBL_QUAL_RENTROLL_UNITS[[#This Row],[ERROR_COUNT]]&gt;0,-1,IF(TBL_QUAL_RENTROLL_UNITS[[#This Row],[REQ_FIELDS_POPULATED]],1,0)),"")</f>
        <v/>
      </c>
      <c r="C240" s="94">
        <f>ROW()-ROW(TBL_QUAL_RENTROLL_UNITS[[#Headers],[ROW_ID]])</f>
        <v>231</v>
      </c>
      <c r="D240" s="82"/>
      <c r="E240" s="39"/>
      <c r="F240" s="33"/>
      <c r="G240" s="84" t="str">
        <f>IFERROR(INDEX(TBL_CIPDRFRESI_LOANPOOL[QUAL_MRA_RAC],MATCH(TBL_QUAL_RENTROLL_UNITS[[#This Row],[RENTROLL_LOAN_ID_PROP_ADDR]],TBL_CIPDRFRESI_LOANPOOL[LOAN_ID_PROP_ADDR],0)),"")</f>
        <v/>
      </c>
      <c r="H2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0" s="36" t="b">
        <f>CONCATENATE(TBL_QUAL_RENTROLL_UNITS[[#This Row],[RENTROLL_LOAN_ID_PROP_ADDR]],TBL_QUAL_RENTROLL_UNITS[[#This Row],[RENTROLL_UNIT]],TBL_QUAL_RENTROLL_UNITS[[#This Row],[RENTROLL_AMOUNT]])&lt;&gt;""</f>
        <v>0</v>
      </c>
      <c r="J240" s="36" t="b">
        <f>AND(TBL_QUAL_RENTROLL_UNITS[[#This Row],[RENTROLL_LOAN_ID_PROP_ADDR]]&lt;&gt;"",TBL_QUAL_RENTROLL_UNITS[[#This Row],[RENTROLL_UNIT]]&lt;&gt;"",TBL_QUAL_RENTROLL_UNITS[[#This Row],[RENTROLL_AMOUNT]]&lt;&gt;"")</f>
        <v>0</v>
      </c>
      <c r="K240" s="36">
        <f>SUM(
IF(AND(TBL_QUAL_RENTROLL_UNITS[[#This Row],[RENTROLL_LOAN_ID_PROP_ADDR]]&lt;&gt;"",NOT(ISNUMBER(MATCH(TBL_QUAL_RENTROLL_UNITS[[#This Row],[RENTROLL_LOAN_ID_PROP_ADDR]],RANGE_LOOKUP_CIPDRF_LOANLIST,0)))),1,0)
)</f>
        <v>0</v>
      </c>
    </row>
    <row r="241" spans="2:11" ht="20.100000000000001" customHeight="1" x14ac:dyDescent="0.25">
      <c r="B241" s="25" t="str">
        <f>IF(TBL_QUAL_RENTROLL_UNITS[[#This Row],[RECORD_STARTED]],IF(TBL_QUAL_RENTROLL_UNITS[[#This Row],[ERROR_COUNT]]&gt;0,-1,IF(TBL_QUAL_RENTROLL_UNITS[[#This Row],[REQ_FIELDS_POPULATED]],1,0)),"")</f>
        <v/>
      </c>
      <c r="C241" s="94">
        <f>ROW()-ROW(TBL_QUAL_RENTROLL_UNITS[[#Headers],[ROW_ID]])</f>
        <v>232</v>
      </c>
      <c r="D241" s="82"/>
      <c r="E241" s="39"/>
      <c r="F241" s="33"/>
      <c r="G241" s="84" t="str">
        <f>IFERROR(INDEX(TBL_CIPDRFRESI_LOANPOOL[QUAL_MRA_RAC],MATCH(TBL_QUAL_RENTROLL_UNITS[[#This Row],[RENTROLL_LOAN_ID_PROP_ADDR]],TBL_CIPDRFRESI_LOANPOOL[LOAN_ID_PROP_ADDR],0)),"")</f>
        <v/>
      </c>
      <c r="H2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1" s="36" t="b">
        <f>CONCATENATE(TBL_QUAL_RENTROLL_UNITS[[#This Row],[RENTROLL_LOAN_ID_PROP_ADDR]],TBL_QUAL_RENTROLL_UNITS[[#This Row],[RENTROLL_UNIT]],TBL_QUAL_RENTROLL_UNITS[[#This Row],[RENTROLL_AMOUNT]])&lt;&gt;""</f>
        <v>0</v>
      </c>
      <c r="J241" s="36" t="b">
        <f>AND(TBL_QUAL_RENTROLL_UNITS[[#This Row],[RENTROLL_LOAN_ID_PROP_ADDR]]&lt;&gt;"",TBL_QUAL_RENTROLL_UNITS[[#This Row],[RENTROLL_UNIT]]&lt;&gt;"",TBL_QUAL_RENTROLL_UNITS[[#This Row],[RENTROLL_AMOUNT]]&lt;&gt;"")</f>
        <v>0</v>
      </c>
      <c r="K241" s="36">
        <f>SUM(
IF(AND(TBL_QUAL_RENTROLL_UNITS[[#This Row],[RENTROLL_LOAN_ID_PROP_ADDR]]&lt;&gt;"",NOT(ISNUMBER(MATCH(TBL_QUAL_RENTROLL_UNITS[[#This Row],[RENTROLL_LOAN_ID_PROP_ADDR]],RANGE_LOOKUP_CIPDRF_LOANLIST,0)))),1,0)
)</f>
        <v>0</v>
      </c>
    </row>
    <row r="242" spans="2:11" ht="20.100000000000001" customHeight="1" x14ac:dyDescent="0.25">
      <c r="B242" s="25" t="str">
        <f>IF(TBL_QUAL_RENTROLL_UNITS[[#This Row],[RECORD_STARTED]],IF(TBL_QUAL_RENTROLL_UNITS[[#This Row],[ERROR_COUNT]]&gt;0,-1,IF(TBL_QUAL_RENTROLL_UNITS[[#This Row],[REQ_FIELDS_POPULATED]],1,0)),"")</f>
        <v/>
      </c>
      <c r="C242" s="94">
        <f>ROW()-ROW(TBL_QUAL_RENTROLL_UNITS[[#Headers],[ROW_ID]])</f>
        <v>233</v>
      </c>
      <c r="D242" s="82"/>
      <c r="E242" s="39"/>
      <c r="F242" s="33"/>
      <c r="G242" s="84" t="str">
        <f>IFERROR(INDEX(TBL_CIPDRFRESI_LOANPOOL[QUAL_MRA_RAC],MATCH(TBL_QUAL_RENTROLL_UNITS[[#This Row],[RENTROLL_LOAN_ID_PROP_ADDR]],TBL_CIPDRFRESI_LOANPOOL[LOAN_ID_PROP_ADDR],0)),"")</f>
        <v/>
      </c>
      <c r="H2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2" s="36" t="b">
        <f>CONCATENATE(TBL_QUAL_RENTROLL_UNITS[[#This Row],[RENTROLL_LOAN_ID_PROP_ADDR]],TBL_QUAL_RENTROLL_UNITS[[#This Row],[RENTROLL_UNIT]],TBL_QUAL_RENTROLL_UNITS[[#This Row],[RENTROLL_AMOUNT]])&lt;&gt;""</f>
        <v>0</v>
      </c>
      <c r="J242" s="36" t="b">
        <f>AND(TBL_QUAL_RENTROLL_UNITS[[#This Row],[RENTROLL_LOAN_ID_PROP_ADDR]]&lt;&gt;"",TBL_QUAL_RENTROLL_UNITS[[#This Row],[RENTROLL_UNIT]]&lt;&gt;"",TBL_QUAL_RENTROLL_UNITS[[#This Row],[RENTROLL_AMOUNT]]&lt;&gt;"")</f>
        <v>0</v>
      </c>
      <c r="K242" s="36">
        <f>SUM(
IF(AND(TBL_QUAL_RENTROLL_UNITS[[#This Row],[RENTROLL_LOAN_ID_PROP_ADDR]]&lt;&gt;"",NOT(ISNUMBER(MATCH(TBL_QUAL_RENTROLL_UNITS[[#This Row],[RENTROLL_LOAN_ID_PROP_ADDR]],RANGE_LOOKUP_CIPDRF_LOANLIST,0)))),1,0)
)</f>
        <v>0</v>
      </c>
    </row>
    <row r="243" spans="2:11" ht="20.100000000000001" customHeight="1" x14ac:dyDescent="0.25">
      <c r="B243" s="25" t="str">
        <f>IF(TBL_QUAL_RENTROLL_UNITS[[#This Row],[RECORD_STARTED]],IF(TBL_QUAL_RENTROLL_UNITS[[#This Row],[ERROR_COUNT]]&gt;0,-1,IF(TBL_QUAL_RENTROLL_UNITS[[#This Row],[REQ_FIELDS_POPULATED]],1,0)),"")</f>
        <v/>
      </c>
      <c r="C243" s="94">
        <f>ROW()-ROW(TBL_QUAL_RENTROLL_UNITS[[#Headers],[ROW_ID]])</f>
        <v>234</v>
      </c>
      <c r="D243" s="82"/>
      <c r="E243" s="39"/>
      <c r="F243" s="33"/>
      <c r="G243" s="84" t="str">
        <f>IFERROR(INDEX(TBL_CIPDRFRESI_LOANPOOL[QUAL_MRA_RAC],MATCH(TBL_QUAL_RENTROLL_UNITS[[#This Row],[RENTROLL_LOAN_ID_PROP_ADDR]],TBL_CIPDRFRESI_LOANPOOL[LOAN_ID_PROP_ADDR],0)),"")</f>
        <v/>
      </c>
      <c r="H2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3" s="36" t="b">
        <f>CONCATENATE(TBL_QUAL_RENTROLL_UNITS[[#This Row],[RENTROLL_LOAN_ID_PROP_ADDR]],TBL_QUAL_RENTROLL_UNITS[[#This Row],[RENTROLL_UNIT]],TBL_QUAL_RENTROLL_UNITS[[#This Row],[RENTROLL_AMOUNT]])&lt;&gt;""</f>
        <v>0</v>
      </c>
      <c r="J243" s="36" t="b">
        <f>AND(TBL_QUAL_RENTROLL_UNITS[[#This Row],[RENTROLL_LOAN_ID_PROP_ADDR]]&lt;&gt;"",TBL_QUAL_RENTROLL_UNITS[[#This Row],[RENTROLL_UNIT]]&lt;&gt;"",TBL_QUAL_RENTROLL_UNITS[[#This Row],[RENTROLL_AMOUNT]]&lt;&gt;"")</f>
        <v>0</v>
      </c>
      <c r="K243" s="36">
        <f>SUM(
IF(AND(TBL_QUAL_RENTROLL_UNITS[[#This Row],[RENTROLL_LOAN_ID_PROP_ADDR]]&lt;&gt;"",NOT(ISNUMBER(MATCH(TBL_QUAL_RENTROLL_UNITS[[#This Row],[RENTROLL_LOAN_ID_PROP_ADDR]],RANGE_LOOKUP_CIPDRF_LOANLIST,0)))),1,0)
)</f>
        <v>0</v>
      </c>
    </row>
    <row r="244" spans="2:11" ht="20.100000000000001" customHeight="1" x14ac:dyDescent="0.25">
      <c r="B244" s="25" t="str">
        <f>IF(TBL_QUAL_RENTROLL_UNITS[[#This Row],[RECORD_STARTED]],IF(TBL_QUAL_RENTROLL_UNITS[[#This Row],[ERROR_COUNT]]&gt;0,-1,IF(TBL_QUAL_RENTROLL_UNITS[[#This Row],[REQ_FIELDS_POPULATED]],1,0)),"")</f>
        <v/>
      </c>
      <c r="C244" s="94">
        <f>ROW()-ROW(TBL_QUAL_RENTROLL_UNITS[[#Headers],[ROW_ID]])</f>
        <v>235</v>
      </c>
      <c r="D244" s="82"/>
      <c r="E244" s="39"/>
      <c r="F244" s="33"/>
      <c r="G244" s="84" t="str">
        <f>IFERROR(INDEX(TBL_CIPDRFRESI_LOANPOOL[QUAL_MRA_RAC],MATCH(TBL_QUAL_RENTROLL_UNITS[[#This Row],[RENTROLL_LOAN_ID_PROP_ADDR]],TBL_CIPDRFRESI_LOANPOOL[LOAN_ID_PROP_ADDR],0)),"")</f>
        <v/>
      </c>
      <c r="H2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4" s="36" t="b">
        <f>CONCATENATE(TBL_QUAL_RENTROLL_UNITS[[#This Row],[RENTROLL_LOAN_ID_PROP_ADDR]],TBL_QUAL_RENTROLL_UNITS[[#This Row],[RENTROLL_UNIT]],TBL_QUAL_RENTROLL_UNITS[[#This Row],[RENTROLL_AMOUNT]])&lt;&gt;""</f>
        <v>0</v>
      </c>
      <c r="J244" s="36" t="b">
        <f>AND(TBL_QUAL_RENTROLL_UNITS[[#This Row],[RENTROLL_LOAN_ID_PROP_ADDR]]&lt;&gt;"",TBL_QUAL_RENTROLL_UNITS[[#This Row],[RENTROLL_UNIT]]&lt;&gt;"",TBL_QUAL_RENTROLL_UNITS[[#This Row],[RENTROLL_AMOUNT]]&lt;&gt;"")</f>
        <v>0</v>
      </c>
      <c r="K244" s="36">
        <f>SUM(
IF(AND(TBL_QUAL_RENTROLL_UNITS[[#This Row],[RENTROLL_LOAN_ID_PROP_ADDR]]&lt;&gt;"",NOT(ISNUMBER(MATCH(TBL_QUAL_RENTROLL_UNITS[[#This Row],[RENTROLL_LOAN_ID_PROP_ADDR]],RANGE_LOOKUP_CIPDRF_LOANLIST,0)))),1,0)
)</f>
        <v>0</v>
      </c>
    </row>
    <row r="245" spans="2:11" ht="20.100000000000001" customHeight="1" x14ac:dyDescent="0.25">
      <c r="B245" s="25" t="str">
        <f>IF(TBL_QUAL_RENTROLL_UNITS[[#This Row],[RECORD_STARTED]],IF(TBL_QUAL_RENTROLL_UNITS[[#This Row],[ERROR_COUNT]]&gt;0,-1,IF(TBL_QUAL_RENTROLL_UNITS[[#This Row],[REQ_FIELDS_POPULATED]],1,0)),"")</f>
        <v/>
      </c>
      <c r="C245" s="94">
        <f>ROW()-ROW(TBL_QUAL_RENTROLL_UNITS[[#Headers],[ROW_ID]])</f>
        <v>236</v>
      </c>
      <c r="D245" s="82"/>
      <c r="E245" s="39"/>
      <c r="F245" s="33"/>
      <c r="G245" s="84" t="str">
        <f>IFERROR(INDEX(TBL_CIPDRFRESI_LOANPOOL[QUAL_MRA_RAC],MATCH(TBL_QUAL_RENTROLL_UNITS[[#This Row],[RENTROLL_LOAN_ID_PROP_ADDR]],TBL_CIPDRFRESI_LOANPOOL[LOAN_ID_PROP_ADDR],0)),"")</f>
        <v/>
      </c>
      <c r="H2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5" s="36" t="b">
        <f>CONCATENATE(TBL_QUAL_RENTROLL_UNITS[[#This Row],[RENTROLL_LOAN_ID_PROP_ADDR]],TBL_QUAL_RENTROLL_UNITS[[#This Row],[RENTROLL_UNIT]],TBL_QUAL_RENTROLL_UNITS[[#This Row],[RENTROLL_AMOUNT]])&lt;&gt;""</f>
        <v>0</v>
      </c>
      <c r="J245" s="36" t="b">
        <f>AND(TBL_QUAL_RENTROLL_UNITS[[#This Row],[RENTROLL_LOAN_ID_PROP_ADDR]]&lt;&gt;"",TBL_QUAL_RENTROLL_UNITS[[#This Row],[RENTROLL_UNIT]]&lt;&gt;"",TBL_QUAL_RENTROLL_UNITS[[#This Row],[RENTROLL_AMOUNT]]&lt;&gt;"")</f>
        <v>0</v>
      </c>
      <c r="K245" s="36">
        <f>SUM(
IF(AND(TBL_QUAL_RENTROLL_UNITS[[#This Row],[RENTROLL_LOAN_ID_PROP_ADDR]]&lt;&gt;"",NOT(ISNUMBER(MATCH(TBL_QUAL_RENTROLL_UNITS[[#This Row],[RENTROLL_LOAN_ID_PROP_ADDR]],RANGE_LOOKUP_CIPDRF_LOANLIST,0)))),1,0)
)</f>
        <v>0</v>
      </c>
    </row>
    <row r="246" spans="2:11" ht="20.100000000000001" customHeight="1" x14ac:dyDescent="0.25">
      <c r="B246" s="25" t="str">
        <f>IF(TBL_QUAL_RENTROLL_UNITS[[#This Row],[RECORD_STARTED]],IF(TBL_QUAL_RENTROLL_UNITS[[#This Row],[ERROR_COUNT]]&gt;0,-1,IF(TBL_QUAL_RENTROLL_UNITS[[#This Row],[REQ_FIELDS_POPULATED]],1,0)),"")</f>
        <v/>
      </c>
      <c r="C246" s="94">
        <f>ROW()-ROW(TBL_QUAL_RENTROLL_UNITS[[#Headers],[ROW_ID]])</f>
        <v>237</v>
      </c>
      <c r="D246" s="82"/>
      <c r="E246" s="39"/>
      <c r="F246" s="33"/>
      <c r="G246" s="84" t="str">
        <f>IFERROR(INDEX(TBL_CIPDRFRESI_LOANPOOL[QUAL_MRA_RAC],MATCH(TBL_QUAL_RENTROLL_UNITS[[#This Row],[RENTROLL_LOAN_ID_PROP_ADDR]],TBL_CIPDRFRESI_LOANPOOL[LOAN_ID_PROP_ADDR],0)),"")</f>
        <v/>
      </c>
      <c r="H2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6" s="36" t="b">
        <f>CONCATENATE(TBL_QUAL_RENTROLL_UNITS[[#This Row],[RENTROLL_LOAN_ID_PROP_ADDR]],TBL_QUAL_RENTROLL_UNITS[[#This Row],[RENTROLL_UNIT]],TBL_QUAL_RENTROLL_UNITS[[#This Row],[RENTROLL_AMOUNT]])&lt;&gt;""</f>
        <v>0</v>
      </c>
      <c r="J246" s="36" t="b">
        <f>AND(TBL_QUAL_RENTROLL_UNITS[[#This Row],[RENTROLL_LOAN_ID_PROP_ADDR]]&lt;&gt;"",TBL_QUAL_RENTROLL_UNITS[[#This Row],[RENTROLL_UNIT]]&lt;&gt;"",TBL_QUAL_RENTROLL_UNITS[[#This Row],[RENTROLL_AMOUNT]]&lt;&gt;"")</f>
        <v>0</v>
      </c>
      <c r="K246" s="36">
        <f>SUM(
IF(AND(TBL_QUAL_RENTROLL_UNITS[[#This Row],[RENTROLL_LOAN_ID_PROP_ADDR]]&lt;&gt;"",NOT(ISNUMBER(MATCH(TBL_QUAL_RENTROLL_UNITS[[#This Row],[RENTROLL_LOAN_ID_PROP_ADDR]],RANGE_LOOKUP_CIPDRF_LOANLIST,0)))),1,0)
)</f>
        <v>0</v>
      </c>
    </row>
    <row r="247" spans="2:11" ht="20.100000000000001" customHeight="1" x14ac:dyDescent="0.25">
      <c r="B247" s="25" t="str">
        <f>IF(TBL_QUAL_RENTROLL_UNITS[[#This Row],[RECORD_STARTED]],IF(TBL_QUAL_RENTROLL_UNITS[[#This Row],[ERROR_COUNT]]&gt;0,-1,IF(TBL_QUAL_RENTROLL_UNITS[[#This Row],[REQ_FIELDS_POPULATED]],1,0)),"")</f>
        <v/>
      </c>
      <c r="C247" s="94">
        <f>ROW()-ROW(TBL_QUAL_RENTROLL_UNITS[[#Headers],[ROW_ID]])</f>
        <v>238</v>
      </c>
      <c r="D247" s="82"/>
      <c r="E247" s="39"/>
      <c r="F247" s="33"/>
      <c r="G247" s="84" t="str">
        <f>IFERROR(INDEX(TBL_CIPDRFRESI_LOANPOOL[QUAL_MRA_RAC],MATCH(TBL_QUAL_RENTROLL_UNITS[[#This Row],[RENTROLL_LOAN_ID_PROP_ADDR]],TBL_CIPDRFRESI_LOANPOOL[LOAN_ID_PROP_ADDR],0)),"")</f>
        <v/>
      </c>
      <c r="H2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7" s="36" t="b">
        <f>CONCATENATE(TBL_QUAL_RENTROLL_UNITS[[#This Row],[RENTROLL_LOAN_ID_PROP_ADDR]],TBL_QUAL_RENTROLL_UNITS[[#This Row],[RENTROLL_UNIT]],TBL_QUAL_RENTROLL_UNITS[[#This Row],[RENTROLL_AMOUNT]])&lt;&gt;""</f>
        <v>0</v>
      </c>
      <c r="J247" s="36" t="b">
        <f>AND(TBL_QUAL_RENTROLL_UNITS[[#This Row],[RENTROLL_LOAN_ID_PROP_ADDR]]&lt;&gt;"",TBL_QUAL_RENTROLL_UNITS[[#This Row],[RENTROLL_UNIT]]&lt;&gt;"",TBL_QUAL_RENTROLL_UNITS[[#This Row],[RENTROLL_AMOUNT]]&lt;&gt;"")</f>
        <v>0</v>
      </c>
      <c r="K247" s="36">
        <f>SUM(
IF(AND(TBL_QUAL_RENTROLL_UNITS[[#This Row],[RENTROLL_LOAN_ID_PROP_ADDR]]&lt;&gt;"",NOT(ISNUMBER(MATCH(TBL_QUAL_RENTROLL_UNITS[[#This Row],[RENTROLL_LOAN_ID_PROP_ADDR]],RANGE_LOOKUP_CIPDRF_LOANLIST,0)))),1,0)
)</f>
        <v>0</v>
      </c>
    </row>
    <row r="248" spans="2:11" ht="20.100000000000001" customHeight="1" x14ac:dyDescent="0.25">
      <c r="B248" s="25" t="str">
        <f>IF(TBL_QUAL_RENTROLL_UNITS[[#This Row],[RECORD_STARTED]],IF(TBL_QUAL_RENTROLL_UNITS[[#This Row],[ERROR_COUNT]]&gt;0,-1,IF(TBL_QUAL_RENTROLL_UNITS[[#This Row],[REQ_FIELDS_POPULATED]],1,0)),"")</f>
        <v/>
      </c>
      <c r="C248" s="94">
        <f>ROW()-ROW(TBL_QUAL_RENTROLL_UNITS[[#Headers],[ROW_ID]])</f>
        <v>239</v>
      </c>
      <c r="D248" s="82"/>
      <c r="E248" s="39"/>
      <c r="F248" s="33"/>
      <c r="G248" s="84" t="str">
        <f>IFERROR(INDEX(TBL_CIPDRFRESI_LOANPOOL[QUAL_MRA_RAC],MATCH(TBL_QUAL_RENTROLL_UNITS[[#This Row],[RENTROLL_LOAN_ID_PROP_ADDR]],TBL_CIPDRFRESI_LOANPOOL[LOAN_ID_PROP_ADDR],0)),"")</f>
        <v/>
      </c>
      <c r="H2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8" s="36" t="b">
        <f>CONCATENATE(TBL_QUAL_RENTROLL_UNITS[[#This Row],[RENTROLL_LOAN_ID_PROP_ADDR]],TBL_QUAL_RENTROLL_UNITS[[#This Row],[RENTROLL_UNIT]],TBL_QUAL_RENTROLL_UNITS[[#This Row],[RENTROLL_AMOUNT]])&lt;&gt;""</f>
        <v>0</v>
      </c>
      <c r="J248" s="36" t="b">
        <f>AND(TBL_QUAL_RENTROLL_UNITS[[#This Row],[RENTROLL_LOAN_ID_PROP_ADDR]]&lt;&gt;"",TBL_QUAL_RENTROLL_UNITS[[#This Row],[RENTROLL_UNIT]]&lt;&gt;"",TBL_QUAL_RENTROLL_UNITS[[#This Row],[RENTROLL_AMOUNT]]&lt;&gt;"")</f>
        <v>0</v>
      </c>
      <c r="K248" s="36">
        <f>SUM(
IF(AND(TBL_QUAL_RENTROLL_UNITS[[#This Row],[RENTROLL_LOAN_ID_PROP_ADDR]]&lt;&gt;"",NOT(ISNUMBER(MATCH(TBL_QUAL_RENTROLL_UNITS[[#This Row],[RENTROLL_LOAN_ID_PROP_ADDR]],RANGE_LOOKUP_CIPDRF_LOANLIST,0)))),1,0)
)</f>
        <v>0</v>
      </c>
    </row>
    <row r="249" spans="2:11" ht="20.100000000000001" customHeight="1" x14ac:dyDescent="0.25">
      <c r="B249" s="25" t="str">
        <f>IF(TBL_QUAL_RENTROLL_UNITS[[#This Row],[RECORD_STARTED]],IF(TBL_QUAL_RENTROLL_UNITS[[#This Row],[ERROR_COUNT]]&gt;0,-1,IF(TBL_QUAL_RENTROLL_UNITS[[#This Row],[REQ_FIELDS_POPULATED]],1,0)),"")</f>
        <v/>
      </c>
      <c r="C249" s="94">
        <f>ROW()-ROW(TBL_QUAL_RENTROLL_UNITS[[#Headers],[ROW_ID]])</f>
        <v>240</v>
      </c>
      <c r="D249" s="82"/>
      <c r="E249" s="39"/>
      <c r="F249" s="33"/>
      <c r="G249" s="84" t="str">
        <f>IFERROR(INDEX(TBL_CIPDRFRESI_LOANPOOL[QUAL_MRA_RAC],MATCH(TBL_QUAL_RENTROLL_UNITS[[#This Row],[RENTROLL_LOAN_ID_PROP_ADDR]],TBL_CIPDRFRESI_LOANPOOL[LOAN_ID_PROP_ADDR],0)),"")</f>
        <v/>
      </c>
      <c r="H2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9" s="36" t="b">
        <f>CONCATENATE(TBL_QUAL_RENTROLL_UNITS[[#This Row],[RENTROLL_LOAN_ID_PROP_ADDR]],TBL_QUAL_RENTROLL_UNITS[[#This Row],[RENTROLL_UNIT]],TBL_QUAL_RENTROLL_UNITS[[#This Row],[RENTROLL_AMOUNT]])&lt;&gt;""</f>
        <v>0</v>
      </c>
      <c r="J249" s="36" t="b">
        <f>AND(TBL_QUAL_RENTROLL_UNITS[[#This Row],[RENTROLL_LOAN_ID_PROP_ADDR]]&lt;&gt;"",TBL_QUAL_RENTROLL_UNITS[[#This Row],[RENTROLL_UNIT]]&lt;&gt;"",TBL_QUAL_RENTROLL_UNITS[[#This Row],[RENTROLL_AMOUNT]]&lt;&gt;"")</f>
        <v>0</v>
      </c>
      <c r="K249" s="36">
        <f>SUM(
IF(AND(TBL_QUAL_RENTROLL_UNITS[[#This Row],[RENTROLL_LOAN_ID_PROP_ADDR]]&lt;&gt;"",NOT(ISNUMBER(MATCH(TBL_QUAL_RENTROLL_UNITS[[#This Row],[RENTROLL_LOAN_ID_PROP_ADDR]],RANGE_LOOKUP_CIPDRF_LOANLIST,0)))),1,0)
)</f>
        <v>0</v>
      </c>
    </row>
    <row r="250" spans="2:11" ht="20.100000000000001" customHeight="1" x14ac:dyDescent="0.25">
      <c r="B250" s="25" t="str">
        <f>IF(TBL_QUAL_RENTROLL_UNITS[[#This Row],[RECORD_STARTED]],IF(TBL_QUAL_RENTROLL_UNITS[[#This Row],[ERROR_COUNT]]&gt;0,-1,IF(TBL_QUAL_RENTROLL_UNITS[[#This Row],[REQ_FIELDS_POPULATED]],1,0)),"")</f>
        <v/>
      </c>
      <c r="C250" s="94">
        <f>ROW()-ROW(TBL_QUAL_RENTROLL_UNITS[[#Headers],[ROW_ID]])</f>
        <v>241</v>
      </c>
      <c r="D250" s="82"/>
      <c r="E250" s="39"/>
      <c r="F250" s="33"/>
      <c r="G250" s="84" t="str">
        <f>IFERROR(INDEX(TBL_CIPDRFRESI_LOANPOOL[QUAL_MRA_RAC],MATCH(TBL_QUAL_RENTROLL_UNITS[[#This Row],[RENTROLL_LOAN_ID_PROP_ADDR]],TBL_CIPDRFRESI_LOANPOOL[LOAN_ID_PROP_ADDR],0)),"")</f>
        <v/>
      </c>
      <c r="H2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0" s="36" t="b">
        <f>CONCATENATE(TBL_QUAL_RENTROLL_UNITS[[#This Row],[RENTROLL_LOAN_ID_PROP_ADDR]],TBL_QUAL_RENTROLL_UNITS[[#This Row],[RENTROLL_UNIT]],TBL_QUAL_RENTROLL_UNITS[[#This Row],[RENTROLL_AMOUNT]])&lt;&gt;""</f>
        <v>0</v>
      </c>
      <c r="J250" s="36" t="b">
        <f>AND(TBL_QUAL_RENTROLL_UNITS[[#This Row],[RENTROLL_LOAN_ID_PROP_ADDR]]&lt;&gt;"",TBL_QUAL_RENTROLL_UNITS[[#This Row],[RENTROLL_UNIT]]&lt;&gt;"",TBL_QUAL_RENTROLL_UNITS[[#This Row],[RENTROLL_AMOUNT]]&lt;&gt;"")</f>
        <v>0</v>
      </c>
      <c r="K250" s="36">
        <f>SUM(
IF(AND(TBL_QUAL_RENTROLL_UNITS[[#This Row],[RENTROLL_LOAN_ID_PROP_ADDR]]&lt;&gt;"",NOT(ISNUMBER(MATCH(TBL_QUAL_RENTROLL_UNITS[[#This Row],[RENTROLL_LOAN_ID_PROP_ADDR]],RANGE_LOOKUP_CIPDRF_LOANLIST,0)))),1,0)
)</f>
        <v>0</v>
      </c>
    </row>
    <row r="251" spans="2:11" ht="20.100000000000001" customHeight="1" x14ac:dyDescent="0.25">
      <c r="B251" s="25" t="str">
        <f>IF(TBL_QUAL_RENTROLL_UNITS[[#This Row],[RECORD_STARTED]],IF(TBL_QUAL_RENTROLL_UNITS[[#This Row],[ERROR_COUNT]]&gt;0,-1,IF(TBL_QUAL_RENTROLL_UNITS[[#This Row],[REQ_FIELDS_POPULATED]],1,0)),"")</f>
        <v/>
      </c>
      <c r="C251" s="94">
        <f>ROW()-ROW(TBL_QUAL_RENTROLL_UNITS[[#Headers],[ROW_ID]])</f>
        <v>242</v>
      </c>
      <c r="D251" s="82"/>
      <c r="E251" s="39"/>
      <c r="F251" s="33"/>
      <c r="G251" s="84" t="str">
        <f>IFERROR(INDEX(TBL_CIPDRFRESI_LOANPOOL[QUAL_MRA_RAC],MATCH(TBL_QUAL_RENTROLL_UNITS[[#This Row],[RENTROLL_LOAN_ID_PROP_ADDR]],TBL_CIPDRFRESI_LOANPOOL[LOAN_ID_PROP_ADDR],0)),"")</f>
        <v/>
      </c>
      <c r="H2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1" s="36" t="b">
        <f>CONCATENATE(TBL_QUAL_RENTROLL_UNITS[[#This Row],[RENTROLL_LOAN_ID_PROP_ADDR]],TBL_QUAL_RENTROLL_UNITS[[#This Row],[RENTROLL_UNIT]],TBL_QUAL_RENTROLL_UNITS[[#This Row],[RENTROLL_AMOUNT]])&lt;&gt;""</f>
        <v>0</v>
      </c>
      <c r="J251" s="36" t="b">
        <f>AND(TBL_QUAL_RENTROLL_UNITS[[#This Row],[RENTROLL_LOAN_ID_PROP_ADDR]]&lt;&gt;"",TBL_QUAL_RENTROLL_UNITS[[#This Row],[RENTROLL_UNIT]]&lt;&gt;"",TBL_QUAL_RENTROLL_UNITS[[#This Row],[RENTROLL_AMOUNT]]&lt;&gt;"")</f>
        <v>0</v>
      </c>
      <c r="K251" s="36">
        <f>SUM(
IF(AND(TBL_QUAL_RENTROLL_UNITS[[#This Row],[RENTROLL_LOAN_ID_PROP_ADDR]]&lt;&gt;"",NOT(ISNUMBER(MATCH(TBL_QUAL_RENTROLL_UNITS[[#This Row],[RENTROLL_LOAN_ID_PROP_ADDR]],RANGE_LOOKUP_CIPDRF_LOANLIST,0)))),1,0)
)</f>
        <v>0</v>
      </c>
    </row>
    <row r="252" spans="2:11" ht="20.100000000000001" customHeight="1" x14ac:dyDescent="0.25">
      <c r="B252" s="25" t="str">
        <f>IF(TBL_QUAL_RENTROLL_UNITS[[#This Row],[RECORD_STARTED]],IF(TBL_QUAL_RENTROLL_UNITS[[#This Row],[ERROR_COUNT]]&gt;0,-1,IF(TBL_QUAL_RENTROLL_UNITS[[#This Row],[REQ_FIELDS_POPULATED]],1,0)),"")</f>
        <v/>
      </c>
      <c r="C252" s="94">
        <f>ROW()-ROW(TBL_QUAL_RENTROLL_UNITS[[#Headers],[ROW_ID]])</f>
        <v>243</v>
      </c>
      <c r="D252" s="82"/>
      <c r="E252" s="39"/>
      <c r="F252" s="33"/>
      <c r="G252" s="84" t="str">
        <f>IFERROR(INDEX(TBL_CIPDRFRESI_LOANPOOL[QUAL_MRA_RAC],MATCH(TBL_QUAL_RENTROLL_UNITS[[#This Row],[RENTROLL_LOAN_ID_PROP_ADDR]],TBL_CIPDRFRESI_LOANPOOL[LOAN_ID_PROP_ADDR],0)),"")</f>
        <v/>
      </c>
      <c r="H2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2" s="36" t="b">
        <f>CONCATENATE(TBL_QUAL_RENTROLL_UNITS[[#This Row],[RENTROLL_LOAN_ID_PROP_ADDR]],TBL_QUAL_RENTROLL_UNITS[[#This Row],[RENTROLL_UNIT]],TBL_QUAL_RENTROLL_UNITS[[#This Row],[RENTROLL_AMOUNT]])&lt;&gt;""</f>
        <v>0</v>
      </c>
      <c r="J252" s="36" t="b">
        <f>AND(TBL_QUAL_RENTROLL_UNITS[[#This Row],[RENTROLL_LOAN_ID_PROP_ADDR]]&lt;&gt;"",TBL_QUAL_RENTROLL_UNITS[[#This Row],[RENTROLL_UNIT]]&lt;&gt;"",TBL_QUAL_RENTROLL_UNITS[[#This Row],[RENTROLL_AMOUNT]]&lt;&gt;"")</f>
        <v>0</v>
      </c>
      <c r="K252" s="36">
        <f>SUM(
IF(AND(TBL_QUAL_RENTROLL_UNITS[[#This Row],[RENTROLL_LOAN_ID_PROP_ADDR]]&lt;&gt;"",NOT(ISNUMBER(MATCH(TBL_QUAL_RENTROLL_UNITS[[#This Row],[RENTROLL_LOAN_ID_PROP_ADDR]],RANGE_LOOKUP_CIPDRF_LOANLIST,0)))),1,0)
)</f>
        <v>0</v>
      </c>
    </row>
    <row r="253" spans="2:11" ht="20.100000000000001" customHeight="1" x14ac:dyDescent="0.25">
      <c r="B253" s="25" t="str">
        <f>IF(TBL_QUAL_RENTROLL_UNITS[[#This Row],[RECORD_STARTED]],IF(TBL_QUAL_RENTROLL_UNITS[[#This Row],[ERROR_COUNT]]&gt;0,-1,IF(TBL_QUAL_RENTROLL_UNITS[[#This Row],[REQ_FIELDS_POPULATED]],1,0)),"")</f>
        <v/>
      </c>
      <c r="C253" s="94">
        <f>ROW()-ROW(TBL_QUAL_RENTROLL_UNITS[[#Headers],[ROW_ID]])</f>
        <v>244</v>
      </c>
      <c r="D253" s="82"/>
      <c r="E253" s="39"/>
      <c r="F253" s="33"/>
      <c r="G253" s="84" t="str">
        <f>IFERROR(INDEX(TBL_CIPDRFRESI_LOANPOOL[QUAL_MRA_RAC],MATCH(TBL_QUAL_RENTROLL_UNITS[[#This Row],[RENTROLL_LOAN_ID_PROP_ADDR]],TBL_CIPDRFRESI_LOANPOOL[LOAN_ID_PROP_ADDR],0)),"")</f>
        <v/>
      </c>
      <c r="H2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3" s="36" t="b">
        <f>CONCATENATE(TBL_QUAL_RENTROLL_UNITS[[#This Row],[RENTROLL_LOAN_ID_PROP_ADDR]],TBL_QUAL_RENTROLL_UNITS[[#This Row],[RENTROLL_UNIT]],TBL_QUAL_RENTROLL_UNITS[[#This Row],[RENTROLL_AMOUNT]])&lt;&gt;""</f>
        <v>0</v>
      </c>
      <c r="J253" s="36" t="b">
        <f>AND(TBL_QUAL_RENTROLL_UNITS[[#This Row],[RENTROLL_LOAN_ID_PROP_ADDR]]&lt;&gt;"",TBL_QUAL_RENTROLL_UNITS[[#This Row],[RENTROLL_UNIT]]&lt;&gt;"",TBL_QUAL_RENTROLL_UNITS[[#This Row],[RENTROLL_AMOUNT]]&lt;&gt;"")</f>
        <v>0</v>
      </c>
      <c r="K253" s="36">
        <f>SUM(
IF(AND(TBL_QUAL_RENTROLL_UNITS[[#This Row],[RENTROLL_LOAN_ID_PROP_ADDR]]&lt;&gt;"",NOT(ISNUMBER(MATCH(TBL_QUAL_RENTROLL_UNITS[[#This Row],[RENTROLL_LOAN_ID_PROP_ADDR]],RANGE_LOOKUP_CIPDRF_LOANLIST,0)))),1,0)
)</f>
        <v>0</v>
      </c>
    </row>
    <row r="254" spans="2:11" ht="20.100000000000001" customHeight="1" x14ac:dyDescent="0.25">
      <c r="B254" s="25" t="str">
        <f>IF(TBL_QUAL_RENTROLL_UNITS[[#This Row],[RECORD_STARTED]],IF(TBL_QUAL_RENTROLL_UNITS[[#This Row],[ERROR_COUNT]]&gt;0,-1,IF(TBL_QUAL_RENTROLL_UNITS[[#This Row],[REQ_FIELDS_POPULATED]],1,0)),"")</f>
        <v/>
      </c>
      <c r="C254" s="94">
        <f>ROW()-ROW(TBL_QUAL_RENTROLL_UNITS[[#Headers],[ROW_ID]])</f>
        <v>245</v>
      </c>
      <c r="D254" s="82"/>
      <c r="E254" s="39"/>
      <c r="F254" s="33"/>
      <c r="G254" s="84" t="str">
        <f>IFERROR(INDEX(TBL_CIPDRFRESI_LOANPOOL[QUAL_MRA_RAC],MATCH(TBL_QUAL_RENTROLL_UNITS[[#This Row],[RENTROLL_LOAN_ID_PROP_ADDR]],TBL_CIPDRFRESI_LOANPOOL[LOAN_ID_PROP_ADDR],0)),"")</f>
        <v/>
      </c>
      <c r="H2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4" s="36" t="b">
        <f>CONCATENATE(TBL_QUAL_RENTROLL_UNITS[[#This Row],[RENTROLL_LOAN_ID_PROP_ADDR]],TBL_QUAL_RENTROLL_UNITS[[#This Row],[RENTROLL_UNIT]],TBL_QUAL_RENTROLL_UNITS[[#This Row],[RENTROLL_AMOUNT]])&lt;&gt;""</f>
        <v>0</v>
      </c>
      <c r="J254" s="36" t="b">
        <f>AND(TBL_QUAL_RENTROLL_UNITS[[#This Row],[RENTROLL_LOAN_ID_PROP_ADDR]]&lt;&gt;"",TBL_QUAL_RENTROLL_UNITS[[#This Row],[RENTROLL_UNIT]]&lt;&gt;"",TBL_QUAL_RENTROLL_UNITS[[#This Row],[RENTROLL_AMOUNT]]&lt;&gt;"")</f>
        <v>0</v>
      </c>
      <c r="K254" s="36">
        <f>SUM(
IF(AND(TBL_QUAL_RENTROLL_UNITS[[#This Row],[RENTROLL_LOAN_ID_PROP_ADDR]]&lt;&gt;"",NOT(ISNUMBER(MATCH(TBL_QUAL_RENTROLL_UNITS[[#This Row],[RENTROLL_LOAN_ID_PROP_ADDR]],RANGE_LOOKUP_CIPDRF_LOANLIST,0)))),1,0)
)</f>
        <v>0</v>
      </c>
    </row>
    <row r="255" spans="2:11" ht="20.100000000000001" customHeight="1" x14ac:dyDescent="0.25">
      <c r="B255" s="25" t="str">
        <f>IF(TBL_QUAL_RENTROLL_UNITS[[#This Row],[RECORD_STARTED]],IF(TBL_QUAL_RENTROLL_UNITS[[#This Row],[ERROR_COUNT]]&gt;0,-1,IF(TBL_QUAL_RENTROLL_UNITS[[#This Row],[REQ_FIELDS_POPULATED]],1,0)),"")</f>
        <v/>
      </c>
      <c r="C255" s="94">
        <f>ROW()-ROW(TBL_QUAL_RENTROLL_UNITS[[#Headers],[ROW_ID]])</f>
        <v>246</v>
      </c>
      <c r="D255" s="82"/>
      <c r="E255" s="39"/>
      <c r="F255" s="33"/>
      <c r="G255" s="84" t="str">
        <f>IFERROR(INDEX(TBL_CIPDRFRESI_LOANPOOL[QUAL_MRA_RAC],MATCH(TBL_QUAL_RENTROLL_UNITS[[#This Row],[RENTROLL_LOAN_ID_PROP_ADDR]],TBL_CIPDRFRESI_LOANPOOL[LOAN_ID_PROP_ADDR],0)),"")</f>
        <v/>
      </c>
      <c r="H2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5" s="36" t="b">
        <f>CONCATENATE(TBL_QUAL_RENTROLL_UNITS[[#This Row],[RENTROLL_LOAN_ID_PROP_ADDR]],TBL_QUAL_RENTROLL_UNITS[[#This Row],[RENTROLL_UNIT]],TBL_QUAL_RENTROLL_UNITS[[#This Row],[RENTROLL_AMOUNT]])&lt;&gt;""</f>
        <v>0</v>
      </c>
      <c r="J255" s="36" t="b">
        <f>AND(TBL_QUAL_RENTROLL_UNITS[[#This Row],[RENTROLL_LOAN_ID_PROP_ADDR]]&lt;&gt;"",TBL_QUAL_RENTROLL_UNITS[[#This Row],[RENTROLL_UNIT]]&lt;&gt;"",TBL_QUAL_RENTROLL_UNITS[[#This Row],[RENTROLL_AMOUNT]]&lt;&gt;"")</f>
        <v>0</v>
      </c>
      <c r="K255" s="36">
        <f>SUM(
IF(AND(TBL_QUAL_RENTROLL_UNITS[[#This Row],[RENTROLL_LOAN_ID_PROP_ADDR]]&lt;&gt;"",NOT(ISNUMBER(MATCH(TBL_QUAL_RENTROLL_UNITS[[#This Row],[RENTROLL_LOAN_ID_PROP_ADDR]],RANGE_LOOKUP_CIPDRF_LOANLIST,0)))),1,0)
)</f>
        <v>0</v>
      </c>
    </row>
    <row r="256" spans="2:11" ht="20.100000000000001" customHeight="1" x14ac:dyDescent="0.25">
      <c r="B256" s="25" t="str">
        <f>IF(TBL_QUAL_RENTROLL_UNITS[[#This Row],[RECORD_STARTED]],IF(TBL_QUAL_RENTROLL_UNITS[[#This Row],[ERROR_COUNT]]&gt;0,-1,IF(TBL_QUAL_RENTROLL_UNITS[[#This Row],[REQ_FIELDS_POPULATED]],1,0)),"")</f>
        <v/>
      </c>
      <c r="C256" s="94">
        <f>ROW()-ROW(TBL_QUAL_RENTROLL_UNITS[[#Headers],[ROW_ID]])</f>
        <v>247</v>
      </c>
      <c r="D256" s="82"/>
      <c r="E256" s="39"/>
      <c r="F256" s="33"/>
      <c r="G256" s="84" t="str">
        <f>IFERROR(INDEX(TBL_CIPDRFRESI_LOANPOOL[QUAL_MRA_RAC],MATCH(TBL_QUAL_RENTROLL_UNITS[[#This Row],[RENTROLL_LOAN_ID_PROP_ADDR]],TBL_CIPDRFRESI_LOANPOOL[LOAN_ID_PROP_ADDR],0)),"")</f>
        <v/>
      </c>
      <c r="H2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6" s="36" t="b">
        <f>CONCATENATE(TBL_QUAL_RENTROLL_UNITS[[#This Row],[RENTROLL_LOAN_ID_PROP_ADDR]],TBL_QUAL_RENTROLL_UNITS[[#This Row],[RENTROLL_UNIT]],TBL_QUAL_RENTROLL_UNITS[[#This Row],[RENTROLL_AMOUNT]])&lt;&gt;""</f>
        <v>0</v>
      </c>
      <c r="J256" s="36" t="b">
        <f>AND(TBL_QUAL_RENTROLL_UNITS[[#This Row],[RENTROLL_LOAN_ID_PROP_ADDR]]&lt;&gt;"",TBL_QUAL_RENTROLL_UNITS[[#This Row],[RENTROLL_UNIT]]&lt;&gt;"",TBL_QUAL_RENTROLL_UNITS[[#This Row],[RENTROLL_AMOUNT]]&lt;&gt;"")</f>
        <v>0</v>
      </c>
      <c r="K256" s="36">
        <f>SUM(
IF(AND(TBL_QUAL_RENTROLL_UNITS[[#This Row],[RENTROLL_LOAN_ID_PROP_ADDR]]&lt;&gt;"",NOT(ISNUMBER(MATCH(TBL_QUAL_RENTROLL_UNITS[[#This Row],[RENTROLL_LOAN_ID_PROP_ADDR]],RANGE_LOOKUP_CIPDRF_LOANLIST,0)))),1,0)
)</f>
        <v>0</v>
      </c>
    </row>
    <row r="257" spans="2:11" ht="20.100000000000001" customHeight="1" x14ac:dyDescent="0.25">
      <c r="B257" s="25" t="str">
        <f>IF(TBL_QUAL_RENTROLL_UNITS[[#This Row],[RECORD_STARTED]],IF(TBL_QUAL_RENTROLL_UNITS[[#This Row],[ERROR_COUNT]]&gt;0,-1,IF(TBL_QUAL_RENTROLL_UNITS[[#This Row],[REQ_FIELDS_POPULATED]],1,0)),"")</f>
        <v/>
      </c>
      <c r="C257" s="94">
        <f>ROW()-ROW(TBL_QUAL_RENTROLL_UNITS[[#Headers],[ROW_ID]])</f>
        <v>248</v>
      </c>
      <c r="D257" s="82"/>
      <c r="E257" s="39"/>
      <c r="F257" s="33"/>
      <c r="G257" s="84" t="str">
        <f>IFERROR(INDEX(TBL_CIPDRFRESI_LOANPOOL[QUAL_MRA_RAC],MATCH(TBL_QUAL_RENTROLL_UNITS[[#This Row],[RENTROLL_LOAN_ID_PROP_ADDR]],TBL_CIPDRFRESI_LOANPOOL[LOAN_ID_PROP_ADDR],0)),"")</f>
        <v/>
      </c>
      <c r="H2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7" s="36" t="b">
        <f>CONCATENATE(TBL_QUAL_RENTROLL_UNITS[[#This Row],[RENTROLL_LOAN_ID_PROP_ADDR]],TBL_QUAL_RENTROLL_UNITS[[#This Row],[RENTROLL_UNIT]],TBL_QUAL_RENTROLL_UNITS[[#This Row],[RENTROLL_AMOUNT]])&lt;&gt;""</f>
        <v>0</v>
      </c>
      <c r="J257" s="36" t="b">
        <f>AND(TBL_QUAL_RENTROLL_UNITS[[#This Row],[RENTROLL_LOAN_ID_PROP_ADDR]]&lt;&gt;"",TBL_QUAL_RENTROLL_UNITS[[#This Row],[RENTROLL_UNIT]]&lt;&gt;"",TBL_QUAL_RENTROLL_UNITS[[#This Row],[RENTROLL_AMOUNT]]&lt;&gt;"")</f>
        <v>0</v>
      </c>
      <c r="K257" s="36">
        <f>SUM(
IF(AND(TBL_QUAL_RENTROLL_UNITS[[#This Row],[RENTROLL_LOAN_ID_PROP_ADDR]]&lt;&gt;"",NOT(ISNUMBER(MATCH(TBL_QUAL_RENTROLL_UNITS[[#This Row],[RENTROLL_LOAN_ID_PROP_ADDR]],RANGE_LOOKUP_CIPDRF_LOANLIST,0)))),1,0)
)</f>
        <v>0</v>
      </c>
    </row>
    <row r="258" spans="2:11" ht="20.100000000000001" customHeight="1" x14ac:dyDescent="0.25">
      <c r="B258" s="25" t="str">
        <f>IF(TBL_QUAL_RENTROLL_UNITS[[#This Row],[RECORD_STARTED]],IF(TBL_QUAL_RENTROLL_UNITS[[#This Row],[ERROR_COUNT]]&gt;0,-1,IF(TBL_QUAL_RENTROLL_UNITS[[#This Row],[REQ_FIELDS_POPULATED]],1,0)),"")</f>
        <v/>
      </c>
      <c r="C258" s="94">
        <f>ROW()-ROW(TBL_QUAL_RENTROLL_UNITS[[#Headers],[ROW_ID]])</f>
        <v>249</v>
      </c>
      <c r="D258" s="82"/>
      <c r="E258" s="39"/>
      <c r="F258" s="33"/>
      <c r="G258" s="84" t="str">
        <f>IFERROR(INDEX(TBL_CIPDRFRESI_LOANPOOL[QUAL_MRA_RAC],MATCH(TBL_QUAL_RENTROLL_UNITS[[#This Row],[RENTROLL_LOAN_ID_PROP_ADDR]],TBL_CIPDRFRESI_LOANPOOL[LOAN_ID_PROP_ADDR],0)),"")</f>
        <v/>
      </c>
      <c r="H2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8" s="36" t="b">
        <f>CONCATENATE(TBL_QUAL_RENTROLL_UNITS[[#This Row],[RENTROLL_LOAN_ID_PROP_ADDR]],TBL_QUAL_RENTROLL_UNITS[[#This Row],[RENTROLL_UNIT]],TBL_QUAL_RENTROLL_UNITS[[#This Row],[RENTROLL_AMOUNT]])&lt;&gt;""</f>
        <v>0</v>
      </c>
      <c r="J258" s="36" t="b">
        <f>AND(TBL_QUAL_RENTROLL_UNITS[[#This Row],[RENTROLL_LOAN_ID_PROP_ADDR]]&lt;&gt;"",TBL_QUAL_RENTROLL_UNITS[[#This Row],[RENTROLL_UNIT]]&lt;&gt;"",TBL_QUAL_RENTROLL_UNITS[[#This Row],[RENTROLL_AMOUNT]]&lt;&gt;"")</f>
        <v>0</v>
      </c>
      <c r="K258" s="36">
        <f>SUM(
IF(AND(TBL_QUAL_RENTROLL_UNITS[[#This Row],[RENTROLL_LOAN_ID_PROP_ADDR]]&lt;&gt;"",NOT(ISNUMBER(MATCH(TBL_QUAL_RENTROLL_UNITS[[#This Row],[RENTROLL_LOAN_ID_PROP_ADDR]],RANGE_LOOKUP_CIPDRF_LOANLIST,0)))),1,0)
)</f>
        <v>0</v>
      </c>
    </row>
    <row r="259" spans="2:11" ht="20.100000000000001" customHeight="1" x14ac:dyDescent="0.25">
      <c r="B259" s="25" t="str">
        <f>IF(TBL_QUAL_RENTROLL_UNITS[[#This Row],[RECORD_STARTED]],IF(TBL_QUAL_RENTROLL_UNITS[[#This Row],[ERROR_COUNT]]&gt;0,-1,IF(TBL_QUAL_RENTROLL_UNITS[[#This Row],[REQ_FIELDS_POPULATED]],1,0)),"")</f>
        <v/>
      </c>
      <c r="C259" s="94">
        <f>ROW()-ROW(TBL_QUAL_RENTROLL_UNITS[[#Headers],[ROW_ID]])</f>
        <v>250</v>
      </c>
      <c r="D259" s="82"/>
      <c r="E259" s="39"/>
      <c r="F259" s="33"/>
      <c r="G259" s="84" t="str">
        <f>IFERROR(INDEX(TBL_CIPDRFRESI_LOANPOOL[QUAL_MRA_RAC],MATCH(TBL_QUAL_RENTROLL_UNITS[[#This Row],[RENTROLL_LOAN_ID_PROP_ADDR]],TBL_CIPDRFRESI_LOANPOOL[LOAN_ID_PROP_ADDR],0)),"")</f>
        <v/>
      </c>
      <c r="H2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9" s="36" t="b">
        <f>CONCATENATE(TBL_QUAL_RENTROLL_UNITS[[#This Row],[RENTROLL_LOAN_ID_PROP_ADDR]],TBL_QUAL_RENTROLL_UNITS[[#This Row],[RENTROLL_UNIT]],TBL_QUAL_RENTROLL_UNITS[[#This Row],[RENTROLL_AMOUNT]])&lt;&gt;""</f>
        <v>0</v>
      </c>
      <c r="J259" s="36" t="b">
        <f>AND(TBL_QUAL_RENTROLL_UNITS[[#This Row],[RENTROLL_LOAN_ID_PROP_ADDR]]&lt;&gt;"",TBL_QUAL_RENTROLL_UNITS[[#This Row],[RENTROLL_UNIT]]&lt;&gt;"",TBL_QUAL_RENTROLL_UNITS[[#This Row],[RENTROLL_AMOUNT]]&lt;&gt;"")</f>
        <v>0</v>
      </c>
      <c r="K259" s="36">
        <f>SUM(
IF(AND(TBL_QUAL_RENTROLL_UNITS[[#This Row],[RENTROLL_LOAN_ID_PROP_ADDR]]&lt;&gt;"",NOT(ISNUMBER(MATCH(TBL_QUAL_RENTROLL_UNITS[[#This Row],[RENTROLL_LOAN_ID_PROP_ADDR]],RANGE_LOOKUP_CIPDRF_LOANLIST,0)))),1,0)
)</f>
        <v>0</v>
      </c>
    </row>
    <row r="260" spans="2:11" ht="20.100000000000001" customHeight="1" x14ac:dyDescent="0.25">
      <c r="B260" s="25" t="str">
        <f>IF(TBL_QUAL_RENTROLL_UNITS[[#This Row],[RECORD_STARTED]],IF(TBL_QUAL_RENTROLL_UNITS[[#This Row],[ERROR_COUNT]]&gt;0,-1,IF(TBL_QUAL_RENTROLL_UNITS[[#This Row],[REQ_FIELDS_POPULATED]],1,0)),"")</f>
        <v/>
      </c>
      <c r="C260" s="94">
        <f>ROW()-ROW(TBL_QUAL_RENTROLL_UNITS[[#Headers],[ROW_ID]])</f>
        <v>251</v>
      </c>
      <c r="D260" s="82"/>
      <c r="E260" s="39"/>
      <c r="F260" s="33"/>
      <c r="G260" s="84" t="str">
        <f>IFERROR(INDEX(TBL_CIPDRFRESI_LOANPOOL[QUAL_MRA_RAC],MATCH(TBL_QUAL_RENTROLL_UNITS[[#This Row],[RENTROLL_LOAN_ID_PROP_ADDR]],TBL_CIPDRFRESI_LOANPOOL[LOAN_ID_PROP_ADDR],0)),"")</f>
        <v/>
      </c>
      <c r="H2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0" s="36" t="b">
        <f>CONCATENATE(TBL_QUAL_RENTROLL_UNITS[[#This Row],[RENTROLL_LOAN_ID_PROP_ADDR]],TBL_QUAL_RENTROLL_UNITS[[#This Row],[RENTROLL_UNIT]],TBL_QUAL_RENTROLL_UNITS[[#This Row],[RENTROLL_AMOUNT]])&lt;&gt;""</f>
        <v>0</v>
      </c>
      <c r="J260" s="36" t="b">
        <f>AND(TBL_QUAL_RENTROLL_UNITS[[#This Row],[RENTROLL_LOAN_ID_PROP_ADDR]]&lt;&gt;"",TBL_QUAL_RENTROLL_UNITS[[#This Row],[RENTROLL_UNIT]]&lt;&gt;"",TBL_QUAL_RENTROLL_UNITS[[#This Row],[RENTROLL_AMOUNT]]&lt;&gt;"")</f>
        <v>0</v>
      </c>
      <c r="K260" s="36">
        <f>SUM(
IF(AND(TBL_QUAL_RENTROLL_UNITS[[#This Row],[RENTROLL_LOAN_ID_PROP_ADDR]]&lt;&gt;"",NOT(ISNUMBER(MATCH(TBL_QUAL_RENTROLL_UNITS[[#This Row],[RENTROLL_LOAN_ID_PROP_ADDR]],RANGE_LOOKUP_CIPDRF_LOANLIST,0)))),1,0)
)</f>
        <v>0</v>
      </c>
    </row>
    <row r="261" spans="2:11" ht="20.100000000000001" customHeight="1" x14ac:dyDescent="0.25">
      <c r="B261" s="25" t="str">
        <f>IF(TBL_QUAL_RENTROLL_UNITS[[#This Row],[RECORD_STARTED]],IF(TBL_QUAL_RENTROLL_UNITS[[#This Row],[ERROR_COUNT]]&gt;0,-1,IF(TBL_QUAL_RENTROLL_UNITS[[#This Row],[REQ_FIELDS_POPULATED]],1,0)),"")</f>
        <v/>
      </c>
      <c r="C261" s="94">
        <f>ROW()-ROW(TBL_QUAL_RENTROLL_UNITS[[#Headers],[ROW_ID]])</f>
        <v>252</v>
      </c>
      <c r="D261" s="82"/>
      <c r="E261" s="39"/>
      <c r="F261" s="33"/>
      <c r="G261" s="84" t="str">
        <f>IFERROR(INDEX(TBL_CIPDRFRESI_LOANPOOL[QUAL_MRA_RAC],MATCH(TBL_QUAL_RENTROLL_UNITS[[#This Row],[RENTROLL_LOAN_ID_PROP_ADDR]],TBL_CIPDRFRESI_LOANPOOL[LOAN_ID_PROP_ADDR],0)),"")</f>
        <v/>
      </c>
      <c r="H2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1" s="36" t="b">
        <f>CONCATENATE(TBL_QUAL_RENTROLL_UNITS[[#This Row],[RENTROLL_LOAN_ID_PROP_ADDR]],TBL_QUAL_RENTROLL_UNITS[[#This Row],[RENTROLL_UNIT]],TBL_QUAL_RENTROLL_UNITS[[#This Row],[RENTROLL_AMOUNT]])&lt;&gt;""</f>
        <v>0</v>
      </c>
      <c r="J261" s="36" t="b">
        <f>AND(TBL_QUAL_RENTROLL_UNITS[[#This Row],[RENTROLL_LOAN_ID_PROP_ADDR]]&lt;&gt;"",TBL_QUAL_RENTROLL_UNITS[[#This Row],[RENTROLL_UNIT]]&lt;&gt;"",TBL_QUAL_RENTROLL_UNITS[[#This Row],[RENTROLL_AMOUNT]]&lt;&gt;"")</f>
        <v>0</v>
      </c>
      <c r="K261" s="36">
        <f>SUM(
IF(AND(TBL_QUAL_RENTROLL_UNITS[[#This Row],[RENTROLL_LOAN_ID_PROP_ADDR]]&lt;&gt;"",NOT(ISNUMBER(MATCH(TBL_QUAL_RENTROLL_UNITS[[#This Row],[RENTROLL_LOAN_ID_PROP_ADDR]],RANGE_LOOKUP_CIPDRF_LOANLIST,0)))),1,0)
)</f>
        <v>0</v>
      </c>
    </row>
    <row r="262" spans="2:11" ht="20.100000000000001" customHeight="1" x14ac:dyDescent="0.25">
      <c r="B262" s="25" t="str">
        <f>IF(TBL_QUAL_RENTROLL_UNITS[[#This Row],[RECORD_STARTED]],IF(TBL_QUAL_RENTROLL_UNITS[[#This Row],[ERROR_COUNT]]&gt;0,-1,IF(TBL_QUAL_RENTROLL_UNITS[[#This Row],[REQ_FIELDS_POPULATED]],1,0)),"")</f>
        <v/>
      </c>
      <c r="C262" s="94">
        <f>ROW()-ROW(TBL_QUAL_RENTROLL_UNITS[[#Headers],[ROW_ID]])</f>
        <v>253</v>
      </c>
      <c r="D262" s="82"/>
      <c r="E262" s="39"/>
      <c r="F262" s="33"/>
      <c r="G262" s="84" t="str">
        <f>IFERROR(INDEX(TBL_CIPDRFRESI_LOANPOOL[QUAL_MRA_RAC],MATCH(TBL_QUAL_RENTROLL_UNITS[[#This Row],[RENTROLL_LOAN_ID_PROP_ADDR]],TBL_CIPDRFRESI_LOANPOOL[LOAN_ID_PROP_ADDR],0)),"")</f>
        <v/>
      </c>
      <c r="H2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2" s="36" t="b">
        <f>CONCATENATE(TBL_QUAL_RENTROLL_UNITS[[#This Row],[RENTROLL_LOAN_ID_PROP_ADDR]],TBL_QUAL_RENTROLL_UNITS[[#This Row],[RENTROLL_UNIT]],TBL_QUAL_RENTROLL_UNITS[[#This Row],[RENTROLL_AMOUNT]])&lt;&gt;""</f>
        <v>0</v>
      </c>
      <c r="J262" s="36" t="b">
        <f>AND(TBL_QUAL_RENTROLL_UNITS[[#This Row],[RENTROLL_LOAN_ID_PROP_ADDR]]&lt;&gt;"",TBL_QUAL_RENTROLL_UNITS[[#This Row],[RENTROLL_UNIT]]&lt;&gt;"",TBL_QUAL_RENTROLL_UNITS[[#This Row],[RENTROLL_AMOUNT]]&lt;&gt;"")</f>
        <v>0</v>
      </c>
      <c r="K262" s="36">
        <f>SUM(
IF(AND(TBL_QUAL_RENTROLL_UNITS[[#This Row],[RENTROLL_LOAN_ID_PROP_ADDR]]&lt;&gt;"",NOT(ISNUMBER(MATCH(TBL_QUAL_RENTROLL_UNITS[[#This Row],[RENTROLL_LOAN_ID_PROP_ADDR]],RANGE_LOOKUP_CIPDRF_LOANLIST,0)))),1,0)
)</f>
        <v>0</v>
      </c>
    </row>
    <row r="263" spans="2:11" ht="20.100000000000001" customHeight="1" x14ac:dyDescent="0.25">
      <c r="B263" s="25" t="str">
        <f>IF(TBL_QUAL_RENTROLL_UNITS[[#This Row],[RECORD_STARTED]],IF(TBL_QUAL_RENTROLL_UNITS[[#This Row],[ERROR_COUNT]]&gt;0,-1,IF(TBL_QUAL_RENTROLL_UNITS[[#This Row],[REQ_FIELDS_POPULATED]],1,0)),"")</f>
        <v/>
      </c>
      <c r="C263" s="94">
        <f>ROW()-ROW(TBL_QUAL_RENTROLL_UNITS[[#Headers],[ROW_ID]])</f>
        <v>254</v>
      </c>
      <c r="D263" s="82"/>
      <c r="E263" s="39"/>
      <c r="F263" s="33"/>
      <c r="G263" s="84" t="str">
        <f>IFERROR(INDEX(TBL_CIPDRFRESI_LOANPOOL[QUAL_MRA_RAC],MATCH(TBL_QUAL_RENTROLL_UNITS[[#This Row],[RENTROLL_LOAN_ID_PROP_ADDR]],TBL_CIPDRFRESI_LOANPOOL[LOAN_ID_PROP_ADDR],0)),"")</f>
        <v/>
      </c>
      <c r="H2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3" s="36" t="b">
        <f>CONCATENATE(TBL_QUAL_RENTROLL_UNITS[[#This Row],[RENTROLL_LOAN_ID_PROP_ADDR]],TBL_QUAL_RENTROLL_UNITS[[#This Row],[RENTROLL_UNIT]],TBL_QUAL_RENTROLL_UNITS[[#This Row],[RENTROLL_AMOUNT]])&lt;&gt;""</f>
        <v>0</v>
      </c>
      <c r="J263" s="36" t="b">
        <f>AND(TBL_QUAL_RENTROLL_UNITS[[#This Row],[RENTROLL_LOAN_ID_PROP_ADDR]]&lt;&gt;"",TBL_QUAL_RENTROLL_UNITS[[#This Row],[RENTROLL_UNIT]]&lt;&gt;"",TBL_QUAL_RENTROLL_UNITS[[#This Row],[RENTROLL_AMOUNT]]&lt;&gt;"")</f>
        <v>0</v>
      </c>
      <c r="K263" s="36">
        <f>SUM(
IF(AND(TBL_QUAL_RENTROLL_UNITS[[#This Row],[RENTROLL_LOAN_ID_PROP_ADDR]]&lt;&gt;"",NOT(ISNUMBER(MATCH(TBL_QUAL_RENTROLL_UNITS[[#This Row],[RENTROLL_LOAN_ID_PROP_ADDR]],RANGE_LOOKUP_CIPDRF_LOANLIST,0)))),1,0)
)</f>
        <v>0</v>
      </c>
    </row>
    <row r="264" spans="2:11" ht="20.100000000000001" customHeight="1" x14ac:dyDescent="0.25">
      <c r="B264" s="25" t="str">
        <f>IF(TBL_QUAL_RENTROLL_UNITS[[#This Row],[RECORD_STARTED]],IF(TBL_QUAL_RENTROLL_UNITS[[#This Row],[ERROR_COUNT]]&gt;0,-1,IF(TBL_QUAL_RENTROLL_UNITS[[#This Row],[REQ_FIELDS_POPULATED]],1,0)),"")</f>
        <v/>
      </c>
      <c r="C264" s="94">
        <f>ROW()-ROW(TBL_QUAL_RENTROLL_UNITS[[#Headers],[ROW_ID]])</f>
        <v>255</v>
      </c>
      <c r="D264" s="82"/>
      <c r="E264" s="39"/>
      <c r="F264" s="33"/>
      <c r="G264" s="84" t="str">
        <f>IFERROR(INDEX(TBL_CIPDRFRESI_LOANPOOL[QUAL_MRA_RAC],MATCH(TBL_QUAL_RENTROLL_UNITS[[#This Row],[RENTROLL_LOAN_ID_PROP_ADDR]],TBL_CIPDRFRESI_LOANPOOL[LOAN_ID_PROP_ADDR],0)),"")</f>
        <v/>
      </c>
      <c r="H2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4" s="36" t="b">
        <f>CONCATENATE(TBL_QUAL_RENTROLL_UNITS[[#This Row],[RENTROLL_LOAN_ID_PROP_ADDR]],TBL_QUAL_RENTROLL_UNITS[[#This Row],[RENTROLL_UNIT]],TBL_QUAL_RENTROLL_UNITS[[#This Row],[RENTROLL_AMOUNT]])&lt;&gt;""</f>
        <v>0</v>
      </c>
      <c r="J264" s="36" t="b">
        <f>AND(TBL_QUAL_RENTROLL_UNITS[[#This Row],[RENTROLL_LOAN_ID_PROP_ADDR]]&lt;&gt;"",TBL_QUAL_RENTROLL_UNITS[[#This Row],[RENTROLL_UNIT]]&lt;&gt;"",TBL_QUAL_RENTROLL_UNITS[[#This Row],[RENTROLL_AMOUNT]]&lt;&gt;"")</f>
        <v>0</v>
      </c>
      <c r="K264" s="36">
        <f>SUM(
IF(AND(TBL_QUAL_RENTROLL_UNITS[[#This Row],[RENTROLL_LOAN_ID_PROP_ADDR]]&lt;&gt;"",NOT(ISNUMBER(MATCH(TBL_QUAL_RENTROLL_UNITS[[#This Row],[RENTROLL_LOAN_ID_PROP_ADDR]],RANGE_LOOKUP_CIPDRF_LOANLIST,0)))),1,0)
)</f>
        <v>0</v>
      </c>
    </row>
    <row r="265" spans="2:11" ht="20.100000000000001" customHeight="1" x14ac:dyDescent="0.25">
      <c r="B265" s="25" t="str">
        <f>IF(TBL_QUAL_RENTROLL_UNITS[[#This Row],[RECORD_STARTED]],IF(TBL_QUAL_RENTROLL_UNITS[[#This Row],[ERROR_COUNT]]&gt;0,-1,IF(TBL_QUAL_RENTROLL_UNITS[[#This Row],[REQ_FIELDS_POPULATED]],1,0)),"")</f>
        <v/>
      </c>
      <c r="C265" s="94">
        <f>ROW()-ROW(TBL_QUAL_RENTROLL_UNITS[[#Headers],[ROW_ID]])</f>
        <v>256</v>
      </c>
      <c r="D265" s="82"/>
      <c r="E265" s="39"/>
      <c r="F265" s="33"/>
      <c r="G265" s="84" t="str">
        <f>IFERROR(INDEX(TBL_CIPDRFRESI_LOANPOOL[QUAL_MRA_RAC],MATCH(TBL_QUAL_RENTROLL_UNITS[[#This Row],[RENTROLL_LOAN_ID_PROP_ADDR]],TBL_CIPDRFRESI_LOANPOOL[LOAN_ID_PROP_ADDR],0)),"")</f>
        <v/>
      </c>
      <c r="H2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5" s="36" t="b">
        <f>CONCATENATE(TBL_QUAL_RENTROLL_UNITS[[#This Row],[RENTROLL_LOAN_ID_PROP_ADDR]],TBL_QUAL_RENTROLL_UNITS[[#This Row],[RENTROLL_UNIT]],TBL_QUAL_RENTROLL_UNITS[[#This Row],[RENTROLL_AMOUNT]])&lt;&gt;""</f>
        <v>0</v>
      </c>
      <c r="J265" s="36" t="b">
        <f>AND(TBL_QUAL_RENTROLL_UNITS[[#This Row],[RENTROLL_LOAN_ID_PROP_ADDR]]&lt;&gt;"",TBL_QUAL_RENTROLL_UNITS[[#This Row],[RENTROLL_UNIT]]&lt;&gt;"",TBL_QUAL_RENTROLL_UNITS[[#This Row],[RENTROLL_AMOUNT]]&lt;&gt;"")</f>
        <v>0</v>
      </c>
      <c r="K265" s="36">
        <f>SUM(
IF(AND(TBL_QUAL_RENTROLL_UNITS[[#This Row],[RENTROLL_LOAN_ID_PROP_ADDR]]&lt;&gt;"",NOT(ISNUMBER(MATCH(TBL_QUAL_RENTROLL_UNITS[[#This Row],[RENTROLL_LOAN_ID_PROP_ADDR]],RANGE_LOOKUP_CIPDRF_LOANLIST,0)))),1,0)
)</f>
        <v>0</v>
      </c>
    </row>
    <row r="266" spans="2:11" ht="20.100000000000001" customHeight="1" x14ac:dyDescent="0.25">
      <c r="B266" s="25" t="str">
        <f>IF(TBL_QUAL_RENTROLL_UNITS[[#This Row],[RECORD_STARTED]],IF(TBL_QUAL_RENTROLL_UNITS[[#This Row],[ERROR_COUNT]]&gt;0,-1,IF(TBL_QUAL_RENTROLL_UNITS[[#This Row],[REQ_FIELDS_POPULATED]],1,0)),"")</f>
        <v/>
      </c>
      <c r="C266" s="94">
        <f>ROW()-ROW(TBL_QUAL_RENTROLL_UNITS[[#Headers],[ROW_ID]])</f>
        <v>257</v>
      </c>
      <c r="D266" s="82"/>
      <c r="E266" s="39"/>
      <c r="F266" s="33"/>
      <c r="G266" s="84" t="str">
        <f>IFERROR(INDEX(TBL_CIPDRFRESI_LOANPOOL[QUAL_MRA_RAC],MATCH(TBL_QUAL_RENTROLL_UNITS[[#This Row],[RENTROLL_LOAN_ID_PROP_ADDR]],TBL_CIPDRFRESI_LOANPOOL[LOAN_ID_PROP_ADDR],0)),"")</f>
        <v/>
      </c>
      <c r="H2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6" s="36" t="b">
        <f>CONCATENATE(TBL_QUAL_RENTROLL_UNITS[[#This Row],[RENTROLL_LOAN_ID_PROP_ADDR]],TBL_QUAL_RENTROLL_UNITS[[#This Row],[RENTROLL_UNIT]],TBL_QUAL_RENTROLL_UNITS[[#This Row],[RENTROLL_AMOUNT]])&lt;&gt;""</f>
        <v>0</v>
      </c>
      <c r="J266" s="36" t="b">
        <f>AND(TBL_QUAL_RENTROLL_UNITS[[#This Row],[RENTROLL_LOAN_ID_PROP_ADDR]]&lt;&gt;"",TBL_QUAL_RENTROLL_UNITS[[#This Row],[RENTROLL_UNIT]]&lt;&gt;"",TBL_QUAL_RENTROLL_UNITS[[#This Row],[RENTROLL_AMOUNT]]&lt;&gt;"")</f>
        <v>0</v>
      </c>
      <c r="K266" s="36">
        <f>SUM(
IF(AND(TBL_QUAL_RENTROLL_UNITS[[#This Row],[RENTROLL_LOAN_ID_PROP_ADDR]]&lt;&gt;"",NOT(ISNUMBER(MATCH(TBL_QUAL_RENTROLL_UNITS[[#This Row],[RENTROLL_LOAN_ID_PROP_ADDR]],RANGE_LOOKUP_CIPDRF_LOANLIST,0)))),1,0)
)</f>
        <v>0</v>
      </c>
    </row>
    <row r="267" spans="2:11" ht="20.100000000000001" customHeight="1" x14ac:dyDescent="0.25">
      <c r="B267" s="25" t="str">
        <f>IF(TBL_QUAL_RENTROLL_UNITS[[#This Row],[RECORD_STARTED]],IF(TBL_QUAL_RENTROLL_UNITS[[#This Row],[ERROR_COUNT]]&gt;0,-1,IF(TBL_QUAL_RENTROLL_UNITS[[#This Row],[REQ_FIELDS_POPULATED]],1,0)),"")</f>
        <v/>
      </c>
      <c r="C267" s="94">
        <f>ROW()-ROW(TBL_QUAL_RENTROLL_UNITS[[#Headers],[ROW_ID]])</f>
        <v>258</v>
      </c>
      <c r="D267" s="82"/>
      <c r="E267" s="39"/>
      <c r="F267" s="33"/>
      <c r="G267" s="84" t="str">
        <f>IFERROR(INDEX(TBL_CIPDRFRESI_LOANPOOL[QUAL_MRA_RAC],MATCH(TBL_QUAL_RENTROLL_UNITS[[#This Row],[RENTROLL_LOAN_ID_PROP_ADDR]],TBL_CIPDRFRESI_LOANPOOL[LOAN_ID_PROP_ADDR],0)),"")</f>
        <v/>
      </c>
      <c r="H2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7" s="36" t="b">
        <f>CONCATENATE(TBL_QUAL_RENTROLL_UNITS[[#This Row],[RENTROLL_LOAN_ID_PROP_ADDR]],TBL_QUAL_RENTROLL_UNITS[[#This Row],[RENTROLL_UNIT]],TBL_QUAL_RENTROLL_UNITS[[#This Row],[RENTROLL_AMOUNT]])&lt;&gt;""</f>
        <v>0</v>
      </c>
      <c r="J267" s="36" t="b">
        <f>AND(TBL_QUAL_RENTROLL_UNITS[[#This Row],[RENTROLL_LOAN_ID_PROP_ADDR]]&lt;&gt;"",TBL_QUAL_RENTROLL_UNITS[[#This Row],[RENTROLL_UNIT]]&lt;&gt;"",TBL_QUAL_RENTROLL_UNITS[[#This Row],[RENTROLL_AMOUNT]]&lt;&gt;"")</f>
        <v>0</v>
      </c>
      <c r="K267" s="36">
        <f>SUM(
IF(AND(TBL_QUAL_RENTROLL_UNITS[[#This Row],[RENTROLL_LOAN_ID_PROP_ADDR]]&lt;&gt;"",NOT(ISNUMBER(MATCH(TBL_QUAL_RENTROLL_UNITS[[#This Row],[RENTROLL_LOAN_ID_PROP_ADDR]],RANGE_LOOKUP_CIPDRF_LOANLIST,0)))),1,0)
)</f>
        <v>0</v>
      </c>
    </row>
    <row r="268" spans="2:11" ht="20.100000000000001" customHeight="1" x14ac:dyDescent="0.25">
      <c r="B268" s="25" t="str">
        <f>IF(TBL_QUAL_RENTROLL_UNITS[[#This Row],[RECORD_STARTED]],IF(TBL_QUAL_RENTROLL_UNITS[[#This Row],[ERROR_COUNT]]&gt;0,-1,IF(TBL_QUAL_RENTROLL_UNITS[[#This Row],[REQ_FIELDS_POPULATED]],1,0)),"")</f>
        <v/>
      </c>
      <c r="C268" s="94">
        <f>ROW()-ROW(TBL_QUAL_RENTROLL_UNITS[[#Headers],[ROW_ID]])</f>
        <v>259</v>
      </c>
      <c r="D268" s="82"/>
      <c r="E268" s="39"/>
      <c r="F268" s="33"/>
      <c r="G268" s="84" t="str">
        <f>IFERROR(INDEX(TBL_CIPDRFRESI_LOANPOOL[QUAL_MRA_RAC],MATCH(TBL_QUAL_RENTROLL_UNITS[[#This Row],[RENTROLL_LOAN_ID_PROP_ADDR]],TBL_CIPDRFRESI_LOANPOOL[LOAN_ID_PROP_ADDR],0)),"")</f>
        <v/>
      </c>
      <c r="H2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8" s="36" t="b">
        <f>CONCATENATE(TBL_QUAL_RENTROLL_UNITS[[#This Row],[RENTROLL_LOAN_ID_PROP_ADDR]],TBL_QUAL_RENTROLL_UNITS[[#This Row],[RENTROLL_UNIT]],TBL_QUAL_RENTROLL_UNITS[[#This Row],[RENTROLL_AMOUNT]])&lt;&gt;""</f>
        <v>0</v>
      </c>
      <c r="J268" s="36" t="b">
        <f>AND(TBL_QUAL_RENTROLL_UNITS[[#This Row],[RENTROLL_LOAN_ID_PROP_ADDR]]&lt;&gt;"",TBL_QUAL_RENTROLL_UNITS[[#This Row],[RENTROLL_UNIT]]&lt;&gt;"",TBL_QUAL_RENTROLL_UNITS[[#This Row],[RENTROLL_AMOUNT]]&lt;&gt;"")</f>
        <v>0</v>
      </c>
      <c r="K268" s="36">
        <f>SUM(
IF(AND(TBL_QUAL_RENTROLL_UNITS[[#This Row],[RENTROLL_LOAN_ID_PROP_ADDR]]&lt;&gt;"",NOT(ISNUMBER(MATCH(TBL_QUAL_RENTROLL_UNITS[[#This Row],[RENTROLL_LOAN_ID_PROP_ADDR]],RANGE_LOOKUP_CIPDRF_LOANLIST,0)))),1,0)
)</f>
        <v>0</v>
      </c>
    </row>
    <row r="269" spans="2:11" ht="20.100000000000001" customHeight="1" x14ac:dyDescent="0.25">
      <c r="B269" s="25" t="str">
        <f>IF(TBL_QUAL_RENTROLL_UNITS[[#This Row],[RECORD_STARTED]],IF(TBL_QUAL_RENTROLL_UNITS[[#This Row],[ERROR_COUNT]]&gt;0,-1,IF(TBL_QUAL_RENTROLL_UNITS[[#This Row],[REQ_FIELDS_POPULATED]],1,0)),"")</f>
        <v/>
      </c>
      <c r="C269" s="94">
        <f>ROW()-ROW(TBL_QUAL_RENTROLL_UNITS[[#Headers],[ROW_ID]])</f>
        <v>260</v>
      </c>
      <c r="D269" s="82"/>
      <c r="E269" s="39"/>
      <c r="F269" s="33"/>
      <c r="G269" s="84" t="str">
        <f>IFERROR(INDEX(TBL_CIPDRFRESI_LOANPOOL[QUAL_MRA_RAC],MATCH(TBL_QUAL_RENTROLL_UNITS[[#This Row],[RENTROLL_LOAN_ID_PROP_ADDR]],TBL_CIPDRFRESI_LOANPOOL[LOAN_ID_PROP_ADDR],0)),"")</f>
        <v/>
      </c>
      <c r="H2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9" s="36" t="b">
        <f>CONCATENATE(TBL_QUAL_RENTROLL_UNITS[[#This Row],[RENTROLL_LOAN_ID_PROP_ADDR]],TBL_QUAL_RENTROLL_UNITS[[#This Row],[RENTROLL_UNIT]],TBL_QUAL_RENTROLL_UNITS[[#This Row],[RENTROLL_AMOUNT]])&lt;&gt;""</f>
        <v>0</v>
      </c>
      <c r="J269" s="36" t="b">
        <f>AND(TBL_QUAL_RENTROLL_UNITS[[#This Row],[RENTROLL_LOAN_ID_PROP_ADDR]]&lt;&gt;"",TBL_QUAL_RENTROLL_UNITS[[#This Row],[RENTROLL_UNIT]]&lt;&gt;"",TBL_QUAL_RENTROLL_UNITS[[#This Row],[RENTROLL_AMOUNT]]&lt;&gt;"")</f>
        <v>0</v>
      </c>
      <c r="K269" s="36">
        <f>SUM(
IF(AND(TBL_QUAL_RENTROLL_UNITS[[#This Row],[RENTROLL_LOAN_ID_PROP_ADDR]]&lt;&gt;"",NOT(ISNUMBER(MATCH(TBL_QUAL_RENTROLL_UNITS[[#This Row],[RENTROLL_LOAN_ID_PROP_ADDR]],RANGE_LOOKUP_CIPDRF_LOANLIST,0)))),1,0)
)</f>
        <v>0</v>
      </c>
    </row>
    <row r="270" spans="2:11" ht="20.100000000000001" customHeight="1" x14ac:dyDescent="0.25">
      <c r="B270" s="25" t="str">
        <f>IF(TBL_QUAL_RENTROLL_UNITS[[#This Row],[RECORD_STARTED]],IF(TBL_QUAL_RENTROLL_UNITS[[#This Row],[ERROR_COUNT]]&gt;0,-1,IF(TBL_QUAL_RENTROLL_UNITS[[#This Row],[REQ_FIELDS_POPULATED]],1,0)),"")</f>
        <v/>
      </c>
      <c r="C270" s="94">
        <f>ROW()-ROW(TBL_QUAL_RENTROLL_UNITS[[#Headers],[ROW_ID]])</f>
        <v>261</v>
      </c>
      <c r="D270" s="82"/>
      <c r="E270" s="39"/>
      <c r="F270" s="33"/>
      <c r="G270" s="84" t="str">
        <f>IFERROR(INDEX(TBL_CIPDRFRESI_LOANPOOL[QUAL_MRA_RAC],MATCH(TBL_QUAL_RENTROLL_UNITS[[#This Row],[RENTROLL_LOAN_ID_PROP_ADDR]],TBL_CIPDRFRESI_LOANPOOL[LOAN_ID_PROP_ADDR],0)),"")</f>
        <v/>
      </c>
      <c r="H2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0" s="36" t="b">
        <f>CONCATENATE(TBL_QUAL_RENTROLL_UNITS[[#This Row],[RENTROLL_LOAN_ID_PROP_ADDR]],TBL_QUAL_RENTROLL_UNITS[[#This Row],[RENTROLL_UNIT]],TBL_QUAL_RENTROLL_UNITS[[#This Row],[RENTROLL_AMOUNT]])&lt;&gt;""</f>
        <v>0</v>
      </c>
      <c r="J270" s="36" t="b">
        <f>AND(TBL_QUAL_RENTROLL_UNITS[[#This Row],[RENTROLL_LOAN_ID_PROP_ADDR]]&lt;&gt;"",TBL_QUAL_RENTROLL_UNITS[[#This Row],[RENTROLL_UNIT]]&lt;&gt;"",TBL_QUAL_RENTROLL_UNITS[[#This Row],[RENTROLL_AMOUNT]]&lt;&gt;"")</f>
        <v>0</v>
      </c>
      <c r="K270" s="36">
        <f>SUM(
IF(AND(TBL_QUAL_RENTROLL_UNITS[[#This Row],[RENTROLL_LOAN_ID_PROP_ADDR]]&lt;&gt;"",NOT(ISNUMBER(MATCH(TBL_QUAL_RENTROLL_UNITS[[#This Row],[RENTROLL_LOAN_ID_PROP_ADDR]],RANGE_LOOKUP_CIPDRF_LOANLIST,0)))),1,0)
)</f>
        <v>0</v>
      </c>
    </row>
    <row r="271" spans="2:11" ht="20.100000000000001" customHeight="1" x14ac:dyDescent="0.25">
      <c r="B271" s="25" t="str">
        <f>IF(TBL_QUAL_RENTROLL_UNITS[[#This Row],[RECORD_STARTED]],IF(TBL_QUAL_RENTROLL_UNITS[[#This Row],[ERROR_COUNT]]&gt;0,-1,IF(TBL_QUAL_RENTROLL_UNITS[[#This Row],[REQ_FIELDS_POPULATED]],1,0)),"")</f>
        <v/>
      </c>
      <c r="C271" s="94">
        <f>ROW()-ROW(TBL_QUAL_RENTROLL_UNITS[[#Headers],[ROW_ID]])</f>
        <v>262</v>
      </c>
      <c r="D271" s="82"/>
      <c r="E271" s="39"/>
      <c r="F271" s="33"/>
      <c r="G271" s="84" t="str">
        <f>IFERROR(INDEX(TBL_CIPDRFRESI_LOANPOOL[QUAL_MRA_RAC],MATCH(TBL_QUAL_RENTROLL_UNITS[[#This Row],[RENTROLL_LOAN_ID_PROP_ADDR]],TBL_CIPDRFRESI_LOANPOOL[LOAN_ID_PROP_ADDR],0)),"")</f>
        <v/>
      </c>
      <c r="H2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1" s="36" t="b">
        <f>CONCATENATE(TBL_QUAL_RENTROLL_UNITS[[#This Row],[RENTROLL_LOAN_ID_PROP_ADDR]],TBL_QUAL_RENTROLL_UNITS[[#This Row],[RENTROLL_UNIT]],TBL_QUAL_RENTROLL_UNITS[[#This Row],[RENTROLL_AMOUNT]])&lt;&gt;""</f>
        <v>0</v>
      </c>
      <c r="J271" s="36" t="b">
        <f>AND(TBL_QUAL_RENTROLL_UNITS[[#This Row],[RENTROLL_LOAN_ID_PROP_ADDR]]&lt;&gt;"",TBL_QUAL_RENTROLL_UNITS[[#This Row],[RENTROLL_UNIT]]&lt;&gt;"",TBL_QUAL_RENTROLL_UNITS[[#This Row],[RENTROLL_AMOUNT]]&lt;&gt;"")</f>
        <v>0</v>
      </c>
      <c r="K271" s="36">
        <f>SUM(
IF(AND(TBL_QUAL_RENTROLL_UNITS[[#This Row],[RENTROLL_LOAN_ID_PROP_ADDR]]&lt;&gt;"",NOT(ISNUMBER(MATCH(TBL_QUAL_RENTROLL_UNITS[[#This Row],[RENTROLL_LOAN_ID_PROP_ADDR]],RANGE_LOOKUP_CIPDRF_LOANLIST,0)))),1,0)
)</f>
        <v>0</v>
      </c>
    </row>
    <row r="272" spans="2:11" ht="20.100000000000001" customHeight="1" x14ac:dyDescent="0.25">
      <c r="B272" s="25" t="str">
        <f>IF(TBL_QUAL_RENTROLL_UNITS[[#This Row],[RECORD_STARTED]],IF(TBL_QUAL_RENTROLL_UNITS[[#This Row],[ERROR_COUNT]]&gt;0,-1,IF(TBL_QUAL_RENTROLL_UNITS[[#This Row],[REQ_FIELDS_POPULATED]],1,0)),"")</f>
        <v/>
      </c>
      <c r="C272" s="94">
        <f>ROW()-ROW(TBL_QUAL_RENTROLL_UNITS[[#Headers],[ROW_ID]])</f>
        <v>263</v>
      </c>
      <c r="D272" s="82"/>
      <c r="E272" s="39"/>
      <c r="F272" s="33"/>
      <c r="G272" s="84" t="str">
        <f>IFERROR(INDEX(TBL_CIPDRFRESI_LOANPOOL[QUAL_MRA_RAC],MATCH(TBL_QUAL_RENTROLL_UNITS[[#This Row],[RENTROLL_LOAN_ID_PROP_ADDR]],TBL_CIPDRFRESI_LOANPOOL[LOAN_ID_PROP_ADDR],0)),"")</f>
        <v/>
      </c>
      <c r="H2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2" s="36" t="b">
        <f>CONCATENATE(TBL_QUAL_RENTROLL_UNITS[[#This Row],[RENTROLL_LOAN_ID_PROP_ADDR]],TBL_QUAL_RENTROLL_UNITS[[#This Row],[RENTROLL_UNIT]],TBL_QUAL_RENTROLL_UNITS[[#This Row],[RENTROLL_AMOUNT]])&lt;&gt;""</f>
        <v>0</v>
      </c>
      <c r="J272" s="36" t="b">
        <f>AND(TBL_QUAL_RENTROLL_UNITS[[#This Row],[RENTROLL_LOAN_ID_PROP_ADDR]]&lt;&gt;"",TBL_QUAL_RENTROLL_UNITS[[#This Row],[RENTROLL_UNIT]]&lt;&gt;"",TBL_QUAL_RENTROLL_UNITS[[#This Row],[RENTROLL_AMOUNT]]&lt;&gt;"")</f>
        <v>0</v>
      </c>
      <c r="K272" s="36">
        <f>SUM(
IF(AND(TBL_QUAL_RENTROLL_UNITS[[#This Row],[RENTROLL_LOAN_ID_PROP_ADDR]]&lt;&gt;"",NOT(ISNUMBER(MATCH(TBL_QUAL_RENTROLL_UNITS[[#This Row],[RENTROLL_LOAN_ID_PROP_ADDR]],RANGE_LOOKUP_CIPDRF_LOANLIST,0)))),1,0)
)</f>
        <v>0</v>
      </c>
    </row>
    <row r="273" spans="2:11" ht="20.100000000000001" customHeight="1" x14ac:dyDescent="0.25">
      <c r="B273" s="25" t="str">
        <f>IF(TBL_QUAL_RENTROLL_UNITS[[#This Row],[RECORD_STARTED]],IF(TBL_QUAL_RENTROLL_UNITS[[#This Row],[ERROR_COUNT]]&gt;0,-1,IF(TBL_QUAL_RENTROLL_UNITS[[#This Row],[REQ_FIELDS_POPULATED]],1,0)),"")</f>
        <v/>
      </c>
      <c r="C273" s="94">
        <f>ROW()-ROW(TBL_QUAL_RENTROLL_UNITS[[#Headers],[ROW_ID]])</f>
        <v>264</v>
      </c>
      <c r="D273" s="82"/>
      <c r="E273" s="39"/>
      <c r="F273" s="33"/>
      <c r="G273" s="84" t="str">
        <f>IFERROR(INDEX(TBL_CIPDRFRESI_LOANPOOL[QUAL_MRA_RAC],MATCH(TBL_QUAL_RENTROLL_UNITS[[#This Row],[RENTROLL_LOAN_ID_PROP_ADDR]],TBL_CIPDRFRESI_LOANPOOL[LOAN_ID_PROP_ADDR],0)),"")</f>
        <v/>
      </c>
      <c r="H2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3" s="36" t="b">
        <f>CONCATENATE(TBL_QUAL_RENTROLL_UNITS[[#This Row],[RENTROLL_LOAN_ID_PROP_ADDR]],TBL_QUAL_RENTROLL_UNITS[[#This Row],[RENTROLL_UNIT]],TBL_QUAL_RENTROLL_UNITS[[#This Row],[RENTROLL_AMOUNT]])&lt;&gt;""</f>
        <v>0</v>
      </c>
      <c r="J273" s="36" t="b">
        <f>AND(TBL_QUAL_RENTROLL_UNITS[[#This Row],[RENTROLL_LOAN_ID_PROP_ADDR]]&lt;&gt;"",TBL_QUAL_RENTROLL_UNITS[[#This Row],[RENTROLL_UNIT]]&lt;&gt;"",TBL_QUAL_RENTROLL_UNITS[[#This Row],[RENTROLL_AMOUNT]]&lt;&gt;"")</f>
        <v>0</v>
      </c>
      <c r="K273" s="36">
        <f>SUM(
IF(AND(TBL_QUAL_RENTROLL_UNITS[[#This Row],[RENTROLL_LOAN_ID_PROP_ADDR]]&lt;&gt;"",NOT(ISNUMBER(MATCH(TBL_QUAL_RENTROLL_UNITS[[#This Row],[RENTROLL_LOAN_ID_PROP_ADDR]],RANGE_LOOKUP_CIPDRF_LOANLIST,0)))),1,0)
)</f>
        <v>0</v>
      </c>
    </row>
    <row r="274" spans="2:11" ht="20.100000000000001" customHeight="1" x14ac:dyDescent="0.25">
      <c r="B274" s="25" t="str">
        <f>IF(TBL_QUAL_RENTROLL_UNITS[[#This Row],[RECORD_STARTED]],IF(TBL_QUAL_RENTROLL_UNITS[[#This Row],[ERROR_COUNT]]&gt;0,-1,IF(TBL_QUAL_RENTROLL_UNITS[[#This Row],[REQ_FIELDS_POPULATED]],1,0)),"")</f>
        <v/>
      </c>
      <c r="C274" s="94">
        <f>ROW()-ROW(TBL_QUAL_RENTROLL_UNITS[[#Headers],[ROW_ID]])</f>
        <v>265</v>
      </c>
      <c r="D274" s="82"/>
      <c r="E274" s="39"/>
      <c r="F274" s="33"/>
      <c r="G274" s="84" t="str">
        <f>IFERROR(INDEX(TBL_CIPDRFRESI_LOANPOOL[QUAL_MRA_RAC],MATCH(TBL_QUAL_RENTROLL_UNITS[[#This Row],[RENTROLL_LOAN_ID_PROP_ADDR]],TBL_CIPDRFRESI_LOANPOOL[LOAN_ID_PROP_ADDR],0)),"")</f>
        <v/>
      </c>
      <c r="H2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4" s="36" t="b">
        <f>CONCATENATE(TBL_QUAL_RENTROLL_UNITS[[#This Row],[RENTROLL_LOAN_ID_PROP_ADDR]],TBL_QUAL_RENTROLL_UNITS[[#This Row],[RENTROLL_UNIT]],TBL_QUAL_RENTROLL_UNITS[[#This Row],[RENTROLL_AMOUNT]])&lt;&gt;""</f>
        <v>0</v>
      </c>
      <c r="J274" s="36" t="b">
        <f>AND(TBL_QUAL_RENTROLL_UNITS[[#This Row],[RENTROLL_LOAN_ID_PROP_ADDR]]&lt;&gt;"",TBL_QUAL_RENTROLL_UNITS[[#This Row],[RENTROLL_UNIT]]&lt;&gt;"",TBL_QUAL_RENTROLL_UNITS[[#This Row],[RENTROLL_AMOUNT]]&lt;&gt;"")</f>
        <v>0</v>
      </c>
      <c r="K274" s="36">
        <f>SUM(
IF(AND(TBL_QUAL_RENTROLL_UNITS[[#This Row],[RENTROLL_LOAN_ID_PROP_ADDR]]&lt;&gt;"",NOT(ISNUMBER(MATCH(TBL_QUAL_RENTROLL_UNITS[[#This Row],[RENTROLL_LOAN_ID_PROP_ADDR]],RANGE_LOOKUP_CIPDRF_LOANLIST,0)))),1,0)
)</f>
        <v>0</v>
      </c>
    </row>
    <row r="275" spans="2:11" ht="20.100000000000001" customHeight="1" x14ac:dyDescent="0.25">
      <c r="B275" s="25" t="str">
        <f>IF(TBL_QUAL_RENTROLL_UNITS[[#This Row],[RECORD_STARTED]],IF(TBL_QUAL_RENTROLL_UNITS[[#This Row],[ERROR_COUNT]]&gt;0,-1,IF(TBL_QUAL_RENTROLL_UNITS[[#This Row],[REQ_FIELDS_POPULATED]],1,0)),"")</f>
        <v/>
      </c>
      <c r="C275" s="94">
        <f>ROW()-ROW(TBL_QUAL_RENTROLL_UNITS[[#Headers],[ROW_ID]])</f>
        <v>266</v>
      </c>
      <c r="D275" s="82"/>
      <c r="E275" s="39"/>
      <c r="F275" s="33"/>
      <c r="G275" s="84" t="str">
        <f>IFERROR(INDEX(TBL_CIPDRFRESI_LOANPOOL[QUAL_MRA_RAC],MATCH(TBL_QUAL_RENTROLL_UNITS[[#This Row],[RENTROLL_LOAN_ID_PROP_ADDR]],TBL_CIPDRFRESI_LOANPOOL[LOAN_ID_PROP_ADDR],0)),"")</f>
        <v/>
      </c>
      <c r="H2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5" s="36" t="b">
        <f>CONCATENATE(TBL_QUAL_RENTROLL_UNITS[[#This Row],[RENTROLL_LOAN_ID_PROP_ADDR]],TBL_QUAL_RENTROLL_UNITS[[#This Row],[RENTROLL_UNIT]],TBL_QUAL_RENTROLL_UNITS[[#This Row],[RENTROLL_AMOUNT]])&lt;&gt;""</f>
        <v>0</v>
      </c>
      <c r="J275" s="36" t="b">
        <f>AND(TBL_QUAL_RENTROLL_UNITS[[#This Row],[RENTROLL_LOAN_ID_PROP_ADDR]]&lt;&gt;"",TBL_QUAL_RENTROLL_UNITS[[#This Row],[RENTROLL_UNIT]]&lt;&gt;"",TBL_QUAL_RENTROLL_UNITS[[#This Row],[RENTROLL_AMOUNT]]&lt;&gt;"")</f>
        <v>0</v>
      </c>
      <c r="K275" s="36">
        <f>SUM(
IF(AND(TBL_QUAL_RENTROLL_UNITS[[#This Row],[RENTROLL_LOAN_ID_PROP_ADDR]]&lt;&gt;"",NOT(ISNUMBER(MATCH(TBL_QUAL_RENTROLL_UNITS[[#This Row],[RENTROLL_LOAN_ID_PROP_ADDR]],RANGE_LOOKUP_CIPDRF_LOANLIST,0)))),1,0)
)</f>
        <v>0</v>
      </c>
    </row>
    <row r="276" spans="2:11" ht="20.100000000000001" customHeight="1" x14ac:dyDescent="0.25">
      <c r="B276" s="25" t="str">
        <f>IF(TBL_QUAL_RENTROLL_UNITS[[#This Row],[RECORD_STARTED]],IF(TBL_QUAL_RENTROLL_UNITS[[#This Row],[ERROR_COUNT]]&gt;0,-1,IF(TBL_QUAL_RENTROLL_UNITS[[#This Row],[REQ_FIELDS_POPULATED]],1,0)),"")</f>
        <v/>
      </c>
      <c r="C276" s="94">
        <f>ROW()-ROW(TBL_QUAL_RENTROLL_UNITS[[#Headers],[ROW_ID]])</f>
        <v>267</v>
      </c>
      <c r="D276" s="82"/>
      <c r="E276" s="39"/>
      <c r="F276" s="33"/>
      <c r="G276" s="84" t="str">
        <f>IFERROR(INDEX(TBL_CIPDRFRESI_LOANPOOL[QUAL_MRA_RAC],MATCH(TBL_QUAL_RENTROLL_UNITS[[#This Row],[RENTROLL_LOAN_ID_PROP_ADDR]],TBL_CIPDRFRESI_LOANPOOL[LOAN_ID_PROP_ADDR],0)),"")</f>
        <v/>
      </c>
      <c r="H2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6" s="36" t="b">
        <f>CONCATENATE(TBL_QUAL_RENTROLL_UNITS[[#This Row],[RENTROLL_LOAN_ID_PROP_ADDR]],TBL_QUAL_RENTROLL_UNITS[[#This Row],[RENTROLL_UNIT]],TBL_QUAL_RENTROLL_UNITS[[#This Row],[RENTROLL_AMOUNT]])&lt;&gt;""</f>
        <v>0</v>
      </c>
      <c r="J276" s="36" t="b">
        <f>AND(TBL_QUAL_RENTROLL_UNITS[[#This Row],[RENTROLL_LOAN_ID_PROP_ADDR]]&lt;&gt;"",TBL_QUAL_RENTROLL_UNITS[[#This Row],[RENTROLL_UNIT]]&lt;&gt;"",TBL_QUAL_RENTROLL_UNITS[[#This Row],[RENTROLL_AMOUNT]]&lt;&gt;"")</f>
        <v>0</v>
      </c>
      <c r="K276" s="36">
        <f>SUM(
IF(AND(TBL_QUAL_RENTROLL_UNITS[[#This Row],[RENTROLL_LOAN_ID_PROP_ADDR]]&lt;&gt;"",NOT(ISNUMBER(MATCH(TBL_QUAL_RENTROLL_UNITS[[#This Row],[RENTROLL_LOAN_ID_PROP_ADDR]],RANGE_LOOKUP_CIPDRF_LOANLIST,0)))),1,0)
)</f>
        <v>0</v>
      </c>
    </row>
    <row r="277" spans="2:11" ht="20.100000000000001" customHeight="1" x14ac:dyDescent="0.25">
      <c r="B277" s="25" t="str">
        <f>IF(TBL_QUAL_RENTROLL_UNITS[[#This Row],[RECORD_STARTED]],IF(TBL_QUAL_RENTROLL_UNITS[[#This Row],[ERROR_COUNT]]&gt;0,-1,IF(TBL_QUAL_RENTROLL_UNITS[[#This Row],[REQ_FIELDS_POPULATED]],1,0)),"")</f>
        <v/>
      </c>
      <c r="C277" s="94">
        <f>ROW()-ROW(TBL_QUAL_RENTROLL_UNITS[[#Headers],[ROW_ID]])</f>
        <v>268</v>
      </c>
      <c r="D277" s="82"/>
      <c r="E277" s="39"/>
      <c r="F277" s="33"/>
      <c r="G277" s="84" t="str">
        <f>IFERROR(INDEX(TBL_CIPDRFRESI_LOANPOOL[QUAL_MRA_RAC],MATCH(TBL_QUAL_RENTROLL_UNITS[[#This Row],[RENTROLL_LOAN_ID_PROP_ADDR]],TBL_CIPDRFRESI_LOANPOOL[LOAN_ID_PROP_ADDR],0)),"")</f>
        <v/>
      </c>
      <c r="H2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7" s="36" t="b">
        <f>CONCATENATE(TBL_QUAL_RENTROLL_UNITS[[#This Row],[RENTROLL_LOAN_ID_PROP_ADDR]],TBL_QUAL_RENTROLL_UNITS[[#This Row],[RENTROLL_UNIT]],TBL_QUAL_RENTROLL_UNITS[[#This Row],[RENTROLL_AMOUNT]])&lt;&gt;""</f>
        <v>0</v>
      </c>
      <c r="J277" s="36" t="b">
        <f>AND(TBL_QUAL_RENTROLL_UNITS[[#This Row],[RENTROLL_LOAN_ID_PROP_ADDR]]&lt;&gt;"",TBL_QUAL_RENTROLL_UNITS[[#This Row],[RENTROLL_UNIT]]&lt;&gt;"",TBL_QUAL_RENTROLL_UNITS[[#This Row],[RENTROLL_AMOUNT]]&lt;&gt;"")</f>
        <v>0</v>
      </c>
      <c r="K277" s="36">
        <f>SUM(
IF(AND(TBL_QUAL_RENTROLL_UNITS[[#This Row],[RENTROLL_LOAN_ID_PROP_ADDR]]&lt;&gt;"",NOT(ISNUMBER(MATCH(TBL_QUAL_RENTROLL_UNITS[[#This Row],[RENTROLL_LOAN_ID_PROP_ADDR]],RANGE_LOOKUP_CIPDRF_LOANLIST,0)))),1,0)
)</f>
        <v>0</v>
      </c>
    </row>
    <row r="278" spans="2:11" ht="20.100000000000001" customHeight="1" x14ac:dyDescent="0.25">
      <c r="B278" s="25" t="str">
        <f>IF(TBL_QUAL_RENTROLL_UNITS[[#This Row],[RECORD_STARTED]],IF(TBL_QUAL_RENTROLL_UNITS[[#This Row],[ERROR_COUNT]]&gt;0,-1,IF(TBL_QUAL_RENTROLL_UNITS[[#This Row],[REQ_FIELDS_POPULATED]],1,0)),"")</f>
        <v/>
      </c>
      <c r="C278" s="94">
        <f>ROW()-ROW(TBL_QUAL_RENTROLL_UNITS[[#Headers],[ROW_ID]])</f>
        <v>269</v>
      </c>
      <c r="D278" s="82"/>
      <c r="E278" s="39"/>
      <c r="F278" s="33"/>
      <c r="G278" s="84" t="str">
        <f>IFERROR(INDEX(TBL_CIPDRFRESI_LOANPOOL[QUAL_MRA_RAC],MATCH(TBL_QUAL_RENTROLL_UNITS[[#This Row],[RENTROLL_LOAN_ID_PROP_ADDR]],TBL_CIPDRFRESI_LOANPOOL[LOAN_ID_PROP_ADDR],0)),"")</f>
        <v/>
      </c>
      <c r="H2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8" s="36" t="b">
        <f>CONCATENATE(TBL_QUAL_RENTROLL_UNITS[[#This Row],[RENTROLL_LOAN_ID_PROP_ADDR]],TBL_QUAL_RENTROLL_UNITS[[#This Row],[RENTROLL_UNIT]],TBL_QUAL_RENTROLL_UNITS[[#This Row],[RENTROLL_AMOUNT]])&lt;&gt;""</f>
        <v>0</v>
      </c>
      <c r="J278" s="36" t="b">
        <f>AND(TBL_QUAL_RENTROLL_UNITS[[#This Row],[RENTROLL_LOAN_ID_PROP_ADDR]]&lt;&gt;"",TBL_QUAL_RENTROLL_UNITS[[#This Row],[RENTROLL_UNIT]]&lt;&gt;"",TBL_QUAL_RENTROLL_UNITS[[#This Row],[RENTROLL_AMOUNT]]&lt;&gt;"")</f>
        <v>0</v>
      </c>
      <c r="K278" s="36">
        <f>SUM(
IF(AND(TBL_QUAL_RENTROLL_UNITS[[#This Row],[RENTROLL_LOAN_ID_PROP_ADDR]]&lt;&gt;"",NOT(ISNUMBER(MATCH(TBL_QUAL_RENTROLL_UNITS[[#This Row],[RENTROLL_LOAN_ID_PROP_ADDR]],RANGE_LOOKUP_CIPDRF_LOANLIST,0)))),1,0)
)</f>
        <v>0</v>
      </c>
    </row>
    <row r="279" spans="2:11" ht="20.100000000000001" customHeight="1" x14ac:dyDescent="0.25">
      <c r="B279" s="25" t="str">
        <f>IF(TBL_QUAL_RENTROLL_UNITS[[#This Row],[RECORD_STARTED]],IF(TBL_QUAL_RENTROLL_UNITS[[#This Row],[ERROR_COUNT]]&gt;0,-1,IF(TBL_QUAL_RENTROLL_UNITS[[#This Row],[REQ_FIELDS_POPULATED]],1,0)),"")</f>
        <v/>
      </c>
      <c r="C279" s="94">
        <f>ROW()-ROW(TBL_QUAL_RENTROLL_UNITS[[#Headers],[ROW_ID]])</f>
        <v>270</v>
      </c>
      <c r="D279" s="82"/>
      <c r="E279" s="39"/>
      <c r="F279" s="33"/>
      <c r="G279" s="84" t="str">
        <f>IFERROR(INDEX(TBL_CIPDRFRESI_LOANPOOL[QUAL_MRA_RAC],MATCH(TBL_QUAL_RENTROLL_UNITS[[#This Row],[RENTROLL_LOAN_ID_PROP_ADDR]],TBL_CIPDRFRESI_LOANPOOL[LOAN_ID_PROP_ADDR],0)),"")</f>
        <v/>
      </c>
      <c r="H2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9" s="36" t="b">
        <f>CONCATENATE(TBL_QUAL_RENTROLL_UNITS[[#This Row],[RENTROLL_LOAN_ID_PROP_ADDR]],TBL_QUAL_RENTROLL_UNITS[[#This Row],[RENTROLL_UNIT]],TBL_QUAL_RENTROLL_UNITS[[#This Row],[RENTROLL_AMOUNT]])&lt;&gt;""</f>
        <v>0</v>
      </c>
      <c r="J279" s="36" t="b">
        <f>AND(TBL_QUAL_RENTROLL_UNITS[[#This Row],[RENTROLL_LOAN_ID_PROP_ADDR]]&lt;&gt;"",TBL_QUAL_RENTROLL_UNITS[[#This Row],[RENTROLL_UNIT]]&lt;&gt;"",TBL_QUAL_RENTROLL_UNITS[[#This Row],[RENTROLL_AMOUNT]]&lt;&gt;"")</f>
        <v>0</v>
      </c>
      <c r="K279" s="36">
        <f>SUM(
IF(AND(TBL_QUAL_RENTROLL_UNITS[[#This Row],[RENTROLL_LOAN_ID_PROP_ADDR]]&lt;&gt;"",NOT(ISNUMBER(MATCH(TBL_QUAL_RENTROLL_UNITS[[#This Row],[RENTROLL_LOAN_ID_PROP_ADDR]],RANGE_LOOKUP_CIPDRF_LOANLIST,0)))),1,0)
)</f>
        <v>0</v>
      </c>
    </row>
    <row r="280" spans="2:11" ht="20.100000000000001" customHeight="1" x14ac:dyDescent="0.25">
      <c r="B280" s="25" t="str">
        <f>IF(TBL_QUAL_RENTROLL_UNITS[[#This Row],[RECORD_STARTED]],IF(TBL_QUAL_RENTROLL_UNITS[[#This Row],[ERROR_COUNT]]&gt;0,-1,IF(TBL_QUAL_RENTROLL_UNITS[[#This Row],[REQ_FIELDS_POPULATED]],1,0)),"")</f>
        <v/>
      </c>
      <c r="C280" s="94">
        <f>ROW()-ROW(TBL_QUAL_RENTROLL_UNITS[[#Headers],[ROW_ID]])</f>
        <v>271</v>
      </c>
      <c r="D280" s="82"/>
      <c r="E280" s="39"/>
      <c r="F280" s="33"/>
      <c r="G280" s="84" t="str">
        <f>IFERROR(INDEX(TBL_CIPDRFRESI_LOANPOOL[QUAL_MRA_RAC],MATCH(TBL_QUAL_RENTROLL_UNITS[[#This Row],[RENTROLL_LOAN_ID_PROP_ADDR]],TBL_CIPDRFRESI_LOANPOOL[LOAN_ID_PROP_ADDR],0)),"")</f>
        <v/>
      </c>
      <c r="H2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0" s="36" t="b">
        <f>CONCATENATE(TBL_QUAL_RENTROLL_UNITS[[#This Row],[RENTROLL_LOAN_ID_PROP_ADDR]],TBL_QUAL_RENTROLL_UNITS[[#This Row],[RENTROLL_UNIT]],TBL_QUAL_RENTROLL_UNITS[[#This Row],[RENTROLL_AMOUNT]])&lt;&gt;""</f>
        <v>0</v>
      </c>
      <c r="J280" s="36" t="b">
        <f>AND(TBL_QUAL_RENTROLL_UNITS[[#This Row],[RENTROLL_LOAN_ID_PROP_ADDR]]&lt;&gt;"",TBL_QUAL_RENTROLL_UNITS[[#This Row],[RENTROLL_UNIT]]&lt;&gt;"",TBL_QUAL_RENTROLL_UNITS[[#This Row],[RENTROLL_AMOUNT]]&lt;&gt;"")</f>
        <v>0</v>
      </c>
      <c r="K280" s="36">
        <f>SUM(
IF(AND(TBL_QUAL_RENTROLL_UNITS[[#This Row],[RENTROLL_LOAN_ID_PROP_ADDR]]&lt;&gt;"",NOT(ISNUMBER(MATCH(TBL_QUAL_RENTROLL_UNITS[[#This Row],[RENTROLL_LOAN_ID_PROP_ADDR]],RANGE_LOOKUP_CIPDRF_LOANLIST,0)))),1,0)
)</f>
        <v>0</v>
      </c>
    </row>
    <row r="281" spans="2:11" ht="20.100000000000001" customHeight="1" x14ac:dyDescent="0.25">
      <c r="B281" s="25" t="str">
        <f>IF(TBL_QUAL_RENTROLL_UNITS[[#This Row],[RECORD_STARTED]],IF(TBL_QUAL_RENTROLL_UNITS[[#This Row],[ERROR_COUNT]]&gt;0,-1,IF(TBL_QUAL_RENTROLL_UNITS[[#This Row],[REQ_FIELDS_POPULATED]],1,0)),"")</f>
        <v/>
      </c>
      <c r="C281" s="94">
        <f>ROW()-ROW(TBL_QUAL_RENTROLL_UNITS[[#Headers],[ROW_ID]])</f>
        <v>272</v>
      </c>
      <c r="D281" s="82"/>
      <c r="E281" s="39"/>
      <c r="F281" s="33"/>
      <c r="G281" s="84" t="str">
        <f>IFERROR(INDEX(TBL_CIPDRFRESI_LOANPOOL[QUAL_MRA_RAC],MATCH(TBL_QUAL_RENTROLL_UNITS[[#This Row],[RENTROLL_LOAN_ID_PROP_ADDR]],TBL_CIPDRFRESI_LOANPOOL[LOAN_ID_PROP_ADDR],0)),"")</f>
        <v/>
      </c>
      <c r="H2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1" s="36" t="b">
        <f>CONCATENATE(TBL_QUAL_RENTROLL_UNITS[[#This Row],[RENTROLL_LOAN_ID_PROP_ADDR]],TBL_QUAL_RENTROLL_UNITS[[#This Row],[RENTROLL_UNIT]],TBL_QUAL_RENTROLL_UNITS[[#This Row],[RENTROLL_AMOUNT]])&lt;&gt;""</f>
        <v>0</v>
      </c>
      <c r="J281" s="36" t="b">
        <f>AND(TBL_QUAL_RENTROLL_UNITS[[#This Row],[RENTROLL_LOAN_ID_PROP_ADDR]]&lt;&gt;"",TBL_QUAL_RENTROLL_UNITS[[#This Row],[RENTROLL_UNIT]]&lt;&gt;"",TBL_QUAL_RENTROLL_UNITS[[#This Row],[RENTROLL_AMOUNT]]&lt;&gt;"")</f>
        <v>0</v>
      </c>
      <c r="K281" s="36">
        <f>SUM(
IF(AND(TBL_QUAL_RENTROLL_UNITS[[#This Row],[RENTROLL_LOAN_ID_PROP_ADDR]]&lt;&gt;"",NOT(ISNUMBER(MATCH(TBL_QUAL_RENTROLL_UNITS[[#This Row],[RENTROLL_LOAN_ID_PROP_ADDR]],RANGE_LOOKUP_CIPDRF_LOANLIST,0)))),1,0)
)</f>
        <v>0</v>
      </c>
    </row>
    <row r="282" spans="2:11" ht="20.100000000000001" customHeight="1" x14ac:dyDescent="0.25">
      <c r="B282" s="25" t="str">
        <f>IF(TBL_QUAL_RENTROLL_UNITS[[#This Row],[RECORD_STARTED]],IF(TBL_QUAL_RENTROLL_UNITS[[#This Row],[ERROR_COUNT]]&gt;0,-1,IF(TBL_QUAL_RENTROLL_UNITS[[#This Row],[REQ_FIELDS_POPULATED]],1,0)),"")</f>
        <v/>
      </c>
      <c r="C282" s="94">
        <f>ROW()-ROW(TBL_QUAL_RENTROLL_UNITS[[#Headers],[ROW_ID]])</f>
        <v>273</v>
      </c>
      <c r="D282" s="82"/>
      <c r="E282" s="39"/>
      <c r="F282" s="33"/>
      <c r="G282" s="84" t="str">
        <f>IFERROR(INDEX(TBL_CIPDRFRESI_LOANPOOL[QUAL_MRA_RAC],MATCH(TBL_QUAL_RENTROLL_UNITS[[#This Row],[RENTROLL_LOAN_ID_PROP_ADDR]],TBL_CIPDRFRESI_LOANPOOL[LOAN_ID_PROP_ADDR],0)),"")</f>
        <v/>
      </c>
      <c r="H2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2" s="36" t="b">
        <f>CONCATENATE(TBL_QUAL_RENTROLL_UNITS[[#This Row],[RENTROLL_LOAN_ID_PROP_ADDR]],TBL_QUAL_RENTROLL_UNITS[[#This Row],[RENTROLL_UNIT]],TBL_QUAL_RENTROLL_UNITS[[#This Row],[RENTROLL_AMOUNT]])&lt;&gt;""</f>
        <v>0</v>
      </c>
      <c r="J282" s="36" t="b">
        <f>AND(TBL_QUAL_RENTROLL_UNITS[[#This Row],[RENTROLL_LOAN_ID_PROP_ADDR]]&lt;&gt;"",TBL_QUAL_RENTROLL_UNITS[[#This Row],[RENTROLL_UNIT]]&lt;&gt;"",TBL_QUAL_RENTROLL_UNITS[[#This Row],[RENTROLL_AMOUNT]]&lt;&gt;"")</f>
        <v>0</v>
      </c>
      <c r="K282" s="36">
        <f>SUM(
IF(AND(TBL_QUAL_RENTROLL_UNITS[[#This Row],[RENTROLL_LOAN_ID_PROP_ADDR]]&lt;&gt;"",NOT(ISNUMBER(MATCH(TBL_QUAL_RENTROLL_UNITS[[#This Row],[RENTROLL_LOAN_ID_PROP_ADDR]],RANGE_LOOKUP_CIPDRF_LOANLIST,0)))),1,0)
)</f>
        <v>0</v>
      </c>
    </row>
    <row r="283" spans="2:11" ht="20.100000000000001" customHeight="1" x14ac:dyDescent="0.25">
      <c r="B283" s="25" t="str">
        <f>IF(TBL_QUAL_RENTROLL_UNITS[[#This Row],[RECORD_STARTED]],IF(TBL_QUAL_RENTROLL_UNITS[[#This Row],[ERROR_COUNT]]&gt;0,-1,IF(TBL_QUAL_RENTROLL_UNITS[[#This Row],[REQ_FIELDS_POPULATED]],1,0)),"")</f>
        <v/>
      </c>
      <c r="C283" s="94">
        <f>ROW()-ROW(TBL_QUAL_RENTROLL_UNITS[[#Headers],[ROW_ID]])</f>
        <v>274</v>
      </c>
      <c r="D283" s="82"/>
      <c r="E283" s="39"/>
      <c r="F283" s="33"/>
      <c r="G283" s="84" t="str">
        <f>IFERROR(INDEX(TBL_CIPDRFRESI_LOANPOOL[QUAL_MRA_RAC],MATCH(TBL_QUAL_RENTROLL_UNITS[[#This Row],[RENTROLL_LOAN_ID_PROP_ADDR]],TBL_CIPDRFRESI_LOANPOOL[LOAN_ID_PROP_ADDR],0)),"")</f>
        <v/>
      </c>
      <c r="H2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3" s="36" t="b">
        <f>CONCATENATE(TBL_QUAL_RENTROLL_UNITS[[#This Row],[RENTROLL_LOAN_ID_PROP_ADDR]],TBL_QUAL_RENTROLL_UNITS[[#This Row],[RENTROLL_UNIT]],TBL_QUAL_RENTROLL_UNITS[[#This Row],[RENTROLL_AMOUNT]])&lt;&gt;""</f>
        <v>0</v>
      </c>
      <c r="J283" s="36" t="b">
        <f>AND(TBL_QUAL_RENTROLL_UNITS[[#This Row],[RENTROLL_LOAN_ID_PROP_ADDR]]&lt;&gt;"",TBL_QUAL_RENTROLL_UNITS[[#This Row],[RENTROLL_UNIT]]&lt;&gt;"",TBL_QUAL_RENTROLL_UNITS[[#This Row],[RENTROLL_AMOUNT]]&lt;&gt;"")</f>
        <v>0</v>
      </c>
      <c r="K283" s="36">
        <f>SUM(
IF(AND(TBL_QUAL_RENTROLL_UNITS[[#This Row],[RENTROLL_LOAN_ID_PROP_ADDR]]&lt;&gt;"",NOT(ISNUMBER(MATCH(TBL_QUAL_RENTROLL_UNITS[[#This Row],[RENTROLL_LOAN_ID_PROP_ADDR]],RANGE_LOOKUP_CIPDRF_LOANLIST,0)))),1,0)
)</f>
        <v>0</v>
      </c>
    </row>
    <row r="284" spans="2:11" ht="20.100000000000001" customHeight="1" x14ac:dyDescent="0.25">
      <c r="B284" s="25" t="str">
        <f>IF(TBL_QUAL_RENTROLL_UNITS[[#This Row],[RECORD_STARTED]],IF(TBL_QUAL_RENTROLL_UNITS[[#This Row],[ERROR_COUNT]]&gt;0,-1,IF(TBL_QUAL_RENTROLL_UNITS[[#This Row],[REQ_FIELDS_POPULATED]],1,0)),"")</f>
        <v/>
      </c>
      <c r="C284" s="94">
        <f>ROW()-ROW(TBL_QUAL_RENTROLL_UNITS[[#Headers],[ROW_ID]])</f>
        <v>275</v>
      </c>
      <c r="D284" s="82"/>
      <c r="E284" s="39"/>
      <c r="F284" s="33"/>
      <c r="G284" s="84" t="str">
        <f>IFERROR(INDEX(TBL_CIPDRFRESI_LOANPOOL[QUAL_MRA_RAC],MATCH(TBL_QUAL_RENTROLL_UNITS[[#This Row],[RENTROLL_LOAN_ID_PROP_ADDR]],TBL_CIPDRFRESI_LOANPOOL[LOAN_ID_PROP_ADDR],0)),"")</f>
        <v/>
      </c>
      <c r="H2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4" s="36" t="b">
        <f>CONCATENATE(TBL_QUAL_RENTROLL_UNITS[[#This Row],[RENTROLL_LOAN_ID_PROP_ADDR]],TBL_QUAL_RENTROLL_UNITS[[#This Row],[RENTROLL_UNIT]],TBL_QUAL_RENTROLL_UNITS[[#This Row],[RENTROLL_AMOUNT]])&lt;&gt;""</f>
        <v>0</v>
      </c>
      <c r="J284" s="36" t="b">
        <f>AND(TBL_QUAL_RENTROLL_UNITS[[#This Row],[RENTROLL_LOAN_ID_PROP_ADDR]]&lt;&gt;"",TBL_QUAL_RENTROLL_UNITS[[#This Row],[RENTROLL_UNIT]]&lt;&gt;"",TBL_QUAL_RENTROLL_UNITS[[#This Row],[RENTROLL_AMOUNT]]&lt;&gt;"")</f>
        <v>0</v>
      </c>
      <c r="K284" s="36">
        <f>SUM(
IF(AND(TBL_QUAL_RENTROLL_UNITS[[#This Row],[RENTROLL_LOAN_ID_PROP_ADDR]]&lt;&gt;"",NOT(ISNUMBER(MATCH(TBL_QUAL_RENTROLL_UNITS[[#This Row],[RENTROLL_LOAN_ID_PROP_ADDR]],RANGE_LOOKUP_CIPDRF_LOANLIST,0)))),1,0)
)</f>
        <v>0</v>
      </c>
    </row>
    <row r="285" spans="2:11" ht="20.100000000000001" customHeight="1" x14ac:dyDescent="0.25">
      <c r="B285" s="25" t="str">
        <f>IF(TBL_QUAL_RENTROLL_UNITS[[#This Row],[RECORD_STARTED]],IF(TBL_QUAL_RENTROLL_UNITS[[#This Row],[ERROR_COUNT]]&gt;0,-1,IF(TBL_QUAL_RENTROLL_UNITS[[#This Row],[REQ_FIELDS_POPULATED]],1,0)),"")</f>
        <v/>
      </c>
      <c r="C285" s="94">
        <f>ROW()-ROW(TBL_QUAL_RENTROLL_UNITS[[#Headers],[ROW_ID]])</f>
        <v>276</v>
      </c>
      <c r="D285" s="82"/>
      <c r="E285" s="39"/>
      <c r="F285" s="33"/>
      <c r="G285" s="84" t="str">
        <f>IFERROR(INDEX(TBL_CIPDRFRESI_LOANPOOL[QUAL_MRA_RAC],MATCH(TBL_QUAL_RENTROLL_UNITS[[#This Row],[RENTROLL_LOAN_ID_PROP_ADDR]],TBL_CIPDRFRESI_LOANPOOL[LOAN_ID_PROP_ADDR],0)),"")</f>
        <v/>
      </c>
      <c r="H2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5" s="36" t="b">
        <f>CONCATENATE(TBL_QUAL_RENTROLL_UNITS[[#This Row],[RENTROLL_LOAN_ID_PROP_ADDR]],TBL_QUAL_RENTROLL_UNITS[[#This Row],[RENTROLL_UNIT]],TBL_QUAL_RENTROLL_UNITS[[#This Row],[RENTROLL_AMOUNT]])&lt;&gt;""</f>
        <v>0</v>
      </c>
      <c r="J285" s="36" t="b">
        <f>AND(TBL_QUAL_RENTROLL_UNITS[[#This Row],[RENTROLL_LOAN_ID_PROP_ADDR]]&lt;&gt;"",TBL_QUAL_RENTROLL_UNITS[[#This Row],[RENTROLL_UNIT]]&lt;&gt;"",TBL_QUAL_RENTROLL_UNITS[[#This Row],[RENTROLL_AMOUNT]]&lt;&gt;"")</f>
        <v>0</v>
      </c>
      <c r="K285" s="36">
        <f>SUM(
IF(AND(TBL_QUAL_RENTROLL_UNITS[[#This Row],[RENTROLL_LOAN_ID_PROP_ADDR]]&lt;&gt;"",NOT(ISNUMBER(MATCH(TBL_QUAL_RENTROLL_UNITS[[#This Row],[RENTROLL_LOAN_ID_PROP_ADDR]],RANGE_LOOKUP_CIPDRF_LOANLIST,0)))),1,0)
)</f>
        <v>0</v>
      </c>
    </row>
    <row r="286" spans="2:11" ht="20.100000000000001" customHeight="1" x14ac:dyDescent="0.25">
      <c r="B286" s="25" t="str">
        <f>IF(TBL_QUAL_RENTROLL_UNITS[[#This Row],[RECORD_STARTED]],IF(TBL_QUAL_RENTROLL_UNITS[[#This Row],[ERROR_COUNT]]&gt;0,-1,IF(TBL_QUAL_RENTROLL_UNITS[[#This Row],[REQ_FIELDS_POPULATED]],1,0)),"")</f>
        <v/>
      </c>
      <c r="C286" s="94">
        <f>ROW()-ROW(TBL_QUAL_RENTROLL_UNITS[[#Headers],[ROW_ID]])</f>
        <v>277</v>
      </c>
      <c r="D286" s="82"/>
      <c r="E286" s="39"/>
      <c r="F286" s="33"/>
      <c r="G286" s="84" t="str">
        <f>IFERROR(INDEX(TBL_CIPDRFRESI_LOANPOOL[QUAL_MRA_RAC],MATCH(TBL_QUAL_RENTROLL_UNITS[[#This Row],[RENTROLL_LOAN_ID_PROP_ADDR]],TBL_CIPDRFRESI_LOANPOOL[LOAN_ID_PROP_ADDR],0)),"")</f>
        <v/>
      </c>
      <c r="H2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6" s="36" t="b">
        <f>CONCATENATE(TBL_QUAL_RENTROLL_UNITS[[#This Row],[RENTROLL_LOAN_ID_PROP_ADDR]],TBL_QUAL_RENTROLL_UNITS[[#This Row],[RENTROLL_UNIT]],TBL_QUAL_RENTROLL_UNITS[[#This Row],[RENTROLL_AMOUNT]])&lt;&gt;""</f>
        <v>0</v>
      </c>
      <c r="J286" s="36" t="b">
        <f>AND(TBL_QUAL_RENTROLL_UNITS[[#This Row],[RENTROLL_LOAN_ID_PROP_ADDR]]&lt;&gt;"",TBL_QUAL_RENTROLL_UNITS[[#This Row],[RENTROLL_UNIT]]&lt;&gt;"",TBL_QUAL_RENTROLL_UNITS[[#This Row],[RENTROLL_AMOUNT]]&lt;&gt;"")</f>
        <v>0</v>
      </c>
      <c r="K286" s="36">
        <f>SUM(
IF(AND(TBL_QUAL_RENTROLL_UNITS[[#This Row],[RENTROLL_LOAN_ID_PROP_ADDR]]&lt;&gt;"",NOT(ISNUMBER(MATCH(TBL_QUAL_RENTROLL_UNITS[[#This Row],[RENTROLL_LOAN_ID_PROP_ADDR]],RANGE_LOOKUP_CIPDRF_LOANLIST,0)))),1,0)
)</f>
        <v>0</v>
      </c>
    </row>
    <row r="287" spans="2:11" ht="20.100000000000001" customHeight="1" x14ac:dyDescent="0.25">
      <c r="B287" s="25" t="str">
        <f>IF(TBL_QUAL_RENTROLL_UNITS[[#This Row],[RECORD_STARTED]],IF(TBL_QUAL_RENTROLL_UNITS[[#This Row],[ERROR_COUNT]]&gt;0,-1,IF(TBL_QUAL_RENTROLL_UNITS[[#This Row],[REQ_FIELDS_POPULATED]],1,0)),"")</f>
        <v/>
      </c>
      <c r="C287" s="94">
        <f>ROW()-ROW(TBL_QUAL_RENTROLL_UNITS[[#Headers],[ROW_ID]])</f>
        <v>278</v>
      </c>
      <c r="D287" s="82"/>
      <c r="E287" s="39"/>
      <c r="F287" s="33"/>
      <c r="G287" s="84" t="str">
        <f>IFERROR(INDEX(TBL_CIPDRFRESI_LOANPOOL[QUAL_MRA_RAC],MATCH(TBL_QUAL_RENTROLL_UNITS[[#This Row],[RENTROLL_LOAN_ID_PROP_ADDR]],TBL_CIPDRFRESI_LOANPOOL[LOAN_ID_PROP_ADDR],0)),"")</f>
        <v/>
      </c>
      <c r="H2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7" s="36" t="b">
        <f>CONCATENATE(TBL_QUAL_RENTROLL_UNITS[[#This Row],[RENTROLL_LOAN_ID_PROP_ADDR]],TBL_QUAL_RENTROLL_UNITS[[#This Row],[RENTROLL_UNIT]],TBL_QUAL_RENTROLL_UNITS[[#This Row],[RENTROLL_AMOUNT]])&lt;&gt;""</f>
        <v>0</v>
      </c>
      <c r="J287" s="36" t="b">
        <f>AND(TBL_QUAL_RENTROLL_UNITS[[#This Row],[RENTROLL_LOAN_ID_PROP_ADDR]]&lt;&gt;"",TBL_QUAL_RENTROLL_UNITS[[#This Row],[RENTROLL_UNIT]]&lt;&gt;"",TBL_QUAL_RENTROLL_UNITS[[#This Row],[RENTROLL_AMOUNT]]&lt;&gt;"")</f>
        <v>0</v>
      </c>
      <c r="K287" s="36">
        <f>SUM(
IF(AND(TBL_QUAL_RENTROLL_UNITS[[#This Row],[RENTROLL_LOAN_ID_PROP_ADDR]]&lt;&gt;"",NOT(ISNUMBER(MATCH(TBL_QUAL_RENTROLL_UNITS[[#This Row],[RENTROLL_LOAN_ID_PROP_ADDR]],RANGE_LOOKUP_CIPDRF_LOANLIST,0)))),1,0)
)</f>
        <v>0</v>
      </c>
    </row>
    <row r="288" spans="2:11" ht="20.100000000000001" customHeight="1" x14ac:dyDescent="0.25">
      <c r="B288" s="25" t="str">
        <f>IF(TBL_QUAL_RENTROLL_UNITS[[#This Row],[RECORD_STARTED]],IF(TBL_QUAL_RENTROLL_UNITS[[#This Row],[ERROR_COUNT]]&gt;0,-1,IF(TBL_QUAL_RENTROLL_UNITS[[#This Row],[REQ_FIELDS_POPULATED]],1,0)),"")</f>
        <v/>
      </c>
      <c r="C288" s="94">
        <f>ROW()-ROW(TBL_QUAL_RENTROLL_UNITS[[#Headers],[ROW_ID]])</f>
        <v>279</v>
      </c>
      <c r="D288" s="82"/>
      <c r="E288" s="39"/>
      <c r="F288" s="33"/>
      <c r="G288" s="84" t="str">
        <f>IFERROR(INDEX(TBL_CIPDRFRESI_LOANPOOL[QUAL_MRA_RAC],MATCH(TBL_QUAL_RENTROLL_UNITS[[#This Row],[RENTROLL_LOAN_ID_PROP_ADDR]],TBL_CIPDRFRESI_LOANPOOL[LOAN_ID_PROP_ADDR],0)),"")</f>
        <v/>
      </c>
      <c r="H2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8" s="36" t="b">
        <f>CONCATENATE(TBL_QUAL_RENTROLL_UNITS[[#This Row],[RENTROLL_LOAN_ID_PROP_ADDR]],TBL_QUAL_RENTROLL_UNITS[[#This Row],[RENTROLL_UNIT]],TBL_QUAL_RENTROLL_UNITS[[#This Row],[RENTROLL_AMOUNT]])&lt;&gt;""</f>
        <v>0</v>
      </c>
      <c r="J288" s="36" t="b">
        <f>AND(TBL_QUAL_RENTROLL_UNITS[[#This Row],[RENTROLL_LOAN_ID_PROP_ADDR]]&lt;&gt;"",TBL_QUAL_RENTROLL_UNITS[[#This Row],[RENTROLL_UNIT]]&lt;&gt;"",TBL_QUAL_RENTROLL_UNITS[[#This Row],[RENTROLL_AMOUNT]]&lt;&gt;"")</f>
        <v>0</v>
      </c>
      <c r="K288" s="36">
        <f>SUM(
IF(AND(TBL_QUAL_RENTROLL_UNITS[[#This Row],[RENTROLL_LOAN_ID_PROP_ADDR]]&lt;&gt;"",NOT(ISNUMBER(MATCH(TBL_QUAL_RENTROLL_UNITS[[#This Row],[RENTROLL_LOAN_ID_PROP_ADDR]],RANGE_LOOKUP_CIPDRF_LOANLIST,0)))),1,0)
)</f>
        <v>0</v>
      </c>
    </row>
    <row r="289" spans="2:11" ht="20.100000000000001" customHeight="1" x14ac:dyDescent="0.25">
      <c r="B289" s="25" t="str">
        <f>IF(TBL_QUAL_RENTROLL_UNITS[[#This Row],[RECORD_STARTED]],IF(TBL_QUAL_RENTROLL_UNITS[[#This Row],[ERROR_COUNT]]&gt;0,-1,IF(TBL_QUAL_RENTROLL_UNITS[[#This Row],[REQ_FIELDS_POPULATED]],1,0)),"")</f>
        <v/>
      </c>
      <c r="C289" s="94">
        <f>ROW()-ROW(TBL_QUAL_RENTROLL_UNITS[[#Headers],[ROW_ID]])</f>
        <v>280</v>
      </c>
      <c r="D289" s="82"/>
      <c r="E289" s="39"/>
      <c r="F289" s="33"/>
      <c r="G289" s="84" t="str">
        <f>IFERROR(INDEX(TBL_CIPDRFRESI_LOANPOOL[QUAL_MRA_RAC],MATCH(TBL_QUAL_RENTROLL_UNITS[[#This Row],[RENTROLL_LOAN_ID_PROP_ADDR]],TBL_CIPDRFRESI_LOANPOOL[LOAN_ID_PROP_ADDR],0)),"")</f>
        <v/>
      </c>
      <c r="H2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9" s="36" t="b">
        <f>CONCATENATE(TBL_QUAL_RENTROLL_UNITS[[#This Row],[RENTROLL_LOAN_ID_PROP_ADDR]],TBL_QUAL_RENTROLL_UNITS[[#This Row],[RENTROLL_UNIT]],TBL_QUAL_RENTROLL_UNITS[[#This Row],[RENTROLL_AMOUNT]])&lt;&gt;""</f>
        <v>0</v>
      </c>
      <c r="J289" s="36" t="b">
        <f>AND(TBL_QUAL_RENTROLL_UNITS[[#This Row],[RENTROLL_LOAN_ID_PROP_ADDR]]&lt;&gt;"",TBL_QUAL_RENTROLL_UNITS[[#This Row],[RENTROLL_UNIT]]&lt;&gt;"",TBL_QUAL_RENTROLL_UNITS[[#This Row],[RENTROLL_AMOUNT]]&lt;&gt;"")</f>
        <v>0</v>
      </c>
      <c r="K289" s="36">
        <f>SUM(
IF(AND(TBL_QUAL_RENTROLL_UNITS[[#This Row],[RENTROLL_LOAN_ID_PROP_ADDR]]&lt;&gt;"",NOT(ISNUMBER(MATCH(TBL_QUAL_RENTROLL_UNITS[[#This Row],[RENTROLL_LOAN_ID_PROP_ADDR]],RANGE_LOOKUP_CIPDRF_LOANLIST,0)))),1,0)
)</f>
        <v>0</v>
      </c>
    </row>
    <row r="290" spans="2:11" ht="20.100000000000001" customHeight="1" x14ac:dyDescent="0.25">
      <c r="B290" s="25" t="str">
        <f>IF(TBL_QUAL_RENTROLL_UNITS[[#This Row],[RECORD_STARTED]],IF(TBL_QUAL_RENTROLL_UNITS[[#This Row],[ERROR_COUNT]]&gt;0,-1,IF(TBL_QUAL_RENTROLL_UNITS[[#This Row],[REQ_FIELDS_POPULATED]],1,0)),"")</f>
        <v/>
      </c>
      <c r="C290" s="94">
        <f>ROW()-ROW(TBL_QUAL_RENTROLL_UNITS[[#Headers],[ROW_ID]])</f>
        <v>281</v>
      </c>
      <c r="D290" s="82"/>
      <c r="E290" s="39"/>
      <c r="F290" s="33"/>
      <c r="G290" s="84" t="str">
        <f>IFERROR(INDEX(TBL_CIPDRFRESI_LOANPOOL[QUAL_MRA_RAC],MATCH(TBL_QUAL_RENTROLL_UNITS[[#This Row],[RENTROLL_LOAN_ID_PROP_ADDR]],TBL_CIPDRFRESI_LOANPOOL[LOAN_ID_PROP_ADDR],0)),"")</f>
        <v/>
      </c>
      <c r="H2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0" s="36" t="b">
        <f>CONCATENATE(TBL_QUAL_RENTROLL_UNITS[[#This Row],[RENTROLL_LOAN_ID_PROP_ADDR]],TBL_QUAL_RENTROLL_UNITS[[#This Row],[RENTROLL_UNIT]],TBL_QUAL_RENTROLL_UNITS[[#This Row],[RENTROLL_AMOUNT]])&lt;&gt;""</f>
        <v>0</v>
      </c>
      <c r="J290" s="36" t="b">
        <f>AND(TBL_QUAL_RENTROLL_UNITS[[#This Row],[RENTROLL_LOAN_ID_PROP_ADDR]]&lt;&gt;"",TBL_QUAL_RENTROLL_UNITS[[#This Row],[RENTROLL_UNIT]]&lt;&gt;"",TBL_QUAL_RENTROLL_UNITS[[#This Row],[RENTROLL_AMOUNT]]&lt;&gt;"")</f>
        <v>0</v>
      </c>
      <c r="K290" s="36">
        <f>SUM(
IF(AND(TBL_QUAL_RENTROLL_UNITS[[#This Row],[RENTROLL_LOAN_ID_PROP_ADDR]]&lt;&gt;"",NOT(ISNUMBER(MATCH(TBL_QUAL_RENTROLL_UNITS[[#This Row],[RENTROLL_LOAN_ID_PROP_ADDR]],RANGE_LOOKUP_CIPDRF_LOANLIST,0)))),1,0)
)</f>
        <v>0</v>
      </c>
    </row>
    <row r="291" spans="2:11" ht="20.100000000000001" customHeight="1" x14ac:dyDescent="0.25">
      <c r="B291" s="25" t="str">
        <f>IF(TBL_QUAL_RENTROLL_UNITS[[#This Row],[RECORD_STARTED]],IF(TBL_QUAL_RENTROLL_UNITS[[#This Row],[ERROR_COUNT]]&gt;0,-1,IF(TBL_QUAL_RENTROLL_UNITS[[#This Row],[REQ_FIELDS_POPULATED]],1,0)),"")</f>
        <v/>
      </c>
      <c r="C291" s="94">
        <f>ROW()-ROW(TBL_QUAL_RENTROLL_UNITS[[#Headers],[ROW_ID]])</f>
        <v>282</v>
      </c>
      <c r="D291" s="82"/>
      <c r="E291" s="39"/>
      <c r="F291" s="33"/>
      <c r="G291" s="84" t="str">
        <f>IFERROR(INDEX(TBL_CIPDRFRESI_LOANPOOL[QUAL_MRA_RAC],MATCH(TBL_QUAL_RENTROLL_UNITS[[#This Row],[RENTROLL_LOAN_ID_PROP_ADDR]],TBL_CIPDRFRESI_LOANPOOL[LOAN_ID_PROP_ADDR],0)),"")</f>
        <v/>
      </c>
      <c r="H2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1" s="36" t="b">
        <f>CONCATENATE(TBL_QUAL_RENTROLL_UNITS[[#This Row],[RENTROLL_LOAN_ID_PROP_ADDR]],TBL_QUAL_RENTROLL_UNITS[[#This Row],[RENTROLL_UNIT]],TBL_QUAL_RENTROLL_UNITS[[#This Row],[RENTROLL_AMOUNT]])&lt;&gt;""</f>
        <v>0</v>
      </c>
      <c r="J291" s="36" t="b">
        <f>AND(TBL_QUAL_RENTROLL_UNITS[[#This Row],[RENTROLL_LOAN_ID_PROP_ADDR]]&lt;&gt;"",TBL_QUAL_RENTROLL_UNITS[[#This Row],[RENTROLL_UNIT]]&lt;&gt;"",TBL_QUAL_RENTROLL_UNITS[[#This Row],[RENTROLL_AMOUNT]]&lt;&gt;"")</f>
        <v>0</v>
      </c>
      <c r="K291" s="36">
        <f>SUM(
IF(AND(TBL_QUAL_RENTROLL_UNITS[[#This Row],[RENTROLL_LOAN_ID_PROP_ADDR]]&lt;&gt;"",NOT(ISNUMBER(MATCH(TBL_QUAL_RENTROLL_UNITS[[#This Row],[RENTROLL_LOAN_ID_PROP_ADDR]],RANGE_LOOKUP_CIPDRF_LOANLIST,0)))),1,0)
)</f>
        <v>0</v>
      </c>
    </row>
    <row r="292" spans="2:11" ht="20.100000000000001" customHeight="1" x14ac:dyDescent="0.25">
      <c r="B292" s="25" t="str">
        <f>IF(TBL_QUAL_RENTROLL_UNITS[[#This Row],[RECORD_STARTED]],IF(TBL_QUAL_RENTROLL_UNITS[[#This Row],[ERROR_COUNT]]&gt;0,-1,IF(TBL_QUAL_RENTROLL_UNITS[[#This Row],[REQ_FIELDS_POPULATED]],1,0)),"")</f>
        <v/>
      </c>
      <c r="C292" s="94">
        <f>ROW()-ROW(TBL_QUAL_RENTROLL_UNITS[[#Headers],[ROW_ID]])</f>
        <v>283</v>
      </c>
      <c r="D292" s="82"/>
      <c r="E292" s="39"/>
      <c r="F292" s="33"/>
      <c r="G292" s="84" t="str">
        <f>IFERROR(INDEX(TBL_CIPDRFRESI_LOANPOOL[QUAL_MRA_RAC],MATCH(TBL_QUAL_RENTROLL_UNITS[[#This Row],[RENTROLL_LOAN_ID_PROP_ADDR]],TBL_CIPDRFRESI_LOANPOOL[LOAN_ID_PROP_ADDR],0)),"")</f>
        <v/>
      </c>
      <c r="H2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2" s="36" t="b">
        <f>CONCATENATE(TBL_QUAL_RENTROLL_UNITS[[#This Row],[RENTROLL_LOAN_ID_PROP_ADDR]],TBL_QUAL_RENTROLL_UNITS[[#This Row],[RENTROLL_UNIT]],TBL_QUAL_RENTROLL_UNITS[[#This Row],[RENTROLL_AMOUNT]])&lt;&gt;""</f>
        <v>0</v>
      </c>
      <c r="J292" s="36" t="b">
        <f>AND(TBL_QUAL_RENTROLL_UNITS[[#This Row],[RENTROLL_LOAN_ID_PROP_ADDR]]&lt;&gt;"",TBL_QUAL_RENTROLL_UNITS[[#This Row],[RENTROLL_UNIT]]&lt;&gt;"",TBL_QUAL_RENTROLL_UNITS[[#This Row],[RENTROLL_AMOUNT]]&lt;&gt;"")</f>
        <v>0</v>
      </c>
      <c r="K292" s="36">
        <f>SUM(
IF(AND(TBL_QUAL_RENTROLL_UNITS[[#This Row],[RENTROLL_LOAN_ID_PROP_ADDR]]&lt;&gt;"",NOT(ISNUMBER(MATCH(TBL_QUAL_RENTROLL_UNITS[[#This Row],[RENTROLL_LOAN_ID_PROP_ADDR]],RANGE_LOOKUP_CIPDRF_LOANLIST,0)))),1,0)
)</f>
        <v>0</v>
      </c>
    </row>
    <row r="293" spans="2:11" ht="20.100000000000001" customHeight="1" x14ac:dyDescent="0.25">
      <c r="B293" s="25" t="str">
        <f>IF(TBL_QUAL_RENTROLL_UNITS[[#This Row],[RECORD_STARTED]],IF(TBL_QUAL_RENTROLL_UNITS[[#This Row],[ERROR_COUNT]]&gt;0,-1,IF(TBL_QUAL_RENTROLL_UNITS[[#This Row],[REQ_FIELDS_POPULATED]],1,0)),"")</f>
        <v/>
      </c>
      <c r="C293" s="94">
        <f>ROW()-ROW(TBL_QUAL_RENTROLL_UNITS[[#Headers],[ROW_ID]])</f>
        <v>284</v>
      </c>
      <c r="D293" s="82"/>
      <c r="E293" s="39"/>
      <c r="F293" s="33"/>
      <c r="G293" s="84" t="str">
        <f>IFERROR(INDEX(TBL_CIPDRFRESI_LOANPOOL[QUAL_MRA_RAC],MATCH(TBL_QUAL_RENTROLL_UNITS[[#This Row],[RENTROLL_LOAN_ID_PROP_ADDR]],TBL_CIPDRFRESI_LOANPOOL[LOAN_ID_PROP_ADDR],0)),"")</f>
        <v/>
      </c>
      <c r="H2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3" s="36" t="b">
        <f>CONCATENATE(TBL_QUAL_RENTROLL_UNITS[[#This Row],[RENTROLL_LOAN_ID_PROP_ADDR]],TBL_QUAL_RENTROLL_UNITS[[#This Row],[RENTROLL_UNIT]],TBL_QUAL_RENTROLL_UNITS[[#This Row],[RENTROLL_AMOUNT]])&lt;&gt;""</f>
        <v>0</v>
      </c>
      <c r="J293" s="36" t="b">
        <f>AND(TBL_QUAL_RENTROLL_UNITS[[#This Row],[RENTROLL_LOAN_ID_PROP_ADDR]]&lt;&gt;"",TBL_QUAL_RENTROLL_UNITS[[#This Row],[RENTROLL_UNIT]]&lt;&gt;"",TBL_QUAL_RENTROLL_UNITS[[#This Row],[RENTROLL_AMOUNT]]&lt;&gt;"")</f>
        <v>0</v>
      </c>
      <c r="K293" s="36">
        <f>SUM(
IF(AND(TBL_QUAL_RENTROLL_UNITS[[#This Row],[RENTROLL_LOAN_ID_PROP_ADDR]]&lt;&gt;"",NOT(ISNUMBER(MATCH(TBL_QUAL_RENTROLL_UNITS[[#This Row],[RENTROLL_LOAN_ID_PROP_ADDR]],RANGE_LOOKUP_CIPDRF_LOANLIST,0)))),1,0)
)</f>
        <v>0</v>
      </c>
    </row>
    <row r="294" spans="2:11" ht="20.100000000000001" customHeight="1" x14ac:dyDescent="0.25">
      <c r="B294" s="25" t="str">
        <f>IF(TBL_QUAL_RENTROLL_UNITS[[#This Row],[RECORD_STARTED]],IF(TBL_QUAL_RENTROLL_UNITS[[#This Row],[ERROR_COUNT]]&gt;0,-1,IF(TBL_QUAL_RENTROLL_UNITS[[#This Row],[REQ_FIELDS_POPULATED]],1,0)),"")</f>
        <v/>
      </c>
      <c r="C294" s="94">
        <f>ROW()-ROW(TBL_QUAL_RENTROLL_UNITS[[#Headers],[ROW_ID]])</f>
        <v>285</v>
      </c>
      <c r="D294" s="82"/>
      <c r="E294" s="39"/>
      <c r="F294" s="33"/>
      <c r="G294" s="84" t="str">
        <f>IFERROR(INDEX(TBL_CIPDRFRESI_LOANPOOL[QUAL_MRA_RAC],MATCH(TBL_QUAL_RENTROLL_UNITS[[#This Row],[RENTROLL_LOAN_ID_PROP_ADDR]],TBL_CIPDRFRESI_LOANPOOL[LOAN_ID_PROP_ADDR],0)),"")</f>
        <v/>
      </c>
      <c r="H2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4" s="36" t="b">
        <f>CONCATENATE(TBL_QUAL_RENTROLL_UNITS[[#This Row],[RENTROLL_LOAN_ID_PROP_ADDR]],TBL_QUAL_RENTROLL_UNITS[[#This Row],[RENTROLL_UNIT]],TBL_QUAL_RENTROLL_UNITS[[#This Row],[RENTROLL_AMOUNT]])&lt;&gt;""</f>
        <v>0</v>
      </c>
      <c r="J294" s="36" t="b">
        <f>AND(TBL_QUAL_RENTROLL_UNITS[[#This Row],[RENTROLL_LOAN_ID_PROP_ADDR]]&lt;&gt;"",TBL_QUAL_RENTROLL_UNITS[[#This Row],[RENTROLL_UNIT]]&lt;&gt;"",TBL_QUAL_RENTROLL_UNITS[[#This Row],[RENTROLL_AMOUNT]]&lt;&gt;"")</f>
        <v>0</v>
      </c>
      <c r="K294" s="36">
        <f>SUM(
IF(AND(TBL_QUAL_RENTROLL_UNITS[[#This Row],[RENTROLL_LOAN_ID_PROP_ADDR]]&lt;&gt;"",NOT(ISNUMBER(MATCH(TBL_QUAL_RENTROLL_UNITS[[#This Row],[RENTROLL_LOAN_ID_PROP_ADDR]],RANGE_LOOKUP_CIPDRF_LOANLIST,0)))),1,0)
)</f>
        <v>0</v>
      </c>
    </row>
    <row r="295" spans="2:11" ht="20.100000000000001" customHeight="1" x14ac:dyDescent="0.25">
      <c r="B295" s="25" t="str">
        <f>IF(TBL_QUAL_RENTROLL_UNITS[[#This Row],[RECORD_STARTED]],IF(TBL_QUAL_RENTROLL_UNITS[[#This Row],[ERROR_COUNT]]&gt;0,-1,IF(TBL_QUAL_RENTROLL_UNITS[[#This Row],[REQ_FIELDS_POPULATED]],1,0)),"")</f>
        <v/>
      </c>
      <c r="C295" s="94">
        <f>ROW()-ROW(TBL_QUAL_RENTROLL_UNITS[[#Headers],[ROW_ID]])</f>
        <v>286</v>
      </c>
      <c r="D295" s="82"/>
      <c r="E295" s="39"/>
      <c r="F295" s="33"/>
      <c r="G295" s="84" t="str">
        <f>IFERROR(INDEX(TBL_CIPDRFRESI_LOANPOOL[QUAL_MRA_RAC],MATCH(TBL_QUAL_RENTROLL_UNITS[[#This Row],[RENTROLL_LOAN_ID_PROP_ADDR]],TBL_CIPDRFRESI_LOANPOOL[LOAN_ID_PROP_ADDR],0)),"")</f>
        <v/>
      </c>
      <c r="H2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5" s="36" t="b">
        <f>CONCATENATE(TBL_QUAL_RENTROLL_UNITS[[#This Row],[RENTROLL_LOAN_ID_PROP_ADDR]],TBL_QUAL_RENTROLL_UNITS[[#This Row],[RENTROLL_UNIT]],TBL_QUAL_RENTROLL_UNITS[[#This Row],[RENTROLL_AMOUNT]])&lt;&gt;""</f>
        <v>0</v>
      </c>
      <c r="J295" s="36" t="b">
        <f>AND(TBL_QUAL_RENTROLL_UNITS[[#This Row],[RENTROLL_LOAN_ID_PROP_ADDR]]&lt;&gt;"",TBL_QUAL_RENTROLL_UNITS[[#This Row],[RENTROLL_UNIT]]&lt;&gt;"",TBL_QUAL_RENTROLL_UNITS[[#This Row],[RENTROLL_AMOUNT]]&lt;&gt;"")</f>
        <v>0</v>
      </c>
      <c r="K295" s="36">
        <f>SUM(
IF(AND(TBL_QUAL_RENTROLL_UNITS[[#This Row],[RENTROLL_LOAN_ID_PROP_ADDR]]&lt;&gt;"",NOT(ISNUMBER(MATCH(TBL_QUAL_RENTROLL_UNITS[[#This Row],[RENTROLL_LOAN_ID_PROP_ADDR]],RANGE_LOOKUP_CIPDRF_LOANLIST,0)))),1,0)
)</f>
        <v>0</v>
      </c>
    </row>
    <row r="296" spans="2:11" ht="20.100000000000001" customHeight="1" x14ac:dyDescent="0.25">
      <c r="B296" s="25" t="str">
        <f>IF(TBL_QUAL_RENTROLL_UNITS[[#This Row],[RECORD_STARTED]],IF(TBL_QUAL_RENTROLL_UNITS[[#This Row],[ERROR_COUNT]]&gt;0,-1,IF(TBL_QUAL_RENTROLL_UNITS[[#This Row],[REQ_FIELDS_POPULATED]],1,0)),"")</f>
        <v/>
      </c>
      <c r="C296" s="94">
        <f>ROW()-ROW(TBL_QUAL_RENTROLL_UNITS[[#Headers],[ROW_ID]])</f>
        <v>287</v>
      </c>
      <c r="D296" s="82"/>
      <c r="E296" s="39"/>
      <c r="F296" s="33"/>
      <c r="G296" s="84" t="str">
        <f>IFERROR(INDEX(TBL_CIPDRFRESI_LOANPOOL[QUAL_MRA_RAC],MATCH(TBL_QUAL_RENTROLL_UNITS[[#This Row],[RENTROLL_LOAN_ID_PROP_ADDR]],TBL_CIPDRFRESI_LOANPOOL[LOAN_ID_PROP_ADDR],0)),"")</f>
        <v/>
      </c>
      <c r="H2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6" s="36" t="b">
        <f>CONCATENATE(TBL_QUAL_RENTROLL_UNITS[[#This Row],[RENTROLL_LOAN_ID_PROP_ADDR]],TBL_QUAL_RENTROLL_UNITS[[#This Row],[RENTROLL_UNIT]],TBL_QUAL_RENTROLL_UNITS[[#This Row],[RENTROLL_AMOUNT]])&lt;&gt;""</f>
        <v>0</v>
      </c>
      <c r="J296" s="36" t="b">
        <f>AND(TBL_QUAL_RENTROLL_UNITS[[#This Row],[RENTROLL_LOAN_ID_PROP_ADDR]]&lt;&gt;"",TBL_QUAL_RENTROLL_UNITS[[#This Row],[RENTROLL_UNIT]]&lt;&gt;"",TBL_QUAL_RENTROLL_UNITS[[#This Row],[RENTROLL_AMOUNT]]&lt;&gt;"")</f>
        <v>0</v>
      </c>
      <c r="K296" s="36">
        <f>SUM(
IF(AND(TBL_QUAL_RENTROLL_UNITS[[#This Row],[RENTROLL_LOAN_ID_PROP_ADDR]]&lt;&gt;"",NOT(ISNUMBER(MATCH(TBL_QUAL_RENTROLL_UNITS[[#This Row],[RENTROLL_LOAN_ID_PROP_ADDR]],RANGE_LOOKUP_CIPDRF_LOANLIST,0)))),1,0)
)</f>
        <v>0</v>
      </c>
    </row>
    <row r="297" spans="2:11" ht="20.100000000000001" customHeight="1" x14ac:dyDescent="0.25">
      <c r="B297" s="25" t="str">
        <f>IF(TBL_QUAL_RENTROLL_UNITS[[#This Row],[RECORD_STARTED]],IF(TBL_QUAL_RENTROLL_UNITS[[#This Row],[ERROR_COUNT]]&gt;0,-1,IF(TBL_QUAL_RENTROLL_UNITS[[#This Row],[REQ_FIELDS_POPULATED]],1,0)),"")</f>
        <v/>
      </c>
      <c r="C297" s="94">
        <f>ROW()-ROW(TBL_QUAL_RENTROLL_UNITS[[#Headers],[ROW_ID]])</f>
        <v>288</v>
      </c>
      <c r="D297" s="82"/>
      <c r="E297" s="39"/>
      <c r="F297" s="33"/>
      <c r="G297" s="84" t="str">
        <f>IFERROR(INDEX(TBL_CIPDRFRESI_LOANPOOL[QUAL_MRA_RAC],MATCH(TBL_QUAL_RENTROLL_UNITS[[#This Row],[RENTROLL_LOAN_ID_PROP_ADDR]],TBL_CIPDRFRESI_LOANPOOL[LOAN_ID_PROP_ADDR],0)),"")</f>
        <v/>
      </c>
      <c r="H2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7" s="36" t="b">
        <f>CONCATENATE(TBL_QUAL_RENTROLL_UNITS[[#This Row],[RENTROLL_LOAN_ID_PROP_ADDR]],TBL_QUAL_RENTROLL_UNITS[[#This Row],[RENTROLL_UNIT]],TBL_QUAL_RENTROLL_UNITS[[#This Row],[RENTROLL_AMOUNT]])&lt;&gt;""</f>
        <v>0</v>
      </c>
      <c r="J297" s="36" t="b">
        <f>AND(TBL_QUAL_RENTROLL_UNITS[[#This Row],[RENTROLL_LOAN_ID_PROP_ADDR]]&lt;&gt;"",TBL_QUAL_RENTROLL_UNITS[[#This Row],[RENTROLL_UNIT]]&lt;&gt;"",TBL_QUAL_RENTROLL_UNITS[[#This Row],[RENTROLL_AMOUNT]]&lt;&gt;"")</f>
        <v>0</v>
      </c>
      <c r="K297" s="36">
        <f>SUM(
IF(AND(TBL_QUAL_RENTROLL_UNITS[[#This Row],[RENTROLL_LOAN_ID_PROP_ADDR]]&lt;&gt;"",NOT(ISNUMBER(MATCH(TBL_QUAL_RENTROLL_UNITS[[#This Row],[RENTROLL_LOAN_ID_PROP_ADDR]],RANGE_LOOKUP_CIPDRF_LOANLIST,0)))),1,0)
)</f>
        <v>0</v>
      </c>
    </row>
    <row r="298" spans="2:11" ht="20.100000000000001" customHeight="1" x14ac:dyDescent="0.25">
      <c r="B298" s="25" t="str">
        <f>IF(TBL_QUAL_RENTROLL_UNITS[[#This Row],[RECORD_STARTED]],IF(TBL_QUAL_RENTROLL_UNITS[[#This Row],[ERROR_COUNT]]&gt;0,-1,IF(TBL_QUAL_RENTROLL_UNITS[[#This Row],[REQ_FIELDS_POPULATED]],1,0)),"")</f>
        <v/>
      </c>
      <c r="C298" s="94">
        <f>ROW()-ROW(TBL_QUAL_RENTROLL_UNITS[[#Headers],[ROW_ID]])</f>
        <v>289</v>
      </c>
      <c r="D298" s="82"/>
      <c r="E298" s="39"/>
      <c r="F298" s="33"/>
      <c r="G298" s="84" t="str">
        <f>IFERROR(INDEX(TBL_CIPDRFRESI_LOANPOOL[QUAL_MRA_RAC],MATCH(TBL_QUAL_RENTROLL_UNITS[[#This Row],[RENTROLL_LOAN_ID_PROP_ADDR]],TBL_CIPDRFRESI_LOANPOOL[LOAN_ID_PROP_ADDR],0)),"")</f>
        <v/>
      </c>
      <c r="H2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8" s="36" t="b">
        <f>CONCATENATE(TBL_QUAL_RENTROLL_UNITS[[#This Row],[RENTROLL_LOAN_ID_PROP_ADDR]],TBL_QUAL_RENTROLL_UNITS[[#This Row],[RENTROLL_UNIT]],TBL_QUAL_RENTROLL_UNITS[[#This Row],[RENTROLL_AMOUNT]])&lt;&gt;""</f>
        <v>0</v>
      </c>
      <c r="J298" s="36" t="b">
        <f>AND(TBL_QUAL_RENTROLL_UNITS[[#This Row],[RENTROLL_LOAN_ID_PROP_ADDR]]&lt;&gt;"",TBL_QUAL_RENTROLL_UNITS[[#This Row],[RENTROLL_UNIT]]&lt;&gt;"",TBL_QUAL_RENTROLL_UNITS[[#This Row],[RENTROLL_AMOUNT]]&lt;&gt;"")</f>
        <v>0</v>
      </c>
      <c r="K298" s="36">
        <f>SUM(
IF(AND(TBL_QUAL_RENTROLL_UNITS[[#This Row],[RENTROLL_LOAN_ID_PROP_ADDR]]&lt;&gt;"",NOT(ISNUMBER(MATCH(TBL_QUAL_RENTROLL_UNITS[[#This Row],[RENTROLL_LOAN_ID_PROP_ADDR]],RANGE_LOOKUP_CIPDRF_LOANLIST,0)))),1,0)
)</f>
        <v>0</v>
      </c>
    </row>
    <row r="299" spans="2:11" ht="20.100000000000001" customHeight="1" x14ac:dyDescent="0.25">
      <c r="B299" s="25" t="str">
        <f>IF(TBL_QUAL_RENTROLL_UNITS[[#This Row],[RECORD_STARTED]],IF(TBL_QUAL_RENTROLL_UNITS[[#This Row],[ERROR_COUNT]]&gt;0,-1,IF(TBL_QUAL_RENTROLL_UNITS[[#This Row],[REQ_FIELDS_POPULATED]],1,0)),"")</f>
        <v/>
      </c>
      <c r="C299" s="94">
        <f>ROW()-ROW(TBL_QUAL_RENTROLL_UNITS[[#Headers],[ROW_ID]])</f>
        <v>290</v>
      </c>
      <c r="D299" s="82"/>
      <c r="E299" s="39"/>
      <c r="F299" s="33"/>
      <c r="G299" s="84" t="str">
        <f>IFERROR(INDEX(TBL_CIPDRFRESI_LOANPOOL[QUAL_MRA_RAC],MATCH(TBL_QUAL_RENTROLL_UNITS[[#This Row],[RENTROLL_LOAN_ID_PROP_ADDR]],TBL_CIPDRFRESI_LOANPOOL[LOAN_ID_PROP_ADDR],0)),"")</f>
        <v/>
      </c>
      <c r="H2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9" s="36" t="b">
        <f>CONCATENATE(TBL_QUAL_RENTROLL_UNITS[[#This Row],[RENTROLL_LOAN_ID_PROP_ADDR]],TBL_QUAL_RENTROLL_UNITS[[#This Row],[RENTROLL_UNIT]],TBL_QUAL_RENTROLL_UNITS[[#This Row],[RENTROLL_AMOUNT]])&lt;&gt;""</f>
        <v>0</v>
      </c>
      <c r="J299" s="36" t="b">
        <f>AND(TBL_QUAL_RENTROLL_UNITS[[#This Row],[RENTROLL_LOAN_ID_PROP_ADDR]]&lt;&gt;"",TBL_QUAL_RENTROLL_UNITS[[#This Row],[RENTROLL_UNIT]]&lt;&gt;"",TBL_QUAL_RENTROLL_UNITS[[#This Row],[RENTROLL_AMOUNT]]&lt;&gt;"")</f>
        <v>0</v>
      </c>
      <c r="K299" s="36">
        <f>SUM(
IF(AND(TBL_QUAL_RENTROLL_UNITS[[#This Row],[RENTROLL_LOAN_ID_PROP_ADDR]]&lt;&gt;"",NOT(ISNUMBER(MATCH(TBL_QUAL_RENTROLL_UNITS[[#This Row],[RENTROLL_LOAN_ID_PROP_ADDR]],RANGE_LOOKUP_CIPDRF_LOANLIST,0)))),1,0)
)</f>
        <v>0</v>
      </c>
    </row>
    <row r="300" spans="2:11" ht="20.100000000000001" customHeight="1" x14ac:dyDescent="0.25">
      <c r="B300" s="25" t="str">
        <f>IF(TBL_QUAL_RENTROLL_UNITS[[#This Row],[RECORD_STARTED]],IF(TBL_QUAL_RENTROLL_UNITS[[#This Row],[ERROR_COUNT]]&gt;0,-1,IF(TBL_QUAL_RENTROLL_UNITS[[#This Row],[REQ_FIELDS_POPULATED]],1,0)),"")</f>
        <v/>
      </c>
      <c r="C300" s="94">
        <f>ROW()-ROW(TBL_QUAL_RENTROLL_UNITS[[#Headers],[ROW_ID]])</f>
        <v>291</v>
      </c>
      <c r="D300" s="82"/>
      <c r="E300" s="39"/>
      <c r="F300" s="33"/>
      <c r="G300" s="84" t="str">
        <f>IFERROR(INDEX(TBL_CIPDRFRESI_LOANPOOL[QUAL_MRA_RAC],MATCH(TBL_QUAL_RENTROLL_UNITS[[#This Row],[RENTROLL_LOAN_ID_PROP_ADDR]],TBL_CIPDRFRESI_LOANPOOL[LOAN_ID_PROP_ADDR],0)),"")</f>
        <v/>
      </c>
      <c r="H3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0" s="36" t="b">
        <f>CONCATENATE(TBL_QUAL_RENTROLL_UNITS[[#This Row],[RENTROLL_LOAN_ID_PROP_ADDR]],TBL_QUAL_RENTROLL_UNITS[[#This Row],[RENTROLL_UNIT]],TBL_QUAL_RENTROLL_UNITS[[#This Row],[RENTROLL_AMOUNT]])&lt;&gt;""</f>
        <v>0</v>
      </c>
      <c r="J300" s="36" t="b">
        <f>AND(TBL_QUAL_RENTROLL_UNITS[[#This Row],[RENTROLL_LOAN_ID_PROP_ADDR]]&lt;&gt;"",TBL_QUAL_RENTROLL_UNITS[[#This Row],[RENTROLL_UNIT]]&lt;&gt;"",TBL_QUAL_RENTROLL_UNITS[[#This Row],[RENTROLL_AMOUNT]]&lt;&gt;"")</f>
        <v>0</v>
      </c>
      <c r="K300" s="36">
        <f>SUM(
IF(AND(TBL_QUAL_RENTROLL_UNITS[[#This Row],[RENTROLL_LOAN_ID_PROP_ADDR]]&lt;&gt;"",NOT(ISNUMBER(MATCH(TBL_QUAL_RENTROLL_UNITS[[#This Row],[RENTROLL_LOAN_ID_PROP_ADDR]],RANGE_LOOKUP_CIPDRF_LOANLIST,0)))),1,0)
)</f>
        <v>0</v>
      </c>
    </row>
    <row r="301" spans="2:11" ht="20.100000000000001" customHeight="1" x14ac:dyDescent="0.25">
      <c r="B301" s="25" t="str">
        <f>IF(TBL_QUAL_RENTROLL_UNITS[[#This Row],[RECORD_STARTED]],IF(TBL_QUAL_RENTROLL_UNITS[[#This Row],[ERROR_COUNT]]&gt;0,-1,IF(TBL_QUAL_RENTROLL_UNITS[[#This Row],[REQ_FIELDS_POPULATED]],1,0)),"")</f>
        <v/>
      </c>
      <c r="C301" s="94">
        <f>ROW()-ROW(TBL_QUAL_RENTROLL_UNITS[[#Headers],[ROW_ID]])</f>
        <v>292</v>
      </c>
      <c r="D301" s="82"/>
      <c r="E301" s="39"/>
      <c r="F301" s="33"/>
      <c r="G301" s="84" t="str">
        <f>IFERROR(INDEX(TBL_CIPDRFRESI_LOANPOOL[QUAL_MRA_RAC],MATCH(TBL_QUAL_RENTROLL_UNITS[[#This Row],[RENTROLL_LOAN_ID_PROP_ADDR]],TBL_CIPDRFRESI_LOANPOOL[LOAN_ID_PROP_ADDR],0)),"")</f>
        <v/>
      </c>
      <c r="H3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1" s="36" t="b">
        <f>CONCATENATE(TBL_QUAL_RENTROLL_UNITS[[#This Row],[RENTROLL_LOAN_ID_PROP_ADDR]],TBL_QUAL_RENTROLL_UNITS[[#This Row],[RENTROLL_UNIT]],TBL_QUAL_RENTROLL_UNITS[[#This Row],[RENTROLL_AMOUNT]])&lt;&gt;""</f>
        <v>0</v>
      </c>
      <c r="J301" s="36" t="b">
        <f>AND(TBL_QUAL_RENTROLL_UNITS[[#This Row],[RENTROLL_LOAN_ID_PROP_ADDR]]&lt;&gt;"",TBL_QUAL_RENTROLL_UNITS[[#This Row],[RENTROLL_UNIT]]&lt;&gt;"",TBL_QUAL_RENTROLL_UNITS[[#This Row],[RENTROLL_AMOUNT]]&lt;&gt;"")</f>
        <v>0</v>
      </c>
      <c r="K301" s="36">
        <f>SUM(
IF(AND(TBL_QUAL_RENTROLL_UNITS[[#This Row],[RENTROLL_LOAN_ID_PROP_ADDR]]&lt;&gt;"",NOT(ISNUMBER(MATCH(TBL_QUAL_RENTROLL_UNITS[[#This Row],[RENTROLL_LOAN_ID_PROP_ADDR]],RANGE_LOOKUP_CIPDRF_LOANLIST,0)))),1,0)
)</f>
        <v>0</v>
      </c>
    </row>
    <row r="302" spans="2:11" ht="20.100000000000001" customHeight="1" x14ac:dyDescent="0.25">
      <c r="B302" s="25" t="str">
        <f>IF(TBL_QUAL_RENTROLL_UNITS[[#This Row],[RECORD_STARTED]],IF(TBL_QUAL_RENTROLL_UNITS[[#This Row],[ERROR_COUNT]]&gt;0,-1,IF(TBL_QUAL_RENTROLL_UNITS[[#This Row],[REQ_FIELDS_POPULATED]],1,0)),"")</f>
        <v/>
      </c>
      <c r="C302" s="94">
        <f>ROW()-ROW(TBL_QUAL_RENTROLL_UNITS[[#Headers],[ROW_ID]])</f>
        <v>293</v>
      </c>
      <c r="D302" s="82"/>
      <c r="E302" s="39"/>
      <c r="F302" s="33"/>
      <c r="G302" s="84" t="str">
        <f>IFERROR(INDEX(TBL_CIPDRFRESI_LOANPOOL[QUAL_MRA_RAC],MATCH(TBL_QUAL_RENTROLL_UNITS[[#This Row],[RENTROLL_LOAN_ID_PROP_ADDR]],TBL_CIPDRFRESI_LOANPOOL[LOAN_ID_PROP_ADDR],0)),"")</f>
        <v/>
      </c>
      <c r="H30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2" s="36" t="b">
        <f>CONCATENATE(TBL_QUAL_RENTROLL_UNITS[[#This Row],[RENTROLL_LOAN_ID_PROP_ADDR]],TBL_QUAL_RENTROLL_UNITS[[#This Row],[RENTROLL_UNIT]],TBL_QUAL_RENTROLL_UNITS[[#This Row],[RENTROLL_AMOUNT]])&lt;&gt;""</f>
        <v>0</v>
      </c>
      <c r="J302" s="36" t="b">
        <f>AND(TBL_QUAL_RENTROLL_UNITS[[#This Row],[RENTROLL_LOAN_ID_PROP_ADDR]]&lt;&gt;"",TBL_QUAL_RENTROLL_UNITS[[#This Row],[RENTROLL_UNIT]]&lt;&gt;"",TBL_QUAL_RENTROLL_UNITS[[#This Row],[RENTROLL_AMOUNT]]&lt;&gt;"")</f>
        <v>0</v>
      </c>
      <c r="K302" s="36">
        <f>SUM(
IF(AND(TBL_QUAL_RENTROLL_UNITS[[#This Row],[RENTROLL_LOAN_ID_PROP_ADDR]]&lt;&gt;"",NOT(ISNUMBER(MATCH(TBL_QUAL_RENTROLL_UNITS[[#This Row],[RENTROLL_LOAN_ID_PROP_ADDR]],RANGE_LOOKUP_CIPDRF_LOANLIST,0)))),1,0)
)</f>
        <v>0</v>
      </c>
    </row>
    <row r="303" spans="2:11" ht="20.100000000000001" customHeight="1" x14ac:dyDescent="0.25">
      <c r="B303" s="25" t="str">
        <f>IF(TBL_QUAL_RENTROLL_UNITS[[#This Row],[RECORD_STARTED]],IF(TBL_QUAL_RENTROLL_UNITS[[#This Row],[ERROR_COUNT]]&gt;0,-1,IF(TBL_QUAL_RENTROLL_UNITS[[#This Row],[REQ_FIELDS_POPULATED]],1,0)),"")</f>
        <v/>
      </c>
      <c r="C303" s="94">
        <f>ROW()-ROW(TBL_QUAL_RENTROLL_UNITS[[#Headers],[ROW_ID]])</f>
        <v>294</v>
      </c>
      <c r="D303" s="82"/>
      <c r="E303" s="39"/>
      <c r="F303" s="33"/>
      <c r="G303" s="84" t="str">
        <f>IFERROR(INDEX(TBL_CIPDRFRESI_LOANPOOL[QUAL_MRA_RAC],MATCH(TBL_QUAL_RENTROLL_UNITS[[#This Row],[RENTROLL_LOAN_ID_PROP_ADDR]],TBL_CIPDRFRESI_LOANPOOL[LOAN_ID_PROP_ADDR],0)),"")</f>
        <v/>
      </c>
      <c r="H30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3" s="36" t="b">
        <f>CONCATENATE(TBL_QUAL_RENTROLL_UNITS[[#This Row],[RENTROLL_LOAN_ID_PROP_ADDR]],TBL_QUAL_RENTROLL_UNITS[[#This Row],[RENTROLL_UNIT]],TBL_QUAL_RENTROLL_UNITS[[#This Row],[RENTROLL_AMOUNT]])&lt;&gt;""</f>
        <v>0</v>
      </c>
      <c r="J303" s="36" t="b">
        <f>AND(TBL_QUAL_RENTROLL_UNITS[[#This Row],[RENTROLL_LOAN_ID_PROP_ADDR]]&lt;&gt;"",TBL_QUAL_RENTROLL_UNITS[[#This Row],[RENTROLL_UNIT]]&lt;&gt;"",TBL_QUAL_RENTROLL_UNITS[[#This Row],[RENTROLL_AMOUNT]]&lt;&gt;"")</f>
        <v>0</v>
      </c>
      <c r="K303" s="36">
        <f>SUM(
IF(AND(TBL_QUAL_RENTROLL_UNITS[[#This Row],[RENTROLL_LOAN_ID_PROP_ADDR]]&lt;&gt;"",NOT(ISNUMBER(MATCH(TBL_QUAL_RENTROLL_UNITS[[#This Row],[RENTROLL_LOAN_ID_PROP_ADDR]],RANGE_LOOKUP_CIPDRF_LOANLIST,0)))),1,0)
)</f>
        <v>0</v>
      </c>
    </row>
    <row r="304" spans="2:11" ht="20.100000000000001" customHeight="1" x14ac:dyDescent="0.25">
      <c r="B304" s="25" t="str">
        <f>IF(TBL_QUAL_RENTROLL_UNITS[[#This Row],[RECORD_STARTED]],IF(TBL_QUAL_RENTROLL_UNITS[[#This Row],[ERROR_COUNT]]&gt;0,-1,IF(TBL_QUAL_RENTROLL_UNITS[[#This Row],[REQ_FIELDS_POPULATED]],1,0)),"")</f>
        <v/>
      </c>
      <c r="C304" s="94">
        <f>ROW()-ROW(TBL_QUAL_RENTROLL_UNITS[[#Headers],[ROW_ID]])</f>
        <v>295</v>
      </c>
      <c r="D304" s="82"/>
      <c r="E304" s="39"/>
      <c r="F304" s="33"/>
      <c r="G304" s="84" t="str">
        <f>IFERROR(INDEX(TBL_CIPDRFRESI_LOANPOOL[QUAL_MRA_RAC],MATCH(TBL_QUAL_RENTROLL_UNITS[[#This Row],[RENTROLL_LOAN_ID_PROP_ADDR]],TBL_CIPDRFRESI_LOANPOOL[LOAN_ID_PROP_ADDR],0)),"")</f>
        <v/>
      </c>
      <c r="H30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4" s="36" t="b">
        <f>CONCATENATE(TBL_QUAL_RENTROLL_UNITS[[#This Row],[RENTROLL_LOAN_ID_PROP_ADDR]],TBL_QUAL_RENTROLL_UNITS[[#This Row],[RENTROLL_UNIT]],TBL_QUAL_RENTROLL_UNITS[[#This Row],[RENTROLL_AMOUNT]])&lt;&gt;""</f>
        <v>0</v>
      </c>
      <c r="J304" s="36" t="b">
        <f>AND(TBL_QUAL_RENTROLL_UNITS[[#This Row],[RENTROLL_LOAN_ID_PROP_ADDR]]&lt;&gt;"",TBL_QUAL_RENTROLL_UNITS[[#This Row],[RENTROLL_UNIT]]&lt;&gt;"",TBL_QUAL_RENTROLL_UNITS[[#This Row],[RENTROLL_AMOUNT]]&lt;&gt;"")</f>
        <v>0</v>
      </c>
      <c r="K304" s="36">
        <f>SUM(
IF(AND(TBL_QUAL_RENTROLL_UNITS[[#This Row],[RENTROLL_LOAN_ID_PROP_ADDR]]&lt;&gt;"",NOT(ISNUMBER(MATCH(TBL_QUAL_RENTROLL_UNITS[[#This Row],[RENTROLL_LOAN_ID_PROP_ADDR]],RANGE_LOOKUP_CIPDRF_LOANLIST,0)))),1,0)
)</f>
        <v>0</v>
      </c>
    </row>
    <row r="305" spans="2:11" ht="20.100000000000001" customHeight="1" x14ac:dyDescent="0.25">
      <c r="B305" s="25" t="str">
        <f>IF(TBL_QUAL_RENTROLL_UNITS[[#This Row],[RECORD_STARTED]],IF(TBL_QUAL_RENTROLL_UNITS[[#This Row],[ERROR_COUNT]]&gt;0,-1,IF(TBL_QUAL_RENTROLL_UNITS[[#This Row],[REQ_FIELDS_POPULATED]],1,0)),"")</f>
        <v/>
      </c>
      <c r="C305" s="94">
        <f>ROW()-ROW(TBL_QUAL_RENTROLL_UNITS[[#Headers],[ROW_ID]])</f>
        <v>296</v>
      </c>
      <c r="D305" s="82"/>
      <c r="E305" s="39"/>
      <c r="F305" s="33"/>
      <c r="G305" s="84" t="str">
        <f>IFERROR(INDEX(TBL_CIPDRFRESI_LOANPOOL[QUAL_MRA_RAC],MATCH(TBL_QUAL_RENTROLL_UNITS[[#This Row],[RENTROLL_LOAN_ID_PROP_ADDR]],TBL_CIPDRFRESI_LOANPOOL[LOAN_ID_PROP_ADDR],0)),"")</f>
        <v/>
      </c>
      <c r="H30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5" s="36" t="b">
        <f>CONCATENATE(TBL_QUAL_RENTROLL_UNITS[[#This Row],[RENTROLL_LOAN_ID_PROP_ADDR]],TBL_QUAL_RENTROLL_UNITS[[#This Row],[RENTROLL_UNIT]],TBL_QUAL_RENTROLL_UNITS[[#This Row],[RENTROLL_AMOUNT]])&lt;&gt;""</f>
        <v>0</v>
      </c>
      <c r="J305" s="36" t="b">
        <f>AND(TBL_QUAL_RENTROLL_UNITS[[#This Row],[RENTROLL_LOAN_ID_PROP_ADDR]]&lt;&gt;"",TBL_QUAL_RENTROLL_UNITS[[#This Row],[RENTROLL_UNIT]]&lt;&gt;"",TBL_QUAL_RENTROLL_UNITS[[#This Row],[RENTROLL_AMOUNT]]&lt;&gt;"")</f>
        <v>0</v>
      </c>
      <c r="K305" s="36">
        <f>SUM(
IF(AND(TBL_QUAL_RENTROLL_UNITS[[#This Row],[RENTROLL_LOAN_ID_PROP_ADDR]]&lt;&gt;"",NOT(ISNUMBER(MATCH(TBL_QUAL_RENTROLL_UNITS[[#This Row],[RENTROLL_LOAN_ID_PROP_ADDR]],RANGE_LOOKUP_CIPDRF_LOANLIST,0)))),1,0)
)</f>
        <v>0</v>
      </c>
    </row>
    <row r="306" spans="2:11" ht="20.100000000000001" customHeight="1" x14ac:dyDescent="0.25">
      <c r="B306" s="25" t="str">
        <f>IF(TBL_QUAL_RENTROLL_UNITS[[#This Row],[RECORD_STARTED]],IF(TBL_QUAL_RENTROLL_UNITS[[#This Row],[ERROR_COUNT]]&gt;0,-1,IF(TBL_QUAL_RENTROLL_UNITS[[#This Row],[REQ_FIELDS_POPULATED]],1,0)),"")</f>
        <v/>
      </c>
      <c r="C306" s="94">
        <f>ROW()-ROW(TBL_QUAL_RENTROLL_UNITS[[#Headers],[ROW_ID]])</f>
        <v>297</v>
      </c>
      <c r="D306" s="82"/>
      <c r="E306" s="39"/>
      <c r="F306" s="33"/>
      <c r="G306" s="84" t="str">
        <f>IFERROR(INDEX(TBL_CIPDRFRESI_LOANPOOL[QUAL_MRA_RAC],MATCH(TBL_QUAL_RENTROLL_UNITS[[#This Row],[RENTROLL_LOAN_ID_PROP_ADDR]],TBL_CIPDRFRESI_LOANPOOL[LOAN_ID_PROP_ADDR],0)),"")</f>
        <v/>
      </c>
      <c r="H30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6" s="36" t="b">
        <f>CONCATENATE(TBL_QUAL_RENTROLL_UNITS[[#This Row],[RENTROLL_LOAN_ID_PROP_ADDR]],TBL_QUAL_RENTROLL_UNITS[[#This Row],[RENTROLL_UNIT]],TBL_QUAL_RENTROLL_UNITS[[#This Row],[RENTROLL_AMOUNT]])&lt;&gt;""</f>
        <v>0</v>
      </c>
      <c r="J306" s="36" t="b">
        <f>AND(TBL_QUAL_RENTROLL_UNITS[[#This Row],[RENTROLL_LOAN_ID_PROP_ADDR]]&lt;&gt;"",TBL_QUAL_RENTROLL_UNITS[[#This Row],[RENTROLL_UNIT]]&lt;&gt;"",TBL_QUAL_RENTROLL_UNITS[[#This Row],[RENTROLL_AMOUNT]]&lt;&gt;"")</f>
        <v>0</v>
      </c>
      <c r="K306" s="36">
        <f>SUM(
IF(AND(TBL_QUAL_RENTROLL_UNITS[[#This Row],[RENTROLL_LOAN_ID_PROP_ADDR]]&lt;&gt;"",NOT(ISNUMBER(MATCH(TBL_QUAL_RENTROLL_UNITS[[#This Row],[RENTROLL_LOAN_ID_PROP_ADDR]],RANGE_LOOKUP_CIPDRF_LOANLIST,0)))),1,0)
)</f>
        <v>0</v>
      </c>
    </row>
    <row r="307" spans="2:11" ht="20.100000000000001" customHeight="1" x14ac:dyDescent="0.25">
      <c r="B307" s="25" t="str">
        <f>IF(TBL_QUAL_RENTROLL_UNITS[[#This Row],[RECORD_STARTED]],IF(TBL_QUAL_RENTROLL_UNITS[[#This Row],[ERROR_COUNT]]&gt;0,-1,IF(TBL_QUAL_RENTROLL_UNITS[[#This Row],[REQ_FIELDS_POPULATED]],1,0)),"")</f>
        <v/>
      </c>
      <c r="C307" s="94">
        <f>ROW()-ROW(TBL_QUAL_RENTROLL_UNITS[[#Headers],[ROW_ID]])</f>
        <v>298</v>
      </c>
      <c r="D307" s="82"/>
      <c r="E307" s="39"/>
      <c r="F307" s="33"/>
      <c r="G307" s="84" t="str">
        <f>IFERROR(INDEX(TBL_CIPDRFRESI_LOANPOOL[QUAL_MRA_RAC],MATCH(TBL_QUAL_RENTROLL_UNITS[[#This Row],[RENTROLL_LOAN_ID_PROP_ADDR]],TBL_CIPDRFRESI_LOANPOOL[LOAN_ID_PROP_ADDR],0)),"")</f>
        <v/>
      </c>
      <c r="H30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7" s="36" t="b">
        <f>CONCATENATE(TBL_QUAL_RENTROLL_UNITS[[#This Row],[RENTROLL_LOAN_ID_PROP_ADDR]],TBL_QUAL_RENTROLL_UNITS[[#This Row],[RENTROLL_UNIT]],TBL_QUAL_RENTROLL_UNITS[[#This Row],[RENTROLL_AMOUNT]])&lt;&gt;""</f>
        <v>0</v>
      </c>
      <c r="J307" s="36" t="b">
        <f>AND(TBL_QUAL_RENTROLL_UNITS[[#This Row],[RENTROLL_LOAN_ID_PROP_ADDR]]&lt;&gt;"",TBL_QUAL_RENTROLL_UNITS[[#This Row],[RENTROLL_UNIT]]&lt;&gt;"",TBL_QUAL_RENTROLL_UNITS[[#This Row],[RENTROLL_AMOUNT]]&lt;&gt;"")</f>
        <v>0</v>
      </c>
      <c r="K307" s="36">
        <f>SUM(
IF(AND(TBL_QUAL_RENTROLL_UNITS[[#This Row],[RENTROLL_LOAN_ID_PROP_ADDR]]&lt;&gt;"",NOT(ISNUMBER(MATCH(TBL_QUAL_RENTROLL_UNITS[[#This Row],[RENTROLL_LOAN_ID_PROP_ADDR]],RANGE_LOOKUP_CIPDRF_LOANLIST,0)))),1,0)
)</f>
        <v>0</v>
      </c>
    </row>
    <row r="308" spans="2:11" ht="20.100000000000001" customHeight="1" x14ac:dyDescent="0.25">
      <c r="B308" s="25" t="str">
        <f>IF(TBL_QUAL_RENTROLL_UNITS[[#This Row],[RECORD_STARTED]],IF(TBL_QUAL_RENTROLL_UNITS[[#This Row],[ERROR_COUNT]]&gt;0,-1,IF(TBL_QUAL_RENTROLL_UNITS[[#This Row],[REQ_FIELDS_POPULATED]],1,0)),"")</f>
        <v/>
      </c>
      <c r="C308" s="94">
        <f>ROW()-ROW(TBL_QUAL_RENTROLL_UNITS[[#Headers],[ROW_ID]])</f>
        <v>299</v>
      </c>
      <c r="D308" s="82"/>
      <c r="E308" s="39"/>
      <c r="F308" s="33"/>
      <c r="G308" s="84" t="str">
        <f>IFERROR(INDEX(TBL_CIPDRFRESI_LOANPOOL[QUAL_MRA_RAC],MATCH(TBL_QUAL_RENTROLL_UNITS[[#This Row],[RENTROLL_LOAN_ID_PROP_ADDR]],TBL_CIPDRFRESI_LOANPOOL[LOAN_ID_PROP_ADDR],0)),"")</f>
        <v/>
      </c>
      <c r="H30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8" s="36" t="b">
        <f>CONCATENATE(TBL_QUAL_RENTROLL_UNITS[[#This Row],[RENTROLL_LOAN_ID_PROP_ADDR]],TBL_QUAL_RENTROLL_UNITS[[#This Row],[RENTROLL_UNIT]],TBL_QUAL_RENTROLL_UNITS[[#This Row],[RENTROLL_AMOUNT]])&lt;&gt;""</f>
        <v>0</v>
      </c>
      <c r="J308" s="36" t="b">
        <f>AND(TBL_QUAL_RENTROLL_UNITS[[#This Row],[RENTROLL_LOAN_ID_PROP_ADDR]]&lt;&gt;"",TBL_QUAL_RENTROLL_UNITS[[#This Row],[RENTROLL_UNIT]]&lt;&gt;"",TBL_QUAL_RENTROLL_UNITS[[#This Row],[RENTROLL_AMOUNT]]&lt;&gt;"")</f>
        <v>0</v>
      </c>
      <c r="K308" s="36">
        <f>SUM(
IF(AND(TBL_QUAL_RENTROLL_UNITS[[#This Row],[RENTROLL_LOAN_ID_PROP_ADDR]]&lt;&gt;"",NOT(ISNUMBER(MATCH(TBL_QUAL_RENTROLL_UNITS[[#This Row],[RENTROLL_LOAN_ID_PROP_ADDR]],RANGE_LOOKUP_CIPDRF_LOANLIST,0)))),1,0)
)</f>
        <v>0</v>
      </c>
    </row>
    <row r="309" spans="2:11" ht="20.100000000000001" customHeight="1" x14ac:dyDescent="0.25">
      <c r="B309" s="25" t="str">
        <f>IF(TBL_QUAL_RENTROLL_UNITS[[#This Row],[RECORD_STARTED]],IF(TBL_QUAL_RENTROLL_UNITS[[#This Row],[ERROR_COUNT]]&gt;0,-1,IF(TBL_QUAL_RENTROLL_UNITS[[#This Row],[REQ_FIELDS_POPULATED]],1,0)),"")</f>
        <v/>
      </c>
      <c r="C309" s="94">
        <f>ROW()-ROW(TBL_QUAL_RENTROLL_UNITS[[#Headers],[ROW_ID]])</f>
        <v>300</v>
      </c>
      <c r="D309" s="82"/>
      <c r="E309" s="39"/>
      <c r="F309" s="33"/>
      <c r="G309" s="84" t="str">
        <f>IFERROR(INDEX(TBL_CIPDRFRESI_LOANPOOL[QUAL_MRA_RAC],MATCH(TBL_QUAL_RENTROLL_UNITS[[#This Row],[RENTROLL_LOAN_ID_PROP_ADDR]],TBL_CIPDRFRESI_LOANPOOL[LOAN_ID_PROP_ADDR],0)),"")</f>
        <v/>
      </c>
      <c r="H30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9" s="36" t="b">
        <f>CONCATENATE(TBL_QUAL_RENTROLL_UNITS[[#This Row],[RENTROLL_LOAN_ID_PROP_ADDR]],TBL_QUAL_RENTROLL_UNITS[[#This Row],[RENTROLL_UNIT]],TBL_QUAL_RENTROLL_UNITS[[#This Row],[RENTROLL_AMOUNT]])&lt;&gt;""</f>
        <v>0</v>
      </c>
      <c r="J309" s="36" t="b">
        <f>AND(TBL_QUAL_RENTROLL_UNITS[[#This Row],[RENTROLL_LOAN_ID_PROP_ADDR]]&lt;&gt;"",TBL_QUAL_RENTROLL_UNITS[[#This Row],[RENTROLL_UNIT]]&lt;&gt;"",TBL_QUAL_RENTROLL_UNITS[[#This Row],[RENTROLL_AMOUNT]]&lt;&gt;"")</f>
        <v>0</v>
      </c>
      <c r="K309" s="36">
        <f>SUM(
IF(AND(TBL_QUAL_RENTROLL_UNITS[[#This Row],[RENTROLL_LOAN_ID_PROP_ADDR]]&lt;&gt;"",NOT(ISNUMBER(MATCH(TBL_QUAL_RENTROLL_UNITS[[#This Row],[RENTROLL_LOAN_ID_PROP_ADDR]],RANGE_LOOKUP_CIPDRF_LOANLIST,0)))),1,0)
)</f>
        <v>0</v>
      </c>
    </row>
    <row r="310" spans="2:11" ht="20.100000000000001" customHeight="1" x14ac:dyDescent="0.25">
      <c r="B310" s="25" t="str">
        <f>IF(TBL_QUAL_RENTROLL_UNITS[[#This Row],[RECORD_STARTED]],IF(TBL_QUAL_RENTROLL_UNITS[[#This Row],[ERROR_COUNT]]&gt;0,-1,IF(TBL_QUAL_RENTROLL_UNITS[[#This Row],[REQ_FIELDS_POPULATED]],1,0)),"")</f>
        <v/>
      </c>
      <c r="C310" s="94">
        <f>ROW()-ROW(TBL_QUAL_RENTROLL_UNITS[[#Headers],[ROW_ID]])</f>
        <v>301</v>
      </c>
      <c r="D310" s="82"/>
      <c r="E310" s="39"/>
      <c r="F310" s="33"/>
      <c r="G310" s="84" t="str">
        <f>IFERROR(INDEX(TBL_CIPDRFRESI_LOANPOOL[QUAL_MRA_RAC],MATCH(TBL_QUAL_RENTROLL_UNITS[[#This Row],[RENTROLL_LOAN_ID_PROP_ADDR]],TBL_CIPDRFRESI_LOANPOOL[LOAN_ID_PROP_ADDR],0)),"")</f>
        <v/>
      </c>
      <c r="H3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0" s="36" t="b">
        <f>CONCATENATE(TBL_QUAL_RENTROLL_UNITS[[#This Row],[RENTROLL_LOAN_ID_PROP_ADDR]],TBL_QUAL_RENTROLL_UNITS[[#This Row],[RENTROLL_UNIT]],TBL_QUAL_RENTROLL_UNITS[[#This Row],[RENTROLL_AMOUNT]])&lt;&gt;""</f>
        <v>0</v>
      </c>
      <c r="J310" s="36" t="b">
        <f>AND(TBL_QUAL_RENTROLL_UNITS[[#This Row],[RENTROLL_LOAN_ID_PROP_ADDR]]&lt;&gt;"",TBL_QUAL_RENTROLL_UNITS[[#This Row],[RENTROLL_UNIT]]&lt;&gt;"",TBL_QUAL_RENTROLL_UNITS[[#This Row],[RENTROLL_AMOUNT]]&lt;&gt;"")</f>
        <v>0</v>
      </c>
      <c r="K310" s="36">
        <f>SUM(
IF(AND(TBL_QUAL_RENTROLL_UNITS[[#This Row],[RENTROLL_LOAN_ID_PROP_ADDR]]&lt;&gt;"",NOT(ISNUMBER(MATCH(TBL_QUAL_RENTROLL_UNITS[[#This Row],[RENTROLL_LOAN_ID_PROP_ADDR]],RANGE_LOOKUP_CIPDRF_LOANLIST,0)))),1,0)
)</f>
        <v>0</v>
      </c>
    </row>
    <row r="311" spans="2:11" ht="20.100000000000001" customHeight="1" x14ac:dyDescent="0.25">
      <c r="B311" s="25" t="str">
        <f>IF(TBL_QUAL_RENTROLL_UNITS[[#This Row],[RECORD_STARTED]],IF(TBL_QUAL_RENTROLL_UNITS[[#This Row],[ERROR_COUNT]]&gt;0,-1,IF(TBL_QUAL_RENTROLL_UNITS[[#This Row],[REQ_FIELDS_POPULATED]],1,0)),"")</f>
        <v/>
      </c>
      <c r="C311" s="94">
        <f>ROW()-ROW(TBL_QUAL_RENTROLL_UNITS[[#Headers],[ROW_ID]])</f>
        <v>302</v>
      </c>
      <c r="D311" s="82"/>
      <c r="E311" s="39"/>
      <c r="F311" s="33"/>
      <c r="G311" s="84" t="str">
        <f>IFERROR(INDEX(TBL_CIPDRFRESI_LOANPOOL[QUAL_MRA_RAC],MATCH(TBL_QUAL_RENTROLL_UNITS[[#This Row],[RENTROLL_LOAN_ID_PROP_ADDR]],TBL_CIPDRFRESI_LOANPOOL[LOAN_ID_PROP_ADDR],0)),"")</f>
        <v/>
      </c>
      <c r="H3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1" s="36" t="b">
        <f>CONCATENATE(TBL_QUAL_RENTROLL_UNITS[[#This Row],[RENTROLL_LOAN_ID_PROP_ADDR]],TBL_QUAL_RENTROLL_UNITS[[#This Row],[RENTROLL_UNIT]],TBL_QUAL_RENTROLL_UNITS[[#This Row],[RENTROLL_AMOUNT]])&lt;&gt;""</f>
        <v>0</v>
      </c>
      <c r="J311" s="36" t="b">
        <f>AND(TBL_QUAL_RENTROLL_UNITS[[#This Row],[RENTROLL_LOAN_ID_PROP_ADDR]]&lt;&gt;"",TBL_QUAL_RENTROLL_UNITS[[#This Row],[RENTROLL_UNIT]]&lt;&gt;"",TBL_QUAL_RENTROLL_UNITS[[#This Row],[RENTROLL_AMOUNT]]&lt;&gt;"")</f>
        <v>0</v>
      </c>
      <c r="K311" s="36">
        <f>SUM(
IF(AND(TBL_QUAL_RENTROLL_UNITS[[#This Row],[RENTROLL_LOAN_ID_PROP_ADDR]]&lt;&gt;"",NOT(ISNUMBER(MATCH(TBL_QUAL_RENTROLL_UNITS[[#This Row],[RENTROLL_LOAN_ID_PROP_ADDR]],RANGE_LOOKUP_CIPDRF_LOANLIST,0)))),1,0)
)</f>
        <v>0</v>
      </c>
    </row>
    <row r="312" spans="2:11" ht="20.100000000000001" customHeight="1" x14ac:dyDescent="0.25">
      <c r="B312" s="25" t="str">
        <f>IF(TBL_QUAL_RENTROLL_UNITS[[#This Row],[RECORD_STARTED]],IF(TBL_QUAL_RENTROLL_UNITS[[#This Row],[ERROR_COUNT]]&gt;0,-1,IF(TBL_QUAL_RENTROLL_UNITS[[#This Row],[REQ_FIELDS_POPULATED]],1,0)),"")</f>
        <v/>
      </c>
      <c r="C312" s="94">
        <f>ROW()-ROW(TBL_QUAL_RENTROLL_UNITS[[#Headers],[ROW_ID]])</f>
        <v>303</v>
      </c>
      <c r="D312" s="82"/>
      <c r="E312" s="39"/>
      <c r="F312" s="33"/>
      <c r="G312" s="84" t="str">
        <f>IFERROR(INDEX(TBL_CIPDRFRESI_LOANPOOL[QUAL_MRA_RAC],MATCH(TBL_QUAL_RENTROLL_UNITS[[#This Row],[RENTROLL_LOAN_ID_PROP_ADDR]],TBL_CIPDRFRESI_LOANPOOL[LOAN_ID_PROP_ADDR],0)),"")</f>
        <v/>
      </c>
      <c r="H3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2" s="36" t="b">
        <f>CONCATENATE(TBL_QUAL_RENTROLL_UNITS[[#This Row],[RENTROLL_LOAN_ID_PROP_ADDR]],TBL_QUAL_RENTROLL_UNITS[[#This Row],[RENTROLL_UNIT]],TBL_QUAL_RENTROLL_UNITS[[#This Row],[RENTROLL_AMOUNT]])&lt;&gt;""</f>
        <v>0</v>
      </c>
      <c r="J312" s="36" t="b">
        <f>AND(TBL_QUAL_RENTROLL_UNITS[[#This Row],[RENTROLL_LOAN_ID_PROP_ADDR]]&lt;&gt;"",TBL_QUAL_RENTROLL_UNITS[[#This Row],[RENTROLL_UNIT]]&lt;&gt;"",TBL_QUAL_RENTROLL_UNITS[[#This Row],[RENTROLL_AMOUNT]]&lt;&gt;"")</f>
        <v>0</v>
      </c>
      <c r="K312" s="36">
        <f>SUM(
IF(AND(TBL_QUAL_RENTROLL_UNITS[[#This Row],[RENTROLL_LOAN_ID_PROP_ADDR]]&lt;&gt;"",NOT(ISNUMBER(MATCH(TBL_QUAL_RENTROLL_UNITS[[#This Row],[RENTROLL_LOAN_ID_PROP_ADDR]],RANGE_LOOKUP_CIPDRF_LOANLIST,0)))),1,0)
)</f>
        <v>0</v>
      </c>
    </row>
    <row r="313" spans="2:11" ht="20.100000000000001" customHeight="1" x14ac:dyDescent="0.25">
      <c r="B313" s="25" t="str">
        <f>IF(TBL_QUAL_RENTROLL_UNITS[[#This Row],[RECORD_STARTED]],IF(TBL_QUAL_RENTROLL_UNITS[[#This Row],[ERROR_COUNT]]&gt;0,-1,IF(TBL_QUAL_RENTROLL_UNITS[[#This Row],[REQ_FIELDS_POPULATED]],1,0)),"")</f>
        <v/>
      </c>
      <c r="C313" s="94">
        <f>ROW()-ROW(TBL_QUAL_RENTROLL_UNITS[[#Headers],[ROW_ID]])</f>
        <v>304</v>
      </c>
      <c r="D313" s="82"/>
      <c r="E313" s="39"/>
      <c r="F313" s="33"/>
      <c r="G313" s="84" t="str">
        <f>IFERROR(INDEX(TBL_CIPDRFRESI_LOANPOOL[QUAL_MRA_RAC],MATCH(TBL_QUAL_RENTROLL_UNITS[[#This Row],[RENTROLL_LOAN_ID_PROP_ADDR]],TBL_CIPDRFRESI_LOANPOOL[LOAN_ID_PROP_ADDR],0)),"")</f>
        <v/>
      </c>
      <c r="H3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3" s="36" t="b">
        <f>CONCATENATE(TBL_QUAL_RENTROLL_UNITS[[#This Row],[RENTROLL_LOAN_ID_PROP_ADDR]],TBL_QUAL_RENTROLL_UNITS[[#This Row],[RENTROLL_UNIT]],TBL_QUAL_RENTROLL_UNITS[[#This Row],[RENTROLL_AMOUNT]])&lt;&gt;""</f>
        <v>0</v>
      </c>
      <c r="J313" s="36" t="b">
        <f>AND(TBL_QUAL_RENTROLL_UNITS[[#This Row],[RENTROLL_LOAN_ID_PROP_ADDR]]&lt;&gt;"",TBL_QUAL_RENTROLL_UNITS[[#This Row],[RENTROLL_UNIT]]&lt;&gt;"",TBL_QUAL_RENTROLL_UNITS[[#This Row],[RENTROLL_AMOUNT]]&lt;&gt;"")</f>
        <v>0</v>
      </c>
      <c r="K313" s="36">
        <f>SUM(
IF(AND(TBL_QUAL_RENTROLL_UNITS[[#This Row],[RENTROLL_LOAN_ID_PROP_ADDR]]&lt;&gt;"",NOT(ISNUMBER(MATCH(TBL_QUAL_RENTROLL_UNITS[[#This Row],[RENTROLL_LOAN_ID_PROP_ADDR]],RANGE_LOOKUP_CIPDRF_LOANLIST,0)))),1,0)
)</f>
        <v>0</v>
      </c>
    </row>
    <row r="314" spans="2:11" ht="20.100000000000001" customHeight="1" x14ac:dyDescent="0.25">
      <c r="B314" s="25" t="str">
        <f>IF(TBL_QUAL_RENTROLL_UNITS[[#This Row],[RECORD_STARTED]],IF(TBL_QUAL_RENTROLL_UNITS[[#This Row],[ERROR_COUNT]]&gt;0,-1,IF(TBL_QUAL_RENTROLL_UNITS[[#This Row],[REQ_FIELDS_POPULATED]],1,0)),"")</f>
        <v/>
      </c>
      <c r="C314" s="94">
        <f>ROW()-ROW(TBL_QUAL_RENTROLL_UNITS[[#Headers],[ROW_ID]])</f>
        <v>305</v>
      </c>
      <c r="D314" s="82"/>
      <c r="E314" s="39"/>
      <c r="F314" s="33"/>
      <c r="G314" s="84" t="str">
        <f>IFERROR(INDEX(TBL_CIPDRFRESI_LOANPOOL[QUAL_MRA_RAC],MATCH(TBL_QUAL_RENTROLL_UNITS[[#This Row],[RENTROLL_LOAN_ID_PROP_ADDR]],TBL_CIPDRFRESI_LOANPOOL[LOAN_ID_PROP_ADDR],0)),"")</f>
        <v/>
      </c>
      <c r="H3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4" s="36" t="b">
        <f>CONCATENATE(TBL_QUAL_RENTROLL_UNITS[[#This Row],[RENTROLL_LOAN_ID_PROP_ADDR]],TBL_QUAL_RENTROLL_UNITS[[#This Row],[RENTROLL_UNIT]],TBL_QUAL_RENTROLL_UNITS[[#This Row],[RENTROLL_AMOUNT]])&lt;&gt;""</f>
        <v>0</v>
      </c>
      <c r="J314" s="36" t="b">
        <f>AND(TBL_QUAL_RENTROLL_UNITS[[#This Row],[RENTROLL_LOAN_ID_PROP_ADDR]]&lt;&gt;"",TBL_QUAL_RENTROLL_UNITS[[#This Row],[RENTROLL_UNIT]]&lt;&gt;"",TBL_QUAL_RENTROLL_UNITS[[#This Row],[RENTROLL_AMOUNT]]&lt;&gt;"")</f>
        <v>0</v>
      </c>
      <c r="K314" s="36">
        <f>SUM(
IF(AND(TBL_QUAL_RENTROLL_UNITS[[#This Row],[RENTROLL_LOAN_ID_PROP_ADDR]]&lt;&gt;"",NOT(ISNUMBER(MATCH(TBL_QUAL_RENTROLL_UNITS[[#This Row],[RENTROLL_LOAN_ID_PROP_ADDR]],RANGE_LOOKUP_CIPDRF_LOANLIST,0)))),1,0)
)</f>
        <v>0</v>
      </c>
    </row>
    <row r="315" spans="2:11" ht="20.100000000000001" customHeight="1" x14ac:dyDescent="0.25">
      <c r="B315" s="25" t="str">
        <f>IF(TBL_QUAL_RENTROLL_UNITS[[#This Row],[RECORD_STARTED]],IF(TBL_QUAL_RENTROLL_UNITS[[#This Row],[ERROR_COUNT]]&gt;0,-1,IF(TBL_QUAL_RENTROLL_UNITS[[#This Row],[REQ_FIELDS_POPULATED]],1,0)),"")</f>
        <v/>
      </c>
      <c r="C315" s="94">
        <f>ROW()-ROW(TBL_QUAL_RENTROLL_UNITS[[#Headers],[ROW_ID]])</f>
        <v>306</v>
      </c>
      <c r="D315" s="82"/>
      <c r="E315" s="39"/>
      <c r="F315" s="33"/>
      <c r="G315" s="84" t="str">
        <f>IFERROR(INDEX(TBL_CIPDRFRESI_LOANPOOL[QUAL_MRA_RAC],MATCH(TBL_QUAL_RENTROLL_UNITS[[#This Row],[RENTROLL_LOAN_ID_PROP_ADDR]],TBL_CIPDRFRESI_LOANPOOL[LOAN_ID_PROP_ADDR],0)),"")</f>
        <v/>
      </c>
      <c r="H3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5" s="36" t="b">
        <f>CONCATENATE(TBL_QUAL_RENTROLL_UNITS[[#This Row],[RENTROLL_LOAN_ID_PROP_ADDR]],TBL_QUAL_RENTROLL_UNITS[[#This Row],[RENTROLL_UNIT]],TBL_QUAL_RENTROLL_UNITS[[#This Row],[RENTROLL_AMOUNT]])&lt;&gt;""</f>
        <v>0</v>
      </c>
      <c r="J315" s="36" t="b">
        <f>AND(TBL_QUAL_RENTROLL_UNITS[[#This Row],[RENTROLL_LOAN_ID_PROP_ADDR]]&lt;&gt;"",TBL_QUAL_RENTROLL_UNITS[[#This Row],[RENTROLL_UNIT]]&lt;&gt;"",TBL_QUAL_RENTROLL_UNITS[[#This Row],[RENTROLL_AMOUNT]]&lt;&gt;"")</f>
        <v>0</v>
      </c>
      <c r="K315" s="36">
        <f>SUM(
IF(AND(TBL_QUAL_RENTROLL_UNITS[[#This Row],[RENTROLL_LOAN_ID_PROP_ADDR]]&lt;&gt;"",NOT(ISNUMBER(MATCH(TBL_QUAL_RENTROLL_UNITS[[#This Row],[RENTROLL_LOAN_ID_PROP_ADDR]],RANGE_LOOKUP_CIPDRF_LOANLIST,0)))),1,0)
)</f>
        <v>0</v>
      </c>
    </row>
    <row r="316" spans="2:11" ht="20.100000000000001" customHeight="1" x14ac:dyDescent="0.25">
      <c r="B316" s="25" t="str">
        <f>IF(TBL_QUAL_RENTROLL_UNITS[[#This Row],[RECORD_STARTED]],IF(TBL_QUAL_RENTROLL_UNITS[[#This Row],[ERROR_COUNT]]&gt;0,-1,IF(TBL_QUAL_RENTROLL_UNITS[[#This Row],[REQ_FIELDS_POPULATED]],1,0)),"")</f>
        <v/>
      </c>
      <c r="C316" s="94">
        <f>ROW()-ROW(TBL_QUAL_RENTROLL_UNITS[[#Headers],[ROW_ID]])</f>
        <v>307</v>
      </c>
      <c r="D316" s="82"/>
      <c r="E316" s="39"/>
      <c r="F316" s="33"/>
      <c r="G316" s="84" t="str">
        <f>IFERROR(INDEX(TBL_CIPDRFRESI_LOANPOOL[QUAL_MRA_RAC],MATCH(TBL_QUAL_RENTROLL_UNITS[[#This Row],[RENTROLL_LOAN_ID_PROP_ADDR]],TBL_CIPDRFRESI_LOANPOOL[LOAN_ID_PROP_ADDR],0)),"")</f>
        <v/>
      </c>
      <c r="H3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6" s="36" t="b">
        <f>CONCATENATE(TBL_QUAL_RENTROLL_UNITS[[#This Row],[RENTROLL_LOAN_ID_PROP_ADDR]],TBL_QUAL_RENTROLL_UNITS[[#This Row],[RENTROLL_UNIT]],TBL_QUAL_RENTROLL_UNITS[[#This Row],[RENTROLL_AMOUNT]])&lt;&gt;""</f>
        <v>0</v>
      </c>
      <c r="J316" s="36" t="b">
        <f>AND(TBL_QUAL_RENTROLL_UNITS[[#This Row],[RENTROLL_LOAN_ID_PROP_ADDR]]&lt;&gt;"",TBL_QUAL_RENTROLL_UNITS[[#This Row],[RENTROLL_UNIT]]&lt;&gt;"",TBL_QUAL_RENTROLL_UNITS[[#This Row],[RENTROLL_AMOUNT]]&lt;&gt;"")</f>
        <v>0</v>
      </c>
      <c r="K316" s="36">
        <f>SUM(
IF(AND(TBL_QUAL_RENTROLL_UNITS[[#This Row],[RENTROLL_LOAN_ID_PROP_ADDR]]&lt;&gt;"",NOT(ISNUMBER(MATCH(TBL_QUAL_RENTROLL_UNITS[[#This Row],[RENTROLL_LOAN_ID_PROP_ADDR]],RANGE_LOOKUP_CIPDRF_LOANLIST,0)))),1,0)
)</f>
        <v>0</v>
      </c>
    </row>
    <row r="317" spans="2:11" ht="20.100000000000001" customHeight="1" x14ac:dyDescent="0.25">
      <c r="B317" s="25" t="str">
        <f>IF(TBL_QUAL_RENTROLL_UNITS[[#This Row],[RECORD_STARTED]],IF(TBL_QUAL_RENTROLL_UNITS[[#This Row],[ERROR_COUNT]]&gt;0,-1,IF(TBL_QUAL_RENTROLL_UNITS[[#This Row],[REQ_FIELDS_POPULATED]],1,0)),"")</f>
        <v/>
      </c>
      <c r="C317" s="94">
        <f>ROW()-ROW(TBL_QUAL_RENTROLL_UNITS[[#Headers],[ROW_ID]])</f>
        <v>308</v>
      </c>
      <c r="D317" s="82"/>
      <c r="E317" s="39"/>
      <c r="F317" s="33"/>
      <c r="G317" s="84" t="str">
        <f>IFERROR(INDEX(TBL_CIPDRFRESI_LOANPOOL[QUAL_MRA_RAC],MATCH(TBL_QUAL_RENTROLL_UNITS[[#This Row],[RENTROLL_LOAN_ID_PROP_ADDR]],TBL_CIPDRFRESI_LOANPOOL[LOAN_ID_PROP_ADDR],0)),"")</f>
        <v/>
      </c>
      <c r="H3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7" s="36" t="b">
        <f>CONCATENATE(TBL_QUAL_RENTROLL_UNITS[[#This Row],[RENTROLL_LOAN_ID_PROP_ADDR]],TBL_QUAL_RENTROLL_UNITS[[#This Row],[RENTROLL_UNIT]],TBL_QUAL_RENTROLL_UNITS[[#This Row],[RENTROLL_AMOUNT]])&lt;&gt;""</f>
        <v>0</v>
      </c>
      <c r="J317" s="36" t="b">
        <f>AND(TBL_QUAL_RENTROLL_UNITS[[#This Row],[RENTROLL_LOAN_ID_PROP_ADDR]]&lt;&gt;"",TBL_QUAL_RENTROLL_UNITS[[#This Row],[RENTROLL_UNIT]]&lt;&gt;"",TBL_QUAL_RENTROLL_UNITS[[#This Row],[RENTROLL_AMOUNT]]&lt;&gt;"")</f>
        <v>0</v>
      </c>
      <c r="K317" s="36">
        <f>SUM(
IF(AND(TBL_QUAL_RENTROLL_UNITS[[#This Row],[RENTROLL_LOAN_ID_PROP_ADDR]]&lt;&gt;"",NOT(ISNUMBER(MATCH(TBL_QUAL_RENTROLL_UNITS[[#This Row],[RENTROLL_LOAN_ID_PROP_ADDR]],RANGE_LOOKUP_CIPDRF_LOANLIST,0)))),1,0)
)</f>
        <v>0</v>
      </c>
    </row>
    <row r="318" spans="2:11" ht="20.100000000000001" customHeight="1" x14ac:dyDescent="0.25">
      <c r="B318" s="25" t="str">
        <f>IF(TBL_QUAL_RENTROLL_UNITS[[#This Row],[RECORD_STARTED]],IF(TBL_QUAL_RENTROLL_UNITS[[#This Row],[ERROR_COUNT]]&gt;0,-1,IF(TBL_QUAL_RENTROLL_UNITS[[#This Row],[REQ_FIELDS_POPULATED]],1,0)),"")</f>
        <v/>
      </c>
      <c r="C318" s="94">
        <f>ROW()-ROW(TBL_QUAL_RENTROLL_UNITS[[#Headers],[ROW_ID]])</f>
        <v>309</v>
      </c>
      <c r="D318" s="82"/>
      <c r="E318" s="39"/>
      <c r="F318" s="33"/>
      <c r="G318" s="84" t="str">
        <f>IFERROR(INDEX(TBL_CIPDRFRESI_LOANPOOL[QUAL_MRA_RAC],MATCH(TBL_QUAL_RENTROLL_UNITS[[#This Row],[RENTROLL_LOAN_ID_PROP_ADDR]],TBL_CIPDRFRESI_LOANPOOL[LOAN_ID_PROP_ADDR],0)),"")</f>
        <v/>
      </c>
      <c r="H3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8" s="36" t="b">
        <f>CONCATENATE(TBL_QUAL_RENTROLL_UNITS[[#This Row],[RENTROLL_LOAN_ID_PROP_ADDR]],TBL_QUAL_RENTROLL_UNITS[[#This Row],[RENTROLL_UNIT]],TBL_QUAL_RENTROLL_UNITS[[#This Row],[RENTROLL_AMOUNT]])&lt;&gt;""</f>
        <v>0</v>
      </c>
      <c r="J318" s="36" t="b">
        <f>AND(TBL_QUAL_RENTROLL_UNITS[[#This Row],[RENTROLL_LOAN_ID_PROP_ADDR]]&lt;&gt;"",TBL_QUAL_RENTROLL_UNITS[[#This Row],[RENTROLL_UNIT]]&lt;&gt;"",TBL_QUAL_RENTROLL_UNITS[[#This Row],[RENTROLL_AMOUNT]]&lt;&gt;"")</f>
        <v>0</v>
      </c>
      <c r="K318" s="36">
        <f>SUM(
IF(AND(TBL_QUAL_RENTROLL_UNITS[[#This Row],[RENTROLL_LOAN_ID_PROP_ADDR]]&lt;&gt;"",NOT(ISNUMBER(MATCH(TBL_QUAL_RENTROLL_UNITS[[#This Row],[RENTROLL_LOAN_ID_PROP_ADDR]],RANGE_LOOKUP_CIPDRF_LOANLIST,0)))),1,0)
)</f>
        <v>0</v>
      </c>
    </row>
    <row r="319" spans="2:11" ht="20.100000000000001" customHeight="1" x14ac:dyDescent="0.25">
      <c r="B319" s="25" t="str">
        <f>IF(TBL_QUAL_RENTROLL_UNITS[[#This Row],[RECORD_STARTED]],IF(TBL_QUAL_RENTROLL_UNITS[[#This Row],[ERROR_COUNT]]&gt;0,-1,IF(TBL_QUAL_RENTROLL_UNITS[[#This Row],[REQ_FIELDS_POPULATED]],1,0)),"")</f>
        <v/>
      </c>
      <c r="C319" s="94">
        <f>ROW()-ROW(TBL_QUAL_RENTROLL_UNITS[[#Headers],[ROW_ID]])</f>
        <v>310</v>
      </c>
      <c r="D319" s="82"/>
      <c r="E319" s="39"/>
      <c r="F319" s="33"/>
      <c r="G319" s="84" t="str">
        <f>IFERROR(INDEX(TBL_CIPDRFRESI_LOANPOOL[QUAL_MRA_RAC],MATCH(TBL_QUAL_RENTROLL_UNITS[[#This Row],[RENTROLL_LOAN_ID_PROP_ADDR]],TBL_CIPDRFRESI_LOANPOOL[LOAN_ID_PROP_ADDR],0)),"")</f>
        <v/>
      </c>
      <c r="H3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9" s="36" t="b">
        <f>CONCATENATE(TBL_QUAL_RENTROLL_UNITS[[#This Row],[RENTROLL_LOAN_ID_PROP_ADDR]],TBL_QUAL_RENTROLL_UNITS[[#This Row],[RENTROLL_UNIT]],TBL_QUAL_RENTROLL_UNITS[[#This Row],[RENTROLL_AMOUNT]])&lt;&gt;""</f>
        <v>0</v>
      </c>
      <c r="J319" s="36" t="b">
        <f>AND(TBL_QUAL_RENTROLL_UNITS[[#This Row],[RENTROLL_LOAN_ID_PROP_ADDR]]&lt;&gt;"",TBL_QUAL_RENTROLL_UNITS[[#This Row],[RENTROLL_UNIT]]&lt;&gt;"",TBL_QUAL_RENTROLL_UNITS[[#This Row],[RENTROLL_AMOUNT]]&lt;&gt;"")</f>
        <v>0</v>
      </c>
      <c r="K319" s="36">
        <f>SUM(
IF(AND(TBL_QUAL_RENTROLL_UNITS[[#This Row],[RENTROLL_LOAN_ID_PROP_ADDR]]&lt;&gt;"",NOT(ISNUMBER(MATCH(TBL_QUAL_RENTROLL_UNITS[[#This Row],[RENTROLL_LOAN_ID_PROP_ADDR]],RANGE_LOOKUP_CIPDRF_LOANLIST,0)))),1,0)
)</f>
        <v>0</v>
      </c>
    </row>
    <row r="320" spans="2:11" ht="20.100000000000001" customHeight="1" x14ac:dyDescent="0.25">
      <c r="B320" s="25" t="str">
        <f>IF(TBL_QUAL_RENTROLL_UNITS[[#This Row],[RECORD_STARTED]],IF(TBL_QUAL_RENTROLL_UNITS[[#This Row],[ERROR_COUNT]]&gt;0,-1,IF(TBL_QUAL_RENTROLL_UNITS[[#This Row],[REQ_FIELDS_POPULATED]],1,0)),"")</f>
        <v/>
      </c>
      <c r="C320" s="94">
        <f>ROW()-ROW(TBL_QUAL_RENTROLL_UNITS[[#Headers],[ROW_ID]])</f>
        <v>311</v>
      </c>
      <c r="D320" s="82"/>
      <c r="E320" s="39"/>
      <c r="F320" s="33"/>
      <c r="G320" s="84" t="str">
        <f>IFERROR(INDEX(TBL_CIPDRFRESI_LOANPOOL[QUAL_MRA_RAC],MATCH(TBL_QUAL_RENTROLL_UNITS[[#This Row],[RENTROLL_LOAN_ID_PROP_ADDR]],TBL_CIPDRFRESI_LOANPOOL[LOAN_ID_PROP_ADDR],0)),"")</f>
        <v/>
      </c>
      <c r="H3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0" s="36" t="b">
        <f>CONCATENATE(TBL_QUAL_RENTROLL_UNITS[[#This Row],[RENTROLL_LOAN_ID_PROP_ADDR]],TBL_QUAL_RENTROLL_UNITS[[#This Row],[RENTROLL_UNIT]],TBL_QUAL_RENTROLL_UNITS[[#This Row],[RENTROLL_AMOUNT]])&lt;&gt;""</f>
        <v>0</v>
      </c>
      <c r="J320" s="36" t="b">
        <f>AND(TBL_QUAL_RENTROLL_UNITS[[#This Row],[RENTROLL_LOAN_ID_PROP_ADDR]]&lt;&gt;"",TBL_QUAL_RENTROLL_UNITS[[#This Row],[RENTROLL_UNIT]]&lt;&gt;"",TBL_QUAL_RENTROLL_UNITS[[#This Row],[RENTROLL_AMOUNT]]&lt;&gt;"")</f>
        <v>0</v>
      </c>
      <c r="K320" s="36">
        <f>SUM(
IF(AND(TBL_QUAL_RENTROLL_UNITS[[#This Row],[RENTROLL_LOAN_ID_PROP_ADDR]]&lt;&gt;"",NOT(ISNUMBER(MATCH(TBL_QUAL_RENTROLL_UNITS[[#This Row],[RENTROLL_LOAN_ID_PROP_ADDR]],RANGE_LOOKUP_CIPDRF_LOANLIST,0)))),1,0)
)</f>
        <v>0</v>
      </c>
    </row>
    <row r="321" spans="2:11" ht="20.100000000000001" customHeight="1" x14ac:dyDescent="0.25">
      <c r="B321" s="25" t="str">
        <f>IF(TBL_QUAL_RENTROLL_UNITS[[#This Row],[RECORD_STARTED]],IF(TBL_QUAL_RENTROLL_UNITS[[#This Row],[ERROR_COUNT]]&gt;0,-1,IF(TBL_QUAL_RENTROLL_UNITS[[#This Row],[REQ_FIELDS_POPULATED]],1,0)),"")</f>
        <v/>
      </c>
      <c r="C321" s="94">
        <f>ROW()-ROW(TBL_QUAL_RENTROLL_UNITS[[#Headers],[ROW_ID]])</f>
        <v>312</v>
      </c>
      <c r="D321" s="82"/>
      <c r="E321" s="39"/>
      <c r="F321" s="33"/>
      <c r="G321" s="84" t="str">
        <f>IFERROR(INDEX(TBL_CIPDRFRESI_LOANPOOL[QUAL_MRA_RAC],MATCH(TBL_QUAL_RENTROLL_UNITS[[#This Row],[RENTROLL_LOAN_ID_PROP_ADDR]],TBL_CIPDRFRESI_LOANPOOL[LOAN_ID_PROP_ADDR],0)),"")</f>
        <v/>
      </c>
      <c r="H3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1" s="36" t="b">
        <f>CONCATENATE(TBL_QUAL_RENTROLL_UNITS[[#This Row],[RENTROLL_LOAN_ID_PROP_ADDR]],TBL_QUAL_RENTROLL_UNITS[[#This Row],[RENTROLL_UNIT]],TBL_QUAL_RENTROLL_UNITS[[#This Row],[RENTROLL_AMOUNT]])&lt;&gt;""</f>
        <v>0</v>
      </c>
      <c r="J321" s="36" t="b">
        <f>AND(TBL_QUAL_RENTROLL_UNITS[[#This Row],[RENTROLL_LOAN_ID_PROP_ADDR]]&lt;&gt;"",TBL_QUAL_RENTROLL_UNITS[[#This Row],[RENTROLL_UNIT]]&lt;&gt;"",TBL_QUAL_RENTROLL_UNITS[[#This Row],[RENTROLL_AMOUNT]]&lt;&gt;"")</f>
        <v>0</v>
      </c>
      <c r="K321" s="36">
        <f>SUM(
IF(AND(TBL_QUAL_RENTROLL_UNITS[[#This Row],[RENTROLL_LOAN_ID_PROP_ADDR]]&lt;&gt;"",NOT(ISNUMBER(MATCH(TBL_QUAL_RENTROLL_UNITS[[#This Row],[RENTROLL_LOAN_ID_PROP_ADDR]],RANGE_LOOKUP_CIPDRF_LOANLIST,0)))),1,0)
)</f>
        <v>0</v>
      </c>
    </row>
    <row r="322" spans="2:11" ht="20.100000000000001" customHeight="1" x14ac:dyDescent="0.25">
      <c r="B322" s="25" t="str">
        <f>IF(TBL_QUAL_RENTROLL_UNITS[[#This Row],[RECORD_STARTED]],IF(TBL_QUAL_RENTROLL_UNITS[[#This Row],[ERROR_COUNT]]&gt;0,-1,IF(TBL_QUAL_RENTROLL_UNITS[[#This Row],[REQ_FIELDS_POPULATED]],1,0)),"")</f>
        <v/>
      </c>
      <c r="C322" s="94">
        <f>ROW()-ROW(TBL_QUAL_RENTROLL_UNITS[[#Headers],[ROW_ID]])</f>
        <v>313</v>
      </c>
      <c r="D322" s="82"/>
      <c r="E322" s="39"/>
      <c r="F322" s="33"/>
      <c r="G322" s="84" t="str">
        <f>IFERROR(INDEX(TBL_CIPDRFRESI_LOANPOOL[QUAL_MRA_RAC],MATCH(TBL_QUAL_RENTROLL_UNITS[[#This Row],[RENTROLL_LOAN_ID_PROP_ADDR]],TBL_CIPDRFRESI_LOANPOOL[LOAN_ID_PROP_ADDR],0)),"")</f>
        <v/>
      </c>
      <c r="H3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2" s="36" t="b">
        <f>CONCATENATE(TBL_QUAL_RENTROLL_UNITS[[#This Row],[RENTROLL_LOAN_ID_PROP_ADDR]],TBL_QUAL_RENTROLL_UNITS[[#This Row],[RENTROLL_UNIT]],TBL_QUAL_RENTROLL_UNITS[[#This Row],[RENTROLL_AMOUNT]])&lt;&gt;""</f>
        <v>0</v>
      </c>
      <c r="J322" s="36" t="b">
        <f>AND(TBL_QUAL_RENTROLL_UNITS[[#This Row],[RENTROLL_LOAN_ID_PROP_ADDR]]&lt;&gt;"",TBL_QUAL_RENTROLL_UNITS[[#This Row],[RENTROLL_UNIT]]&lt;&gt;"",TBL_QUAL_RENTROLL_UNITS[[#This Row],[RENTROLL_AMOUNT]]&lt;&gt;"")</f>
        <v>0</v>
      </c>
      <c r="K322" s="36">
        <f>SUM(
IF(AND(TBL_QUAL_RENTROLL_UNITS[[#This Row],[RENTROLL_LOAN_ID_PROP_ADDR]]&lt;&gt;"",NOT(ISNUMBER(MATCH(TBL_QUAL_RENTROLL_UNITS[[#This Row],[RENTROLL_LOAN_ID_PROP_ADDR]],RANGE_LOOKUP_CIPDRF_LOANLIST,0)))),1,0)
)</f>
        <v>0</v>
      </c>
    </row>
    <row r="323" spans="2:11" ht="20.100000000000001" customHeight="1" x14ac:dyDescent="0.25">
      <c r="B323" s="25" t="str">
        <f>IF(TBL_QUAL_RENTROLL_UNITS[[#This Row],[RECORD_STARTED]],IF(TBL_QUAL_RENTROLL_UNITS[[#This Row],[ERROR_COUNT]]&gt;0,-1,IF(TBL_QUAL_RENTROLL_UNITS[[#This Row],[REQ_FIELDS_POPULATED]],1,0)),"")</f>
        <v/>
      </c>
      <c r="C323" s="94">
        <f>ROW()-ROW(TBL_QUAL_RENTROLL_UNITS[[#Headers],[ROW_ID]])</f>
        <v>314</v>
      </c>
      <c r="D323" s="82"/>
      <c r="E323" s="39"/>
      <c r="F323" s="33"/>
      <c r="G323" s="84" t="str">
        <f>IFERROR(INDEX(TBL_CIPDRFRESI_LOANPOOL[QUAL_MRA_RAC],MATCH(TBL_QUAL_RENTROLL_UNITS[[#This Row],[RENTROLL_LOAN_ID_PROP_ADDR]],TBL_CIPDRFRESI_LOANPOOL[LOAN_ID_PROP_ADDR],0)),"")</f>
        <v/>
      </c>
      <c r="H3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3" s="36" t="b">
        <f>CONCATENATE(TBL_QUAL_RENTROLL_UNITS[[#This Row],[RENTROLL_LOAN_ID_PROP_ADDR]],TBL_QUAL_RENTROLL_UNITS[[#This Row],[RENTROLL_UNIT]],TBL_QUAL_RENTROLL_UNITS[[#This Row],[RENTROLL_AMOUNT]])&lt;&gt;""</f>
        <v>0</v>
      </c>
      <c r="J323" s="36" t="b">
        <f>AND(TBL_QUAL_RENTROLL_UNITS[[#This Row],[RENTROLL_LOAN_ID_PROP_ADDR]]&lt;&gt;"",TBL_QUAL_RENTROLL_UNITS[[#This Row],[RENTROLL_UNIT]]&lt;&gt;"",TBL_QUAL_RENTROLL_UNITS[[#This Row],[RENTROLL_AMOUNT]]&lt;&gt;"")</f>
        <v>0</v>
      </c>
      <c r="K323" s="36">
        <f>SUM(
IF(AND(TBL_QUAL_RENTROLL_UNITS[[#This Row],[RENTROLL_LOAN_ID_PROP_ADDR]]&lt;&gt;"",NOT(ISNUMBER(MATCH(TBL_QUAL_RENTROLL_UNITS[[#This Row],[RENTROLL_LOAN_ID_PROP_ADDR]],RANGE_LOOKUP_CIPDRF_LOANLIST,0)))),1,0)
)</f>
        <v>0</v>
      </c>
    </row>
    <row r="324" spans="2:11" ht="20.100000000000001" customHeight="1" x14ac:dyDescent="0.25">
      <c r="B324" s="25" t="str">
        <f>IF(TBL_QUAL_RENTROLL_UNITS[[#This Row],[RECORD_STARTED]],IF(TBL_QUAL_RENTROLL_UNITS[[#This Row],[ERROR_COUNT]]&gt;0,-1,IF(TBL_QUAL_RENTROLL_UNITS[[#This Row],[REQ_FIELDS_POPULATED]],1,0)),"")</f>
        <v/>
      </c>
      <c r="C324" s="94">
        <f>ROW()-ROW(TBL_QUAL_RENTROLL_UNITS[[#Headers],[ROW_ID]])</f>
        <v>315</v>
      </c>
      <c r="D324" s="82"/>
      <c r="E324" s="39"/>
      <c r="F324" s="33"/>
      <c r="G324" s="84" t="str">
        <f>IFERROR(INDEX(TBL_CIPDRFRESI_LOANPOOL[QUAL_MRA_RAC],MATCH(TBL_QUAL_RENTROLL_UNITS[[#This Row],[RENTROLL_LOAN_ID_PROP_ADDR]],TBL_CIPDRFRESI_LOANPOOL[LOAN_ID_PROP_ADDR],0)),"")</f>
        <v/>
      </c>
      <c r="H3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4" s="36" t="b">
        <f>CONCATENATE(TBL_QUAL_RENTROLL_UNITS[[#This Row],[RENTROLL_LOAN_ID_PROP_ADDR]],TBL_QUAL_RENTROLL_UNITS[[#This Row],[RENTROLL_UNIT]],TBL_QUAL_RENTROLL_UNITS[[#This Row],[RENTROLL_AMOUNT]])&lt;&gt;""</f>
        <v>0</v>
      </c>
      <c r="J324" s="36" t="b">
        <f>AND(TBL_QUAL_RENTROLL_UNITS[[#This Row],[RENTROLL_LOAN_ID_PROP_ADDR]]&lt;&gt;"",TBL_QUAL_RENTROLL_UNITS[[#This Row],[RENTROLL_UNIT]]&lt;&gt;"",TBL_QUAL_RENTROLL_UNITS[[#This Row],[RENTROLL_AMOUNT]]&lt;&gt;"")</f>
        <v>0</v>
      </c>
      <c r="K324" s="36">
        <f>SUM(
IF(AND(TBL_QUAL_RENTROLL_UNITS[[#This Row],[RENTROLL_LOAN_ID_PROP_ADDR]]&lt;&gt;"",NOT(ISNUMBER(MATCH(TBL_QUAL_RENTROLL_UNITS[[#This Row],[RENTROLL_LOAN_ID_PROP_ADDR]],RANGE_LOOKUP_CIPDRF_LOANLIST,0)))),1,0)
)</f>
        <v>0</v>
      </c>
    </row>
    <row r="325" spans="2:11" ht="20.100000000000001" customHeight="1" x14ac:dyDescent="0.25">
      <c r="B325" s="25" t="str">
        <f>IF(TBL_QUAL_RENTROLL_UNITS[[#This Row],[RECORD_STARTED]],IF(TBL_QUAL_RENTROLL_UNITS[[#This Row],[ERROR_COUNT]]&gt;0,-1,IF(TBL_QUAL_RENTROLL_UNITS[[#This Row],[REQ_FIELDS_POPULATED]],1,0)),"")</f>
        <v/>
      </c>
      <c r="C325" s="94">
        <f>ROW()-ROW(TBL_QUAL_RENTROLL_UNITS[[#Headers],[ROW_ID]])</f>
        <v>316</v>
      </c>
      <c r="D325" s="82"/>
      <c r="E325" s="39"/>
      <c r="F325" s="33"/>
      <c r="G325" s="84" t="str">
        <f>IFERROR(INDEX(TBL_CIPDRFRESI_LOANPOOL[QUAL_MRA_RAC],MATCH(TBL_QUAL_RENTROLL_UNITS[[#This Row],[RENTROLL_LOAN_ID_PROP_ADDR]],TBL_CIPDRFRESI_LOANPOOL[LOAN_ID_PROP_ADDR],0)),"")</f>
        <v/>
      </c>
      <c r="H3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5" s="36" t="b">
        <f>CONCATENATE(TBL_QUAL_RENTROLL_UNITS[[#This Row],[RENTROLL_LOAN_ID_PROP_ADDR]],TBL_QUAL_RENTROLL_UNITS[[#This Row],[RENTROLL_UNIT]],TBL_QUAL_RENTROLL_UNITS[[#This Row],[RENTROLL_AMOUNT]])&lt;&gt;""</f>
        <v>0</v>
      </c>
      <c r="J325" s="36" t="b">
        <f>AND(TBL_QUAL_RENTROLL_UNITS[[#This Row],[RENTROLL_LOAN_ID_PROP_ADDR]]&lt;&gt;"",TBL_QUAL_RENTROLL_UNITS[[#This Row],[RENTROLL_UNIT]]&lt;&gt;"",TBL_QUAL_RENTROLL_UNITS[[#This Row],[RENTROLL_AMOUNT]]&lt;&gt;"")</f>
        <v>0</v>
      </c>
      <c r="K325" s="36">
        <f>SUM(
IF(AND(TBL_QUAL_RENTROLL_UNITS[[#This Row],[RENTROLL_LOAN_ID_PROP_ADDR]]&lt;&gt;"",NOT(ISNUMBER(MATCH(TBL_QUAL_RENTROLL_UNITS[[#This Row],[RENTROLL_LOAN_ID_PROP_ADDR]],RANGE_LOOKUP_CIPDRF_LOANLIST,0)))),1,0)
)</f>
        <v>0</v>
      </c>
    </row>
    <row r="326" spans="2:11" ht="20.100000000000001" customHeight="1" x14ac:dyDescent="0.25">
      <c r="B326" s="25" t="str">
        <f>IF(TBL_QUAL_RENTROLL_UNITS[[#This Row],[RECORD_STARTED]],IF(TBL_QUAL_RENTROLL_UNITS[[#This Row],[ERROR_COUNT]]&gt;0,-1,IF(TBL_QUAL_RENTROLL_UNITS[[#This Row],[REQ_FIELDS_POPULATED]],1,0)),"")</f>
        <v/>
      </c>
      <c r="C326" s="94">
        <f>ROW()-ROW(TBL_QUAL_RENTROLL_UNITS[[#Headers],[ROW_ID]])</f>
        <v>317</v>
      </c>
      <c r="D326" s="82"/>
      <c r="E326" s="39"/>
      <c r="F326" s="33"/>
      <c r="G326" s="84" t="str">
        <f>IFERROR(INDEX(TBL_CIPDRFRESI_LOANPOOL[QUAL_MRA_RAC],MATCH(TBL_QUAL_RENTROLL_UNITS[[#This Row],[RENTROLL_LOAN_ID_PROP_ADDR]],TBL_CIPDRFRESI_LOANPOOL[LOAN_ID_PROP_ADDR],0)),"")</f>
        <v/>
      </c>
      <c r="H3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6" s="36" t="b">
        <f>CONCATENATE(TBL_QUAL_RENTROLL_UNITS[[#This Row],[RENTROLL_LOAN_ID_PROP_ADDR]],TBL_QUAL_RENTROLL_UNITS[[#This Row],[RENTROLL_UNIT]],TBL_QUAL_RENTROLL_UNITS[[#This Row],[RENTROLL_AMOUNT]])&lt;&gt;""</f>
        <v>0</v>
      </c>
      <c r="J326" s="36" t="b">
        <f>AND(TBL_QUAL_RENTROLL_UNITS[[#This Row],[RENTROLL_LOAN_ID_PROP_ADDR]]&lt;&gt;"",TBL_QUAL_RENTROLL_UNITS[[#This Row],[RENTROLL_UNIT]]&lt;&gt;"",TBL_QUAL_RENTROLL_UNITS[[#This Row],[RENTROLL_AMOUNT]]&lt;&gt;"")</f>
        <v>0</v>
      </c>
      <c r="K326" s="36">
        <f>SUM(
IF(AND(TBL_QUAL_RENTROLL_UNITS[[#This Row],[RENTROLL_LOAN_ID_PROP_ADDR]]&lt;&gt;"",NOT(ISNUMBER(MATCH(TBL_QUAL_RENTROLL_UNITS[[#This Row],[RENTROLL_LOAN_ID_PROP_ADDR]],RANGE_LOOKUP_CIPDRF_LOANLIST,0)))),1,0)
)</f>
        <v>0</v>
      </c>
    </row>
    <row r="327" spans="2:11" ht="20.100000000000001" customHeight="1" x14ac:dyDescent="0.25">
      <c r="B327" s="25" t="str">
        <f>IF(TBL_QUAL_RENTROLL_UNITS[[#This Row],[RECORD_STARTED]],IF(TBL_QUAL_RENTROLL_UNITS[[#This Row],[ERROR_COUNT]]&gt;0,-1,IF(TBL_QUAL_RENTROLL_UNITS[[#This Row],[REQ_FIELDS_POPULATED]],1,0)),"")</f>
        <v/>
      </c>
      <c r="C327" s="94">
        <f>ROW()-ROW(TBL_QUAL_RENTROLL_UNITS[[#Headers],[ROW_ID]])</f>
        <v>318</v>
      </c>
      <c r="D327" s="82"/>
      <c r="E327" s="39"/>
      <c r="F327" s="33"/>
      <c r="G327" s="84" t="str">
        <f>IFERROR(INDEX(TBL_CIPDRFRESI_LOANPOOL[QUAL_MRA_RAC],MATCH(TBL_QUAL_RENTROLL_UNITS[[#This Row],[RENTROLL_LOAN_ID_PROP_ADDR]],TBL_CIPDRFRESI_LOANPOOL[LOAN_ID_PROP_ADDR],0)),"")</f>
        <v/>
      </c>
      <c r="H3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7" s="36" t="b">
        <f>CONCATENATE(TBL_QUAL_RENTROLL_UNITS[[#This Row],[RENTROLL_LOAN_ID_PROP_ADDR]],TBL_QUAL_RENTROLL_UNITS[[#This Row],[RENTROLL_UNIT]],TBL_QUAL_RENTROLL_UNITS[[#This Row],[RENTROLL_AMOUNT]])&lt;&gt;""</f>
        <v>0</v>
      </c>
      <c r="J327" s="36" t="b">
        <f>AND(TBL_QUAL_RENTROLL_UNITS[[#This Row],[RENTROLL_LOAN_ID_PROP_ADDR]]&lt;&gt;"",TBL_QUAL_RENTROLL_UNITS[[#This Row],[RENTROLL_UNIT]]&lt;&gt;"",TBL_QUAL_RENTROLL_UNITS[[#This Row],[RENTROLL_AMOUNT]]&lt;&gt;"")</f>
        <v>0</v>
      </c>
      <c r="K327" s="36">
        <f>SUM(
IF(AND(TBL_QUAL_RENTROLL_UNITS[[#This Row],[RENTROLL_LOAN_ID_PROP_ADDR]]&lt;&gt;"",NOT(ISNUMBER(MATCH(TBL_QUAL_RENTROLL_UNITS[[#This Row],[RENTROLL_LOAN_ID_PROP_ADDR]],RANGE_LOOKUP_CIPDRF_LOANLIST,0)))),1,0)
)</f>
        <v>0</v>
      </c>
    </row>
    <row r="328" spans="2:11" ht="20.100000000000001" customHeight="1" x14ac:dyDescent="0.25">
      <c r="B328" s="25" t="str">
        <f>IF(TBL_QUAL_RENTROLL_UNITS[[#This Row],[RECORD_STARTED]],IF(TBL_QUAL_RENTROLL_UNITS[[#This Row],[ERROR_COUNT]]&gt;0,-1,IF(TBL_QUAL_RENTROLL_UNITS[[#This Row],[REQ_FIELDS_POPULATED]],1,0)),"")</f>
        <v/>
      </c>
      <c r="C328" s="94">
        <f>ROW()-ROW(TBL_QUAL_RENTROLL_UNITS[[#Headers],[ROW_ID]])</f>
        <v>319</v>
      </c>
      <c r="D328" s="82"/>
      <c r="E328" s="39"/>
      <c r="F328" s="33"/>
      <c r="G328" s="84" t="str">
        <f>IFERROR(INDEX(TBL_CIPDRFRESI_LOANPOOL[QUAL_MRA_RAC],MATCH(TBL_QUAL_RENTROLL_UNITS[[#This Row],[RENTROLL_LOAN_ID_PROP_ADDR]],TBL_CIPDRFRESI_LOANPOOL[LOAN_ID_PROP_ADDR],0)),"")</f>
        <v/>
      </c>
      <c r="H3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8" s="36" t="b">
        <f>CONCATENATE(TBL_QUAL_RENTROLL_UNITS[[#This Row],[RENTROLL_LOAN_ID_PROP_ADDR]],TBL_QUAL_RENTROLL_UNITS[[#This Row],[RENTROLL_UNIT]],TBL_QUAL_RENTROLL_UNITS[[#This Row],[RENTROLL_AMOUNT]])&lt;&gt;""</f>
        <v>0</v>
      </c>
      <c r="J328" s="36" t="b">
        <f>AND(TBL_QUAL_RENTROLL_UNITS[[#This Row],[RENTROLL_LOAN_ID_PROP_ADDR]]&lt;&gt;"",TBL_QUAL_RENTROLL_UNITS[[#This Row],[RENTROLL_UNIT]]&lt;&gt;"",TBL_QUAL_RENTROLL_UNITS[[#This Row],[RENTROLL_AMOUNT]]&lt;&gt;"")</f>
        <v>0</v>
      </c>
      <c r="K328" s="36">
        <f>SUM(
IF(AND(TBL_QUAL_RENTROLL_UNITS[[#This Row],[RENTROLL_LOAN_ID_PROP_ADDR]]&lt;&gt;"",NOT(ISNUMBER(MATCH(TBL_QUAL_RENTROLL_UNITS[[#This Row],[RENTROLL_LOAN_ID_PROP_ADDR]],RANGE_LOOKUP_CIPDRF_LOANLIST,0)))),1,0)
)</f>
        <v>0</v>
      </c>
    </row>
    <row r="329" spans="2:11" ht="20.100000000000001" customHeight="1" x14ac:dyDescent="0.25">
      <c r="B329" s="25" t="str">
        <f>IF(TBL_QUAL_RENTROLL_UNITS[[#This Row],[RECORD_STARTED]],IF(TBL_QUAL_RENTROLL_UNITS[[#This Row],[ERROR_COUNT]]&gt;0,-1,IF(TBL_QUAL_RENTROLL_UNITS[[#This Row],[REQ_FIELDS_POPULATED]],1,0)),"")</f>
        <v/>
      </c>
      <c r="C329" s="94">
        <f>ROW()-ROW(TBL_QUAL_RENTROLL_UNITS[[#Headers],[ROW_ID]])</f>
        <v>320</v>
      </c>
      <c r="D329" s="82"/>
      <c r="E329" s="39"/>
      <c r="F329" s="33"/>
      <c r="G329" s="84" t="str">
        <f>IFERROR(INDEX(TBL_CIPDRFRESI_LOANPOOL[QUAL_MRA_RAC],MATCH(TBL_QUAL_RENTROLL_UNITS[[#This Row],[RENTROLL_LOAN_ID_PROP_ADDR]],TBL_CIPDRFRESI_LOANPOOL[LOAN_ID_PROP_ADDR],0)),"")</f>
        <v/>
      </c>
      <c r="H3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9" s="36" t="b">
        <f>CONCATENATE(TBL_QUAL_RENTROLL_UNITS[[#This Row],[RENTROLL_LOAN_ID_PROP_ADDR]],TBL_QUAL_RENTROLL_UNITS[[#This Row],[RENTROLL_UNIT]],TBL_QUAL_RENTROLL_UNITS[[#This Row],[RENTROLL_AMOUNT]])&lt;&gt;""</f>
        <v>0</v>
      </c>
      <c r="J329" s="36" t="b">
        <f>AND(TBL_QUAL_RENTROLL_UNITS[[#This Row],[RENTROLL_LOAN_ID_PROP_ADDR]]&lt;&gt;"",TBL_QUAL_RENTROLL_UNITS[[#This Row],[RENTROLL_UNIT]]&lt;&gt;"",TBL_QUAL_RENTROLL_UNITS[[#This Row],[RENTROLL_AMOUNT]]&lt;&gt;"")</f>
        <v>0</v>
      </c>
      <c r="K329" s="36">
        <f>SUM(
IF(AND(TBL_QUAL_RENTROLL_UNITS[[#This Row],[RENTROLL_LOAN_ID_PROP_ADDR]]&lt;&gt;"",NOT(ISNUMBER(MATCH(TBL_QUAL_RENTROLL_UNITS[[#This Row],[RENTROLL_LOAN_ID_PROP_ADDR]],RANGE_LOOKUP_CIPDRF_LOANLIST,0)))),1,0)
)</f>
        <v>0</v>
      </c>
    </row>
    <row r="330" spans="2:11" ht="20.100000000000001" customHeight="1" x14ac:dyDescent="0.25">
      <c r="B330" s="25" t="str">
        <f>IF(TBL_QUAL_RENTROLL_UNITS[[#This Row],[RECORD_STARTED]],IF(TBL_QUAL_RENTROLL_UNITS[[#This Row],[ERROR_COUNT]]&gt;0,-1,IF(TBL_QUAL_RENTROLL_UNITS[[#This Row],[REQ_FIELDS_POPULATED]],1,0)),"")</f>
        <v/>
      </c>
      <c r="C330" s="94">
        <f>ROW()-ROW(TBL_QUAL_RENTROLL_UNITS[[#Headers],[ROW_ID]])</f>
        <v>321</v>
      </c>
      <c r="D330" s="82"/>
      <c r="E330" s="39"/>
      <c r="F330" s="33"/>
      <c r="G330" s="84" t="str">
        <f>IFERROR(INDEX(TBL_CIPDRFRESI_LOANPOOL[QUAL_MRA_RAC],MATCH(TBL_QUAL_RENTROLL_UNITS[[#This Row],[RENTROLL_LOAN_ID_PROP_ADDR]],TBL_CIPDRFRESI_LOANPOOL[LOAN_ID_PROP_ADDR],0)),"")</f>
        <v/>
      </c>
      <c r="H3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0" s="36" t="b">
        <f>CONCATENATE(TBL_QUAL_RENTROLL_UNITS[[#This Row],[RENTROLL_LOAN_ID_PROP_ADDR]],TBL_QUAL_RENTROLL_UNITS[[#This Row],[RENTROLL_UNIT]],TBL_QUAL_RENTROLL_UNITS[[#This Row],[RENTROLL_AMOUNT]])&lt;&gt;""</f>
        <v>0</v>
      </c>
      <c r="J330" s="36" t="b">
        <f>AND(TBL_QUAL_RENTROLL_UNITS[[#This Row],[RENTROLL_LOAN_ID_PROP_ADDR]]&lt;&gt;"",TBL_QUAL_RENTROLL_UNITS[[#This Row],[RENTROLL_UNIT]]&lt;&gt;"",TBL_QUAL_RENTROLL_UNITS[[#This Row],[RENTROLL_AMOUNT]]&lt;&gt;"")</f>
        <v>0</v>
      </c>
      <c r="K330" s="36">
        <f>SUM(
IF(AND(TBL_QUAL_RENTROLL_UNITS[[#This Row],[RENTROLL_LOAN_ID_PROP_ADDR]]&lt;&gt;"",NOT(ISNUMBER(MATCH(TBL_QUAL_RENTROLL_UNITS[[#This Row],[RENTROLL_LOAN_ID_PROP_ADDR]],RANGE_LOOKUP_CIPDRF_LOANLIST,0)))),1,0)
)</f>
        <v>0</v>
      </c>
    </row>
    <row r="331" spans="2:11" ht="20.100000000000001" customHeight="1" x14ac:dyDescent="0.25">
      <c r="B331" s="25" t="str">
        <f>IF(TBL_QUAL_RENTROLL_UNITS[[#This Row],[RECORD_STARTED]],IF(TBL_QUAL_RENTROLL_UNITS[[#This Row],[ERROR_COUNT]]&gt;0,-1,IF(TBL_QUAL_RENTROLL_UNITS[[#This Row],[REQ_FIELDS_POPULATED]],1,0)),"")</f>
        <v/>
      </c>
      <c r="C331" s="94">
        <f>ROW()-ROW(TBL_QUAL_RENTROLL_UNITS[[#Headers],[ROW_ID]])</f>
        <v>322</v>
      </c>
      <c r="D331" s="82"/>
      <c r="E331" s="39"/>
      <c r="F331" s="33"/>
      <c r="G331" s="84" t="str">
        <f>IFERROR(INDEX(TBL_CIPDRFRESI_LOANPOOL[QUAL_MRA_RAC],MATCH(TBL_QUAL_RENTROLL_UNITS[[#This Row],[RENTROLL_LOAN_ID_PROP_ADDR]],TBL_CIPDRFRESI_LOANPOOL[LOAN_ID_PROP_ADDR],0)),"")</f>
        <v/>
      </c>
      <c r="H3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1" s="36" t="b">
        <f>CONCATENATE(TBL_QUAL_RENTROLL_UNITS[[#This Row],[RENTROLL_LOAN_ID_PROP_ADDR]],TBL_QUAL_RENTROLL_UNITS[[#This Row],[RENTROLL_UNIT]],TBL_QUAL_RENTROLL_UNITS[[#This Row],[RENTROLL_AMOUNT]])&lt;&gt;""</f>
        <v>0</v>
      </c>
      <c r="J331" s="36" t="b">
        <f>AND(TBL_QUAL_RENTROLL_UNITS[[#This Row],[RENTROLL_LOAN_ID_PROP_ADDR]]&lt;&gt;"",TBL_QUAL_RENTROLL_UNITS[[#This Row],[RENTROLL_UNIT]]&lt;&gt;"",TBL_QUAL_RENTROLL_UNITS[[#This Row],[RENTROLL_AMOUNT]]&lt;&gt;"")</f>
        <v>0</v>
      </c>
      <c r="K331" s="36">
        <f>SUM(
IF(AND(TBL_QUAL_RENTROLL_UNITS[[#This Row],[RENTROLL_LOAN_ID_PROP_ADDR]]&lt;&gt;"",NOT(ISNUMBER(MATCH(TBL_QUAL_RENTROLL_UNITS[[#This Row],[RENTROLL_LOAN_ID_PROP_ADDR]],RANGE_LOOKUP_CIPDRF_LOANLIST,0)))),1,0)
)</f>
        <v>0</v>
      </c>
    </row>
    <row r="332" spans="2:11" ht="20.100000000000001" customHeight="1" x14ac:dyDescent="0.25">
      <c r="B332" s="25" t="str">
        <f>IF(TBL_QUAL_RENTROLL_UNITS[[#This Row],[RECORD_STARTED]],IF(TBL_QUAL_RENTROLL_UNITS[[#This Row],[ERROR_COUNT]]&gt;0,-1,IF(TBL_QUAL_RENTROLL_UNITS[[#This Row],[REQ_FIELDS_POPULATED]],1,0)),"")</f>
        <v/>
      </c>
      <c r="C332" s="94">
        <f>ROW()-ROW(TBL_QUAL_RENTROLL_UNITS[[#Headers],[ROW_ID]])</f>
        <v>323</v>
      </c>
      <c r="D332" s="82"/>
      <c r="E332" s="39"/>
      <c r="F332" s="33"/>
      <c r="G332" s="84" t="str">
        <f>IFERROR(INDEX(TBL_CIPDRFRESI_LOANPOOL[QUAL_MRA_RAC],MATCH(TBL_QUAL_RENTROLL_UNITS[[#This Row],[RENTROLL_LOAN_ID_PROP_ADDR]],TBL_CIPDRFRESI_LOANPOOL[LOAN_ID_PROP_ADDR],0)),"")</f>
        <v/>
      </c>
      <c r="H3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2" s="36" t="b">
        <f>CONCATENATE(TBL_QUAL_RENTROLL_UNITS[[#This Row],[RENTROLL_LOAN_ID_PROP_ADDR]],TBL_QUAL_RENTROLL_UNITS[[#This Row],[RENTROLL_UNIT]],TBL_QUAL_RENTROLL_UNITS[[#This Row],[RENTROLL_AMOUNT]])&lt;&gt;""</f>
        <v>0</v>
      </c>
      <c r="J332" s="36" t="b">
        <f>AND(TBL_QUAL_RENTROLL_UNITS[[#This Row],[RENTROLL_LOAN_ID_PROP_ADDR]]&lt;&gt;"",TBL_QUAL_RENTROLL_UNITS[[#This Row],[RENTROLL_UNIT]]&lt;&gt;"",TBL_QUAL_RENTROLL_UNITS[[#This Row],[RENTROLL_AMOUNT]]&lt;&gt;"")</f>
        <v>0</v>
      </c>
      <c r="K332" s="36">
        <f>SUM(
IF(AND(TBL_QUAL_RENTROLL_UNITS[[#This Row],[RENTROLL_LOAN_ID_PROP_ADDR]]&lt;&gt;"",NOT(ISNUMBER(MATCH(TBL_QUAL_RENTROLL_UNITS[[#This Row],[RENTROLL_LOAN_ID_PROP_ADDR]],RANGE_LOOKUP_CIPDRF_LOANLIST,0)))),1,0)
)</f>
        <v>0</v>
      </c>
    </row>
    <row r="333" spans="2:11" ht="20.100000000000001" customHeight="1" x14ac:dyDescent="0.25">
      <c r="B333" s="25" t="str">
        <f>IF(TBL_QUAL_RENTROLL_UNITS[[#This Row],[RECORD_STARTED]],IF(TBL_QUAL_RENTROLL_UNITS[[#This Row],[ERROR_COUNT]]&gt;0,-1,IF(TBL_QUAL_RENTROLL_UNITS[[#This Row],[REQ_FIELDS_POPULATED]],1,0)),"")</f>
        <v/>
      </c>
      <c r="C333" s="94">
        <f>ROW()-ROW(TBL_QUAL_RENTROLL_UNITS[[#Headers],[ROW_ID]])</f>
        <v>324</v>
      </c>
      <c r="D333" s="82"/>
      <c r="E333" s="39"/>
      <c r="F333" s="33"/>
      <c r="G333" s="84" t="str">
        <f>IFERROR(INDEX(TBL_CIPDRFRESI_LOANPOOL[QUAL_MRA_RAC],MATCH(TBL_QUAL_RENTROLL_UNITS[[#This Row],[RENTROLL_LOAN_ID_PROP_ADDR]],TBL_CIPDRFRESI_LOANPOOL[LOAN_ID_PROP_ADDR],0)),"")</f>
        <v/>
      </c>
      <c r="H3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3" s="36" t="b">
        <f>CONCATENATE(TBL_QUAL_RENTROLL_UNITS[[#This Row],[RENTROLL_LOAN_ID_PROP_ADDR]],TBL_QUAL_RENTROLL_UNITS[[#This Row],[RENTROLL_UNIT]],TBL_QUAL_RENTROLL_UNITS[[#This Row],[RENTROLL_AMOUNT]])&lt;&gt;""</f>
        <v>0</v>
      </c>
      <c r="J333" s="36" t="b">
        <f>AND(TBL_QUAL_RENTROLL_UNITS[[#This Row],[RENTROLL_LOAN_ID_PROP_ADDR]]&lt;&gt;"",TBL_QUAL_RENTROLL_UNITS[[#This Row],[RENTROLL_UNIT]]&lt;&gt;"",TBL_QUAL_RENTROLL_UNITS[[#This Row],[RENTROLL_AMOUNT]]&lt;&gt;"")</f>
        <v>0</v>
      </c>
      <c r="K333" s="36">
        <f>SUM(
IF(AND(TBL_QUAL_RENTROLL_UNITS[[#This Row],[RENTROLL_LOAN_ID_PROP_ADDR]]&lt;&gt;"",NOT(ISNUMBER(MATCH(TBL_QUAL_RENTROLL_UNITS[[#This Row],[RENTROLL_LOAN_ID_PROP_ADDR]],RANGE_LOOKUP_CIPDRF_LOANLIST,0)))),1,0)
)</f>
        <v>0</v>
      </c>
    </row>
    <row r="334" spans="2:11" ht="20.100000000000001" customHeight="1" x14ac:dyDescent="0.25">
      <c r="B334" s="25" t="str">
        <f>IF(TBL_QUAL_RENTROLL_UNITS[[#This Row],[RECORD_STARTED]],IF(TBL_QUAL_RENTROLL_UNITS[[#This Row],[ERROR_COUNT]]&gt;0,-1,IF(TBL_QUAL_RENTROLL_UNITS[[#This Row],[REQ_FIELDS_POPULATED]],1,0)),"")</f>
        <v/>
      </c>
      <c r="C334" s="94">
        <f>ROW()-ROW(TBL_QUAL_RENTROLL_UNITS[[#Headers],[ROW_ID]])</f>
        <v>325</v>
      </c>
      <c r="D334" s="82"/>
      <c r="E334" s="39"/>
      <c r="F334" s="33"/>
      <c r="G334" s="84" t="str">
        <f>IFERROR(INDEX(TBL_CIPDRFRESI_LOANPOOL[QUAL_MRA_RAC],MATCH(TBL_QUAL_RENTROLL_UNITS[[#This Row],[RENTROLL_LOAN_ID_PROP_ADDR]],TBL_CIPDRFRESI_LOANPOOL[LOAN_ID_PROP_ADDR],0)),"")</f>
        <v/>
      </c>
      <c r="H3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4" s="36" t="b">
        <f>CONCATENATE(TBL_QUAL_RENTROLL_UNITS[[#This Row],[RENTROLL_LOAN_ID_PROP_ADDR]],TBL_QUAL_RENTROLL_UNITS[[#This Row],[RENTROLL_UNIT]],TBL_QUAL_RENTROLL_UNITS[[#This Row],[RENTROLL_AMOUNT]])&lt;&gt;""</f>
        <v>0</v>
      </c>
      <c r="J334" s="36" t="b">
        <f>AND(TBL_QUAL_RENTROLL_UNITS[[#This Row],[RENTROLL_LOAN_ID_PROP_ADDR]]&lt;&gt;"",TBL_QUAL_RENTROLL_UNITS[[#This Row],[RENTROLL_UNIT]]&lt;&gt;"",TBL_QUAL_RENTROLL_UNITS[[#This Row],[RENTROLL_AMOUNT]]&lt;&gt;"")</f>
        <v>0</v>
      </c>
      <c r="K334" s="36">
        <f>SUM(
IF(AND(TBL_QUAL_RENTROLL_UNITS[[#This Row],[RENTROLL_LOAN_ID_PROP_ADDR]]&lt;&gt;"",NOT(ISNUMBER(MATCH(TBL_QUAL_RENTROLL_UNITS[[#This Row],[RENTROLL_LOAN_ID_PROP_ADDR]],RANGE_LOOKUP_CIPDRF_LOANLIST,0)))),1,0)
)</f>
        <v>0</v>
      </c>
    </row>
    <row r="335" spans="2:11" ht="20.100000000000001" customHeight="1" x14ac:dyDescent="0.25">
      <c r="B335" s="25" t="str">
        <f>IF(TBL_QUAL_RENTROLL_UNITS[[#This Row],[RECORD_STARTED]],IF(TBL_QUAL_RENTROLL_UNITS[[#This Row],[ERROR_COUNT]]&gt;0,-1,IF(TBL_QUAL_RENTROLL_UNITS[[#This Row],[REQ_FIELDS_POPULATED]],1,0)),"")</f>
        <v/>
      </c>
      <c r="C335" s="94">
        <f>ROW()-ROW(TBL_QUAL_RENTROLL_UNITS[[#Headers],[ROW_ID]])</f>
        <v>326</v>
      </c>
      <c r="D335" s="82"/>
      <c r="E335" s="39"/>
      <c r="F335" s="33"/>
      <c r="G335" s="84" t="str">
        <f>IFERROR(INDEX(TBL_CIPDRFRESI_LOANPOOL[QUAL_MRA_RAC],MATCH(TBL_QUAL_RENTROLL_UNITS[[#This Row],[RENTROLL_LOAN_ID_PROP_ADDR]],TBL_CIPDRFRESI_LOANPOOL[LOAN_ID_PROP_ADDR],0)),"")</f>
        <v/>
      </c>
      <c r="H3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5" s="36" t="b">
        <f>CONCATENATE(TBL_QUAL_RENTROLL_UNITS[[#This Row],[RENTROLL_LOAN_ID_PROP_ADDR]],TBL_QUAL_RENTROLL_UNITS[[#This Row],[RENTROLL_UNIT]],TBL_QUAL_RENTROLL_UNITS[[#This Row],[RENTROLL_AMOUNT]])&lt;&gt;""</f>
        <v>0</v>
      </c>
      <c r="J335" s="36" t="b">
        <f>AND(TBL_QUAL_RENTROLL_UNITS[[#This Row],[RENTROLL_LOAN_ID_PROP_ADDR]]&lt;&gt;"",TBL_QUAL_RENTROLL_UNITS[[#This Row],[RENTROLL_UNIT]]&lt;&gt;"",TBL_QUAL_RENTROLL_UNITS[[#This Row],[RENTROLL_AMOUNT]]&lt;&gt;"")</f>
        <v>0</v>
      </c>
      <c r="K335" s="36">
        <f>SUM(
IF(AND(TBL_QUAL_RENTROLL_UNITS[[#This Row],[RENTROLL_LOAN_ID_PROP_ADDR]]&lt;&gt;"",NOT(ISNUMBER(MATCH(TBL_QUAL_RENTROLL_UNITS[[#This Row],[RENTROLL_LOAN_ID_PROP_ADDR]],RANGE_LOOKUP_CIPDRF_LOANLIST,0)))),1,0)
)</f>
        <v>0</v>
      </c>
    </row>
    <row r="336" spans="2:11" ht="20.100000000000001" customHeight="1" x14ac:dyDescent="0.25">
      <c r="B336" s="25" t="str">
        <f>IF(TBL_QUAL_RENTROLL_UNITS[[#This Row],[RECORD_STARTED]],IF(TBL_QUAL_RENTROLL_UNITS[[#This Row],[ERROR_COUNT]]&gt;0,-1,IF(TBL_QUAL_RENTROLL_UNITS[[#This Row],[REQ_FIELDS_POPULATED]],1,0)),"")</f>
        <v/>
      </c>
      <c r="C336" s="94">
        <f>ROW()-ROW(TBL_QUAL_RENTROLL_UNITS[[#Headers],[ROW_ID]])</f>
        <v>327</v>
      </c>
      <c r="D336" s="82"/>
      <c r="E336" s="39"/>
      <c r="F336" s="33"/>
      <c r="G336" s="84" t="str">
        <f>IFERROR(INDEX(TBL_CIPDRFRESI_LOANPOOL[QUAL_MRA_RAC],MATCH(TBL_QUAL_RENTROLL_UNITS[[#This Row],[RENTROLL_LOAN_ID_PROP_ADDR]],TBL_CIPDRFRESI_LOANPOOL[LOAN_ID_PROP_ADDR],0)),"")</f>
        <v/>
      </c>
      <c r="H3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6" s="36" t="b">
        <f>CONCATENATE(TBL_QUAL_RENTROLL_UNITS[[#This Row],[RENTROLL_LOAN_ID_PROP_ADDR]],TBL_QUAL_RENTROLL_UNITS[[#This Row],[RENTROLL_UNIT]],TBL_QUAL_RENTROLL_UNITS[[#This Row],[RENTROLL_AMOUNT]])&lt;&gt;""</f>
        <v>0</v>
      </c>
      <c r="J336" s="36" t="b">
        <f>AND(TBL_QUAL_RENTROLL_UNITS[[#This Row],[RENTROLL_LOAN_ID_PROP_ADDR]]&lt;&gt;"",TBL_QUAL_RENTROLL_UNITS[[#This Row],[RENTROLL_UNIT]]&lt;&gt;"",TBL_QUAL_RENTROLL_UNITS[[#This Row],[RENTROLL_AMOUNT]]&lt;&gt;"")</f>
        <v>0</v>
      </c>
      <c r="K336" s="36">
        <f>SUM(
IF(AND(TBL_QUAL_RENTROLL_UNITS[[#This Row],[RENTROLL_LOAN_ID_PROP_ADDR]]&lt;&gt;"",NOT(ISNUMBER(MATCH(TBL_QUAL_RENTROLL_UNITS[[#This Row],[RENTROLL_LOAN_ID_PROP_ADDR]],RANGE_LOOKUP_CIPDRF_LOANLIST,0)))),1,0)
)</f>
        <v>0</v>
      </c>
    </row>
    <row r="337" spans="2:11" ht="20.100000000000001" customHeight="1" x14ac:dyDescent="0.25">
      <c r="B337" s="25" t="str">
        <f>IF(TBL_QUAL_RENTROLL_UNITS[[#This Row],[RECORD_STARTED]],IF(TBL_QUAL_RENTROLL_UNITS[[#This Row],[ERROR_COUNT]]&gt;0,-1,IF(TBL_QUAL_RENTROLL_UNITS[[#This Row],[REQ_FIELDS_POPULATED]],1,0)),"")</f>
        <v/>
      </c>
      <c r="C337" s="94">
        <f>ROW()-ROW(TBL_QUAL_RENTROLL_UNITS[[#Headers],[ROW_ID]])</f>
        <v>328</v>
      </c>
      <c r="D337" s="82"/>
      <c r="E337" s="39"/>
      <c r="F337" s="33"/>
      <c r="G337" s="84" t="str">
        <f>IFERROR(INDEX(TBL_CIPDRFRESI_LOANPOOL[QUAL_MRA_RAC],MATCH(TBL_QUAL_RENTROLL_UNITS[[#This Row],[RENTROLL_LOAN_ID_PROP_ADDR]],TBL_CIPDRFRESI_LOANPOOL[LOAN_ID_PROP_ADDR],0)),"")</f>
        <v/>
      </c>
      <c r="H3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7" s="36" t="b">
        <f>CONCATENATE(TBL_QUAL_RENTROLL_UNITS[[#This Row],[RENTROLL_LOAN_ID_PROP_ADDR]],TBL_QUAL_RENTROLL_UNITS[[#This Row],[RENTROLL_UNIT]],TBL_QUAL_RENTROLL_UNITS[[#This Row],[RENTROLL_AMOUNT]])&lt;&gt;""</f>
        <v>0</v>
      </c>
      <c r="J337" s="36" t="b">
        <f>AND(TBL_QUAL_RENTROLL_UNITS[[#This Row],[RENTROLL_LOAN_ID_PROP_ADDR]]&lt;&gt;"",TBL_QUAL_RENTROLL_UNITS[[#This Row],[RENTROLL_UNIT]]&lt;&gt;"",TBL_QUAL_RENTROLL_UNITS[[#This Row],[RENTROLL_AMOUNT]]&lt;&gt;"")</f>
        <v>0</v>
      </c>
      <c r="K337" s="36">
        <f>SUM(
IF(AND(TBL_QUAL_RENTROLL_UNITS[[#This Row],[RENTROLL_LOAN_ID_PROP_ADDR]]&lt;&gt;"",NOT(ISNUMBER(MATCH(TBL_QUAL_RENTROLL_UNITS[[#This Row],[RENTROLL_LOAN_ID_PROP_ADDR]],RANGE_LOOKUP_CIPDRF_LOANLIST,0)))),1,0)
)</f>
        <v>0</v>
      </c>
    </row>
    <row r="338" spans="2:11" ht="20.100000000000001" customHeight="1" x14ac:dyDescent="0.25">
      <c r="B338" s="25" t="str">
        <f>IF(TBL_QUAL_RENTROLL_UNITS[[#This Row],[RECORD_STARTED]],IF(TBL_QUAL_RENTROLL_UNITS[[#This Row],[ERROR_COUNT]]&gt;0,-1,IF(TBL_QUAL_RENTROLL_UNITS[[#This Row],[REQ_FIELDS_POPULATED]],1,0)),"")</f>
        <v/>
      </c>
      <c r="C338" s="94">
        <f>ROW()-ROW(TBL_QUAL_RENTROLL_UNITS[[#Headers],[ROW_ID]])</f>
        <v>329</v>
      </c>
      <c r="D338" s="82"/>
      <c r="E338" s="39"/>
      <c r="F338" s="33"/>
      <c r="G338" s="84" t="str">
        <f>IFERROR(INDEX(TBL_CIPDRFRESI_LOANPOOL[QUAL_MRA_RAC],MATCH(TBL_QUAL_RENTROLL_UNITS[[#This Row],[RENTROLL_LOAN_ID_PROP_ADDR]],TBL_CIPDRFRESI_LOANPOOL[LOAN_ID_PROP_ADDR],0)),"")</f>
        <v/>
      </c>
      <c r="H3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8" s="36" t="b">
        <f>CONCATENATE(TBL_QUAL_RENTROLL_UNITS[[#This Row],[RENTROLL_LOAN_ID_PROP_ADDR]],TBL_QUAL_RENTROLL_UNITS[[#This Row],[RENTROLL_UNIT]],TBL_QUAL_RENTROLL_UNITS[[#This Row],[RENTROLL_AMOUNT]])&lt;&gt;""</f>
        <v>0</v>
      </c>
      <c r="J338" s="36" t="b">
        <f>AND(TBL_QUAL_RENTROLL_UNITS[[#This Row],[RENTROLL_LOAN_ID_PROP_ADDR]]&lt;&gt;"",TBL_QUAL_RENTROLL_UNITS[[#This Row],[RENTROLL_UNIT]]&lt;&gt;"",TBL_QUAL_RENTROLL_UNITS[[#This Row],[RENTROLL_AMOUNT]]&lt;&gt;"")</f>
        <v>0</v>
      </c>
      <c r="K338" s="36">
        <f>SUM(
IF(AND(TBL_QUAL_RENTROLL_UNITS[[#This Row],[RENTROLL_LOAN_ID_PROP_ADDR]]&lt;&gt;"",NOT(ISNUMBER(MATCH(TBL_QUAL_RENTROLL_UNITS[[#This Row],[RENTROLL_LOAN_ID_PROP_ADDR]],RANGE_LOOKUP_CIPDRF_LOANLIST,0)))),1,0)
)</f>
        <v>0</v>
      </c>
    </row>
    <row r="339" spans="2:11" ht="20.100000000000001" customHeight="1" x14ac:dyDescent="0.25">
      <c r="B339" s="25" t="str">
        <f>IF(TBL_QUAL_RENTROLL_UNITS[[#This Row],[RECORD_STARTED]],IF(TBL_QUAL_RENTROLL_UNITS[[#This Row],[ERROR_COUNT]]&gt;0,-1,IF(TBL_QUAL_RENTROLL_UNITS[[#This Row],[REQ_FIELDS_POPULATED]],1,0)),"")</f>
        <v/>
      </c>
      <c r="C339" s="94">
        <f>ROW()-ROW(TBL_QUAL_RENTROLL_UNITS[[#Headers],[ROW_ID]])</f>
        <v>330</v>
      </c>
      <c r="D339" s="82"/>
      <c r="E339" s="39"/>
      <c r="F339" s="33"/>
      <c r="G339" s="84" t="str">
        <f>IFERROR(INDEX(TBL_CIPDRFRESI_LOANPOOL[QUAL_MRA_RAC],MATCH(TBL_QUAL_RENTROLL_UNITS[[#This Row],[RENTROLL_LOAN_ID_PROP_ADDR]],TBL_CIPDRFRESI_LOANPOOL[LOAN_ID_PROP_ADDR],0)),"")</f>
        <v/>
      </c>
      <c r="H3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9" s="36" t="b">
        <f>CONCATENATE(TBL_QUAL_RENTROLL_UNITS[[#This Row],[RENTROLL_LOAN_ID_PROP_ADDR]],TBL_QUAL_RENTROLL_UNITS[[#This Row],[RENTROLL_UNIT]],TBL_QUAL_RENTROLL_UNITS[[#This Row],[RENTROLL_AMOUNT]])&lt;&gt;""</f>
        <v>0</v>
      </c>
      <c r="J339" s="36" t="b">
        <f>AND(TBL_QUAL_RENTROLL_UNITS[[#This Row],[RENTROLL_LOAN_ID_PROP_ADDR]]&lt;&gt;"",TBL_QUAL_RENTROLL_UNITS[[#This Row],[RENTROLL_UNIT]]&lt;&gt;"",TBL_QUAL_RENTROLL_UNITS[[#This Row],[RENTROLL_AMOUNT]]&lt;&gt;"")</f>
        <v>0</v>
      </c>
      <c r="K339" s="36">
        <f>SUM(
IF(AND(TBL_QUAL_RENTROLL_UNITS[[#This Row],[RENTROLL_LOAN_ID_PROP_ADDR]]&lt;&gt;"",NOT(ISNUMBER(MATCH(TBL_QUAL_RENTROLL_UNITS[[#This Row],[RENTROLL_LOAN_ID_PROP_ADDR]],RANGE_LOOKUP_CIPDRF_LOANLIST,0)))),1,0)
)</f>
        <v>0</v>
      </c>
    </row>
    <row r="340" spans="2:11" ht="20.100000000000001" customHeight="1" x14ac:dyDescent="0.25">
      <c r="B340" s="25" t="str">
        <f>IF(TBL_QUAL_RENTROLL_UNITS[[#This Row],[RECORD_STARTED]],IF(TBL_QUAL_RENTROLL_UNITS[[#This Row],[ERROR_COUNT]]&gt;0,-1,IF(TBL_QUAL_RENTROLL_UNITS[[#This Row],[REQ_FIELDS_POPULATED]],1,0)),"")</f>
        <v/>
      </c>
      <c r="C340" s="94">
        <f>ROW()-ROW(TBL_QUAL_RENTROLL_UNITS[[#Headers],[ROW_ID]])</f>
        <v>331</v>
      </c>
      <c r="D340" s="82"/>
      <c r="E340" s="39"/>
      <c r="F340" s="33"/>
      <c r="G340" s="84" t="str">
        <f>IFERROR(INDEX(TBL_CIPDRFRESI_LOANPOOL[QUAL_MRA_RAC],MATCH(TBL_QUAL_RENTROLL_UNITS[[#This Row],[RENTROLL_LOAN_ID_PROP_ADDR]],TBL_CIPDRFRESI_LOANPOOL[LOAN_ID_PROP_ADDR],0)),"")</f>
        <v/>
      </c>
      <c r="H3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0" s="36" t="b">
        <f>CONCATENATE(TBL_QUAL_RENTROLL_UNITS[[#This Row],[RENTROLL_LOAN_ID_PROP_ADDR]],TBL_QUAL_RENTROLL_UNITS[[#This Row],[RENTROLL_UNIT]],TBL_QUAL_RENTROLL_UNITS[[#This Row],[RENTROLL_AMOUNT]])&lt;&gt;""</f>
        <v>0</v>
      </c>
      <c r="J340" s="36" t="b">
        <f>AND(TBL_QUAL_RENTROLL_UNITS[[#This Row],[RENTROLL_LOAN_ID_PROP_ADDR]]&lt;&gt;"",TBL_QUAL_RENTROLL_UNITS[[#This Row],[RENTROLL_UNIT]]&lt;&gt;"",TBL_QUAL_RENTROLL_UNITS[[#This Row],[RENTROLL_AMOUNT]]&lt;&gt;"")</f>
        <v>0</v>
      </c>
      <c r="K340" s="36">
        <f>SUM(
IF(AND(TBL_QUAL_RENTROLL_UNITS[[#This Row],[RENTROLL_LOAN_ID_PROP_ADDR]]&lt;&gt;"",NOT(ISNUMBER(MATCH(TBL_QUAL_RENTROLL_UNITS[[#This Row],[RENTROLL_LOAN_ID_PROP_ADDR]],RANGE_LOOKUP_CIPDRF_LOANLIST,0)))),1,0)
)</f>
        <v>0</v>
      </c>
    </row>
    <row r="341" spans="2:11" ht="20.100000000000001" customHeight="1" x14ac:dyDescent="0.25">
      <c r="B341" s="25" t="str">
        <f>IF(TBL_QUAL_RENTROLL_UNITS[[#This Row],[RECORD_STARTED]],IF(TBL_QUAL_RENTROLL_UNITS[[#This Row],[ERROR_COUNT]]&gt;0,-1,IF(TBL_QUAL_RENTROLL_UNITS[[#This Row],[REQ_FIELDS_POPULATED]],1,0)),"")</f>
        <v/>
      </c>
      <c r="C341" s="94">
        <f>ROW()-ROW(TBL_QUAL_RENTROLL_UNITS[[#Headers],[ROW_ID]])</f>
        <v>332</v>
      </c>
      <c r="D341" s="82"/>
      <c r="E341" s="39"/>
      <c r="F341" s="33"/>
      <c r="G341" s="84" t="str">
        <f>IFERROR(INDEX(TBL_CIPDRFRESI_LOANPOOL[QUAL_MRA_RAC],MATCH(TBL_QUAL_RENTROLL_UNITS[[#This Row],[RENTROLL_LOAN_ID_PROP_ADDR]],TBL_CIPDRFRESI_LOANPOOL[LOAN_ID_PROP_ADDR],0)),"")</f>
        <v/>
      </c>
      <c r="H3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1" s="36" t="b">
        <f>CONCATENATE(TBL_QUAL_RENTROLL_UNITS[[#This Row],[RENTROLL_LOAN_ID_PROP_ADDR]],TBL_QUAL_RENTROLL_UNITS[[#This Row],[RENTROLL_UNIT]],TBL_QUAL_RENTROLL_UNITS[[#This Row],[RENTROLL_AMOUNT]])&lt;&gt;""</f>
        <v>0</v>
      </c>
      <c r="J341" s="36" t="b">
        <f>AND(TBL_QUAL_RENTROLL_UNITS[[#This Row],[RENTROLL_LOAN_ID_PROP_ADDR]]&lt;&gt;"",TBL_QUAL_RENTROLL_UNITS[[#This Row],[RENTROLL_UNIT]]&lt;&gt;"",TBL_QUAL_RENTROLL_UNITS[[#This Row],[RENTROLL_AMOUNT]]&lt;&gt;"")</f>
        <v>0</v>
      </c>
      <c r="K341" s="36">
        <f>SUM(
IF(AND(TBL_QUAL_RENTROLL_UNITS[[#This Row],[RENTROLL_LOAN_ID_PROP_ADDR]]&lt;&gt;"",NOT(ISNUMBER(MATCH(TBL_QUAL_RENTROLL_UNITS[[#This Row],[RENTROLL_LOAN_ID_PROP_ADDR]],RANGE_LOOKUP_CIPDRF_LOANLIST,0)))),1,0)
)</f>
        <v>0</v>
      </c>
    </row>
    <row r="342" spans="2:11" ht="20.100000000000001" customHeight="1" x14ac:dyDescent="0.25">
      <c r="B342" s="25" t="str">
        <f>IF(TBL_QUAL_RENTROLL_UNITS[[#This Row],[RECORD_STARTED]],IF(TBL_QUAL_RENTROLL_UNITS[[#This Row],[ERROR_COUNT]]&gt;0,-1,IF(TBL_QUAL_RENTROLL_UNITS[[#This Row],[REQ_FIELDS_POPULATED]],1,0)),"")</f>
        <v/>
      </c>
      <c r="C342" s="94">
        <f>ROW()-ROW(TBL_QUAL_RENTROLL_UNITS[[#Headers],[ROW_ID]])</f>
        <v>333</v>
      </c>
      <c r="D342" s="82"/>
      <c r="E342" s="39"/>
      <c r="F342" s="33"/>
      <c r="G342" s="84" t="str">
        <f>IFERROR(INDEX(TBL_CIPDRFRESI_LOANPOOL[QUAL_MRA_RAC],MATCH(TBL_QUAL_RENTROLL_UNITS[[#This Row],[RENTROLL_LOAN_ID_PROP_ADDR]],TBL_CIPDRFRESI_LOANPOOL[LOAN_ID_PROP_ADDR],0)),"")</f>
        <v/>
      </c>
      <c r="H3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2" s="36" t="b">
        <f>CONCATENATE(TBL_QUAL_RENTROLL_UNITS[[#This Row],[RENTROLL_LOAN_ID_PROP_ADDR]],TBL_QUAL_RENTROLL_UNITS[[#This Row],[RENTROLL_UNIT]],TBL_QUAL_RENTROLL_UNITS[[#This Row],[RENTROLL_AMOUNT]])&lt;&gt;""</f>
        <v>0</v>
      </c>
      <c r="J342" s="36" t="b">
        <f>AND(TBL_QUAL_RENTROLL_UNITS[[#This Row],[RENTROLL_LOAN_ID_PROP_ADDR]]&lt;&gt;"",TBL_QUAL_RENTROLL_UNITS[[#This Row],[RENTROLL_UNIT]]&lt;&gt;"",TBL_QUAL_RENTROLL_UNITS[[#This Row],[RENTROLL_AMOUNT]]&lt;&gt;"")</f>
        <v>0</v>
      </c>
      <c r="K342" s="36">
        <f>SUM(
IF(AND(TBL_QUAL_RENTROLL_UNITS[[#This Row],[RENTROLL_LOAN_ID_PROP_ADDR]]&lt;&gt;"",NOT(ISNUMBER(MATCH(TBL_QUAL_RENTROLL_UNITS[[#This Row],[RENTROLL_LOAN_ID_PROP_ADDR]],RANGE_LOOKUP_CIPDRF_LOANLIST,0)))),1,0)
)</f>
        <v>0</v>
      </c>
    </row>
    <row r="343" spans="2:11" ht="20.100000000000001" customHeight="1" x14ac:dyDescent="0.25">
      <c r="B343" s="25" t="str">
        <f>IF(TBL_QUAL_RENTROLL_UNITS[[#This Row],[RECORD_STARTED]],IF(TBL_QUAL_RENTROLL_UNITS[[#This Row],[ERROR_COUNT]]&gt;0,-1,IF(TBL_QUAL_RENTROLL_UNITS[[#This Row],[REQ_FIELDS_POPULATED]],1,0)),"")</f>
        <v/>
      </c>
      <c r="C343" s="94">
        <f>ROW()-ROW(TBL_QUAL_RENTROLL_UNITS[[#Headers],[ROW_ID]])</f>
        <v>334</v>
      </c>
      <c r="D343" s="82"/>
      <c r="E343" s="39"/>
      <c r="F343" s="33"/>
      <c r="G343" s="84" t="str">
        <f>IFERROR(INDEX(TBL_CIPDRFRESI_LOANPOOL[QUAL_MRA_RAC],MATCH(TBL_QUAL_RENTROLL_UNITS[[#This Row],[RENTROLL_LOAN_ID_PROP_ADDR]],TBL_CIPDRFRESI_LOANPOOL[LOAN_ID_PROP_ADDR],0)),"")</f>
        <v/>
      </c>
      <c r="H3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3" s="36" t="b">
        <f>CONCATENATE(TBL_QUAL_RENTROLL_UNITS[[#This Row],[RENTROLL_LOAN_ID_PROP_ADDR]],TBL_QUAL_RENTROLL_UNITS[[#This Row],[RENTROLL_UNIT]],TBL_QUAL_RENTROLL_UNITS[[#This Row],[RENTROLL_AMOUNT]])&lt;&gt;""</f>
        <v>0</v>
      </c>
      <c r="J343" s="36" t="b">
        <f>AND(TBL_QUAL_RENTROLL_UNITS[[#This Row],[RENTROLL_LOAN_ID_PROP_ADDR]]&lt;&gt;"",TBL_QUAL_RENTROLL_UNITS[[#This Row],[RENTROLL_UNIT]]&lt;&gt;"",TBL_QUAL_RENTROLL_UNITS[[#This Row],[RENTROLL_AMOUNT]]&lt;&gt;"")</f>
        <v>0</v>
      </c>
      <c r="K343" s="36">
        <f>SUM(
IF(AND(TBL_QUAL_RENTROLL_UNITS[[#This Row],[RENTROLL_LOAN_ID_PROP_ADDR]]&lt;&gt;"",NOT(ISNUMBER(MATCH(TBL_QUAL_RENTROLL_UNITS[[#This Row],[RENTROLL_LOAN_ID_PROP_ADDR]],RANGE_LOOKUP_CIPDRF_LOANLIST,0)))),1,0)
)</f>
        <v>0</v>
      </c>
    </row>
    <row r="344" spans="2:11" ht="20.100000000000001" customHeight="1" x14ac:dyDescent="0.25">
      <c r="B344" s="25" t="str">
        <f>IF(TBL_QUAL_RENTROLL_UNITS[[#This Row],[RECORD_STARTED]],IF(TBL_QUAL_RENTROLL_UNITS[[#This Row],[ERROR_COUNT]]&gt;0,-1,IF(TBL_QUAL_RENTROLL_UNITS[[#This Row],[REQ_FIELDS_POPULATED]],1,0)),"")</f>
        <v/>
      </c>
      <c r="C344" s="94">
        <f>ROW()-ROW(TBL_QUAL_RENTROLL_UNITS[[#Headers],[ROW_ID]])</f>
        <v>335</v>
      </c>
      <c r="D344" s="82"/>
      <c r="E344" s="39"/>
      <c r="F344" s="33"/>
      <c r="G344" s="84" t="str">
        <f>IFERROR(INDEX(TBL_CIPDRFRESI_LOANPOOL[QUAL_MRA_RAC],MATCH(TBL_QUAL_RENTROLL_UNITS[[#This Row],[RENTROLL_LOAN_ID_PROP_ADDR]],TBL_CIPDRFRESI_LOANPOOL[LOAN_ID_PROP_ADDR],0)),"")</f>
        <v/>
      </c>
      <c r="H3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4" s="36" t="b">
        <f>CONCATENATE(TBL_QUAL_RENTROLL_UNITS[[#This Row],[RENTROLL_LOAN_ID_PROP_ADDR]],TBL_QUAL_RENTROLL_UNITS[[#This Row],[RENTROLL_UNIT]],TBL_QUAL_RENTROLL_UNITS[[#This Row],[RENTROLL_AMOUNT]])&lt;&gt;""</f>
        <v>0</v>
      </c>
      <c r="J344" s="36" t="b">
        <f>AND(TBL_QUAL_RENTROLL_UNITS[[#This Row],[RENTROLL_LOAN_ID_PROP_ADDR]]&lt;&gt;"",TBL_QUAL_RENTROLL_UNITS[[#This Row],[RENTROLL_UNIT]]&lt;&gt;"",TBL_QUAL_RENTROLL_UNITS[[#This Row],[RENTROLL_AMOUNT]]&lt;&gt;"")</f>
        <v>0</v>
      </c>
      <c r="K344" s="36">
        <f>SUM(
IF(AND(TBL_QUAL_RENTROLL_UNITS[[#This Row],[RENTROLL_LOAN_ID_PROP_ADDR]]&lt;&gt;"",NOT(ISNUMBER(MATCH(TBL_QUAL_RENTROLL_UNITS[[#This Row],[RENTROLL_LOAN_ID_PROP_ADDR]],RANGE_LOOKUP_CIPDRF_LOANLIST,0)))),1,0)
)</f>
        <v>0</v>
      </c>
    </row>
    <row r="345" spans="2:11" ht="20.100000000000001" customHeight="1" x14ac:dyDescent="0.25">
      <c r="B345" s="25" t="str">
        <f>IF(TBL_QUAL_RENTROLL_UNITS[[#This Row],[RECORD_STARTED]],IF(TBL_QUAL_RENTROLL_UNITS[[#This Row],[ERROR_COUNT]]&gt;0,-1,IF(TBL_QUAL_RENTROLL_UNITS[[#This Row],[REQ_FIELDS_POPULATED]],1,0)),"")</f>
        <v/>
      </c>
      <c r="C345" s="94">
        <f>ROW()-ROW(TBL_QUAL_RENTROLL_UNITS[[#Headers],[ROW_ID]])</f>
        <v>336</v>
      </c>
      <c r="D345" s="82"/>
      <c r="E345" s="39"/>
      <c r="F345" s="33"/>
      <c r="G345" s="84" t="str">
        <f>IFERROR(INDEX(TBL_CIPDRFRESI_LOANPOOL[QUAL_MRA_RAC],MATCH(TBL_QUAL_RENTROLL_UNITS[[#This Row],[RENTROLL_LOAN_ID_PROP_ADDR]],TBL_CIPDRFRESI_LOANPOOL[LOAN_ID_PROP_ADDR],0)),"")</f>
        <v/>
      </c>
      <c r="H3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5" s="36" t="b">
        <f>CONCATENATE(TBL_QUAL_RENTROLL_UNITS[[#This Row],[RENTROLL_LOAN_ID_PROP_ADDR]],TBL_QUAL_RENTROLL_UNITS[[#This Row],[RENTROLL_UNIT]],TBL_QUAL_RENTROLL_UNITS[[#This Row],[RENTROLL_AMOUNT]])&lt;&gt;""</f>
        <v>0</v>
      </c>
      <c r="J345" s="36" t="b">
        <f>AND(TBL_QUAL_RENTROLL_UNITS[[#This Row],[RENTROLL_LOAN_ID_PROP_ADDR]]&lt;&gt;"",TBL_QUAL_RENTROLL_UNITS[[#This Row],[RENTROLL_UNIT]]&lt;&gt;"",TBL_QUAL_RENTROLL_UNITS[[#This Row],[RENTROLL_AMOUNT]]&lt;&gt;"")</f>
        <v>0</v>
      </c>
      <c r="K345" s="36">
        <f>SUM(
IF(AND(TBL_QUAL_RENTROLL_UNITS[[#This Row],[RENTROLL_LOAN_ID_PROP_ADDR]]&lt;&gt;"",NOT(ISNUMBER(MATCH(TBL_QUAL_RENTROLL_UNITS[[#This Row],[RENTROLL_LOAN_ID_PROP_ADDR]],RANGE_LOOKUP_CIPDRF_LOANLIST,0)))),1,0)
)</f>
        <v>0</v>
      </c>
    </row>
    <row r="346" spans="2:11" ht="20.100000000000001" customHeight="1" x14ac:dyDescent="0.25">
      <c r="B346" s="25" t="str">
        <f>IF(TBL_QUAL_RENTROLL_UNITS[[#This Row],[RECORD_STARTED]],IF(TBL_QUAL_RENTROLL_UNITS[[#This Row],[ERROR_COUNT]]&gt;0,-1,IF(TBL_QUAL_RENTROLL_UNITS[[#This Row],[REQ_FIELDS_POPULATED]],1,0)),"")</f>
        <v/>
      </c>
      <c r="C346" s="94">
        <f>ROW()-ROW(TBL_QUAL_RENTROLL_UNITS[[#Headers],[ROW_ID]])</f>
        <v>337</v>
      </c>
      <c r="D346" s="82"/>
      <c r="E346" s="39"/>
      <c r="F346" s="33"/>
      <c r="G346" s="84" t="str">
        <f>IFERROR(INDEX(TBL_CIPDRFRESI_LOANPOOL[QUAL_MRA_RAC],MATCH(TBL_QUAL_RENTROLL_UNITS[[#This Row],[RENTROLL_LOAN_ID_PROP_ADDR]],TBL_CIPDRFRESI_LOANPOOL[LOAN_ID_PROP_ADDR],0)),"")</f>
        <v/>
      </c>
      <c r="H3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6" s="36" t="b">
        <f>CONCATENATE(TBL_QUAL_RENTROLL_UNITS[[#This Row],[RENTROLL_LOAN_ID_PROP_ADDR]],TBL_QUAL_RENTROLL_UNITS[[#This Row],[RENTROLL_UNIT]],TBL_QUAL_RENTROLL_UNITS[[#This Row],[RENTROLL_AMOUNT]])&lt;&gt;""</f>
        <v>0</v>
      </c>
      <c r="J346" s="36" t="b">
        <f>AND(TBL_QUAL_RENTROLL_UNITS[[#This Row],[RENTROLL_LOAN_ID_PROP_ADDR]]&lt;&gt;"",TBL_QUAL_RENTROLL_UNITS[[#This Row],[RENTROLL_UNIT]]&lt;&gt;"",TBL_QUAL_RENTROLL_UNITS[[#This Row],[RENTROLL_AMOUNT]]&lt;&gt;"")</f>
        <v>0</v>
      </c>
      <c r="K346" s="36">
        <f>SUM(
IF(AND(TBL_QUAL_RENTROLL_UNITS[[#This Row],[RENTROLL_LOAN_ID_PROP_ADDR]]&lt;&gt;"",NOT(ISNUMBER(MATCH(TBL_QUAL_RENTROLL_UNITS[[#This Row],[RENTROLL_LOAN_ID_PROP_ADDR]],RANGE_LOOKUP_CIPDRF_LOANLIST,0)))),1,0)
)</f>
        <v>0</v>
      </c>
    </row>
    <row r="347" spans="2:11" ht="20.100000000000001" customHeight="1" x14ac:dyDescent="0.25">
      <c r="B347" s="25" t="str">
        <f>IF(TBL_QUAL_RENTROLL_UNITS[[#This Row],[RECORD_STARTED]],IF(TBL_QUAL_RENTROLL_UNITS[[#This Row],[ERROR_COUNT]]&gt;0,-1,IF(TBL_QUAL_RENTROLL_UNITS[[#This Row],[REQ_FIELDS_POPULATED]],1,0)),"")</f>
        <v/>
      </c>
      <c r="C347" s="94">
        <f>ROW()-ROW(TBL_QUAL_RENTROLL_UNITS[[#Headers],[ROW_ID]])</f>
        <v>338</v>
      </c>
      <c r="D347" s="82"/>
      <c r="E347" s="39"/>
      <c r="F347" s="33"/>
      <c r="G347" s="84" t="str">
        <f>IFERROR(INDEX(TBL_CIPDRFRESI_LOANPOOL[QUAL_MRA_RAC],MATCH(TBL_QUAL_RENTROLL_UNITS[[#This Row],[RENTROLL_LOAN_ID_PROP_ADDR]],TBL_CIPDRFRESI_LOANPOOL[LOAN_ID_PROP_ADDR],0)),"")</f>
        <v/>
      </c>
      <c r="H3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7" s="36" t="b">
        <f>CONCATENATE(TBL_QUAL_RENTROLL_UNITS[[#This Row],[RENTROLL_LOAN_ID_PROP_ADDR]],TBL_QUAL_RENTROLL_UNITS[[#This Row],[RENTROLL_UNIT]],TBL_QUAL_RENTROLL_UNITS[[#This Row],[RENTROLL_AMOUNT]])&lt;&gt;""</f>
        <v>0</v>
      </c>
      <c r="J347" s="36" t="b">
        <f>AND(TBL_QUAL_RENTROLL_UNITS[[#This Row],[RENTROLL_LOAN_ID_PROP_ADDR]]&lt;&gt;"",TBL_QUAL_RENTROLL_UNITS[[#This Row],[RENTROLL_UNIT]]&lt;&gt;"",TBL_QUAL_RENTROLL_UNITS[[#This Row],[RENTROLL_AMOUNT]]&lt;&gt;"")</f>
        <v>0</v>
      </c>
      <c r="K347" s="36">
        <f>SUM(
IF(AND(TBL_QUAL_RENTROLL_UNITS[[#This Row],[RENTROLL_LOAN_ID_PROP_ADDR]]&lt;&gt;"",NOT(ISNUMBER(MATCH(TBL_QUAL_RENTROLL_UNITS[[#This Row],[RENTROLL_LOAN_ID_PROP_ADDR]],RANGE_LOOKUP_CIPDRF_LOANLIST,0)))),1,0)
)</f>
        <v>0</v>
      </c>
    </row>
    <row r="348" spans="2:11" ht="20.100000000000001" customHeight="1" x14ac:dyDescent="0.25">
      <c r="B348" s="25" t="str">
        <f>IF(TBL_QUAL_RENTROLL_UNITS[[#This Row],[RECORD_STARTED]],IF(TBL_QUAL_RENTROLL_UNITS[[#This Row],[ERROR_COUNT]]&gt;0,-1,IF(TBL_QUAL_RENTROLL_UNITS[[#This Row],[REQ_FIELDS_POPULATED]],1,0)),"")</f>
        <v/>
      </c>
      <c r="C348" s="94">
        <f>ROW()-ROW(TBL_QUAL_RENTROLL_UNITS[[#Headers],[ROW_ID]])</f>
        <v>339</v>
      </c>
      <c r="D348" s="82"/>
      <c r="E348" s="39"/>
      <c r="F348" s="33"/>
      <c r="G348" s="84" t="str">
        <f>IFERROR(INDEX(TBL_CIPDRFRESI_LOANPOOL[QUAL_MRA_RAC],MATCH(TBL_QUAL_RENTROLL_UNITS[[#This Row],[RENTROLL_LOAN_ID_PROP_ADDR]],TBL_CIPDRFRESI_LOANPOOL[LOAN_ID_PROP_ADDR],0)),"")</f>
        <v/>
      </c>
      <c r="H3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8" s="36" t="b">
        <f>CONCATENATE(TBL_QUAL_RENTROLL_UNITS[[#This Row],[RENTROLL_LOAN_ID_PROP_ADDR]],TBL_QUAL_RENTROLL_UNITS[[#This Row],[RENTROLL_UNIT]],TBL_QUAL_RENTROLL_UNITS[[#This Row],[RENTROLL_AMOUNT]])&lt;&gt;""</f>
        <v>0</v>
      </c>
      <c r="J348" s="36" t="b">
        <f>AND(TBL_QUAL_RENTROLL_UNITS[[#This Row],[RENTROLL_LOAN_ID_PROP_ADDR]]&lt;&gt;"",TBL_QUAL_RENTROLL_UNITS[[#This Row],[RENTROLL_UNIT]]&lt;&gt;"",TBL_QUAL_RENTROLL_UNITS[[#This Row],[RENTROLL_AMOUNT]]&lt;&gt;"")</f>
        <v>0</v>
      </c>
      <c r="K348" s="36">
        <f>SUM(
IF(AND(TBL_QUAL_RENTROLL_UNITS[[#This Row],[RENTROLL_LOAN_ID_PROP_ADDR]]&lt;&gt;"",NOT(ISNUMBER(MATCH(TBL_QUAL_RENTROLL_UNITS[[#This Row],[RENTROLL_LOAN_ID_PROP_ADDR]],RANGE_LOOKUP_CIPDRF_LOANLIST,0)))),1,0)
)</f>
        <v>0</v>
      </c>
    </row>
    <row r="349" spans="2:11" ht="20.100000000000001" customHeight="1" x14ac:dyDescent="0.25">
      <c r="B349" s="25" t="str">
        <f>IF(TBL_QUAL_RENTROLL_UNITS[[#This Row],[RECORD_STARTED]],IF(TBL_QUAL_RENTROLL_UNITS[[#This Row],[ERROR_COUNT]]&gt;0,-1,IF(TBL_QUAL_RENTROLL_UNITS[[#This Row],[REQ_FIELDS_POPULATED]],1,0)),"")</f>
        <v/>
      </c>
      <c r="C349" s="94">
        <f>ROW()-ROW(TBL_QUAL_RENTROLL_UNITS[[#Headers],[ROW_ID]])</f>
        <v>340</v>
      </c>
      <c r="D349" s="82"/>
      <c r="E349" s="39"/>
      <c r="F349" s="33"/>
      <c r="G349" s="84" t="str">
        <f>IFERROR(INDEX(TBL_CIPDRFRESI_LOANPOOL[QUAL_MRA_RAC],MATCH(TBL_QUAL_RENTROLL_UNITS[[#This Row],[RENTROLL_LOAN_ID_PROP_ADDR]],TBL_CIPDRFRESI_LOANPOOL[LOAN_ID_PROP_ADDR],0)),"")</f>
        <v/>
      </c>
      <c r="H3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9" s="36" t="b">
        <f>CONCATENATE(TBL_QUAL_RENTROLL_UNITS[[#This Row],[RENTROLL_LOAN_ID_PROP_ADDR]],TBL_QUAL_RENTROLL_UNITS[[#This Row],[RENTROLL_UNIT]],TBL_QUAL_RENTROLL_UNITS[[#This Row],[RENTROLL_AMOUNT]])&lt;&gt;""</f>
        <v>0</v>
      </c>
      <c r="J349" s="36" t="b">
        <f>AND(TBL_QUAL_RENTROLL_UNITS[[#This Row],[RENTROLL_LOAN_ID_PROP_ADDR]]&lt;&gt;"",TBL_QUAL_RENTROLL_UNITS[[#This Row],[RENTROLL_UNIT]]&lt;&gt;"",TBL_QUAL_RENTROLL_UNITS[[#This Row],[RENTROLL_AMOUNT]]&lt;&gt;"")</f>
        <v>0</v>
      </c>
      <c r="K349" s="36">
        <f>SUM(
IF(AND(TBL_QUAL_RENTROLL_UNITS[[#This Row],[RENTROLL_LOAN_ID_PROP_ADDR]]&lt;&gt;"",NOT(ISNUMBER(MATCH(TBL_QUAL_RENTROLL_UNITS[[#This Row],[RENTROLL_LOAN_ID_PROP_ADDR]],RANGE_LOOKUP_CIPDRF_LOANLIST,0)))),1,0)
)</f>
        <v>0</v>
      </c>
    </row>
    <row r="350" spans="2:11" ht="20.100000000000001" customHeight="1" x14ac:dyDescent="0.25">
      <c r="B350" s="25" t="str">
        <f>IF(TBL_QUAL_RENTROLL_UNITS[[#This Row],[RECORD_STARTED]],IF(TBL_QUAL_RENTROLL_UNITS[[#This Row],[ERROR_COUNT]]&gt;0,-1,IF(TBL_QUAL_RENTROLL_UNITS[[#This Row],[REQ_FIELDS_POPULATED]],1,0)),"")</f>
        <v/>
      </c>
      <c r="C350" s="94">
        <f>ROW()-ROW(TBL_QUAL_RENTROLL_UNITS[[#Headers],[ROW_ID]])</f>
        <v>341</v>
      </c>
      <c r="D350" s="82"/>
      <c r="E350" s="39"/>
      <c r="F350" s="33"/>
      <c r="G350" s="84" t="str">
        <f>IFERROR(INDEX(TBL_CIPDRFRESI_LOANPOOL[QUAL_MRA_RAC],MATCH(TBL_QUAL_RENTROLL_UNITS[[#This Row],[RENTROLL_LOAN_ID_PROP_ADDR]],TBL_CIPDRFRESI_LOANPOOL[LOAN_ID_PROP_ADDR],0)),"")</f>
        <v/>
      </c>
      <c r="H3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0" s="36" t="b">
        <f>CONCATENATE(TBL_QUAL_RENTROLL_UNITS[[#This Row],[RENTROLL_LOAN_ID_PROP_ADDR]],TBL_QUAL_RENTROLL_UNITS[[#This Row],[RENTROLL_UNIT]],TBL_QUAL_RENTROLL_UNITS[[#This Row],[RENTROLL_AMOUNT]])&lt;&gt;""</f>
        <v>0</v>
      </c>
      <c r="J350" s="36" t="b">
        <f>AND(TBL_QUAL_RENTROLL_UNITS[[#This Row],[RENTROLL_LOAN_ID_PROP_ADDR]]&lt;&gt;"",TBL_QUAL_RENTROLL_UNITS[[#This Row],[RENTROLL_UNIT]]&lt;&gt;"",TBL_QUAL_RENTROLL_UNITS[[#This Row],[RENTROLL_AMOUNT]]&lt;&gt;"")</f>
        <v>0</v>
      </c>
      <c r="K350" s="36">
        <f>SUM(
IF(AND(TBL_QUAL_RENTROLL_UNITS[[#This Row],[RENTROLL_LOAN_ID_PROP_ADDR]]&lt;&gt;"",NOT(ISNUMBER(MATCH(TBL_QUAL_RENTROLL_UNITS[[#This Row],[RENTROLL_LOAN_ID_PROP_ADDR]],RANGE_LOOKUP_CIPDRF_LOANLIST,0)))),1,0)
)</f>
        <v>0</v>
      </c>
    </row>
    <row r="351" spans="2:11" ht="20.100000000000001" customHeight="1" x14ac:dyDescent="0.25">
      <c r="B351" s="25" t="str">
        <f>IF(TBL_QUAL_RENTROLL_UNITS[[#This Row],[RECORD_STARTED]],IF(TBL_QUAL_RENTROLL_UNITS[[#This Row],[ERROR_COUNT]]&gt;0,-1,IF(TBL_QUAL_RENTROLL_UNITS[[#This Row],[REQ_FIELDS_POPULATED]],1,0)),"")</f>
        <v/>
      </c>
      <c r="C351" s="94">
        <f>ROW()-ROW(TBL_QUAL_RENTROLL_UNITS[[#Headers],[ROW_ID]])</f>
        <v>342</v>
      </c>
      <c r="D351" s="82"/>
      <c r="E351" s="39"/>
      <c r="F351" s="33"/>
      <c r="G351" s="84" t="str">
        <f>IFERROR(INDEX(TBL_CIPDRFRESI_LOANPOOL[QUAL_MRA_RAC],MATCH(TBL_QUAL_RENTROLL_UNITS[[#This Row],[RENTROLL_LOAN_ID_PROP_ADDR]],TBL_CIPDRFRESI_LOANPOOL[LOAN_ID_PROP_ADDR],0)),"")</f>
        <v/>
      </c>
      <c r="H3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1" s="36" t="b">
        <f>CONCATENATE(TBL_QUAL_RENTROLL_UNITS[[#This Row],[RENTROLL_LOAN_ID_PROP_ADDR]],TBL_QUAL_RENTROLL_UNITS[[#This Row],[RENTROLL_UNIT]],TBL_QUAL_RENTROLL_UNITS[[#This Row],[RENTROLL_AMOUNT]])&lt;&gt;""</f>
        <v>0</v>
      </c>
      <c r="J351" s="36" t="b">
        <f>AND(TBL_QUAL_RENTROLL_UNITS[[#This Row],[RENTROLL_LOAN_ID_PROP_ADDR]]&lt;&gt;"",TBL_QUAL_RENTROLL_UNITS[[#This Row],[RENTROLL_UNIT]]&lt;&gt;"",TBL_QUAL_RENTROLL_UNITS[[#This Row],[RENTROLL_AMOUNT]]&lt;&gt;"")</f>
        <v>0</v>
      </c>
      <c r="K351" s="36">
        <f>SUM(
IF(AND(TBL_QUAL_RENTROLL_UNITS[[#This Row],[RENTROLL_LOAN_ID_PROP_ADDR]]&lt;&gt;"",NOT(ISNUMBER(MATCH(TBL_QUAL_RENTROLL_UNITS[[#This Row],[RENTROLL_LOAN_ID_PROP_ADDR]],RANGE_LOOKUP_CIPDRF_LOANLIST,0)))),1,0)
)</f>
        <v>0</v>
      </c>
    </row>
    <row r="352" spans="2:11" ht="20.100000000000001" customHeight="1" x14ac:dyDescent="0.25">
      <c r="B352" s="25" t="str">
        <f>IF(TBL_QUAL_RENTROLL_UNITS[[#This Row],[RECORD_STARTED]],IF(TBL_QUAL_RENTROLL_UNITS[[#This Row],[ERROR_COUNT]]&gt;0,-1,IF(TBL_QUAL_RENTROLL_UNITS[[#This Row],[REQ_FIELDS_POPULATED]],1,0)),"")</f>
        <v/>
      </c>
      <c r="C352" s="94">
        <f>ROW()-ROW(TBL_QUAL_RENTROLL_UNITS[[#Headers],[ROW_ID]])</f>
        <v>343</v>
      </c>
      <c r="D352" s="82"/>
      <c r="E352" s="39"/>
      <c r="F352" s="33"/>
      <c r="G352" s="84" t="str">
        <f>IFERROR(INDEX(TBL_CIPDRFRESI_LOANPOOL[QUAL_MRA_RAC],MATCH(TBL_QUAL_RENTROLL_UNITS[[#This Row],[RENTROLL_LOAN_ID_PROP_ADDR]],TBL_CIPDRFRESI_LOANPOOL[LOAN_ID_PROP_ADDR],0)),"")</f>
        <v/>
      </c>
      <c r="H3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2" s="36" t="b">
        <f>CONCATENATE(TBL_QUAL_RENTROLL_UNITS[[#This Row],[RENTROLL_LOAN_ID_PROP_ADDR]],TBL_QUAL_RENTROLL_UNITS[[#This Row],[RENTROLL_UNIT]],TBL_QUAL_RENTROLL_UNITS[[#This Row],[RENTROLL_AMOUNT]])&lt;&gt;""</f>
        <v>0</v>
      </c>
      <c r="J352" s="36" t="b">
        <f>AND(TBL_QUAL_RENTROLL_UNITS[[#This Row],[RENTROLL_LOAN_ID_PROP_ADDR]]&lt;&gt;"",TBL_QUAL_RENTROLL_UNITS[[#This Row],[RENTROLL_UNIT]]&lt;&gt;"",TBL_QUAL_RENTROLL_UNITS[[#This Row],[RENTROLL_AMOUNT]]&lt;&gt;"")</f>
        <v>0</v>
      </c>
      <c r="K352" s="36">
        <f>SUM(
IF(AND(TBL_QUAL_RENTROLL_UNITS[[#This Row],[RENTROLL_LOAN_ID_PROP_ADDR]]&lt;&gt;"",NOT(ISNUMBER(MATCH(TBL_QUAL_RENTROLL_UNITS[[#This Row],[RENTROLL_LOAN_ID_PROP_ADDR]],RANGE_LOOKUP_CIPDRF_LOANLIST,0)))),1,0)
)</f>
        <v>0</v>
      </c>
    </row>
    <row r="353" spans="2:11" ht="20.100000000000001" customHeight="1" x14ac:dyDescent="0.25">
      <c r="B353" s="25" t="str">
        <f>IF(TBL_QUAL_RENTROLL_UNITS[[#This Row],[RECORD_STARTED]],IF(TBL_QUAL_RENTROLL_UNITS[[#This Row],[ERROR_COUNT]]&gt;0,-1,IF(TBL_QUAL_RENTROLL_UNITS[[#This Row],[REQ_FIELDS_POPULATED]],1,0)),"")</f>
        <v/>
      </c>
      <c r="C353" s="94">
        <f>ROW()-ROW(TBL_QUAL_RENTROLL_UNITS[[#Headers],[ROW_ID]])</f>
        <v>344</v>
      </c>
      <c r="D353" s="82"/>
      <c r="E353" s="39"/>
      <c r="F353" s="33"/>
      <c r="G353" s="84" t="str">
        <f>IFERROR(INDEX(TBL_CIPDRFRESI_LOANPOOL[QUAL_MRA_RAC],MATCH(TBL_QUAL_RENTROLL_UNITS[[#This Row],[RENTROLL_LOAN_ID_PROP_ADDR]],TBL_CIPDRFRESI_LOANPOOL[LOAN_ID_PROP_ADDR],0)),"")</f>
        <v/>
      </c>
      <c r="H3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3" s="36" t="b">
        <f>CONCATENATE(TBL_QUAL_RENTROLL_UNITS[[#This Row],[RENTROLL_LOAN_ID_PROP_ADDR]],TBL_QUAL_RENTROLL_UNITS[[#This Row],[RENTROLL_UNIT]],TBL_QUAL_RENTROLL_UNITS[[#This Row],[RENTROLL_AMOUNT]])&lt;&gt;""</f>
        <v>0</v>
      </c>
      <c r="J353" s="36" t="b">
        <f>AND(TBL_QUAL_RENTROLL_UNITS[[#This Row],[RENTROLL_LOAN_ID_PROP_ADDR]]&lt;&gt;"",TBL_QUAL_RENTROLL_UNITS[[#This Row],[RENTROLL_UNIT]]&lt;&gt;"",TBL_QUAL_RENTROLL_UNITS[[#This Row],[RENTROLL_AMOUNT]]&lt;&gt;"")</f>
        <v>0</v>
      </c>
      <c r="K353" s="36">
        <f>SUM(
IF(AND(TBL_QUAL_RENTROLL_UNITS[[#This Row],[RENTROLL_LOAN_ID_PROP_ADDR]]&lt;&gt;"",NOT(ISNUMBER(MATCH(TBL_QUAL_RENTROLL_UNITS[[#This Row],[RENTROLL_LOAN_ID_PROP_ADDR]],RANGE_LOOKUP_CIPDRF_LOANLIST,0)))),1,0)
)</f>
        <v>0</v>
      </c>
    </row>
    <row r="354" spans="2:11" ht="20.100000000000001" customHeight="1" x14ac:dyDescent="0.25">
      <c r="B354" s="25" t="str">
        <f>IF(TBL_QUAL_RENTROLL_UNITS[[#This Row],[RECORD_STARTED]],IF(TBL_QUAL_RENTROLL_UNITS[[#This Row],[ERROR_COUNT]]&gt;0,-1,IF(TBL_QUAL_RENTROLL_UNITS[[#This Row],[REQ_FIELDS_POPULATED]],1,0)),"")</f>
        <v/>
      </c>
      <c r="C354" s="94">
        <f>ROW()-ROW(TBL_QUAL_RENTROLL_UNITS[[#Headers],[ROW_ID]])</f>
        <v>345</v>
      </c>
      <c r="D354" s="82"/>
      <c r="E354" s="39"/>
      <c r="F354" s="33"/>
      <c r="G354" s="84" t="str">
        <f>IFERROR(INDEX(TBL_CIPDRFRESI_LOANPOOL[QUAL_MRA_RAC],MATCH(TBL_QUAL_RENTROLL_UNITS[[#This Row],[RENTROLL_LOAN_ID_PROP_ADDR]],TBL_CIPDRFRESI_LOANPOOL[LOAN_ID_PROP_ADDR],0)),"")</f>
        <v/>
      </c>
      <c r="H3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4" s="36" t="b">
        <f>CONCATENATE(TBL_QUAL_RENTROLL_UNITS[[#This Row],[RENTROLL_LOAN_ID_PROP_ADDR]],TBL_QUAL_RENTROLL_UNITS[[#This Row],[RENTROLL_UNIT]],TBL_QUAL_RENTROLL_UNITS[[#This Row],[RENTROLL_AMOUNT]])&lt;&gt;""</f>
        <v>0</v>
      </c>
      <c r="J354" s="36" t="b">
        <f>AND(TBL_QUAL_RENTROLL_UNITS[[#This Row],[RENTROLL_LOAN_ID_PROP_ADDR]]&lt;&gt;"",TBL_QUAL_RENTROLL_UNITS[[#This Row],[RENTROLL_UNIT]]&lt;&gt;"",TBL_QUAL_RENTROLL_UNITS[[#This Row],[RENTROLL_AMOUNT]]&lt;&gt;"")</f>
        <v>0</v>
      </c>
      <c r="K354" s="36">
        <f>SUM(
IF(AND(TBL_QUAL_RENTROLL_UNITS[[#This Row],[RENTROLL_LOAN_ID_PROP_ADDR]]&lt;&gt;"",NOT(ISNUMBER(MATCH(TBL_QUAL_RENTROLL_UNITS[[#This Row],[RENTROLL_LOAN_ID_PROP_ADDR]],RANGE_LOOKUP_CIPDRF_LOANLIST,0)))),1,0)
)</f>
        <v>0</v>
      </c>
    </row>
    <row r="355" spans="2:11" ht="20.100000000000001" customHeight="1" x14ac:dyDescent="0.25">
      <c r="B355" s="25" t="str">
        <f>IF(TBL_QUAL_RENTROLL_UNITS[[#This Row],[RECORD_STARTED]],IF(TBL_QUAL_RENTROLL_UNITS[[#This Row],[ERROR_COUNT]]&gt;0,-1,IF(TBL_QUAL_RENTROLL_UNITS[[#This Row],[REQ_FIELDS_POPULATED]],1,0)),"")</f>
        <v/>
      </c>
      <c r="C355" s="94">
        <f>ROW()-ROW(TBL_QUAL_RENTROLL_UNITS[[#Headers],[ROW_ID]])</f>
        <v>346</v>
      </c>
      <c r="D355" s="82"/>
      <c r="E355" s="39"/>
      <c r="F355" s="33"/>
      <c r="G355" s="84" t="str">
        <f>IFERROR(INDEX(TBL_CIPDRFRESI_LOANPOOL[QUAL_MRA_RAC],MATCH(TBL_QUAL_RENTROLL_UNITS[[#This Row],[RENTROLL_LOAN_ID_PROP_ADDR]],TBL_CIPDRFRESI_LOANPOOL[LOAN_ID_PROP_ADDR],0)),"")</f>
        <v/>
      </c>
      <c r="H3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5" s="36" t="b">
        <f>CONCATENATE(TBL_QUAL_RENTROLL_UNITS[[#This Row],[RENTROLL_LOAN_ID_PROP_ADDR]],TBL_QUAL_RENTROLL_UNITS[[#This Row],[RENTROLL_UNIT]],TBL_QUAL_RENTROLL_UNITS[[#This Row],[RENTROLL_AMOUNT]])&lt;&gt;""</f>
        <v>0</v>
      </c>
      <c r="J355" s="36" t="b">
        <f>AND(TBL_QUAL_RENTROLL_UNITS[[#This Row],[RENTROLL_LOAN_ID_PROP_ADDR]]&lt;&gt;"",TBL_QUAL_RENTROLL_UNITS[[#This Row],[RENTROLL_UNIT]]&lt;&gt;"",TBL_QUAL_RENTROLL_UNITS[[#This Row],[RENTROLL_AMOUNT]]&lt;&gt;"")</f>
        <v>0</v>
      </c>
      <c r="K355" s="36">
        <f>SUM(
IF(AND(TBL_QUAL_RENTROLL_UNITS[[#This Row],[RENTROLL_LOAN_ID_PROP_ADDR]]&lt;&gt;"",NOT(ISNUMBER(MATCH(TBL_QUAL_RENTROLL_UNITS[[#This Row],[RENTROLL_LOAN_ID_PROP_ADDR]],RANGE_LOOKUP_CIPDRF_LOANLIST,0)))),1,0)
)</f>
        <v>0</v>
      </c>
    </row>
    <row r="356" spans="2:11" ht="20.100000000000001" customHeight="1" x14ac:dyDescent="0.25">
      <c r="B356" s="25" t="str">
        <f>IF(TBL_QUAL_RENTROLL_UNITS[[#This Row],[RECORD_STARTED]],IF(TBL_QUAL_RENTROLL_UNITS[[#This Row],[ERROR_COUNT]]&gt;0,-1,IF(TBL_QUAL_RENTROLL_UNITS[[#This Row],[REQ_FIELDS_POPULATED]],1,0)),"")</f>
        <v/>
      </c>
      <c r="C356" s="94">
        <f>ROW()-ROW(TBL_QUAL_RENTROLL_UNITS[[#Headers],[ROW_ID]])</f>
        <v>347</v>
      </c>
      <c r="D356" s="82"/>
      <c r="E356" s="39"/>
      <c r="F356" s="33"/>
      <c r="G356" s="84" t="str">
        <f>IFERROR(INDEX(TBL_CIPDRFRESI_LOANPOOL[QUAL_MRA_RAC],MATCH(TBL_QUAL_RENTROLL_UNITS[[#This Row],[RENTROLL_LOAN_ID_PROP_ADDR]],TBL_CIPDRFRESI_LOANPOOL[LOAN_ID_PROP_ADDR],0)),"")</f>
        <v/>
      </c>
      <c r="H3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6" s="36" t="b">
        <f>CONCATENATE(TBL_QUAL_RENTROLL_UNITS[[#This Row],[RENTROLL_LOAN_ID_PROP_ADDR]],TBL_QUAL_RENTROLL_UNITS[[#This Row],[RENTROLL_UNIT]],TBL_QUAL_RENTROLL_UNITS[[#This Row],[RENTROLL_AMOUNT]])&lt;&gt;""</f>
        <v>0</v>
      </c>
      <c r="J356" s="36" t="b">
        <f>AND(TBL_QUAL_RENTROLL_UNITS[[#This Row],[RENTROLL_LOAN_ID_PROP_ADDR]]&lt;&gt;"",TBL_QUAL_RENTROLL_UNITS[[#This Row],[RENTROLL_UNIT]]&lt;&gt;"",TBL_QUAL_RENTROLL_UNITS[[#This Row],[RENTROLL_AMOUNT]]&lt;&gt;"")</f>
        <v>0</v>
      </c>
      <c r="K356" s="36">
        <f>SUM(
IF(AND(TBL_QUAL_RENTROLL_UNITS[[#This Row],[RENTROLL_LOAN_ID_PROP_ADDR]]&lt;&gt;"",NOT(ISNUMBER(MATCH(TBL_QUAL_RENTROLL_UNITS[[#This Row],[RENTROLL_LOAN_ID_PROP_ADDR]],RANGE_LOOKUP_CIPDRF_LOANLIST,0)))),1,0)
)</f>
        <v>0</v>
      </c>
    </row>
    <row r="357" spans="2:11" ht="20.100000000000001" customHeight="1" x14ac:dyDescent="0.25">
      <c r="B357" s="25" t="str">
        <f>IF(TBL_QUAL_RENTROLL_UNITS[[#This Row],[RECORD_STARTED]],IF(TBL_QUAL_RENTROLL_UNITS[[#This Row],[ERROR_COUNT]]&gt;0,-1,IF(TBL_QUAL_RENTROLL_UNITS[[#This Row],[REQ_FIELDS_POPULATED]],1,0)),"")</f>
        <v/>
      </c>
      <c r="C357" s="94">
        <f>ROW()-ROW(TBL_QUAL_RENTROLL_UNITS[[#Headers],[ROW_ID]])</f>
        <v>348</v>
      </c>
      <c r="D357" s="82"/>
      <c r="E357" s="39"/>
      <c r="F357" s="33"/>
      <c r="G357" s="84" t="str">
        <f>IFERROR(INDEX(TBL_CIPDRFRESI_LOANPOOL[QUAL_MRA_RAC],MATCH(TBL_QUAL_RENTROLL_UNITS[[#This Row],[RENTROLL_LOAN_ID_PROP_ADDR]],TBL_CIPDRFRESI_LOANPOOL[LOAN_ID_PROP_ADDR],0)),"")</f>
        <v/>
      </c>
      <c r="H3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7" s="36" t="b">
        <f>CONCATENATE(TBL_QUAL_RENTROLL_UNITS[[#This Row],[RENTROLL_LOAN_ID_PROP_ADDR]],TBL_QUAL_RENTROLL_UNITS[[#This Row],[RENTROLL_UNIT]],TBL_QUAL_RENTROLL_UNITS[[#This Row],[RENTROLL_AMOUNT]])&lt;&gt;""</f>
        <v>0</v>
      </c>
      <c r="J357" s="36" t="b">
        <f>AND(TBL_QUAL_RENTROLL_UNITS[[#This Row],[RENTROLL_LOAN_ID_PROP_ADDR]]&lt;&gt;"",TBL_QUAL_RENTROLL_UNITS[[#This Row],[RENTROLL_UNIT]]&lt;&gt;"",TBL_QUAL_RENTROLL_UNITS[[#This Row],[RENTROLL_AMOUNT]]&lt;&gt;"")</f>
        <v>0</v>
      </c>
      <c r="K357" s="36">
        <f>SUM(
IF(AND(TBL_QUAL_RENTROLL_UNITS[[#This Row],[RENTROLL_LOAN_ID_PROP_ADDR]]&lt;&gt;"",NOT(ISNUMBER(MATCH(TBL_QUAL_RENTROLL_UNITS[[#This Row],[RENTROLL_LOAN_ID_PROP_ADDR]],RANGE_LOOKUP_CIPDRF_LOANLIST,0)))),1,0)
)</f>
        <v>0</v>
      </c>
    </row>
    <row r="358" spans="2:11" ht="20.100000000000001" customHeight="1" x14ac:dyDescent="0.25">
      <c r="B358" s="25" t="str">
        <f>IF(TBL_QUAL_RENTROLL_UNITS[[#This Row],[RECORD_STARTED]],IF(TBL_QUAL_RENTROLL_UNITS[[#This Row],[ERROR_COUNT]]&gt;0,-1,IF(TBL_QUAL_RENTROLL_UNITS[[#This Row],[REQ_FIELDS_POPULATED]],1,0)),"")</f>
        <v/>
      </c>
      <c r="C358" s="94">
        <f>ROW()-ROW(TBL_QUAL_RENTROLL_UNITS[[#Headers],[ROW_ID]])</f>
        <v>349</v>
      </c>
      <c r="D358" s="82"/>
      <c r="E358" s="39"/>
      <c r="F358" s="33"/>
      <c r="G358" s="84" t="str">
        <f>IFERROR(INDEX(TBL_CIPDRFRESI_LOANPOOL[QUAL_MRA_RAC],MATCH(TBL_QUAL_RENTROLL_UNITS[[#This Row],[RENTROLL_LOAN_ID_PROP_ADDR]],TBL_CIPDRFRESI_LOANPOOL[LOAN_ID_PROP_ADDR],0)),"")</f>
        <v/>
      </c>
      <c r="H3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8" s="36" t="b">
        <f>CONCATENATE(TBL_QUAL_RENTROLL_UNITS[[#This Row],[RENTROLL_LOAN_ID_PROP_ADDR]],TBL_QUAL_RENTROLL_UNITS[[#This Row],[RENTROLL_UNIT]],TBL_QUAL_RENTROLL_UNITS[[#This Row],[RENTROLL_AMOUNT]])&lt;&gt;""</f>
        <v>0</v>
      </c>
      <c r="J358" s="36" t="b">
        <f>AND(TBL_QUAL_RENTROLL_UNITS[[#This Row],[RENTROLL_LOAN_ID_PROP_ADDR]]&lt;&gt;"",TBL_QUAL_RENTROLL_UNITS[[#This Row],[RENTROLL_UNIT]]&lt;&gt;"",TBL_QUAL_RENTROLL_UNITS[[#This Row],[RENTROLL_AMOUNT]]&lt;&gt;"")</f>
        <v>0</v>
      </c>
      <c r="K358" s="36">
        <f>SUM(
IF(AND(TBL_QUAL_RENTROLL_UNITS[[#This Row],[RENTROLL_LOAN_ID_PROP_ADDR]]&lt;&gt;"",NOT(ISNUMBER(MATCH(TBL_QUAL_RENTROLL_UNITS[[#This Row],[RENTROLL_LOAN_ID_PROP_ADDR]],RANGE_LOOKUP_CIPDRF_LOANLIST,0)))),1,0)
)</f>
        <v>0</v>
      </c>
    </row>
    <row r="359" spans="2:11" ht="20.100000000000001" customHeight="1" x14ac:dyDescent="0.25">
      <c r="B359" s="25" t="str">
        <f>IF(TBL_QUAL_RENTROLL_UNITS[[#This Row],[RECORD_STARTED]],IF(TBL_QUAL_RENTROLL_UNITS[[#This Row],[ERROR_COUNT]]&gt;0,-1,IF(TBL_QUAL_RENTROLL_UNITS[[#This Row],[REQ_FIELDS_POPULATED]],1,0)),"")</f>
        <v/>
      </c>
      <c r="C359" s="94">
        <f>ROW()-ROW(TBL_QUAL_RENTROLL_UNITS[[#Headers],[ROW_ID]])</f>
        <v>350</v>
      </c>
      <c r="D359" s="82"/>
      <c r="E359" s="39"/>
      <c r="F359" s="33"/>
      <c r="G359" s="84" t="str">
        <f>IFERROR(INDEX(TBL_CIPDRFRESI_LOANPOOL[QUAL_MRA_RAC],MATCH(TBL_QUAL_RENTROLL_UNITS[[#This Row],[RENTROLL_LOAN_ID_PROP_ADDR]],TBL_CIPDRFRESI_LOANPOOL[LOAN_ID_PROP_ADDR],0)),"")</f>
        <v/>
      </c>
      <c r="H3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9" s="36" t="b">
        <f>CONCATENATE(TBL_QUAL_RENTROLL_UNITS[[#This Row],[RENTROLL_LOAN_ID_PROP_ADDR]],TBL_QUAL_RENTROLL_UNITS[[#This Row],[RENTROLL_UNIT]],TBL_QUAL_RENTROLL_UNITS[[#This Row],[RENTROLL_AMOUNT]])&lt;&gt;""</f>
        <v>0</v>
      </c>
      <c r="J359" s="36" t="b">
        <f>AND(TBL_QUAL_RENTROLL_UNITS[[#This Row],[RENTROLL_LOAN_ID_PROP_ADDR]]&lt;&gt;"",TBL_QUAL_RENTROLL_UNITS[[#This Row],[RENTROLL_UNIT]]&lt;&gt;"",TBL_QUAL_RENTROLL_UNITS[[#This Row],[RENTROLL_AMOUNT]]&lt;&gt;"")</f>
        <v>0</v>
      </c>
      <c r="K359" s="36">
        <f>SUM(
IF(AND(TBL_QUAL_RENTROLL_UNITS[[#This Row],[RENTROLL_LOAN_ID_PROP_ADDR]]&lt;&gt;"",NOT(ISNUMBER(MATCH(TBL_QUAL_RENTROLL_UNITS[[#This Row],[RENTROLL_LOAN_ID_PROP_ADDR]],RANGE_LOOKUP_CIPDRF_LOANLIST,0)))),1,0)
)</f>
        <v>0</v>
      </c>
    </row>
    <row r="360" spans="2:11" ht="20.100000000000001" customHeight="1" x14ac:dyDescent="0.25">
      <c r="B360" s="25" t="str">
        <f>IF(TBL_QUAL_RENTROLL_UNITS[[#This Row],[RECORD_STARTED]],IF(TBL_QUAL_RENTROLL_UNITS[[#This Row],[ERROR_COUNT]]&gt;0,-1,IF(TBL_QUAL_RENTROLL_UNITS[[#This Row],[REQ_FIELDS_POPULATED]],1,0)),"")</f>
        <v/>
      </c>
      <c r="C360" s="94">
        <f>ROW()-ROW(TBL_QUAL_RENTROLL_UNITS[[#Headers],[ROW_ID]])</f>
        <v>351</v>
      </c>
      <c r="D360" s="82"/>
      <c r="E360" s="39"/>
      <c r="F360" s="33"/>
      <c r="G360" s="84" t="str">
        <f>IFERROR(INDEX(TBL_CIPDRFRESI_LOANPOOL[QUAL_MRA_RAC],MATCH(TBL_QUAL_RENTROLL_UNITS[[#This Row],[RENTROLL_LOAN_ID_PROP_ADDR]],TBL_CIPDRFRESI_LOANPOOL[LOAN_ID_PROP_ADDR],0)),"")</f>
        <v/>
      </c>
      <c r="H3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0" s="36" t="b">
        <f>CONCATENATE(TBL_QUAL_RENTROLL_UNITS[[#This Row],[RENTROLL_LOAN_ID_PROP_ADDR]],TBL_QUAL_RENTROLL_UNITS[[#This Row],[RENTROLL_UNIT]],TBL_QUAL_RENTROLL_UNITS[[#This Row],[RENTROLL_AMOUNT]])&lt;&gt;""</f>
        <v>0</v>
      </c>
      <c r="J360" s="36" t="b">
        <f>AND(TBL_QUAL_RENTROLL_UNITS[[#This Row],[RENTROLL_LOAN_ID_PROP_ADDR]]&lt;&gt;"",TBL_QUAL_RENTROLL_UNITS[[#This Row],[RENTROLL_UNIT]]&lt;&gt;"",TBL_QUAL_RENTROLL_UNITS[[#This Row],[RENTROLL_AMOUNT]]&lt;&gt;"")</f>
        <v>0</v>
      </c>
      <c r="K360" s="36">
        <f>SUM(
IF(AND(TBL_QUAL_RENTROLL_UNITS[[#This Row],[RENTROLL_LOAN_ID_PROP_ADDR]]&lt;&gt;"",NOT(ISNUMBER(MATCH(TBL_QUAL_RENTROLL_UNITS[[#This Row],[RENTROLL_LOAN_ID_PROP_ADDR]],RANGE_LOOKUP_CIPDRF_LOANLIST,0)))),1,0)
)</f>
        <v>0</v>
      </c>
    </row>
    <row r="361" spans="2:11" ht="20.100000000000001" customHeight="1" x14ac:dyDescent="0.25">
      <c r="B361" s="25" t="str">
        <f>IF(TBL_QUAL_RENTROLL_UNITS[[#This Row],[RECORD_STARTED]],IF(TBL_QUAL_RENTROLL_UNITS[[#This Row],[ERROR_COUNT]]&gt;0,-1,IF(TBL_QUAL_RENTROLL_UNITS[[#This Row],[REQ_FIELDS_POPULATED]],1,0)),"")</f>
        <v/>
      </c>
      <c r="C361" s="94">
        <f>ROW()-ROW(TBL_QUAL_RENTROLL_UNITS[[#Headers],[ROW_ID]])</f>
        <v>352</v>
      </c>
      <c r="D361" s="82"/>
      <c r="E361" s="39"/>
      <c r="F361" s="33"/>
      <c r="G361" s="84" t="str">
        <f>IFERROR(INDEX(TBL_CIPDRFRESI_LOANPOOL[QUAL_MRA_RAC],MATCH(TBL_QUAL_RENTROLL_UNITS[[#This Row],[RENTROLL_LOAN_ID_PROP_ADDR]],TBL_CIPDRFRESI_LOANPOOL[LOAN_ID_PROP_ADDR],0)),"")</f>
        <v/>
      </c>
      <c r="H3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1" s="36" t="b">
        <f>CONCATENATE(TBL_QUAL_RENTROLL_UNITS[[#This Row],[RENTROLL_LOAN_ID_PROP_ADDR]],TBL_QUAL_RENTROLL_UNITS[[#This Row],[RENTROLL_UNIT]],TBL_QUAL_RENTROLL_UNITS[[#This Row],[RENTROLL_AMOUNT]])&lt;&gt;""</f>
        <v>0</v>
      </c>
      <c r="J361" s="36" t="b">
        <f>AND(TBL_QUAL_RENTROLL_UNITS[[#This Row],[RENTROLL_LOAN_ID_PROP_ADDR]]&lt;&gt;"",TBL_QUAL_RENTROLL_UNITS[[#This Row],[RENTROLL_UNIT]]&lt;&gt;"",TBL_QUAL_RENTROLL_UNITS[[#This Row],[RENTROLL_AMOUNT]]&lt;&gt;"")</f>
        <v>0</v>
      </c>
      <c r="K361" s="36">
        <f>SUM(
IF(AND(TBL_QUAL_RENTROLL_UNITS[[#This Row],[RENTROLL_LOAN_ID_PROP_ADDR]]&lt;&gt;"",NOT(ISNUMBER(MATCH(TBL_QUAL_RENTROLL_UNITS[[#This Row],[RENTROLL_LOAN_ID_PROP_ADDR]],RANGE_LOOKUP_CIPDRF_LOANLIST,0)))),1,0)
)</f>
        <v>0</v>
      </c>
    </row>
    <row r="362" spans="2:11" ht="20.100000000000001" customHeight="1" x14ac:dyDescent="0.25">
      <c r="B362" s="25" t="str">
        <f>IF(TBL_QUAL_RENTROLL_UNITS[[#This Row],[RECORD_STARTED]],IF(TBL_QUAL_RENTROLL_UNITS[[#This Row],[ERROR_COUNT]]&gt;0,-1,IF(TBL_QUAL_RENTROLL_UNITS[[#This Row],[REQ_FIELDS_POPULATED]],1,0)),"")</f>
        <v/>
      </c>
      <c r="C362" s="94">
        <f>ROW()-ROW(TBL_QUAL_RENTROLL_UNITS[[#Headers],[ROW_ID]])</f>
        <v>353</v>
      </c>
      <c r="D362" s="82"/>
      <c r="E362" s="39"/>
      <c r="F362" s="33"/>
      <c r="G362" s="84" t="str">
        <f>IFERROR(INDEX(TBL_CIPDRFRESI_LOANPOOL[QUAL_MRA_RAC],MATCH(TBL_QUAL_RENTROLL_UNITS[[#This Row],[RENTROLL_LOAN_ID_PROP_ADDR]],TBL_CIPDRFRESI_LOANPOOL[LOAN_ID_PROP_ADDR],0)),"")</f>
        <v/>
      </c>
      <c r="H3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2" s="36" t="b">
        <f>CONCATENATE(TBL_QUAL_RENTROLL_UNITS[[#This Row],[RENTROLL_LOAN_ID_PROP_ADDR]],TBL_QUAL_RENTROLL_UNITS[[#This Row],[RENTROLL_UNIT]],TBL_QUAL_RENTROLL_UNITS[[#This Row],[RENTROLL_AMOUNT]])&lt;&gt;""</f>
        <v>0</v>
      </c>
      <c r="J362" s="36" t="b">
        <f>AND(TBL_QUAL_RENTROLL_UNITS[[#This Row],[RENTROLL_LOAN_ID_PROP_ADDR]]&lt;&gt;"",TBL_QUAL_RENTROLL_UNITS[[#This Row],[RENTROLL_UNIT]]&lt;&gt;"",TBL_QUAL_RENTROLL_UNITS[[#This Row],[RENTROLL_AMOUNT]]&lt;&gt;"")</f>
        <v>0</v>
      </c>
      <c r="K362" s="36">
        <f>SUM(
IF(AND(TBL_QUAL_RENTROLL_UNITS[[#This Row],[RENTROLL_LOAN_ID_PROP_ADDR]]&lt;&gt;"",NOT(ISNUMBER(MATCH(TBL_QUAL_RENTROLL_UNITS[[#This Row],[RENTROLL_LOAN_ID_PROP_ADDR]],RANGE_LOOKUP_CIPDRF_LOANLIST,0)))),1,0)
)</f>
        <v>0</v>
      </c>
    </row>
    <row r="363" spans="2:11" ht="20.100000000000001" customHeight="1" x14ac:dyDescent="0.25">
      <c r="B363" s="25" t="str">
        <f>IF(TBL_QUAL_RENTROLL_UNITS[[#This Row],[RECORD_STARTED]],IF(TBL_QUAL_RENTROLL_UNITS[[#This Row],[ERROR_COUNT]]&gt;0,-1,IF(TBL_QUAL_RENTROLL_UNITS[[#This Row],[REQ_FIELDS_POPULATED]],1,0)),"")</f>
        <v/>
      </c>
      <c r="C363" s="94">
        <f>ROW()-ROW(TBL_QUAL_RENTROLL_UNITS[[#Headers],[ROW_ID]])</f>
        <v>354</v>
      </c>
      <c r="D363" s="82"/>
      <c r="E363" s="39"/>
      <c r="F363" s="33"/>
      <c r="G363" s="84" t="str">
        <f>IFERROR(INDEX(TBL_CIPDRFRESI_LOANPOOL[QUAL_MRA_RAC],MATCH(TBL_QUAL_RENTROLL_UNITS[[#This Row],[RENTROLL_LOAN_ID_PROP_ADDR]],TBL_CIPDRFRESI_LOANPOOL[LOAN_ID_PROP_ADDR],0)),"")</f>
        <v/>
      </c>
      <c r="H3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3" s="36" t="b">
        <f>CONCATENATE(TBL_QUAL_RENTROLL_UNITS[[#This Row],[RENTROLL_LOAN_ID_PROP_ADDR]],TBL_QUAL_RENTROLL_UNITS[[#This Row],[RENTROLL_UNIT]],TBL_QUAL_RENTROLL_UNITS[[#This Row],[RENTROLL_AMOUNT]])&lt;&gt;""</f>
        <v>0</v>
      </c>
      <c r="J363" s="36" t="b">
        <f>AND(TBL_QUAL_RENTROLL_UNITS[[#This Row],[RENTROLL_LOAN_ID_PROP_ADDR]]&lt;&gt;"",TBL_QUAL_RENTROLL_UNITS[[#This Row],[RENTROLL_UNIT]]&lt;&gt;"",TBL_QUAL_RENTROLL_UNITS[[#This Row],[RENTROLL_AMOUNT]]&lt;&gt;"")</f>
        <v>0</v>
      </c>
      <c r="K363" s="36">
        <f>SUM(
IF(AND(TBL_QUAL_RENTROLL_UNITS[[#This Row],[RENTROLL_LOAN_ID_PROP_ADDR]]&lt;&gt;"",NOT(ISNUMBER(MATCH(TBL_QUAL_RENTROLL_UNITS[[#This Row],[RENTROLL_LOAN_ID_PROP_ADDR]],RANGE_LOOKUP_CIPDRF_LOANLIST,0)))),1,0)
)</f>
        <v>0</v>
      </c>
    </row>
    <row r="364" spans="2:11" ht="20.100000000000001" customHeight="1" x14ac:dyDescent="0.25">
      <c r="B364" s="25" t="str">
        <f>IF(TBL_QUAL_RENTROLL_UNITS[[#This Row],[RECORD_STARTED]],IF(TBL_QUAL_RENTROLL_UNITS[[#This Row],[ERROR_COUNT]]&gt;0,-1,IF(TBL_QUAL_RENTROLL_UNITS[[#This Row],[REQ_FIELDS_POPULATED]],1,0)),"")</f>
        <v/>
      </c>
      <c r="C364" s="94">
        <f>ROW()-ROW(TBL_QUAL_RENTROLL_UNITS[[#Headers],[ROW_ID]])</f>
        <v>355</v>
      </c>
      <c r="D364" s="82"/>
      <c r="E364" s="39"/>
      <c r="F364" s="33"/>
      <c r="G364" s="84" t="str">
        <f>IFERROR(INDEX(TBL_CIPDRFRESI_LOANPOOL[QUAL_MRA_RAC],MATCH(TBL_QUAL_RENTROLL_UNITS[[#This Row],[RENTROLL_LOAN_ID_PROP_ADDR]],TBL_CIPDRFRESI_LOANPOOL[LOAN_ID_PROP_ADDR],0)),"")</f>
        <v/>
      </c>
      <c r="H3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4" s="36" t="b">
        <f>CONCATENATE(TBL_QUAL_RENTROLL_UNITS[[#This Row],[RENTROLL_LOAN_ID_PROP_ADDR]],TBL_QUAL_RENTROLL_UNITS[[#This Row],[RENTROLL_UNIT]],TBL_QUAL_RENTROLL_UNITS[[#This Row],[RENTROLL_AMOUNT]])&lt;&gt;""</f>
        <v>0</v>
      </c>
      <c r="J364" s="36" t="b">
        <f>AND(TBL_QUAL_RENTROLL_UNITS[[#This Row],[RENTROLL_LOAN_ID_PROP_ADDR]]&lt;&gt;"",TBL_QUAL_RENTROLL_UNITS[[#This Row],[RENTROLL_UNIT]]&lt;&gt;"",TBL_QUAL_RENTROLL_UNITS[[#This Row],[RENTROLL_AMOUNT]]&lt;&gt;"")</f>
        <v>0</v>
      </c>
      <c r="K364" s="36">
        <f>SUM(
IF(AND(TBL_QUAL_RENTROLL_UNITS[[#This Row],[RENTROLL_LOAN_ID_PROP_ADDR]]&lt;&gt;"",NOT(ISNUMBER(MATCH(TBL_QUAL_RENTROLL_UNITS[[#This Row],[RENTROLL_LOAN_ID_PROP_ADDR]],RANGE_LOOKUP_CIPDRF_LOANLIST,0)))),1,0)
)</f>
        <v>0</v>
      </c>
    </row>
    <row r="365" spans="2:11" ht="20.100000000000001" customHeight="1" x14ac:dyDescent="0.25">
      <c r="B365" s="25" t="str">
        <f>IF(TBL_QUAL_RENTROLL_UNITS[[#This Row],[RECORD_STARTED]],IF(TBL_QUAL_RENTROLL_UNITS[[#This Row],[ERROR_COUNT]]&gt;0,-1,IF(TBL_QUAL_RENTROLL_UNITS[[#This Row],[REQ_FIELDS_POPULATED]],1,0)),"")</f>
        <v/>
      </c>
      <c r="C365" s="94">
        <f>ROW()-ROW(TBL_QUAL_RENTROLL_UNITS[[#Headers],[ROW_ID]])</f>
        <v>356</v>
      </c>
      <c r="D365" s="82"/>
      <c r="E365" s="39"/>
      <c r="F365" s="33"/>
      <c r="G365" s="84" t="str">
        <f>IFERROR(INDEX(TBL_CIPDRFRESI_LOANPOOL[QUAL_MRA_RAC],MATCH(TBL_QUAL_RENTROLL_UNITS[[#This Row],[RENTROLL_LOAN_ID_PROP_ADDR]],TBL_CIPDRFRESI_LOANPOOL[LOAN_ID_PROP_ADDR],0)),"")</f>
        <v/>
      </c>
      <c r="H3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5" s="36" t="b">
        <f>CONCATENATE(TBL_QUAL_RENTROLL_UNITS[[#This Row],[RENTROLL_LOAN_ID_PROP_ADDR]],TBL_QUAL_RENTROLL_UNITS[[#This Row],[RENTROLL_UNIT]],TBL_QUAL_RENTROLL_UNITS[[#This Row],[RENTROLL_AMOUNT]])&lt;&gt;""</f>
        <v>0</v>
      </c>
      <c r="J365" s="36" t="b">
        <f>AND(TBL_QUAL_RENTROLL_UNITS[[#This Row],[RENTROLL_LOAN_ID_PROP_ADDR]]&lt;&gt;"",TBL_QUAL_RENTROLL_UNITS[[#This Row],[RENTROLL_UNIT]]&lt;&gt;"",TBL_QUAL_RENTROLL_UNITS[[#This Row],[RENTROLL_AMOUNT]]&lt;&gt;"")</f>
        <v>0</v>
      </c>
      <c r="K365" s="36">
        <f>SUM(
IF(AND(TBL_QUAL_RENTROLL_UNITS[[#This Row],[RENTROLL_LOAN_ID_PROP_ADDR]]&lt;&gt;"",NOT(ISNUMBER(MATCH(TBL_QUAL_RENTROLL_UNITS[[#This Row],[RENTROLL_LOAN_ID_PROP_ADDR]],RANGE_LOOKUP_CIPDRF_LOANLIST,0)))),1,0)
)</f>
        <v>0</v>
      </c>
    </row>
    <row r="366" spans="2:11" ht="20.100000000000001" customHeight="1" x14ac:dyDescent="0.25">
      <c r="B366" s="25" t="str">
        <f>IF(TBL_QUAL_RENTROLL_UNITS[[#This Row],[RECORD_STARTED]],IF(TBL_QUAL_RENTROLL_UNITS[[#This Row],[ERROR_COUNT]]&gt;0,-1,IF(TBL_QUAL_RENTROLL_UNITS[[#This Row],[REQ_FIELDS_POPULATED]],1,0)),"")</f>
        <v/>
      </c>
      <c r="C366" s="94">
        <f>ROW()-ROW(TBL_QUAL_RENTROLL_UNITS[[#Headers],[ROW_ID]])</f>
        <v>357</v>
      </c>
      <c r="D366" s="82"/>
      <c r="E366" s="39"/>
      <c r="F366" s="33"/>
      <c r="G366" s="84" t="str">
        <f>IFERROR(INDEX(TBL_CIPDRFRESI_LOANPOOL[QUAL_MRA_RAC],MATCH(TBL_QUAL_RENTROLL_UNITS[[#This Row],[RENTROLL_LOAN_ID_PROP_ADDR]],TBL_CIPDRFRESI_LOANPOOL[LOAN_ID_PROP_ADDR],0)),"")</f>
        <v/>
      </c>
      <c r="H3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6" s="36" t="b">
        <f>CONCATENATE(TBL_QUAL_RENTROLL_UNITS[[#This Row],[RENTROLL_LOAN_ID_PROP_ADDR]],TBL_QUAL_RENTROLL_UNITS[[#This Row],[RENTROLL_UNIT]],TBL_QUAL_RENTROLL_UNITS[[#This Row],[RENTROLL_AMOUNT]])&lt;&gt;""</f>
        <v>0</v>
      </c>
      <c r="J366" s="36" t="b">
        <f>AND(TBL_QUAL_RENTROLL_UNITS[[#This Row],[RENTROLL_LOAN_ID_PROP_ADDR]]&lt;&gt;"",TBL_QUAL_RENTROLL_UNITS[[#This Row],[RENTROLL_UNIT]]&lt;&gt;"",TBL_QUAL_RENTROLL_UNITS[[#This Row],[RENTROLL_AMOUNT]]&lt;&gt;"")</f>
        <v>0</v>
      </c>
      <c r="K366" s="36">
        <f>SUM(
IF(AND(TBL_QUAL_RENTROLL_UNITS[[#This Row],[RENTROLL_LOAN_ID_PROP_ADDR]]&lt;&gt;"",NOT(ISNUMBER(MATCH(TBL_QUAL_RENTROLL_UNITS[[#This Row],[RENTROLL_LOAN_ID_PROP_ADDR]],RANGE_LOOKUP_CIPDRF_LOANLIST,0)))),1,0)
)</f>
        <v>0</v>
      </c>
    </row>
    <row r="367" spans="2:11" ht="20.100000000000001" customHeight="1" x14ac:dyDescent="0.25">
      <c r="B367" s="25" t="str">
        <f>IF(TBL_QUAL_RENTROLL_UNITS[[#This Row],[RECORD_STARTED]],IF(TBL_QUAL_RENTROLL_UNITS[[#This Row],[ERROR_COUNT]]&gt;0,-1,IF(TBL_QUAL_RENTROLL_UNITS[[#This Row],[REQ_FIELDS_POPULATED]],1,0)),"")</f>
        <v/>
      </c>
      <c r="C367" s="94">
        <f>ROW()-ROW(TBL_QUAL_RENTROLL_UNITS[[#Headers],[ROW_ID]])</f>
        <v>358</v>
      </c>
      <c r="D367" s="82"/>
      <c r="E367" s="39"/>
      <c r="F367" s="33"/>
      <c r="G367" s="84" t="str">
        <f>IFERROR(INDEX(TBL_CIPDRFRESI_LOANPOOL[QUAL_MRA_RAC],MATCH(TBL_QUAL_RENTROLL_UNITS[[#This Row],[RENTROLL_LOAN_ID_PROP_ADDR]],TBL_CIPDRFRESI_LOANPOOL[LOAN_ID_PROP_ADDR],0)),"")</f>
        <v/>
      </c>
      <c r="H3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7" s="36" t="b">
        <f>CONCATENATE(TBL_QUAL_RENTROLL_UNITS[[#This Row],[RENTROLL_LOAN_ID_PROP_ADDR]],TBL_QUAL_RENTROLL_UNITS[[#This Row],[RENTROLL_UNIT]],TBL_QUAL_RENTROLL_UNITS[[#This Row],[RENTROLL_AMOUNT]])&lt;&gt;""</f>
        <v>0</v>
      </c>
      <c r="J367" s="36" t="b">
        <f>AND(TBL_QUAL_RENTROLL_UNITS[[#This Row],[RENTROLL_LOAN_ID_PROP_ADDR]]&lt;&gt;"",TBL_QUAL_RENTROLL_UNITS[[#This Row],[RENTROLL_UNIT]]&lt;&gt;"",TBL_QUAL_RENTROLL_UNITS[[#This Row],[RENTROLL_AMOUNT]]&lt;&gt;"")</f>
        <v>0</v>
      </c>
      <c r="K367" s="36">
        <f>SUM(
IF(AND(TBL_QUAL_RENTROLL_UNITS[[#This Row],[RENTROLL_LOAN_ID_PROP_ADDR]]&lt;&gt;"",NOT(ISNUMBER(MATCH(TBL_QUAL_RENTROLL_UNITS[[#This Row],[RENTROLL_LOAN_ID_PROP_ADDR]],RANGE_LOOKUP_CIPDRF_LOANLIST,0)))),1,0)
)</f>
        <v>0</v>
      </c>
    </row>
    <row r="368" spans="2:11" ht="20.100000000000001" customHeight="1" x14ac:dyDescent="0.25">
      <c r="B368" s="25" t="str">
        <f>IF(TBL_QUAL_RENTROLL_UNITS[[#This Row],[RECORD_STARTED]],IF(TBL_QUAL_RENTROLL_UNITS[[#This Row],[ERROR_COUNT]]&gt;0,-1,IF(TBL_QUAL_RENTROLL_UNITS[[#This Row],[REQ_FIELDS_POPULATED]],1,0)),"")</f>
        <v/>
      </c>
      <c r="C368" s="94">
        <f>ROW()-ROW(TBL_QUAL_RENTROLL_UNITS[[#Headers],[ROW_ID]])</f>
        <v>359</v>
      </c>
      <c r="D368" s="82"/>
      <c r="E368" s="39"/>
      <c r="F368" s="33"/>
      <c r="G368" s="84" t="str">
        <f>IFERROR(INDEX(TBL_CIPDRFRESI_LOANPOOL[QUAL_MRA_RAC],MATCH(TBL_QUAL_RENTROLL_UNITS[[#This Row],[RENTROLL_LOAN_ID_PROP_ADDR]],TBL_CIPDRFRESI_LOANPOOL[LOAN_ID_PROP_ADDR],0)),"")</f>
        <v/>
      </c>
      <c r="H3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8" s="36" t="b">
        <f>CONCATENATE(TBL_QUAL_RENTROLL_UNITS[[#This Row],[RENTROLL_LOAN_ID_PROP_ADDR]],TBL_QUAL_RENTROLL_UNITS[[#This Row],[RENTROLL_UNIT]],TBL_QUAL_RENTROLL_UNITS[[#This Row],[RENTROLL_AMOUNT]])&lt;&gt;""</f>
        <v>0</v>
      </c>
      <c r="J368" s="36" t="b">
        <f>AND(TBL_QUAL_RENTROLL_UNITS[[#This Row],[RENTROLL_LOAN_ID_PROP_ADDR]]&lt;&gt;"",TBL_QUAL_RENTROLL_UNITS[[#This Row],[RENTROLL_UNIT]]&lt;&gt;"",TBL_QUAL_RENTROLL_UNITS[[#This Row],[RENTROLL_AMOUNT]]&lt;&gt;"")</f>
        <v>0</v>
      </c>
      <c r="K368" s="36">
        <f>SUM(
IF(AND(TBL_QUAL_RENTROLL_UNITS[[#This Row],[RENTROLL_LOAN_ID_PROP_ADDR]]&lt;&gt;"",NOT(ISNUMBER(MATCH(TBL_QUAL_RENTROLL_UNITS[[#This Row],[RENTROLL_LOAN_ID_PROP_ADDR]],RANGE_LOOKUP_CIPDRF_LOANLIST,0)))),1,0)
)</f>
        <v>0</v>
      </c>
    </row>
    <row r="369" spans="2:11" ht="20.100000000000001" customHeight="1" x14ac:dyDescent="0.25">
      <c r="B369" s="25" t="str">
        <f>IF(TBL_QUAL_RENTROLL_UNITS[[#This Row],[RECORD_STARTED]],IF(TBL_QUAL_RENTROLL_UNITS[[#This Row],[ERROR_COUNT]]&gt;0,-1,IF(TBL_QUAL_RENTROLL_UNITS[[#This Row],[REQ_FIELDS_POPULATED]],1,0)),"")</f>
        <v/>
      </c>
      <c r="C369" s="94">
        <f>ROW()-ROW(TBL_QUAL_RENTROLL_UNITS[[#Headers],[ROW_ID]])</f>
        <v>360</v>
      </c>
      <c r="D369" s="82"/>
      <c r="E369" s="39"/>
      <c r="F369" s="33"/>
      <c r="G369" s="84" t="str">
        <f>IFERROR(INDEX(TBL_CIPDRFRESI_LOANPOOL[QUAL_MRA_RAC],MATCH(TBL_QUAL_RENTROLL_UNITS[[#This Row],[RENTROLL_LOAN_ID_PROP_ADDR]],TBL_CIPDRFRESI_LOANPOOL[LOAN_ID_PROP_ADDR],0)),"")</f>
        <v/>
      </c>
      <c r="H3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9" s="36" t="b">
        <f>CONCATENATE(TBL_QUAL_RENTROLL_UNITS[[#This Row],[RENTROLL_LOAN_ID_PROP_ADDR]],TBL_QUAL_RENTROLL_UNITS[[#This Row],[RENTROLL_UNIT]],TBL_QUAL_RENTROLL_UNITS[[#This Row],[RENTROLL_AMOUNT]])&lt;&gt;""</f>
        <v>0</v>
      </c>
      <c r="J369" s="36" t="b">
        <f>AND(TBL_QUAL_RENTROLL_UNITS[[#This Row],[RENTROLL_LOAN_ID_PROP_ADDR]]&lt;&gt;"",TBL_QUAL_RENTROLL_UNITS[[#This Row],[RENTROLL_UNIT]]&lt;&gt;"",TBL_QUAL_RENTROLL_UNITS[[#This Row],[RENTROLL_AMOUNT]]&lt;&gt;"")</f>
        <v>0</v>
      </c>
      <c r="K369" s="36">
        <f>SUM(
IF(AND(TBL_QUAL_RENTROLL_UNITS[[#This Row],[RENTROLL_LOAN_ID_PROP_ADDR]]&lt;&gt;"",NOT(ISNUMBER(MATCH(TBL_QUAL_RENTROLL_UNITS[[#This Row],[RENTROLL_LOAN_ID_PROP_ADDR]],RANGE_LOOKUP_CIPDRF_LOANLIST,0)))),1,0)
)</f>
        <v>0</v>
      </c>
    </row>
    <row r="370" spans="2:11" ht="20.100000000000001" customHeight="1" x14ac:dyDescent="0.25">
      <c r="B370" s="25" t="str">
        <f>IF(TBL_QUAL_RENTROLL_UNITS[[#This Row],[RECORD_STARTED]],IF(TBL_QUAL_RENTROLL_UNITS[[#This Row],[ERROR_COUNT]]&gt;0,-1,IF(TBL_QUAL_RENTROLL_UNITS[[#This Row],[REQ_FIELDS_POPULATED]],1,0)),"")</f>
        <v/>
      </c>
      <c r="C370" s="94">
        <f>ROW()-ROW(TBL_QUAL_RENTROLL_UNITS[[#Headers],[ROW_ID]])</f>
        <v>361</v>
      </c>
      <c r="D370" s="82"/>
      <c r="E370" s="39"/>
      <c r="F370" s="33"/>
      <c r="G370" s="84" t="str">
        <f>IFERROR(INDEX(TBL_CIPDRFRESI_LOANPOOL[QUAL_MRA_RAC],MATCH(TBL_QUAL_RENTROLL_UNITS[[#This Row],[RENTROLL_LOAN_ID_PROP_ADDR]],TBL_CIPDRFRESI_LOANPOOL[LOAN_ID_PROP_ADDR],0)),"")</f>
        <v/>
      </c>
      <c r="H3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0" s="36" t="b">
        <f>CONCATENATE(TBL_QUAL_RENTROLL_UNITS[[#This Row],[RENTROLL_LOAN_ID_PROP_ADDR]],TBL_QUAL_RENTROLL_UNITS[[#This Row],[RENTROLL_UNIT]],TBL_QUAL_RENTROLL_UNITS[[#This Row],[RENTROLL_AMOUNT]])&lt;&gt;""</f>
        <v>0</v>
      </c>
      <c r="J370" s="36" t="b">
        <f>AND(TBL_QUAL_RENTROLL_UNITS[[#This Row],[RENTROLL_LOAN_ID_PROP_ADDR]]&lt;&gt;"",TBL_QUAL_RENTROLL_UNITS[[#This Row],[RENTROLL_UNIT]]&lt;&gt;"",TBL_QUAL_RENTROLL_UNITS[[#This Row],[RENTROLL_AMOUNT]]&lt;&gt;"")</f>
        <v>0</v>
      </c>
      <c r="K370" s="36">
        <f>SUM(
IF(AND(TBL_QUAL_RENTROLL_UNITS[[#This Row],[RENTROLL_LOAN_ID_PROP_ADDR]]&lt;&gt;"",NOT(ISNUMBER(MATCH(TBL_QUAL_RENTROLL_UNITS[[#This Row],[RENTROLL_LOAN_ID_PROP_ADDR]],RANGE_LOOKUP_CIPDRF_LOANLIST,0)))),1,0)
)</f>
        <v>0</v>
      </c>
    </row>
    <row r="371" spans="2:11" ht="20.100000000000001" customHeight="1" x14ac:dyDescent="0.25">
      <c r="B371" s="25" t="str">
        <f>IF(TBL_QUAL_RENTROLL_UNITS[[#This Row],[RECORD_STARTED]],IF(TBL_QUAL_RENTROLL_UNITS[[#This Row],[ERROR_COUNT]]&gt;0,-1,IF(TBL_QUAL_RENTROLL_UNITS[[#This Row],[REQ_FIELDS_POPULATED]],1,0)),"")</f>
        <v/>
      </c>
      <c r="C371" s="94">
        <f>ROW()-ROW(TBL_QUAL_RENTROLL_UNITS[[#Headers],[ROW_ID]])</f>
        <v>362</v>
      </c>
      <c r="D371" s="82"/>
      <c r="E371" s="39"/>
      <c r="F371" s="33"/>
      <c r="G371" s="84" t="str">
        <f>IFERROR(INDEX(TBL_CIPDRFRESI_LOANPOOL[QUAL_MRA_RAC],MATCH(TBL_QUAL_RENTROLL_UNITS[[#This Row],[RENTROLL_LOAN_ID_PROP_ADDR]],TBL_CIPDRFRESI_LOANPOOL[LOAN_ID_PROP_ADDR],0)),"")</f>
        <v/>
      </c>
      <c r="H3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1" s="36" t="b">
        <f>CONCATENATE(TBL_QUAL_RENTROLL_UNITS[[#This Row],[RENTROLL_LOAN_ID_PROP_ADDR]],TBL_QUAL_RENTROLL_UNITS[[#This Row],[RENTROLL_UNIT]],TBL_QUAL_RENTROLL_UNITS[[#This Row],[RENTROLL_AMOUNT]])&lt;&gt;""</f>
        <v>0</v>
      </c>
      <c r="J371" s="36" t="b">
        <f>AND(TBL_QUAL_RENTROLL_UNITS[[#This Row],[RENTROLL_LOAN_ID_PROP_ADDR]]&lt;&gt;"",TBL_QUAL_RENTROLL_UNITS[[#This Row],[RENTROLL_UNIT]]&lt;&gt;"",TBL_QUAL_RENTROLL_UNITS[[#This Row],[RENTROLL_AMOUNT]]&lt;&gt;"")</f>
        <v>0</v>
      </c>
      <c r="K371" s="36">
        <f>SUM(
IF(AND(TBL_QUAL_RENTROLL_UNITS[[#This Row],[RENTROLL_LOAN_ID_PROP_ADDR]]&lt;&gt;"",NOT(ISNUMBER(MATCH(TBL_QUAL_RENTROLL_UNITS[[#This Row],[RENTROLL_LOAN_ID_PROP_ADDR]],RANGE_LOOKUP_CIPDRF_LOANLIST,0)))),1,0)
)</f>
        <v>0</v>
      </c>
    </row>
    <row r="372" spans="2:11" ht="20.100000000000001" customHeight="1" x14ac:dyDescent="0.25">
      <c r="B372" s="25" t="str">
        <f>IF(TBL_QUAL_RENTROLL_UNITS[[#This Row],[RECORD_STARTED]],IF(TBL_QUAL_RENTROLL_UNITS[[#This Row],[ERROR_COUNT]]&gt;0,-1,IF(TBL_QUAL_RENTROLL_UNITS[[#This Row],[REQ_FIELDS_POPULATED]],1,0)),"")</f>
        <v/>
      </c>
      <c r="C372" s="94">
        <f>ROW()-ROW(TBL_QUAL_RENTROLL_UNITS[[#Headers],[ROW_ID]])</f>
        <v>363</v>
      </c>
      <c r="D372" s="82"/>
      <c r="E372" s="39"/>
      <c r="F372" s="33"/>
      <c r="G372" s="84" t="str">
        <f>IFERROR(INDEX(TBL_CIPDRFRESI_LOANPOOL[QUAL_MRA_RAC],MATCH(TBL_QUAL_RENTROLL_UNITS[[#This Row],[RENTROLL_LOAN_ID_PROP_ADDR]],TBL_CIPDRFRESI_LOANPOOL[LOAN_ID_PROP_ADDR],0)),"")</f>
        <v/>
      </c>
      <c r="H3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2" s="36" t="b">
        <f>CONCATENATE(TBL_QUAL_RENTROLL_UNITS[[#This Row],[RENTROLL_LOAN_ID_PROP_ADDR]],TBL_QUAL_RENTROLL_UNITS[[#This Row],[RENTROLL_UNIT]],TBL_QUAL_RENTROLL_UNITS[[#This Row],[RENTROLL_AMOUNT]])&lt;&gt;""</f>
        <v>0</v>
      </c>
      <c r="J372" s="36" t="b">
        <f>AND(TBL_QUAL_RENTROLL_UNITS[[#This Row],[RENTROLL_LOAN_ID_PROP_ADDR]]&lt;&gt;"",TBL_QUAL_RENTROLL_UNITS[[#This Row],[RENTROLL_UNIT]]&lt;&gt;"",TBL_QUAL_RENTROLL_UNITS[[#This Row],[RENTROLL_AMOUNT]]&lt;&gt;"")</f>
        <v>0</v>
      </c>
      <c r="K372" s="36">
        <f>SUM(
IF(AND(TBL_QUAL_RENTROLL_UNITS[[#This Row],[RENTROLL_LOAN_ID_PROP_ADDR]]&lt;&gt;"",NOT(ISNUMBER(MATCH(TBL_QUAL_RENTROLL_UNITS[[#This Row],[RENTROLL_LOAN_ID_PROP_ADDR]],RANGE_LOOKUP_CIPDRF_LOANLIST,0)))),1,0)
)</f>
        <v>0</v>
      </c>
    </row>
    <row r="373" spans="2:11" ht="20.100000000000001" customHeight="1" x14ac:dyDescent="0.25">
      <c r="B373" s="25" t="str">
        <f>IF(TBL_QUAL_RENTROLL_UNITS[[#This Row],[RECORD_STARTED]],IF(TBL_QUAL_RENTROLL_UNITS[[#This Row],[ERROR_COUNT]]&gt;0,-1,IF(TBL_QUAL_RENTROLL_UNITS[[#This Row],[REQ_FIELDS_POPULATED]],1,0)),"")</f>
        <v/>
      </c>
      <c r="C373" s="94">
        <f>ROW()-ROW(TBL_QUAL_RENTROLL_UNITS[[#Headers],[ROW_ID]])</f>
        <v>364</v>
      </c>
      <c r="D373" s="82"/>
      <c r="E373" s="39"/>
      <c r="F373" s="33"/>
      <c r="G373" s="84" t="str">
        <f>IFERROR(INDEX(TBL_CIPDRFRESI_LOANPOOL[QUAL_MRA_RAC],MATCH(TBL_QUAL_RENTROLL_UNITS[[#This Row],[RENTROLL_LOAN_ID_PROP_ADDR]],TBL_CIPDRFRESI_LOANPOOL[LOAN_ID_PROP_ADDR],0)),"")</f>
        <v/>
      </c>
      <c r="H3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3" s="36" t="b">
        <f>CONCATENATE(TBL_QUAL_RENTROLL_UNITS[[#This Row],[RENTROLL_LOAN_ID_PROP_ADDR]],TBL_QUAL_RENTROLL_UNITS[[#This Row],[RENTROLL_UNIT]],TBL_QUAL_RENTROLL_UNITS[[#This Row],[RENTROLL_AMOUNT]])&lt;&gt;""</f>
        <v>0</v>
      </c>
      <c r="J373" s="36" t="b">
        <f>AND(TBL_QUAL_RENTROLL_UNITS[[#This Row],[RENTROLL_LOAN_ID_PROP_ADDR]]&lt;&gt;"",TBL_QUAL_RENTROLL_UNITS[[#This Row],[RENTROLL_UNIT]]&lt;&gt;"",TBL_QUAL_RENTROLL_UNITS[[#This Row],[RENTROLL_AMOUNT]]&lt;&gt;"")</f>
        <v>0</v>
      </c>
      <c r="K373" s="36">
        <f>SUM(
IF(AND(TBL_QUAL_RENTROLL_UNITS[[#This Row],[RENTROLL_LOAN_ID_PROP_ADDR]]&lt;&gt;"",NOT(ISNUMBER(MATCH(TBL_QUAL_RENTROLL_UNITS[[#This Row],[RENTROLL_LOAN_ID_PROP_ADDR]],RANGE_LOOKUP_CIPDRF_LOANLIST,0)))),1,0)
)</f>
        <v>0</v>
      </c>
    </row>
    <row r="374" spans="2:11" ht="20.100000000000001" customHeight="1" x14ac:dyDescent="0.25">
      <c r="B374" s="25" t="str">
        <f>IF(TBL_QUAL_RENTROLL_UNITS[[#This Row],[RECORD_STARTED]],IF(TBL_QUAL_RENTROLL_UNITS[[#This Row],[ERROR_COUNT]]&gt;0,-1,IF(TBL_QUAL_RENTROLL_UNITS[[#This Row],[REQ_FIELDS_POPULATED]],1,0)),"")</f>
        <v/>
      </c>
      <c r="C374" s="94">
        <f>ROW()-ROW(TBL_QUAL_RENTROLL_UNITS[[#Headers],[ROW_ID]])</f>
        <v>365</v>
      </c>
      <c r="D374" s="82"/>
      <c r="E374" s="39"/>
      <c r="F374" s="33"/>
      <c r="G374" s="84" t="str">
        <f>IFERROR(INDEX(TBL_CIPDRFRESI_LOANPOOL[QUAL_MRA_RAC],MATCH(TBL_QUAL_RENTROLL_UNITS[[#This Row],[RENTROLL_LOAN_ID_PROP_ADDR]],TBL_CIPDRFRESI_LOANPOOL[LOAN_ID_PROP_ADDR],0)),"")</f>
        <v/>
      </c>
      <c r="H3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4" s="36" t="b">
        <f>CONCATENATE(TBL_QUAL_RENTROLL_UNITS[[#This Row],[RENTROLL_LOAN_ID_PROP_ADDR]],TBL_QUAL_RENTROLL_UNITS[[#This Row],[RENTROLL_UNIT]],TBL_QUAL_RENTROLL_UNITS[[#This Row],[RENTROLL_AMOUNT]])&lt;&gt;""</f>
        <v>0</v>
      </c>
      <c r="J374" s="36" t="b">
        <f>AND(TBL_QUAL_RENTROLL_UNITS[[#This Row],[RENTROLL_LOAN_ID_PROP_ADDR]]&lt;&gt;"",TBL_QUAL_RENTROLL_UNITS[[#This Row],[RENTROLL_UNIT]]&lt;&gt;"",TBL_QUAL_RENTROLL_UNITS[[#This Row],[RENTROLL_AMOUNT]]&lt;&gt;"")</f>
        <v>0</v>
      </c>
      <c r="K374" s="36">
        <f>SUM(
IF(AND(TBL_QUAL_RENTROLL_UNITS[[#This Row],[RENTROLL_LOAN_ID_PROP_ADDR]]&lt;&gt;"",NOT(ISNUMBER(MATCH(TBL_QUAL_RENTROLL_UNITS[[#This Row],[RENTROLL_LOAN_ID_PROP_ADDR]],RANGE_LOOKUP_CIPDRF_LOANLIST,0)))),1,0)
)</f>
        <v>0</v>
      </c>
    </row>
    <row r="375" spans="2:11" ht="20.100000000000001" customHeight="1" x14ac:dyDescent="0.25">
      <c r="B375" s="25" t="str">
        <f>IF(TBL_QUAL_RENTROLL_UNITS[[#This Row],[RECORD_STARTED]],IF(TBL_QUAL_RENTROLL_UNITS[[#This Row],[ERROR_COUNT]]&gt;0,-1,IF(TBL_QUAL_RENTROLL_UNITS[[#This Row],[REQ_FIELDS_POPULATED]],1,0)),"")</f>
        <v/>
      </c>
      <c r="C375" s="94">
        <f>ROW()-ROW(TBL_QUAL_RENTROLL_UNITS[[#Headers],[ROW_ID]])</f>
        <v>366</v>
      </c>
      <c r="D375" s="82"/>
      <c r="E375" s="39"/>
      <c r="F375" s="33"/>
      <c r="G375" s="84" t="str">
        <f>IFERROR(INDEX(TBL_CIPDRFRESI_LOANPOOL[QUAL_MRA_RAC],MATCH(TBL_QUAL_RENTROLL_UNITS[[#This Row],[RENTROLL_LOAN_ID_PROP_ADDR]],TBL_CIPDRFRESI_LOANPOOL[LOAN_ID_PROP_ADDR],0)),"")</f>
        <v/>
      </c>
      <c r="H3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5" s="36" t="b">
        <f>CONCATENATE(TBL_QUAL_RENTROLL_UNITS[[#This Row],[RENTROLL_LOAN_ID_PROP_ADDR]],TBL_QUAL_RENTROLL_UNITS[[#This Row],[RENTROLL_UNIT]],TBL_QUAL_RENTROLL_UNITS[[#This Row],[RENTROLL_AMOUNT]])&lt;&gt;""</f>
        <v>0</v>
      </c>
      <c r="J375" s="36" t="b">
        <f>AND(TBL_QUAL_RENTROLL_UNITS[[#This Row],[RENTROLL_LOAN_ID_PROP_ADDR]]&lt;&gt;"",TBL_QUAL_RENTROLL_UNITS[[#This Row],[RENTROLL_UNIT]]&lt;&gt;"",TBL_QUAL_RENTROLL_UNITS[[#This Row],[RENTROLL_AMOUNT]]&lt;&gt;"")</f>
        <v>0</v>
      </c>
      <c r="K375" s="36">
        <f>SUM(
IF(AND(TBL_QUAL_RENTROLL_UNITS[[#This Row],[RENTROLL_LOAN_ID_PROP_ADDR]]&lt;&gt;"",NOT(ISNUMBER(MATCH(TBL_QUAL_RENTROLL_UNITS[[#This Row],[RENTROLL_LOAN_ID_PROP_ADDR]],RANGE_LOOKUP_CIPDRF_LOANLIST,0)))),1,0)
)</f>
        <v>0</v>
      </c>
    </row>
    <row r="376" spans="2:11" ht="20.100000000000001" customHeight="1" x14ac:dyDescent="0.25">
      <c r="B376" s="25" t="str">
        <f>IF(TBL_QUAL_RENTROLL_UNITS[[#This Row],[RECORD_STARTED]],IF(TBL_QUAL_RENTROLL_UNITS[[#This Row],[ERROR_COUNT]]&gt;0,-1,IF(TBL_QUAL_RENTROLL_UNITS[[#This Row],[REQ_FIELDS_POPULATED]],1,0)),"")</f>
        <v/>
      </c>
      <c r="C376" s="94">
        <f>ROW()-ROW(TBL_QUAL_RENTROLL_UNITS[[#Headers],[ROW_ID]])</f>
        <v>367</v>
      </c>
      <c r="D376" s="82"/>
      <c r="E376" s="39"/>
      <c r="F376" s="33"/>
      <c r="G376" s="84" t="str">
        <f>IFERROR(INDEX(TBL_CIPDRFRESI_LOANPOOL[QUAL_MRA_RAC],MATCH(TBL_QUAL_RENTROLL_UNITS[[#This Row],[RENTROLL_LOAN_ID_PROP_ADDR]],TBL_CIPDRFRESI_LOANPOOL[LOAN_ID_PROP_ADDR],0)),"")</f>
        <v/>
      </c>
      <c r="H3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6" s="36" t="b">
        <f>CONCATENATE(TBL_QUAL_RENTROLL_UNITS[[#This Row],[RENTROLL_LOAN_ID_PROP_ADDR]],TBL_QUAL_RENTROLL_UNITS[[#This Row],[RENTROLL_UNIT]],TBL_QUAL_RENTROLL_UNITS[[#This Row],[RENTROLL_AMOUNT]])&lt;&gt;""</f>
        <v>0</v>
      </c>
      <c r="J376" s="36" t="b">
        <f>AND(TBL_QUAL_RENTROLL_UNITS[[#This Row],[RENTROLL_LOAN_ID_PROP_ADDR]]&lt;&gt;"",TBL_QUAL_RENTROLL_UNITS[[#This Row],[RENTROLL_UNIT]]&lt;&gt;"",TBL_QUAL_RENTROLL_UNITS[[#This Row],[RENTROLL_AMOUNT]]&lt;&gt;"")</f>
        <v>0</v>
      </c>
      <c r="K376" s="36">
        <f>SUM(
IF(AND(TBL_QUAL_RENTROLL_UNITS[[#This Row],[RENTROLL_LOAN_ID_PROP_ADDR]]&lt;&gt;"",NOT(ISNUMBER(MATCH(TBL_QUAL_RENTROLL_UNITS[[#This Row],[RENTROLL_LOAN_ID_PROP_ADDR]],RANGE_LOOKUP_CIPDRF_LOANLIST,0)))),1,0)
)</f>
        <v>0</v>
      </c>
    </row>
    <row r="377" spans="2:11" ht="20.100000000000001" customHeight="1" x14ac:dyDescent="0.25">
      <c r="B377" s="25" t="str">
        <f>IF(TBL_QUAL_RENTROLL_UNITS[[#This Row],[RECORD_STARTED]],IF(TBL_QUAL_RENTROLL_UNITS[[#This Row],[ERROR_COUNT]]&gt;0,-1,IF(TBL_QUAL_RENTROLL_UNITS[[#This Row],[REQ_FIELDS_POPULATED]],1,0)),"")</f>
        <v/>
      </c>
      <c r="C377" s="94">
        <f>ROW()-ROW(TBL_QUAL_RENTROLL_UNITS[[#Headers],[ROW_ID]])</f>
        <v>368</v>
      </c>
      <c r="D377" s="82"/>
      <c r="E377" s="39"/>
      <c r="F377" s="33"/>
      <c r="G377" s="84" t="str">
        <f>IFERROR(INDEX(TBL_CIPDRFRESI_LOANPOOL[QUAL_MRA_RAC],MATCH(TBL_QUAL_RENTROLL_UNITS[[#This Row],[RENTROLL_LOAN_ID_PROP_ADDR]],TBL_CIPDRFRESI_LOANPOOL[LOAN_ID_PROP_ADDR],0)),"")</f>
        <v/>
      </c>
      <c r="H3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7" s="36" t="b">
        <f>CONCATENATE(TBL_QUAL_RENTROLL_UNITS[[#This Row],[RENTROLL_LOAN_ID_PROP_ADDR]],TBL_QUAL_RENTROLL_UNITS[[#This Row],[RENTROLL_UNIT]],TBL_QUAL_RENTROLL_UNITS[[#This Row],[RENTROLL_AMOUNT]])&lt;&gt;""</f>
        <v>0</v>
      </c>
      <c r="J377" s="36" t="b">
        <f>AND(TBL_QUAL_RENTROLL_UNITS[[#This Row],[RENTROLL_LOAN_ID_PROP_ADDR]]&lt;&gt;"",TBL_QUAL_RENTROLL_UNITS[[#This Row],[RENTROLL_UNIT]]&lt;&gt;"",TBL_QUAL_RENTROLL_UNITS[[#This Row],[RENTROLL_AMOUNT]]&lt;&gt;"")</f>
        <v>0</v>
      </c>
      <c r="K377" s="36">
        <f>SUM(
IF(AND(TBL_QUAL_RENTROLL_UNITS[[#This Row],[RENTROLL_LOAN_ID_PROP_ADDR]]&lt;&gt;"",NOT(ISNUMBER(MATCH(TBL_QUAL_RENTROLL_UNITS[[#This Row],[RENTROLL_LOAN_ID_PROP_ADDR]],RANGE_LOOKUP_CIPDRF_LOANLIST,0)))),1,0)
)</f>
        <v>0</v>
      </c>
    </row>
    <row r="378" spans="2:11" ht="20.100000000000001" customHeight="1" x14ac:dyDescent="0.25">
      <c r="B378" s="25" t="str">
        <f>IF(TBL_QUAL_RENTROLL_UNITS[[#This Row],[RECORD_STARTED]],IF(TBL_QUAL_RENTROLL_UNITS[[#This Row],[ERROR_COUNT]]&gt;0,-1,IF(TBL_QUAL_RENTROLL_UNITS[[#This Row],[REQ_FIELDS_POPULATED]],1,0)),"")</f>
        <v/>
      </c>
      <c r="C378" s="94">
        <f>ROW()-ROW(TBL_QUAL_RENTROLL_UNITS[[#Headers],[ROW_ID]])</f>
        <v>369</v>
      </c>
      <c r="D378" s="82"/>
      <c r="E378" s="39"/>
      <c r="F378" s="33"/>
      <c r="G378" s="84" t="str">
        <f>IFERROR(INDEX(TBL_CIPDRFRESI_LOANPOOL[QUAL_MRA_RAC],MATCH(TBL_QUAL_RENTROLL_UNITS[[#This Row],[RENTROLL_LOAN_ID_PROP_ADDR]],TBL_CIPDRFRESI_LOANPOOL[LOAN_ID_PROP_ADDR],0)),"")</f>
        <v/>
      </c>
      <c r="H3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8" s="36" t="b">
        <f>CONCATENATE(TBL_QUAL_RENTROLL_UNITS[[#This Row],[RENTROLL_LOAN_ID_PROP_ADDR]],TBL_QUAL_RENTROLL_UNITS[[#This Row],[RENTROLL_UNIT]],TBL_QUAL_RENTROLL_UNITS[[#This Row],[RENTROLL_AMOUNT]])&lt;&gt;""</f>
        <v>0</v>
      </c>
      <c r="J378" s="36" t="b">
        <f>AND(TBL_QUAL_RENTROLL_UNITS[[#This Row],[RENTROLL_LOAN_ID_PROP_ADDR]]&lt;&gt;"",TBL_QUAL_RENTROLL_UNITS[[#This Row],[RENTROLL_UNIT]]&lt;&gt;"",TBL_QUAL_RENTROLL_UNITS[[#This Row],[RENTROLL_AMOUNT]]&lt;&gt;"")</f>
        <v>0</v>
      </c>
      <c r="K378" s="36">
        <f>SUM(
IF(AND(TBL_QUAL_RENTROLL_UNITS[[#This Row],[RENTROLL_LOAN_ID_PROP_ADDR]]&lt;&gt;"",NOT(ISNUMBER(MATCH(TBL_QUAL_RENTROLL_UNITS[[#This Row],[RENTROLL_LOAN_ID_PROP_ADDR]],RANGE_LOOKUP_CIPDRF_LOANLIST,0)))),1,0)
)</f>
        <v>0</v>
      </c>
    </row>
    <row r="379" spans="2:11" ht="20.100000000000001" customHeight="1" x14ac:dyDescent="0.25">
      <c r="B379" s="25" t="str">
        <f>IF(TBL_QUAL_RENTROLL_UNITS[[#This Row],[RECORD_STARTED]],IF(TBL_QUAL_RENTROLL_UNITS[[#This Row],[ERROR_COUNT]]&gt;0,-1,IF(TBL_QUAL_RENTROLL_UNITS[[#This Row],[REQ_FIELDS_POPULATED]],1,0)),"")</f>
        <v/>
      </c>
      <c r="C379" s="94">
        <f>ROW()-ROW(TBL_QUAL_RENTROLL_UNITS[[#Headers],[ROW_ID]])</f>
        <v>370</v>
      </c>
      <c r="D379" s="82"/>
      <c r="E379" s="39"/>
      <c r="F379" s="33"/>
      <c r="G379" s="84" t="str">
        <f>IFERROR(INDEX(TBL_CIPDRFRESI_LOANPOOL[QUAL_MRA_RAC],MATCH(TBL_QUAL_RENTROLL_UNITS[[#This Row],[RENTROLL_LOAN_ID_PROP_ADDR]],TBL_CIPDRFRESI_LOANPOOL[LOAN_ID_PROP_ADDR],0)),"")</f>
        <v/>
      </c>
      <c r="H3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9" s="36" t="b">
        <f>CONCATENATE(TBL_QUAL_RENTROLL_UNITS[[#This Row],[RENTROLL_LOAN_ID_PROP_ADDR]],TBL_QUAL_RENTROLL_UNITS[[#This Row],[RENTROLL_UNIT]],TBL_QUAL_RENTROLL_UNITS[[#This Row],[RENTROLL_AMOUNT]])&lt;&gt;""</f>
        <v>0</v>
      </c>
      <c r="J379" s="36" t="b">
        <f>AND(TBL_QUAL_RENTROLL_UNITS[[#This Row],[RENTROLL_LOAN_ID_PROP_ADDR]]&lt;&gt;"",TBL_QUAL_RENTROLL_UNITS[[#This Row],[RENTROLL_UNIT]]&lt;&gt;"",TBL_QUAL_RENTROLL_UNITS[[#This Row],[RENTROLL_AMOUNT]]&lt;&gt;"")</f>
        <v>0</v>
      </c>
      <c r="K379" s="36">
        <f>SUM(
IF(AND(TBL_QUAL_RENTROLL_UNITS[[#This Row],[RENTROLL_LOAN_ID_PROP_ADDR]]&lt;&gt;"",NOT(ISNUMBER(MATCH(TBL_QUAL_RENTROLL_UNITS[[#This Row],[RENTROLL_LOAN_ID_PROP_ADDR]],RANGE_LOOKUP_CIPDRF_LOANLIST,0)))),1,0)
)</f>
        <v>0</v>
      </c>
    </row>
    <row r="380" spans="2:11" ht="20.100000000000001" customHeight="1" x14ac:dyDescent="0.25">
      <c r="B380" s="25" t="str">
        <f>IF(TBL_QUAL_RENTROLL_UNITS[[#This Row],[RECORD_STARTED]],IF(TBL_QUAL_RENTROLL_UNITS[[#This Row],[ERROR_COUNT]]&gt;0,-1,IF(TBL_QUAL_RENTROLL_UNITS[[#This Row],[REQ_FIELDS_POPULATED]],1,0)),"")</f>
        <v/>
      </c>
      <c r="C380" s="94">
        <f>ROW()-ROW(TBL_QUAL_RENTROLL_UNITS[[#Headers],[ROW_ID]])</f>
        <v>371</v>
      </c>
      <c r="D380" s="82"/>
      <c r="E380" s="39"/>
      <c r="F380" s="33"/>
      <c r="G380" s="84" t="str">
        <f>IFERROR(INDEX(TBL_CIPDRFRESI_LOANPOOL[QUAL_MRA_RAC],MATCH(TBL_QUAL_RENTROLL_UNITS[[#This Row],[RENTROLL_LOAN_ID_PROP_ADDR]],TBL_CIPDRFRESI_LOANPOOL[LOAN_ID_PROP_ADDR],0)),"")</f>
        <v/>
      </c>
      <c r="H3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0" s="36" t="b">
        <f>CONCATENATE(TBL_QUAL_RENTROLL_UNITS[[#This Row],[RENTROLL_LOAN_ID_PROP_ADDR]],TBL_QUAL_RENTROLL_UNITS[[#This Row],[RENTROLL_UNIT]],TBL_QUAL_RENTROLL_UNITS[[#This Row],[RENTROLL_AMOUNT]])&lt;&gt;""</f>
        <v>0</v>
      </c>
      <c r="J380" s="36" t="b">
        <f>AND(TBL_QUAL_RENTROLL_UNITS[[#This Row],[RENTROLL_LOAN_ID_PROP_ADDR]]&lt;&gt;"",TBL_QUAL_RENTROLL_UNITS[[#This Row],[RENTROLL_UNIT]]&lt;&gt;"",TBL_QUAL_RENTROLL_UNITS[[#This Row],[RENTROLL_AMOUNT]]&lt;&gt;"")</f>
        <v>0</v>
      </c>
      <c r="K380" s="36">
        <f>SUM(
IF(AND(TBL_QUAL_RENTROLL_UNITS[[#This Row],[RENTROLL_LOAN_ID_PROP_ADDR]]&lt;&gt;"",NOT(ISNUMBER(MATCH(TBL_QUAL_RENTROLL_UNITS[[#This Row],[RENTROLL_LOAN_ID_PROP_ADDR]],RANGE_LOOKUP_CIPDRF_LOANLIST,0)))),1,0)
)</f>
        <v>0</v>
      </c>
    </row>
    <row r="381" spans="2:11" ht="20.100000000000001" customHeight="1" x14ac:dyDescent="0.25">
      <c r="B381" s="25" t="str">
        <f>IF(TBL_QUAL_RENTROLL_UNITS[[#This Row],[RECORD_STARTED]],IF(TBL_QUAL_RENTROLL_UNITS[[#This Row],[ERROR_COUNT]]&gt;0,-1,IF(TBL_QUAL_RENTROLL_UNITS[[#This Row],[REQ_FIELDS_POPULATED]],1,0)),"")</f>
        <v/>
      </c>
      <c r="C381" s="94">
        <f>ROW()-ROW(TBL_QUAL_RENTROLL_UNITS[[#Headers],[ROW_ID]])</f>
        <v>372</v>
      </c>
      <c r="D381" s="82"/>
      <c r="E381" s="39"/>
      <c r="F381" s="33"/>
      <c r="G381" s="84" t="str">
        <f>IFERROR(INDEX(TBL_CIPDRFRESI_LOANPOOL[QUAL_MRA_RAC],MATCH(TBL_QUAL_RENTROLL_UNITS[[#This Row],[RENTROLL_LOAN_ID_PROP_ADDR]],TBL_CIPDRFRESI_LOANPOOL[LOAN_ID_PROP_ADDR],0)),"")</f>
        <v/>
      </c>
      <c r="H3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1" s="36" t="b">
        <f>CONCATENATE(TBL_QUAL_RENTROLL_UNITS[[#This Row],[RENTROLL_LOAN_ID_PROP_ADDR]],TBL_QUAL_RENTROLL_UNITS[[#This Row],[RENTROLL_UNIT]],TBL_QUAL_RENTROLL_UNITS[[#This Row],[RENTROLL_AMOUNT]])&lt;&gt;""</f>
        <v>0</v>
      </c>
      <c r="J381" s="36" t="b">
        <f>AND(TBL_QUAL_RENTROLL_UNITS[[#This Row],[RENTROLL_LOAN_ID_PROP_ADDR]]&lt;&gt;"",TBL_QUAL_RENTROLL_UNITS[[#This Row],[RENTROLL_UNIT]]&lt;&gt;"",TBL_QUAL_RENTROLL_UNITS[[#This Row],[RENTROLL_AMOUNT]]&lt;&gt;"")</f>
        <v>0</v>
      </c>
      <c r="K381" s="36">
        <f>SUM(
IF(AND(TBL_QUAL_RENTROLL_UNITS[[#This Row],[RENTROLL_LOAN_ID_PROP_ADDR]]&lt;&gt;"",NOT(ISNUMBER(MATCH(TBL_QUAL_RENTROLL_UNITS[[#This Row],[RENTROLL_LOAN_ID_PROP_ADDR]],RANGE_LOOKUP_CIPDRF_LOANLIST,0)))),1,0)
)</f>
        <v>0</v>
      </c>
    </row>
    <row r="382" spans="2:11" ht="20.100000000000001" customHeight="1" x14ac:dyDescent="0.25">
      <c r="B382" s="25" t="str">
        <f>IF(TBL_QUAL_RENTROLL_UNITS[[#This Row],[RECORD_STARTED]],IF(TBL_QUAL_RENTROLL_UNITS[[#This Row],[ERROR_COUNT]]&gt;0,-1,IF(TBL_QUAL_RENTROLL_UNITS[[#This Row],[REQ_FIELDS_POPULATED]],1,0)),"")</f>
        <v/>
      </c>
      <c r="C382" s="94">
        <f>ROW()-ROW(TBL_QUAL_RENTROLL_UNITS[[#Headers],[ROW_ID]])</f>
        <v>373</v>
      </c>
      <c r="D382" s="82"/>
      <c r="E382" s="39"/>
      <c r="F382" s="33"/>
      <c r="G382" s="84" t="str">
        <f>IFERROR(INDEX(TBL_CIPDRFRESI_LOANPOOL[QUAL_MRA_RAC],MATCH(TBL_QUAL_RENTROLL_UNITS[[#This Row],[RENTROLL_LOAN_ID_PROP_ADDR]],TBL_CIPDRFRESI_LOANPOOL[LOAN_ID_PROP_ADDR],0)),"")</f>
        <v/>
      </c>
      <c r="H3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2" s="36" t="b">
        <f>CONCATENATE(TBL_QUAL_RENTROLL_UNITS[[#This Row],[RENTROLL_LOAN_ID_PROP_ADDR]],TBL_QUAL_RENTROLL_UNITS[[#This Row],[RENTROLL_UNIT]],TBL_QUAL_RENTROLL_UNITS[[#This Row],[RENTROLL_AMOUNT]])&lt;&gt;""</f>
        <v>0</v>
      </c>
      <c r="J382" s="36" t="b">
        <f>AND(TBL_QUAL_RENTROLL_UNITS[[#This Row],[RENTROLL_LOAN_ID_PROP_ADDR]]&lt;&gt;"",TBL_QUAL_RENTROLL_UNITS[[#This Row],[RENTROLL_UNIT]]&lt;&gt;"",TBL_QUAL_RENTROLL_UNITS[[#This Row],[RENTROLL_AMOUNT]]&lt;&gt;"")</f>
        <v>0</v>
      </c>
      <c r="K382" s="36">
        <f>SUM(
IF(AND(TBL_QUAL_RENTROLL_UNITS[[#This Row],[RENTROLL_LOAN_ID_PROP_ADDR]]&lt;&gt;"",NOT(ISNUMBER(MATCH(TBL_QUAL_RENTROLL_UNITS[[#This Row],[RENTROLL_LOAN_ID_PROP_ADDR]],RANGE_LOOKUP_CIPDRF_LOANLIST,0)))),1,0)
)</f>
        <v>0</v>
      </c>
    </row>
    <row r="383" spans="2:11" ht="20.100000000000001" customHeight="1" x14ac:dyDescent="0.25">
      <c r="B383" s="25" t="str">
        <f>IF(TBL_QUAL_RENTROLL_UNITS[[#This Row],[RECORD_STARTED]],IF(TBL_QUAL_RENTROLL_UNITS[[#This Row],[ERROR_COUNT]]&gt;0,-1,IF(TBL_QUAL_RENTROLL_UNITS[[#This Row],[REQ_FIELDS_POPULATED]],1,0)),"")</f>
        <v/>
      </c>
      <c r="C383" s="94">
        <f>ROW()-ROW(TBL_QUAL_RENTROLL_UNITS[[#Headers],[ROW_ID]])</f>
        <v>374</v>
      </c>
      <c r="D383" s="82"/>
      <c r="E383" s="39"/>
      <c r="F383" s="33"/>
      <c r="G383" s="84" t="str">
        <f>IFERROR(INDEX(TBL_CIPDRFRESI_LOANPOOL[QUAL_MRA_RAC],MATCH(TBL_QUAL_RENTROLL_UNITS[[#This Row],[RENTROLL_LOAN_ID_PROP_ADDR]],TBL_CIPDRFRESI_LOANPOOL[LOAN_ID_PROP_ADDR],0)),"")</f>
        <v/>
      </c>
      <c r="H3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3" s="36" t="b">
        <f>CONCATENATE(TBL_QUAL_RENTROLL_UNITS[[#This Row],[RENTROLL_LOAN_ID_PROP_ADDR]],TBL_QUAL_RENTROLL_UNITS[[#This Row],[RENTROLL_UNIT]],TBL_QUAL_RENTROLL_UNITS[[#This Row],[RENTROLL_AMOUNT]])&lt;&gt;""</f>
        <v>0</v>
      </c>
      <c r="J383" s="36" t="b">
        <f>AND(TBL_QUAL_RENTROLL_UNITS[[#This Row],[RENTROLL_LOAN_ID_PROP_ADDR]]&lt;&gt;"",TBL_QUAL_RENTROLL_UNITS[[#This Row],[RENTROLL_UNIT]]&lt;&gt;"",TBL_QUAL_RENTROLL_UNITS[[#This Row],[RENTROLL_AMOUNT]]&lt;&gt;"")</f>
        <v>0</v>
      </c>
      <c r="K383" s="36">
        <f>SUM(
IF(AND(TBL_QUAL_RENTROLL_UNITS[[#This Row],[RENTROLL_LOAN_ID_PROP_ADDR]]&lt;&gt;"",NOT(ISNUMBER(MATCH(TBL_QUAL_RENTROLL_UNITS[[#This Row],[RENTROLL_LOAN_ID_PROP_ADDR]],RANGE_LOOKUP_CIPDRF_LOANLIST,0)))),1,0)
)</f>
        <v>0</v>
      </c>
    </row>
    <row r="384" spans="2:11" ht="20.100000000000001" customHeight="1" x14ac:dyDescent="0.25">
      <c r="B384" s="25" t="str">
        <f>IF(TBL_QUAL_RENTROLL_UNITS[[#This Row],[RECORD_STARTED]],IF(TBL_QUAL_RENTROLL_UNITS[[#This Row],[ERROR_COUNT]]&gt;0,-1,IF(TBL_QUAL_RENTROLL_UNITS[[#This Row],[REQ_FIELDS_POPULATED]],1,0)),"")</f>
        <v/>
      </c>
      <c r="C384" s="94">
        <f>ROW()-ROW(TBL_QUAL_RENTROLL_UNITS[[#Headers],[ROW_ID]])</f>
        <v>375</v>
      </c>
      <c r="D384" s="82"/>
      <c r="E384" s="39"/>
      <c r="F384" s="33"/>
      <c r="G384" s="84" t="str">
        <f>IFERROR(INDEX(TBL_CIPDRFRESI_LOANPOOL[QUAL_MRA_RAC],MATCH(TBL_QUAL_RENTROLL_UNITS[[#This Row],[RENTROLL_LOAN_ID_PROP_ADDR]],TBL_CIPDRFRESI_LOANPOOL[LOAN_ID_PROP_ADDR],0)),"")</f>
        <v/>
      </c>
      <c r="H3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4" s="36" t="b">
        <f>CONCATENATE(TBL_QUAL_RENTROLL_UNITS[[#This Row],[RENTROLL_LOAN_ID_PROP_ADDR]],TBL_QUAL_RENTROLL_UNITS[[#This Row],[RENTROLL_UNIT]],TBL_QUAL_RENTROLL_UNITS[[#This Row],[RENTROLL_AMOUNT]])&lt;&gt;""</f>
        <v>0</v>
      </c>
      <c r="J384" s="36" t="b">
        <f>AND(TBL_QUAL_RENTROLL_UNITS[[#This Row],[RENTROLL_LOAN_ID_PROP_ADDR]]&lt;&gt;"",TBL_QUAL_RENTROLL_UNITS[[#This Row],[RENTROLL_UNIT]]&lt;&gt;"",TBL_QUAL_RENTROLL_UNITS[[#This Row],[RENTROLL_AMOUNT]]&lt;&gt;"")</f>
        <v>0</v>
      </c>
      <c r="K384" s="36">
        <f>SUM(
IF(AND(TBL_QUAL_RENTROLL_UNITS[[#This Row],[RENTROLL_LOAN_ID_PROP_ADDR]]&lt;&gt;"",NOT(ISNUMBER(MATCH(TBL_QUAL_RENTROLL_UNITS[[#This Row],[RENTROLL_LOAN_ID_PROP_ADDR]],RANGE_LOOKUP_CIPDRF_LOANLIST,0)))),1,0)
)</f>
        <v>0</v>
      </c>
    </row>
    <row r="385" spans="2:11" ht="20.100000000000001" customHeight="1" x14ac:dyDescent="0.25">
      <c r="B385" s="25" t="str">
        <f>IF(TBL_QUAL_RENTROLL_UNITS[[#This Row],[RECORD_STARTED]],IF(TBL_QUAL_RENTROLL_UNITS[[#This Row],[ERROR_COUNT]]&gt;0,-1,IF(TBL_QUAL_RENTROLL_UNITS[[#This Row],[REQ_FIELDS_POPULATED]],1,0)),"")</f>
        <v/>
      </c>
      <c r="C385" s="94">
        <f>ROW()-ROW(TBL_QUAL_RENTROLL_UNITS[[#Headers],[ROW_ID]])</f>
        <v>376</v>
      </c>
      <c r="D385" s="82"/>
      <c r="E385" s="39"/>
      <c r="F385" s="33"/>
      <c r="G385" s="84" t="str">
        <f>IFERROR(INDEX(TBL_CIPDRFRESI_LOANPOOL[QUAL_MRA_RAC],MATCH(TBL_QUAL_RENTROLL_UNITS[[#This Row],[RENTROLL_LOAN_ID_PROP_ADDR]],TBL_CIPDRFRESI_LOANPOOL[LOAN_ID_PROP_ADDR],0)),"")</f>
        <v/>
      </c>
      <c r="H3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5" s="36" t="b">
        <f>CONCATENATE(TBL_QUAL_RENTROLL_UNITS[[#This Row],[RENTROLL_LOAN_ID_PROP_ADDR]],TBL_QUAL_RENTROLL_UNITS[[#This Row],[RENTROLL_UNIT]],TBL_QUAL_RENTROLL_UNITS[[#This Row],[RENTROLL_AMOUNT]])&lt;&gt;""</f>
        <v>0</v>
      </c>
      <c r="J385" s="36" t="b">
        <f>AND(TBL_QUAL_RENTROLL_UNITS[[#This Row],[RENTROLL_LOAN_ID_PROP_ADDR]]&lt;&gt;"",TBL_QUAL_RENTROLL_UNITS[[#This Row],[RENTROLL_UNIT]]&lt;&gt;"",TBL_QUAL_RENTROLL_UNITS[[#This Row],[RENTROLL_AMOUNT]]&lt;&gt;"")</f>
        <v>0</v>
      </c>
      <c r="K385" s="36">
        <f>SUM(
IF(AND(TBL_QUAL_RENTROLL_UNITS[[#This Row],[RENTROLL_LOAN_ID_PROP_ADDR]]&lt;&gt;"",NOT(ISNUMBER(MATCH(TBL_QUAL_RENTROLL_UNITS[[#This Row],[RENTROLL_LOAN_ID_PROP_ADDR]],RANGE_LOOKUP_CIPDRF_LOANLIST,0)))),1,0)
)</f>
        <v>0</v>
      </c>
    </row>
    <row r="386" spans="2:11" ht="20.100000000000001" customHeight="1" x14ac:dyDescent="0.25">
      <c r="B386" s="25" t="str">
        <f>IF(TBL_QUAL_RENTROLL_UNITS[[#This Row],[RECORD_STARTED]],IF(TBL_QUAL_RENTROLL_UNITS[[#This Row],[ERROR_COUNT]]&gt;0,-1,IF(TBL_QUAL_RENTROLL_UNITS[[#This Row],[REQ_FIELDS_POPULATED]],1,0)),"")</f>
        <v/>
      </c>
      <c r="C386" s="94">
        <f>ROW()-ROW(TBL_QUAL_RENTROLL_UNITS[[#Headers],[ROW_ID]])</f>
        <v>377</v>
      </c>
      <c r="D386" s="82"/>
      <c r="E386" s="39"/>
      <c r="F386" s="33"/>
      <c r="G386" s="84" t="str">
        <f>IFERROR(INDEX(TBL_CIPDRFRESI_LOANPOOL[QUAL_MRA_RAC],MATCH(TBL_QUAL_RENTROLL_UNITS[[#This Row],[RENTROLL_LOAN_ID_PROP_ADDR]],TBL_CIPDRFRESI_LOANPOOL[LOAN_ID_PROP_ADDR],0)),"")</f>
        <v/>
      </c>
      <c r="H3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6" s="36" t="b">
        <f>CONCATENATE(TBL_QUAL_RENTROLL_UNITS[[#This Row],[RENTROLL_LOAN_ID_PROP_ADDR]],TBL_QUAL_RENTROLL_UNITS[[#This Row],[RENTROLL_UNIT]],TBL_QUAL_RENTROLL_UNITS[[#This Row],[RENTROLL_AMOUNT]])&lt;&gt;""</f>
        <v>0</v>
      </c>
      <c r="J386" s="36" t="b">
        <f>AND(TBL_QUAL_RENTROLL_UNITS[[#This Row],[RENTROLL_LOAN_ID_PROP_ADDR]]&lt;&gt;"",TBL_QUAL_RENTROLL_UNITS[[#This Row],[RENTROLL_UNIT]]&lt;&gt;"",TBL_QUAL_RENTROLL_UNITS[[#This Row],[RENTROLL_AMOUNT]]&lt;&gt;"")</f>
        <v>0</v>
      </c>
      <c r="K386" s="36">
        <f>SUM(
IF(AND(TBL_QUAL_RENTROLL_UNITS[[#This Row],[RENTROLL_LOAN_ID_PROP_ADDR]]&lt;&gt;"",NOT(ISNUMBER(MATCH(TBL_QUAL_RENTROLL_UNITS[[#This Row],[RENTROLL_LOAN_ID_PROP_ADDR]],RANGE_LOOKUP_CIPDRF_LOANLIST,0)))),1,0)
)</f>
        <v>0</v>
      </c>
    </row>
    <row r="387" spans="2:11" ht="20.100000000000001" customHeight="1" x14ac:dyDescent="0.25">
      <c r="B387" s="25" t="str">
        <f>IF(TBL_QUAL_RENTROLL_UNITS[[#This Row],[RECORD_STARTED]],IF(TBL_QUAL_RENTROLL_UNITS[[#This Row],[ERROR_COUNT]]&gt;0,-1,IF(TBL_QUAL_RENTROLL_UNITS[[#This Row],[REQ_FIELDS_POPULATED]],1,0)),"")</f>
        <v/>
      </c>
      <c r="C387" s="94">
        <f>ROW()-ROW(TBL_QUAL_RENTROLL_UNITS[[#Headers],[ROW_ID]])</f>
        <v>378</v>
      </c>
      <c r="D387" s="82"/>
      <c r="E387" s="39"/>
      <c r="F387" s="33"/>
      <c r="G387" s="84" t="str">
        <f>IFERROR(INDEX(TBL_CIPDRFRESI_LOANPOOL[QUAL_MRA_RAC],MATCH(TBL_QUAL_RENTROLL_UNITS[[#This Row],[RENTROLL_LOAN_ID_PROP_ADDR]],TBL_CIPDRFRESI_LOANPOOL[LOAN_ID_PROP_ADDR],0)),"")</f>
        <v/>
      </c>
      <c r="H3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7" s="36" t="b">
        <f>CONCATENATE(TBL_QUAL_RENTROLL_UNITS[[#This Row],[RENTROLL_LOAN_ID_PROP_ADDR]],TBL_QUAL_RENTROLL_UNITS[[#This Row],[RENTROLL_UNIT]],TBL_QUAL_RENTROLL_UNITS[[#This Row],[RENTROLL_AMOUNT]])&lt;&gt;""</f>
        <v>0</v>
      </c>
      <c r="J387" s="36" t="b">
        <f>AND(TBL_QUAL_RENTROLL_UNITS[[#This Row],[RENTROLL_LOAN_ID_PROP_ADDR]]&lt;&gt;"",TBL_QUAL_RENTROLL_UNITS[[#This Row],[RENTROLL_UNIT]]&lt;&gt;"",TBL_QUAL_RENTROLL_UNITS[[#This Row],[RENTROLL_AMOUNT]]&lt;&gt;"")</f>
        <v>0</v>
      </c>
      <c r="K387" s="36">
        <f>SUM(
IF(AND(TBL_QUAL_RENTROLL_UNITS[[#This Row],[RENTROLL_LOAN_ID_PROP_ADDR]]&lt;&gt;"",NOT(ISNUMBER(MATCH(TBL_QUAL_RENTROLL_UNITS[[#This Row],[RENTROLL_LOAN_ID_PROP_ADDR]],RANGE_LOOKUP_CIPDRF_LOANLIST,0)))),1,0)
)</f>
        <v>0</v>
      </c>
    </row>
    <row r="388" spans="2:11" ht="20.100000000000001" customHeight="1" x14ac:dyDescent="0.25">
      <c r="B388" s="25" t="str">
        <f>IF(TBL_QUAL_RENTROLL_UNITS[[#This Row],[RECORD_STARTED]],IF(TBL_QUAL_RENTROLL_UNITS[[#This Row],[ERROR_COUNT]]&gt;0,-1,IF(TBL_QUAL_RENTROLL_UNITS[[#This Row],[REQ_FIELDS_POPULATED]],1,0)),"")</f>
        <v/>
      </c>
      <c r="C388" s="94">
        <f>ROW()-ROW(TBL_QUAL_RENTROLL_UNITS[[#Headers],[ROW_ID]])</f>
        <v>379</v>
      </c>
      <c r="D388" s="82"/>
      <c r="E388" s="39"/>
      <c r="F388" s="33"/>
      <c r="G388" s="84" t="str">
        <f>IFERROR(INDEX(TBL_CIPDRFRESI_LOANPOOL[QUAL_MRA_RAC],MATCH(TBL_QUAL_RENTROLL_UNITS[[#This Row],[RENTROLL_LOAN_ID_PROP_ADDR]],TBL_CIPDRFRESI_LOANPOOL[LOAN_ID_PROP_ADDR],0)),"")</f>
        <v/>
      </c>
      <c r="H3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8" s="36" t="b">
        <f>CONCATENATE(TBL_QUAL_RENTROLL_UNITS[[#This Row],[RENTROLL_LOAN_ID_PROP_ADDR]],TBL_QUAL_RENTROLL_UNITS[[#This Row],[RENTROLL_UNIT]],TBL_QUAL_RENTROLL_UNITS[[#This Row],[RENTROLL_AMOUNT]])&lt;&gt;""</f>
        <v>0</v>
      </c>
      <c r="J388" s="36" t="b">
        <f>AND(TBL_QUAL_RENTROLL_UNITS[[#This Row],[RENTROLL_LOAN_ID_PROP_ADDR]]&lt;&gt;"",TBL_QUAL_RENTROLL_UNITS[[#This Row],[RENTROLL_UNIT]]&lt;&gt;"",TBL_QUAL_RENTROLL_UNITS[[#This Row],[RENTROLL_AMOUNT]]&lt;&gt;"")</f>
        <v>0</v>
      </c>
      <c r="K388" s="36">
        <f>SUM(
IF(AND(TBL_QUAL_RENTROLL_UNITS[[#This Row],[RENTROLL_LOAN_ID_PROP_ADDR]]&lt;&gt;"",NOT(ISNUMBER(MATCH(TBL_QUAL_RENTROLL_UNITS[[#This Row],[RENTROLL_LOAN_ID_PROP_ADDR]],RANGE_LOOKUP_CIPDRF_LOANLIST,0)))),1,0)
)</f>
        <v>0</v>
      </c>
    </row>
    <row r="389" spans="2:11" ht="20.100000000000001" customHeight="1" x14ac:dyDescent="0.25">
      <c r="B389" s="25" t="str">
        <f>IF(TBL_QUAL_RENTROLL_UNITS[[#This Row],[RECORD_STARTED]],IF(TBL_QUAL_RENTROLL_UNITS[[#This Row],[ERROR_COUNT]]&gt;0,-1,IF(TBL_QUAL_RENTROLL_UNITS[[#This Row],[REQ_FIELDS_POPULATED]],1,0)),"")</f>
        <v/>
      </c>
      <c r="C389" s="94">
        <f>ROW()-ROW(TBL_QUAL_RENTROLL_UNITS[[#Headers],[ROW_ID]])</f>
        <v>380</v>
      </c>
      <c r="D389" s="82"/>
      <c r="E389" s="39"/>
      <c r="F389" s="33"/>
      <c r="G389" s="84" t="str">
        <f>IFERROR(INDEX(TBL_CIPDRFRESI_LOANPOOL[QUAL_MRA_RAC],MATCH(TBL_QUAL_RENTROLL_UNITS[[#This Row],[RENTROLL_LOAN_ID_PROP_ADDR]],TBL_CIPDRFRESI_LOANPOOL[LOAN_ID_PROP_ADDR],0)),"")</f>
        <v/>
      </c>
      <c r="H3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9" s="36" t="b">
        <f>CONCATENATE(TBL_QUAL_RENTROLL_UNITS[[#This Row],[RENTROLL_LOAN_ID_PROP_ADDR]],TBL_QUAL_RENTROLL_UNITS[[#This Row],[RENTROLL_UNIT]],TBL_QUAL_RENTROLL_UNITS[[#This Row],[RENTROLL_AMOUNT]])&lt;&gt;""</f>
        <v>0</v>
      </c>
      <c r="J389" s="36" t="b">
        <f>AND(TBL_QUAL_RENTROLL_UNITS[[#This Row],[RENTROLL_LOAN_ID_PROP_ADDR]]&lt;&gt;"",TBL_QUAL_RENTROLL_UNITS[[#This Row],[RENTROLL_UNIT]]&lt;&gt;"",TBL_QUAL_RENTROLL_UNITS[[#This Row],[RENTROLL_AMOUNT]]&lt;&gt;"")</f>
        <v>0</v>
      </c>
      <c r="K389" s="36">
        <f>SUM(
IF(AND(TBL_QUAL_RENTROLL_UNITS[[#This Row],[RENTROLL_LOAN_ID_PROP_ADDR]]&lt;&gt;"",NOT(ISNUMBER(MATCH(TBL_QUAL_RENTROLL_UNITS[[#This Row],[RENTROLL_LOAN_ID_PROP_ADDR]],RANGE_LOOKUP_CIPDRF_LOANLIST,0)))),1,0)
)</f>
        <v>0</v>
      </c>
    </row>
    <row r="390" spans="2:11" ht="20.100000000000001" customHeight="1" x14ac:dyDescent="0.25">
      <c r="B390" s="25" t="str">
        <f>IF(TBL_QUAL_RENTROLL_UNITS[[#This Row],[RECORD_STARTED]],IF(TBL_QUAL_RENTROLL_UNITS[[#This Row],[ERROR_COUNT]]&gt;0,-1,IF(TBL_QUAL_RENTROLL_UNITS[[#This Row],[REQ_FIELDS_POPULATED]],1,0)),"")</f>
        <v/>
      </c>
      <c r="C390" s="94">
        <f>ROW()-ROW(TBL_QUAL_RENTROLL_UNITS[[#Headers],[ROW_ID]])</f>
        <v>381</v>
      </c>
      <c r="D390" s="82"/>
      <c r="E390" s="39"/>
      <c r="F390" s="33"/>
      <c r="G390" s="84" t="str">
        <f>IFERROR(INDEX(TBL_CIPDRFRESI_LOANPOOL[QUAL_MRA_RAC],MATCH(TBL_QUAL_RENTROLL_UNITS[[#This Row],[RENTROLL_LOAN_ID_PROP_ADDR]],TBL_CIPDRFRESI_LOANPOOL[LOAN_ID_PROP_ADDR],0)),"")</f>
        <v/>
      </c>
      <c r="H3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0" s="36" t="b">
        <f>CONCATENATE(TBL_QUAL_RENTROLL_UNITS[[#This Row],[RENTROLL_LOAN_ID_PROP_ADDR]],TBL_QUAL_RENTROLL_UNITS[[#This Row],[RENTROLL_UNIT]],TBL_QUAL_RENTROLL_UNITS[[#This Row],[RENTROLL_AMOUNT]])&lt;&gt;""</f>
        <v>0</v>
      </c>
      <c r="J390" s="36" t="b">
        <f>AND(TBL_QUAL_RENTROLL_UNITS[[#This Row],[RENTROLL_LOAN_ID_PROP_ADDR]]&lt;&gt;"",TBL_QUAL_RENTROLL_UNITS[[#This Row],[RENTROLL_UNIT]]&lt;&gt;"",TBL_QUAL_RENTROLL_UNITS[[#This Row],[RENTROLL_AMOUNT]]&lt;&gt;"")</f>
        <v>0</v>
      </c>
      <c r="K390" s="36">
        <f>SUM(
IF(AND(TBL_QUAL_RENTROLL_UNITS[[#This Row],[RENTROLL_LOAN_ID_PROP_ADDR]]&lt;&gt;"",NOT(ISNUMBER(MATCH(TBL_QUAL_RENTROLL_UNITS[[#This Row],[RENTROLL_LOAN_ID_PROP_ADDR]],RANGE_LOOKUP_CIPDRF_LOANLIST,0)))),1,0)
)</f>
        <v>0</v>
      </c>
    </row>
    <row r="391" spans="2:11" ht="20.100000000000001" customHeight="1" x14ac:dyDescent="0.25">
      <c r="B391" s="25" t="str">
        <f>IF(TBL_QUAL_RENTROLL_UNITS[[#This Row],[RECORD_STARTED]],IF(TBL_QUAL_RENTROLL_UNITS[[#This Row],[ERROR_COUNT]]&gt;0,-1,IF(TBL_QUAL_RENTROLL_UNITS[[#This Row],[REQ_FIELDS_POPULATED]],1,0)),"")</f>
        <v/>
      </c>
      <c r="C391" s="94">
        <f>ROW()-ROW(TBL_QUAL_RENTROLL_UNITS[[#Headers],[ROW_ID]])</f>
        <v>382</v>
      </c>
      <c r="D391" s="82"/>
      <c r="E391" s="39"/>
      <c r="F391" s="33"/>
      <c r="G391" s="84" t="str">
        <f>IFERROR(INDEX(TBL_CIPDRFRESI_LOANPOOL[QUAL_MRA_RAC],MATCH(TBL_QUAL_RENTROLL_UNITS[[#This Row],[RENTROLL_LOAN_ID_PROP_ADDR]],TBL_CIPDRFRESI_LOANPOOL[LOAN_ID_PROP_ADDR],0)),"")</f>
        <v/>
      </c>
      <c r="H3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1" s="36" t="b">
        <f>CONCATENATE(TBL_QUAL_RENTROLL_UNITS[[#This Row],[RENTROLL_LOAN_ID_PROP_ADDR]],TBL_QUAL_RENTROLL_UNITS[[#This Row],[RENTROLL_UNIT]],TBL_QUAL_RENTROLL_UNITS[[#This Row],[RENTROLL_AMOUNT]])&lt;&gt;""</f>
        <v>0</v>
      </c>
      <c r="J391" s="36" t="b">
        <f>AND(TBL_QUAL_RENTROLL_UNITS[[#This Row],[RENTROLL_LOAN_ID_PROP_ADDR]]&lt;&gt;"",TBL_QUAL_RENTROLL_UNITS[[#This Row],[RENTROLL_UNIT]]&lt;&gt;"",TBL_QUAL_RENTROLL_UNITS[[#This Row],[RENTROLL_AMOUNT]]&lt;&gt;"")</f>
        <v>0</v>
      </c>
      <c r="K391" s="36">
        <f>SUM(
IF(AND(TBL_QUAL_RENTROLL_UNITS[[#This Row],[RENTROLL_LOAN_ID_PROP_ADDR]]&lt;&gt;"",NOT(ISNUMBER(MATCH(TBL_QUAL_RENTROLL_UNITS[[#This Row],[RENTROLL_LOAN_ID_PROP_ADDR]],RANGE_LOOKUP_CIPDRF_LOANLIST,0)))),1,0)
)</f>
        <v>0</v>
      </c>
    </row>
    <row r="392" spans="2:11" ht="20.100000000000001" customHeight="1" x14ac:dyDescent="0.25">
      <c r="B392" s="25" t="str">
        <f>IF(TBL_QUAL_RENTROLL_UNITS[[#This Row],[RECORD_STARTED]],IF(TBL_QUAL_RENTROLL_UNITS[[#This Row],[ERROR_COUNT]]&gt;0,-1,IF(TBL_QUAL_RENTROLL_UNITS[[#This Row],[REQ_FIELDS_POPULATED]],1,0)),"")</f>
        <v/>
      </c>
      <c r="C392" s="94">
        <f>ROW()-ROW(TBL_QUAL_RENTROLL_UNITS[[#Headers],[ROW_ID]])</f>
        <v>383</v>
      </c>
      <c r="D392" s="82"/>
      <c r="E392" s="39"/>
      <c r="F392" s="33"/>
      <c r="G392" s="84" t="str">
        <f>IFERROR(INDEX(TBL_CIPDRFRESI_LOANPOOL[QUAL_MRA_RAC],MATCH(TBL_QUAL_RENTROLL_UNITS[[#This Row],[RENTROLL_LOAN_ID_PROP_ADDR]],TBL_CIPDRFRESI_LOANPOOL[LOAN_ID_PROP_ADDR],0)),"")</f>
        <v/>
      </c>
      <c r="H3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2" s="36" t="b">
        <f>CONCATENATE(TBL_QUAL_RENTROLL_UNITS[[#This Row],[RENTROLL_LOAN_ID_PROP_ADDR]],TBL_QUAL_RENTROLL_UNITS[[#This Row],[RENTROLL_UNIT]],TBL_QUAL_RENTROLL_UNITS[[#This Row],[RENTROLL_AMOUNT]])&lt;&gt;""</f>
        <v>0</v>
      </c>
      <c r="J392" s="36" t="b">
        <f>AND(TBL_QUAL_RENTROLL_UNITS[[#This Row],[RENTROLL_LOAN_ID_PROP_ADDR]]&lt;&gt;"",TBL_QUAL_RENTROLL_UNITS[[#This Row],[RENTROLL_UNIT]]&lt;&gt;"",TBL_QUAL_RENTROLL_UNITS[[#This Row],[RENTROLL_AMOUNT]]&lt;&gt;"")</f>
        <v>0</v>
      </c>
      <c r="K392" s="36">
        <f>SUM(
IF(AND(TBL_QUAL_RENTROLL_UNITS[[#This Row],[RENTROLL_LOAN_ID_PROP_ADDR]]&lt;&gt;"",NOT(ISNUMBER(MATCH(TBL_QUAL_RENTROLL_UNITS[[#This Row],[RENTROLL_LOAN_ID_PROP_ADDR]],RANGE_LOOKUP_CIPDRF_LOANLIST,0)))),1,0)
)</f>
        <v>0</v>
      </c>
    </row>
    <row r="393" spans="2:11" ht="20.100000000000001" customHeight="1" x14ac:dyDescent="0.25">
      <c r="B393" s="25" t="str">
        <f>IF(TBL_QUAL_RENTROLL_UNITS[[#This Row],[RECORD_STARTED]],IF(TBL_QUAL_RENTROLL_UNITS[[#This Row],[ERROR_COUNT]]&gt;0,-1,IF(TBL_QUAL_RENTROLL_UNITS[[#This Row],[REQ_FIELDS_POPULATED]],1,0)),"")</f>
        <v/>
      </c>
      <c r="C393" s="94">
        <f>ROW()-ROW(TBL_QUAL_RENTROLL_UNITS[[#Headers],[ROW_ID]])</f>
        <v>384</v>
      </c>
      <c r="D393" s="82"/>
      <c r="E393" s="39"/>
      <c r="F393" s="33"/>
      <c r="G393" s="84" t="str">
        <f>IFERROR(INDEX(TBL_CIPDRFRESI_LOANPOOL[QUAL_MRA_RAC],MATCH(TBL_QUAL_RENTROLL_UNITS[[#This Row],[RENTROLL_LOAN_ID_PROP_ADDR]],TBL_CIPDRFRESI_LOANPOOL[LOAN_ID_PROP_ADDR],0)),"")</f>
        <v/>
      </c>
      <c r="H3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3" s="36" t="b">
        <f>CONCATENATE(TBL_QUAL_RENTROLL_UNITS[[#This Row],[RENTROLL_LOAN_ID_PROP_ADDR]],TBL_QUAL_RENTROLL_UNITS[[#This Row],[RENTROLL_UNIT]],TBL_QUAL_RENTROLL_UNITS[[#This Row],[RENTROLL_AMOUNT]])&lt;&gt;""</f>
        <v>0</v>
      </c>
      <c r="J393" s="36" t="b">
        <f>AND(TBL_QUAL_RENTROLL_UNITS[[#This Row],[RENTROLL_LOAN_ID_PROP_ADDR]]&lt;&gt;"",TBL_QUAL_RENTROLL_UNITS[[#This Row],[RENTROLL_UNIT]]&lt;&gt;"",TBL_QUAL_RENTROLL_UNITS[[#This Row],[RENTROLL_AMOUNT]]&lt;&gt;"")</f>
        <v>0</v>
      </c>
      <c r="K393" s="36">
        <f>SUM(
IF(AND(TBL_QUAL_RENTROLL_UNITS[[#This Row],[RENTROLL_LOAN_ID_PROP_ADDR]]&lt;&gt;"",NOT(ISNUMBER(MATCH(TBL_QUAL_RENTROLL_UNITS[[#This Row],[RENTROLL_LOAN_ID_PROP_ADDR]],RANGE_LOOKUP_CIPDRF_LOANLIST,0)))),1,0)
)</f>
        <v>0</v>
      </c>
    </row>
    <row r="394" spans="2:11" ht="20.100000000000001" customHeight="1" x14ac:dyDescent="0.25">
      <c r="B394" s="25" t="str">
        <f>IF(TBL_QUAL_RENTROLL_UNITS[[#This Row],[RECORD_STARTED]],IF(TBL_QUAL_RENTROLL_UNITS[[#This Row],[ERROR_COUNT]]&gt;0,-1,IF(TBL_QUAL_RENTROLL_UNITS[[#This Row],[REQ_FIELDS_POPULATED]],1,0)),"")</f>
        <v/>
      </c>
      <c r="C394" s="94">
        <f>ROW()-ROW(TBL_QUAL_RENTROLL_UNITS[[#Headers],[ROW_ID]])</f>
        <v>385</v>
      </c>
      <c r="D394" s="82"/>
      <c r="E394" s="39"/>
      <c r="F394" s="33"/>
      <c r="G394" s="84" t="str">
        <f>IFERROR(INDEX(TBL_CIPDRFRESI_LOANPOOL[QUAL_MRA_RAC],MATCH(TBL_QUAL_RENTROLL_UNITS[[#This Row],[RENTROLL_LOAN_ID_PROP_ADDR]],TBL_CIPDRFRESI_LOANPOOL[LOAN_ID_PROP_ADDR],0)),"")</f>
        <v/>
      </c>
      <c r="H3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4" s="36" t="b">
        <f>CONCATENATE(TBL_QUAL_RENTROLL_UNITS[[#This Row],[RENTROLL_LOAN_ID_PROP_ADDR]],TBL_QUAL_RENTROLL_UNITS[[#This Row],[RENTROLL_UNIT]],TBL_QUAL_RENTROLL_UNITS[[#This Row],[RENTROLL_AMOUNT]])&lt;&gt;""</f>
        <v>0</v>
      </c>
      <c r="J394" s="36" t="b">
        <f>AND(TBL_QUAL_RENTROLL_UNITS[[#This Row],[RENTROLL_LOAN_ID_PROP_ADDR]]&lt;&gt;"",TBL_QUAL_RENTROLL_UNITS[[#This Row],[RENTROLL_UNIT]]&lt;&gt;"",TBL_QUAL_RENTROLL_UNITS[[#This Row],[RENTROLL_AMOUNT]]&lt;&gt;"")</f>
        <v>0</v>
      </c>
      <c r="K394" s="36">
        <f>SUM(
IF(AND(TBL_QUAL_RENTROLL_UNITS[[#This Row],[RENTROLL_LOAN_ID_PROP_ADDR]]&lt;&gt;"",NOT(ISNUMBER(MATCH(TBL_QUAL_RENTROLL_UNITS[[#This Row],[RENTROLL_LOAN_ID_PROP_ADDR]],RANGE_LOOKUP_CIPDRF_LOANLIST,0)))),1,0)
)</f>
        <v>0</v>
      </c>
    </row>
    <row r="395" spans="2:11" ht="20.100000000000001" customHeight="1" x14ac:dyDescent="0.25">
      <c r="B395" s="25" t="str">
        <f>IF(TBL_QUAL_RENTROLL_UNITS[[#This Row],[RECORD_STARTED]],IF(TBL_QUAL_RENTROLL_UNITS[[#This Row],[ERROR_COUNT]]&gt;0,-1,IF(TBL_QUAL_RENTROLL_UNITS[[#This Row],[REQ_FIELDS_POPULATED]],1,0)),"")</f>
        <v/>
      </c>
      <c r="C395" s="94">
        <f>ROW()-ROW(TBL_QUAL_RENTROLL_UNITS[[#Headers],[ROW_ID]])</f>
        <v>386</v>
      </c>
      <c r="D395" s="82"/>
      <c r="E395" s="39"/>
      <c r="F395" s="33"/>
      <c r="G395" s="84" t="str">
        <f>IFERROR(INDEX(TBL_CIPDRFRESI_LOANPOOL[QUAL_MRA_RAC],MATCH(TBL_QUAL_RENTROLL_UNITS[[#This Row],[RENTROLL_LOAN_ID_PROP_ADDR]],TBL_CIPDRFRESI_LOANPOOL[LOAN_ID_PROP_ADDR],0)),"")</f>
        <v/>
      </c>
      <c r="H3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5" s="36" t="b">
        <f>CONCATENATE(TBL_QUAL_RENTROLL_UNITS[[#This Row],[RENTROLL_LOAN_ID_PROP_ADDR]],TBL_QUAL_RENTROLL_UNITS[[#This Row],[RENTROLL_UNIT]],TBL_QUAL_RENTROLL_UNITS[[#This Row],[RENTROLL_AMOUNT]])&lt;&gt;""</f>
        <v>0</v>
      </c>
      <c r="J395" s="36" t="b">
        <f>AND(TBL_QUAL_RENTROLL_UNITS[[#This Row],[RENTROLL_LOAN_ID_PROP_ADDR]]&lt;&gt;"",TBL_QUAL_RENTROLL_UNITS[[#This Row],[RENTROLL_UNIT]]&lt;&gt;"",TBL_QUAL_RENTROLL_UNITS[[#This Row],[RENTROLL_AMOUNT]]&lt;&gt;"")</f>
        <v>0</v>
      </c>
      <c r="K395" s="36">
        <f>SUM(
IF(AND(TBL_QUAL_RENTROLL_UNITS[[#This Row],[RENTROLL_LOAN_ID_PROP_ADDR]]&lt;&gt;"",NOT(ISNUMBER(MATCH(TBL_QUAL_RENTROLL_UNITS[[#This Row],[RENTROLL_LOAN_ID_PROP_ADDR]],RANGE_LOOKUP_CIPDRF_LOANLIST,0)))),1,0)
)</f>
        <v>0</v>
      </c>
    </row>
    <row r="396" spans="2:11" ht="20.100000000000001" customHeight="1" x14ac:dyDescent="0.25">
      <c r="B396" s="25" t="str">
        <f>IF(TBL_QUAL_RENTROLL_UNITS[[#This Row],[RECORD_STARTED]],IF(TBL_QUAL_RENTROLL_UNITS[[#This Row],[ERROR_COUNT]]&gt;0,-1,IF(TBL_QUAL_RENTROLL_UNITS[[#This Row],[REQ_FIELDS_POPULATED]],1,0)),"")</f>
        <v/>
      </c>
      <c r="C396" s="94">
        <f>ROW()-ROW(TBL_QUAL_RENTROLL_UNITS[[#Headers],[ROW_ID]])</f>
        <v>387</v>
      </c>
      <c r="D396" s="82"/>
      <c r="E396" s="39"/>
      <c r="F396" s="33"/>
      <c r="G396" s="84" t="str">
        <f>IFERROR(INDEX(TBL_CIPDRFRESI_LOANPOOL[QUAL_MRA_RAC],MATCH(TBL_QUAL_RENTROLL_UNITS[[#This Row],[RENTROLL_LOAN_ID_PROP_ADDR]],TBL_CIPDRFRESI_LOANPOOL[LOAN_ID_PROP_ADDR],0)),"")</f>
        <v/>
      </c>
      <c r="H3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6" s="36" t="b">
        <f>CONCATENATE(TBL_QUAL_RENTROLL_UNITS[[#This Row],[RENTROLL_LOAN_ID_PROP_ADDR]],TBL_QUAL_RENTROLL_UNITS[[#This Row],[RENTROLL_UNIT]],TBL_QUAL_RENTROLL_UNITS[[#This Row],[RENTROLL_AMOUNT]])&lt;&gt;""</f>
        <v>0</v>
      </c>
      <c r="J396" s="36" t="b">
        <f>AND(TBL_QUAL_RENTROLL_UNITS[[#This Row],[RENTROLL_LOAN_ID_PROP_ADDR]]&lt;&gt;"",TBL_QUAL_RENTROLL_UNITS[[#This Row],[RENTROLL_UNIT]]&lt;&gt;"",TBL_QUAL_RENTROLL_UNITS[[#This Row],[RENTROLL_AMOUNT]]&lt;&gt;"")</f>
        <v>0</v>
      </c>
      <c r="K396" s="36">
        <f>SUM(
IF(AND(TBL_QUAL_RENTROLL_UNITS[[#This Row],[RENTROLL_LOAN_ID_PROP_ADDR]]&lt;&gt;"",NOT(ISNUMBER(MATCH(TBL_QUAL_RENTROLL_UNITS[[#This Row],[RENTROLL_LOAN_ID_PROP_ADDR]],RANGE_LOOKUP_CIPDRF_LOANLIST,0)))),1,0)
)</f>
        <v>0</v>
      </c>
    </row>
    <row r="397" spans="2:11" ht="20.100000000000001" customHeight="1" x14ac:dyDescent="0.25">
      <c r="B397" s="25" t="str">
        <f>IF(TBL_QUAL_RENTROLL_UNITS[[#This Row],[RECORD_STARTED]],IF(TBL_QUAL_RENTROLL_UNITS[[#This Row],[ERROR_COUNT]]&gt;0,-1,IF(TBL_QUAL_RENTROLL_UNITS[[#This Row],[REQ_FIELDS_POPULATED]],1,0)),"")</f>
        <v/>
      </c>
      <c r="C397" s="94">
        <f>ROW()-ROW(TBL_QUAL_RENTROLL_UNITS[[#Headers],[ROW_ID]])</f>
        <v>388</v>
      </c>
      <c r="D397" s="82"/>
      <c r="E397" s="39"/>
      <c r="F397" s="33"/>
      <c r="G397" s="84" t="str">
        <f>IFERROR(INDEX(TBL_CIPDRFRESI_LOANPOOL[QUAL_MRA_RAC],MATCH(TBL_QUAL_RENTROLL_UNITS[[#This Row],[RENTROLL_LOAN_ID_PROP_ADDR]],TBL_CIPDRFRESI_LOANPOOL[LOAN_ID_PROP_ADDR],0)),"")</f>
        <v/>
      </c>
      <c r="H3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7" s="36" t="b">
        <f>CONCATENATE(TBL_QUAL_RENTROLL_UNITS[[#This Row],[RENTROLL_LOAN_ID_PROP_ADDR]],TBL_QUAL_RENTROLL_UNITS[[#This Row],[RENTROLL_UNIT]],TBL_QUAL_RENTROLL_UNITS[[#This Row],[RENTROLL_AMOUNT]])&lt;&gt;""</f>
        <v>0</v>
      </c>
      <c r="J397" s="36" t="b">
        <f>AND(TBL_QUAL_RENTROLL_UNITS[[#This Row],[RENTROLL_LOAN_ID_PROP_ADDR]]&lt;&gt;"",TBL_QUAL_RENTROLL_UNITS[[#This Row],[RENTROLL_UNIT]]&lt;&gt;"",TBL_QUAL_RENTROLL_UNITS[[#This Row],[RENTROLL_AMOUNT]]&lt;&gt;"")</f>
        <v>0</v>
      </c>
      <c r="K397" s="36">
        <f>SUM(
IF(AND(TBL_QUAL_RENTROLL_UNITS[[#This Row],[RENTROLL_LOAN_ID_PROP_ADDR]]&lt;&gt;"",NOT(ISNUMBER(MATCH(TBL_QUAL_RENTROLL_UNITS[[#This Row],[RENTROLL_LOAN_ID_PROP_ADDR]],RANGE_LOOKUP_CIPDRF_LOANLIST,0)))),1,0)
)</f>
        <v>0</v>
      </c>
    </row>
    <row r="398" spans="2:11" ht="20.100000000000001" customHeight="1" x14ac:dyDescent="0.25">
      <c r="B398" s="25" t="str">
        <f>IF(TBL_QUAL_RENTROLL_UNITS[[#This Row],[RECORD_STARTED]],IF(TBL_QUAL_RENTROLL_UNITS[[#This Row],[ERROR_COUNT]]&gt;0,-1,IF(TBL_QUAL_RENTROLL_UNITS[[#This Row],[REQ_FIELDS_POPULATED]],1,0)),"")</f>
        <v/>
      </c>
      <c r="C398" s="94">
        <f>ROW()-ROW(TBL_QUAL_RENTROLL_UNITS[[#Headers],[ROW_ID]])</f>
        <v>389</v>
      </c>
      <c r="D398" s="82"/>
      <c r="E398" s="39"/>
      <c r="F398" s="33"/>
      <c r="G398" s="84" t="str">
        <f>IFERROR(INDEX(TBL_CIPDRFRESI_LOANPOOL[QUAL_MRA_RAC],MATCH(TBL_QUAL_RENTROLL_UNITS[[#This Row],[RENTROLL_LOAN_ID_PROP_ADDR]],TBL_CIPDRFRESI_LOANPOOL[LOAN_ID_PROP_ADDR],0)),"")</f>
        <v/>
      </c>
      <c r="H3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8" s="36" t="b">
        <f>CONCATENATE(TBL_QUAL_RENTROLL_UNITS[[#This Row],[RENTROLL_LOAN_ID_PROP_ADDR]],TBL_QUAL_RENTROLL_UNITS[[#This Row],[RENTROLL_UNIT]],TBL_QUAL_RENTROLL_UNITS[[#This Row],[RENTROLL_AMOUNT]])&lt;&gt;""</f>
        <v>0</v>
      </c>
      <c r="J398" s="36" t="b">
        <f>AND(TBL_QUAL_RENTROLL_UNITS[[#This Row],[RENTROLL_LOAN_ID_PROP_ADDR]]&lt;&gt;"",TBL_QUAL_RENTROLL_UNITS[[#This Row],[RENTROLL_UNIT]]&lt;&gt;"",TBL_QUAL_RENTROLL_UNITS[[#This Row],[RENTROLL_AMOUNT]]&lt;&gt;"")</f>
        <v>0</v>
      </c>
      <c r="K398" s="36">
        <f>SUM(
IF(AND(TBL_QUAL_RENTROLL_UNITS[[#This Row],[RENTROLL_LOAN_ID_PROP_ADDR]]&lt;&gt;"",NOT(ISNUMBER(MATCH(TBL_QUAL_RENTROLL_UNITS[[#This Row],[RENTROLL_LOAN_ID_PROP_ADDR]],RANGE_LOOKUP_CIPDRF_LOANLIST,0)))),1,0)
)</f>
        <v>0</v>
      </c>
    </row>
    <row r="399" spans="2:11" ht="20.100000000000001" customHeight="1" x14ac:dyDescent="0.25">
      <c r="B399" s="25" t="str">
        <f>IF(TBL_QUAL_RENTROLL_UNITS[[#This Row],[RECORD_STARTED]],IF(TBL_QUAL_RENTROLL_UNITS[[#This Row],[ERROR_COUNT]]&gt;0,-1,IF(TBL_QUAL_RENTROLL_UNITS[[#This Row],[REQ_FIELDS_POPULATED]],1,0)),"")</f>
        <v/>
      </c>
      <c r="C399" s="94">
        <f>ROW()-ROW(TBL_QUAL_RENTROLL_UNITS[[#Headers],[ROW_ID]])</f>
        <v>390</v>
      </c>
      <c r="D399" s="82"/>
      <c r="E399" s="39"/>
      <c r="F399" s="33"/>
      <c r="G399" s="84" t="str">
        <f>IFERROR(INDEX(TBL_CIPDRFRESI_LOANPOOL[QUAL_MRA_RAC],MATCH(TBL_QUAL_RENTROLL_UNITS[[#This Row],[RENTROLL_LOAN_ID_PROP_ADDR]],TBL_CIPDRFRESI_LOANPOOL[LOAN_ID_PROP_ADDR],0)),"")</f>
        <v/>
      </c>
      <c r="H3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9" s="36" t="b">
        <f>CONCATENATE(TBL_QUAL_RENTROLL_UNITS[[#This Row],[RENTROLL_LOAN_ID_PROP_ADDR]],TBL_QUAL_RENTROLL_UNITS[[#This Row],[RENTROLL_UNIT]],TBL_QUAL_RENTROLL_UNITS[[#This Row],[RENTROLL_AMOUNT]])&lt;&gt;""</f>
        <v>0</v>
      </c>
      <c r="J399" s="36" t="b">
        <f>AND(TBL_QUAL_RENTROLL_UNITS[[#This Row],[RENTROLL_LOAN_ID_PROP_ADDR]]&lt;&gt;"",TBL_QUAL_RENTROLL_UNITS[[#This Row],[RENTROLL_UNIT]]&lt;&gt;"",TBL_QUAL_RENTROLL_UNITS[[#This Row],[RENTROLL_AMOUNT]]&lt;&gt;"")</f>
        <v>0</v>
      </c>
      <c r="K399" s="36">
        <f>SUM(
IF(AND(TBL_QUAL_RENTROLL_UNITS[[#This Row],[RENTROLL_LOAN_ID_PROP_ADDR]]&lt;&gt;"",NOT(ISNUMBER(MATCH(TBL_QUAL_RENTROLL_UNITS[[#This Row],[RENTROLL_LOAN_ID_PROP_ADDR]],RANGE_LOOKUP_CIPDRF_LOANLIST,0)))),1,0)
)</f>
        <v>0</v>
      </c>
    </row>
    <row r="400" spans="2:11" ht="20.100000000000001" customHeight="1" x14ac:dyDescent="0.25">
      <c r="B400" s="25" t="str">
        <f>IF(TBL_QUAL_RENTROLL_UNITS[[#This Row],[RECORD_STARTED]],IF(TBL_QUAL_RENTROLL_UNITS[[#This Row],[ERROR_COUNT]]&gt;0,-1,IF(TBL_QUAL_RENTROLL_UNITS[[#This Row],[REQ_FIELDS_POPULATED]],1,0)),"")</f>
        <v/>
      </c>
      <c r="C400" s="94">
        <f>ROW()-ROW(TBL_QUAL_RENTROLL_UNITS[[#Headers],[ROW_ID]])</f>
        <v>391</v>
      </c>
      <c r="D400" s="82"/>
      <c r="E400" s="39"/>
      <c r="F400" s="33"/>
      <c r="G400" s="84" t="str">
        <f>IFERROR(INDEX(TBL_CIPDRFRESI_LOANPOOL[QUAL_MRA_RAC],MATCH(TBL_QUAL_RENTROLL_UNITS[[#This Row],[RENTROLL_LOAN_ID_PROP_ADDR]],TBL_CIPDRFRESI_LOANPOOL[LOAN_ID_PROP_ADDR],0)),"")</f>
        <v/>
      </c>
      <c r="H4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0" s="36" t="b">
        <f>CONCATENATE(TBL_QUAL_RENTROLL_UNITS[[#This Row],[RENTROLL_LOAN_ID_PROP_ADDR]],TBL_QUAL_RENTROLL_UNITS[[#This Row],[RENTROLL_UNIT]],TBL_QUAL_RENTROLL_UNITS[[#This Row],[RENTROLL_AMOUNT]])&lt;&gt;""</f>
        <v>0</v>
      </c>
      <c r="J400" s="36" t="b">
        <f>AND(TBL_QUAL_RENTROLL_UNITS[[#This Row],[RENTROLL_LOAN_ID_PROP_ADDR]]&lt;&gt;"",TBL_QUAL_RENTROLL_UNITS[[#This Row],[RENTROLL_UNIT]]&lt;&gt;"",TBL_QUAL_RENTROLL_UNITS[[#This Row],[RENTROLL_AMOUNT]]&lt;&gt;"")</f>
        <v>0</v>
      </c>
      <c r="K400" s="36">
        <f>SUM(
IF(AND(TBL_QUAL_RENTROLL_UNITS[[#This Row],[RENTROLL_LOAN_ID_PROP_ADDR]]&lt;&gt;"",NOT(ISNUMBER(MATCH(TBL_QUAL_RENTROLL_UNITS[[#This Row],[RENTROLL_LOAN_ID_PROP_ADDR]],RANGE_LOOKUP_CIPDRF_LOANLIST,0)))),1,0)
)</f>
        <v>0</v>
      </c>
    </row>
    <row r="401" spans="2:11" ht="20.100000000000001" customHeight="1" x14ac:dyDescent="0.25">
      <c r="B401" s="25" t="str">
        <f>IF(TBL_QUAL_RENTROLL_UNITS[[#This Row],[RECORD_STARTED]],IF(TBL_QUAL_RENTROLL_UNITS[[#This Row],[ERROR_COUNT]]&gt;0,-1,IF(TBL_QUAL_RENTROLL_UNITS[[#This Row],[REQ_FIELDS_POPULATED]],1,0)),"")</f>
        <v/>
      </c>
      <c r="C401" s="94">
        <f>ROW()-ROW(TBL_QUAL_RENTROLL_UNITS[[#Headers],[ROW_ID]])</f>
        <v>392</v>
      </c>
      <c r="D401" s="82"/>
      <c r="E401" s="39"/>
      <c r="F401" s="33"/>
      <c r="G401" s="84" t="str">
        <f>IFERROR(INDEX(TBL_CIPDRFRESI_LOANPOOL[QUAL_MRA_RAC],MATCH(TBL_QUAL_RENTROLL_UNITS[[#This Row],[RENTROLL_LOAN_ID_PROP_ADDR]],TBL_CIPDRFRESI_LOANPOOL[LOAN_ID_PROP_ADDR],0)),"")</f>
        <v/>
      </c>
      <c r="H4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1" s="36" t="b">
        <f>CONCATENATE(TBL_QUAL_RENTROLL_UNITS[[#This Row],[RENTROLL_LOAN_ID_PROP_ADDR]],TBL_QUAL_RENTROLL_UNITS[[#This Row],[RENTROLL_UNIT]],TBL_QUAL_RENTROLL_UNITS[[#This Row],[RENTROLL_AMOUNT]])&lt;&gt;""</f>
        <v>0</v>
      </c>
      <c r="J401" s="36" t="b">
        <f>AND(TBL_QUAL_RENTROLL_UNITS[[#This Row],[RENTROLL_LOAN_ID_PROP_ADDR]]&lt;&gt;"",TBL_QUAL_RENTROLL_UNITS[[#This Row],[RENTROLL_UNIT]]&lt;&gt;"",TBL_QUAL_RENTROLL_UNITS[[#This Row],[RENTROLL_AMOUNT]]&lt;&gt;"")</f>
        <v>0</v>
      </c>
      <c r="K401" s="36">
        <f>SUM(
IF(AND(TBL_QUAL_RENTROLL_UNITS[[#This Row],[RENTROLL_LOAN_ID_PROP_ADDR]]&lt;&gt;"",NOT(ISNUMBER(MATCH(TBL_QUAL_RENTROLL_UNITS[[#This Row],[RENTROLL_LOAN_ID_PROP_ADDR]],RANGE_LOOKUP_CIPDRF_LOANLIST,0)))),1,0)
)</f>
        <v>0</v>
      </c>
    </row>
    <row r="402" spans="2:11" ht="20.100000000000001" customHeight="1" x14ac:dyDescent="0.25">
      <c r="B402" s="25" t="str">
        <f>IF(TBL_QUAL_RENTROLL_UNITS[[#This Row],[RECORD_STARTED]],IF(TBL_QUAL_RENTROLL_UNITS[[#This Row],[ERROR_COUNT]]&gt;0,-1,IF(TBL_QUAL_RENTROLL_UNITS[[#This Row],[REQ_FIELDS_POPULATED]],1,0)),"")</f>
        <v/>
      </c>
      <c r="C402" s="94">
        <f>ROW()-ROW(TBL_QUAL_RENTROLL_UNITS[[#Headers],[ROW_ID]])</f>
        <v>393</v>
      </c>
      <c r="D402" s="82"/>
      <c r="E402" s="39"/>
      <c r="F402" s="33"/>
      <c r="G402" s="84" t="str">
        <f>IFERROR(INDEX(TBL_CIPDRFRESI_LOANPOOL[QUAL_MRA_RAC],MATCH(TBL_QUAL_RENTROLL_UNITS[[#This Row],[RENTROLL_LOAN_ID_PROP_ADDR]],TBL_CIPDRFRESI_LOANPOOL[LOAN_ID_PROP_ADDR],0)),"")</f>
        <v/>
      </c>
      <c r="H40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2" s="36" t="b">
        <f>CONCATENATE(TBL_QUAL_RENTROLL_UNITS[[#This Row],[RENTROLL_LOAN_ID_PROP_ADDR]],TBL_QUAL_RENTROLL_UNITS[[#This Row],[RENTROLL_UNIT]],TBL_QUAL_RENTROLL_UNITS[[#This Row],[RENTROLL_AMOUNT]])&lt;&gt;""</f>
        <v>0</v>
      </c>
      <c r="J402" s="36" t="b">
        <f>AND(TBL_QUAL_RENTROLL_UNITS[[#This Row],[RENTROLL_LOAN_ID_PROP_ADDR]]&lt;&gt;"",TBL_QUAL_RENTROLL_UNITS[[#This Row],[RENTROLL_UNIT]]&lt;&gt;"",TBL_QUAL_RENTROLL_UNITS[[#This Row],[RENTROLL_AMOUNT]]&lt;&gt;"")</f>
        <v>0</v>
      </c>
      <c r="K402" s="36">
        <f>SUM(
IF(AND(TBL_QUAL_RENTROLL_UNITS[[#This Row],[RENTROLL_LOAN_ID_PROP_ADDR]]&lt;&gt;"",NOT(ISNUMBER(MATCH(TBL_QUAL_RENTROLL_UNITS[[#This Row],[RENTROLL_LOAN_ID_PROP_ADDR]],RANGE_LOOKUP_CIPDRF_LOANLIST,0)))),1,0)
)</f>
        <v>0</v>
      </c>
    </row>
    <row r="403" spans="2:11" ht="20.100000000000001" customHeight="1" x14ac:dyDescent="0.25">
      <c r="B403" s="25" t="str">
        <f>IF(TBL_QUAL_RENTROLL_UNITS[[#This Row],[RECORD_STARTED]],IF(TBL_QUAL_RENTROLL_UNITS[[#This Row],[ERROR_COUNT]]&gt;0,-1,IF(TBL_QUAL_RENTROLL_UNITS[[#This Row],[REQ_FIELDS_POPULATED]],1,0)),"")</f>
        <v/>
      </c>
      <c r="C403" s="94">
        <f>ROW()-ROW(TBL_QUAL_RENTROLL_UNITS[[#Headers],[ROW_ID]])</f>
        <v>394</v>
      </c>
      <c r="D403" s="82"/>
      <c r="E403" s="39"/>
      <c r="F403" s="33"/>
      <c r="G403" s="84" t="str">
        <f>IFERROR(INDEX(TBL_CIPDRFRESI_LOANPOOL[QUAL_MRA_RAC],MATCH(TBL_QUAL_RENTROLL_UNITS[[#This Row],[RENTROLL_LOAN_ID_PROP_ADDR]],TBL_CIPDRFRESI_LOANPOOL[LOAN_ID_PROP_ADDR],0)),"")</f>
        <v/>
      </c>
      <c r="H40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3" s="36" t="b">
        <f>CONCATENATE(TBL_QUAL_RENTROLL_UNITS[[#This Row],[RENTROLL_LOAN_ID_PROP_ADDR]],TBL_QUAL_RENTROLL_UNITS[[#This Row],[RENTROLL_UNIT]],TBL_QUAL_RENTROLL_UNITS[[#This Row],[RENTROLL_AMOUNT]])&lt;&gt;""</f>
        <v>0</v>
      </c>
      <c r="J403" s="36" t="b">
        <f>AND(TBL_QUAL_RENTROLL_UNITS[[#This Row],[RENTROLL_LOAN_ID_PROP_ADDR]]&lt;&gt;"",TBL_QUAL_RENTROLL_UNITS[[#This Row],[RENTROLL_UNIT]]&lt;&gt;"",TBL_QUAL_RENTROLL_UNITS[[#This Row],[RENTROLL_AMOUNT]]&lt;&gt;"")</f>
        <v>0</v>
      </c>
      <c r="K403" s="36">
        <f>SUM(
IF(AND(TBL_QUAL_RENTROLL_UNITS[[#This Row],[RENTROLL_LOAN_ID_PROP_ADDR]]&lt;&gt;"",NOT(ISNUMBER(MATCH(TBL_QUAL_RENTROLL_UNITS[[#This Row],[RENTROLL_LOAN_ID_PROP_ADDR]],RANGE_LOOKUP_CIPDRF_LOANLIST,0)))),1,0)
)</f>
        <v>0</v>
      </c>
    </row>
    <row r="404" spans="2:11" ht="20.100000000000001" customHeight="1" x14ac:dyDescent="0.25">
      <c r="B404" s="25" t="str">
        <f>IF(TBL_QUAL_RENTROLL_UNITS[[#This Row],[RECORD_STARTED]],IF(TBL_QUAL_RENTROLL_UNITS[[#This Row],[ERROR_COUNT]]&gt;0,-1,IF(TBL_QUAL_RENTROLL_UNITS[[#This Row],[REQ_FIELDS_POPULATED]],1,0)),"")</f>
        <v/>
      </c>
      <c r="C404" s="94">
        <f>ROW()-ROW(TBL_QUAL_RENTROLL_UNITS[[#Headers],[ROW_ID]])</f>
        <v>395</v>
      </c>
      <c r="D404" s="82"/>
      <c r="E404" s="39"/>
      <c r="F404" s="33"/>
      <c r="G404" s="84" t="str">
        <f>IFERROR(INDEX(TBL_CIPDRFRESI_LOANPOOL[QUAL_MRA_RAC],MATCH(TBL_QUAL_RENTROLL_UNITS[[#This Row],[RENTROLL_LOAN_ID_PROP_ADDR]],TBL_CIPDRFRESI_LOANPOOL[LOAN_ID_PROP_ADDR],0)),"")</f>
        <v/>
      </c>
      <c r="H40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4" s="36" t="b">
        <f>CONCATENATE(TBL_QUAL_RENTROLL_UNITS[[#This Row],[RENTROLL_LOAN_ID_PROP_ADDR]],TBL_QUAL_RENTROLL_UNITS[[#This Row],[RENTROLL_UNIT]],TBL_QUAL_RENTROLL_UNITS[[#This Row],[RENTROLL_AMOUNT]])&lt;&gt;""</f>
        <v>0</v>
      </c>
      <c r="J404" s="36" t="b">
        <f>AND(TBL_QUAL_RENTROLL_UNITS[[#This Row],[RENTROLL_LOAN_ID_PROP_ADDR]]&lt;&gt;"",TBL_QUAL_RENTROLL_UNITS[[#This Row],[RENTROLL_UNIT]]&lt;&gt;"",TBL_QUAL_RENTROLL_UNITS[[#This Row],[RENTROLL_AMOUNT]]&lt;&gt;"")</f>
        <v>0</v>
      </c>
      <c r="K404" s="36">
        <f>SUM(
IF(AND(TBL_QUAL_RENTROLL_UNITS[[#This Row],[RENTROLL_LOAN_ID_PROP_ADDR]]&lt;&gt;"",NOT(ISNUMBER(MATCH(TBL_QUAL_RENTROLL_UNITS[[#This Row],[RENTROLL_LOAN_ID_PROP_ADDR]],RANGE_LOOKUP_CIPDRF_LOANLIST,0)))),1,0)
)</f>
        <v>0</v>
      </c>
    </row>
    <row r="405" spans="2:11" ht="20.100000000000001" customHeight="1" x14ac:dyDescent="0.25">
      <c r="B405" s="25" t="str">
        <f>IF(TBL_QUAL_RENTROLL_UNITS[[#This Row],[RECORD_STARTED]],IF(TBL_QUAL_RENTROLL_UNITS[[#This Row],[ERROR_COUNT]]&gt;0,-1,IF(TBL_QUAL_RENTROLL_UNITS[[#This Row],[REQ_FIELDS_POPULATED]],1,0)),"")</f>
        <v/>
      </c>
      <c r="C405" s="94">
        <f>ROW()-ROW(TBL_QUAL_RENTROLL_UNITS[[#Headers],[ROW_ID]])</f>
        <v>396</v>
      </c>
      <c r="D405" s="82"/>
      <c r="E405" s="39"/>
      <c r="F405" s="33"/>
      <c r="G405" s="84" t="str">
        <f>IFERROR(INDEX(TBL_CIPDRFRESI_LOANPOOL[QUAL_MRA_RAC],MATCH(TBL_QUAL_RENTROLL_UNITS[[#This Row],[RENTROLL_LOAN_ID_PROP_ADDR]],TBL_CIPDRFRESI_LOANPOOL[LOAN_ID_PROP_ADDR],0)),"")</f>
        <v/>
      </c>
      <c r="H40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5" s="36" t="b">
        <f>CONCATENATE(TBL_QUAL_RENTROLL_UNITS[[#This Row],[RENTROLL_LOAN_ID_PROP_ADDR]],TBL_QUAL_RENTROLL_UNITS[[#This Row],[RENTROLL_UNIT]],TBL_QUAL_RENTROLL_UNITS[[#This Row],[RENTROLL_AMOUNT]])&lt;&gt;""</f>
        <v>0</v>
      </c>
      <c r="J405" s="36" t="b">
        <f>AND(TBL_QUAL_RENTROLL_UNITS[[#This Row],[RENTROLL_LOAN_ID_PROP_ADDR]]&lt;&gt;"",TBL_QUAL_RENTROLL_UNITS[[#This Row],[RENTROLL_UNIT]]&lt;&gt;"",TBL_QUAL_RENTROLL_UNITS[[#This Row],[RENTROLL_AMOUNT]]&lt;&gt;"")</f>
        <v>0</v>
      </c>
      <c r="K405" s="36">
        <f>SUM(
IF(AND(TBL_QUAL_RENTROLL_UNITS[[#This Row],[RENTROLL_LOAN_ID_PROP_ADDR]]&lt;&gt;"",NOT(ISNUMBER(MATCH(TBL_QUAL_RENTROLL_UNITS[[#This Row],[RENTROLL_LOAN_ID_PROP_ADDR]],RANGE_LOOKUP_CIPDRF_LOANLIST,0)))),1,0)
)</f>
        <v>0</v>
      </c>
    </row>
    <row r="406" spans="2:11" ht="20.100000000000001" customHeight="1" x14ac:dyDescent="0.25">
      <c r="B406" s="25" t="str">
        <f>IF(TBL_QUAL_RENTROLL_UNITS[[#This Row],[RECORD_STARTED]],IF(TBL_QUAL_RENTROLL_UNITS[[#This Row],[ERROR_COUNT]]&gt;0,-1,IF(TBL_QUAL_RENTROLL_UNITS[[#This Row],[REQ_FIELDS_POPULATED]],1,0)),"")</f>
        <v/>
      </c>
      <c r="C406" s="94">
        <f>ROW()-ROW(TBL_QUAL_RENTROLL_UNITS[[#Headers],[ROW_ID]])</f>
        <v>397</v>
      </c>
      <c r="D406" s="82"/>
      <c r="E406" s="39"/>
      <c r="F406" s="33"/>
      <c r="G406" s="84" t="str">
        <f>IFERROR(INDEX(TBL_CIPDRFRESI_LOANPOOL[QUAL_MRA_RAC],MATCH(TBL_QUAL_RENTROLL_UNITS[[#This Row],[RENTROLL_LOAN_ID_PROP_ADDR]],TBL_CIPDRFRESI_LOANPOOL[LOAN_ID_PROP_ADDR],0)),"")</f>
        <v/>
      </c>
      <c r="H40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6" s="36" t="b">
        <f>CONCATENATE(TBL_QUAL_RENTROLL_UNITS[[#This Row],[RENTROLL_LOAN_ID_PROP_ADDR]],TBL_QUAL_RENTROLL_UNITS[[#This Row],[RENTROLL_UNIT]],TBL_QUAL_RENTROLL_UNITS[[#This Row],[RENTROLL_AMOUNT]])&lt;&gt;""</f>
        <v>0</v>
      </c>
      <c r="J406" s="36" t="b">
        <f>AND(TBL_QUAL_RENTROLL_UNITS[[#This Row],[RENTROLL_LOAN_ID_PROP_ADDR]]&lt;&gt;"",TBL_QUAL_RENTROLL_UNITS[[#This Row],[RENTROLL_UNIT]]&lt;&gt;"",TBL_QUAL_RENTROLL_UNITS[[#This Row],[RENTROLL_AMOUNT]]&lt;&gt;"")</f>
        <v>0</v>
      </c>
      <c r="K406" s="36">
        <f>SUM(
IF(AND(TBL_QUAL_RENTROLL_UNITS[[#This Row],[RENTROLL_LOAN_ID_PROP_ADDR]]&lt;&gt;"",NOT(ISNUMBER(MATCH(TBL_QUAL_RENTROLL_UNITS[[#This Row],[RENTROLL_LOAN_ID_PROP_ADDR]],RANGE_LOOKUP_CIPDRF_LOANLIST,0)))),1,0)
)</f>
        <v>0</v>
      </c>
    </row>
    <row r="407" spans="2:11" ht="20.100000000000001" customHeight="1" x14ac:dyDescent="0.25">
      <c r="B407" s="25" t="str">
        <f>IF(TBL_QUAL_RENTROLL_UNITS[[#This Row],[RECORD_STARTED]],IF(TBL_QUAL_RENTROLL_UNITS[[#This Row],[ERROR_COUNT]]&gt;0,-1,IF(TBL_QUAL_RENTROLL_UNITS[[#This Row],[REQ_FIELDS_POPULATED]],1,0)),"")</f>
        <v/>
      </c>
      <c r="C407" s="94">
        <f>ROW()-ROW(TBL_QUAL_RENTROLL_UNITS[[#Headers],[ROW_ID]])</f>
        <v>398</v>
      </c>
      <c r="D407" s="82"/>
      <c r="E407" s="39"/>
      <c r="F407" s="33"/>
      <c r="G407" s="84" t="str">
        <f>IFERROR(INDEX(TBL_CIPDRFRESI_LOANPOOL[QUAL_MRA_RAC],MATCH(TBL_QUAL_RENTROLL_UNITS[[#This Row],[RENTROLL_LOAN_ID_PROP_ADDR]],TBL_CIPDRFRESI_LOANPOOL[LOAN_ID_PROP_ADDR],0)),"")</f>
        <v/>
      </c>
      <c r="H40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7" s="36" t="b">
        <f>CONCATENATE(TBL_QUAL_RENTROLL_UNITS[[#This Row],[RENTROLL_LOAN_ID_PROP_ADDR]],TBL_QUAL_RENTROLL_UNITS[[#This Row],[RENTROLL_UNIT]],TBL_QUAL_RENTROLL_UNITS[[#This Row],[RENTROLL_AMOUNT]])&lt;&gt;""</f>
        <v>0</v>
      </c>
      <c r="J407" s="36" t="b">
        <f>AND(TBL_QUAL_RENTROLL_UNITS[[#This Row],[RENTROLL_LOAN_ID_PROP_ADDR]]&lt;&gt;"",TBL_QUAL_RENTROLL_UNITS[[#This Row],[RENTROLL_UNIT]]&lt;&gt;"",TBL_QUAL_RENTROLL_UNITS[[#This Row],[RENTROLL_AMOUNT]]&lt;&gt;"")</f>
        <v>0</v>
      </c>
      <c r="K407" s="36">
        <f>SUM(
IF(AND(TBL_QUAL_RENTROLL_UNITS[[#This Row],[RENTROLL_LOAN_ID_PROP_ADDR]]&lt;&gt;"",NOT(ISNUMBER(MATCH(TBL_QUAL_RENTROLL_UNITS[[#This Row],[RENTROLL_LOAN_ID_PROP_ADDR]],RANGE_LOOKUP_CIPDRF_LOANLIST,0)))),1,0)
)</f>
        <v>0</v>
      </c>
    </row>
    <row r="408" spans="2:11" ht="20.100000000000001" customHeight="1" x14ac:dyDescent="0.25">
      <c r="B408" s="25" t="str">
        <f>IF(TBL_QUAL_RENTROLL_UNITS[[#This Row],[RECORD_STARTED]],IF(TBL_QUAL_RENTROLL_UNITS[[#This Row],[ERROR_COUNT]]&gt;0,-1,IF(TBL_QUAL_RENTROLL_UNITS[[#This Row],[REQ_FIELDS_POPULATED]],1,0)),"")</f>
        <v/>
      </c>
      <c r="C408" s="94">
        <f>ROW()-ROW(TBL_QUAL_RENTROLL_UNITS[[#Headers],[ROW_ID]])</f>
        <v>399</v>
      </c>
      <c r="D408" s="82"/>
      <c r="E408" s="39"/>
      <c r="F408" s="33"/>
      <c r="G408" s="84" t="str">
        <f>IFERROR(INDEX(TBL_CIPDRFRESI_LOANPOOL[QUAL_MRA_RAC],MATCH(TBL_QUAL_RENTROLL_UNITS[[#This Row],[RENTROLL_LOAN_ID_PROP_ADDR]],TBL_CIPDRFRESI_LOANPOOL[LOAN_ID_PROP_ADDR],0)),"")</f>
        <v/>
      </c>
      <c r="H40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8" s="36" t="b">
        <f>CONCATENATE(TBL_QUAL_RENTROLL_UNITS[[#This Row],[RENTROLL_LOAN_ID_PROP_ADDR]],TBL_QUAL_RENTROLL_UNITS[[#This Row],[RENTROLL_UNIT]],TBL_QUAL_RENTROLL_UNITS[[#This Row],[RENTROLL_AMOUNT]])&lt;&gt;""</f>
        <v>0</v>
      </c>
      <c r="J408" s="36" t="b">
        <f>AND(TBL_QUAL_RENTROLL_UNITS[[#This Row],[RENTROLL_LOAN_ID_PROP_ADDR]]&lt;&gt;"",TBL_QUAL_RENTROLL_UNITS[[#This Row],[RENTROLL_UNIT]]&lt;&gt;"",TBL_QUAL_RENTROLL_UNITS[[#This Row],[RENTROLL_AMOUNT]]&lt;&gt;"")</f>
        <v>0</v>
      </c>
      <c r="K408" s="36">
        <f>SUM(
IF(AND(TBL_QUAL_RENTROLL_UNITS[[#This Row],[RENTROLL_LOAN_ID_PROP_ADDR]]&lt;&gt;"",NOT(ISNUMBER(MATCH(TBL_QUAL_RENTROLL_UNITS[[#This Row],[RENTROLL_LOAN_ID_PROP_ADDR]],RANGE_LOOKUP_CIPDRF_LOANLIST,0)))),1,0)
)</f>
        <v>0</v>
      </c>
    </row>
    <row r="409" spans="2:11" ht="20.100000000000001" customHeight="1" x14ac:dyDescent="0.25">
      <c r="B409" s="25" t="str">
        <f>IF(TBL_QUAL_RENTROLL_UNITS[[#This Row],[RECORD_STARTED]],IF(TBL_QUAL_RENTROLL_UNITS[[#This Row],[ERROR_COUNT]]&gt;0,-1,IF(TBL_QUAL_RENTROLL_UNITS[[#This Row],[REQ_FIELDS_POPULATED]],1,0)),"")</f>
        <v/>
      </c>
      <c r="C409" s="94">
        <f>ROW()-ROW(TBL_QUAL_RENTROLL_UNITS[[#Headers],[ROW_ID]])</f>
        <v>400</v>
      </c>
      <c r="D409" s="82"/>
      <c r="E409" s="39"/>
      <c r="F409" s="33"/>
      <c r="G409" s="84" t="str">
        <f>IFERROR(INDEX(TBL_CIPDRFRESI_LOANPOOL[QUAL_MRA_RAC],MATCH(TBL_QUAL_RENTROLL_UNITS[[#This Row],[RENTROLL_LOAN_ID_PROP_ADDR]],TBL_CIPDRFRESI_LOANPOOL[LOAN_ID_PROP_ADDR],0)),"")</f>
        <v/>
      </c>
      <c r="H40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9" s="36" t="b">
        <f>CONCATENATE(TBL_QUAL_RENTROLL_UNITS[[#This Row],[RENTROLL_LOAN_ID_PROP_ADDR]],TBL_QUAL_RENTROLL_UNITS[[#This Row],[RENTROLL_UNIT]],TBL_QUAL_RENTROLL_UNITS[[#This Row],[RENTROLL_AMOUNT]])&lt;&gt;""</f>
        <v>0</v>
      </c>
      <c r="J409" s="36" t="b">
        <f>AND(TBL_QUAL_RENTROLL_UNITS[[#This Row],[RENTROLL_LOAN_ID_PROP_ADDR]]&lt;&gt;"",TBL_QUAL_RENTROLL_UNITS[[#This Row],[RENTROLL_UNIT]]&lt;&gt;"",TBL_QUAL_RENTROLL_UNITS[[#This Row],[RENTROLL_AMOUNT]]&lt;&gt;"")</f>
        <v>0</v>
      </c>
      <c r="K409" s="36">
        <f>SUM(
IF(AND(TBL_QUAL_RENTROLL_UNITS[[#This Row],[RENTROLL_LOAN_ID_PROP_ADDR]]&lt;&gt;"",NOT(ISNUMBER(MATCH(TBL_QUAL_RENTROLL_UNITS[[#This Row],[RENTROLL_LOAN_ID_PROP_ADDR]],RANGE_LOOKUP_CIPDRF_LOANLIST,0)))),1,0)
)</f>
        <v>0</v>
      </c>
    </row>
    <row r="410" spans="2:11" ht="20.100000000000001" customHeight="1" x14ac:dyDescent="0.25">
      <c r="B410" s="25" t="str">
        <f>IF(TBL_QUAL_RENTROLL_UNITS[[#This Row],[RECORD_STARTED]],IF(TBL_QUAL_RENTROLL_UNITS[[#This Row],[ERROR_COUNT]]&gt;0,-1,IF(TBL_QUAL_RENTROLL_UNITS[[#This Row],[REQ_FIELDS_POPULATED]],1,0)),"")</f>
        <v/>
      </c>
      <c r="C410" s="94">
        <f>ROW()-ROW(TBL_QUAL_RENTROLL_UNITS[[#Headers],[ROW_ID]])</f>
        <v>401</v>
      </c>
      <c r="D410" s="82"/>
      <c r="E410" s="39"/>
      <c r="F410" s="33"/>
      <c r="G410" s="84" t="str">
        <f>IFERROR(INDEX(TBL_CIPDRFRESI_LOANPOOL[QUAL_MRA_RAC],MATCH(TBL_QUAL_RENTROLL_UNITS[[#This Row],[RENTROLL_LOAN_ID_PROP_ADDR]],TBL_CIPDRFRESI_LOANPOOL[LOAN_ID_PROP_ADDR],0)),"")</f>
        <v/>
      </c>
      <c r="H4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0" s="36" t="b">
        <f>CONCATENATE(TBL_QUAL_RENTROLL_UNITS[[#This Row],[RENTROLL_LOAN_ID_PROP_ADDR]],TBL_QUAL_RENTROLL_UNITS[[#This Row],[RENTROLL_UNIT]],TBL_QUAL_RENTROLL_UNITS[[#This Row],[RENTROLL_AMOUNT]])&lt;&gt;""</f>
        <v>0</v>
      </c>
      <c r="J410" s="36" t="b">
        <f>AND(TBL_QUAL_RENTROLL_UNITS[[#This Row],[RENTROLL_LOAN_ID_PROP_ADDR]]&lt;&gt;"",TBL_QUAL_RENTROLL_UNITS[[#This Row],[RENTROLL_UNIT]]&lt;&gt;"",TBL_QUAL_RENTROLL_UNITS[[#This Row],[RENTROLL_AMOUNT]]&lt;&gt;"")</f>
        <v>0</v>
      </c>
      <c r="K410" s="36">
        <f>SUM(
IF(AND(TBL_QUAL_RENTROLL_UNITS[[#This Row],[RENTROLL_LOAN_ID_PROP_ADDR]]&lt;&gt;"",NOT(ISNUMBER(MATCH(TBL_QUAL_RENTROLL_UNITS[[#This Row],[RENTROLL_LOAN_ID_PROP_ADDR]],RANGE_LOOKUP_CIPDRF_LOANLIST,0)))),1,0)
)</f>
        <v>0</v>
      </c>
    </row>
    <row r="411" spans="2:11" ht="20.100000000000001" customHeight="1" x14ac:dyDescent="0.25">
      <c r="B411" s="25" t="str">
        <f>IF(TBL_QUAL_RENTROLL_UNITS[[#This Row],[RECORD_STARTED]],IF(TBL_QUAL_RENTROLL_UNITS[[#This Row],[ERROR_COUNT]]&gt;0,-1,IF(TBL_QUAL_RENTROLL_UNITS[[#This Row],[REQ_FIELDS_POPULATED]],1,0)),"")</f>
        <v/>
      </c>
      <c r="C411" s="94">
        <f>ROW()-ROW(TBL_QUAL_RENTROLL_UNITS[[#Headers],[ROW_ID]])</f>
        <v>402</v>
      </c>
      <c r="D411" s="82"/>
      <c r="E411" s="39"/>
      <c r="F411" s="33"/>
      <c r="G411" s="84" t="str">
        <f>IFERROR(INDEX(TBL_CIPDRFRESI_LOANPOOL[QUAL_MRA_RAC],MATCH(TBL_QUAL_RENTROLL_UNITS[[#This Row],[RENTROLL_LOAN_ID_PROP_ADDR]],TBL_CIPDRFRESI_LOANPOOL[LOAN_ID_PROP_ADDR],0)),"")</f>
        <v/>
      </c>
      <c r="H4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1" s="36" t="b">
        <f>CONCATENATE(TBL_QUAL_RENTROLL_UNITS[[#This Row],[RENTROLL_LOAN_ID_PROP_ADDR]],TBL_QUAL_RENTROLL_UNITS[[#This Row],[RENTROLL_UNIT]],TBL_QUAL_RENTROLL_UNITS[[#This Row],[RENTROLL_AMOUNT]])&lt;&gt;""</f>
        <v>0</v>
      </c>
      <c r="J411" s="36" t="b">
        <f>AND(TBL_QUAL_RENTROLL_UNITS[[#This Row],[RENTROLL_LOAN_ID_PROP_ADDR]]&lt;&gt;"",TBL_QUAL_RENTROLL_UNITS[[#This Row],[RENTROLL_UNIT]]&lt;&gt;"",TBL_QUAL_RENTROLL_UNITS[[#This Row],[RENTROLL_AMOUNT]]&lt;&gt;"")</f>
        <v>0</v>
      </c>
      <c r="K411" s="36">
        <f>SUM(
IF(AND(TBL_QUAL_RENTROLL_UNITS[[#This Row],[RENTROLL_LOAN_ID_PROP_ADDR]]&lt;&gt;"",NOT(ISNUMBER(MATCH(TBL_QUAL_RENTROLL_UNITS[[#This Row],[RENTROLL_LOAN_ID_PROP_ADDR]],RANGE_LOOKUP_CIPDRF_LOANLIST,0)))),1,0)
)</f>
        <v>0</v>
      </c>
    </row>
    <row r="412" spans="2:11" ht="20.100000000000001" customHeight="1" x14ac:dyDescent="0.25">
      <c r="B412" s="25" t="str">
        <f>IF(TBL_QUAL_RENTROLL_UNITS[[#This Row],[RECORD_STARTED]],IF(TBL_QUAL_RENTROLL_UNITS[[#This Row],[ERROR_COUNT]]&gt;0,-1,IF(TBL_QUAL_RENTROLL_UNITS[[#This Row],[REQ_FIELDS_POPULATED]],1,0)),"")</f>
        <v/>
      </c>
      <c r="C412" s="94">
        <f>ROW()-ROW(TBL_QUAL_RENTROLL_UNITS[[#Headers],[ROW_ID]])</f>
        <v>403</v>
      </c>
      <c r="D412" s="82"/>
      <c r="E412" s="39"/>
      <c r="F412" s="33"/>
      <c r="G412" s="84" t="str">
        <f>IFERROR(INDEX(TBL_CIPDRFRESI_LOANPOOL[QUAL_MRA_RAC],MATCH(TBL_QUAL_RENTROLL_UNITS[[#This Row],[RENTROLL_LOAN_ID_PROP_ADDR]],TBL_CIPDRFRESI_LOANPOOL[LOAN_ID_PROP_ADDR],0)),"")</f>
        <v/>
      </c>
      <c r="H4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2" s="36" t="b">
        <f>CONCATENATE(TBL_QUAL_RENTROLL_UNITS[[#This Row],[RENTROLL_LOAN_ID_PROP_ADDR]],TBL_QUAL_RENTROLL_UNITS[[#This Row],[RENTROLL_UNIT]],TBL_QUAL_RENTROLL_UNITS[[#This Row],[RENTROLL_AMOUNT]])&lt;&gt;""</f>
        <v>0</v>
      </c>
      <c r="J412" s="36" t="b">
        <f>AND(TBL_QUAL_RENTROLL_UNITS[[#This Row],[RENTROLL_LOAN_ID_PROP_ADDR]]&lt;&gt;"",TBL_QUAL_RENTROLL_UNITS[[#This Row],[RENTROLL_UNIT]]&lt;&gt;"",TBL_QUAL_RENTROLL_UNITS[[#This Row],[RENTROLL_AMOUNT]]&lt;&gt;"")</f>
        <v>0</v>
      </c>
      <c r="K412" s="36">
        <f>SUM(
IF(AND(TBL_QUAL_RENTROLL_UNITS[[#This Row],[RENTROLL_LOAN_ID_PROP_ADDR]]&lt;&gt;"",NOT(ISNUMBER(MATCH(TBL_QUAL_RENTROLL_UNITS[[#This Row],[RENTROLL_LOAN_ID_PROP_ADDR]],RANGE_LOOKUP_CIPDRF_LOANLIST,0)))),1,0)
)</f>
        <v>0</v>
      </c>
    </row>
    <row r="413" spans="2:11" ht="20.100000000000001" customHeight="1" x14ac:dyDescent="0.25">
      <c r="B413" s="25" t="str">
        <f>IF(TBL_QUAL_RENTROLL_UNITS[[#This Row],[RECORD_STARTED]],IF(TBL_QUAL_RENTROLL_UNITS[[#This Row],[ERROR_COUNT]]&gt;0,-1,IF(TBL_QUAL_RENTROLL_UNITS[[#This Row],[REQ_FIELDS_POPULATED]],1,0)),"")</f>
        <v/>
      </c>
      <c r="C413" s="94">
        <f>ROW()-ROW(TBL_QUAL_RENTROLL_UNITS[[#Headers],[ROW_ID]])</f>
        <v>404</v>
      </c>
      <c r="D413" s="82"/>
      <c r="E413" s="39"/>
      <c r="F413" s="33"/>
      <c r="G413" s="84" t="str">
        <f>IFERROR(INDEX(TBL_CIPDRFRESI_LOANPOOL[QUAL_MRA_RAC],MATCH(TBL_QUAL_RENTROLL_UNITS[[#This Row],[RENTROLL_LOAN_ID_PROP_ADDR]],TBL_CIPDRFRESI_LOANPOOL[LOAN_ID_PROP_ADDR],0)),"")</f>
        <v/>
      </c>
      <c r="H4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3" s="36" t="b">
        <f>CONCATENATE(TBL_QUAL_RENTROLL_UNITS[[#This Row],[RENTROLL_LOAN_ID_PROP_ADDR]],TBL_QUAL_RENTROLL_UNITS[[#This Row],[RENTROLL_UNIT]],TBL_QUAL_RENTROLL_UNITS[[#This Row],[RENTROLL_AMOUNT]])&lt;&gt;""</f>
        <v>0</v>
      </c>
      <c r="J413" s="36" t="b">
        <f>AND(TBL_QUAL_RENTROLL_UNITS[[#This Row],[RENTROLL_LOAN_ID_PROP_ADDR]]&lt;&gt;"",TBL_QUAL_RENTROLL_UNITS[[#This Row],[RENTROLL_UNIT]]&lt;&gt;"",TBL_QUAL_RENTROLL_UNITS[[#This Row],[RENTROLL_AMOUNT]]&lt;&gt;"")</f>
        <v>0</v>
      </c>
      <c r="K413" s="36">
        <f>SUM(
IF(AND(TBL_QUAL_RENTROLL_UNITS[[#This Row],[RENTROLL_LOAN_ID_PROP_ADDR]]&lt;&gt;"",NOT(ISNUMBER(MATCH(TBL_QUAL_RENTROLL_UNITS[[#This Row],[RENTROLL_LOAN_ID_PROP_ADDR]],RANGE_LOOKUP_CIPDRF_LOANLIST,0)))),1,0)
)</f>
        <v>0</v>
      </c>
    </row>
    <row r="414" spans="2:11" ht="20.100000000000001" customHeight="1" x14ac:dyDescent="0.25">
      <c r="B414" s="25" t="str">
        <f>IF(TBL_QUAL_RENTROLL_UNITS[[#This Row],[RECORD_STARTED]],IF(TBL_QUAL_RENTROLL_UNITS[[#This Row],[ERROR_COUNT]]&gt;0,-1,IF(TBL_QUAL_RENTROLL_UNITS[[#This Row],[REQ_FIELDS_POPULATED]],1,0)),"")</f>
        <v/>
      </c>
      <c r="C414" s="94">
        <f>ROW()-ROW(TBL_QUAL_RENTROLL_UNITS[[#Headers],[ROW_ID]])</f>
        <v>405</v>
      </c>
      <c r="D414" s="82"/>
      <c r="E414" s="39"/>
      <c r="F414" s="33"/>
      <c r="G414" s="84" t="str">
        <f>IFERROR(INDEX(TBL_CIPDRFRESI_LOANPOOL[QUAL_MRA_RAC],MATCH(TBL_QUAL_RENTROLL_UNITS[[#This Row],[RENTROLL_LOAN_ID_PROP_ADDR]],TBL_CIPDRFRESI_LOANPOOL[LOAN_ID_PROP_ADDR],0)),"")</f>
        <v/>
      </c>
      <c r="H4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4" s="36" t="b">
        <f>CONCATENATE(TBL_QUAL_RENTROLL_UNITS[[#This Row],[RENTROLL_LOAN_ID_PROP_ADDR]],TBL_QUAL_RENTROLL_UNITS[[#This Row],[RENTROLL_UNIT]],TBL_QUAL_RENTROLL_UNITS[[#This Row],[RENTROLL_AMOUNT]])&lt;&gt;""</f>
        <v>0</v>
      </c>
      <c r="J414" s="36" t="b">
        <f>AND(TBL_QUAL_RENTROLL_UNITS[[#This Row],[RENTROLL_LOAN_ID_PROP_ADDR]]&lt;&gt;"",TBL_QUAL_RENTROLL_UNITS[[#This Row],[RENTROLL_UNIT]]&lt;&gt;"",TBL_QUAL_RENTROLL_UNITS[[#This Row],[RENTROLL_AMOUNT]]&lt;&gt;"")</f>
        <v>0</v>
      </c>
      <c r="K414" s="36">
        <f>SUM(
IF(AND(TBL_QUAL_RENTROLL_UNITS[[#This Row],[RENTROLL_LOAN_ID_PROP_ADDR]]&lt;&gt;"",NOT(ISNUMBER(MATCH(TBL_QUAL_RENTROLL_UNITS[[#This Row],[RENTROLL_LOAN_ID_PROP_ADDR]],RANGE_LOOKUP_CIPDRF_LOANLIST,0)))),1,0)
)</f>
        <v>0</v>
      </c>
    </row>
    <row r="415" spans="2:11" ht="20.100000000000001" customHeight="1" x14ac:dyDescent="0.25">
      <c r="B415" s="25" t="str">
        <f>IF(TBL_QUAL_RENTROLL_UNITS[[#This Row],[RECORD_STARTED]],IF(TBL_QUAL_RENTROLL_UNITS[[#This Row],[ERROR_COUNT]]&gt;0,-1,IF(TBL_QUAL_RENTROLL_UNITS[[#This Row],[REQ_FIELDS_POPULATED]],1,0)),"")</f>
        <v/>
      </c>
      <c r="C415" s="94">
        <f>ROW()-ROW(TBL_QUAL_RENTROLL_UNITS[[#Headers],[ROW_ID]])</f>
        <v>406</v>
      </c>
      <c r="D415" s="82"/>
      <c r="E415" s="39"/>
      <c r="F415" s="33"/>
      <c r="G415" s="84" t="str">
        <f>IFERROR(INDEX(TBL_CIPDRFRESI_LOANPOOL[QUAL_MRA_RAC],MATCH(TBL_QUAL_RENTROLL_UNITS[[#This Row],[RENTROLL_LOAN_ID_PROP_ADDR]],TBL_CIPDRFRESI_LOANPOOL[LOAN_ID_PROP_ADDR],0)),"")</f>
        <v/>
      </c>
      <c r="H4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5" s="36" t="b">
        <f>CONCATENATE(TBL_QUAL_RENTROLL_UNITS[[#This Row],[RENTROLL_LOAN_ID_PROP_ADDR]],TBL_QUAL_RENTROLL_UNITS[[#This Row],[RENTROLL_UNIT]],TBL_QUAL_RENTROLL_UNITS[[#This Row],[RENTROLL_AMOUNT]])&lt;&gt;""</f>
        <v>0</v>
      </c>
      <c r="J415" s="36" t="b">
        <f>AND(TBL_QUAL_RENTROLL_UNITS[[#This Row],[RENTROLL_LOAN_ID_PROP_ADDR]]&lt;&gt;"",TBL_QUAL_RENTROLL_UNITS[[#This Row],[RENTROLL_UNIT]]&lt;&gt;"",TBL_QUAL_RENTROLL_UNITS[[#This Row],[RENTROLL_AMOUNT]]&lt;&gt;"")</f>
        <v>0</v>
      </c>
      <c r="K415" s="36">
        <f>SUM(
IF(AND(TBL_QUAL_RENTROLL_UNITS[[#This Row],[RENTROLL_LOAN_ID_PROP_ADDR]]&lt;&gt;"",NOT(ISNUMBER(MATCH(TBL_QUAL_RENTROLL_UNITS[[#This Row],[RENTROLL_LOAN_ID_PROP_ADDR]],RANGE_LOOKUP_CIPDRF_LOANLIST,0)))),1,0)
)</f>
        <v>0</v>
      </c>
    </row>
    <row r="416" spans="2:11" ht="20.100000000000001" customHeight="1" x14ac:dyDescent="0.25">
      <c r="B416" s="25" t="str">
        <f>IF(TBL_QUAL_RENTROLL_UNITS[[#This Row],[RECORD_STARTED]],IF(TBL_QUAL_RENTROLL_UNITS[[#This Row],[ERROR_COUNT]]&gt;0,-1,IF(TBL_QUAL_RENTROLL_UNITS[[#This Row],[REQ_FIELDS_POPULATED]],1,0)),"")</f>
        <v/>
      </c>
      <c r="C416" s="94">
        <f>ROW()-ROW(TBL_QUAL_RENTROLL_UNITS[[#Headers],[ROW_ID]])</f>
        <v>407</v>
      </c>
      <c r="D416" s="82"/>
      <c r="E416" s="39"/>
      <c r="F416" s="33"/>
      <c r="G416" s="84" t="str">
        <f>IFERROR(INDEX(TBL_CIPDRFRESI_LOANPOOL[QUAL_MRA_RAC],MATCH(TBL_QUAL_RENTROLL_UNITS[[#This Row],[RENTROLL_LOAN_ID_PROP_ADDR]],TBL_CIPDRFRESI_LOANPOOL[LOAN_ID_PROP_ADDR],0)),"")</f>
        <v/>
      </c>
      <c r="H4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6" s="36" t="b">
        <f>CONCATENATE(TBL_QUAL_RENTROLL_UNITS[[#This Row],[RENTROLL_LOAN_ID_PROP_ADDR]],TBL_QUAL_RENTROLL_UNITS[[#This Row],[RENTROLL_UNIT]],TBL_QUAL_RENTROLL_UNITS[[#This Row],[RENTROLL_AMOUNT]])&lt;&gt;""</f>
        <v>0</v>
      </c>
      <c r="J416" s="36" t="b">
        <f>AND(TBL_QUAL_RENTROLL_UNITS[[#This Row],[RENTROLL_LOAN_ID_PROP_ADDR]]&lt;&gt;"",TBL_QUAL_RENTROLL_UNITS[[#This Row],[RENTROLL_UNIT]]&lt;&gt;"",TBL_QUAL_RENTROLL_UNITS[[#This Row],[RENTROLL_AMOUNT]]&lt;&gt;"")</f>
        <v>0</v>
      </c>
      <c r="K416" s="36">
        <f>SUM(
IF(AND(TBL_QUAL_RENTROLL_UNITS[[#This Row],[RENTROLL_LOAN_ID_PROP_ADDR]]&lt;&gt;"",NOT(ISNUMBER(MATCH(TBL_QUAL_RENTROLL_UNITS[[#This Row],[RENTROLL_LOAN_ID_PROP_ADDR]],RANGE_LOOKUP_CIPDRF_LOANLIST,0)))),1,0)
)</f>
        <v>0</v>
      </c>
    </row>
    <row r="417" spans="2:11" ht="20.100000000000001" customHeight="1" x14ac:dyDescent="0.25">
      <c r="B417" s="25" t="str">
        <f>IF(TBL_QUAL_RENTROLL_UNITS[[#This Row],[RECORD_STARTED]],IF(TBL_QUAL_RENTROLL_UNITS[[#This Row],[ERROR_COUNT]]&gt;0,-1,IF(TBL_QUAL_RENTROLL_UNITS[[#This Row],[REQ_FIELDS_POPULATED]],1,0)),"")</f>
        <v/>
      </c>
      <c r="C417" s="94">
        <f>ROW()-ROW(TBL_QUAL_RENTROLL_UNITS[[#Headers],[ROW_ID]])</f>
        <v>408</v>
      </c>
      <c r="D417" s="82"/>
      <c r="E417" s="39"/>
      <c r="F417" s="33"/>
      <c r="G417" s="84" t="str">
        <f>IFERROR(INDEX(TBL_CIPDRFRESI_LOANPOOL[QUAL_MRA_RAC],MATCH(TBL_QUAL_RENTROLL_UNITS[[#This Row],[RENTROLL_LOAN_ID_PROP_ADDR]],TBL_CIPDRFRESI_LOANPOOL[LOAN_ID_PROP_ADDR],0)),"")</f>
        <v/>
      </c>
      <c r="H4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7" s="36" t="b">
        <f>CONCATENATE(TBL_QUAL_RENTROLL_UNITS[[#This Row],[RENTROLL_LOAN_ID_PROP_ADDR]],TBL_QUAL_RENTROLL_UNITS[[#This Row],[RENTROLL_UNIT]],TBL_QUAL_RENTROLL_UNITS[[#This Row],[RENTROLL_AMOUNT]])&lt;&gt;""</f>
        <v>0</v>
      </c>
      <c r="J417" s="36" t="b">
        <f>AND(TBL_QUAL_RENTROLL_UNITS[[#This Row],[RENTROLL_LOAN_ID_PROP_ADDR]]&lt;&gt;"",TBL_QUAL_RENTROLL_UNITS[[#This Row],[RENTROLL_UNIT]]&lt;&gt;"",TBL_QUAL_RENTROLL_UNITS[[#This Row],[RENTROLL_AMOUNT]]&lt;&gt;"")</f>
        <v>0</v>
      </c>
      <c r="K417" s="36">
        <f>SUM(
IF(AND(TBL_QUAL_RENTROLL_UNITS[[#This Row],[RENTROLL_LOAN_ID_PROP_ADDR]]&lt;&gt;"",NOT(ISNUMBER(MATCH(TBL_QUAL_RENTROLL_UNITS[[#This Row],[RENTROLL_LOAN_ID_PROP_ADDR]],RANGE_LOOKUP_CIPDRF_LOANLIST,0)))),1,0)
)</f>
        <v>0</v>
      </c>
    </row>
    <row r="418" spans="2:11" ht="20.100000000000001" customHeight="1" x14ac:dyDescent="0.25">
      <c r="B418" s="25" t="str">
        <f>IF(TBL_QUAL_RENTROLL_UNITS[[#This Row],[RECORD_STARTED]],IF(TBL_QUAL_RENTROLL_UNITS[[#This Row],[ERROR_COUNT]]&gt;0,-1,IF(TBL_QUAL_RENTROLL_UNITS[[#This Row],[REQ_FIELDS_POPULATED]],1,0)),"")</f>
        <v/>
      </c>
      <c r="C418" s="94">
        <f>ROW()-ROW(TBL_QUAL_RENTROLL_UNITS[[#Headers],[ROW_ID]])</f>
        <v>409</v>
      </c>
      <c r="D418" s="82"/>
      <c r="E418" s="39"/>
      <c r="F418" s="33"/>
      <c r="G418" s="84" t="str">
        <f>IFERROR(INDEX(TBL_CIPDRFRESI_LOANPOOL[QUAL_MRA_RAC],MATCH(TBL_QUAL_RENTROLL_UNITS[[#This Row],[RENTROLL_LOAN_ID_PROP_ADDR]],TBL_CIPDRFRESI_LOANPOOL[LOAN_ID_PROP_ADDR],0)),"")</f>
        <v/>
      </c>
      <c r="H4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8" s="36" t="b">
        <f>CONCATENATE(TBL_QUAL_RENTROLL_UNITS[[#This Row],[RENTROLL_LOAN_ID_PROP_ADDR]],TBL_QUAL_RENTROLL_UNITS[[#This Row],[RENTROLL_UNIT]],TBL_QUAL_RENTROLL_UNITS[[#This Row],[RENTROLL_AMOUNT]])&lt;&gt;""</f>
        <v>0</v>
      </c>
      <c r="J418" s="36" t="b">
        <f>AND(TBL_QUAL_RENTROLL_UNITS[[#This Row],[RENTROLL_LOAN_ID_PROP_ADDR]]&lt;&gt;"",TBL_QUAL_RENTROLL_UNITS[[#This Row],[RENTROLL_UNIT]]&lt;&gt;"",TBL_QUAL_RENTROLL_UNITS[[#This Row],[RENTROLL_AMOUNT]]&lt;&gt;"")</f>
        <v>0</v>
      </c>
      <c r="K418" s="36">
        <f>SUM(
IF(AND(TBL_QUAL_RENTROLL_UNITS[[#This Row],[RENTROLL_LOAN_ID_PROP_ADDR]]&lt;&gt;"",NOT(ISNUMBER(MATCH(TBL_QUAL_RENTROLL_UNITS[[#This Row],[RENTROLL_LOAN_ID_PROP_ADDR]],RANGE_LOOKUP_CIPDRF_LOANLIST,0)))),1,0)
)</f>
        <v>0</v>
      </c>
    </row>
    <row r="419" spans="2:11" ht="20.100000000000001" customHeight="1" x14ac:dyDescent="0.25">
      <c r="B419" s="25" t="str">
        <f>IF(TBL_QUAL_RENTROLL_UNITS[[#This Row],[RECORD_STARTED]],IF(TBL_QUAL_RENTROLL_UNITS[[#This Row],[ERROR_COUNT]]&gt;0,-1,IF(TBL_QUAL_RENTROLL_UNITS[[#This Row],[REQ_FIELDS_POPULATED]],1,0)),"")</f>
        <v/>
      </c>
      <c r="C419" s="94">
        <f>ROW()-ROW(TBL_QUAL_RENTROLL_UNITS[[#Headers],[ROW_ID]])</f>
        <v>410</v>
      </c>
      <c r="D419" s="82"/>
      <c r="E419" s="39"/>
      <c r="F419" s="33"/>
      <c r="G419" s="84" t="str">
        <f>IFERROR(INDEX(TBL_CIPDRFRESI_LOANPOOL[QUAL_MRA_RAC],MATCH(TBL_QUAL_RENTROLL_UNITS[[#This Row],[RENTROLL_LOAN_ID_PROP_ADDR]],TBL_CIPDRFRESI_LOANPOOL[LOAN_ID_PROP_ADDR],0)),"")</f>
        <v/>
      </c>
      <c r="H4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9" s="36" t="b">
        <f>CONCATENATE(TBL_QUAL_RENTROLL_UNITS[[#This Row],[RENTROLL_LOAN_ID_PROP_ADDR]],TBL_QUAL_RENTROLL_UNITS[[#This Row],[RENTROLL_UNIT]],TBL_QUAL_RENTROLL_UNITS[[#This Row],[RENTROLL_AMOUNT]])&lt;&gt;""</f>
        <v>0</v>
      </c>
      <c r="J419" s="36" t="b">
        <f>AND(TBL_QUAL_RENTROLL_UNITS[[#This Row],[RENTROLL_LOAN_ID_PROP_ADDR]]&lt;&gt;"",TBL_QUAL_RENTROLL_UNITS[[#This Row],[RENTROLL_UNIT]]&lt;&gt;"",TBL_QUAL_RENTROLL_UNITS[[#This Row],[RENTROLL_AMOUNT]]&lt;&gt;"")</f>
        <v>0</v>
      </c>
      <c r="K419" s="36">
        <f>SUM(
IF(AND(TBL_QUAL_RENTROLL_UNITS[[#This Row],[RENTROLL_LOAN_ID_PROP_ADDR]]&lt;&gt;"",NOT(ISNUMBER(MATCH(TBL_QUAL_RENTROLL_UNITS[[#This Row],[RENTROLL_LOAN_ID_PROP_ADDR]],RANGE_LOOKUP_CIPDRF_LOANLIST,0)))),1,0)
)</f>
        <v>0</v>
      </c>
    </row>
    <row r="420" spans="2:11" ht="20.100000000000001" customHeight="1" x14ac:dyDescent="0.25">
      <c r="B420" s="25" t="str">
        <f>IF(TBL_QUAL_RENTROLL_UNITS[[#This Row],[RECORD_STARTED]],IF(TBL_QUAL_RENTROLL_UNITS[[#This Row],[ERROR_COUNT]]&gt;0,-1,IF(TBL_QUAL_RENTROLL_UNITS[[#This Row],[REQ_FIELDS_POPULATED]],1,0)),"")</f>
        <v/>
      </c>
      <c r="C420" s="94">
        <f>ROW()-ROW(TBL_QUAL_RENTROLL_UNITS[[#Headers],[ROW_ID]])</f>
        <v>411</v>
      </c>
      <c r="D420" s="82"/>
      <c r="E420" s="39"/>
      <c r="F420" s="33"/>
      <c r="G420" s="84" t="str">
        <f>IFERROR(INDEX(TBL_CIPDRFRESI_LOANPOOL[QUAL_MRA_RAC],MATCH(TBL_QUAL_RENTROLL_UNITS[[#This Row],[RENTROLL_LOAN_ID_PROP_ADDR]],TBL_CIPDRFRESI_LOANPOOL[LOAN_ID_PROP_ADDR],0)),"")</f>
        <v/>
      </c>
      <c r="H4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0" s="36" t="b">
        <f>CONCATENATE(TBL_QUAL_RENTROLL_UNITS[[#This Row],[RENTROLL_LOAN_ID_PROP_ADDR]],TBL_QUAL_RENTROLL_UNITS[[#This Row],[RENTROLL_UNIT]],TBL_QUAL_RENTROLL_UNITS[[#This Row],[RENTROLL_AMOUNT]])&lt;&gt;""</f>
        <v>0</v>
      </c>
      <c r="J420" s="36" t="b">
        <f>AND(TBL_QUAL_RENTROLL_UNITS[[#This Row],[RENTROLL_LOAN_ID_PROP_ADDR]]&lt;&gt;"",TBL_QUAL_RENTROLL_UNITS[[#This Row],[RENTROLL_UNIT]]&lt;&gt;"",TBL_QUAL_RENTROLL_UNITS[[#This Row],[RENTROLL_AMOUNT]]&lt;&gt;"")</f>
        <v>0</v>
      </c>
      <c r="K420" s="36">
        <f>SUM(
IF(AND(TBL_QUAL_RENTROLL_UNITS[[#This Row],[RENTROLL_LOAN_ID_PROP_ADDR]]&lt;&gt;"",NOT(ISNUMBER(MATCH(TBL_QUAL_RENTROLL_UNITS[[#This Row],[RENTROLL_LOAN_ID_PROP_ADDR]],RANGE_LOOKUP_CIPDRF_LOANLIST,0)))),1,0)
)</f>
        <v>0</v>
      </c>
    </row>
    <row r="421" spans="2:11" ht="20.100000000000001" customHeight="1" x14ac:dyDescent="0.25">
      <c r="B421" s="25" t="str">
        <f>IF(TBL_QUAL_RENTROLL_UNITS[[#This Row],[RECORD_STARTED]],IF(TBL_QUAL_RENTROLL_UNITS[[#This Row],[ERROR_COUNT]]&gt;0,-1,IF(TBL_QUAL_RENTROLL_UNITS[[#This Row],[REQ_FIELDS_POPULATED]],1,0)),"")</f>
        <v/>
      </c>
      <c r="C421" s="94">
        <f>ROW()-ROW(TBL_QUAL_RENTROLL_UNITS[[#Headers],[ROW_ID]])</f>
        <v>412</v>
      </c>
      <c r="D421" s="82"/>
      <c r="E421" s="39"/>
      <c r="F421" s="33"/>
      <c r="G421" s="84" t="str">
        <f>IFERROR(INDEX(TBL_CIPDRFRESI_LOANPOOL[QUAL_MRA_RAC],MATCH(TBL_QUAL_RENTROLL_UNITS[[#This Row],[RENTROLL_LOAN_ID_PROP_ADDR]],TBL_CIPDRFRESI_LOANPOOL[LOAN_ID_PROP_ADDR],0)),"")</f>
        <v/>
      </c>
      <c r="H4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1" s="36" t="b">
        <f>CONCATENATE(TBL_QUAL_RENTROLL_UNITS[[#This Row],[RENTROLL_LOAN_ID_PROP_ADDR]],TBL_QUAL_RENTROLL_UNITS[[#This Row],[RENTROLL_UNIT]],TBL_QUAL_RENTROLL_UNITS[[#This Row],[RENTROLL_AMOUNT]])&lt;&gt;""</f>
        <v>0</v>
      </c>
      <c r="J421" s="36" t="b">
        <f>AND(TBL_QUAL_RENTROLL_UNITS[[#This Row],[RENTROLL_LOAN_ID_PROP_ADDR]]&lt;&gt;"",TBL_QUAL_RENTROLL_UNITS[[#This Row],[RENTROLL_UNIT]]&lt;&gt;"",TBL_QUAL_RENTROLL_UNITS[[#This Row],[RENTROLL_AMOUNT]]&lt;&gt;"")</f>
        <v>0</v>
      </c>
      <c r="K421" s="36">
        <f>SUM(
IF(AND(TBL_QUAL_RENTROLL_UNITS[[#This Row],[RENTROLL_LOAN_ID_PROP_ADDR]]&lt;&gt;"",NOT(ISNUMBER(MATCH(TBL_QUAL_RENTROLL_UNITS[[#This Row],[RENTROLL_LOAN_ID_PROP_ADDR]],RANGE_LOOKUP_CIPDRF_LOANLIST,0)))),1,0)
)</f>
        <v>0</v>
      </c>
    </row>
    <row r="422" spans="2:11" ht="20.100000000000001" customHeight="1" x14ac:dyDescent="0.25">
      <c r="B422" s="25" t="str">
        <f>IF(TBL_QUAL_RENTROLL_UNITS[[#This Row],[RECORD_STARTED]],IF(TBL_QUAL_RENTROLL_UNITS[[#This Row],[ERROR_COUNT]]&gt;0,-1,IF(TBL_QUAL_RENTROLL_UNITS[[#This Row],[REQ_FIELDS_POPULATED]],1,0)),"")</f>
        <v/>
      </c>
      <c r="C422" s="94">
        <f>ROW()-ROW(TBL_QUAL_RENTROLL_UNITS[[#Headers],[ROW_ID]])</f>
        <v>413</v>
      </c>
      <c r="D422" s="82"/>
      <c r="E422" s="39"/>
      <c r="F422" s="33"/>
      <c r="G422" s="84" t="str">
        <f>IFERROR(INDEX(TBL_CIPDRFRESI_LOANPOOL[QUAL_MRA_RAC],MATCH(TBL_QUAL_RENTROLL_UNITS[[#This Row],[RENTROLL_LOAN_ID_PROP_ADDR]],TBL_CIPDRFRESI_LOANPOOL[LOAN_ID_PROP_ADDR],0)),"")</f>
        <v/>
      </c>
      <c r="H4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2" s="36" t="b">
        <f>CONCATENATE(TBL_QUAL_RENTROLL_UNITS[[#This Row],[RENTROLL_LOAN_ID_PROP_ADDR]],TBL_QUAL_RENTROLL_UNITS[[#This Row],[RENTROLL_UNIT]],TBL_QUAL_RENTROLL_UNITS[[#This Row],[RENTROLL_AMOUNT]])&lt;&gt;""</f>
        <v>0</v>
      </c>
      <c r="J422" s="36" t="b">
        <f>AND(TBL_QUAL_RENTROLL_UNITS[[#This Row],[RENTROLL_LOAN_ID_PROP_ADDR]]&lt;&gt;"",TBL_QUAL_RENTROLL_UNITS[[#This Row],[RENTROLL_UNIT]]&lt;&gt;"",TBL_QUAL_RENTROLL_UNITS[[#This Row],[RENTROLL_AMOUNT]]&lt;&gt;"")</f>
        <v>0</v>
      </c>
      <c r="K422" s="36">
        <f>SUM(
IF(AND(TBL_QUAL_RENTROLL_UNITS[[#This Row],[RENTROLL_LOAN_ID_PROP_ADDR]]&lt;&gt;"",NOT(ISNUMBER(MATCH(TBL_QUAL_RENTROLL_UNITS[[#This Row],[RENTROLL_LOAN_ID_PROP_ADDR]],RANGE_LOOKUP_CIPDRF_LOANLIST,0)))),1,0)
)</f>
        <v>0</v>
      </c>
    </row>
    <row r="423" spans="2:11" ht="20.100000000000001" customHeight="1" x14ac:dyDescent="0.25">
      <c r="B423" s="25" t="str">
        <f>IF(TBL_QUAL_RENTROLL_UNITS[[#This Row],[RECORD_STARTED]],IF(TBL_QUAL_RENTROLL_UNITS[[#This Row],[ERROR_COUNT]]&gt;0,-1,IF(TBL_QUAL_RENTROLL_UNITS[[#This Row],[REQ_FIELDS_POPULATED]],1,0)),"")</f>
        <v/>
      </c>
      <c r="C423" s="94">
        <f>ROW()-ROW(TBL_QUAL_RENTROLL_UNITS[[#Headers],[ROW_ID]])</f>
        <v>414</v>
      </c>
      <c r="D423" s="82"/>
      <c r="E423" s="39"/>
      <c r="F423" s="33"/>
      <c r="G423" s="84" t="str">
        <f>IFERROR(INDEX(TBL_CIPDRFRESI_LOANPOOL[QUAL_MRA_RAC],MATCH(TBL_QUAL_RENTROLL_UNITS[[#This Row],[RENTROLL_LOAN_ID_PROP_ADDR]],TBL_CIPDRFRESI_LOANPOOL[LOAN_ID_PROP_ADDR],0)),"")</f>
        <v/>
      </c>
      <c r="H4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3" s="36" t="b">
        <f>CONCATENATE(TBL_QUAL_RENTROLL_UNITS[[#This Row],[RENTROLL_LOAN_ID_PROP_ADDR]],TBL_QUAL_RENTROLL_UNITS[[#This Row],[RENTROLL_UNIT]],TBL_QUAL_RENTROLL_UNITS[[#This Row],[RENTROLL_AMOUNT]])&lt;&gt;""</f>
        <v>0</v>
      </c>
      <c r="J423" s="36" t="b">
        <f>AND(TBL_QUAL_RENTROLL_UNITS[[#This Row],[RENTROLL_LOAN_ID_PROP_ADDR]]&lt;&gt;"",TBL_QUAL_RENTROLL_UNITS[[#This Row],[RENTROLL_UNIT]]&lt;&gt;"",TBL_QUAL_RENTROLL_UNITS[[#This Row],[RENTROLL_AMOUNT]]&lt;&gt;"")</f>
        <v>0</v>
      </c>
      <c r="K423" s="36">
        <f>SUM(
IF(AND(TBL_QUAL_RENTROLL_UNITS[[#This Row],[RENTROLL_LOAN_ID_PROP_ADDR]]&lt;&gt;"",NOT(ISNUMBER(MATCH(TBL_QUAL_RENTROLL_UNITS[[#This Row],[RENTROLL_LOAN_ID_PROP_ADDR]],RANGE_LOOKUP_CIPDRF_LOANLIST,0)))),1,0)
)</f>
        <v>0</v>
      </c>
    </row>
    <row r="424" spans="2:11" ht="20.100000000000001" customHeight="1" x14ac:dyDescent="0.25">
      <c r="B424" s="25" t="str">
        <f>IF(TBL_QUAL_RENTROLL_UNITS[[#This Row],[RECORD_STARTED]],IF(TBL_QUAL_RENTROLL_UNITS[[#This Row],[ERROR_COUNT]]&gt;0,-1,IF(TBL_QUAL_RENTROLL_UNITS[[#This Row],[REQ_FIELDS_POPULATED]],1,0)),"")</f>
        <v/>
      </c>
      <c r="C424" s="94">
        <f>ROW()-ROW(TBL_QUAL_RENTROLL_UNITS[[#Headers],[ROW_ID]])</f>
        <v>415</v>
      </c>
      <c r="D424" s="82"/>
      <c r="E424" s="39"/>
      <c r="F424" s="33"/>
      <c r="G424" s="84" t="str">
        <f>IFERROR(INDEX(TBL_CIPDRFRESI_LOANPOOL[QUAL_MRA_RAC],MATCH(TBL_QUAL_RENTROLL_UNITS[[#This Row],[RENTROLL_LOAN_ID_PROP_ADDR]],TBL_CIPDRFRESI_LOANPOOL[LOAN_ID_PROP_ADDR],0)),"")</f>
        <v/>
      </c>
      <c r="H4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4" s="36" t="b">
        <f>CONCATENATE(TBL_QUAL_RENTROLL_UNITS[[#This Row],[RENTROLL_LOAN_ID_PROP_ADDR]],TBL_QUAL_RENTROLL_UNITS[[#This Row],[RENTROLL_UNIT]],TBL_QUAL_RENTROLL_UNITS[[#This Row],[RENTROLL_AMOUNT]])&lt;&gt;""</f>
        <v>0</v>
      </c>
      <c r="J424" s="36" t="b">
        <f>AND(TBL_QUAL_RENTROLL_UNITS[[#This Row],[RENTROLL_LOAN_ID_PROP_ADDR]]&lt;&gt;"",TBL_QUAL_RENTROLL_UNITS[[#This Row],[RENTROLL_UNIT]]&lt;&gt;"",TBL_QUAL_RENTROLL_UNITS[[#This Row],[RENTROLL_AMOUNT]]&lt;&gt;"")</f>
        <v>0</v>
      </c>
      <c r="K424" s="36">
        <f>SUM(
IF(AND(TBL_QUAL_RENTROLL_UNITS[[#This Row],[RENTROLL_LOAN_ID_PROP_ADDR]]&lt;&gt;"",NOT(ISNUMBER(MATCH(TBL_QUAL_RENTROLL_UNITS[[#This Row],[RENTROLL_LOAN_ID_PROP_ADDR]],RANGE_LOOKUP_CIPDRF_LOANLIST,0)))),1,0)
)</f>
        <v>0</v>
      </c>
    </row>
    <row r="425" spans="2:11" ht="20.100000000000001" customHeight="1" x14ac:dyDescent="0.25">
      <c r="B425" s="25" t="str">
        <f>IF(TBL_QUAL_RENTROLL_UNITS[[#This Row],[RECORD_STARTED]],IF(TBL_QUAL_RENTROLL_UNITS[[#This Row],[ERROR_COUNT]]&gt;0,-1,IF(TBL_QUAL_RENTROLL_UNITS[[#This Row],[REQ_FIELDS_POPULATED]],1,0)),"")</f>
        <v/>
      </c>
      <c r="C425" s="94">
        <f>ROW()-ROW(TBL_QUAL_RENTROLL_UNITS[[#Headers],[ROW_ID]])</f>
        <v>416</v>
      </c>
      <c r="D425" s="82"/>
      <c r="E425" s="39"/>
      <c r="F425" s="33"/>
      <c r="G425" s="84" t="str">
        <f>IFERROR(INDEX(TBL_CIPDRFRESI_LOANPOOL[QUAL_MRA_RAC],MATCH(TBL_QUAL_RENTROLL_UNITS[[#This Row],[RENTROLL_LOAN_ID_PROP_ADDR]],TBL_CIPDRFRESI_LOANPOOL[LOAN_ID_PROP_ADDR],0)),"")</f>
        <v/>
      </c>
      <c r="H4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5" s="36" t="b">
        <f>CONCATENATE(TBL_QUAL_RENTROLL_UNITS[[#This Row],[RENTROLL_LOAN_ID_PROP_ADDR]],TBL_QUAL_RENTROLL_UNITS[[#This Row],[RENTROLL_UNIT]],TBL_QUAL_RENTROLL_UNITS[[#This Row],[RENTROLL_AMOUNT]])&lt;&gt;""</f>
        <v>0</v>
      </c>
      <c r="J425" s="36" t="b">
        <f>AND(TBL_QUAL_RENTROLL_UNITS[[#This Row],[RENTROLL_LOAN_ID_PROP_ADDR]]&lt;&gt;"",TBL_QUAL_RENTROLL_UNITS[[#This Row],[RENTROLL_UNIT]]&lt;&gt;"",TBL_QUAL_RENTROLL_UNITS[[#This Row],[RENTROLL_AMOUNT]]&lt;&gt;"")</f>
        <v>0</v>
      </c>
      <c r="K425" s="36">
        <f>SUM(
IF(AND(TBL_QUAL_RENTROLL_UNITS[[#This Row],[RENTROLL_LOAN_ID_PROP_ADDR]]&lt;&gt;"",NOT(ISNUMBER(MATCH(TBL_QUAL_RENTROLL_UNITS[[#This Row],[RENTROLL_LOAN_ID_PROP_ADDR]],RANGE_LOOKUP_CIPDRF_LOANLIST,0)))),1,0)
)</f>
        <v>0</v>
      </c>
    </row>
    <row r="426" spans="2:11" ht="20.100000000000001" customHeight="1" x14ac:dyDescent="0.25">
      <c r="B426" s="25" t="str">
        <f>IF(TBL_QUAL_RENTROLL_UNITS[[#This Row],[RECORD_STARTED]],IF(TBL_QUAL_RENTROLL_UNITS[[#This Row],[ERROR_COUNT]]&gt;0,-1,IF(TBL_QUAL_RENTROLL_UNITS[[#This Row],[REQ_FIELDS_POPULATED]],1,0)),"")</f>
        <v/>
      </c>
      <c r="C426" s="94">
        <f>ROW()-ROW(TBL_QUAL_RENTROLL_UNITS[[#Headers],[ROW_ID]])</f>
        <v>417</v>
      </c>
      <c r="D426" s="82"/>
      <c r="E426" s="39"/>
      <c r="F426" s="33"/>
      <c r="G426" s="84" t="str">
        <f>IFERROR(INDEX(TBL_CIPDRFRESI_LOANPOOL[QUAL_MRA_RAC],MATCH(TBL_QUAL_RENTROLL_UNITS[[#This Row],[RENTROLL_LOAN_ID_PROP_ADDR]],TBL_CIPDRFRESI_LOANPOOL[LOAN_ID_PROP_ADDR],0)),"")</f>
        <v/>
      </c>
      <c r="H4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6" s="36" t="b">
        <f>CONCATENATE(TBL_QUAL_RENTROLL_UNITS[[#This Row],[RENTROLL_LOAN_ID_PROP_ADDR]],TBL_QUAL_RENTROLL_UNITS[[#This Row],[RENTROLL_UNIT]],TBL_QUAL_RENTROLL_UNITS[[#This Row],[RENTROLL_AMOUNT]])&lt;&gt;""</f>
        <v>0</v>
      </c>
      <c r="J426" s="36" t="b">
        <f>AND(TBL_QUAL_RENTROLL_UNITS[[#This Row],[RENTROLL_LOAN_ID_PROP_ADDR]]&lt;&gt;"",TBL_QUAL_RENTROLL_UNITS[[#This Row],[RENTROLL_UNIT]]&lt;&gt;"",TBL_QUAL_RENTROLL_UNITS[[#This Row],[RENTROLL_AMOUNT]]&lt;&gt;"")</f>
        <v>0</v>
      </c>
      <c r="K426" s="36">
        <f>SUM(
IF(AND(TBL_QUAL_RENTROLL_UNITS[[#This Row],[RENTROLL_LOAN_ID_PROP_ADDR]]&lt;&gt;"",NOT(ISNUMBER(MATCH(TBL_QUAL_RENTROLL_UNITS[[#This Row],[RENTROLL_LOAN_ID_PROP_ADDR]],RANGE_LOOKUP_CIPDRF_LOANLIST,0)))),1,0)
)</f>
        <v>0</v>
      </c>
    </row>
    <row r="427" spans="2:11" ht="20.100000000000001" customHeight="1" x14ac:dyDescent="0.25">
      <c r="B427" s="25" t="str">
        <f>IF(TBL_QUAL_RENTROLL_UNITS[[#This Row],[RECORD_STARTED]],IF(TBL_QUAL_RENTROLL_UNITS[[#This Row],[ERROR_COUNT]]&gt;0,-1,IF(TBL_QUAL_RENTROLL_UNITS[[#This Row],[REQ_FIELDS_POPULATED]],1,0)),"")</f>
        <v/>
      </c>
      <c r="C427" s="94">
        <f>ROW()-ROW(TBL_QUAL_RENTROLL_UNITS[[#Headers],[ROW_ID]])</f>
        <v>418</v>
      </c>
      <c r="D427" s="82"/>
      <c r="E427" s="39"/>
      <c r="F427" s="33"/>
      <c r="G427" s="84" t="str">
        <f>IFERROR(INDEX(TBL_CIPDRFRESI_LOANPOOL[QUAL_MRA_RAC],MATCH(TBL_QUAL_RENTROLL_UNITS[[#This Row],[RENTROLL_LOAN_ID_PROP_ADDR]],TBL_CIPDRFRESI_LOANPOOL[LOAN_ID_PROP_ADDR],0)),"")</f>
        <v/>
      </c>
      <c r="H4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7" s="36" t="b">
        <f>CONCATENATE(TBL_QUAL_RENTROLL_UNITS[[#This Row],[RENTROLL_LOAN_ID_PROP_ADDR]],TBL_QUAL_RENTROLL_UNITS[[#This Row],[RENTROLL_UNIT]],TBL_QUAL_RENTROLL_UNITS[[#This Row],[RENTROLL_AMOUNT]])&lt;&gt;""</f>
        <v>0</v>
      </c>
      <c r="J427" s="36" t="b">
        <f>AND(TBL_QUAL_RENTROLL_UNITS[[#This Row],[RENTROLL_LOAN_ID_PROP_ADDR]]&lt;&gt;"",TBL_QUAL_RENTROLL_UNITS[[#This Row],[RENTROLL_UNIT]]&lt;&gt;"",TBL_QUAL_RENTROLL_UNITS[[#This Row],[RENTROLL_AMOUNT]]&lt;&gt;"")</f>
        <v>0</v>
      </c>
      <c r="K427" s="36">
        <f>SUM(
IF(AND(TBL_QUAL_RENTROLL_UNITS[[#This Row],[RENTROLL_LOAN_ID_PROP_ADDR]]&lt;&gt;"",NOT(ISNUMBER(MATCH(TBL_QUAL_RENTROLL_UNITS[[#This Row],[RENTROLL_LOAN_ID_PROP_ADDR]],RANGE_LOOKUP_CIPDRF_LOANLIST,0)))),1,0)
)</f>
        <v>0</v>
      </c>
    </row>
    <row r="428" spans="2:11" ht="20.100000000000001" customHeight="1" x14ac:dyDescent="0.25">
      <c r="B428" s="25" t="str">
        <f>IF(TBL_QUAL_RENTROLL_UNITS[[#This Row],[RECORD_STARTED]],IF(TBL_QUAL_RENTROLL_UNITS[[#This Row],[ERROR_COUNT]]&gt;0,-1,IF(TBL_QUAL_RENTROLL_UNITS[[#This Row],[REQ_FIELDS_POPULATED]],1,0)),"")</f>
        <v/>
      </c>
      <c r="C428" s="94">
        <f>ROW()-ROW(TBL_QUAL_RENTROLL_UNITS[[#Headers],[ROW_ID]])</f>
        <v>419</v>
      </c>
      <c r="D428" s="82"/>
      <c r="E428" s="39"/>
      <c r="F428" s="33"/>
      <c r="G428" s="84" t="str">
        <f>IFERROR(INDEX(TBL_CIPDRFRESI_LOANPOOL[QUAL_MRA_RAC],MATCH(TBL_QUAL_RENTROLL_UNITS[[#This Row],[RENTROLL_LOAN_ID_PROP_ADDR]],TBL_CIPDRFRESI_LOANPOOL[LOAN_ID_PROP_ADDR],0)),"")</f>
        <v/>
      </c>
      <c r="H4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8" s="36" t="b">
        <f>CONCATENATE(TBL_QUAL_RENTROLL_UNITS[[#This Row],[RENTROLL_LOAN_ID_PROP_ADDR]],TBL_QUAL_RENTROLL_UNITS[[#This Row],[RENTROLL_UNIT]],TBL_QUAL_RENTROLL_UNITS[[#This Row],[RENTROLL_AMOUNT]])&lt;&gt;""</f>
        <v>0</v>
      </c>
      <c r="J428" s="36" t="b">
        <f>AND(TBL_QUAL_RENTROLL_UNITS[[#This Row],[RENTROLL_LOAN_ID_PROP_ADDR]]&lt;&gt;"",TBL_QUAL_RENTROLL_UNITS[[#This Row],[RENTROLL_UNIT]]&lt;&gt;"",TBL_QUAL_RENTROLL_UNITS[[#This Row],[RENTROLL_AMOUNT]]&lt;&gt;"")</f>
        <v>0</v>
      </c>
      <c r="K428" s="36">
        <f>SUM(
IF(AND(TBL_QUAL_RENTROLL_UNITS[[#This Row],[RENTROLL_LOAN_ID_PROP_ADDR]]&lt;&gt;"",NOT(ISNUMBER(MATCH(TBL_QUAL_RENTROLL_UNITS[[#This Row],[RENTROLL_LOAN_ID_PROP_ADDR]],RANGE_LOOKUP_CIPDRF_LOANLIST,0)))),1,0)
)</f>
        <v>0</v>
      </c>
    </row>
    <row r="429" spans="2:11" ht="20.100000000000001" customHeight="1" x14ac:dyDescent="0.25">
      <c r="B429" s="25" t="str">
        <f>IF(TBL_QUAL_RENTROLL_UNITS[[#This Row],[RECORD_STARTED]],IF(TBL_QUAL_RENTROLL_UNITS[[#This Row],[ERROR_COUNT]]&gt;0,-1,IF(TBL_QUAL_RENTROLL_UNITS[[#This Row],[REQ_FIELDS_POPULATED]],1,0)),"")</f>
        <v/>
      </c>
      <c r="C429" s="94">
        <f>ROW()-ROW(TBL_QUAL_RENTROLL_UNITS[[#Headers],[ROW_ID]])</f>
        <v>420</v>
      </c>
      <c r="D429" s="82"/>
      <c r="E429" s="39"/>
      <c r="F429" s="33"/>
      <c r="G429" s="84" t="str">
        <f>IFERROR(INDEX(TBL_CIPDRFRESI_LOANPOOL[QUAL_MRA_RAC],MATCH(TBL_QUAL_RENTROLL_UNITS[[#This Row],[RENTROLL_LOAN_ID_PROP_ADDR]],TBL_CIPDRFRESI_LOANPOOL[LOAN_ID_PROP_ADDR],0)),"")</f>
        <v/>
      </c>
      <c r="H4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9" s="36" t="b">
        <f>CONCATENATE(TBL_QUAL_RENTROLL_UNITS[[#This Row],[RENTROLL_LOAN_ID_PROP_ADDR]],TBL_QUAL_RENTROLL_UNITS[[#This Row],[RENTROLL_UNIT]],TBL_QUAL_RENTROLL_UNITS[[#This Row],[RENTROLL_AMOUNT]])&lt;&gt;""</f>
        <v>0</v>
      </c>
      <c r="J429" s="36" t="b">
        <f>AND(TBL_QUAL_RENTROLL_UNITS[[#This Row],[RENTROLL_LOAN_ID_PROP_ADDR]]&lt;&gt;"",TBL_QUAL_RENTROLL_UNITS[[#This Row],[RENTROLL_UNIT]]&lt;&gt;"",TBL_QUAL_RENTROLL_UNITS[[#This Row],[RENTROLL_AMOUNT]]&lt;&gt;"")</f>
        <v>0</v>
      </c>
      <c r="K429" s="36">
        <f>SUM(
IF(AND(TBL_QUAL_RENTROLL_UNITS[[#This Row],[RENTROLL_LOAN_ID_PROP_ADDR]]&lt;&gt;"",NOT(ISNUMBER(MATCH(TBL_QUAL_RENTROLL_UNITS[[#This Row],[RENTROLL_LOAN_ID_PROP_ADDR]],RANGE_LOOKUP_CIPDRF_LOANLIST,0)))),1,0)
)</f>
        <v>0</v>
      </c>
    </row>
    <row r="430" spans="2:11" ht="20.100000000000001" customHeight="1" x14ac:dyDescent="0.25">
      <c r="B430" s="25" t="str">
        <f>IF(TBL_QUAL_RENTROLL_UNITS[[#This Row],[RECORD_STARTED]],IF(TBL_QUAL_RENTROLL_UNITS[[#This Row],[ERROR_COUNT]]&gt;0,-1,IF(TBL_QUAL_RENTROLL_UNITS[[#This Row],[REQ_FIELDS_POPULATED]],1,0)),"")</f>
        <v/>
      </c>
      <c r="C430" s="94">
        <f>ROW()-ROW(TBL_QUAL_RENTROLL_UNITS[[#Headers],[ROW_ID]])</f>
        <v>421</v>
      </c>
      <c r="D430" s="82"/>
      <c r="E430" s="39"/>
      <c r="F430" s="33"/>
      <c r="G430" s="84" t="str">
        <f>IFERROR(INDEX(TBL_CIPDRFRESI_LOANPOOL[QUAL_MRA_RAC],MATCH(TBL_QUAL_RENTROLL_UNITS[[#This Row],[RENTROLL_LOAN_ID_PROP_ADDR]],TBL_CIPDRFRESI_LOANPOOL[LOAN_ID_PROP_ADDR],0)),"")</f>
        <v/>
      </c>
      <c r="H4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0" s="36" t="b">
        <f>CONCATENATE(TBL_QUAL_RENTROLL_UNITS[[#This Row],[RENTROLL_LOAN_ID_PROP_ADDR]],TBL_QUAL_RENTROLL_UNITS[[#This Row],[RENTROLL_UNIT]],TBL_QUAL_RENTROLL_UNITS[[#This Row],[RENTROLL_AMOUNT]])&lt;&gt;""</f>
        <v>0</v>
      </c>
      <c r="J430" s="36" t="b">
        <f>AND(TBL_QUAL_RENTROLL_UNITS[[#This Row],[RENTROLL_LOAN_ID_PROP_ADDR]]&lt;&gt;"",TBL_QUAL_RENTROLL_UNITS[[#This Row],[RENTROLL_UNIT]]&lt;&gt;"",TBL_QUAL_RENTROLL_UNITS[[#This Row],[RENTROLL_AMOUNT]]&lt;&gt;"")</f>
        <v>0</v>
      </c>
      <c r="K430" s="36">
        <f>SUM(
IF(AND(TBL_QUAL_RENTROLL_UNITS[[#This Row],[RENTROLL_LOAN_ID_PROP_ADDR]]&lt;&gt;"",NOT(ISNUMBER(MATCH(TBL_QUAL_RENTROLL_UNITS[[#This Row],[RENTROLL_LOAN_ID_PROP_ADDR]],RANGE_LOOKUP_CIPDRF_LOANLIST,0)))),1,0)
)</f>
        <v>0</v>
      </c>
    </row>
    <row r="431" spans="2:11" ht="20.100000000000001" customHeight="1" x14ac:dyDescent="0.25">
      <c r="B431" s="25" t="str">
        <f>IF(TBL_QUAL_RENTROLL_UNITS[[#This Row],[RECORD_STARTED]],IF(TBL_QUAL_RENTROLL_UNITS[[#This Row],[ERROR_COUNT]]&gt;0,-1,IF(TBL_QUAL_RENTROLL_UNITS[[#This Row],[REQ_FIELDS_POPULATED]],1,0)),"")</f>
        <v/>
      </c>
      <c r="C431" s="94">
        <f>ROW()-ROW(TBL_QUAL_RENTROLL_UNITS[[#Headers],[ROW_ID]])</f>
        <v>422</v>
      </c>
      <c r="D431" s="82"/>
      <c r="E431" s="39"/>
      <c r="F431" s="33"/>
      <c r="G431" s="84" t="str">
        <f>IFERROR(INDEX(TBL_CIPDRFRESI_LOANPOOL[QUAL_MRA_RAC],MATCH(TBL_QUAL_RENTROLL_UNITS[[#This Row],[RENTROLL_LOAN_ID_PROP_ADDR]],TBL_CIPDRFRESI_LOANPOOL[LOAN_ID_PROP_ADDR],0)),"")</f>
        <v/>
      </c>
      <c r="H4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1" s="36" t="b">
        <f>CONCATENATE(TBL_QUAL_RENTROLL_UNITS[[#This Row],[RENTROLL_LOAN_ID_PROP_ADDR]],TBL_QUAL_RENTROLL_UNITS[[#This Row],[RENTROLL_UNIT]],TBL_QUAL_RENTROLL_UNITS[[#This Row],[RENTROLL_AMOUNT]])&lt;&gt;""</f>
        <v>0</v>
      </c>
      <c r="J431" s="36" t="b">
        <f>AND(TBL_QUAL_RENTROLL_UNITS[[#This Row],[RENTROLL_LOAN_ID_PROP_ADDR]]&lt;&gt;"",TBL_QUAL_RENTROLL_UNITS[[#This Row],[RENTROLL_UNIT]]&lt;&gt;"",TBL_QUAL_RENTROLL_UNITS[[#This Row],[RENTROLL_AMOUNT]]&lt;&gt;"")</f>
        <v>0</v>
      </c>
      <c r="K431" s="36">
        <f>SUM(
IF(AND(TBL_QUAL_RENTROLL_UNITS[[#This Row],[RENTROLL_LOAN_ID_PROP_ADDR]]&lt;&gt;"",NOT(ISNUMBER(MATCH(TBL_QUAL_RENTROLL_UNITS[[#This Row],[RENTROLL_LOAN_ID_PROP_ADDR]],RANGE_LOOKUP_CIPDRF_LOANLIST,0)))),1,0)
)</f>
        <v>0</v>
      </c>
    </row>
    <row r="432" spans="2:11" ht="20.100000000000001" customHeight="1" x14ac:dyDescent="0.25">
      <c r="B432" s="25" t="str">
        <f>IF(TBL_QUAL_RENTROLL_UNITS[[#This Row],[RECORD_STARTED]],IF(TBL_QUAL_RENTROLL_UNITS[[#This Row],[ERROR_COUNT]]&gt;0,-1,IF(TBL_QUAL_RENTROLL_UNITS[[#This Row],[REQ_FIELDS_POPULATED]],1,0)),"")</f>
        <v/>
      </c>
      <c r="C432" s="94">
        <f>ROW()-ROW(TBL_QUAL_RENTROLL_UNITS[[#Headers],[ROW_ID]])</f>
        <v>423</v>
      </c>
      <c r="D432" s="82"/>
      <c r="E432" s="39"/>
      <c r="F432" s="33"/>
      <c r="G432" s="84" t="str">
        <f>IFERROR(INDEX(TBL_CIPDRFRESI_LOANPOOL[QUAL_MRA_RAC],MATCH(TBL_QUAL_RENTROLL_UNITS[[#This Row],[RENTROLL_LOAN_ID_PROP_ADDR]],TBL_CIPDRFRESI_LOANPOOL[LOAN_ID_PROP_ADDR],0)),"")</f>
        <v/>
      </c>
      <c r="H4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2" s="36" t="b">
        <f>CONCATENATE(TBL_QUAL_RENTROLL_UNITS[[#This Row],[RENTROLL_LOAN_ID_PROP_ADDR]],TBL_QUAL_RENTROLL_UNITS[[#This Row],[RENTROLL_UNIT]],TBL_QUAL_RENTROLL_UNITS[[#This Row],[RENTROLL_AMOUNT]])&lt;&gt;""</f>
        <v>0</v>
      </c>
      <c r="J432" s="36" t="b">
        <f>AND(TBL_QUAL_RENTROLL_UNITS[[#This Row],[RENTROLL_LOAN_ID_PROP_ADDR]]&lt;&gt;"",TBL_QUAL_RENTROLL_UNITS[[#This Row],[RENTROLL_UNIT]]&lt;&gt;"",TBL_QUAL_RENTROLL_UNITS[[#This Row],[RENTROLL_AMOUNT]]&lt;&gt;"")</f>
        <v>0</v>
      </c>
      <c r="K432" s="36">
        <f>SUM(
IF(AND(TBL_QUAL_RENTROLL_UNITS[[#This Row],[RENTROLL_LOAN_ID_PROP_ADDR]]&lt;&gt;"",NOT(ISNUMBER(MATCH(TBL_QUAL_RENTROLL_UNITS[[#This Row],[RENTROLL_LOAN_ID_PROP_ADDR]],RANGE_LOOKUP_CIPDRF_LOANLIST,0)))),1,0)
)</f>
        <v>0</v>
      </c>
    </row>
    <row r="433" spans="2:11" ht="20.100000000000001" customHeight="1" x14ac:dyDescent="0.25">
      <c r="B433" s="25" t="str">
        <f>IF(TBL_QUAL_RENTROLL_UNITS[[#This Row],[RECORD_STARTED]],IF(TBL_QUAL_RENTROLL_UNITS[[#This Row],[ERROR_COUNT]]&gt;0,-1,IF(TBL_QUAL_RENTROLL_UNITS[[#This Row],[REQ_FIELDS_POPULATED]],1,0)),"")</f>
        <v/>
      </c>
      <c r="C433" s="94">
        <f>ROW()-ROW(TBL_QUAL_RENTROLL_UNITS[[#Headers],[ROW_ID]])</f>
        <v>424</v>
      </c>
      <c r="D433" s="82"/>
      <c r="E433" s="39"/>
      <c r="F433" s="33"/>
      <c r="G433" s="84" t="str">
        <f>IFERROR(INDEX(TBL_CIPDRFRESI_LOANPOOL[QUAL_MRA_RAC],MATCH(TBL_QUAL_RENTROLL_UNITS[[#This Row],[RENTROLL_LOAN_ID_PROP_ADDR]],TBL_CIPDRFRESI_LOANPOOL[LOAN_ID_PROP_ADDR],0)),"")</f>
        <v/>
      </c>
      <c r="H4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3" s="36" t="b">
        <f>CONCATENATE(TBL_QUAL_RENTROLL_UNITS[[#This Row],[RENTROLL_LOAN_ID_PROP_ADDR]],TBL_QUAL_RENTROLL_UNITS[[#This Row],[RENTROLL_UNIT]],TBL_QUAL_RENTROLL_UNITS[[#This Row],[RENTROLL_AMOUNT]])&lt;&gt;""</f>
        <v>0</v>
      </c>
      <c r="J433" s="36" t="b">
        <f>AND(TBL_QUAL_RENTROLL_UNITS[[#This Row],[RENTROLL_LOAN_ID_PROP_ADDR]]&lt;&gt;"",TBL_QUAL_RENTROLL_UNITS[[#This Row],[RENTROLL_UNIT]]&lt;&gt;"",TBL_QUAL_RENTROLL_UNITS[[#This Row],[RENTROLL_AMOUNT]]&lt;&gt;"")</f>
        <v>0</v>
      </c>
      <c r="K433" s="36">
        <f>SUM(
IF(AND(TBL_QUAL_RENTROLL_UNITS[[#This Row],[RENTROLL_LOAN_ID_PROP_ADDR]]&lt;&gt;"",NOT(ISNUMBER(MATCH(TBL_QUAL_RENTROLL_UNITS[[#This Row],[RENTROLL_LOAN_ID_PROP_ADDR]],RANGE_LOOKUP_CIPDRF_LOANLIST,0)))),1,0)
)</f>
        <v>0</v>
      </c>
    </row>
    <row r="434" spans="2:11" ht="20.100000000000001" customHeight="1" x14ac:dyDescent="0.25">
      <c r="B434" s="25" t="str">
        <f>IF(TBL_QUAL_RENTROLL_UNITS[[#This Row],[RECORD_STARTED]],IF(TBL_QUAL_RENTROLL_UNITS[[#This Row],[ERROR_COUNT]]&gt;0,-1,IF(TBL_QUAL_RENTROLL_UNITS[[#This Row],[REQ_FIELDS_POPULATED]],1,0)),"")</f>
        <v/>
      </c>
      <c r="C434" s="94">
        <f>ROW()-ROW(TBL_QUAL_RENTROLL_UNITS[[#Headers],[ROW_ID]])</f>
        <v>425</v>
      </c>
      <c r="D434" s="82"/>
      <c r="E434" s="39"/>
      <c r="F434" s="33"/>
      <c r="G434" s="84" t="str">
        <f>IFERROR(INDEX(TBL_CIPDRFRESI_LOANPOOL[QUAL_MRA_RAC],MATCH(TBL_QUAL_RENTROLL_UNITS[[#This Row],[RENTROLL_LOAN_ID_PROP_ADDR]],TBL_CIPDRFRESI_LOANPOOL[LOAN_ID_PROP_ADDR],0)),"")</f>
        <v/>
      </c>
      <c r="H4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4" s="36" t="b">
        <f>CONCATENATE(TBL_QUAL_RENTROLL_UNITS[[#This Row],[RENTROLL_LOAN_ID_PROP_ADDR]],TBL_QUAL_RENTROLL_UNITS[[#This Row],[RENTROLL_UNIT]],TBL_QUAL_RENTROLL_UNITS[[#This Row],[RENTROLL_AMOUNT]])&lt;&gt;""</f>
        <v>0</v>
      </c>
      <c r="J434" s="36" t="b">
        <f>AND(TBL_QUAL_RENTROLL_UNITS[[#This Row],[RENTROLL_LOAN_ID_PROP_ADDR]]&lt;&gt;"",TBL_QUAL_RENTROLL_UNITS[[#This Row],[RENTROLL_UNIT]]&lt;&gt;"",TBL_QUAL_RENTROLL_UNITS[[#This Row],[RENTROLL_AMOUNT]]&lt;&gt;"")</f>
        <v>0</v>
      </c>
      <c r="K434" s="36">
        <f>SUM(
IF(AND(TBL_QUAL_RENTROLL_UNITS[[#This Row],[RENTROLL_LOAN_ID_PROP_ADDR]]&lt;&gt;"",NOT(ISNUMBER(MATCH(TBL_QUAL_RENTROLL_UNITS[[#This Row],[RENTROLL_LOAN_ID_PROP_ADDR]],RANGE_LOOKUP_CIPDRF_LOANLIST,0)))),1,0)
)</f>
        <v>0</v>
      </c>
    </row>
    <row r="435" spans="2:11" ht="20.100000000000001" customHeight="1" x14ac:dyDescent="0.25">
      <c r="B435" s="25" t="str">
        <f>IF(TBL_QUAL_RENTROLL_UNITS[[#This Row],[RECORD_STARTED]],IF(TBL_QUAL_RENTROLL_UNITS[[#This Row],[ERROR_COUNT]]&gt;0,-1,IF(TBL_QUAL_RENTROLL_UNITS[[#This Row],[REQ_FIELDS_POPULATED]],1,0)),"")</f>
        <v/>
      </c>
      <c r="C435" s="94">
        <f>ROW()-ROW(TBL_QUAL_RENTROLL_UNITS[[#Headers],[ROW_ID]])</f>
        <v>426</v>
      </c>
      <c r="D435" s="82"/>
      <c r="E435" s="39"/>
      <c r="F435" s="33"/>
      <c r="G435" s="84" t="str">
        <f>IFERROR(INDEX(TBL_CIPDRFRESI_LOANPOOL[QUAL_MRA_RAC],MATCH(TBL_QUAL_RENTROLL_UNITS[[#This Row],[RENTROLL_LOAN_ID_PROP_ADDR]],TBL_CIPDRFRESI_LOANPOOL[LOAN_ID_PROP_ADDR],0)),"")</f>
        <v/>
      </c>
      <c r="H4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5" s="36" t="b">
        <f>CONCATENATE(TBL_QUAL_RENTROLL_UNITS[[#This Row],[RENTROLL_LOAN_ID_PROP_ADDR]],TBL_QUAL_RENTROLL_UNITS[[#This Row],[RENTROLL_UNIT]],TBL_QUAL_RENTROLL_UNITS[[#This Row],[RENTROLL_AMOUNT]])&lt;&gt;""</f>
        <v>0</v>
      </c>
      <c r="J435" s="36" t="b">
        <f>AND(TBL_QUAL_RENTROLL_UNITS[[#This Row],[RENTROLL_LOAN_ID_PROP_ADDR]]&lt;&gt;"",TBL_QUAL_RENTROLL_UNITS[[#This Row],[RENTROLL_UNIT]]&lt;&gt;"",TBL_QUAL_RENTROLL_UNITS[[#This Row],[RENTROLL_AMOUNT]]&lt;&gt;"")</f>
        <v>0</v>
      </c>
      <c r="K435" s="36">
        <f>SUM(
IF(AND(TBL_QUAL_RENTROLL_UNITS[[#This Row],[RENTROLL_LOAN_ID_PROP_ADDR]]&lt;&gt;"",NOT(ISNUMBER(MATCH(TBL_QUAL_RENTROLL_UNITS[[#This Row],[RENTROLL_LOAN_ID_PROP_ADDR]],RANGE_LOOKUP_CIPDRF_LOANLIST,0)))),1,0)
)</f>
        <v>0</v>
      </c>
    </row>
    <row r="436" spans="2:11" ht="20.100000000000001" customHeight="1" x14ac:dyDescent="0.25">
      <c r="B436" s="25" t="str">
        <f>IF(TBL_QUAL_RENTROLL_UNITS[[#This Row],[RECORD_STARTED]],IF(TBL_QUAL_RENTROLL_UNITS[[#This Row],[ERROR_COUNT]]&gt;0,-1,IF(TBL_QUAL_RENTROLL_UNITS[[#This Row],[REQ_FIELDS_POPULATED]],1,0)),"")</f>
        <v/>
      </c>
      <c r="C436" s="94">
        <f>ROW()-ROW(TBL_QUAL_RENTROLL_UNITS[[#Headers],[ROW_ID]])</f>
        <v>427</v>
      </c>
      <c r="D436" s="82"/>
      <c r="E436" s="39"/>
      <c r="F436" s="33"/>
      <c r="G436" s="84" t="str">
        <f>IFERROR(INDEX(TBL_CIPDRFRESI_LOANPOOL[QUAL_MRA_RAC],MATCH(TBL_QUAL_RENTROLL_UNITS[[#This Row],[RENTROLL_LOAN_ID_PROP_ADDR]],TBL_CIPDRFRESI_LOANPOOL[LOAN_ID_PROP_ADDR],0)),"")</f>
        <v/>
      </c>
      <c r="H4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6" s="36" t="b">
        <f>CONCATENATE(TBL_QUAL_RENTROLL_UNITS[[#This Row],[RENTROLL_LOAN_ID_PROP_ADDR]],TBL_QUAL_RENTROLL_UNITS[[#This Row],[RENTROLL_UNIT]],TBL_QUAL_RENTROLL_UNITS[[#This Row],[RENTROLL_AMOUNT]])&lt;&gt;""</f>
        <v>0</v>
      </c>
      <c r="J436" s="36" t="b">
        <f>AND(TBL_QUAL_RENTROLL_UNITS[[#This Row],[RENTROLL_LOAN_ID_PROP_ADDR]]&lt;&gt;"",TBL_QUAL_RENTROLL_UNITS[[#This Row],[RENTROLL_UNIT]]&lt;&gt;"",TBL_QUAL_RENTROLL_UNITS[[#This Row],[RENTROLL_AMOUNT]]&lt;&gt;"")</f>
        <v>0</v>
      </c>
      <c r="K436" s="36">
        <f>SUM(
IF(AND(TBL_QUAL_RENTROLL_UNITS[[#This Row],[RENTROLL_LOAN_ID_PROP_ADDR]]&lt;&gt;"",NOT(ISNUMBER(MATCH(TBL_QUAL_RENTROLL_UNITS[[#This Row],[RENTROLL_LOAN_ID_PROP_ADDR]],RANGE_LOOKUP_CIPDRF_LOANLIST,0)))),1,0)
)</f>
        <v>0</v>
      </c>
    </row>
    <row r="437" spans="2:11" ht="20.100000000000001" customHeight="1" x14ac:dyDescent="0.25">
      <c r="B437" s="25" t="str">
        <f>IF(TBL_QUAL_RENTROLL_UNITS[[#This Row],[RECORD_STARTED]],IF(TBL_QUAL_RENTROLL_UNITS[[#This Row],[ERROR_COUNT]]&gt;0,-1,IF(TBL_QUAL_RENTROLL_UNITS[[#This Row],[REQ_FIELDS_POPULATED]],1,0)),"")</f>
        <v/>
      </c>
      <c r="C437" s="94">
        <f>ROW()-ROW(TBL_QUAL_RENTROLL_UNITS[[#Headers],[ROW_ID]])</f>
        <v>428</v>
      </c>
      <c r="D437" s="82"/>
      <c r="E437" s="39"/>
      <c r="F437" s="33"/>
      <c r="G437" s="84" t="str">
        <f>IFERROR(INDEX(TBL_CIPDRFRESI_LOANPOOL[QUAL_MRA_RAC],MATCH(TBL_QUAL_RENTROLL_UNITS[[#This Row],[RENTROLL_LOAN_ID_PROP_ADDR]],TBL_CIPDRFRESI_LOANPOOL[LOAN_ID_PROP_ADDR],0)),"")</f>
        <v/>
      </c>
      <c r="H4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7" s="36" t="b">
        <f>CONCATENATE(TBL_QUAL_RENTROLL_UNITS[[#This Row],[RENTROLL_LOAN_ID_PROP_ADDR]],TBL_QUAL_RENTROLL_UNITS[[#This Row],[RENTROLL_UNIT]],TBL_QUAL_RENTROLL_UNITS[[#This Row],[RENTROLL_AMOUNT]])&lt;&gt;""</f>
        <v>0</v>
      </c>
      <c r="J437" s="36" t="b">
        <f>AND(TBL_QUAL_RENTROLL_UNITS[[#This Row],[RENTROLL_LOAN_ID_PROP_ADDR]]&lt;&gt;"",TBL_QUAL_RENTROLL_UNITS[[#This Row],[RENTROLL_UNIT]]&lt;&gt;"",TBL_QUAL_RENTROLL_UNITS[[#This Row],[RENTROLL_AMOUNT]]&lt;&gt;"")</f>
        <v>0</v>
      </c>
      <c r="K437" s="36">
        <f>SUM(
IF(AND(TBL_QUAL_RENTROLL_UNITS[[#This Row],[RENTROLL_LOAN_ID_PROP_ADDR]]&lt;&gt;"",NOT(ISNUMBER(MATCH(TBL_QUAL_RENTROLL_UNITS[[#This Row],[RENTROLL_LOAN_ID_PROP_ADDR]],RANGE_LOOKUP_CIPDRF_LOANLIST,0)))),1,0)
)</f>
        <v>0</v>
      </c>
    </row>
    <row r="438" spans="2:11" ht="20.100000000000001" customHeight="1" x14ac:dyDescent="0.25">
      <c r="B438" s="25" t="str">
        <f>IF(TBL_QUAL_RENTROLL_UNITS[[#This Row],[RECORD_STARTED]],IF(TBL_QUAL_RENTROLL_UNITS[[#This Row],[ERROR_COUNT]]&gt;0,-1,IF(TBL_QUAL_RENTROLL_UNITS[[#This Row],[REQ_FIELDS_POPULATED]],1,0)),"")</f>
        <v/>
      </c>
      <c r="C438" s="94">
        <f>ROW()-ROW(TBL_QUAL_RENTROLL_UNITS[[#Headers],[ROW_ID]])</f>
        <v>429</v>
      </c>
      <c r="D438" s="82"/>
      <c r="E438" s="39"/>
      <c r="F438" s="33"/>
      <c r="G438" s="84" t="str">
        <f>IFERROR(INDEX(TBL_CIPDRFRESI_LOANPOOL[QUAL_MRA_RAC],MATCH(TBL_QUAL_RENTROLL_UNITS[[#This Row],[RENTROLL_LOAN_ID_PROP_ADDR]],TBL_CIPDRFRESI_LOANPOOL[LOAN_ID_PROP_ADDR],0)),"")</f>
        <v/>
      </c>
      <c r="H4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8" s="36" t="b">
        <f>CONCATENATE(TBL_QUAL_RENTROLL_UNITS[[#This Row],[RENTROLL_LOAN_ID_PROP_ADDR]],TBL_QUAL_RENTROLL_UNITS[[#This Row],[RENTROLL_UNIT]],TBL_QUAL_RENTROLL_UNITS[[#This Row],[RENTROLL_AMOUNT]])&lt;&gt;""</f>
        <v>0</v>
      </c>
      <c r="J438" s="36" t="b">
        <f>AND(TBL_QUAL_RENTROLL_UNITS[[#This Row],[RENTROLL_LOAN_ID_PROP_ADDR]]&lt;&gt;"",TBL_QUAL_RENTROLL_UNITS[[#This Row],[RENTROLL_UNIT]]&lt;&gt;"",TBL_QUAL_RENTROLL_UNITS[[#This Row],[RENTROLL_AMOUNT]]&lt;&gt;"")</f>
        <v>0</v>
      </c>
      <c r="K438" s="36">
        <f>SUM(
IF(AND(TBL_QUAL_RENTROLL_UNITS[[#This Row],[RENTROLL_LOAN_ID_PROP_ADDR]]&lt;&gt;"",NOT(ISNUMBER(MATCH(TBL_QUAL_RENTROLL_UNITS[[#This Row],[RENTROLL_LOAN_ID_PROP_ADDR]],RANGE_LOOKUP_CIPDRF_LOANLIST,0)))),1,0)
)</f>
        <v>0</v>
      </c>
    </row>
    <row r="439" spans="2:11" ht="20.100000000000001" customHeight="1" x14ac:dyDescent="0.25">
      <c r="B439" s="25" t="str">
        <f>IF(TBL_QUAL_RENTROLL_UNITS[[#This Row],[RECORD_STARTED]],IF(TBL_QUAL_RENTROLL_UNITS[[#This Row],[ERROR_COUNT]]&gt;0,-1,IF(TBL_QUAL_RENTROLL_UNITS[[#This Row],[REQ_FIELDS_POPULATED]],1,0)),"")</f>
        <v/>
      </c>
      <c r="C439" s="94">
        <f>ROW()-ROW(TBL_QUAL_RENTROLL_UNITS[[#Headers],[ROW_ID]])</f>
        <v>430</v>
      </c>
      <c r="D439" s="82"/>
      <c r="E439" s="39"/>
      <c r="F439" s="33"/>
      <c r="G439" s="84" t="str">
        <f>IFERROR(INDEX(TBL_CIPDRFRESI_LOANPOOL[QUAL_MRA_RAC],MATCH(TBL_QUAL_RENTROLL_UNITS[[#This Row],[RENTROLL_LOAN_ID_PROP_ADDR]],TBL_CIPDRFRESI_LOANPOOL[LOAN_ID_PROP_ADDR],0)),"")</f>
        <v/>
      </c>
      <c r="H4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9" s="36" t="b">
        <f>CONCATENATE(TBL_QUAL_RENTROLL_UNITS[[#This Row],[RENTROLL_LOAN_ID_PROP_ADDR]],TBL_QUAL_RENTROLL_UNITS[[#This Row],[RENTROLL_UNIT]],TBL_QUAL_RENTROLL_UNITS[[#This Row],[RENTROLL_AMOUNT]])&lt;&gt;""</f>
        <v>0</v>
      </c>
      <c r="J439" s="36" t="b">
        <f>AND(TBL_QUAL_RENTROLL_UNITS[[#This Row],[RENTROLL_LOAN_ID_PROP_ADDR]]&lt;&gt;"",TBL_QUAL_RENTROLL_UNITS[[#This Row],[RENTROLL_UNIT]]&lt;&gt;"",TBL_QUAL_RENTROLL_UNITS[[#This Row],[RENTROLL_AMOUNT]]&lt;&gt;"")</f>
        <v>0</v>
      </c>
      <c r="K439" s="36">
        <f>SUM(
IF(AND(TBL_QUAL_RENTROLL_UNITS[[#This Row],[RENTROLL_LOAN_ID_PROP_ADDR]]&lt;&gt;"",NOT(ISNUMBER(MATCH(TBL_QUAL_RENTROLL_UNITS[[#This Row],[RENTROLL_LOAN_ID_PROP_ADDR]],RANGE_LOOKUP_CIPDRF_LOANLIST,0)))),1,0)
)</f>
        <v>0</v>
      </c>
    </row>
    <row r="440" spans="2:11" ht="20.100000000000001" customHeight="1" x14ac:dyDescent="0.25">
      <c r="B440" s="25" t="str">
        <f>IF(TBL_QUAL_RENTROLL_UNITS[[#This Row],[RECORD_STARTED]],IF(TBL_QUAL_RENTROLL_UNITS[[#This Row],[ERROR_COUNT]]&gt;0,-1,IF(TBL_QUAL_RENTROLL_UNITS[[#This Row],[REQ_FIELDS_POPULATED]],1,0)),"")</f>
        <v/>
      </c>
      <c r="C440" s="94">
        <f>ROW()-ROW(TBL_QUAL_RENTROLL_UNITS[[#Headers],[ROW_ID]])</f>
        <v>431</v>
      </c>
      <c r="D440" s="82"/>
      <c r="E440" s="39"/>
      <c r="F440" s="33"/>
      <c r="G440" s="84" t="str">
        <f>IFERROR(INDEX(TBL_CIPDRFRESI_LOANPOOL[QUAL_MRA_RAC],MATCH(TBL_QUAL_RENTROLL_UNITS[[#This Row],[RENTROLL_LOAN_ID_PROP_ADDR]],TBL_CIPDRFRESI_LOANPOOL[LOAN_ID_PROP_ADDR],0)),"")</f>
        <v/>
      </c>
      <c r="H4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0" s="36" t="b">
        <f>CONCATENATE(TBL_QUAL_RENTROLL_UNITS[[#This Row],[RENTROLL_LOAN_ID_PROP_ADDR]],TBL_QUAL_RENTROLL_UNITS[[#This Row],[RENTROLL_UNIT]],TBL_QUAL_RENTROLL_UNITS[[#This Row],[RENTROLL_AMOUNT]])&lt;&gt;""</f>
        <v>0</v>
      </c>
      <c r="J440" s="36" t="b">
        <f>AND(TBL_QUAL_RENTROLL_UNITS[[#This Row],[RENTROLL_LOAN_ID_PROP_ADDR]]&lt;&gt;"",TBL_QUAL_RENTROLL_UNITS[[#This Row],[RENTROLL_UNIT]]&lt;&gt;"",TBL_QUAL_RENTROLL_UNITS[[#This Row],[RENTROLL_AMOUNT]]&lt;&gt;"")</f>
        <v>0</v>
      </c>
      <c r="K440" s="36">
        <f>SUM(
IF(AND(TBL_QUAL_RENTROLL_UNITS[[#This Row],[RENTROLL_LOAN_ID_PROP_ADDR]]&lt;&gt;"",NOT(ISNUMBER(MATCH(TBL_QUAL_RENTROLL_UNITS[[#This Row],[RENTROLL_LOAN_ID_PROP_ADDR]],RANGE_LOOKUP_CIPDRF_LOANLIST,0)))),1,0)
)</f>
        <v>0</v>
      </c>
    </row>
    <row r="441" spans="2:11" ht="20.100000000000001" customHeight="1" x14ac:dyDescent="0.25">
      <c r="B441" s="25" t="str">
        <f>IF(TBL_QUAL_RENTROLL_UNITS[[#This Row],[RECORD_STARTED]],IF(TBL_QUAL_RENTROLL_UNITS[[#This Row],[ERROR_COUNT]]&gt;0,-1,IF(TBL_QUAL_RENTROLL_UNITS[[#This Row],[REQ_FIELDS_POPULATED]],1,0)),"")</f>
        <v/>
      </c>
      <c r="C441" s="94">
        <f>ROW()-ROW(TBL_QUAL_RENTROLL_UNITS[[#Headers],[ROW_ID]])</f>
        <v>432</v>
      </c>
      <c r="D441" s="82"/>
      <c r="E441" s="39"/>
      <c r="F441" s="33"/>
      <c r="G441" s="84" t="str">
        <f>IFERROR(INDEX(TBL_CIPDRFRESI_LOANPOOL[QUAL_MRA_RAC],MATCH(TBL_QUAL_RENTROLL_UNITS[[#This Row],[RENTROLL_LOAN_ID_PROP_ADDR]],TBL_CIPDRFRESI_LOANPOOL[LOAN_ID_PROP_ADDR],0)),"")</f>
        <v/>
      </c>
      <c r="H4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1" s="36" t="b">
        <f>CONCATENATE(TBL_QUAL_RENTROLL_UNITS[[#This Row],[RENTROLL_LOAN_ID_PROP_ADDR]],TBL_QUAL_RENTROLL_UNITS[[#This Row],[RENTROLL_UNIT]],TBL_QUAL_RENTROLL_UNITS[[#This Row],[RENTROLL_AMOUNT]])&lt;&gt;""</f>
        <v>0</v>
      </c>
      <c r="J441" s="36" t="b">
        <f>AND(TBL_QUAL_RENTROLL_UNITS[[#This Row],[RENTROLL_LOAN_ID_PROP_ADDR]]&lt;&gt;"",TBL_QUAL_RENTROLL_UNITS[[#This Row],[RENTROLL_UNIT]]&lt;&gt;"",TBL_QUAL_RENTROLL_UNITS[[#This Row],[RENTROLL_AMOUNT]]&lt;&gt;"")</f>
        <v>0</v>
      </c>
      <c r="K441" s="36">
        <f>SUM(
IF(AND(TBL_QUAL_RENTROLL_UNITS[[#This Row],[RENTROLL_LOAN_ID_PROP_ADDR]]&lt;&gt;"",NOT(ISNUMBER(MATCH(TBL_QUAL_RENTROLL_UNITS[[#This Row],[RENTROLL_LOAN_ID_PROP_ADDR]],RANGE_LOOKUP_CIPDRF_LOANLIST,0)))),1,0)
)</f>
        <v>0</v>
      </c>
    </row>
    <row r="442" spans="2:11" ht="20.100000000000001" customHeight="1" x14ac:dyDescent="0.25">
      <c r="B442" s="25" t="str">
        <f>IF(TBL_QUAL_RENTROLL_UNITS[[#This Row],[RECORD_STARTED]],IF(TBL_QUAL_RENTROLL_UNITS[[#This Row],[ERROR_COUNT]]&gt;0,-1,IF(TBL_QUAL_RENTROLL_UNITS[[#This Row],[REQ_FIELDS_POPULATED]],1,0)),"")</f>
        <v/>
      </c>
      <c r="C442" s="94">
        <f>ROW()-ROW(TBL_QUAL_RENTROLL_UNITS[[#Headers],[ROW_ID]])</f>
        <v>433</v>
      </c>
      <c r="D442" s="82"/>
      <c r="E442" s="39"/>
      <c r="F442" s="33"/>
      <c r="G442" s="84" t="str">
        <f>IFERROR(INDEX(TBL_CIPDRFRESI_LOANPOOL[QUAL_MRA_RAC],MATCH(TBL_QUAL_RENTROLL_UNITS[[#This Row],[RENTROLL_LOAN_ID_PROP_ADDR]],TBL_CIPDRFRESI_LOANPOOL[LOAN_ID_PROP_ADDR],0)),"")</f>
        <v/>
      </c>
      <c r="H4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2" s="36" t="b">
        <f>CONCATENATE(TBL_QUAL_RENTROLL_UNITS[[#This Row],[RENTROLL_LOAN_ID_PROP_ADDR]],TBL_QUAL_RENTROLL_UNITS[[#This Row],[RENTROLL_UNIT]],TBL_QUAL_RENTROLL_UNITS[[#This Row],[RENTROLL_AMOUNT]])&lt;&gt;""</f>
        <v>0</v>
      </c>
      <c r="J442" s="36" t="b">
        <f>AND(TBL_QUAL_RENTROLL_UNITS[[#This Row],[RENTROLL_LOAN_ID_PROP_ADDR]]&lt;&gt;"",TBL_QUAL_RENTROLL_UNITS[[#This Row],[RENTROLL_UNIT]]&lt;&gt;"",TBL_QUAL_RENTROLL_UNITS[[#This Row],[RENTROLL_AMOUNT]]&lt;&gt;"")</f>
        <v>0</v>
      </c>
      <c r="K442" s="36">
        <f>SUM(
IF(AND(TBL_QUAL_RENTROLL_UNITS[[#This Row],[RENTROLL_LOAN_ID_PROP_ADDR]]&lt;&gt;"",NOT(ISNUMBER(MATCH(TBL_QUAL_RENTROLL_UNITS[[#This Row],[RENTROLL_LOAN_ID_PROP_ADDR]],RANGE_LOOKUP_CIPDRF_LOANLIST,0)))),1,0)
)</f>
        <v>0</v>
      </c>
    </row>
    <row r="443" spans="2:11" ht="20.100000000000001" customHeight="1" x14ac:dyDescent="0.25">
      <c r="B443" s="25" t="str">
        <f>IF(TBL_QUAL_RENTROLL_UNITS[[#This Row],[RECORD_STARTED]],IF(TBL_QUAL_RENTROLL_UNITS[[#This Row],[ERROR_COUNT]]&gt;0,-1,IF(TBL_QUAL_RENTROLL_UNITS[[#This Row],[REQ_FIELDS_POPULATED]],1,0)),"")</f>
        <v/>
      </c>
      <c r="C443" s="94">
        <f>ROW()-ROW(TBL_QUAL_RENTROLL_UNITS[[#Headers],[ROW_ID]])</f>
        <v>434</v>
      </c>
      <c r="D443" s="82"/>
      <c r="E443" s="39"/>
      <c r="F443" s="33"/>
      <c r="G443" s="84" t="str">
        <f>IFERROR(INDEX(TBL_CIPDRFRESI_LOANPOOL[QUAL_MRA_RAC],MATCH(TBL_QUAL_RENTROLL_UNITS[[#This Row],[RENTROLL_LOAN_ID_PROP_ADDR]],TBL_CIPDRFRESI_LOANPOOL[LOAN_ID_PROP_ADDR],0)),"")</f>
        <v/>
      </c>
      <c r="H4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3" s="36" t="b">
        <f>CONCATENATE(TBL_QUAL_RENTROLL_UNITS[[#This Row],[RENTROLL_LOAN_ID_PROP_ADDR]],TBL_QUAL_RENTROLL_UNITS[[#This Row],[RENTROLL_UNIT]],TBL_QUAL_RENTROLL_UNITS[[#This Row],[RENTROLL_AMOUNT]])&lt;&gt;""</f>
        <v>0</v>
      </c>
      <c r="J443" s="36" t="b">
        <f>AND(TBL_QUAL_RENTROLL_UNITS[[#This Row],[RENTROLL_LOAN_ID_PROP_ADDR]]&lt;&gt;"",TBL_QUAL_RENTROLL_UNITS[[#This Row],[RENTROLL_UNIT]]&lt;&gt;"",TBL_QUAL_RENTROLL_UNITS[[#This Row],[RENTROLL_AMOUNT]]&lt;&gt;"")</f>
        <v>0</v>
      </c>
      <c r="K443" s="36">
        <f>SUM(
IF(AND(TBL_QUAL_RENTROLL_UNITS[[#This Row],[RENTROLL_LOAN_ID_PROP_ADDR]]&lt;&gt;"",NOT(ISNUMBER(MATCH(TBL_QUAL_RENTROLL_UNITS[[#This Row],[RENTROLL_LOAN_ID_PROP_ADDR]],RANGE_LOOKUP_CIPDRF_LOANLIST,0)))),1,0)
)</f>
        <v>0</v>
      </c>
    </row>
    <row r="444" spans="2:11" ht="20.100000000000001" customHeight="1" x14ac:dyDescent="0.25">
      <c r="B444" s="25" t="str">
        <f>IF(TBL_QUAL_RENTROLL_UNITS[[#This Row],[RECORD_STARTED]],IF(TBL_QUAL_RENTROLL_UNITS[[#This Row],[ERROR_COUNT]]&gt;0,-1,IF(TBL_QUAL_RENTROLL_UNITS[[#This Row],[REQ_FIELDS_POPULATED]],1,0)),"")</f>
        <v/>
      </c>
      <c r="C444" s="94">
        <f>ROW()-ROW(TBL_QUAL_RENTROLL_UNITS[[#Headers],[ROW_ID]])</f>
        <v>435</v>
      </c>
      <c r="D444" s="82"/>
      <c r="E444" s="39"/>
      <c r="F444" s="33"/>
      <c r="G444" s="84" t="str">
        <f>IFERROR(INDEX(TBL_CIPDRFRESI_LOANPOOL[QUAL_MRA_RAC],MATCH(TBL_QUAL_RENTROLL_UNITS[[#This Row],[RENTROLL_LOAN_ID_PROP_ADDR]],TBL_CIPDRFRESI_LOANPOOL[LOAN_ID_PROP_ADDR],0)),"")</f>
        <v/>
      </c>
      <c r="H4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4" s="36" t="b">
        <f>CONCATENATE(TBL_QUAL_RENTROLL_UNITS[[#This Row],[RENTROLL_LOAN_ID_PROP_ADDR]],TBL_QUAL_RENTROLL_UNITS[[#This Row],[RENTROLL_UNIT]],TBL_QUAL_RENTROLL_UNITS[[#This Row],[RENTROLL_AMOUNT]])&lt;&gt;""</f>
        <v>0</v>
      </c>
      <c r="J444" s="36" t="b">
        <f>AND(TBL_QUAL_RENTROLL_UNITS[[#This Row],[RENTROLL_LOAN_ID_PROP_ADDR]]&lt;&gt;"",TBL_QUAL_RENTROLL_UNITS[[#This Row],[RENTROLL_UNIT]]&lt;&gt;"",TBL_QUAL_RENTROLL_UNITS[[#This Row],[RENTROLL_AMOUNT]]&lt;&gt;"")</f>
        <v>0</v>
      </c>
      <c r="K444" s="36">
        <f>SUM(
IF(AND(TBL_QUAL_RENTROLL_UNITS[[#This Row],[RENTROLL_LOAN_ID_PROP_ADDR]]&lt;&gt;"",NOT(ISNUMBER(MATCH(TBL_QUAL_RENTROLL_UNITS[[#This Row],[RENTROLL_LOAN_ID_PROP_ADDR]],RANGE_LOOKUP_CIPDRF_LOANLIST,0)))),1,0)
)</f>
        <v>0</v>
      </c>
    </row>
    <row r="445" spans="2:11" ht="20.100000000000001" customHeight="1" x14ac:dyDescent="0.25">
      <c r="B445" s="25" t="str">
        <f>IF(TBL_QUAL_RENTROLL_UNITS[[#This Row],[RECORD_STARTED]],IF(TBL_QUAL_RENTROLL_UNITS[[#This Row],[ERROR_COUNT]]&gt;0,-1,IF(TBL_QUAL_RENTROLL_UNITS[[#This Row],[REQ_FIELDS_POPULATED]],1,0)),"")</f>
        <v/>
      </c>
      <c r="C445" s="94">
        <f>ROW()-ROW(TBL_QUAL_RENTROLL_UNITS[[#Headers],[ROW_ID]])</f>
        <v>436</v>
      </c>
      <c r="D445" s="82"/>
      <c r="E445" s="39"/>
      <c r="F445" s="33"/>
      <c r="G445" s="84" t="str">
        <f>IFERROR(INDEX(TBL_CIPDRFRESI_LOANPOOL[QUAL_MRA_RAC],MATCH(TBL_QUAL_RENTROLL_UNITS[[#This Row],[RENTROLL_LOAN_ID_PROP_ADDR]],TBL_CIPDRFRESI_LOANPOOL[LOAN_ID_PROP_ADDR],0)),"")</f>
        <v/>
      </c>
      <c r="H4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5" s="36" t="b">
        <f>CONCATENATE(TBL_QUAL_RENTROLL_UNITS[[#This Row],[RENTROLL_LOAN_ID_PROP_ADDR]],TBL_QUAL_RENTROLL_UNITS[[#This Row],[RENTROLL_UNIT]],TBL_QUAL_RENTROLL_UNITS[[#This Row],[RENTROLL_AMOUNT]])&lt;&gt;""</f>
        <v>0</v>
      </c>
      <c r="J445" s="36" t="b">
        <f>AND(TBL_QUAL_RENTROLL_UNITS[[#This Row],[RENTROLL_LOAN_ID_PROP_ADDR]]&lt;&gt;"",TBL_QUAL_RENTROLL_UNITS[[#This Row],[RENTROLL_UNIT]]&lt;&gt;"",TBL_QUAL_RENTROLL_UNITS[[#This Row],[RENTROLL_AMOUNT]]&lt;&gt;"")</f>
        <v>0</v>
      </c>
      <c r="K445" s="36">
        <f>SUM(
IF(AND(TBL_QUAL_RENTROLL_UNITS[[#This Row],[RENTROLL_LOAN_ID_PROP_ADDR]]&lt;&gt;"",NOT(ISNUMBER(MATCH(TBL_QUAL_RENTROLL_UNITS[[#This Row],[RENTROLL_LOAN_ID_PROP_ADDR]],RANGE_LOOKUP_CIPDRF_LOANLIST,0)))),1,0)
)</f>
        <v>0</v>
      </c>
    </row>
    <row r="446" spans="2:11" ht="20.100000000000001" customHeight="1" x14ac:dyDescent="0.25">
      <c r="B446" s="25" t="str">
        <f>IF(TBL_QUAL_RENTROLL_UNITS[[#This Row],[RECORD_STARTED]],IF(TBL_QUAL_RENTROLL_UNITS[[#This Row],[ERROR_COUNT]]&gt;0,-1,IF(TBL_QUAL_RENTROLL_UNITS[[#This Row],[REQ_FIELDS_POPULATED]],1,0)),"")</f>
        <v/>
      </c>
      <c r="C446" s="94">
        <f>ROW()-ROW(TBL_QUAL_RENTROLL_UNITS[[#Headers],[ROW_ID]])</f>
        <v>437</v>
      </c>
      <c r="D446" s="82"/>
      <c r="E446" s="39"/>
      <c r="F446" s="33"/>
      <c r="G446" s="84" t="str">
        <f>IFERROR(INDEX(TBL_CIPDRFRESI_LOANPOOL[QUAL_MRA_RAC],MATCH(TBL_QUAL_RENTROLL_UNITS[[#This Row],[RENTROLL_LOAN_ID_PROP_ADDR]],TBL_CIPDRFRESI_LOANPOOL[LOAN_ID_PROP_ADDR],0)),"")</f>
        <v/>
      </c>
      <c r="H4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6" s="36" t="b">
        <f>CONCATENATE(TBL_QUAL_RENTROLL_UNITS[[#This Row],[RENTROLL_LOAN_ID_PROP_ADDR]],TBL_QUAL_RENTROLL_UNITS[[#This Row],[RENTROLL_UNIT]],TBL_QUAL_RENTROLL_UNITS[[#This Row],[RENTROLL_AMOUNT]])&lt;&gt;""</f>
        <v>0</v>
      </c>
      <c r="J446" s="36" t="b">
        <f>AND(TBL_QUAL_RENTROLL_UNITS[[#This Row],[RENTROLL_LOAN_ID_PROP_ADDR]]&lt;&gt;"",TBL_QUAL_RENTROLL_UNITS[[#This Row],[RENTROLL_UNIT]]&lt;&gt;"",TBL_QUAL_RENTROLL_UNITS[[#This Row],[RENTROLL_AMOUNT]]&lt;&gt;"")</f>
        <v>0</v>
      </c>
      <c r="K446" s="36">
        <f>SUM(
IF(AND(TBL_QUAL_RENTROLL_UNITS[[#This Row],[RENTROLL_LOAN_ID_PROP_ADDR]]&lt;&gt;"",NOT(ISNUMBER(MATCH(TBL_QUAL_RENTROLL_UNITS[[#This Row],[RENTROLL_LOAN_ID_PROP_ADDR]],RANGE_LOOKUP_CIPDRF_LOANLIST,0)))),1,0)
)</f>
        <v>0</v>
      </c>
    </row>
    <row r="447" spans="2:11" ht="20.100000000000001" customHeight="1" x14ac:dyDescent="0.25">
      <c r="B447" s="25" t="str">
        <f>IF(TBL_QUAL_RENTROLL_UNITS[[#This Row],[RECORD_STARTED]],IF(TBL_QUAL_RENTROLL_UNITS[[#This Row],[ERROR_COUNT]]&gt;0,-1,IF(TBL_QUAL_RENTROLL_UNITS[[#This Row],[REQ_FIELDS_POPULATED]],1,0)),"")</f>
        <v/>
      </c>
      <c r="C447" s="94">
        <f>ROW()-ROW(TBL_QUAL_RENTROLL_UNITS[[#Headers],[ROW_ID]])</f>
        <v>438</v>
      </c>
      <c r="D447" s="82"/>
      <c r="E447" s="39"/>
      <c r="F447" s="33"/>
      <c r="G447" s="84" t="str">
        <f>IFERROR(INDEX(TBL_CIPDRFRESI_LOANPOOL[QUAL_MRA_RAC],MATCH(TBL_QUAL_RENTROLL_UNITS[[#This Row],[RENTROLL_LOAN_ID_PROP_ADDR]],TBL_CIPDRFRESI_LOANPOOL[LOAN_ID_PROP_ADDR],0)),"")</f>
        <v/>
      </c>
      <c r="H4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7" s="36" t="b">
        <f>CONCATENATE(TBL_QUAL_RENTROLL_UNITS[[#This Row],[RENTROLL_LOAN_ID_PROP_ADDR]],TBL_QUAL_RENTROLL_UNITS[[#This Row],[RENTROLL_UNIT]],TBL_QUAL_RENTROLL_UNITS[[#This Row],[RENTROLL_AMOUNT]])&lt;&gt;""</f>
        <v>0</v>
      </c>
      <c r="J447" s="36" t="b">
        <f>AND(TBL_QUAL_RENTROLL_UNITS[[#This Row],[RENTROLL_LOAN_ID_PROP_ADDR]]&lt;&gt;"",TBL_QUAL_RENTROLL_UNITS[[#This Row],[RENTROLL_UNIT]]&lt;&gt;"",TBL_QUAL_RENTROLL_UNITS[[#This Row],[RENTROLL_AMOUNT]]&lt;&gt;"")</f>
        <v>0</v>
      </c>
      <c r="K447" s="36">
        <f>SUM(
IF(AND(TBL_QUAL_RENTROLL_UNITS[[#This Row],[RENTROLL_LOAN_ID_PROP_ADDR]]&lt;&gt;"",NOT(ISNUMBER(MATCH(TBL_QUAL_RENTROLL_UNITS[[#This Row],[RENTROLL_LOAN_ID_PROP_ADDR]],RANGE_LOOKUP_CIPDRF_LOANLIST,0)))),1,0)
)</f>
        <v>0</v>
      </c>
    </row>
    <row r="448" spans="2:11" ht="20.100000000000001" customHeight="1" x14ac:dyDescent="0.25">
      <c r="B448" s="25" t="str">
        <f>IF(TBL_QUAL_RENTROLL_UNITS[[#This Row],[RECORD_STARTED]],IF(TBL_QUAL_RENTROLL_UNITS[[#This Row],[ERROR_COUNT]]&gt;0,-1,IF(TBL_QUAL_RENTROLL_UNITS[[#This Row],[REQ_FIELDS_POPULATED]],1,0)),"")</f>
        <v/>
      </c>
      <c r="C448" s="94">
        <f>ROW()-ROW(TBL_QUAL_RENTROLL_UNITS[[#Headers],[ROW_ID]])</f>
        <v>439</v>
      </c>
      <c r="D448" s="82"/>
      <c r="E448" s="39"/>
      <c r="F448" s="33"/>
      <c r="G448" s="84" t="str">
        <f>IFERROR(INDEX(TBL_CIPDRFRESI_LOANPOOL[QUAL_MRA_RAC],MATCH(TBL_QUAL_RENTROLL_UNITS[[#This Row],[RENTROLL_LOAN_ID_PROP_ADDR]],TBL_CIPDRFRESI_LOANPOOL[LOAN_ID_PROP_ADDR],0)),"")</f>
        <v/>
      </c>
      <c r="H4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8" s="36" t="b">
        <f>CONCATENATE(TBL_QUAL_RENTROLL_UNITS[[#This Row],[RENTROLL_LOAN_ID_PROP_ADDR]],TBL_QUAL_RENTROLL_UNITS[[#This Row],[RENTROLL_UNIT]],TBL_QUAL_RENTROLL_UNITS[[#This Row],[RENTROLL_AMOUNT]])&lt;&gt;""</f>
        <v>0</v>
      </c>
      <c r="J448" s="36" t="b">
        <f>AND(TBL_QUAL_RENTROLL_UNITS[[#This Row],[RENTROLL_LOAN_ID_PROP_ADDR]]&lt;&gt;"",TBL_QUAL_RENTROLL_UNITS[[#This Row],[RENTROLL_UNIT]]&lt;&gt;"",TBL_QUAL_RENTROLL_UNITS[[#This Row],[RENTROLL_AMOUNT]]&lt;&gt;"")</f>
        <v>0</v>
      </c>
      <c r="K448" s="36">
        <f>SUM(
IF(AND(TBL_QUAL_RENTROLL_UNITS[[#This Row],[RENTROLL_LOAN_ID_PROP_ADDR]]&lt;&gt;"",NOT(ISNUMBER(MATCH(TBL_QUAL_RENTROLL_UNITS[[#This Row],[RENTROLL_LOAN_ID_PROP_ADDR]],RANGE_LOOKUP_CIPDRF_LOANLIST,0)))),1,0)
)</f>
        <v>0</v>
      </c>
    </row>
    <row r="449" spans="2:11" ht="20.100000000000001" customHeight="1" x14ac:dyDescent="0.25">
      <c r="B449" s="25" t="str">
        <f>IF(TBL_QUAL_RENTROLL_UNITS[[#This Row],[RECORD_STARTED]],IF(TBL_QUAL_RENTROLL_UNITS[[#This Row],[ERROR_COUNT]]&gt;0,-1,IF(TBL_QUAL_RENTROLL_UNITS[[#This Row],[REQ_FIELDS_POPULATED]],1,0)),"")</f>
        <v/>
      </c>
      <c r="C449" s="94">
        <f>ROW()-ROW(TBL_QUAL_RENTROLL_UNITS[[#Headers],[ROW_ID]])</f>
        <v>440</v>
      </c>
      <c r="D449" s="82"/>
      <c r="E449" s="39"/>
      <c r="F449" s="33"/>
      <c r="G449" s="84" t="str">
        <f>IFERROR(INDEX(TBL_CIPDRFRESI_LOANPOOL[QUAL_MRA_RAC],MATCH(TBL_QUAL_RENTROLL_UNITS[[#This Row],[RENTROLL_LOAN_ID_PROP_ADDR]],TBL_CIPDRFRESI_LOANPOOL[LOAN_ID_PROP_ADDR],0)),"")</f>
        <v/>
      </c>
      <c r="H4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9" s="36" t="b">
        <f>CONCATENATE(TBL_QUAL_RENTROLL_UNITS[[#This Row],[RENTROLL_LOAN_ID_PROP_ADDR]],TBL_QUAL_RENTROLL_UNITS[[#This Row],[RENTROLL_UNIT]],TBL_QUAL_RENTROLL_UNITS[[#This Row],[RENTROLL_AMOUNT]])&lt;&gt;""</f>
        <v>0</v>
      </c>
      <c r="J449" s="36" t="b">
        <f>AND(TBL_QUAL_RENTROLL_UNITS[[#This Row],[RENTROLL_LOAN_ID_PROP_ADDR]]&lt;&gt;"",TBL_QUAL_RENTROLL_UNITS[[#This Row],[RENTROLL_UNIT]]&lt;&gt;"",TBL_QUAL_RENTROLL_UNITS[[#This Row],[RENTROLL_AMOUNT]]&lt;&gt;"")</f>
        <v>0</v>
      </c>
      <c r="K449" s="36">
        <f>SUM(
IF(AND(TBL_QUAL_RENTROLL_UNITS[[#This Row],[RENTROLL_LOAN_ID_PROP_ADDR]]&lt;&gt;"",NOT(ISNUMBER(MATCH(TBL_QUAL_RENTROLL_UNITS[[#This Row],[RENTROLL_LOAN_ID_PROP_ADDR]],RANGE_LOOKUP_CIPDRF_LOANLIST,0)))),1,0)
)</f>
        <v>0</v>
      </c>
    </row>
    <row r="450" spans="2:11" ht="20.100000000000001" customHeight="1" x14ac:dyDescent="0.25">
      <c r="B450" s="25" t="str">
        <f>IF(TBL_QUAL_RENTROLL_UNITS[[#This Row],[RECORD_STARTED]],IF(TBL_QUAL_RENTROLL_UNITS[[#This Row],[ERROR_COUNT]]&gt;0,-1,IF(TBL_QUAL_RENTROLL_UNITS[[#This Row],[REQ_FIELDS_POPULATED]],1,0)),"")</f>
        <v/>
      </c>
      <c r="C450" s="94">
        <f>ROW()-ROW(TBL_QUAL_RENTROLL_UNITS[[#Headers],[ROW_ID]])</f>
        <v>441</v>
      </c>
      <c r="D450" s="82"/>
      <c r="E450" s="39"/>
      <c r="F450" s="33"/>
      <c r="G450" s="84" t="str">
        <f>IFERROR(INDEX(TBL_CIPDRFRESI_LOANPOOL[QUAL_MRA_RAC],MATCH(TBL_QUAL_RENTROLL_UNITS[[#This Row],[RENTROLL_LOAN_ID_PROP_ADDR]],TBL_CIPDRFRESI_LOANPOOL[LOAN_ID_PROP_ADDR],0)),"")</f>
        <v/>
      </c>
      <c r="H4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0" s="36" t="b">
        <f>CONCATENATE(TBL_QUAL_RENTROLL_UNITS[[#This Row],[RENTROLL_LOAN_ID_PROP_ADDR]],TBL_QUAL_RENTROLL_UNITS[[#This Row],[RENTROLL_UNIT]],TBL_QUAL_RENTROLL_UNITS[[#This Row],[RENTROLL_AMOUNT]])&lt;&gt;""</f>
        <v>0</v>
      </c>
      <c r="J450" s="36" t="b">
        <f>AND(TBL_QUAL_RENTROLL_UNITS[[#This Row],[RENTROLL_LOAN_ID_PROP_ADDR]]&lt;&gt;"",TBL_QUAL_RENTROLL_UNITS[[#This Row],[RENTROLL_UNIT]]&lt;&gt;"",TBL_QUAL_RENTROLL_UNITS[[#This Row],[RENTROLL_AMOUNT]]&lt;&gt;"")</f>
        <v>0</v>
      </c>
      <c r="K450" s="36">
        <f>SUM(
IF(AND(TBL_QUAL_RENTROLL_UNITS[[#This Row],[RENTROLL_LOAN_ID_PROP_ADDR]]&lt;&gt;"",NOT(ISNUMBER(MATCH(TBL_QUAL_RENTROLL_UNITS[[#This Row],[RENTROLL_LOAN_ID_PROP_ADDR]],RANGE_LOOKUP_CIPDRF_LOANLIST,0)))),1,0)
)</f>
        <v>0</v>
      </c>
    </row>
    <row r="451" spans="2:11" ht="20.100000000000001" customHeight="1" x14ac:dyDescent="0.25">
      <c r="B451" s="25" t="str">
        <f>IF(TBL_QUAL_RENTROLL_UNITS[[#This Row],[RECORD_STARTED]],IF(TBL_QUAL_RENTROLL_UNITS[[#This Row],[ERROR_COUNT]]&gt;0,-1,IF(TBL_QUAL_RENTROLL_UNITS[[#This Row],[REQ_FIELDS_POPULATED]],1,0)),"")</f>
        <v/>
      </c>
      <c r="C451" s="94">
        <f>ROW()-ROW(TBL_QUAL_RENTROLL_UNITS[[#Headers],[ROW_ID]])</f>
        <v>442</v>
      </c>
      <c r="D451" s="82"/>
      <c r="E451" s="39"/>
      <c r="F451" s="33"/>
      <c r="G451" s="84" t="str">
        <f>IFERROR(INDEX(TBL_CIPDRFRESI_LOANPOOL[QUAL_MRA_RAC],MATCH(TBL_QUAL_RENTROLL_UNITS[[#This Row],[RENTROLL_LOAN_ID_PROP_ADDR]],TBL_CIPDRFRESI_LOANPOOL[LOAN_ID_PROP_ADDR],0)),"")</f>
        <v/>
      </c>
      <c r="H4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1" s="36" t="b">
        <f>CONCATENATE(TBL_QUAL_RENTROLL_UNITS[[#This Row],[RENTROLL_LOAN_ID_PROP_ADDR]],TBL_QUAL_RENTROLL_UNITS[[#This Row],[RENTROLL_UNIT]],TBL_QUAL_RENTROLL_UNITS[[#This Row],[RENTROLL_AMOUNT]])&lt;&gt;""</f>
        <v>0</v>
      </c>
      <c r="J451" s="36" t="b">
        <f>AND(TBL_QUAL_RENTROLL_UNITS[[#This Row],[RENTROLL_LOAN_ID_PROP_ADDR]]&lt;&gt;"",TBL_QUAL_RENTROLL_UNITS[[#This Row],[RENTROLL_UNIT]]&lt;&gt;"",TBL_QUAL_RENTROLL_UNITS[[#This Row],[RENTROLL_AMOUNT]]&lt;&gt;"")</f>
        <v>0</v>
      </c>
      <c r="K451" s="36">
        <f>SUM(
IF(AND(TBL_QUAL_RENTROLL_UNITS[[#This Row],[RENTROLL_LOAN_ID_PROP_ADDR]]&lt;&gt;"",NOT(ISNUMBER(MATCH(TBL_QUAL_RENTROLL_UNITS[[#This Row],[RENTROLL_LOAN_ID_PROP_ADDR]],RANGE_LOOKUP_CIPDRF_LOANLIST,0)))),1,0)
)</f>
        <v>0</v>
      </c>
    </row>
    <row r="452" spans="2:11" ht="20.100000000000001" customHeight="1" x14ac:dyDescent="0.25">
      <c r="B452" s="25" t="str">
        <f>IF(TBL_QUAL_RENTROLL_UNITS[[#This Row],[RECORD_STARTED]],IF(TBL_QUAL_RENTROLL_UNITS[[#This Row],[ERROR_COUNT]]&gt;0,-1,IF(TBL_QUAL_RENTROLL_UNITS[[#This Row],[REQ_FIELDS_POPULATED]],1,0)),"")</f>
        <v/>
      </c>
      <c r="C452" s="94">
        <f>ROW()-ROW(TBL_QUAL_RENTROLL_UNITS[[#Headers],[ROW_ID]])</f>
        <v>443</v>
      </c>
      <c r="D452" s="82"/>
      <c r="E452" s="39"/>
      <c r="F452" s="33"/>
      <c r="G452" s="84" t="str">
        <f>IFERROR(INDEX(TBL_CIPDRFRESI_LOANPOOL[QUAL_MRA_RAC],MATCH(TBL_QUAL_RENTROLL_UNITS[[#This Row],[RENTROLL_LOAN_ID_PROP_ADDR]],TBL_CIPDRFRESI_LOANPOOL[LOAN_ID_PROP_ADDR],0)),"")</f>
        <v/>
      </c>
      <c r="H4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2" s="36" t="b">
        <f>CONCATENATE(TBL_QUAL_RENTROLL_UNITS[[#This Row],[RENTROLL_LOAN_ID_PROP_ADDR]],TBL_QUAL_RENTROLL_UNITS[[#This Row],[RENTROLL_UNIT]],TBL_QUAL_RENTROLL_UNITS[[#This Row],[RENTROLL_AMOUNT]])&lt;&gt;""</f>
        <v>0</v>
      </c>
      <c r="J452" s="36" t="b">
        <f>AND(TBL_QUAL_RENTROLL_UNITS[[#This Row],[RENTROLL_LOAN_ID_PROP_ADDR]]&lt;&gt;"",TBL_QUAL_RENTROLL_UNITS[[#This Row],[RENTROLL_UNIT]]&lt;&gt;"",TBL_QUAL_RENTROLL_UNITS[[#This Row],[RENTROLL_AMOUNT]]&lt;&gt;"")</f>
        <v>0</v>
      </c>
      <c r="K452" s="36">
        <f>SUM(
IF(AND(TBL_QUAL_RENTROLL_UNITS[[#This Row],[RENTROLL_LOAN_ID_PROP_ADDR]]&lt;&gt;"",NOT(ISNUMBER(MATCH(TBL_QUAL_RENTROLL_UNITS[[#This Row],[RENTROLL_LOAN_ID_PROP_ADDR]],RANGE_LOOKUP_CIPDRF_LOANLIST,0)))),1,0)
)</f>
        <v>0</v>
      </c>
    </row>
    <row r="453" spans="2:11" ht="20.100000000000001" customHeight="1" x14ac:dyDescent="0.25">
      <c r="B453" s="25" t="str">
        <f>IF(TBL_QUAL_RENTROLL_UNITS[[#This Row],[RECORD_STARTED]],IF(TBL_QUAL_RENTROLL_UNITS[[#This Row],[ERROR_COUNT]]&gt;0,-1,IF(TBL_QUAL_RENTROLL_UNITS[[#This Row],[REQ_FIELDS_POPULATED]],1,0)),"")</f>
        <v/>
      </c>
      <c r="C453" s="94">
        <f>ROW()-ROW(TBL_QUAL_RENTROLL_UNITS[[#Headers],[ROW_ID]])</f>
        <v>444</v>
      </c>
      <c r="D453" s="82"/>
      <c r="E453" s="39"/>
      <c r="F453" s="33"/>
      <c r="G453" s="84" t="str">
        <f>IFERROR(INDEX(TBL_CIPDRFRESI_LOANPOOL[QUAL_MRA_RAC],MATCH(TBL_QUAL_RENTROLL_UNITS[[#This Row],[RENTROLL_LOAN_ID_PROP_ADDR]],TBL_CIPDRFRESI_LOANPOOL[LOAN_ID_PROP_ADDR],0)),"")</f>
        <v/>
      </c>
      <c r="H4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3" s="36" t="b">
        <f>CONCATENATE(TBL_QUAL_RENTROLL_UNITS[[#This Row],[RENTROLL_LOAN_ID_PROP_ADDR]],TBL_QUAL_RENTROLL_UNITS[[#This Row],[RENTROLL_UNIT]],TBL_QUAL_RENTROLL_UNITS[[#This Row],[RENTROLL_AMOUNT]])&lt;&gt;""</f>
        <v>0</v>
      </c>
      <c r="J453" s="36" t="b">
        <f>AND(TBL_QUAL_RENTROLL_UNITS[[#This Row],[RENTROLL_LOAN_ID_PROP_ADDR]]&lt;&gt;"",TBL_QUAL_RENTROLL_UNITS[[#This Row],[RENTROLL_UNIT]]&lt;&gt;"",TBL_QUAL_RENTROLL_UNITS[[#This Row],[RENTROLL_AMOUNT]]&lt;&gt;"")</f>
        <v>0</v>
      </c>
      <c r="K453" s="36">
        <f>SUM(
IF(AND(TBL_QUAL_RENTROLL_UNITS[[#This Row],[RENTROLL_LOAN_ID_PROP_ADDR]]&lt;&gt;"",NOT(ISNUMBER(MATCH(TBL_QUAL_RENTROLL_UNITS[[#This Row],[RENTROLL_LOAN_ID_PROP_ADDR]],RANGE_LOOKUP_CIPDRF_LOANLIST,0)))),1,0)
)</f>
        <v>0</v>
      </c>
    </row>
    <row r="454" spans="2:11" ht="20.100000000000001" customHeight="1" x14ac:dyDescent="0.25">
      <c r="B454" s="25" t="str">
        <f>IF(TBL_QUAL_RENTROLL_UNITS[[#This Row],[RECORD_STARTED]],IF(TBL_QUAL_RENTROLL_UNITS[[#This Row],[ERROR_COUNT]]&gt;0,-1,IF(TBL_QUAL_RENTROLL_UNITS[[#This Row],[REQ_FIELDS_POPULATED]],1,0)),"")</f>
        <v/>
      </c>
      <c r="C454" s="94">
        <f>ROW()-ROW(TBL_QUAL_RENTROLL_UNITS[[#Headers],[ROW_ID]])</f>
        <v>445</v>
      </c>
      <c r="D454" s="82"/>
      <c r="E454" s="39"/>
      <c r="F454" s="33"/>
      <c r="G454" s="84" t="str">
        <f>IFERROR(INDEX(TBL_CIPDRFRESI_LOANPOOL[QUAL_MRA_RAC],MATCH(TBL_QUAL_RENTROLL_UNITS[[#This Row],[RENTROLL_LOAN_ID_PROP_ADDR]],TBL_CIPDRFRESI_LOANPOOL[LOAN_ID_PROP_ADDR],0)),"")</f>
        <v/>
      </c>
      <c r="H4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4" s="36" t="b">
        <f>CONCATENATE(TBL_QUAL_RENTROLL_UNITS[[#This Row],[RENTROLL_LOAN_ID_PROP_ADDR]],TBL_QUAL_RENTROLL_UNITS[[#This Row],[RENTROLL_UNIT]],TBL_QUAL_RENTROLL_UNITS[[#This Row],[RENTROLL_AMOUNT]])&lt;&gt;""</f>
        <v>0</v>
      </c>
      <c r="J454" s="36" t="b">
        <f>AND(TBL_QUAL_RENTROLL_UNITS[[#This Row],[RENTROLL_LOAN_ID_PROP_ADDR]]&lt;&gt;"",TBL_QUAL_RENTROLL_UNITS[[#This Row],[RENTROLL_UNIT]]&lt;&gt;"",TBL_QUAL_RENTROLL_UNITS[[#This Row],[RENTROLL_AMOUNT]]&lt;&gt;"")</f>
        <v>0</v>
      </c>
      <c r="K454" s="36">
        <f>SUM(
IF(AND(TBL_QUAL_RENTROLL_UNITS[[#This Row],[RENTROLL_LOAN_ID_PROP_ADDR]]&lt;&gt;"",NOT(ISNUMBER(MATCH(TBL_QUAL_RENTROLL_UNITS[[#This Row],[RENTROLL_LOAN_ID_PROP_ADDR]],RANGE_LOOKUP_CIPDRF_LOANLIST,0)))),1,0)
)</f>
        <v>0</v>
      </c>
    </row>
    <row r="455" spans="2:11" ht="20.100000000000001" customHeight="1" x14ac:dyDescent="0.25">
      <c r="B455" s="25" t="str">
        <f>IF(TBL_QUAL_RENTROLL_UNITS[[#This Row],[RECORD_STARTED]],IF(TBL_QUAL_RENTROLL_UNITS[[#This Row],[ERROR_COUNT]]&gt;0,-1,IF(TBL_QUAL_RENTROLL_UNITS[[#This Row],[REQ_FIELDS_POPULATED]],1,0)),"")</f>
        <v/>
      </c>
      <c r="C455" s="94">
        <f>ROW()-ROW(TBL_QUAL_RENTROLL_UNITS[[#Headers],[ROW_ID]])</f>
        <v>446</v>
      </c>
      <c r="D455" s="82"/>
      <c r="E455" s="39"/>
      <c r="F455" s="33"/>
      <c r="G455" s="84" t="str">
        <f>IFERROR(INDEX(TBL_CIPDRFRESI_LOANPOOL[QUAL_MRA_RAC],MATCH(TBL_QUAL_RENTROLL_UNITS[[#This Row],[RENTROLL_LOAN_ID_PROP_ADDR]],TBL_CIPDRFRESI_LOANPOOL[LOAN_ID_PROP_ADDR],0)),"")</f>
        <v/>
      </c>
      <c r="H4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5" s="36" t="b">
        <f>CONCATENATE(TBL_QUAL_RENTROLL_UNITS[[#This Row],[RENTROLL_LOAN_ID_PROP_ADDR]],TBL_QUAL_RENTROLL_UNITS[[#This Row],[RENTROLL_UNIT]],TBL_QUAL_RENTROLL_UNITS[[#This Row],[RENTROLL_AMOUNT]])&lt;&gt;""</f>
        <v>0</v>
      </c>
      <c r="J455" s="36" t="b">
        <f>AND(TBL_QUAL_RENTROLL_UNITS[[#This Row],[RENTROLL_LOAN_ID_PROP_ADDR]]&lt;&gt;"",TBL_QUAL_RENTROLL_UNITS[[#This Row],[RENTROLL_UNIT]]&lt;&gt;"",TBL_QUAL_RENTROLL_UNITS[[#This Row],[RENTROLL_AMOUNT]]&lt;&gt;"")</f>
        <v>0</v>
      </c>
      <c r="K455" s="36">
        <f>SUM(
IF(AND(TBL_QUAL_RENTROLL_UNITS[[#This Row],[RENTROLL_LOAN_ID_PROP_ADDR]]&lt;&gt;"",NOT(ISNUMBER(MATCH(TBL_QUAL_RENTROLL_UNITS[[#This Row],[RENTROLL_LOAN_ID_PROP_ADDR]],RANGE_LOOKUP_CIPDRF_LOANLIST,0)))),1,0)
)</f>
        <v>0</v>
      </c>
    </row>
    <row r="456" spans="2:11" ht="20.100000000000001" customHeight="1" x14ac:dyDescent="0.25">
      <c r="B456" s="25" t="str">
        <f>IF(TBL_QUAL_RENTROLL_UNITS[[#This Row],[RECORD_STARTED]],IF(TBL_QUAL_RENTROLL_UNITS[[#This Row],[ERROR_COUNT]]&gt;0,-1,IF(TBL_QUAL_RENTROLL_UNITS[[#This Row],[REQ_FIELDS_POPULATED]],1,0)),"")</f>
        <v/>
      </c>
      <c r="C456" s="94">
        <f>ROW()-ROW(TBL_QUAL_RENTROLL_UNITS[[#Headers],[ROW_ID]])</f>
        <v>447</v>
      </c>
      <c r="D456" s="82"/>
      <c r="E456" s="39"/>
      <c r="F456" s="33"/>
      <c r="G456" s="84" t="str">
        <f>IFERROR(INDEX(TBL_CIPDRFRESI_LOANPOOL[QUAL_MRA_RAC],MATCH(TBL_QUAL_RENTROLL_UNITS[[#This Row],[RENTROLL_LOAN_ID_PROP_ADDR]],TBL_CIPDRFRESI_LOANPOOL[LOAN_ID_PROP_ADDR],0)),"")</f>
        <v/>
      </c>
      <c r="H4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6" s="36" t="b">
        <f>CONCATENATE(TBL_QUAL_RENTROLL_UNITS[[#This Row],[RENTROLL_LOAN_ID_PROP_ADDR]],TBL_QUAL_RENTROLL_UNITS[[#This Row],[RENTROLL_UNIT]],TBL_QUAL_RENTROLL_UNITS[[#This Row],[RENTROLL_AMOUNT]])&lt;&gt;""</f>
        <v>0</v>
      </c>
      <c r="J456" s="36" t="b">
        <f>AND(TBL_QUAL_RENTROLL_UNITS[[#This Row],[RENTROLL_LOAN_ID_PROP_ADDR]]&lt;&gt;"",TBL_QUAL_RENTROLL_UNITS[[#This Row],[RENTROLL_UNIT]]&lt;&gt;"",TBL_QUAL_RENTROLL_UNITS[[#This Row],[RENTROLL_AMOUNT]]&lt;&gt;"")</f>
        <v>0</v>
      </c>
      <c r="K456" s="36">
        <f>SUM(
IF(AND(TBL_QUAL_RENTROLL_UNITS[[#This Row],[RENTROLL_LOAN_ID_PROP_ADDR]]&lt;&gt;"",NOT(ISNUMBER(MATCH(TBL_QUAL_RENTROLL_UNITS[[#This Row],[RENTROLL_LOAN_ID_PROP_ADDR]],RANGE_LOOKUP_CIPDRF_LOANLIST,0)))),1,0)
)</f>
        <v>0</v>
      </c>
    </row>
    <row r="457" spans="2:11" ht="20.100000000000001" customHeight="1" x14ac:dyDescent="0.25">
      <c r="B457" s="25" t="str">
        <f>IF(TBL_QUAL_RENTROLL_UNITS[[#This Row],[RECORD_STARTED]],IF(TBL_QUAL_RENTROLL_UNITS[[#This Row],[ERROR_COUNT]]&gt;0,-1,IF(TBL_QUAL_RENTROLL_UNITS[[#This Row],[REQ_FIELDS_POPULATED]],1,0)),"")</f>
        <v/>
      </c>
      <c r="C457" s="94">
        <f>ROW()-ROW(TBL_QUAL_RENTROLL_UNITS[[#Headers],[ROW_ID]])</f>
        <v>448</v>
      </c>
      <c r="D457" s="82"/>
      <c r="E457" s="39"/>
      <c r="F457" s="33"/>
      <c r="G457" s="84" t="str">
        <f>IFERROR(INDEX(TBL_CIPDRFRESI_LOANPOOL[QUAL_MRA_RAC],MATCH(TBL_QUAL_RENTROLL_UNITS[[#This Row],[RENTROLL_LOAN_ID_PROP_ADDR]],TBL_CIPDRFRESI_LOANPOOL[LOAN_ID_PROP_ADDR],0)),"")</f>
        <v/>
      </c>
      <c r="H4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7" s="36" t="b">
        <f>CONCATENATE(TBL_QUAL_RENTROLL_UNITS[[#This Row],[RENTROLL_LOAN_ID_PROP_ADDR]],TBL_QUAL_RENTROLL_UNITS[[#This Row],[RENTROLL_UNIT]],TBL_QUAL_RENTROLL_UNITS[[#This Row],[RENTROLL_AMOUNT]])&lt;&gt;""</f>
        <v>0</v>
      </c>
      <c r="J457" s="36" t="b">
        <f>AND(TBL_QUAL_RENTROLL_UNITS[[#This Row],[RENTROLL_LOAN_ID_PROP_ADDR]]&lt;&gt;"",TBL_QUAL_RENTROLL_UNITS[[#This Row],[RENTROLL_UNIT]]&lt;&gt;"",TBL_QUAL_RENTROLL_UNITS[[#This Row],[RENTROLL_AMOUNT]]&lt;&gt;"")</f>
        <v>0</v>
      </c>
      <c r="K457" s="36">
        <f>SUM(
IF(AND(TBL_QUAL_RENTROLL_UNITS[[#This Row],[RENTROLL_LOAN_ID_PROP_ADDR]]&lt;&gt;"",NOT(ISNUMBER(MATCH(TBL_QUAL_RENTROLL_UNITS[[#This Row],[RENTROLL_LOAN_ID_PROP_ADDR]],RANGE_LOOKUP_CIPDRF_LOANLIST,0)))),1,0)
)</f>
        <v>0</v>
      </c>
    </row>
    <row r="458" spans="2:11" ht="20.100000000000001" customHeight="1" x14ac:dyDescent="0.25">
      <c r="B458" s="25" t="str">
        <f>IF(TBL_QUAL_RENTROLL_UNITS[[#This Row],[RECORD_STARTED]],IF(TBL_QUAL_RENTROLL_UNITS[[#This Row],[ERROR_COUNT]]&gt;0,-1,IF(TBL_QUAL_RENTROLL_UNITS[[#This Row],[REQ_FIELDS_POPULATED]],1,0)),"")</f>
        <v/>
      </c>
      <c r="C458" s="94">
        <f>ROW()-ROW(TBL_QUAL_RENTROLL_UNITS[[#Headers],[ROW_ID]])</f>
        <v>449</v>
      </c>
      <c r="D458" s="82"/>
      <c r="E458" s="39"/>
      <c r="F458" s="33"/>
      <c r="G458" s="84" t="str">
        <f>IFERROR(INDEX(TBL_CIPDRFRESI_LOANPOOL[QUAL_MRA_RAC],MATCH(TBL_QUAL_RENTROLL_UNITS[[#This Row],[RENTROLL_LOAN_ID_PROP_ADDR]],TBL_CIPDRFRESI_LOANPOOL[LOAN_ID_PROP_ADDR],0)),"")</f>
        <v/>
      </c>
      <c r="H4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8" s="36" t="b">
        <f>CONCATENATE(TBL_QUAL_RENTROLL_UNITS[[#This Row],[RENTROLL_LOAN_ID_PROP_ADDR]],TBL_QUAL_RENTROLL_UNITS[[#This Row],[RENTROLL_UNIT]],TBL_QUAL_RENTROLL_UNITS[[#This Row],[RENTROLL_AMOUNT]])&lt;&gt;""</f>
        <v>0</v>
      </c>
      <c r="J458" s="36" t="b">
        <f>AND(TBL_QUAL_RENTROLL_UNITS[[#This Row],[RENTROLL_LOAN_ID_PROP_ADDR]]&lt;&gt;"",TBL_QUAL_RENTROLL_UNITS[[#This Row],[RENTROLL_UNIT]]&lt;&gt;"",TBL_QUAL_RENTROLL_UNITS[[#This Row],[RENTROLL_AMOUNT]]&lt;&gt;"")</f>
        <v>0</v>
      </c>
      <c r="K458" s="36">
        <f>SUM(
IF(AND(TBL_QUAL_RENTROLL_UNITS[[#This Row],[RENTROLL_LOAN_ID_PROP_ADDR]]&lt;&gt;"",NOT(ISNUMBER(MATCH(TBL_QUAL_RENTROLL_UNITS[[#This Row],[RENTROLL_LOAN_ID_PROP_ADDR]],RANGE_LOOKUP_CIPDRF_LOANLIST,0)))),1,0)
)</f>
        <v>0</v>
      </c>
    </row>
    <row r="459" spans="2:11" ht="20.100000000000001" customHeight="1" x14ac:dyDescent="0.25">
      <c r="B459" s="25" t="str">
        <f>IF(TBL_QUAL_RENTROLL_UNITS[[#This Row],[RECORD_STARTED]],IF(TBL_QUAL_RENTROLL_UNITS[[#This Row],[ERROR_COUNT]]&gt;0,-1,IF(TBL_QUAL_RENTROLL_UNITS[[#This Row],[REQ_FIELDS_POPULATED]],1,0)),"")</f>
        <v/>
      </c>
      <c r="C459" s="94">
        <f>ROW()-ROW(TBL_QUAL_RENTROLL_UNITS[[#Headers],[ROW_ID]])</f>
        <v>450</v>
      </c>
      <c r="D459" s="82"/>
      <c r="E459" s="39"/>
      <c r="F459" s="33"/>
      <c r="G459" s="84" t="str">
        <f>IFERROR(INDEX(TBL_CIPDRFRESI_LOANPOOL[QUAL_MRA_RAC],MATCH(TBL_QUAL_RENTROLL_UNITS[[#This Row],[RENTROLL_LOAN_ID_PROP_ADDR]],TBL_CIPDRFRESI_LOANPOOL[LOAN_ID_PROP_ADDR],0)),"")</f>
        <v/>
      </c>
      <c r="H4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9" s="36" t="b">
        <f>CONCATENATE(TBL_QUAL_RENTROLL_UNITS[[#This Row],[RENTROLL_LOAN_ID_PROP_ADDR]],TBL_QUAL_RENTROLL_UNITS[[#This Row],[RENTROLL_UNIT]],TBL_QUAL_RENTROLL_UNITS[[#This Row],[RENTROLL_AMOUNT]])&lt;&gt;""</f>
        <v>0</v>
      </c>
      <c r="J459" s="36" t="b">
        <f>AND(TBL_QUAL_RENTROLL_UNITS[[#This Row],[RENTROLL_LOAN_ID_PROP_ADDR]]&lt;&gt;"",TBL_QUAL_RENTROLL_UNITS[[#This Row],[RENTROLL_UNIT]]&lt;&gt;"",TBL_QUAL_RENTROLL_UNITS[[#This Row],[RENTROLL_AMOUNT]]&lt;&gt;"")</f>
        <v>0</v>
      </c>
      <c r="K459" s="36">
        <f>SUM(
IF(AND(TBL_QUAL_RENTROLL_UNITS[[#This Row],[RENTROLL_LOAN_ID_PROP_ADDR]]&lt;&gt;"",NOT(ISNUMBER(MATCH(TBL_QUAL_RENTROLL_UNITS[[#This Row],[RENTROLL_LOAN_ID_PROP_ADDR]],RANGE_LOOKUP_CIPDRF_LOANLIST,0)))),1,0)
)</f>
        <v>0</v>
      </c>
    </row>
    <row r="460" spans="2:11" ht="20.100000000000001" customHeight="1" x14ac:dyDescent="0.25">
      <c r="B460" s="25" t="str">
        <f>IF(TBL_QUAL_RENTROLL_UNITS[[#This Row],[RECORD_STARTED]],IF(TBL_QUAL_RENTROLL_UNITS[[#This Row],[ERROR_COUNT]]&gt;0,-1,IF(TBL_QUAL_RENTROLL_UNITS[[#This Row],[REQ_FIELDS_POPULATED]],1,0)),"")</f>
        <v/>
      </c>
      <c r="C460" s="94">
        <f>ROW()-ROW(TBL_QUAL_RENTROLL_UNITS[[#Headers],[ROW_ID]])</f>
        <v>451</v>
      </c>
      <c r="D460" s="82"/>
      <c r="E460" s="39"/>
      <c r="F460" s="33"/>
      <c r="G460" s="84" t="str">
        <f>IFERROR(INDEX(TBL_CIPDRFRESI_LOANPOOL[QUAL_MRA_RAC],MATCH(TBL_QUAL_RENTROLL_UNITS[[#This Row],[RENTROLL_LOAN_ID_PROP_ADDR]],TBL_CIPDRFRESI_LOANPOOL[LOAN_ID_PROP_ADDR],0)),"")</f>
        <v/>
      </c>
      <c r="H4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0" s="36" t="b">
        <f>CONCATENATE(TBL_QUAL_RENTROLL_UNITS[[#This Row],[RENTROLL_LOAN_ID_PROP_ADDR]],TBL_QUAL_RENTROLL_UNITS[[#This Row],[RENTROLL_UNIT]],TBL_QUAL_RENTROLL_UNITS[[#This Row],[RENTROLL_AMOUNT]])&lt;&gt;""</f>
        <v>0</v>
      </c>
      <c r="J460" s="36" t="b">
        <f>AND(TBL_QUAL_RENTROLL_UNITS[[#This Row],[RENTROLL_LOAN_ID_PROP_ADDR]]&lt;&gt;"",TBL_QUAL_RENTROLL_UNITS[[#This Row],[RENTROLL_UNIT]]&lt;&gt;"",TBL_QUAL_RENTROLL_UNITS[[#This Row],[RENTROLL_AMOUNT]]&lt;&gt;"")</f>
        <v>0</v>
      </c>
      <c r="K460" s="36">
        <f>SUM(
IF(AND(TBL_QUAL_RENTROLL_UNITS[[#This Row],[RENTROLL_LOAN_ID_PROP_ADDR]]&lt;&gt;"",NOT(ISNUMBER(MATCH(TBL_QUAL_RENTROLL_UNITS[[#This Row],[RENTROLL_LOAN_ID_PROP_ADDR]],RANGE_LOOKUP_CIPDRF_LOANLIST,0)))),1,0)
)</f>
        <v>0</v>
      </c>
    </row>
    <row r="461" spans="2:11" ht="20.100000000000001" customHeight="1" x14ac:dyDescent="0.25">
      <c r="B461" s="25" t="str">
        <f>IF(TBL_QUAL_RENTROLL_UNITS[[#This Row],[RECORD_STARTED]],IF(TBL_QUAL_RENTROLL_UNITS[[#This Row],[ERROR_COUNT]]&gt;0,-1,IF(TBL_QUAL_RENTROLL_UNITS[[#This Row],[REQ_FIELDS_POPULATED]],1,0)),"")</f>
        <v/>
      </c>
      <c r="C461" s="94">
        <f>ROW()-ROW(TBL_QUAL_RENTROLL_UNITS[[#Headers],[ROW_ID]])</f>
        <v>452</v>
      </c>
      <c r="D461" s="82"/>
      <c r="E461" s="39"/>
      <c r="F461" s="33"/>
      <c r="G461" s="84" t="str">
        <f>IFERROR(INDEX(TBL_CIPDRFRESI_LOANPOOL[QUAL_MRA_RAC],MATCH(TBL_QUAL_RENTROLL_UNITS[[#This Row],[RENTROLL_LOAN_ID_PROP_ADDR]],TBL_CIPDRFRESI_LOANPOOL[LOAN_ID_PROP_ADDR],0)),"")</f>
        <v/>
      </c>
      <c r="H4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1" s="36" t="b">
        <f>CONCATENATE(TBL_QUAL_RENTROLL_UNITS[[#This Row],[RENTROLL_LOAN_ID_PROP_ADDR]],TBL_QUAL_RENTROLL_UNITS[[#This Row],[RENTROLL_UNIT]],TBL_QUAL_RENTROLL_UNITS[[#This Row],[RENTROLL_AMOUNT]])&lt;&gt;""</f>
        <v>0</v>
      </c>
      <c r="J461" s="36" t="b">
        <f>AND(TBL_QUAL_RENTROLL_UNITS[[#This Row],[RENTROLL_LOAN_ID_PROP_ADDR]]&lt;&gt;"",TBL_QUAL_RENTROLL_UNITS[[#This Row],[RENTROLL_UNIT]]&lt;&gt;"",TBL_QUAL_RENTROLL_UNITS[[#This Row],[RENTROLL_AMOUNT]]&lt;&gt;"")</f>
        <v>0</v>
      </c>
      <c r="K461" s="36">
        <f>SUM(
IF(AND(TBL_QUAL_RENTROLL_UNITS[[#This Row],[RENTROLL_LOAN_ID_PROP_ADDR]]&lt;&gt;"",NOT(ISNUMBER(MATCH(TBL_QUAL_RENTROLL_UNITS[[#This Row],[RENTROLL_LOAN_ID_PROP_ADDR]],RANGE_LOOKUP_CIPDRF_LOANLIST,0)))),1,0)
)</f>
        <v>0</v>
      </c>
    </row>
    <row r="462" spans="2:11" ht="20.100000000000001" customHeight="1" x14ac:dyDescent="0.25">
      <c r="B462" s="25" t="str">
        <f>IF(TBL_QUAL_RENTROLL_UNITS[[#This Row],[RECORD_STARTED]],IF(TBL_QUAL_RENTROLL_UNITS[[#This Row],[ERROR_COUNT]]&gt;0,-1,IF(TBL_QUAL_RENTROLL_UNITS[[#This Row],[REQ_FIELDS_POPULATED]],1,0)),"")</f>
        <v/>
      </c>
      <c r="C462" s="94">
        <f>ROW()-ROW(TBL_QUAL_RENTROLL_UNITS[[#Headers],[ROW_ID]])</f>
        <v>453</v>
      </c>
      <c r="D462" s="82"/>
      <c r="E462" s="39"/>
      <c r="F462" s="33"/>
      <c r="G462" s="84" t="str">
        <f>IFERROR(INDEX(TBL_CIPDRFRESI_LOANPOOL[QUAL_MRA_RAC],MATCH(TBL_QUAL_RENTROLL_UNITS[[#This Row],[RENTROLL_LOAN_ID_PROP_ADDR]],TBL_CIPDRFRESI_LOANPOOL[LOAN_ID_PROP_ADDR],0)),"")</f>
        <v/>
      </c>
      <c r="H4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2" s="36" t="b">
        <f>CONCATENATE(TBL_QUAL_RENTROLL_UNITS[[#This Row],[RENTROLL_LOAN_ID_PROP_ADDR]],TBL_QUAL_RENTROLL_UNITS[[#This Row],[RENTROLL_UNIT]],TBL_QUAL_RENTROLL_UNITS[[#This Row],[RENTROLL_AMOUNT]])&lt;&gt;""</f>
        <v>0</v>
      </c>
      <c r="J462" s="36" t="b">
        <f>AND(TBL_QUAL_RENTROLL_UNITS[[#This Row],[RENTROLL_LOAN_ID_PROP_ADDR]]&lt;&gt;"",TBL_QUAL_RENTROLL_UNITS[[#This Row],[RENTROLL_UNIT]]&lt;&gt;"",TBL_QUAL_RENTROLL_UNITS[[#This Row],[RENTROLL_AMOUNT]]&lt;&gt;"")</f>
        <v>0</v>
      </c>
      <c r="K462" s="36">
        <f>SUM(
IF(AND(TBL_QUAL_RENTROLL_UNITS[[#This Row],[RENTROLL_LOAN_ID_PROP_ADDR]]&lt;&gt;"",NOT(ISNUMBER(MATCH(TBL_QUAL_RENTROLL_UNITS[[#This Row],[RENTROLL_LOAN_ID_PROP_ADDR]],RANGE_LOOKUP_CIPDRF_LOANLIST,0)))),1,0)
)</f>
        <v>0</v>
      </c>
    </row>
    <row r="463" spans="2:11" ht="20.100000000000001" customHeight="1" x14ac:dyDescent="0.25">
      <c r="B463" s="25" t="str">
        <f>IF(TBL_QUAL_RENTROLL_UNITS[[#This Row],[RECORD_STARTED]],IF(TBL_QUAL_RENTROLL_UNITS[[#This Row],[ERROR_COUNT]]&gt;0,-1,IF(TBL_QUAL_RENTROLL_UNITS[[#This Row],[REQ_FIELDS_POPULATED]],1,0)),"")</f>
        <v/>
      </c>
      <c r="C463" s="94">
        <f>ROW()-ROW(TBL_QUAL_RENTROLL_UNITS[[#Headers],[ROW_ID]])</f>
        <v>454</v>
      </c>
      <c r="D463" s="82"/>
      <c r="E463" s="39"/>
      <c r="F463" s="33"/>
      <c r="G463" s="84" t="str">
        <f>IFERROR(INDEX(TBL_CIPDRFRESI_LOANPOOL[QUAL_MRA_RAC],MATCH(TBL_QUAL_RENTROLL_UNITS[[#This Row],[RENTROLL_LOAN_ID_PROP_ADDR]],TBL_CIPDRFRESI_LOANPOOL[LOAN_ID_PROP_ADDR],0)),"")</f>
        <v/>
      </c>
      <c r="H4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3" s="36" t="b">
        <f>CONCATENATE(TBL_QUAL_RENTROLL_UNITS[[#This Row],[RENTROLL_LOAN_ID_PROP_ADDR]],TBL_QUAL_RENTROLL_UNITS[[#This Row],[RENTROLL_UNIT]],TBL_QUAL_RENTROLL_UNITS[[#This Row],[RENTROLL_AMOUNT]])&lt;&gt;""</f>
        <v>0</v>
      </c>
      <c r="J463" s="36" t="b">
        <f>AND(TBL_QUAL_RENTROLL_UNITS[[#This Row],[RENTROLL_LOAN_ID_PROP_ADDR]]&lt;&gt;"",TBL_QUAL_RENTROLL_UNITS[[#This Row],[RENTROLL_UNIT]]&lt;&gt;"",TBL_QUAL_RENTROLL_UNITS[[#This Row],[RENTROLL_AMOUNT]]&lt;&gt;"")</f>
        <v>0</v>
      </c>
      <c r="K463" s="36">
        <f>SUM(
IF(AND(TBL_QUAL_RENTROLL_UNITS[[#This Row],[RENTROLL_LOAN_ID_PROP_ADDR]]&lt;&gt;"",NOT(ISNUMBER(MATCH(TBL_QUAL_RENTROLL_UNITS[[#This Row],[RENTROLL_LOAN_ID_PROP_ADDR]],RANGE_LOOKUP_CIPDRF_LOANLIST,0)))),1,0)
)</f>
        <v>0</v>
      </c>
    </row>
    <row r="464" spans="2:11" ht="20.100000000000001" customHeight="1" x14ac:dyDescent="0.25">
      <c r="B464" s="25" t="str">
        <f>IF(TBL_QUAL_RENTROLL_UNITS[[#This Row],[RECORD_STARTED]],IF(TBL_QUAL_RENTROLL_UNITS[[#This Row],[ERROR_COUNT]]&gt;0,-1,IF(TBL_QUAL_RENTROLL_UNITS[[#This Row],[REQ_FIELDS_POPULATED]],1,0)),"")</f>
        <v/>
      </c>
      <c r="C464" s="94">
        <f>ROW()-ROW(TBL_QUAL_RENTROLL_UNITS[[#Headers],[ROW_ID]])</f>
        <v>455</v>
      </c>
      <c r="D464" s="82"/>
      <c r="E464" s="39"/>
      <c r="F464" s="33"/>
      <c r="G464" s="84" t="str">
        <f>IFERROR(INDEX(TBL_CIPDRFRESI_LOANPOOL[QUAL_MRA_RAC],MATCH(TBL_QUAL_RENTROLL_UNITS[[#This Row],[RENTROLL_LOAN_ID_PROP_ADDR]],TBL_CIPDRFRESI_LOANPOOL[LOAN_ID_PROP_ADDR],0)),"")</f>
        <v/>
      </c>
      <c r="H4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4" s="36" t="b">
        <f>CONCATENATE(TBL_QUAL_RENTROLL_UNITS[[#This Row],[RENTROLL_LOAN_ID_PROP_ADDR]],TBL_QUAL_RENTROLL_UNITS[[#This Row],[RENTROLL_UNIT]],TBL_QUAL_RENTROLL_UNITS[[#This Row],[RENTROLL_AMOUNT]])&lt;&gt;""</f>
        <v>0</v>
      </c>
      <c r="J464" s="36" t="b">
        <f>AND(TBL_QUAL_RENTROLL_UNITS[[#This Row],[RENTROLL_LOAN_ID_PROP_ADDR]]&lt;&gt;"",TBL_QUAL_RENTROLL_UNITS[[#This Row],[RENTROLL_UNIT]]&lt;&gt;"",TBL_QUAL_RENTROLL_UNITS[[#This Row],[RENTROLL_AMOUNT]]&lt;&gt;"")</f>
        <v>0</v>
      </c>
      <c r="K464" s="36">
        <f>SUM(
IF(AND(TBL_QUAL_RENTROLL_UNITS[[#This Row],[RENTROLL_LOAN_ID_PROP_ADDR]]&lt;&gt;"",NOT(ISNUMBER(MATCH(TBL_QUAL_RENTROLL_UNITS[[#This Row],[RENTROLL_LOAN_ID_PROP_ADDR]],RANGE_LOOKUP_CIPDRF_LOANLIST,0)))),1,0)
)</f>
        <v>0</v>
      </c>
    </row>
    <row r="465" spans="2:11" ht="20.100000000000001" customHeight="1" x14ac:dyDescent="0.25">
      <c r="B465" s="25" t="str">
        <f>IF(TBL_QUAL_RENTROLL_UNITS[[#This Row],[RECORD_STARTED]],IF(TBL_QUAL_RENTROLL_UNITS[[#This Row],[ERROR_COUNT]]&gt;0,-1,IF(TBL_QUAL_RENTROLL_UNITS[[#This Row],[REQ_FIELDS_POPULATED]],1,0)),"")</f>
        <v/>
      </c>
      <c r="C465" s="94">
        <f>ROW()-ROW(TBL_QUAL_RENTROLL_UNITS[[#Headers],[ROW_ID]])</f>
        <v>456</v>
      </c>
      <c r="D465" s="82"/>
      <c r="E465" s="39"/>
      <c r="F465" s="33"/>
      <c r="G465" s="84" t="str">
        <f>IFERROR(INDEX(TBL_CIPDRFRESI_LOANPOOL[QUAL_MRA_RAC],MATCH(TBL_QUAL_RENTROLL_UNITS[[#This Row],[RENTROLL_LOAN_ID_PROP_ADDR]],TBL_CIPDRFRESI_LOANPOOL[LOAN_ID_PROP_ADDR],0)),"")</f>
        <v/>
      </c>
      <c r="H4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5" s="36" t="b">
        <f>CONCATENATE(TBL_QUAL_RENTROLL_UNITS[[#This Row],[RENTROLL_LOAN_ID_PROP_ADDR]],TBL_QUAL_RENTROLL_UNITS[[#This Row],[RENTROLL_UNIT]],TBL_QUAL_RENTROLL_UNITS[[#This Row],[RENTROLL_AMOUNT]])&lt;&gt;""</f>
        <v>0</v>
      </c>
      <c r="J465" s="36" t="b">
        <f>AND(TBL_QUAL_RENTROLL_UNITS[[#This Row],[RENTROLL_LOAN_ID_PROP_ADDR]]&lt;&gt;"",TBL_QUAL_RENTROLL_UNITS[[#This Row],[RENTROLL_UNIT]]&lt;&gt;"",TBL_QUAL_RENTROLL_UNITS[[#This Row],[RENTROLL_AMOUNT]]&lt;&gt;"")</f>
        <v>0</v>
      </c>
      <c r="K465" s="36">
        <f>SUM(
IF(AND(TBL_QUAL_RENTROLL_UNITS[[#This Row],[RENTROLL_LOAN_ID_PROP_ADDR]]&lt;&gt;"",NOT(ISNUMBER(MATCH(TBL_QUAL_RENTROLL_UNITS[[#This Row],[RENTROLL_LOAN_ID_PROP_ADDR]],RANGE_LOOKUP_CIPDRF_LOANLIST,0)))),1,0)
)</f>
        <v>0</v>
      </c>
    </row>
    <row r="466" spans="2:11" ht="20.100000000000001" customHeight="1" x14ac:dyDescent="0.25">
      <c r="B466" s="25" t="str">
        <f>IF(TBL_QUAL_RENTROLL_UNITS[[#This Row],[RECORD_STARTED]],IF(TBL_QUAL_RENTROLL_UNITS[[#This Row],[ERROR_COUNT]]&gt;0,-1,IF(TBL_QUAL_RENTROLL_UNITS[[#This Row],[REQ_FIELDS_POPULATED]],1,0)),"")</f>
        <v/>
      </c>
      <c r="C466" s="94">
        <f>ROW()-ROW(TBL_QUAL_RENTROLL_UNITS[[#Headers],[ROW_ID]])</f>
        <v>457</v>
      </c>
      <c r="D466" s="82"/>
      <c r="E466" s="39"/>
      <c r="F466" s="33"/>
      <c r="G466" s="84" t="str">
        <f>IFERROR(INDEX(TBL_CIPDRFRESI_LOANPOOL[QUAL_MRA_RAC],MATCH(TBL_QUAL_RENTROLL_UNITS[[#This Row],[RENTROLL_LOAN_ID_PROP_ADDR]],TBL_CIPDRFRESI_LOANPOOL[LOAN_ID_PROP_ADDR],0)),"")</f>
        <v/>
      </c>
      <c r="H4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6" s="36" t="b">
        <f>CONCATENATE(TBL_QUAL_RENTROLL_UNITS[[#This Row],[RENTROLL_LOAN_ID_PROP_ADDR]],TBL_QUAL_RENTROLL_UNITS[[#This Row],[RENTROLL_UNIT]],TBL_QUAL_RENTROLL_UNITS[[#This Row],[RENTROLL_AMOUNT]])&lt;&gt;""</f>
        <v>0</v>
      </c>
      <c r="J466" s="36" t="b">
        <f>AND(TBL_QUAL_RENTROLL_UNITS[[#This Row],[RENTROLL_LOAN_ID_PROP_ADDR]]&lt;&gt;"",TBL_QUAL_RENTROLL_UNITS[[#This Row],[RENTROLL_UNIT]]&lt;&gt;"",TBL_QUAL_RENTROLL_UNITS[[#This Row],[RENTROLL_AMOUNT]]&lt;&gt;"")</f>
        <v>0</v>
      </c>
      <c r="K466" s="36">
        <f>SUM(
IF(AND(TBL_QUAL_RENTROLL_UNITS[[#This Row],[RENTROLL_LOAN_ID_PROP_ADDR]]&lt;&gt;"",NOT(ISNUMBER(MATCH(TBL_QUAL_RENTROLL_UNITS[[#This Row],[RENTROLL_LOAN_ID_PROP_ADDR]],RANGE_LOOKUP_CIPDRF_LOANLIST,0)))),1,0)
)</f>
        <v>0</v>
      </c>
    </row>
    <row r="467" spans="2:11" ht="20.100000000000001" customHeight="1" x14ac:dyDescent="0.25">
      <c r="B467" s="25" t="str">
        <f>IF(TBL_QUAL_RENTROLL_UNITS[[#This Row],[RECORD_STARTED]],IF(TBL_QUAL_RENTROLL_UNITS[[#This Row],[ERROR_COUNT]]&gt;0,-1,IF(TBL_QUAL_RENTROLL_UNITS[[#This Row],[REQ_FIELDS_POPULATED]],1,0)),"")</f>
        <v/>
      </c>
      <c r="C467" s="94">
        <f>ROW()-ROW(TBL_QUAL_RENTROLL_UNITS[[#Headers],[ROW_ID]])</f>
        <v>458</v>
      </c>
      <c r="D467" s="82"/>
      <c r="E467" s="39"/>
      <c r="F467" s="33"/>
      <c r="G467" s="84" t="str">
        <f>IFERROR(INDEX(TBL_CIPDRFRESI_LOANPOOL[QUAL_MRA_RAC],MATCH(TBL_QUAL_RENTROLL_UNITS[[#This Row],[RENTROLL_LOAN_ID_PROP_ADDR]],TBL_CIPDRFRESI_LOANPOOL[LOAN_ID_PROP_ADDR],0)),"")</f>
        <v/>
      </c>
      <c r="H4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7" s="36" t="b">
        <f>CONCATENATE(TBL_QUAL_RENTROLL_UNITS[[#This Row],[RENTROLL_LOAN_ID_PROP_ADDR]],TBL_QUAL_RENTROLL_UNITS[[#This Row],[RENTROLL_UNIT]],TBL_QUAL_RENTROLL_UNITS[[#This Row],[RENTROLL_AMOUNT]])&lt;&gt;""</f>
        <v>0</v>
      </c>
      <c r="J467" s="36" t="b">
        <f>AND(TBL_QUAL_RENTROLL_UNITS[[#This Row],[RENTROLL_LOAN_ID_PROP_ADDR]]&lt;&gt;"",TBL_QUAL_RENTROLL_UNITS[[#This Row],[RENTROLL_UNIT]]&lt;&gt;"",TBL_QUAL_RENTROLL_UNITS[[#This Row],[RENTROLL_AMOUNT]]&lt;&gt;"")</f>
        <v>0</v>
      </c>
      <c r="K467" s="36">
        <f>SUM(
IF(AND(TBL_QUAL_RENTROLL_UNITS[[#This Row],[RENTROLL_LOAN_ID_PROP_ADDR]]&lt;&gt;"",NOT(ISNUMBER(MATCH(TBL_QUAL_RENTROLL_UNITS[[#This Row],[RENTROLL_LOAN_ID_PROP_ADDR]],RANGE_LOOKUP_CIPDRF_LOANLIST,0)))),1,0)
)</f>
        <v>0</v>
      </c>
    </row>
    <row r="468" spans="2:11" ht="20.100000000000001" customHeight="1" x14ac:dyDescent="0.25">
      <c r="B468" s="25" t="str">
        <f>IF(TBL_QUAL_RENTROLL_UNITS[[#This Row],[RECORD_STARTED]],IF(TBL_QUAL_RENTROLL_UNITS[[#This Row],[ERROR_COUNT]]&gt;0,-1,IF(TBL_QUAL_RENTROLL_UNITS[[#This Row],[REQ_FIELDS_POPULATED]],1,0)),"")</f>
        <v/>
      </c>
      <c r="C468" s="94">
        <f>ROW()-ROW(TBL_QUAL_RENTROLL_UNITS[[#Headers],[ROW_ID]])</f>
        <v>459</v>
      </c>
      <c r="D468" s="82"/>
      <c r="E468" s="39"/>
      <c r="F468" s="33"/>
      <c r="G468" s="84" t="str">
        <f>IFERROR(INDEX(TBL_CIPDRFRESI_LOANPOOL[QUAL_MRA_RAC],MATCH(TBL_QUAL_RENTROLL_UNITS[[#This Row],[RENTROLL_LOAN_ID_PROP_ADDR]],TBL_CIPDRFRESI_LOANPOOL[LOAN_ID_PROP_ADDR],0)),"")</f>
        <v/>
      </c>
      <c r="H4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8" s="36" t="b">
        <f>CONCATENATE(TBL_QUAL_RENTROLL_UNITS[[#This Row],[RENTROLL_LOAN_ID_PROP_ADDR]],TBL_QUAL_RENTROLL_UNITS[[#This Row],[RENTROLL_UNIT]],TBL_QUAL_RENTROLL_UNITS[[#This Row],[RENTROLL_AMOUNT]])&lt;&gt;""</f>
        <v>0</v>
      </c>
      <c r="J468" s="36" t="b">
        <f>AND(TBL_QUAL_RENTROLL_UNITS[[#This Row],[RENTROLL_LOAN_ID_PROP_ADDR]]&lt;&gt;"",TBL_QUAL_RENTROLL_UNITS[[#This Row],[RENTROLL_UNIT]]&lt;&gt;"",TBL_QUAL_RENTROLL_UNITS[[#This Row],[RENTROLL_AMOUNT]]&lt;&gt;"")</f>
        <v>0</v>
      </c>
      <c r="K468" s="36">
        <f>SUM(
IF(AND(TBL_QUAL_RENTROLL_UNITS[[#This Row],[RENTROLL_LOAN_ID_PROP_ADDR]]&lt;&gt;"",NOT(ISNUMBER(MATCH(TBL_QUAL_RENTROLL_UNITS[[#This Row],[RENTROLL_LOAN_ID_PROP_ADDR]],RANGE_LOOKUP_CIPDRF_LOANLIST,0)))),1,0)
)</f>
        <v>0</v>
      </c>
    </row>
    <row r="469" spans="2:11" ht="20.100000000000001" customHeight="1" x14ac:dyDescent="0.25">
      <c r="B469" s="25" t="str">
        <f>IF(TBL_QUAL_RENTROLL_UNITS[[#This Row],[RECORD_STARTED]],IF(TBL_QUAL_RENTROLL_UNITS[[#This Row],[ERROR_COUNT]]&gt;0,-1,IF(TBL_QUAL_RENTROLL_UNITS[[#This Row],[REQ_FIELDS_POPULATED]],1,0)),"")</f>
        <v/>
      </c>
      <c r="C469" s="94">
        <f>ROW()-ROW(TBL_QUAL_RENTROLL_UNITS[[#Headers],[ROW_ID]])</f>
        <v>460</v>
      </c>
      <c r="D469" s="82"/>
      <c r="E469" s="39"/>
      <c r="F469" s="33"/>
      <c r="G469" s="84" t="str">
        <f>IFERROR(INDEX(TBL_CIPDRFRESI_LOANPOOL[QUAL_MRA_RAC],MATCH(TBL_QUAL_RENTROLL_UNITS[[#This Row],[RENTROLL_LOAN_ID_PROP_ADDR]],TBL_CIPDRFRESI_LOANPOOL[LOAN_ID_PROP_ADDR],0)),"")</f>
        <v/>
      </c>
      <c r="H4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9" s="36" t="b">
        <f>CONCATENATE(TBL_QUAL_RENTROLL_UNITS[[#This Row],[RENTROLL_LOAN_ID_PROP_ADDR]],TBL_QUAL_RENTROLL_UNITS[[#This Row],[RENTROLL_UNIT]],TBL_QUAL_RENTROLL_UNITS[[#This Row],[RENTROLL_AMOUNT]])&lt;&gt;""</f>
        <v>0</v>
      </c>
      <c r="J469" s="36" t="b">
        <f>AND(TBL_QUAL_RENTROLL_UNITS[[#This Row],[RENTROLL_LOAN_ID_PROP_ADDR]]&lt;&gt;"",TBL_QUAL_RENTROLL_UNITS[[#This Row],[RENTROLL_UNIT]]&lt;&gt;"",TBL_QUAL_RENTROLL_UNITS[[#This Row],[RENTROLL_AMOUNT]]&lt;&gt;"")</f>
        <v>0</v>
      </c>
      <c r="K469" s="36">
        <f>SUM(
IF(AND(TBL_QUAL_RENTROLL_UNITS[[#This Row],[RENTROLL_LOAN_ID_PROP_ADDR]]&lt;&gt;"",NOT(ISNUMBER(MATCH(TBL_QUAL_RENTROLL_UNITS[[#This Row],[RENTROLL_LOAN_ID_PROP_ADDR]],RANGE_LOOKUP_CIPDRF_LOANLIST,0)))),1,0)
)</f>
        <v>0</v>
      </c>
    </row>
    <row r="470" spans="2:11" ht="20.100000000000001" customHeight="1" x14ac:dyDescent="0.25">
      <c r="B470" s="25" t="str">
        <f>IF(TBL_QUAL_RENTROLL_UNITS[[#This Row],[RECORD_STARTED]],IF(TBL_QUAL_RENTROLL_UNITS[[#This Row],[ERROR_COUNT]]&gt;0,-1,IF(TBL_QUAL_RENTROLL_UNITS[[#This Row],[REQ_FIELDS_POPULATED]],1,0)),"")</f>
        <v/>
      </c>
      <c r="C470" s="94">
        <f>ROW()-ROW(TBL_QUAL_RENTROLL_UNITS[[#Headers],[ROW_ID]])</f>
        <v>461</v>
      </c>
      <c r="D470" s="82"/>
      <c r="E470" s="39"/>
      <c r="F470" s="33"/>
      <c r="G470" s="84" t="str">
        <f>IFERROR(INDEX(TBL_CIPDRFRESI_LOANPOOL[QUAL_MRA_RAC],MATCH(TBL_QUAL_RENTROLL_UNITS[[#This Row],[RENTROLL_LOAN_ID_PROP_ADDR]],TBL_CIPDRFRESI_LOANPOOL[LOAN_ID_PROP_ADDR],0)),"")</f>
        <v/>
      </c>
      <c r="H4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0" s="36" t="b">
        <f>CONCATENATE(TBL_QUAL_RENTROLL_UNITS[[#This Row],[RENTROLL_LOAN_ID_PROP_ADDR]],TBL_QUAL_RENTROLL_UNITS[[#This Row],[RENTROLL_UNIT]],TBL_QUAL_RENTROLL_UNITS[[#This Row],[RENTROLL_AMOUNT]])&lt;&gt;""</f>
        <v>0</v>
      </c>
      <c r="J470" s="36" t="b">
        <f>AND(TBL_QUAL_RENTROLL_UNITS[[#This Row],[RENTROLL_LOAN_ID_PROP_ADDR]]&lt;&gt;"",TBL_QUAL_RENTROLL_UNITS[[#This Row],[RENTROLL_UNIT]]&lt;&gt;"",TBL_QUAL_RENTROLL_UNITS[[#This Row],[RENTROLL_AMOUNT]]&lt;&gt;"")</f>
        <v>0</v>
      </c>
      <c r="K470" s="36">
        <f>SUM(
IF(AND(TBL_QUAL_RENTROLL_UNITS[[#This Row],[RENTROLL_LOAN_ID_PROP_ADDR]]&lt;&gt;"",NOT(ISNUMBER(MATCH(TBL_QUAL_RENTROLL_UNITS[[#This Row],[RENTROLL_LOAN_ID_PROP_ADDR]],RANGE_LOOKUP_CIPDRF_LOANLIST,0)))),1,0)
)</f>
        <v>0</v>
      </c>
    </row>
    <row r="471" spans="2:11" ht="20.100000000000001" customHeight="1" x14ac:dyDescent="0.25">
      <c r="B471" s="25" t="str">
        <f>IF(TBL_QUAL_RENTROLL_UNITS[[#This Row],[RECORD_STARTED]],IF(TBL_QUAL_RENTROLL_UNITS[[#This Row],[ERROR_COUNT]]&gt;0,-1,IF(TBL_QUAL_RENTROLL_UNITS[[#This Row],[REQ_FIELDS_POPULATED]],1,0)),"")</f>
        <v/>
      </c>
      <c r="C471" s="94">
        <f>ROW()-ROW(TBL_QUAL_RENTROLL_UNITS[[#Headers],[ROW_ID]])</f>
        <v>462</v>
      </c>
      <c r="D471" s="82"/>
      <c r="E471" s="39"/>
      <c r="F471" s="33"/>
      <c r="G471" s="84" t="str">
        <f>IFERROR(INDEX(TBL_CIPDRFRESI_LOANPOOL[QUAL_MRA_RAC],MATCH(TBL_QUAL_RENTROLL_UNITS[[#This Row],[RENTROLL_LOAN_ID_PROP_ADDR]],TBL_CIPDRFRESI_LOANPOOL[LOAN_ID_PROP_ADDR],0)),"")</f>
        <v/>
      </c>
      <c r="H4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1" s="36" t="b">
        <f>CONCATENATE(TBL_QUAL_RENTROLL_UNITS[[#This Row],[RENTROLL_LOAN_ID_PROP_ADDR]],TBL_QUAL_RENTROLL_UNITS[[#This Row],[RENTROLL_UNIT]],TBL_QUAL_RENTROLL_UNITS[[#This Row],[RENTROLL_AMOUNT]])&lt;&gt;""</f>
        <v>0</v>
      </c>
      <c r="J471" s="36" t="b">
        <f>AND(TBL_QUAL_RENTROLL_UNITS[[#This Row],[RENTROLL_LOAN_ID_PROP_ADDR]]&lt;&gt;"",TBL_QUAL_RENTROLL_UNITS[[#This Row],[RENTROLL_UNIT]]&lt;&gt;"",TBL_QUAL_RENTROLL_UNITS[[#This Row],[RENTROLL_AMOUNT]]&lt;&gt;"")</f>
        <v>0</v>
      </c>
      <c r="K471" s="36">
        <f>SUM(
IF(AND(TBL_QUAL_RENTROLL_UNITS[[#This Row],[RENTROLL_LOAN_ID_PROP_ADDR]]&lt;&gt;"",NOT(ISNUMBER(MATCH(TBL_QUAL_RENTROLL_UNITS[[#This Row],[RENTROLL_LOAN_ID_PROP_ADDR]],RANGE_LOOKUP_CIPDRF_LOANLIST,0)))),1,0)
)</f>
        <v>0</v>
      </c>
    </row>
    <row r="472" spans="2:11" ht="20.100000000000001" customHeight="1" x14ac:dyDescent="0.25">
      <c r="B472" s="25" t="str">
        <f>IF(TBL_QUAL_RENTROLL_UNITS[[#This Row],[RECORD_STARTED]],IF(TBL_QUAL_RENTROLL_UNITS[[#This Row],[ERROR_COUNT]]&gt;0,-1,IF(TBL_QUAL_RENTROLL_UNITS[[#This Row],[REQ_FIELDS_POPULATED]],1,0)),"")</f>
        <v/>
      </c>
      <c r="C472" s="94">
        <f>ROW()-ROW(TBL_QUAL_RENTROLL_UNITS[[#Headers],[ROW_ID]])</f>
        <v>463</v>
      </c>
      <c r="D472" s="82"/>
      <c r="E472" s="39"/>
      <c r="F472" s="33"/>
      <c r="G472" s="84" t="str">
        <f>IFERROR(INDEX(TBL_CIPDRFRESI_LOANPOOL[QUAL_MRA_RAC],MATCH(TBL_QUAL_RENTROLL_UNITS[[#This Row],[RENTROLL_LOAN_ID_PROP_ADDR]],TBL_CIPDRFRESI_LOANPOOL[LOAN_ID_PROP_ADDR],0)),"")</f>
        <v/>
      </c>
      <c r="H4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2" s="36" t="b">
        <f>CONCATENATE(TBL_QUAL_RENTROLL_UNITS[[#This Row],[RENTROLL_LOAN_ID_PROP_ADDR]],TBL_QUAL_RENTROLL_UNITS[[#This Row],[RENTROLL_UNIT]],TBL_QUAL_RENTROLL_UNITS[[#This Row],[RENTROLL_AMOUNT]])&lt;&gt;""</f>
        <v>0</v>
      </c>
      <c r="J472" s="36" t="b">
        <f>AND(TBL_QUAL_RENTROLL_UNITS[[#This Row],[RENTROLL_LOAN_ID_PROP_ADDR]]&lt;&gt;"",TBL_QUAL_RENTROLL_UNITS[[#This Row],[RENTROLL_UNIT]]&lt;&gt;"",TBL_QUAL_RENTROLL_UNITS[[#This Row],[RENTROLL_AMOUNT]]&lt;&gt;"")</f>
        <v>0</v>
      </c>
      <c r="K472" s="36">
        <f>SUM(
IF(AND(TBL_QUAL_RENTROLL_UNITS[[#This Row],[RENTROLL_LOAN_ID_PROP_ADDR]]&lt;&gt;"",NOT(ISNUMBER(MATCH(TBL_QUAL_RENTROLL_UNITS[[#This Row],[RENTROLL_LOAN_ID_PROP_ADDR]],RANGE_LOOKUP_CIPDRF_LOANLIST,0)))),1,0)
)</f>
        <v>0</v>
      </c>
    </row>
    <row r="473" spans="2:11" ht="20.100000000000001" customHeight="1" x14ac:dyDescent="0.25">
      <c r="B473" s="25" t="str">
        <f>IF(TBL_QUAL_RENTROLL_UNITS[[#This Row],[RECORD_STARTED]],IF(TBL_QUAL_RENTROLL_UNITS[[#This Row],[ERROR_COUNT]]&gt;0,-1,IF(TBL_QUAL_RENTROLL_UNITS[[#This Row],[REQ_FIELDS_POPULATED]],1,0)),"")</f>
        <v/>
      </c>
      <c r="C473" s="94">
        <f>ROW()-ROW(TBL_QUAL_RENTROLL_UNITS[[#Headers],[ROW_ID]])</f>
        <v>464</v>
      </c>
      <c r="D473" s="82"/>
      <c r="E473" s="39"/>
      <c r="F473" s="33"/>
      <c r="G473" s="84" t="str">
        <f>IFERROR(INDEX(TBL_CIPDRFRESI_LOANPOOL[QUAL_MRA_RAC],MATCH(TBL_QUAL_RENTROLL_UNITS[[#This Row],[RENTROLL_LOAN_ID_PROP_ADDR]],TBL_CIPDRFRESI_LOANPOOL[LOAN_ID_PROP_ADDR],0)),"")</f>
        <v/>
      </c>
      <c r="H4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3" s="36" t="b">
        <f>CONCATENATE(TBL_QUAL_RENTROLL_UNITS[[#This Row],[RENTROLL_LOAN_ID_PROP_ADDR]],TBL_QUAL_RENTROLL_UNITS[[#This Row],[RENTROLL_UNIT]],TBL_QUAL_RENTROLL_UNITS[[#This Row],[RENTROLL_AMOUNT]])&lt;&gt;""</f>
        <v>0</v>
      </c>
      <c r="J473" s="36" t="b">
        <f>AND(TBL_QUAL_RENTROLL_UNITS[[#This Row],[RENTROLL_LOAN_ID_PROP_ADDR]]&lt;&gt;"",TBL_QUAL_RENTROLL_UNITS[[#This Row],[RENTROLL_UNIT]]&lt;&gt;"",TBL_QUAL_RENTROLL_UNITS[[#This Row],[RENTROLL_AMOUNT]]&lt;&gt;"")</f>
        <v>0</v>
      </c>
      <c r="K473" s="36">
        <f>SUM(
IF(AND(TBL_QUAL_RENTROLL_UNITS[[#This Row],[RENTROLL_LOAN_ID_PROP_ADDR]]&lt;&gt;"",NOT(ISNUMBER(MATCH(TBL_QUAL_RENTROLL_UNITS[[#This Row],[RENTROLL_LOAN_ID_PROP_ADDR]],RANGE_LOOKUP_CIPDRF_LOANLIST,0)))),1,0)
)</f>
        <v>0</v>
      </c>
    </row>
    <row r="474" spans="2:11" ht="20.100000000000001" customHeight="1" x14ac:dyDescent="0.25">
      <c r="B474" s="25" t="str">
        <f>IF(TBL_QUAL_RENTROLL_UNITS[[#This Row],[RECORD_STARTED]],IF(TBL_QUAL_RENTROLL_UNITS[[#This Row],[ERROR_COUNT]]&gt;0,-1,IF(TBL_QUAL_RENTROLL_UNITS[[#This Row],[REQ_FIELDS_POPULATED]],1,0)),"")</f>
        <v/>
      </c>
      <c r="C474" s="94">
        <f>ROW()-ROW(TBL_QUAL_RENTROLL_UNITS[[#Headers],[ROW_ID]])</f>
        <v>465</v>
      </c>
      <c r="D474" s="82"/>
      <c r="E474" s="39"/>
      <c r="F474" s="33"/>
      <c r="G474" s="84" t="str">
        <f>IFERROR(INDEX(TBL_CIPDRFRESI_LOANPOOL[QUAL_MRA_RAC],MATCH(TBL_QUAL_RENTROLL_UNITS[[#This Row],[RENTROLL_LOAN_ID_PROP_ADDR]],TBL_CIPDRFRESI_LOANPOOL[LOAN_ID_PROP_ADDR],0)),"")</f>
        <v/>
      </c>
      <c r="H4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4" s="36" t="b">
        <f>CONCATENATE(TBL_QUAL_RENTROLL_UNITS[[#This Row],[RENTROLL_LOAN_ID_PROP_ADDR]],TBL_QUAL_RENTROLL_UNITS[[#This Row],[RENTROLL_UNIT]],TBL_QUAL_RENTROLL_UNITS[[#This Row],[RENTROLL_AMOUNT]])&lt;&gt;""</f>
        <v>0</v>
      </c>
      <c r="J474" s="36" t="b">
        <f>AND(TBL_QUAL_RENTROLL_UNITS[[#This Row],[RENTROLL_LOAN_ID_PROP_ADDR]]&lt;&gt;"",TBL_QUAL_RENTROLL_UNITS[[#This Row],[RENTROLL_UNIT]]&lt;&gt;"",TBL_QUAL_RENTROLL_UNITS[[#This Row],[RENTROLL_AMOUNT]]&lt;&gt;"")</f>
        <v>0</v>
      </c>
      <c r="K474" s="36">
        <f>SUM(
IF(AND(TBL_QUAL_RENTROLL_UNITS[[#This Row],[RENTROLL_LOAN_ID_PROP_ADDR]]&lt;&gt;"",NOT(ISNUMBER(MATCH(TBL_QUAL_RENTROLL_UNITS[[#This Row],[RENTROLL_LOAN_ID_PROP_ADDR]],RANGE_LOOKUP_CIPDRF_LOANLIST,0)))),1,0)
)</f>
        <v>0</v>
      </c>
    </row>
    <row r="475" spans="2:11" ht="20.100000000000001" customHeight="1" x14ac:dyDescent="0.25">
      <c r="B475" s="25" t="str">
        <f>IF(TBL_QUAL_RENTROLL_UNITS[[#This Row],[RECORD_STARTED]],IF(TBL_QUAL_RENTROLL_UNITS[[#This Row],[ERROR_COUNT]]&gt;0,-1,IF(TBL_QUAL_RENTROLL_UNITS[[#This Row],[REQ_FIELDS_POPULATED]],1,0)),"")</f>
        <v/>
      </c>
      <c r="C475" s="94">
        <f>ROW()-ROW(TBL_QUAL_RENTROLL_UNITS[[#Headers],[ROW_ID]])</f>
        <v>466</v>
      </c>
      <c r="D475" s="82"/>
      <c r="E475" s="39"/>
      <c r="F475" s="33"/>
      <c r="G475" s="84" t="str">
        <f>IFERROR(INDEX(TBL_CIPDRFRESI_LOANPOOL[QUAL_MRA_RAC],MATCH(TBL_QUAL_RENTROLL_UNITS[[#This Row],[RENTROLL_LOAN_ID_PROP_ADDR]],TBL_CIPDRFRESI_LOANPOOL[LOAN_ID_PROP_ADDR],0)),"")</f>
        <v/>
      </c>
      <c r="H4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5" s="36" t="b">
        <f>CONCATENATE(TBL_QUAL_RENTROLL_UNITS[[#This Row],[RENTROLL_LOAN_ID_PROP_ADDR]],TBL_QUAL_RENTROLL_UNITS[[#This Row],[RENTROLL_UNIT]],TBL_QUAL_RENTROLL_UNITS[[#This Row],[RENTROLL_AMOUNT]])&lt;&gt;""</f>
        <v>0</v>
      </c>
      <c r="J475" s="36" t="b">
        <f>AND(TBL_QUAL_RENTROLL_UNITS[[#This Row],[RENTROLL_LOAN_ID_PROP_ADDR]]&lt;&gt;"",TBL_QUAL_RENTROLL_UNITS[[#This Row],[RENTROLL_UNIT]]&lt;&gt;"",TBL_QUAL_RENTROLL_UNITS[[#This Row],[RENTROLL_AMOUNT]]&lt;&gt;"")</f>
        <v>0</v>
      </c>
      <c r="K475" s="36">
        <f>SUM(
IF(AND(TBL_QUAL_RENTROLL_UNITS[[#This Row],[RENTROLL_LOAN_ID_PROP_ADDR]]&lt;&gt;"",NOT(ISNUMBER(MATCH(TBL_QUAL_RENTROLL_UNITS[[#This Row],[RENTROLL_LOAN_ID_PROP_ADDR]],RANGE_LOOKUP_CIPDRF_LOANLIST,0)))),1,0)
)</f>
        <v>0</v>
      </c>
    </row>
    <row r="476" spans="2:11" ht="20.100000000000001" customHeight="1" x14ac:dyDescent="0.25">
      <c r="B476" s="25" t="str">
        <f>IF(TBL_QUAL_RENTROLL_UNITS[[#This Row],[RECORD_STARTED]],IF(TBL_QUAL_RENTROLL_UNITS[[#This Row],[ERROR_COUNT]]&gt;0,-1,IF(TBL_QUAL_RENTROLL_UNITS[[#This Row],[REQ_FIELDS_POPULATED]],1,0)),"")</f>
        <v/>
      </c>
      <c r="C476" s="94">
        <f>ROW()-ROW(TBL_QUAL_RENTROLL_UNITS[[#Headers],[ROW_ID]])</f>
        <v>467</v>
      </c>
      <c r="D476" s="82"/>
      <c r="E476" s="39"/>
      <c r="F476" s="33"/>
      <c r="G476" s="84" t="str">
        <f>IFERROR(INDEX(TBL_CIPDRFRESI_LOANPOOL[QUAL_MRA_RAC],MATCH(TBL_QUAL_RENTROLL_UNITS[[#This Row],[RENTROLL_LOAN_ID_PROP_ADDR]],TBL_CIPDRFRESI_LOANPOOL[LOAN_ID_PROP_ADDR],0)),"")</f>
        <v/>
      </c>
      <c r="H4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6" s="36" t="b">
        <f>CONCATENATE(TBL_QUAL_RENTROLL_UNITS[[#This Row],[RENTROLL_LOAN_ID_PROP_ADDR]],TBL_QUAL_RENTROLL_UNITS[[#This Row],[RENTROLL_UNIT]],TBL_QUAL_RENTROLL_UNITS[[#This Row],[RENTROLL_AMOUNT]])&lt;&gt;""</f>
        <v>0</v>
      </c>
      <c r="J476" s="36" t="b">
        <f>AND(TBL_QUAL_RENTROLL_UNITS[[#This Row],[RENTROLL_LOAN_ID_PROP_ADDR]]&lt;&gt;"",TBL_QUAL_RENTROLL_UNITS[[#This Row],[RENTROLL_UNIT]]&lt;&gt;"",TBL_QUAL_RENTROLL_UNITS[[#This Row],[RENTROLL_AMOUNT]]&lt;&gt;"")</f>
        <v>0</v>
      </c>
      <c r="K476" s="36">
        <f>SUM(
IF(AND(TBL_QUAL_RENTROLL_UNITS[[#This Row],[RENTROLL_LOAN_ID_PROP_ADDR]]&lt;&gt;"",NOT(ISNUMBER(MATCH(TBL_QUAL_RENTROLL_UNITS[[#This Row],[RENTROLL_LOAN_ID_PROP_ADDR]],RANGE_LOOKUP_CIPDRF_LOANLIST,0)))),1,0)
)</f>
        <v>0</v>
      </c>
    </row>
    <row r="477" spans="2:11" ht="20.100000000000001" customHeight="1" x14ac:dyDescent="0.25">
      <c r="B477" s="25" t="str">
        <f>IF(TBL_QUAL_RENTROLL_UNITS[[#This Row],[RECORD_STARTED]],IF(TBL_QUAL_RENTROLL_UNITS[[#This Row],[ERROR_COUNT]]&gt;0,-1,IF(TBL_QUAL_RENTROLL_UNITS[[#This Row],[REQ_FIELDS_POPULATED]],1,0)),"")</f>
        <v/>
      </c>
      <c r="C477" s="94">
        <f>ROW()-ROW(TBL_QUAL_RENTROLL_UNITS[[#Headers],[ROW_ID]])</f>
        <v>468</v>
      </c>
      <c r="D477" s="82"/>
      <c r="E477" s="39"/>
      <c r="F477" s="33"/>
      <c r="G477" s="84" t="str">
        <f>IFERROR(INDEX(TBL_CIPDRFRESI_LOANPOOL[QUAL_MRA_RAC],MATCH(TBL_QUAL_RENTROLL_UNITS[[#This Row],[RENTROLL_LOAN_ID_PROP_ADDR]],TBL_CIPDRFRESI_LOANPOOL[LOAN_ID_PROP_ADDR],0)),"")</f>
        <v/>
      </c>
      <c r="H4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7" s="36" t="b">
        <f>CONCATENATE(TBL_QUAL_RENTROLL_UNITS[[#This Row],[RENTROLL_LOAN_ID_PROP_ADDR]],TBL_QUAL_RENTROLL_UNITS[[#This Row],[RENTROLL_UNIT]],TBL_QUAL_RENTROLL_UNITS[[#This Row],[RENTROLL_AMOUNT]])&lt;&gt;""</f>
        <v>0</v>
      </c>
      <c r="J477" s="36" t="b">
        <f>AND(TBL_QUAL_RENTROLL_UNITS[[#This Row],[RENTROLL_LOAN_ID_PROP_ADDR]]&lt;&gt;"",TBL_QUAL_RENTROLL_UNITS[[#This Row],[RENTROLL_UNIT]]&lt;&gt;"",TBL_QUAL_RENTROLL_UNITS[[#This Row],[RENTROLL_AMOUNT]]&lt;&gt;"")</f>
        <v>0</v>
      </c>
      <c r="K477" s="36">
        <f>SUM(
IF(AND(TBL_QUAL_RENTROLL_UNITS[[#This Row],[RENTROLL_LOAN_ID_PROP_ADDR]]&lt;&gt;"",NOT(ISNUMBER(MATCH(TBL_QUAL_RENTROLL_UNITS[[#This Row],[RENTROLL_LOAN_ID_PROP_ADDR]],RANGE_LOOKUP_CIPDRF_LOANLIST,0)))),1,0)
)</f>
        <v>0</v>
      </c>
    </row>
    <row r="478" spans="2:11" ht="20.100000000000001" customHeight="1" x14ac:dyDescent="0.25">
      <c r="B478" s="25" t="str">
        <f>IF(TBL_QUAL_RENTROLL_UNITS[[#This Row],[RECORD_STARTED]],IF(TBL_QUAL_RENTROLL_UNITS[[#This Row],[ERROR_COUNT]]&gt;0,-1,IF(TBL_QUAL_RENTROLL_UNITS[[#This Row],[REQ_FIELDS_POPULATED]],1,0)),"")</f>
        <v/>
      </c>
      <c r="C478" s="94">
        <f>ROW()-ROW(TBL_QUAL_RENTROLL_UNITS[[#Headers],[ROW_ID]])</f>
        <v>469</v>
      </c>
      <c r="D478" s="82"/>
      <c r="E478" s="39"/>
      <c r="F478" s="33"/>
      <c r="G478" s="84" t="str">
        <f>IFERROR(INDEX(TBL_CIPDRFRESI_LOANPOOL[QUAL_MRA_RAC],MATCH(TBL_QUAL_RENTROLL_UNITS[[#This Row],[RENTROLL_LOAN_ID_PROP_ADDR]],TBL_CIPDRFRESI_LOANPOOL[LOAN_ID_PROP_ADDR],0)),"")</f>
        <v/>
      </c>
      <c r="H4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8" s="36" t="b">
        <f>CONCATENATE(TBL_QUAL_RENTROLL_UNITS[[#This Row],[RENTROLL_LOAN_ID_PROP_ADDR]],TBL_QUAL_RENTROLL_UNITS[[#This Row],[RENTROLL_UNIT]],TBL_QUAL_RENTROLL_UNITS[[#This Row],[RENTROLL_AMOUNT]])&lt;&gt;""</f>
        <v>0</v>
      </c>
      <c r="J478" s="36" t="b">
        <f>AND(TBL_QUAL_RENTROLL_UNITS[[#This Row],[RENTROLL_LOAN_ID_PROP_ADDR]]&lt;&gt;"",TBL_QUAL_RENTROLL_UNITS[[#This Row],[RENTROLL_UNIT]]&lt;&gt;"",TBL_QUAL_RENTROLL_UNITS[[#This Row],[RENTROLL_AMOUNT]]&lt;&gt;"")</f>
        <v>0</v>
      </c>
      <c r="K478" s="36">
        <f>SUM(
IF(AND(TBL_QUAL_RENTROLL_UNITS[[#This Row],[RENTROLL_LOAN_ID_PROP_ADDR]]&lt;&gt;"",NOT(ISNUMBER(MATCH(TBL_QUAL_RENTROLL_UNITS[[#This Row],[RENTROLL_LOAN_ID_PROP_ADDR]],RANGE_LOOKUP_CIPDRF_LOANLIST,0)))),1,0)
)</f>
        <v>0</v>
      </c>
    </row>
    <row r="479" spans="2:11" ht="20.100000000000001" customHeight="1" x14ac:dyDescent="0.25">
      <c r="B479" s="25" t="str">
        <f>IF(TBL_QUAL_RENTROLL_UNITS[[#This Row],[RECORD_STARTED]],IF(TBL_QUAL_RENTROLL_UNITS[[#This Row],[ERROR_COUNT]]&gt;0,-1,IF(TBL_QUAL_RENTROLL_UNITS[[#This Row],[REQ_FIELDS_POPULATED]],1,0)),"")</f>
        <v/>
      </c>
      <c r="C479" s="94">
        <f>ROW()-ROW(TBL_QUAL_RENTROLL_UNITS[[#Headers],[ROW_ID]])</f>
        <v>470</v>
      </c>
      <c r="D479" s="82"/>
      <c r="E479" s="39"/>
      <c r="F479" s="33"/>
      <c r="G479" s="84" t="str">
        <f>IFERROR(INDEX(TBL_CIPDRFRESI_LOANPOOL[QUAL_MRA_RAC],MATCH(TBL_QUAL_RENTROLL_UNITS[[#This Row],[RENTROLL_LOAN_ID_PROP_ADDR]],TBL_CIPDRFRESI_LOANPOOL[LOAN_ID_PROP_ADDR],0)),"")</f>
        <v/>
      </c>
      <c r="H4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9" s="36" t="b">
        <f>CONCATENATE(TBL_QUAL_RENTROLL_UNITS[[#This Row],[RENTROLL_LOAN_ID_PROP_ADDR]],TBL_QUAL_RENTROLL_UNITS[[#This Row],[RENTROLL_UNIT]],TBL_QUAL_RENTROLL_UNITS[[#This Row],[RENTROLL_AMOUNT]])&lt;&gt;""</f>
        <v>0</v>
      </c>
      <c r="J479" s="36" t="b">
        <f>AND(TBL_QUAL_RENTROLL_UNITS[[#This Row],[RENTROLL_LOAN_ID_PROP_ADDR]]&lt;&gt;"",TBL_QUAL_RENTROLL_UNITS[[#This Row],[RENTROLL_UNIT]]&lt;&gt;"",TBL_QUAL_RENTROLL_UNITS[[#This Row],[RENTROLL_AMOUNT]]&lt;&gt;"")</f>
        <v>0</v>
      </c>
      <c r="K479" s="36">
        <f>SUM(
IF(AND(TBL_QUAL_RENTROLL_UNITS[[#This Row],[RENTROLL_LOAN_ID_PROP_ADDR]]&lt;&gt;"",NOT(ISNUMBER(MATCH(TBL_QUAL_RENTROLL_UNITS[[#This Row],[RENTROLL_LOAN_ID_PROP_ADDR]],RANGE_LOOKUP_CIPDRF_LOANLIST,0)))),1,0)
)</f>
        <v>0</v>
      </c>
    </row>
    <row r="480" spans="2:11" ht="20.100000000000001" customHeight="1" x14ac:dyDescent="0.25">
      <c r="B480" s="25" t="str">
        <f>IF(TBL_QUAL_RENTROLL_UNITS[[#This Row],[RECORD_STARTED]],IF(TBL_QUAL_RENTROLL_UNITS[[#This Row],[ERROR_COUNT]]&gt;0,-1,IF(TBL_QUAL_RENTROLL_UNITS[[#This Row],[REQ_FIELDS_POPULATED]],1,0)),"")</f>
        <v/>
      </c>
      <c r="C480" s="94">
        <f>ROW()-ROW(TBL_QUAL_RENTROLL_UNITS[[#Headers],[ROW_ID]])</f>
        <v>471</v>
      </c>
      <c r="D480" s="82"/>
      <c r="E480" s="39"/>
      <c r="F480" s="33"/>
      <c r="G480" s="84" t="str">
        <f>IFERROR(INDEX(TBL_CIPDRFRESI_LOANPOOL[QUAL_MRA_RAC],MATCH(TBL_QUAL_RENTROLL_UNITS[[#This Row],[RENTROLL_LOAN_ID_PROP_ADDR]],TBL_CIPDRFRESI_LOANPOOL[LOAN_ID_PROP_ADDR],0)),"")</f>
        <v/>
      </c>
      <c r="H4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0" s="36" t="b">
        <f>CONCATENATE(TBL_QUAL_RENTROLL_UNITS[[#This Row],[RENTROLL_LOAN_ID_PROP_ADDR]],TBL_QUAL_RENTROLL_UNITS[[#This Row],[RENTROLL_UNIT]],TBL_QUAL_RENTROLL_UNITS[[#This Row],[RENTROLL_AMOUNT]])&lt;&gt;""</f>
        <v>0</v>
      </c>
      <c r="J480" s="36" t="b">
        <f>AND(TBL_QUAL_RENTROLL_UNITS[[#This Row],[RENTROLL_LOAN_ID_PROP_ADDR]]&lt;&gt;"",TBL_QUAL_RENTROLL_UNITS[[#This Row],[RENTROLL_UNIT]]&lt;&gt;"",TBL_QUAL_RENTROLL_UNITS[[#This Row],[RENTROLL_AMOUNT]]&lt;&gt;"")</f>
        <v>0</v>
      </c>
      <c r="K480" s="36">
        <f>SUM(
IF(AND(TBL_QUAL_RENTROLL_UNITS[[#This Row],[RENTROLL_LOAN_ID_PROP_ADDR]]&lt;&gt;"",NOT(ISNUMBER(MATCH(TBL_QUAL_RENTROLL_UNITS[[#This Row],[RENTROLL_LOAN_ID_PROP_ADDR]],RANGE_LOOKUP_CIPDRF_LOANLIST,0)))),1,0)
)</f>
        <v>0</v>
      </c>
    </row>
    <row r="481" spans="2:11" ht="20.100000000000001" customHeight="1" x14ac:dyDescent="0.25">
      <c r="B481" s="25" t="str">
        <f>IF(TBL_QUAL_RENTROLL_UNITS[[#This Row],[RECORD_STARTED]],IF(TBL_QUAL_RENTROLL_UNITS[[#This Row],[ERROR_COUNT]]&gt;0,-1,IF(TBL_QUAL_RENTROLL_UNITS[[#This Row],[REQ_FIELDS_POPULATED]],1,0)),"")</f>
        <v/>
      </c>
      <c r="C481" s="94">
        <f>ROW()-ROW(TBL_QUAL_RENTROLL_UNITS[[#Headers],[ROW_ID]])</f>
        <v>472</v>
      </c>
      <c r="D481" s="82"/>
      <c r="E481" s="39"/>
      <c r="F481" s="33"/>
      <c r="G481" s="84" t="str">
        <f>IFERROR(INDEX(TBL_CIPDRFRESI_LOANPOOL[QUAL_MRA_RAC],MATCH(TBL_QUAL_RENTROLL_UNITS[[#This Row],[RENTROLL_LOAN_ID_PROP_ADDR]],TBL_CIPDRFRESI_LOANPOOL[LOAN_ID_PROP_ADDR],0)),"")</f>
        <v/>
      </c>
      <c r="H4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1" s="36" t="b">
        <f>CONCATENATE(TBL_QUAL_RENTROLL_UNITS[[#This Row],[RENTROLL_LOAN_ID_PROP_ADDR]],TBL_QUAL_RENTROLL_UNITS[[#This Row],[RENTROLL_UNIT]],TBL_QUAL_RENTROLL_UNITS[[#This Row],[RENTROLL_AMOUNT]])&lt;&gt;""</f>
        <v>0</v>
      </c>
      <c r="J481" s="36" t="b">
        <f>AND(TBL_QUAL_RENTROLL_UNITS[[#This Row],[RENTROLL_LOAN_ID_PROP_ADDR]]&lt;&gt;"",TBL_QUAL_RENTROLL_UNITS[[#This Row],[RENTROLL_UNIT]]&lt;&gt;"",TBL_QUAL_RENTROLL_UNITS[[#This Row],[RENTROLL_AMOUNT]]&lt;&gt;"")</f>
        <v>0</v>
      </c>
      <c r="K481" s="36">
        <f>SUM(
IF(AND(TBL_QUAL_RENTROLL_UNITS[[#This Row],[RENTROLL_LOAN_ID_PROP_ADDR]]&lt;&gt;"",NOT(ISNUMBER(MATCH(TBL_QUAL_RENTROLL_UNITS[[#This Row],[RENTROLL_LOAN_ID_PROP_ADDR]],RANGE_LOOKUP_CIPDRF_LOANLIST,0)))),1,0)
)</f>
        <v>0</v>
      </c>
    </row>
    <row r="482" spans="2:11" ht="20.100000000000001" customHeight="1" x14ac:dyDescent="0.25">
      <c r="B482" s="25" t="str">
        <f>IF(TBL_QUAL_RENTROLL_UNITS[[#This Row],[RECORD_STARTED]],IF(TBL_QUAL_RENTROLL_UNITS[[#This Row],[ERROR_COUNT]]&gt;0,-1,IF(TBL_QUAL_RENTROLL_UNITS[[#This Row],[REQ_FIELDS_POPULATED]],1,0)),"")</f>
        <v/>
      </c>
      <c r="C482" s="94">
        <f>ROW()-ROW(TBL_QUAL_RENTROLL_UNITS[[#Headers],[ROW_ID]])</f>
        <v>473</v>
      </c>
      <c r="D482" s="82"/>
      <c r="E482" s="39"/>
      <c r="F482" s="33"/>
      <c r="G482" s="84" t="str">
        <f>IFERROR(INDEX(TBL_CIPDRFRESI_LOANPOOL[QUAL_MRA_RAC],MATCH(TBL_QUAL_RENTROLL_UNITS[[#This Row],[RENTROLL_LOAN_ID_PROP_ADDR]],TBL_CIPDRFRESI_LOANPOOL[LOAN_ID_PROP_ADDR],0)),"")</f>
        <v/>
      </c>
      <c r="H4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2" s="36" t="b">
        <f>CONCATENATE(TBL_QUAL_RENTROLL_UNITS[[#This Row],[RENTROLL_LOAN_ID_PROP_ADDR]],TBL_QUAL_RENTROLL_UNITS[[#This Row],[RENTROLL_UNIT]],TBL_QUAL_RENTROLL_UNITS[[#This Row],[RENTROLL_AMOUNT]])&lt;&gt;""</f>
        <v>0</v>
      </c>
      <c r="J482" s="36" t="b">
        <f>AND(TBL_QUAL_RENTROLL_UNITS[[#This Row],[RENTROLL_LOAN_ID_PROP_ADDR]]&lt;&gt;"",TBL_QUAL_RENTROLL_UNITS[[#This Row],[RENTROLL_UNIT]]&lt;&gt;"",TBL_QUAL_RENTROLL_UNITS[[#This Row],[RENTROLL_AMOUNT]]&lt;&gt;"")</f>
        <v>0</v>
      </c>
      <c r="K482" s="36">
        <f>SUM(
IF(AND(TBL_QUAL_RENTROLL_UNITS[[#This Row],[RENTROLL_LOAN_ID_PROP_ADDR]]&lt;&gt;"",NOT(ISNUMBER(MATCH(TBL_QUAL_RENTROLL_UNITS[[#This Row],[RENTROLL_LOAN_ID_PROP_ADDR]],RANGE_LOOKUP_CIPDRF_LOANLIST,0)))),1,0)
)</f>
        <v>0</v>
      </c>
    </row>
    <row r="483" spans="2:11" ht="20.100000000000001" customHeight="1" x14ac:dyDescent="0.25">
      <c r="B483" s="25" t="str">
        <f>IF(TBL_QUAL_RENTROLL_UNITS[[#This Row],[RECORD_STARTED]],IF(TBL_QUAL_RENTROLL_UNITS[[#This Row],[ERROR_COUNT]]&gt;0,-1,IF(TBL_QUAL_RENTROLL_UNITS[[#This Row],[REQ_FIELDS_POPULATED]],1,0)),"")</f>
        <v/>
      </c>
      <c r="C483" s="94">
        <f>ROW()-ROW(TBL_QUAL_RENTROLL_UNITS[[#Headers],[ROW_ID]])</f>
        <v>474</v>
      </c>
      <c r="D483" s="82"/>
      <c r="E483" s="39"/>
      <c r="F483" s="33"/>
      <c r="G483" s="84" t="str">
        <f>IFERROR(INDEX(TBL_CIPDRFRESI_LOANPOOL[QUAL_MRA_RAC],MATCH(TBL_QUAL_RENTROLL_UNITS[[#This Row],[RENTROLL_LOAN_ID_PROP_ADDR]],TBL_CIPDRFRESI_LOANPOOL[LOAN_ID_PROP_ADDR],0)),"")</f>
        <v/>
      </c>
      <c r="H4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3" s="36" t="b">
        <f>CONCATENATE(TBL_QUAL_RENTROLL_UNITS[[#This Row],[RENTROLL_LOAN_ID_PROP_ADDR]],TBL_QUAL_RENTROLL_UNITS[[#This Row],[RENTROLL_UNIT]],TBL_QUAL_RENTROLL_UNITS[[#This Row],[RENTROLL_AMOUNT]])&lt;&gt;""</f>
        <v>0</v>
      </c>
      <c r="J483" s="36" t="b">
        <f>AND(TBL_QUAL_RENTROLL_UNITS[[#This Row],[RENTROLL_LOAN_ID_PROP_ADDR]]&lt;&gt;"",TBL_QUAL_RENTROLL_UNITS[[#This Row],[RENTROLL_UNIT]]&lt;&gt;"",TBL_QUAL_RENTROLL_UNITS[[#This Row],[RENTROLL_AMOUNT]]&lt;&gt;"")</f>
        <v>0</v>
      </c>
      <c r="K483" s="36">
        <f>SUM(
IF(AND(TBL_QUAL_RENTROLL_UNITS[[#This Row],[RENTROLL_LOAN_ID_PROP_ADDR]]&lt;&gt;"",NOT(ISNUMBER(MATCH(TBL_QUAL_RENTROLL_UNITS[[#This Row],[RENTROLL_LOAN_ID_PROP_ADDR]],RANGE_LOOKUP_CIPDRF_LOANLIST,0)))),1,0)
)</f>
        <v>0</v>
      </c>
    </row>
    <row r="484" spans="2:11" ht="20.100000000000001" customHeight="1" x14ac:dyDescent="0.25">
      <c r="B484" s="25" t="str">
        <f>IF(TBL_QUAL_RENTROLL_UNITS[[#This Row],[RECORD_STARTED]],IF(TBL_QUAL_RENTROLL_UNITS[[#This Row],[ERROR_COUNT]]&gt;0,-1,IF(TBL_QUAL_RENTROLL_UNITS[[#This Row],[REQ_FIELDS_POPULATED]],1,0)),"")</f>
        <v/>
      </c>
      <c r="C484" s="94">
        <f>ROW()-ROW(TBL_QUAL_RENTROLL_UNITS[[#Headers],[ROW_ID]])</f>
        <v>475</v>
      </c>
      <c r="D484" s="82"/>
      <c r="E484" s="39"/>
      <c r="F484" s="33"/>
      <c r="G484" s="84" t="str">
        <f>IFERROR(INDEX(TBL_CIPDRFRESI_LOANPOOL[QUAL_MRA_RAC],MATCH(TBL_QUAL_RENTROLL_UNITS[[#This Row],[RENTROLL_LOAN_ID_PROP_ADDR]],TBL_CIPDRFRESI_LOANPOOL[LOAN_ID_PROP_ADDR],0)),"")</f>
        <v/>
      </c>
      <c r="H4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4" s="36" t="b">
        <f>CONCATENATE(TBL_QUAL_RENTROLL_UNITS[[#This Row],[RENTROLL_LOAN_ID_PROP_ADDR]],TBL_QUAL_RENTROLL_UNITS[[#This Row],[RENTROLL_UNIT]],TBL_QUAL_RENTROLL_UNITS[[#This Row],[RENTROLL_AMOUNT]])&lt;&gt;""</f>
        <v>0</v>
      </c>
      <c r="J484" s="36" t="b">
        <f>AND(TBL_QUAL_RENTROLL_UNITS[[#This Row],[RENTROLL_LOAN_ID_PROP_ADDR]]&lt;&gt;"",TBL_QUAL_RENTROLL_UNITS[[#This Row],[RENTROLL_UNIT]]&lt;&gt;"",TBL_QUAL_RENTROLL_UNITS[[#This Row],[RENTROLL_AMOUNT]]&lt;&gt;"")</f>
        <v>0</v>
      </c>
      <c r="K484" s="36">
        <f>SUM(
IF(AND(TBL_QUAL_RENTROLL_UNITS[[#This Row],[RENTROLL_LOAN_ID_PROP_ADDR]]&lt;&gt;"",NOT(ISNUMBER(MATCH(TBL_QUAL_RENTROLL_UNITS[[#This Row],[RENTROLL_LOAN_ID_PROP_ADDR]],RANGE_LOOKUP_CIPDRF_LOANLIST,0)))),1,0)
)</f>
        <v>0</v>
      </c>
    </row>
    <row r="485" spans="2:11" ht="20.100000000000001" customHeight="1" x14ac:dyDescent="0.25">
      <c r="B485" s="25" t="str">
        <f>IF(TBL_QUAL_RENTROLL_UNITS[[#This Row],[RECORD_STARTED]],IF(TBL_QUAL_RENTROLL_UNITS[[#This Row],[ERROR_COUNT]]&gt;0,-1,IF(TBL_QUAL_RENTROLL_UNITS[[#This Row],[REQ_FIELDS_POPULATED]],1,0)),"")</f>
        <v/>
      </c>
      <c r="C485" s="94">
        <f>ROW()-ROW(TBL_QUAL_RENTROLL_UNITS[[#Headers],[ROW_ID]])</f>
        <v>476</v>
      </c>
      <c r="D485" s="82"/>
      <c r="E485" s="39"/>
      <c r="F485" s="33"/>
      <c r="G485" s="84" t="str">
        <f>IFERROR(INDEX(TBL_CIPDRFRESI_LOANPOOL[QUAL_MRA_RAC],MATCH(TBL_QUAL_RENTROLL_UNITS[[#This Row],[RENTROLL_LOAN_ID_PROP_ADDR]],TBL_CIPDRFRESI_LOANPOOL[LOAN_ID_PROP_ADDR],0)),"")</f>
        <v/>
      </c>
      <c r="H4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5" s="36" t="b">
        <f>CONCATENATE(TBL_QUAL_RENTROLL_UNITS[[#This Row],[RENTROLL_LOAN_ID_PROP_ADDR]],TBL_QUAL_RENTROLL_UNITS[[#This Row],[RENTROLL_UNIT]],TBL_QUAL_RENTROLL_UNITS[[#This Row],[RENTROLL_AMOUNT]])&lt;&gt;""</f>
        <v>0</v>
      </c>
      <c r="J485" s="36" t="b">
        <f>AND(TBL_QUAL_RENTROLL_UNITS[[#This Row],[RENTROLL_LOAN_ID_PROP_ADDR]]&lt;&gt;"",TBL_QUAL_RENTROLL_UNITS[[#This Row],[RENTROLL_UNIT]]&lt;&gt;"",TBL_QUAL_RENTROLL_UNITS[[#This Row],[RENTROLL_AMOUNT]]&lt;&gt;"")</f>
        <v>0</v>
      </c>
      <c r="K485" s="36">
        <f>SUM(
IF(AND(TBL_QUAL_RENTROLL_UNITS[[#This Row],[RENTROLL_LOAN_ID_PROP_ADDR]]&lt;&gt;"",NOT(ISNUMBER(MATCH(TBL_QUAL_RENTROLL_UNITS[[#This Row],[RENTROLL_LOAN_ID_PROP_ADDR]],RANGE_LOOKUP_CIPDRF_LOANLIST,0)))),1,0)
)</f>
        <v>0</v>
      </c>
    </row>
    <row r="486" spans="2:11" ht="20.100000000000001" customHeight="1" x14ac:dyDescent="0.25">
      <c r="B486" s="25" t="str">
        <f>IF(TBL_QUAL_RENTROLL_UNITS[[#This Row],[RECORD_STARTED]],IF(TBL_QUAL_RENTROLL_UNITS[[#This Row],[ERROR_COUNT]]&gt;0,-1,IF(TBL_QUAL_RENTROLL_UNITS[[#This Row],[REQ_FIELDS_POPULATED]],1,0)),"")</f>
        <v/>
      </c>
      <c r="C486" s="94">
        <f>ROW()-ROW(TBL_QUAL_RENTROLL_UNITS[[#Headers],[ROW_ID]])</f>
        <v>477</v>
      </c>
      <c r="D486" s="82"/>
      <c r="E486" s="39"/>
      <c r="F486" s="33"/>
      <c r="G486" s="84" t="str">
        <f>IFERROR(INDEX(TBL_CIPDRFRESI_LOANPOOL[QUAL_MRA_RAC],MATCH(TBL_QUAL_RENTROLL_UNITS[[#This Row],[RENTROLL_LOAN_ID_PROP_ADDR]],TBL_CIPDRFRESI_LOANPOOL[LOAN_ID_PROP_ADDR],0)),"")</f>
        <v/>
      </c>
      <c r="H4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6" s="36" t="b">
        <f>CONCATENATE(TBL_QUAL_RENTROLL_UNITS[[#This Row],[RENTROLL_LOAN_ID_PROP_ADDR]],TBL_QUAL_RENTROLL_UNITS[[#This Row],[RENTROLL_UNIT]],TBL_QUAL_RENTROLL_UNITS[[#This Row],[RENTROLL_AMOUNT]])&lt;&gt;""</f>
        <v>0</v>
      </c>
      <c r="J486" s="36" t="b">
        <f>AND(TBL_QUAL_RENTROLL_UNITS[[#This Row],[RENTROLL_LOAN_ID_PROP_ADDR]]&lt;&gt;"",TBL_QUAL_RENTROLL_UNITS[[#This Row],[RENTROLL_UNIT]]&lt;&gt;"",TBL_QUAL_RENTROLL_UNITS[[#This Row],[RENTROLL_AMOUNT]]&lt;&gt;"")</f>
        <v>0</v>
      </c>
      <c r="K486" s="36">
        <f>SUM(
IF(AND(TBL_QUAL_RENTROLL_UNITS[[#This Row],[RENTROLL_LOAN_ID_PROP_ADDR]]&lt;&gt;"",NOT(ISNUMBER(MATCH(TBL_QUAL_RENTROLL_UNITS[[#This Row],[RENTROLL_LOAN_ID_PROP_ADDR]],RANGE_LOOKUP_CIPDRF_LOANLIST,0)))),1,0)
)</f>
        <v>0</v>
      </c>
    </row>
    <row r="487" spans="2:11" ht="20.100000000000001" customHeight="1" x14ac:dyDescent="0.25">
      <c r="B487" s="25" t="str">
        <f>IF(TBL_QUAL_RENTROLL_UNITS[[#This Row],[RECORD_STARTED]],IF(TBL_QUAL_RENTROLL_UNITS[[#This Row],[ERROR_COUNT]]&gt;0,-1,IF(TBL_QUAL_RENTROLL_UNITS[[#This Row],[REQ_FIELDS_POPULATED]],1,0)),"")</f>
        <v/>
      </c>
      <c r="C487" s="94">
        <f>ROW()-ROW(TBL_QUAL_RENTROLL_UNITS[[#Headers],[ROW_ID]])</f>
        <v>478</v>
      </c>
      <c r="D487" s="82"/>
      <c r="E487" s="39"/>
      <c r="F487" s="33"/>
      <c r="G487" s="84" t="str">
        <f>IFERROR(INDEX(TBL_CIPDRFRESI_LOANPOOL[QUAL_MRA_RAC],MATCH(TBL_QUAL_RENTROLL_UNITS[[#This Row],[RENTROLL_LOAN_ID_PROP_ADDR]],TBL_CIPDRFRESI_LOANPOOL[LOAN_ID_PROP_ADDR],0)),"")</f>
        <v/>
      </c>
      <c r="H4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7" s="36" t="b">
        <f>CONCATENATE(TBL_QUAL_RENTROLL_UNITS[[#This Row],[RENTROLL_LOAN_ID_PROP_ADDR]],TBL_QUAL_RENTROLL_UNITS[[#This Row],[RENTROLL_UNIT]],TBL_QUAL_RENTROLL_UNITS[[#This Row],[RENTROLL_AMOUNT]])&lt;&gt;""</f>
        <v>0</v>
      </c>
      <c r="J487" s="36" t="b">
        <f>AND(TBL_QUAL_RENTROLL_UNITS[[#This Row],[RENTROLL_LOAN_ID_PROP_ADDR]]&lt;&gt;"",TBL_QUAL_RENTROLL_UNITS[[#This Row],[RENTROLL_UNIT]]&lt;&gt;"",TBL_QUAL_RENTROLL_UNITS[[#This Row],[RENTROLL_AMOUNT]]&lt;&gt;"")</f>
        <v>0</v>
      </c>
      <c r="K487" s="36">
        <f>SUM(
IF(AND(TBL_QUAL_RENTROLL_UNITS[[#This Row],[RENTROLL_LOAN_ID_PROP_ADDR]]&lt;&gt;"",NOT(ISNUMBER(MATCH(TBL_QUAL_RENTROLL_UNITS[[#This Row],[RENTROLL_LOAN_ID_PROP_ADDR]],RANGE_LOOKUP_CIPDRF_LOANLIST,0)))),1,0)
)</f>
        <v>0</v>
      </c>
    </row>
    <row r="488" spans="2:11" ht="20.100000000000001" customHeight="1" x14ac:dyDescent="0.25">
      <c r="B488" s="25" t="str">
        <f>IF(TBL_QUAL_RENTROLL_UNITS[[#This Row],[RECORD_STARTED]],IF(TBL_QUAL_RENTROLL_UNITS[[#This Row],[ERROR_COUNT]]&gt;0,-1,IF(TBL_QUAL_RENTROLL_UNITS[[#This Row],[REQ_FIELDS_POPULATED]],1,0)),"")</f>
        <v/>
      </c>
      <c r="C488" s="94">
        <f>ROW()-ROW(TBL_QUAL_RENTROLL_UNITS[[#Headers],[ROW_ID]])</f>
        <v>479</v>
      </c>
      <c r="D488" s="82"/>
      <c r="E488" s="39"/>
      <c r="F488" s="33"/>
      <c r="G488" s="84" t="str">
        <f>IFERROR(INDEX(TBL_CIPDRFRESI_LOANPOOL[QUAL_MRA_RAC],MATCH(TBL_QUAL_RENTROLL_UNITS[[#This Row],[RENTROLL_LOAN_ID_PROP_ADDR]],TBL_CIPDRFRESI_LOANPOOL[LOAN_ID_PROP_ADDR],0)),"")</f>
        <v/>
      </c>
      <c r="H4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8" s="36" t="b">
        <f>CONCATENATE(TBL_QUAL_RENTROLL_UNITS[[#This Row],[RENTROLL_LOAN_ID_PROP_ADDR]],TBL_QUAL_RENTROLL_UNITS[[#This Row],[RENTROLL_UNIT]],TBL_QUAL_RENTROLL_UNITS[[#This Row],[RENTROLL_AMOUNT]])&lt;&gt;""</f>
        <v>0</v>
      </c>
      <c r="J488" s="36" t="b">
        <f>AND(TBL_QUAL_RENTROLL_UNITS[[#This Row],[RENTROLL_LOAN_ID_PROP_ADDR]]&lt;&gt;"",TBL_QUAL_RENTROLL_UNITS[[#This Row],[RENTROLL_UNIT]]&lt;&gt;"",TBL_QUAL_RENTROLL_UNITS[[#This Row],[RENTROLL_AMOUNT]]&lt;&gt;"")</f>
        <v>0</v>
      </c>
      <c r="K488" s="36">
        <f>SUM(
IF(AND(TBL_QUAL_RENTROLL_UNITS[[#This Row],[RENTROLL_LOAN_ID_PROP_ADDR]]&lt;&gt;"",NOT(ISNUMBER(MATCH(TBL_QUAL_RENTROLL_UNITS[[#This Row],[RENTROLL_LOAN_ID_PROP_ADDR]],RANGE_LOOKUP_CIPDRF_LOANLIST,0)))),1,0)
)</f>
        <v>0</v>
      </c>
    </row>
    <row r="489" spans="2:11" ht="20.100000000000001" customHeight="1" x14ac:dyDescent="0.25">
      <c r="B489" s="25" t="str">
        <f>IF(TBL_QUAL_RENTROLL_UNITS[[#This Row],[RECORD_STARTED]],IF(TBL_QUAL_RENTROLL_UNITS[[#This Row],[ERROR_COUNT]]&gt;0,-1,IF(TBL_QUAL_RENTROLL_UNITS[[#This Row],[REQ_FIELDS_POPULATED]],1,0)),"")</f>
        <v/>
      </c>
      <c r="C489" s="94">
        <f>ROW()-ROW(TBL_QUAL_RENTROLL_UNITS[[#Headers],[ROW_ID]])</f>
        <v>480</v>
      </c>
      <c r="D489" s="82"/>
      <c r="E489" s="39"/>
      <c r="F489" s="33"/>
      <c r="G489" s="84" t="str">
        <f>IFERROR(INDEX(TBL_CIPDRFRESI_LOANPOOL[QUAL_MRA_RAC],MATCH(TBL_QUAL_RENTROLL_UNITS[[#This Row],[RENTROLL_LOAN_ID_PROP_ADDR]],TBL_CIPDRFRESI_LOANPOOL[LOAN_ID_PROP_ADDR],0)),"")</f>
        <v/>
      </c>
      <c r="H4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9" s="36" t="b">
        <f>CONCATENATE(TBL_QUAL_RENTROLL_UNITS[[#This Row],[RENTROLL_LOAN_ID_PROP_ADDR]],TBL_QUAL_RENTROLL_UNITS[[#This Row],[RENTROLL_UNIT]],TBL_QUAL_RENTROLL_UNITS[[#This Row],[RENTROLL_AMOUNT]])&lt;&gt;""</f>
        <v>0</v>
      </c>
      <c r="J489" s="36" t="b">
        <f>AND(TBL_QUAL_RENTROLL_UNITS[[#This Row],[RENTROLL_LOAN_ID_PROP_ADDR]]&lt;&gt;"",TBL_QUAL_RENTROLL_UNITS[[#This Row],[RENTROLL_UNIT]]&lt;&gt;"",TBL_QUAL_RENTROLL_UNITS[[#This Row],[RENTROLL_AMOUNT]]&lt;&gt;"")</f>
        <v>0</v>
      </c>
      <c r="K489" s="36">
        <f>SUM(
IF(AND(TBL_QUAL_RENTROLL_UNITS[[#This Row],[RENTROLL_LOAN_ID_PROP_ADDR]]&lt;&gt;"",NOT(ISNUMBER(MATCH(TBL_QUAL_RENTROLL_UNITS[[#This Row],[RENTROLL_LOAN_ID_PROP_ADDR]],RANGE_LOOKUP_CIPDRF_LOANLIST,0)))),1,0)
)</f>
        <v>0</v>
      </c>
    </row>
    <row r="490" spans="2:11" ht="20.100000000000001" customHeight="1" x14ac:dyDescent="0.25">
      <c r="B490" s="25" t="str">
        <f>IF(TBL_QUAL_RENTROLL_UNITS[[#This Row],[RECORD_STARTED]],IF(TBL_QUAL_RENTROLL_UNITS[[#This Row],[ERROR_COUNT]]&gt;0,-1,IF(TBL_QUAL_RENTROLL_UNITS[[#This Row],[REQ_FIELDS_POPULATED]],1,0)),"")</f>
        <v/>
      </c>
      <c r="C490" s="94">
        <f>ROW()-ROW(TBL_QUAL_RENTROLL_UNITS[[#Headers],[ROW_ID]])</f>
        <v>481</v>
      </c>
      <c r="D490" s="82"/>
      <c r="E490" s="39"/>
      <c r="F490" s="33"/>
      <c r="G490" s="84" t="str">
        <f>IFERROR(INDEX(TBL_CIPDRFRESI_LOANPOOL[QUAL_MRA_RAC],MATCH(TBL_QUAL_RENTROLL_UNITS[[#This Row],[RENTROLL_LOAN_ID_PROP_ADDR]],TBL_CIPDRFRESI_LOANPOOL[LOAN_ID_PROP_ADDR],0)),"")</f>
        <v/>
      </c>
      <c r="H4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0" s="36" t="b">
        <f>CONCATENATE(TBL_QUAL_RENTROLL_UNITS[[#This Row],[RENTROLL_LOAN_ID_PROP_ADDR]],TBL_QUAL_RENTROLL_UNITS[[#This Row],[RENTROLL_UNIT]],TBL_QUAL_RENTROLL_UNITS[[#This Row],[RENTROLL_AMOUNT]])&lt;&gt;""</f>
        <v>0</v>
      </c>
      <c r="J490" s="36" t="b">
        <f>AND(TBL_QUAL_RENTROLL_UNITS[[#This Row],[RENTROLL_LOAN_ID_PROP_ADDR]]&lt;&gt;"",TBL_QUAL_RENTROLL_UNITS[[#This Row],[RENTROLL_UNIT]]&lt;&gt;"",TBL_QUAL_RENTROLL_UNITS[[#This Row],[RENTROLL_AMOUNT]]&lt;&gt;"")</f>
        <v>0</v>
      </c>
      <c r="K490" s="36">
        <f>SUM(
IF(AND(TBL_QUAL_RENTROLL_UNITS[[#This Row],[RENTROLL_LOAN_ID_PROP_ADDR]]&lt;&gt;"",NOT(ISNUMBER(MATCH(TBL_QUAL_RENTROLL_UNITS[[#This Row],[RENTROLL_LOAN_ID_PROP_ADDR]],RANGE_LOOKUP_CIPDRF_LOANLIST,0)))),1,0)
)</f>
        <v>0</v>
      </c>
    </row>
    <row r="491" spans="2:11" ht="20.100000000000001" customHeight="1" x14ac:dyDescent="0.25">
      <c r="B491" s="25" t="str">
        <f>IF(TBL_QUAL_RENTROLL_UNITS[[#This Row],[RECORD_STARTED]],IF(TBL_QUAL_RENTROLL_UNITS[[#This Row],[ERROR_COUNT]]&gt;0,-1,IF(TBL_QUAL_RENTROLL_UNITS[[#This Row],[REQ_FIELDS_POPULATED]],1,0)),"")</f>
        <v/>
      </c>
      <c r="C491" s="94">
        <f>ROW()-ROW(TBL_QUAL_RENTROLL_UNITS[[#Headers],[ROW_ID]])</f>
        <v>482</v>
      </c>
      <c r="D491" s="82"/>
      <c r="E491" s="39"/>
      <c r="F491" s="33"/>
      <c r="G491" s="84" t="str">
        <f>IFERROR(INDEX(TBL_CIPDRFRESI_LOANPOOL[QUAL_MRA_RAC],MATCH(TBL_QUAL_RENTROLL_UNITS[[#This Row],[RENTROLL_LOAN_ID_PROP_ADDR]],TBL_CIPDRFRESI_LOANPOOL[LOAN_ID_PROP_ADDR],0)),"")</f>
        <v/>
      </c>
      <c r="H4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1" s="36" t="b">
        <f>CONCATENATE(TBL_QUAL_RENTROLL_UNITS[[#This Row],[RENTROLL_LOAN_ID_PROP_ADDR]],TBL_QUAL_RENTROLL_UNITS[[#This Row],[RENTROLL_UNIT]],TBL_QUAL_RENTROLL_UNITS[[#This Row],[RENTROLL_AMOUNT]])&lt;&gt;""</f>
        <v>0</v>
      </c>
      <c r="J491" s="36" t="b">
        <f>AND(TBL_QUAL_RENTROLL_UNITS[[#This Row],[RENTROLL_LOAN_ID_PROP_ADDR]]&lt;&gt;"",TBL_QUAL_RENTROLL_UNITS[[#This Row],[RENTROLL_UNIT]]&lt;&gt;"",TBL_QUAL_RENTROLL_UNITS[[#This Row],[RENTROLL_AMOUNT]]&lt;&gt;"")</f>
        <v>0</v>
      </c>
      <c r="K491" s="36">
        <f>SUM(
IF(AND(TBL_QUAL_RENTROLL_UNITS[[#This Row],[RENTROLL_LOAN_ID_PROP_ADDR]]&lt;&gt;"",NOT(ISNUMBER(MATCH(TBL_QUAL_RENTROLL_UNITS[[#This Row],[RENTROLL_LOAN_ID_PROP_ADDR]],RANGE_LOOKUP_CIPDRF_LOANLIST,0)))),1,0)
)</f>
        <v>0</v>
      </c>
    </row>
    <row r="492" spans="2:11" ht="20.100000000000001" customHeight="1" x14ac:dyDescent="0.25">
      <c r="B492" s="25" t="str">
        <f>IF(TBL_QUAL_RENTROLL_UNITS[[#This Row],[RECORD_STARTED]],IF(TBL_QUAL_RENTROLL_UNITS[[#This Row],[ERROR_COUNT]]&gt;0,-1,IF(TBL_QUAL_RENTROLL_UNITS[[#This Row],[REQ_FIELDS_POPULATED]],1,0)),"")</f>
        <v/>
      </c>
      <c r="C492" s="94">
        <f>ROW()-ROW(TBL_QUAL_RENTROLL_UNITS[[#Headers],[ROW_ID]])</f>
        <v>483</v>
      </c>
      <c r="D492" s="82"/>
      <c r="E492" s="39"/>
      <c r="F492" s="33"/>
      <c r="G492" s="84" t="str">
        <f>IFERROR(INDEX(TBL_CIPDRFRESI_LOANPOOL[QUAL_MRA_RAC],MATCH(TBL_QUAL_RENTROLL_UNITS[[#This Row],[RENTROLL_LOAN_ID_PROP_ADDR]],TBL_CIPDRFRESI_LOANPOOL[LOAN_ID_PROP_ADDR],0)),"")</f>
        <v/>
      </c>
      <c r="H4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2" s="36" t="b">
        <f>CONCATENATE(TBL_QUAL_RENTROLL_UNITS[[#This Row],[RENTROLL_LOAN_ID_PROP_ADDR]],TBL_QUAL_RENTROLL_UNITS[[#This Row],[RENTROLL_UNIT]],TBL_QUAL_RENTROLL_UNITS[[#This Row],[RENTROLL_AMOUNT]])&lt;&gt;""</f>
        <v>0</v>
      </c>
      <c r="J492" s="36" t="b">
        <f>AND(TBL_QUAL_RENTROLL_UNITS[[#This Row],[RENTROLL_LOAN_ID_PROP_ADDR]]&lt;&gt;"",TBL_QUAL_RENTROLL_UNITS[[#This Row],[RENTROLL_UNIT]]&lt;&gt;"",TBL_QUAL_RENTROLL_UNITS[[#This Row],[RENTROLL_AMOUNT]]&lt;&gt;"")</f>
        <v>0</v>
      </c>
      <c r="K492" s="36">
        <f>SUM(
IF(AND(TBL_QUAL_RENTROLL_UNITS[[#This Row],[RENTROLL_LOAN_ID_PROP_ADDR]]&lt;&gt;"",NOT(ISNUMBER(MATCH(TBL_QUAL_RENTROLL_UNITS[[#This Row],[RENTROLL_LOAN_ID_PROP_ADDR]],RANGE_LOOKUP_CIPDRF_LOANLIST,0)))),1,0)
)</f>
        <v>0</v>
      </c>
    </row>
    <row r="493" spans="2:11" ht="20.100000000000001" customHeight="1" x14ac:dyDescent="0.25">
      <c r="B493" s="25" t="str">
        <f>IF(TBL_QUAL_RENTROLL_UNITS[[#This Row],[RECORD_STARTED]],IF(TBL_QUAL_RENTROLL_UNITS[[#This Row],[ERROR_COUNT]]&gt;0,-1,IF(TBL_QUAL_RENTROLL_UNITS[[#This Row],[REQ_FIELDS_POPULATED]],1,0)),"")</f>
        <v/>
      </c>
      <c r="C493" s="94">
        <f>ROW()-ROW(TBL_QUAL_RENTROLL_UNITS[[#Headers],[ROW_ID]])</f>
        <v>484</v>
      </c>
      <c r="D493" s="82"/>
      <c r="E493" s="39"/>
      <c r="F493" s="33"/>
      <c r="G493" s="84" t="str">
        <f>IFERROR(INDEX(TBL_CIPDRFRESI_LOANPOOL[QUAL_MRA_RAC],MATCH(TBL_QUAL_RENTROLL_UNITS[[#This Row],[RENTROLL_LOAN_ID_PROP_ADDR]],TBL_CIPDRFRESI_LOANPOOL[LOAN_ID_PROP_ADDR],0)),"")</f>
        <v/>
      </c>
      <c r="H4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3" s="36" t="b">
        <f>CONCATENATE(TBL_QUAL_RENTROLL_UNITS[[#This Row],[RENTROLL_LOAN_ID_PROP_ADDR]],TBL_QUAL_RENTROLL_UNITS[[#This Row],[RENTROLL_UNIT]],TBL_QUAL_RENTROLL_UNITS[[#This Row],[RENTROLL_AMOUNT]])&lt;&gt;""</f>
        <v>0</v>
      </c>
      <c r="J493" s="36" t="b">
        <f>AND(TBL_QUAL_RENTROLL_UNITS[[#This Row],[RENTROLL_LOAN_ID_PROP_ADDR]]&lt;&gt;"",TBL_QUAL_RENTROLL_UNITS[[#This Row],[RENTROLL_UNIT]]&lt;&gt;"",TBL_QUAL_RENTROLL_UNITS[[#This Row],[RENTROLL_AMOUNT]]&lt;&gt;"")</f>
        <v>0</v>
      </c>
      <c r="K493" s="36">
        <f>SUM(
IF(AND(TBL_QUAL_RENTROLL_UNITS[[#This Row],[RENTROLL_LOAN_ID_PROP_ADDR]]&lt;&gt;"",NOT(ISNUMBER(MATCH(TBL_QUAL_RENTROLL_UNITS[[#This Row],[RENTROLL_LOAN_ID_PROP_ADDR]],RANGE_LOOKUP_CIPDRF_LOANLIST,0)))),1,0)
)</f>
        <v>0</v>
      </c>
    </row>
    <row r="494" spans="2:11" ht="20.100000000000001" customHeight="1" x14ac:dyDescent="0.25">
      <c r="B494" s="25" t="str">
        <f>IF(TBL_QUAL_RENTROLL_UNITS[[#This Row],[RECORD_STARTED]],IF(TBL_QUAL_RENTROLL_UNITS[[#This Row],[ERROR_COUNT]]&gt;0,-1,IF(TBL_QUAL_RENTROLL_UNITS[[#This Row],[REQ_FIELDS_POPULATED]],1,0)),"")</f>
        <v/>
      </c>
      <c r="C494" s="94">
        <f>ROW()-ROW(TBL_QUAL_RENTROLL_UNITS[[#Headers],[ROW_ID]])</f>
        <v>485</v>
      </c>
      <c r="D494" s="82"/>
      <c r="E494" s="39"/>
      <c r="F494" s="33"/>
      <c r="G494" s="84" t="str">
        <f>IFERROR(INDEX(TBL_CIPDRFRESI_LOANPOOL[QUAL_MRA_RAC],MATCH(TBL_QUAL_RENTROLL_UNITS[[#This Row],[RENTROLL_LOAN_ID_PROP_ADDR]],TBL_CIPDRFRESI_LOANPOOL[LOAN_ID_PROP_ADDR],0)),"")</f>
        <v/>
      </c>
      <c r="H4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4" s="36" t="b">
        <f>CONCATENATE(TBL_QUAL_RENTROLL_UNITS[[#This Row],[RENTROLL_LOAN_ID_PROP_ADDR]],TBL_QUAL_RENTROLL_UNITS[[#This Row],[RENTROLL_UNIT]],TBL_QUAL_RENTROLL_UNITS[[#This Row],[RENTROLL_AMOUNT]])&lt;&gt;""</f>
        <v>0</v>
      </c>
      <c r="J494" s="36" t="b">
        <f>AND(TBL_QUAL_RENTROLL_UNITS[[#This Row],[RENTROLL_LOAN_ID_PROP_ADDR]]&lt;&gt;"",TBL_QUAL_RENTROLL_UNITS[[#This Row],[RENTROLL_UNIT]]&lt;&gt;"",TBL_QUAL_RENTROLL_UNITS[[#This Row],[RENTROLL_AMOUNT]]&lt;&gt;"")</f>
        <v>0</v>
      </c>
      <c r="K494" s="36">
        <f>SUM(
IF(AND(TBL_QUAL_RENTROLL_UNITS[[#This Row],[RENTROLL_LOAN_ID_PROP_ADDR]]&lt;&gt;"",NOT(ISNUMBER(MATCH(TBL_QUAL_RENTROLL_UNITS[[#This Row],[RENTROLL_LOAN_ID_PROP_ADDR]],RANGE_LOOKUP_CIPDRF_LOANLIST,0)))),1,0)
)</f>
        <v>0</v>
      </c>
    </row>
    <row r="495" spans="2:11" ht="20.100000000000001" customHeight="1" x14ac:dyDescent="0.25">
      <c r="B495" s="25" t="str">
        <f>IF(TBL_QUAL_RENTROLL_UNITS[[#This Row],[RECORD_STARTED]],IF(TBL_QUAL_RENTROLL_UNITS[[#This Row],[ERROR_COUNT]]&gt;0,-1,IF(TBL_QUAL_RENTROLL_UNITS[[#This Row],[REQ_FIELDS_POPULATED]],1,0)),"")</f>
        <v/>
      </c>
      <c r="C495" s="94">
        <f>ROW()-ROW(TBL_QUAL_RENTROLL_UNITS[[#Headers],[ROW_ID]])</f>
        <v>486</v>
      </c>
      <c r="D495" s="82"/>
      <c r="E495" s="39"/>
      <c r="F495" s="33"/>
      <c r="G495" s="84" t="str">
        <f>IFERROR(INDEX(TBL_CIPDRFRESI_LOANPOOL[QUAL_MRA_RAC],MATCH(TBL_QUAL_RENTROLL_UNITS[[#This Row],[RENTROLL_LOAN_ID_PROP_ADDR]],TBL_CIPDRFRESI_LOANPOOL[LOAN_ID_PROP_ADDR],0)),"")</f>
        <v/>
      </c>
      <c r="H4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5" s="36" t="b">
        <f>CONCATENATE(TBL_QUAL_RENTROLL_UNITS[[#This Row],[RENTROLL_LOAN_ID_PROP_ADDR]],TBL_QUAL_RENTROLL_UNITS[[#This Row],[RENTROLL_UNIT]],TBL_QUAL_RENTROLL_UNITS[[#This Row],[RENTROLL_AMOUNT]])&lt;&gt;""</f>
        <v>0</v>
      </c>
      <c r="J495" s="36" t="b">
        <f>AND(TBL_QUAL_RENTROLL_UNITS[[#This Row],[RENTROLL_LOAN_ID_PROP_ADDR]]&lt;&gt;"",TBL_QUAL_RENTROLL_UNITS[[#This Row],[RENTROLL_UNIT]]&lt;&gt;"",TBL_QUAL_RENTROLL_UNITS[[#This Row],[RENTROLL_AMOUNT]]&lt;&gt;"")</f>
        <v>0</v>
      </c>
      <c r="K495" s="36">
        <f>SUM(
IF(AND(TBL_QUAL_RENTROLL_UNITS[[#This Row],[RENTROLL_LOAN_ID_PROP_ADDR]]&lt;&gt;"",NOT(ISNUMBER(MATCH(TBL_QUAL_RENTROLL_UNITS[[#This Row],[RENTROLL_LOAN_ID_PROP_ADDR]],RANGE_LOOKUP_CIPDRF_LOANLIST,0)))),1,0)
)</f>
        <v>0</v>
      </c>
    </row>
    <row r="496" spans="2:11" ht="20.100000000000001" customHeight="1" x14ac:dyDescent="0.25">
      <c r="B496" s="25" t="str">
        <f>IF(TBL_QUAL_RENTROLL_UNITS[[#This Row],[RECORD_STARTED]],IF(TBL_QUAL_RENTROLL_UNITS[[#This Row],[ERROR_COUNT]]&gt;0,-1,IF(TBL_QUAL_RENTROLL_UNITS[[#This Row],[REQ_FIELDS_POPULATED]],1,0)),"")</f>
        <v/>
      </c>
      <c r="C496" s="94">
        <f>ROW()-ROW(TBL_QUAL_RENTROLL_UNITS[[#Headers],[ROW_ID]])</f>
        <v>487</v>
      </c>
      <c r="D496" s="82"/>
      <c r="E496" s="39"/>
      <c r="F496" s="33"/>
      <c r="G496" s="84" t="str">
        <f>IFERROR(INDEX(TBL_CIPDRFRESI_LOANPOOL[QUAL_MRA_RAC],MATCH(TBL_QUAL_RENTROLL_UNITS[[#This Row],[RENTROLL_LOAN_ID_PROP_ADDR]],TBL_CIPDRFRESI_LOANPOOL[LOAN_ID_PROP_ADDR],0)),"")</f>
        <v/>
      </c>
      <c r="H4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6" s="36" t="b">
        <f>CONCATENATE(TBL_QUAL_RENTROLL_UNITS[[#This Row],[RENTROLL_LOAN_ID_PROP_ADDR]],TBL_QUAL_RENTROLL_UNITS[[#This Row],[RENTROLL_UNIT]],TBL_QUAL_RENTROLL_UNITS[[#This Row],[RENTROLL_AMOUNT]])&lt;&gt;""</f>
        <v>0</v>
      </c>
      <c r="J496" s="36" t="b">
        <f>AND(TBL_QUAL_RENTROLL_UNITS[[#This Row],[RENTROLL_LOAN_ID_PROP_ADDR]]&lt;&gt;"",TBL_QUAL_RENTROLL_UNITS[[#This Row],[RENTROLL_UNIT]]&lt;&gt;"",TBL_QUAL_RENTROLL_UNITS[[#This Row],[RENTROLL_AMOUNT]]&lt;&gt;"")</f>
        <v>0</v>
      </c>
      <c r="K496" s="36">
        <f>SUM(
IF(AND(TBL_QUAL_RENTROLL_UNITS[[#This Row],[RENTROLL_LOAN_ID_PROP_ADDR]]&lt;&gt;"",NOT(ISNUMBER(MATCH(TBL_QUAL_RENTROLL_UNITS[[#This Row],[RENTROLL_LOAN_ID_PROP_ADDR]],RANGE_LOOKUP_CIPDRF_LOANLIST,0)))),1,0)
)</f>
        <v>0</v>
      </c>
    </row>
    <row r="497" spans="2:11" ht="20.100000000000001" customHeight="1" x14ac:dyDescent="0.25">
      <c r="B497" s="25" t="str">
        <f>IF(TBL_QUAL_RENTROLL_UNITS[[#This Row],[RECORD_STARTED]],IF(TBL_QUAL_RENTROLL_UNITS[[#This Row],[ERROR_COUNT]]&gt;0,-1,IF(TBL_QUAL_RENTROLL_UNITS[[#This Row],[REQ_FIELDS_POPULATED]],1,0)),"")</f>
        <v/>
      </c>
      <c r="C497" s="94">
        <f>ROW()-ROW(TBL_QUAL_RENTROLL_UNITS[[#Headers],[ROW_ID]])</f>
        <v>488</v>
      </c>
      <c r="D497" s="82"/>
      <c r="E497" s="39"/>
      <c r="F497" s="33"/>
      <c r="G497" s="84" t="str">
        <f>IFERROR(INDEX(TBL_CIPDRFRESI_LOANPOOL[QUAL_MRA_RAC],MATCH(TBL_QUAL_RENTROLL_UNITS[[#This Row],[RENTROLL_LOAN_ID_PROP_ADDR]],TBL_CIPDRFRESI_LOANPOOL[LOAN_ID_PROP_ADDR],0)),"")</f>
        <v/>
      </c>
      <c r="H4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7" s="36" t="b">
        <f>CONCATENATE(TBL_QUAL_RENTROLL_UNITS[[#This Row],[RENTROLL_LOAN_ID_PROP_ADDR]],TBL_QUAL_RENTROLL_UNITS[[#This Row],[RENTROLL_UNIT]],TBL_QUAL_RENTROLL_UNITS[[#This Row],[RENTROLL_AMOUNT]])&lt;&gt;""</f>
        <v>0</v>
      </c>
      <c r="J497" s="36" t="b">
        <f>AND(TBL_QUAL_RENTROLL_UNITS[[#This Row],[RENTROLL_LOAN_ID_PROP_ADDR]]&lt;&gt;"",TBL_QUAL_RENTROLL_UNITS[[#This Row],[RENTROLL_UNIT]]&lt;&gt;"",TBL_QUAL_RENTROLL_UNITS[[#This Row],[RENTROLL_AMOUNT]]&lt;&gt;"")</f>
        <v>0</v>
      </c>
      <c r="K497" s="36">
        <f>SUM(
IF(AND(TBL_QUAL_RENTROLL_UNITS[[#This Row],[RENTROLL_LOAN_ID_PROP_ADDR]]&lt;&gt;"",NOT(ISNUMBER(MATCH(TBL_QUAL_RENTROLL_UNITS[[#This Row],[RENTROLL_LOAN_ID_PROP_ADDR]],RANGE_LOOKUP_CIPDRF_LOANLIST,0)))),1,0)
)</f>
        <v>0</v>
      </c>
    </row>
    <row r="498" spans="2:11" ht="20.100000000000001" customHeight="1" x14ac:dyDescent="0.25">
      <c r="B498" s="25" t="str">
        <f>IF(TBL_QUAL_RENTROLL_UNITS[[#This Row],[RECORD_STARTED]],IF(TBL_QUAL_RENTROLL_UNITS[[#This Row],[ERROR_COUNT]]&gt;0,-1,IF(TBL_QUAL_RENTROLL_UNITS[[#This Row],[REQ_FIELDS_POPULATED]],1,0)),"")</f>
        <v/>
      </c>
      <c r="C498" s="94">
        <f>ROW()-ROW(TBL_QUAL_RENTROLL_UNITS[[#Headers],[ROW_ID]])</f>
        <v>489</v>
      </c>
      <c r="D498" s="82"/>
      <c r="E498" s="39"/>
      <c r="F498" s="33"/>
      <c r="G498" s="84" t="str">
        <f>IFERROR(INDEX(TBL_CIPDRFRESI_LOANPOOL[QUAL_MRA_RAC],MATCH(TBL_QUAL_RENTROLL_UNITS[[#This Row],[RENTROLL_LOAN_ID_PROP_ADDR]],TBL_CIPDRFRESI_LOANPOOL[LOAN_ID_PROP_ADDR],0)),"")</f>
        <v/>
      </c>
      <c r="H4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8" s="36" t="b">
        <f>CONCATENATE(TBL_QUAL_RENTROLL_UNITS[[#This Row],[RENTROLL_LOAN_ID_PROP_ADDR]],TBL_QUAL_RENTROLL_UNITS[[#This Row],[RENTROLL_UNIT]],TBL_QUAL_RENTROLL_UNITS[[#This Row],[RENTROLL_AMOUNT]])&lt;&gt;""</f>
        <v>0</v>
      </c>
      <c r="J498" s="36" t="b">
        <f>AND(TBL_QUAL_RENTROLL_UNITS[[#This Row],[RENTROLL_LOAN_ID_PROP_ADDR]]&lt;&gt;"",TBL_QUAL_RENTROLL_UNITS[[#This Row],[RENTROLL_UNIT]]&lt;&gt;"",TBL_QUAL_RENTROLL_UNITS[[#This Row],[RENTROLL_AMOUNT]]&lt;&gt;"")</f>
        <v>0</v>
      </c>
      <c r="K498" s="36">
        <f>SUM(
IF(AND(TBL_QUAL_RENTROLL_UNITS[[#This Row],[RENTROLL_LOAN_ID_PROP_ADDR]]&lt;&gt;"",NOT(ISNUMBER(MATCH(TBL_QUAL_RENTROLL_UNITS[[#This Row],[RENTROLL_LOAN_ID_PROP_ADDR]],RANGE_LOOKUP_CIPDRF_LOANLIST,0)))),1,0)
)</f>
        <v>0</v>
      </c>
    </row>
    <row r="499" spans="2:11" ht="20.100000000000001" customHeight="1" x14ac:dyDescent="0.25">
      <c r="B499" s="25" t="str">
        <f>IF(TBL_QUAL_RENTROLL_UNITS[[#This Row],[RECORD_STARTED]],IF(TBL_QUAL_RENTROLL_UNITS[[#This Row],[ERROR_COUNT]]&gt;0,-1,IF(TBL_QUAL_RENTROLL_UNITS[[#This Row],[REQ_FIELDS_POPULATED]],1,0)),"")</f>
        <v/>
      </c>
      <c r="C499" s="94">
        <f>ROW()-ROW(TBL_QUAL_RENTROLL_UNITS[[#Headers],[ROW_ID]])</f>
        <v>490</v>
      </c>
      <c r="D499" s="82"/>
      <c r="E499" s="39"/>
      <c r="F499" s="33"/>
      <c r="G499" s="84" t="str">
        <f>IFERROR(INDEX(TBL_CIPDRFRESI_LOANPOOL[QUAL_MRA_RAC],MATCH(TBL_QUAL_RENTROLL_UNITS[[#This Row],[RENTROLL_LOAN_ID_PROP_ADDR]],TBL_CIPDRFRESI_LOANPOOL[LOAN_ID_PROP_ADDR],0)),"")</f>
        <v/>
      </c>
      <c r="H4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9" s="36" t="b">
        <f>CONCATENATE(TBL_QUAL_RENTROLL_UNITS[[#This Row],[RENTROLL_LOAN_ID_PROP_ADDR]],TBL_QUAL_RENTROLL_UNITS[[#This Row],[RENTROLL_UNIT]],TBL_QUAL_RENTROLL_UNITS[[#This Row],[RENTROLL_AMOUNT]])&lt;&gt;""</f>
        <v>0</v>
      </c>
      <c r="J499" s="36" t="b">
        <f>AND(TBL_QUAL_RENTROLL_UNITS[[#This Row],[RENTROLL_LOAN_ID_PROP_ADDR]]&lt;&gt;"",TBL_QUAL_RENTROLL_UNITS[[#This Row],[RENTROLL_UNIT]]&lt;&gt;"",TBL_QUAL_RENTROLL_UNITS[[#This Row],[RENTROLL_AMOUNT]]&lt;&gt;"")</f>
        <v>0</v>
      </c>
      <c r="K499" s="36">
        <f>SUM(
IF(AND(TBL_QUAL_RENTROLL_UNITS[[#This Row],[RENTROLL_LOAN_ID_PROP_ADDR]]&lt;&gt;"",NOT(ISNUMBER(MATCH(TBL_QUAL_RENTROLL_UNITS[[#This Row],[RENTROLL_LOAN_ID_PROP_ADDR]],RANGE_LOOKUP_CIPDRF_LOANLIST,0)))),1,0)
)</f>
        <v>0</v>
      </c>
    </row>
    <row r="500" spans="2:11" ht="20.100000000000001" customHeight="1" x14ac:dyDescent="0.25">
      <c r="B500" s="25" t="str">
        <f>IF(TBL_QUAL_RENTROLL_UNITS[[#This Row],[RECORD_STARTED]],IF(TBL_QUAL_RENTROLL_UNITS[[#This Row],[ERROR_COUNT]]&gt;0,-1,IF(TBL_QUAL_RENTROLL_UNITS[[#This Row],[REQ_FIELDS_POPULATED]],1,0)),"")</f>
        <v/>
      </c>
      <c r="C500" s="94">
        <f>ROW()-ROW(TBL_QUAL_RENTROLL_UNITS[[#Headers],[ROW_ID]])</f>
        <v>491</v>
      </c>
      <c r="D500" s="82"/>
      <c r="E500" s="39"/>
      <c r="F500" s="33"/>
      <c r="G500" s="84" t="str">
        <f>IFERROR(INDEX(TBL_CIPDRFRESI_LOANPOOL[QUAL_MRA_RAC],MATCH(TBL_QUAL_RENTROLL_UNITS[[#This Row],[RENTROLL_LOAN_ID_PROP_ADDR]],TBL_CIPDRFRESI_LOANPOOL[LOAN_ID_PROP_ADDR],0)),"")</f>
        <v/>
      </c>
      <c r="H5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0" s="36" t="b">
        <f>CONCATENATE(TBL_QUAL_RENTROLL_UNITS[[#This Row],[RENTROLL_LOAN_ID_PROP_ADDR]],TBL_QUAL_RENTROLL_UNITS[[#This Row],[RENTROLL_UNIT]],TBL_QUAL_RENTROLL_UNITS[[#This Row],[RENTROLL_AMOUNT]])&lt;&gt;""</f>
        <v>0</v>
      </c>
      <c r="J500" s="36" t="b">
        <f>AND(TBL_QUAL_RENTROLL_UNITS[[#This Row],[RENTROLL_LOAN_ID_PROP_ADDR]]&lt;&gt;"",TBL_QUAL_RENTROLL_UNITS[[#This Row],[RENTROLL_UNIT]]&lt;&gt;"",TBL_QUAL_RENTROLL_UNITS[[#This Row],[RENTROLL_AMOUNT]]&lt;&gt;"")</f>
        <v>0</v>
      </c>
      <c r="K500" s="36">
        <f>SUM(
IF(AND(TBL_QUAL_RENTROLL_UNITS[[#This Row],[RENTROLL_LOAN_ID_PROP_ADDR]]&lt;&gt;"",NOT(ISNUMBER(MATCH(TBL_QUAL_RENTROLL_UNITS[[#This Row],[RENTROLL_LOAN_ID_PROP_ADDR]],RANGE_LOOKUP_CIPDRF_LOANLIST,0)))),1,0)
)</f>
        <v>0</v>
      </c>
    </row>
    <row r="501" spans="2:11" ht="20.100000000000001" customHeight="1" x14ac:dyDescent="0.25">
      <c r="B501" s="25" t="str">
        <f>IF(TBL_QUAL_RENTROLL_UNITS[[#This Row],[RECORD_STARTED]],IF(TBL_QUAL_RENTROLL_UNITS[[#This Row],[ERROR_COUNT]]&gt;0,-1,IF(TBL_QUAL_RENTROLL_UNITS[[#This Row],[REQ_FIELDS_POPULATED]],1,0)),"")</f>
        <v/>
      </c>
      <c r="C501" s="94">
        <f>ROW()-ROW(TBL_QUAL_RENTROLL_UNITS[[#Headers],[ROW_ID]])</f>
        <v>492</v>
      </c>
      <c r="D501" s="82"/>
      <c r="E501" s="39"/>
      <c r="F501" s="33"/>
      <c r="G501" s="84" t="str">
        <f>IFERROR(INDEX(TBL_CIPDRFRESI_LOANPOOL[QUAL_MRA_RAC],MATCH(TBL_QUAL_RENTROLL_UNITS[[#This Row],[RENTROLL_LOAN_ID_PROP_ADDR]],TBL_CIPDRFRESI_LOANPOOL[LOAN_ID_PROP_ADDR],0)),"")</f>
        <v/>
      </c>
      <c r="H5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1" s="36" t="b">
        <f>CONCATENATE(TBL_QUAL_RENTROLL_UNITS[[#This Row],[RENTROLL_LOAN_ID_PROP_ADDR]],TBL_QUAL_RENTROLL_UNITS[[#This Row],[RENTROLL_UNIT]],TBL_QUAL_RENTROLL_UNITS[[#This Row],[RENTROLL_AMOUNT]])&lt;&gt;""</f>
        <v>0</v>
      </c>
      <c r="J501" s="36" t="b">
        <f>AND(TBL_QUAL_RENTROLL_UNITS[[#This Row],[RENTROLL_LOAN_ID_PROP_ADDR]]&lt;&gt;"",TBL_QUAL_RENTROLL_UNITS[[#This Row],[RENTROLL_UNIT]]&lt;&gt;"",TBL_QUAL_RENTROLL_UNITS[[#This Row],[RENTROLL_AMOUNT]]&lt;&gt;"")</f>
        <v>0</v>
      </c>
      <c r="K501" s="36">
        <f>SUM(
IF(AND(TBL_QUAL_RENTROLL_UNITS[[#This Row],[RENTROLL_LOAN_ID_PROP_ADDR]]&lt;&gt;"",NOT(ISNUMBER(MATCH(TBL_QUAL_RENTROLL_UNITS[[#This Row],[RENTROLL_LOAN_ID_PROP_ADDR]],RANGE_LOOKUP_CIPDRF_LOANLIST,0)))),1,0)
)</f>
        <v>0</v>
      </c>
    </row>
    <row r="502" spans="2:11" ht="20.100000000000001" customHeight="1" x14ac:dyDescent="0.25">
      <c r="B502" s="25" t="str">
        <f>IF(TBL_QUAL_RENTROLL_UNITS[[#This Row],[RECORD_STARTED]],IF(TBL_QUAL_RENTROLL_UNITS[[#This Row],[ERROR_COUNT]]&gt;0,-1,IF(TBL_QUAL_RENTROLL_UNITS[[#This Row],[REQ_FIELDS_POPULATED]],1,0)),"")</f>
        <v/>
      </c>
      <c r="C502" s="94">
        <f>ROW()-ROW(TBL_QUAL_RENTROLL_UNITS[[#Headers],[ROW_ID]])</f>
        <v>493</v>
      </c>
      <c r="D502" s="82"/>
      <c r="E502" s="39"/>
      <c r="F502" s="33"/>
      <c r="G502" s="84" t="str">
        <f>IFERROR(INDEX(TBL_CIPDRFRESI_LOANPOOL[QUAL_MRA_RAC],MATCH(TBL_QUAL_RENTROLL_UNITS[[#This Row],[RENTROLL_LOAN_ID_PROP_ADDR]],TBL_CIPDRFRESI_LOANPOOL[LOAN_ID_PROP_ADDR],0)),"")</f>
        <v/>
      </c>
      <c r="H50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2" s="36" t="b">
        <f>CONCATENATE(TBL_QUAL_RENTROLL_UNITS[[#This Row],[RENTROLL_LOAN_ID_PROP_ADDR]],TBL_QUAL_RENTROLL_UNITS[[#This Row],[RENTROLL_UNIT]],TBL_QUAL_RENTROLL_UNITS[[#This Row],[RENTROLL_AMOUNT]])&lt;&gt;""</f>
        <v>0</v>
      </c>
      <c r="J502" s="36" t="b">
        <f>AND(TBL_QUAL_RENTROLL_UNITS[[#This Row],[RENTROLL_LOAN_ID_PROP_ADDR]]&lt;&gt;"",TBL_QUAL_RENTROLL_UNITS[[#This Row],[RENTROLL_UNIT]]&lt;&gt;"",TBL_QUAL_RENTROLL_UNITS[[#This Row],[RENTROLL_AMOUNT]]&lt;&gt;"")</f>
        <v>0</v>
      </c>
      <c r="K502" s="36">
        <f>SUM(
IF(AND(TBL_QUAL_RENTROLL_UNITS[[#This Row],[RENTROLL_LOAN_ID_PROP_ADDR]]&lt;&gt;"",NOT(ISNUMBER(MATCH(TBL_QUAL_RENTROLL_UNITS[[#This Row],[RENTROLL_LOAN_ID_PROP_ADDR]],RANGE_LOOKUP_CIPDRF_LOANLIST,0)))),1,0)
)</f>
        <v>0</v>
      </c>
    </row>
    <row r="503" spans="2:11" ht="20.100000000000001" customHeight="1" x14ac:dyDescent="0.25">
      <c r="B503" s="25" t="str">
        <f>IF(TBL_QUAL_RENTROLL_UNITS[[#This Row],[RECORD_STARTED]],IF(TBL_QUAL_RENTROLL_UNITS[[#This Row],[ERROR_COUNT]]&gt;0,-1,IF(TBL_QUAL_RENTROLL_UNITS[[#This Row],[REQ_FIELDS_POPULATED]],1,0)),"")</f>
        <v/>
      </c>
      <c r="C503" s="94">
        <f>ROW()-ROW(TBL_QUAL_RENTROLL_UNITS[[#Headers],[ROW_ID]])</f>
        <v>494</v>
      </c>
      <c r="D503" s="82"/>
      <c r="E503" s="39"/>
      <c r="F503" s="33"/>
      <c r="G503" s="84" t="str">
        <f>IFERROR(INDEX(TBL_CIPDRFRESI_LOANPOOL[QUAL_MRA_RAC],MATCH(TBL_QUAL_RENTROLL_UNITS[[#This Row],[RENTROLL_LOAN_ID_PROP_ADDR]],TBL_CIPDRFRESI_LOANPOOL[LOAN_ID_PROP_ADDR],0)),"")</f>
        <v/>
      </c>
      <c r="H50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3" s="36" t="b">
        <f>CONCATENATE(TBL_QUAL_RENTROLL_UNITS[[#This Row],[RENTROLL_LOAN_ID_PROP_ADDR]],TBL_QUAL_RENTROLL_UNITS[[#This Row],[RENTROLL_UNIT]],TBL_QUAL_RENTROLL_UNITS[[#This Row],[RENTROLL_AMOUNT]])&lt;&gt;""</f>
        <v>0</v>
      </c>
      <c r="J503" s="36" t="b">
        <f>AND(TBL_QUAL_RENTROLL_UNITS[[#This Row],[RENTROLL_LOAN_ID_PROP_ADDR]]&lt;&gt;"",TBL_QUAL_RENTROLL_UNITS[[#This Row],[RENTROLL_UNIT]]&lt;&gt;"",TBL_QUAL_RENTROLL_UNITS[[#This Row],[RENTROLL_AMOUNT]]&lt;&gt;"")</f>
        <v>0</v>
      </c>
      <c r="K503" s="36">
        <f>SUM(
IF(AND(TBL_QUAL_RENTROLL_UNITS[[#This Row],[RENTROLL_LOAN_ID_PROP_ADDR]]&lt;&gt;"",NOT(ISNUMBER(MATCH(TBL_QUAL_RENTROLL_UNITS[[#This Row],[RENTROLL_LOAN_ID_PROP_ADDR]],RANGE_LOOKUP_CIPDRF_LOANLIST,0)))),1,0)
)</f>
        <v>0</v>
      </c>
    </row>
    <row r="504" spans="2:11" ht="20.100000000000001" customHeight="1" x14ac:dyDescent="0.25">
      <c r="B504" s="25" t="str">
        <f>IF(TBL_QUAL_RENTROLL_UNITS[[#This Row],[RECORD_STARTED]],IF(TBL_QUAL_RENTROLL_UNITS[[#This Row],[ERROR_COUNT]]&gt;0,-1,IF(TBL_QUAL_RENTROLL_UNITS[[#This Row],[REQ_FIELDS_POPULATED]],1,0)),"")</f>
        <v/>
      </c>
      <c r="C504" s="94">
        <f>ROW()-ROW(TBL_QUAL_RENTROLL_UNITS[[#Headers],[ROW_ID]])</f>
        <v>495</v>
      </c>
      <c r="D504" s="82"/>
      <c r="E504" s="39"/>
      <c r="F504" s="33"/>
      <c r="G504" s="84" t="str">
        <f>IFERROR(INDEX(TBL_CIPDRFRESI_LOANPOOL[QUAL_MRA_RAC],MATCH(TBL_QUAL_RENTROLL_UNITS[[#This Row],[RENTROLL_LOAN_ID_PROP_ADDR]],TBL_CIPDRFRESI_LOANPOOL[LOAN_ID_PROP_ADDR],0)),"")</f>
        <v/>
      </c>
      <c r="H50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4" s="36" t="b">
        <f>CONCATENATE(TBL_QUAL_RENTROLL_UNITS[[#This Row],[RENTROLL_LOAN_ID_PROP_ADDR]],TBL_QUAL_RENTROLL_UNITS[[#This Row],[RENTROLL_UNIT]],TBL_QUAL_RENTROLL_UNITS[[#This Row],[RENTROLL_AMOUNT]])&lt;&gt;""</f>
        <v>0</v>
      </c>
      <c r="J504" s="36" t="b">
        <f>AND(TBL_QUAL_RENTROLL_UNITS[[#This Row],[RENTROLL_LOAN_ID_PROP_ADDR]]&lt;&gt;"",TBL_QUAL_RENTROLL_UNITS[[#This Row],[RENTROLL_UNIT]]&lt;&gt;"",TBL_QUAL_RENTROLL_UNITS[[#This Row],[RENTROLL_AMOUNT]]&lt;&gt;"")</f>
        <v>0</v>
      </c>
      <c r="K504" s="36">
        <f>SUM(
IF(AND(TBL_QUAL_RENTROLL_UNITS[[#This Row],[RENTROLL_LOAN_ID_PROP_ADDR]]&lt;&gt;"",NOT(ISNUMBER(MATCH(TBL_QUAL_RENTROLL_UNITS[[#This Row],[RENTROLL_LOAN_ID_PROP_ADDR]],RANGE_LOOKUP_CIPDRF_LOANLIST,0)))),1,0)
)</f>
        <v>0</v>
      </c>
    </row>
    <row r="505" spans="2:11" ht="20.100000000000001" customHeight="1" x14ac:dyDescent="0.25">
      <c r="B505" s="25" t="str">
        <f>IF(TBL_QUAL_RENTROLL_UNITS[[#This Row],[RECORD_STARTED]],IF(TBL_QUAL_RENTROLL_UNITS[[#This Row],[ERROR_COUNT]]&gt;0,-1,IF(TBL_QUAL_RENTROLL_UNITS[[#This Row],[REQ_FIELDS_POPULATED]],1,0)),"")</f>
        <v/>
      </c>
      <c r="C505" s="94">
        <f>ROW()-ROW(TBL_QUAL_RENTROLL_UNITS[[#Headers],[ROW_ID]])</f>
        <v>496</v>
      </c>
      <c r="D505" s="82"/>
      <c r="E505" s="39"/>
      <c r="F505" s="33"/>
      <c r="G505" s="84" t="str">
        <f>IFERROR(INDEX(TBL_CIPDRFRESI_LOANPOOL[QUAL_MRA_RAC],MATCH(TBL_QUAL_RENTROLL_UNITS[[#This Row],[RENTROLL_LOAN_ID_PROP_ADDR]],TBL_CIPDRFRESI_LOANPOOL[LOAN_ID_PROP_ADDR],0)),"")</f>
        <v/>
      </c>
      <c r="H50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5" s="36" t="b">
        <f>CONCATENATE(TBL_QUAL_RENTROLL_UNITS[[#This Row],[RENTROLL_LOAN_ID_PROP_ADDR]],TBL_QUAL_RENTROLL_UNITS[[#This Row],[RENTROLL_UNIT]],TBL_QUAL_RENTROLL_UNITS[[#This Row],[RENTROLL_AMOUNT]])&lt;&gt;""</f>
        <v>0</v>
      </c>
      <c r="J505" s="36" t="b">
        <f>AND(TBL_QUAL_RENTROLL_UNITS[[#This Row],[RENTROLL_LOAN_ID_PROP_ADDR]]&lt;&gt;"",TBL_QUAL_RENTROLL_UNITS[[#This Row],[RENTROLL_UNIT]]&lt;&gt;"",TBL_QUAL_RENTROLL_UNITS[[#This Row],[RENTROLL_AMOUNT]]&lt;&gt;"")</f>
        <v>0</v>
      </c>
      <c r="K505" s="36">
        <f>SUM(
IF(AND(TBL_QUAL_RENTROLL_UNITS[[#This Row],[RENTROLL_LOAN_ID_PROP_ADDR]]&lt;&gt;"",NOT(ISNUMBER(MATCH(TBL_QUAL_RENTROLL_UNITS[[#This Row],[RENTROLL_LOAN_ID_PROP_ADDR]],RANGE_LOOKUP_CIPDRF_LOANLIST,0)))),1,0)
)</f>
        <v>0</v>
      </c>
    </row>
    <row r="506" spans="2:11" ht="20.100000000000001" customHeight="1" x14ac:dyDescent="0.25">
      <c r="B506" s="25" t="str">
        <f>IF(TBL_QUAL_RENTROLL_UNITS[[#This Row],[RECORD_STARTED]],IF(TBL_QUAL_RENTROLL_UNITS[[#This Row],[ERROR_COUNT]]&gt;0,-1,IF(TBL_QUAL_RENTROLL_UNITS[[#This Row],[REQ_FIELDS_POPULATED]],1,0)),"")</f>
        <v/>
      </c>
      <c r="C506" s="94">
        <f>ROW()-ROW(TBL_QUAL_RENTROLL_UNITS[[#Headers],[ROW_ID]])</f>
        <v>497</v>
      </c>
      <c r="D506" s="82"/>
      <c r="E506" s="39"/>
      <c r="F506" s="33"/>
      <c r="G506" s="84" t="str">
        <f>IFERROR(INDEX(TBL_CIPDRFRESI_LOANPOOL[QUAL_MRA_RAC],MATCH(TBL_QUAL_RENTROLL_UNITS[[#This Row],[RENTROLL_LOAN_ID_PROP_ADDR]],TBL_CIPDRFRESI_LOANPOOL[LOAN_ID_PROP_ADDR],0)),"")</f>
        <v/>
      </c>
      <c r="H50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6" s="36" t="b">
        <f>CONCATENATE(TBL_QUAL_RENTROLL_UNITS[[#This Row],[RENTROLL_LOAN_ID_PROP_ADDR]],TBL_QUAL_RENTROLL_UNITS[[#This Row],[RENTROLL_UNIT]],TBL_QUAL_RENTROLL_UNITS[[#This Row],[RENTROLL_AMOUNT]])&lt;&gt;""</f>
        <v>0</v>
      </c>
      <c r="J506" s="36" t="b">
        <f>AND(TBL_QUAL_RENTROLL_UNITS[[#This Row],[RENTROLL_LOAN_ID_PROP_ADDR]]&lt;&gt;"",TBL_QUAL_RENTROLL_UNITS[[#This Row],[RENTROLL_UNIT]]&lt;&gt;"",TBL_QUAL_RENTROLL_UNITS[[#This Row],[RENTROLL_AMOUNT]]&lt;&gt;"")</f>
        <v>0</v>
      </c>
      <c r="K506" s="36">
        <f>SUM(
IF(AND(TBL_QUAL_RENTROLL_UNITS[[#This Row],[RENTROLL_LOAN_ID_PROP_ADDR]]&lt;&gt;"",NOT(ISNUMBER(MATCH(TBL_QUAL_RENTROLL_UNITS[[#This Row],[RENTROLL_LOAN_ID_PROP_ADDR]],RANGE_LOOKUP_CIPDRF_LOANLIST,0)))),1,0)
)</f>
        <v>0</v>
      </c>
    </row>
    <row r="507" spans="2:11" ht="20.100000000000001" customHeight="1" x14ac:dyDescent="0.25">
      <c r="B507" s="25" t="str">
        <f>IF(TBL_QUAL_RENTROLL_UNITS[[#This Row],[RECORD_STARTED]],IF(TBL_QUAL_RENTROLL_UNITS[[#This Row],[ERROR_COUNT]]&gt;0,-1,IF(TBL_QUAL_RENTROLL_UNITS[[#This Row],[REQ_FIELDS_POPULATED]],1,0)),"")</f>
        <v/>
      </c>
      <c r="C507" s="94">
        <f>ROW()-ROW(TBL_QUAL_RENTROLL_UNITS[[#Headers],[ROW_ID]])</f>
        <v>498</v>
      </c>
      <c r="D507" s="82"/>
      <c r="E507" s="39"/>
      <c r="F507" s="33"/>
      <c r="G507" s="84" t="str">
        <f>IFERROR(INDEX(TBL_CIPDRFRESI_LOANPOOL[QUAL_MRA_RAC],MATCH(TBL_QUAL_RENTROLL_UNITS[[#This Row],[RENTROLL_LOAN_ID_PROP_ADDR]],TBL_CIPDRFRESI_LOANPOOL[LOAN_ID_PROP_ADDR],0)),"")</f>
        <v/>
      </c>
      <c r="H50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7" s="36" t="b">
        <f>CONCATENATE(TBL_QUAL_RENTROLL_UNITS[[#This Row],[RENTROLL_LOAN_ID_PROP_ADDR]],TBL_QUAL_RENTROLL_UNITS[[#This Row],[RENTROLL_UNIT]],TBL_QUAL_RENTROLL_UNITS[[#This Row],[RENTROLL_AMOUNT]])&lt;&gt;""</f>
        <v>0</v>
      </c>
      <c r="J507" s="36" t="b">
        <f>AND(TBL_QUAL_RENTROLL_UNITS[[#This Row],[RENTROLL_LOAN_ID_PROP_ADDR]]&lt;&gt;"",TBL_QUAL_RENTROLL_UNITS[[#This Row],[RENTROLL_UNIT]]&lt;&gt;"",TBL_QUAL_RENTROLL_UNITS[[#This Row],[RENTROLL_AMOUNT]]&lt;&gt;"")</f>
        <v>0</v>
      </c>
      <c r="K507" s="36">
        <f>SUM(
IF(AND(TBL_QUAL_RENTROLL_UNITS[[#This Row],[RENTROLL_LOAN_ID_PROP_ADDR]]&lt;&gt;"",NOT(ISNUMBER(MATCH(TBL_QUAL_RENTROLL_UNITS[[#This Row],[RENTROLL_LOAN_ID_PROP_ADDR]],RANGE_LOOKUP_CIPDRF_LOANLIST,0)))),1,0)
)</f>
        <v>0</v>
      </c>
    </row>
    <row r="508" spans="2:11" ht="20.100000000000001" customHeight="1" x14ac:dyDescent="0.25">
      <c r="B508" s="25" t="str">
        <f>IF(TBL_QUAL_RENTROLL_UNITS[[#This Row],[RECORD_STARTED]],IF(TBL_QUAL_RENTROLL_UNITS[[#This Row],[ERROR_COUNT]]&gt;0,-1,IF(TBL_QUAL_RENTROLL_UNITS[[#This Row],[REQ_FIELDS_POPULATED]],1,0)),"")</f>
        <v/>
      </c>
      <c r="C508" s="94">
        <f>ROW()-ROW(TBL_QUAL_RENTROLL_UNITS[[#Headers],[ROW_ID]])</f>
        <v>499</v>
      </c>
      <c r="D508" s="82"/>
      <c r="E508" s="39"/>
      <c r="F508" s="33"/>
      <c r="G508" s="84" t="str">
        <f>IFERROR(INDEX(TBL_CIPDRFRESI_LOANPOOL[QUAL_MRA_RAC],MATCH(TBL_QUAL_RENTROLL_UNITS[[#This Row],[RENTROLL_LOAN_ID_PROP_ADDR]],TBL_CIPDRFRESI_LOANPOOL[LOAN_ID_PROP_ADDR],0)),"")</f>
        <v/>
      </c>
      <c r="H50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8" s="36" t="b">
        <f>CONCATENATE(TBL_QUAL_RENTROLL_UNITS[[#This Row],[RENTROLL_LOAN_ID_PROP_ADDR]],TBL_QUAL_RENTROLL_UNITS[[#This Row],[RENTROLL_UNIT]],TBL_QUAL_RENTROLL_UNITS[[#This Row],[RENTROLL_AMOUNT]])&lt;&gt;""</f>
        <v>0</v>
      </c>
      <c r="J508" s="36" t="b">
        <f>AND(TBL_QUAL_RENTROLL_UNITS[[#This Row],[RENTROLL_LOAN_ID_PROP_ADDR]]&lt;&gt;"",TBL_QUAL_RENTROLL_UNITS[[#This Row],[RENTROLL_UNIT]]&lt;&gt;"",TBL_QUAL_RENTROLL_UNITS[[#This Row],[RENTROLL_AMOUNT]]&lt;&gt;"")</f>
        <v>0</v>
      </c>
      <c r="K508" s="36">
        <f>SUM(
IF(AND(TBL_QUAL_RENTROLL_UNITS[[#This Row],[RENTROLL_LOAN_ID_PROP_ADDR]]&lt;&gt;"",NOT(ISNUMBER(MATCH(TBL_QUAL_RENTROLL_UNITS[[#This Row],[RENTROLL_LOAN_ID_PROP_ADDR]],RANGE_LOOKUP_CIPDRF_LOANLIST,0)))),1,0)
)</f>
        <v>0</v>
      </c>
    </row>
    <row r="509" spans="2:11" ht="20.100000000000001" customHeight="1" x14ac:dyDescent="0.25">
      <c r="B509" s="25" t="str">
        <f>IF(TBL_QUAL_RENTROLL_UNITS[[#This Row],[RECORD_STARTED]],IF(TBL_QUAL_RENTROLL_UNITS[[#This Row],[ERROR_COUNT]]&gt;0,-1,IF(TBL_QUAL_RENTROLL_UNITS[[#This Row],[REQ_FIELDS_POPULATED]],1,0)),"")</f>
        <v/>
      </c>
      <c r="C509" s="94">
        <f>ROW()-ROW(TBL_QUAL_RENTROLL_UNITS[[#Headers],[ROW_ID]])</f>
        <v>500</v>
      </c>
      <c r="D509" s="82"/>
      <c r="E509" s="39"/>
      <c r="F509" s="33"/>
      <c r="G509" s="84" t="str">
        <f>IFERROR(INDEX(TBL_CIPDRFRESI_LOANPOOL[QUAL_MRA_RAC],MATCH(TBL_QUAL_RENTROLL_UNITS[[#This Row],[RENTROLL_LOAN_ID_PROP_ADDR]],TBL_CIPDRFRESI_LOANPOOL[LOAN_ID_PROP_ADDR],0)),"")</f>
        <v/>
      </c>
      <c r="H50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9" s="36" t="b">
        <f>CONCATENATE(TBL_QUAL_RENTROLL_UNITS[[#This Row],[RENTROLL_LOAN_ID_PROP_ADDR]],TBL_QUAL_RENTROLL_UNITS[[#This Row],[RENTROLL_UNIT]],TBL_QUAL_RENTROLL_UNITS[[#This Row],[RENTROLL_AMOUNT]])&lt;&gt;""</f>
        <v>0</v>
      </c>
      <c r="J509" s="36" t="b">
        <f>AND(TBL_QUAL_RENTROLL_UNITS[[#This Row],[RENTROLL_LOAN_ID_PROP_ADDR]]&lt;&gt;"",TBL_QUAL_RENTROLL_UNITS[[#This Row],[RENTROLL_UNIT]]&lt;&gt;"",TBL_QUAL_RENTROLL_UNITS[[#This Row],[RENTROLL_AMOUNT]]&lt;&gt;"")</f>
        <v>0</v>
      </c>
      <c r="K509" s="36">
        <f>SUM(
IF(AND(TBL_QUAL_RENTROLL_UNITS[[#This Row],[RENTROLL_LOAN_ID_PROP_ADDR]]&lt;&gt;"",NOT(ISNUMBER(MATCH(TBL_QUAL_RENTROLL_UNITS[[#This Row],[RENTROLL_LOAN_ID_PROP_ADDR]],RANGE_LOOKUP_CIPDRF_LOANLIST,0)))),1,0)
)</f>
        <v>0</v>
      </c>
    </row>
    <row r="510" spans="2:11" ht="20.100000000000001" customHeight="1" x14ac:dyDescent="0.25">
      <c r="B510" s="25" t="str">
        <f>IF(TBL_QUAL_RENTROLL_UNITS[[#This Row],[RECORD_STARTED]],IF(TBL_QUAL_RENTROLL_UNITS[[#This Row],[ERROR_COUNT]]&gt;0,-1,IF(TBL_QUAL_RENTROLL_UNITS[[#This Row],[REQ_FIELDS_POPULATED]],1,0)),"")</f>
        <v/>
      </c>
      <c r="C510" s="94">
        <f>ROW()-ROW(TBL_QUAL_RENTROLL_UNITS[[#Headers],[ROW_ID]])</f>
        <v>501</v>
      </c>
      <c r="D510" s="82"/>
      <c r="E510" s="39"/>
      <c r="F510" s="33"/>
      <c r="G510" s="84" t="str">
        <f>IFERROR(INDEX(TBL_CIPDRFRESI_LOANPOOL[QUAL_MRA_RAC],MATCH(TBL_QUAL_RENTROLL_UNITS[[#This Row],[RENTROLL_LOAN_ID_PROP_ADDR]],TBL_CIPDRFRESI_LOANPOOL[LOAN_ID_PROP_ADDR],0)),"")</f>
        <v/>
      </c>
      <c r="H5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0" s="36" t="b">
        <f>CONCATENATE(TBL_QUAL_RENTROLL_UNITS[[#This Row],[RENTROLL_LOAN_ID_PROP_ADDR]],TBL_QUAL_RENTROLL_UNITS[[#This Row],[RENTROLL_UNIT]],TBL_QUAL_RENTROLL_UNITS[[#This Row],[RENTROLL_AMOUNT]])&lt;&gt;""</f>
        <v>0</v>
      </c>
      <c r="J510" s="36" t="b">
        <f>AND(TBL_QUAL_RENTROLL_UNITS[[#This Row],[RENTROLL_LOAN_ID_PROP_ADDR]]&lt;&gt;"",TBL_QUAL_RENTROLL_UNITS[[#This Row],[RENTROLL_UNIT]]&lt;&gt;"",TBL_QUAL_RENTROLL_UNITS[[#This Row],[RENTROLL_AMOUNT]]&lt;&gt;"")</f>
        <v>0</v>
      </c>
      <c r="K510" s="36">
        <f>SUM(
IF(AND(TBL_QUAL_RENTROLL_UNITS[[#This Row],[RENTROLL_LOAN_ID_PROP_ADDR]]&lt;&gt;"",NOT(ISNUMBER(MATCH(TBL_QUAL_RENTROLL_UNITS[[#This Row],[RENTROLL_LOAN_ID_PROP_ADDR]],RANGE_LOOKUP_CIPDRF_LOANLIST,0)))),1,0)
)</f>
        <v>0</v>
      </c>
    </row>
    <row r="511" spans="2:11" ht="20.100000000000001" customHeight="1" x14ac:dyDescent="0.25">
      <c r="B511" s="25" t="str">
        <f>IF(TBL_QUAL_RENTROLL_UNITS[[#This Row],[RECORD_STARTED]],IF(TBL_QUAL_RENTROLL_UNITS[[#This Row],[ERROR_COUNT]]&gt;0,-1,IF(TBL_QUAL_RENTROLL_UNITS[[#This Row],[REQ_FIELDS_POPULATED]],1,0)),"")</f>
        <v/>
      </c>
      <c r="C511" s="94">
        <f>ROW()-ROW(TBL_QUAL_RENTROLL_UNITS[[#Headers],[ROW_ID]])</f>
        <v>502</v>
      </c>
      <c r="D511" s="82"/>
      <c r="E511" s="39"/>
      <c r="F511" s="33"/>
      <c r="G511" s="84" t="str">
        <f>IFERROR(INDEX(TBL_CIPDRFRESI_LOANPOOL[QUAL_MRA_RAC],MATCH(TBL_QUAL_RENTROLL_UNITS[[#This Row],[RENTROLL_LOAN_ID_PROP_ADDR]],TBL_CIPDRFRESI_LOANPOOL[LOAN_ID_PROP_ADDR],0)),"")</f>
        <v/>
      </c>
      <c r="H5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1" s="36" t="b">
        <f>CONCATENATE(TBL_QUAL_RENTROLL_UNITS[[#This Row],[RENTROLL_LOAN_ID_PROP_ADDR]],TBL_QUAL_RENTROLL_UNITS[[#This Row],[RENTROLL_UNIT]],TBL_QUAL_RENTROLL_UNITS[[#This Row],[RENTROLL_AMOUNT]])&lt;&gt;""</f>
        <v>0</v>
      </c>
      <c r="J511" s="36" t="b">
        <f>AND(TBL_QUAL_RENTROLL_UNITS[[#This Row],[RENTROLL_LOAN_ID_PROP_ADDR]]&lt;&gt;"",TBL_QUAL_RENTROLL_UNITS[[#This Row],[RENTROLL_UNIT]]&lt;&gt;"",TBL_QUAL_RENTROLL_UNITS[[#This Row],[RENTROLL_AMOUNT]]&lt;&gt;"")</f>
        <v>0</v>
      </c>
      <c r="K511" s="36">
        <f>SUM(
IF(AND(TBL_QUAL_RENTROLL_UNITS[[#This Row],[RENTROLL_LOAN_ID_PROP_ADDR]]&lt;&gt;"",NOT(ISNUMBER(MATCH(TBL_QUAL_RENTROLL_UNITS[[#This Row],[RENTROLL_LOAN_ID_PROP_ADDR]],RANGE_LOOKUP_CIPDRF_LOANLIST,0)))),1,0)
)</f>
        <v>0</v>
      </c>
    </row>
    <row r="512" spans="2:11" ht="20.100000000000001" customHeight="1" x14ac:dyDescent="0.25">
      <c r="B512" s="25" t="str">
        <f>IF(TBL_QUAL_RENTROLL_UNITS[[#This Row],[RECORD_STARTED]],IF(TBL_QUAL_RENTROLL_UNITS[[#This Row],[ERROR_COUNT]]&gt;0,-1,IF(TBL_QUAL_RENTROLL_UNITS[[#This Row],[REQ_FIELDS_POPULATED]],1,0)),"")</f>
        <v/>
      </c>
      <c r="C512" s="94">
        <f>ROW()-ROW(TBL_QUAL_RENTROLL_UNITS[[#Headers],[ROW_ID]])</f>
        <v>503</v>
      </c>
      <c r="D512" s="82"/>
      <c r="E512" s="39"/>
      <c r="F512" s="33"/>
      <c r="G512" s="84" t="str">
        <f>IFERROR(INDEX(TBL_CIPDRFRESI_LOANPOOL[QUAL_MRA_RAC],MATCH(TBL_QUAL_RENTROLL_UNITS[[#This Row],[RENTROLL_LOAN_ID_PROP_ADDR]],TBL_CIPDRFRESI_LOANPOOL[LOAN_ID_PROP_ADDR],0)),"")</f>
        <v/>
      </c>
      <c r="H5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2" s="36" t="b">
        <f>CONCATENATE(TBL_QUAL_RENTROLL_UNITS[[#This Row],[RENTROLL_LOAN_ID_PROP_ADDR]],TBL_QUAL_RENTROLL_UNITS[[#This Row],[RENTROLL_UNIT]],TBL_QUAL_RENTROLL_UNITS[[#This Row],[RENTROLL_AMOUNT]])&lt;&gt;""</f>
        <v>0</v>
      </c>
      <c r="J512" s="36" t="b">
        <f>AND(TBL_QUAL_RENTROLL_UNITS[[#This Row],[RENTROLL_LOAN_ID_PROP_ADDR]]&lt;&gt;"",TBL_QUAL_RENTROLL_UNITS[[#This Row],[RENTROLL_UNIT]]&lt;&gt;"",TBL_QUAL_RENTROLL_UNITS[[#This Row],[RENTROLL_AMOUNT]]&lt;&gt;"")</f>
        <v>0</v>
      </c>
      <c r="K512" s="36">
        <f>SUM(
IF(AND(TBL_QUAL_RENTROLL_UNITS[[#This Row],[RENTROLL_LOAN_ID_PROP_ADDR]]&lt;&gt;"",NOT(ISNUMBER(MATCH(TBL_QUAL_RENTROLL_UNITS[[#This Row],[RENTROLL_LOAN_ID_PROP_ADDR]],RANGE_LOOKUP_CIPDRF_LOANLIST,0)))),1,0)
)</f>
        <v>0</v>
      </c>
    </row>
    <row r="513" spans="2:11" ht="20.100000000000001" customHeight="1" x14ac:dyDescent="0.25">
      <c r="B513" s="25" t="str">
        <f>IF(TBL_QUAL_RENTROLL_UNITS[[#This Row],[RECORD_STARTED]],IF(TBL_QUAL_RENTROLL_UNITS[[#This Row],[ERROR_COUNT]]&gt;0,-1,IF(TBL_QUAL_RENTROLL_UNITS[[#This Row],[REQ_FIELDS_POPULATED]],1,0)),"")</f>
        <v/>
      </c>
      <c r="C513" s="94">
        <f>ROW()-ROW(TBL_QUAL_RENTROLL_UNITS[[#Headers],[ROW_ID]])</f>
        <v>504</v>
      </c>
      <c r="D513" s="82"/>
      <c r="E513" s="39"/>
      <c r="F513" s="33"/>
      <c r="G513" s="84" t="str">
        <f>IFERROR(INDEX(TBL_CIPDRFRESI_LOANPOOL[QUAL_MRA_RAC],MATCH(TBL_QUAL_RENTROLL_UNITS[[#This Row],[RENTROLL_LOAN_ID_PROP_ADDR]],TBL_CIPDRFRESI_LOANPOOL[LOAN_ID_PROP_ADDR],0)),"")</f>
        <v/>
      </c>
      <c r="H5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3" s="36" t="b">
        <f>CONCATENATE(TBL_QUAL_RENTROLL_UNITS[[#This Row],[RENTROLL_LOAN_ID_PROP_ADDR]],TBL_QUAL_RENTROLL_UNITS[[#This Row],[RENTROLL_UNIT]],TBL_QUAL_RENTROLL_UNITS[[#This Row],[RENTROLL_AMOUNT]])&lt;&gt;""</f>
        <v>0</v>
      </c>
      <c r="J513" s="36" t="b">
        <f>AND(TBL_QUAL_RENTROLL_UNITS[[#This Row],[RENTROLL_LOAN_ID_PROP_ADDR]]&lt;&gt;"",TBL_QUAL_RENTROLL_UNITS[[#This Row],[RENTROLL_UNIT]]&lt;&gt;"",TBL_QUAL_RENTROLL_UNITS[[#This Row],[RENTROLL_AMOUNT]]&lt;&gt;"")</f>
        <v>0</v>
      </c>
      <c r="K513" s="36">
        <f>SUM(
IF(AND(TBL_QUAL_RENTROLL_UNITS[[#This Row],[RENTROLL_LOAN_ID_PROP_ADDR]]&lt;&gt;"",NOT(ISNUMBER(MATCH(TBL_QUAL_RENTROLL_UNITS[[#This Row],[RENTROLL_LOAN_ID_PROP_ADDR]],RANGE_LOOKUP_CIPDRF_LOANLIST,0)))),1,0)
)</f>
        <v>0</v>
      </c>
    </row>
    <row r="514" spans="2:11" ht="20.100000000000001" customHeight="1" x14ac:dyDescent="0.25">
      <c r="B514" s="25" t="str">
        <f>IF(TBL_QUAL_RENTROLL_UNITS[[#This Row],[RECORD_STARTED]],IF(TBL_QUAL_RENTROLL_UNITS[[#This Row],[ERROR_COUNT]]&gt;0,-1,IF(TBL_QUAL_RENTROLL_UNITS[[#This Row],[REQ_FIELDS_POPULATED]],1,0)),"")</f>
        <v/>
      </c>
      <c r="C514" s="94">
        <f>ROW()-ROW(TBL_QUAL_RENTROLL_UNITS[[#Headers],[ROW_ID]])</f>
        <v>505</v>
      </c>
      <c r="D514" s="82"/>
      <c r="E514" s="39"/>
      <c r="F514" s="33"/>
      <c r="G514" s="84" t="str">
        <f>IFERROR(INDEX(TBL_CIPDRFRESI_LOANPOOL[QUAL_MRA_RAC],MATCH(TBL_QUAL_RENTROLL_UNITS[[#This Row],[RENTROLL_LOAN_ID_PROP_ADDR]],TBL_CIPDRFRESI_LOANPOOL[LOAN_ID_PROP_ADDR],0)),"")</f>
        <v/>
      </c>
      <c r="H5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4" s="36" t="b">
        <f>CONCATENATE(TBL_QUAL_RENTROLL_UNITS[[#This Row],[RENTROLL_LOAN_ID_PROP_ADDR]],TBL_QUAL_RENTROLL_UNITS[[#This Row],[RENTROLL_UNIT]],TBL_QUAL_RENTROLL_UNITS[[#This Row],[RENTROLL_AMOUNT]])&lt;&gt;""</f>
        <v>0</v>
      </c>
      <c r="J514" s="36" t="b">
        <f>AND(TBL_QUAL_RENTROLL_UNITS[[#This Row],[RENTROLL_LOAN_ID_PROP_ADDR]]&lt;&gt;"",TBL_QUAL_RENTROLL_UNITS[[#This Row],[RENTROLL_UNIT]]&lt;&gt;"",TBL_QUAL_RENTROLL_UNITS[[#This Row],[RENTROLL_AMOUNT]]&lt;&gt;"")</f>
        <v>0</v>
      </c>
      <c r="K514" s="36">
        <f>SUM(
IF(AND(TBL_QUAL_RENTROLL_UNITS[[#This Row],[RENTROLL_LOAN_ID_PROP_ADDR]]&lt;&gt;"",NOT(ISNUMBER(MATCH(TBL_QUAL_RENTROLL_UNITS[[#This Row],[RENTROLL_LOAN_ID_PROP_ADDR]],RANGE_LOOKUP_CIPDRF_LOANLIST,0)))),1,0)
)</f>
        <v>0</v>
      </c>
    </row>
    <row r="515" spans="2:11" ht="20.100000000000001" customHeight="1" x14ac:dyDescent="0.25">
      <c r="B515" s="25" t="str">
        <f>IF(TBL_QUAL_RENTROLL_UNITS[[#This Row],[RECORD_STARTED]],IF(TBL_QUAL_RENTROLL_UNITS[[#This Row],[ERROR_COUNT]]&gt;0,-1,IF(TBL_QUAL_RENTROLL_UNITS[[#This Row],[REQ_FIELDS_POPULATED]],1,0)),"")</f>
        <v/>
      </c>
      <c r="C515" s="94">
        <f>ROW()-ROW(TBL_QUAL_RENTROLL_UNITS[[#Headers],[ROW_ID]])</f>
        <v>506</v>
      </c>
      <c r="D515" s="82"/>
      <c r="E515" s="39"/>
      <c r="F515" s="33"/>
      <c r="G515" s="84" t="str">
        <f>IFERROR(INDEX(TBL_CIPDRFRESI_LOANPOOL[QUAL_MRA_RAC],MATCH(TBL_QUAL_RENTROLL_UNITS[[#This Row],[RENTROLL_LOAN_ID_PROP_ADDR]],TBL_CIPDRFRESI_LOANPOOL[LOAN_ID_PROP_ADDR],0)),"")</f>
        <v/>
      </c>
      <c r="H5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5" s="36" t="b">
        <f>CONCATENATE(TBL_QUAL_RENTROLL_UNITS[[#This Row],[RENTROLL_LOAN_ID_PROP_ADDR]],TBL_QUAL_RENTROLL_UNITS[[#This Row],[RENTROLL_UNIT]],TBL_QUAL_RENTROLL_UNITS[[#This Row],[RENTROLL_AMOUNT]])&lt;&gt;""</f>
        <v>0</v>
      </c>
      <c r="J515" s="36" t="b">
        <f>AND(TBL_QUAL_RENTROLL_UNITS[[#This Row],[RENTROLL_LOAN_ID_PROP_ADDR]]&lt;&gt;"",TBL_QUAL_RENTROLL_UNITS[[#This Row],[RENTROLL_UNIT]]&lt;&gt;"",TBL_QUAL_RENTROLL_UNITS[[#This Row],[RENTROLL_AMOUNT]]&lt;&gt;"")</f>
        <v>0</v>
      </c>
      <c r="K515" s="36">
        <f>SUM(
IF(AND(TBL_QUAL_RENTROLL_UNITS[[#This Row],[RENTROLL_LOAN_ID_PROP_ADDR]]&lt;&gt;"",NOT(ISNUMBER(MATCH(TBL_QUAL_RENTROLL_UNITS[[#This Row],[RENTROLL_LOAN_ID_PROP_ADDR]],RANGE_LOOKUP_CIPDRF_LOANLIST,0)))),1,0)
)</f>
        <v>0</v>
      </c>
    </row>
    <row r="516" spans="2:11" ht="20.100000000000001" customHeight="1" x14ac:dyDescent="0.25">
      <c r="B516" s="25" t="str">
        <f>IF(TBL_QUAL_RENTROLL_UNITS[[#This Row],[RECORD_STARTED]],IF(TBL_QUAL_RENTROLL_UNITS[[#This Row],[ERROR_COUNT]]&gt;0,-1,IF(TBL_QUAL_RENTROLL_UNITS[[#This Row],[REQ_FIELDS_POPULATED]],1,0)),"")</f>
        <v/>
      </c>
      <c r="C516" s="94">
        <f>ROW()-ROW(TBL_QUAL_RENTROLL_UNITS[[#Headers],[ROW_ID]])</f>
        <v>507</v>
      </c>
      <c r="D516" s="82"/>
      <c r="E516" s="39"/>
      <c r="F516" s="33"/>
      <c r="G516" s="84" t="str">
        <f>IFERROR(INDEX(TBL_CIPDRFRESI_LOANPOOL[QUAL_MRA_RAC],MATCH(TBL_QUAL_RENTROLL_UNITS[[#This Row],[RENTROLL_LOAN_ID_PROP_ADDR]],TBL_CIPDRFRESI_LOANPOOL[LOAN_ID_PROP_ADDR],0)),"")</f>
        <v/>
      </c>
      <c r="H5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6" s="36" t="b">
        <f>CONCATENATE(TBL_QUAL_RENTROLL_UNITS[[#This Row],[RENTROLL_LOAN_ID_PROP_ADDR]],TBL_QUAL_RENTROLL_UNITS[[#This Row],[RENTROLL_UNIT]],TBL_QUAL_RENTROLL_UNITS[[#This Row],[RENTROLL_AMOUNT]])&lt;&gt;""</f>
        <v>0</v>
      </c>
      <c r="J516" s="36" t="b">
        <f>AND(TBL_QUAL_RENTROLL_UNITS[[#This Row],[RENTROLL_LOAN_ID_PROP_ADDR]]&lt;&gt;"",TBL_QUAL_RENTROLL_UNITS[[#This Row],[RENTROLL_UNIT]]&lt;&gt;"",TBL_QUAL_RENTROLL_UNITS[[#This Row],[RENTROLL_AMOUNT]]&lt;&gt;"")</f>
        <v>0</v>
      </c>
      <c r="K516" s="36">
        <f>SUM(
IF(AND(TBL_QUAL_RENTROLL_UNITS[[#This Row],[RENTROLL_LOAN_ID_PROP_ADDR]]&lt;&gt;"",NOT(ISNUMBER(MATCH(TBL_QUAL_RENTROLL_UNITS[[#This Row],[RENTROLL_LOAN_ID_PROP_ADDR]],RANGE_LOOKUP_CIPDRF_LOANLIST,0)))),1,0)
)</f>
        <v>0</v>
      </c>
    </row>
    <row r="517" spans="2:11" ht="20.100000000000001" customHeight="1" x14ac:dyDescent="0.25">
      <c r="B517" s="25" t="str">
        <f>IF(TBL_QUAL_RENTROLL_UNITS[[#This Row],[RECORD_STARTED]],IF(TBL_QUAL_RENTROLL_UNITS[[#This Row],[ERROR_COUNT]]&gt;0,-1,IF(TBL_QUAL_RENTROLL_UNITS[[#This Row],[REQ_FIELDS_POPULATED]],1,0)),"")</f>
        <v/>
      </c>
      <c r="C517" s="94">
        <f>ROW()-ROW(TBL_QUAL_RENTROLL_UNITS[[#Headers],[ROW_ID]])</f>
        <v>508</v>
      </c>
      <c r="D517" s="82"/>
      <c r="E517" s="39"/>
      <c r="F517" s="33"/>
      <c r="G517" s="84" t="str">
        <f>IFERROR(INDEX(TBL_CIPDRFRESI_LOANPOOL[QUAL_MRA_RAC],MATCH(TBL_QUAL_RENTROLL_UNITS[[#This Row],[RENTROLL_LOAN_ID_PROP_ADDR]],TBL_CIPDRFRESI_LOANPOOL[LOAN_ID_PROP_ADDR],0)),"")</f>
        <v/>
      </c>
      <c r="H5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7" s="36" t="b">
        <f>CONCATENATE(TBL_QUAL_RENTROLL_UNITS[[#This Row],[RENTROLL_LOAN_ID_PROP_ADDR]],TBL_QUAL_RENTROLL_UNITS[[#This Row],[RENTROLL_UNIT]],TBL_QUAL_RENTROLL_UNITS[[#This Row],[RENTROLL_AMOUNT]])&lt;&gt;""</f>
        <v>0</v>
      </c>
      <c r="J517" s="36" t="b">
        <f>AND(TBL_QUAL_RENTROLL_UNITS[[#This Row],[RENTROLL_LOAN_ID_PROP_ADDR]]&lt;&gt;"",TBL_QUAL_RENTROLL_UNITS[[#This Row],[RENTROLL_UNIT]]&lt;&gt;"",TBL_QUAL_RENTROLL_UNITS[[#This Row],[RENTROLL_AMOUNT]]&lt;&gt;"")</f>
        <v>0</v>
      </c>
      <c r="K517" s="36">
        <f>SUM(
IF(AND(TBL_QUAL_RENTROLL_UNITS[[#This Row],[RENTROLL_LOAN_ID_PROP_ADDR]]&lt;&gt;"",NOT(ISNUMBER(MATCH(TBL_QUAL_RENTROLL_UNITS[[#This Row],[RENTROLL_LOAN_ID_PROP_ADDR]],RANGE_LOOKUP_CIPDRF_LOANLIST,0)))),1,0)
)</f>
        <v>0</v>
      </c>
    </row>
    <row r="518" spans="2:11" ht="20.100000000000001" customHeight="1" x14ac:dyDescent="0.25">
      <c r="B518" s="25" t="str">
        <f>IF(TBL_QUAL_RENTROLL_UNITS[[#This Row],[RECORD_STARTED]],IF(TBL_QUAL_RENTROLL_UNITS[[#This Row],[ERROR_COUNT]]&gt;0,-1,IF(TBL_QUAL_RENTROLL_UNITS[[#This Row],[REQ_FIELDS_POPULATED]],1,0)),"")</f>
        <v/>
      </c>
      <c r="C518" s="94">
        <f>ROW()-ROW(TBL_QUAL_RENTROLL_UNITS[[#Headers],[ROW_ID]])</f>
        <v>509</v>
      </c>
      <c r="D518" s="82"/>
      <c r="E518" s="39"/>
      <c r="F518" s="33"/>
      <c r="G518" s="84" t="str">
        <f>IFERROR(INDEX(TBL_CIPDRFRESI_LOANPOOL[QUAL_MRA_RAC],MATCH(TBL_QUAL_RENTROLL_UNITS[[#This Row],[RENTROLL_LOAN_ID_PROP_ADDR]],TBL_CIPDRFRESI_LOANPOOL[LOAN_ID_PROP_ADDR],0)),"")</f>
        <v/>
      </c>
      <c r="H5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8" s="36" t="b">
        <f>CONCATENATE(TBL_QUAL_RENTROLL_UNITS[[#This Row],[RENTROLL_LOAN_ID_PROP_ADDR]],TBL_QUAL_RENTROLL_UNITS[[#This Row],[RENTROLL_UNIT]],TBL_QUAL_RENTROLL_UNITS[[#This Row],[RENTROLL_AMOUNT]])&lt;&gt;""</f>
        <v>0</v>
      </c>
      <c r="J518" s="36" t="b">
        <f>AND(TBL_QUAL_RENTROLL_UNITS[[#This Row],[RENTROLL_LOAN_ID_PROP_ADDR]]&lt;&gt;"",TBL_QUAL_RENTROLL_UNITS[[#This Row],[RENTROLL_UNIT]]&lt;&gt;"",TBL_QUAL_RENTROLL_UNITS[[#This Row],[RENTROLL_AMOUNT]]&lt;&gt;"")</f>
        <v>0</v>
      </c>
      <c r="K518" s="36">
        <f>SUM(
IF(AND(TBL_QUAL_RENTROLL_UNITS[[#This Row],[RENTROLL_LOAN_ID_PROP_ADDR]]&lt;&gt;"",NOT(ISNUMBER(MATCH(TBL_QUAL_RENTROLL_UNITS[[#This Row],[RENTROLL_LOAN_ID_PROP_ADDR]],RANGE_LOOKUP_CIPDRF_LOANLIST,0)))),1,0)
)</f>
        <v>0</v>
      </c>
    </row>
    <row r="519" spans="2:11" ht="20.100000000000001" customHeight="1" x14ac:dyDescent="0.25">
      <c r="B519" s="25" t="str">
        <f>IF(TBL_QUAL_RENTROLL_UNITS[[#This Row],[RECORD_STARTED]],IF(TBL_QUAL_RENTROLL_UNITS[[#This Row],[ERROR_COUNT]]&gt;0,-1,IF(TBL_QUAL_RENTROLL_UNITS[[#This Row],[REQ_FIELDS_POPULATED]],1,0)),"")</f>
        <v/>
      </c>
      <c r="C519" s="94">
        <f>ROW()-ROW(TBL_QUAL_RENTROLL_UNITS[[#Headers],[ROW_ID]])</f>
        <v>510</v>
      </c>
      <c r="D519" s="82"/>
      <c r="E519" s="39"/>
      <c r="F519" s="33"/>
      <c r="G519" s="84" t="str">
        <f>IFERROR(INDEX(TBL_CIPDRFRESI_LOANPOOL[QUAL_MRA_RAC],MATCH(TBL_QUAL_RENTROLL_UNITS[[#This Row],[RENTROLL_LOAN_ID_PROP_ADDR]],TBL_CIPDRFRESI_LOANPOOL[LOAN_ID_PROP_ADDR],0)),"")</f>
        <v/>
      </c>
      <c r="H5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9" s="36" t="b">
        <f>CONCATENATE(TBL_QUAL_RENTROLL_UNITS[[#This Row],[RENTROLL_LOAN_ID_PROP_ADDR]],TBL_QUAL_RENTROLL_UNITS[[#This Row],[RENTROLL_UNIT]],TBL_QUAL_RENTROLL_UNITS[[#This Row],[RENTROLL_AMOUNT]])&lt;&gt;""</f>
        <v>0</v>
      </c>
      <c r="J519" s="36" t="b">
        <f>AND(TBL_QUAL_RENTROLL_UNITS[[#This Row],[RENTROLL_LOAN_ID_PROP_ADDR]]&lt;&gt;"",TBL_QUAL_RENTROLL_UNITS[[#This Row],[RENTROLL_UNIT]]&lt;&gt;"",TBL_QUAL_RENTROLL_UNITS[[#This Row],[RENTROLL_AMOUNT]]&lt;&gt;"")</f>
        <v>0</v>
      </c>
      <c r="K519" s="36">
        <f>SUM(
IF(AND(TBL_QUAL_RENTROLL_UNITS[[#This Row],[RENTROLL_LOAN_ID_PROP_ADDR]]&lt;&gt;"",NOT(ISNUMBER(MATCH(TBL_QUAL_RENTROLL_UNITS[[#This Row],[RENTROLL_LOAN_ID_PROP_ADDR]],RANGE_LOOKUP_CIPDRF_LOANLIST,0)))),1,0)
)</f>
        <v>0</v>
      </c>
    </row>
    <row r="520" spans="2:11" ht="20.100000000000001" customHeight="1" x14ac:dyDescent="0.25">
      <c r="B520" s="25" t="str">
        <f>IF(TBL_QUAL_RENTROLL_UNITS[[#This Row],[RECORD_STARTED]],IF(TBL_QUAL_RENTROLL_UNITS[[#This Row],[ERROR_COUNT]]&gt;0,-1,IF(TBL_QUAL_RENTROLL_UNITS[[#This Row],[REQ_FIELDS_POPULATED]],1,0)),"")</f>
        <v/>
      </c>
      <c r="C520" s="94">
        <f>ROW()-ROW(TBL_QUAL_RENTROLL_UNITS[[#Headers],[ROW_ID]])</f>
        <v>511</v>
      </c>
      <c r="D520" s="82"/>
      <c r="E520" s="39"/>
      <c r="F520" s="33"/>
      <c r="G520" s="84" t="str">
        <f>IFERROR(INDEX(TBL_CIPDRFRESI_LOANPOOL[QUAL_MRA_RAC],MATCH(TBL_QUAL_RENTROLL_UNITS[[#This Row],[RENTROLL_LOAN_ID_PROP_ADDR]],TBL_CIPDRFRESI_LOANPOOL[LOAN_ID_PROP_ADDR],0)),"")</f>
        <v/>
      </c>
      <c r="H5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0" s="36" t="b">
        <f>CONCATENATE(TBL_QUAL_RENTROLL_UNITS[[#This Row],[RENTROLL_LOAN_ID_PROP_ADDR]],TBL_QUAL_RENTROLL_UNITS[[#This Row],[RENTROLL_UNIT]],TBL_QUAL_RENTROLL_UNITS[[#This Row],[RENTROLL_AMOUNT]])&lt;&gt;""</f>
        <v>0</v>
      </c>
      <c r="J520" s="36" t="b">
        <f>AND(TBL_QUAL_RENTROLL_UNITS[[#This Row],[RENTROLL_LOAN_ID_PROP_ADDR]]&lt;&gt;"",TBL_QUAL_RENTROLL_UNITS[[#This Row],[RENTROLL_UNIT]]&lt;&gt;"",TBL_QUAL_RENTROLL_UNITS[[#This Row],[RENTROLL_AMOUNT]]&lt;&gt;"")</f>
        <v>0</v>
      </c>
      <c r="K520" s="36">
        <f>SUM(
IF(AND(TBL_QUAL_RENTROLL_UNITS[[#This Row],[RENTROLL_LOAN_ID_PROP_ADDR]]&lt;&gt;"",NOT(ISNUMBER(MATCH(TBL_QUAL_RENTROLL_UNITS[[#This Row],[RENTROLL_LOAN_ID_PROP_ADDR]],RANGE_LOOKUP_CIPDRF_LOANLIST,0)))),1,0)
)</f>
        <v>0</v>
      </c>
    </row>
    <row r="521" spans="2:11" ht="20.100000000000001" customHeight="1" x14ac:dyDescent="0.25">
      <c r="B521" s="25" t="str">
        <f>IF(TBL_QUAL_RENTROLL_UNITS[[#This Row],[RECORD_STARTED]],IF(TBL_QUAL_RENTROLL_UNITS[[#This Row],[ERROR_COUNT]]&gt;0,-1,IF(TBL_QUAL_RENTROLL_UNITS[[#This Row],[REQ_FIELDS_POPULATED]],1,0)),"")</f>
        <v/>
      </c>
      <c r="C521" s="94">
        <f>ROW()-ROW(TBL_QUAL_RENTROLL_UNITS[[#Headers],[ROW_ID]])</f>
        <v>512</v>
      </c>
      <c r="D521" s="82"/>
      <c r="E521" s="39"/>
      <c r="F521" s="33"/>
      <c r="G521" s="84" t="str">
        <f>IFERROR(INDEX(TBL_CIPDRFRESI_LOANPOOL[QUAL_MRA_RAC],MATCH(TBL_QUAL_RENTROLL_UNITS[[#This Row],[RENTROLL_LOAN_ID_PROP_ADDR]],TBL_CIPDRFRESI_LOANPOOL[LOAN_ID_PROP_ADDR],0)),"")</f>
        <v/>
      </c>
      <c r="H5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1" s="36" t="b">
        <f>CONCATENATE(TBL_QUAL_RENTROLL_UNITS[[#This Row],[RENTROLL_LOAN_ID_PROP_ADDR]],TBL_QUAL_RENTROLL_UNITS[[#This Row],[RENTROLL_UNIT]],TBL_QUAL_RENTROLL_UNITS[[#This Row],[RENTROLL_AMOUNT]])&lt;&gt;""</f>
        <v>0</v>
      </c>
      <c r="J521" s="36" t="b">
        <f>AND(TBL_QUAL_RENTROLL_UNITS[[#This Row],[RENTROLL_LOAN_ID_PROP_ADDR]]&lt;&gt;"",TBL_QUAL_RENTROLL_UNITS[[#This Row],[RENTROLL_UNIT]]&lt;&gt;"",TBL_QUAL_RENTROLL_UNITS[[#This Row],[RENTROLL_AMOUNT]]&lt;&gt;"")</f>
        <v>0</v>
      </c>
      <c r="K521" s="36">
        <f>SUM(
IF(AND(TBL_QUAL_RENTROLL_UNITS[[#This Row],[RENTROLL_LOAN_ID_PROP_ADDR]]&lt;&gt;"",NOT(ISNUMBER(MATCH(TBL_QUAL_RENTROLL_UNITS[[#This Row],[RENTROLL_LOAN_ID_PROP_ADDR]],RANGE_LOOKUP_CIPDRF_LOANLIST,0)))),1,0)
)</f>
        <v>0</v>
      </c>
    </row>
    <row r="522" spans="2:11" ht="20.100000000000001" customHeight="1" x14ac:dyDescent="0.25">
      <c r="B522" s="25" t="str">
        <f>IF(TBL_QUAL_RENTROLL_UNITS[[#This Row],[RECORD_STARTED]],IF(TBL_QUAL_RENTROLL_UNITS[[#This Row],[ERROR_COUNT]]&gt;0,-1,IF(TBL_QUAL_RENTROLL_UNITS[[#This Row],[REQ_FIELDS_POPULATED]],1,0)),"")</f>
        <v/>
      </c>
      <c r="C522" s="94">
        <f>ROW()-ROW(TBL_QUAL_RENTROLL_UNITS[[#Headers],[ROW_ID]])</f>
        <v>513</v>
      </c>
      <c r="D522" s="82"/>
      <c r="E522" s="39"/>
      <c r="F522" s="33"/>
      <c r="G522" s="84" t="str">
        <f>IFERROR(INDEX(TBL_CIPDRFRESI_LOANPOOL[QUAL_MRA_RAC],MATCH(TBL_QUAL_RENTROLL_UNITS[[#This Row],[RENTROLL_LOAN_ID_PROP_ADDR]],TBL_CIPDRFRESI_LOANPOOL[LOAN_ID_PROP_ADDR],0)),"")</f>
        <v/>
      </c>
      <c r="H5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2" s="36" t="b">
        <f>CONCATENATE(TBL_QUAL_RENTROLL_UNITS[[#This Row],[RENTROLL_LOAN_ID_PROP_ADDR]],TBL_QUAL_RENTROLL_UNITS[[#This Row],[RENTROLL_UNIT]],TBL_QUAL_RENTROLL_UNITS[[#This Row],[RENTROLL_AMOUNT]])&lt;&gt;""</f>
        <v>0</v>
      </c>
      <c r="J522" s="36" t="b">
        <f>AND(TBL_QUAL_RENTROLL_UNITS[[#This Row],[RENTROLL_LOAN_ID_PROP_ADDR]]&lt;&gt;"",TBL_QUAL_RENTROLL_UNITS[[#This Row],[RENTROLL_UNIT]]&lt;&gt;"",TBL_QUAL_RENTROLL_UNITS[[#This Row],[RENTROLL_AMOUNT]]&lt;&gt;"")</f>
        <v>0</v>
      </c>
      <c r="K522" s="36">
        <f>SUM(
IF(AND(TBL_QUAL_RENTROLL_UNITS[[#This Row],[RENTROLL_LOAN_ID_PROP_ADDR]]&lt;&gt;"",NOT(ISNUMBER(MATCH(TBL_QUAL_RENTROLL_UNITS[[#This Row],[RENTROLL_LOAN_ID_PROP_ADDR]],RANGE_LOOKUP_CIPDRF_LOANLIST,0)))),1,0)
)</f>
        <v>0</v>
      </c>
    </row>
    <row r="523" spans="2:11" ht="20.100000000000001" customHeight="1" x14ac:dyDescent="0.25">
      <c r="B523" s="25" t="str">
        <f>IF(TBL_QUAL_RENTROLL_UNITS[[#This Row],[RECORD_STARTED]],IF(TBL_QUAL_RENTROLL_UNITS[[#This Row],[ERROR_COUNT]]&gt;0,-1,IF(TBL_QUAL_RENTROLL_UNITS[[#This Row],[REQ_FIELDS_POPULATED]],1,0)),"")</f>
        <v/>
      </c>
      <c r="C523" s="94">
        <f>ROW()-ROW(TBL_QUAL_RENTROLL_UNITS[[#Headers],[ROW_ID]])</f>
        <v>514</v>
      </c>
      <c r="D523" s="82"/>
      <c r="E523" s="39"/>
      <c r="F523" s="33"/>
      <c r="G523" s="84" t="str">
        <f>IFERROR(INDEX(TBL_CIPDRFRESI_LOANPOOL[QUAL_MRA_RAC],MATCH(TBL_QUAL_RENTROLL_UNITS[[#This Row],[RENTROLL_LOAN_ID_PROP_ADDR]],TBL_CIPDRFRESI_LOANPOOL[LOAN_ID_PROP_ADDR],0)),"")</f>
        <v/>
      </c>
      <c r="H5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3" s="36" t="b">
        <f>CONCATENATE(TBL_QUAL_RENTROLL_UNITS[[#This Row],[RENTROLL_LOAN_ID_PROP_ADDR]],TBL_QUAL_RENTROLL_UNITS[[#This Row],[RENTROLL_UNIT]],TBL_QUAL_RENTROLL_UNITS[[#This Row],[RENTROLL_AMOUNT]])&lt;&gt;""</f>
        <v>0</v>
      </c>
      <c r="J523" s="36" t="b">
        <f>AND(TBL_QUAL_RENTROLL_UNITS[[#This Row],[RENTROLL_LOAN_ID_PROP_ADDR]]&lt;&gt;"",TBL_QUAL_RENTROLL_UNITS[[#This Row],[RENTROLL_UNIT]]&lt;&gt;"",TBL_QUAL_RENTROLL_UNITS[[#This Row],[RENTROLL_AMOUNT]]&lt;&gt;"")</f>
        <v>0</v>
      </c>
      <c r="K523" s="36">
        <f>SUM(
IF(AND(TBL_QUAL_RENTROLL_UNITS[[#This Row],[RENTROLL_LOAN_ID_PROP_ADDR]]&lt;&gt;"",NOT(ISNUMBER(MATCH(TBL_QUAL_RENTROLL_UNITS[[#This Row],[RENTROLL_LOAN_ID_PROP_ADDR]],RANGE_LOOKUP_CIPDRF_LOANLIST,0)))),1,0)
)</f>
        <v>0</v>
      </c>
    </row>
    <row r="524" spans="2:11" ht="20.100000000000001" customHeight="1" x14ac:dyDescent="0.25">
      <c r="B524" s="25" t="str">
        <f>IF(TBL_QUAL_RENTROLL_UNITS[[#This Row],[RECORD_STARTED]],IF(TBL_QUAL_RENTROLL_UNITS[[#This Row],[ERROR_COUNT]]&gt;0,-1,IF(TBL_QUAL_RENTROLL_UNITS[[#This Row],[REQ_FIELDS_POPULATED]],1,0)),"")</f>
        <v/>
      </c>
      <c r="C524" s="94">
        <f>ROW()-ROW(TBL_QUAL_RENTROLL_UNITS[[#Headers],[ROW_ID]])</f>
        <v>515</v>
      </c>
      <c r="D524" s="82"/>
      <c r="E524" s="39"/>
      <c r="F524" s="33"/>
      <c r="G524" s="84" t="str">
        <f>IFERROR(INDEX(TBL_CIPDRFRESI_LOANPOOL[QUAL_MRA_RAC],MATCH(TBL_QUAL_RENTROLL_UNITS[[#This Row],[RENTROLL_LOAN_ID_PROP_ADDR]],TBL_CIPDRFRESI_LOANPOOL[LOAN_ID_PROP_ADDR],0)),"")</f>
        <v/>
      </c>
      <c r="H5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4" s="36" t="b">
        <f>CONCATENATE(TBL_QUAL_RENTROLL_UNITS[[#This Row],[RENTROLL_LOAN_ID_PROP_ADDR]],TBL_QUAL_RENTROLL_UNITS[[#This Row],[RENTROLL_UNIT]],TBL_QUAL_RENTROLL_UNITS[[#This Row],[RENTROLL_AMOUNT]])&lt;&gt;""</f>
        <v>0</v>
      </c>
      <c r="J524" s="36" t="b">
        <f>AND(TBL_QUAL_RENTROLL_UNITS[[#This Row],[RENTROLL_LOAN_ID_PROP_ADDR]]&lt;&gt;"",TBL_QUAL_RENTROLL_UNITS[[#This Row],[RENTROLL_UNIT]]&lt;&gt;"",TBL_QUAL_RENTROLL_UNITS[[#This Row],[RENTROLL_AMOUNT]]&lt;&gt;"")</f>
        <v>0</v>
      </c>
      <c r="K524" s="36">
        <f>SUM(
IF(AND(TBL_QUAL_RENTROLL_UNITS[[#This Row],[RENTROLL_LOAN_ID_PROP_ADDR]]&lt;&gt;"",NOT(ISNUMBER(MATCH(TBL_QUAL_RENTROLL_UNITS[[#This Row],[RENTROLL_LOAN_ID_PROP_ADDR]],RANGE_LOOKUP_CIPDRF_LOANLIST,0)))),1,0)
)</f>
        <v>0</v>
      </c>
    </row>
    <row r="525" spans="2:11" ht="20.100000000000001" customHeight="1" x14ac:dyDescent="0.25">
      <c r="B525" s="25" t="str">
        <f>IF(TBL_QUAL_RENTROLL_UNITS[[#This Row],[RECORD_STARTED]],IF(TBL_QUAL_RENTROLL_UNITS[[#This Row],[ERROR_COUNT]]&gt;0,-1,IF(TBL_QUAL_RENTROLL_UNITS[[#This Row],[REQ_FIELDS_POPULATED]],1,0)),"")</f>
        <v/>
      </c>
      <c r="C525" s="94">
        <f>ROW()-ROW(TBL_QUAL_RENTROLL_UNITS[[#Headers],[ROW_ID]])</f>
        <v>516</v>
      </c>
      <c r="D525" s="82"/>
      <c r="E525" s="39"/>
      <c r="F525" s="33"/>
      <c r="G525" s="84" t="str">
        <f>IFERROR(INDEX(TBL_CIPDRFRESI_LOANPOOL[QUAL_MRA_RAC],MATCH(TBL_QUAL_RENTROLL_UNITS[[#This Row],[RENTROLL_LOAN_ID_PROP_ADDR]],TBL_CIPDRFRESI_LOANPOOL[LOAN_ID_PROP_ADDR],0)),"")</f>
        <v/>
      </c>
      <c r="H5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5" s="36" t="b">
        <f>CONCATENATE(TBL_QUAL_RENTROLL_UNITS[[#This Row],[RENTROLL_LOAN_ID_PROP_ADDR]],TBL_QUAL_RENTROLL_UNITS[[#This Row],[RENTROLL_UNIT]],TBL_QUAL_RENTROLL_UNITS[[#This Row],[RENTROLL_AMOUNT]])&lt;&gt;""</f>
        <v>0</v>
      </c>
      <c r="J525" s="36" t="b">
        <f>AND(TBL_QUAL_RENTROLL_UNITS[[#This Row],[RENTROLL_LOAN_ID_PROP_ADDR]]&lt;&gt;"",TBL_QUAL_RENTROLL_UNITS[[#This Row],[RENTROLL_UNIT]]&lt;&gt;"",TBL_QUAL_RENTROLL_UNITS[[#This Row],[RENTROLL_AMOUNT]]&lt;&gt;"")</f>
        <v>0</v>
      </c>
      <c r="K525" s="36">
        <f>SUM(
IF(AND(TBL_QUAL_RENTROLL_UNITS[[#This Row],[RENTROLL_LOAN_ID_PROP_ADDR]]&lt;&gt;"",NOT(ISNUMBER(MATCH(TBL_QUAL_RENTROLL_UNITS[[#This Row],[RENTROLL_LOAN_ID_PROP_ADDR]],RANGE_LOOKUP_CIPDRF_LOANLIST,0)))),1,0)
)</f>
        <v>0</v>
      </c>
    </row>
    <row r="526" spans="2:11" ht="20.100000000000001" customHeight="1" x14ac:dyDescent="0.25">
      <c r="B526" s="25" t="str">
        <f>IF(TBL_QUAL_RENTROLL_UNITS[[#This Row],[RECORD_STARTED]],IF(TBL_QUAL_RENTROLL_UNITS[[#This Row],[ERROR_COUNT]]&gt;0,-1,IF(TBL_QUAL_RENTROLL_UNITS[[#This Row],[REQ_FIELDS_POPULATED]],1,0)),"")</f>
        <v/>
      </c>
      <c r="C526" s="94">
        <f>ROW()-ROW(TBL_QUAL_RENTROLL_UNITS[[#Headers],[ROW_ID]])</f>
        <v>517</v>
      </c>
      <c r="D526" s="82"/>
      <c r="E526" s="39"/>
      <c r="F526" s="33"/>
      <c r="G526" s="84" t="str">
        <f>IFERROR(INDEX(TBL_CIPDRFRESI_LOANPOOL[QUAL_MRA_RAC],MATCH(TBL_QUAL_RENTROLL_UNITS[[#This Row],[RENTROLL_LOAN_ID_PROP_ADDR]],TBL_CIPDRFRESI_LOANPOOL[LOAN_ID_PROP_ADDR],0)),"")</f>
        <v/>
      </c>
      <c r="H5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6" s="36" t="b">
        <f>CONCATENATE(TBL_QUAL_RENTROLL_UNITS[[#This Row],[RENTROLL_LOAN_ID_PROP_ADDR]],TBL_QUAL_RENTROLL_UNITS[[#This Row],[RENTROLL_UNIT]],TBL_QUAL_RENTROLL_UNITS[[#This Row],[RENTROLL_AMOUNT]])&lt;&gt;""</f>
        <v>0</v>
      </c>
      <c r="J526" s="36" t="b">
        <f>AND(TBL_QUAL_RENTROLL_UNITS[[#This Row],[RENTROLL_LOAN_ID_PROP_ADDR]]&lt;&gt;"",TBL_QUAL_RENTROLL_UNITS[[#This Row],[RENTROLL_UNIT]]&lt;&gt;"",TBL_QUAL_RENTROLL_UNITS[[#This Row],[RENTROLL_AMOUNT]]&lt;&gt;"")</f>
        <v>0</v>
      </c>
      <c r="K526" s="36">
        <f>SUM(
IF(AND(TBL_QUAL_RENTROLL_UNITS[[#This Row],[RENTROLL_LOAN_ID_PROP_ADDR]]&lt;&gt;"",NOT(ISNUMBER(MATCH(TBL_QUAL_RENTROLL_UNITS[[#This Row],[RENTROLL_LOAN_ID_PROP_ADDR]],RANGE_LOOKUP_CIPDRF_LOANLIST,0)))),1,0)
)</f>
        <v>0</v>
      </c>
    </row>
    <row r="527" spans="2:11" ht="20.100000000000001" customHeight="1" x14ac:dyDescent="0.25">
      <c r="B527" s="25" t="str">
        <f>IF(TBL_QUAL_RENTROLL_UNITS[[#This Row],[RECORD_STARTED]],IF(TBL_QUAL_RENTROLL_UNITS[[#This Row],[ERROR_COUNT]]&gt;0,-1,IF(TBL_QUAL_RENTROLL_UNITS[[#This Row],[REQ_FIELDS_POPULATED]],1,0)),"")</f>
        <v/>
      </c>
      <c r="C527" s="94">
        <f>ROW()-ROW(TBL_QUAL_RENTROLL_UNITS[[#Headers],[ROW_ID]])</f>
        <v>518</v>
      </c>
      <c r="D527" s="82"/>
      <c r="E527" s="39"/>
      <c r="F527" s="33"/>
      <c r="G527" s="84" t="str">
        <f>IFERROR(INDEX(TBL_CIPDRFRESI_LOANPOOL[QUAL_MRA_RAC],MATCH(TBL_QUAL_RENTROLL_UNITS[[#This Row],[RENTROLL_LOAN_ID_PROP_ADDR]],TBL_CIPDRFRESI_LOANPOOL[LOAN_ID_PROP_ADDR],0)),"")</f>
        <v/>
      </c>
      <c r="H5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7" s="36" t="b">
        <f>CONCATENATE(TBL_QUAL_RENTROLL_UNITS[[#This Row],[RENTROLL_LOAN_ID_PROP_ADDR]],TBL_QUAL_RENTROLL_UNITS[[#This Row],[RENTROLL_UNIT]],TBL_QUAL_RENTROLL_UNITS[[#This Row],[RENTROLL_AMOUNT]])&lt;&gt;""</f>
        <v>0</v>
      </c>
      <c r="J527" s="36" t="b">
        <f>AND(TBL_QUAL_RENTROLL_UNITS[[#This Row],[RENTROLL_LOAN_ID_PROP_ADDR]]&lt;&gt;"",TBL_QUAL_RENTROLL_UNITS[[#This Row],[RENTROLL_UNIT]]&lt;&gt;"",TBL_QUAL_RENTROLL_UNITS[[#This Row],[RENTROLL_AMOUNT]]&lt;&gt;"")</f>
        <v>0</v>
      </c>
      <c r="K527" s="36">
        <f>SUM(
IF(AND(TBL_QUAL_RENTROLL_UNITS[[#This Row],[RENTROLL_LOAN_ID_PROP_ADDR]]&lt;&gt;"",NOT(ISNUMBER(MATCH(TBL_QUAL_RENTROLL_UNITS[[#This Row],[RENTROLL_LOAN_ID_PROP_ADDR]],RANGE_LOOKUP_CIPDRF_LOANLIST,0)))),1,0)
)</f>
        <v>0</v>
      </c>
    </row>
    <row r="528" spans="2:11" ht="20.100000000000001" customHeight="1" x14ac:dyDescent="0.25">
      <c r="B528" s="25" t="str">
        <f>IF(TBL_QUAL_RENTROLL_UNITS[[#This Row],[RECORD_STARTED]],IF(TBL_QUAL_RENTROLL_UNITS[[#This Row],[ERROR_COUNT]]&gt;0,-1,IF(TBL_QUAL_RENTROLL_UNITS[[#This Row],[REQ_FIELDS_POPULATED]],1,0)),"")</f>
        <v/>
      </c>
      <c r="C528" s="94">
        <f>ROW()-ROW(TBL_QUAL_RENTROLL_UNITS[[#Headers],[ROW_ID]])</f>
        <v>519</v>
      </c>
      <c r="D528" s="82"/>
      <c r="E528" s="39"/>
      <c r="F528" s="33"/>
      <c r="G528" s="84" t="str">
        <f>IFERROR(INDEX(TBL_CIPDRFRESI_LOANPOOL[QUAL_MRA_RAC],MATCH(TBL_QUAL_RENTROLL_UNITS[[#This Row],[RENTROLL_LOAN_ID_PROP_ADDR]],TBL_CIPDRFRESI_LOANPOOL[LOAN_ID_PROP_ADDR],0)),"")</f>
        <v/>
      </c>
      <c r="H5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8" s="36" t="b">
        <f>CONCATENATE(TBL_QUAL_RENTROLL_UNITS[[#This Row],[RENTROLL_LOAN_ID_PROP_ADDR]],TBL_QUAL_RENTROLL_UNITS[[#This Row],[RENTROLL_UNIT]],TBL_QUAL_RENTROLL_UNITS[[#This Row],[RENTROLL_AMOUNT]])&lt;&gt;""</f>
        <v>0</v>
      </c>
      <c r="J528" s="36" t="b">
        <f>AND(TBL_QUAL_RENTROLL_UNITS[[#This Row],[RENTROLL_LOAN_ID_PROP_ADDR]]&lt;&gt;"",TBL_QUAL_RENTROLL_UNITS[[#This Row],[RENTROLL_UNIT]]&lt;&gt;"",TBL_QUAL_RENTROLL_UNITS[[#This Row],[RENTROLL_AMOUNT]]&lt;&gt;"")</f>
        <v>0</v>
      </c>
      <c r="K528" s="36">
        <f>SUM(
IF(AND(TBL_QUAL_RENTROLL_UNITS[[#This Row],[RENTROLL_LOAN_ID_PROP_ADDR]]&lt;&gt;"",NOT(ISNUMBER(MATCH(TBL_QUAL_RENTROLL_UNITS[[#This Row],[RENTROLL_LOAN_ID_PROP_ADDR]],RANGE_LOOKUP_CIPDRF_LOANLIST,0)))),1,0)
)</f>
        <v>0</v>
      </c>
    </row>
    <row r="529" spans="2:11" ht="20.100000000000001" customHeight="1" x14ac:dyDescent="0.25">
      <c r="B529" s="25" t="str">
        <f>IF(TBL_QUAL_RENTROLL_UNITS[[#This Row],[RECORD_STARTED]],IF(TBL_QUAL_RENTROLL_UNITS[[#This Row],[ERROR_COUNT]]&gt;0,-1,IF(TBL_QUAL_RENTROLL_UNITS[[#This Row],[REQ_FIELDS_POPULATED]],1,0)),"")</f>
        <v/>
      </c>
      <c r="C529" s="94">
        <f>ROW()-ROW(TBL_QUAL_RENTROLL_UNITS[[#Headers],[ROW_ID]])</f>
        <v>520</v>
      </c>
      <c r="D529" s="82"/>
      <c r="E529" s="39"/>
      <c r="F529" s="33"/>
      <c r="G529" s="84" t="str">
        <f>IFERROR(INDEX(TBL_CIPDRFRESI_LOANPOOL[QUAL_MRA_RAC],MATCH(TBL_QUAL_RENTROLL_UNITS[[#This Row],[RENTROLL_LOAN_ID_PROP_ADDR]],TBL_CIPDRFRESI_LOANPOOL[LOAN_ID_PROP_ADDR],0)),"")</f>
        <v/>
      </c>
      <c r="H5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9" s="36" t="b">
        <f>CONCATENATE(TBL_QUAL_RENTROLL_UNITS[[#This Row],[RENTROLL_LOAN_ID_PROP_ADDR]],TBL_QUAL_RENTROLL_UNITS[[#This Row],[RENTROLL_UNIT]],TBL_QUAL_RENTROLL_UNITS[[#This Row],[RENTROLL_AMOUNT]])&lt;&gt;""</f>
        <v>0</v>
      </c>
      <c r="J529" s="36" t="b">
        <f>AND(TBL_QUAL_RENTROLL_UNITS[[#This Row],[RENTROLL_LOAN_ID_PROP_ADDR]]&lt;&gt;"",TBL_QUAL_RENTROLL_UNITS[[#This Row],[RENTROLL_UNIT]]&lt;&gt;"",TBL_QUAL_RENTROLL_UNITS[[#This Row],[RENTROLL_AMOUNT]]&lt;&gt;"")</f>
        <v>0</v>
      </c>
      <c r="K529" s="36">
        <f>SUM(
IF(AND(TBL_QUAL_RENTROLL_UNITS[[#This Row],[RENTROLL_LOAN_ID_PROP_ADDR]]&lt;&gt;"",NOT(ISNUMBER(MATCH(TBL_QUAL_RENTROLL_UNITS[[#This Row],[RENTROLL_LOAN_ID_PROP_ADDR]],RANGE_LOOKUP_CIPDRF_LOANLIST,0)))),1,0)
)</f>
        <v>0</v>
      </c>
    </row>
    <row r="530" spans="2:11" ht="20.100000000000001" customHeight="1" x14ac:dyDescent="0.25">
      <c r="B530" s="25" t="str">
        <f>IF(TBL_QUAL_RENTROLL_UNITS[[#This Row],[RECORD_STARTED]],IF(TBL_QUAL_RENTROLL_UNITS[[#This Row],[ERROR_COUNT]]&gt;0,-1,IF(TBL_QUAL_RENTROLL_UNITS[[#This Row],[REQ_FIELDS_POPULATED]],1,0)),"")</f>
        <v/>
      </c>
      <c r="C530" s="94">
        <f>ROW()-ROW(TBL_QUAL_RENTROLL_UNITS[[#Headers],[ROW_ID]])</f>
        <v>521</v>
      </c>
      <c r="D530" s="82"/>
      <c r="E530" s="39"/>
      <c r="F530" s="33"/>
      <c r="G530" s="84" t="str">
        <f>IFERROR(INDEX(TBL_CIPDRFRESI_LOANPOOL[QUAL_MRA_RAC],MATCH(TBL_QUAL_RENTROLL_UNITS[[#This Row],[RENTROLL_LOAN_ID_PROP_ADDR]],TBL_CIPDRFRESI_LOANPOOL[LOAN_ID_PROP_ADDR],0)),"")</f>
        <v/>
      </c>
      <c r="H5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0" s="36" t="b">
        <f>CONCATENATE(TBL_QUAL_RENTROLL_UNITS[[#This Row],[RENTROLL_LOAN_ID_PROP_ADDR]],TBL_QUAL_RENTROLL_UNITS[[#This Row],[RENTROLL_UNIT]],TBL_QUAL_RENTROLL_UNITS[[#This Row],[RENTROLL_AMOUNT]])&lt;&gt;""</f>
        <v>0</v>
      </c>
      <c r="J530" s="36" t="b">
        <f>AND(TBL_QUAL_RENTROLL_UNITS[[#This Row],[RENTROLL_LOAN_ID_PROP_ADDR]]&lt;&gt;"",TBL_QUAL_RENTROLL_UNITS[[#This Row],[RENTROLL_UNIT]]&lt;&gt;"",TBL_QUAL_RENTROLL_UNITS[[#This Row],[RENTROLL_AMOUNT]]&lt;&gt;"")</f>
        <v>0</v>
      </c>
      <c r="K530" s="36">
        <f>SUM(
IF(AND(TBL_QUAL_RENTROLL_UNITS[[#This Row],[RENTROLL_LOAN_ID_PROP_ADDR]]&lt;&gt;"",NOT(ISNUMBER(MATCH(TBL_QUAL_RENTROLL_UNITS[[#This Row],[RENTROLL_LOAN_ID_PROP_ADDR]],RANGE_LOOKUP_CIPDRF_LOANLIST,0)))),1,0)
)</f>
        <v>0</v>
      </c>
    </row>
    <row r="531" spans="2:11" ht="20.100000000000001" customHeight="1" x14ac:dyDescent="0.25">
      <c r="B531" s="25" t="str">
        <f>IF(TBL_QUAL_RENTROLL_UNITS[[#This Row],[RECORD_STARTED]],IF(TBL_QUAL_RENTROLL_UNITS[[#This Row],[ERROR_COUNT]]&gt;0,-1,IF(TBL_QUAL_RENTROLL_UNITS[[#This Row],[REQ_FIELDS_POPULATED]],1,0)),"")</f>
        <v/>
      </c>
      <c r="C531" s="94">
        <f>ROW()-ROW(TBL_QUAL_RENTROLL_UNITS[[#Headers],[ROW_ID]])</f>
        <v>522</v>
      </c>
      <c r="D531" s="82"/>
      <c r="E531" s="39"/>
      <c r="F531" s="33"/>
      <c r="G531" s="84" t="str">
        <f>IFERROR(INDEX(TBL_CIPDRFRESI_LOANPOOL[QUAL_MRA_RAC],MATCH(TBL_QUAL_RENTROLL_UNITS[[#This Row],[RENTROLL_LOAN_ID_PROP_ADDR]],TBL_CIPDRFRESI_LOANPOOL[LOAN_ID_PROP_ADDR],0)),"")</f>
        <v/>
      </c>
      <c r="H5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1" s="36" t="b">
        <f>CONCATENATE(TBL_QUAL_RENTROLL_UNITS[[#This Row],[RENTROLL_LOAN_ID_PROP_ADDR]],TBL_QUAL_RENTROLL_UNITS[[#This Row],[RENTROLL_UNIT]],TBL_QUAL_RENTROLL_UNITS[[#This Row],[RENTROLL_AMOUNT]])&lt;&gt;""</f>
        <v>0</v>
      </c>
      <c r="J531" s="36" t="b">
        <f>AND(TBL_QUAL_RENTROLL_UNITS[[#This Row],[RENTROLL_LOAN_ID_PROP_ADDR]]&lt;&gt;"",TBL_QUAL_RENTROLL_UNITS[[#This Row],[RENTROLL_UNIT]]&lt;&gt;"",TBL_QUAL_RENTROLL_UNITS[[#This Row],[RENTROLL_AMOUNT]]&lt;&gt;"")</f>
        <v>0</v>
      </c>
      <c r="K531" s="36">
        <f>SUM(
IF(AND(TBL_QUAL_RENTROLL_UNITS[[#This Row],[RENTROLL_LOAN_ID_PROP_ADDR]]&lt;&gt;"",NOT(ISNUMBER(MATCH(TBL_QUAL_RENTROLL_UNITS[[#This Row],[RENTROLL_LOAN_ID_PROP_ADDR]],RANGE_LOOKUP_CIPDRF_LOANLIST,0)))),1,0)
)</f>
        <v>0</v>
      </c>
    </row>
    <row r="532" spans="2:11" ht="20.100000000000001" customHeight="1" x14ac:dyDescent="0.25">
      <c r="B532" s="25" t="str">
        <f>IF(TBL_QUAL_RENTROLL_UNITS[[#This Row],[RECORD_STARTED]],IF(TBL_QUAL_RENTROLL_UNITS[[#This Row],[ERROR_COUNT]]&gt;0,-1,IF(TBL_QUAL_RENTROLL_UNITS[[#This Row],[REQ_FIELDS_POPULATED]],1,0)),"")</f>
        <v/>
      </c>
      <c r="C532" s="94">
        <f>ROW()-ROW(TBL_QUAL_RENTROLL_UNITS[[#Headers],[ROW_ID]])</f>
        <v>523</v>
      </c>
      <c r="D532" s="82"/>
      <c r="E532" s="39"/>
      <c r="F532" s="33"/>
      <c r="G532" s="84" t="str">
        <f>IFERROR(INDEX(TBL_CIPDRFRESI_LOANPOOL[QUAL_MRA_RAC],MATCH(TBL_QUAL_RENTROLL_UNITS[[#This Row],[RENTROLL_LOAN_ID_PROP_ADDR]],TBL_CIPDRFRESI_LOANPOOL[LOAN_ID_PROP_ADDR],0)),"")</f>
        <v/>
      </c>
      <c r="H5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2" s="36" t="b">
        <f>CONCATENATE(TBL_QUAL_RENTROLL_UNITS[[#This Row],[RENTROLL_LOAN_ID_PROP_ADDR]],TBL_QUAL_RENTROLL_UNITS[[#This Row],[RENTROLL_UNIT]],TBL_QUAL_RENTROLL_UNITS[[#This Row],[RENTROLL_AMOUNT]])&lt;&gt;""</f>
        <v>0</v>
      </c>
      <c r="J532" s="36" t="b">
        <f>AND(TBL_QUAL_RENTROLL_UNITS[[#This Row],[RENTROLL_LOAN_ID_PROP_ADDR]]&lt;&gt;"",TBL_QUAL_RENTROLL_UNITS[[#This Row],[RENTROLL_UNIT]]&lt;&gt;"",TBL_QUAL_RENTROLL_UNITS[[#This Row],[RENTROLL_AMOUNT]]&lt;&gt;"")</f>
        <v>0</v>
      </c>
      <c r="K532" s="36">
        <f>SUM(
IF(AND(TBL_QUAL_RENTROLL_UNITS[[#This Row],[RENTROLL_LOAN_ID_PROP_ADDR]]&lt;&gt;"",NOT(ISNUMBER(MATCH(TBL_QUAL_RENTROLL_UNITS[[#This Row],[RENTROLL_LOAN_ID_PROP_ADDR]],RANGE_LOOKUP_CIPDRF_LOANLIST,0)))),1,0)
)</f>
        <v>0</v>
      </c>
    </row>
    <row r="533" spans="2:11" ht="20.100000000000001" customHeight="1" x14ac:dyDescent="0.25">
      <c r="B533" s="25" t="str">
        <f>IF(TBL_QUAL_RENTROLL_UNITS[[#This Row],[RECORD_STARTED]],IF(TBL_QUAL_RENTROLL_UNITS[[#This Row],[ERROR_COUNT]]&gt;0,-1,IF(TBL_QUAL_RENTROLL_UNITS[[#This Row],[REQ_FIELDS_POPULATED]],1,0)),"")</f>
        <v/>
      </c>
      <c r="C533" s="94">
        <f>ROW()-ROW(TBL_QUAL_RENTROLL_UNITS[[#Headers],[ROW_ID]])</f>
        <v>524</v>
      </c>
      <c r="D533" s="82"/>
      <c r="E533" s="39"/>
      <c r="F533" s="33"/>
      <c r="G533" s="84" t="str">
        <f>IFERROR(INDEX(TBL_CIPDRFRESI_LOANPOOL[QUAL_MRA_RAC],MATCH(TBL_QUAL_RENTROLL_UNITS[[#This Row],[RENTROLL_LOAN_ID_PROP_ADDR]],TBL_CIPDRFRESI_LOANPOOL[LOAN_ID_PROP_ADDR],0)),"")</f>
        <v/>
      </c>
      <c r="H5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3" s="36" t="b">
        <f>CONCATENATE(TBL_QUAL_RENTROLL_UNITS[[#This Row],[RENTROLL_LOAN_ID_PROP_ADDR]],TBL_QUAL_RENTROLL_UNITS[[#This Row],[RENTROLL_UNIT]],TBL_QUAL_RENTROLL_UNITS[[#This Row],[RENTROLL_AMOUNT]])&lt;&gt;""</f>
        <v>0</v>
      </c>
      <c r="J533" s="36" t="b">
        <f>AND(TBL_QUAL_RENTROLL_UNITS[[#This Row],[RENTROLL_LOAN_ID_PROP_ADDR]]&lt;&gt;"",TBL_QUAL_RENTROLL_UNITS[[#This Row],[RENTROLL_UNIT]]&lt;&gt;"",TBL_QUAL_RENTROLL_UNITS[[#This Row],[RENTROLL_AMOUNT]]&lt;&gt;"")</f>
        <v>0</v>
      </c>
      <c r="K533" s="36">
        <f>SUM(
IF(AND(TBL_QUAL_RENTROLL_UNITS[[#This Row],[RENTROLL_LOAN_ID_PROP_ADDR]]&lt;&gt;"",NOT(ISNUMBER(MATCH(TBL_QUAL_RENTROLL_UNITS[[#This Row],[RENTROLL_LOAN_ID_PROP_ADDR]],RANGE_LOOKUP_CIPDRF_LOANLIST,0)))),1,0)
)</f>
        <v>0</v>
      </c>
    </row>
    <row r="534" spans="2:11" ht="20.100000000000001" customHeight="1" x14ac:dyDescent="0.25">
      <c r="B534" s="25" t="str">
        <f>IF(TBL_QUAL_RENTROLL_UNITS[[#This Row],[RECORD_STARTED]],IF(TBL_QUAL_RENTROLL_UNITS[[#This Row],[ERROR_COUNT]]&gt;0,-1,IF(TBL_QUAL_RENTROLL_UNITS[[#This Row],[REQ_FIELDS_POPULATED]],1,0)),"")</f>
        <v/>
      </c>
      <c r="C534" s="94">
        <f>ROW()-ROW(TBL_QUAL_RENTROLL_UNITS[[#Headers],[ROW_ID]])</f>
        <v>525</v>
      </c>
      <c r="D534" s="82"/>
      <c r="E534" s="39"/>
      <c r="F534" s="33"/>
      <c r="G534" s="84" t="str">
        <f>IFERROR(INDEX(TBL_CIPDRFRESI_LOANPOOL[QUAL_MRA_RAC],MATCH(TBL_QUAL_RENTROLL_UNITS[[#This Row],[RENTROLL_LOAN_ID_PROP_ADDR]],TBL_CIPDRFRESI_LOANPOOL[LOAN_ID_PROP_ADDR],0)),"")</f>
        <v/>
      </c>
      <c r="H5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4" s="36" t="b">
        <f>CONCATENATE(TBL_QUAL_RENTROLL_UNITS[[#This Row],[RENTROLL_LOAN_ID_PROP_ADDR]],TBL_QUAL_RENTROLL_UNITS[[#This Row],[RENTROLL_UNIT]],TBL_QUAL_RENTROLL_UNITS[[#This Row],[RENTROLL_AMOUNT]])&lt;&gt;""</f>
        <v>0</v>
      </c>
      <c r="J534" s="36" t="b">
        <f>AND(TBL_QUAL_RENTROLL_UNITS[[#This Row],[RENTROLL_LOAN_ID_PROP_ADDR]]&lt;&gt;"",TBL_QUAL_RENTROLL_UNITS[[#This Row],[RENTROLL_UNIT]]&lt;&gt;"",TBL_QUAL_RENTROLL_UNITS[[#This Row],[RENTROLL_AMOUNT]]&lt;&gt;"")</f>
        <v>0</v>
      </c>
      <c r="K534" s="36">
        <f>SUM(
IF(AND(TBL_QUAL_RENTROLL_UNITS[[#This Row],[RENTROLL_LOAN_ID_PROP_ADDR]]&lt;&gt;"",NOT(ISNUMBER(MATCH(TBL_QUAL_RENTROLL_UNITS[[#This Row],[RENTROLL_LOAN_ID_PROP_ADDR]],RANGE_LOOKUP_CIPDRF_LOANLIST,0)))),1,0)
)</f>
        <v>0</v>
      </c>
    </row>
    <row r="535" spans="2:11" ht="20.100000000000001" customHeight="1" x14ac:dyDescent="0.25">
      <c r="B535" s="25" t="str">
        <f>IF(TBL_QUAL_RENTROLL_UNITS[[#This Row],[RECORD_STARTED]],IF(TBL_QUAL_RENTROLL_UNITS[[#This Row],[ERROR_COUNT]]&gt;0,-1,IF(TBL_QUAL_RENTROLL_UNITS[[#This Row],[REQ_FIELDS_POPULATED]],1,0)),"")</f>
        <v/>
      </c>
      <c r="C535" s="94">
        <f>ROW()-ROW(TBL_QUAL_RENTROLL_UNITS[[#Headers],[ROW_ID]])</f>
        <v>526</v>
      </c>
      <c r="D535" s="82"/>
      <c r="E535" s="39"/>
      <c r="F535" s="33"/>
      <c r="G535" s="84" t="str">
        <f>IFERROR(INDEX(TBL_CIPDRFRESI_LOANPOOL[QUAL_MRA_RAC],MATCH(TBL_QUAL_RENTROLL_UNITS[[#This Row],[RENTROLL_LOAN_ID_PROP_ADDR]],TBL_CIPDRFRESI_LOANPOOL[LOAN_ID_PROP_ADDR],0)),"")</f>
        <v/>
      </c>
      <c r="H5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5" s="36" t="b">
        <f>CONCATENATE(TBL_QUAL_RENTROLL_UNITS[[#This Row],[RENTROLL_LOAN_ID_PROP_ADDR]],TBL_QUAL_RENTROLL_UNITS[[#This Row],[RENTROLL_UNIT]],TBL_QUAL_RENTROLL_UNITS[[#This Row],[RENTROLL_AMOUNT]])&lt;&gt;""</f>
        <v>0</v>
      </c>
      <c r="J535" s="36" t="b">
        <f>AND(TBL_QUAL_RENTROLL_UNITS[[#This Row],[RENTROLL_LOAN_ID_PROP_ADDR]]&lt;&gt;"",TBL_QUAL_RENTROLL_UNITS[[#This Row],[RENTROLL_UNIT]]&lt;&gt;"",TBL_QUAL_RENTROLL_UNITS[[#This Row],[RENTROLL_AMOUNT]]&lt;&gt;"")</f>
        <v>0</v>
      </c>
      <c r="K535" s="36">
        <f>SUM(
IF(AND(TBL_QUAL_RENTROLL_UNITS[[#This Row],[RENTROLL_LOAN_ID_PROP_ADDR]]&lt;&gt;"",NOT(ISNUMBER(MATCH(TBL_QUAL_RENTROLL_UNITS[[#This Row],[RENTROLL_LOAN_ID_PROP_ADDR]],RANGE_LOOKUP_CIPDRF_LOANLIST,0)))),1,0)
)</f>
        <v>0</v>
      </c>
    </row>
    <row r="536" spans="2:11" ht="20.100000000000001" customHeight="1" x14ac:dyDescent="0.25">
      <c r="B536" s="25" t="str">
        <f>IF(TBL_QUAL_RENTROLL_UNITS[[#This Row],[RECORD_STARTED]],IF(TBL_QUAL_RENTROLL_UNITS[[#This Row],[ERROR_COUNT]]&gt;0,-1,IF(TBL_QUAL_RENTROLL_UNITS[[#This Row],[REQ_FIELDS_POPULATED]],1,0)),"")</f>
        <v/>
      </c>
      <c r="C536" s="94">
        <f>ROW()-ROW(TBL_QUAL_RENTROLL_UNITS[[#Headers],[ROW_ID]])</f>
        <v>527</v>
      </c>
      <c r="D536" s="82"/>
      <c r="E536" s="39"/>
      <c r="F536" s="33"/>
      <c r="G536" s="84" t="str">
        <f>IFERROR(INDEX(TBL_CIPDRFRESI_LOANPOOL[QUAL_MRA_RAC],MATCH(TBL_QUAL_RENTROLL_UNITS[[#This Row],[RENTROLL_LOAN_ID_PROP_ADDR]],TBL_CIPDRFRESI_LOANPOOL[LOAN_ID_PROP_ADDR],0)),"")</f>
        <v/>
      </c>
      <c r="H5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6" s="36" t="b">
        <f>CONCATENATE(TBL_QUAL_RENTROLL_UNITS[[#This Row],[RENTROLL_LOAN_ID_PROP_ADDR]],TBL_QUAL_RENTROLL_UNITS[[#This Row],[RENTROLL_UNIT]],TBL_QUAL_RENTROLL_UNITS[[#This Row],[RENTROLL_AMOUNT]])&lt;&gt;""</f>
        <v>0</v>
      </c>
      <c r="J536" s="36" t="b">
        <f>AND(TBL_QUAL_RENTROLL_UNITS[[#This Row],[RENTROLL_LOAN_ID_PROP_ADDR]]&lt;&gt;"",TBL_QUAL_RENTROLL_UNITS[[#This Row],[RENTROLL_UNIT]]&lt;&gt;"",TBL_QUAL_RENTROLL_UNITS[[#This Row],[RENTROLL_AMOUNT]]&lt;&gt;"")</f>
        <v>0</v>
      </c>
      <c r="K536" s="36">
        <f>SUM(
IF(AND(TBL_QUAL_RENTROLL_UNITS[[#This Row],[RENTROLL_LOAN_ID_PROP_ADDR]]&lt;&gt;"",NOT(ISNUMBER(MATCH(TBL_QUAL_RENTROLL_UNITS[[#This Row],[RENTROLL_LOAN_ID_PROP_ADDR]],RANGE_LOOKUP_CIPDRF_LOANLIST,0)))),1,0)
)</f>
        <v>0</v>
      </c>
    </row>
    <row r="537" spans="2:11" ht="20.100000000000001" customHeight="1" x14ac:dyDescent="0.25">
      <c r="B537" s="25" t="str">
        <f>IF(TBL_QUAL_RENTROLL_UNITS[[#This Row],[RECORD_STARTED]],IF(TBL_QUAL_RENTROLL_UNITS[[#This Row],[ERROR_COUNT]]&gt;0,-1,IF(TBL_QUAL_RENTROLL_UNITS[[#This Row],[REQ_FIELDS_POPULATED]],1,0)),"")</f>
        <v/>
      </c>
      <c r="C537" s="94">
        <f>ROW()-ROW(TBL_QUAL_RENTROLL_UNITS[[#Headers],[ROW_ID]])</f>
        <v>528</v>
      </c>
      <c r="D537" s="82"/>
      <c r="E537" s="39"/>
      <c r="F537" s="33"/>
      <c r="G537" s="84" t="str">
        <f>IFERROR(INDEX(TBL_CIPDRFRESI_LOANPOOL[QUAL_MRA_RAC],MATCH(TBL_QUAL_RENTROLL_UNITS[[#This Row],[RENTROLL_LOAN_ID_PROP_ADDR]],TBL_CIPDRFRESI_LOANPOOL[LOAN_ID_PROP_ADDR],0)),"")</f>
        <v/>
      </c>
      <c r="H5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7" s="36" t="b">
        <f>CONCATENATE(TBL_QUAL_RENTROLL_UNITS[[#This Row],[RENTROLL_LOAN_ID_PROP_ADDR]],TBL_QUAL_RENTROLL_UNITS[[#This Row],[RENTROLL_UNIT]],TBL_QUAL_RENTROLL_UNITS[[#This Row],[RENTROLL_AMOUNT]])&lt;&gt;""</f>
        <v>0</v>
      </c>
      <c r="J537" s="36" t="b">
        <f>AND(TBL_QUAL_RENTROLL_UNITS[[#This Row],[RENTROLL_LOAN_ID_PROP_ADDR]]&lt;&gt;"",TBL_QUAL_RENTROLL_UNITS[[#This Row],[RENTROLL_UNIT]]&lt;&gt;"",TBL_QUAL_RENTROLL_UNITS[[#This Row],[RENTROLL_AMOUNT]]&lt;&gt;"")</f>
        <v>0</v>
      </c>
      <c r="K537" s="36">
        <f>SUM(
IF(AND(TBL_QUAL_RENTROLL_UNITS[[#This Row],[RENTROLL_LOAN_ID_PROP_ADDR]]&lt;&gt;"",NOT(ISNUMBER(MATCH(TBL_QUAL_RENTROLL_UNITS[[#This Row],[RENTROLL_LOAN_ID_PROP_ADDR]],RANGE_LOOKUP_CIPDRF_LOANLIST,0)))),1,0)
)</f>
        <v>0</v>
      </c>
    </row>
    <row r="538" spans="2:11" ht="20.100000000000001" customHeight="1" x14ac:dyDescent="0.25">
      <c r="B538" s="25" t="str">
        <f>IF(TBL_QUAL_RENTROLL_UNITS[[#This Row],[RECORD_STARTED]],IF(TBL_QUAL_RENTROLL_UNITS[[#This Row],[ERROR_COUNT]]&gt;0,-1,IF(TBL_QUAL_RENTROLL_UNITS[[#This Row],[REQ_FIELDS_POPULATED]],1,0)),"")</f>
        <v/>
      </c>
      <c r="C538" s="94">
        <f>ROW()-ROW(TBL_QUAL_RENTROLL_UNITS[[#Headers],[ROW_ID]])</f>
        <v>529</v>
      </c>
      <c r="D538" s="82"/>
      <c r="E538" s="39"/>
      <c r="F538" s="33"/>
      <c r="G538" s="84" t="str">
        <f>IFERROR(INDEX(TBL_CIPDRFRESI_LOANPOOL[QUAL_MRA_RAC],MATCH(TBL_QUAL_RENTROLL_UNITS[[#This Row],[RENTROLL_LOAN_ID_PROP_ADDR]],TBL_CIPDRFRESI_LOANPOOL[LOAN_ID_PROP_ADDR],0)),"")</f>
        <v/>
      </c>
      <c r="H5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8" s="36" t="b">
        <f>CONCATENATE(TBL_QUAL_RENTROLL_UNITS[[#This Row],[RENTROLL_LOAN_ID_PROP_ADDR]],TBL_QUAL_RENTROLL_UNITS[[#This Row],[RENTROLL_UNIT]],TBL_QUAL_RENTROLL_UNITS[[#This Row],[RENTROLL_AMOUNT]])&lt;&gt;""</f>
        <v>0</v>
      </c>
      <c r="J538" s="36" t="b">
        <f>AND(TBL_QUAL_RENTROLL_UNITS[[#This Row],[RENTROLL_LOAN_ID_PROP_ADDR]]&lt;&gt;"",TBL_QUAL_RENTROLL_UNITS[[#This Row],[RENTROLL_UNIT]]&lt;&gt;"",TBL_QUAL_RENTROLL_UNITS[[#This Row],[RENTROLL_AMOUNT]]&lt;&gt;"")</f>
        <v>0</v>
      </c>
      <c r="K538" s="36">
        <f>SUM(
IF(AND(TBL_QUAL_RENTROLL_UNITS[[#This Row],[RENTROLL_LOAN_ID_PROP_ADDR]]&lt;&gt;"",NOT(ISNUMBER(MATCH(TBL_QUAL_RENTROLL_UNITS[[#This Row],[RENTROLL_LOAN_ID_PROP_ADDR]],RANGE_LOOKUP_CIPDRF_LOANLIST,0)))),1,0)
)</f>
        <v>0</v>
      </c>
    </row>
    <row r="539" spans="2:11" ht="20.100000000000001" customHeight="1" x14ac:dyDescent="0.25">
      <c r="B539" s="25" t="str">
        <f>IF(TBL_QUAL_RENTROLL_UNITS[[#This Row],[RECORD_STARTED]],IF(TBL_QUAL_RENTROLL_UNITS[[#This Row],[ERROR_COUNT]]&gt;0,-1,IF(TBL_QUAL_RENTROLL_UNITS[[#This Row],[REQ_FIELDS_POPULATED]],1,0)),"")</f>
        <v/>
      </c>
      <c r="C539" s="94">
        <f>ROW()-ROW(TBL_QUAL_RENTROLL_UNITS[[#Headers],[ROW_ID]])</f>
        <v>530</v>
      </c>
      <c r="D539" s="82"/>
      <c r="E539" s="39"/>
      <c r="F539" s="33"/>
      <c r="G539" s="84" t="str">
        <f>IFERROR(INDEX(TBL_CIPDRFRESI_LOANPOOL[QUAL_MRA_RAC],MATCH(TBL_QUAL_RENTROLL_UNITS[[#This Row],[RENTROLL_LOAN_ID_PROP_ADDR]],TBL_CIPDRFRESI_LOANPOOL[LOAN_ID_PROP_ADDR],0)),"")</f>
        <v/>
      </c>
      <c r="H5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9" s="36" t="b">
        <f>CONCATENATE(TBL_QUAL_RENTROLL_UNITS[[#This Row],[RENTROLL_LOAN_ID_PROP_ADDR]],TBL_QUAL_RENTROLL_UNITS[[#This Row],[RENTROLL_UNIT]],TBL_QUAL_RENTROLL_UNITS[[#This Row],[RENTROLL_AMOUNT]])&lt;&gt;""</f>
        <v>0</v>
      </c>
      <c r="J539" s="36" t="b">
        <f>AND(TBL_QUAL_RENTROLL_UNITS[[#This Row],[RENTROLL_LOAN_ID_PROP_ADDR]]&lt;&gt;"",TBL_QUAL_RENTROLL_UNITS[[#This Row],[RENTROLL_UNIT]]&lt;&gt;"",TBL_QUAL_RENTROLL_UNITS[[#This Row],[RENTROLL_AMOUNT]]&lt;&gt;"")</f>
        <v>0</v>
      </c>
      <c r="K539" s="36">
        <f>SUM(
IF(AND(TBL_QUAL_RENTROLL_UNITS[[#This Row],[RENTROLL_LOAN_ID_PROP_ADDR]]&lt;&gt;"",NOT(ISNUMBER(MATCH(TBL_QUAL_RENTROLL_UNITS[[#This Row],[RENTROLL_LOAN_ID_PROP_ADDR]],RANGE_LOOKUP_CIPDRF_LOANLIST,0)))),1,0)
)</f>
        <v>0</v>
      </c>
    </row>
    <row r="540" spans="2:11" ht="20.100000000000001" customHeight="1" x14ac:dyDescent="0.25">
      <c r="B540" s="25" t="str">
        <f>IF(TBL_QUAL_RENTROLL_UNITS[[#This Row],[RECORD_STARTED]],IF(TBL_QUAL_RENTROLL_UNITS[[#This Row],[ERROR_COUNT]]&gt;0,-1,IF(TBL_QUAL_RENTROLL_UNITS[[#This Row],[REQ_FIELDS_POPULATED]],1,0)),"")</f>
        <v/>
      </c>
      <c r="C540" s="94">
        <f>ROW()-ROW(TBL_QUAL_RENTROLL_UNITS[[#Headers],[ROW_ID]])</f>
        <v>531</v>
      </c>
      <c r="D540" s="82"/>
      <c r="E540" s="39"/>
      <c r="F540" s="33"/>
      <c r="G540" s="84" t="str">
        <f>IFERROR(INDEX(TBL_CIPDRFRESI_LOANPOOL[QUAL_MRA_RAC],MATCH(TBL_QUAL_RENTROLL_UNITS[[#This Row],[RENTROLL_LOAN_ID_PROP_ADDR]],TBL_CIPDRFRESI_LOANPOOL[LOAN_ID_PROP_ADDR],0)),"")</f>
        <v/>
      </c>
      <c r="H5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0" s="36" t="b">
        <f>CONCATENATE(TBL_QUAL_RENTROLL_UNITS[[#This Row],[RENTROLL_LOAN_ID_PROP_ADDR]],TBL_QUAL_RENTROLL_UNITS[[#This Row],[RENTROLL_UNIT]],TBL_QUAL_RENTROLL_UNITS[[#This Row],[RENTROLL_AMOUNT]])&lt;&gt;""</f>
        <v>0</v>
      </c>
      <c r="J540" s="36" t="b">
        <f>AND(TBL_QUAL_RENTROLL_UNITS[[#This Row],[RENTROLL_LOAN_ID_PROP_ADDR]]&lt;&gt;"",TBL_QUAL_RENTROLL_UNITS[[#This Row],[RENTROLL_UNIT]]&lt;&gt;"",TBL_QUAL_RENTROLL_UNITS[[#This Row],[RENTROLL_AMOUNT]]&lt;&gt;"")</f>
        <v>0</v>
      </c>
      <c r="K540" s="36">
        <f>SUM(
IF(AND(TBL_QUAL_RENTROLL_UNITS[[#This Row],[RENTROLL_LOAN_ID_PROP_ADDR]]&lt;&gt;"",NOT(ISNUMBER(MATCH(TBL_QUAL_RENTROLL_UNITS[[#This Row],[RENTROLL_LOAN_ID_PROP_ADDR]],RANGE_LOOKUP_CIPDRF_LOANLIST,0)))),1,0)
)</f>
        <v>0</v>
      </c>
    </row>
    <row r="541" spans="2:11" ht="20.100000000000001" customHeight="1" x14ac:dyDescent="0.25">
      <c r="B541" s="25" t="str">
        <f>IF(TBL_QUAL_RENTROLL_UNITS[[#This Row],[RECORD_STARTED]],IF(TBL_QUAL_RENTROLL_UNITS[[#This Row],[ERROR_COUNT]]&gt;0,-1,IF(TBL_QUAL_RENTROLL_UNITS[[#This Row],[REQ_FIELDS_POPULATED]],1,0)),"")</f>
        <v/>
      </c>
      <c r="C541" s="94">
        <f>ROW()-ROW(TBL_QUAL_RENTROLL_UNITS[[#Headers],[ROW_ID]])</f>
        <v>532</v>
      </c>
      <c r="D541" s="82"/>
      <c r="E541" s="39"/>
      <c r="F541" s="33"/>
      <c r="G541" s="84" t="str">
        <f>IFERROR(INDEX(TBL_CIPDRFRESI_LOANPOOL[QUAL_MRA_RAC],MATCH(TBL_QUAL_RENTROLL_UNITS[[#This Row],[RENTROLL_LOAN_ID_PROP_ADDR]],TBL_CIPDRFRESI_LOANPOOL[LOAN_ID_PROP_ADDR],0)),"")</f>
        <v/>
      </c>
      <c r="H5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1" s="36" t="b">
        <f>CONCATENATE(TBL_QUAL_RENTROLL_UNITS[[#This Row],[RENTROLL_LOAN_ID_PROP_ADDR]],TBL_QUAL_RENTROLL_UNITS[[#This Row],[RENTROLL_UNIT]],TBL_QUAL_RENTROLL_UNITS[[#This Row],[RENTROLL_AMOUNT]])&lt;&gt;""</f>
        <v>0</v>
      </c>
      <c r="J541" s="36" t="b">
        <f>AND(TBL_QUAL_RENTROLL_UNITS[[#This Row],[RENTROLL_LOAN_ID_PROP_ADDR]]&lt;&gt;"",TBL_QUAL_RENTROLL_UNITS[[#This Row],[RENTROLL_UNIT]]&lt;&gt;"",TBL_QUAL_RENTROLL_UNITS[[#This Row],[RENTROLL_AMOUNT]]&lt;&gt;"")</f>
        <v>0</v>
      </c>
      <c r="K541" s="36">
        <f>SUM(
IF(AND(TBL_QUAL_RENTROLL_UNITS[[#This Row],[RENTROLL_LOAN_ID_PROP_ADDR]]&lt;&gt;"",NOT(ISNUMBER(MATCH(TBL_QUAL_RENTROLL_UNITS[[#This Row],[RENTROLL_LOAN_ID_PROP_ADDR]],RANGE_LOOKUP_CIPDRF_LOANLIST,0)))),1,0)
)</f>
        <v>0</v>
      </c>
    </row>
    <row r="542" spans="2:11" ht="20.100000000000001" customHeight="1" x14ac:dyDescent="0.25">
      <c r="B542" s="25" t="str">
        <f>IF(TBL_QUAL_RENTROLL_UNITS[[#This Row],[RECORD_STARTED]],IF(TBL_QUAL_RENTROLL_UNITS[[#This Row],[ERROR_COUNT]]&gt;0,-1,IF(TBL_QUAL_RENTROLL_UNITS[[#This Row],[REQ_FIELDS_POPULATED]],1,0)),"")</f>
        <v/>
      </c>
      <c r="C542" s="94">
        <f>ROW()-ROW(TBL_QUAL_RENTROLL_UNITS[[#Headers],[ROW_ID]])</f>
        <v>533</v>
      </c>
      <c r="D542" s="82"/>
      <c r="E542" s="39"/>
      <c r="F542" s="33"/>
      <c r="G542" s="84" t="str">
        <f>IFERROR(INDEX(TBL_CIPDRFRESI_LOANPOOL[QUAL_MRA_RAC],MATCH(TBL_QUAL_RENTROLL_UNITS[[#This Row],[RENTROLL_LOAN_ID_PROP_ADDR]],TBL_CIPDRFRESI_LOANPOOL[LOAN_ID_PROP_ADDR],0)),"")</f>
        <v/>
      </c>
      <c r="H5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2" s="36" t="b">
        <f>CONCATENATE(TBL_QUAL_RENTROLL_UNITS[[#This Row],[RENTROLL_LOAN_ID_PROP_ADDR]],TBL_QUAL_RENTROLL_UNITS[[#This Row],[RENTROLL_UNIT]],TBL_QUAL_RENTROLL_UNITS[[#This Row],[RENTROLL_AMOUNT]])&lt;&gt;""</f>
        <v>0</v>
      </c>
      <c r="J542" s="36" t="b">
        <f>AND(TBL_QUAL_RENTROLL_UNITS[[#This Row],[RENTROLL_LOAN_ID_PROP_ADDR]]&lt;&gt;"",TBL_QUAL_RENTROLL_UNITS[[#This Row],[RENTROLL_UNIT]]&lt;&gt;"",TBL_QUAL_RENTROLL_UNITS[[#This Row],[RENTROLL_AMOUNT]]&lt;&gt;"")</f>
        <v>0</v>
      </c>
      <c r="K542" s="36">
        <f>SUM(
IF(AND(TBL_QUAL_RENTROLL_UNITS[[#This Row],[RENTROLL_LOAN_ID_PROP_ADDR]]&lt;&gt;"",NOT(ISNUMBER(MATCH(TBL_QUAL_RENTROLL_UNITS[[#This Row],[RENTROLL_LOAN_ID_PROP_ADDR]],RANGE_LOOKUP_CIPDRF_LOANLIST,0)))),1,0)
)</f>
        <v>0</v>
      </c>
    </row>
    <row r="543" spans="2:11" ht="20.100000000000001" customHeight="1" x14ac:dyDescent="0.25">
      <c r="B543" s="25" t="str">
        <f>IF(TBL_QUAL_RENTROLL_UNITS[[#This Row],[RECORD_STARTED]],IF(TBL_QUAL_RENTROLL_UNITS[[#This Row],[ERROR_COUNT]]&gt;0,-1,IF(TBL_QUAL_RENTROLL_UNITS[[#This Row],[REQ_FIELDS_POPULATED]],1,0)),"")</f>
        <v/>
      </c>
      <c r="C543" s="94">
        <f>ROW()-ROW(TBL_QUAL_RENTROLL_UNITS[[#Headers],[ROW_ID]])</f>
        <v>534</v>
      </c>
      <c r="D543" s="82"/>
      <c r="E543" s="39"/>
      <c r="F543" s="33"/>
      <c r="G543" s="84" t="str">
        <f>IFERROR(INDEX(TBL_CIPDRFRESI_LOANPOOL[QUAL_MRA_RAC],MATCH(TBL_QUAL_RENTROLL_UNITS[[#This Row],[RENTROLL_LOAN_ID_PROP_ADDR]],TBL_CIPDRFRESI_LOANPOOL[LOAN_ID_PROP_ADDR],0)),"")</f>
        <v/>
      </c>
      <c r="H5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3" s="36" t="b">
        <f>CONCATENATE(TBL_QUAL_RENTROLL_UNITS[[#This Row],[RENTROLL_LOAN_ID_PROP_ADDR]],TBL_QUAL_RENTROLL_UNITS[[#This Row],[RENTROLL_UNIT]],TBL_QUAL_RENTROLL_UNITS[[#This Row],[RENTROLL_AMOUNT]])&lt;&gt;""</f>
        <v>0</v>
      </c>
      <c r="J543" s="36" t="b">
        <f>AND(TBL_QUAL_RENTROLL_UNITS[[#This Row],[RENTROLL_LOAN_ID_PROP_ADDR]]&lt;&gt;"",TBL_QUAL_RENTROLL_UNITS[[#This Row],[RENTROLL_UNIT]]&lt;&gt;"",TBL_QUAL_RENTROLL_UNITS[[#This Row],[RENTROLL_AMOUNT]]&lt;&gt;"")</f>
        <v>0</v>
      </c>
      <c r="K543" s="36">
        <f>SUM(
IF(AND(TBL_QUAL_RENTROLL_UNITS[[#This Row],[RENTROLL_LOAN_ID_PROP_ADDR]]&lt;&gt;"",NOT(ISNUMBER(MATCH(TBL_QUAL_RENTROLL_UNITS[[#This Row],[RENTROLL_LOAN_ID_PROP_ADDR]],RANGE_LOOKUP_CIPDRF_LOANLIST,0)))),1,0)
)</f>
        <v>0</v>
      </c>
    </row>
    <row r="544" spans="2:11" ht="20.100000000000001" customHeight="1" x14ac:dyDescent="0.25">
      <c r="B544" s="25" t="str">
        <f>IF(TBL_QUAL_RENTROLL_UNITS[[#This Row],[RECORD_STARTED]],IF(TBL_QUAL_RENTROLL_UNITS[[#This Row],[ERROR_COUNT]]&gt;0,-1,IF(TBL_QUAL_RENTROLL_UNITS[[#This Row],[REQ_FIELDS_POPULATED]],1,0)),"")</f>
        <v/>
      </c>
      <c r="C544" s="94">
        <f>ROW()-ROW(TBL_QUAL_RENTROLL_UNITS[[#Headers],[ROW_ID]])</f>
        <v>535</v>
      </c>
      <c r="D544" s="82"/>
      <c r="E544" s="39"/>
      <c r="F544" s="33"/>
      <c r="G544" s="84" t="str">
        <f>IFERROR(INDEX(TBL_CIPDRFRESI_LOANPOOL[QUAL_MRA_RAC],MATCH(TBL_QUAL_RENTROLL_UNITS[[#This Row],[RENTROLL_LOAN_ID_PROP_ADDR]],TBL_CIPDRFRESI_LOANPOOL[LOAN_ID_PROP_ADDR],0)),"")</f>
        <v/>
      </c>
      <c r="H5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4" s="36" t="b">
        <f>CONCATENATE(TBL_QUAL_RENTROLL_UNITS[[#This Row],[RENTROLL_LOAN_ID_PROP_ADDR]],TBL_QUAL_RENTROLL_UNITS[[#This Row],[RENTROLL_UNIT]],TBL_QUAL_RENTROLL_UNITS[[#This Row],[RENTROLL_AMOUNT]])&lt;&gt;""</f>
        <v>0</v>
      </c>
      <c r="J544" s="36" t="b">
        <f>AND(TBL_QUAL_RENTROLL_UNITS[[#This Row],[RENTROLL_LOAN_ID_PROP_ADDR]]&lt;&gt;"",TBL_QUAL_RENTROLL_UNITS[[#This Row],[RENTROLL_UNIT]]&lt;&gt;"",TBL_QUAL_RENTROLL_UNITS[[#This Row],[RENTROLL_AMOUNT]]&lt;&gt;"")</f>
        <v>0</v>
      </c>
      <c r="K544" s="36">
        <f>SUM(
IF(AND(TBL_QUAL_RENTROLL_UNITS[[#This Row],[RENTROLL_LOAN_ID_PROP_ADDR]]&lt;&gt;"",NOT(ISNUMBER(MATCH(TBL_QUAL_RENTROLL_UNITS[[#This Row],[RENTROLL_LOAN_ID_PROP_ADDR]],RANGE_LOOKUP_CIPDRF_LOANLIST,0)))),1,0)
)</f>
        <v>0</v>
      </c>
    </row>
    <row r="545" spans="2:11" ht="20.100000000000001" customHeight="1" x14ac:dyDescent="0.25">
      <c r="B545" s="25" t="str">
        <f>IF(TBL_QUAL_RENTROLL_UNITS[[#This Row],[RECORD_STARTED]],IF(TBL_QUAL_RENTROLL_UNITS[[#This Row],[ERROR_COUNT]]&gt;0,-1,IF(TBL_QUAL_RENTROLL_UNITS[[#This Row],[REQ_FIELDS_POPULATED]],1,0)),"")</f>
        <v/>
      </c>
      <c r="C545" s="94">
        <f>ROW()-ROW(TBL_QUAL_RENTROLL_UNITS[[#Headers],[ROW_ID]])</f>
        <v>536</v>
      </c>
      <c r="D545" s="82"/>
      <c r="E545" s="39"/>
      <c r="F545" s="33"/>
      <c r="G545" s="84" t="str">
        <f>IFERROR(INDEX(TBL_CIPDRFRESI_LOANPOOL[QUAL_MRA_RAC],MATCH(TBL_QUAL_RENTROLL_UNITS[[#This Row],[RENTROLL_LOAN_ID_PROP_ADDR]],TBL_CIPDRFRESI_LOANPOOL[LOAN_ID_PROP_ADDR],0)),"")</f>
        <v/>
      </c>
      <c r="H5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5" s="36" t="b">
        <f>CONCATENATE(TBL_QUAL_RENTROLL_UNITS[[#This Row],[RENTROLL_LOAN_ID_PROP_ADDR]],TBL_QUAL_RENTROLL_UNITS[[#This Row],[RENTROLL_UNIT]],TBL_QUAL_RENTROLL_UNITS[[#This Row],[RENTROLL_AMOUNT]])&lt;&gt;""</f>
        <v>0</v>
      </c>
      <c r="J545" s="36" t="b">
        <f>AND(TBL_QUAL_RENTROLL_UNITS[[#This Row],[RENTROLL_LOAN_ID_PROP_ADDR]]&lt;&gt;"",TBL_QUAL_RENTROLL_UNITS[[#This Row],[RENTROLL_UNIT]]&lt;&gt;"",TBL_QUAL_RENTROLL_UNITS[[#This Row],[RENTROLL_AMOUNT]]&lt;&gt;"")</f>
        <v>0</v>
      </c>
      <c r="K545" s="36">
        <f>SUM(
IF(AND(TBL_QUAL_RENTROLL_UNITS[[#This Row],[RENTROLL_LOAN_ID_PROP_ADDR]]&lt;&gt;"",NOT(ISNUMBER(MATCH(TBL_QUAL_RENTROLL_UNITS[[#This Row],[RENTROLL_LOAN_ID_PROP_ADDR]],RANGE_LOOKUP_CIPDRF_LOANLIST,0)))),1,0)
)</f>
        <v>0</v>
      </c>
    </row>
    <row r="546" spans="2:11" ht="20.100000000000001" customHeight="1" x14ac:dyDescent="0.25">
      <c r="B546" s="25" t="str">
        <f>IF(TBL_QUAL_RENTROLL_UNITS[[#This Row],[RECORD_STARTED]],IF(TBL_QUAL_RENTROLL_UNITS[[#This Row],[ERROR_COUNT]]&gt;0,-1,IF(TBL_QUAL_RENTROLL_UNITS[[#This Row],[REQ_FIELDS_POPULATED]],1,0)),"")</f>
        <v/>
      </c>
      <c r="C546" s="94">
        <f>ROW()-ROW(TBL_QUAL_RENTROLL_UNITS[[#Headers],[ROW_ID]])</f>
        <v>537</v>
      </c>
      <c r="D546" s="82"/>
      <c r="E546" s="39"/>
      <c r="F546" s="33"/>
      <c r="G546" s="84" t="str">
        <f>IFERROR(INDEX(TBL_CIPDRFRESI_LOANPOOL[QUAL_MRA_RAC],MATCH(TBL_QUAL_RENTROLL_UNITS[[#This Row],[RENTROLL_LOAN_ID_PROP_ADDR]],TBL_CIPDRFRESI_LOANPOOL[LOAN_ID_PROP_ADDR],0)),"")</f>
        <v/>
      </c>
      <c r="H5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6" s="36" t="b">
        <f>CONCATENATE(TBL_QUAL_RENTROLL_UNITS[[#This Row],[RENTROLL_LOAN_ID_PROP_ADDR]],TBL_QUAL_RENTROLL_UNITS[[#This Row],[RENTROLL_UNIT]],TBL_QUAL_RENTROLL_UNITS[[#This Row],[RENTROLL_AMOUNT]])&lt;&gt;""</f>
        <v>0</v>
      </c>
      <c r="J546" s="36" t="b">
        <f>AND(TBL_QUAL_RENTROLL_UNITS[[#This Row],[RENTROLL_LOAN_ID_PROP_ADDR]]&lt;&gt;"",TBL_QUAL_RENTROLL_UNITS[[#This Row],[RENTROLL_UNIT]]&lt;&gt;"",TBL_QUAL_RENTROLL_UNITS[[#This Row],[RENTROLL_AMOUNT]]&lt;&gt;"")</f>
        <v>0</v>
      </c>
      <c r="K546" s="36">
        <f>SUM(
IF(AND(TBL_QUAL_RENTROLL_UNITS[[#This Row],[RENTROLL_LOAN_ID_PROP_ADDR]]&lt;&gt;"",NOT(ISNUMBER(MATCH(TBL_QUAL_RENTROLL_UNITS[[#This Row],[RENTROLL_LOAN_ID_PROP_ADDR]],RANGE_LOOKUP_CIPDRF_LOANLIST,0)))),1,0)
)</f>
        <v>0</v>
      </c>
    </row>
    <row r="547" spans="2:11" ht="20.100000000000001" customHeight="1" x14ac:dyDescent="0.25">
      <c r="B547" s="25" t="str">
        <f>IF(TBL_QUAL_RENTROLL_UNITS[[#This Row],[RECORD_STARTED]],IF(TBL_QUAL_RENTROLL_UNITS[[#This Row],[ERROR_COUNT]]&gt;0,-1,IF(TBL_QUAL_RENTROLL_UNITS[[#This Row],[REQ_FIELDS_POPULATED]],1,0)),"")</f>
        <v/>
      </c>
      <c r="C547" s="94">
        <f>ROW()-ROW(TBL_QUAL_RENTROLL_UNITS[[#Headers],[ROW_ID]])</f>
        <v>538</v>
      </c>
      <c r="D547" s="82"/>
      <c r="E547" s="39"/>
      <c r="F547" s="33"/>
      <c r="G547" s="84" t="str">
        <f>IFERROR(INDEX(TBL_CIPDRFRESI_LOANPOOL[QUAL_MRA_RAC],MATCH(TBL_QUAL_RENTROLL_UNITS[[#This Row],[RENTROLL_LOAN_ID_PROP_ADDR]],TBL_CIPDRFRESI_LOANPOOL[LOAN_ID_PROP_ADDR],0)),"")</f>
        <v/>
      </c>
      <c r="H5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7" s="36" t="b">
        <f>CONCATENATE(TBL_QUAL_RENTROLL_UNITS[[#This Row],[RENTROLL_LOAN_ID_PROP_ADDR]],TBL_QUAL_RENTROLL_UNITS[[#This Row],[RENTROLL_UNIT]],TBL_QUAL_RENTROLL_UNITS[[#This Row],[RENTROLL_AMOUNT]])&lt;&gt;""</f>
        <v>0</v>
      </c>
      <c r="J547" s="36" t="b">
        <f>AND(TBL_QUAL_RENTROLL_UNITS[[#This Row],[RENTROLL_LOAN_ID_PROP_ADDR]]&lt;&gt;"",TBL_QUAL_RENTROLL_UNITS[[#This Row],[RENTROLL_UNIT]]&lt;&gt;"",TBL_QUAL_RENTROLL_UNITS[[#This Row],[RENTROLL_AMOUNT]]&lt;&gt;"")</f>
        <v>0</v>
      </c>
      <c r="K547" s="36">
        <f>SUM(
IF(AND(TBL_QUAL_RENTROLL_UNITS[[#This Row],[RENTROLL_LOAN_ID_PROP_ADDR]]&lt;&gt;"",NOT(ISNUMBER(MATCH(TBL_QUAL_RENTROLL_UNITS[[#This Row],[RENTROLL_LOAN_ID_PROP_ADDR]],RANGE_LOOKUP_CIPDRF_LOANLIST,0)))),1,0)
)</f>
        <v>0</v>
      </c>
    </row>
    <row r="548" spans="2:11" ht="20.100000000000001" customHeight="1" x14ac:dyDescent="0.25">
      <c r="B548" s="25" t="str">
        <f>IF(TBL_QUAL_RENTROLL_UNITS[[#This Row],[RECORD_STARTED]],IF(TBL_QUAL_RENTROLL_UNITS[[#This Row],[ERROR_COUNT]]&gt;0,-1,IF(TBL_QUAL_RENTROLL_UNITS[[#This Row],[REQ_FIELDS_POPULATED]],1,0)),"")</f>
        <v/>
      </c>
      <c r="C548" s="94">
        <f>ROW()-ROW(TBL_QUAL_RENTROLL_UNITS[[#Headers],[ROW_ID]])</f>
        <v>539</v>
      </c>
      <c r="D548" s="82"/>
      <c r="E548" s="39"/>
      <c r="F548" s="33"/>
      <c r="G548" s="84" t="str">
        <f>IFERROR(INDEX(TBL_CIPDRFRESI_LOANPOOL[QUAL_MRA_RAC],MATCH(TBL_QUAL_RENTROLL_UNITS[[#This Row],[RENTROLL_LOAN_ID_PROP_ADDR]],TBL_CIPDRFRESI_LOANPOOL[LOAN_ID_PROP_ADDR],0)),"")</f>
        <v/>
      </c>
      <c r="H5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8" s="36" t="b">
        <f>CONCATENATE(TBL_QUAL_RENTROLL_UNITS[[#This Row],[RENTROLL_LOAN_ID_PROP_ADDR]],TBL_QUAL_RENTROLL_UNITS[[#This Row],[RENTROLL_UNIT]],TBL_QUAL_RENTROLL_UNITS[[#This Row],[RENTROLL_AMOUNT]])&lt;&gt;""</f>
        <v>0</v>
      </c>
      <c r="J548" s="36" t="b">
        <f>AND(TBL_QUAL_RENTROLL_UNITS[[#This Row],[RENTROLL_LOAN_ID_PROP_ADDR]]&lt;&gt;"",TBL_QUAL_RENTROLL_UNITS[[#This Row],[RENTROLL_UNIT]]&lt;&gt;"",TBL_QUAL_RENTROLL_UNITS[[#This Row],[RENTROLL_AMOUNT]]&lt;&gt;"")</f>
        <v>0</v>
      </c>
      <c r="K548" s="36">
        <f>SUM(
IF(AND(TBL_QUAL_RENTROLL_UNITS[[#This Row],[RENTROLL_LOAN_ID_PROP_ADDR]]&lt;&gt;"",NOT(ISNUMBER(MATCH(TBL_QUAL_RENTROLL_UNITS[[#This Row],[RENTROLL_LOAN_ID_PROP_ADDR]],RANGE_LOOKUP_CIPDRF_LOANLIST,0)))),1,0)
)</f>
        <v>0</v>
      </c>
    </row>
    <row r="549" spans="2:11" ht="20.100000000000001" customHeight="1" x14ac:dyDescent="0.25">
      <c r="B549" s="25" t="str">
        <f>IF(TBL_QUAL_RENTROLL_UNITS[[#This Row],[RECORD_STARTED]],IF(TBL_QUAL_RENTROLL_UNITS[[#This Row],[ERROR_COUNT]]&gt;0,-1,IF(TBL_QUAL_RENTROLL_UNITS[[#This Row],[REQ_FIELDS_POPULATED]],1,0)),"")</f>
        <v/>
      </c>
      <c r="C549" s="94">
        <f>ROW()-ROW(TBL_QUAL_RENTROLL_UNITS[[#Headers],[ROW_ID]])</f>
        <v>540</v>
      </c>
      <c r="D549" s="82"/>
      <c r="E549" s="39"/>
      <c r="F549" s="33"/>
      <c r="G549" s="84" t="str">
        <f>IFERROR(INDEX(TBL_CIPDRFRESI_LOANPOOL[QUAL_MRA_RAC],MATCH(TBL_QUAL_RENTROLL_UNITS[[#This Row],[RENTROLL_LOAN_ID_PROP_ADDR]],TBL_CIPDRFRESI_LOANPOOL[LOAN_ID_PROP_ADDR],0)),"")</f>
        <v/>
      </c>
      <c r="H5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9" s="36" t="b">
        <f>CONCATENATE(TBL_QUAL_RENTROLL_UNITS[[#This Row],[RENTROLL_LOAN_ID_PROP_ADDR]],TBL_QUAL_RENTROLL_UNITS[[#This Row],[RENTROLL_UNIT]],TBL_QUAL_RENTROLL_UNITS[[#This Row],[RENTROLL_AMOUNT]])&lt;&gt;""</f>
        <v>0</v>
      </c>
      <c r="J549" s="36" t="b">
        <f>AND(TBL_QUAL_RENTROLL_UNITS[[#This Row],[RENTROLL_LOAN_ID_PROP_ADDR]]&lt;&gt;"",TBL_QUAL_RENTROLL_UNITS[[#This Row],[RENTROLL_UNIT]]&lt;&gt;"",TBL_QUAL_RENTROLL_UNITS[[#This Row],[RENTROLL_AMOUNT]]&lt;&gt;"")</f>
        <v>0</v>
      </c>
      <c r="K549" s="36">
        <f>SUM(
IF(AND(TBL_QUAL_RENTROLL_UNITS[[#This Row],[RENTROLL_LOAN_ID_PROP_ADDR]]&lt;&gt;"",NOT(ISNUMBER(MATCH(TBL_QUAL_RENTROLL_UNITS[[#This Row],[RENTROLL_LOAN_ID_PROP_ADDR]],RANGE_LOOKUP_CIPDRF_LOANLIST,0)))),1,0)
)</f>
        <v>0</v>
      </c>
    </row>
    <row r="550" spans="2:11" ht="20.100000000000001" customHeight="1" x14ac:dyDescent="0.25">
      <c r="B550" s="25" t="str">
        <f>IF(TBL_QUAL_RENTROLL_UNITS[[#This Row],[RECORD_STARTED]],IF(TBL_QUAL_RENTROLL_UNITS[[#This Row],[ERROR_COUNT]]&gt;0,-1,IF(TBL_QUAL_RENTROLL_UNITS[[#This Row],[REQ_FIELDS_POPULATED]],1,0)),"")</f>
        <v/>
      </c>
      <c r="C550" s="94">
        <f>ROW()-ROW(TBL_QUAL_RENTROLL_UNITS[[#Headers],[ROW_ID]])</f>
        <v>541</v>
      </c>
      <c r="D550" s="82"/>
      <c r="E550" s="39"/>
      <c r="F550" s="33"/>
      <c r="G550" s="84" t="str">
        <f>IFERROR(INDEX(TBL_CIPDRFRESI_LOANPOOL[QUAL_MRA_RAC],MATCH(TBL_QUAL_RENTROLL_UNITS[[#This Row],[RENTROLL_LOAN_ID_PROP_ADDR]],TBL_CIPDRFRESI_LOANPOOL[LOAN_ID_PROP_ADDR],0)),"")</f>
        <v/>
      </c>
      <c r="H5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0" s="36" t="b">
        <f>CONCATENATE(TBL_QUAL_RENTROLL_UNITS[[#This Row],[RENTROLL_LOAN_ID_PROP_ADDR]],TBL_QUAL_RENTROLL_UNITS[[#This Row],[RENTROLL_UNIT]],TBL_QUAL_RENTROLL_UNITS[[#This Row],[RENTROLL_AMOUNT]])&lt;&gt;""</f>
        <v>0</v>
      </c>
      <c r="J550" s="36" t="b">
        <f>AND(TBL_QUAL_RENTROLL_UNITS[[#This Row],[RENTROLL_LOAN_ID_PROP_ADDR]]&lt;&gt;"",TBL_QUAL_RENTROLL_UNITS[[#This Row],[RENTROLL_UNIT]]&lt;&gt;"",TBL_QUAL_RENTROLL_UNITS[[#This Row],[RENTROLL_AMOUNT]]&lt;&gt;"")</f>
        <v>0</v>
      </c>
      <c r="K550" s="36">
        <f>SUM(
IF(AND(TBL_QUAL_RENTROLL_UNITS[[#This Row],[RENTROLL_LOAN_ID_PROP_ADDR]]&lt;&gt;"",NOT(ISNUMBER(MATCH(TBL_QUAL_RENTROLL_UNITS[[#This Row],[RENTROLL_LOAN_ID_PROP_ADDR]],RANGE_LOOKUP_CIPDRF_LOANLIST,0)))),1,0)
)</f>
        <v>0</v>
      </c>
    </row>
    <row r="551" spans="2:11" ht="20.100000000000001" customHeight="1" x14ac:dyDescent="0.25">
      <c r="B551" s="25" t="str">
        <f>IF(TBL_QUAL_RENTROLL_UNITS[[#This Row],[RECORD_STARTED]],IF(TBL_QUAL_RENTROLL_UNITS[[#This Row],[ERROR_COUNT]]&gt;0,-1,IF(TBL_QUAL_RENTROLL_UNITS[[#This Row],[REQ_FIELDS_POPULATED]],1,0)),"")</f>
        <v/>
      </c>
      <c r="C551" s="94">
        <f>ROW()-ROW(TBL_QUAL_RENTROLL_UNITS[[#Headers],[ROW_ID]])</f>
        <v>542</v>
      </c>
      <c r="D551" s="82"/>
      <c r="E551" s="39"/>
      <c r="F551" s="33"/>
      <c r="G551" s="84" t="str">
        <f>IFERROR(INDEX(TBL_CIPDRFRESI_LOANPOOL[QUAL_MRA_RAC],MATCH(TBL_QUAL_RENTROLL_UNITS[[#This Row],[RENTROLL_LOAN_ID_PROP_ADDR]],TBL_CIPDRFRESI_LOANPOOL[LOAN_ID_PROP_ADDR],0)),"")</f>
        <v/>
      </c>
      <c r="H5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1" s="36" t="b">
        <f>CONCATENATE(TBL_QUAL_RENTROLL_UNITS[[#This Row],[RENTROLL_LOAN_ID_PROP_ADDR]],TBL_QUAL_RENTROLL_UNITS[[#This Row],[RENTROLL_UNIT]],TBL_QUAL_RENTROLL_UNITS[[#This Row],[RENTROLL_AMOUNT]])&lt;&gt;""</f>
        <v>0</v>
      </c>
      <c r="J551" s="36" t="b">
        <f>AND(TBL_QUAL_RENTROLL_UNITS[[#This Row],[RENTROLL_LOAN_ID_PROP_ADDR]]&lt;&gt;"",TBL_QUAL_RENTROLL_UNITS[[#This Row],[RENTROLL_UNIT]]&lt;&gt;"",TBL_QUAL_RENTROLL_UNITS[[#This Row],[RENTROLL_AMOUNT]]&lt;&gt;"")</f>
        <v>0</v>
      </c>
      <c r="K551" s="36">
        <f>SUM(
IF(AND(TBL_QUAL_RENTROLL_UNITS[[#This Row],[RENTROLL_LOAN_ID_PROP_ADDR]]&lt;&gt;"",NOT(ISNUMBER(MATCH(TBL_QUAL_RENTROLL_UNITS[[#This Row],[RENTROLL_LOAN_ID_PROP_ADDR]],RANGE_LOOKUP_CIPDRF_LOANLIST,0)))),1,0)
)</f>
        <v>0</v>
      </c>
    </row>
    <row r="552" spans="2:11" ht="20.100000000000001" customHeight="1" x14ac:dyDescent="0.25">
      <c r="B552" s="25" t="str">
        <f>IF(TBL_QUAL_RENTROLL_UNITS[[#This Row],[RECORD_STARTED]],IF(TBL_QUAL_RENTROLL_UNITS[[#This Row],[ERROR_COUNT]]&gt;0,-1,IF(TBL_QUAL_RENTROLL_UNITS[[#This Row],[REQ_FIELDS_POPULATED]],1,0)),"")</f>
        <v/>
      </c>
      <c r="C552" s="94">
        <f>ROW()-ROW(TBL_QUAL_RENTROLL_UNITS[[#Headers],[ROW_ID]])</f>
        <v>543</v>
      </c>
      <c r="D552" s="82"/>
      <c r="E552" s="39"/>
      <c r="F552" s="33"/>
      <c r="G552" s="84" t="str">
        <f>IFERROR(INDEX(TBL_CIPDRFRESI_LOANPOOL[QUAL_MRA_RAC],MATCH(TBL_QUAL_RENTROLL_UNITS[[#This Row],[RENTROLL_LOAN_ID_PROP_ADDR]],TBL_CIPDRFRESI_LOANPOOL[LOAN_ID_PROP_ADDR],0)),"")</f>
        <v/>
      </c>
      <c r="H5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2" s="36" t="b">
        <f>CONCATENATE(TBL_QUAL_RENTROLL_UNITS[[#This Row],[RENTROLL_LOAN_ID_PROP_ADDR]],TBL_QUAL_RENTROLL_UNITS[[#This Row],[RENTROLL_UNIT]],TBL_QUAL_RENTROLL_UNITS[[#This Row],[RENTROLL_AMOUNT]])&lt;&gt;""</f>
        <v>0</v>
      </c>
      <c r="J552" s="36" t="b">
        <f>AND(TBL_QUAL_RENTROLL_UNITS[[#This Row],[RENTROLL_LOAN_ID_PROP_ADDR]]&lt;&gt;"",TBL_QUAL_RENTROLL_UNITS[[#This Row],[RENTROLL_UNIT]]&lt;&gt;"",TBL_QUAL_RENTROLL_UNITS[[#This Row],[RENTROLL_AMOUNT]]&lt;&gt;"")</f>
        <v>0</v>
      </c>
      <c r="K552" s="36">
        <f>SUM(
IF(AND(TBL_QUAL_RENTROLL_UNITS[[#This Row],[RENTROLL_LOAN_ID_PROP_ADDR]]&lt;&gt;"",NOT(ISNUMBER(MATCH(TBL_QUAL_RENTROLL_UNITS[[#This Row],[RENTROLL_LOAN_ID_PROP_ADDR]],RANGE_LOOKUP_CIPDRF_LOANLIST,0)))),1,0)
)</f>
        <v>0</v>
      </c>
    </row>
    <row r="553" spans="2:11" ht="20.100000000000001" customHeight="1" x14ac:dyDescent="0.25">
      <c r="B553" s="25" t="str">
        <f>IF(TBL_QUAL_RENTROLL_UNITS[[#This Row],[RECORD_STARTED]],IF(TBL_QUAL_RENTROLL_UNITS[[#This Row],[ERROR_COUNT]]&gt;0,-1,IF(TBL_QUAL_RENTROLL_UNITS[[#This Row],[REQ_FIELDS_POPULATED]],1,0)),"")</f>
        <v/>
      </c>
      <c r="C553" s="94">
        <f>ROW()-ROW(TBL_QUAL_RENTROLL_UNITS[[#Headers],[ROW_ID]])</f>
        <v>544</v>
      </c>
      <c r="D553" s="82"/>
      <c r="E553" s="39"/>
      <c r="F553" s="33"/>
      <c r="G553" s="84" t="str">
        <f>IFERROR(INDEX(TBL_CIPDRFRESI_LOANPOOL[QUAL_MRA_RAC],MATCH(TBL_QUAL_RENTROLL_UNITS[[#This Row],[RENTROLL_LOAN_ID_PROP_ADDR]],TBL_CIPDRFRESI_LOANPOOL[LOAN_ID_PROP_ADDR],0)),"")</f>
        <v/>
      </c>
      <c r="H5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3" s="36" t="b">
        <f>CONCATENATE(TBL_QUAL_RENTROLL_UNITS[[#This Row],[RENTROLL_LOAN_ID_PROP_ADDR]],TBL_QUAL_RENTROLL_UNITS[[#This Row],[RENTROLL_UNIT]],TBL_QUAL_RENTROLL_UNITS[[#This Row],[RENTROLL_AMOUNT]])&lt;&gt;""</f>
        <v>0</v>
      </c>
      <c r="J553" s="36" t="b">
        <f>AND(TBL_QUAL_RENTROLL_UNITS[[#This Row],[RENTROLL_LOAN_ID_PROP_ADDR]]&lt;&gt;"",TBL_QUAL_RENTROLL_UNITS[[#This Row],[RENTROLL_UNIT]]&lt;&gt;"",TBL_QUAL_RENTROLL_UNITS[[#This Row],[RENTROLL_AMOUNT]]&lt;&gt;"")</f>
        <v>0</v>
      </c>
      <c r="K553" s="36">
        <f>SUM(
IF(AND(TBL_QUAL_RENTROLL_UNITS[[#This Row],[RENTROLL_LOAN_ID_PROP_ADDR]]&lt;&gt;"",NOT(ISNUMBER(MATCH(TBL_QUAL_RENTROLL_UNITS[[#This Row],[RENTROLL_LOAN_ID_PROP_ADDR]],RANGE_LOOKUP_CIPDRF_LOANLIST,0)))),1,0)
)</f>
        <v>0</v>
      </c>
    </row>
    <row r="554" spans="2:11" ht="20.100000000000001" customHeight="1" x14ac:dyDescent="0.25">
      <c r="B554" s="25" t="str">
        <f>IF(TBL_QUAL_RENTROLL_UNITS[[#This Row],[RECORD_STARTED]],IF(TBL_QUAL_RENTROLL_UNITS[[#This Row],[ERROR_COUNT]]&gt;0,-1,IF(TBL_QUAL_RENTROLL_UNITS[[#This Row],[REQ_FIELDS_POPULATED]],1,0)),"")</f>
        <v/>
      </c>
      <c r="C554" s="94">
        <f>ROW()-ROW(TBL_QUAL_RENTROLL_UNITS[[#Headers],[ROW_ID]])</f>
        <v>545</v>
      </c>
      <c r="D554" s="82"/>
      <c r="E554" s="39"/>
      <c r="F554" s="33"/>
      <c r="G554" s="84" t="str">
        <f>IFERROR(INDEX(TBL_CIPDRFRESI_LOANPOOL[QUAL_MRA_RAC],MATCH(TBL_QUAL_RENTROLL_UNITS[[#This Row],[RENTROLL_LOAN_ID_PROP_ADDR]],TBL_CIPDRFRESI_LOANPOOL[LOAN_ID_PROP_ADDR],0)),"")</f>
        <v/>
      </c>
      <c r="H5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4" s="36" t="b">
        <f>CONCATENATE(TBL_QUAL_RENTROLL_UNITS[[#This Row],[RENTROLL_LOAN_ID_PROP_ADDR]],TBL_QUAL_RENTROLL_UNITS[[#This Row],[RENTROLL_UNIT]],TBL_QUAL_RENTROLL_UNITS[[#This Row],[RENTROLL_AMOUNT]])&lt;&gt;""</f>
        <v>0</v>
      </c>
      <c r="J554" s="36" t="b">
        <f>AND(TBL_QUAL_RENTROLL_UNITS[[#This Row],[RENTROLL_LOAN_ID_PROP_ADDR]]&lt;&gt;"",TBL_QUAL_RENTROLL_UNITS[[#This Row],[RENTROLL_UNIT]]&lt;&gt;"",TBL_QUAL_RENTROLL_UNITS[[#This Row],[RENTROLL_AMOUNT]]&lt;&gt;"")</f>
        <v>0</v>
      </c>
      <c r="K554" s="36">
        <f>SUM(
IF(AND(TBL_QUAL_RENTROLL_UNITS[[#This Row],[RENTROLL_LOAN_ID_PROP_ADDR]]&lt;&gt;"",NOT(ISNUMBER(MATCH(TBL_QUAL_RENTROLL_UNITS[[#This Row],[RENTROLL_LOAN_ID_PROP_ADDR]],RANGE_LOOKUP_CIPDRF_LOANLIST,0)))),1,0)
)</f>
        <v>0</v>
      </c>
    </row>
    <row r="555" spans="2:11" ht="20.100000000000001" customHeight="1" x14ac:dyDescent="0.25">
      <c r="B555" s="25" t="str">
        <f>IF(TBL_QUAL_RENTROLL_UNITS[[#This Row],[RECORD_STARTED]],IF(TBL_QUAL_RENTROLL_UNITS[[#This Row],[ERROR_COUNT]]&gt;0,-1,IF(TBL_QUAL_RENTROLL_UNITS[[#This Row],[REQ_FIELDS_POPULATED]],1,0)),"")</f>
        <v/>
      </c>
      <c r="C555" s="94">
        <f>ROW()-ROW(TBL_QUAL_RENTROLL_UNITS[[#Headers],[ROW_ID]])</f>
        <v>546</v>
      </c>
      <c r="D555" s="82"/>
      <c r="E555" s="39"/>
      <c r="F555" s="33"/>
      <c r="G555" s="84" t="str">
        <f>IFERROR(INDEX(TBL_CIPDRFRESI_LOANPOOL[QUAL_MRA_RAC],MATCH(TBL_QUAL_RENTROLL_UNITS[[#This Row],[RENTROLL_LOAN_ID_PROP_ADDR]],TBL_CIPDRFRESI_LOANPOOL[LOAN_ID_PROP_ADDR],0)),"")</f>
        <v/>
      </c>
      <c r="H5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5" s="36" t="b">
        <f>CONCATENATE(TBL_QUAL_RENTROLL_UNITS[[#This Row],[RENTROLL_LOAN_ID_PROP_ADDR]],TBL_QUAL_RENTROLL_UNITS[[#This Row],[RENTROLL_UNIT]],TBL_QUAL_RENTROLL_UNITS[[#This Row],[RENTROLL_AMOUNT]])&lt;&gt;""</f>
        <v>0</v>
      </c>
      <c r="J555" s="36" t="b">
        <f>AND(TBL_QUAL_RENTROLL_UNITS[[#This Row],[RENTROLL_LOAN_ID_PROP_ADDR]]&lt;&gt;"",TBL_QUAL_RENTROLL_UNITS[[#This Row],[RENTROLL_UNIT]]&lt;&gt;"",TBL_QUAL_RENTROLL_UNITS[[#This Row],[RENTROLL_AMOUNT]]&lt;&gt;"")</f>
        <v>0</v>
      </c>
      <c r="K555" s="36">
        <f>SUM(
IF(AND(TBL_QUAL_RENTROLL_UNITS[[#This Row],[RENTROLL_LOAN_ID_PROP_ADDR]]&lt;&gt;"",NOT(ISNUMBER(MATCH(TBL_QUAL_RENTROLL_UNITS[[#This Row],[RENTROLL_LOAN_ID_PROP_ADDR]],RANGE_LOOKUP_CIPDRF_LOANLIST,0)))),1,0)
)</f>
        <v>0</v>
      </c>
    </row>
    <row r="556" spans="2:11" ht="20.100000000000001" customHeight="1" x14ac:dyDescent="0.25">
      <c r="B556" s="25" t="str">
        <f>IF(TBL_QUAL_RENTROLL_UNITS[[#This Row],[RECORD_STARTED]],IF(TBL_QUAL_RENTROLL_UNITS[[#This Row],[ERROR_COUNT]]&gt;0,-1,IF(TBL_QUAL_RENTROLL_UNITS[[#This Row],[REQ_FIELDS_POPULATED]],1,0)),"")</f>
        <v/>
      </c>
      <c r="C556" s="94">
        <f>ROW()-ROW(TBL_QUAL_RENTROLL_UNITS[[#Headers],[ROW_ID]])</f>
        <v>547</v>
      </c>
      <c r="D556" s="82"/>
      <c r="E556" s="39"/>
      <c r="F556" s="33"/>
      <c r="G556" s="84" t="str">
        <f>IFERROR(INDEX(TBL_CIPDRFRESI_LOANPOOL[QUAL_MRA_RAC],MATCH(TBL_QUAL_RENTROLL_UNITS[[#This Row],[RENTROLL_LOAN_ID_PROP_ADDR]],TBL_CIPDRFRESI_LOANPOOL[LOAN_ID_PROP_ADDR],0)),"")</f>
        <v/>
      </c>
      <c r="H5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6" s="36" t="b">
        <f>CONCATENATE(TBL_QUAL_RENTROLL_UNITS[[#This Row],[RENTROLL_LOAN_ID_PROP_ADDR]],TBL_QUAL_RENTROLL_UNITS[[#This Row],[RENTROLL_UNIT]],TBL_QUAL_RENTROLL_UNITS[[#This Row],[RENTROLL_AMOUNT]])&lt;&gt;""</f>
        <v>0</v>
      </c>
      <c r="J556" s="36" t="b">
        <f>AND(TBL_QUAL_RENTROLL_UNITS[[#This Row],[RENTROLL_LOAN_ID_PROP_ADDR]]&lt;&gt;"",TBL_QUAL_RENTROLL_UNITS[[#This Row],[RENTROLL_UNIT]]&lt;&gt;"",TBL_QUAL_RENTROLL_UNITS[[#This Row],[RENTROLL_AMOUNT]]&lt;&gt;"")</f>
        <v>0</v>
      </c>
      <c r="K556" s="36">
        <f>SUM(
IF(AND(TBL_QUAL_RENTROLL_UNITS[[#This Row],[RENTROLL_LOAN_ID_PROP_ADDR]]&lt;&gt;"",NOT(ISNUMBER(MATCH(TBL_QUAL_RENTROLL_UNITS[[#This Row],[RENTROLL_LOAN_ID_PROP_ADDR]],RANGE_LOOKUP_CIPDRF_LOANLIST,0)))),1,0)
)</f>
        <v>0</v>
      </c>
    </row>
    <row r="557" spans="2:11" ht="20.100000000000001" customHeight="1" x14ac:dyDescent="0.25">
      <c r="B557" s="25" t="str">
        <f>IF(TBL_QUAL_RENTROLL_UNITS[[#This Row],[RECORD_STARTED]],IF(TBL_QUAL_RENTROLL_UNITS[[#This Row],[ERROR_COUNT]]&gt;0,-1,IF(TBL_QUAL_RENTROLL_UNITS[[#This Row],[REQ_FIELDS_POPULATED]],1,0)),"")</f>
        <v/>
      </c>
      <c r="C557" s="94">
        <f>ROW()-ROW(TBL_QUAL_RENTROLL_UNITS[[#Headers],[ROW_ID]])</f>
        <v>548</v>
      </c>
      <c r="D557" s="82"/>
      <c r="E557" s="39"/>
      <c r="F557" s="33"/>
      <c r="G557" s="84" t="str">
        <f>IFERROR(INDEX(TBL_CIPDRFRESI_LOANPOOL[QUAL_MRA_RAC],MATCH(TBL_QUAL_RENTROLL_UNITS[[#This Row],[RENTROLL_LOAN_ID_PROP_ADDR]],TBL_CIPDRFRESI_LOANPOOL[LOAN_ID_PROP_ADDR],0)),"")</f>
        <v/>
      </c>
      <c r="H5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7" s="36" t="b">
        <f>CONCATENATE(TBL_QUAL_RENTROLL_UNITS[[#This Row],[RENTROLL_LOAN_ID_PROP_ADDR]],TBL_QUAL_RENTROLL_UNITS[[#This Row],[RENTROLL_UNIT]],TBL_QUAL_RENTROLL_UNITS[[#This Row],[RENTROLL_AMOUNT]])&lt;&gt;""</f>
        <v>0</v>
      </c>
      <c r="J557" s="36" t="b">
        <f>AND(TBL_QUAL_RENTROLL_UNITS[[#This Row],[RENTROLL_LOAN_ID_PROP_ADDR]]&lt;&gt;"",TBL_QUAL_RENTROLL_UNITS[[#This Row],[RENTROLL_UNIT]]&lt;&gt;"",TBL_QUAL_RENTROLL_UNITS[[#This Row],[RENTROLL_AMOUNT]]&lt;&gt;"")</f>
        <v>0</v>
      </c>
      <c r="K557" s="36">
        <f>SUM(
IF(AND(TBL_QUAL_RENTROLL_UNITS[[#This Row],[RENTROLL_LOAN_ID_PROP_ADDR]]&lt;&gt;"",NOT(ISNUMBER(MATCH(TBL_QUAL_RENTROLL_UNITS[[#This Row],[RENTROLL_LOAN_ID_PROP_ADDR]],RANGE_LOOKUP_CIPDRF_LOANLIST,0)))),1,0)
)</f>
        <v>0</v>
      </c>
    </row>
    <row r="558" spans="2:11" ht="20.100000000000001" customHeight="1" x14ac:dyDescent="0.25">
      <c r="B558" s="25" t="str">
        <f>IF(TBL_QUAL_RENTROLL_UNITS[[#This Row],[RECORD_STARTED]],IF(TBL_QUAL_RENTROLL_UNITS[[#This Row],[ERROR_COUNT]]&gt;0,-1,IF(TBL_QUAL_RENTROLL_UNITS[[#This Row],[REQ_FIELDS_POPULATED]],1,0)),"")</f>
        <v/>
      </c>
      <c r="C558" s="94">
        <f>ROW()-ROW(TBL_QUAL_RENTROLL_UNITS[[#Headers],[ROW_ID]])</f>
        <v>549</v>
      </c>
      <c r="D558" s="82"/>
      <c r="E558" s="39"/>
      <c r="F558" s="33"/>
      <c r="G558" s="84" t="str">
        <f>IFERROR(INDEX(TBL_CIPDRFRESI_LOANPOOL[QUAL_MRA_RAC],MATCH(TBL_QUAL_RENTROLL_UNITS[[#This Row],[RENTROLL_LOAN_ID_PROP_ADDR]],TBL_CIPDRFRESI_LOANPOOL[LOAN_ID_PROP_ADDR],0)),"")</f>
        <v/>
      </c>
      <c r="H5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8" s="36" t="b">
        <f>CONCATENATE(TBL_QUAL_RENTROLL_UNITS[[#This Row],[RENTROLL_LOAN_ID_PROP_ADDR]],TBL_QUAL_RENTROLL_UNITS[[#This Row],[RENTROLL_UNIT]],TBL_QUAL_RENTROLL_UNITS[[#This Row],[RENTROLL_AMOUNT]])&lt;&gt;""</f>
        <v>0</v>
      </c>
      <c r="J558" s="36" t="b">
        <f>AND(TBL_QUAL_RENTROLL_UNITS[[#This Row],[RENTROLL_LOAN_ID_PROP_ADDR]]&lt;&gt;"",TBL_QUAL_RENTROLL_UNITS[[#This Row],[RENTROLL_UNIT]]&lt;&gt;"",TBL_QUAL_RENTROLL_UNITS[[#This Row],[RENTROLL_AMOUNT]]&lt;&gt;"")</f>
        <v>0</v>
      </c>
      <c r="K558" s="36">
        <f>SUM(
IF(AND(TBL_QUAL_RENTROLL_UNITS[[#This Row],[RENTROLL_LOAN_ID_PROP_ADDR]]&lt;&gt;"",NOT(ISNUMBER(MATCH(TBL_QUAL_RENTROLL_UNITS[[#This Row],[RENTROLL_LOAN_ID_PROP_ADDR]],RANGE_LOOKUP_CIPDRF_LOANLIST,0)))),1,0)
)</f>
        <v>0</v>
      </c>
    </row>
    <row r="559" spans="2:11" ht="20.100000000000001" customHeight="1" x14ac:dyDescent="0.25">
      <c r="B559" s="25" t="str">
        <f>IF(TBL_QUAL_RENTROLL_UNITS[[#This Row],[RECORD_STARTED]],IF(TBL_QUAL_RENTROLL_UNITS[[#This Row],[ERROR_COUNT]]&gt;0,-1,IF(TBL_QUAL_RENTROLL_UNITS[[#This Row],[REQ_FIELDS_POPULATED]],1,0)),"")</f>
        <v/>
      </c>
      <c r="C559" s="94">
        <f>ROW()-ROW(TBL_QUAL_RENTROLL_UNITS[[#Headers],[ROW_ID]])</f>
        <v>550</v>
      </c>
      <c r="D559" s="82"/>
      <c r="E559" s="39"/>
      <c r="F559" s="33"/>
      <c r="G559" s="84" t="str">
        <f>IFERROR(INDEX(TBL_CIPDRFRESI_LOANPOOL[QUAL_MRA_RAC],MATCH(TBL_QUAL_RENTROLL_UNITS[[#This Row],[RENTROLL_LOAN_ID_PROP_ADDR]],TBL_CIPDRFRESI_LOANPOOL[LOAN_ID_PROP_ADDR],0)),"")</f>
        <v/>
      </c>
      <c r="H5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9" s="36" t="b">
        <f>CONCATENATE(TBL_QUAL_RENTROLL_UNITS[[#This Row],[RENTROLL_LOAN_ID_PROP_ADDR]],TBL_QUAL_RENTROLL_UNITS[[#This Row],[RENTROLL_UNIT]],TBL_QUAL_RENTROLL_UNITS[[#This Row],[RENTROLL_AMOUNT]])&lt;&gt;""</f>
        <v>0</v>
      </c>
      <c r="J559" s="36" t="b">
        <f>AND(TBL_QUAL_RENTROLL_UNITS[[#This Row],[RENTROLL_LOAN_ID_PROP_ADDR]]&lt;&gt;"",TBL_QUAL_RENTROLL_UNITS[[#This Row],[RENTROLL_UNIT]]&lt;&gt;"",TBL_QUAL_RENTROLL_UNITS[[#This Row],[RENTROLL_AMOUNT]]&lt;&gt;"")</f>
        <v>0</v>
      </c>
      <c r="K559" s="36">
        <f>SUM(
IF(AND(TBL_QUAL_RENTROLL_UNITS[[#This Row],[RENTROLL_LOAN_ID_PROP_ADDR]]&lt;&gt;"",NOT(ISNUMBER(MATCH(TBL_QUAL_RENTROLL_UNITS[[#This Row],[RENTROLL_LOAN_ID_PROP_ADDR]],RANGE_LOOKUP_CIPDRF_LOANLIST,0)))),1,0)
)</f>
        <v>0</v>
      </c>
    </row>
    <row r="560" spans="2:11" ht="20.100000000000001" customHeight="1" x14ac:dyDescent="0.25">
      <c r="B560" s="25" t="str">
        <f>IF(TBL_QUAL_RENTROLL_UNITS[[#This Row],[RECORD_STARTED]],IF(TBL_QUAL_RENTROLL_UNITS[[#This Row],[ERROR_COUNT]]&gt;0,-1,IF(TBL_QUAL_RENTROLL_UNITS[[#This Row],[REQ_FIELDS_POPULATED]],1,0)),"")</f>
        <v/>
      </c>
      <c r="C560" s="94">
        <f>ROW()-ROW(TBL_QUAL_RENTROLL_UNITS[[#Headers],[ROW_ID]])</f>
        <v>551</v>
      </c>
      <c r="D560" s="82"/>
      <c r="E560" s="39"/>
      <c r="F560" s="33"/>
      <c r="G560" s="84" t="str">
        <f>IFERROR(INDEX(TBL_CIPDRFRESI_LOANPOOL[QUAL_MRA_RAC],MATCH(TBL_QUAL_RENTROLL_UNITS[[#This Row],[RENTROLL_LOAN_ID_PROP_ADDR]],TBL_CIPDRFRESI_LOANPOOL[LOAN_ID_PROP_ADDR],0)),"")</f>
        <v/>
      </c>
      <c r="H5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0" s="36" t="b">
        <f>CONCATENATE(TBL_QUAL_RENTROLL_UNITS[[#This Row],[RENTROLL_LOAN_ID_PROP_ADDR]],TBL_QUAL_RENTROLL_UNITS[[#This Row],[RENTROLL_UNIT]],TBL_QUAL_RENTROLL_UNITS[[#This Row],[RENTROLL_AMOUNT]])&lt;&gt;""</f>
        <v>0</v>
      </c>
      <c r="J560" s="36" t="b">
        <f>AND(TBL_QUAL_RENTROLL_UNITS[[#This Row],[RENTROLL_LOAN_ID_PROP_ADDR]]&lt;&gt;"",TBL_QUAL_RENTROLL_UNITS[[#This Row],[RENTROLL_UNIT]]&lt;&gt;"",TBL_QUAL_RENTROLL_UNITS[[#This Row],[RENTROLL_AMOUNT]]&lt;&gt;"")</f>
        <v>0</v>
      </c>
      <c r="K560" s="36">
        <f>SUM(
IF(AND(TBL_QUAL_RENTROLL_UNITS[[#This Row],[RENTROLL_LOAN_ID_PROP_ADDR]]&lt;&gt;"",NOT(ISNUMBER(MATCH(TBL_QUAL_RENTROLL_UNITS[[#This Row],[RENTROLL_LOAN_ID_PROP_ADDR]],RANGE_LOOKUP_CIPDRF_LOANLIST,0)))),1,0)
)</f>
        <v>0</v>
      </c>
    </row>
    <row r="561" spans="2:11" ht="20.100000000000001" customHeight="1" x14ac:dyDescent="0.25">
      <c r="B561" s="25" t="str">
        <f>IF(TBL_QUAL_RENTROLL_UNITS[[#This Row],[RECORD_STARTED]],IF(TBL_QUAL_RENTROLL_UNITS[[#This Row],[ERROR_COUNT]]&gt;0,-1,IF(TBL_QUAL_RENTROLL_UNITS[[#This Row],[REQ_FIELDS_POPULATED]],1,0)),"")</f>
        <v/>
      </c>
      <c r="C561" s="94">
        <f>ROW()-ROW(TBL_QUAL_RENTROLL_UNITS[[#Headers],[ROW_ID]])</f>
        <v>552</v>
      </c>
      <c r="D561" s="82"/>
      <c r="E561" s="39"/>
      <c r="F561" s="33"/>
      <c r="G561" s="84" t="str">
        <f>IFERROR(INDEX(TBL_CIPDRFRESI_LOANPOOL[QUAL_MRA_RAC],MATCH(TBL_QUAL_RENTROLL_UNITS[[#This Row],[RENTROLL_LOAN_ID_PROP_ADDR]],TBL_CIPDRFRESI_LOANPOOL[LOAN_ID_PROP_ADDR],0)),"")</f>
        <v/>
      </c>
      <c r="H5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1" s="36" t="b">
        <f>CONCATENATE(TBL_QUAL_RENTROLL_UNITS[[#This Row],[RENTROLL_LOAN_ID_PROP_ADDR]],TBL_QUAL_RENTROLL_UNITS[[#This Row],[RENTROLL_UNIT]],TBL_QUAL_RENTROLL_UNITS[[#This Row],[RENTROLL_AMOUNT]])&lt;&gt;""</f>
        <v>0</v>
      </c>
      <c r="J561" s="36" t="b">
        <f>AND(TBL_QUAL_RENTROLL_UNITS[[#This Row],[RENTROLL_LOAN_ID_PROP_ADDR]]&lt;&gt;"",TBL_QUAL_RENTROLL_UNITS[[#This Row],[RENTROLL_UNIT]]&lt;&gt;"",TBL_QUAL_RENTROLL_UNITS[[#This Row],[RENTROLL_AMOUNT]]&lt;&gt;"")</f>
        <v>0</v>
      </c>
      <c r="K561" s="36">
        <f>SUM(
IF(AND(TBL_QUAL_RENTROLL_UNITS[[#This Row],[RENTROLL_LOAN_ID_PROP_ADDR]]&lt;&gt;"",NOT(ISNUMBER(MATCH(TBL_QUAL_RENTROLL_UNITS[[#This Row],[RENTROLL_LOAN_ID_PROP_ADDR]],RANGE_LOOKUP_CIPDRF_LOANLIST,0)))),1,0)
)</f>
        <v>0</v>
      </c>
    </row>
    <row r="562" spans="2:11" ht="20.100000000000001" customHeight="1" x14ac:dyDescent="0.25">
      <c r="B562" s="25" t="str">
        <f>IF(TBL_QUAL_RENTROLL_UNITS[[#This Row],[RECORD_STARTED]],IF(TBL_QUAL_RENTROLL_UNITS[[#This Row],[ERROR_COUNT]]&gt;0,-1,IF(TBL_QUAL_RENTROLL_UNITS[[#This Row],[REQ_FIELDS_POPULATED]],1,0)),"")</f>
        <v/>
      </c>
      <c r="C562" s="94">
        <f>ROW()-ROW(TBL_QUAL_RENTROLL_UNITS[[#Headers],[ROW_ID]])</f>
        <v>553</v>
      </c>
      <c r="D562" s="82"/>
      <c r="E562" s="39"/>
      <c r="F562" s="33"/>
      <c r="G562" s="84" t="str">
        <f>IFERROR(INDEX(TBL_CIPDRFRESI_LOANPOOL[QUAL_MRA_RAC],MATCH(TBL_QUAL_RENTROLL_UNITS[[#This Row],[RENTROLL_LOAN_ID_PROP_ADDR]],TBL_CIPDRFRESI_LOANPOOL[LOAN_ID_PROP_ADDR],0)),"")</f>
        <v/>
      </c>
      <c r="H5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2" s="36" t="b">
        <f>CONCATENATE(TBL_QUAL_RENTROLL_UNITS[[#This Row],[RENTROLL_LOAN_ID_PROP_ADDR]],TBL_QUAL_RENTROLL_UNITS[[#This Row],[RENTROLL_UNIT]],TBL_QUAL_RENTROLL_UNITS[[#This Row],[RENTROLL_AMOUNT]])&lt;&gt;""</f>
        <v>0</v>
      </c>
      <c r="J562" s="36" t="b">
        <f>AND(TBL_QUAL_RENTROLL_UNITS[[#This Row],[RENTROLL_LOAN_ID_PROP_ADDR]]&lt;&gt;"",TBL_QUAL_RENTROLL_UNITS[[#This Row],[RENTROLL_UNIT]]&lt;&gt;"",TBL_QUAL_RENTROLL_UNITS[[#This Row],[RENTROLL_AMOUNT]]&lt;&gt;"")</f>
        <v>0</v>
      </c>
      <c r="K562" s="36">
        <f>SUM(
IF(AND(TBL_QUAL_RENTROLL_UNITS[[#This Row],[RENTROLL_LOAN_ID_PROP_ADDR]]&lt;&gt;"",NOT(ISNUMBER(MATCH(TBL_QUAL_RENTROLL_UNITS[[#This Row],[RENTROLL_LOAN_ID_PROP_ADDR]],RANGE_LOOKUP_CIPDRF_LOANLIST,0)))),1,0)
)</f>
        <v>0</v>
      </c>
    </row>
    <row r="563" spans="2:11" ht="20.100000000000001" customHeight="1" x14ac:dyDescent="0.25">
      <c r="B563" s="25" t="str">
        <f>IF(TBL_QUAL_RENTROLL_UNITS[[#This Row],[RECORD_STARTED]],IF(TBL_QUAL_RENTROLL_UNITS[[#This Row],[ERROR_COUNT]]&gt;0,-1,IF(TBL_QUAL_RENTROLL_UNITS[[#This Row],[REQ_FIELDS_POPULATED]],1,0)),"")</f>
        <v/>
      </c>
      <c r="C563" s="94">
        <f>ROW()-ROW(TBL_QUAL_RENTROLL_UNITS[[#Headers],[ROW_ID]])</f>
        <v>554</v>
      </c>
      <c r="D563" s="82"/>
      <c r="E563" s="39"/>
      <c r="F563" s="33"/>
      <c r="G563" s="84" t="str">
        <f>IFERROR(INDEX(TBL_CIPDRFRESI_LOANPOOL[QUAL_MRA_RAC],MATCH(TBL_QUAL_RENTROLL_UNITS[[#This Row],[RENTROLL_LOAN_ID_PROP_ADDR]],TBL_CIPDRFRESI_LOANPOOL[LOAN_ID_PROP_ADDR],0)),"")</f>
        <v/>
      </c>
      <c r="H5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3" s="36" t="b">
        <f>CONCATENATE(TBL_QUAL_RENTROLL_UNITS[[#This Row],[RENTROLL_LOAN_ID_PROP_ADDR]],TBL_QUAL_RENTROLL_UNITS[[#This Row],[RENTROLL_UNIT]],TBL_QUAL_RENTROLL_UNITS[[#This Row],[RENTROLL_AMOUNT]])&lt;&gt;""</f>
        <v>0</v>
      </c>
      <c r="J563" s="36" t="b">
        <f>AND(TBL_QUAL_RENTROLL_UNITS[[#This Row],[RENTROLL_LOAN_ID_PROP_ADDR]]&lt;&gt;"",TBL_QUAL_RENTROLL_UNITS[[#This Row],[RENTROLL_UNIT]]&lt;&gt;"",TBL_QUAL_RENTROLL_UNITS[[#This Row],[RENTROLL_AMOUNT]]&lt;&gt;"")</f>
        <v>0</v>
      </c>
      <c r="K563" s="36">
        <f>SUM(
IF(AND(TBL_QUAL_RENTROLL_UNITS[[#This Row],[RENTROLL_LOAN_ID_PROP_ADDR]]&lt;&gt;"",NOT(ISNUMBER(MATCH(TBL_QUAL_RENTROLL_UNITS[[#This Row],[RENTROLL_LOAN_ID_PROP_ADDR]],RANGE_LOOKUP_CIPDRF_LOANLIST,0)))),1,0)
)</f>
        <v>0</v>
      </c>
    </row>
    <row r="564" spans="2:11" ht="20.100000000000001" customHeight="1" x14ac:dyDescent="0.25">
      <c r="B564" s="25" t="str">
        <f>IF(TBL_QUAL_RENTROLL_UNITS[[#This Row],[RECORD_STARTED]],IF(TBL_QUAL_RENTROLL_UNITS[[#This Row],[ERROR_COUNT]]&gt;0,-1,IF(TBL_QUAL_RENTROLL_UNITS[[#This Row],[REQ_FIELDS_POPULATED]],1,0)),"")</f>
        <v/>
      </c>
      <c r="C564" s="94">
        <f>ROW()-ROW(TBL_QUAL_RENTROLL_UNITS[[#Headers],[ROW_ID]])</f>
        <v>555</v>
      </c>
      <c r="D564" s="82"/>
      <c r="E564" s="39"/>
      <c r="F564" s="33"/>
      <c r="G564" s="84" t="str">
        <f>IFERROR(INDEX(TBL_CIPDRFRESI_LOANPOOL[QUAL_MRA_RAC],MATCH(TBL_QUAL_RENTROLL_UNITS[[#This Row],[RENTROLL_LOAN_ID_PROP_ADDR]],TBL_CIPDRFRESI_LOANPOOL[LOAN_ID_PROP_ADDR],0)),"")</f>
        <v/>
      </c>
      <c r="H5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4" s="36" t="b">
        <f>CONCATENATE(TBL_QUAL_RENTROLL_UNITS[[#This Row],[RENTROLL_LOAN_ID_PROP_ADDR]],TBL_QUAL_RENTROLL_UNITS[[#This Row],[RENTROLL_UNIT]],TBL_QUAL_RENTROLL_UNITS[[#This Row],[RENTROLL_AMOUNT]])&lt;&gt;""</f>
        <v>0</v>
      </c>
      <c r="J564" s="36" t="b">
        <f>AND(TBL_QUAL_RENTROLL_UNITS[[#This Row],[RENTROLL_LOAN_ID_PROP_ADDR]]&lt;&gt;"",TBL_QUAL_RENTROLL_UNITS[[#This Row],[RENTROLL_UNIT]]&lt;&gt;"",TBL_QUAL_RENTROLL_UNITS[[#This Row],[RENTROLL_AMOUNT]]&lt;&gt;"")</f>
        <v>0</v>
      </c>
      <c r="K564" s="36">
        <f>SUM(
IF(AND(TBL_QUAL_RENTROLL_UNITS[[#This Row],[RENTROLL_LOAN_ID_PROP_ADDR]]&lt;&gt;"",NOT(ISNUMBER(MATCH(TBL_QUAL_RENTROLL_UNITS[[#This Row],[RENTROLL_LOAN_ID_PROP_ADDR]],RANGE_LOOKUP_CIPDRF_LOANLIST,0)))),1,0)
)</f>
        <v>0</v>
      </c>
    </row>
    <row r="565" spans="2:11" ht="20.100000000000001" customHeight="1" x14ac:dyDescent="0.25">
      <c r="B565" s="25" t="str">
        <f>IF(TBL_QUAL_RENTROLL_UNITS[[#This Row],[RECORD_STARTED]],IF(TBL_QUAL_RENTROLL_UNITS[[#This Row],[ERROR_COUNT]]&gt;0,-1,IF(TBL_QUAL_RENTROLL_UNITS[[#This Row],[REQ_FIELDS_POPULATED]],1,0)),"")</f>
        <v/>
      </c>
      <c r="C565" s="94">
        <f>ROW()-ROW(TBL_QUAL_RENTROLL_UNITS[[#Headers],[ROW_ID]])</f>
        <v>556</v>
      </c>
      <c r="D565" s="82"/>
      <c r="E565" s="39"/>
      <c r="F565" s="33"/>
      <c r="G565" s="84" t="str">
        <f>IFERROR(INDEX(TBL_CIPDRFRESI_LOANPOOL[QUAL_MRA_RAC],MATCH(TBL_QUAL_RENTROLL_UNITS[[#This Row],[RENTROLL_LOAN_ID_PROP_ADDR]],TBL_CIPDRFRESI_LOANPOOL[LOAN_ID_PROP_ADDR],0)),"")</f>
        <v/>
      </c>
      <c r="H5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5" s="36" t="b">
        <f>CONCATENATE(TBL_QUAL_RENTROLL_UNITS[[#This Row],[RENTROLL_LOAN_ID_PROP_ADDR]],TBL_QUAL_RENTROLL_UNITS[[#This Row],[RENTROLL_UNIT]],TBL_QUAL_RENTROLL_UNITS[[#This Row],[RENTROLL_AMOUNT]])&lt;&gt;""</f>
        <v>0</v>
      </c>
      <c r="J565" s="36" t="b">
        <f>AND(TBL_QUAL_RENTROLL_UNITS[[#This Row],[RENTROLL_LOAN_ID_PROP_ADDR]]&lt;&gt;"",TBL_QUAL_RENTROLL_UNITS[[#This Row],[RENTROLL_UNIT]]&lt;&gt;"",TBL_QUAL_RENTROLL_UNITS[[#This Row],[RENTROLL_AMOUNT]]&lt;&gt;"")</f>
        <v>0</v>
      </c>
      <c r="K565" s="36">
        <f>SUM(
IF(AND(TBL_QUAL_RENTROLL_UNITS[[#This Row],[RENTROLL_LOAN_ID_PROP_ADDR]]&lt;&gt;"",NOT(ISNUMBER(MATCH(TBL_QUAL_RENTROLL_UNITS[[#This Row],[RENTROLL_LOAN_ID_PROP_ADDR]],RANGE_LOOKUP_CIPDRF_LOANLIST,0)))),1,0)
)</f>
        <v>0</v>
      </c>
    </row>
    <row r="566" spans="2:11" ht="20.100000000000001" customHeight="1" x14ac:dyDescent="0.25">
      <c r="B566" s="25" t="str">
        <f>IF(TBL_QUAL_RENTROLL_UNITS[[#This Row],[RECORD_STARTED]],IF(TBL_QUAL_RENTROLL_UNITS[[#This Row],[ERROR_COUNT]]&gt;0,-1,IF(TBL_QUAL_RENTROLL_UNITS[[#This Row],[REQ_FIELDS_POPULATED]],1,0)),"")</f>
        <v/>
      </c>
      <c r="C566" s="94">
        <f>ROW()-ROW(TBL_QUAL_RENTROLL_UNITS[[#Headers],[ROW_ID]])</f>
        <v>557</v>
      </c>
      <c r="D566" s="82"/>
      <c r="E566" s="39"/>
      <c r="F566" s="33"/>
      <c r="G566" s="84" t="str">
        <f>IFERROR(INDEX(TBL_CIPDRFRESI_LOANPOOL[QUAL_MRA_RAC],MATCH(TBL_QUAL_RENTROLL_UNITS[[#This Row],[RENTROLL_LOAN_ID_PROP_ADDR]],TBL_CIPDRFRESI_LOANPOOL[LOAN_ID_PROP_ADDR],0)),"")</f>
        <v/>
      </c>
      <c r="H5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6" s="36" t="b">
        <f>CONCATENATE(TBL_QUAL_RENTROLL_UNITS[[#This Row],[RENTROLL_LOAN_ID_PROP_ADDR]],TBL_QUAL_RENTROLL_UNITS[[#This Row],[RENTROLL_UNIT]],TBL_QUAL_RENTROLL_UNITS[[#This Row],[RENTROLL_AMOUNT]])&lt;&gt;""</f>
        <v>0</v>
      </c>
      <c r="J566" s="36" t="b">
        <f>AND(TBL_QUAL_RENTROLL_UNITS[[#This Row],[RENTROLL_LOAN_ID_PROP_ADDR]]&lt;&gt;"",TBL_QUAL_RENTROLL_UNITS[[#This Row],[RENTROLL_UNIT]]&lt;&gt;"",TBL_QUAL_RENTROLL_UNITS[[#This Row],[RENTROLL_AMOUNT]]&lt;&gt;"")</f>
        <v>0</v>
      </c>
      <c r="K566" s="36">
        <f>SUM(
IF(AND(TBL_QUAL_RENTROLL_UNITS[[#This Row],[RENTROLL_LOAN_ID_PROP_ADDR]]&lt;&gt;"",NOT(ISNUMBER(MATCH(TBL_QUAL_RENTROLL_UNITS[[#This Row],[RENTROLL_LOAN_ID_PROP_ADDR]],RANGE_LOOKUP_CIPDRF_LOANLIST,0)))),1,0)
)</f>
        <v>0</v>
      </c>
    </row>
    <row r="567" spans="2:11" ht="20.100000000000001" customHeight="1" x14ac:dyDescent="0.25">
      <c r="B567" s="25" t="str">
        <f>IF(TBL_QUAL_RENTROLL_UNITS[[#This Row],[RECORD_STARTED]],IF(TBL_QUAL_RENTROLL_UNITS[[#This Row],[ERROR_COUNT]]&gt;0,-1,IF(TBL_QUAL_RENTROLL_UNITS[[#This Row],[REQ_FIELDS_POPULATED]],1,0)),"")</f>
        <v/>
      </c>
      <c r="C567" s="94">
        <f>ROW()-ROW(TBL_QUAL_RENTROLL_UNITS[[#Headers],[ROW_ID]])</f>
        <v>558</v>
      </c>
      <c r="D567" s="82"/>
      <c r="E567" s="39"/>
      <c r="F567" s="33"/>
      <c r="G567" s="84" t="str">
        <f>IFERROR(INDEX(TBL_CIPDRFRESI_LOANPOOL[QUAL_MRA_RAC],MATCH(TBL_QUAL_RENTROLL_UNITS[[#This Row],[RENTROLL_LOAN_ID_PROP_ADDR]],TBL_CIPDRFRESI_LOANPOOL[LOAN_ID_PROP_ADDR],0)),"")</f>
        <v/>
      </c>
      <c r="H5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7" s="36" t="b">
        <f>CONCATENATE(TBL_QUAL_RENTROLL_UNITS[[#This Row],[RENTROLL_LOAN_ID_PROP_ADDR]],TBL_QUAL_RENTROLL_UNITS[[#This Row],[RENTROLL_UNIT]],TBL_QUAL_RENTROLL_UNITS[[#This Row],[RENTROLL_AMOUNT]])&lt;&gt;""</f>
        <v>0</v>
      </c>
      <c r="J567" s="36" t="b">
        <f>AND(TBL_QUAL_RENTROLL_UNITS[[#This Row],[RENTROLL_LOAN_ID_PROP_ADDR]]&lt;&gt;"",TBL_QUAL_RENTROLL_UNITS[[#This Row],[RENTROLL_UNIT]]&lt;&gt;"",TBL_QUAL_RENTROLL_UNITS[[#This Row],[RENTROLL_AMOUNT]]&lt;&gt;"")</f>
        <v>0</v>
      </c>
      <c r="K567" s="36">
        <f>SUM(
IF(AND(TBL_QUAL_RENTROLL_UNITS[[#This Row],[RENTROLL_LOAN_ID_PROP_ADDR]]&lt;&gt;"",NOT(ISNUMBER(MATCH(TBL_QUAL_RENTROLL_UNITS[[#This Row],[RENTROLL_LOAN_ID_PROP_ADDR]],RANGE_LOOKUP_CIPDRF_LOANLIST,0)))),1,0)
)</f>
        <v>0</v>
      </c>
    </row>
    <row r="568" spans="2:11" ht="20.100000000000001" customHeight="1" x14ac:dyDescent="0.25">
      <c r="B568" s="25" t="str">
        <f>IF(TBL_QUAL_RENTROLL_UNITS[[#This Row],[RECORD_STARTED]],IF(TBL_QUAL_RENTROLL_UNITS[[#This Row],[ERROR_COUNT]]&gt;0,-1,IF(TBL_QUAL_RENTROLL_UNITS[[#This Row],[REQ_FIELDS_POPULATED]],1,0)),"")</f>
        <v/>
      </c>
      <c r="C568" s="94">
        <f>ROW()-ROW(TBL_QUAL_RENTROLL_UNITS[[#Headers],[ROW_ID]])</f>
        <v>559</v>
      </c>
      <c r="D568" s="82"/>
      <c r="E568" s="39"/>
      <c r="F568" s="33"/>
      <c r="G568" s="84" t="str">
        <f>IFERROR(INDEX(TBL_CIPDRFRESI_LOANPOOL[QUAL_MRA_RAC],MATCH(TBL_QUAL_RENTROLL_UNITS[[#This Row],[RENTROLL_LOAN_ID_PROP_ADDR]],TBL_CIPDRFRESI_LOANPOOL[LOAN_ID_PROP_ADDR],0)),"")</f>
        <v/>
      </c>
      <c r="H5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8" s="36" t="b">
        <f>CONCATENATE(TBL_QUAL_RENTROLL_UNITS[[#This Row],[RENTROLL_LOAN_ID_PROP_ADDR]],TBL_QUAL_RENTROLL_UNITS[[#This Row],[RENTROLL_UNIT]],TBL_QUAL_RENTROLL_UNITS[[#This Row],[RENTROLL_AMOUNT]])&lt;&gt;""</f>
        <v>0</v>
      </c>
      <c r="J568" s="36" t="b">
        <f>AND(TBL_QUAL_RENTROLL_UNITS[[#This Row],[RENTROLL_LOAN_ID_PROP_ADDR]]&lt;&gt;"",TBL_QUAL_RENTROLL_UNITS[[#This Row],[RENTROLL_UNIT]]&lt;&gt;"",TBL_QUAL_RENTROLL_UNITS[[#This Row],[RENTROLL_AMOUNT]]&lt;&gt;"")</f>
        <v>0</v>
      </c>
      <c r="K568" s="36">
        <f>SUM(
IF(AND(TBL_QUAL_RENTROLL_UNITS[[#This Row],[RENTROLL_LOAN_ID_PROP_ADDR]]&lt;&gt;"",NOT(ISNUMBER(MATCH(TBL_QUAL_RENTROLL_UNITS[[#This Row],[RENTROLL_LOAN_ID_PROP_ADDR]],RANGE_LOOKUP_CIPDRF_LOANLIST,0)))),1,0)
)</f>
        <v>0</v>
      </c>
    </row>
    <row r="569" spans="2:11" ht="20.100000000000001" customHeight="1" x14ac:dyDescent="0.25">
      <c r="B569" s="25" t="str">
        <f>IF(TBL_QUAL_RENTROLL_UNITS[[#This Row],[RECORD_STARTED]],IF(TBL_QUAL_RENTROLL_UNITS[[#This Row],[ERROR_COUNT]]&gt;0,-1,IF(TBL_QUAL_RENTROLL_UNITS[[#This Row],[REQ_FIELDS_POPULATED]],1,0)),"")</f>
        <v/>
      </c>
      <c r="C569" s="94">
        <f>ROW()-ROW(TBL_QUAL_RENTROLL_UNITS[[#Headers],[ROW_ID]])</f>
        <v>560</v>
      </c>
      <c r="D569" s="82"/>
      <c r="E569" s="39"/>
      <c r="F569" s="33"/>
      <c r="G569" s="84" t="str">
        <f>IFERROR(INDEX(TBL_CIPDRFRESI_LOANPOOL[QUAL_MRA_RAC],MATCH(TBL_QUAL_RENTROLL_UNITS[[#This Row],[RENTROLL_LOAN_ID_PROP_ADDR]],TBL_CIPDRFRESI_LOANPOOL[LOAN_ID_PROP_ADDR],0)),"")</f>
        <v/>
      </c>
      <c r="H5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9" s="36" t="b">
        <f>CONCATENATE(TBL_QUAL_RENTROLL_UNITS[[#This Row],[RENTROLL_LOAN_ID_PROP_ADDR]],TBL_QUAL_RENTROLL_UNITS[[#This Row],[RENTROLL_UNIT]],TBL_QUAL_RENTROLL_UNITS[[#This Row],[RENTROLL_AMOUNT]])&lt;&gt;""</f>
        <v>0</v>
      </c>
      <c r="J569" s="36" t="b">
        <f>AND(TBL_QUAL_RENTROLL_UNITS[[#This Row],[RENTROLL_LOAN_ID_PROP_ADDR]]&lt;&gt;"",TBL_QUAL_RENTROLL_UNITS[[#This Row],[RENTROLL_UNIT]]&lt;&gt;"",TBL_QUAL_RENTROLL_UNITS[[#This Row],[RENTROLL_AMOUNT]]&lt;&gt;"")</f>
        <v>0</v>
      </c>
      <c r="K569" s="36">
        <f>SUM(
IF(AND(TBL_QUAL_RENTROLL_UNITS[[#This Row],[RENTROLL_LOAN_ID_PROP_ADDR]]&lt;&gt;"",NOT(ISNUMBER(MATCH(TBL_QUAL_RENTROLL_UNITS[[#This Row],[RENTROLL_LOAN_ID_PROP_ADDR]],RANGE_LOOKUP_CIPDRF_LOANLIST,0)))),1,0)
)</f>
        <v>0</v>
      </c>
    </row>
    <row r="570" spans="2:11" ht="20.100000000000001" customHeight="1" x14ac:dyDescent="0.25">
      <c r="B570" s="25" t="str">
        <f>IF(TBL_QUAL_RENTROLL_UNITS[[#This Row],[RECORD_STARTED]],IF(TBL_QUAL_RENTROLL_UNITS[[#This Row],[ERROR_COUNT]]&gt;0,-1,IF(TBL_QUAL_RENTROLL_UNITS[[#This Row],[REQ_FIELDS_POPULATED]],1,0)),"")</f>
        <v/>
      </c>
      <c r="C570" s="94">
        <f>ROW()-ROW(TBL_QUAL_RENTROLL_UNITS[[#Headers],[ROW_ID]])</f>
        <v>561</v>
      </c>
      <c r="D570" s="82"/>
      <c r="E570" s="39"/>
      <c r="F570" s="33"/>
      <c r="G570" s="84" t="str">
        <f>IFERROR(INDEX(TBL_CIPDRFRESI_LOANPOOL[QUAL_MRA_RAC],MATCH(TBL_QUAL_RENTROLL_UNITS[[#This Row],[RENTROLL_LOAN_ID_PROP_ADDR]],TBL_CIPDRFRESI_LOANPOOL[LOAN_ID_PROP_ADDR],0)),"")</f>
        <v/>
      </c>
      <c r="H5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0" s="36" t="b">
        <f>CONCATENATE(TBL_QUAL_RENTROLL_UNITS[[#This Row],[RENTROLL_LOAN_ID_PROP_ADDR]],TBL_QUAL_RENTROLL_UNITS[[#This Row],[RENTROLL_UNIT]],TBL_QUAL_RENTROLL_UNITS[[#This Row],[RENTROLL_AMOUNT]])&lt;&gt;""</f>
        <v>0</v>
      </c>
      <c r="J570" s="36" t="b">
        <f>AND(TBL_QUAL_RENTROLL_UNITS[[#This Row],[RENTROLL_LOAN_ID_PROP_ADDR]]&lt;&gt;"",TBL_QUAL_RENTROLL_UNITS[[#This Row],[RENTROLL_UNIT]]&lt;&gt;"",TBL_QUAL_RENTROLL_UNITS[[#This Row],[RENTROLL_AMOUNT]]&lt;&gt;"")</f>
        <v>0</v>
      </c>
      <c r="K570" s="36">
        <f>SUM(
IF(AND(TBL_QUAL_RENTROLL_UNITS[[#This Row],[RENTROLL_LOAN_ID_PROP_ADDR]]&lt;&gt;"",NOT(ISNUMBER(MATCH(TBL_QUAL_RENTROLL_UNITS[[#This Row],[RENTROLL_LOAN_ID_PROP_ADDR]],RANGE_LOOKUP_CIPDRF_LOANLIST,0)))),1,0)
)</f>
        <v>0</v>
      </c>
    </row>
    <row r="571" spans="2:11" ht="20.100000000000001" customHeight="1" x14ac:dyDescent="0.25">
      <c r="B571" s="25" t="str">
        <f>IF(TBL_QUAL_RENTROLL_UNITS[[#This Row],[RECORD_STARTED]],IF(TBL_QUAL_RENTROLL_UNITS[[#This Row],[ERROR_COUNT]]&gt;0,-1,IF(TBL_QUAL_RENTROLL_UNITS[[#This Row],[REQ_FIELDS_POPULATED]],1,0)),"")</f>
        <v/>
      </c>
      <c r="C571" s="94">
        <f>ROW()-ROW(TBL_QUAL_RENTROLL_UNITS[[#Headers],[ROW_ID]])</f>
        <v>562</v>
      </c>
      <c r="D571" s="82"/>
      <c r="E571" s="39"/>
      <c r="F571" s="33"/>
      <c r="G571" s="84" t="str">
        <f>IFERROR(INDEX(TBL_CIPDRFRESI_LOANPOOL[QUAL_MRA_RAC],MATCH(TBL_QUAL_RENTROLL_UNITS[[#This Row],[RENTROLL_LOAN_ID_PROP_ADDR]],TBL_CIPDRFRESI_LOANPOOL[LOAN_ID_PROP_ADDR],0)),"")</f>
        <v/>
      </c>
      <c r="H5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1" s="36" t="b">
        <f>CONCATENATE(TBL_QUAL_RENTROLL_UNITS[[#This Row],[RENTROLL_LOAN_ID_PROP_ADDR]],TBL_QUAL_RENTROLL_UNITS[[#This Row],[RENTROLL_UNIT]],TBL_QUAL_RENTROLL_UNITS[[#This Row],[RENTROLL_AMOUNT]])&lt;&gt;""</f>
        <v>0</v>
      </c>
      <c r="J571" s="36" t="b">
        <f>AND(TBL_QUAL_RENTROLL_UNITS[[#This Row],[RENTROLL_LOAN_ID_PROP_ADDR]]&lt;&gt;"",TBL_QUAL_RENTROLL_UNITS[[#This Row],[RENTROLL_UNIT]]&lt;&gt;"",TBL_QUAL_RENTROLL_UNITS[[#This Row],[RENTROLL_AMOUNT]]&lt;&gt;"")</f>
        <v>0</v>
      </c>
      <c r="K571" s="36">
        <f>SUM(
IF(AND(TBL_QUAL_RENTROLL_UNITS[[#This Row],[RENTROLL_LOAN_ID_PROP_ADDR]]&lt;&gt;"",NOT(ISNUMBER(MATCH(TBL_QUAL_RENTROLL_UNITS[[#This Row],[RENTROLL_LOAN_ID_PROP_ADDR]],RANGE_LOOKUP_CIPDRF_LOANLIST,0)))),1,0)
)</f>
        <v>0</v>
      </c>
    </row>
    <row r="572" spans="2:11" ht="20.100000000000001" customHeight="1" x14ac:dyDescent="0.25">
      <c r="B572" s="25" t="str">
        <f>IF(TBL_QUAL_RENTROLL_UNITS[[#This Row],[RECORD_STARTED]],IF(TBL_QUAL_RENTROLL_UNITS[[#This Row],[ERROR_COUNT]]&gt;0,-1,IF(TBL_QUAL_RENTROLL_UNITS[[#This Row],[REQ_FIELDS_POPULATED]],1,0)),"")</f>
        <v/>
      </c>
      <c r="C572" s="94">
        <f>ROW()-ROW(TBL_QUAL_RENTROLL_UNITS[[#Headers],[ROW_ID]])</f>
        <v>563</v>
      </c>
      <c r="D572" s="82"/>
      <c r="E572" s="39"/>
      <c r="F572" s="33"/>
      <c r="G572" s="84" t="str">
        <f>IFERROR(INDEX(TBL_CIPDRFRESI_LOANPOOL[QUAL_MRA_RAC],MATCH(TBL_QUAL_RENTROLL_UNITS[[#This Row],[RENTROLL_LOAN_ID_PROP_ADDR]],TBL_CIPDRFRESI_LOANPOOL[LOAN_ID_PROP_ADDR],0)),"")</f>
        <v/>
      </c>
      <c r="H5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2" s="36" t="b">
        <f>CONCATENATE(TBL_QUAL_RENTROLL_UNITS[[#This Row],[RENTROLL_LOAN_ID_PROP_ADDR]],TBL_QUAL_RENTROLL_UNITS[[#This Row],[RENTROLL_UNIT]],TBL_QUAL_RENTROLL_UNITS[[#This Row],[RENTROLL_AMOUNT]])&lt;&gt;""</f>
        <v>0</v>
      </c>
      <c r="J572" s="36" t="b">
        <f>AND(TBL_QUAL_RENTROLL_UNITS[[#This Row],[RENTROLL_LOAN_ID_PROP_ADDR]]&lt;&gt;"",TBL_QUAL_RENTROLL_UNITS[[#This Row],[RENTROLL_UNIT]]&lt;&gt;"",TBL_QUAL_RENTROLL_UNITS[[#This Row],[RENTROLL_AMOUNT]]&lt;&gt;"")</f>
        <v>0</v>
      </c>
      <c r="K572" s="36">
        <f>SUM(
IF(AND(TBL_QUAL_RENTROLL_UNITS[[#This Row],[RENTROLL_LOAN_ID_PROP_ADDR]]&lt;&gt;"",NOT(ISNUMBER(MATCH(TBL_QUAL_RENTROLL_UNITS[[#This Row],[RENTROLL_LOAN_ID_PROP_ADDR]],RANGE_LOOKUP_CIPDRF_LOANLIST,0)))),1,0)
)</f>
        <v>0</v>
      </c>
    </row>
    <row r="573" spans="2:11" ht="20.100000000000001" customHeight="1" x14ac:dyDescent="0.25">
      <c r="B573" s="25" t="str">
        <f>IF(TBL_QUAL_RENTROLL_UNITS[[#This Row],[RECORD_STARTED]],IF(TBL_QUAL_RENTROLL_UNITS[[#This Row],[ERROR_COUNT]]&gt;0,-1,IF(TBL_QUAL_RENTROLL_UNITS[[#This Row],[REQ_FIELDS_POPULATED]],1,0)),"")</f>
        <v/>
      </c>
      <c r="C573" s="94">
        <f>ROW()-ROW(TBL_QUAL_RENTROLL_UNITS[[#Headers],[ROW_ID]])</f>
        <v>564</v>
      </c>
      <c r="D573" s="82"/>
      <c r="E573" s="39"/>
      <c r="F573" s="33"/>
      <c r="G573" s="84" t="str">
        <f>IFERROR(INDEX(TBL_CIPDRFRESI_LOANPOOL[QUAL_MRA_RAC],MATCH(TBL_QUAL_RENTROLL_UNITS[[#This Row],[RENTROLL_LOAN_ID_PROP_ADDR]],TBL_CIPDRFRESI_LOANPOOL[LOAN_ID_PROP_ADDR],0)),"")</f>
        <v/>
      </c>
      <c r="H5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3" s="36" t="b">
        <f>CONCATENATE(TBL_QUAL_RENTROLL_UNITS[[#This Row],[RENTROLL_LOAN_ID_PROP_ADDR]],TBL_QUAL_RENTROLL_UNITS[[#This Row],[RENTROLL_UNIT]],TBL_QUAL_RENTROLL_UNITS[[#This Row],[RENTROLL_AMOUNT]])&lt;&gt;""</f>
        <v>0</v>
      </c>
      <c r="J573" s="36" t="b">
        <f>AND(TBL_QUAL_RENTROLL_UNITS[[#This Row],[RENTROLL_LOAN_ID_PROP_ADDR]]&lt;&gt;"",TBL_QUAL_RENTROLL_UNITS[[#This Row],[RENTROLL_UNIT]]&lt;&gt;"",TBL_QUAL_RENTROLL_UNITS[[#This Row],[RENTROLL_AMOUNT]]&lt;&gt;"")</f>
        <v>0</v>
      </c>
      <c r="K573" s="36">
        <f>SUM(
IF(AND(TBL_QUAL_RENTROLL_UNITS[[#This Row],[RENTROLL_LOAN_ID_PROP_ADDR]]&lt;&gt;"",NOT(ISNUMBER(MATCH(TBL_QUAL_RENTROLL_UNITS[[#This Row],[RENTROLL_LOAN_ID_PROP_ADDR]],RANGE_LOOKUP_CIPDRF_LOANLIST,0)))),1,0)
)</f>
        <v>0</v>
      </c>
    </row>
    <row r="574" spans="2:11" ht="20.100000000000001" customHeight="1" x14ac:dyDescent="0.25">
      <c r="B574" s="25" t="str">
        <f>IF(TBL_QUAL_RENTROLL_UNITS[[#This Row],[RECORD_STARTED]],IF(TBL_QUAL_RENTROLL_UNITS[[#This Row],[ERROR_COUNT]]&gt;0,-1,IF(TBL_QUAL_RENTROLL_UNITS[[#This Row],[REQ_FIELDS_POPULATED]],1,0)),"")</f>
        <v/>
      </c>
      <c r="C574" s="94">
        <f>ROW()-ROW(TBL_QUAL_RENTROLL_UNITS[[#Headers],[ROW_ID]])</f>
        <v>565</v>
      </c>
      <c r="D574" s="82"/>
      <c r="E574" s="39"/>
      <c r="F574" s="33"/>
      <c r="G574" s="84" t="str">
        <f>IFERROR(INDEX(TBL_CIPDRFRESI_LOANPOOL[QUAL_MRA_RAC],MATCH(TBL_QUAL_RENTROLL_UNITS[[#This Row],[RENTROLL_LOAN_ID_PROP_ADDR]],TBL_CIPDRFRESI_LOANPOOL[LOAN_ID_PROP_ADDR],0)),"")</f>
        <v/>
      </c>
      <c r="H5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4" s="36" t="b">
        <f>CONCATENATE(TBL_QUAL_RENTROLL_UNITS[[#This Row],[RENTROLL_LOAN_ID_PROP_ADDR]],TBL_QUAL_RENTROLL_UNITS[[#This Row],[RENTROLL_UNIT]],TBL_QUAL_RENTROLL_UNITS[[#This Row],[RENTROLL_AMOUNT]])&lt;&gt;""</f>
        <v>0</v>
      </c>
      <c r="J574" s="36" t="b">
        <f>AND(TBL_QUAL_RENTROLL_UNITS[[#This Row],[RENTROLL_LOAN_ID_PROP_ADDR]]&lt;&gt;"",TBL_QUAL_RENTROLL_UNITS[[#This Row],[RENTROLL_UNIT]]&lt;&gt;"",TBL_QUAL_RENTROLL_UNITS[[#This Row],[RENTROLL_AMOUNT]]&lt;&gt;"")</f>
        <v>0</v>
      </c>
      <c r="K574" s="36">
        <f>SUM(
IF(AND(TBL_QUAL_RENTROLL_UNITS[[#This Row],[RENTROLL_LOAN_ID_PROP_ADDR]]&lt;&gt;"",NOT(ISNUMBER(MATCH(TBL_QUAL_RENTROLL_UNITS[[#This Row],[RENTROLL_LOAN_ID_PROP_ADDR]],RANGE_LOOKUP_CIPDRF_LOANLIST,0)))),1,0)
)</f>
        <v>0</v>
      </c>
    </row>
    <row r="575" spans="2:11" ht="20.100000000000001" customHeight="1" x14ac:dyDescent="0.25">
      <c r="B575" s="25" t="str">
        <f>IF(TBL_QUAL_RENTROLL_UNITS[[#This Row],[RECORD_STARTED]],IF(TBL_QUAL_RENTROLL_UNITS[[#This Row],[ERROR_COUNT]]&gt;0,-1,IF(TBL_QUAL_RENTROLL_UNITS[[#This Row],[REQ_FIELDS_POPULATED]],1,0)),"")</f>
        <v/>
      </c>
      <c r="C575" s="94">
        <f>ROW()-ROW(TBL_QUAL_RENTROLL_UNITS[[#Headers],[ROW_ID]])</f>
        <v>566</v>
      </c>
      <c r="D575" s="82"/>
      <c r="E575" s="39"/>
      <c r="F575" s="33"/>
      <c r="G575" s="84" t="str">
        <f>IFERROR(INDEX(TBL_CIPDRFRESI_LOANPOOL[QUAL_MRA_RAC],MATCH(TBL_QUAL_RENTROLL_UNITS[[#This Row],[RENTROLL_LOAN_ID_PROP_ADDR]],TBL_CIPDRFRESI_LOANPOOL[LOAN_ID_PROP_ADDR],0)),"")</f>
        <v/>
      </c>
      <c r="H5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5" s="36" t="b">
        <f>CONCATENATE(TBL_QUAL_RENTROLL_UNITS[[#This Row],[RENTROLL_LOAN_ID_PROP_ADDR]],TBL_QUAL_RENTROLL_UNITS[[#This Row],[RENTROLL_UNIT]],TBL_QUAL_RENTROLL_UNITS[[#This Row],[RENTROLL_AMOUNT]])&lt;&gt;""</f>
        <v>0</v>
      </c>
      <c r="J575" s="36" t="b">
        <f>AND(TBL_QUAL_RENTROLL_UNITS[[#This Row],[RENTROLL_LOAN_ID_PROP_ADDR]]&lt;&gt;"",TBL_QUAL_RENTROLL_UNITS[[#This Row],[RENTROLL_UNIT]]&lt;&gt;"",TBL_QUAL_RENTROLL_UNITS[[#This Row],[RENTROLL_AMOUNT]]&lt;&gt;"")</f>
        <v>0</v>
      </c>
      <c r="K575" s="36">
        <f>SUM(
IF(AND(TBL_QUAL_RENTROLL_UNITS[[#This Row],[RENTROLL_LOAN_ID_PROP_ADDR]]&lt;&gt;"",NOT(ISNUMBER(MATCH(TBL_QUAL_RENTROLL_UNITS[[#This Row],[RENTROLL_LOAN_ID_PROP_ADDR]],RANGE_LOOKUP_CIPDRF_LOANLIST,0)))),1,0)
)</f>
        <v>0</v>
      </c>
    </row>
    <row r="576" spans="2:11" ht="20.100000000000001" customHeight="1" x14ac:dyDescent="0.25">
      <c r="B576" s="25" t="str">
        <f>IF(TBL_QUAL_RENTROLL_UNITS[[#This Row],[RECORD_STARTED]],IF(TBL_QUAL_RENTROLL_UNITS[[#This Row],[ERROR_COUNT]]&gt;0,-1,IF(TBL_QUAL_RENTROLL_UNITS[[#This Row],[REQ_FIELDS_POPULATED]],1,0)),"")</f>
        <v/>
      </c>
      <c r="C576" s="94">
        <f>ROW()-ROW(TBL_QUAL_RENTROLL_UNITS[[#Headers],[ROW_ID]])</f>
        <v>567</v>
      </c>
      <c r="D576" s="82"/>
      <c r="E576" s="39"/>
      <c r="F576" s="33"/>
      <c r="G576" s="84" t="str">
        <f>IFERROR(INDEX(TBL_CIPDRFRESI_LOANPOOL[QUAL_MRA_RAC],MATCH(TBL_QUAL_RENTROLL_UNITS[[#This Row],[RENTROLL_LOAN_ID_PROP_ADDR]],TBL_CIPDRFRESI_LOANPOOL[LOAN_ID_PROP_ADDR],0)),"")</f>
        <v/>
      </c>
      <c r="H5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6" s="36" t="b">
        <f>CONCATENATE(TBL_QUAL_RENTROLL_UNITS[[#This Row],[RENTROLL_LOAN_ID_PROP_ADDR]],TBL_QUAL_RENTROLL_UNITS[[#This Row],[RENTROLL_UNIT]],TBL_QUAL_RENTROLL_UNITS[[#This Row],[RENTROLL_AMOUNT]])&lt;&gt;""</f>
        <v>0</v>
      </c>
      <c r="J576" s="36" t="b">
        <f>AND(TBL_QUAL_RENTROLL_UNITS[[#This Row],[RENTROLL_LOAN_ID_PROP_ADDR]]&lt;&gt;"",TBL_QUAL_RENTROLL_UNITS[[#This Row],[RENTROLL_UNIT]]&lt;&gt;"",TBL_QUAL_RENTROLL_UNITS[[#This Row],[RENTROLL_AMOUNT]]&lt;&gt;"")</f>
        <v>0</v>
      </c>
      <c r="K576" s="36">
        <f>SUM(
IF(AND(TBL_QUAL_RENTROLL_UNITS[[#This Row],[RENTROLL_LOAN_ID_PROP_ADDR]]&lt;&gt;"",NOT(ISNUMBER(MATCH(TBL_QUAL_RENTROLL_UNITS[[#This Row],[RENTROLL_LOAN_ID_PROP_ADDR]],RANGE_LOOKUP_CIPDRF_LOANLIST,0)))),1,0)
)</f>
        <v>0</v>
      </c>
    </row>
    <row r="577" spans="2:11" ht="20.100000000000001" customHeight="1" x14ac:dyDescent="0.25">
      <c r="B577" s="25" t="str">
        <f>IF(TBL_QUAL_RENTROLL_UNITS[[#This Row],[RECORD_STARTED]],IF(TBL_QUAL_RENTROLL_UNITS[[#This Row],[ERROR_COUNT]]&gt;0,-1,IF(TBL_QUAL_RENTROLL_UNITS[[#This Row],[REQ_FIELDS_POPULATED]],1,0)),"")</f>
        <v/>
      </c>
      <c r="C577" s="94">
        <f>ROW()-ROW(TBL_QUAL_RENTROLL_UNITS[[#Headers],[ROW_ID]])</f>
        <v>568</v>
      </c>
      <c r="D577" s="82"/>
      <c r="E577" s="39"/>
      <c r="F577" s="33"/>
      <c r="G577" s="84" t="str">
        <f>IFERROR(INDEX(TBL_CIPDRFRESI_LOANPOOL[QUAL_MRA_RAC],MATCH(TBL_QUAL_RENTROLL_UNITS[[#This Row],[RENTROLL_LOAN_ID_PROP_ADDR]],TBL_CIPDRFRESI_LOANPOOL[LOAN_ID_PROP_ADDR],0)),"")</f>
        <v/>
      </c>
      <c r="H5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7" s="36" t="b">
        <f>CONCATENATE(TBL_QUAL_RENTROLL_UNITS[[#This Row],[RENTROLL_LOAN_ID_PROP_ADDR]],TBL_QUAL_RENTROLL_UNITS[[#This Row],[RENTROLL_UNIT]],TBL_QUAL_RENTROLL_UNITS[[#This Row],[RENTROLL_AMOUNT]])&lt;&gt;""</f>
        <v>0</v>
      </c>
      <c r="J577" s="36" t="b">
        <f>AND(TBL_QUAL_RENTROLL_UNITS[[#This Row],[RENTROLL_LOAN_ID_PROP_ADDR]]&lt;&gt;"",TBL_QUAL_RENTROLL_UNITS[[#This Row],[RENTROLL_UNIT]]&lt;&gt;"",TBL_QUAL_RENTROLL_UNITS[[#This Row],[RENTROLL_AMOUNT]]&lt;&gt;"")</f>
        <v>0</v>
      </c>
      <c r="K577" s="36">
        <f>SUM(
IF(AND(TBL_QUAL_RENTROLL_UNITS[[#This Row],[RENTROLL_LOAN_ID_PROP_ADDR]]&lt;&gt;"",NOT(ISNUMBER(MATCH(TBL_QUAL_RENTROLL_UNITS[[#This Row],[RENTROLL_LOAN_ID_PROP_ADDR]],RANGE_LOOKUP_CIPDRF_LOANLIST,0)))),1,0)
)</f>
        <v>0</v>
      </c>
    </row>
    <row r="578" spans="2:11" ht="20.100000000000001" customHeight="1" x14ac:dyDescent="0.25">
      <c r="B578" s="25" t="str">
        <f>IF(TBL_QUAL_RENTROLL_UNITS[[#This Row],[RECORD_STARTED]],IF(TBL_QUAL_RENTROLL_UNITS[[#This Row],[ERROR_COUNT]]&gt;0,-1,IF(TBL_QUAL_RENTROLL_UNITS[[#This Row],[REQ_FIELDS_POPULATED]],1,0)),"")</f>
        <v/>
      </c>
      <c r="C578" s="94">
        <f>ROW()-ROW(TBL_QUAL_RENTROLL_UNITS[[#Headers],[ROW_ID]])</f>
        <v>569</v>
      </c>
      <c r="D578" s="82"/>
      <c r="E578" s="39"/>
      <c r="F578" s="33"/>
      <c r="G578" s="84" t="str">
        <f>IFERROR(INDEX(TBL_CIPDRFRESI_LOANPOOL[QUAL_MRA_RAC],MATCH(TBL_QUAL_RENTROLL_UNITS[[#This Row],[RENTROLL_LOAN_ID_PROP_ADDR]],TBL_CIPDRFRESI_LOANPOOL[LOAN_ID_PROP_ADDR],0)),"")</f>
        <v/>
      </c>
      <c r="H5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8" s="36" t="b">
        <f>CONCATENATE(TBL_QUAL_RENTROLL_UNITS[[#This Row],[RENTROLL_LOAN_ID_PROP_ADDR]],TBL_QUAL_RENTROLL_UNITS[[#This Row],[RENTROLL_UNIT]],TBL_QUAL_RENTROLL_UNITS[[#This Row],[RENTROLL_AMOUNT]])&lt;&gt;""</f>
        <v>0</v>
      </c>
      <c r="J578" s="36" t="b">
        <f>AND(TBL_QUAL_RENTROLL_UNITS[[#This Row],[RENTROLL_LOAN_ID_PROP_ADDR]]&lt;&gt;"",TBL_QUAL_RENTROLL_UNITS[[#This Row],[RENTROLL_UNIT]]&lt;&gt;"",TBL_QUAL_RENTROLL_UNITS[[#This Row],[RENTROLL_AMOUNT]]&lt;&gt;"")</f>
        <v>0</v>
      </c>
      <c r="K578" s="36">
        <f>SUM(
IF(AND(TBL_QUAL_RENTROLL_UNITS[[#This Row],[RENTROLL_LOAN_ID_PROP_ADDR]]&lt;&gt;"",NOT(ISNUMBER(MATCH(TBL_QUAL_RENTROLL_UNITS[[#This Row],[RENTROLL_LOAN_ID_PROP_ADDR]],RANGE_LOOKUP_CIPDRF_LOANLIST,0)))),1,0)
)</f>
        <v>0</v>
      </c>
    </row>
    <row r="579" spans="2:11" ht="20.100000000000001" customHeight="1" x14ac:dyDescent="0.25">
      <c r="B579" s="25" t="str">
        <f>IF(TBL_QUAL_RENTROLL_UNITS[[#This Row],[RECORD_STARTED]],IF(TBL_QUAL_RENTROLL_UNITS[[#This Row],[ERROR_COUNT]]&gt;0,-1,IF(TBL_QUAL_RENTROLL_UNITS[[#This Row],[REQ_FIELDS_POPULATED]],1,0)),"")</f>
        <v/>
      </c>
      <c r="C579" s="94">
        <f>ROW()-ROW(TBL_QUAL_RENTROLL_UNITS[[#Headers],[ROW_ID]])</f>
        <v>570</v>
      </c>
      <c r="D579" s="82"/>
      <c r="E579" s="39"/>
      <c r="F579" s="33"/>
      <c r="G579" s="84" t="str">
        <f>IFERROR(INDEX(TBL_CIPDRFRESI_LOANPOOL[QUAL_MRA_RAC],MATCH(TBL_QUAL_RENTROLL_UNITS[[#This Row],[RENTROLL_LOAN_ID_PROP_ADDR]],TBL_CIPDRFRESI_LOANPOOL[LOAN_ID_PROP_ADDR],0)),"")</f>
        <v/>
      </c>
      <c r="H5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9" s="36" t="b">
        <f>CONCATENATE(TBL_QUAL_RENTROLL_UNITS[[#This Row],[RENTROLL_LOAN_ID_PROP_ADDR]],TBL_QUAL_RENTROLL_UNITS[[#This Row],[RENTROLL_UNIT]],TBL_QUAL_RENTROLL_UNITS[[#This Row],[RENTROLL_AMOUNT]])&lt;&gt;""</f>
        <v>0</v>
      </c>
      <c r="J579" s="36" t="b">
        <f>AND(TBL_QUAL_RENTROLL_UNITS[[#This Row],[RENTROLL_LOAN_ID_PROP_ADDR]]&lt;&gt;"",TBL_QUAL_RENTROLL_UNITS[[#This Row],[RENTROLL_UNIT]]&lt;&gt;"",TBL_QUAL_RENTROLL_UNITS[[#This Row],[RENTROLL_AMOUNT]]&lt;&gt;"")</f>
        <v>0</v>
      </c>
      <c r="K579" s="36">
        <f>SUM(
IF(AND(TBL_QUAL_RENTROLL_UNITS[[#This Row],[RENTROLL_LOAN_ID_PROP_ADDR]]&lt;&gt;"",NOT(ISNUMBER(MATCH(TBL_QUAL_RENTROLL_UNITS[[#This Row],[RENTROLL_LOAN_ID_PROP_ADDR]],RANGE_LOOKUP_CIPDRF_LOANLIST,0)))),1,0)
)</f>
        <v>0</v>
      </c>
    </row>
    <row r="580" spans="2:11" ht="20.100000000000001" customHeight="1" x14ac:dyDescent="0.25">
      <c r="B580" s="25" t="str">
        <f>IF(TBL_QUAL_RENTROLL_UNITS[[#This Row],[RECORD_STARTED]],IF(TBL_QUAL_RENTROLL_UNITS[[#This Row],[ERROR_COUNT]]&gt;0,-1,IF(TBL_QUAL_RENTROLL_UNITS[[#This Row],[REQ_FIELDS_POPULATED]],1,0)),"")</f>
        <v/>
      </c>
      <c r="C580" s="94">
        <f>ROW()-ROW(TBL_QUAL_RENTROLL_UNITS[[#Headers],[ROW_ID]])</f>
        <v>571</v>
      </c>
      <c r="D580" s="82"/>
      <c r="E580" s="39"/>
      <c r="F580" s="33"/>
      <c r="G580" s="84" t="str">
        <f>IFERROR(INDEX(TBL_CIPDRFRESI_LOANPOOL[QUAL_MRA_RAC],MATCH(TBL_QUAL_RENTROLL_UNITS[[#This Row],[RENTROLL_LOAN_ID_PROP_ADDR]],TBL_CIPDRFRESI_LOANPOOL[LOAN_ID_PROP_ADDR],0)),"")</f>
        <v/>
      </c>
      <c r="H5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0" s="36" t="b">
        <f>CONCATENATE(TBL_QUAL_RENTROLL_UNITS[[#This Row],[RENTROLL_LOAN_ID_PROP_ADDR]],TBL_QUAL_RENTROLL_UNITS[[#This Row],[RENTROLL_UNIT]],TBL_QUAL_RENTROLL_UNITS[[#This Row],[RENTROLL_AMOUNT]])&lt;&gt;""</f>
        <v>0</v>
      </c>
      <c r="J580" s="36" t="b">
        <f>AND(TBL_QUAL_RENTROLL_UNITS[[#This Row],[RENTROLL_LOAN_ID_PROP_ADDR]]&lt;&gt;"",TBL_QUAL_RENTROLL_UNITS[[#This Row],[RENTROLL_UNIT]]&lt;&gt;"",TBL_QUAL_RENTROLL_UNITS[[#This Row],[RENTROLL_AMOUNT]]&lt;&gt;"")</f>
        <v>0</v>
      </c>
      <c r="K580" s="36">
        <f>SUM(
IF(AND(TBL_QUAL_RENTROLL_UNITS[[#This Row],[RENTROLL_LOAN_ID_PROP_ADDR]]&lt;&gt;"",NOT(ISNUMBER(MATCH(TBL_QUAL_RENTROLL_UNITS[[#This Row],[RENTROLL_LOAN_ID_PROP_ADDR]],RANGE_LOOKUP_CIPDRF_LOANLIST,0)))),1,0)
)</f>
        <v>0</v>
      </c>
    </row>
    <row r="581" spans="2:11" ht="20.100000000000001" customHeight="1" x14ac:dyDescent="0.25">
      <c r="B581" s="25" t="str">
        <f>IF(TBL_QUAL_RENTROLL_UNITS[[#This Row],[RECORD_STARTED]],IF(TBL_QUAL_RENTROLL_UNITS[[#This Row],[ERROR_COUNT]]&gt;0,-1,IF(TBL_QUAL_RENTROLL_UNITS[[#This Row],[REQ_FIELDS_POPULATED]],1,0)),"")</f>
        <v/>
      </c>
      <c r="C581" s="94">
        <f>ROW()-ROW(TBL_QUAL_RENTROLL_UNITS[[#Headers],[ROW_ID]])</f>
        <v>572</v>
      </c>
      <c r="D581" s="82"/>
      <c r="E581" s="39"/>
      <c r="F581" s="33"/>
      <c r="G581" s="84" t="str">
        <f>IFERROR(INDEX(TBL_CIPDRFRESI_LOANPOOL[QUAL_MRA_RAC],MATCH(TBL_QUAL_RENTROLL_UNITS[[#This Row],[RENTROLL_LOAN_ID_PROP_ADDR]],TBL_CIPDRFRESI_LOANPOOL[LOAN_ID_PROP_ADDR],0)),"")</f>
        <v/>
      </c>
      <c r="H5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1" s="36" t="b">
        <f>CONCATENATE(TBL_QUAL_RENTROLL_UNITS[[#This Row],[RENTROLL_LOAN_ID_PROP_ADDR]],TBL_QUAL_RENTROLL_UNITS[[#This Row],[RENTROLL_UNIT]],TBL_QUAL_RENTROLL_UNITS[[#This Row],[RENTROLL_AMOUNT]])&lt;&gt;""</f>
        <v>0</v>
      </c>
      <c r="J581" s="36" t="b">
        <f>AND(TBL_QUAL_RENTROLL_UNITS[[#This Row],[RENTROLL_LOAN_ID_PROP_ADDR]]&lt;&gt;"",TBL_QUAL_RENTROLL_UNITS[[#This Row],[RENTROLL_UNIT]]&lt;&gt;"",TBL_QUAL_RENTROLL_UNITS[[#This Row],[RENTROLL_AMOUNT]]&lt;&gt;"")</f>
        <v>0</v>
      </c>
      <c r="K581" s="36">
        <f>SUM(
IF(AND(TBL_QUAL_RENTROLL_UNITS[[#This Row],[RENTROLL_LOAN_ID_PROP_ADDR]]&lt;&gt;"",NOT(ISNUMBER(MATCH(TBL_QUAL_RENTROLL_UNITS[[#This Row],[RENTROLL_LOAN_ID_PROP_ADDR]],RANGE_LOOKUP_CIPDRF_LOANLIST,0)))),1,0)
)</f>
        <v>0</v>
      </c>
    </row>
    <row r="582" spans="2:11" ht="20.100000000000001" customHeight="1" x14ac:dyDescent="0.25">
      <c r="B582" s="25" t="str">
        <f>IF(TBL_QUAL_RENTROLL_UNITS[[#This Row],[RECORD_STARTED]],IF(TBL_QUAL_RENTROLL_UNITS[[#This Row],[ERROR_COUNT]]&gt;0,-1,IF(TBL_QUAL_RENTROLL_UNITS[[#This Row],[REQ_FIELDS_POPULATED]],1,0)),"")</f>
        <v/>
      </c>
      <c r="C582" s="94">
        <f>ROW()-ROW(TBL_QUAL_RENTROLL_UNITS[[#Headers],[ROW_ID]])</f>
        <v>573</v>
      </c>
      <c r="D582" s="82"/>
      <c r="E582" s="39"/>
      <c r="F582" s="33"/>
      <c r="G582" s="84" t="str">
        <f>IFERROR(INDEX(TBL_CIPDRFRESI_LOANPOOL[QUAL_MRA_RAC],MATCH(TBL_QUAL_RENTROLL_UNITS[[#This Row],[RENTROLL_LOAN_ID_PROP_ADDR]],TBL_CIPDRFRESI_LOANPOOL[LOAN_ID_PROP_ADDR],0)),"")</f>
        <v/>
      </c>
      <c r="H5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2" s="36" t="b">
        <f>CONCATENATE(TBL_QUAL_RENTROLL_UNITS[[#This Row],[RENTROLL_LOAN_ID_PROP_ADDR]],TBL_QUAL_RENTROLL_UNITS[[#This Row],[RENTROLL_UNIT]],TBL_QUAL_RENTROLL_UNITS[[#This Row],[RENTROLL_AMOUNT]])&lt;&gt;""</f>
        <v>0</v>
      </c>
      <c r="J582" s="36" t="b">
        <f>AND(TBL_QUAL_RENTROLL_UNITS[[#This Row],[RENTROLL_LOAN_ID_PROP_ADDR]]&lt;&gt;"",TBL_QUAL_RENTROLL_UNITS[[#This Row],[RENTROLL_UNIT]]&lt;&gt;"",TBL_QUAL_RENTROLL_UNITS[[#This Row],[RENTROLL_AMOUNT]]&lt;&gt;"")</f>
        <v>0</v>
      </c>
      <c r="K582" s="36">
        <f>SUM(
IF(AND(TBL_QUAL_RENTROLL_UNITS[[#This Row],[RENTROLL_LOAN_ID_PROP_ADDR]]&lt;&gt;"",NOT(ISNUMBER(MATCH(TBL_QUAL_RENTROLL_UNITS[[#This Row],[RENTROLL_LOAN_ID_PROP_ADDR]],RANGE_LOOKUP_CIPDRF_LOANLIST,0)))),1,0)
)</f>
        <v>0</v>
      </c>
    </row>
    <row r="583" spans="2:11" ht="20.100000000000001" customHeight="1" x14ac:dyDescent="0.25">
      <c r="B583" s="25" t="str">
        <f>IF(TBL_QUAL_RENTROLL_UNITS[[#This Row],[RECORD_STARTED]],IF(TBL_QUAL_RENTROLL_UNITS[[#This Row],[ERROR_COUNT]]&gt;0,-1,IF(TBL_QUAL_RENTROLL_UNITS[[#This Row],[REQ_FIELDS_POPULATED]],1,0)),"")</f>
        <v/>
      </c>
      <c r="C583" s="94">
        <f>ROW()-ROW(TBL_QUAL_RENTROLL_UNITS[[#Headers],[ROW_ID]])</f>
        <v>574</v>
      </c>
      <c r="D583" s="82"/>
      <c r="E583" s="39"/>
      <c r="F583" s="33"/>
      <c r="G583" s="84" t="str">
        <f>IFERROR(INDEX(TBL_CIPDRFRESI_LOANPOOL[QUAL_MRA_RAC],MATCH(TBL_QUAL_RENTROLL_UNITS[[#This Row],[RENTROLL_LOAN_ID_PROP_ADDR]],TBL_CIPDRFRESI_LOANPOOL[LOAN_ID_PROP_ADDR],0)),"")</f>
        <v/>
      </c>
      <c r="H5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3" s="36" t="b">
        <f>CONCATENATE(TBL_QUAL_RENTROLL_UNITS[[#This Row],[RENTROLL_LOAN_ID_PROP_ADDR]],TBL_QUAL_RENTROLL_UNITS[[#This Row],[RENTROLL_UNIT]],TBL_QUAL_RENTROLL_UNITS[[#This Row],[RENTROLL_AMOUNT]])&lt;&gt;""</f>
        <v>0</v>
      </c>
      <c r="J583" s="36" t="b">
        <f>AND(TBL_QUAL_RENTROLL_UNITS[[#This Row],[RENTROLL_LOAN_ID_PROP_ADDR]]&lt;&gt;"",TBL_QUAL_RENTROLL_UNITS[[#This Row],[RENTROLL_UNIT]]&lt;&gt;"",TBL_QUAL_RENTROLL_UNITS[[#This Row],[RENTROLL_AMOUNT]]&lt;&gt;"")</f>
        <v>0</v>
      </c>
      <c r="K583" s="36">
        <f>SUM(
IF(AND(TBL_QUAL_RENTROLL_UNITS[[#This Row],[RENTROLL_LOAN_ID_PROP_ADDR]]&lt;&gt;"",NOT(ISNUMBER(MATCH(TBL_QUAL_RENTROLL_UNITS[[#This Row],[RENTROLL_LOAN_ID_PROP_ADDR]],RANGE_LOOKUP_CIPDRF_LOANLIST,0)))),1,0)
)</f>
        <v>0</v>
      </c>
    </row>
    <row r="584" spans="2:11" ht="20.100000000000001" customHeight="1" x14ac:dyDescent="0.25">
      <c r="B584" s="25" t="str">
        <f>IF(TBL_QUAL_RENTROLL_UNITS[[#This Row],[RECORD_STARTED]],IF(TBL_QUAL_RENTROLL_UNITS[[#This Row],[ERROR_COUNT]]&gt;0,-1,IF(TBL_QUAL_RENTROLL_UNITS[[#This Row],[REQ_FIELDS_POPULATED]],1,0)),"")</f>
        <v/>
      </c>
      <c r="C584" s="94">
        <f>ROW()-ROW(TBL_QUAL_RENTROLL_UNITS[[#Headers],[ROW_ID]])</f>
        <v>575</v>
      </c>
      <c r="D584" s="82"/>
      <c r="E584" s="39"/>
      <c r="F584" s="33"/>
      <c r="G584" s="84" t="str">
        <f>IFERROR(INDEX(TBL_CIPDRFRESI_LOANPOOL[QUAL_MRA_RAC],MATCH(TBL_QUAL_RENTROLL_UNITS[[#This Row],[RENTROLL_LOAN_ID_PROP_ADDR]],TBL_CIPDRFRESI_LOANPOOL[LOAN_ID_PROP_ADDR],0)),"")</f>
        <v/>
      </c>
      <c r="H5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4" s="36" t="b">
        <f>CONCATENATE(TBL_QUAL_RENTROLL_UNITS[[#This Row],[RENTROLL_LOAN_ID_PROP_ADDR]],TBL_QUAL_RENTROLL_UNITS[[#This Row],[RENTROLL_UNIT]],TBL_QUAL_RENTROLL_UNITS[[#This Row],[RENTROLL_AMOUNT]])&lt;&gt;""</f>
        <v>0</v>
      </c>
      <c r="J584" s="36" t="b">
        <f>AND(TBL_QUAL_RENTROLL_UNITS[[#This Row],[RENTROLL_LOAN_ID_PROP_ADDR]]&lt;&gt;"",TBL_QUAL_RENTROLL_UNITS[[#This Row],[RENTROLL_UNIT]]&lt;&gt;"",TBL_QUAL_RENTROLL_UNITS[[#This Row],[RENTROLL_AMOUNT]]&lt;&gt;"")</f>
        <v>0</v>
      </c>
      <c r="K584" s="36">
        <f>SUM(
IF(AND(TBL_QUAL_RENTROLL_UNITS[[#This Row],[RENTROLL_LOAN_ID_PROP_ADDR]]&lt;&gt;"",NOT(ISNUMBER(MATCH(TBL_QUAL_RENTROLL_UNITS[[#This Row],[RENTROLL_LOAN_ID_PROP_ADDR]],RANGE_LOOKUP_CIPDRF_LOANLIST,0)))),1,0)
)</f>
        <v>0</v>
      </c>
    </row>
    <row r="585" spans="2:11" ht="20.100000000000001" customHeight="1" x14ac:dyDescent="0.25">
      <c r="B585" s="25" t="str">
        <f>IF(TBL_QUAL_RENTROLL_UNITS[[#This Row],[RECORD_STARTED]],IF(TBL_QUAL_RENTROLL_UNITS[[#This Row],[ERROR_COUNT]]&gt;0,-1,IF(TBL_QUAL_RENTROLL_UNITS[[#This Row],[REQ_FIELDS_POPULATED]],1,0)),"")</f>
        <v/>
      </c>
      <c r="C585" s="94">
        <f>ROW()-ROW(TBL_QUAL_RENTROLL_UNITS[[#Headers],[ROW_ID]])</f>
        <v>576</v>
      </c>
      <c r="D585" s="82"/>
      <c r="E585" s="39"/>
      <c r="F585" s="33"/>
      <c r="G585" s="84" t="str">
        <f>IFERROR(INDEX(TBL_CIPDRFRESI_LOANPOOL[QUAL_MRA_RAC],MATCH(TBL_QUAL_RENTROLL_UNITS[[#This Row],[RENTROLL_LOAN_ID_PROP_ADDR]],TBL_CIPDRFRESI_LOANPOOL[LOAN_ID_PROP_ADDR],0)),"")</f>
        <v/>
      </c>
      <c r="H5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5" s="36" t="b">
        <f>CONCATENATE(TBL_QUAL_RENTROLL_UNITS[[#This Row],[RENTROLL_LOAN_ID_PROP_ADDR]],TBL_QUAL_RENTROLL_UNITS[[#This Row],[RENTROLL_UNIT]],TBL_QUAL_RENTROLL_UNITS[[#This Row],[RENTROLL_AMOUNT]])&lt;&gt;""</f>
        <v>0</v>
      </c>
      <c r="J585" s="36" t="b">
        <f>AND(TBL_QUAL_RENTROLL_UNITS[[#This Row],[RENTROLL_LOAN_ID_PROP_ADDR]]&lt;&gt;"",TBL_QUAL_RENTROLL_UNITS[[#This Row],[RENTROLL_UNIT]]&lt;&gt;"",TBL_QUAL_RENTROLL_UNITS[[#This Row],[RENTROLL_AMOUNT]]&lt;&gt;"")</f>
        <v>0</v>
      </c>
      <c r="K585" s="36">
        <f>SUM(
IF(AND(TBL_QUAL_RENTROLL_UNITS[[#This Row],[RENTROLL_LOAN_ID_PROP_ADDR]]&lt;&gt;"",NOT(ISNUMBER(MATCH(TBL_QUAL_RENTROLL_UNITS[[#This Row],[RENTROLL_LOAN_ID_PROP_ADDR]],RANGE_LOOKUP_CIPDRF_LOANLIST,0)))),1,0)
)</f>
        <v>0</v>
      </c>
    </row>
    <row r="586" spans="2:11" ht="20.100000000000001" customHeight="1" x14ac:dyDescent="0.25">
      <c r="B586" s="25" t="str">
        <f>IF(TBL_QUAL_RENTROLL_UNITS[[#This Row],[RECORD_STARTED]],IF(TBL_QUAL_RENTROLL_UNITS[[#This Row],[ERROR_COUNT]]&gt;0,-1,IF(TBL_QUAL_RENTROLL_UNITS[[#This Row],[REQ_FIELDS_POPULATED]],1,0)),"")</f>
        <v/>
      </c>
      <c r="C586" s="94">
        <f>ROW()-ROW(TBL_QUAL_RENTROLL_UNITS[[#Headers],[ROW_ID]])</f>
        <v>577</v>
      </c>
      <c r="D586" s="82"/>
      <c r="E586" s="39"/>
      <c r="F586" s="33"/>
      <c r="G586" s="84" t="str">
        <f>IFERROR(INDEX(TBL_CIPDRFRESI_LOANPOOL[QUAL_MRA_RAC],MATCH(TBL_QUAL_RENTROLL_UNITS[[#This Row],[RENTROLL_LOAN_ID_PROP_ADDR]],TBL_CIPDRFRESI_LOANPOOL[LOAN_ID_PROP_ADDR],0)),"")</f>
        <v/>
      </c>
      <c r="H5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6" s="36" t="b">
        <f>CONCATENATE(TBL_QUAL_RENTROLL_UNITS[[#This Row],[RENTROLL_LOAN_ID_PROP_ADDR]],TBL_QUAL_RENTROLL_UNITS[[#This Row],[RENTROLL_UNIT]],TBL_QUAL_RENTROLL_UNITS[[#This Row],[RENTROLL_AMOUNT]])&lt;&gt;""</f>
        <v>0</v>
      </c>
      <c r="J586" s="36" t="b">
        <f>AND(TBL_QUAL_RENTROLL_UNITS[[#This Row],[RENTROLL_LOAN_ID_PROP_ADDR]]&lt;&gt;"",TBL_QUAL_RENTROLL_UNITS[[#This Row],[RENTROLL_UNIT]]&lt;&gt;"",TBL_QUAL_RENTROLL_UNITS[[#This Row],[RENTROLL_AMOUNT]]&lt;&gt;"")</f>
        <v>0</v>
      </c>
      <c r="K586" s="36">
        <f>SUM(
IF(AND(TBL_QUAL_RENTROLL_UNITS[[#This Row],[RENTROLL_LOAN_ID_PROP_ADDR]]&lt;&gt;"",NOT(ISNUMBER(MATCH(TBL_QUAL_RENTROLL_UNITS[[#This Row],[RENTROLL_LOAN_ID_PROP_ADDR]],RANGE_LOOKUP_CIPDRF_LOANLIST,0)))),1,0)
)</f>
        <v>0</v>
      </c>
    </row>
    <row r="587" spans="2:11" ht="20.100000000000001" customHeight="1" x14ac:dyDescent="0.25">
      <c r="B587" s="25" t="str">
        <f>IF(TBL_QUAL_RENTROLL_UNITS[[#This Row],[RECORD_STARTED]],IF(TBL_QUAL_RENTROLL_UNITS[[#This Row],[ERROR_COUNT]]&gt;0,-1,IF(TBL_QUAL_RENTROLL_UNITS[[#This Row],[REQ_FIELDS_POPULATED]],1,0)),"")</f>
        <v/>
      </c>
      <c r="C587" s="94">
        <f>ROW()-ROW(TBL_QUAL_RENTROLL_UNITS[[#Headers],[ROW_ID]])</f>
        <v>578</v>
      </c>
      <c r="D587" s="82"/>
      <c r="E587" s="39"/>
      <c r="F587" s="33"/>
      <c r="G587" s="84" t="str">
        <f>IFERROR(INDEX(TBL_CIPDRFRESI_LOANPOOL[QUAL_MRA_RAC],MATCH(TBL_QUAL_RENTROLL_UNITS[[#This Row],[RENTROLL_LOAN_ID_PROP_ADDR]],TBL_CIPDRFRESI_LOANPOOL[LOAN_ID_PROP_ADDR],0)),"")</f>
        <v/>
      </c>
      <c r="H5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7" s="36" t="b">
        <f>CONCATENATE(TBL_QUAL_RENTROLL_UNITS[[#This Row],[RENTROLL_LOAN_ID_PROP_ADDR]],TBL_QUAL_RENTROLL_UNITS[[#This Row],[RENTROLL_UNIT]],TBL_QUAL_RENTROLL_UNITS[[#This Row],[RENTROLL_AMOUNT]])&lt;&gt;""</f>
        <v>0</v>
      </c>
      <c r="J587" s="36" t="b">
        <f>AND(TBL_QUAL_RENTROLL_UNITS[[#This Row],[RENTROLL_LOAN_ID_PROP_ADDR]]&lt;&gt;"",TBL_QUAL_RENTROLL_UNITS[[#This Row],[RENTROLL_UNIT]]&lt;&gt;"",TBL_QUAL_RENTROLL_UNITS[[#This Row],[RENTROLL_AMOUNT]]&lt;&gt;"")</f>
        <v>0</v>
      </c>
      <c r="K587" s="36">
        <f>SUM(
IF(AND(TBL_QUAL_RENTROLL_UNITS[[#This Row],[RENTROLL_LOAN_ID_PROP_ADDR]]&lt;&gt;"",NOT(ISNUMBER(MATCH(TBL_QUAL_RENTROLL_UNITS[[#This Row],[RENTROLL_LOAN_ID_PROP_ADDR]],RANGE_LOOKUP_CIPDRF_LOANLIST,0)))),1,0)
)</f>
        <v>0</v>
      </c>
    </row>
    <row r="588" spans="2:11" ht="20.100000000000001" customHeight="1" x14ac:dyDescent="0.25">
      <c r="B588" s="25" t="str">
        <f>IF(TBL_QUAL_RENTROLL_UNITS[[#This Row],[RECORD_STARTED]],IF(TBL_QUAL_RENTROLL_UNITS[[#This Row],[ERROR_COUNT]]&gt;0,-1,IF(TBL_QUAL_RENTROLL_UNITS[[#This Row],[REQ_FIELDS_POPULATED]],1,0)),"")</f>
        <v/>
      </c>
      <c r="C588" s="94">
        <f>ROW()-ROW(TBL_QUAL_RENTROLL_UNITS[[#Headers],[ROW_ID]])</f>
        <v>579</v>
      </c>
      <c r="D588" s="82"/>
      <c r="E588" s="39"/>
      <c r="F588" s="33"/>
      <c r="G588" s="84" t="str">
        <f>IFERROR(INDEX(TBL_CIPDRFRESI_LOANPOOL[QUAL_MRA_RAC],MATCH(TBL_QUAL_RENTROLL_UNITS[[#This Row],[RENTROLL_LOAN_ID_PROP_ADDR]],TBL_CIPDRFRESI_LOANPOOL[LOAN_ID_PROP_ADDR],0)),"")</f>
        <v/>
      </c>
      <c r="H5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8" s="36" t="b">
        <f>CONCATENATE(TBL_QUAL_RENTROLL_UNITS[[#This Row],[RENTROLL_LOAN_ID_PROP_ADDR]],TBL_QUAL_RENTROLL_UNITS[[#This Row],[RENTROLL_UNIT]],TBL_QUAL_RENTROLL_UNITS[[#This Row],[RENTROLL_AMOUNT]])&lt;&gt;""</f>
        <v>0</v>
      </c>
      <c r="J588" s="36" t="b">
        <f>AND(TBL_QUAL_RENTROLL_UNITS[[#This Row],[RENTROLL_LOAN_ID_PROP_ADDR]]&lt;&gt;"",TBL_QUAL_RENTROLL_UNITS[[#This Row],[RENTROLL_UNIT]]&lt;&gt;"",TBL_QUAL_RENTROLL_UNITS[[#This Row],[RENTROLL_AMOUNT]]&lt;&gt;"")</f>
        <v>0</v>
      </c>
      <c r="K588" s="36">
        <f>SUM(
IF(AND(TBL_QUAL_RENTROLL_UNITS[[#This Row],[RENTROLL_LOAN_ID_PROP_ADDR]]&lt;&gt;"",NOT(ISNUMBER(MATCH(TBL_QUAL_RENTROLL_UNITS[[#This Row],[RENTROLL_LOAN_ID_PROP_ADDR]],RANGE_LOOKUP_CIPDRF_LOANLIST,0)))),1,0)
)</f>
        <v>0</v>
      </c>
    </row>
    <row r="589" spans="2:11" ht="20.100000000000001" customHeight="1" x14ac:dyDescent="0.25">
      <c r="B589" s="25" t="str">
        <f>IF(TBL_QUAL_RENTROLL_UNITS[[#This Row],[RECORD_STARTED]],IF(TBL_QUAL_RENTROLL_UNITS[[#This Row],[ERROR_COUNT]]&gt;0,-1,IF(TBL_QUAL_RENTROLL_UNITS[[#This Row],[REQ_FIELDS_POPULATED]],1,0)),"")</f>
        <v/>
      </c>
      <c r="C589" s="94">
        <f>ROW()-ROW(TBL_QUAL_RENTROLL_UNITS[[#Headers],[ROW_ID]])</f>
        <v>580</v>
      </c>
      <c r="D589" s="82"/>
      <c r="E589" s="39"/>
      <c r="F589" s="33"/>
      <c r="G589" s="84" t="str">
        <f>IFERROR(INDEX(TBL_CIPDRFRESI_LOANPOOL[QUAL_MRA_RAC],MATCH(TBL_QUAL_RENTROLL_UNITS[[#This Row],[RENTROLL_LOAN_ID_PROP_ADDR]],TBL_CIPDRFRESI_LOANPOOL[LOAN_ID_PROP_ADDR],0)),"")</f>
        <v/>
      </c>
      <c r="H5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9" s="36" t="b">
        <f>CONCATENATE(TBL_QUAL_RENTROLL_UNITS[[#This Row],[RENTROLL_LOAN_ID_PROP_ADDR]],TBL_QUAL_RENTROLL_UNITS[[#This Row],[RENTROLL_UNIT]],TBL_QUAL_RENTROLL_UNITS[[#This Row],[RENTROLL_AMOUNT]])&lt;&gt;""</f>
        <v>0</v>
      </c>
      <c r="J589" s="36" t="b">
        <f>AND(TBL_QUAL_RENTROLL_UNITS[[#This Row],[RENTROLL_LOAN_ID_PROP_ADDR]]&lt;&gt;"",TBL_QUAL_RENTROLL_UNITS[[#This Row],[RENTROLL_UNIT]]&lt;&gt;"",TBL_QUAL_RENTROLL_UNITS[[#This Row],[RENTROLL_AMOUNT]]&lt;&gt;"")</f>
        <v>0</v>
      </c>
      <c r="K589" s="36">
        <f>SUM(
IF(AND(TBL_QUAL_RENTROLL_UNITS[[#This Row],[RENTROLL_LOAN_ID_PROP_ADDR]]&lt;&gt;"",NOT(ISNUMBER(MATCH(TBL_QUAL_RENTROLL_UNITS[[#This Row],[RENTROLL_LOAN_ID_PROP_ADDR]],RANGE_LOOKUP_CIPDRF_LOANLIST,0)))),1,0)
)</f>
        <v>0</v>
      </c>
    </row>
    <row r="590" spans="2:11" ht="20.100000000000001" customHeight="1" x14ac:dyDescent="0.25">
      <c r="B590" s="25" t="str">
        <f>IF(TBL_QUAL_RENTROLL_UNITS[[#This Row],[RECORD_STARTED]],IF(TBL_QUAL_RENTROLL_UNITS[[#This Row],[ERROR_COUNT]]&gt;0,-1,IF(TBL_QUAL_RENTROLL_UNITS[[#This Row],[REQ_FIELDS_POPULATED]],1,0)),"")</f>
        <v/>
      </c>
      <c r="C590" s="94">
        <f>ROW()-ROW(TBL_QUAL_RENTROLL_UNITS[[#Headers],[ROW_ID]])</f>
        <v>581</v>
      </c>
      <c r="D590" s="82"/>
      <c r="E590" s="39"/>
      <c r="F590" s="33"/>
      <c r="G590" s="84" t="str">
        <f>IFERROR(INDEX(TBL_CIPDRFRESI_LOANPOOL[QUAL_MRA_RAC],MATCH(TBL_QUAL_RENTROLL_UNITS[[#This Row],[RENTROLL_LOAN_ID_PROP_ADDR]],TBL_CIPDRFRESI_LOANPOOL[LOAN_ID_PROP_ADDR],0)),"")</f>
        <v/>
      </c>
      <c r="H5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0" s="36" t="b">
        <f>CONCATENATE(TBL_QUAL_RENTROLL_UNITS[[#This Row],[RENTROLL_LOAN_ID_PROP_ADDR]],TBL_QUAL_RENTROLL_UNITS[[#This Row],[RENTROLL_UNIT]],TBL_QUAL_RENTROLL_UNITS[[#This Row],[RENTROLL_AMOUNT]])&lt;&gt;""</f>
        <v>0</v>
      </c>
      <c r="J590" s="36" t="b">
        <f>AND(TBL_QUAL_RENTROLL_UNITS[[#This Row],[RENTROLL_LOAN_ID_PROP_ADDR]]&lt;&gt;"",TBL_QUAL_RENTROLL_UNITS[[#This Row],[RENTROLL_UNIT]]&lt;&gt;"",TBL_QUAL_RENTROLL_UNITS[[#This Row],[RENTROLL_AMOUNT]]&lt;&gt;"")</f>
        <v>0</v>
      </c>
      <c r="K590" s="36">
        <f>SUM(
IF(AND(TBL_QUAL_RENTROLL_UNITS[[#This Row],[RENTROLL_LOAN_ID_PROP_ADDR]]&lt;&gt;"",NOT(ISNUMBER(MATCH(TBL_QUAL_RENTROLL_UNITS[[#This Row],[RENTROLL_LOAN_ID_PROP_ADDR]],RANGE_LOOKUP_CIPDRF_LOANLIST,0)))),1,0)
)</f>
        <v>0</v>
      </c>
    </row>
    <row r="591" spans="2:11" ht="20.100000000000001" customHeight="1" x14ac:dyDescent="0.25">
      <c r="B591" s="25" t="str">
        <f>IF(TBL_QUAL_RENTROLL_UNITS[[#This Row],[RECORD_STARTED]],IF(TBL_QUAL_RENTROLL_UNITS[[#This Row],[ERROR_COUNT]]&gt;0,-1,IF(TBL_QUAL_RENTROLL_UNITS[[#This Row],[REQ_FIELDS_POPULATED]],1,0)),"")</f>
        <v/>
      </c>
      <c r="C591" s="94">
        <f>ROW()-ROW(TBL_QUAL_RENTROLL_UNITS[[#Headers],[ROW_ID]])</f>
        <v>582</v>
      </c>
      <c r="D591" s="82"/>
      <c r="E591" s="39"/>
      <c r="F591" s="33"/>
      <c r="G591" s="84" t="str">
        <f>IFERROR(INDEX(TBL_CIPDRFRESI_LOANPOOL[QUAL_MRA_RAC],MATCH(TBL_QUAL_RENTROLL_UNITS[[#This Row],[RENTROLL_LOAN_ID_PROP_ADDR]],TBL_CIPDRFRESI_LOANPOOL[LOAN_ID_PROP_ADDR],0)),"")</f>
        <v/>
      </c>
      <c r="H5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1" s="36" t="b">
        <f>CONCATENATE(TBL_QUAL_RENTROLL_UNITS[[#This Row],[RENTROLL_LOAN_ID_PROP_ADDR]],TBL_QUAL_RENTROLL_UNITS[[#This Row],[RENTROLL_UNIT]],TBL_QUAL_RENTROLL_UNITS[[#This Row],[RENTROLL_AMOUNT]])&lt;&gt;""</f>
        <v>0</v>
      </c>
      <c r="J591" s="36" t="b">
        <f>AND(TBL_QUAL_RENTROLL_UNITS[[#This Row],[RENTROLL_LOAN_ID_PROP_ADDR]]&lt;&gt;"",TBL_QUAL_RENTROLL_UNITS[[#This Row],[RENTROLL_UNIT]]&lt;&gt;"",TBL_QUAL_RENTROLL_UNITS[[#This Row],[RENTROLL_AMOUNT]]&lt;&gt;"")</f>
        <v>0</v>
      </c>
      <c r="K591" s="36">
        <f>SUM(
IF(AND(TBL_QUAL_RENTROLL_UNITS[[#This Row],[RENTROLL_LOAN_ID_PROP_ADDR]]&lt;&gt;"",NOT(ISNUMBER(MATCH(TBL_QUAL_RENTROLL_UNITS[[#This Row],[RENTROLL_LOAN_ID_PROP_ADDR]],RANGE_LOOKUP_CIPDRF_LOANLIST,0)))),1,0)
)</f>
        <v>0</v>
      </c>
    </row>
    <row r="592" spans="2:11" ht="20.100000000000001" customHeight="1" x14ac:dyDescent="0.25">
      <c r="B592" s="25" t="str">
        <f>IF(TBL_QUAL_RENTROLL_UNITS[[#This Row],[RECORD_STARTED]],IF(TBL_QUAL_RENTROLL_UNITS[[#This Row],[ERROR_COUNT]]&gt;0,-1,IF(TBL_QUAL_RENTROLL_UNITS[[#This Row],[REQ_FIELDS_POPULATED]],1,0)),"")</f>
        <v/>
      </c>
      <c r="C592" s="94">
        <f>ROW()-ROW(TBL_QUAL_RENTROLL_UNITS[[#Headers],[ROW_ID]])</f>
        <v>583</v>
      </c>
      <c r="D592" s="82"/>
      <c r="E592" s="39"/>
      <c r="F592" s="33"/>
      <c r="G592" s="84" t="str">
        <f>IFERROR(INDEX(TBL_CIPDRFRESI_LOANPOOL[QUAL_MRA_RAC],MATCH(TBL_QUAL_RENTROLL_UNITS[[#This Row],[RENTROLL_LOAN_ID_PROP_ADDR]],TBL_CIPDRFRESI_LOANPOOL[LOAN_ID_PROP_ADDR],0)),"")</f>
        <v/>
      </c>
      <c r="H5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2" s="36" t="b">
        <f>CONCATENATE(TBL_QUAL_RENTROLL_UNITS[[#This Row],[RENTROLL_LOAN_ID_PROP_ADDR]],TBL_QUAL_RENTROLL_UNITS[[#This Row],[RENTROLL_UNIT]],TBL_QUAL_RENTROLL_UNITS[[#This Row],[RENTROLL_AMOUNT]])&lt;&gt;""</f>
        <v>0</v>
      </c>
      <c r="J592" s="36" t="b">
        <f>AND(TBL_QUAL_RENTROLL_UNITS[[#This Row],[RENTROLL_LOAN_ID_PROP_ADDR]]&lt;&gt;"",TBL_QUAL_RENTROLL_UNITS[[#This Row],[RENTROLL_UNIT]]&lt;&gt;"",TBL_QUAL_RENTROLL_UNITS[[#This Row],[RENTROLL_AMOUNT]]&lt;&gt;"")</f>
        <v>0</v>
      </c>
      <c r="K592" s="36">
        <f>SUM(
IF(AND(TBL_QUAL_RENTROLL_UNITS[[#This Row],[RENTROLL_LOAN_ID_PROP_ADDR]]&lt;&gt;"",NOT(ISNUMBER(MATCH(TBL_QUAL_RENTROLL_UNITS[[#This Row],[RENTROLL_LOAN_ID_PROP_ADDR]],RANGE_LOOKUP_CIPDRF_LOANLIST,0)))),1,0)
)</f>
        <v>0</v>
      </c>
    </row>
    <row r="593" spans="2:11" ht="20.100000000000001" customHeight="1" x14ac:dyDescent="0.25">
      <c r="B593" s="25" t="str">
        <f>IF(TBL_QUAL_RENTROLL_UNITS[[#This Row],[RECORD_STARTED]],IF(TBL_QUAL_RENTROLL_UNITS[[#This Row],[ERROR_COUNT]]&gt;0,-1,IF(TBL_QUAL_RENTROLL_UNITS[[#This Row],[REQ_FIELDS_POPULATED]],1,0)),"")</f>
        <v/>
      </c>
      <c r="C593" s="94">
        <f>ROW()-ROW(TBL_QUAL_RENTROLL_UNITS[[#Headers],[ROW_ID]])</f>
        <v>584</v>
      </c>
      <c r="D593" s="82"/>
      <c r="E593" s="39"/>
      <c r="F593" s="33"/>
      <c r="G593" s="84" t="str">
        <f>IFERROR(INDEX(TBL_CIPDRFRESI_LOANPOOL[QUAL_MRA_RAC],MATCH(TBL_QUAL_RENTROLL_UNITS[[#This Row],[RENTROLL_LOAN_ID_PROP_ADDR]],TBL_CIPDRFRESI_LOANPOOL[LOAN_ID_PROP_ADDR],0)),"")</f>
        <v/>
      </c>
      <c r="H5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3" s="36" t="b">
        <f>CONCATENATE(TBL_QUAL_RENTROLL_UNITS[[#This Row],[RENTROLL_LOAN_ID_PROP_ADDR]],TBL_QUAL_RENTROLL_UNITS[[#This Row],[RENTROLL_UNIT]],TBL_QUAL_RENTROLL_UNITS[[#This Row],[RENTROLL_AMOUNT]])&lt;&gt;""</f>
        <v>0</v>
      </c>
      <c r="J593" s="36" t="b">
        <f>AND(TBL_QUAL_RENTROLL_UNITS[[#This Row],[RENTROLL_LOAN_ID_PROP_ADDR]]&lt;&gt;"",TBL_QUAL_RENTROLL_UNITS[[#This Row],[RENTROLL_UNIT]]&lt;&gt;"",TBL_QUAL_RENTROLL_UNITS[[#This Row],[RENTROLL_AMOUNT]]&lt;&gt;"")</f>
        <v>0</v>
      </c>
      <c r="K593" s="36">
        <f>SUM(
IF(AND(TBL_QUAL_RENTROLL_UNITS[[#This Row],[RENTROLL_LOAN_ID_PROP_ADDR]]&lt;&gt;"",NOT(ISNUMBER(MATCH(TBL_QUAL_RENTROLL_UNITS[[#This Row],[RENTROLL_LOAN_ID_PROP_ADDR]],RANGE_LOOKUP_CIPDRF_LOANLIST,0)))),1,0)
)</f>
        <v>0</v>
      </c>
    </row>
    <row r="594" spans="2:11" ht="20.100000000000001" customHeight="1" x14ac:dyDescent="0.25">
      <c r="B594" s="25" t="str">
        <f>IF(TBL_QUAL_RENTROLL_UNITS[[#This Row],[RECORD_STARTED]],IF(TBL_QUAL_RENTROLL_UNITS[[#This Row],[ERROR_COUNT]]&gt;0,-1,IF(TBL_QUAL_RENTROLL_UNITS[[#This Row],[REQ_FIELDS_POPULATED]],1,0)),"")</f>
        <v/>
      </c>
      <c r="C594" s="94">
        <f>ROW()-ROW(TBL_QUAL_RENTROLL_UNITS[[#Headers],[ROW_ID]])</f>
        <v>585</v>
      </c>
      <c r="D594" s="82"/>
      <c r="E594" s="39"/>
      <c r="F594" s="33"/>
      <c r="G594" s="84" t="str">
        <f>IFERROR(INDEX(TBL_CIPDRFRESI_LOANPOOL[QUAL_MRA_RAC],MATCH(TBL_QUAL_RENTROLL_UNITS[[#This Row],[RENTROLL_LOAN_ID_PROP_ADDR]],TBL_CIPDRFRESI_LOANPOOL[LOAN_ID_PROP_ADDR],0)),"")</f>
        <v/>
      </c>
      <c r="H5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4" s="36" t="b">
        <f>CONCATENATE(TBL_QUAL_RENTROLL_UNITS[[#This Row],[RENTROLL_LOAN_ID_PROP_ADDR]],TBL_QUAL_RENTROLL_UNITS[[#This Row],[RENTROLL_UNIT]],TBL_QUAL_RENTROLL_UNITS[[#This Row],[RENTROLL_AMOUNT]])&lt;&gt;""</f>
        <v>0</v>
      </c>
      <c r="J594" s="36" t="b">
        <f>AND(TBL_QUAL_RENTROLL_UNITS[[#This Row],[RENTROLL_LOAN_ID_PROP_ADDR]]&lt;&gt;"",TBL_QUAL_RENTROLL_UNITS[[#This Row],[RENTROLL_UNIT]]&lt;&gt;"",TBL_QUAL_RENTROLL_UNITS[[#This Row],[RENTROLL_AMOUNT]]&lt;&gt;"")</f>
        <v>0</v>
      </c>
      <c r="K594" s="36">
        <f>SUM(
IF(AND(TBL_QUAL_RENTROLL_UNITS[[#This Row],[RENTROLL_LOAN_ID_PROP_ADDR]]&lt;&gt;"",NOT(ISNUMBER(MATCH(TBL_QUAL_RENTROLL_UNITS[[#This Row],[RENTROLL_LOAN_ID_PROP_ADDR]],RANGE_LOOKUP_CIPDRF_LOANLIST,0)))),1,0)
)</f>
        <v>0</v>
      </c>
    </row>
    <row r="595" spans="2:11" ht="20.100000000000001" customHeight="1" x14ac:dyDescent="0.25">
      <c r="B595" s="25" t="str">
        <f>IF(TBL_QUAL_RENTROLL_UNITS[[#This Row],[RECORD_STARTED]],IF(TBL_QUAL_RENTROLL_UNITS[[#This Row],[ERROR_COUNT]]&gt;0,-1,IF(TBL_QUAL_RENTROLL_UNITS[[#This Row],[REQ_FIELDS_POPULATED]],1,0)),"")</f>
        <v/>
      </c>
      <c r="C595" s="94">
        <f>ROW()-ROW(TBL_QUAL_RENTROLL_UNITS[[#Headers],[ROW_ID]])</f>
        <v>586</v>
      </c>
      <c r="D595" s="82"/>
      <c r="E595" s="39"/>
      <c r="F595" s="33"/>
      <c r="G595" s="84" t="str">
        <f>IFERROR(INDEX(TBL_CIPDRFRESI_LOANPOOL[QUAL_MRA_RAC],MATCH(TBL_QUAL_RENTROLL_UNITS[[#This Row],[RENTROLL_LOAN_ID_PROP_ADDR]],TBL_CIPDRFRESI_LOANPOOL[LOAN_ID_PROP_ADDR],0)),"")</f>
        <v/>
      </c>
      <c r="H5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5" s="36" t="b">
        <f>CONCATENATE(TBL_QUAL_RENTROLL_UNITS[[#This Row],[RENTROLL_LOAN_ID_PROP_ADDR]],TBL_QUAL_RENTROLL_UNITS[[#This Row],[RENTROLL_UNIT]],TBL_QUAL_RENTROLL_UNITS[[#This Row],[RENTROLL_AMOUNT]])&lt;&gt;""</f>
        <v>0</v>
      </c>
      <c r="J595" s="36" t="b">
        <f>AND(TBL_QUAL_RENTROLL_UNITS[[#This Row],[RENTROLL_LOAN_ID_PROP_ADDR]]&lt;&gt;"",TBL_QUAL_RENTROLL_UNITS[[#This Row],[RENTROLL_UNIT]]&lt;&gt;"",TBL_QUAL_RENTROLL_UNITS[[#This Row],[RENTROLL_AMOUNT]]&lt;&gt;"")</f>
        <v>0</v>
      </c>
      <c r="K595" s="36">
        <f>SUM(
IF(AND(TBL_QUAL_RENTROLL_UNITS[[#This Row],[RENTROLL_LOAN_ID_PROP_ADDR]]&lt;&gt;"",NOT(ISNUMBER(MATCH(TBL_QUAL_RENTROLL_UNITS[[#This Row],[RENTROLL_LOAN_ID_PROP_ADDR]],RANGE_LOOKUP_CIPDRF_LOANLIST,0)))),1,0)
)</f>
        <v>0</v>
      </c>
    </row>
    <row r="596" spans="2:11" ht="20.100000000000001" customHeight="1" x14ac:dyDescent="0.25">
      <c r="B596" s="25" t="str">
        <f>IF(TBL_QUAL_RENTROLL_UNITS[[#This Row],[RECORD_STARTED]],IF(TBL_QUAL_RENTROLL_UNITS[[#This Row],[ERROR_COUNT]]&gt;0,-1,IF(TBL_QUAL_RENTROLL_UNITS[[#This Row],[REQ_FIELDS_POPULATED]],1,0)),"")</f>
        <v/>
      </c>
      <c r="C596" s="94">
        <f>ROW()-ROW(TBL_QUAL_RENTROLL_UNITS[[#Headers],[ROW_ID]])</f>
        <v>587</v>
      </c>
      <c r="D596" s="82"/>
      <c r="E596" s="39"/>
      <c r="F596" s="33"/>
      <c r="G596" s="84" t="str">
        <f>IFERROR(INDEX(TBL_CIPDRFRESI_LOANPOOL[QUAL_MRA_RAC],MATCH(TBL_QUAL_RENTROLL_UNITS[[#This Row],[RENTROLL_LOAN_ID_PROP_ADDR]],TBL_CIPDRFRESI_LOANPOOL[LOAN_ID_PROP_ADDR],0)),"")</f>
        <v/>
      </c>
      <c r="H5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6" s="36" t="b">
        <f>CONCATENATE(TBL_QUAL_RENTROLL_UNITS[[#This Row],[RENTROLL_LOAN_ID_PROP_ADDR]],TBL_QUAL_RENTROLL_UNITS[[#This Row],[RENTROLL_UNIT]],TBL_QUAL_RENTROLL_UNITS[[#This Row],[RENTROLL_AMOUNT]])&lt;&gt;""</f>
        <v>0</v>
      </c>
      <c r="J596" s="36" t="b">
        <f>AND(TBL_QUAL_RENTROLL_UNITS[[#This Row],[RENTROLL_LOAN_ID_PROP_ADDR]]&lt;&gt;"",TBL_QUAL_RENTROLL_UNITS[[#This Row],[RENTROLL_UNIT]]&lt;&gt;"",TBL_QUAL_RENTROLL_UNITS[[#This Row],[RENTROLL_AMOUNT]]&lt;&gt;"")</f>
        <v>0</v>
      </c>
      <c r="K596" s="36">
        <f>SUM(
IF(AND(TBL_QUAL_RENTROLL_UNITS[[#This Row],[RENTROLL_LOAN_ID_PROP_ADDR]]&lt;&gt;"",NOT(ISNUMBER(MATCH(TBL_QUAL_RENTROLL_UNITS[[#This Row],[RENTROLL_LOAN_ID_PROP_ADDR]],RANGE_LOOKUP_CIPDRF_LOANLIST,0)))),1,0)
)</f>
        <v>0</v>
      </c>
    </row>
    <row r="597" spans="2:11" ht="20.100000000000001" customHeight="1" x14ac:dyDescent="0.25">
      <c r="B597" s="25" t="str">
        <f>IF(TBL_QUAL_RENTROLL_UNITS[[#This Row],[RECORD_STARTED]],IF(TBL_QUAL_RENTROLL_UNITS[[#This Row],[ERROR_COUNT]]&gt;0,-1,IF(TBL_QUAL_RENTROLL_UNITS[[#This Row],[REQ_FIELDS_POPULATED]],1,0)),"")</f>
        <v/>
      </c>
      <c r="C597" s="94">
        <f>ROW()-ROW(TBL_QUAL_RENTROLL_UNITS[[#Headers],[ROW_ID]])</f>
        <v>588</v>
      </c>
      <c r="D597" s="82"/>
      <c r="E597" s="39"/>
      <c r="F597" s="33"/>
      <c r="G597" s="84" t="str">
        <f>IFERROR(INDEX(TBL_CIPDRFRESI_LOANPOOL[QUAL_MRA_RAC],MATCH(TBL_QUAL_RENTROLL_UNITS[[#This Row],[RENTROLL_LOAN_ID_PROP_ADDR]],TBL_CIPDRFRESI_LOANPOOL[LOAN_ID_PROP_ADDR],0)),"")</f>
        <v/>
      </c>
      <c r="H5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7" s="36" t="b">
        <f>CONCATENATE(TBL_QUAL_RENTROLL_UNITS[[#This Row],[RENTROLL_LOAN_ID_PROP_ADDR]],TBL_QUAL_RENTROLL_UNITS[[#This Row],[RENTROLL_UNIT]],TBL_QUAL_RENTROLL_UNITS[[#This Row],[RENTROLL_AMOUNT]])&lt;&gt;""</f>
        <v>0</v>
      </c>
      <c r="J597" s="36" t="b">
        <f>AND(TBL_QUAL_RENTROLL_UNITS[[#This Row],[RENTROLL_LOAN_ID_PROP_ADDR]]&lt;&gt;"",TBL_QUAL_RENTROLL_UNITS[[#This Row],[RENTROLL_UNIT]]&lt;&gt;"",TBL_QUAL_RENTROLL_UNITS[[#This Row],[RENTROLL_AMOUNT]]&lt;&gt;"")</f>
        <v>0</v>
      </c>
      <c r="K597" s="36">
        <f>SUM(
IF(AND(TBL_QUAL_RENTROLL_UNITS[[#This Row],[RENTROLL_LOAN_ID_PROP_ADDR]]&lt;&gt;"",NOT(ISNUMBER(MATCH(TBL_QUAL_RENTROLL_UNITS[[#This Row],[RENTROLL_LOAN_ID_PROP_ADDR]],RANGE_LOOKUP_CIPDRF_LOANLIST,0)))),1,0)
)</f>
        <v>0</v>
      </c>
    </row>
    <row r="598" spans="2:11" ht="20.100000000000001" customHeight="1" x14ac:dyDescent="0.25">
      <c r="B598" s="25" t="str">
        <f>IF(TBL_QUAL_RENTROLL_UNITS[[#This Row],[RECORD_STARTED]],IF(TBL_QUAL_RENTROLL_UNITS[[#This Row],[ERROR_COUNT]]&gt;0,-1,IF(TBL_QUAL_RENTROLL_UNITS[[#This Row],[REQ_FIELDS_POPULATED]],1,0)),"")</f>
        <v/>
      </c>
      <c r="C598" s="94">
        <f>ROW()-ROW(TBL_QUAL_RENTROLL_UNITS[[#Headers],[ROW_ID]])</f>
        <v>589</v>
      </c>
      <c r="D598" s="82"/>
      <c r="E598" s="39"/>
      <c r="F598" s="33"/>
      <c r="G598" s="84" t="str">
        <f>IFERROR(INDEX(TBL_CIPDRFRESI_LOANPOOL[QUAL_MRA_RAC],MATCH(TBL_QUAL_RENTROLL_UNITS[[#This Row],[RENTROLL_LOAN_ID_PROP_ADDR]],TBL_CIPDRFRESI_LOANPOOL[LOAN_ID_PROP_ADDR],0)),"")</f>
        <v/>
      </c>
      <c r="H5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8" s="36" t="b">
        <f>CONCATENATE(TBL_QUAL_RENTROLL_UNITS[[#This Row],[RENTROLL_LOAN_ID_PROP_ADDR]],TBL_QUAL_RENTROLL_UNITS[[#This Row],[RENTROLL_UNIT]],TBL_QUAL_RENTROLL_UNITS[[#This Row],[RENTROLL_AMOUNT]])&lt;&gt;""</f>
        <v>0</v>
      </c>
      <c r="J598" s="36" t="b">
        <f>AND(TBL_QUAL_RENTROLL_UNITS[[#This Row],[RENTROLL_LOAN_ID_PROP_ADDR]]&lt;&gt;"",TBL_QUAL_RENTROLL_UNITS[[#This Row],[RENTROLL_UNIT]]&lt;&gt;"",TBL_QUAL_RENTROLL_UNITS[[#This Row],[RENTROLL_AMOUNT]]&lt;&gt;"")</f>
        <v>0</v>
      </c>
      <c r="K598" s="36">
        <f>SUM(
IF(AND(TBL_QUAL_RENTROLL_UNITS[[#This Row],[RENTROLL_LOAN_ID_PROP_ADDR]]&lt;&gt;"",NOT(ISNUMBER(MATCH(TBL_QUAL_RENTROLL_UNITS[[#This Row],[RENTROLL_LOAN_ID_PROP_ADDR]],RANGE_LOOKUP_CIPDRF_LOANLIST,0)))),1,0)
)</f>
        <v>0</v>
      </c>
    </row>
    <row r="599" spans="2:11" ht="20.100000000000001" customHeight="1" x14ac:dyDescent="0.25">
      <c r="B599" s="25" t="str">
        <f>IF(TBL_QUAL_RENTROLL_UNITS[[#This Row],[RECORD_STARTED]],IF(TBL_QUAL_RENTROLL_UNITS[[#This Row],[ERROR_COUNT]]&gt;0,-1,IF(TBL_QUAL_RENTROLL_UNITS[[#This Row],[REQ_FIELDS_POPULATED]],1,0)),"")</f>
        <v/>
      </c>
      <c r="C599" s="94">
        <f>ROW()-ROW(TBL_QUAL_RENTROLL_UNITS[[#Headers],[ROW_ID]])</f>
        <v>590</v>
      </c>
      <c r="D599" s="82"/>
      <c r="E599" s="39"/>
      <c r="F599" s="33"/>
      <c r="G599" s="84" t="str">
        <f>IFERROR(INDEX(TBL_CIPDRFRESI_LOANPOOL[QUAL_MRA_RAC],MATCH(TBL_QUAL_RENTROLL_UNITS[[#This Row],[RENTROLL_LOAN_ID_PROP_ADDR]],TBL_CIPDRFRESI_LOANPOOL[LOAN_ID_PROP_ADDR],0)),"")</f>
        <v/>
      </c>
      <c r="H5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9" s="36" t="b">
        <f>CONCATENATE(TBL_QUAL_RENTROLL_UNITS[[#This Row],[RENTROLL_LOAN_ID_PROP_ADDR]],TBL_QUAL_RENTROLL_UNITS[[#This Row],[RENTROLL_UNIT]],TBL_QUAL_RENTROLL_UNITS[[#This Row],[RENTROLL_AMOUNT]])&lt;&gt;""</f>
        <v>0</v>
      </c>
      <c r="J599" s="36" t="b">
        <f>AND(TBL_QUAL_RENTROLL_UNITS[[#This Row],[RENTROLL_LOAN_ID_PROP_ADDR]]&lt;&gt;"",TBL_QUAL_RENTROLL_UNITS[[#This Row],[RENTROLL_UNIT]]&lt;&gt;"",TBL_QUAL_RENTROLL_UNITS[[#This Row],[RENTROLL_AMOUNT]]&lt;&gt;"")</f>
        <v>0</v>
      </c>
      <c r="K599" s="36">
        <f>SUM(
IF(AND(TBL_QUAL_RENTROLL_UNITS[[#This Row],[RENTROLL_LOAN_ID_PROP_ADDR]]&lt;&gt;"",NOT(ISNUMBER(MATCH(TBL_QUAL_RENTROLL_UNITS[[#This Row],[RENTROLL_LOAN_ID_PROP_ADDR]],RANGE_LOOKUP_CIPDRF_LOANLIST,0)))),1,0)
)</f>
        <v>0</v>
      </c>
    </row>
    <row r="600" spans="2:11" ht="20.100000000000001" customHeight="1" x14ac:dyDescent="0.25">
      <c r="B600" s="25" t="str">
        <f>IF(TBL_QUAL_RENTROLL_UNITS[[#This Row],[RECORD_STARTED]],IF(TBL_QUAL_RENTROLL_UNITS[[#This Row],[ERROR_COUNT]]&gt;0,-1,IF(TBL_QUAL_RENTROLL_UNITS[[#This Row],[REQ_FIELDS_POPULATED]],1,0)),"")</f>
        <v/>
      </c>
      <c r="C600" s="94">
        <f>ROW()-ROW(TBL_QUAL_RENTROLL_UNITS[[#Headers],[ROW_ID]])</f>
        <v>591</v>
      </c>
      <c r="D600" s="82"/>
      <c r="E600" s="39"/>
      <c r="F600" s="33"/>
      <c r="G600" s="84" t="str">
        <f>IFERROR(INDEX(TBL_CIPDRFRESI_LOANPOOL[QUAL_MRA_RAC],MATCH(TBL_QUAL_RENTROLL_UNITS[[#This Row],[RENTROLL_LOAN_ID_PROP_ADDR]],TBL_CIPDRFRESI_LOANPOOL[LOAN_ID_PROP_ADDR],0)),"")</f>
        <v/>
      </c>
      <c r="H6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0" s="36" t="b">
        <f>CONCATENATE(TBL_QUAL_RENTROLL_UNITS[[#This Row],[RENTROLL_LOAN_ID_PROP_ADDR]],TBL_QUAL_RENTROLL_UNITS[[#This Row],[RENTROLL_UNIT]],TBL_QUAL_RENTROLL_UNITS[[#This Row],[RENTROLL_AMOUNT]])&lt;&gt;""</f>
        <v>0</v>
      </c>
      <c r="J600" s="36" t="b">
        <f>AND(TBL_QUAL_RENTROLL_UNITS[[#This Row],[RENTROLL_LOAN_ID_PROP_ADDR]]&lt;&gt;"",TBL_QUAL_RENTROLL_UNITS[[#This Row],[RENTROLL_UNIT]]&lt;&gt;"",TBL_QUAL_RENTROLL_UNITS[[#This Row],[RENTROLL_AMOUNT]]&lt;&gt;"")</f>
        <v>0</v>
      </c>
      <c r="K600" s="36">
        <f>SUM(
IF(AND(TBL_QUAL_RENTROLL_UNITS[[#This Row],[RENTROLL_LOAN_ID_PROP_ADDR]]&lt;&gt;"",NOT(ISNUMBER(MATCH(TBL_QUAL_RENTROLL_UNITS[[#This Row],[RENTROLL_LOAN_ID_PROP_ADDR]],RANGE_LOOKUP_CIPDRF_LOANLIST,0)))),1,0)
)</f>
        <v>0</v>
      </c>
    </row>
    <row r="601" spans="2:11" ht="20.100000000000001" customHeight="1" x14ac:dyDescent="0.25">
      <c r="B601" s="25" t="str">
        <f>IF(TBL_QUAL_RENTROLL_UNITS[[#This Row],[RECORD_STARTED]],IF(TBL_QUAL_RENTROLL_UNITS[[#This Row],[ERROR_COUNT]]&gt;0,-1,IF(TBL_QUAL_RENTROLL_UNITS[[#This Row],[REQ_FIELDS_POPULATED]],1,0)),"")</f>
        <v/>
      </c>
      <c r="C601" s="94">
        <f>ROW()-ROW(TBL_QUAL_RENTROLL_UNITS[[#Headers],[ROW_ID]])</f>
        <v>592</v>
      </c>
      <c r="D601" s="82"/>
      <c r="E601" s="39"/>
      <c r="F601" s="33"/>
      <c r="G601" s="84" t="str">
        <f>IFERROR(INDEX(TBL_CIPDRFRESI_LOANPOOL[QUAL_MRA_RAC],MATCH(TBL_QUAL_RENTROLL_UNITS[[#This Row],[RENTROLL_LOAN_ID_PROP_ADDR]],TBL_CIPDRFRESI_LOANPOOL[LOAN_ID_PROP_ADDR],0)),"")</f>
        <v/>
      </c>
      <c r="H6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1" s="36" t="b">
        <f>CONCATENATE(TBL_QUAL_RENTROLL_UNITS[[#This Row],[RENTROLL_LOAN_ID_PROP_ADDR]],TBL_QUAL_RENTROLL_UNITS[[#This Row],[RENTROLL_UNIT]],TBL_QUAL_RENTROLL_UNITS[[#This Row],[RENTROLL_AMOUNT]])&lt;&gt;""</f>
        <v>0</v>
      </c>
      <c r="J601" s="36" t="b">
        <f>AND(TBL_QUAL_RENTROLL_UNITS[[#This Row],[RENTROLL_LOAN_ID_PROP_ADDR]]&lt;&gt;"",TBL_QUAL_RENTROLL_UNITS[[#This Row],[RENTROLL_UNIT]]&lt;&gt;"",TBL_QUAL_RENTROLL_UNITS[[#This Row],[RENTROLL_AMOUNT]]&lt;&gt;"")</f>
        <v>0</v>
      </c>
      <c r="K601" s="36">
        <f>SUM(
IF(AND(TBL_QUAL_RENTROLL_UNITS[[#This Row],[RENTROLL_LOAN_ID_PROP_ADDR]]&lt;&gt;"",NOT(ISNUMBER(MATCH(TBL_QUAL_RENTROLL_UNITS[[#This Row],[RENTROLL_LOAN_ID_PROP_ADDR]],RANGE_LOOKUP_CIPDRF_LOANLIST,0)))),1,0)
)</f>
        <v>0</v>
      </c>
    </row>
    <row r="602" spans="2:11" ht="20.100000000000001" customHeight="1" x14ac:dyDescent="0.25">
      <c r="B602" s="25" t="str">
        <f>IF(TBL_QUAL_RENTROLL_UNITS[[#This Row],[RECORD_STARTED]],IF(TBL_QUAL_RENTROLL_UNITS[[#This Row],[ERROR_COUNT]]&gt;0,-1,IF(TBL_QUAL_RENTROLL_UNITS[[#This Row],[REQ_FIELDS_POPULATED]],1,0)),"")</f>
        <v/>
      </c>
      <c r="C602" s="94">
        <f>ROW()-ROW(TBL_QUAL_RENTROLL_UNITS[[#Headers],[ROW_ID]])</f>
        <v>593</v>
      </c>
      <c r="D602" s="82"/>
      <c r="E602" s="39"/>
      <c r="F602" s="33"/>
      <c r="G602" s="84" t="str">
        <f>IFERROR(INDEX(TBL_CIPDRFRESI_LOANPOOL[QUAL_MRA_RAC],MATCH(TBL_QUAL_RENTROLL_UNITS[[#This Row],[RENTROLL_LOAN_ID_PROP_ADDR]],TBL_CIPDRFRESI_LOANPOOL[LOAN_ID_PROP_ADDR],0)),"")</f>
        <v/>
      </c>
      <c r="H60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2" s="36" t="b">
        <f>CONCATENATE(TBL_QUAL_RENTROLL_UNITS[[#This Row],[RENTROLL_LOAN_ID_PROP_ADDR]],TBL_QUAL_RENTROLL_UNITS[[#This Row],[RENTROLL_UNIT]],TBL_QUAL_RENTROLL_UNITS[[#This Row],[RENTROLL_AMOUNT]])&lt;&gt;""</f>
        <v>0</v>
      </c>
      <c r="J602" s="36" t="b">
        <f>AND(TBL_QUAL_RENTROLL_UNITS[[#This Row],[RENTROLL_LOAN_ID_PROP_ADDR]]&lt;&gt;"",TBL_QUAL_RENTROLL_UNITS[[#This Row],[RENTROLL_UNIT]]&lt;&gt;"",TBL_QUAL_RENTROLL_UNITS[[#This Row],[RENTROLL_AMOUNT]]&lt;&gt;"")</f>
        <v>0</v>
      </c>
      <c r="K602" s="36">
        <f>SUM(
IF(AND(TBL_QUAL_RENTROLL_UNITS[[#This Row],[RENTROLL_LOAN_ID_PROP_ADDR]]&lt;&gt;"",NOT(ISNUMBER(MATCH(TBL_QUAL_RENTROLL_UNITS[[#This Row],[RENTROLL_LOAN_ID_PROP_ADDR]],RANGE_LOOKUP_CIPDRF_LOANLIST,0)))),1,0)
)</f>
        <v>0</v>
      </c>
    </row>
    <row r="603" spans="2:11" ht="20.100000000000001" customHeight="1" x14ac:dyDescent="0.25">
      <c r="B603" s="25" t="str">
        <f>IF(TBL_QUAL_RENTROLL_UNITS[[#This Row],[RECORD_STARTED]],IF(TBL_QUAL_RENTROLL_UNITS[[#This Row],[ERROR_COUNT]]&gt;0,-1,IF(TBL_QUAL_RENTROLL_UNITS[[#This Row],[REQ_FIELDS_POPULATED]],1,0)),"")</f>
        <v/>
      </c>
      <c r="C603" s="94">
        <f>ROW()-ROW(TBL_QUAL_RENTROLL_UNITS[[#Headers],[ROW_ID]])</f>
        <v>594</v>
      </c>
      <c r="D603" s="82"/>
      <c r="E603" s="39"/>
      <c r="F603" s="33"/>
      <c r="G603" s="84" t="str">
        <f>IFERROR(INDEX(TBL_CIPDRFRESI_LOANPOOL[QUAL_MRA_RAC],MATCH(TBL_QUAL_RENTROLL_UNITS[[#This Row],[RENTROLL_LOAN_ID_PROP_ADDR]],TBL_CIPDRFRESI_LOANPOOL[LOAN_ID_PROP_ADDR],0)),"")</f>
        <v/>
      </c>
      <c r="H60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3" s="36" t="b">
        <f>CONCATENATE(TBL_QUAL_RENTROLL_UNITS[[#This Row],[RENTROLL_LOAN_ID_PROP_ADDR]],TBL_QUAL_RENTROLL_UNITS[[#This Row],[RENTROLL_UNIT]],TBL_QUAL_RENTROLL_UNITS[[#This Row],[RENTROLL_AMOUNT]])&lt;&gt;""</f>
        <v>0</v>
      </c>
      <c r="J603" s="36" t="b">
        <f>AND(TBL_QUAL_RENTROLL_UNITS[[#This Row],[RENTROLL_LOAN_ID_PROP_ADDR]]&lt;&gt;"",TBL_QUAL_RENTROLL_UNITS[[#This Row],[RENTROLL_UNIT]]&lt;&gt;"",TBL_QUAL_RENTROLL_UNITS[[#This Row],[RENTROLL_AMOUNT]]&lt;&gt;"")</f>
        <v>0</v>
      </c>
      <c r="K603" s="36">
        <f>SUM(
IF(AND(TBL_QUAL_RENTROLL_UNITS[[#This Row],[RENTROLL_LOAN_ID_PROP_ADDR]]&lt;&gt;"",NOT(ISNUMBER(MATCH(TBL_QUAL_RENTROLL_UNITS[[#This Row],[RENTROLL_LOAN_ID_PROP_ADDR]],RANGE_LOOKUP_CIPDRF_LOANLIST,0)))),1,0)
)</f>
        <v>0</v>
      </c>
    </row>
    <row r="604" spans="2:11" ht="20.100000000000001" customHeight="1" x14ac:dyDescent="0.25">
      <c r="B604" s="25" t="str">
        <f>IF(TBL_QUAL_RENTROLL_UNITS[[#This Row],[RECORD_STARTED]],IF(TBL_QUAL_RENTROLL_UNITS[[#This Row],[ERROR_COUNT]]&gt;0,-1,IF(TBL_QUAL_RENTROLL_UNITS[[#This Row],[REQ_FIELDS_POPULATED]],1,0)),"")</f>
        <v/>
      </c>
      <c r="C604" s="94">
        <f>ROW()-ROW(TBL_QUAL_RENTROLL_UNITS[[#Headers],[ROW_ID]])</f>
        <v>595</v>
      </c>
      <c r="D604" s="82"/>
      <c r="E604" s="39"/>
      <c r="F604" s="33"/>
      <c r="G604" s="84" t="str">
        <f>IFERROR(INDEX(TBL_CIPDRFRESI_LOANPOOL[QUAL_MRA_RAC],MATCH(TBL_QUAL_RENTROLL_UNITS[[#This Row],[RENTROLL_LOAN_ID_PROP_ADDR]],TBL_CIPDRFRESI_LOANPOOL[LOAN_ID_PROP_ADDR],0)),"")</f>
        <v/>
      </c>
      <c r="H60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4" s="36" t="b">
        <f>CONCATENATE(TBL_QUAL_RENTROLL_UNITS[[#This Row],[RENTROLL_LOAN_ID_PROP_ADDR]],TBL_QUAL_RENTROLL_UNITS[[#This Row],[RENTROLL_UNIT]],TBL_QUAL_RENTROLL_UNITS[[#This Row],[RENTROLL_AMOUNT]])&lt;&gt;""</f>
        <v>0</v>
      </c>
      <c r="J604" s="36" t="b">
        <f>AND(TBL_QUAL_RENTROLL_UNITS[[#This Row],[RENTROLL_LOAN_ID_PROP_ADDR]]&lt;&gt;"",TBL_QUAL_RENTROLL_UNITS[[#This Row],[RENTROLL_UNIT]]&lt;&gt;"",TBL_QUAL_RENTROLL_UNITS[[#This Row],[RENTROLL_AMOUNT]]&lt;&gt;"")</f>
        <v>0</v>
      </c>
      <c r="K604" s="36">
        <f>SUM(
IF(AND(TBL_QUAL_RENTROLL_UNITS[[#This Row],[RENTROLL_LOAN_ID_PROP_ADDR]]&lt;&gt;"",NOT(ISNUMBER(MATCH(TBL_QUAL_RENTROLL_UNITS[[#This Row],[RENTROLL_LOAN_ID_PROP_ADDR]],RANGE_LOOKUP_CIPDRF_LOANLIST,0)))),1,0)
)</f>
        <v>0</v>
      </c>
    </row>
    <row r="605" spans="2:11" ht="20.100000000000001" customHeight="1" x14ac:dyDescent="0.25">
      <c r="B605" s="25" t="str">
        <f>IF(TBL_QUAL_RENTROLL_UNITS[[#This Row],[RECORD_STARTED]],IF(TBL_QUAL_RENTROLL_UNITS[[#This Row],[ERROR_COUNT]]&gt;0,-1,IF(TBL_QUAL_RENTROLL_UNITS[[#This Row],[REQ_FIELDS_POPULATED]],1,0)),"")</f>
        <v/>
      </c>
      <c r="C605" s="94">
        <f>ROW()-ROW(TBL_QUAL_RENTROLL_UNITS[[#Headers],[ROW_ID]])</f>
        <v>596</v>
      </c>
      <c r="D605" s="82"/>
      <c r="E605" s="39"/>
      <c r="F605" s="33"/>
      <c r="G605" s="84" t="str">
        <f>IFERROR(INDEX(TBL_CIPDRFRESI_LOANPOOL[QUAL_MRA_RAC],MATCH(TBL_QUAL_RENTROLL_UNITS[[#This Row],[RENTROLL_LOAN_ID_PROP_ADDR]],TBL_CIPDRFRESI_LOANPOOL[LOAN_ID_PROP_ADDR],0)),"")</f>
        <v/>
      </c>
      <c r="H60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5" s="36" t="b">
        <f>CONCATENATE(TBL_QUAL_RENTROLL_UNITS[[#This Row],[RENTROLL_LOAN_ID_PROP_ADDR]],TBL_QUAL_RENTROLL_UNITS[[#This Row],[RENTROLL_UNIT]],TBL_QUAL_RENTROLL_UNITS[[#This Row],[RENTROLL_AMOUNT]])&lt;&gt;""</f>
        <v>0</v>
      </c>
      <c r="J605" s="36" t="b">
        <f>AND(TBL_QUAL_RENTROLL_UNITS[[#This Row],[RENTROLL_LOAN_ID_PROP_ADDR]]&lt;&gt;"",TBL_QUAL_RENTROLL_UNITS[[#This Row],[RENTROLL_UNIT]]&lt;&gt;"",TBL_QUAL_RENTROLL_UNITS[[#This Row],[RENTROLL_AMOUNT]]&lt;&gt;"")</f>
        <v>0</v>
      </c>
      <c r="K605" s="36">
        <f>SUM(
IF(AND(TBL_QUAL_RENTROLL_UNITS[[#This Row],[RENTROLL_LOAN_ID_PROP_ADDR]]&lt;&gt;"",NOT(ISNUMBER(MATCH(TBL_QUAL_RENTROLL_UNITS[[#This Row],[RENTROLL_LOAN_ID_PROP_ADDR]],RANGE_LOOKUP_CIPDRF_LOANLIST,0)))),1,0)
)</f>
        <v>0</v>
      </c>
    </row>
    <row r="606" spans="2:11" ht="20.100000000000001" customHeight="1" x14ac:dyDescent="0.25">
      <c r="B606" s="25" t="str">
        <f>IF(TBL_QUAL_RENTROLL_UNITS[[#This Row],[RECORD_STARTED]],IF(TBL_QUAL_RENTROLL_UNITS[[#This Row],[ERROR_COUNT]]&gt;0,-1,IF(TBL_QUAL_RENTROLL_UNITS[[#This Row],[REQ_FIELDS_POPULATED]],1,0)),"")</f>
        <v/>
      </c>
      <c r="C606" s="94">
        <f>ROW()-ROW(TBL_QUAL_RENTROLL_UNITS[[#Headers],[ROW_ID]])</f>
        <v>597</v>
      </c>
      <c r="D606" s="82"/>
      <c r="E606" s="39"/>
      <c r="F606" s="33"/>
      <c r="G606" s="84" t="str">
        <f>IFERROR(INDEX(TBL_CIPDRFRESI_LOANPOOL[QUAL_MRA_RAC],MATCH(TBL_QUAL_RENTROLL_UNITS[[#This Row],[RENTROLL_LOAN_ID_PROP_ADDR]],TBL_CIPDRFRESI_LOANPOOL[LOAN_ID_PROP_ADDR],0)),"")</f>
        <v/>
      </c>
      <c r="H60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6" s="36" t="b">
        <f>CONCATENATE(TBL_QUAL_RENTROLL_UNITS[[#This Row],[RENTROLL_LOAN_ID_PROP_ADDR]],TBL_QUAL_RENTROLL_UNITS[[#This Row],[RENTROLL_UNIT]],TBL_QUAL_RENTROLL_UNITS[[#This Row],[RENTROLL_AMOUNT]])&lt;&gt;""</f>
        <v>0</v>
      </c>
      <c r="J606" s="36" t="b">
        <f>AND(TBL_QUAL_RENTROLL_UNITS[[#This Row],[RENTROLL_LOAN_ID_PROP_ADDR]]&lt;&gt;"",TBL_QUAL_RENTROLL_UNITS[[#This Row],[RENTROLL_UNIT]]&lt;&gt;"",TBL_QUAL_RENTROLL_UNITS[[#This Row],[RENTROLL_AMOUNT]]&lt;&gt;"")</f>
        <v>0</v>
      </c>
      <c r="K606" s="36">
        <f>SUM(
IF(AND(TBL_QUAL_RENTROLL_UNITS[[#This Row],[RENTROLL_LOAN_ID_PROP_ADDR]]&lt;&gt;"",NOT(ISNUMBER(MATCH(TBL_QUAL_RENTROLL_UNITS[[#This Row],[RENTROLL_LOAN_ID_PROP_ADDR]],RANGE_LOOKUP_CIPDRF_LOANLIST,0)))),1,0)
)</f>
        <v>0</v>
      </c>
    </row>
    <row r="607" spans="2:11" ht="20.100000000000001" customHeight="1" x14ac:dyDescent="0.25">
      <c r="B607" s="25" t="str">
        <f>IF(TBL_QUAL_RENTROLL_UNITS[[#This Row],[RECORD_STARTED]],IF(TBL_QUAL_RENTROLL_UNITS[[#This Row],[ERROR_COUNT]]&gt;0,-1,IF(TBL_QUAL_RENTROLL_UNITS[[#This Row],[REQ_FIELDS_POPULATED]],1,0)),"")</f>
        <v/>
      </c>
      <c r="C607" s="94">
        <f>ROW()-ROW(TBL_QUAL_RENTROLL_UNITS[[#Headers],[ROW_ID]])</f>
        <v>598</v>
      </c>
      <c r="D607" s="82"/>
      <c r="E607" s="39"/>
      <c r="F607" s="33"/>
      <c r="G607" s="84" t="str">
        <f>IFERROR(INDEX(TBL_CIPDRFRESI_LOANPOOL[QUAL_MRA_RAC],MATCH(TBL_QUAL_RENTROLL_UNITS[[#This Row],[RENTROLL_LOAN_ID_PROP_ADDR]],TBL_CIPDRFRESI_LOANPOOL[LOAN_ID_PROP_ADDR],0)),"")</f>
        <v/>
      </c>
      <c r="H60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7" s="36" t="b">
        <f>CONCATENATE(TBL_QUAL_RENTROLL_UNITS[[#This Row],[RENTROLL_LOAN_ID_PROP_ADDR]],TBL_QUAL_RENTROLL_UNITS[[#This Row],[RENTROLL_UNIT]],TBL_QUAL_RENTROLL_UNITS[[#This Row],[RENTROLL_AMOUNT]])&lt;&gt;""</f>
        <v>0</v>
      </c>
      <c r="J607" s="36" t="b">
        <f>AND(TBL_QUAL_RENTROLL_UNITS[[#This Row],[RENTROLL_LOAN_ID_PROP_ADDR]]&lt;&gt;"",TBL_QUAL_RENTROLL_UNITS[[#This Row],[RENTROLL_UNIT]]&lt;&gt;"",TBL_QUAL_RENTROLL_UNITS[[#This Row],[RENTROLL_AMOUNT]]&lt;&gt;"")</f>
        <v>0</v>
      </c>
      <c r="K607" s="36">
        <f>SUM(
IF(AND(TBL_QUAL_RENTROLL_UNITS[[#This Row],[RENTROLL_LOAN_ID_PROP_ADDR]]&lt;&gt;"",NOT(ISNUMBER(MATCH(TBL_QUAL_RENTROLL_UNITS[[#This Row],[RENTROLL_LOAN_ID_PROP_ADDR]],RANGE_LOOKUP_CIPDRF_LOANLIST,0)))),1,0)
)</f>
        <v>0</v>
      </c>
    </row>
    <row r="608" spans="2:11" ht="20.100000000000001" customHeight="1" x14ac:dyDescent="0.25">
      <c r="B608" s="25" t="str">
        <f>IF(TBL_QUAL_RENTROLL_UNITS[[#This Row],[RECORD_STARTED]],IF(TBL_QUAL_RENTROLL_UNITS[[#This Row],[ERROR_COUNT]]&gt;0,-1,IF(TBL_QUAL_RENTROLL_UNITS[[#This Row],[REQ_FIELDS_POPULATED]],1,0)),"")</f>
        <v/>
      </c>
      <c r="C608" s="94">
        <f>ROW()-ROW(TBL_QUAL_RENTROLL_UNITS[[#Headers],[ROW_ID]])</f>
        <v>599</v>
      </c>
      <c r="D608" s="82"/>
      <c r="E608" s="39"/>
      <c r="F608" s="33"/>
      <c r="G608" s="84" t="str">
        <f>IFERROR(INDEX(TBL_CIPDRFRESI_LOANPOOL[QUAL_MRA_RAC],MATCH(TBL_QUAL_RENTROLL_UNITS[[#This Row],[RENTROLL_LOAN_ID_PROP_ADDR]],TBL_CIPDRFRESI_LOANPOOL[LOAN_ID_PROP_ADDR],0)),"")</f>
        <v/>
      </c>
      <c r="H60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8" s="36" t="b">
        <f>CONCATENATE(TBL_QUAL_RENTROLL_UNITS[[#This Row],[RENTROLL_LOAN_ID_PROP_ADDR]],TBL_QUAL_RENTROLL_UNITS[[#This Row],[RENTROLL_UNIT]],TBL_QUAL_RENTROLL_UNITS[[#This Row],[RENTROLL_AMOUNT]])&lt;&gt;""</f>
        <v>0</v>
      </c>
      <c r="J608" s="36" t="b">
        <f>AND(TBL_QUAL_RENTROLL_UNITS[[#This Row],[RENTROLL_LOAN_ID_PROP_ADDR]]&lt;&gt;"",TBL_QUAL_RENTROLL_UNITS[[#This Row],[RENTROLL_UNIT]]&lt;&gt;"",TBL_QUAL_RENTROLL_UNITS[[#This Row],[RENTROLL_AMOUNT]]&lt;&gt;"")</f>
        <v>0</v>
      </c>
      <c r="K608" s="36">
        <f>SUM(
IF(AND(TBL_QUAL_RENTROLL_UNITS[[#This Row],[RENTROLL_LOAN_ID_PROP_ADDR]]&lt;&gt;"",NOT(ISNUMBER(MATCH(TBL_QUAL_RENTROLL_UNITS[[#This Row],[RENTROLL_LOAN_ID_PROP_ADDR]],RANGE_LOOKUP_CIPDRF_LOANLIST,0)))),1,0)
)</f>
        <v>0</v>
      </c>
    </row>
    <row r="609" spans="2:11" ht="20.100000000000001" customHeight="1" x14ac:dyDescent="0.25">
      <c r="B609" s="25" t="str">
        <f>IF(TBL_QUAL_RENTROLL_UNITS[[#This Row],[RECORD_STARTED]],IF(TBL_QUAL_RENTROLL_UNITS[[#This Row],[ERROR_COUNT]]&gt;0,-1,IF(TBL_QUAL_RENTROLL_UNITS[[#This Row],[REQ_FIELDS_POPULATED]],1,0)),"")</f>
        <v/>
      </c>
      <c r="C609" s="94">
        <f>ROW()-ROW(TBL_QUAL_RENTROLL_UNITS[[#Headers],[ROW_ID]])</f>
        <v>600</v>
      </c>
      <c r="D609" s="82"/>
      <c r="E609" s="39"/>
      <c r="F609" s="33"/>
      <c r="G609" s="84" t="str">
        <f>IFERROR(INDEX(TBL_CIPDRFRESI_LOANPOOL[QUAL_MRA_RAC],MATCH(TBL_QUAL_RENTROLL_UNITS[[#This Row],[RENTROLL_LOAN_ID_PROP_ADDR]],TBL_CIPDRFRESI_LOANPOOL[LOAN_ID_PROP_ADDR],0)),"")</f>
        <v/>
      </c>
      <c r="H60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9" s="36" t="b">
        <f>CONCATENATE(TBL_QUAL_RENTROLL_UNITS[[#This Row],[RENTROLL_LOAN_ID_PROP_ADDR]],TBL_QUAL_RENTROLL_UNITS[[#This Row],[RENTROLL_UNIT]],TBL_QUAL_RENTROLL_UNITS[[#This Row],[RENTROLL_AMOUNT]])&lt;&gt;""</f>
        <v>0</v>
      </c>
      <c r="J609" s="36" t="b">
        <f>AND(TBL_QUAL_RENTROLL_UNITS[[#This Row],[RENTROLL_LOAN_ID_PROP_ADDR]]&lt;&gt;"",TBL_QUAL_RENTROLL_UNITS[[#This Row],[RENTROLL_UNIT]]&lt;&gt;"",TBL_QUAL_RENTROLL_UNITS[[#This Row],[RENTROLL_AMOUNT]]&lt;&gt;"")</f>
        <v>0</v>
      </c>
      <c r="K609" s="36">
        <f>SUM(
IF(AND(TBL_QUAL_RENTROLL_UNITS[[#This Row],[RENTROLL_LOAN_ID_PROP_ADDR]]&lt;&gt;"",NOT(ISNUMBER(MATCH(TBL_QUAL_RENTROLL_UNITS[[#This Row],[RENTROLL_LOAN_ID_PROP_ADDR]],RANGE_LOOKUP_CIPDRF_LOANLIST,0)))),1,0)
)</f>
        <v>0</v>
      </c>
    </row>
    <row r="610" spans="2:11" ht="20.100000000000001" customHeight="1" x14ac:dyDescent="0.25">
      <c r="B610" s="25" t="str">
        <f>IF(TBL_QUAL_RENTROLL_UNITS[[#This Row],[RECORD_STARTED]],IF(TBL_QUAL_RENTROLL_UNITS[[#This Row],[ERROR_COUNT]]&gt;0,-1,IF(TBL_QUAL_RENTROLL_UNITS[[#This Row],[REQ_FIELDS_POPULATED]],1,0)),"")</f>
        <v/>
      </c>
      <c r="C610" s="94">
        <f>ROW()-ROW(TBL_QUAL_RENTROLL_UNITS[[#Headers],[ROW_ID]])</f>
        <v>601</v>
      </c>
      <c r="D610" s="82"/>
      <c r="E610" s="39"/>
      <c r="F610" s="33"/>
      <c r="G610" s="84" t="str">
        <f>IFERROR(INDEX(TBL_CIPDRFRESI_LOANPOOL[QUAL_MRA_RAC],MATCH(TBL_QUAL_RENTROLL_UNITS[[#This Row],[RENTROLL_LOAN_ID_PROP_ADDR]],TBL_CIPDRFRESI_LOANPOOL[LOAN_ID_PROP_ADDR],0)),"")</f>
        <v/>
      </c>
      <c r="H6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0" s="36" t="b">
        <f>CONCATENATE(TBL_QUAL_RENTROLL_UNITS[[#This Row],[RENTROLL_LOAN_ID_PROP_ADDR]],TBL_QUAL_RENTROLL_UNITS[[#This Row],[RENTROLL_UNIT]],TBL_QUAL_RENTROLL_UNITS[[#This Row],[RENTROLL_AMOUNT]])&lt;&gt;""</f>
        <v>0</v>
      </c>
      <c r="J610" s="36" t="b">
        <f>AND(TBL_QUAL_RENTROLL_UNITS[[#This Row],[RENTROLL_LOAN_ID_PROP_ADDR]]&lt;&gt;"",TBL_QUAL_RENTROLL_UNITS[[#This Row],[RENTROLL_UNIT]]&lt;&gt;"",TBL_QUAL_RENTROLL_UNITS[[#This Row],[RENTROLL_AMOUNT]]&lt;&gt;"")</f>
        <v>0</v>
      </c>
      <c r="K610" s="36">
        <f>SUM(
IF(AND(TBL_QUAL_RENTROLL_UNITS[[#This Row],[RENTROLL_LOAN_ID_PROP_ADDR]]&lt;&gt;"",NOT(ISNUMBER(MATCH(TBL_QUAL_RENTROLL_UNITS[[#This Row],[RENTROLL_LOAN_ID_PROP_ADDR]],RANGE_LOOKUP_CIPDRF_LOANLIST,0)))),1,0)
)</f>
        <v>0</v>
      </c>
    </row>
    <row r="611" spans="2:11" ht="20.100000000000001" customHeight="1" x14ac:dyDescent="0.25">
      <c r="B611" s="25" t="str">
        <f>IF(TBL_QUAL_RENTROLL_UNITS[[#This Row],[RECORD_STARTED]],IF(TBL_QUAL_RENTROLL_UNITS[[#This Row],[ERROR_COUNT]]&gt;0,-1,IF(TBL_QUAL_RENTROLL_UNITS[[#This Row],[REQ_FIELDS_POPULATED]],1,0)),"")</f>
        <v/>
      </c>
      <c r="C611" s="94">
        <f>ROW()-ROW(TBL_QUAL_RENTROLL_UNITS[[#Headers],[ROW_ID]])</f>
        <v>602</v>
      </c>
      <c r="D611" s="82"/>
      <c r="E611" s="39"/>
      <c r="F611" s="33"/>
      <c r="G611" s="84" t="str">
        <f>IFERROR(INDEX(TBL_CIPDRFRESI_LOANPOOL[QUAL_MRA_RAC],MATCH(TBL_QUAL_RENTROLL_UNITS[[#This Row],[RENTROLL_LOAN_ID_PROP_ADDR]],TBL_CIPDRFRESI_LOANPOOL[LOAN_ID_PROP_ADDR],0)),"")</f>
        <v/>
      </c>
      <c r="H6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1" s="36" t="b">
        <f>CONCATENATE(TBL_QUAL_RENTROLL_UNITS[[#This Row],[RENTROLL_LOAN_ID_PROP_ADDR]],TBL_QUAL_RENTROLL_UNITS[[#This Row],[RENTROLL_UNIT]],TBL_QUAL_RENTROLL_UNITS[[#This Row],[RENTROLL_AMOUNT]])&lt;&gt;""</f>
        <v>0</v>
      </c>
      <c r="J611" s="36" t="b">
        <f>AND(TBL_QUAL_RENTROLL_UNITS[[#This Row],[RENTROLL_LOAN_ID_PROP_ADDR]]&lt;&gt;"",TBL_QUAL_RENTROLL_UNITS[[#This Row],[RENTROLL_UNIT]]&lt;&gt;"",TBL_QUAL_RENTROLL_UNITS[[#This Row],[RENTROLL_AMOUNT]]&lt;&gt;"")</f>
        <v>0</v>
      </c>
      <c r="K611" s="36">
        <f>SUM(
IF(AND(TBL_QUAL_RENTROLL_UNITS[[#This Row],[RENTROLL_LOAN_ID_PROP_ADDR]]&lt;&gt;"",NOT(ISNUMBER(MATCH(TBL_QUAL_RENTROLL_UNITS[[#This Row],[RENTROLL_LOAN_ID_PROP_ADDR]],RANGE_LOOKUP_CIPDRF_LOANLIST,0)))),1,0)
)</f>
        <v>0</v>
      </c>
    </row>
    <row r="612" spans="2:11" ht="20.100000000000001" customHeight="1" x14ac:dyDescent="0.25">
      <c r="B612" s="25" t="str">
        <f>IF(TBL_QUAL_RENTROLL_UNITS[[#This Row],[RECORD_STARTED]],IF(TBL_QUAL_RENTROLL_UNITS[[#This Row],[ERROR_COUNT]]&gt;0,-1,IF(TBL_QUAL_RENTROLL_UNITS[[#This Row],[REQ_FIELDS_POPULATED]],1,0)),"")</f>
        <v/>
      </c>
      <c r="C612" s="94">
        <f>ROW()-ROW(TBL_QUAL_RENTROLL_UNITS[[#Headers],[ROW_ID]])</f>
        <v>603</v>
      </c>
      <c r="D612" s="82"/>
      <c r="E612" s="39"/>
      <c r="F612" s="33"/>
      <c r="G612" s="84" t="str">
        <f>IFERROR(INDEX(TBL_CIPDRFRESI_LOANPOOL[QUAL_MRA_RAC],MATCH(TBL_QUAL_RENTROLL_UNITS[[#This Row],[RENTROLL_LOAN_ID_PROP_ADDR]],TBL_CIPDRFRESI_LOANPOOL[LOAN_ID_PROP_ADDR],0)),"")</f>
        <v/>
      </c>
      <c r="H6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2" s="36" t="b">
        <f>CONCATENATE(TBL_QUAL_RENTROLL_UNITS[[#This Row],[RENTROLL_LOAN_ID_PROP_ADDR]],TBL_QUAL_RENTROLL_UNITS[[#This Row],[RENTROLL_UNIT]],TBL_QUAL_RENTROLL_UNITS[[#This Row],[RENTROLL_AMOUNT]])&lt;&gt;""</f>
        <v>0</v>
      </c>
      <c r="J612" s="36" t="b">
        <f>AND(TBL_QUAL_RENTROLL_UNITS[[#This Row],[RENTROLL_LOAN_ID_PROP_ADDR]]&lt;&gt;"",TBL_QUAL_RENTROLL_UNITS[[#This Row],[RENTROLL_UNIT]]&lt;&gt;"",TBL_QUAL_RENTROLL_UNITS[[#This Row],[RENTROLL_AMOUNT]]&lt;&gt;"")</f>
        <v>0</v>
      </c>
      <c r="K612" s="36">
        <f>SUM(
IF(AND(TBL_QUAL_RENTROLL_UNITS[[#This Row],[RENTROLL_LOAN_ID_PROP_ADDR]]&lt;&gt;"",NOT(ISNUMBER(MATCH(TBL_QUAL_RENTROLL_UNITS[[#This Row],[RENTROLL_LOAN_ID_PROP_ADDR]],RANGE_LOOKUP_CIPDRF_LOANLIST,0)))),1,0)
)</f>
        <v>0</v>
      </c>
    </row>
    <row r="613" spans="2:11" ht="20.100000000000001" customHeight="1" x14ac:dyDescent="0.25">
      <c r="B613" s="25" t="str">
        <f>IF(TBL_QUAL_RENTROLL_UNITS[[#This Row],[RECORD_STARTED]],IF(TBL_QUAL_RENTROLL_UNITS[[#This Row],[ERROR_COUNT]]&gt;0,-1,IF(TBL_QUAL_RENTROLL_UNITS[[#This Row],[REQ_FIELDS_POPULATED]],1,0)),"")</f>
        <v/>
      </c>
      <c r="C613" s="94">
        <f>ROW()-ROW(TBL_QUAL_RENTROLL_UNITS[[#Headers],[ROW_ID]])</f>
        <v>604</v>
      </c>
      <c r="D613" s="82"/>
      <c r="E613" s="39"/>
      <c r="F613" s="33"/>
      <c r="G613" s="84" t="str">
        <f>IFERROR(INDEX(TBL_CIPDRFRESI_LOANPOOL[QUAL_MRA_RAC],MATCH(TBL_QUAL_RENTROLL_UNITS[[#This Row],[RENTROLL_LOAN_ID_PROP_ADDR]],TBL_CIPDRFRESI_LOANPOOL[LOAN_ID_PROP_ADDR],0)),"")</f>
        <v/>
      </c>
      <c r="H6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3" s="36" t="b">
        <f>CONCATENATE(TBL_QUAL_RENTROLL_UNITS[[#This Row],[RENTROLL_LOAN_ID_PROP_ADDR]],TBL_QUAL_RENTROLL_UNITS[[#This Row],[RENTROLL_UNIT]],TBL_QUAL_RENTROLL_UNITS[[#This Row],[RENTROLL_AMOUNT]])&lt;&gt;""</f>
        <v>0</v>
      </c>
      <c r="J613" s="36" t="b">
        <f>AND(TBL_QUAL_RENTROLL_UNITS[[#This Row],[RENTROLL_LOAN_ID_PROP_ADDR]]&lt;&gt;"",TBL_QUAL_RENTROLL_UNITS[[#This Row],[RENTROLL_UNIT]]&lt;&gt;"",TBL_QUAL_RENTROLL_UNITS[[#This Row],[RENTROLL_AMOUNT]]&lt;&gt;"")</f>
        <v>0</v>
      </c>
      <c r="K613" s="36">
        <f>SUM(
IF(AND(TBL_QUAL_RENTROLL_UNITS[[#This Row],[RENTROLL_LOAN_ID_PROP_ADDR]]&lt;&gt;"",NOT(ISNUMBER(MATCH(TBL_QUAL_RENTROLL_UNITS[[#This Row],[RENTROLL_LOAN_ID_PROP_ADDR]],RANGE_LOOKUP_CIPDRF_LOANLIST,0)))),1,0)
)</f>
        <v>0</v>
      </c>
    </row>
    <row r="614" spans="2:11" ht="20.100000000000001" customHeight="1" x14ac:dyDescent="0.25">
      <c r="B614" s="25" t="str">
        <f>IF(TBL_QUAL_RENTROLL_UNITS[[#This Row],[RECORD_STARTED]],IF(TBL_QUAL_RENTROLL_UNITS[[#This Row],[ERROR_COUNT]]&gt;0,-1,IF(TBL_QUAL_RENTROLL_UNITS[[#This Row],[REQ_FIELDS_POPULATED]],1,0)),"")</f>
        <v/>
      </c>
      <c r="C614" s="94">
        <f>ROW()-ROW(TBL_QUAL_RENTROLL_UNITS[[#Headers],[ROW_ID]])</f>
        <v>605</v>
      </c>
      <c r="D614" s="82"/>
      <c r="E614" s="39"/>
      <c r="F614" s="33"/>
      <c r="G614" s="84" t="str">
        <f>IFERROR(INDEX(TBL_CIPDRFRESI_LOANPOOL[QUAL_MRA_RAC],MATCH(TBL_QUAL_RENTROLL_UNITS[[#This Row],[RENTROLL_LOAN_ID_PROP_ADDR]],TBL_CIPDRFRESI_LOANPOOL[LOAN_ID_PROP_ADDR],0)),"")</f>
        <v/>
      </c>
      <c r="H6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4" s="36" t="b">
        <f>CONCATENATE(TBL_QUAL_RENTROLL_UNITS[[#This Row],[RENTROLL_LOAN_ID_PROP_ADDR]],TBL_QUAL_RENTROLL_UNITS[[#This Row],[RENTROLL_UNIT]],TBL_QUAL_RENTROLL_UNITS[[#This Row],[RENTROLL_AMOUNT]])&lt;&gt;""</f>
        <v>0</v>
      </c>
      <c r="J614" s="36" t="b">
        <f>AND(TBL_QUAL_RENTROLL_UNITS[[#This Row],[RENTROLL_LOAN_ID_PROP_ADDR]]&lt;&gt;"",TBL_QUAL_RENTROLL_UNITS[[#This Row],[RENTROLL_UNIT]]&lt;&gt;"",TBL_QUAL_RENTROLL_UNITS[[#This Row],[RENTROLL_AMOUNT]]&lt;&gt;"")</f>
        <v>0</v>
      </c>
      <c r="K614" s="36">
        <f>SUM(
IF(AND(TBL_QUAL_RENTROLL_UNITS[[#This Row],[RENTROLL_LOAN_ID_PROP_ADDR]]&lt;&gt;"",NOT(ISNUMBER(MATCH(TBL_QUAL_RENTROLL_UNITS[[#This Row],[RENTROLL_LOAN_ID_PROP_ADDR]],RANGE_LOOKUP_CIPDRF_LOANLIST,0)))),1,0)
)</f>
        <v>0</v>
      </c>
    </row>
    <row r="615" spans="2:11" ht="20.100000000000001" customHeight="1" x14ac:dyDescent="0.25">
      <c r="B615" s="25" t="str">
        <f>IF(TBL_QUAL_RENTROLL_UNITS[[#This Row],[RECORD_STARTED]],IF(TBL_QUAL_RENTROLL_UNITS[[#This Row],[ERROR_COUNT]]&gt;0,-1,IF(TBL_QUAL_RENTROLL_UNITS[[#This Row],[REQ_FIELDS_POPULATED]],1,0)),"")</f>
        <v/>
      </c>
      <c r="C615" s="94">
        <f>ROW()-ROW(TBL_QUAL_RENTROLL_UNITS[[#Headers],[ROW_ID]])</f>
        <v>606</v>
      </c>
      <c r="D615" s="82"/>
      <c r="E615" s="39"/>
      <c r="F615" s="33"/>
      <c r="G615" s="84" t="str">
        <f>IFERROR(INDEX(TBL_CIPDRFRESI_LOANPOOL[QUAL_MRA_RAC],MATCH(TBL_QUAL_RENTROLL_UNITS[[#This Row],[RENTROLL_LOAN_ID_PROP_ADDR]],TBL_CIPDRFRESI_LOANPOOL[LOAN_ID_PROP_ADDR],0)),"")</f>
        <v/>
      </c>
      <c r="H6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5" s="36" t="b">
        <f>CONCATENATE(TBL_QUAL_RENTROLL_UNITS[[#This Row],[RENTROLL_LOAN_ID_PROP_ADDR]],TBL_QUAL_RENTROLL_UNITS[[#This Row],[RENTROLL_UNIT]],TBL_QUAL_RENTROLL_UNITS[[#This Row],[RENTROLL_AMOUNT]])&lt;&gt;""</f>
        <v>0</v>
      </c>
      <c r="J615" s="36" t="b">
        <f>AND(TBL_QUAL_RENTROLL_UNITS[[#This Row],[RENTROLL_LOAN_ID_PROP_ADDR]]&lt;&gt;"",TBL_QUAL_RENTROLL_UNITS[[#This Row],[RENTROLL_UNIT]]&lt;&gt;"",TBL_QUAL_RENTROLL_UNITS[[#This Row],[RENTROLL_AMOUNT]]&lt;&gt;"")</f>
        <v>0</v>
      </c>
      <c r="K615" s="36">
        <f>SUM(
IF(AND(TBL_QUAL_RENTROLL_UNITS[[#This Row],[RENTROLL_LOAN_ID_PROP_ADDR]]&lt;&gt;"",NOT(ISNUMBER(MATCH(TBL_QUAL_RENTROLL_UNITS[[#This Row],[RENTROLL_LOAN_ID_PROP_ADDR]],RANGE_LOOKUP_CIPDRF_LOANLIST,0)))),1,0)
)</f>
        <v>0</v>
      </c>
    </row>
    <row r="616" spans="2:11" ht="20.100000000000001" customHeight="1" x14ac:dyDescent="0.25">
      <c r="B616" s="25" t="str">
        <f>IF(TBL_QUAL_RENTROLL_UNITS[[#This Row],[RECORD_STARTED]],IF(TBL_QUAL_RENTROLL_UNITS[[#This Row],[ERROR_COUNT]]&gt;0,-1,IF(TBL_QUAL_RENTROLL_UNITS[[#This Row],[REQ_FIELDS_POPULATED]],1,0)),"")</f>
        <v/>
      </c>
      <c r="C616" s="94">
        <f>ROW()-ROW(TBL_QUAL_RENTROLL_UNITS[[#Headers],[ROW_ID]])</f>
        <v>607</v>
      </c>
      <c r="D616" s="82"/>
      <c r="E616" s="39"/>
      <c r="F616" s="33"/>
      <c r="G616" s="84" t="str">
        <f>IFERROR(INDEX(TBL_CIPDRFRESI_LOANPOOL[QUAL_MRA_RAC],MATCH(TBL_QUAL_RENTROLL_UNITS[[#This Row],[RENTROLL_LOAN_ID_PROP_ADDR]],TBL_CIPDRFRESI_LOANPOOL[LOAN_ID_PROP_ADDR],0)),"")</f>
        <v/>
      </c>
      <c r="H6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6" s="36" t="b">
        <f>CONCATENATE(TBL_QUAL_RENTROLL_UNITS[[#This Row],[RENTROLL_LOAN_ID_PROP_ADDR]],TBL_QUAL_RENTROLL_UNITS[[#This Row],[RENTROLL_UNIT]],TBL_QUAL_RENTROLL_UNITS[[#This Row],[RENTROLL_AMOUNT]])&lt;&gt;""</f>
        <v>0</v>
      </c>
      <c r="J616" s="36" t="b">
        <f>AND(TBL_QUAL_RENTROLL_UNITS[[#This Row],[RENTROLL_LOAN_ID_PROP_ADDR]]&lt;&gt;"",TBL_QUAL_RENTROLL_UNITS[[#This Row],[RENTROLL_UNIT]]&lt;&gt;"",TBL_QUAL_RENTROLL_UNITS[[#This Row],[RENTROLL_AMOUNT]]&lt;&gt;"")</f>
        <v>0</v>
      </c>
      <c r="K616" s="36">
        <f>SUM(
IF(AND(TBL_QUAL_RENTROLL_UNITS[[#This Row],[RENTROLL_LOAN_ID_PROP_ADDR]]&lt;&gt;"",NOT(ISNUMBER(MATCH(TBL_QUAL_RENTROLL_UNITS[[#This Row],[RENTROLL_LOAN_ID_PROP_ADDR]],RANGE_LOOKUP_CIPDRF_LOANLIST,0)))),1,0)
)</f>
        <v>0</v>
      </c>
    </row>
    <row r="617" spans="2:11" ht="20.100000000000001" customHeight="1" x14ac:dyDescent="0.25">
      <c r="B617" s="25" t="str">
        <f>IF(TBL_QUAL_RENTROLL_UNITS[[#This Row],[RECORD_STARTED]],IF(TBL_QUAL_RENTROLL_UNITS[[#This Row],[ERROR_COUNT]]&gt;0,-1,IF(TBL_QUAL_RENTROLL_UNITS[[#This Row],[REQ_FIELDS_POPULATED]],1,0)),"")</f>
        <v/>
      </c>
      <c r="C617" s="94">
        <f>ROW()-ROW(TBL_QUAL_RENTROLL_UNITS[[#Headers],[ROW_ID]])</f>
        <v>608</v>
      </c>
      <c r="D617" s="82"/>
      <c r="E617" s="39"/>
      <c r="F617" s="33"/>
      <c r="G617" s="84" t="str">
        <f>IFERROR(INDEX(TBL_CIPDRFRESI_LOANPOOL[QUAL_MRA_RAC],MATCH(TBL_QUAL_RENTROLL_UNITS[[#This Row],[RENTROLL_LOAN_ID_PROP_ADDR]],TBL_CIPDRFRESI_LOANPOOL[LOAN_ID_PROP_ADDR],0)),"")</f>
        <v/>
      </c>
      <c r="H6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7" s="36" t="b">
        <f>CONCATENATE(TBL_QUAL_RENTROLL_UNITS[[#This Row],[RENTROLL_LOAN_ID_PROP_ADDR]],TBL_QUAL_RENTROLL_UNITS[[#This Row],[RENTROLL_UNIT]],TBL_QUAL_RENTROLL_UNITS[[#This Row],[RENTROLL_AMOUNT]])&lt;&gt;""</f>
        <v>0</v>
      </c>
      <c r="J617" s="36" t="b">
        <f>AND(TBL_QUAL_RENTROLL_UNITS[[#This Row],[RENTROLL_LOAN_ID_PROP_ADDR]]&lt;&gt;"",TBL_QUAL_RENTROLL_UNITS[[#This Row],[RENTROLL_UNIT]]&lt;&gt;"",TBL_QUAL_RENTROLL_UNITS[[#This Row],[RENTROLL_AMOUNT]]&lt;&gt;"")</f>
        <v>0</v>
      </c>
      <c r="K617" s="36">
        <f>SUM(
IF(AND(TBL_QUAL_RENTROLL_UNITS[[#This Row],[RENTROLL_LOAN_ID_PROP_ADDR]]&lt;&gt;"",NOT(ISNUMBER(MATCH(TBL_QUAL_RENTROLL_UNITS[[#This Row],[RENTROLL_LOAN_ID_PROP_ADDR]],RANGE_LOOKUP_CIPDRF_LOANLIST,0)))),1,0)
)</f>
        <v>0</v>
      </c>
    </row>
    <row r="618" spans="2:11" ht="20.100000000000001" customHeight="1" x14ac:dyDescent="0.25">
      <c r="B618" s="25" t="str">
        <f>IF(TBL_QUAL_RENTROLL_UNITS[[#This Row],[RECORD_STARTED]],IF(TBL_QUAL_RENTROLL_UNITS[[#This Row],[ERROR_COUNT]]&gt;0,-1,IF(TBL_QUAL_RENTROLL_UNITS[[#This Row],[REQ_FIELDS_POPULATED]],1,0)),"")</f>
        <v/>
      </c>
      <c r="C618" s="94">
        <f>ROW()-ROW(TBL_QUAL_RENTROLL_UNITS[[#Headers],[ROW_ID]])</f>
        <v>609</v>
      </c>
      <c r="D618" s="82"/>
      <c r="E618" s="39"/>
      <c r="F618" s="33"/>
      <c r="G618" s="84" t="str">
        <f>IFERROR(INDEX(TBL_CIPDRFRESI_LOANPOOL[QUAL_MRA_RAC],MATCH(TBL_QUAL_RENTROLL_UNITS[[#This Row],[RENTROLL_LOAN_ID_PROP_ADDR]],TBL_CIPDRFRESI_LOANPOOL[LOAN_ID_PROP_ADDR],0)),"")</f>
        <v/>
      </c>
      <c r="H6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8" s="36" t="b">
        <f>CONCATENATE(TBL_QUAL_RENTROLL_UNITS[[#This Row],[RENTROLL_LOAN_ID_PROP_ADDR]],TBL_QUAL_RENTROLL_UNITS[[#This Row],[RENTROLL_UNIT]],TBL_QUAL_RENTROLL_UNITS[[#This Row],[RENTROLL_AMOUNT]])&lt;&gt;""</f>
        <v>0</v>
      </c>
      <c r="J618" s="36" t="b">
        <f>AND(TBL_QUAL_RENTROLL_UNITS[[#This Row],[RENTROLL_LOAN_ID_PROP_ADDR]]&lt;&gt;"",TBL_QUAL_RENTROLL_UNITS[[#This Row],[RENTROLL_UNIT]]&lt;&gt;"",TBL_QUAL_RENTROLL_UNITS[[#This Row],[RENTROLL_AMOUNT]]&lt;&gt;"")</f>
        <v>0</v>
      </c>
      <c r="K618" s="36">
        <f>SUM(
IF(AND(TBL_QUAL_RENTROLL_UNITS[[#This Row],[RENTROLL_LOAN_ID_PROP_ADDR]]&lt;&gt;"",NOT(ISNUMBER(MATCH(TBL_QUAL_RENTROLL_UNITS[[#This Row],[RENTROLL_LOAN_ID_PROP_ADDR]],RANGE_LOOKUP_CIPDRF_LOANLIST,0)))),1,0)
)</f>
        <v>0</v>
      </c>
    </row>
    <row r="619" spans="2:11" ht="20.100000000000001" customHeight="1" x14ac:dyDescent="0.25">
      <c r="B619" s="25" t="str">
        <f>IF(TBL_QUAL_RENTROLL_UNITS[[#This Row],[RECORD_STARTED]],IF(TBL_QUAL_RENTROLL_UNITS[[#This Row],[ERROR_COUNT]]&gt;0,-1,IF(TBL_QUAL_RENTROLL_UNITS[[#This Row],[REQ_FIELDS_POPULATED]],1,0)),"")</f>
        <v/>
      </c>
      <c r="C619" s="94">
        <f>ROW()-ROW(TBL_QUAL_RENTROLL_UNITS[[#Headers],[ROW_ID]])</f>
        <v>610</v>
      </c>
      <c r="D619" s="82"/>
      <c r="E619" s="39"/>
      <c r="F619" s="33"/>
      <c r="G619" s="84" t="str">
        <f>IFERROR(INDEX(TBL_CIPDRFRESI_LOANPOOL[QUAL_MRA_RAC],MATCH(TBL_QUAL_RENTROLL_UNITS[[#This Row],[RENTROLL_LOAN_ID_PROP_ADDR]],TBL_CIPDRFRESI_LOANPOOL[LOAN_ID_PROP_ADDR],0)),"")</f>
        <v/>
      </c>
      <c r="H6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9" s="36" t="b">
        <f>CONCATENATE(TBL_QUAL_RENTROLL_UNITS[[#This Row],[RENTROLL_LOAN_ID_PROP_ADDR]],TBL_QUAL_RENTROLL_UNITS[[#This Row],[RENTROLL_UNIT]],TBL_QUAL_RENTROLL_UNITS[[#This Row],[RENTROLL_AMOUNT]])&lt;&gt;""</f>
        <v>0</v>
      </c>
      <c r="J619" s="36" t="b">
        <f>AND(TBL_QUAL_RENTROLL_UNITS[[#This Row],[RENTROLL_LOAN_ID_PROP_ADDR]]&lt;&gt;"",TBL_QUAL_RENTROLL_UNITS[[#This Row],[RENTROLL_UNIT]]&lt;&gt;"",TBL_QUAL_RENTROLL_UNITS[[#This Row],[RENTROLL_AMOUNT]]&lt;&gt;"")</f>
        <v>0</v>
      </c>
      <c r="K619" s="36">
        <f>SUM(
IF(AND(TBL_QUAL_RENTROLL_UNITS[[#This Row],[RENTROLL_LOAN_ID_PROP_ADDR]]&lt;&gt;"",NOT(ISNUMBER(MATCH(TBL_QUAL_RENTROLL_UNITS[[#This Row],[RENTROLL_LOAN_ID_PROP_ADDR]],RANGE_LOOKUP_CIPDRF_LOANLIST,0)))),1,0)
)</f>
        <v>0</v>
      </c>
    </row>
    <row r="620" spans="2:11" ht="20.100000000000001" customHeight="1" x14ac:dyDescent="0.25">
      <c r="B620" s="25" t="str">
        <f>IF(TBL_QUAL_RENTROLL_UNITS[[#This Row],[RECORD_STARTED]],IF(TBL_QUAL_RENTROLL_UNITS[[#This Row],[ERROR_COUNT]]&gt;0,-1,IF(TBL_QUAL_RENTROLL_UNITS[[#This Row],[REQ_FIELDS_POPULATED]],1,0)),"")</f>
        <v/>
      </c>
      <c r="C620" s="94">
        <f>ROW()-ROW(TBL_QUAL_RENTROLL_UNITS[[#Headers],[ROW_ID]])</f>
        <v>611</v>
      </c>
      <c r="D620" s="82"/>
      <c r="E620" s="39"/>
      <c r="F620" s="33"/>
      <c r="G620" s="84" t="str">
        <f>IFERROR(INDEX(TBL_CIPDRFRESI_LOANPOOL[QUAL_MRA_RAC],MATCH(TBL_QUAL_RENTROLL_UNITS[[#This Row],[RENTROLL_LOAN_ID_PROP_ADDR]],TBL_CIPDRFRESI_LOANPOOL[LOAN_ID_PROP_ADDR],0)),"")</f>
        <v/>
      </c>
      <c r="H6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0" s="36" t="b">
        <f>CONCATENATE(TBL_QUAL_RENTROLL_UNITS[[#This Row],[RENTROLL_LOAN_ID_PROP_ADDR]],TBL_QUAL_RENTROLL_UNITS[[#This Row],[RENTROLL_UNIT]],TBL_QUAL_RENTROLL_UNITS[[#This Row],[RENTROLL_AMOUNT]])&lt;&gt;""</f>
        <v>0</v>
      </c>
      <c r="J620" s="36" t="b">
        <f>AND(TBL_QUAL_RENTROLL_UNITS[[#This Row],[RENTROLL_LOAN_ID_PROP_ADDR]]&lt;&gt;"",TBL_QUAL_RENTROLL_UNITS[[#This Row],[RENTROLL_UNIT]]&lt;&gt;"",TBL_QUAL_RENTROLL_UNITS[[#This Row],[RENTROLL_AMOUNT]]&lt;&gt;"")</f>
        <v>0</v>
      </c>
      <c r="K620" s="36">
        <f>SUM(
IF(AND(TBL_QUAL_RENTROLL_UNITS[[#This Row],[RENTROLL_LOAN_ID_PROP_ADDR]]&lt;&gt;"",NOT(ISNUMBER(MATCH(TBL_QUAL_RENTROLL_UNITS[[#This Row],[RENTROLL_LOAN_ID_PROP_ADDR]],RANGE_LOOKUP_CIPDRF_LOANLIST,0)))),1,0)
)</f>
        <v>0</v>
      </c>
    </row>
    <row r="621" spans="2:11" ht="20.100000000000001" customHeight="1" x14ac:dyDescent="0.25">
      <c r="B621" s="25" t="str">
        <f>IF(TBL_QUAL_RENTROLL_UNITS[[#This Row],[RECORD_STARTED]],IF(TBL_QUAL_RENTROLL_UNITS[[#This Row],[ERROR_COUNT]]&gt;0,-1,IF(TBL_QUAL_RENTROLL_UNITS[[#This Row],[REQ_FIELDS_POPULATED]],1,0)),"")</f>
        <v/>
      </c>
      <c r="C621" s="94">
        <f>ROW()-ROW(TBL_QUAL_RENTROLL_UNITS[[#Headers],[ROW_ID]])</f>
        <v>612</v>
      </c>
      <c r="D621" s="82"/>
      <c r="E621" s="39"/>
      <c r="F621" s="33"/>
      <c r="G621" s="84" t="str">
        <f>IFERROR(INDEX(TBL_CIPDRFRESI_LOANPOOL[QUAL_MRA_RAC],MATCH(TBL_QUAL_RENTROLL_UNITS[[#This Row],[RENTROLL_LOAN_ID_PROP_ADDR]],TBL_CIPDRFRESI_LOANPOOL[LOAN_ID_PROP_ADDR],0)),"")</f>
        <v/>
      </c>
      <c r="H6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1" s="36" t="b">
        <f>CONCATENATE(TBL_QUAL_RENTROLL_UNITS[[#This Row],[RENTROLL_LOAN_ID_PROP_ADDR]],TBL_QUAL_RENTROLL_UNITS[[#This Row],[RENTROLL_UNIT]],TBL_QUAL_RENTROLL_UNITS[[#This Row],[RENTROLL_AMOUNT]])&lt;&gt;""</f>
        <v>0</v>
      </c>
      <c r="J621" s="36" t="b">
        <f>AND(TBL_QUAL_RENTROLL_UNITS[[#This Row],[RENTROLL_LOAN_ID_PROP_ADDR]]&lt;&gt;"",TBL_QUAL_RENTROLL_UNITS[[#This Row],[RENTROLL_UNIT]]&lt;&gt;"",TBL_QUAL_RENTROLL_UNITS[[#This Row],[RENTROLL_AMOUNT]]&lt;&gt;"")</f>
        <v>0</v>
      </c>
      <c r="K621" s="36">
        <f>SUM(
IF(AND(TBL_QUAL_RENTROLL_UNITS[[#This Row],[RENTROLL_LOAN_ID_PROP_ADDR]]&lt;&gt;"",NOT(ISNUMBER(MATCH(TBL_QUAL_RENTROLL_UNITS[[#This Row],[RENTROLL_LOAN_ID_PROP_ADDR]],RANGE_LOOKUP_CIPDRF_LOANLIST,0)))),1,0)
)</f>
        <v>0</v>
      </c>
    </row>
    <row r="622" spans="2:11" ht="20.100000000000001" customHeight="1" x14ac:dyDescent="0.25">
      <c r="B622" s="25" t="str">
        <f>IF(TBL_QUAL_RENTROLL_UNITS[[#This Row],[RECORD_STARTED]],IF(TBL_QUAL_RENTROLL_UNITS[[#This Row],[ERROR_COUNT]]&gt;0,-1,IF(TBL_QUAL_RENTROLL_UNITS[[#This Row],[REQ_FIELDS_POPULATED]],1,0)),"")</f>
        <v/>
      </c>
      <c r="C622" s="94">
        <f>ROW()-ROW(TBL_QUAL_RENTROLL_UNITS[[#Headers],[ROW_ID]])</f>
        <v>613</v>
      </c>
      <c r="D622" s="82"/>
      <c r="E622" s="39"/>
      <c r="F622" s="33"/>
      <c r="G622" s="84" t="str">
        <f>IFERROR(INDEX(TBL_CIPDRFRESI_LOANPOOL[QUAL_MRA_RAC],MATCH(TBL_QUAL_RENTROLL_UNITS[[#This Row],[RENTROLL_LOAN_ID_PROP_ADDR]],TBL_CIPDRFRESI_LOANPOOL[LOAN_ID_PROP_ADDR],0)),"")</f>
        <v/>
      </c>
      <c r="H6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2" s="36" t="b">
        <f>CONCATENATE(TBL_QUAL_RENTROLL_UNITS[[#This Row],[RENTROLL_LOAN_ID_PROP_ADDR]],TBL_QUAL_RENTROLL_UNITS[[#This Row],[RENTROLL_UNIT]],TBL_QUAL_RENTROLL_UNITS[[#This Row],[RENTROLL_AMOUNT]])&lt;&gt;""</f>
        <v>0</v>
      </c>
      <c r="J622" s="36" t="b">
        <f>AND(TBL_QUAL_RENTROLL_UNITS[[#This Row],[RENTROLL_LOAN_ID_PROP_ADDR]]&lt;&gt;"",TBL_QUAL_RENTROLL_UNITS[[#This Row],[RENTROLL_UNIT]]&lt;&gt;"",TBL_QUAL_RENTROLL_UNITS[[#This Row],[RENTROLL_AMOUNT]]&lt;&gt;"")</f>
        <v>0</v>
      </c>
      <c r="K622" s="36">
        <f>SUM(
IF(AND(TBL_QUAL_RENTROLL_UNITS[[#This Row],[RENTROLL_LOAN_ID_PROP_ADDR]]&lt;&gt;"",NOT(ISNUMBER(MATCH(TBL_QUAL_RENTROLL_UNITS[[#This Row],[RENTROLL_LOAN_ID_PROP_ADDR]],RANGE_LOOKUP_CIPDRF_LOANLIST,0)))),1,0)
)</f>
        <v>0</v>
      </c>
    </row>
    <row r="623" spans="2:11" ht="20.100000000000001" customHeight="1" x14ac:dyDescent="0.25">
      <c r="B623" s="25" t="str">
        <f>IF(TBL_QUAL_RENTROLL_UNITS[[#This Row],[RECORD_STARTED]],IF(TBL_QUAL_RENTROLL_UNITS[[#This Row],[ERROR_COUNT]]&gt;0,-1,IF(TBL_QUAL_RENTROLL_UNITS[[#This Row],[REQ_FIELDS_POPULATED]],1,0)),"")</f>
        <v/>
      </c>
      <c r="C623" s="94">
        <f>ROW()-ROW(TBL_QUAL_RENTROLL_UNITS[[#Headers],[ROW_ID]])</f>
        <v>614</v>
      </c>
      <c r="D623" s="82"/>
      <c r="E623" s="39"/>
      <c r="F623" s="33"/>
      <c r="G623" s="84" t="str">
        <f>IFERROR(INDEX(TBL_CIPDRFRESI_LOANPOOL[QUAL_MRA_RAC],MATCH(TBL_QUAL_RENTROLL_UNITS[[#This Row],[RENTROLL_LOAN_ID_PROP_ADDR]],TBL_CIPDRFRESI_LOANPOOL[LOAN_ID_PROP_ADDR],0)),"")</f>
        <v/>
      </c>
      <c r="H6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3" s="36" t="b">
        <f>CONCATENATE(TBL_QUAL_RENTROLL_UNITS[[#This Row],[RENTROLL_LOAN_ID_PROP_ADDR]],TBL_QUAL_RENTROLL_UNITS[[#This Row],[RENTROLL_UNIT]],TBL_QUAL_RENTROLL_UNITS[[#This Row],[RENTROLL_AMOUNT]])&lt;&gt;""</f>
        <v>0</v>
      </c>
      <c r="J623" s="36" t="b">
        <f>AND(TBL_QUAL_RENTROLL_UNITS[[#This Row],[RENTROLL_LOAN_ID_PROP_ADDR]]&lt;&gt;"",TBL_QUAL_RENTROLL_UNITS[[#This Row],[RENTROLL_UNIT]]&lt;&gt;"",TBL_QUAL_RENTROLL_UNITS[[#This Row],[RENTROLL_AMOUNT]]&lt;&gt;"")</f>
        <v>0</v>
      </c>
      <c r="K623" s="36">
        <f>SUM(
IF(AND(TBL_QUAL_RENTROLL_UNITS[[#This Row],[RENTROLL_LOAN_ID_PROP_ADDR]]&lt;&gt;"",NOT(ISNUMBER(MATCH(TBL_QUAL_RENTROLL_UNITS[[#This Row],[RENTROLL_LOAN_ID_PROP_ADDR]],RANGE_LOOKUP_CIPDRF_LOANLIST,0)))),1,0)
)</f>
        <v>0</v>
      </c>
    </row>
    <row r="624" spans="2:11" ht="20.100000000000001" customHeight="1" x14ac:dyDescent="0.25">
      <c r="B624" s="25" t="str">
        <f>IF(TBL_QUAL_RENTROLL_UNITS[[#This Row],[RECORD_STARTED]],IF(TBL_QUAL_RENTROLL_UNITS[[#This Row],[ERROR_COUNT]]&gt;0,-1,IF(TBL_QUAL_RENTROLL_UNITS[[#This Row],[REQ_FIELDS_POPULATED]],1,0)),"")</f>
        <v/>
      </c>
      <c r="C624" s="94">
        <f>ROW()-ROW(TBL_QUAL_RENTROLL_UNITS[[#Headers],[ROW_ID]])</f>
        <v>615</v>
      </c>
      <c r="D624" s="82"/>
      <c r="E624" s="39"/>
      <c r="F624" s="33"/>
      <c r="G624" s="84" t="str">
        <f>IFERROR(INDEX(TBL_CIPDRFRESI_LOANPOOL[QUAL_MRA_RAC],MATCH(TBL_QUAL_RENTROLL_UNITS[[#This Row],[RENTROLL_LOAN_ID_PROP_ADDR]],TBL_CIPDRFRESI_LOANPOOL[LOAN_ID_PROP_ADDR],0)),"")</f>
        <v/>
      </c>
      <c r="H6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4" s="36" t="b">
        <f>CONCATENATE(TBL_QUAL_RENTROLL_UNITS[[#This Row],[RENTROLL_LOAN_ID_PROP_ADDR]],TBL_QUAL_RENTROLL_UNITS[[#This Row],[RENTROLL_UNIT]],TBL_QUAL_RENTROLL_UNITS[[#This Row],[RENTROLL_AMOUNT]])&lt;&gt;""</f>
        <v>0</v>
      </c>
      <c r="J624" s="36" t="b">
        <f>AND(TBL_QUAL_RENTROLL_UNITS[[#This Row],[RENTROLL_LOAN_ID_PROP_ADDR]]&lt;&gt;"",TBL_QUAL_RENTROLL_UNITS[[#This Row],[RENTROLL_UNIT]]&lt;&gt;"",TBL_QUAL_RENTROLL_UNITS[[#This Row],[RENTROLL_AMOUNT]]&lt;&gt;"")</f>
        <v>0</v>
      </c>
      <c r="K624" s="36">
        <f>SUM(
IF(AND(TBL_QUAL_RENTROLL_UNITS[[#This Row],[RENTROLL_LOAN_ID_PROP_ADDR]]&lt;&gt;"",NOT(ISNUMBER(MATCH(TBL_QUAL_RENTROLL_UNITS[[#This Row],[RENTROLL_LOAN_ID_PROP_ADDR]],RANGE_LOOKUP_CIPDRF_LOANLIST,0)))),1,0)
)</f>
        <v>0</v>
      </c>
    </row>
    <row r="625" spans="2:11" ht="20.100000000000001" customHeight="1" x14ac:dyDescent="0.25">
      <c r="B625" s="25" t="str">
        <f>IF(TBL_QUAL_RENTROLL_UNITS[[#This Row],[RECORD_STARTED]],IF(TBL_QUAL_RENTROLL_UNITS[[#This Row],[ERROR_COUNT]]&gt;0,-1,IF(TBL_QUAL_RENTROLL_UNITS[[#This Row],[REQ_FIELDS_POPULATED]],1,0)),"")</f>
        <v/>
      </c>
      <c r="C625" s="94">
        <f>ROW()-ROW(TBL_QUAL_RENTROLL_UNITS[[#Headers],[ROW_ID]])</f>
        <v>616</v>
      </c>
      <c r="D625" s="82"/>
      <c r="E625" s="39"/>
      <c r="F625" s="33"/>
      <c r="G625" s="84" t="str">
        <f>IFERROR(INDEX(TBL_CIPDRFRESI_LOANPOOL[QUAL_MRA_RAC],MATCH(TBL_QUAL_RENTROLL_UNITS[[#This Row],[RENTROLL_LOAN_ID_PROP_ADDR]],TBL_CIPDRFRESI_LOANPOOL[LOAN_ID_PROP_ADDR],0)),"")</f>
        <v/>
      </c>
      <c r="H6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5" s="36" t="b">
        <f>CONCATENATE(TBL_QUAL_RENTROLL_UNITS[[#This Row],[RENTROLL_LOAN_ID_PROP_ADDR]],TBL_QUAL_RENTROLL_UNITS[[#This Row],[RENTROLL_UNIT]],TBL_QUAL_RENTROLL_UNITS[[#This Row],[RENTROLL_AMOUNT]])&lt;&gt;""</f>
        <v>0</v>
      </c>
      <c r="J625" s="36" t="b">
        <f>AND(TBL_QUAL_RENTROLL_UNITS[[#This Row],[RENTROLL_LOAN_ID_PROP_ADDR]]&lt;&gt;"",TBL_QUAL_RENTROLL_UNITS[[#This Row],[RENTROLL_UNIT]]&lt;&gt;"",TBL_QUAL_RENTROLL_UNITS[[#This Row],[RENTROLL_AMOUNT]]&lt;&gt;"")</f>
        <v>0</v>
      </c>
      <c r="K625" s="36">
        <f>SUM(
IF(AND(TBL_QUAL_RENTROLL_UNITS[[#This Row],[RENTROLL_LOAN_ID_PROP_ADDR]]&lt;&gt;"",NOT(ISNUMBER(MATCH(TBL_QUAL_RENTROLL_UNITS[[#This Row],[RENTROLL_LOAN_ID_PROP_ADDR]],RANGE_LOOKUP_CIPDRF_LOANLIST,0)))),1,0)
)</f>
        <v>0</v>
      </c>
    </row>
    <row r="626" spans="2:11" ht="20.100000000000001" customHeight="1" x14ac:dyDescent="0.25">
      <c r="B626" s="25" t="str">
        <f>IF(TBL_QUAL_RENTROLL_UNITS[[#This Row],[RECORD_STARTED]],IF(TBL_QUAL_RENTROLL_UNITS[[#This Row],[ERROR_COUNT]]&gt;0,-1,IF(TBL_QUAL_RENTROLL_UNITS[[#This Row],[REQ_FIELDS_POPULATED]],1,0)),"")</f>
        <v/>
      </c>
      <c r="C626" s="94">
        <f>ROW()-ROW(TBL_QUAL_RENTROLL_UNITS[[#Headers],[ROW_ID]])</f>
        <v>617</v>
      </c>
      <c r="D626" s="82"/>
      <c r="E626" s="39"/>
      <c r="F626" s="33"/>
      <c r="G626" s="84" t="str">
        <f>IFERROR(INDEX(TBL_CIPDRFRESI_LOANPOOL[QUAL_MRA_RAC],MATCH(TBL_QUAL_RENTROLL_UNITS[[#This Row],[RENTROLL_LOAN_ID_PROP_ADDR]],TBL_CIPDRFRESI_LOANPOOL[LOAN_ID_PROP_ADDR],0)),"")</f>
        <v/>
      </c>
      <c r="H6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6" s="36" t="b">
        <f>CONCATENATE(TBL_QUAL_RENTROLL_UNITS[[#This Row],[RENTROLL_LOAN_ID_PROP_ADDR]],TBL_QUAL_RENTROLL_UNITS[[#This Row],[RENTROLL_UNIT]],TBL_QUAL_RENTROLL_UNITS[[#This Row],[RENTROLL_AMOUNT]])&lt;&gt;""</f>
        <v>0</v>
      </c>
      <c r="J626" s="36" t="b">
        <f>AND(TBL_QUAL_RENTROLL_UNITS[[#This Row],[RENTROLL_LOAN_ID_PROP_ADDR]]&lt;&gt;"",TBL_QUAL_RENTROLL_UNITS[[#This Row],[RENTROLL_UNIT]]&lt;&gt;"",TBL_QUAL_RENTROLL_UNITS[[#This Row],[RENTROLL_AMOUNT]]&lt;&gt;"")</f>
        <v>0</v>
      </c>
      <c r="K626" s="36">
        <f>SUM(
IF(AND(TBL_QUAL_RENTROLL_UNITS[[#This Row],[RENTROLL_LOAN_ID_PROP_ADDR]]&lt;&gt;"",NOT(ISNUMBER(MATCH(TBL_QUAL_RENTROLL_UNITS[[#This Row],[RENTROLL_LOAN_ID_PROP_ADDR]],RANGE_LOOKUP_CIPDRF_LOANLIST,0)))),1,0)
)</f>
        <v>0</v>
      </c>
    </row>
    <row r="627" spans="2:11" ht="20.100000000000001" customHeight="1" x14ac:dyDescent="0.25">
      <c r="B627" s="25" t="str">
        <f>IF(TBL_QUAL_RENTROLL_UNITS[[#This Row],[RECORD_STARTED]],IF(TBL_QUAL_RENTROLL_UNITS[[#This Row],[ERROR_COUNT]]&gt;0,-1,IF(TBL_QUAL_RENTROLL_UNITS[[#This Row],[REQ_FIELDS_POPULATED]],1,0)),"")</f>
        <v/>
      </c>
      <c r="C627" s="94">
        <f>ROW()-ROW(TBL_QUAL_RENTROLL_UNITS[[#Headers],[ROW_ID]])</f>
        <v>618</v>
      </c>
      <c r="D627" s="82"/>
      <c r="E627" s="39"/>
      <c r="F627" s="33"/>
      <c r="G627" s="84" t="str">
        <f>IFERROR(INDEX(TBL_CIPDRFRESI_LOANPOOL[QUAL_MRA_RAC],MATCH(TBL_QUAL_RENTROLL_UNITS[[#This Row],[RENTROLL_LOAN_ID_PROP_ADDR]],TBL_CIPDRFRESI_LOANPOOL[LOAN_ID_PROP_ADDR],0)),"")</f>
        <v/>
      </c>
      <c r="H6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7" s="36" t="b">
        <f>CONCATENATE(TBL_QUAL_RENTROLL_UNITS[[#This Row],[RENTROLL_LOAN_ID_PROP_ADDR]],TBL_QUAL_RENTROLL_UNITS[[#This Row],[RENTROLL_UNIT]],TBL_QUAL_RENTROLL_UNITS[[#This Row],[RENTROLL_AMOUNT]])&lt;&gt;""</f>
        <v>0</v>
      </c>
      <c r="J627" s="36" t="b">
        <f>AND(TBL_QUAL_RENTROLL_UNITS[[#This Row],[RENTROLL_LOAN_ID_PROP_ADDR]]&lt;&gt;"",TBL_QUAL_RENTROLL_UNITS[[#This Row],[RENTROLL_UNIT]]&lt;&gt;"",TBL_QUAL_RENTROLL_UNITS[[#This Row],[RENTROLL_AMOUNT]]&lt;&gt;"")</f>
        <v>0</v>
      </c>
      <c r="K627" s="36">
        <f>SUM(
IF(AND(TBL_QUAL_RENTROLL_UNITS[[#This Row],[RENTROLL_LOAN_ID_PROP_ADDR]]&lt;&gt;"",NOT(ISNUMBER(MATCH(TBL_QUAL_RENTROLL_UNITS[[#This Row],[RENTROLL_LOAN_ID_PROP_ADDR]],RANGE_LOOKUP_CIPDRF_LOANLIST,0)))),1,0)
)</f>
        <v>0</v>
      </c>
    </row>
    <row r="628" spans="2:11" ht="20.100000000000001" customHeight="1" x14ac:dyDescent="0.25">
      <c r="B628" s="25" t="str">
        <f>IF(TBL_QUAL_RENTROLL_UNITS[[#This Row],[RECORD_STARTED]],IF(TBL_QUAL_RENTROLL_UNITS[[#This Row],[ERROR_COUNT]]&gt;0,-1,IF(TBL_QUAL_RENTROLL_UNITS[[#This Row],[REQ_FIELDS_POPULATED]],1,0)),"")</f>
        <v/>
      </c>
      <c r="C628" s="94">
        <f>ROW()-ROW(TBL_QUAL_RENTROLL_UNITS[[#Headers],[ROW_ID]])</f>
        <v>619</v>
      </c>
      <c r="D628" s="82"/>
      <c r="E628" s="39"/>
      <c r="F628" s="33"/>
      <c r="G628" s="84" t="str">
        <f>IFERROR(INDEX(TBL_CIPDRFRESI_LOANPOOL[QUAL_MRA_RAC],MATCH(TBL_QUAL_RENTROLL_UNITS[[#This Row],[RENTROLL_LOAN_ID_PROP_ADDR]],TBL_CIPDRFRESI_LOANPOOL[LOAN_ID_PROP_ADDR],0)),"")</f>
        <v/>
      </c>
      <c r="H6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8" s="36" t="b">
        <f>CONCATENATE(TBL_QUAL_RENTROLL_UNITS[[#This Row],[RENTROLL_LOAN_ID_PROP_ADDR]],TBL_QUAL_RENTROLL_UNITS[[#This Row],[RENTROLL_UNIT]],TBL_QUAL_RENTROLL_UNITS[[#This Row],[RENTROLL_AMOUNT]])&lt;&gt;""</f>
        <v>0</v>
      </c>
      <c r="J628" s="36" t="b">
        <f>AND(TBL_QUAL_RENTROLL_UNITS[[#This Row],[RENTROLL_LOAN_ID_PROP_ADDR]]&lt;&gt;"",TBL_QUAL_RENTROLL_UNITS[[#This Row],[RENTROLL_UNIT]]&lt;&gt;"",TBL_QUAL_RENTROLL_UNITS[[#This Row],[RENTROLL_AMOUNT]]&lt;&gt;"")</f>
        <v>0</v>
      </c>
      <c r="K628" s="36">
        <f>SUM(
IF(AND(TBL_QUAL_RENTROLL_UNITS[[#This Row],[RENTROLL_LOAN_ID_PROP_ADDR]]&lt;&gt;"",NOT(ISNUMBER(MATCH(TBL_QUAL_RENTROLL_UNITS[[#This Row],[RENTROLL_LOAN_ID_PROP_ADDR]],RANGE_LOOKUP_CIPDRF_LOANLIST,0)))),1,0)
)</f>
        <v>0</v>
      </c>
    </row>
    <row r="629" spans="2:11" ht="20.100000000000001" customHeight="1" x14ac:dyDescent="0.25">
      <c r="B629" s="25" t="str">
        <f>IF(TBL_QUAL_RENTROLL_UNITS[[#This Row],[RECORD_STARTED]],IF(TBL_QUAL_RENTROLL_UNITS[[#This Row],[ERROR_COUNT]]&gt;0,-1,IF(TBL_QUAL_RENTROLL_UNITS[[#This Row],[REQ_FIELDS_POPULATED]],1,0)),"")</f>
        <v/>
      </c>
      <c r="C629" s="94">
        <f>ROW()-ROW(TBL_QUAL_RENTROLL_UNITS[[#Headers],[ROW_ID]])</f>
        <v>620</v>
      </c>
      <c r="D629" s="82"/>
      <c r="E629" s="39"/>
      <c r="F629" s="33"/>
      <c r="G629" s="84" t="str">
        <f>IFERROR(INDEX(TBL_CIPDRFRESI_LOANPOOL[QUAL_MRA_RAC],MATCH(TBL_QUAL_RENTROLL_UNITS[[#This Row],[RENTROLL_LOAN_ID_PROP_ADDR]],TBL_CIPDRFRESI_LOANPOOL[LOAN_ID_PROP_ADDR],0)),"")</f>
        <v/>
      </c>
      <c r="H6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9" s="36" t="b">
        <f>CONCATENATE(TBL_QUAL_RENTROLL_UNITS[[#This Row],[RENTROLL_LOAN_ID_PROP_ADDR]],TBL_QUAL_RENTROLL_UNITS[[#This Row],[RENTROLL_UNIT]],TBL_QUAL_RENTROLL_UNITS[[#This Row],[RENTROLL_AMOUNT]])&lt;&gt;""</f>
        <v>0</v>
      </c>
      <c r="J629" s="36" t="b">
        <f>AND(TBL_QUAL_RENTROLL_UNITS[[#This Row],[RENTROLL_LOAN_ID_PROP_ADDR]]&lt;&gt;"",TBL_QUAL_RENTROLL_UNITS[[#This Row],[RENTROLL_UNIT]]&lt;&gt;"",TBL_QUAL_RENTROLL_UNITS[[#This Row],[RENTROLL_AMOUNT]]&lt;&gt;"")</f>
        <v>0</v>
      </c>
      <c r="K629" s="36">
        <f>SUM(
IF(AND(TBL_QUAL_RENTROLL_UNITS[[#This Row],[RENTROLL_LOAN_ID_PROP_ADDR]]&lt;&gt;"",NOT(ISNUMBER(MATCH(TBL_QUAL_RENTROLL_UNITS[[#This Row],[RENTROLL_LOAN_ID_PROP_ADDR]],RANGE_LOOKUP_CIPDRF_LOANLIST,0)))),1,0)
)</f>
        <v>0</v>
      </c>
    </row>
    <row r="630" spans="2:11" ht="20.100000000000001" customHeight="1" x14ac:dyDescent="0.25">
      <c r="B630" s="25" t="str">
        <f>IF(TBL_QUAL_RENTROLL_UNITS[[#This Row],[RECORD_STARTED]],IF(TBL_QUAL_RENTROLL_UNITS[[#This Row],[ERROR_COUNT]]&gt;0,-1,IF(TBL_QUAL_RENTROLL_UNITS[[#This Row],[REQ_FIELDS_POPULATED]],1,0)),"")</f>
        <v/>
      </c>
      <c r="C630" s="94">
        <f>ROW()-ROW(TBL_QUAL_RENTROLL_UNITS[[#Headers],[ROW_ID]])</f>
        <v>621</v>
      </c>
      <c r="D630" s="82"/>
      <c r="E630" s="39"/>
      <c r="F630" s="33"/>
      <c r="G630" s="84" t="str">
        <f>IFERROR(INDEX(TBL_CIPDRFRESI_LOANPOOL[QUAL_MRA_RAC],MATCH(TBL_QUAL_RENTROLL_UNITS[[#This Row],[RENTROLL_LOAN_ID_PROP_ADDR]],TBL_CIPDRFRESI_LOANPOOL[LOAN_ID_PROP_ADDR],0)),"")</f>
        <v/>
      </c>
      <c r="H6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0" s="36" t="b">
        <f>CONCATENATE(TBL_QUAL_RENTROLL_UNITS[[#This Row],[RENTROLL_LOAN_ID_PROP_ADDR]],TBL_QUAL_RENTROLL_UNITS[[#This Row],[RENTROLL_UNIT]],TBL_QUAL_RENTROLL_UNITS[[#This Row],[RENTROLL_AMOUNT]])&lt;&gt;""</f>
        <v>0</v>
      </c>
      <c r="J630" s="36" t="b">
        <f>AND(TBL_QUAL_RENTROLL_UNITS[[#This Row],[RENTROLL_LOAN_ID_PROP_ADDR]]&lt;&gt;"",TBL_QUAL_RENTROLL_UNITS[[#This Row],[RENTROLL_UNIT]]&lt;&gt;"",TBL_QUAL_RENTROLL_UNITS[[#This Row],[RENTROLL_AMOUNT]]&lt;&gt;"")</f>
        <v>0</v>
      </c>
      <c r="K630" s="36">
        <f>SUM(
IF(AND(TBL_QUAL_RENTROLL_UNITS[[#This Row],[RENTROLL_LOAN_ID_PROP_ADDR]]&lt;&gt;"",NOT(ISNUMBER(MATCH(TBL_QUAL_RENTROLL_UNITS[[#This Row],[RENTROLL_LOAN_ID_PROP_ADDR]],RANGE_LOOKUP_CIPDRF_LOANLIST,0)))),1,0)
)</f>
        <v>0</v>
      </c>
    </row>
    <row r="631" spans="2:11" ht="20.100000000000001" customHeight="1" x14ac:dyDescent="0.25">
      <c r="B631" s="25" t="str">
        <f>IF(TBL_QUAL_RENTROLL_UNITS[[#This Row],[RECORD_STARTED]],IF(TBL_QUAL_RENTROLL_UNITS[[#This Row],[ERROR_COUNT]]&gt;0,-1,IF(TBL_QUAL_RENTROLL_UNITS[[#This Row],[REQ_FIELDS_POPULATED]],1,0)),"")</f>
        <v/>
      </c>
      <c r="C631" s="94">
        <f>ROW()-ROW(TBL_QUAL_RENTROLL_UNITS[[#Headers],[ROW_ID]])</f>
        <v>622</v>
      </c>
      <c r="D631" s="82"/>
      <c r="E631" s="39"/>
      <c r="F631" s="33"/>
      <c r="G631" s="84" t="str">
        <f>IFERROR(INDEX(TBL_CIPDRFRESI_LOANPOOL[QUAL_MRA_RAC],MATCH(TBL_QUAL_RENTROLL_UNITS[[#This Row],[RENTROLL_LOAN_ID_PROP_ADDR]],TBL_CIPDRFRESI_LOANPOOL[LOAN_ID_PROP_ADDR],0)),"")</f>
        <v/>
      </c>
      <c r="H6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1" s="36" t="b">
        <f>CONCATENATE(TBL_QUAL_RENTROLL_UNITS[[#This Row],[RENTROLL_LOAN_ID_PROP_ADDR]],TBL_QUAL_RENTROLL_UNITS[[#This Row],[RENTROLL_UNIT]],TBL_QUAL_RENTROLL_UNITS[[#This Row],[RENTROLL_AMOUNT]])&lt;&gt;""</f>
        <v>0</v>
      </c>
      <c r="J631" s="36" t="b">
        <f>AND(TBL_QUAL_RENTROLL_UNITS[[#This Row],[RENTROLL_LOAN_ID_PROP_ADDR]]&lt;&gt;"",TBL_QUAL_RENTROLL_UNITS[[#This Row],[RENTROLL_UNIT]]&lt;&gt;"",TBL_QUAL_RENTROLL_UNITS[[#This Row],[RENTROLL_AMOUNT]]&lt;&gt;"")</f>
        <v>0</v>
      </c>
      <c r="K631" s="36">
        <f>SUM(
IF(AND(TBL_QUAL_RENTROLL_UNITS[[#This Row],[RENTROLL_LOAN_ID_PROP_ADDR]]&lt;&gt;"",NOT(ISNUMBER(MATCH(TBL_QUAL_RENTROLL_UNITS[[#This Row],[RENTROLL_LOAN_ID_PROP_ADDR]],RANGE_LOOKUP_CIPDRF_LOANLIST,0)))),1,0)
)</f>
        <v>0</v>
      </c>
    </row>
    <row r="632" spans="2:11" ht="20.100000000000001" customHeight="1" x14ac:dyDescent="0.25">
      <c r="B632" s="25" t="str">
        <f>IF(TBL_QUAL_RENTROLL_UNITS[[#This Row],[RECORD_STARTED]],IF(TBL_QUAL_RENTROLL_UNITS[[#This Row],[ERROR_COUNT]]&gt;0,-1,IF(TBL_QUAL_RENTROLL_UNITS[[#This Row],[REQ_FIELDS_POPULATED]],1,0)),"")</f>
        <v/>
      </c>
      <c r="C632" s="94">
        <f>ROW()-ROW(TBL_QUAL_RENTROLL_UNITS[[#Headers],[ROW_ID]])</f>
        <v>623</v>
      </c>
      <c r="D632" s="82"/>
      <c r="E632" s="39"/>
      <c r="F632" s="33"/>
      <c r="G632" s="84" t="str">
        <f>IFERROR(INDEX(TBL_CIPDRFRESI_LOANPOOL[QUAL_MRA_RAC],MATCH(TBL_QUAL_RENTROLL_UNITS[[#This Row],[RENTROLL_LOAN_ID_PROP_ADDR]],TBL_CIPDRFRESI_LOANPOOL[LOAN_ID_PROP_ADDR],0)),"")</f>
        <v/>
      </c>
      <c r="H6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2" s="36" t="b">
        <f>CONCATENATE(TBL_QUAL_RENTROLL_UNITS[[#This Row],[RENTROLL_LOAN_ID_PROP_ADDR]],TBL_QUAL_RENTROLL_UNITS[[#This Row],[RENTROLL_UNIT]],TBL_QUAL_RENTROLL_UNITS[[#This Row],[RENTROLL_AMOUNT]])&lt;&gt;""</f>
        <v>0</v>
      </c>
      <c r="J632" s="36" t="b">
        <f>AND(TBL_QUAL_RENTROLL_UNITS[[#This Row],[RENTROLL_LOAN_ID_PROP_ADDR]]&lt;&gt;"",TBL_QUAL_RENTROLL_UNITS[[#This Row],[RENTROLL_UNIT]]&lt;&gt;"",TBL_QUAL_RENTROLL_UNITS[[#This Row],[RENTROLL_AMOUNT]]&lt;&gt;"")</f>
        <v>0</v>
      </c>
      <c r="K632" s="36">
        <f>SUM(
IF(AND(TBL_QUAL_RENTROLL_UNITS[[#This Row],[RENTROLL_LOAN_ID_PROP_ADDR]]&lt;&gt;"",NOT(ISNUMBER(MATCH(TBL_QUAL_RENTROLL_UNITS[[#This Row],[RENTROLL_LOAN_ID_PROP_ADDR]],RANGE_LOOKUP_CIPDRF_LOANLIST,0)))),1,0)
)</f>
        <v>0</v>
      </c>
    </row>
    <row r="633" spans="2:11" ht="20.100000000000001" customHeight="1" x14ac:dyDescent="0.25">
      <c r="B633" s="25" t="str">
        <f>IF(TBL_QUAL_RENTROLL_UNITS[[#This Row],[RECORD_STARTED]],IF(TBL_QUAL_RENTROLL_UNITS[[#This Row],[ERROR_COUNT]]&gt;0,-1,IF(TBL_QUAL_RENTROLL_UNITS[[#This Row],[REQ_FIELDS_POPULATED]],1,0)),"")</f>
        <v/>
      </c>
      <c r="C633" s="94">
        <f>ROW()-ROW(TBL_QUAL_RENTROLL_UNITS[[#Headers],[ROW_ID]])</f>
        <v>624</v>
      </c>
      <c r="D633" s="82"/>
      <c r="E633" s="39"/>
      <c r="F633" s="33"/>
      <c r="G633" s="84" t="str">
        <f>IFERROR(INDEX(TBL_CIPDRFRESI_LOANPOOL[QUAL_MRA_RAC],MATCH(TBL_QUAL_RENTROLL_UNITS[[#This Row],[RENTROLL_LOAN_ID_PROP_ADDR]],TBL_CIPDRFRESI_LOANPOOL[LOAN_ID_PROP_ADDR],0)),"")</f>
        <v/>
      </c>
      <c r="H6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3" s="36" t="b">
        <f>CONCATENATE(TBL_QUAL_RENTROLL_UNITS[[#This Row],[RENTROLL_LOAN_ID_PROP_ADDR]],TBL_QUAL_RENTROLL_UNITS[[#This Row],[RENTROLL_UNIT]],TBL_QUAL_RENTROLL_UNITS[[#This Row],[RENTROLL_AMOUNT]])&lt;&gt;""</f>
        <v>0</v>
      </c>
      <c r="J633" s="36" t="b">
        <f>AND(TBL_QUAL_RENTROLL_UNITS[[#This Row],[RENTROLL_LOAN_ID_PROP_ADDR]]&lt;&gt;"",TBL_QUAL_RENTROLL_UNITS[[#This Row],[RENTROLL_UNIT]]&lt;&gt;"",TBL_QUAL_RENTROLL_UNITS[[#This Row],[RENTROLL_AMOUNT]]&lt;&gt;"")</f>
        <v>0</v>
      </c>
      <c r="K633" s="36">
        <f>SUM(
IF(AND(TBL_QUAL_RENTROLL_UNITS[[#This Row],[RENTROLL_LOAN_ID_PROP_ADDR]]&lt;&gt;"",NOT(ISNUMBER(MATCH(TBL_QUAL_RENTROLL_UNITS[[#This Row],[RENTROLL_LOAN_ID_PROP_ADDR]],RANGE_LOOKUP_CIPDRF_LOANLIST,0)))),1,0)
)</f>
        <v>0</v>
      </c>
    </row>
    <row r="634" spans="2:11" ht="20.100000000000001" customHeight="1" x14ac:dyDescent="0.25">
      <c r="B634" s="25" t="str">
        <f>IF(TBL_QUAL_RENTROLL_UNITS[[#This Row],[RECORD_STARTED]],IF(TBL_QUAL_RENTROLL_UNITS[[#This Row],[ERROR_COUNT]]&gt;0,-1,IF(TBL_QUAL_RENTROLL_UNITS[[#This Row],[REQ_FIELDS_POPULATED]],1,0)),"")</f>
        <v/>
      </c>
      <c r="C634" s="94">
        <f>ROW()-ROW(TBL_QUAL_RENTROLL_UNITS[[#Headers],[ROW_ID]])</f>
        <v>625</v>
      </c>
      <c r="D634" s="82"/>
      <c r="E634" s="39"/>
      <c r="F634" s="33"/>
      <c r="G634" s="84" t="str">
        <f>IFERROR(INDEX(TBL_CIPDRFRESI_LOANPOOL[QUAL_MRA_RAC],MATCH(TBL_QUAL_RENTROLL_UNITS[[#This Row],[RENTROLL_LOAN_ID_PROP_ADDR]],TBL_CIPDRFRESI_LOANPOOL[LOAN_ID_PROP_ADDR],0)),"")</f>
        <v/>
      </c>
      <c r="H6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4" s="36" t="b">
        <f>CONCATENATE(TBL_QUAL_RENTROLL_UNITS[[#This Row],[RENTROLL_LOAN_ID_PROP_ADDR]],TBL_QUAL_RENTROLL_UNITS[[#This Row],[RENTROLL_UNIT]],TBL_QUAL_RENTROLL_UNITS[[#This Row],[RENTROLL_AMOUNT]])&lt;&gt;""</f>
        <v>0</v>
      </c>
      <c r="J634" s="36" t="b">
        <f>AND(TBL_QUAL_RENTROLL_UNITS[[#This Row],[RENTROLL_LOAN_ID_PROP_ADDR]]&lt;&gt;"",TBL_QUAL_RENTROLL_UNITS[[#This Row],[RENTROLL_UNIT]]&lt;&gt;"",TBL_QUAL_RENTROLL_UNITS[[#This Row],[RENTROLL_AMOUNT]]&lt;&gt;"")</f>
        <v>0</v>
      </c>
      <c r="K634" s="36">
        <f>SUM(
IF(AND(TBL_QUAL_RENTROLL_UNITS[[#This Row],[RENTROLL_LOAN_ID_PROP_ADDR]]&lt;&gt;"",NOT(ISNUMBER(MATCH(TBL_QUAL_RENTROLL_UNITS[[#This Row],[RENTROLL_LOAN_ID_PROP_ADDR]],RANGE_LOOKUP_CIPDRF_LOANLIST,0)))),1,0)
)</f>
        <v>0</v>
      </c>
    </row>
    <row r="635" spans="2:11" ht="20.100000000000001" customHeight="1" x14ac:dyDescent="0.25">
      <c r="B635" s="25" t="str">
        <f>IF(TBL_QUAL_RENTROLL_UNITS[[#This Row],[RECORD_STARTED]],IF(TBL_QUAL_RENTROLL_UNITS[[#This Row],[ERROR_COUNT]]&gt;0,-1,IF(TBL_QUAL_RENTROLL_UNITS[[#This Row],[REQ_FIELDS_POPULATED]],1,0)),"")</f>
        <v/>
      </c>
      <c r="C635" s="94">
        <f>ROW()-ROW(TBL_QUAL_RENTROLL_UNITS[[#Headers],[ROW_ID]])</f>
        <v>626</v>
      </c>
      <c r="D635" s="82"/>
      <c r="E635" s="39"/>
      <c r="F635" s="33"/>
      <c r="G635" s="84" t="str">
        <f>IFERROR(INDEX(TBL_CIPDRFRESI_LOANPOOL[QUAL_MRA_RAC],MATCH(TBL_QUAL_RENTROLL_UNITS[[#This Row],[RENTROLL_LOAN_ID_PROP_ADDR]],TBL_CIPDRFRESI_LOANPOOL[LOAN_ID_PROP_ADDR],0)),"")</f>
        <v/>
      </c>
      <c r="H6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5" s="36" t="b">
        <f>CONCATENATE(TBL_QUAL_RENTROLL_UNITS[[#This Row],[RENTROLL_LOAN_ID_PROP_ADDR]],TBL_QUAL_RENTROLL_UNITS[[#This Row],[RENTROLL_UNIT]],TBL_QUAL_RENTROLL_UNITS[[#This Row],[RENTROLL_AMOUNT]])&lt;&gt;""</f>
        <v>0</v>
      </c>
      <c r="J635" s="36" t="b">
        <f>AND(TBL_QUAL_RENTROLL_UNITS[[#This Row],[RENTROLL_LOAN_ID_PROP_ADDR]]&lt;&gt;"",TBL_QUAL_RENTROLL_UNITS[[#This Row],[RENTROLL_UNIT]]&lt;&gt;"",TBL_QUAL_RENTROLL_UNITS[[#This Row],[RENTROLL_AMOUNT]]&lt;&gt;"")</f>
        <v>0</v>
      </c>
      <c r="K635" s="36">
        <f>SUM(
IF(AND(TBL_QUAL_RENTROLL_UNITS[[#This Row],[RENTROLL_LOAN_ID_PROP_ADDR]]&lt;&gt;"",NOT(ISNUMBER(MATCH(TBL_QUAL_RENTROLL_UNITS[[#This Row],[RENTROLL_LOAN_ID_PROP_ADDR]],RANGE_LOOKUP_CIPDRF_LOANLIST,0)))),1,0)
)</f>
        <v>0</v>
      </c>
    </row>
    <row r="636" spans="2:11" ht="20.100000000000001" customHeight="1" x14ac:dyDescent="0.25">
      <c r="B636" s="25" t="str">
        <f>IF(TBL_QUAL_RENTROLL_UNITS[[#This Row],[RECORD_STARTED]],IF(TBL_QUAL_RENTROLL_UNITS[[#This Row],[ERROR_COUNT]]&gt;0,-1,IF(TBL_QUAL_RENTROLL_UNITS[[#This Row],[REQ_FIELDS_POPULATED]],1,0)),"")</f>
        <v/>
      </c>
      <c r="C636" s="94">
        <f>ROW()-ROW(TBL_QUAL_RENTROLL_UNITS[[#Headers],[ROW_ID]])</f>
        <v>627</v>
      </c>
      <c r="D636" s="82"/>
      <c r="E636" s="39"/>
      <c r="F636" s="33"/>
      <c r="G636" s="84" t="str">
        <f>IFERROR(INDEX(TBL_CIPDRFRESI_LOANPOOL[QUAL_MRA_RAC],MATCH(TBL_QUAL_RENTROLL_UNITS[[#This Row],[RENTROLL_LOAN_ID_PROP_ADDR]],TBL_CIPDRFRESI_LOANPOOL[LOAN_ID_PROP_ADDR],0)),"")</f>
        <v/>
      </c>
      <c r="H6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6" s="36" t="b">
        <f>CONCATENATE(TBL_QUAL_RENTROLL_UNITS[[#This Row],[RENTROLL_LOAN_ID_PROP_ADDR]],TBL_QUAL_RENTROLL_UNITS[[#This Row],[RENTROLL_UNIT]],TBL_QUAL_RENTROLL_UNITS[[#This Row],[RENTROLL_AMOUNT]])&lt;&gt;""</f>
        <v>0</v>
      </c>
      <c r="J636" s="36" t="b">
        <f>AND(TBL_QUAL_RENTROLL_UNITS[[#This Row],[RENTROLL_LOAN_ID_PROP_ADDR]]&lt;&gt;"",TBL_QUAL_RENTROLL_UNITS[[#This Row],[RENTROLL_UNIT]]&lt;&gt;"",TBL_QUAL_RENTROLL_UNITS[[#This Row],[RENTROLL_AMOUNT]]&lt;&gt;"")</f>
        <v>0</v>
      </c>
      <c r="K636" s="36">
        <f>SUM(
IF(AND(TBL_QUAL_RENTROLL_UNITS[[#This Row],[RENTROLL_LOAN_ID_PROP_ADDR]]&lt;&gt;"",NOT(ISNUMBER(MATCH(TBL_QUAL_RENTROLL_UNITS[[#This Row],[RENTROLL_LOAN_ID_PROP_ADDR]],RANGE_LOOKUP_CIPDRF_LOANLIST,0)))),1,0)
)</f>
        <v>0</v>
      </c>
    </row>
    <row r="637" spans="2:11" ht="20.100000000000001" customHeight="1" x14ac:dyDescent="0.25">
      <c r="B637" s="25" t="str">
        <f>IF(TBL_QUAL_RENTROLL_UNITS[[#This Row],[RECORD_STARTED]],IF(TBL_QUAL_RENTROLL_UNITS[[#This Row],[ERROR_COUNT]]&gt;0,-1,IF(TBL_QUAL_RENTROLL_UNITS[[#This Row],[REQ_FIELDS_POPULATED]],1,0)),"")</f>
        <v/>
      </c>
      <c r="C637" s="94">
        <f>ROW()-ROW(TBL_QUAL_RENTROLL_UNITS[[#Headers],[ROW_ID]])</f>
        <v>628</v>
      </c>
      <c r="D637" s="82"/>
      <c r="E637" s="39"/>
      <c r="F637" s="33"/>
      <c r="G637" s="84" t="str">
        <f>IFERROR(INDEX(TBL_CIPDRFRESI_LOANPOOL[QUAL_MRA_RAC],MATCH(TBL_QUAL_RENTROLL_UNITS[[#This Row],[RENTROLL_LOAN_ID_PROP_ADDR]],TBL_CIPDRFRESI_LOANPOOL[LOAN_ID_PROP_ADDR],0)),"")</f>
        <v/>
      </c>
      <c r="H6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7" s="36" t="b">
        <f>CONCATENATE(TBL_QUAL_RENTROLL_UNITS[[#This Row],[RENTROLL_LOAN_ID_PROP_ADDR]],TBL_QUAL_RENTROLL_UNITS[[#This Row],[RENTROLL_UNIT]],TBL_QUAL_RENTROLL_UNITS[[#This Row],[RENTROLL_AMOUNT]])&lt;&gt;""</f>
        <v>0</v>
      </c>
      <c r="J637" s="36" t="b">
        <f>AND(TBL_QUAL_RENTROLL_UNITS[[#This Row],[RENTROLL_LOAN_ID_PROP_ADDR]]&lt;&gt;"",TBL_QUAL_RENTROLL_UNITS[[#This Row],[RENTROLL_UNIT]]&lt;&gt;"",TBL_QUAL_RENTROLL_UNITS[[#This Row],[RENTROLL_AMOUNT]]&lt;&gt;"")</f>
        <v>0</v>
      </c>
      <c r="K637" s="36">
        <f>SUM(
IF(AND(TBL_QUAL_RENTROLL_UNITS[[#This Row],[RENTROLL_LOAN_ID_PROP_ADDR]]&lt;&gt;"",NOT(ISNUMBER(MATCH(TBL_QUAL_RENTROLL_UNITS[[#This Row],[RENTROLL_LOAN_ID_PROP_ADDR]],RANGE_LOOKUP_CIPDRF_LOANLIST,0)))),1,0)
)</f>
        <v>0</v>
      </c>
    </row>
    <row r="638" spans="2:11" ht="20.100000000000001" customHeight="1" x14ac:dyDescent="0.25">
      <c r="B638" s="25" t="str">
        <f>IF(TBL_QUAL_RENTROLL_UNITS[[#This Row],[RECORD_STARTED]],IF(TBL_QUAL_RENTROLL_UNITS[[#This Row],[ERROR_COUNT]]&gt;0,-1,IF(TBL_QUAL_RENTROLL_UNITS[[#This Row],[REQ_FIELDS_POPULATED]],1,0)),"")</f>
        <v/>
      </c>
      <c r="C638" s="94">
        <f>ROW()-ROW(TBL_QUAL_RENTROLL_UNITS[[#Headers],[ROW_ID]])</f>
        <v>629</v>
      </c>
      <c r="D638" s="82"/>
      <c r="E638" s="39"/>
      <c r="F638" s="33"/>
      <c r="G638" s="84" t="str">
        <f>IFERROR(INDEX(TBL_CIPDRFRESI_LOANPOOL[QUAL_MRA_RAC],MATCH(TBL_QUAL_RENTROLL_UNITS[[#This Row],[RENTROLL_LOAN_ID_PROP_ADDR]],TBL_CIPDRFRESI_LOANPOOL[LOAN_ID_PROP_ADDR],0)),"")</f>
        <v/>
      </c>
      <c r="H6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8" s="36" t="b">
        <f>CONCATENATE(TBL_QUAL_RENTROLL_UNITS[[#This Row],[RENTROLL_LOAN_ID_PROP_ADDR]],TBL_QUAL_RENTROLL_UNITS[[#This Row],[RENTROLL_UNIT]],TBL_QUAL_RENTROLL_UNITS[[#This Row],[RENTROLL_AMOUNT]])&lt;&gt;""</f>
        <v>0</v>
      </c>
      <c r="J638" s="36" t="b">
        <f>AND(TBL_QUAL_RENTROLL_UNITS[[#This Row],[RENTROLL_LOAN_ID_PROP_ADDR]]&lt;&gt;"",TBL_QUAL_RENTROLL_UNITS[[#This Row],[RENTROLL_UNIT]]&lt;&gt;"",TBL_QUAL_RENTROLL_UNITS[[#This Row],[RENTROLL_AMOUNT]]&lt;&gt;"")</f>
        <v>0</v>
      </c>
      <c r="K638" s="36">
        <f>SUM(
IF(AND(TBL_QUAL_RENTROLL_UNITS[[#This Row],[RENTROLL_LOAN_ID_PROP_ADDR]]&lt;&gt;"",NOT(ISNUMBER(MATCH(TBL_QUAL_RENTROLL_UNITS[[#This Row],[RENTROLL_LOAN_ID_PROP_ADDR]],RANGE_LOOKUP_CIPDRF_LOANLIST,0)))),1,0)
)</f>
        <v>0</v>
      </c>
    </row>
    <row r="639" spans="2:11" ht="20.100000000000001" customHeight="1" x14ac:dyDescent="0.25">
      <c r="B639" s="25" t="str">
        <f>IF(TBL_QUAL_RENTROLL_UNITS[[#This Row],[RECORD_STARTED]],IF(TBL_QUAL_RENTROLL_UNITS[[#This Row],[ERROR_COUNT]]&gt;0,-1,IF(TBL_QUAL_RENTROLL_UNITS[[#This Row],[REQ_FIELDS_POPULATED]],1,0)),"")</f>
        <v/>
      </c>
      <c r="C639" s="94">
        <f>ROW()-ROW(TBL_QUAL_RENTROLL_UNITS[[#Headers],[ROW_ID]])</f>
        <v>630</v>
      </c>
      <c r="D639" s="82"/>
      <c r="E639" s="39"/>
      <c r="F639" s="33"/>
      <c r="G639" s="84" t="str">
        <f>IFERROR(INDEX(TBL_CIPDRFRESI_LOANPOOL[QUAL_MRA_RAC],MATCH(TBL_QUAL_RENTROLL_UNITS[[#This Row],[RENTROLL_LOAN_ID_PROP_ADDR]],TBL_CIPDRFRESI_LOANPOOL[LOAN_ID_PROP_ADDR],0)),"")</f>
        <v/>
      </c>
      <c r="H6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9" s="36" t="b">
        <f>CONCATENATE(TBL_QUAL_RENTROLL_UNITS[[#This Row],[RENTROLL_LOAN_ID_PROP_ADDR]],TBL_QUAL_RENTROLL_UNITS[[#This Row],[RENTROLL_UNIT]],TBL_QUAL_RENTROLL_UNITS[[#This Row],[RENTROLL_AMOUNT]])&lt;&gt;""</f>
        <v>0</v>
      </c>
      <c r="J639" s="36" t="b">
        <f>AND(TBL_QUAL_RENTROLL_UNITS[[#This Row],[RENTROLL_LOAN_ID_PROP_ADDR]]&lt;&gt;"",TBL_QUAL_RENTROLL_UNITS[[#This Row],[RENTROLL_UNIT]]&lt;&gt;"",TBL_QUAL_RENTROLL_UNITS[[#This Row],[RENTROLL_AMOUNT]]&lt;&gt;"")</f>
        <v>0</v>
      </c>
      <c r="K639" s="36">
        <f>SUM(
IF(AND(TBL_QUAL_RENTROLL_UNITS[[#This Row],[RENTROLL_LOAN_ID_PROP_ADDR]]&lt;&gt;"",NOT(ISNUMBER(MATCH(TBL_QUAL_RENTROLL_UNITS[[#This Row],[RENTROLL_LOAN_ID_PROP_ADDR]],RANGE_LOOKUP_CIPDRF_LOANLIST,0)))),1,0)
)</f>
        <v>0</v>
      </c>
    </row>
    <row r="640" spans="2:11" ht="20.100000000000001" customHeight="1" x14ac:dyDescent="0.25">
      <c r="B640" s="25" t="str">
        <f>IF(TBL_QUAL_RENTROLL_UNITS[[#This Row],[RECORD_STARTED]],IF(TBL_QUAL_RENTROLL_UNITS[[#This Row],[ERROR_COUNT]]&gt;0,-1,IF(TBL_QUAL_RENTROLL_UNITS[[#This Row],[REQ_FIELDS_POPULATED]],1,0)),"")</f>
        <v/>
      </c>
      <c r="C640" s="94">
        <f>ROW()-ROW(TBL_QUAL_RENTROLL_UNITS[[#Headers],[ROW_ID]])</f>
        <v>631</v>
      </c>
      <c r="D640" s="82"/>
      <c r="E640" s="39"/>
      <c r="F640" s="33"/>
      <c r="G640" s="84" t="str">
        <f>IFERROR(INDEX(TBL_CIPDRFRESI_LOANPOOL[QUAL_MRA_RAC],MATCH(TBL_QUAL_RENTROLL_UNITS[[#This Row],[RENTROLL_LOAN_ID_PROP_ADDR]],TBL_CIPDRFRESI_LOANPOOL[LOAN_ID_PROP_ADDR],0)),"")</f>
        <v/>
      </c>
      <c r="H6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0" s="36" t="b">
        <f>CONCATENATE(TBL_QUAL_RENTROLL_UNITS[[#This Row],[RENTROLL_LOAN_ID_PROP_ADDR]],TBL_QUAL_RENTROLL_UNITS[[#This Row],[RENTROLL_UNIT]],TBL_QUAL_RENTROLL_UNITS[[#This Row],[RENTROLL_AMOUNT]])&lt;&gt;""</f>
        <v>0</v>
      </c>
      <c r="J640" s="36" t="b">
        <f>AND(TBL_QUAL_RENTROLL_UNITS[[#This Row],[RENTROLL_LOAN_ID_PROP_ADDR]]&lt;&gt;"",TBL_QUAL_RENTROLL_UNITS[[#This Row],[RENTROLL_UNIT]]&lt;&gt;"",TBL_QUAL_RENTROLL_UNITS[[#This Row],[RENTROLL_AMOUNT]]&lt;&gt;"")</f>
        <v>0</v>
      </c>
      <c r="K640" s="36">
        <f>SUM(
IF(AND(TBL_QUAL_RENTROLL_UNITS[[#This Row],[RENTROLL_LOAN_ID_PROP_ADDR]]&lt;&gt;"",NOT(ISNUMBER(MATCH(TBL_QUAL_RENTROLL_UNITS[[#This Row],[RENTROLL_LOAN_ID_PROP_ADDR]],RANGE_LOOKUP_CIPDRF_LOANLIST,0)))),1,0)
)</f>
        <v>0</v>
      </c>
    </row>
    <row r="641" spans="2:11" ht="20.100000000000001" customHeight="1" x14ac:dyDescent="0.25">
      <c r="B641" s="25" t="str">
        <f>IF(TBL_QUAL_RENTROLL_UNITS[[#This Row],[RECORD_STARTED]],IF(TBL_QUAL_RENTROLL_UNITS[[#This Row],[ERROR_COUNT]]&gt;0,-1,IF(TBL_QUAL_RENTROLL_UNITS[[#This Row],[REQ_FIELDS_POPULATED]],1,0)),"")</f>
        <v/>
      </c>
      <c r="C641" s="94">
        <f>ROW()-ROW(TBL_QUAL_RENTROLL_UNITS[[#Headers],[ROW_ID]])</f>
        <v>632</v>
      </c>
      <c r="D641" s="82"/>
      <c r="E641" s="39"/>
      <c r="F641" s="33"/>
      <c r="G641" s="84" t="str">
        <f>IFERROR(INDEX(TBL_CIPDRFRESI_LOANPOOL[QUAL_MRA_RAC],MATCH(TBL_QUAL_RENTROLL_UNITS[[#This Row],[RENTROLL_LOAN_ID_PROP_ADDR]],TBL_CIPDRFRESI_LOANPOOL[LOAN_ID_PROP_ADDR],0)),"")</f>
        <v/>
      </c>
      <c r="H6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1" s="36" t="b">
        <f>CONCATENATE(TBL_QUAL_RENTROLL_UNITS[[#This Row],[RENTROLL_LOAN_ID_PROP_ADDR]],TBL_QUAL_RENTROLL_UNITS[[#This Row],[RENTROLL_UNIT]],TBL_QUAL_RENTROLL_UNITS[[#This Row],[RENTROLL_AMOUNT]])&lt;&gt;""</f>
        <v>0</v>
      </c>
      <c r="J641" s="36" t="b">
        <f>AND(TBL_QUAL_RENTROLL_UNITS[[#This Row],[RENTROLL_LOAN_ID_PROP_ADDR]]&lt;&gt;"",TBL_QUAL_RENTROLL_UNITS[[#This Row],[RENTROLL_UNIT]]&lt;&gt;"",TBL_QUAL_RENTROLL_UNITS[[#This Row],[RENTROLL_AMOUNT]]&lt;&gt;"")</f>
        <v>0</v>
      </c>
      <c r="K641" s="36">
        <f>SUM(
IF(AND(TBL_QUAL_RENTROLL_UNITS[[#This Row],[RENTROLL_LOAN_ID_PROP_ADDR]]&lt;&gt;"",NOT(ISNUMBER(MATCH(TBL_QUAL_RENTROLL_UNITS[[#This Row],[RENTROLL_LOAN_ID_PROP_ADDR]],RANGE_LOOKUP_CIPDRF_LOANLIST,0)))),1,0)
)</f>
        <v>0</v>
      </c>
    </row>
    <row r="642" spans="2:11" ht="20.100000000000001" customHeight="1" x14ac:dyDescent="0.25">
      <c r="B642" s="25" t="str">
        <f>IF(TBL_QUAL_RENTROLL_UNITS[[#This Row],[RECORD_STARTED]],IF(TBL_QUAL_RENTROLL_UNITS[[#This Row],[ERROR_COUNT]]&gt;0,-1,IF(TBL_QUAL_RENTROLL_UNITS[[#This Row],[REQ_FIELDS_POPULATED]],1,0)),"")</f>
        <v/>
      </c>
      <c r="C642" s="94">
        <f>ROW()-ROW(TBL_QUAL_RENTROLL_UNITS[[#Headers],[ROW_ID]])</f>
        <v>633</v>
      </c>
      <c r="D642" s="82"/>
      <c r="E642" s="39"/>
      <c r="F642" s="33"/>
      <c r="G642" s="84" t="str">
        <f>IFERROR(INDEX(TBL_CIPDRFRESI_LOANPOOL[QUAL_MRA_RAC],MATCH(TBL_QUAL_RENTROLL_UNITS[[#This Row],[RENTROLL_LOAN_ID_PROP_ADDR]],TBL_CIPDRFRESI_LOANPOOL[LOAN_ID_PROP_ADDR],0)),"")</f>
        <v/>
      </c>
      <c r="H6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2" s="36" t="b">
        <f>CONCATENATE(TBL_QUAL_RENTROLL_UNITS[[#This Row],[RENTROLL_LOAN_ID_PROP_ADDR]],TBL_QUAL_RENTROLL_UNITS[[#This Row],[RENTROLL_UNIT]],TBL_QUAL_RENTROLL_UNITS[[#This Row],[RENTROLL_AMOUNT]])&lt;&gt;""</f>
        <v>0</v>
      </c>
      <c r="J642" s="36" t="b">
        <f>AND(TBL_QUAL_RENTROLL_UNITS[[#This Row],[RENTROLL_LOAN_ID_PROP_ADDR]]&lt;&gt;"",TBL_QUAL_RENTROLL_UNITS[[#This Row],[RENTROLL_UNIT]]&lt;&gt;"",TBL_QUAL_RENTROLL_UNITS[[#This Row],[RENTROLL_AMOUNT]]&lt;&gt;"")</f>
        <v>0</v>
      </c>
      <c r="K642" s="36">
        <f>SUM(
IF(AND(TBL_QUAL_RENTROLL_UNITS[[#This Row],[RENTROLL_LOAN_ID_PROP_ADDR]]&lt;&gt;"",NOT(ISNUMBER(MATCH(TBL_QUAL_RENTROLL_UNITS[[#This Row],[RENTROLL_LOAN_ID_PROP_ADDR]],RANGE_LOOKUP_CIPDRF_LOANLIST,0)))),1,0)
)</f>
        <v>0</v>
      </c>
    </row>
    <row r="643" spans="2:11" ht="20.100000000000001" customHeight="1" x14ac:dyDescent="0.25">
      <c r="B643" s="25" t="str">
        <f>IF(TBL_QUAL_RENTROLL_UNITS[[#This Row],[RECORD_STARTED]],IF(TBL_QUAL_RENTROLL_UNITS[[#This Row],[ERROR_COUNT]]&gt;0,-1,IF(TBL_QUAL_RENTROLL_UNITS[[#This Row],[REQ_FIELDS_POPULATED]],1,0)),"")</f>
        <v/>
      </c>
      <c r="C643" s="94">
        <f>ROW()-ROW(TBL_QUAL_RENTROLL_UNITS[[#Headers],[ROW_ID]])</f>
        <v>634</v>
      </c>
      <c r="D643" s="82"/>
      <c r="E643" s="39"/>
      <c r="F643" s="33"/>
      <c r="G643" s="84" t="str">
        <f>IFERROR(INDEX(TBL_CIPDRFRESI_LOANPOOL[QUAL_MRA_RAC],MATCH(TBL_QUAL_RENTROLL_UNITS[[#This Row],[RENTROLL_LOAN_ID_PROP_ADDR]],TBL_CIPDRFRESI_LOANPOOL[LOAN_ID_PROP_ADDR],0)),"")</f>
        <v/>
      </c>
      <c r="H6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3" s="36" t="b">
        <f>CONCATENATE(TBL_QUAL_RENTROLL_UNITS[[#This Row],[RENTROLL_LOAN_ID_PROP_ADDR]],TBL_QUAL_RENTROLL_UNITS[[#This Row],[RENTROLL_UNIT]],TBL_QUAL_RENTROLL_UNITS[[#This Row],[RENTROLL_AMOUNT]])&lt;&gt;""</f>
        <v>0</v>
      </c>
      <c r="J643" s="36" t="b">
        <f>AND(TBL_QUAL_RENTROLL_UNITS[[#This Row],[RENTROLL_LOAN_ID_PROP_ADDR]]&lt;&gt;"",TBL_QUAL_RENTROLL_UNITS[[#This Row],[RENTROLL_UNIT]]&lt;&gt;"",TBL_QUAL_RENTROLL_UNITS[[#This Row],[RENTROLL_AMOUNT]]&lt;&gt;"")</f>
        <v>0</v>
      </c>
      <c r="K643" s="36">
        <f>SUM(
IF(AND(TBL_QUAL_RENTROLL_UNITS[[#This Row],[RENTROLL_LOAN_ID_PROP_ADDR]]&lt;&gt;"",NOT(ISNUMBER(MATCH(TBL_QUAL_RENTROLL_UNITS[[#This Row],[RENTROLL_LOAN_ID_PROP_ADDR]],RANGE_LOOKUP_CIPDRF_LOANLIST,0)))),1,0)
)</f>
        <v>0</v>
      </c>
    </row>
    <row r="644" spans="2:11" ht="20.100000000000001" customHeight="1" x14ac:dyDescent="0.25">
      <c r="B644" s="25" t="str">
        <f>IF(TBL_QUAL_RENTROLL_UNITS[[#This Row],[RECORD_STARTED]],IF(TBL_QUAL_RENTROLL_UNITS[[#This Row],[ERROR_COUNT]]&gt;0,-1,IF(TBL_QUAL_RENTROLL_UNITS[[#This Row],[REQ_FIELDS_POPULATED]],1,0)),"")</f>
        <v/>
      </c>
      <c r="C644" s="94">
        <f>ROW()-ROW(TBL_QUAL_RENTROLL_UNITS[[#Headers],[ROW_ID]])</f>
        <v>635</v>
      </c>
      <c r="D644" s="82"/>
      <c r="E644" s="39"/>
      <c r="F644" s="33"/>
      <c r="G644" s="84" t="str">
        <f>IFERROR(INDEX(TBL_CIPDRFRESI_LOANPOOL[QUAL_MRA_RAC],MATCH(TBL_QUAL_RENTROLL_UNITS[[#This Row],[RENTROLL_LOAN_ID_PROP_ADDR]],TBL_CIPDRFRESI_LOANPOOL[LOAN_ID_PROP_ADDR],0)),"")</f>
        <v/>
      </c>
      <c r="H6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4" s="36" t="b">
        <f>CONCATENATE(TBL_QUAL_RENTROLL_UNITS[[#This Row],[RENTROLL_LOAN_ID_PROP_ADDR]],TBL_QUAL_RENTROLL_UNITS[[#This Row],[RENTROLL_UNIT]],TBL_QUAL_RENTROLL_UNITS[[#This Row],[RENTROLL_AMOUNT]])&lt;&gt;""</f>
        <v>0</v>
      </c>
      <c r="J644" s="36" t="b">
        <f>AND(TBL_QUAL_RENTROLL_UNITS[[#This Row],[RENTROLL_LOAN_ID_PROP_ADDR]]&lt;&gt;"",TBL_QUAL_RENTROLL_UNITS[[#This Row],[RENTROLL_UNIT]]&lt;&gt;"",TBL_QUAL_RENTROLL_UNITS[[#This Row],[RENTROLL_AMOUNT]]&lt;&gt;"")</f>
        <v>0</v>
      </c>
      <c r="K644" s="36">
        <f>SUM(
IF(AND(TBL_QUAL_RENTROLL_UNITS[[#This Row],[RENTROLL_LOAN_ID_PROP_ADDR]]&lt;&gt;"",NOT(ISNUMBER(MATCH(TBL_QUAL_RENTROLL_UNITS[[#This Row],[RENTROLL_LOAN_ID_PROP_ADDR]],RANGE_LOOKUP_CIPDRF_LOANLIST,0)))),1,0)
)</f>
        <v>0</v>
      </c>
    </row>
    <row r="645" spans="2:11" ht="20.100000000000001" customHeight="1" x14ac:dyDescent="0.25">
      <c r="B645" s="25" t="str">
        <f>IF(TBL_QUAL_RENTROLL_UNITS[[#This Row],[RECORD_STARTED]],IF(TBL_QUAL_RENTROLL_UNITS[[#This Row],[ERROR_COUNT]]&gt;0,-1,IF(TBL_QUAL_RENTROLL_UNITS[[#This Row],[REQ_FIELDS_POPULATED]],1,0)),"")</f>
        <v/>
      </c>
      <c r="C645" s="94">
        <f>ROW()-ROW(TBL_QUAL_RENTROLL_UNITS[[#Headers],[ROW_ID]])</f>
        <v>636</v>
      </c>
      <c r="D645" s="82"/>
      <c r="E645" s="39"/>
      <c r="F645" s="33"/>
      <c r="G645" s="84" t="str">
        <f>IFERROR(INDEX(TBL_CIPDRFRESI_LOANPOOL[QUAL_MRA_RAC],MATCH(TBL_QUAL_RENTROLL_UNITS[[#This Row],[RENTROLL_LOAN_ID_PROP_ADDR]],TBL_CIPDRFRESI_LOANPOOL[LOAN_ID_PROP_ADDR],0)),"")</f>
        <v/>
      </c>
      <c r="H6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5" s="36" t="b">
        <f>CONCATENATE(TBL_QUAL_RENTROLL_UNITS[[#This Row],[RENTROLL_LOAN_ID_PROP_ADDR]],TBL_QUAL_RENTROLL_UNITS[[#This Row],[RENTROLL_UNIT]],TBL_QUAL_RENTROLL_UNITS[[#This Row],[RENTROLL_AMOUNT]])&lt;&gt;""</f>
        <v>0</v>
      </c>
      <c r="J645" s="36" t="b">
        <f>AND(TBL_QUAL_RENTROLL_UNITS[[#This Row],[RENTROLL_LOAN_ID_PROP_ADDR]]&lt;&gt;"",TBL_QUAL_RENTROLL_UNITS[[#This Row],[RENTROLL_UNIT]]&lt;&gt;"",TBL_QUAL_RENTROLL_UNITS[[#This Row],[RENTROLL_AMOUNT]]&lt;&gt;"")</f>
        <v>0</v>
      </c>
      <c r="K645" s="36">
        <f>SUM(
IF(AND(TBL_QUAL_RENTROLL_UNITS[[#This Row],[RENTROLL_LOAN_ID_PROP_ADDR]]&lt;&gt;"",NOT(ISNUMBER(MATCH(TBL_QUAL_RENTROLL_UNITS[[#This Row],[RENTROLL_LOAN_ID_PROP_ADDR]],RANGE_LOOKUP_CIPDRF_LOANLIST,0)))),1,0)
)</f>
        <v>0</v>
      </c>
    </row>
    <row r="646" spans="2:11" ht="20.100000000000001" customHeight="1" x14ac:dyDescent="0.25">
      <c r="B646" s="25" t="str">
        <f>IF(TBL_QUAL_RENTROLL_UNITS[[#This Row],[RECORD_STARTED]],IF(TBL_QUAL_RENTROLL_UNITS[[#This Row],[ERROR_COUNT]]&gt;0,-1,IF(TBL_QUAL_RENTROLL_UNITS[[#This Row],[REQ_FIELDS_POPULATED]],1,0)),"")</f>
        <v/>
      </c>
      <c r="C646" s="94">
        <f>ROW()-ROW(TBL_QUAL_RENTROLL_UNITS[[#Headers],[ROW_ID]])</f>
        <v>637</v>
      </c>
      <c r="D646" s="82"/>
      <c r="E646" s="39"/>
      <c r="F646" s="33"/>
      <c r="G646" s="84" t="str">
        <f>IFERROR(INDEX(TBL_CIPDRFRESI_LOANPOOL[QUAL_MRA_RAC],MATCH(TBL_QUAL_RENTROLL_UNITS[[#This Row],[RENTROLL_LOAN_ID_PROP_ADDR]],TBL_CIPDRFRESI_LOANPOOL[LOAN_ID_PROP_ADDR],0)),"")</f>
        <v/>
      </c>
      <c r="H6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6" s="36" t="b">
        <f>CONCATENATE(TBL_QUAL_RENTROLL_UNITS[[#This Row],[RENTROLL_LOAN_ID_PROP_ADDR]],TBL_QUAL_RENTROLL_UNITS[[#This Row],[RENTROLL_UNIT]],TBL_QUAL_RENTROLL_UNITS[[#This Row],[RENTROLL_AMOUNT]])&lt;&gt;""</f>
        <v>0</v>
      </c>
      <c r="J646" s="36" t="b">
        <f>AND(TBL_QUAL_RENTROLL_UNITS[[#This Row],[RENTROLL_LOAN_ID_PROP_ADDR]]&lt;&gt;"",TBL_QUAL_RENTROLL_UNITS[[#This Row],[RENTROLL_UNIT]]&lt;&gt;"",TBL_QUAL_RENTROLL_UNITS[[#This Row],[RENTROLL_AMOUNT]]&lt;&gt;"")</f>
        <v>0</v>
      </c>
      <c r="K646" s="36">
        <f>SUM(
IF(AND(TBL_QUAL_RENTROLL_UNITS[[#This Row],[RENTROLL_LOAN_ID_PROP_ADDR]]&lt;&gt;"",NOT(ISNUMBER(MATCH(TBL_QUAL_RENTROLL_UNITS[[#This Row],[RENTROLL_LOAN_ID_PROP_ADDR]],RANGE_LOOKUP_CIPDRF_LOANLIST,0)))),1,0)
)</f>
        <v>0</v>
      </c>
    </row>
    <row r="647" spans="2:11" ht="20.100000000000001" customHeight="1" x14ac:dyDescent="0.25">
      <c r="B647" s="25" t="str">
        <f>IF(TBL_QUAL_RENTROLL_UNITS[[#This Row],[RECORD_STARTED]],IF(TBL_QUAL_RENTROLL_UNITS[[#This Row],[ERROR_COUNT]]&gt;0,-1,IF(TBL_QUAL_RENTROLL_UNITS[[#This Row],[REQ_FIELDS_POPULATED]],1,0)),"")</f>
        <v/>
      </c>
      <c r="C647" s="94">
        <f>ROW()-ROW(TBL_QUAL_RENTROLL_UNITS[[#Headers],[ROW_ID]])</f>
        <v>638</v>
      </c>
      <c r="D647" s="82"/>
      <c r="E647" s="39"/>
      <c r="F647" s="33"/>
      <c r="G647" s="84" t="str">
        <f>IFERROR(INDEX(TBL_CIPDRFRESI_LOANPOOL[QUAL_MRA_RAC],MATCH(TBL_QUAL_RENTROLL_UNITS[[#This Row],[RENTROLL_LOAN_ID_PROP_ADDR]],TBL_CIPDRFRESI_LOANPOOL[LOAN_ID_PROP_ADDR],0)),"")</f>
        <v/>
      </c>
      <c r="H6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7" s="36" t="b">
        <f>CONCATENATE(TBL_QUAL_RENTROLL_UNITS[[#This Row],[RENTROLL_LOAN_ID_PROP_ADDR]],TBL_QUAL_RENTROLL_UNITS[[#This Row],[RENTROLL_UNIT]],TBL_QUAL_RENTROLL_UNITS[[#This Row],[RENTROLL_AMOUNT]])&lt;&gt;""</f>
        <v>0</v>
      </c>
      <c r="J647" s="36" t="b">
        <f>AND(TBL_QUAL_RENTROLL_UNITS[[#This Row],[RENTROLL_LOAN_ID_PROP_ADDR]]&lt;&gt;"",TBL_QUAL_RENTROLL_UNITS[[#This Row],[RENTROLL_UNIT]]&lt;&gt;"",TBL_QUAL_RENTROLL_UNITS[[#This Row],[RENTROLL_AMOUNT]]&lt;&gt;"")</f>
        <v>0</v>
      </c>
      <c r="K647" s="36">
        <f>SUM(
IF(AND(TBL_QUAL_RENTROLL_UNITS[[#This Row],[RENTROLL_LOAN_ID_PROP_ADDR]]&lt;&gt;"",NOT(ISNUMBER(MATCH(TBL_QUAL_RENTROLL_UNITS[[#This Row],[RENTROLL_LOAN_ID_PROP_ADDR]],RANGE_LOOKUP_CIPDRF_LOANLIST,0)))),1,0)
)</f>
        <v>0</v>
      </c>
    </row>
    <row r="648" spans="2:11" ht="20.100000000000001" customHeight="1" x14ac:dyDescent="0.25">
      <c r="B648" s="25" t="str">
        <f>IF(TBL_QUAL_RENTROLL_UNITS[[#This Row],[RECORD_STARTED]],IF(TBL_QUAL_RENTROLL_UNITS[[#This Row],[ERROR_COUNT]]&gt;0,-1,IF(TBL_QUAL_RENTROLL_UNITS[[#This Row],[REQ_FIELDS_POPULATED]],1,0)),"")</f>
        <v/>
      </c>
      <c r="C648" s="94">
        <f>ROW()-ROW(TBL_QUAL_RENTROLL_UNITS[[#Headers],[ROW_ID]])</f>
        <v>639</v>
      </c>
      <c r="D648" s="82"/>
      <c r="E648" s="39"/>
      <c r="F648" s="33"/>
      <c r="G648" s="84" t="str">
        <f>IFERROR(INDEX(TBL_CIPDRFRESI_LOANPOOL[QUAL_MRA_RAC],MATCH(TBL_QUAL_RENTROLL_UNITS[[#This Row],[RENTROLL_LOAN_ID_PROP_ADDR]],TBL_CIPDRFRESI_LOANPOOL[LOAN_ID_PROP_ADDR],0)),"")</f>
        <v/>
      </c>
      <c r="H6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8" s="36" t="b">
        <f>CONCATENATE(TBL_QUAL_RENTROLL_UNITS[[#This Row],[RENTROLL_LOAN_ID_PROP_ADDR]],TBL_QUAL_RENTROLL_UNITS[[#This Row],[RENTROLL_UNIT]],TBL_QUAL_RENTROLL_UNITS[[#This Row],[RENTROLL_AMOUNT]])&lt;&gt;""</f>
        <v>0</v>
      </c>
      <c r="J648" s="36" t="b">
        <f>AND(TBL_QUAL_RENTROLL_UNITS[[#This Row],[RENTROLL_LOAN_ID_PROP_ADDR]]&lt;&gt;"",TBL_QUAL_RENTROLL_UNITS[[#This Row],[RENTROLL_UNIT]]&lt;&gt;"",TBL_QUAL_RENTROLL_UNITS[[#This Row],[RENTROLL_AMOUNT]]&lt;&gt;"")</f>
        <v>0</v>
      </c>
      <c r="K648" s="36">
        <f>SUM(
IF(AND(TBL_QUAL_RENTROLL_UNITS[[#This Row],[RENTROLL_LOAN_ID_PROP_ADDR]]&lt;&gt;"",NOT(ISNUMBER(MATCH(TBL_QUAL_RENTROLL_UNITS[[#This Row],[RENTROLL_LOAN_ID_PROP_ADDR]],RANGE_LOOKUP_CIPDRF_LOANLIST,0)))),1,0)
)</f>
        <v>0</v>
      </c>
    </row>
    <row r="649" spans="2:11" ht="20.100000000000001" customHeight="1" x14ac:dyDescent="0.25">
      <c r="B649" s="25" t="str">
        <f>IF(TBL_QUAL_RENTROLL_UNITS[[#This Row],[RECORD_STARTED]],IF(TBL_QUAL_RENTROLL_UNITS[[#This Row],[ERROR_COUNT]]&gt;0,-1,IF(TBL_QUAL_RENTROLL_UNITS[[#This Row],[REQ_FIELDS_POPULATED]],1,0)),"")</f>
        <v/>
      </c>
      <c r="C649" s="94">
        <f>ROW()-ROW(TBL_QUAL_RENTROLL_UNITS[[#Headers],[ROW_ID]])</f>
        <v>640</v>
      </c>
      <c r="D649" s="82"/>
      <c r="E649" s="39"/>
      <c r="F649" s="33"/>
      <c r="G649" s="84" t="str">
        <f>IFERROR(INDEX(TBL_CIPDRFRESI_LOANPOOL[QUAL_MRA_RAC],MATCH(TBL_QUAL_RENTROLL_UNITS[[#This Row],[RENTROLL_LOAN_ID_PROP_ADDR]],TBL_CIPDRFRESI_LOANPOOL[LOAN_ID_PROP_ADDR],0)),"")</f>
        <v/>
      </c>
      <c r="H6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9" s="36" t="b">
        <f>CONCATENATE(TBL_QUAL_RENTROLL_UNITS[[#This Row],[RENTROLL_LOAN_ID_PROP_ADDR]],TBL_QUAL_RENTROLL_UNITS[[#This Row],[RENTROLL_UNIT]],TBL_QUAL_RENTROLL_UNITS[[#This Row],[RENTROLL_AMOUNT]])&lt;&gt;""</f>
        <v>0</v>
      </c>
      <c r="J649" s="36" t="b">
        <f>AND(TBL_QUAL_RENTROLL_UNITS[[#This Row],[RENTROLL_LOAN_ID_PROP_ADDR]]&lt;&gt;"",TBL_QUAL_RENTROLL_UNITS[[#This Row],[RENTROLL_UNIT]]&lt;&gt;"",TBL_QUAL_RENTROLL_UNITS[[#This Row],[RENTROLL_AMOUNT]]&lt;&gt;"")</f>
        <v>0</v>
      </c>
      <c r="K649" s="36">
        <f>SUM(
IF(AND(TBL_QUAL_RENTROLL_UNITS[[#This Row],[RENTROLL_LOAN_ID_PROP_ADDR]]&lt;&gt;"",NOT(ISNUMBER(MATCH(TBL_QUAL_RENTROLL_UNITS[[#This Row],[RENTROLL_LOAN_ID_PROP_ADDR]],RANGE_LOOKUP_CIPDRF_LOANLIST,0)))),1,0)
)</f>
        <v>0</v>
      </c>
    </row>
    <row r="650" spans="2:11" ht="20.100000000000001" customHeight="1" x14ac:dyDescent="0.25">
      <c r="B650" s="25" t="str">
        <f>IF(TBL_QUAL_RENTROLL_UNITS[[#This Row],[RECORD_STARTED]],IF(TBL_QUAL_RENTROLL_UNITS[[#This Row],[ERROR_COUNT]]&gt;0,-1,IF(TBL_QUAL_RENTROLL_UNITS[[#This Row],[REQ_FIELDS_POPULATED]],1,0)),"")</f>
        <v/>
      </c>
      <c r="C650" s="94">
        <f>ROW()-ROW(TBL_QUAL_RENTROLL_UNITS[[#Headers],[ROW_ID]])</f>
        <v>641</v>
      </c>
      <c r="D650" s="82"/>
      <c r="E650" s="39"/>
      <c r="F650" s="33"/>
      <c r="G650" s="84" t="str">
        <f>IFERROR(INDEX(TBL_CIPDRFRESI_LOANPOOL[QUAL_MRA_RAC],MATCH(TBL_QUAL_RENTROLL_UNITS[[#This Row],[RENTROLL_LOAN_ID_PROP_ADDR]],TBL_CIPDRFRESI_LOANPOOL[LOAN_ID_PROP_ADDR],0)),"")</f>
        <v/>
      </c>
      <c r="H6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0" s="36" t="b">
        <f>CONCATENATE(TBL_QUAL_RENTROLL_UNITS[[#This Row],[RENTROLL_LOAN_ID_PROP_ADDR]],TBL_QUAL_RENTROLL_UNITS[[#This Row],[RENTROLL_UNIT]],TBL_QUAL_RENTROLL_UNITS[[#This Row],[RENTROLL_AMOUNT]])&lt;&gt;""</f>
        <v>0</v>
      </c>
      <c r="J650" s="36" t="b">
        <f>AND(TBL_QUAL_RENTROLL_UNITS[[#This Row],[RENTROLL_LOAN_ID_PROP_ADDR]]&lt;&gt;"",TBL_QUAL_RENTROLL_UNITS[[#This Row],[RENTROLL_UNIT]]&lt;&gt;"",TBL_QUAL_RENTROLL_UNITS[[#This Row],[RENTROLL_AMOUNT]]&lt;&gt;"")</f>
        <v>0</v>
      </c>
      <c r="K650" s="36">
        <f>SUM(
IF(AND(TBL_QUAL_RENTROLL_UNITS[[#This Row],[RENTROLL_LOAN_ID_PROP_ADDR]]&lt;&gt;"",NOT(ISNUMBER(MATCH(TBL_QUAL_RENTROLL_UNITS[[#This Row],[RENTROLL_LOAN_ID_PROP_ADDR]],RANGE_LOOKUP_CIPDRF_LOANLIST,0)))),1,0)
)</f>
        <v>0</v>
      </c>
    </row>
    <row r="651" spans="2:11" ht="20.100000000000001" customHeight="1" x14ac:dyDescent="0.25">
      <c r="B651" s="25" t="str">
        <f>IF(TBL_QUAL_RENTROLL_UNITS[[#This Row],[RECORD_STARTED]],IF(TBL_QUAL_RENTROLL_UNITS[[#This Row],[ERROR_COUNT]]&gt;0,-1,IF(TBL_QUAL_RENTROLL_UNITS[[#This Row],[REQ_FIELDS_POPULATED]],1,0)),"")</f>
        <v/>
      </c>
      <c r="C651" s="94">
        <f>ROW()-ROW(TBL_QUAL_RENTROLL_UNITS[[#Headers],[ROW_ID]])</f>
        <v>642</v>
      </c>
      <c r="D651" s="82"/>
      <c r="E651" s="39"/>
      <c r="F651" s="33"/>
      <c r="G651" s="84" t="str">
        <f>IFERROR(INDEX(TBL_CIPDRFRESI_LOANPOOL[QUAL_MRA_RAC],MATCH(TBL_QUAL_RENTROLL_UNITS[[#This Row],[RENTROLL_LOAN_ID_PROP_ADDR]],TBL_CIPDRFRESI_LOANPOOL[LOAN_ID_PROP_ADDR],0)),"")</f>
        <v/>
      </c>
      <c r="H6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1" s="36" t="b">
        <f>CONCATENATE(TBL_QUAL_RENTROLL_UNITS[[#This Row],[RENTROLL_LOAN_ID_PROP_ADDR]],TBL_QUAL_RENTROLL_UNITS[[#This Row],[RENTROLL_UNIT]],TBL_QUAL_RENTROLL_UNITS[[#This Row],[RENTROLL_AMOUNT]])&lt;&gt;""</f>
        <v>0</v>
      </c>
      <c r="J651" s="36" t="b">
        <f>AND(TBL_QUAL_RENTROLL_UNITS[[#This Row],[RENTROLL_LOAN_ID_PROP_ADDR]]&lt;&gt;"",TBL_QUAL_RENTROLL_UNITS[[#This Row],[RENTROLL_UNIT]]&lt;&gt;"",TBL_QUAL_RENTROLL_UNITS[[#This Row],[RENTROLL_AMOUNT]]&lt;&gt;"")</f>
        <v>0</v>
      </c>
      <c r="K651" s="36">
        <f>SUM(
IF(AND(TBL_QUAL_RENTROLL_UNITS[[#This Row],[RENTROLL_LOAN_ID_PROP_ADDR]]&lt;&gt;"",NOT(ISNUMBER(MATCH(TBL_QUAL_RENTROLL_UNITS[[#This Row],[RENTROLL_LOAN_ID_PROP_ADDR]],RANGE_LOOKUP_CIPDRF_LOANLIST,0)))),1,0)
)</f>
        <v>0</v>
      </c>
    </row>
    <row r="652" spans="2:11" ht="20.100000000000001" customHeight="1" x14ac:dyDescent="0.25">
      <c r="B652" s="25" t="str">
        <f>IF(TBL_QUAL_RENTROLL_UNITS[[#This Row],[RECORD_STARTED]],IF(TBL_QUAL_RENTROLL_UNITS[[#This Row],[ERROR_COUNT]]&gt;0,-1,IF(TBL_QUAL_RENTROLL_UNITS[[#This Row],[REQ_FIELDS_POPULATED]],1,0)),"")</f>
        <v/>
      </c>
      <c r="C652" s="94">
        <f>ROW()-ROW(TBL_QUAL_RENTROLL_UNITS[[#Headers],[ROW_ID]])</f>
        <v>643</v>
      </c>
      <c r="D652" s="82"/>
      <c r="E652" s="39"/>
      <c r="F652" s="33"/>
      <c r="G652" s="84" t="str">
        <f>IFERROR(INDEX(TBL_CIPDRFRESI_LOANPOOL[QUAL_MRA_RAC],MATCH(TBL_QUAL_RENTROLL_UNITS[[#This Row],[RENTROLL_LOAN_ID_PROP_ADDR]],TBL_CIPDRFRESI_LOANPOOL[LOAN_ID_PROP_ADDR],0)),"")</f>
        <v/>
      </c>
      <c r="H6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2" s="36" t="b">
        <f>CONCATENATE(TBL_QUAL_RENTROLL_UNITS[[#This Row],[RENTROLL_LOAN_ID_PROP_ADDR]],TBL_QUAL_RENTROLL_UNITS[[#This Row],[RENTROLL_UNIT]],TBL_QUAL_RENTROLL_UNITS[[#This Row],[RENTROLL_AMOUNT]])&lt;&gt;""</f>
        <v>0</v>
      </c>
      <c r="J652" s="36" t="b">
        <f>AND(TBL_QUAL_RENTROLL_UNITS[[#This Row],[RENTROLL_LOAN_ID_PROP_ADDR]]&lt;&gt;"",TBL_QUAL_RENTROLL_UNITS[[#This Row],[RENTROLL_UNIT]]&lt;&gt;"",TBL_QUAL_RENTROLL_UNITS[[#This Row],[RENTROLL_AMOUNT]]&lt;&gt;"")</f>
        <v>0</v>
      </c>
      <c r="K652" s="36">
        <f>SUM(
IF(AND(TBL_QUAL_RENTROLL_UNITS[[#This Row],[RENTROLL_LOAN_ID_PROP_ADDR]]&lt;&gt;"",NOT(ISNUMBER(MATCH(TBL_QUAL_RENTROLL_UNITS[[#This Row],[RENTROLL_LOAN_ID_PROP_ADDR]],RANGE_LOOKUP_CIPDRF_LOANLIST,0)))),1,0)
)</f>
        <v>0</v>
      </c>
    </row>
    <row r="653" spans="2:11" ht="20.100000000000001" customHeight="1" x14ac:dyDescent="0.25">
      <c r="B653" s="25" t="str">
        <f>IF(TBL_QUAL_RENTROLL_UNITS[[#This Row],[RECORD_STARTED]],IF(TBL_QUAL_RENTROLL_UNITS[[#This Row],[ERROR_COUNT]]&gt;0,-1,IF(TBL_QUAL_RENTROLL_UNITS[[#This Row],[REQ_FIELDS_POPULATED]],1,0)),"")</f>
        <v/>
      </c>
      <c r="C653" s="94">
        <f>ROW()-ROW(TBL_QUAL_RENTROLL_UNITS[[#Headers],[ROW_ID]])</f>
        <v>644</v>
      </c>
      <c r="D653" s="82"/>
      <c r="E653" s="39"/>
      <c r="F653" s="33"/>
      <c r="G653" s="84" t="str">
        <f>IFERROR(INDEX(TBL_CIPDRFRESI_LOANPOOL[QUAL_MRA_RAC],MATCH(TBL_QUAL_RENTROLL_UNITS[[#This Row],[RENTROLL_LOAN_ID_PROP_ADDR]],TBL_CIPDRFRESI_LOANPOOL[LOAN_ID_PROP_ADDR],0)),"")</f>
        <v/>
      </c>
      <c r="H6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3" s="36" t="b">
        <f>CONCATENATE(TBL_QUAL_RENTROLL_UNITS[[#This Row],[RENTROLL_LOAN_ID_PROP_ADDR]],TBL_QUAL_RENTROLL_UNITS[[#This Row],[RENTROLL_UNIT]],TBL_QUAL_RENTROLL_UNITS[[#This Row],[RENTROLL_AMOUNT]])&lt;&gt;""</f>
        <v>0</v>
      </c>
      <c r="J653" s="36" t="b">
        <f>AND(TBL_QUAL_RENTROLL_UNITS[[#This Row],[RENTROLL_LOAN_ID_PROP_ADDR]]&lt;&gt;"",TBL_QUAL_RENTROLL_UNITS[[#This Row],[RENTROLL_UNIT]]&lt;&gt;"",TBL_QUAL_RENTROLL_UNITS[[#This Row],[RENTROLL_AMOUNT]]&lt;&gt;"")</f>
        <v>0</v>
      </c>
      <c r="K653" s="36">
        <f>SUM(
IF(AND(TBL_QUAL_RENTROLL_UNITS[[#This Row],[RENTROLL_LOAN_ID_PROP_ADDR]]&lt;&gt;"",NOT(ISNUMBER(MATCH(TBL_QUAL_RENTROLL_UNITS[[#This Row],[RENTROLL_LOAN_ID_PROP_ADDR]],RANGE_LOOKUP_CIPDRF_LOANLIST,0)))),1,0)
)</f>
        <v>0</v>
      </c>
    </row>
    <row r="654" spans="2:11" ht="20.100000000000001" customHeight="1" x14ac:dyDescent="0.25">
      <c r="B654" s="25" t="str">
        <f>IF(TBL_QUAL_RENTROLL_UNITS[[#This Row],[RECORD_STARTED]],IF(TBL_QUAL_RENTROLL_UNITS[[#This Row],[ERROR_COUNT]]&gt;0,-1,IF(TBL_QUAL_RENTROLL_UNITS[[#This Row],[REQ_FIELDS_POPULATED]],1,0)),"")</f>
        <v/>
      </c>
      <c r="C654" s="94">
        <f>ROW()-ROW(TBL_QUAL_RENTROLL_UNITS[[#Headers],[ROW_ID]])</f>
        <v>645</v>
      </c>
      <c r="D654" s="82"/>
      <c r="E654" s="39"/>
      <c r="F654" s="33"/>
      <c r="G654" s="84" t="str">
        <f>IFERROR(INDEX(TBL_CIPDRFRESI_LOANPOOL[QUAL_MRA_RAC],MATCH(TBL_QUAL_RENTROLL_UNITS[[#This Row],[RENTROLL_LOAN_ID_PROP_ADDR]],TBL_CIPDRFRESI_LOANPOOL[LOAN_ID_PROP_ADDR],0)),"")</f>
        <v/>
      </c>
      <c r="H6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4" s="36" t="b">
        <f>CONCATENATE(TBL_QUAL_RENTROLL_UNITS[[#This Row],[RENTROLL_LOAN_ID_PROP_ADDR]],TBL_QUAL_RENTROLL_UNITS[[#This Row],[RENTROLL_UNIT]],TBL_QUAL_RENTROLL_UNITS[[#This Row],[RENTROLL_AMOUNT]])&lt;&gt;""</f>
        <v>0</v>
      </c>
      <c r="J654" s="36" t="b">
        <f>AND(TBL_QUAL_RENTROLL_UNITS[[#This Row],[RENTROLL_LOAN_ID_PROP_ADDR]]&lt;&gt;"",TBL_QUAL_RENTROLL_UNITS[[#This Row],[RENTROLL_UNIT]]&lt;&gt;"",TBL_QUAL_RENTROLL_UNITS[[#This Row],[RENTROLL_AMOUNT]]&lt;&gt;"")</f>
        <v>0</v>
      </c>
      <c r="K654" s="36">
        <f>SUM(
IF(AND(TBL_QUAL_RENTROLL_UNITS[[#This Row],[RENTROLL_LOAN_ID_PROP_ADDR]]&lt;&gt;"",NOT(ISNUMBER(MATCH(TBL_QUAL_RENTROLL_UNITS[[#This Row],[RENTROLL_LOAN_ID_PROP_ADDR]],RANGE_LOOKUP_CIPDRF_LOANLIST,0)))),1,0)
)</f>
        <v>0</v>
      </c>
    </row>
    <row r="655" spans="2:11" ht="20.100000000000001" customHeight="1" x14ac:dyDescent="0.25">
      <c r="B655" s="25" t="str">
        <f>IF(TBL_QUAL_RENTROLL_UNITS[[#This Row],[RECORD_STARTED]],IF(TBL_QUAL_RENTROLL_UNITS[[#This Row],[ERROR_COUNT]]&gt;0,-1,IF(TBL_QUAL_RENTROLL_UNITS[[#This Row],[REQ_FIELDS_POPULATED]],1,0)),"")</f>
        <v/>
      </c>
      <c r="C655" s="94">
        <f>ROW()-ROW(TBL_QUAL_RENTROLL_UNITS[[#Headers],[ROW_ID]])</f>
        <v>646</v>
      </c>
      <c r="D655" s="82"/>
      <c r="E655" s="39"/>
      <c r="F655" s="33"/>
      <c r="G655" s="84" t="str">
        <f>IFERROR(INDEX(TBL_CIPDRFRESI_LOANPOOL[QUAL_MRA_RAC],MATCH(TBL_QUAL_RENTROLL_UNITS[[#This Row],[RENTROLL_LOAN_ID_PROP_ADDR]],TBL_CIPDRFRESI_LOANPOOL[LOAN_ID_PROP_ADDR],0)),"")</f>
        <v/>
      </c>
      <c r="H6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5" s="36" t="b">
        <f>CONCATENATE(TBL_QUAL_RENTROLL_UNITS[[#This Row],[RENTROLL_LOAN_ID_PROP_ADDR]],TBL_QUAL_RENTROLL_UNITS[[#This Row],[RENTROLL_UNIT]],TBL_QUAL_RENTROLL_UNITS[[#This Row],[RENTROLL_AMOUNT]])&lt;&gt;""</f>
        <v>0</v>
      </c>
      <c r="J655" s="36" t="b">
        <f>AND(TBL_QUAL_RENTROLL_UNITS[[#This Row],[RENTROLL_LOAN_ID_PROP_ADDR]]&lt;&gt;"",TBL_QUAL_RENTROLL_UNITS[[#This Row],[RENTROLL_UNIT]]&lt;&gt;"",TBL_QUAL_RENTROLL_UNITS[[#This Row],[RENTROLL_AMOUNT]]&lt;&gt;"")</f>
        <v>0</v>
      </c>
      <c r="K655" s="36">
        <f>SUM(
IF(AND(TBL_QUAL_RENTROLL_UNITS[[#This Row],[RENTROLL_LOAN_ID_PROP_ADDR]]&lt;&gt;"",NOT(ISNUMBER(MATCH(TBL_QUAL_RENTROLL_UNITS[[#This Row],[RENTROLL_LOAN_ID_PROP_ADDR]],RANGE_LOOKUP_CIPDRF_LOANLIST,0)))),1,0)
)</f>
        <v>0</v>
      </c>
    </row>
    <row r="656" spans="2:11" ht="20.100000000000001" customHeight="1" x14ac:dyDescent="0.25">
      <c r="B656" s="25" t="str">
        <f>IF(TBL_QUAL_RENTROLL_UNITS[[#This Row],[RECORD_STARTED]],IF(TBL_QUAL_RENTROLL_UNITS[[#This Row],[ERROR_COUNT]]&gt;0,-1,IF(TBL_QUAL_RENTROLL_UNITS[[#This Row],[REQ_FIELDS_POPULATED]],1,0)),"")</f>
        <v/>
      </c>
      <c r="C656" s="94">
        <f>ROW()-ROW(TBL_QUAL_RENTROLL_UNITS[[#Headers],[ROW_ID]])</f>
        <v>647</v>
      </c>
      <c r="D656" s="82"/>
      <c r="E656" s="39"/>
      <c r="F656" s="33"/>
      <c r="G656" s="84" t="str">
        <f>IFERROR(INDEX(TBL_CIPDRFRESI_LOANPOOL[QUAL_MRA_RAC],MATCH(TBL_QUAL_RENTROLL_UNITS[[#This Row],[RENTROLL_LOAN_ID_PROP_ADDR]],TBL_CIPDRFRESI_LOANPOOL[LOAN_ID_PROP_ADDR],0)),"")</f>
        <v/>
      </c>
      <c r="H6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6" s="36" t="b">
        <f>CONCATENATE(TBL_QUAL_RENTROLL_UNITS[[#This Row],[RENTROLL_LOAN_ID_PROP_ADDR]],TBL_QUAL_RENTROLL_UNITS[[#This Row],[RENTROLL_UNIT]],TBL_QUAL_RENTROLL_UNITS[[#This Row],[RENTROLL_AMOUNT]])&lt;&gt;""</f>
        <v>0</v>
      </c>
      <c r="J656" s="36" t="b">
        <f>AND(TBL_QUAL_RENTROLL_UNITS[[#This Row],[RENTROLL_LOAN_ID_PROP_ADDR]]&lt;&gt;"",TBL_QUAL_RENTROLL_UNITS[[#This Row],[RENTROLL_UNIT]]&lt;&gt;"",TBL_QUAL_RENTROLL_UNITS[[#This Row],[RENTROLL_AMOUNT]]&lt;&gt;"")</f>
        <v>0</v>
      </c>
      <c r="K656" s="36">
        <f>SUM(
IF(AND(TBL_QUAL_RENTROLL_UNITS[[#This Row],[RENTROLL_LOAN_ID_PROP_ADDR]]&lt;&gt;"",NOT(ISNUMBER(MATCH(TBL_QUAL_RENTROLL_UNITS[[#This Row],[RENTROLL_LOAN_ID_PROP_ADDR]],RANGE_LOOKUP_CIPDRF_LOANLIST,0)))),1,0)
)</f>
        <v>0</v>
      </c>
    </row>
    <row r="657" spans="2:11" ht="20.100000000000001" customHeight="1" x14ac:dyDescent="0.25">
      <c r="B657" s="25" t="str">
        <f>IF(TBL_QUAL_RENTROLL_UNITS[[#This Row],[RECORD_STARTED]],IF(TBL_QUAL_RENTROLL_UNITS[[#This Row],[ERROR_COUNT]]&gt;0,-1,IF(TBL_QUAL_RENTROLL_UNITS[[#This Row],[REQ_FIELDS_POPULATED]],1,0)),"")</f>
        <v/>
      </c>
      <c r="C657" s="94">
        <f>ROW()-ROW(TBL_QUAL_RENTROLL_UNITS[[#Headers],[ROW_ID]])</f>
        <v>648</v>
      </c>
      <c r="D657" s="82"/>
      <c r="E657" s="39"/>
      <c r="F657" s="33"/>
      <c r="G657" s="84" t="str">
        <f>IFERROR(INDEX(TBL_CIPDRFRESI_LOANPOOL[QUAL_MRA_RAC],MATCH(TBL_QUAL_RENTROLL_UNITS[[#This Row],[RENTROLL_LOAN_ID_PROP_ADDR]],TBL_CIPDRFRESI_LOANPOOL[LOAN_ID_PROP_ADDR],0)),"")</f>
        <v/>
      </c>
      <c r="H6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7" s="36" t="b">
        <f>CONCATENATE(TBL_QUAL_RENTROLL_UNITS[[#This Row],[RENTROLL_LOAN_ID_PROP_ADDR]],TBL_QUAL_RENTROLL_UNITS[[#This Row],[RENTROLL_UNIT]],TBL_QUAL_RENTROLL_UNITS[[#This Row],[RENTROLL_AMOUNT]])&lt;&gt;""</f>
        <v>0</v>
      </c>
      <c r="J657" s="36" t="b">
        <f>AND(TBL_QUAL_RENTROLL_UNITS[[#This Row],[RENTROLL_LOAN_ID_PROP_ADDR]]&lt;&gt;"",TBL_QUAL_RENTROLL_UNITS[[#This Row],[RENTROLL_UNIT]]&lt;&gt;"",TBL_QUAL_RENTROLL_UNITS[[#This Row],[RENTROLL_AMOUNT]]&lt;&gt;"")</f>
        <v>0</v>
      </c>
      <c r="K657" s="36">
        <f>SUM(
IF(AND(TBL_QUAL_RENTROLL_UNITS[[#This Row],[RENTROLL_LOAN_ID_PROP_ADDR]]&lt;&gt;"",NOT(ISNUMBER(MATCH(TBL_QUAL_RENTROLL_UNITS[[#This Row],[RENTROLL_LOAN_ID_PROP_ADDR]],RANGE_LOOKUP_CIPDRF_LOANLIST,0)))),1,0)
)</f>
        <v>0</v>
      </c>
    </row>
    <row r="658" spans="2:11" ht="20.100000000000001" customHeight="1" x14ac:dyDescent="0.25">
      <c r="B658" s="25" t="str">
        <f>IF(TBL_QUAL_RENTROLL_UNITS[[#This Row],[RECORD_STARTED]],IF(TBL_QUAL_RENTROLL_UNITS[[#This Row],[ERROR_COUNT]]&gt;0,-1,IF(TBL_QUAL_RENTROLL_UNITS[[#This Row],[REQ_FIELDS_POPULATED]],1,0)),"")</f>
        <v/>
      </c>
      <c r="C658" s="94">
        <f>ROW()-ROW(TBL_QUAL_RENTROLL_UNITS[[#Headers],[ROW_ID]])</f>
        <v>649</v>
      </c>
      <c r="D658" s="82"/>
      <c r="E658" s="39"/>
      <c r="F658" s="33"/>
      <c r="G658" s="84" t="str">
        <f>IFERROR(INDEX(TBL_CIPDRFRESI_LOANPOOL[QUAL_MRA_RAC],MATCH(TBL_QUAL_RENTROLL_UNITS[[#This Row],[RENTROLL_LOAN_ID_PROP_ADDR]],TBL_CIPDRFRESI_LOANPOOL[LOAN_ID_PROP_ADDR],0)),"")</f>
        <v/>
      </c>
      <c r="H6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8" s="36" t="b">
        <f>CONCATENATE(TBL_QUAL_RENTROLL_UNITS[[#This Row],[RENTROLL_LOAN_ID_PROP_ADDR]],TBL_QUAL_RENTROLL_UNITS[[#This Row],[RENTROLL_UNIT]],TBL_QUAL_RENTROLL_UNITS[[#This Row],[RENTROLL_AMOUNT]])&lt;&gt;""</f>
        <v>0</v>
      </c>
      <c r="J658" s="36" t="b">
        <f>AND(TBL_QUAL_RENTROLL_UNITS[[#This Row],[RENTROLL_LOAN_ID_PROP_ADDR]]&lt;&gt;"",TBL_QUAL_RENTROLL_UNITS[[#This Row],[RENTROLL_UNIT]]&lt;&gt;"",TBL_QUAL_RENTROLL_UNITS[[#This Row],[RENTROLL_AMOUNT]]&lt;&gt;"")</f>
        <v>0</v>
      </c>
      <c r="K658" s="36">
        <f>SUM(
IF(AND(TBL_QUAL_RENTROLL_UNITS[[#This Row],[RENTROLL_LOAN_ID_PROP_ADDR]]&lt;&gt;"",NOT(ISNUMBER(MATCH(TBL_QUAL_RENTROLL_UNITS[[#This Row],[RENTROLL_LOAN_ID_PROP_ADDR]],RANGE_LOOKUP_CIPDRF_LOANLIST,0)))),1,0)
)</f>
        <v>0</v>
      </c>
    </row>
    <row r="659" spans="2:11" ht="20.100000000000001" customHeight="1" x14ac:dyDescent="0.25">
      <c r="B659" s="25" t="str">
        <f>IF(TBL_QUAL_RENTROLL_UNITS[[#This Row],[RECORD_STARTED]],IF(TBL_QUAL_RENTROLL_UNITS[[#This Row],[ERROR_COUNT]]&gt;0,-1,IF(TBL_QUAL_RENTROLL_UNITS[[#This Row],[REQ_FIELDS_POPULATED]],1,0)),"")</f>
        <v/>
      </c>
      <c r="C659" s="94">
        <f>ROW()-ROW(TBL_QUAL_RENTROLL_UNITS[[#Headers],[ROW_ID]])</f>
        <v>650</v>
      </c>
      <c r="D659" s="82"/>
      <c r="E659" s="39"/>
      <c r="F659" s="33"/>
      <c r="G659" s="84" t="str">
        <f>IFERROR(INDEX(TBL_CIPDRFRESI_LOANPOOL[QUAL_MRA_RAC],MATCH(TBL_QUAL_RENTROLL_UNITS[[#This Row],[RENTROLL_LOAN_ID_PROP_ADDR]],TBL_CIPDRFRESI_LOANPOOL[LOAN_ID_PROP_ADDR],0)),"")</f>
        <v/>
      </c>
      <c r="H6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9" s="36" t="b">
        <f>CONCATENATE(TBL_QUAL_RENTROLL_UNITS[[#This Row],[RENTROLL_LOAN_ID_PROP_ADDR]],TBL_QUAL_RENTROLL_UNITS[[#This Row],[RENTROLL_UNIT]],TBL_QUAL_RENTROLL_UNITS[[#This Row],[RENTROLL_AMOUNT]])&lt;&gt;""</f>
        <v>0</v>
      </c>
      <c r="J659" s="36" t="b">
        <f>AND(TBL_QUAL_RENTROLL_UNITS[[#This Row],[RENTROLL_LOAN_ID_PROP_ADDR]]&lt;&gt;"",TBL_QUAL_RENTROLL_UNITS[[#This Row],[RENTROLL_UNIT]]&lt;&gt;"",TBL_QUAL_RENTROLL_UNITS[[#This Row],[RENTROLL_AMOUNT]]&lt;&gt;"")</f>
        <v>0</v>
      </c>
      <c r="K659" s="36">
        <f>SUM(
IF(AND(TBL_QUAL_RENTROLL_UNITS[[#This Row],[RENTROLL_LOAN_ID_PROP_ADDR]]&lt;&gt;"",NOT(ISNUMBER(MATCH(TBL_QUAL_RENTROLL_UNITS[[#This Row],[RENTROLL_LOAN_ID_PROP_ADDR]],RANGE_LOOKUP_CIPDRF_LOANLIST,0)))),1,0)
)</f>
        <v>0</v>
      </c>
    </row>
    <row r="660" spans="2:11" ht="20.100000000000001" customHeight="1" x14ac:dyDescent="0.25">
      <c r="B660" s="25" t="str">
        <f>IF(TBL_QUAL_RENTROLL_UNITS[[#This Row],[RECORD_STARTED]],IF(TBL_QUAL_RENTROLL_UNITS[[#This Row],[ERROR_COUNT]]&gt;0,-1,IF(TBL_QUAL_RENTROLL_UNITS[[#This Row],[REQ_FIELDS_POPULATED]],1,0)),"")</f>
        <v/>
      </c>
      <c r="C660" s="94">
        <f>ROW()-ROW(TBL_QUAL_RENTROLL_UNITS[[#Headers],[ROW_ID]])</f>
        <v>651</v>
      </c>
      <c r="D660" s="82"/>
      <c r="E660" s="39"/>
      <c r="F660" s="33"/>
      <c r="G660" s="84" t="str">
        <f>IFERROR(INDEX(TBL_CIPDRFRESI_LOANPOOL[QUAL_MRA_RAC],MATCH(TBL_QUAL_RENTROLL_UNITS[[#This Row],[RENTROLL_LOAN_ID_PROP_ADDR]],TBL_CIPDRFRESI_LOANPOOL[LOAN_ID_PROP_ADDR],0)),"")</f>
        <v/>
      </c>
      <c r="H6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0" s="36" t="b">
        <f>CONCATENATE(TBL_QUAL_RENTROLL_UNITS[[#This Row],[RENTROLL_LOAN_ID_PROP_ADDR]],TBL_QUAL_RENTROLL_UNITS[[#This Row],[RENTROLL_UNIT]],TBL_QUAL_RENTROLL_UNITS[[#This Row],[RENTROLL_AMOUNT]])&lt;&gt;""</f>
        <v>0</v>
      </c>
      <c r="J660" s="36" t="b">
        <f>AND(TBL_QUAL_RENTROLL_UNITS[[#This Row],[RENTROLL_LOAN_ID_PROP_ADDR]]&lt;&gt;"",TBL_QUAL_RENTROLL_UNITS[[#This Row],[RENTROLL_UNIT]]&lt;&gt;"",TBL_QUAL_RENTROLL_UNITS[[#This Row],[RENTROLL_AMOUNT]]&lt;&gt;"")</f>
        <v>0</v>
      </c>
      <c r="K660" s="36">
        <f>SUM(
IF(AND(TBL_QUAL_RENTROLL_UNITS[[#This Row],[RENTROLL_LOAN_ID_PROP_ADDR]]&lt;&gt;"",NOT(ISNUMBER(MATCH(TBL_QUAL_RENTROLL_UNITS[[#This Row],[RENTROLL_LOAN_ID_PROP_ADDR]],RANGE_LOOKUP_CIPDRF_LOANLIST,0)))),1,0)
)</f>
        <v>0</v>
      </c>
    </row>
    <row r="661" spans="2:11" ht="20.100000000000001" customHeight="1" x14ac:dyDescent="0.25">
      <c r="B661" s="25" t="str">
        <f>IF(TBL_QUAL_RENTROLL_UNITS[[#This Row],[RECORD_STARTED]],IF(TBL_QUAL_RENTROLL_UNITS[[#This Row],[ERROR_COUNT]]&gt;0,-1,IF(TBL_QUAL_RENTROLL_UNITS[[#This Row],[REQ_FIELDS_POPULATED]],1,0)),"")</f>
        <v/>
      </c>
      <c r="C661" s="94">
        <f>ROW()-ROW(TBL_QUAL_RENTROLL_UNITS[[#Headers],[ROW_ID]])</f>
        <v>652</v>
      </c>
      <c r="D661" s="82"/>
      <c r="E661" s="39"/>
      <c r="F661" s="33"/>
      <c r="G661" s="84" t="str">
        <f>IFERROR(INDEX(TBL_CIPDRFRESI_LOANPOOL[QUAL_MRA_RAC],MATCH(TBL_QUAL_RENTROLL_UNITS[[#This Row],[RENTROLL_LOAN_ID_PROP_ADDR]],TBL_CIPDRFRESI_LOANPOOL[LOAN_ID_PROP_ADDR],0)),"")</f>
        <v/>
      </c>
      <c r="H6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1" s="36" t="b">
        <f>CONCATENATE(TBL_QUAL_RENTROLL_UNITS[[#This Row],[RENTROLL_LOAN_ID_PROP_ADDR]],TBL_QUAL_RENTROLL_UNITS[[#This Row],[RENTROLL_UNIT]],TBL_QUAL_RENTROLL_UNITS[[#This Row],[RENTROLL_AMOUNT]])&lt;&gt;""</f>
        <v>0</v>
      </c>
      <c r="J661" s="36" t="b">
        <f>AND(TBL_QUAL_RENTROLL_UNITS[[#This Row],[RENTROLL_LOAN_ID_PROP_ADDR]]&lt;&gt;"",TBL_QUAL_RENTROLL_UNITS[[#This Row],[RENTROLL_UNIT]]&lt;&gt;"",TBL_QUAL_RENTROLL_UNITS[[#This Row],[RENTROLL_AMOUNT]]&lt;&gt;"")</f>
        <v>0</v>
      </c>
      <c r="K661" s="36">
        <f>SUM(
IF(AND(TBL_QUAL_RENTROLL_UNITS[[#This Row],[RENTROLL_LOAN_ID_PROP_ADDR]]&lt;&gt;"",NOT(ISNUMBER(MATCH(TBL_QUAL_RENTROLL_UNITS[[#This Row],[RENTROLL_LOAN_ID_PROP_ADDR]],RANGE_LOOKUP_CIPDRF_LOANLIST,0)))),1,0)
)</f>
        <v>0</v>
      </c>
    </row>
    <row r="662" spans="2:11" ht="20.100000000000001" customHeight="1" x14ac:dyDescent="0.25">
      <c r="B662" s="25" t="str">
        <f>IF(TBL_QUAL_RENTROLL_UNITS[[#This Row],[RECORD_STARTED]],IF(TBL_QUAL_RENTROLL_UNITS[[#This Row],[ERROR_COUNT]]&gt;0,-1,IF(TBL_QUAL_RENTROLL_UNITS[[#This Row],[REQ_FIELDS_POPULATED]],1,0)),"")</f>
        <v/>
      </c>
      <c r="C662" s="94">
        <f>ROW()-ROW(TBL_QUAL_RENTROLL_UNITS[[#Headers],[ROW_ID]])</f>
        <v>653</v>
      </c>
      <c r="D662" s="82"/>
      <c r="E662" s="39"/>
      <c r="F662" s="33"/>
      <c r="G662" s="84" t="str">
        <f>IFERROR(INDEX(TBL_CIPDRFRESI_LOANPOOL[QUAL_MRA_RAC],MATCH(TBL_QUAL_RENTROLL_UNITS[[#This Row],[RENTROLL_LOAN_ID_PROP_ADDR]],TBL_CIPDRFRESI_LOANPOOL[LOAN_ID_PROP_ADDR],0)),"")</f>
        <v/>
      </c>
      <c r="H6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2" s="36" t="b">
        <f>CONCATENATE(TBL_QUAL_RENTROLL_UNITS[[#This Row],[RENTROLL_LOAN_ID_PROP_ADDR]],TBL_QUAL_RENTROLL_UNITS[[#This Row],[RENTROLL_UNIT]],TBL_QUAL_RENTROLL_UNITS[[#This Row],[RENTROLL_AMOUNT]])&lt;&gt;""</f>
        <v>0</v>
      </c>
      <c r="J662" s="36" t="b">
        <f>AND(TBL_QUAL_RENTROLL_UNITS[[#This Row],[RENTROLL_LOAN_ID_PROP_ADDR]]&lt;&gt;"",TBL_QUAL_RENTROLL_UNITS[[#This Row],[RENTROLL_UNIT]]&lt;&gt;"",TBL_QUAL_RENTROLL_UNITS[[#This Row],[RENTROLL_AMOUNT]]&lt;&gt;"")</f>
        <v>0</v>
      </c>
      <c r="K662" s="36">
        <f>SUM(
IF(AND(TBL_QUAL_RENTROLL_UNITS[[#This Row],[RENTROLL_LOAN_ID_PROP_ADDR]]&lt;&gt;"",NOT(ISNUMBER(MATCH(TBL_QUAL_RENTROLL_UNITS[[#This Row],[RENTROLL_LOAN_ID_PROP_ADDR]],RANGE_LOOKUP_CIPDRF_LOANLIST,0)))),1,0)
)</f>
        <v>0</v>
      </c>
    </row>
    <row r="663" spans="2:11" ht="20.100000000000001" customHeight="1" x14ac:dyDescent="0.25">
      <c r="B663" s="25" t="str">
        <f>IF(TBL_QUAL_RENTROLL_UNITS[[#This Row],[RECORD_STARTED]],IF(TBL_QUAL_RENTROLL_UNITS[[#This Row],[ERROR_COUNT]]&gt;0,-1,IF(TBL_QUAL_RENTROLL_UNITS[[#This Row],[REQ_FIELDS_POPULATED]],1,0)),"")</f>
        <v/>
      </c>
      <c r="C663" s="94">
        <f>ROW()-ROW(TBL_QUAL_RENTROLL_UNITS[[#Headers],[ROW_ID]])</f>
        <v>654</v>
      </c>
      <c r="D663" s="82"/>
      <c r="E663" s="39"/>
      <c r="F663" s="33"/>
      <c r="G663" s="84" t="str">
        <f>IFERROR(INDEX(TBL_CIPDRFRESI_LOANPOOL[QUAL_MRA_RAC],MATCH(TBL_QUAL_RENTROLL_UNITS[[#This Row],[RENTROLL_LOAN_ID_PROP_ADDR]],TBL_CIPDRFRESI_LOANPOOL[LOAN_ID_PROP_ADDR],0)),"")</f>
        <v/>
      </c>
      <c r="H6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3" s="36" t="b">
        <f>CONCATENATE(TBL_QUAL_RENTROLL_UNITS[[#This Row],[RENTROLL_LOAN_ID_PROP_ADDR]],TBL_QUAL_RENTROLL_UNITS[[#This Row],[RENTROLL_UNIT]],TBL_QUAL_RENTROLL_UNITS[[#This Row],[RENTROLL_AMOUNT]])&lt;&gt;""</f>
        <v>0</v>
      </c>
      <c r="J663" s="36" t="b">
        <f>AND(TBL_QUAL_RENTROLL_UNITS[[#This Row],[RENTROLL_LOAN_ID_PROP_ADDR]]&lt;&gt;"",TBL_QUAL_RENTROLL_UNITS[[#This Row],[RENTROLL_UNIT]]&lt;&gt;"",TBL_QUAL_RENTROLL_UNITS[[#This Row],[RENTROLL_AMOUNT]]&lt;&gt;"")</f>
        <v>0</v>
      </c>
      <c r="K663" s="36">
        <f>SUM(
IF(AND(TBL_QUAL_RENTROLL_UNITS[[#This Row],[RENTROLL_LOAN_ID_PROP_ADDR]]&lt;&gt;"",NOT(ISNUMBER(MATCH(TBL_QUAL_RENTROLL_UNITS[[#This Row],[RENTROLL_LOAN_ID_PROP_ADDR]],RANGE_LOOKUP_CIPDRF_LOANLIST,0)))),1,0)
)</f>
        <v>0</v>
      </c>
    </row>
    <row r="664" spans="2:11" ht="20.100000000000001" customHeight="1" x14ac:dyDescent="0.25">
      <c r="B664" s="25" t="str">
        <f>IF(TBL_QUAL_RENTROLL_UNITS[[#This Row],[RECORD_STARTED]],IF(TBL_QUAL_RENTROLL_UNITS[[#This Row],[ERROR_COUNT]]&gt;0,-1,IF(TBL_QUAL_RENTROLL_UNITS[[#This Row],[REQ_FIELDS_POPULATED]],1,0)),"")</f>
        <v/>
      </c>
      <c r="C664" s="94">
        <f>ROW()-ROW(TBL_QUAL_RENTROLL_UNITS[[#Headers],[ROW_ID]])</f>
        <v>655</v>
      </c>
      <c r="D664" s="82"/>
      <c r="E664" s="39"/>
      <c r="F664" s="33"/>
      <c r="G664" s="84" t="str">
        <f>IFERROR(INDEX(TBL_CIPDRFRESI_LOANPOOL[QUAL_MRA_RAC],MATCH(TBL_QUAL_RENTROLL_UNITS[[#This Row],[RENTROLL_LOAN_ID_PROP_ADDR]],TBL_CIPDRFRESI_LOANPOOL[LOAN_ID_PROP_ADDR],0)),"")</f>
        <v/>
      </c>
      <c r="H6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4" s="36" t="b">
        <f>CONCATENATE(TBL_QUAL_RENTROLL_UNITS[[#This Row],[RENTROLL_LOAN_ID_PROP_ADDR]],TBL_QUAL_RENTROLL_UNITS[[#This Row],[RENTROLL_UNIT]],TBL_QUAL_RENTROLL_UNITS[[#This Row],[RENTROLL_AMOUNT]])&lt;&gt;""</f>
        <v>0</v>
      </c>
      <c r="J664" s="36" t="b">
        <f>AND(TBL_QUAL_RENTROLL_UNITS[[#This Row],[RENTROLL_LOAN_ID_PROP_ADDR]]&lt;&gt;"",TBL_QUAL_RENTROLL_UNITS[[#This Row],[RENTROLL_UNIT]]&lt;&gt;"",TBL_QUAL_RENTROLL_UNITS[[#This Row],[RENTROLL_AMOUNT]]&lt;&gt;"")</f>
        <v>0</v>
      </c>
      <c r="K664" s="36">
        <f>SUM(
IF(AND(TBL_QUAL_RENTROLL_UNITS[[#This Row],[RENTROLL_LOAN_ID_PROP_ADDR]]&lt;&gt;"",NOT(ISNUMBER(MATCH(TBL_QUAL_RENTROLL_UNITS[[#This Row],[RENTROLL_LOAN_ID_PROP_ADDR]],RANGE_LOOKUP_CIPDRF_LOANLIST,0)))),1,0)
)</f>
        <v>0</v>
      </c>
    </row>
    <row r="665" spans="2:11" ht="20.100000000000001" customHeight="1" x14ac:dyDescent="0.25">
      <c r="B665" s="25" t="str">
        <f>IF(TBL_QUAL_RENTROLL_UNITS[[#This Row],[RECORD_STARTED]],IF(TBL_QUAL_RENTROLL_UNITS[[#This Row],[ERROR_COUNT]]&gt;0,-1,IF(TBL_QUAL_RENTROLL_UNITS[[#This Row],[REQ_FIELDS_POPULATED]],1,0)),"")</f>
        <v/>
      </c>
      <c r="C665" s="94">
        <f>ROW()-ROW(TBL_QUAL_RENTROLL_UNITS[[#Headers],[ROW_ID]])</f>
        <v>656</v>
      </c>
      <c r="D665" s="82"/>
      <c r="E665" s="39"/>
      <c r="F665" s="33"/>
      <c r="G665" s="84" t="str">
        <f>IFERROR(INDEX(TBL_CIPDRFRESI_LOANPOOL[QUAL_MRA_RAC],MATCH(TBL_QUAL_RENTROLL_UNITS[[#This Row],[RENTROLL_LOAN_ID_PROP_ADDR]],TBL_CIPDRFRESI_LOANPOOL[LOAN_ID_PROP_ADDR],0)),"")</f>
        <v/>
      </c>
      <c r="H6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5" s="36" t="b">
        <f>CONCATENATE(TBL_QUAL_RENTROLL_UNITS[[#This Row],[RENTROLL_LOAN_ID_PROP_ADDR]],TBL_QUAL_RENTROLL_UNITS[[#This Row],[RENTROLL_UNIT]],TBL_QUAL_RENTROLL_UNITS[[#This Row],[RENTROLL_AMOUNT]])&lt;&gt;""</f>
        <v>0</v>
      </c>
      <c r="J665" s="36" t="b">
        <f>AND(TBL_QUAL_RENTROLL_UNITS[[#This Row],[RENTROLL_LOAN_ID_PROP_ADDR]]&lt;&gt;"",TBL_QUAL_RENTROLL_UNITS[[#This Row],[RENTROLL_UNIT]]&lt;&gt;"",TBL_QUAL_RENTROLL_UNITS[[#This Row],[RENTROLL_AMOUNT]]&lt;&gt;"")</f>
        <v>0</v>
      </c>
      <c r="K665" s="36">
        <f>SUM(
IF(AND(TBL_QUAL_RENTROLL_UNITS[[#This Row],[RENTROLL_LOAN_ID_PROP_ADDR]]&lt;&gt;"",NOT(ISNUMBER(MATCH(TBL_QUAL_RENTROLL_UNITS[[#This Row],[RENTROLL_LOAN_ID_PROP_ADDR]],RANGE_LOOKUP_CIPDRF_LOANLIST,0)))),1,0)
)</f>
        <v>0</v>
      </c>
    </row>
    <row r="666" spans="2:11" ht="20.100000000000001" customHeight="1" x14ac:dyDescent="0.25">
      <c r="B666" s="25" t="str">
        <f>IF(TBL_QUAL_RENTROLL_UNITS[[#This Row],[RECORD_STARTED]],IF(TBL_QUAL_RENTROLL_UNITS[[#This Row],[ERROR_COUNT]]&gt;0,-1,IF(TBL_QUAL_RENTROLL_UNITS[[#This Row],[REQ_FIELDS_POPULATED]],1,0)),"")</f>
        <v/>
      </c>
      <c r="C666" s="94">
        <f>ROW()-ROW(TBL_QUAL_RENTROLL_UNITS[[#Headers],[ROW_ID]])</f>
        <v>657</v>
      </c>
      <c r="D666" s="82"/>
      <c r="E666" s="39"/>
      <c r="F666" s="33"/>
      <c r="G666" s="84" t="str">
        <f>IFERROR(INDEX(TBL_CIPDRFRESI_LOANPOOL[QUAL_MRA_RAC],MATCH(TBL_QUAL_RENTROLL_UNITS[[#This Row],[RENTROLL_LOAN_ID_PROP_ADDR]],TBL_CIPDRFRESI_LOANPOOL[LOAN_ID_PROP_ADDR],0)),"")</f>
        <v/>
      </c>
      <c r="H6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6" s="36" t="b">
        <f>CONCATENATE(TBL_QUAL_RENTROLL_UNITS[[#This Row],[RENTROLL_LOAN_ID_PROP_ADDR]],TBL_QUAL_RENTROLL_UNITS[[#This Row],[RENTROLL_UNIT]],TBL_QUAL_RENTROLL_UNITS[[#This Row],[RENTROLL_AMOUNT]])&lt;&gt;""</f>
        <v>0</v>
      </c>
      <c r="J666" s="36" t="b">
        <f>AND(TBL_QUAL_RENTROLL_UNITS[[#This Row],[RENTROLL_LOAN_ID_PROP_ADDR]]&lt;&gt;"",TBL_QUAL_RENTROLL_UNITS[[#This Row],[RENTROLL_UNIT]]&lt;&gt;"",TBL_QUAL_RENTROLL_UNITS[[#This Row],[RENTROLL_AMOUNT]]&lt;&gt;"")</f>
        <v>0</v>
      </c>
      <c r="K666" s="36">
        <f>SUM(
IF(AND(TBL_QUAL_RENTROLL_UNITS[[#This Row],[RENTROLL_LOAN_ID_PROP_ADDR]]&lt;&gt;"",NOT(ISNUMBER(MATCH(TBL_QUAL_RENTROLL_UNITS[[#This Row],[RENTROLL_LOAN_ID_PROP_ADDR]],RANGE_LOOKUP_CIPDRF_LOANLIST,0)))),1,0)
)</f>
        <v>0</v>
      </c>
    </row>
    <row r="667" spans="2:11" ht="20.100000000000001" customHeight="1" x14ac:dyDescent="0.25">
      <c r="B667" s="25" t="str">
        <f>IF(TBL_QUAL_RENTROLL_UNITS[[#This Row],[RECORD_STARTED]],IF(TBL_QUAL_RENTROLL_UNITS[[#This Row],[ERROR_COUNT]]&gt;0,-1,IF(TBL_QUAL_RENTROLL_UNITS[[#This Row],[REQ_FIELDS_POPULATED]],1,0)),"")</f>
        <v/>
      </c>
      <c r="C667" s="94">
        <f>ROW()-ROW(TBL_QUAL_RENTROLL_UNITS[[#Headers],[ROW_ID]])</f>
        <v>658</v>
      </c>
      <c r="D667" s="82"/>
      <c r="E667" s="39"/>
      <c r="F667" s="33"/>
      <c r="G667" s="84" t="str">
        <f>IFERROR(INDEX(TBL_CIPDRFRESI_LOANPOOL[QUAL_MRA_RAC],MATCH(TBL_QUAL_RENTROLL_UNITS[[#This Row],[RENTROLL_LOAN_ID_PROP_ADDR]],TBL_CIPDRFRESI_LOANPOOL[LOAN_ID_PROP_ADDR],0)),"")</f>
        <v/>
      </c>
      <c r="H6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7" s="36" t="b">
        <f>CONCATENATE(TBL_QUAL_RENTROLL_UNITS[[#This Row],[RENTROLL_LOAN_ID_PROP_ADDR]],TBL_QUAL_RENTROLL_UNITS[[#This Row],[RENTROLL_UNIT]],TBL_QUAL_RENTROLL_UNITS[[#This Row],[RENTROLL_AMOUNT]])&lt;&gt;""</f>
        <v>0</v>
      </c>
      <c r="J667" s="36" t="b">
        <f>AND(TBL_QUAL_RENTROLL_UNITS[[#This Row],[RENTROLL_LOAN_ID_PROP_ADDR]]&lt;&gt;"",TBL_QUAL_RENTROLL_UNITS[[#This Row],[RENTROLL_UNIT]]&lt;&gt;"",TBL_QUAL_RENTROLL_UNITS[[#This Row],[RENTROLL_AMOUNT]]&lt;&gt;"")</f>
        <v>0</v>
      </c>
      <c r="K667" s="36">
        <f>SUM(
IF(AND(TBL_QUAL_RENTROLL_UNITS[[#This Row],[RENTROLL_LOAN_ID_PROP_ADDR]]&lt;&gt;"",NOT(ISNUMBER(MATCH(TBL_QUAL_RENTROLL_UNITS[[#This Row],[RENTROLL_LOAN_ID_PROP_ADDR]],RANGE_LOOKUP_CIPDRF_LOANLIST,0)))),1,0)
)</f>
        <v>0</v>
      </c>
    </row>
    <row r="668" spans="2:11" ht="20.100000000000001" customHeight="1" x14ac:dyDescent="0.25">
      <c r="B668" s="25" t="str">
        <f>IF(TBL_QUAL_RENTROLL_UNITS[[#This Row],[RECORD_STARTED]],IF(TBL_QUAL_RENTROLL_UNITS[[#This Row],[ERROR_COUNT]]&gt;0,-1,IF(TBL_QUAL_RENTROLL_UNITS[[#This Row],[REQ_FIELDS_POPULATED]],1,0)),"")</f>
        <v/>
      </c>
      <c r="C668" s="94">
        <f>ROW()-ROW(TBL_QUAL_RENTROLL_UNITS[[#Headers],[ROW_ID]])</f>
        <v>659</v>
      </c>
      <c r="D668" s="82"/>
      <c r="E668" s="39"/>
      <c r="F668" s="33"/>
      <c r="G668" s="84" t="str">
        <f>IFERROR(INDEX(TBL_CIPDRFRESI_LOANPOOL[QUAL_MRA_RAC],MATCH(TBL_QUAL_RENTROLL_UNITS[[#This Row],[RENTROLL_LOAN_ID_PROP_ADDR]],TBL_CIPDRFRESI_LOANPOOL[LOAN_ID_PROP_ADDR],0)),"")</f>
        <v/>
      </c>
      <c r="H6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8" s="36" t="b">
        <f>CONCATENATE(TBL_QUAL_RENTROLL_UNITS[[#This Row],[RENTROLL_LOAN_ID_PROP_ADDR]],TBL_QUAL_RENTROLL_UNITS[[#This Row],[RENTROLL_UNIT]],TBL_QUAL_RENTROLL_UNITS[[#This Row],[RENTROLL_AMOUNT]])&lt;&gt;""</f>
        <v>0</v>
      </c>
      <c r="J668" s="36" t="b">
        <f>AND(TBL_QUAL_RENTROLL_UNITS[[#This Row],[RENTROLL_LOAN_ID_PROP_ADDR]]&lt;&gt;"",TBL_QUAL_RENTROLL_UNITS[[#This Row],[RENTROLL_UNIT]]&lt;&gt;"",TBL_QUAL_RENTROLL_UNITS[[#This Row],[RENTROLL_AMOUNT]]&lt;&gt;"")</f>
        <v>0</v>
      </c>
      <c r="K668" s="36">
        <f>SUM(
IF(AND(TBL_QUAL_RENTROLL_UNITS[[#This Row],[RENTROLL_LOAN_ID_PROP_ADDR]]&lt;&gt;"",NOT(ISNUMBER(MATCH(TBL_QUAL_RENTROLL_UNITS[[#This Row],[RENTROLL_LOAN_ID_PROP_ADDR]],RANGE_LOOKUP_CIPDRF_LOANLIST,0)))),1,0)
)</f>
        <v>0</v>
      </c>
    </row>
    <row r="669" spans="2:11" ht="20.100000000000001" customHeight="1" x14ac:dyDescent="0.25">
      <c r="B669" s="25" t="str">
        <f>IF(TBL_QUAL_RENTROLL_UNITS[[#This Row],[RECORD_STARTED]],IF(TBL_QUAL_RENTROLL_UNITS[[#This Row],[ERROR_COUNT]]&gt;0,-1,IF(TBL_QUAL_RENTROLL_UNITS[[#This Row],[REQ_FIELDS_POPULATED]],1,0)),"")</f>
        <v/>
      </c>
      <c r="C669" s="94">
        <f>ROW()-ROW(TBL_QUAL_RENTROLL_UNITS[[#Headers],[ROW_ID]])</f>
        <v>660</v>
      </c>
      <c r="D669" s="82"/>
      <c r="E669" s="39"/>
      <c r="F669" s="33"/>
      <c r="G669" s="84" t="str">
        <f>IFERROR(INDEX(TBL_CIPDRFRESI_LOANPOOL[QUAL_MRA_RAC],MATCH(TBL_QUAL_RENTROLL_UNITS[[#This Row],[RENTROLL_LOAN_ID_PROP_ADDR]],TBL_CIPDRFRESI_LOANPOOL[LOAN_ID_PROP_ADDR],0)),"")</f>
        <v/>
      </c>
      <c r="H6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9" s="36" t="b">
        <f>CONCATENATE(TBL_QUAL_RENTROLL_UNITS[[#This Row],[RENTROLL_LOAN_ID_PROP_ADDR]],TBL_QUAL_RENTROLL_UNITS[[#This Row],[RENTROLL_UNIT]],TBL_QUAL_RENTROLL_UNITS[[#This Row],[RENTROLL_AMOUNT]])&lt;&gt;""</f>
        <v>0</v>
      </c>
      <c r="J669" s="36" t="b">
        <f>AND(TBL_QUAL_RENTROLL_UNITS[[#This Row],[RENTROLL_LOAN_ID_PROP_ADDR]]&lt;&gt;"",TBL_QUAL_RENTROLL_UNITS[[#This Row],[RENTROLL_UNIT]]&lt;&gt;"",TBL_QUAL_RENTROLL_UNITS[[#This Row],[RENTROLL_AMOUNT]]&lt;&gt;"")</f>
        <v>0</v>
      </c>
      <c r="K669" s="36">
        <f>SUM(
IF(AND(TBL_QUAL_RENTROLL_UNITS[[#This Row],[RENTROLL_LOAN_ID_PROP_ADDR]]&lt;&gt;"",NOT(ISNUMBER(MATCH(TBL_QUAL_RENTROLL_UNITS[[#This Row],[RENTROLL_LOAN_ID_PROP_ADDR]],RANGE_LOOKUP_CIPDRF_LOANLIST,0)))),1,0)
)</f>
        <v>0</v>
      </c>
    </row>
    <row r="670" spans="2:11" ht="20.100000000000001" customHeight="1" x14ac:dyDescent="0.25">
      <c r="B670" s="25" t="str">
        <f>IF(TBL_QUAL_RENTROLL_UNITS[[#This Row],[RECORD_STARTED]],IF(TBL_QUAL_RENTROLL_UNITS[[#This Row],[ERROR_COUNT]]&gt;0,-1,IF(TBL_QUAL_RENTROLL_UNITS[[#This Row],[REQ_FIELDS_POPULATED]],1,0)),"")</f>
        <v/>
      </c>
      <c r="C670" s="94">
        <f>ROW()-ROW(TBL_QUAL_RENTROLL_UNITS[[#Headers],[ROW_ID]])</f>
        <v>661</v>
      </c>
      <c r="D670" s="82"/>
      <c r="E670" s="39"/>
      <c r="F670" s="33"/>
      <c r="G670" s="84" t="str">
        <f>IFERROR(INDEX(TBL_CIPDRFRESI_LOANPOOL[QUAL_MRA_RAC],MATCH(TBL_QUAL_RENTROLL_UNITS[[#This Row],[RENTROLL_LOAN_ID_PROP_ADDR]],TBL_CIPDRFRESI_LOANPOOL[LOAN_ID_PROP_ADDR],0)),"")</f>
        <v/>
      </c>
      <c r="H6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0" s="36" t="b">
        <f>CONCATENATE(TBL_QUAL_RENTROLL_UNITS[[#This Row],[RENTROLL_LOAN_ID_PROP_ADDR]],TBL_QUAL_RENTROLL_UNITS[[#This Row],[RENTROLL_UNIT]],TBL_QUAL_RENTROLL_UNITS[[#This Row],[RENTROLL_AMOUNT]])&lt;&gt;""</f>
        <v>0</v>
      </c>
      <c r="J670" s="36" t="b">
        <f>AND(TBL_QUAL_RENTROLL_UNITS[[#This Row],[RENTROLL_LOAN_ID_PROP_ADDR]]&lt;&gt;"",TBL_QUAL_RENTROLL_UNITS[[#This Row],[RENTROLL_UNIT]]&lt;&gt;"",TBL_QUAL_RENTROLL_UNITS[[#This Row],[RENTROLL_AMOUNT]]&lt;&gt;"")</f>
        <v>0</v>
      </c>
      <c r="K670" s="36">
        <f>SUM(
IF(AND(TBL_QUAL_RENTROLL_UNITS[[#This Row],[RENTROLL_LOAN_ID_PROP_ADDR]]&lt;&gt;"",NOT(ISNUMBER(MATCH(TBL_QUAL_RENTROLL_UNITS[[#This Row],[RENTROLL_LOAN_ID_PROP_ADDR]],RANGE_LOOKUP_CIPDRF_LOANLIST,0)))),1,0)
)</f>
        <v>0</v>
      </c>
    </row>
    <row r="671" spans="2:11" ht="20.100000000000001" customHeight="1" x14ac:dyDescent="0.25">
      <c r="B671" s="25" t="str">
        <f>IF(TBL_QUAL_RENTROLL_UNITS[[#This Row],[RECORD_STARTED]],IF(TBL_QUAL_RENTROLL_UNITS[[#This Row],[ERROR_COUNT]]&gt;0,-1,IF(TBL_QUAL_RENTROLL_UNITS[[#This Row],[REQ_FIELDS_POPULATED]],1,0)),"")</f>
        <v/>
      </c>
      <c r="C671" s="94">
        <f>ROW()-ROW(TBL_QUAL_RENTROLL_UNITS[[#Headers],[ROW_ID]])</f>
        <v>662</v>
      </c>
      <c r="D671" s="82"/>
      <c r="E671" s="39"/>
      <c r="F671" s="33"/>
      <c r="G671" s="84" t="str">
        <f>IFERROR(INDEX(TBL_CIPDRFRESI_LOANPOOL[QUAL_MRA_RAC],MATCH(TBL_QUAL_RENTROLL_UNITS[[#This Row],[RENTROLL_LOAN_ID_PROP_ADDR]],TBL_CIPDRFRESI_LOANPOOL[LOAN_ID_PROP_ADDR],0)),"")</f>
        <v/>
      </c>
      <c r="H6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1" s="36" t="b">
        <f>CONCATENATE(TBL_QUAL_RENTROLL_UNITS[[#This Row],[RENTROLL_LOAN_ID_PROP_ADDR]],TBL_QUAL_RENTROLL_UNITS[[#This Row],[RENTROLL_UNIT]],TBL_QUAL_RENTROLL_UNITS[[#This Row],[RENTROLL_AMOUNT]])&lt;&gt;""</f>
        <v>0</v>
      </c>
      <c r="J671" s="36" t="b">
        <f>AND(TBL_QUAL_RENTROLL_UNITS[[#This Row],[RENTROLL_LOAN_ID_PROP_ADDR]]&lt;&gt;"",TBL_QUAL_RENTROLL_UNITS[[#This Row],[RENTROLL_UNIT]]&lt;&gt;"",TBL_QUAL_RENTROLL_UNITS[[#This Row],[RENTROLL_AMOUNT]]&lt;&gt;"")</f>
        <v>0</v>
      </c>
      <c r="K671" s="36">
        <f>SUM(
IF(AND(TBL_QUAL_RENTROLL_UNITS[[#This Row],[RENTROLL_LOAN_ID_PROP_ADDR]]&lt;&gt;"",NOT(ISNUMBER(MATCH(TBL_QUAL_RENTROLL_UNITS[[#This Row],[RENTROLL_LOAN_ID_PROP_ADDR]],RANGE_LOOKUP_CIPDRF_LOANLIST,0)))),1,0)
)</f>
        <v>0</v>
      </c>
    </row>
    <row r="672" spans="2:11" ht="20.100000000000001" customHeight="1" x14ac:dyDescent="0.25">
      <c r="B672" s="25" t="str">
        <f>IF(TBL_QUAL_RENTROLL_UNITS[[#This Row],[RECORD_STARTED]],IF(TBL_QUAL_RENTROLL_UNITS[[#This Row],[ERROR_COUNT]]&gt;0,-1,IF(TBL_QUAL_RENTROLL_UNITS[[#This Row],[REQ_FIELDS_POPULATED]],1,0)),"")</f>
        <v/>
      </c>
      <c r="C672" s="94">
        <f>ROW()-ROW(TBL_QUAL_RENTROLL_UNITS[[#Headers],[ROW_ID]])</f>
        <v>663</v>
      </c>
      <c r="D672" s="82"/>
      <c r="E672" s="39"/>
      <c r="F672" s="33"/>
      <c r="G672" s="84" t="str">
        <f>IFERROR(INDEX(TBL_CIPDRFRESI_LOANPOOL[QUAL_MRA_RAC],MATCH(TBL_QUAL_RENTROLL_UNITS[[#This Row],[RENTROLL_LOAN_ID_PROP_ADDR]],TBL_CIPDRFRESI_LOANPOOL[LOAN_ID_PROP_ADDR],0)),"")</f>
        <v/>
      </c>
      <c r="H6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2" s="36" t="b">
        <f>CONCATENATE(TBL_QUAL_RENTROLL_UNITS[[#This Row],[RENTROLL_LOAN_ID_PROP_ADDR]],TBL_QUAL_RENTROLL_UNITS[[#This Row],[RENTROLL_UNIT]],TBL_QUAL_RENTROLL_UNITS[[#This Row],[RENTROLL_AMOUNT]])&lt;&gt;""</f>
        <v>0</v>
      </c>
      <c r="J672" s="36" t="b">
        <f>AND(TBL_QUAL_RENTROLL_UNITS[[#This Row],[RENTROLL_LOAN_ID_PROP_ADDR]]&lt;&gt;"",TBL_QUAL_RENTROLL_UNITS[[#This Row],[RENTROLL_UNIT]]&lt;&gt;"",TBL_QUAL_RENTROLL_UNITS[[#This Row],[RENTROLL_AMOUNT]]&lt;&gt;"")</f>
        <v>0</v>
      </c>
      <c r="K672" s="36">
        <f>SUM(
IF(AND(TBL_QUAL_RENTROLL_UNITS[[#This Row],[RENTROLL_LOAN_ID_PROP_ADDR]]&lt;&gt;"",NOT(ISNUMBER(MATCH(TBL_QUAL_RENTROLL_UNITS[[#This Row],[RENTROLL_LOAN_ID_PROP_ADDR]],RANGE_LOOKUP_CIPDRF_LOANLIST,0)))),1,0)
)</f>
        <v>0</v>
      </c>
    </row>
    <row r="673" spans="2:11" ht="20.100000000000001" customHeight="1" x14ac:dyDescent="0.25">
      <c r="B673" s="25" t="str">
        <f>IF(TBL_QUAL_RENTROLL_UNITS[[#This Row],[RECORD_STARTED]],IF(TBL_QUAL_RENTROLL_UNITS[[#This Row],[ERROR_COUNT]]&gt;0,-1,IF(TBL_QUAL_RENTROLL_UNITS[[#This Row],[REQ_FIELDS_POPULATED]],1,0)),"")</f>
        <v/>
      </c>
      <c r="C673" s="94">
        <f>ROW()-ROW(TBL_QUAL_RENTROLL_UNITS[[#Headers],[ROW_ID]])</f>
        <v>664</v>
      </c>
      <c r="D673" s="82"/>
      <c r="E673" s="39"/>
      <c r="F673" s="33"/>
      <c r="G673" s="84" t="str">
        <f>IFERROR(INDEX(TBL_CIPDRFRESI_LOANPOOL[QUAL_MRA_RAC],MATCH(TBL_QUAL_RENTROLL_UNITS[[#This Row],[RENTROLL_LOAN_ID_PROP_ADDR]],TBL_CIPDRFRESI_LOANPOOL[LOAN_ID_PROP_ADDR],0)),"")</f>
        <v/>
      </c>
      <c r="H6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3" s="36" t="b">
        <f>CONCATENATE(TBL_QUAL_RENTROLL_UNITS[[#This Row],[RENTROLL_LOAN_ID_PROP_ADDR]],TBL_QUAL_RENTROLL_UNITS[[#This Row],[RENTROLL_UNIT]],TBL_QUAL_RENTROLL_UNITS[[#This Row],[RENTROLL_AMOUNT]])&lt;&gt;""</f>
        <v>0</v>
      </c>
      <c r="J673" s="36" t="b">
        <f>AND(TBL_QUAL_RENTROLL_UNITS[[#This Row],[RENTROLL_LOAN_ID_PROP_ADDR]]&lt;&gt;"",TBL_QUAL_RENTROLL_UNITS[[#This Row],[RENTROLL_UNIT]]&lt;&gt;"",TBL_QUAL_RENTROLL_UNITS[[#This Row],[RENTROLL_AMOUNT]]&lt;&gt;"")</f>
        <v>0</v>
      </c>
      <c r="K673" s="36">
        <f>SUM(
IF(AND(TBL_QUAL_RENTROLL_UNITS[[#This Row],[RENTROLL_LOAN_ID_PROP_ADDR]]&lt;&gt;"",NOT(ISNUMBER(MATCH(TBL_QUAL_RENTROLL_UNITS[[#This Row],[RENTROLL_LOAN_ID_PROP_ADDR]],RANGE_LOOKUP_CIPDRF_LOANLIST,0)))),1,0)
)</f>
        <v>0</v>
      </c>
    </row>
    <row r="674" spans="2:11" ht="20.100000000000001" customHeight="1" x14ac:dyDescent="0.25">
      <c r="B674" s="25" t="str">
        <f>IF(TBL_QUAL_RENTROLL_UNITS[[#This Row],[RECORD_STARTED]],IF(TBL_QUAL_RENTROLL_UNITS[[#This Row],[ERROR_COUNT]]&gt;0,-1,IF(TBL_QUAL_RENTROLL_UNITS[[#This Row],[REQ_FIELDS_POPULATED]],1,0)),"")</f>
        <v/>
      </c>
      <c r="C674" s="94">
        <f>ROW()-ROW(TBL_QUAL_RENTROLL_UNITS[[#Headers],[ROW_ID]])</f>
        <v>665</v>
      </c>
      <c r="D674" s="82"/>
      <c r="E674" s="39"/>
      <c r="F674" s="33"/>
      <c r="G674" s="84" t="str">
        <f>IFERROR(INDEX(TBL_CIPDRFRESI_LOANPOOL[QUAL_MRA_RAC],MATCH(TBL_QUAL_RENTROLL_UNITS[[#This Row],[RENTROLL_LOAN_ID_PROP_ADDR]],TBL_CIPDRFRESI_LOANPOOL[LOAN_ID_PROP_ADDR],0)),"")</f>
        <v/>
      </c>
      <c r="H6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4" s="36" t="b">
        <f>CONCATENATE(TBL_QUAL_RENTROLL_UNITS[[#This Row],[RENTROLL_LOAN_ID_PROP_ADDR]],TBL_QUAL_RENTROLL_UNITS[[#This Row],[RENTROLL_UNIT]],TBL_QUAL_RENTROLL_UNITS[[#This Row],[RENTROLL_AMOUNT]])&lt;&gt;""</f>
        <v>0</v>
      </c>
      <c r="J674" s="36" t="b">
        <f>AND(TBL_QUAL_RENTROLL_UNITS[[#This Row],[RENTROLL_LOAN_ID_PROP_ADDR]]&lt;&gt;"",TBL_QUAL_RENTROLL_UNITS[[#This Row],[RENTROLL_UNIT]]&lt;&gt;"",TBL_QUAL_RENTROLL_UNITS[[#This Row],[RENTROLL_AMOUNT]]&lt;&gt;"")</f>
        <v>0</v>
      </c>
      <c r="K674" s="36">
        <f>SUM(
IF(AND(TBL_QUAL_RENTROLL_UNITS[[#This Row],[RENTROLL_LOAN_ID_PROP_ADDR]]&lt;&gt;"",NOT(ISNUMBER(MATCH(TBL_QUAL_RENTROLL_UNITS[[#This Row],[RENTROLL_LOAN_ID_PROP_ADDR]],RANGE_LOOKUP_CIPDRF_LOANLIST,0)))),1,0)
)</f>
        <v>0</v>
      </c>
    </row>
    <row r="675" spans="2:11" ht="20.100000000000001" customHeight="1" x14ac:dyDescent="0.25">
      <c r="B675" s="25" t="str">
        <f>IF(TBL_QUAL_RENTROLL_UNITS[[#This Row],[RECORD_STARTED]],IF(TBL_QUAL_RENTROLL_UNITS[[#This Row],[ERROR_COUNT]]&gt;0,-1,IF(TBL_QUAL_RENTROLL_UNITS[[#This Row],[REQ_FIELDS_POPULATED]],1,0)),"")</f>
        <v/>
      </c>
      <c r="C675" s="94">
        <f>ROW()-ROW(TBL_QUAL_RENTROLL_UNITS[[#Headers],[ROW_ID]])</f>
        <v>666</v>
      </c>
      <c r="D675" s="82"/>
      <c r="E675" s="39"/>
      <c r="F675" s="33"/>
      <c r="G675" s="84" t="str">
        <f>IFERROR(INDEX(TBL_CIPDRFRESI_LOANPOOL[QUAL_MRA_RAC],MATCH(TBL_QUAL_RENTROLL_UNITS[[#This Row],[RENTROLL_LOAN_ID_PROP_ADDR]],TBL_CIPDRFRESI_LOANPOOL[LOAN_ID_PROP_ADDR],0)),"")</f>
        <v/>
      </c>
      <c r="H6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5" s="36" t="b">
        <f>CONCATENATE(TBL_QUAL_RENTROLL_UNITS[[#This Row],[RENTROLL_LOAN_ID_PROP_ADDR]],TBL_QUAL_RENTROLL_UNITS[[#This Row],[RENTROLL_UNIT]],TBL_QUAL_RENTROLL_UNITS[[#This Row],[RENTROLL_AMOUNT]])&lt;&gt;""</f>
        <v>0</v>
      </c>
      <c r="J675" s="36" t="b">
        <f>AND(TBL_QUAL_RENTROLL_UNITS[[#This Row],[RENTROLL_LOAN_ID_PROP_ADDR]]&lt;&gt;"",TBL_QUAL_RENTROLL_UNITS[[#This Row],[RENTROLL_UNIT]]&lt;&gt;"",TBL_QUAL_RENTROLL_UNITS[[#This Row],[RENTROLL_AMOUNT]]&lt;&gt;"")</f>
        <v>0</v>
      </c>
      <c r="K675" s="36">
        <f>SUM(
IF(AND(TBL_QUAL_RENTROLL_UNITS[[#This Row],[RENTROLL_LOAN_ID_PROP_ADDR]]&lt;&gt;"",NOT(ISNUMBER(MATCH(TBL_QUAL_RENTROLL_UNITS[[#This Row],[RENTROLL_LOAN_ID_PROP_ADDR]],RANGE_LOOKUP_CIPDRF_LOANLIST,0)))),1,0)
)</f>
        <v>0</v>
      </c>
    </row>
    <row r="676" spans="2:11" ht="20.100000000000001" customHeight="1" x14ac:dyDescent="0.25">
      <c r="B676" s="25" t="str">
        <f>IF(TBL_QUAL_RENTROLL_UNITS[[#This Row],[RECORD_STARTED]],IF(TBL_QUAL_RENTROLL_UNITS[[#This Row],[ERROR_COUNT]]&gt;0,-1,IF(TBL_QUAL_RENTROLL_UNITS[[#This Row],[REQ_FIELDS_POPULATED]],1,0)),"")</f>
        <v/>
      </c>
      <c r="C676" s="94">
        <f>ROW()-ROW(TBL_QUAL_RENTROLL_UNITS[[#Headers],[ROW_ID]])</f>
        <v>667</v>
      </c>
      <c r="D676" s="82"/>
      <c r="E676" s="39"/>
      <c r="F676" s="33"/>
      <c r="G676" s="84" t="str">
        <f>IFERROR(INDEX(TBL_CIPDRFRESI_LOANPOOL[QUAL_MRA_RAC],MATCH(TBL_QUAL_RENTROLL_UNITS[[#This Row],[RENTROLL_LOAN_ID_PROP_ADDR]],TBL_CIPDRFRESI_LOANPOOL[LOAN_ID_PROP_ADDR],0)),"")</f>
        <v/>
      </c>
      <c r="H6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6" s="36" t="b">
        <f>CONCATENATE(TBL_QUAL_RENTROLL_UNITS[[#This Row],[RENTROLL_LOAN_ID_PROP_ADDR]],TBL_QUAL_RENTROLL_UNITS[[#This Row],[RENTROLL_UNIT]],TBL_QUAL_RENTROLL_UNITS[[#This Row],[RENTROLL_AMOUNT]])&lt;&gt;""</f>
        <v>0</v>
      </c>
      <c r="J676" s="36" t="b">
        <f>AND(TBL_QUAL_RENTROLL_UNITS[[#This Row],[RENTROLL_LOAN_ID_PROP_ADDR]]&lt;&gt;"",TBL_QUAL_RENTROLL_UNITS[[#This Row],[RENTROLL_UNIT]]&lt;&gt;"",TBL_QUAL_RENTROLL_UNITS[[#This Row],[RENTROLL_AMOUNT]]&lt;&gt;"")</f>
        <v>0</v>
      </c>
      <c r="K676" s="36">
        <f>SUM(
IF(AND(TBL_QUAL_RENTROLL_UNITS[[#This Row],[RENTROLL_LOAN_ID_PROP_ADDR]]&lt;&gt;"",NOT(ISNUMBER(MATCH(TBL_QUAL_RENTROLL_UNITS[[#This Row],[RENTROLL_LOAN_ID_PROP_ADDR]],RANGE_LOOKUP_CIPDRF_LOANLIST,0)))),1,0)
)</f>
        <v>0</v>
      </c>
    </row>
    <row r="677" spans="2:11" ht="20.100000000000001" customHeight="1" x14ac:dyDescent="0.25">
      <c r="B677" s="25" t="str">
        <f>IF(TBL_QUAL_RENTROLL_UNITS[[#This Row],[RECORD_STARTED]],IF(TBL_QUAL_RENTROLL_UNITS[[#This Row],[ERROR_COUNT]]&gt;0,-1,IF(TBL_QUAL_RENTROLL_UNITS[[#This Row],[REQ_FIELDS_POPULATED]],1,0)),"")</f>
        <v/>
      </c>
      <c r="C677" s="94">
        <f>ROW()-ROW(TBL_QUAL_RENTROLL_UNITS[[#Headers],[ROW_ID]])</f>
        <v>668</v>
      </c>
      <c r="D677" s="82"/>
      <c r="E677" s="39"/>
      <c r="F677" s="33"/>
      <c r="G677" s="84" t="str">
        <f>IFERROR(INDEX(TBL_CIPDRFRESI_LOANPOOL[QUAL_MRA_RAC],MATCH(TBL_QUAL_RENTROLL_UNITS[[#This Row],[RENTROLL_LOAN_ID_PROP_ADDR]],TBL_CIPDRFRESI_LOANPOOL[LOAN_ID_PROP_ADDR],0)),"")</f>
        <v/>
      </c>
      <c r="H6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7" s="36" t="b">
        <f>CONCATENATE(TBL_QUAL_RENTROLL_UNITS[[#This Row],[RENTROLL_LOAN_ID_PROP_ADDR]],TBL_QUAL_RENTROLL_UNITS[[#This Row],[RENTROLL_UNIT]],TBL_QUAL_RENTROLL_UNITS[[#This Row],[RENTROLL_AMOUNT]])&lt;&gt;""</f>
        <v>0</v>
      </c>
      <c r="J677" s="36" t="b">
        <f>AND(TBL_QUAL_RENTROLL_UNITS[[#This Row],[RENTROLL_LOAN_ID_PROP_ADDR]]&lt;&gt;"",TBL_QUAL_RENTROLL_UNITS[[#This Row],[RENTROLL_UNIT]]&lt;&gt;"",TBL_QUAL_RENTROLL_UNITS[[#This Row],[RENTROLL_AMOUNT]]&lt;&gt;"")</f>
        <v>0</v>
      </c>
      <c r="K677" s="36">
        <f>SUM(
IF(AND(TBL_QUAL_RENTROLL_UNITS[[#This Row],[RENTROLL_LOAN_ID_PROP_ADDR]]&lt;&gt;"",NOT(ISNUMBER(MATCH(TBL_QUAL_RENTROLL_UNITS[[#This Row],[RENTROLL_LOAN_ID_PROP_ADDR]],RANGE_LOOKUP_CIPDRF_LOANLIST,0)))),1,0)
)</f>
        <v>0</v>
      </c>
    </row>
    <row r="678" spans="2:11" ht="20.100000000000001" customHeight="1" x14ac:dyDescent="0.25">
      <c r="B678" s="25" t="str">
        <f>IF(TBL_QUAL_RENTROLL_UNITS[[#This Row],[RECORD_STARTED]],IF(TBL_QUAL_RENTROLL_UNITS[[#This Row],[ERROR_COUNT]]&gt;0,-1,IF(TBL_QUAL_RENTROLL_UNITS[[#This Row],[REQ_FIELDS_POPULATED]],1,0)),"")</f>
        <v/>
      </c>
      <c r="C678" s="94">
        <f>ROW()-ROW(TBL_QUAL_RENTROLL_UNITS[[#Headers],[ROW_ID]])</f>
        <v>669</v>
      </c>
      <c r="D678" s="82"/>
      <c r="E678" s="39"/>
      <c r="F678" s="33"/>
      <c r="G678" s="84" t="str">
        <f>IFERROR(INDEX(TBL_CIPDRFRESI_LOANPOOL[QUAL_MRA_RAC],MATCH(TBL_QUAL_RENTROLL_UNITS[[#This Row],[RENTROLL_LOAN_ID_PROP_ADDR]],TBL_CIPDRFRESI_LOANPOOL[LOAN_ID_PROP_ADDR],0)),"")</f>
        <v/>
      </c>
      <c r="H6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8" s="36" t="b">
        <f>CONCATENATE(TBL_QUAL_RENTROLL_UNITS[[#This Row],[RENTROLL_LOAN_ID_PROP_ADDR]],TBL_QUAL_RENTROLL_UNITS[[#This Row],[RENTROLL_UNIT]],TBL_QUAL_RENTROLL_UNITS[[#This Row],[RENTROLL_AMOUNT]])&lt;&gt;""</f>
        <v>0</v>
      </c>
      <c r="J678" s="36" t="b">
        <f>AND(TBL_QUAL_RENTROLL_UNITS[[#This Row],[RENTROLL_LOAN_ID_PROP_ADDR]]&lt;&gt;"",TBL_QUAL_RENTROLL_UNITS[[#This Row],[RENTROLL_UNIT]]&lt;&gt;"",TBL_QUAL_RENTROLL_UNITS[[#This Row],[RENTROLL_AMOUNT]]&lt;&gt;"")</f>
        <v>0</v>
      </c>
      <c r="K678" s="36">
        <f>SUM(
IF(AND(TBL_QUAL_RENTROLL_UNITS[[#This Row],[RENTROLL_LOAN_ID_PROP_ADDR]]&lt;&gt;"",NOT(ISNUMBER(MATCH(TBL_QUAL_RENTROLL_UNITS[[#This Row],[RENTROLL_LOAN_ID_PROP_ADDR]],RANGE_LOOKUP_CIPDRF_LOANLIST,0)))),1,0)
)</f>
        <v>0</v>
      </c>
    </row>
    <row r="679" spans="2:11" ht="20.100000000000001" customHeight="1" x14ac:dyDescent="0.25">
      <c r="B679" s="25" t="str">
        <f>IF(TBL_QUAL_RENTROLL_UNITS[[#This Row],[RECORD_STARTED]],IF(TBL_QUAL_RENTROLL_UNITS[[#This Row],[ERROR_COUNT]]&gt;0,-1,IF(TBL_QUAL_RENTROLL_UNITS[[#This Row],[REQ_FIELDS_POPULATED]],1,0)),"")</f>
        <v/>
      </c>
      <c r="C679" s="94">
        <f>ROW()-ROW(TBL_QUAL_RENTROLL_UNITS[[#Headers],[ROW_ID]])</f>
        <v>670</v>
      </c>
      <c r="D679" s="82"/>
      <c r="E679" s="39"/>
      <c r="F679" s="33"/>
      <c r="G679" s="84" t="str">
        <f>IFERROR(INDEX(TBL_CIPDRFRESI_LOANPOOL[QUAL_MRA_RAC],MATCH(TBL_QUAL_RENTROLL_UNITS[[#This Row],[RENTROLL_LOAN_ID_PROP_ADDR]],TBL_CIPDRFRESI_LOANPOOL[LOAN_ID_PROP_ADDR],0)),"")</f>
        <v/>
      </c>
      <c r="H6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9" s="36" t="b">
        <f>CONCATENATE(TBL_QUAL_RENTROLL_UNITS[[#This Row],[RENTROLL_LOAN_ID_PROP_ADDR]],TBL_QUAL_RENTROLL_UNITS[[#This Row],[RENTROLL_UNIT]],TBL_QUAL_RENTROLL_UNITS[[#This Row],[RENTROLL_AMOUNT]])&lt;&gt;""</f>
        <v>0</v>
      </c>
      <c r="J679" s="36" t="b">
        <f>AND(TBL_QUAL_RENTROLL_UNITS[[#This Row],[RENTROLL_LOAN_ID_PROP_ADDR]]&lt;&gt;"",TBL_QUAL_RENTROLL_UNITS[[#This Row],[RENTROLL_UNIT]]&lt;&gt;"",TBL_QUAL_RENTROLL_UNITS[[#This Row],[RENTROLL_AMOUNT]]&lt;&gt;"")</f>
        <v>0</v>
      </c>
      <c r="K679" s="36">
        <f>SUM(
IF(AND(TBL_QUAL_RENTROLL_UNITS[[#This Row],[RENTROLL_LOAN_ID_PROP_ADDR]]&lt;&gt;"",NOT(ISNUMBER(MATCH(TBL_QUAL_RENTROLL_UNITS[[#This Row],[RENTROLL_LOAN_ID_PROP_ADDR]],RANGE_LOOKUP_CIPDRF_LOANLIST,0)))),1,0)
)</f>
        <v>0</v>
      </c>
    </row>
    <row r="680" spans="2:11" ht="20.100000000000001" customHeight="1" x14ac:dyDescent="0.25">
      <c r="B680" s="25" t="str">
        <f>IF(TBL_QUAL_RENTROLL_UNITS[[#This Row],[RECORD_STARTED]],IF(TBL_QUAL_RENTROLL_UNITS[[#This Row],[ERROR_COUNT]]&gt;0,-1,IF(TBL_QUAL_RENTROLL_UNITS[[#This Row],[REQ_FIELDS_POPULATED]],1,0)),"")</f>
        <v/>
      </c>
      <c r="C680" s="94">
        <f>ROW()-ROW(TBL_QUAL_RENTROLL_UNITS[[#Headers],[ROW_ID]])</f>
        <v>671</v>
      </c>
      <c r="D680" s="82"/>
      <c r="E680" s="39"/>
      <c r="F680" s="33"/>
      <c r="G680" s="84" t="str">
        <f>IFERROR(INDEX(TBL_CIPDRFRESI_LOANPOOL[QUAL_MRA_RAC],MATCH(TBL_QUAL_RENTROLL_UNITS[[#This Row],[RENTROLL_LOAN_ID_PROP_ADDR]],TBL_CIPDRFRESI_LOANPOOL[LOAN_ID_PROP_ADDR],0)),"")</f>
        <v/>
      </c>
      <c r="H6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0" s="36" t="b">
        <f>CONCATENATE(TBL_QUAL_RENTROLL_UNITS[[#This Row],[RENTROLL_LOAN_ID_PROP_ADDR]],TBL_QUAL_RENTROLL_UNITS[[#This Row],[RENTROLL_UNIT]],TBL_QUAL_RENTROLL_UNITS[[#This Row],[RENTROLL_AMOUNT]])&lt;&gt;""</f>
        <v>0</v>
      </c>
      <c r="J680" s="36" t="b">
        <f>AND(TBL_QUAL_RENTROLL_UNITS[[#This Row],[RENTROLL_LOAN_ID_PROP_ADDR]]&lt;&gt;"",TBL_QUAL_RENTROLL_UNITS[[#This Row],[RENTROLL_UNIT]]&lt;&gt;"",TBL_QUAL_RENTROLL_UNITS[[#This Row],[RENTROLL_AMOUNT]]&lt;&gt;"")</f>
        <v>0</v>
      </c>
      <c r="K680" s="36">
        <f>SUM(
IF(AND(TBL_QUAL_RENTROLL_UNITS[[#This Row],[RENTROLL_LOAN_ID_PROP_ADDR]]&lt;&gt;"",NOT(ISNUMBER(MATCH(TBL_QUAL_RENTROLL_UNITS[[#This Row],[RENTROLL_LOAN_ID_PROP_ADDR]],RANGE_LOOKUP_CIPDRF_LOANLIST,0)))),1,0)
)</f>
        <v>0</v>
      </c>
    </row>
    <row r="681" spans="2:11" ht="20.100000000000001" customHeight="1" x14ac:dyDescent="0.25">
      <c r="B681" s="25" t="str">
        <f>IF(TBL_QUAL_RENTROLL_UNITS[[#This Row],[RECORD_STARTED]],IF(TBL_QUAL_RENTROLL_UNITS[[#This Row],[ERROR_COUNT]]&gt;0,-1,IF(TBL_QUAL_RENTROLL_UNITS[[#This Row],[REQ_FIELDS_POPULATED]],1,0)),"")</f>
        <v/>
      </c>
      <c r="C681" s="94">
        <f>ROW()-ROW(TBL_QUAL_RENTROLL_UNITS[[#Headers],[ROW_ID]])</f>
        <v>672</v>
      </c>
      <c r="D681" s="82"/>
      <c r="E681" s="39"/>
      <c r="F681" s="33"/>
      <c r="G681" s="84" t="str">
        <f>IFERROR(INDEX(TBL_CIPDRFRESI_LOANPOOL[QUAL_MRA_RAC],MATCH(TBL_QUAL_RENTROLL_UNITS[[#This Row],[RENTROLL_LOAN_ID_PROP_ADDR]],TBL_CIPDRFRESI_LOANPOOL[LOAN_ID_PROP_ADDR],0)),"")</f>
        <v/>
      </c>
      <c r="H6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1" s="36" t="b">
        <f>CONCATENATE(TBL_QUAL_RENTROLL_UNITS[[#This Row],[RENTROLL_LOAN_ID_PROP_ADDR]],TBL_QUAL_RENTROLL_UNITS[[#This Row],[RENTROLL_UNIT]],TBL_QUAL_RENTROLL_UNITS[[#This Row],[RENTROLL_AMOUNT]])&lt;&gt;""</f>
        <v>0</v>
      </c>
      <c r="J681" s="36" t="b">
        <f>AND(TBL_QUAL_RENTROLL_UNITS[[#This Row],[RENTROLL_LOAN_ID_PROP_ADDR]]&lt;&gt;"",TBL_QUAL_RENTROLL_UNITS[[#This Row],[RENTROLL_UNIT]]&lt;&gt;"",TBL_QUAL_RENTROLL_UNITS[[#This Row],[RENTROLL_AMOUNT]]&lt;&gt;"")</f>
        <v>0</v>
      </c>
      <c r="K681" s="36">
        <f>SUM(
IF(AND(TBL_QUAL_RENTROLL_UNITS[[#This Row],[RENTROLL_LOAN_ID_PROP_ADDR]]&lt;&gt;"",NOT(ISNUMBER(MATCH(TBL_QUAL_RENTROLL_UNITS[[#This Row],[RENTROLL_LOAN_ID_PROP_ADDR]],RANGE_LOOKUP_CIPDRF_LOANLIST,0)))),1,0)
)</f>
        <v>0</v>
      </c>
    </row>
    <row r="682" spans="2:11" ht="20.100000000000001" customHeight="1" x14ac:dyDescent="0.25">
      <c r="B682" s="25" t="str">
        <f>IF(TBL_QUAL_RENTROLL_UNITS[[#This Row],[RECORD_STARTED]],IF(TBL_QUAL_RENTROLL_UNITS[[#This Row],[ERROR_COUNT]]&gt;0,-1,IF(TBL_QUAL_RENTROLL_UNITS[[#This Row],[REQ_FIELDS_POPULATED]],1,0)),"")</f>
        <v/>
      </c>
      <c r="C682" s="94">
        <f>ROW()-ROW(TBL_QUAL_RENTROLL_UNITS[[#Headers],[ROW_ID]])</f>
        <v>673</v>
      </c>
      <c r="D682" s="82"/>
      <c r="E682" s="39"/>
      <c r="F682" s="33"/>
      <c r="G682" s="84" t="str">
        <f>IFERROR(INDEX(TBL_CIPDRFRESI_LOANPOOL[QUAL_MRA_RAC],MATCH(TBL_QUAL_RENTROLL_UNITS[[#This Row],[RENTROLL_LOAN_ID_PROP_ADDR]],TBL_CIPDRFRESI_LOANPOOL[LOAN_ID_PROP_ADDR],0)),"")</f>
        <v/>
      </c>
      <c r="H6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2" s="36" t="b">
        <f>CONCATENATE(TBL_QUAL_RENTROLL_UNITS[[#This Row],[RENTROLL_LOAN_ID_PROP_ADDR]],TBL_QUAL_RENTROLL_UNITS[[#This Row],[RENTROLL_UNIT]],TBL_QUAL_RENTROLL_UNITS[[#This Row],[RENTROLL_AMOUNT]])&lt;&gt;""</f>
        <v>0</v>
      </c>
      <c r="J682" s="36" t="b">
        <f>AND(TBL_QUAL_RENTROLL_UNITS[[#This Row],[RENTROLL_LOAN_ID_PROP_ADDR]]&lt;&gt;"",TBL_QUAL_RENTROLL_UNITS[[#This Row],[RENTROLL_UNIT]]&lt;&gt;"",TBL_QUAL_RENTROLL_UNITS[[#This Row],[RENTROLL_AMOUNT]]&lt;&gt;"")</f>
        <v>0</v>
      </c>
      <c r="K682" s="36">
        <f>SUM(
IF(AND(TBL_QUAL_RENTROLL_UNITS[[#This Row],[RENTROLL_LOAN_ID_PROP_ADDR]]&lt;&gt;"",NOT(ISNUMBER(MATCH(TBL_QUAL_RENTROLL_UNITS[[#This Row],[RENTROLL_LOAN_ID_PROP_ADDR]],RANGE_LOOKUP_CIPDRF_LOANLIST,0)))),1,0)
)</f>
        <v>0</v>
      </c>
    </row>
    <row r="683" spans="2:11" ht="20.100000000000001" customHeight="1" x14ac:dyDescent="0.25">
      <c r="B683" s="25" t="str">
        <f>IF(TBL_QUAL_RENTROLL_UNITS[[#This Row],[RECORD_STARTED]],IF(TBL_QUAL_RENTROLL_UNITS[[#This Row],[ERROR_COUNT]]&gt;0,-1,IF(TBL_QUAL_RENTROLL_UNITS[[#This Row],[REQ_FIELDS_POPULATED]],1,0)),"")</f>
        <v/>
      </c>
      <c r="C683" s="94">
        <f>ROW()-ROW(TBL_QUAL_RENTROLL_UNITS[[#Headers],[ROW_ID]])</f>
        <v>674</v>
      </c>
      <c r="D683" s="82"/>
      <c r="E683" s="39"/>
      <c r="F683" s="33"/>
      <c r="G683" s="84" t="str">
        <f>IFERROR(INDEX(TBL_CIPDRFRESI_LOANPOOL[QUAL_MRA_RAC],MATCH(TBL_QUAL_RENTROLL_UNITS[[#This Row],[RENTROLL_LOAN_ID_PROP_ADDR]],TBL_CIPDRFRESI_LOANPOOL[LOAN_ID_PROP_ADDR],0)),"")</f>
        <v/>
      </c>
      <c r="H6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3" s="36" t="b">
        <f>CONCATENATE(TBL_QUAL_RENTROLL_UNITS[[#This Row],[RENTROLL_LOAN_ID_PROP_ADDR]],TBL_QUAL_RENTROLL_UNITS[[#This Row],[RENTROLL_UNIT]],TBL_QUAL_RENTROLL_UNITS[[#This Row],[RENTROLL_AMOUNT]])&lt;&gt;""</f>
        <v>0</v>
      </c>
      <c r="J683" s="36" t="b">
        <f>AND(TBL_QUAL_RENTROLL_UNITS[[#This Row],[RENTROLL_LOAN_ID_PROP_ADDR]]&lt;&gt;"",TBL_QUAL_RENTROLL_UNITS[[#This Row],[RENTROLL_UNIT]]&lt;&gt;"",TBL_QUAL_RENTROLL_UNITS[[#This Row],[RENTROLL_AMOUNT]]&lt;&gt;"")</f>
        <v>0</v>
      </c>
      <c r="K683" s="36">
        <f>SUM(
IF(AND(TBL_QUAL_RENTROLL_UNITS[[#This Row],[RENTROLL_LOAN_ID_PROP_ADDR]]&lt;&gt;"",NOT(ISNUMBER(MATCH(TBL_QUAL_RENTROLL_UNITS[[#This Row],[RENTROLL_LOAN_ID_PROP_ADDR]],RANGE_LOOKUP_CIPDRF_LOANLIST,0)))),1,0)
)</f>
        <v>0</v>
      </c>
    </row>
    <row r="684" spans="2:11" ht="20.100000000000001" customHeight="1" x14ac:dyDescent="0.25">
      <c r="B684" s="25" t="str">
        <f>IF(TBL_QUAL_RENTROLL_UNITS[[#This Row],[RECORD_STARTED]],IF(TBL_QUAL_RENTROLL_UNITS[[#This Row],[ERROR_COUNT]]&gt;0,-1,IF(TBL_QUAL_RENTROLL_UNITS[[#This Row],[REQ_FIELDS_POPULATED]],1,0)),"")</f>
        <v/>
      </c>
      <c r="C684" s="94">
        <f>ROW()-ROW(TBL_QUAL_RENTROLL_UNITS[[#Headers],[ROW_ID]])</f>
        <v>675</v>
      </c>
      <c r="D684" s="82"/>
      <c r="E684" s="39"/>
      <c r="F684" s="33"/>
      <c r="G684" s="84" t="str">
        <f>IFERROR(INDEX(TBL_CIPDRFRESI_LOANPOOL[QUAL_MRA_RAC],MATCH(TBL_QUAL_RENTROLL_UNITS[[#This Row],[RENTROLL_LOAN_ID_PROP_ADDR]],TBL_CIPDRFRESI_LOANPOOL[LOAN_ID_PROP_ADDR],0)),"")</f>
        <v/>
      </c>
      <c r="H6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4" s="36" t="b">
        <f>CONCATENATE(TBL_QUAL_RENTROLL_UNITS[[#This Row],[RENTROLL_LOAN_ID_PROP_ADDR]],TBL_QUAL_RENTROLL_UNITS[[#This Row],[RENTROLL_UNIT]],TBL_QUAL_RENTROLL_UNITS[[#This Row],[RENTROLL_AMOUNT]])&lt;&gt;""</f>
        <v>0</v>
      </c>
      <c r="J684" s="36" t="b">
        <f>AND(TBL_QUAL_RENTROLL_UNITS[[#This Row],[RENTROLL_LOAN_ID_PROP_ADDR]]&lt;&gt;"",TBL_QUAL_RENTROLL_UNITS[[#This Row],[RENTROLL_UNIT]]&lt;&gt;"",TBL_QUAL_RENTROLL_UNITS[[#This Row],[RENTROLL_AMOUNT]]&lt;&gt;"")</f>
        <v>0</v>
      </c>
      <c r="K684" s="36">
        <f>SUM(
IF(AND(TBL_QUAL_RENTROLL_UNITS[[#This Row],[RENTROLL_LOAN_ID_PROP_ADDR]]&lt;&gt;"",NOT(ISNUMBER(MATCH(TBL_QUAL_RENTROLL_UNITS[[#This Row],[RENTROLL_LOAN_ID_PROP_ADDR]],RANGE_LOOKUP_CIPDRF_LOANLIST,0)))),1,0)
)</f>
        <v>0</v>
      </c>
    </row>
    <row r="685" spans="2:11" ht="20.100000000000001" customHeight="1" x14ac:dyDescent="0.25">
      <c r="B685" s="25" t="str">
        <f>IF(TBL_QUAL_RENTROLL_UNITS[[#This Row],[RECORD_STARTED]],IF(TBL_QUAL_RENTROLL_UNITS[[#This Row],[ERROR_COUNT]]&gt;0,-1,IF(TBL_QUAL_RENTROLL_UNITS[[#This Row],[REQ_FIELDS_POPULATED]],1,0)),"")</f>
        <v/>
      </c>
      <c r="C685" s="94">
        <f>ROW()-ROW(TBL_QUAL_RENTROLL_UNITS[[#Headers],[ROW_ID]])</f>
        <v>676</v>
      </c>
      <c r="D685" s="82"/>
      <c r="E685" s="39"/>
      <c r="F685" s="33"/>
      <c r="G685" s="84" t="str">
        <f>IFERROR(INDEX(TBL_CIPDRFRESI_LOANPOOL[QUAL_MRA_RAC],MATCH(TBL_QUAL_RENTROLL_UNITS[[#This Row],[RENTROLL_LOAN_ID_PROP_ADDR]],TBL_CIPDRFRESI_LOANPOOL[LOAN_ID_PROP_ADDR],0)),"")</f>
        <v/>
      </c>
      <c r="H6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5" s="36" t="b">
        <f>CONCATENATE(TBL_QUAL_RENTROLL_UNITS[[#This Row],[RENTROLL_LOAN_ID_PROP_ADDR]],TBL_QUAL_RENTROLL_UNITS[[#This Row],[RENTROLL_UNIT]],TBL_QUAL_RENTROLL_UNITS[[#This Row],[RENTROLL_AMOUNT]])&lt;&gt;""</f>
        <v>0</v>
      </c>
      <c r="J685" s="36" t="b">
        <f>AND(TBL_QUAL_RENTROLL_UNITS[[#This Row],[RENTROLL_LOAN_ID_PROP_ADDR]]&lt;&gt;"",TBL_QUAL_RENTROLL_UNITS[[#This Row],[RENTROLL_UNIT]]&lt;&gt;"",TBL_QUAL_RENTROLL_UNITS[[#This Row],[RENTROLL_AMOUNT]]&lt;&gt;"")</f>
        <v>0</v>
      </c>
      <c r="K685" s="36">
        <f>SUM(
IF(AND(TBL_QUAL_RENTROLL_UNITS[[#This Row],[RENTROLL_LOAN_ID_PROP_ADDR]]&lt;&gt;"",NOT(ISNUMBER(MATCH(TBL_QUAL_RENTROLL_UNITS[[#This Row],[RENTROLL_LOAN_ID_PROP_ADDR]],RANGE_LOOKUP_CIPDRF_LOANLIST,0)))),1,0)
)</f>
        <v>0</v>
      </c>
    </row>
    <row r="686" spans="2:11" ht="20.100000000000001" customHeight="1" x14ac:dyDescent="0.25">
      <c r="B686" s="25" t="str">
        <f>IF(TBL_QUAL_RENTROLL_UNITS[[#This Row],[RECORD_STARTED]],IF(TBL_QUAL_RENTROLL_UNITS[[#This Row],[ERROR_COUNT]]&gt;0,-1,IF(TBL_QUAL_RENTROLL_UNITS[[#This Row],[REQ_FIELDS_POPULATED]],1,0)),"")</f>
        <v/>
      </c>
      <c r="C686" s="94">
        <f>ROW()-ROW(TBL_QUAL_RENTROLL_UNITS[[#Headers],[ROW_ID]])</f>
        <v>677</v>
      </c>
      <c r="D686" s="82"/>
      <c r="E686" s="39"/>
      <c r="F686" s="33"/>
      <c r="G686" s="84" t="str">
        <f>IFERROR(INDEX(TBL_CIPDRFRESI_LOANPOOL[QUAL_MRA_RAC],MATCH(TBL_QUAL_RENTROLL_UNITS[[#This Row],[RENTROLL_LOAN_ID_PROP_ADDR]],TBL_CIPDRFRESI_LOANPOOL[LOAN_ID_PROP_ADDR],0)),"")</f>
        <v/>
      </c>
      <c r="H6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6" s="36" t="b">
        <f>CONCATENATE(TBL_QUAL_RENTROLL_UNITS[[#This Row],[RENTROLL_LOAN_ID_PROP_ADDR]],TBL_QUAL_RENTROLL_UNITS[[#This Row],[RENTROLL_UNIT]],TBL_QUAL_RENTROLL_UNITS[[#This Row],[RENTROLL_AMOUNT]])&lt;&gt;""</f>
        <v>0</v>
      </c>
      <c r="J686" s="36" t="b">
        <f>AND(TBL_QUAL_RENTROLL_UNITS[[#This Row],[RENTROLL_LOAN_ID_PROP_ADDR]]&lt;&gt;"",TBL_QUAL_RENTROLL_UNITS[[#This Row],[RENTROLL_UNIT]]&lt;&gt;"",TBL_QUAL_RENTROLL_UNITS[[#This Row],[RENTROLL_AMOUNT]]&lt;&gt;"")</f>
        <v>0</v>
      </c>
      <c r="K686" s="36">
        <f>SUM(
IF(AND(TBL_QUAL_RENTROLL_UNITS[[#This Row],[RENTROLL_LOAN_ID_PROP_ADDR]]&lt;&gt;"",NOT(ISNUMBER(MATCH(TBL_QUAL_RENTROLL_UNITS[[#This Row],[RENTROLL_LOAN_ID_PROP_ADDR]],RANGE_LOOKUP_CIPDRF_LOANLIST,0)))),1,0)
)</f>
        <v>0</v>
      </c>
    </row>
    <row r="687" spans="2:11" ht="20.100000000000001" customHeight="1" x14ac:dyDescent="0.25">
      <c r="B687" s="25" t="str">
        <f>IF(TBL_QUAL_RENTROLL_UNITS[[#This Row],[RECORD_STARTED]],IF(TBL_QUAL_RENTROLL_UNITS[[#This Row],[ERROR_COUNT]]&gt;0,-1,IF(TBL_QUAL_RENTROLL_UNITS[[#This Row],[REQ_FIELDS_POPULATED]],1,0)),"")</f>
        <v/>
      </c>
      <c r="C687" s="94">
        <f>ROW()-ROW(TBL_QUAL_RENTROLL_UNITS[[#Headers],[ROW_ID]])</f>
        <v>678</v>
      </c>
      <c r="D687" s="82"/>
      <c r="E687" s="39"/>
      <c r="F687" s="33"/>
      <c r="G687" s="84" t="str">
        <f>IFERROR(INDEX(TBL_CIPDRFRESI_LOANPOOL[QUAL_MRA_RAC],MATCH(TBL_QUAL_RENTROLL_UNITS[[#This Row],[RENTROLL_LOAN_ID_PROP_ADDR]],TBL_CIPDRFRESI_LOANPOOL[LOAN_ID_PROP_ADDR],0)),"")</f>
        <v/>
      </c>
      <c r="H6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7" s="36" t="b">
        <f>CONCATENATE(TBL_QUAL_RENTROLL_UNITS[[#This Row],[RENTROLL_LOAN_ID_PROP_ADDR]],TBL_QUAL_RENTROLL_UNITS[[#This Row],[RENTROLL_UNIT]],TBL_QUAL_RENTROLL_UNITS[[#This Row],[RENTROLL_AMOUNT]])&lt;&gt;""</f>
        <v>0</v>
      </c>
      <c r="J687" s="36" t="b">
        <f>AND(TBL_QUAL_RENTROLL_UNITS[[#This Row],[RENTROLL_LOAN_ID_PROP_ADDR]]&lt;&gt;"",TBL_QUAL_RENTROLL_UNITS[[#This Row],[RENTROLL_UNIT]]&lt;&gt;"",TBL_QUAL_RENTROLL_UNITS[[#This Row],[RENTROLL_AMOUNT]]&lt;&gt;"")</f>
        <v>0</v>
      </c>
      <c r="K687" s="36">
        <f>SUM(
IF(AND(TBL_QUAL_RENTROLL_UNITS[[#This Row],[RENTROLL_LOAN_ID_PROP_ADDR]]&lt;&gt;"",NOT(ISNUMBER(MATCH(TBL_QUAL_RENTROLL_UNITS[[#This Row],[RENTROLL_LOAN_ID_PROP_ADDR]],RANGE_LOOKUP_CIPDRF_LOANLIST,0)))),1,0)
)</f>
        <v>0</v>
      </c>
    </row>
    <row r="688" spans="2:11" ht="20.100000000000001" customHeight="1" x14ac:dyDescent="0.25">
      <c r="B688" s="25" t="str">
        <f>IF(TBL_QUAL_RENTROLL_UNITS[[#This Row],[RECORD_STARTED]],IF(TBL_QUAL_RENTROLL_UNITS[[#This Row],[ERROR_COUNT]]&gt;0,-1,IF(TBL_QUAL_RENTROLL_UNITS[[#This Row],[REQ_FIELDS_POPULATED]],1,0)),"")</f>
        <v/>
      </c>
      <c r="C688" s="94">
        <f>ROW()-ROW(TBL_QUAL_RENTROLL_UNITS[[#Headers],[ROW_ID]])</f>
        <v>679</v>
      </c>
      <c r="D688" s="82"/>
      <c r="E688" s="39"/>
      <c r="F688" s="33"/>
      <c r="G688" s="84" t="str">
        <f>IFERROR(INDEX(TBL_CIPDRFRESI_LOANPOOL[QUAL_MRA_RAC],MATCH(TBL_QUAL_RENTROLL_UNITS[[#This Row],[RENTROLL_LOAN_ID_PROP_ADDR]],TBL_CIPDRFRESI_LOANPOOL[LOAN_ID_PROP_ADDR],0)),"")</f>
        <v/>
      </c>
      <c r="H6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8" s="36" t="b">
        <f>CONCATENATE(TBL_QUAL_RENTROLL_UNITS[[#This Row],[RENTROLL_LOAN_ID_PROP_ADDR]],TBL_QUAL_RENTROLL_UNITS[[#This Row],[RENTROLL_UNIT]],TBL_QUAL_RENTROLL_UNITS[[#This Row],[RENTROLL_AMOUNT]])&lt;&gt;""</f>
        <v>0</v>
      </c>
      <c r="J688" s="36" t="b">
        <f>AND(TBL_QUAL_RENTROLL_UNITS[[#This Row],[RENTROLL_LOAN_ID_PROP_ADDR]]&lt;&gt;"",TBL_QUAL_RENTROLL_UNITS[[#This Row],[RENTROLL_UNIT]]&lt;&gt;"",TBL_QUAL_RENTROLL_UNITS[[#This Row],[RENTROLL_AMOUNT]]&lt;&gt;"")</f>
        <v>0</v>
      </c>
      <c r="K688" s="36">
        <f>SUM(
IF(AND(TBL_QUAL_RENTROLL_UNITS[[#This Row],[RENTROLL_LOAN_ID_PROP_ADDR]]&lt;&gt;"",NOT(ISNUMBER(MATCH(TBL_QUAL_RENTROLL_UNITS[[#This Row],[RENTROLL_LOAN_ID_PROP_ADDR]],RANGE_LOOKUP_CIPDRF_LOANLIST,0)))),1,0)
)</f>
        <v>0</v>
      </c>
    </row>
    <row r="689" spans="2:11" ht="20.100000000000001" customHeight="1" x14ac:dyDescent="0.25">
      <c r="B689" s="25" t="str">
        <f>IF(TBL_QUAL_RENTROLL_UNITS[[#This Row],[RECORD_STARTED]],IF(TBL_QUAL_RENTROLL_UNITS[[#This Row],[ERROR_COUNT]]&gt;0,-1,IF(TBL_QUAL_RENTROLL_UNITS[[#This Row],[REQ_FIELDS_POPULATED]],1,0)),"")</f>
        <v/>
      </c>
      <c r="C689" s="94">
        <f>ROW()-ROW(TBL_QUAL_RENTROLL_UNITS[[#Headers],[ROW_ID]])</f>
        <v>680</v>
      </c>
      <c r="D689" s="82"/>
      <c r="E689" s="39"/>
      <c r="F689" s="33"/>
      <c r="G689" s="84" t="str">
        <f>IFERROR(INDEX(TBL_CIPDRFRESI_LOANPOOL[QUAL_MRA_RAC],MATCH(TBL_QUAL_RENTROLL_UNITS[[#This Row],[RENTROLL_LOAN_ID_PROP_ADDR]],TBL_CIPDRFRESI_LOANPOOL[LOAN_ID_PROP_ADDR],0)),"")</f>
        <v/>
      </c>
      <c r="H6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9" s="36" t="b">
        <f>CONCATENATE(TBL_QUAL_RENTROLL_UNITS[[#This Row],[RENTROLL_LOAN_ID_PROP_ADDR]],TBL_QUAL_RENTROLL_UNITS[[#This Row],[RENTROLL_UNIT]],TBL_QUAL_RENTROLL_UNITS[[#This Row],[RENTROLL_AMOUNT]])&lt;&gt;""</f>
        <v>0</v>
      </c>
      <c r="J689" s="36" t="b">
        <f>AND(TBL_QUAL_RENTROLL_UNITS[[#This Row],[RENTROLL_LOAN_ID_PROP_ADDR]]&lt;&gt;"",TBL_QUAL_RENTROLL_UNITS[[#This Row],[RENTROLL_UNIT]]&lt;&gt;"",TBL_QUAL_RENTROLL_UNITS[[#This Row],[RENTROLL_AMOUNT]]&lt;&gt;"")</f>
        <v>0</v>
      </c>
      <c r="K689" s="36">
        <f>SUM(
IF(AND(TBL_QUAL_RENTROLL_UNITS[[#This Row],[RENTROLL_LOAN_ID_PROP_ADDR]]&lt;&gt;"",NOT(ISNUMBER(MATCH(TBL_QUAL_RENTROLL_UNITS[[#This Row],[RENTROLL_LOAN_ID_PROP_ADDR]],RANGE_LOOKUP_CIPDRF_LOANLIST,0)))),1,0)
)</f>
        <v>0</v>
      </c>
    </row>
    <row r="690" spans="2:11" ht="20.100000000000001" customHeight="1" x14ac:dyDescent="0.25">
      <c r="B690" s="25" t="str">
        <f>IF(TBL_QUAL_RENTROLL_UNITS[[#This Row],[RECORD_STARTED]],IF(TBL_QUAL_RENTROLL_UNITS[[#This Row],[ERROR_COUNT]]&gt;0,-1,IF(TBL_QUAL_RENTROLL_UNITS[[#This Row],[REQ_FIELDS_POPULATED]],1,0)),"")</f>
        <v/>
      </c>
      <c r="C690" s="94">
        <f>ROW()-ROW(TBL_QUAL_RENTROLL_UNITS[[#Headers],[ROW_ID]])</f>
        <v>681</v>
      </c>
      <c r="D690" s="82"/>
      <c r="E690" s="39"/>
      <c r="F690" s="33"/>
      <c r="G690" s="84" t="str">
        <f>IFERROR(INDEX(TBL_CIPDRFRESI_LOANPOOL[QUAL_MRA_RAC],MATCH(TBL_QUAL_RENTROLL_UNITS[[#This Row],[RENTROLL_LOAN_ID_PROP_ADDR]],TBL_CIPDRFRESI_LOANPOOL[LOAN_ID_PROP_ADDR],0)),"")</f>
        <v/>
      </c>
      <c r="H6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0" s="36" t="b">
        <f>CONCATENATE(TBL_QUAL_RENTROLL_UNITS[[#This Row],[RENTROLL_LOAN_ID_PROP_ADDR]],TBL_QUAL_RENTROLL_UNITS[[#This Row],[RENTROLL_UNIT]],TBL_QUAL_RENTROLL_UNITS[[#This Row],[RENTROLL_AMOUNT]])&lt;&gt;""</f>
        <v>0</v>
      </c>
      <c r="J690" s="36" t="b">
        <f>AND(TBL_QUAL_RENTROLL_UNITS[[#This Row],[RENTROLL_LOAN_ID_PROP_ADDR]]&lt;&gt;"",TBL_QUAL_RENTROLL_UNITS[[#This Row],[RENTROLL_UNIT]]&lt;&gt;"",TBL_QUAL_RENTROLL_UNITS[[#This Row],[RENTROLL_AMOUNT]]&lt;&gt;"")</f>
        <v>0</v>
      </c>
      <c r="K690" s="36">
        <f>SUM(
IF(AND(TBL_QUAL_RENTROLL_UNITS[[#This Row],[RENTROLL_LOAN_ID_PROP_ADDR]]&lt;&gt;"",NOT(ISNUMBER(MATCH(TBL_QUAL_RENTROLL_UNITS[[#This Row],[RENTROLL_LOAN_ID_PROP_ADDR]],RANGE_LOOKUP_CIPDRF_LOANLIST,0)))),1,0)
)</f>
        <v>0</v>
      </c>
    </row>
    <row r="691" spans="2:11" ht="20.100000000000001" customHeight="1" x14ac:dyDescent="0.25">
      <c r="B691" s="25" t="str">
        <f>IF(TBL_QUAL_RENTROLL_UNITS[[#This Row],[RECORD_STARTED]],IF(TBL_QUAL_RENTROLL_UNITS[[#This Row],[ERROR_COUNT]]&gt;0,-1,IF(TBL_QUAL_RENTROLL_UNITS[[#This Row],[REQ_FIELDS_POPULATED]],1,0)),"")</f>
        <v/>
      </c>
      <c r="C691" s="94">
        <f>ROW()-ROW(TBL_QUAL_RENTROLL_UNITS[[#Headers],[ROW_ID]])</f>
        <v>682</v>
      </c>
      <c r="D691" s="82"/>
      <c r="E691" s="39"/>
      <c r="F691" s="33"/>
      <c r="G691" s="84" t="str">
        <f>IFERROR(INDEX(TBL_CIPDRFRESI_LOANPOOL[QUAL_MRA_RAC],MATCH(TBL_QUAL_RENTROLL_UNITS[[#This Row],[RENTROLL_LOAN_ID_PROP_ADDR]],TBL_CIPDRFRESI_LOANPOOL[LOAN_ID_PROP_ADDR],0)),"")</f>
        <v/>
      </c>
      <c r="H6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1" s="36" t="b">
        <f>CONCATENATE(TBL_QUAL_RENTROLL_UNITS[[#This Row],[RENTROLL_LOAN_ID_PROP_ADDR]],TBL_QUAL_RENTROLL_UNITS[[#This Row],[RENTROLL_UNIT]],TBL_QUAL_RENTROLL_UNITS[[#This Row],[RENTROLL_AMOUNT]])&lt;&gt;""</f>
        <v>0</v>
      </c>
      <c r="J691" s="36" t="b">
        <f>AND(TBL_QUAL_RENTROLL_UNITS[[#This Row],[RENTROLL_LOAN_ID_PROP_ADDR]]&lt;&gt;"",TBL_QUAL_RENTROLL_UNITS[[#This Row],[RENTROLL_UNIT]]&lt;&gt;"",TBL_QUAL_RENTROLL_UNITS[[#This Row],[RENTROLL_AMOUNT]]&lt;&gt;"")</f>
        <v>0</v>
      </c>
      <c r="K691" s="36">
        <f>SUM(
IF(AND(TBL_QUAL_RENTROLL_UNITS[[#This Row],[RENTROLL_LOAN_ID_PROP_ADDR]]&lt;&gt;"",NOT(ISNUMBER(MATCH(TBL_QUAL_RENTROLL_UNITS[[#This Row],[RENTROLL_LOAN_ID_PROP_ADDR]],RANGE_LOOKUP_CIPDRF_LOANLIST,0)))),1,0)
)</f>
        <v>0</v>
      </c>
    </row>
    <row r="692" spans="2:11" ht="20.100000000000001" customHeight="1" x14ac:dyDescent="0.25">
      <c r="B692" s="25" t="str">
        <f>IF(TBL_QUAL_RENTROLL_UNITS[[#This Row],[RECORD_STARTED]],IF(TBL_QUAL_RENTROLL_UNITS[[#This Row],[ERROR_COUNT]]&gt;0,-1,IF(TBL_QUAL_RENTROLL_UNITS[[#This Row],[REQ_FIELDS_POPULATED]],1,0)),"")</f>
        <v/>
      </c>
      <c r="C692" s="94">
        <f>ROW()-ROW(TBL_QUAL_RENTROLL_UNITS[[#Headers],[ROW_ID]])</f>
        <v>683</v>
      </c>
      <c r="D692" s="82"/>
      <c r="E692" s="39"/>
      <c r="F692" s="33"/>
      <c r="G692" s="84" t="str">
        <f>IFERROR(INDEX(TBL_CIPDRFRESI_LOANPOOL[QUAL_MRA_RAC],MATCH(TBL_QUAL_RENTROLL_UNITS[[#This Row],[RENTROLL_LOAN_ID_PROP_ADDR]],TBL_CIPDRFRESI_LOANPOOL[LOAN_ID_PROP_ADDR],0)),"")</f>
        <v/>
      </c>
      <c r="H6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2" s="36" t="b">
        <f>CONCATENATE(TBL_QUAL_RENTROLL_UNITS[[#This Row],[RENTROLL_LOAN_ID_PROP_ADDR]],TBL_QUAL_RENTROLL_UNITS[[#This Row],[RENTROLL_UNIT]],TBL_QUAL_RENTROLL_UNITS[[#This Row],[RENTROLL_AMOUNT]])&lt;&gt;""</f>
        <v>0</v>
      </c>
      <c r="J692" s="36" t="b">
        <f>AND(TBL_QUAL_RENTROLL_UNITS[[#This Row],[RENTROLL_LOAN_ID_PROP_ADDR]]&lt;&gt;"",TBL_QUAL_RENTROLL_UNITS[[#This Row],[RENTROLL_UNIT]]&lt;&gt;"",TBL_QUAL_RENTROLL_UNITS[[#This Row],[RENTROLL_AMOUNT]]&lt;&gt;"")</f>
        <v>0</v>
      </c>
      <c r="K692" s="36">
        <f>SUM(
IF(AND(TBL_QUAL_RENTROLL_UNITS[[#This Row],[RENTROLL_LOAN_ID_PROP_ADDR]]&lt;&gt;"",NOT(ISNUMBER(MATCH(TBL_QUAL_RENTROLL_UNITS[[#This Row],[RENTROLL_LOAN_ID_PROP_ADDR]],RANGE_LOOKUP_CIPDRF_LOANLIST,0)))),1,0)
)</f>
        <v>0</v>
      </c>
    </row>
    <row r="693" spans="2:11" ht="20.100000000000001" customHeight="1" x14ac:dyDescent="0.25">
      <c r="B693" s="25" t="str">
        <f>IF(TBL_QUAL_RENTROLL_UNITS[[#This Row],[RECORD_STARTED]],IF(TBL_QUAL_RENTROLL_UNITS[[#This Row],[ERROR_COUNT]]&gt;0,-1,IF(TBL_QUAL_RENTROLL_UNITS[[#This Row],[REQ_FIELDS_POPULATED]],1,0)),"")</f>
        <v/>
      </c>
      <c r="C693" s="94">
        <f>ROW()-ROW(TBL_QUAL_RENTROLL_UNITS[[#Headers],[ROW_ID]])</f>
        <v>684</v>
      </c>
      <c r="D693" s="82"/>
      <c r="E693" s="39"/>
      <c r="F693" s="33"/>
      <c r="G693" s="84" t="str">
        <f>IFERROR(INDEX(TBL_CIPDRFRESI_LOANPOOL[QUAL_MRA_RAC],MATCH(TBL_QUAL_RENTROLL_UNITS[[#This Row],[RENTROLL_LOAN_ID_PROP_ADDR]],TBL_CIPDRFRESI_LOANPOOL[LOAN_ID_PROP_ADDR],0)),"")</f>
        <v/>
      </c>
      <c r="H6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3" s="36" t="b">
        <f>CONCATENATE(TBL_QUAL_RENTROLL_UNITS[[#This Row],[RENTROLL_LOAN_ID_PROP_ADDR]],TBL_QUAL_RENTROLL_UNITS[[#This Row],[RENTROLL_UNIT]],TBL_QUAL_RENTROLL_UNITS[[#This Row],[RENTROLL_AMOUNT]])&lt;&gt;""</f>
        <v>0</v>
      </c>
      <c r="J693" s="36" t="b">
        <f>AND(TBL_QUAL_RENTROLL_UNITS[[#This Row],[RENTROLL_LOAN_ID_PROP_ADDR]]&lt;&gt;"",TBL_QUAL_RENTROLL_UNITS[[#This Row],[RENTROLL_UNIT]]&lt;&gt;"",TBL_QUAL_RENTROLL_UNITS[[#This Row],[RENTROLL_AMOUNT]]&lt;&gt;"")</f>
        <v>0</v>
      </c>
      <c r="K693" s="36">
        <f>SUM(
IF(AND(TBL_QUAL_RENTROLL_UNITS[[#This Row],[RENTROLL_LOAN_ID_PROP_ADDR]]&lt;&gt;"",NOT(ISNUMBER(MATCH(TBL_QUAL_RENTROLL_UNITS[[#This Row],[RENTROLL_LOAN_ID_PROP_ADDR]],RANGE_LOOKUP_CIPDRF_LOANLIST,0)))),1,0)
)</f>
        <v>0</v>
      </c>
    </row>
    <row r="694" spans="2:11" ht="20.100000000000001" customHeight="1" x14ac:dyDescent="0.25">
      <c r="B694" s="25" t="str">
        <f>IF(TBL_QUAL_RENTROLL_UNITS[[#This Row],[RECORD_STARTED]],IF(TBL_QUAL_RENTROLL_UNITS[[#This Row],[ERROR_COUNT]]&gt;0,-1,IF(TBL_QUAL_RENTROLL_UNITS[[#This Row],[REQ_FIELDS_POPULATED]],1,0)),"")</f>
        <v/>
      </c>
      <c r="C694" s="94">
        <f>ROW()-ROW(TBL_QUAL_RENTROLL_UNITS[[#Headers],[ROW_ID]])</f>
        <v>685</v>
      </c>
      <c r="D694" s="82"/>
      <c r="E694" s="39"/>
      <c r="F694" s="33"/>
      <c r="G694" s="84" t="str">
        <f>IFERROR(INDEX(TBL_CIPDRFRESI_LOANPOOL[QUAL_MRA_RAC],MATCH(TBL_QUAL_RENTROLL_UNITS[[#This Row],[RENTROLL_LOAN_ID_PROP_ADDR]],TBL_CIPDRFRESI_LOANPOOL[LOAN_ID_PROP_ADDR],0)),"")</f>
        <v/>
      </c>
      <c r="H6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4" s="36" t="b">
        <f>CONCATENATE(TBL_QUAL_RENTROLL_UNITS[[#This Row],[RENTROLL_LOAN_ID_PROP_ADDR]],TBL_QUAL_RENTROLL_UNITS[[#This Row],[RENTROLL_UNIT]],TBL_QUAL_RENTROLL_UNITS[[#This Row],[RENTROLL_AMOUNT]])&lt;&gt;""</f>
        <v>0</v>
      </c>
      <c r="J694" s="36" t="b">
        <f>AND(TBL_QUAL_RENTROLL_UNITS[[#This Row],[RENTROLL_LOAN_ID_PROP_ADDR]]&lt;&gt;"",TBL_QUAL_RENTROLL_UNITS[[#This Row],[RENTROLL_UNIT]]&lt;&gt;"",TBL_QUAL_RENTROLL_UNITS[[#This Row],[RENTROLL_AMOUNT]]&lt;&gt;"")</f>
        <v>0</v>
      </c>
      <c r="K694" s="36">
        <f>SUM(
IF(AND(TBL_QUAL_RENTROLL_UNITS[[#This Row],[RENTROLL_LOAN_ID_PROP_ADDR]]&lt;&gt;"",NOT(ISNUMBER(MATCH(TBL_QUAL_RENTROLL_UNITS[[#This Row],[RENTROLL_LOAN_ID_PROP_ADDR]],RANGE_LOOKUP_CIPDRF_LOANLIST,0)))),1,0)
)</f>
        <v>0</v>
      </c>
    </row>
    <row r="695" spans="2:11" ht="20.100000000000001" customHeight="1" x14ac:dyDescent="0.25">
      <c r="B695" s="25" t="str">
        <f>IF(TBL_QUAL_RENTROLL_UNITS[[#This Row],[RECORD_STARTED]],IF(TBL_QUAL_RENTROLL_UNITS[[#This Row],[ERROR_COUNT]]&gt;0,-1,IF(TBL_QUAL_RENTROLL_UNITS[[#This Row],[REQ_FIELDS_POPULATED]],1,0)),"")</f>
        <v/>
      </c>
      <c r="C695" s="94">
        <f>ROW()-ROW(TBL_QUAL_RENTROLL_UNITS[[#Headers],[ROW_ID]])</f>
        <v>686</v>
      </c>
      <c r="D695" s="82"/>
      <c r="E695" s="39"/>
      <c r="F695" s="33"/>
      <c r="G695" s="84" t="str">
        <f>IFERROR(INDEX(TBL_CIPDRFRESI_LOANPOOL[QUAL_MRA_RAC],MATCH(TBL_QUAL_RENTROLL_UNITS[[#This Row],[RENTROLL_LOAN_ID_PROP_ADDR]],TBL_CIPDRFRESI_LOANPOOL[LOAN_ID_PROP_ADDR],0)),"")</f>
        <v/>
      </c>
      <c r="H6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5" s="36" t="b">
        <f>CONCATENATE(TBL_QUAL_RENTROLL_UNITS[[#This Row],[RENTROLL_LOAN_ID_PROP_ADDR]],TBL_QUAL_RENTROLL_UNITS[[#This Row],[RENTROLL_UNIT]],TBL_QUAL_RENTROLL_UNITS[[#This Row],[RENTROLL_AMOUNT]])&lt;&gt;""</f>
        <v>0</v>
      </c>
      <c r="J695" s="36" t="b">
        <f>AND(TBL_QUAL_RENTROLL_UNITS[[#This Row],[RENTROLL_LOAN_ID_PROP_ADDR]]&lt;&gt;"",TBL_QUAL_RENTROLL_UNITS[[#This Row],[RENTROLL_UNIT]]&lt;&gt;"",TBL_QUAL_RENTROLL_UNITS[[#This Row],[RENTROLL_AMOUNT]]&lt;&gt;"")</f>
        <v>0</v>
      </c>
      <c r="K695" s="36">
        <f>SUM(
IF(AND(TBL_QUAL_RENTROLL_UNITS[[#This Row],[RENTROLL_LOAN_ID_PROP_ADDR]]&lt;&gt;"",NOT(ISNUMBER(MATCH(TBL_QUAL_RENTROLL_UNITS[[#This Row],[RENTROLL_LOAN_ID_PROP_ADDR]],RANGE_LOOKUP_CIPDRF_LOANLIST,0)))),1,0)
)</f>
        <v>0</v>
      </c>
    </row>
    <row r="696" spans="2:11" ht="20.100000000000001" customHeight="1" x14ac:dyDescent="0.25">
      <c r="B696" s="25" t="str">
        <f>IF(TBL_QUAL_RENTROLL_UNITS[[#This Row],[RECORD_STARTED]],IF(TBL_QUAL_RENTROLL_UNITS[[#This Row],[ERROR_COUNT]]&gt;0,-1,IF(TBL_QUAL_RENTROLL_UNITS[[#This Row],[REQ_FIELDS_POPULATED]],1,0)),"")</f>
        <v/>
      </c>
      <c r="C696" s="94">
        <f>ROW()-ROW(TBL_QUAL_RENTROLL_UNITS[[#Headers],[ROW_ID]])</f>
        <v>687</v>
      </c>
      <c r="D696" s="82"/>
      <c r="E696" s="39"/>
      <c r="F696" s="33"/>
      <c r="G696" s="84" t="str">
        <f>IFERROR(INDEX(TBL_CIPDRFRESI_LOANPOOL[QUAL_MRA_RAC],MATCH(TBL_QUAL_RENTROLL_UNITS[[#This Row],[RENTROLL_LOAN_ID_PROP_ADDR]],TBL_CIPDRFRESI_LOANPOOL[LOAN_ID_PROP_ADDR],0)),"")</f>
        <v/>
      </c>
      <c r="H6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6" s="36" t="b">
        <f>CONCATENATE(TBL_QUAL_RENTROLL_UNITS[[#This Row],[RENTROLL_LOAN_ID_PROP_ADDR]],TBL_QUAL_RENTROLL_UNITS[[#This Row],[RENTROLL_UNIT]],TBL_QUAL_RENTROLL_UNITS[[#This Row],[RENTROLL_AMOUNT]])&lt;&gt;""</f>
        <v>0</v>
      </c>
      <c r="J696" s="36" t="b">
        <f>AND(TBL_QUAL_RENTROLL_UNITS[[#This Row],[RENTROLL_LOAN_ID_PROP_ADDR]]&lt;&gt;"",TBL_QUAL_RENTROLL_UNITS[[#This Row],[RENTROLL_UNIT]]&lt;&gt;"",TBL_QUAL_RENTROLL_UNITS[[#This Row],[RENTROLL_AMOUNT]]&lt;&gt;"")</f>
        <v>0</v>
      </c>
      <c r="K696" s="36">
        <f>SUM(
IF(AND(TBL_QUAL_RENTROLL_UNITS[[#This Row],[RENTROLL_LOAN_ID_PROP_ADDR]]&lt;&gt;"",NOT(ISNUMBER(MATCH(TBL_QUAL_RENTROLL_UNITS[[#This Row],[RENTROLL_LOAN_ID_PROP_ADDR]],RANGE_LOOKUP_CIPDRF_LOANLIST,0)))),1,0)
)</f>
        <v>0</v>
      </c>
    </row>
    <row r="697" spans="2:11" ht="20.100000000000001" customHeight="1" x14ac:dyDescent="0.25">
      <c r="B697" s="25" t="str">
        <f>IF(TBL_QUAL_RENTROLL_UNITS[[#This Row],[RECORD_STARTED]],IF(TBL_QUAL_RENTROLL_UNITS[[#This Row],[ERROR_COUNT]]&gt;0,-1,IF(TBL_QUAL_RENTROLL_UNITS[[#This Row],[REQ_FIELDS_POPULATED]],1,0)),"")</f>
        <v/>
      </c>
      <c r="C697" s="94">
        <f>ROW()-ROW(TBL_QUAL_RENTROLL_UNITS[[#Headers],[ROW_ID]])</f>
        <v>688</v>
      </c>
      <c r="D697" s="82"/>
      <c r="E697" s="39"/>
      <c r="F697" s="33"/>
      <c r="G697" s="84" t="str">
        <f>IFERROR(INDEX(TBL_CIPDRFRESI_LOANPOOL[QUAL_MRA_RAC],MATCH(TBL_QUAL_RENTROLL_UNITS[[#This Row],[RENTROLL_LOAN_ID_PROP_ADDR]],TBL_CIPDRFRESI_LOANPOOL[LOAN_ID_PROP_ADDR],0)),"")</f>
        <v/>
      </c>
      <c r="H6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7" s="36" t="b">
        <f>CONCATENATE(TBL_QUAL_RENTROLL_UNITS[[#This Row],[RENTROLL_LOAN_ID_PROP_ADDR]],TBL_QUAL_RENTROLL_UNITS[[#This Row],[RENTROLL_UNIT]],TBL_QUAL_RENTROLL_UNITS[[#This Row],[RENTROLL_AMOUNT]])&lt;&gt;""</f>
        <v>0</v>
      </c>
      <c r="J697" s="36" t="b">
        <f>AND(TBL_QUAL_RENTROLL_UNITS[[#This Row],[RENTROLL_LOAN_ID_PROP_ADDR]]&lt;&gt;"",TBL_QUAL_RENTROLL_UNITS[[#This Row],[RENTROLL_UNIT]]&lt;&gt;"",TBL_QUAL_RENTROLL_UNITS[[#This Row],[RENTROLL_AMOUNT]]&lt;&gt;"")</f>
        <v>0</v>
      </c>
      <c r="K697" s="36">
        <f>SUM(
IF(AND(TBL_QUAL_RENTROLL_UNITS[[#This Row],[RENTROLL_LOAN_ID_PROP_ADDR]]&lt;&gt;"",NOT(ISNUMBER(MATCH(TBL_QUAL_RENTROLL_UNITS[[#This Row],[RENTROLL_LOAN_ID_PROP_ADDR]],RANGE_LOOKUP_CIPDRF_LOANLIST,0)))),1,0)
)</f>
        <v>0</v>
      </c>
    </row>
    <row r="698" spans="2:11" ht="20.100000000000001" customHeight="1" x14ac:dyDescent="0.25">
      <c r="B698" s="25" t="str">
        <f>IF(TBL_QUAL_RENTROLL_UNITS[[#This Row],[RECORD_STARTED]],IF(TBL_QUAL_RENTROLL_UNITS[[#This Row],[ERROR_COUNT]]&gt;0,-1,IF(TBL_QUAL_RENTROLL_UNITS[[#This Row],[REQ_FIELDS_POPULATED]],1,0)),"")</f>
        <v/>
      </c>
      <c r="C698" s="94">
        <f>ROW()-ROW(TBL_QUAL_RENTROLL_UNITS[[#Headers],[ROW_ID]])</f>
        <v>689</v>
      </c>
      <c r="D698" s="82"/>
      <c r="E698" s="39"/>
      <c r="F698" s="33"/>
      <c r="G698" s="84" t="str">
        <f>IFERROR(INDEX(TBL_CIPDRFRESI_LOANPOOL[QUAL_MRA_RAC],MATCH(TBL_QUAL_RENTROLL_UNITS[[#This Row],[RENTROLL_LOAN_ID_PROP_ADDR]],TBL_CIPDRFRESI_LOANPOOL[LOAN_ID_PROP_ADDR],0)),"")</f>
        <v/>
      </c>
      <c r="H6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8" s="36" t="b">
        <f>CONCATENATE(TBL_QUAL_RENTROLL_UNITS[[#This Row],[RENTROLL_LOAN_ID_PROP_ADDR]],TBL_QUAL_RENTROLL_UNITS[[#This Row],[RENTROLL_UNIT]],TBL_QUAL_RENTROLL_UNITS[[#This Row],[RENTROLL_AMOUNT]])&lt;&gt;""</f>
        <v>0</v>
      </c>
      <c r="J698" s="36" t="b">
        <f>AND(TBL_QUAL_RENTROLL_UNITS[[#This Row],[RENTROLL_LOAN_ID_PROP_ADDR]]&lt;&gt;"",TBL_QUAL_RENTROLL_UNITS[[#This Row],[RENTROLL_UNIT]]&lt;&gt;"",TBL_QUAL_RENTROLL_UNITS[[#This Row],[RENTROLL_AMOUNT]]&lt;&gt;"")</f>
        <v>0</v>
      </c>
      <c r="K698" s="36">
        <f>SUM(
IF(AND(TBL_QUAL_RENTROLL_UNITS[[#This Row],[RENTROLL_LOAN_ID_PROP_ADDR]]&lt;&gt;"",NOT(ISNUMBER(MATCH(TBL_QUAL_RENTROLL_UNITS[[#This Row],[RENTROLL_LOAN_ID_PROP_ADDR]],RANGE_LOOKUP_CIPDRF_LOANLIST,0)))),1,0)
)</f>
        <v>0</v>
      </c>
    </row>
    <row r="699" spans="2:11" ht="20.100000000000001" customHeight="1" x14ac:dyDescent="0.25">
      <c r="B699" s="25" t="str">
        <f>IF(TBL_QUAL_RENTROLL_UNITS[[#This Row],[RECORD_STARTED]],IF(TBL_QUAL_RENTROLL_UNITS[[#This Row],[ERROR_COUNT]]&gt;0,-1,IF(TBL_QUAL_RENTROLL_UNITS[[#This Row],[REQ_FIELDS_POPULATED]],1,0)),"")</f>
        <v/>
      </c>
      <c r="C699" s="94">
        <f>ROW()-ROW(TBL_QUAL_RENTROLL_UNITS[[#Headers],[ROW_ID]])</f>
        <v>690</v>
      </c>
      <c r="D699" s="82"/>
      <c r="E699" s="39"/>
      <c r="F699" s="33"/>
      <c r="G699" s="84" t="str">
        <f>IFERROR(INDEX(TBL_CIPDRFRESI_LOANPOOL[QUAL_MRA_RAC],MATCH(TBL_QUAL_RENTROLL_UNITS[[#This Row],[RENTROLL_LOAN_ID_PROP_ADDR]],TBL_CIPDRFRESI_LOANPOOL[LOAN_ID_PROP_ADDR],0)),"")</f>
        <v/>
      </c>
      <c r="H6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9" s="36" t="b">
        <f>CONCATENATE(TBL_QUAL_RENTROLL_UNITS[[#This Row],[RENTROLL_LOAN_ID_PROP_ADDR]],TBL_QUAL_RENTROLL_UNITS[[#This Row],[RENTROLL_UNIT]],TBL_QUAL_RENTROLL_UNITS[[#This Row],[RENTROLL_AMOUNT]])&lt;&gt;""</f>
        <v>0</v>
      </c>
      <c r="J699" s="36" t="b">
        <f>AND(TBL_QUAL_RENTROLL_UNITS[[#This Row],[RENTROLL_LOAN_ID_PROP_ADDR]]&lt;&gt;"",TBL_QUAL_RENTROLL_UNITS[[#This Row],[RENTROLL_UNIT]]&lt;&gt;"",TBL_QUAL_RENTROLL_UNITS[[#This Row],[RENTROLL_AMOUNT]]&lt;&gt;"")</f>
        <v>0</v>
      </c>
      <c r="K699" s="36">
        <f>SUM(
IF(AND(TBL_QUAL_RENTROLL_UNITS[[#This Row],[RENTROLL_LOAN_ID_PROP_ADDR]]&lt;&gt;"",NOT(ISNUMBER(MATCH(TBL_QUAL_RENTROLL_UNITS[[#This Row],[RENTROLL_LOAN_ID_PROP_ADDR]],RANGE_LOOKUP_CIPDRF_LOANLIST,0)))),1,0)
)</f>
        <v>0</v>
      </c>
    </row>
    <row r="700" spans="2:11" ht="20.100000000000001" customHeight="1" x14ac:dyDescent="0.25">
      <c r="B700" s="25" t="str">
        <f>IF(TBL_QUAL_RENTROLL_UNITS[[#This Row],[RECORD_STARTED]],IF(TBL_QUAL_RENTROLL_UNITS[[#This Row],[ERROR_COUNT]]&gt;0,-1,IF(TBL_QUAL_RENTROLL_UNITS[[#This Row],[REQ_FIELDS_POPULATED]],1,0)),"")</f>
        <v/>
      </c>
      <c r="C700" s="94">
        <f>ROW()-ROW(TBL_QUAL_RENTROLL_UNITS[[#Headers],[ROW_ID]])</f>
        <v>691</v>
      </c>
      <c r="D700" s="82"/>
      <c r="E700" s="39"/>
      <c r="F700" s="33"/>
      <c r="G700" s="84" t="str">
        <f>IFERROR(INDEX(TBL_CIPDRFRESI_LOANPOOL[QUAL_MRA_RAC],MATCH(TBL_QUAL_RENTROLL_UNITS[[#This Row],[RENTROLL_LOAN_ID_PROP_ADDR]],TBL_CIPDRFRESI_LOANPOOL[LOAN_ID_PROP_ADDR],0)),"")</f>
        <v/>
      </c>
      <c r="H7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0" s="36" t="b">
        <f>CONCATENATE(TBL_QUAL_RENTROLL_UNITS[[#This Row],[RENTROLL_LOAN_ID_PROP_ADDR]],TBL_QUAL_RENTROLL_UNITS[[#This Row],[RENTROLL_UNIT]],TBL_QUAL_RENTROLL_UNITS[[#This Row],[RENTROLL_AMOUNT]])&lt;&gt;""</f>
        <v>0</v>
      </c>
      <c r="J700" s="36" t="b">
        <f>AND(TBL_QUAL_RENTROLL_UNITS[[#This Row],[RENTROLL_LOAN_ID_PROP_ADDR]]&lt;&gt;"",TBL_QUAL_RENTROLL_UNITS[[#This Row],[RENTROLL_UNIT]]&lt;&gt;"",TBL_QUAL_RENTROLL_UNITS[[#This Row],[RENTROLL_AMOUNT]]&lt;&gt;"")</f>
        <v>0</v>
      </c>
      <c r="K700" s="36">
        <f>SUM(
IF(AND(TBL_QUAL_RENTROLL_UNITS[[#This Row],[RENTROLL_LOAN_ID_PROP_ADDR]]&lt;&gt;"",NOT(ISNUMBER(MATCH(TBL_QUAL_RENTROLL_UNITS[[#This Row],[RENTROLL_LOAN_ID_PROP_ADDR]],RANGE_LOOKUP_CIPDRF_LOANLIST,0)))),1,0)
)</f>
        <v>0</v>
      </c>
    </row>
    <row r="701" spans="2:11" ht="20.100000000000001" customHeight="1" x14ac:dyDescent="0.25">
      <c r="B701" s="25" t="str">
        <f>IF(TBL_QUAL_RENTROLL_UNITS[[#This Row],[RECORD_STARTED]],IF(TBL_QUAL_RENTROLL_UNITS[[#This Row],[ERROR_COUNT]]&gt;0,-1,IF(TBL_QUAL_RENTROLL_UNITS[[#This Row],[REQ_FIELDS_POPULATED]],1,0)),"")</f>
        <v/>
      </c>
      <c r="C701" s="94">
        <f>ROW()-ROW(TBL_QUAL_RENTROLL_UNITS[[#Headers],[ROW_ID]])</f>
        <v>692</v>
      </c>
      <c r="D701" s="82"/>
      <c r="E701" s="39"/>
      <c r="F701" s="33"/>
      <c r="G701" s="84" t="str">
        <f>IFERROR(INDEX(TBL_CIPDRFRESI_LOANPOOL[QUAL_MRA_RAC],MATCH(TBL_QUAL_RENTROLL_UNITS[[#This Row],[RENTROLL_LOAN_ID_PROP_ADDR]],TBL_CIPDRFRESI_LOANPOOL[LOAN_ID_PROP_ADDR],0)),"")</f>
        <v/>
      </c>
      <c r="H7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1" s="36" t="b">
        <f>CONCATENATE(TBL_QUAL_RENTROLL_UNITS[[#This Row],[RENTROLL_LOAN_ID_PROP_ADDR]],TBL_QUAL_RENTROLL_UNITS[[#This Row],[RENTROLL_UNIT]],TBL_QUAL_RENTROLL_UNITS[[#This Row],[RENTROLL_AMOUNT]])&lt;&gt;""</f>
        <v>0</v>
      </c>
      <c r="J701" s="36" t="b">
        <f>AND(TBL_QUAL_RENTROLL_UNITS[[#This Row],[RENTROLL_LOAN_ID_PROP_ADDR]]&lt;&gt;"",TBL_QUAL_RENTROLL_UNITS[[#This Row],[RENTROLL_UNIT]]&lt;&gt;"",TBL_QUAL_RENTROLL_UNITS[[#This Row],[RENTROLL_AMOUNT]]&lt;&gt;"")</f>
        <v>0</v>
      </c>
      <c r="K701" s="36">
        <f>SUM(
IF(AND(TBL_QUAL_RENTROLL_UNITS[[#This Row],[RENTROLL_LOAN_ID_PROP_ADDR]]&lt;&gt;"",NOT(ISNUMBER(MATCH(TBL_QUAL_RENTROLL_UNITS[[#This Row],[RENTROLL_LOAN_ID_PROP_ADDR]],RANGE_LOOKUP_CIPDRF_LOANLIST,0)))),1,0)
)</f>
        <v>0</v>
      </c>
    </row>
    <row r="702" spans="2:11" ht="20.100000000000001" customHeight="1" x14ac:dyDescent="0.25">
      <c r="B702" s="25" t="str">
        <f>IF(TBL_QUAL_RENTROLL_UNITS[[#This Row],[RECORD_STARTED]],IF(TBL_QUAL_RENTROLL_UNITS[[#This Row],[ERROR_COUNT]]&gt;0,-1,IF(TBL_QUAL_RENTROLL_UNITS[[#This Row],[REQ_FIELDS_POPULATED]],1,0)),"")</f>
        <v/>
      </c>
      <c r="C702" s="94">
        <f>ROW()-ROW(TBL_QUAL_RENTROLL_UNITS[[#Headers],[ROW_ID]])</f>
        <v>693</v>
      </c>
      <c r="D702" s="82"/>
      <c r="E702" s="39"/>
      <c r="F702" s="33"/>
      <c r="G702" s="84" t="str">
        <f>IFERROR(INDEX(TBL_CIPDRFRESI_LOANPOOL[QUAL_MRA_RAC],MATCH(TBL_QUAL_RENTROLL_UNITS[[#This Row],[RENTROLL_LOAN_ID_PROP_ADDR]],TBL_CIPDRFRESI_LOANPOOL[LOAN_ID_PROP_ADDR],0)),"")</f>
        <v/>
      </c>
      <c r="H70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2" s="36" t="b">
        <f>CONCATENATE(TBL_QUAL_RENTROLL_UNITS[[#This Row],[RENTROLL_LOAN_ID_PROP_ADDR]],TBL_QUAL_RENTROLL_UNITS[[#This Row],[RENTROLL_UNIT]],TBL_QUAL_RENTROLL_UNITS[[#This Row],[RENTROLL_AMOUNT]])&lt;&gt;""</f>
        <v>0</v>
      </c>
      <c r="J702" s="36" t="b">
        <f>AND(TBL_QUAL_RENTROLL_UNITS[[#This Row],[RENTROLL_LOAN_ID_PROP_ADDR]]&lt;&gt;"",TBL_QUAL_RENTROLL_UNITS[[#This Row],[RENTROLL_UNIT]]&lt;&gt;"",TBL_QUAL_RENTROLL_UNITS[[#This Row],[RENTROLL_AMOUNT]]&lt;&gt;"")</f>
        <v>0</v>
      </c>
      <c r="K702" s="36">
        <f>SUM(
IF(AND(TBL_QUAL_RENTROLL_UNITS[[#This Row],[RENTROLL_LOAN_ID_PROP_ADDR]]&lt;&gt;"",NOT(ISNUMBER(MATCH(TBL_QUAL_RENTROLL_UNITS[[#This Row],[RENTROLL_LOAN_ID_PROP_ADDR]],RANGE_LOOKUP_CIPDRF_LOANLIST,0)))),1,0)
)</f>
        <v>0</v>
      </c>
    </row>
    <row r="703" spans="2:11" ht="20.100000000000001" customHeight="1" x14ac:dyDescent="0.25">
      <c r="B703" s="25" t="str">
        <f>IF(TBL_QUAL_RENTROLL_UNITS[[#This Row],[RECORD_STARTED]],IF(TBL_QUAL_RENTROLL_UNITS[[#This Row],[ERROR_COUNT]]&gt;0,-1,IF(TBL_QUAL_RENTROLL_UNITS[[#This Row],[REQ_FIELDS_POPULATED]],1,0)),"")</f>
        <v/>
      </c>
      <c r="C703" s="94">
        <f>ROW()-ROW(TBL_QUAL_RENTROLL_UNITS[[#Headers],[ROW_ID]])</f>
        <v>694</v>
      </c>
      <c r="D703" s="82"/>
      <c r="E703" s="39"/>
      <c r="F703" s="33"/>
      <c r="G703" s="84" t="str">
        <f>IFERROR(INDEX(TBL_CIPDRFRESI_LOANPOOL[QUAL_MRA_RAC],MATCH(TBL_QUAL_RENTROLL_UNITS[[#This Row],[RENTROLL_LOAN_ID_PROP_ADDR]],TBL_CIPDRFRESI_LOANPOOL[LOAN_ID_PROP_ADDR],0)),"")</f>
        <v/>
      </c>
      <c r="H70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3" s="36" t="b">
        <f>CONCATENATE(TBL_QUAL_RENTROLL_UNITS[[#This Row],[RENTROLL_LOAN_ID_PROP_ADDR]],TBL_QUAL_RENTROLL_UNITS[[#This Row],[RENTROLL_UNIT]],TBL_QUAL_RENTROLL_UNITS[[#This Row],[RENTROLL_AMOUNT]])&lt;&gt;""</f>
        <v>0</v>
      </c>
      <c r="J703" s="36" t="b">
        <f>AND(TBL_QUAL_RENTROLL_UNITS[[#This Row],[RENTROLL_LOAN_ID_PROP_ADDR]]&lt;&gt;"",TBL_QUAL_RENTROLL_UNITS[[#This Row],[RENTROLL_UNIT]]&lt;&gt;"",TBL_QUAL_RENTROLL_UNITS[[#This Row],[RENTROLL_AMOUNT]]&lt;&gt;"")</f>
        <v>0</v>
      </c>
      <c r="K703" s="36">
        <f>SUM(
IF(AND(TBL_QUAL_RENTROLL_UNITS[[#This Row],[RENTROLL_LOAN_ID_PROP_ADDR]]&lt;&gt;"",NOT(ISNUMBER(MATCH(TBL_QUAL_RENTROLL_UNITS[[#This Row],[RENTROLL_LOAN_ID_PROP_ADDR]],RANGE_LOOKUP_CIPDRF_LOANLIST,0)))),1,0)
)</f>
        <v>0</v>
      </c>
    </row>
    <row r="704" spans="2:11" ht="20.100000000000001" customHeight="1" x14ac:dyDescent="0.25">
      <c r="B704" s="25" t="str">
        <f>IF(TBL_QUAL_RENTROLL_UNITS[[#This Row],[RECORD_STARTED]],IF(TBL_QUAL_RENTROLL_UNITS[[#This Row],[ERROR_COUNT]]&gt;0,-1,IF(TBL_QUAL_RENTROLL_UNITS[[#This Row],[REQ_FIELDS_POPULATED]],1,0)),"")</f>
        <v/>
      </c>
      <c r="C704" s="94">
        <f>ROW()-ROW(TBL_QUAL_RENTROLL_UNITS[[#Headers],[ROW_ID]])</f>
        <v>695</v>
      </c>
      <c r="D704" s="82"/>
      <c r="E704" s="39"/>
      <c r="F704" s="33"/>
      <c r="G704" s="84" t="str">
        <f>IFERROR(INDEX(TBL_CIPDRFRESI_LOANPOOL[QUAL_MRA_RAC],MATCH(TBL_QUAL_RENTROLL_UNITS[[#This Row],[RENTROLL_LOAN_ID_PROP_ADDR]],TBL_CIPDRFRESI_LOANPOOL[LOAN_ID_PROP_ADDR],0)),"")</f>
        <v/>
      </c>
      <c r="H70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4" s="36" t="b">
        <f>CONCATENATE(TBL_QUAL_RENTROLL_UNITS[[#This Row],[RENTROLL_LOAN_ID_PROP_ADDR]],TBL_QUAL_RENTROLL_UNITS[[#This Row],[RENTROLL_UNIT]],TBL_QUAL_RENTROLL_UNITS[[#This Row],[RENTROLL_AMOUNT]])&lt;&gt;""</f>
        <v>0</v>
      </c>
      <c r="J704" s="36" t="b">
        <f>AND(TBL_QUAL_RENTROLL_UNITS[[#This Row],[RENTROLL_LOAN_ID_PROP_ADDR]]&lt;&gt;"",TBL_QUAL_RENTROLL_UNITS[[#This Row],[RENTROLL_UNIT]]&lt;&gt;"",TBL_QUAL_RENTROLL_UNITS[[#This Row],[RENTROLL_AMOUNT]]&lt;&gt;"")</f>
        <v>0</v>
      </c>
      <c r="K704" s="36">
        <f>SUM(
IF(AND(TBL_QUAL_RENTROLL_UNITS[[#This Row],[RENTROLL_LOAN_ID_PROP_ADDR]]&lt;&gt;"",NOT(ISNUMBER(MATCH(TBL_QUAL_RENTROLL_UNITS[[#This Row],[RENTROLL_LOAN_ID_PROP_ADDR]],RANGE_LOOKUP_CIPDRF_LOANLIST,0)))),1,0)
)</f>
        <v>0</v>
      </c>
    </row>
    <row r="705" spans="2:11" ht="20.100000000000001" customHeight="1" x14ac:dyDescent="0.25">
      <c r="B705" s="25" t="str">
        <f>IF(TBL_QUAL_RENTROLL_UNITS[[#This Row],[RECORD_STARTED]],IF(TBL_QUAL_RENTROLL_UNITS[[#This Row],[ERROR_COUNT]]&gt;0,-1,IF(TBL_QUAL_RENTROLL_UNITS[[#This Row],[REQ_FIELDS_POPULATED]],1,0)),"")</f>
        <v/>
      </c>
      <c r="C705" s="94">
        <f>ROW()-ROW(TBL_QUAL_RENTROLL_UNITS[[#Headers],[ROW_ID]])</f>
        <v>696</v>
      </c>
      <c r="D705" s="82"/>
      <c r="E705" s="39"/>
      <c r="F705" s="33"/>
      <c r="G705" s="84" t="str">
        <f>IFERROR(INDEX(TBL_CIPDRFRESI_LOANPOOL[QUAL_MRA_RAC],MATCH(TBL_QUAL_RENTROLL_UNITS[[#This Row],[RENTROLL_LOAN_ID_PROP_ADDR]],TBL_CIPDRFRESI_LOANPOOL[LOAN_ID_PROP_ADDR],0)),"")</f>
        <v/>
      </c>
      <c r="H70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5" s="36" t="b">
        <f>CONCATENATE(TBL_QUAL_RENTROLL_UNITS[[#This Row],[RENTROLL_LOAN_ID_PROP_ADDR]],TBL_QUAL_RENTROLL_UNITS[[#This Row],[RENTROLL_UNIT]],TBL_QUAL_RENTROLL_UNITS[[#This Row],[RENTROLL_AMOUNT]])&lt;&gt;""</f>
        <v>0</v>
      </c>
      <c r="J705" s="36" t="b">
        <f>AND(TBL_QUAL_RENTROLL_UNITS[[#This Row],[RENTROLL_LOAN_ID_PROP_ADDR]]&lt;&gt;"",TBL_QUAL_RENTROLL_UNITS[[#This Row],[RENTROLL_UNIT]]&lt;&gt;"",TBL_QUAL_RENTROLL_UNITS[[#This Row],[RENTROLL_AMOUNT]]&lt;&gt;"")</f>
        <v>0</v>
      </c>
      <c r="K705" s="36">
        <f>SUM(
IF(AND(TBL_QUAL_RENTROLL_UNITS[[#This Row],[RENTROLL_LOAN_ID_PROP_ADDR]]&lt;&gt;"",NOT(ISNUMBER(MATCH(TBL_QUAL_RENTROLL_UNITS[[#This Row],[RENTROLL_LOAN_ID_PROP_ADDR]],RANGE_LOOKUP_CIPDRF_LOANLIST,0)))),1,0)
)</f>
        <v>0</v>
      </c>
    </row>
    <row r="706" spans="2:11" ht="20.100000000000001" customHeight="1" x14ac:dyDescent="0.25">
      <c r="B706" s="25" t="str">
        <f>IF(TBL_QUAL_RENTROLL_UNITS[[#This Row],[RECORD_STARTED]],IF(TBL_QUAL_RENTROLL_UNITS[[#This Row],[ERROR_COUNT]]&gt;0,-1,IF(TBL_QUAL_RENTROLL_UNITS[[#This Row],[REQ_FIELDS_POPULATED]],1,0)),"")</f>
        <v/>
      </c>
      <c r="C706" s="94">
        <f>ROW()-ROW(TBL_QUAL_RENTROLL_UNITS[[#Headers],[ROW_ID]])</f>
        <v>697</v>
      </c>
      <c r="D706" s="82"/>
      <c r="E706" s="39"/>
      <c r="F706" s="33"/>
      <c r="G706" s="84" t="str">
        <f>IFERROR(INDEX(TBL_CIPDRFRESI_LOANPOOL[QUAL_MRA_RAC],MATCH(TBL_QUAL_RENTROLL_UNITS[[#This Row],[RENTROLL_LOAN_ID_PROP_ADDR]],TBL_CIPDRFRESI_LOANPOOL[LOAN_ID_PROP_ADDR],0)),"")</f>
        <v/>
      </c>
      <c r="H70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6" s="36" t="b">
        <f>CONCATENATE(TBL_QUAL_RENTROLL_UNITS[[#This Row],[RENTROLL_LOAN_ID_PROP_ADDR]],TBL_QUAL_RENTROLL_UNITS[[#This Row],[RENTROLL_UNIT]],TBL_QUAL_RENTROLL_UNITS[[#This Row],[RENTROLL_AMOUNT]])&lt;&gt;""</f>
        <v>0</v>
      </c>
      <c r="J706" s="36" t="b">
        <f>AND(TBL_QUAL_RENTROLL_UNITS[[#This Row],[RENTROLL_LOAN_ID_PROP_ADDR]]&lt;&gt;"",TBL_QUAL_RENTROLL_UNITS[[#This Row],[RENTROLL_UNIT]]&lt;&gt;"",TBL_QUAL_RENTROLL_UNITS[[#This Row],[RENTROLL_AMOUNT]]&lt;&gt;"")</f>
        <v>0</v>
      </c>
      <c r="K706" s="36">
        <f>SUM(
IF(AND(TBL_QUAL_RENTROLL_UNITS[[#This Row],[RENTROLL_LOAN_ID_PROP_ADDR]]&lt;&gt;"",NOT(ISNUMBER(MATCH(TBL_QUAL_RENTROLL_UNITS[[#This Row],[RENTROLL_LOAN_ID_PROP_ADDR]],RANGE_LOOKUP_CIPDRF_LOANLIST,0)))),1,0)
)</f>
        <v>0</v>
      </c>
    </row>
    <row r="707" spans="2:11" ht="20.100000000000001" customHeight="1" x14ac:dyDescent="0.25">
      <c r="B707" s="25" t="str">
        <f>IF(TBL_QUAL_RENTROLL_UNITS[[#This Row],[RECORD_STARTED]],IF(TBL_QUAL_RENTROLL_UNITS[[#This Row],[ERROR_COUNT]]&gt;0,-1,IF(TBL_QUAL_RENTROLL_UNITS[[#This Row],[REQ_FIELDS_POPULATED]],1,0)),"")</f>
        <v/>
      </c>
      <c r="C707" s="94">
        <f>ROW()-ROW(TBL_QUAL_RENTROLL_UNITS[[#Headers],[ROW_ID]])</f>
        <v>698</v>
      </c>
      <c r="D707" s="82"/>
      <c r="E707" s="39"/>
      <c r="F707" s="33"/>
      <c r="G707" s="84" t="str">
        <f>IFERROR(INDEX(TBL_CIPDRFRESI_LOANPOOL[QUAL_MRA_RAC],MATCH(TBL_QUAL_RENTROLL_UNITS[[#This Row],[RENTROLL_LOAN_ID_PROP_ADDR]],TBL_CIPDRFRESI_LOANPOOL[LOAN_ID_PROP_ADDR],0)),"")</f>
        <v/>
      </c>
      <c r="H70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7" s="36" t="b">
        <f>CONCATENATE(TBL_QUAL_RENTROLL_UNITS[[#This Row],[RENTROLL_LOAN_ID_PROP_ADDR]],TBL_QUAL_RENTROLL_UNITS[[#This Row],[RENTROLL_UNIT]],TBL_QUAL_RENTROLL_UNITS[[#This Row],[RENTROLL_AMOUNT]])&lt;&gt;""</f>
        <v>0</v>
      </c>
      <c r="J707" s="36" t="b">
        <f>AND(TBL_QUAL_RENTROLL_UNITS[[#This Row],[RENTROLL_LOAN_ID_PROP_ADDR]]&lt;&gt;"",TBL_QUAL_RENTROLL_UNITS[[#This Row],[RENTROLL_UNIT]]&lt;&gt;"",TBL_QUAL_RENTROLL_UNITS[[#This Row],[RENTROLL_AMOUNT]]&lt;&gt;"")</f>
        <v>0</v>
      </c>
      <c r="K707" s="36">
        <f>SUM(
IF(AND(TBL_QUAL_RENTROLL_UNITS[[#This Row],[RENTROLL_LOAN_ID_PROP_ADDR]]&lt;&gt;"",NOT(ISNUMBER(MATCH(TBL_QUAL_RENTROLL_UNITS[[#This Row],[RENTROLL_LOAN_ID_PROP_ADDR]],RANGE_LOOKUP_CIPDRF_LOANLIST,0)))),1,0)
)</f>
        <v>0</v>
      </c>
    </row>
    <row r="708" spans="2:11" ht="20.100000000000001" customHeight="1" x14ac:dyDescent="0.25">
      <c r="B708" s="25" t="str">
        <f>IF(TBL_QUAL_RENTROLL_UNITS[[#This Row],[RECORD_STARTED]],IF(TBL_QUAL_RENTROLL_UNITS[[#This Row],[ERROR_COUNT]]&gt;0,-1,IF(TBL_QUAL_RENTROLL_UNITS[[#This Row],[REQ_FIELDS_POPULATED]],1,0)),"")</f>
        <v/>
      </c>
      <c r="C708" s="94">
        <f>ROW()-ROW(TBL_QUAL_RENTROLL_UNITS[[#Headers],[ROW_ID]])</f>
        <v>699</v>
      </c>
      <c r="D708" s="82"/>
      <c r="E708" s="39"/>
      <c r="F708" s="33"/>
      <c r="G708" s="84" t="str">
        <f>IFERROR(INDEX(TBL_CIPDRFRESI_LOANPOOL[QUAL_MRA_RAC],MATCH(TBL_QUAL_RENTROLL_UNITS[[#This Row],[RENTROLL_LOAN_ID_PROP_ADDR]],TBL_CIPDRFRESI_LOANPOOL[LOAN_ID_PROP_ADDR],0)),"")</f>
        <v/>
      </c>
      <c r="H70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8" s="36" t="b">
        <f>CONCATENATE(TBL_QUAL_RENTROLL_UNITS[[#This Row],[RENTROLL_LOAN_ID_PROP_ADDR]],TBL_QUAL_RENTROLL_UNITS[[#This Row],[RENTROLL_UNIT]],TBL_QUAL_RENTROLL_UNITS[[#This Row],[RENTROLL_AMOUNT]])&lt;&gt;""</f>
        <v>0</v>
      </c>
      <c r="J708" s="36" t="b">
        <f>AND(TBL_QUAL_RENTROLL_UNITS[[#This Row],[RENTROLL_LOAN_ID_PROP_ADDR]]&lt;&gt;"",TBL_QUAL_RENTROLL_UNITS[[#This Row],[RENTROLL_UNIT]]&lt;&gt;"",TBL_QUAL_RENTROLL_UNITS[[#This Row],[RENTROLL_AMOUNT]]&lt;&gt;"")</f>
        <v>0</v>
      </c>
      <c r="K708" s="36">
        <f>SUM(
IF(AND(TBL_QUAL_RENTROLL_UNITS[[#This Row],[RENTROLL_LOAN_ID_PROP_ADDR]]&lt;&gt;"",NOT(ISNUMBER(MATCH(TBL_QUAL_RENTROLL_UNITS[[#This Row],[RENTROLL_LOAN_ID_PROP_ADDR]],RANGE_LOOKUP_CIPDRF_LOANLIST,0)))),1,0)
)</f>
        <v>0</v>
      </c>
    </row>
    <row r="709" spans="2:11" ht="20.100000000000001" customHeight="1" x14ac:dyDescent="0.25">
      <c r="B709" s="25" t="str">
        <f>IF(TBL_QUAL_RENTROLL_UNITS[[#This Row],[RECORD_STARTED]],IF(TBL_QUAL_RENTROLL_UNITS[[#This Row],[ERROR_COUNT]]&gt;0,-1,IF(TBL_QUAL_RENTROLL_UNITS[[#This Row],[REQ_FIELDS_POPULATED]],1,0)),"")</f>
        <v/>
      </c>
      <c r="C709" s="94">
        <f>ROW()-ROW(TBL_QUAL_RENTROLL_UNITS[[#Headers],[ROW_ID]])</f>
        <v>700</v>
      </c>
      <c r="D709" s="82"/>
      <c r="E709" s="39"/>
      <c r="F709" s="33"/>
      <c r="G709" s="84" t="str">
        <f>IFERROR(INDEX(TBL_CIPDRFRESI_LOANPOOL[QUAL_MRA_RAC],MATCH(TBL_QUAL_RENTROLL_UNITS[[#This Row],[RENTROLL_LOAN_ID_PROP_ADDR]],TBL_CIPDRFRESI_LOANPOOL[LOAN_ID_PROP_ADDR],0)),"")</f>
        <v/>
      </c>
      <c r="H70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9" s="36" t="b">
        <f>CONCATENATE(TBL_QUAL_RENTROLL_UNITS[[#This Row],[RENTROLL_LOAN_ID_PROP_ADDR]],TBL_QUAL_RENTROLL_UNITS[[#This Row],[RENTROLL_UNIT]],TBL_QUAL_RENTROLL_UNITS[[#This Row],[RENTROLL_AMOUNT]])&lt;&gt;""</f>
        <v>0</v>
      </c>
      <c r="J709" s="36" t="b">
        <f>AND(TBL_QUAL_RENTROLL_UNITS[[#This Row],[RENTROLL_LOAN_ID_PROP_ADDR]]&lt;&gt;"",TBL_QUAL_RENTROLL_UNITS[[#This Row],[RENTROLL_UNIT]]&lt;&gt;"",TBL_QUAL_RENTROLL_UNITS[[#This Row],[RENTROLL_AMOUNT]]&lt;&gt;"")</f>
        <v>0</v>
      </c>
      <c r="K709" s="36">
        <f>SUM(
IF(AND(TBL_QUAL_RENTROLL_UNITS[[#This Row],[RENTROLL_LOAN_ID_PROP_ADDR]]&lt;&gt;"",NOT(ISNUMBER(MATCH(TBL_QUAL_RENTROLL_UNITS[[#This Row],[RENTROLL_LOAN_ID_PROP_ADDR]],RANGE_LOOKUP_CIPDRF_LOANLIST,0)))),1,0)
)</f>
        <v>0</v>
      </c>
    </row>
    <row r="710" spans="2:11" ht="20.100000000000001" customHeight="1" x14ac:dyDescent="0.25">
      <c r="B710" s="25" t="str">
        <f>IF(TBL_QUAL_RENTROLL_UNITS[[#This Row],[RECORD_STARTED]],IF(TBL_QUAL_RENTROLL_UNITS[[#This Row],[ERROR_COUNT]]&gt;0,-1,IF(TBL_QUAL_RENTROLL_UNITS[[#This Row],[REQ_FIELDS_POPULATED]],1,0)),"")</f>
        <v/>
      </c>
      <c r="C710" s="94">
        <f>ROW()-ROW(TBL_QUAL_RENTROLL_UNITS[[#Headers],[ROW_ID]])</f>
        <v>701</v>
      </c>
      <c r="D710" s="82"/>
      <c r="E710" s="39"/>
      <c r="F710" s="33"/>
      <c r="G710" s="84" t="str">
        <f>IFERROR(INDEX(TBL_CIPDRFRESI_LOANPOOL[QUAL_MRA_RAC],MATCH(TBL_QUAL_RENTROLL_UNITS[[#This Row],[RENTROLL_LOAN_ID_PROP_ADDR]],TBL_CIPDRFRESI_LOANPOOL[LOAN_ID_PROP_ADDR],0)),"")</f>
        <v/>
      </c>
      <c r="H7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0" s="36" t="b">
        <f>CONCATENATE(TBL_QUAL_RENTROLL_UNITS[[#This Row],[RENTROLL_LOAN_ID_PROP_ADDR]],TBL_QUAL_RENTROLL_UNITS[[#This Row],[RENTROLL_UNIT]],TBL_QUAL_RENTROLL_UNITS[[#This Row],[RENTROLL_AMOUNT]])&lt;&gt;""</f>
        <v>0</v>
      </c>
      <c r="J710" s="36" t="b">
        <f>AND(TBL_QUAL_RENTROLL_UNITS[[#This Row],[RENTROLL_LOAN_ID_PROP_ADDR]]&lt;&gt;"",TBL_QUAL_RENTROLL_UNITS[[#This Row],[RENTROLL_UNIT]]&lt;&gt;"",TBL_QUAL_RENTROLL_UNITS[[#This Row],[RENTROLL_AMOUNT]]&lt;&gt;"")</f>
        <v>0</v>
      </c>
      <c r="K710" s="36">
        <f>SUM(
IF(AND(TBL_QUAL_RENTROLL_UNITS[[#This Row],[RENTROLL_LOAN_ID_PROP_ADDR]]&lt;&gt;"",NOT(ISNUMBER(MATCH(TBL_QUAL_RENTROLL_UNITS[[#This Row],[RENTROLL_LOAN_ID_PROP_ADDR]],RANGE_LOOKUP_CIPDRF_LOANLIST,0)))),1,0)
)</f>
        <v>0</v>
      </c>
    </row>
    <row r="711" spans="2:11" ht="20.100000000000001" customHeight="1" x14ac:dyDescent="0.25">
      <c r="B711" s="25" t="str">
        <f>IF(TBL_QUAL_RENTROLL_UNITS[[#This Row],[RECORD_STARTED]],IF(TBL_QUAL_RENTROLL_UNITS[[#This Row],[ERROR_COUNT]]&gt;0,-1,IF(TBL_QUAL_RENTROLL_UNITS[[#This Row],[REQ_FIELDS_POPULATED]],1,0)),"")</f>
        <v/>
      </c>
      <c r="C711" s="94">
        <f>ROW()-ROW(TBL_QUAL_RENTROLL_UNITS[[#Headers],[ROW_ID]])</f>
        <v>702</v>
      </c>
      <c r="D711" s="82"/>
      <c r="E711" s="39"/>
      <c r="F711" s="33"/>
      <c r="G711" s="84" t="str">
        <f>IFERROR(INDEX(TBL_CIPDRFRESI_LOANPOOL[QUAL_MRA_RAC],MATCH(TBL_QUAL_RENTROLL_UNITS[[#This Row],[RENTROLL_LOAN_ID_PROP_ADDR]],TBL_CIPDRFRESI_LOANPOOL[LOAN_ID_PROP_ADDR],0)),"")</f>
        <v/>
      </c>
      <c r="H7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1" s="36" t="b">
        <f>CONCATENATE(TBL_QUAL_RENTROLL_UNITS[[#This Row],[RENTROLL_LOAN_ID_PROP_ADDR]],TBL_QUAL_RENTROLL_UNITS[[#This Row],[RENTROLL_UNIT]],TBL_QUAL_RENTROLL_UNITS[[#This Row],[RENTROLL_AMOUNT]])&lt;&gt;""</f>
        <v>0</v>
      </c>
      <c r="J711" s="36" t="b">
        <f>AND(TBL_QUAL_RENTROLL_UNITS[[#This Row],[RENTROLL_LOAN_ID_PROP_ADDR]]&lt;&gt;"",TBL_QUAL_RENTROLL_UNITS[[#This Row],[RENTROLL_UNIT]]&lt;&gt;"",TBL_QUAL_RENTROLL_UNITS[[#This Row],[RENTROLL_AMOUNT]]&lt;&gt;"")</f>
        <v>0</v>
      </c>
      <c r="K711" s="36">
        <f>SUM(
IF(AND(TBL_QUAL_RENTROLL_UNITS[[#This Row],[RENTROLL_LOAN_ID_PROP_ADDR]]&lt;&gt;"",NOT(ISNUMBER(MATCH(TBL_QUAL_RENTROLL_UNITS[[#This Row],[RENTROLL_LOAN_ID_PROP_ADDR]],RANGE_LOOKUP_CIPDRF_LOANLIST,0)))),1,0)
)</f>
        <v>0</v>
      </c>
    </row>
    <row r="712" spans="2:11" ht="20.100000000000001" customHeight="1" x14ac:dyDescent="0.25">
      <c r="B712" s="25" t="str">
        <f>IF(TBL_QUAL_RENTROLL_UNITS[[#This Row],[RECORD_STARTED]],IF(TBL_QUAL_RENTROLL_UNITS[[#This Row],[ERROR_COUNT]]&gt;0,-1,IF(TBL_QUAL_RENTROLL_UNITS[[#This Row],[REQ_FIELDS_POPULATED]],1,0)),"")</f>
        <v/>
      </c>
      <c r="C712" s="94">
        <f>ROW()-ROW(TBL_QUAL_RENTROLL_UNITS[[#Headers],[ROW_ID]])</f>
        <v>703</v>
      </c>
      <c r="D712" s="82"/>
      <c r="E712" s="39"/>
      <c r="F712" s="33"/>
      <c r="G712" s="84" t="str">
        <f>IFERROR(INDEX(TBL_CIPDRFRESI_LOANPOOL[QUAL_MRA_RAC],MATCH(TBL_QUAL_RENTROLL_UNITS[[#This Row],[RENTROLL_LOAN_ID_PROP_ADDR]],TBL_CIPDRFRESI_LOANPOOL[LOAN_ID_PROP_ADDR],0)),"")</f>
        <v/>
      </c>
      <c r="H7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2" s="36" t="b">
        <f>CONCATENATE(TBL_QUAL_RENTROLL_UNITS[[#This Row],[RENTROLL_LOAN_ID_PROP_ADDR]],TBL_QUAL_RENTROLL_UNITS[[#This Row],[RENTROLL_UNIT]],TBL_QUAL_RENTROLL_UNITS[[#This Row],[RENTROLL_AMOUNT]])&lt;&gt;""</f>
        <v>0</v>
      </c>
      <c r="J712" s="36" t="b">
        <f>AND(TBL_QUAL_RENTROLL_UNITS[[#This Row],[RENTROLL_LOAN_ID_PROP_ADDR]]&lt;&gt;"",TBL_QUAL_RENTROLL_UNITS[[#This Row],[RENTROLL_UNIT]]&lt;&gt;"",TBL_QUAL_RENTROLL_UNITS[[#This Row],[RENTROLL_AMOUNT]]&lt;&gt;"")</f>
        <v>0</v>
      </c>
      <c r="K712" s="36">
        <f>SUM(
IF(AND(TBL_QUAL_RENTROLL_UNITS[[#This Row],[RENTROLL_LOAN_ID_PROP_ADDR]]&lt;&gt;"",NOT(ISNUMBER(MATCH(TBL_QUAL_RENTROLL_UNITS[[#This Row],[RENTROLL_LOAN_ID_PROP_ADDR]],RANGE_LOOKUP_CIPDRF_LOANLIST,0)))),1,0)
)</f>
        <v>0</v>
      </c>
    </row>
    <row r="713" spans="2:11" ht="20.100000000000001" customHeight="1" x14ac:dyDescent="0.25">
      <c r="B713" s="25" t="str">
        <f>IF(TBL_QUAL_RENTROLL_UNITS[[#This Row],[RECORD_STARTED]],IF(TBL_QUAL_RENTROLL_UNITS[[#This Row],[ERROR_COUNT]]&gt;0,-1,IF(TBL_QUAL_RENTROLL_UNITS[[#This Row],[REQ_FIELDS_POPULATED]],1,0)),"")</f>
        <v/>
      </c>
      <c r="C713" s="94">
        <f>ROW()-ROW(TBL_QUAL_RENTROLL_UNITS[[#Headers],[ROW_ID]])</f>
        <v>704</v>
      </c>
      <c r="D713" s="82"/>
      <c r="E713" s="39"/>
      <c r="F713" s="33"/>
      <c r="G713" s="84" t="str">
        <f>IFERROR(INDEX(TBL_CIPDRFRESI_LOANPOOL[QUAL_MRA_RAC],MATCH(TBL_QUAL_RENTROLL_UNITS[[#This Row],[RENTROLL_LOAN_ID_PROP_ADDR]],TBL_CIPDRFRESI_LOANPOOL[LOAN_ID_PROP_ADDR],0)),"")</f>
        <v/>
      </c>
      <c r="H7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3" s="36" t="b">
        <f>CONCATENATE(TBL_QUAL_RENTROLL_UNITS[[#This Row],[RENTROLL_LOAN_ID_PROP_ADDR]],TBL_QUAL_RENTROLL_UNITS[[#This Row],[RENTROLL_UNIT]],TBL_QUAL_RENTROLL_UNITS[[#This Row],[RENTROLL_AMOUNT]])&lt;&gt;""</f>
        <v>0</v>
      </c>
      <c r="J713" s="36" t="b">
        <f>AND(TBL_QUAL_RENTROLL_UNITS[[#This Row],[RENTROLL_LOAN_ID_PROP_ADDR]]&lt;&gt;"",TBL_QUAL_RENTROLL_UNITS[[#This Row],[RENTROLL_UNIT]]&lt;&gt;"",TBL_QUAL_RENTROLL_UNITS[[#This Row],[RENTROLL_AMOUNT]]&lt;&gt;"")</f>
        <v>0</v>
      </c>
      <c r="K713" s="36">
        <f>SUM(
IF(AND(TBL_QUAL_RENTROLL_UNITS[[#This Row],[RENTROLL_LOAN_ID_PROP_ADDR]]&lt;&gt;"",NOT(ISNUMBER(MATCH(TBL_QUAL_RENTROLL_UNITS[[#This Row],[RENTROLL_LOAN_ID_PROP_ADDR]],RANGE_LOOKUP_CIPDRF_LOANLIST,0)))),1,0)
)</f>
        <v>0</v>
      </c>
    </row>
    <row r="714" spans="2:11" ht="20.100000000000001" customHeight="1" x14ac:dyDescent="0.25">
      <c r="B714" s="25" t="str">
        <f>IF(TBL_QUAL_RENTROLL_UNITS[[#This Row],[RECORD_STARTED]],IF(TBL_QUAL_RENTROLL_UNITS[[#This Row],[ERROR_COUNT]]&gt;0,-1,IF(TBL_QUAL_RENTROLL_UNITS[[#This Row],[REQ_FIELDS_POPULATED]],1,0)),"")</f>
        <v/>
      </c>
      <c r="C714" s="94">
        <f>ROW()-ROW(TBL_QUAL_RENTROLL_UNITS[[#Headers],[ROW_ID]])</f>
        <v>705</v>
      </c>
      <c r="D714" s="82"/>
      <c r="E714" s="39"/>
      <c r="F714" s="33"/>
      <c r="G714" s="84" t="str">
        <f>IFERROR(INDEX(TBL_CIPDRFRESI_LOANPOOL[QUAL_MRA_RAC],MATCH(TBL_QUAL_RENTROLL_UNITS[[#This Row],[RENTROLL_LOAN_ID_PROP_ADDR]],TBL_CIPDRFRESI_LOANPOOL[LOAN_ID_PROP_ADDR],0)),"")</f>
        <v/>
      </c>
      <c r="H7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4" s="36" t="b">
        <f>CONCATENATE(TBL_QUAL_RENTROLL_UNITS[[#This Row],[RENTROLL_LOAN_ID_PROP_ADDR]],TBL_QUAL_RENTROLL_UNITS[[#This Row],[RENTROLL_UNIT]],TBL_QUAL_RENTROLL_UNITS[[#This Row],[RENTROLL_AMOUNT]])&lt;&gt;""</f>
        <v>0</v>
      </c>
      <c r="J714" s="36" t="b">
        <f>AND(TBL_QUAL_RENTROLL_UNITS[[#This Row],[RENTROLL_LOAN_ID_PROP_ADDR]]&lt;&gt;"",TBL_QUAL_RENTROLL_UNITS[[#This Row],[RENTROLL_UNIT]]&lt;&gt;"",TBL_QUAL_RENTROLL_UNITS[[#This Row],[RENTROLL_AMOUNT]]&lt;&gt;"")</f>
        <v>0</v>
      </c>
      <c r="K714" s="36">
        <f>SUM(
IF(AND(TBL_QUAL_RENTROLL_UNITS[[#This Row],[RENTROLL_LOAN_ID_PROP_ADDR]]&lt;&gt;"",NOT(ISNUMBER(MATCH(TBL_QUAL_RENTROLL_UNITS[[#This Row],[RENTROLL_LOAN_ID_PROP_ADDR]],RANGE_LOOKUP_CIPDRF_LOANLIST,0)))),1,0)
)</f>
        <v>0</v>
      </c>
    </row>
    <row r="715" spans="2:11" ht="20.100000000000001" customHeight="1" x14ac:dyDescent="0.25">
      <c r="B715" s="25" t="str">
        <f>IF(TBL_QUAL_RENTROLL_UNITS[[#This Row],[RECORD_STARTED]],IF(TBL_QUAL_RENTROLL_UNITS[[#This Row],[ERROR_COUNT]]&gt;0,-1,IF(TBL_QUAL_RENTROLL_UNITS[[#This Row],[REQ_FIELDS_POPULATED]],1,0)),"")</f>
        <v/>
      </c>
      <c r="C715" s="94">
        <f>ROW()-ROW(TBL_QUAL_RENTROLL_UNITS[[#Headers],[ROW_ID]])</f>
        <v>706</v>
      </c>
      <c r="D715" s="82"/>
      <c r="E715" s="39"/>
      <c r="F715" s="33"/>
      <c r="G715" s="84" t="str">
        <f>IFERROR(INDEX(TBL_CIPDRFRESI_LOANPOOL[QUAL_MRA_RAC],MATCH(TBL_QUAL_RENTROLL_UNITS[[#This Row],[RENTROLL_LOAN_ID_PROP_ADDR]],TBL_CIPDRFRESI_LOANPOOL[LOAN_ID_PROP_ADDR],0)),"")</f>
        <v/>
      </c>
      <c r="H7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5" s="36" t="b">
        <f>CONCATENATE(TBL_QUAL_RENTROLL_UNITS[[#This Row],[RENTROLL_LOAN_ID_PROP_ADDR]],TBL_QUAL_RENTROLL_UNITS[[#This Row],[RENTROLL_UNIT]],TBL_QUAL_RENTROLL_UNITS[[#This Row],[RENTROLL_AMOUNT]])&lt;&gt;""</f>
        <v>0</v>
      </c>
      <c r="J715" s="36" t="b">
        <f>AND(TBL_QUAL_RENTROLL_UNITS[[#This Row],[RENTROLL_LOAN_ID_PROP_ADDR]]&lt;&gt;"",TBL_QUAL_RENTROLL_UNITS[[#This Row],[RENTROLL_UNIT]]&lt;&gt;"",TBL_QUAL_RENTROLL_UNITS[[#This Row],[RENTROLL_AMOUNT]]&lt;&gt;"")</f>
        <v>0</v>
      </c>
      <c r="K715" s="36">
        <f>SUM(
IF(AND(TBL_QUAL_RENTROLL_UNITS[[#This Row],[RENTROLL_LOAN_ID_PROP_ADDR]]&lt;&gt;"",NOT(ISNUMBER(MATCH(TBL_QUAL_RENTROLL_UNITS[[#This Row],[RENTROLL_LOAN_ID_PROP_ADDR]],RANGE_LOOKUP_CIPDRF_LOANLIST,0)))),1,0)
)</f>
        <v>0</v>
      </c>
    </row>
    <row r="716" spans="2:11" ht="20.100000000000001" customHeight="1" x14ac:dyDescent="0.25">
      <c r="B716" s="25" t="str">
        <f>IF(TBL_QUAL_RENTROLL_UNITS[[#This Row],[RECORD_STARTED]],IF(TBL_QUAL_RENTROLL_UNITS[[#This Row],[ERROR_COUNT]]&gt;0,-1,IF(TBL_QUAL_RENTROLL_UNITS[[#This Row],[REQ_FIELDS_POPULATED]],1,0)),"")</f>
        <v/>
      </c>
      <c r="C716" s="94">
        <f>ROW()-ROW(TBL_QUAL_RENTROLL_UNITS[[#Headers],[ROW_ID]])</f>
        <v>707</v>
      </c>
      <c r="D716" s="82"/>
      <c r="E716" s="39"/>
      <c r="F716" s="33"/>
      <c r="G716" s="84" t="str">
        <f>IFERROR(INDEX(TBL_CIPDRFRESI_LOANPOOL[QUAL_MRA_RAC],MATCH(TBL_QUAL_RENTROLL_UNITS[[#This Row],[RENTROLL_LOAN_ID_PROP_ADDR]],TBL_CIPDRFRESI_LOANPOOL[LOAN_ID_PROP_ADDR],0)),"")</f>
        <v/>
      </c>
      <c r="H7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6" s="36" t="b">
        <f>CONCATENATE(TBL_QUAL_RENTROLL_UNITS[[#This Row],[RENTROLL_LOAN_ID_PROP_ADDR]],TBL_QUAL_RENTROLL_UNITS[[#This Row],[RENTROLL_UNIT]],TBL_QUAL_RENTROLL_UNITS[[#This Row],[RENTROLL_AMOUNT]])&lt;&gt;""</f>
        <v>0</v>
      </c>
      <c r="J716" s="36" t="b">
        <f>AND(TBL_QUAL_RENTROLL_UNITS[[#This Row],[RENTROLL_LOAN_ID_PROP_ADDR]]&lt;&gt;"",TBL_QUAL_RENTROLL_UNITS[[#This Row],[RENTROLL_UNIT]]&lt;&gt;"",TBL_QUAL_RENTROLL_UNITS[[#This Row],[RENTROLL_AMOUNT]]&lt;&gt;"")</f>
        <v>0</v>
      </c>
      <c r="K716" s="36">
        <f>SUM(
IF(AND(TBL_QUAL_RENTROLL_UNITS[[#This Row],[RENTROLL_LOAN_ID_PROP_ADDR]]&lt;&gt;"",NOT(ISNUMBER(MATCH(TBL_QUAL_RENTROLL_UNITS[[#This Row],[RENTROLL_LOAN_ID_PROP_ADDR]],RANGE_LOOKUP_CIPDRF_LOANLIST,0)))),1,0)
)</f>
        <v>0</v>
      </c>
    </row>
    <row r="717" spans="2:11" ht="20.100000000000001" customHeight="1" x14ac:dyDescent="0.25">
      <c r="B717" s="25" t="str">
        <f>IF(TBL_QUAL_RENTROLL_UNITS[[#This Row],[RECORD_STARTED]],IF(TBL_QUAL_RENTROLL_UNITS[[#This Row],[ERROR_COUNT]]&gt;0,-1,IF(TBL_QUAL_RENTROLL_UNITS[[#This Row],[REQ_FIELDS_POPULATED]],1,0)),"")</f>
        <v/>
      </c>
      <c r="C717" s="94">
        <f>ROW()-ROW(TBL_QUAL_RENTROLL_UNITS[[#Headers],[ROW_ID]])</f>
        <v>708</v>
      </c>
      <c r="D717" s="82"/>
      <c r="E717" s="39"/>
      <c r="F717" s="33"/>
      <c r="G717" s="84" t="str">
        <f>IFERROR(INDEX(TBL_CIPDRFRESI_LOANPOOL[QUAL_MRA_RAC],MATCH(TBL_QUAL_RENTROLL_UNITS[[#This Row],[RENTROLL_LOAN_ID_PROP_ADDR]],TBL_CIPDRFRESI_LOANPOOL[LOAN_ID_PROP_ADDR],0)),"")</f>
        <v/>
      </c>
      <c r="H7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7" s="36" t="b">
        <f>CONCATENATE(TBL_QUAL_RENTROLL_UNITS[[#This Row],[RENTROLL_LOAN_ID_PROP_ADDR]],TBL_QUAL_RENTROLL_UNITS[[#This Row],[RENTROLL_UNIT]],TBL_QUAL_RENTROLL_UNITS[[#This Row],[RENTROLL_AMOUNT]])&lt;&gt;""</f>
        <v>0</v>
      </c>
      <c r="J717" s="36" t="b">
        <f>AND(TBL_QUAL_RENTROLL_UNITS[[#This Row],[RENTROLL_LOAN_ID_PROP_ADDR]]&lt;&gt;"",TBL_QUAL_RENTROLL_UNITS[[#This Row],[RENTROLL_UNIT]]&lt;&gt;"",TBL_QUAL_RENTROLL_UNITS[[#This Row],[RENTROLL_AMOUNT]]&lt;&gt;"")</f>
        <v>0</v>
      </c>
      <c r="K717" s="36">
        <f>SUM(
IF(AND(TBL_QUAL_RENTROLL_UNITS[[#This Row],[RENTROLL_LOAN_ID_PROP_ADDR]]&lt;&gt;"",NOT(ISNUMBER(MATCH(TBL_QUAL_RENTROLL_UNITS[[#This Row],[RENTROLL_LOAN_ID_PROP_ADDR]],RANGE_LOOKUP_CIPDRF_LOANLIST,0)))),1,0)
)</f>
        <v>0</v>
      </c>
    </row>
    <row r="718" spans="2:11" ht="20.100000000000001" customHeight="1" x14ac:dyDescent="0.25">
      <c r="B718" s="25" t="str">
        <f>IF(TBL_QUAL_RENTROLL_UNITS[[#This Row],[RECORD_STARTED]],IF(TBL_QUAL_RENTROLL_UNITS[[#This Row],[ERROR_COUNT]]&gt;0,-1,IF(TBL_QUAL_RENTROLL_UNITS[[#This Row],[REQ_FIELDS_POPULATED]],1,0)),"")</f>
        <v/>
      </c>
      <c r="C718" s="94">
        <f>ROW()-ROW(TBL_QUAL_RENTROLL_UNITS[[#Headers],[ROW_ID]])</f>
        <v>709</v>
      </c>
      <c r="D718" s="82"/>
      <c r="E718" s="39"/>
      <c r="F718" s="33"/>
      <c r="G718" s="84" t="str">
        <f>IFERROR(INDEX(TBL_CIPDRFRESI_LOANPOOL[QUAL_MRA_RAC],MATCH(TBL_QUAL_RENTROLL_UNITS[[#This Row],[RENTROLL_LOAN_ID_PROP_ADDR]],TBL_CIPDRFRESI_LOANPOOL[LOAN_ID_PROP_ADDR],0)),"")</f>
        <v/>
      </c>
      <c r="H7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8" s="36" t="b">
        <f>CONCATENATE(TBL_QUAL_RENTROLL_UNITS[[#This Row],[RENTROLL_LOAN_ID_PROP_ADDR]],TBL_QUAL_RENTROLL_UNITS[[#This Row],[RENTROLL_UNIT]],TBL_QUAL_RENTROLL_UNITS[[#This Row],[RENTROLL_AMOUNT]])&lt;&gt;""</f>
        <v>0</v>
      </c>
      <c r="J718" s="36" t="b">
        <f>AND(TBL_QUAL_RENTROLL_UNITS[[#This Row],[RENTROLL_LOAN_ID_PROP_ADDR]]&lt;&gt;"",TBL_QUAL_RENTROLL_UNITS[[#This Row],[RENTROLL_UNIT]]&lt;&gt;"",TBL_QUAL_RENTROLL_UNITS[[#This Row],[RENTROLL_AMOUNT]]&lt;&gt;"")</f>
        <v>0</v>
      </c>
      <c r="K718" s="36">
        <f>SUM(
IF(AND(TBL_QUAL_RENTROLL_UNITS[[#This Row],[RENTROLL_LOAN_ID_PROP_ADDR]]&lt;&gt;"",NOT(ISNUMBER(MATCH(TBL_QUAL_RENTROLL_UNITS[[#This Row],[RENTROLL_LOAN_ID_PROP_ADDR]],RANGE_LOOKUP_CIPDRF_LOANLIST,0)))),1,0)
)</f>
        <v>0</v>
      </c>
    </row>
    <row r="719" spans="2:11" ht="20.100000000000001" customHeight="1" x14ac:dyDescent="0.25">
      <c r="B719" s="25" t="str">
        <f>IF(TBL_QUAL_RENTROLL_UNITS[[#This Row],[RECORD_STARTED]],IF(TBL_QUAL_RENTROLL_UNITS[[#This Row],[ERROR_COUNT]]&gt;0,-1,IF(TBL_QUAL_RENTROLL_UNITS[[#This Row],[REQ_FIELDS_POPULATED]],1,0)),"")</f>
        <v/>
      </c>
      <c r="C719" s="94">
        <f>ROW()-ROW(TBL_QUAL_RENTROLL_UNITS[[#Headers],[ROW_ID]])</f>
        <v>710</v>
      </c>
      <c r="D719" s="82"/>
      <c r="E719" s="39"/>
      <c r="F719" s="33"/>
      <c r="G719" s="84" t="str">
        <f>IFERROR(INDEX(TBL_CIPDRFRESI_LOANPOOL[QUAL_MRA_RAC],MATCH(TBL_QUAL_RENTROLL_UNITS[[#This Row],[RENTROLL_LOAN_ID_PROP_ADDR]],TBL_CIPDRFRESI_LOANPOOL[LOAN_ID_PROP_ADDR],0)),"")</f>
        <v/>
      </c>
      <c r="H7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9" s="36" t="b">
        <f>CONCATENATE(TBL_QUAL_RENTROLL_UNITS[[#This Row],[RENTROLL_LOAN_ID_PROP_ADDR]],TBL_QUAL_RENTROLL_UNITS[[#This Row],[RENTROLL_UNIT]],TBL_QUAL_RENTROLL_UNITS[[#This Row],[RENTROLL_AMOUNT]])&lt;&gt;""</f>
        <v>0</v>
      </c>
      <c r="J719" s="36" t="b">
        <f>AND(TBL_QUAL_RENTROLL_UNITS[[#This Row],[RENTROLL_LOAN_ID_PROP_ADDR]]&lt;&gt;"",TBL_QUAL_RENTROLL_UNITS[[#This Row],[RENTROLL_UNIT]]&lt;&gt;"",TBL_QUAL_RENTROLL_UNITS[[#This Row],[RENTROLL_AMOUNT]]&lt;&gt;"")</f>
        <v>0</v>
      </c>
      <c r="K719" s="36">
        <f>SUM(
IF(AND(TBL_QUAL_RENTROLL_UNITS[[#This Row],[RENTROLL_LOAN_ID_PROP_ADDR]]&lt;&gt;"",NOT(ISNUMBER(MATCH(TBL_QUAL_RENTROLL_UNITS[[#This Row],[RENTROLL_LOAN_ID_PROP_ADDR]],RANGE_LOOKUP_CIPDRF_LOANLIST,0)))),1,0)
)</f>
        <v>0</v>
      </c>
    </row>
    <row r="720" spans="2:11" ht="20.100000000000001" customHeight="1" x14ac:dyDescent="0.25">
      <c r="B720" s="25" t="str">
        <f>IF(TBL_QUAL_RENTROLL_UNITS[[#This Row],[RECORD_STARTED]],IF(TBL_QUAL_RENTROLL_UNITS[[#This Row],[ERROR_COUNT]]&gt;0,-1,IF(TBL_QUAL_RENTROLL_UNITS[[#This Row],[REQ_FIELDS_POPULATED]],1,0)),"")</f>
        <v/>
      </c>
      <c r="C720" s="94">
        <f>ROW()-ROW(TBL_QUAL_RENTROLL_UNITS[[#Headers],[ROW_ID]])</f>
        <v>711</v>
      </c>
      <c r="D720" s="82"/>
      <c r="E720" s="39"/>
      <c r="F720" s="33"/>
      <c r="G720" s="84" t="str">
        <f>IFERROR(INDEX(TBL_CIPDRFRESI_LOANPOOL[QUAL_MRA_RAC],MATCH(TBL_QUAL_RENTROLL_UNITS[[#This Row],[RENTROLL_LOAN_ID_PROP_ADDR]],TBL_CIPDRFRESI_LOANPOOL[LOAN_ID_PROP_ADDR],0)),"")</f>
        <v/>
      </c>
      <c r="H7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0" s="36" t="b">
        <f>CONCATENATE(TBL_QUAL_RENTROLL_UNITS[[#This Row],[RENTROLL_LOAN_ID_PROP_ADDR]],TBL_QUAL_RENTROLL_UNITS[[#This Row],[RENTROLL_UNIT]],TBL_QUAL_RENTROLL_UNITS[[#This Row],[RENTROLL_AMOUNT]])&lt;&gt;""</f>
        <v>0</v>
      </c>
      <c r="J720" s="36" t="b">
        <f>AND(TBL_QUAL_RENTROLL_UNITS[[#This Row],[RENTROLL_LOAN_ID_PROP_ADDR]]&lt;&gt;"",TBL_QUAL_RENTROLL_UNITS[[#This Row],[RENTROLL_UNIT]]&lt;&gt;"",TBL_QUAL_RENTROLL_UNITS[[#This Row],[RENTROLL_AMOUNT]]&lt;&gt;"")</f>
        <v>0</v>
      </c>
      <c r="K720" s="36">
        <f>SUM(
IF(AND(TBL_QUAL_RENTROLL_UNITS[[#This Row],[RENTROLL_LOAN_ID_PROP_ADDR]]&lt;&gt;"",NOT(ISNUMBER(MATCH(TBL_QUAL_RENTROLL_UNITS[[#This Row],[RENTROLL_LOAN_ID_PROP_ADDR]],RANGE_LOOKUP_CIPDRF_LOANLIST,0)))),1,0)
)</f>
        <v>0</v>
      </c>
    </row>
    <row r="721" spans="2:11" ht="20.100000000000001" customHeight="1" x14ac:dyDescent="0.25">
      <c r="B721" s="25" t="str">
        <f>IF(TBL_QUAL_RENTROLL_UNITS[[#This Row],[RECORD_STARTED]],IF(TBL_QUAL_RENTROLL_UNITS[[#This Row],[ERROR_COUNT]]&gt;0,-1,IF(TBL_QUAL_RENTROLL_UNITS[[#This Row],[REQ_FIELDS_POPULATED]],1,0)),"")</f>
        <v/>
      </c>
      <c r="C721" s="94">
        <f>ROW()-ROW(TBL_QUAL_RENTROLL_UNITS[[#Headers],[ROW_ID]])</f>
        <v>712</v>
      </c>
      <c r="D721" s="82"/>
      <c r="E721" s="39"/>
      <c r="F721" s="33"/>
      <c r="G721" s="84" t="str">
        <f>IFERROR(INDEX(TBL_CIPDRFRESI_LOANPOOL[QUAL_MRA_RAC],MATCH(TBL_QUAL_RENTROLL_UNITS[[#This Row],[RENTROLL_LOAN_ID_PROP_ADDR]],TBL_CIPDRFRESI_LOANPOOL[LOAN_ID_PROP_ADDR],0)),"")</f>
        <v/>
      </c>
      <c r="H7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1" s="36" t="b">
        <f>CONCATENATE(TBL_QUAL_RENTROLL_UNITS[[#This Row],[RENTROLL_LOAN_ID_PROP_ADDR]],TBL_QUAL_RENTROLL_UNITS[[#This Row],[RENTROLL_UNIT]],TBL_QUAL_RENTROLL_UNITS[[#This Row],[RENTROLL_AMOUNT]])&lt;&gt;""</f>
        <v>0</v>
      </c>
      <c r="J721" s="36" t="b">
        <f>AND(TBL_QUAL_RENTROLL_UNITS[[#This Row],[RENTROLL_LOAN_ID_PROP_ADDR]]&lt;&gt;"",TBL_QUAL_RENTROLL_UNITS[[#This Row],[RENTROLL_UNIT]]&lt;&gt;"",TBL_QUAL_RENTROLL_UNITS[[#This Row],[RENTROLL_AMOUNT]]&lt;&gt;"")</f>
        <v>0</v>
      </c>
      <c r="K721" s="36">
        <f>SUM(
IF(AND(TBL_QUAL_RENTROLL_UNITS[[#This Row],[RENTROLL_LOAN_ID_PROP_ADDR]]&lt;&gt;"",NOT(ISNUMBER(MATCH(TBL_QUAL_RENTROLL_UNITS[[#This Row],[RENTROLL_LOAN_ID_PROP_ADDR]],RANGE_LOOKUP_CIPDRF_LOANLIST,0)))),1,0)
)</f>
        <v>0</v>
      </c>
    </row>
    <row r="722" spans="2:11" ht="20.100000000000001" customHeight="1" x14ac:dyDescent="0.25">
      <c r="B722" s="25" t="str">
        <f>IF(TBL_QUAL_RENTROLL_UNITS[[#This Row],[RECORD_STARTED]],IF(TBL_QUAL_RENTROLL_UNITS[[#This Row],[ERROR_COUNT]]&gt;0,-1,IF(TBL_QUAL_RENTROLL_UNITS[[#This Row],[REQ_FIELDS_POPULATED]],1,0)),"")</f>
        <v/>
      </c>
      <c r="C722" s="94">
        <f>ROW()-ROW(TBL_QUAL_RENTROLL_UNITS[[#Headers],[ROW_ID]])</f>
        <v>713</v>
      </c>
      <c r="D722" s="82"/>
      <c r="E722" s="39"/>
      <c r="F722" s="33"/>
      <c r="G722" s="84" t="str">
        <f>IFERROR(INDEX(TBL_CIPDRFRESI_LOANPOOL[QUAL_MRA_RAC],MATCH(TBL_QUAL_RENTROLL_UNITS[[#This Row],[RENTROLL_LOAN_ID_PROP_ADDR]],TBL_CIPDRFRESI_LOANPOOL[LOAN_ID_PROP_ADDR],0)),"")</f>
        <v/>
      </c>
      <c r="H7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2" s="36" t="b">
        <f>CONCATENATE(TBL_QUAL_RENTROLL_UNITS[[#This Row],[RENTROLL_LOAN_ID_PROP_ADDR]],TBL_QUAL_RENTROLL_UNITS[[#This Row],[RENTROLL_UNIT]],TBL_QUAL_RENTROLL_UNITS[[#This Row],[RENTROLL_AMOUNT]])&lt;&gt;""</f>
        <v>0</v>
      </c>
      <c r="J722" s="36" t="b">
        <f>AND(TBL_QUAL_RENTROLL_UNITS[[#This Row],[RENTROLL_LOAN_ID_PROP_ADDR]]&lt;&gt;"",TBL_QUAL_RENTROLL_UNITS[[#This Row],[RENTROLL_UNIT]]&lt;&gt;"",TBL_QUAL_RENTROLL_UNITS[[#This Row],[RENTROLL_AMOUNT]]&lt;&gt;"")</f>
        <v>0</v>
      </c>
      <c r="K722" s="36">
        <f>SUM(
IF(AND(TBL_QUAL_RENTROLL_UNITS[[#This Row],[RENTROLL_LOAN_ID_PROP_ADDR]]&lt;&gt;"",NOT(ISNUMBER(MATCH(TBL_QUAL_RENTROLL_UNITS[[#This Row],[RENTROLL_LOAN_ID_PROP_ADDR]],RANGE_LOOKUP_CIPDRF_LOANLIST,0)))),1,0)
)</f>
        <v>0</v>
      </c>
    </row>
    <row r="723" spans="2:11" ht="20.100000000000001" customHeight="1" x14ac:dyDescent="0.25">
      <c r="B723" s="25" t="str">
        <f>IF(TBL_QUAL_RENTROLL_UNITS[[#This Row],[RECORD_STARTED]],IF(TBL_QUAL_RENTROLL_UNITS[[#This Row],[ERROR_COUNT]]&gt;0,-1,IF(TBL_QUAL_RENTROLL_UNITS[[#This Row],[REQ_FIELDS_POPULATED]],1,0)),"")</f>
        <v/>
      </c>
      <c r="C723" s="94">
        <f>ROW()-ROW(TBL_QUAL_RENTROLL_UNITS[[#Headers],[ROW_ID]])</f>
        <v>714</v>
      </c>
      <c r="D723" s="82"/>
      <c r="E723" s="39"/>
      <c r="F723" s="33"/>
      <c r="G723" s="84" t="str">
        <f>IFERROR(INDEX(TBL_CIPDRFRESI_LOANPOOL[QUAL_MRA_RAC],MATCH(TBL_QUAL_RENTROLL_UNITS[[#This Row],[RENTROLL_LOAN_ID_PROP_ADDR]],TBL_CIPDRFRESI_LOANPOOL[LOAN_ID_PROP_ADDR],0)),"")</f>
        <v/>
      </c>
      <c r="H7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3" s="36" t="b">
        <f>CONCATENATE(TBL_QUAL_RENTROLL_UNITS[[#This Row],[RENTROLL_LOAN_ID_PROP_ADDR]],TBL_QUAL_RENTROLL_UNITS[[#This Row],[RENTROLL_UNIT]],TBL_QUAL_RENTROLL_UNITS[[#This Row],[RENTROLL_AMOUNT]])&lt;&gt;""</f>
        <v>0</v>
      </c>
      <c r="J723" s="36" t="b">
        <f>AND(TBL_QUAL_RENTROLL_UNITS[[#This Row],[RENTROLL_LOAN_ID_PROP_ADDR]]&lt;&gt;"",TBL_QUAL_RENTROLL_UNITS[[#This Row],[RENTROLL_UNIT]]&lt;&gt;"",TBL_QUAL_RENTROLL_UNITS[[#This Row],[RENTROLL_AMOUNT]]&lt;&gt;"")</f>
        <v>0</v>
      </c>
      <c r="K723" s="36">
        <f>SUM(
IF(AND(TBL_QUAL_RENTROLL_UNITS[[#This Row],[RENTROLL_LOAN_ID_PROP_ADDR]]&lt;&gt;"",NOT(ISNUMBER(MATCH(TBL_QUAL_RENTROLL_UNITS[[#This Row],[RENTROLL_LOAN_ID_PROP_ADDR]],RANGE_LOOKUP_CIPDRF_LOANLIST,0)))),1,0)
)</f>
        <v>0</v>
      </c>
    </row>
    <row r="724" spans="2:11" ht="20.100000000000001" customHeight="1" x14ac:dyDescent="0.25">
      <c r="B724" s="25" t="str">
        <f>IF(TBL_QUAL_RENTROLL_UNITS[[#This Row],[RECORD_STARTED]],IF(TBL_QUAL_RENTROLL_UNITS[[#This Row],[ERROR_COUNT]]&gt;0,-1,IF(TBL_QUAL_RENTROLL_UNITS[[#This Row],[REQ_FIELDS_POPULATED]],1,0)),"")</f>
        <v/>
      </c>
      <c r="C724" s="94">
        <f>ROW()-ROW(TBL_QUAL_RENTROLL_UNITS[[#Headers],[ROW_ID]])</f>
        <v>715</v>
      </c>
      <c r="D724" s="82"/>
      <c r="E724" s="39"/>
      <c r="F724" s="33"/>
      <c r="G724" s="84" t="str">
        <f>IFERROR(INDEX(TBL_CIPDRFRESI_LOANPOOL[QUAL_MRA_RAC],MATCH(TBL_QUAL_RENTROLL_UNITS[[#This Row],[RENTROLL_LOAN_ID_PROP_ADDR]],TBL_CIPDRFRESI_LOANPOOL[LOAN_ID_PROP_ADDR],0)),"")</f>
        <v/>
      </c>
      <c r="H7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4" s="36" t="b">
        <f>CONCATENATE(TBL_QUAL_RENTROLL_UNITS[[#This Row],[RENTROLL_LOAN_ID_PROP_ADDR]],TBL_QUAL_RENTROLL_UNITS[[#This Row],[RENTROLL_UNIT]],TBL_QUAL_RENTROLL_UNITS[[#This Row],[RENTROLL_AMOUNT]])&lt;&gt;""</f>
        <v>0</v>
      </c>
      <c r="J724" s="36" t="b">
        <f>AND(TBL_QUAL_RENTROLL_UNITS[[#This Row],[RENTROLL_LOAN_ID_PROP_ADDR]]&lt;&gt;"",TBL_QUAL_RENTROLL_UNITS[[#This Row],[RENTROLL_UNIT]]&lt;&gt;"",TBL_QUAL_RENTROLL_UNITS[[#This Row],[RENTROLL_AMOUNT]]&lt;&gt;"")</f>
        <v>0</v>
      </c>
      <c r="K724" s="36">
        <f>SUM(
IF(AND(TBL_QUAL_RENTROLL_UNITS[[#This Row],[RENTROLL_LOAN_ID_PROP_ADDR]]&lt;&gt;"",NOT(ISNUMBER(MATCH(TBL_QUAL_RENTROLL_UNITS[[#This Row],[RENTROLL_LOAN_ID_PROP_ADDR]],RANGE_LOOKUP_CIPDRF_LOANLIST,0)))),1,0)
)</f>
        <v>0</v>
      </c>
    </row>
    <row r="725" spans="2:11" ht="20.100000000000001" customHeight="1" x14ac:dyDescent="0.25">
      <c r="B725" s="25" t="str">
        <f>IF(TBL_QUAL_RENTROLL_UNITS[[#This Row],[RECORD_STARTED]],IF(TBL_QUAL_RENTROLL_UNITS[[#This Row],[ERROR_COUNT]]&gt;0,-1,IF(TBL_QUAL_RENTROLL_UNITS[[#This Row],[REQ_FIELDS_POPULATED]],1,0)),"")</f>
        <v/>
      </c>
      <c r="C725" s="94">
        <f>ROW()-ROW(TBL_QUAL_RENTROLL_UNITS[[#Headers],[ROW_ID]])</f>
        <v>716</v>
      </c>
      <c r="D725" s="82"/>
      <c r="E725" s="39"/>
      <c r="F725" s="33"/>
      <c r="G725" s="84" t="str">
        <f>IFERROR(INDEX(TBL_CIPDRFRESI_LOANPOOL[QUAL_MRA_RAC],MATCH(TBL_QUAL_RENTROLL_UNITS[[#This Row],[RENTROLL_LOAN_ID_PROP_ADDR]],TBL_CIPDRFRESI_LOANPOOL[LOAN_ID_PROP_ADDR],0)),"")</f>
        <v/>
      </c>
      <c r="H7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5" s="36" t="b">
        <f>CONCATENATE(TBL_QUAL_RENTROLL_UNITS[[#This Row],[RENTROLL_LOAN_ID_PROP_ADDR]],TBL_QUAL_RENTROLL_UNITS[[#This Row],[RENTROLL_UNIT]],TBL_QUAL_RENTROLL_UNITS[[#This Row],[RENTROLL_AMOUNT]])&lt;&gt;""</f>
        <v>0</v>
      </c>
      <c r="J725" s="36" t="b">
        <f>AND(TBL_QUAL_RENTROLL_UNITS[[#This Row],[RENTROLL_LOAN_ID_PROP_ADDR]]&lt;&gt;"",TBL_QUAL_RENTROLL_UNITS[[#This Row],[RENTROLL_UNIT]]&lt;&gt;"",TBL_QUAL_RENTROLL_UNITS[[#This Row],[RENTROLL_AMOUNT]]&lt;&gt;"")</f>
        <v>0</v>
      </c>
      <c r="K725" s="36">
        <f>SUM(
IF(AND(TBL_QUAL_RENTROLL_UNITS[[#This Row],[RENTROLL_LOAN_ID_PROP_ADDR]]&lt;&gt;"",NOT(ISNUMBER(MATCH(TBL_QUAL_RENTROLL_UNITS[[#This Row],[RENTROLL_LOAN_ID_PROP_ADDR]],RANGE_LOOKUP_CIPDRF_LOANLIST,0)))),1,0)
)</f>
        <v>0</v>
      </c>
    </row>
    <row r="726" spans="2:11" ht="20.100000000000001" customHeight="1" x14ac:dyDescent="0.25">
      <c r="B726" s="25" t="str">
        <f>IF(TBL_QUAL_RENTROLL_UNITS[[#This Row],[RECORD_STARTED]],IF(TBL_QUAL_RENTROLL_UNITS[[#This Row],[ERROR_COUNT]]&gt;0,-1,IF(TBL_QUAL_RENTROLL_UNITS[[#This Row],[REQ_FIELDS_POPULATED]],1,0)),"")</f>
        <v/>
      </c>
      <c r="C726" s="94">
        <f>ROW()-ROW(TBL_QUAL_RENTROLL_UNITS[[#Headers],[ROW_ID]])</f>
        <v>717</v>
      </c>
      <c r="D726" s="82"/>
      <c r="E726" s="39"/>
      <c r="F726" s="33"/>
      <c r="G726" s="84" t="str">
        <f>IFERROR(INDEX(TBL_CIPDRFRESI_LOANPOOL[QUAL_MRA_RAC],MATCH(TBL_QUAL_RENTROLL_UNITS[[#This Row],[RENTROLL_LOAN_ID_PROP_ADDR]],TBL_CIPDRFRESI_LOANPOOL[LOAN_ID_PROP_ADDR],0)),"")</f>
        <v/>
      </c>
      <c r="H7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6" s="36" t="b">
        <f>CONCATENATE(TBL_QUAL_RENTROLL_UNITS[[#This Row],[RENTROLL_LOAN_ID_PROP_ADDR]],TBL_QUAL_RENTROLL_UNITS[[#This Row],[RENTROLL_UNIT]],TBL_QUAL_RENTROLL_UNITS[[#This Row],[RENTROLL_AMOUNT]])&lt;&gt;""</f>
        <v>0</v>
      </c>
      <c r="J726" s="36" t="b">
        <f>AND(TBL_QUAL_RENTROLL_UNITS[[#This Row],[RENTROLL_LOAN_ID_PROP_ADDR]]&lt;&gt;"",TBL_QUAL_RENTROLL_UNITS[[#This Row],[RENTROLL_UNIT]]&lt;&gt;"",TBL_QUAL_RENTROLL_UNITS[[#This Row],[RENTROLL_AMOUNT]]&lt;&gt;"")</f>
        <v>0</v>
      </c>
      <c r="K726" s="36">
        <f>SUM(
IF(AND(TBL_QUAL_RENTROLL_UNITS[[#This Row],[RENTROLL_LOAN_ID_PROP_ADDR]]&lt;&gt;"",NOT(ISNUMBER(MATCH(TBL_QUAL_RENTROLL_UNITS[[#This Row],[RENTROLL_LOAN_ID_PROP_ADDR]],RANGE_LOOKUP_CIPDRF_LOANLIST,0)))),1,0)
)</f>
        <v>0</v>
      </c>
    </row>
    <row r="727" spans="2:11" ht="20.100000000000001" customHeight="1" x14ac:dyDescent="0.25">
      <c r="B727" s="25" t="str">
        <f>IF(TBL_QUAL_RENTROLL_UNITS[[#This Row],[RECORD_STARTED]],IF(TBL_QUAL_RENTROLL_UNITS[[#This Row],[ERROR_COUNT]]&gt;0,-1,IF(TBL_QUAL_RENTROLL_UNITS[[#This Row],[REQ_FIELDS_POPULATED]],1,0)),"")</f>
        <v/>
      </c>
      <c r="C727" s="94">
        <f>ROW()-ROW(TBL_QUAL_RENTROLL_UNITS[[#Headers],[ROW_ID]])</f>
        <v>718</v>
      </c>
      <c r="D727" s="82"/>
      <c r="E727" s="39"/>
      <c r="F727" s="33"/>
      <c r="G727" s="84" t="str">
        <f>IFERROR(INDEX(TBL_CIPDRFRESI_LOANPOOL[QUAL_MRA_RAC],MATCH(TBL_QUAL_RENTROLL_UNITS[[#This Row],[RENTROLL_LOAN_ID_PROP_ADDR]],TBL_CIPDRFRESI_LOANPOOL[LOAN_ID_PROP_ADDR],0)),"")</f>
        <v/>
      </c>
      <c r="H7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7" s="36" t="b">
        <f>CONCATENATE(TBL_QUAL_RENTROLL_UNITS[[#This Row],[RENTROLL_LOAN_ID_PROP_ADDR]],TBL_QUAL_RENTROLL_UNITS[[#This Row],[RENTROLL_UNIT]],TBL_QUAL_RENTROLL_UNITS[[#This Row],[RENTROLL_AMOUNT]])&lt;&gt;""</f>
        <v>0</v>
      </c>
      <c r="J727" s="36" t="b">
        <f>AND(TBL_QUAL_RENTROLL_UNITS[[#This Row],[RENTROLL_LOAN_ID_PROP_ADDR]]&lt;&gt;"",TBL_QUAL_RENTROLL_UNITS[[#This Row],[RENTROLL_UNIT]]&lt;&gt;"",TBL_QUAL_RENTROLL_UNITS[[#This Row],[RENTROLL_AMOUNT]]&lt;&gt;"")</f>
        <v>0</v>
      </c>
      <c r="K727" s="36">
        <f>SUM(
IF(AND(TBL_QUAL_RENTROLL_UNITS[[#This Row],[RENTROLL_LOAN_ID_PROP_ADDR]]&lt;&gt;"",NOT(ISNUMBER(MATCH(TBL_QUAL_RENTROLL_UNITS[[#This Row],[RENTROLL_LOAN_ID_PROP_ADDR]],RANGE_LOOKUP_CIPDRF_LOANLIST,0)))),1,0)
)</f>
        <v>0</v>
      </c>
    </row>
    <row r="728" spans="2:11" ht="20.100000000000001" customHeight="1" x14ac:dyDescent="0.25">
      <c r="B728" s="25" t="str">
        <f>IF(TBL_QUAL_RENTROLL_UNITS[[#This Row],[RECORD_STARTED]],IF(TBL_QUAL_RENTROLL_UNITS[[#This Row],[ERROR_COUNT]]&gt;0,-1,IF(TBL_QUAL_RENTROLL_UNITS[[#This Row],[REQ_FIELDS_POPULATED]],1,0)),"")</f>
        <v/>
      </c>
      <c r="C728" s="94">
        <f>ROW()-ROW(TBL_QUAL_RENTROLL_UNITS[[#Headers],[ROW_ID]])</f>
        <v>719</v>
      </c>
      <c r="D728" s="82"/>
      <c r="E728" s="39"/>
      <c r="F728" s="33"/>
      <c r="G728" s="84" t="str">
        <f>IFERROR(INDEX(TBL_CIPDRFRESI_LOANPOOL[QUAL_MRA_RAC],MATCH(TBL_QUAL_RENTROLL_UNITS[[#This Row],[RENTROLL_LOAN_ID_PROP_ADDR]],TBL_CIPDRFRESI_LOANPOOL[LOAN_ID_PROP_ADDR],0)),"")</f>
        <v/>
      </c>
      <c r="H7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8" s="36" t="b">
        <f>CONCATENATE(TBL_QUAL_RENTROLL_UNITS[[#This Row],[RENTROLL_LOAN_ID_PROP_ADDR]],TBL_QUAL_RENTROLL_UNITS[[#This Row],[RENTROLL_UNIT]],TBL_QUAL_RENTROLL_UNITS[[#This Row],[RENTROLL_AMOUNT]])&lt;&gt;""</f>
        <v>0</v>
      </c>
      <c r="J728" s="36" t="b">
        <f>AND(TBL_QUAL_RENTROLL_UNITS[[#This Row],[RENTROLL_LOAN_ID_PROP_ADDR]]&lt;&gt;"",TBL_QUAL_RENTROLL_UNITS[[#This Row],[RENTROLL_UNIT]]&lt;&gt;"",TBL_QUAL_RENTROLL_UNITS[[#This Row],[RENTROLL_AMOUNT]]&lt;&gt;"")</f>
        <v>0</v>
      </c>
      <c r="K728" s="36">
        <f>SUM(
IF(AND(TBL_QUAL_RENTROLL_UNITS[[#This Row],[RENTROLL_LOAN_ID_PROP_ADDR]]&lt;&gt;"",NOT(ISNUMBER(MATCH(TBL_QUAL_RENTROLL_UNITS[[#This Row],[RENTROLL_LOAN_ID_PROP_ADDR]],RANGE_LOOKUP_CIPDRF_LOANLIST,0)))),1,0)
)</f>
        <v>0</v>
      </c>
    </row>
    <row r="729" spans="2:11" ht="20.100000000000001" customHeight="1" x14ac:dyDescent="0.25">
      <c r="B729" s="25" t="str">
        <f>IF(TBL_QUAL_RENTROLL_UNITS[[#This Row],[RECORD_STARTED]],IF(TBL_QUAL_RENTROLL_UNITS[[#This Row],[ERROR_COUNT]]&gt;0,-1,IF(TBL_QUAL_RENTROLL_UNITS[[#This Row],[REQ_FIELDS_POPULATED]],1,0)),"")</f>
        <v/>
      </c>
      <c r="C729" s="94">
        <f>ROW()-ROW(TBL_QUAL_RENTROLL_UNITS[[#Headers],[ROW_ID]])</f>
        <v>720</v>
      </c>
      <c r="D729" s="82"/>
      <c r="E729" s="39"/>
      <c r="F729" s="33"/>
      <c r="G729" s="84" t="str">
        <f>IFERROR(INDEX(TBL_CIPDRFRESI_LOANPOOL[QUAL_MRA_RAC],MATCH(TBL_QUAL_RENTROLL_UNITS[[#This Row],[RENTROLL_LOAN_ID_PROP_ADDR]],TBL_CIPDRFRESI_LOANPOOL[LOAN_ID_PROP_ADDR],0)),"")</f>
        <v/>
      </c>
      <c r="H7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9" s="36" t="b">
        <f>CONCATENATE(TBL_QUAL_RENTROLL_UNITS[[#This Row],[RENTROLL_LOAN_ID_PROP_ADDR]],TBL_QUAL_RENTROLL_UNITS[[#This Row],[RENTROLL_UNIT]],TBL_QUAL_RENTROLL_UNITS[[#This Row],[RENTROLL_AMOUNT]])&lt;&gt;""</f>
        <v>0</v>
      </c>
      <c r="J729" s="36" t="b">
        <f>AND(TBL_QUAL_RENTROLL_UNITS[[#This Row],[RENTROLL_LOAN_ID_PROP_ADDR]]&lt;&gt;"",TBL_QUAL_RENTROLL_UNITS[[#This Row],[RENTROLL_UNIT]]&lt;&gt;"",TBL_QUAL_RENTROLL_UNITS[[#This Row],[RENTROLL_AMOUNT]]&lt;&gt;"")</f>
        <v>0</v>
      </c>
      <c r="K729" s="36">
        <f>SUM(
IF(AND(TBL_QUAL_RENTROLL_UNITS[[#This Row],[RENTROLL_LOAN_ID_PROP_ADDR]]&lt;&gt;"",NOT(ISNUMBER(MATCH(TBL_QUAL_RENTROLL_UNITS[[#This Row],[RENTROLL_LOAN_ID_PROP_ADDR]],RANGE_LOOKUP_CIPDRF_LOANLIST,0)))),1,0)
)</f>
        <v>0</v>
      </c>
    </row>
    <row r="730" spans="2:11" ht="20.100000000000001" customHeight="1" x14ac:dyDescent="0.25">
      <c r="B730" s="25" t="str">
        <f>IF(TBL_QUAL_RENTROLL_UNITS[[#This Row],[RECORD_STARTED]],IF(TBL_QUAL_RENTROLL_UNITS[[#This Row],[ERROR_COUNT]]&gt;0,-1,IF(TBL_QUAL_RENTROLL_UNITS[[#This Row],[REQ_FIELDS_POPULATED]],1,0)),"")</f>
        <v/>
      </c>
      <c r="C730" s="94">
        <f>ROW()-ROW(TBL_QUAL_RENTROLL_UNITS[[#Headers],[ROW_ID]])</f>
        <v>721</v>
      </c>
      <c r="D730" s="82"/>
      <c r="E730" s="39"/>
      <c r="F730" s="33"/>
      <c r="G730" s="84" t="str">
        <f>IFERROR(INDEX(TBL_CIPDRFRESI_LOANPOOL[QUAL_MRA_RAC],MATCH(TBL_QUAL_RENTROLL_UNITS[[#This Row],[RENTROLL_LOAN_ID_PROP_ADDR]],TBL_CIPDRFRESI_LOANPOOL[LOAN_ID_PROP_ADDR],0)),"")</f>
        <v/>
      </c>
      <c r="H7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0" s="36" t="b">
        <f>CONCATENATE(TBL_QUAL_RENTROLL_UNITS[[#This Row],[RENTROLL_LOAN_ID_PROP_ADDR]],TBL_QUAL_RENTROLL_UNITS[[#This Row],[RENTROLL_UNIT]],TBL_QUAL_RENTROLL_UNITS[[#This Row],[RENTROLL_AMOUNT]])&lt;&gt;""</f>
        <v>0</v>
      </c>
      <c r="J730" s="36" t="b">
        <f>AND(TBL_QUAL_RENTROLL_UNITS[[#This Row],[RENTROLL_LOAN_ID_PROP_ADDR]]&lt;&gt;"",TBL_QUAL_RENTROLL_UNITS[[#This Row],[RENTROLL_UNIT]]&lt;&gt;"",TBL_QUAL_RENTROLL_UNITS[[#This Row],[RENTROLL_AMOUNT]]&lt;&gt;"")</f>
        <v>0</v>
      </c>
      <c r="K730" s="36">
        <f>SUM(
IF(AND(TBL_QUAL_RENTROLL_UNITS[[#This Row],[RENTROLL_LOAN_ID_PROP_ADDR]]&lt;&gt;"",NOT(ISNUMBER(MATCH(TBL_QUAL_RENTROLL_UNITS[[#This Row],[RENTROLL_LOAN_ID_PROP_ADDR]],RANGE_LOOKUP_CIPDRF_LOANLIST,0)))),1,0)
)</f>
        <v>0</v>
      </c>
    </row>
    <row r="731" spans="2:11" ht="20.100000000000001" customHeight="1" x14ac:dyDescent="0.25">
      <c r="B731" s="25" t="str">
        <f>IF(TBL_QUAL_RENTROLL_UNITS[[#This Row],[RECORD_STARTED]],IF(TBL_QUAL_RENTROLL_UNITS[[#This Row],[ERROR_COUNT]]&gt;0,-1,IF(TBL_QUAL_RENTROLL_UNITS[[#This Row],[REQ_FIELDS_POPULATED]],1,0)),"")</f>
        <v/>
      </c>
      <c r="C731" s="94">
        <f>ROW()-ROW(TBL_QUAL_RENTROLL_UNITS[[#Headers],[ROW_ID]])</f>
        <v>722</v>
      </c>
      <c r="D731" s="82"/>
      <c r="E731" s="39"/>
      <c r="F731" s="33"/>
      <c r="G731" s="84" t="str">
        <f>IFERROR(INDEX(TBL_CIPDRFRESI_LOANPOOL[QUAL_MRA_RAC],MATCH(TBL_QUAL_RENTROLL_UNITS[[#This Row],[RENTROLL_LOAN_ID_PROP_ADDR]],TBL_CIPDRFRESI_LOANPOOL[LOAN_ID_PROP_ADDR],0)),"")</f>
        <v/>
      </c>
      <c r="H7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1" s="36" t="b">
        <f>CONCATENATE(TBL_QUAL_RENTROLL_UNITS[[#This Row],[RENTROLL_LOAN_ID_PROP_ADDR]],TBL_QUAL_RENTROLL_UNITS[[#This Row],[RENTROLL_UNIT]],TBL_QUAL_RENTROLL_UNITS[[#This Row],[RENTROLL_AMOUNT]])&lt;&gt;""</f>
        <v>0</v>
      </c>
      <c r="J731" s="36" t="b">
        <f>AND(TBL_QUAL_RENTROLL_UNITS[[#This Row],[RENTROLL_LOAN_ID_PROP_ADDR]]&lt;&gt;"",TBL_QUAL_RENTROLL_UNITS[[#This Row],[RENTROLL_UNIT]]&lt;&gt;"",TBL_QUAL_RENTROLL_UNITS[[#This Row],[RENTROLL_AMOUNT]]&lt;&gt;"")</f>
        <v>0</v>
      </c>
      <c r="K731" s="36">
        <f>SUM(
IF(AND(TBL_QUAL_RENTROLL_UNITS[[#This Row],[RENTROLL_LOAN_ID_PROP_ADDR]]&lt;&gt;"",NOT(ISNUMBER(MATCH(TBL_QUAL_RENTROLL_UNITS[[#This Row],[RENTROLL_LOAN_ID_PROP_ADDR]],RANGE_LOOKUP_CIPDRF_LOANLIST,0)))),1,0)
)</f>
        <v>0</v>
      </c>
    </row>
    <row r="732" spans="2:11" ht="20.100000000000001" customHeight="1" x14ac:dyDescent="0.25">
      <c r="B732" s="25" t="str">
        <f>IF(TBL_QUAL_RENTROLL_UNITS[[#This Row],[RECORD_STARTED]],IF(TBL_QUAL_RENTROLL_UNITS[[#This Row],[ERROR_COUNT]]&gt;0,-1,IF(TBL_QUAL_RENTROLL_UNITS[[#This Row],[REQ_FIELDS_POPULATED]],1,0)),"")</f>
        <v/>
      </c>
      <c r="C732" s="94">
        <f>ROW()-ROW(TBL_QUAL_RENTROLL_UNITS[[#Headers],[ROW_ID]])</f>
        <v>723</v>
      </c>
      <c r="D732" s="82"/>
      <c r="E732" s="39"/>
      <c r="F732" s="33"/>
      <c r="G732" s="84" t="str">
        <f>IFERROR(INDEX(TBL_CIPDRFRESI_LOANPOOL[QUAL_MRA_RAC],MATCH(TBL_QUAL_RENTROLL_UNITS[[#This Row],[RENTROLL_LOAN_ID_PROP_ADDR]],TBL_CIPDRFRESI_LOANPOOL[LOAN_ID_PROP_ADDR],0)),"")</f>
        <v/>
      </c>
      <c r="H7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2" s="36" t="b">
        <f>CONCATENATE(TBL_QUAL_RENTROLL_UNITS[[#This Row],[RENTROLL_LOAN_ID_PROP_ADDR]],TBL_QUAL_RENTROLL_UNITS[[#This Row],[RENTROLL_UNIT]],TBL_QUAL_RENTROLL_UNITS[[#This Row],[RENTROLL_AMOUNT]])&lt;&gt;""</f>
        <v>0</v>
      </c>
      <c r="J732" s="36" t="b">
        <f>AND(TBL_QUAL_RENTROLL_UNITS[[#This Row],[RENTROLL_LOAN_ID_PROP_ADDR]]&lt;&gt;"",TBL_QUAL_RENTROLL_UNITS[[#This Row],[RENTROLL_UNIT]]&lt;&gt;"",TBL_QUAL_RENTROLL_UNITS[[#This Row],[RENTROLL_AMOUNT]]&lt;&gt;"")</f>
        <v>0</v>
      </c>
      <c r="K732" s="36">
        <f>SUM(
IF(AND(TBL_QUAL_RENTROLL_UNITS[[#This Row],[RENTROLL_LOAN_ID_PROP_ADDR]]&lt;&gt;"",NOT(ISNUMBER(MATCH(TBL_QUAL_RENTROLL_UNITS[[#This Row],[RENTROLL_LOAN_ID_PROP_ADDR]],RANGE_LOOKUP_CIPDRF_LOANLIST,0)))),1,0)
)</f>
        <v>0</v>
      </c>
    </row>
    <row r="733" spans="2:11" ht="20.100000000000001" customHeight="1" x14ac:dyDescent="0.25">
      <c r="B733" s="25" t="str">
        <f>IF(TBL_QUAL_RENTROLL_UNITS[[#This Row],[RECORD_STARTED]],IF(TBL_QUAL_RENTROLL_UNITS[[#This Row],[ERROR_COUNT]]&gt;0,-1,IF(TBL_QUAL_RENTROLL_UNITS[[#This Row],[REQ_FIELDS_POPULATED]],1,0)),"")</f>
        <v/>
      </c>
      <c r="C733" s="94">
        <f>ROW()-ROW(TBL_QUAL_RENTROLL_UNITS[[#Headers],[ROW_ID]])</f>
        <v>724</v>
      </c>
      <c r="D733" s="82"/>
      <c r="E733" s="39"/>
      <c r="F733" s="33"/>
      <c r="G733" s="84" t="str">
        <f>IFERROR(INDEX(TBL_CIPDRFRESI_LOANPOOL[QUAL_MRA_RAC],MATCH(TBL_QUAL_RENTROLL_UNITS[[#This Row],[RENTROLL_LOAN_ID_PROP_ADDR]],TBL_CIPDRFRESI_LOANPOOL[LOAN_ID_PROP_ADDR],0)),"")</f>
        <v/>
      </c>
      <c r="H7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3" s="36" t="b">
        <f>CONCATENATE(TBL_QUAL_RENTROLL_UNITS[[#This Row],[RENTROLL_LOAN_ID_PROP_ADDR]],TBL_QUAL_RENTROLL_UNITS[[#This Row],[RENTROLL_UNIT]],TBL_QUAL_RENTROLL_UNITS[[#This Row],[RENTROLL_AMOUNT]])&lt;&gt;""</f>
        <v>0</v>
      </c>
      <c r="J733" s="36" t="b">
        <f>AND(TBL_QUAL_RENTROLL_UNITS[[#This Row],[RENTROLL_LOAN_ID_PROP_ADDR]]&lt;&gt;"",TBL_QUAL_RENTROLL_UNITS[[#This Row],[RENTROLL_UNIT]]&lt;&gt;"",TBL_QUAL_RENTROLL_UNITS[[#This Row],[RENTROLL_AMOUNT]]&lt;&gt;"")</f>
        <v>0</v>
      </c>
      <c r="K733" s="36">
        <f>SUM(
IF(AND(TBL_QUAL_RENTROLL_UNITS[[#This Row],[RENTROLL_LOAN_ID_PROP_ADDR]]&lt;&gt;"",NOT(ISNUMBER(MATCH(TBL_QUAL_RENTROLL_UNITS[[#This Row],[RENTROLL_LOAN_ID_PROP_ADDR]],RANGE_LOOKUP_CIPDRF_LOANLIST,0)))),1,0)
)</f>
        <v>0</v>
      </c>
    </row>
    <row r="734" spans="2:11" ht="20.100000000000001" customHeight="1" x14ac:dyDescent="0.25">
      <c r="B734" s="25" t="str">
        <f>IF(TBL_QUAL_RENTROLL_UNITS[[#This Row],[RECORD_STARTED]],IF(TBL_QUAL_RENTROLL_UNITS[[#This Row],[ERROR_COUNT]]&gt;0,-1,IF(TBL_QUAL_RENTROLL_UNITS[[#This Row],[REQ_FIELDS_POPULATED]],1,0)),"")</f>
        <v/>
      </c>
      <c r="C734" s="94">
        <f>ROW()-ROW(TBL_QUAL_RENTROLL_UNITS[[#Headers],[ROW_ID]])</f>
        <v>725</v>
      </c>
      <c r="D734" s="82"/>
      <c r="E734" s="39"/>
      <c r="F734" s="33"/>
      <c r="G734" s="84" t="str">
        <f>IFERROR(INDEX(TBL_CIPDRFRESI_LOANPOOL[QUAL_MRA_RAC],MATCH(TBL_QUAL_RENTROLL_UNITS[[#This Row],[RENTROLL_LOAN_ID_PROP_ADDR]],TBL_CIPDRFRESI_LOANPOOL[LOAN_ID_PROP_ADDR],0)),"")</f>
        <v/>
      </c>
      <c r="H7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4" s="36" t="b">
        <f>CONCATENATE(TBL_QUAL_RENTROLL_UNITS[[#This Row],[RENTROLL_LOAN_ID_PROP_ADDR]],TBL_QUAL_RENTROLL_UNITS[[#This Row],[RENTROLL_UNIT]],TBL_QUAL_RENTROLL_UNITS[[#This Row],[RENTROLL_AMOUNT]])&lt;&gt;""</f>
        <v>0</v>
      </c>
      <c r="J734" s="36" t="b">
        <f>AND(TBL_QUAL_RENTROLL_UNITS[[#This Row],[RENTROLL_LOAN_ID_PROP_ADDR]]&lt;&gt;"",TBL_QUAL_RENTROLL_UNITS[[#This Row],[RENTROLL_UNIT]]&lt;&gt;"",TBL_QUAL_RENTROLL_UNITS[[#This Row],[RENTROLL_AMOUNT]]&lt;&gt;"")</f>
        <v>0</v>
      </c>
      <c r="K734" s="36">
        <f>SUM(
IF(AND(TBL_QUAL_RENTROLL_UNITS[[#This Row],[RENTROLL_LOAN_ID_PROP_ADDR]]&lt;&gt;"",NOT(ISNUMBER(MATCH(TBL_QUAL_RENTROLL_UNITS[[#This Row],[RENTROLL_LOAN_ID_PROP_ADDR]],RANGE_LOOKUP_CIPDRF_LOANLIST,0)))),1,0)
)</f>
        <v>0</v>
      </c>
    </row>
    <row r="735" spans="2:11" ht="20.100000000000001" customHeight="1" x14ac:dyDescent="0.25">
      <c r="B735" s="25" t="str">
        <f>IF(TBL_QUAL_RENTROLL_UNITS[[#This Row],[RECORD_STARTED]],IF(TBL_QUAL_RENTROLL_UNITS[[#This Row],[ERROR_COUNT]]&gt;0,-1,IF(TBL_QUAL_RENTROLL_UNITS[[#This Row],[REQ_FIELDS_POPULATED]],1,0)),"")</f>
        <v/>
      </c>
      <c r="C735" s="94">
        <f>ROW()-ROW(TBL_QUAL_RENTROLL_UNITS[[#Headers],[ROW_ID]])</f>
        <v>726</v>
      </c>
      <c r="D735" s="82"/>
      <c r="E735" s="39"/>
      <c r="F735" s="33"/>
      <c r="G735" s="84" t="str">
        <f>IFERROR(INDEX(TBL_CIPDRFRESI_LOANPOOL[QUAL_MRA_RAC],MATCH(TBL_QUAL_RENTROLL_UNITS[[#This Row],[RENTROLL_LOAN_ID_PROP_ADDR]],TBL_CIPDRFRESI_LOANPOOL[LOAN_ID_PROP_ADDR],0)),"")</f>
        <v/>
      </c>
      <c r="H7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5" s="36" t="b">
        <f>CONCATENATE(TBL_QUAL_RENTROLL_UNITS[[#This Row],[RENTROLL_LOAN_ID_PROP_ADDR]],TBL_QUAL_RENTROLL_UNITS[[#This Row],[RENTROLL_UNIT]],TBL_QUAL_RENTROLL_UNITS[[#This Row],[RENTROLL_AMOUNT]])&lt;&gt;""</f>
        <v>0</v>
      </c>
      <c r="J735" s="36" t="b">
        <f>AND(TBL_QUAL_RENTROLL_UNITS[[#This Row],[RENTROLL_LOAN_ID_PROP_ADDR]]&lt;&gt;"",TBL_QUAL_RENTROLL_UNITS[[#This Row],[RENTROLL_UNIT]]&lt;&gt;"",TBL_QUAL_RENTROLL_UNITS[[#This Row],[RENTROLL_AMOUNT]]&lt;&gt;"")</f>
        <v>0</v>
      </c>
      <c r="K735" s="36">
        <f>SUM(
IF(AND(TBL_QUAL_RENTROLL_UNITS[[#This Row],[RENTROLL_LOAN_ID_PROP_ADDR]]&lt;&gt;"",NOT(ISNUMBER(MATCH(TBL_QUAL_RENTROLL_UNITS[[#This Row],[RENTROLL_LOAN_ID_PROP_ADDR]],RANGE_LOOKUP_CIPDRF_LOANLIST,0)))),1,0)
)</f>
        <v>0</v>
      </c>
    </row>
    <row r="736" spans="2:11" ht="20.100000000000001" customHeight="1" x14ac:dyDescent="0.25">
      <c r="B736" s="25" t="str">
        <f>IF(TBL_QUAL_RENTROLL_UNITS[[#This Row],[RECORD_STARTED]],IF(TBL_QUAL_RENTROLL_UNITS[[#This Row],[ERROR_COUNT]]&gt;0,-1,IF(TBL_QUAL_RENTROLL_UNITS[[#This Row],[REQ_FIELDS_POPULATED]],1,0)),"")</f>
        <v/>
      </c>
      <c r="C736" s="94">
        <f>ROW()-ROW(TBL_QUAL_RENTROLL_UNITS[[#Headers],[ROW_ID]])</f>
        <v>727</v>
      </c>
      <c r="D736" s="82"/>
      <c r="E736" s="39"/>
      <c r="F736" s="33"/>
      <c r="G736" s="84" t="str">
        <f>IFERROR(INDEX(TBL_CIPDRFRESI_LOANPOOL[QUAL_MRA_RAC],MATCH(TBL_QUAL_RENTROLL_UNITS[[#This Row],[RENTROLL_LOAN_ID_PROP_ADDR]],TBL_CIPDRFRESI_LOANPOOL[LOAN_ID_PROP_ADDR],0)),"")</f>
        <v/>
      </c>
      <c r="H7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6" s="36" t="b">
        <f>CONCATENATE(TBL_QUAL_RENTROLL_UNITS[[#This Row],[RENTROLL_LOAN_ID_PROP_ADDR]],TBL_QUAL_RENTROLL_UNITS[[#This Row],[RENTROLL_UNIT]],TBL_QUAL_RENTROLL_UNITS[[#This Row],[RENTROLL_AMOUNT]])&lt;&gt;""</f>
        <v>0</v>
      </c>
      <c r="J736" s="36" t="b">
        <f>AND(TBL_QUAL_RENTROLL_UNITS[[#This Row],[RENTROLL_LOAN_ID_PROP_ADDR]]&lt;&gt;"",TBL_QUAL_RENTROLL_UNITS[[#This Row],[RENTROLL_UNIT]]&lt;&gt;"",TBL_QUAL_RENTROLL_UNITS[[#This Row],[RENTROLL_AMOUNT]]&lt;&gt;"")</f>
        <v>0</v>
      </c>
      <c r="K736" s="36">
        <f>SUM(
IF(AND(TBL_QUAL_RENTROLL_UNITS[[#This Row],[RENTROLL_LOAN_ID_PROP_ADDR]]&lt;&gt;"",NOT(ISNUMBER(MATCH(TBL_QUAL_RENTROLL_UNITS[[#This Row],[RENTROLL_LOAN_ID_PROP_ADDR]],RANGE_LOOKUP_CIPDRF_LOANLIST,0)))),1,0)
)</f>
        <v>0</v>
      </c>
    </row>
    <row r="737" spans="2:11" ht="20.100000000000001" customHeight="1" x14ac:dyDescent="0.25">
      <c r="B737" s="25" t="str">
        <f>IF(TBL_QUAL_RENTROLL_UNITS[[#This Row],[RECORD_STARTED]],IF(TBL_QUAL_RENTROLL_UNITS[[#This Row],[ERROR_COUNT]]&gt;0,-1,IF(TBL_QUAL_RENTROLL_UNITS[[#This Row],[REQ_FIELDS_POPULATED]],1,0)),"")</f>
        <v/>
      </c>
      <c r="C737" s="94">
        <f>ROW()-ROW(TBL_QUAL_RENTROLL_UNITS[[#Headers],[ROW_ID]])</f>
        <v>728</v>
      </c>
      <c r="D737" s="82"/>
      <c r="E737" s="39"/>
      <c r="F737" s="33"/>
      <c r="G737" s="84" t="str">
        <f>IFERROR(INDEX(TBL_CIPDRFRESI_LOANPOOL[QUAL_MRA_RAC],MATCH(TBL_QUAL_RENTROLL_UNITS[[#This Row],[RENTROLL_LOAN_ID_PROP_ADDR]],TBL_CIPDRFRESI_LOANPOOL[LOAN_ID_PROP_ADDR],0)),"")</f>
        <v/>
      </c>
      <c r="H7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7" s="36" t="b">
        <f>CONCATENATE(TBL_QUAL_RENTROLL_UNITS[[#This Row],[RENTROLL_LOAN_ID_PROP_ADDR]],TBL_QUAL_RENTROLL_UNITS[[#This Row],[RENTROLL_UNIT]],TBL_QUAL_RENTROLL_UNITS[[#This Row],[RENTROLL_AMOUNT]])&lt;&gt;""</f>
        <v>0</v>
      </c>
      <c r="J737" s="36" t="b">
        <f>AND(TBL_QUAL_RENTROLL_UNITS[[#This Row],[RENTROLL_LOAN_ID_PROP_ADDR]]&lt;&gt;"",TBL_QUAL_RENTROLL_UNITS[[#This Row],[RENTROLL_UNIT]]&lt;&gt;"",TBL_QUAL_RENTROLL_UNITS[[#This Row],[RENTROLL_AMOUNT]]&lt;&gt;"")</f>
        <v>0</v>
      </c>
      <c r="K737" s="36">
        <f>SUM(
IF(AND(TBL_QUAL_RENTROLL_UNITS[[#This Row],[RENTROLL_LOAN_ID_PROP_ADDR]]&lt;&gt;"",NOT(ISNUMBER(MATCH(TBL_QUAL_RENTROLL_UNITS[[#This Row],[RENTROLL_LOAN_ID_PROP_ADDR]],RANGE_LOOKUP_CIPDRF_LOANLIST,0)))),1,0)
)</f>
        <v>0</v>
      </c>
    </row>
    <row r="738" spans="2:11" ht="20.100000000000001" customHeight="1" x14ac:dyDescent="0.25">
      <c r="B738" s="25" t="str">
        <f>IF(TBL_QUAL_RENTROLL_UNITS[[#This Row],[RECORD_STARTED]],IF(TBL_QUAL_RENTROLL_UNITS[[#This Row],[ERROR_COUNT]]&gt;0,-1,IF(TBL_QUAL_RENTROLL_UNITS[[#This Row],[REQ_FIELDS_POPULATED]],1,0)),"")</f>
        <v/>
      </c>
      <c r="C738" s="94">
        <f>ROW()-ROW(TBL_QUAL_RENTROLL_UNITS[[#Headers],[ROW_ID]])</f>
        <v>729</v>
      </c>
      <c r="D738" s="82"/>
      <c r="E738" s="39"/>
      <c r="F738" s="33"/>
      <c r="G738" s="84" t="str">
        <f>IFERROR(INDEX(TBL_CIPDRFRESI_LOANPOOL[QUAL_MRA_RAC],MATCH(TBL_QUAL_RENTROLL_UNITS[[#This Row],[RENTROLL_LOAN_ID_PROP_ADDR]],TBL_CIPDRFRESI_LOANPOOL[LOAN_ID_PROP_ADDR],0)),"")</f>
        <v/>
      </c>
      <c r="H7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8" s="36" t="b">
        <f>CONCATENATE(TBL_QUAL_RENTROLL_UNITS[[#This Row],[RENTROLL_LOAN_ID_PROP_ADDR]],TBL_QUAL_RENTROLL_UNITS[[#This Row],[RENTROLL_UNIT]],TBL_QUAL_RENTROLL_UNITS[[#This Row],[RENTROLL_AMOUNT]])&lt;&gt;""</f>
        <v>0</v>
      </c>
      <c r="J738" s="36" t="b">
        <f>AND(TBL_QUAL_RENTROLL_UNITS[[#This Row],[RENTROLL_LOAN_ID_PROP_ADDR]]&lt;&gt;"",TBL_QUAL_RENTROLL_UNITS[[#This Row],[RENTROLL_UNIT]]&lt;&gt;"",TBL_QUAL_RENTROLL_UNITS[[#This Row],[RENTROLL_AMOUNT]]&lt;&gt;"")</f>
        <v>0</v>
      </c>
      <c r="K738" s="36">
        <f>SUM(
IF(AND(TBL_QUAL_RENTROLL_UNITS[[#This Row],[RENTROLL_LOAN_ID_PROP_ADDR]]&lt;&gt;"",NOT(ISNUMBER(MATCH(TBL_QUAL_RENTROLL_UNITS[[#This Row],[RENTROLL_LOAN_ID_PROP_ADDR]],RANGE_LOOKUP_CIPDRF_LOANLIST,0)))),1,0)
)</f>
        <v>0</v>
      </c>
    </row>
    <row r="739" spans="2:11" ht="20.100000000000001" customHeight="1" x14ac:dyDescent="0.25">
      <c r="B739" s="25" t="str">
        <f>IF(TBL_QUAL_RENTROLL_UNITS[[#This Row],[RECORD_STARTED]],IF(TBL_QUAL_RENTROLL_UNITS[[#This Row],[ERROR_COUNT]]&gt;0,-1,IF(TBL_QUAL_RENTROLL_UNITS[[#This Row],[REQ_FIELDS_POPULATED]],1,0)),"")</f>
        <v/>
      </c>
      <c r="C739" s="94">
        <f>ROW()-ROW(TBL_QUAL_RENTROLL_UNITS[[#Headers],[ROW_ID]])</f>
        <v>730</v>
      </c>
      <c r="D739" s="82"/>
      <c r="E739" s="39"/>
      <c r="F739" s="33"/>
      <c r="G739" s="84" t="str">
        <f>IFERROR(INDEX(TBL_CIPDRFRESI_LOANPOOL[QUAL_MRA_RAC],MATCH(TBL_QUAL_RENTROLL_UNITS[[#This Row],[RENTROLL_LOAN_ID_PROP_ADDR]],TBL_CIPDRFRESI_LOANPOOL[LOAN_ID_PROP_ADDR],0)),"")</f>
        <v/>
      </c>
      <c r="H7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9" s="36" t="b">
        <f>CONCATENATE(TBL_QUAL_RENTROLL_UNITS[[#This Row],[RENTROLL_LOAN_ID_PROP_ADDR]],TBL_QUAL_RENTROLL_UNITS[[#This Row],[RENTROLL_UNIT]],TBL_QUAL_RENTROLL_UNITS[[#This Row],[RENTROLL_AMOUNT]])&lt;&gt;""</f>
        <v>0</v>
      </c>
      <c r="J739" s="36" t="b">
        <f>AND(TBL_QUAL_RENTROLL_UNITS[[#This Row],[RENTROLL_LOAN_ID_PROP_ADDR]]&lt;&gt;"",TBL_QUAL_RENTROLL_UNITS[[#This Row],[RENTROLL_UNIT]]&lt;&gt;"",TBL_QUAL_RENTROLL_UNITS[[#This Row],[RENTROLL_AMOUNT]]&lt;&gt;"")</f>
        <v>0</v>
      </c>
      <c r="K739" s="36">
        <f>SUM(
IF(AND(TBL_QUAL_RENTROLL_UNITS[[#This Row],[RENTROLL_LOAN_ID_PROP_ADDR]]&lt;&gt;"",NOT(ISNUMBER(MATCH(TBL_QUAL_RENTROLL_UNITS[[#This Row],[RENTROLL_LOAN_ID_PROP_ADDR]],RANGE_LOOKUP_CIPDRF_LOANLIST,0)))),1,0)
)</f>
        <v>0</v>
      </c>
    </row>
    <row r="740" spans="2:11" ht="20.100000000000001" customHeight="1" x14ac:dyDescent="0.25">
      <c r="B740" s="25" t="str">
        <f>IF(TBL_QUAL_RENTROLL_UNITS[[#This Row],[RECORD_STARTED]],IF(TBL_QUAL_RENTROLL_UNITS[[#This Row],[ERROR_COUNT]]&gt;0,-1,IF(TBL_QUAL_RENTROLL_UNITS[[#This Row],[REQ_FIELDS_POPULATED]],1,0)),"")</f>
        <v/>
      </c>
      <c r="C740" s="94">
        <f>ROW()-ROW(TBL_QUAL_RENTROLL_UNITS[[#Headers],[ROW_ID]])</f>
        <v>731</v>
      </c>
      <c r="D740" s="82"/>
      <c r="E740" s="39"/>
      <c r="F740" s="33"/>
      <c r="G740" s="84" t="str">
        <f>IFERROR(INDEX(TBL_CIPDRFRESI_LOANPOOL[QUAL_MRA_RAC],MATCH(TBL_QUAL_RENTROLL_UNITS[[#This Row],[RENTROLL_LOAN_ID_PROP_ADDR]],TBL_CIPDRFRESI_LOANPOOL[LOAN_ID_PROP_ADDR],0)),"")</f>
        <v/>
      </c>
      <c r="H7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0" s="36" t="b">
        <f>CONCATENATE(TBL_QUAL_RENTROLL_UNITS[[#This Row],[RENTROLL_LOAN_ID_PROP_ADDR]],TBL_QUAL_RENTROLL_UNITS[[#This Row],[RENTROLL_UNIT]],TBL_QUAL_RENTROLL_UNITS[[#This Row],[RENTROLL_AMOUNT]])&lt;&gt;""</f>
        <v>0</v>
      </c>
      <c r="J740" s="36" t="b">
        <f>AND(TBL_QUAL_RENTROLL_UNITS[[#This Row],[RENTROLL_LOAN_ID_PROP_ADDR]]&lt;&gt;"",TBL_QUAL_RENTROLL_UNITS[[#This Row],[RENTROLL_UNIT]]&lt;&gt;"",TBL_QUAL_RENTROLL_UNITS[[#This Row],[RENTROLL_AMOUNT]]&lt;&gt;"")</f>
        <v>0</v>
      </c>
      <c r="K740" s="36">
        <f>SUM(
IF(AND(TBL_QUAL_RENTROLL_UNITS[[#This Row],[RENTROLL_LOAN_ID_PROP_ADDR]]&lt;&gt;"",NOT(ISNUMBER(MATCH(TBL_QUAL_RENTROLL_UNITS[[#This Row],[RENTROLL_LOAN_ID_PROP_ADDR]],RANGE_LOOKUP_CIPDRF_LOANLIST,0)))),1,0)
)</f>
        <v>0</v>
      </c>
    </row>
    <row r="741" spans="2:11" ht="20.100000000000001" customHeight="1" x14ac:dyDescent="0.25">
      <c r="B741" s="25" t="str">
        <f>IF(TBL_QUAL_RENTROLL_UNITS[[#This Row],[RECORD_STARTED]],IF(TBL_QUAL_RENTROLL_UNITS[[#This Row],[ERROR_COUNT]]&gt;0,-1,IF(TBL_QUAL_RENTROLL_UNITS[[#This Row],[REQ_FIELDS_POPULATED]],1,0)),"")</f>
        <v/>
      </c>
      <c r="C741" s="94">
        <f>ROW()-ROW(TBL_QUAL_RENTROLL_UNITS[[#Headers],[ROW_ID]])</f>
        <v>732</v>
      </c>
      <c r="D741" s="82"/>
      <c r="E741" s="39"/>
      <c r="F741" s="33"/>
      <c r="G741" s="84" t="str">
        <f>IFERROR(INDEX(TBL_CIPDRFRESI_LOANPOOL[QUAL_MRA_RAC],MATCH(TBL_QUAL_RENTROLL_UNITS[[#This Row],[RENTROLL_LOAN_ID_PROP_ADDR]],TBL_CIPDRFRESI_LOANPOOL[LOAN_ID_PROP_ADDR],0)),"")</f>
        <v/>
      </c>
      <c r="H7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1" s="36" t="b">
        <f>CONCATENATE(TBL_QUAL_RENTROLL_UNITS[[#This Row],[RENTROLL_LOAN_ID_PROP_ADDR]],TBL_QUAL_RENTROLL_UNITS[[#This Row],[RENTROLL_UNIT]],TBL_QUAL_RENTROLL_UNITS[[#This Row],[RENTROLL_AMOUNT]])&lt;&gt;""</f>
        <v>0</v>
      </c>
      <c r="J741" s="36" t="b">
        <f>AND(TBL_QUAL_RENTROLL_UNITS[[#This Row],[RENTROLL_LOAN_ID_PROP_ADDR]]&lt;&gt;"",TBL_QUAL_RENTROLL_UNITS[[#This Row],[RENTROLL_UNIT]]&lt;&gt;"",TBL_QUAL_RENTROLL_UNITS[[#This Row],[RENTROLL_AMOUNT]]&lt;&gt;"")</f>
        <v>0</v>
      </c>
      <c r="K741" s="36">
        <f>SUM(
IF(AND(TBL_QUAL_RENTROLL_UNITS[[#This Row],[RENTROLL_LOAN_ID_PROP_ADDR]]&lt;&gt;"",NOT(ISNUMBER(MATCH(TBL_QUAL_RENTROLL_UNITS[[#This Row],[RENTROLL_LOAN_ID_PROP_ADDR]],RANGE_LOOKUP_CIPDRF_LOANLIST,0)))),1,0)
)</f>
        <v>0</v>
      </c>
    </row>
    <row r="742" spans="2:11" ht="20.100000000000001" customHeight="1" x14ac:dyDescent="0.25">
      <c r="B742" s="25" t="str">
        <f>IF(TBL_QUAL_RENTROLL_UNITS[[#This Row],[RECORD_STARTED]],IF(TBL_QUAL_RENTROLL_UNITS[[#This Row],[ERROR_COUNT]]&gt;0,-1,IF(TBL_QUAL_RENTROLL_UNITS[[#This Row],[REQ_FIELDS_POPULATED]],1,0)),"")</f>
        <v/>
      </c>
      <c r="C742" s="94">
        <f>ROW()-ROW(TBL_QUAL_RENTROLL_UNITS[[#Headers],[ROW_ID]])</f>
        <v>733</v>
      </c>
      <c r="D742" s="82"/>
      <c r="E742" s="39"/>
      <c r="F742" s="33"/>
      <c r="G742" s="84" t="str">
        <f>IFERROR(INDEX(TBL_CIPDRFRESI_LOANPOOL[QUAL_MRA_RAC],MATCH(TBL_QUAL_RENTROLL_UNITS[[#This Row],[RENTROLL_LOAN_ID_PROP_ADDR]],TBL_CIPDRFRESI_LOANPOOL[LOAN_ID_PROP_ADDR],0)),"")</f>
        <v/>
      </c>
      <c r="H7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2" s="36" t="b">
        <f>CONCATENATE(TBL_QUAL_RENTROLL_UNITS[[#This Row],[RENTROLL_LOAN_ID_PROP_ADDR]],TBL_QUAL_RENTROLL_UNITS[[#This Row],[RENTROLL_UNIT]],TBL_QUAL_RENTROLL_UNITS[[#This Row],[RENTROLL_AMOUNT]])&lt;&gt;""</f>
        <v>0</v>
      </c>
      <c r="J742" s="36" t="b">
        <f>AND(TBL_QUAL_RENTROLL_UNITS[[#This Row],[RENTROLL_LOAN_ID_PROP_ADDR]]&lt;&gt;"",TBL_QUAL_RENTROLL_UNITS[[#This Row],[RENTROLL_UNIT]]&lt;&gt;"",TBL_QUAL_RENTROLL_UNITS[[#This Row],[RENTROLL_AMOUNT]]&lt;&gt;"")</f>
        <v>0</v>
      </c>
      <c r="K742" s="36">
        <f>SUM(
IF(AND(TBL_QUAL_RENTROLL_UNITS[[#This Row],[RENTROLL_LOAN_ID_PROP_ADDR]]&lt;&gt;"",NOT(ISNUMBER(MATCH(TBL_QUAL_RENTROLL_UNITS[[#This Row],[RENTROLL_LOAN_ID_PROP_ADDR]],RANGE_LOOKUP_CIPDRF_LOANLIST,0)))),1,0)
)</f>
        <v>0</v>
      </c>
    </row>
    <row r="743" spans="2:11" ht="20.100000000000001" customHeight="1" x14ac:dyDescent="0.25">
      <c r="B743" s="25" t="str">
        <f>IF(TBL_QUAL_RENTROLL_UNITS[[#This Row],[RECORD_STARTED]],IF(TBL_QUAL_RENTROLL_UNITS[[#This Row],[ERROR_COUNT]]&gt;0,-1,IF(TBL_QUAL_RENTROLL_UNITS[[#This Row],[REQ_FIELDS_POPULATED]],1,0)),"")</f>
        <v/>
      </c>
      <c r="C743" s="94">
        <f>ROW()-ROW(TBL_QUAL_RENTROLL_UNITS[[#Headers],[ROW_ID]])</f>
        <v>734</v>
      </c>
      <c r="D743" s="82"/>
      <c r="E743" s="39"/>
      <c r="F743" s="33"/>
      <c r="G743" s="84" t="str">
        <f>IFERROR(INDEX(TBL_CIPDRFRESI_LOANPOOL[QUAL_MRA_RAC],MATCH(TBL_QUAL_RENTROLL_UNITS[[#This Row],[RENTROLL_LOAN_ID_PROP_ADDR]],TBL_CIPDRFRESI_LOANPOOL[LOAN_ID_PROP_ADDR],0)),"")</f>
        <v/>
      </c>
      <c r="H7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3" s="36" t="b">
        <f>CONCATENATE(TBL_QUAL_RENTROLL_UNITS[[#This Row],[RENTROLL_LOAN_ID_PROP_ADDR]],TBL_QUAL_RENTROLL_UNITS[[#This Row],[RENTROLL_UNIT]],TBL_QUAL_RENTROLL_UNITS[[#This Row],[RENTROLL_AMOUNT]])&lt;&gt;""</f>
        <v>0</v>
      </c>
      <c r="J743" s="36" t="b">
        <f>AND(TBL_QUAL_RENTROLL_UNITS[[#This Row],[RENTROLL_LOAN_ID_PROP_ADDR]]&lt;&gt;"",TBL_QUAL_RENTROLL_UNITS[[#This Row],[RENTROLL_UNIT]]&lt;&gt;"",TBL_QUAL_RENTROLL_UNITS[[#This Row],[RENTROLL_AMOUNT]]&lt;&gt;"")</f>
        <v>0</v>
      </c>
      <c r="K743" s="36">
        <f>SUM(
IF(AND(TBL_QUAL_RENTROLL_UNITS[[#This Row],[RENTROLL_LOAN_ID_PROP_ADDR]]&lt;&gt;"",NOT(ISNUMBER(MATCH(TBL_QUAL_RENTROLL_UNITS[[#This Row],[RENTROLL_LOAN_ID_PROP_ADDR]],RANGE_LOOKUP_CIPDRF_LOANLIST,0)))),1,0)
)</f>
        <v>0</v>
      </c>
    </row>
    <row r="744" spans="2:11" ht="20.100000000000001" customHeight="1" x14ac:dyDescent="0.25">
      <c r="B744" s="25" t="str">
        <f>IF(TBL_QUAL_RENTROLL_UNITS[[#This Row],[RECORD_STARTED]],IF(TBL_QUAL_RENTROLL_UNITS[[#This Row],[ERROR_COUNT]]&gt;0,-1,IF(TBL_QUAL_RENTROLL_UNITS[[#This Row],[REQ_FIELDS_POPULATED]],1,0)),"")</f>
        <v/>
      </c>
      <c r="C744" s="94">
        <f>ROW()-ROW(TBL_QUAL_RENTROLL_UNITS[[#Headers],[ROW_ID]])</f>
        <v>735</v>
      </c>
      <c r="D744" s="82"/>
      <c r="E744" s="39"/>
      <c r="F744" s="33"/>
      <c r="G744" s="84" t="str">
        <f>IFERROR(INDEX(TBL_CIPDRFRESI_LOANPOOL[QUAL_MRA_RAC],MATCH(TBL_QUAL_RENTROLL_UNITS[[#This Row],[RENTROLL_LOAN_ID_PROP_ADDR]],TBL_CIPDRFRESI_LOANPOOL[LOAN_ID_PROP_ADDR],0)),"")</f>
        <v/>
      </c>
      <c r="H7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4" s="36" t="b">
        <f>CONCATENATE(TBL_QUAL_RENTROLL_UNITS[[#This Row],[RENTROLL_LOAN_ID_PROP_ADDR]],TBL_QUAL_RENTROLL_UNITS[[#This Row],[RENTROLL_UNIT]],TBL_QUAL_RENTROLL_UNITS[[#This Row],[RENTROLL_AMOUNT]])&lt;&gt;""</f>
        <v>0</v>
      </c>
      <c r="J744" s="36" t="b">
        <f>AND(TBL_QUAL_RENTROLL_UNITS[[#This Row],[RENTROLL_LOAN_ID_PROP_ADDR]]&lt;&gt;"",TBL_QUAL_RENTROLL_UNITS[[#This Row],[RENTROLL_UNIT]]&lt;&gt;"",TBL_QUAL_RENTROLL_UNITS[[#This Row],[RENTROLL_AMOUNT]]&lt;&gt;"")</f>
        <v>0</v>
      </c>
      <c r="K744" s="36">
        <f>SUM(
IF(AND(TBL_QUAL_RENTROLL_UNITS[[#This Row],[RENTROLL_LOAN_ID_PROP_ADDR]]&lt;&gt;"",NOT(ISNUMBER(MATCH(TBL_QUAL_RENTROLL_UNITS[[#This Row],[RENTROLL_LOAN_ID_PROP_ADDR]],RANGE_LOOKUP_CIPDRF_LOANLIST,0)))),1,0)
)</f>
        <v>0</v>
      </c>
    </row>
    <row r="745" spans="2:11" ht="20.100000000000001" customHeight="1" x14ac:dyDescent="0.25">
      <c r="B745" s="25" t="str">
        <f>IF(TBL_QUAL_RENTROLL_UNITS[[#This Row],[RECORD_STARTED]],IF(TBL_QUAL_RENTROLL_UNITS[[#This Row],[ERROR_COUNT]]&gt;0,-1,IF(TBL_QUAL_RENTROLL_UNITS[[#This Row],[REQ_FIELDS_POPULATED]],1,0)),"")</f>
        <v/>
      </c>
      <c r="C745" s="94">
        <f>ROW()-ROW(TBL_QUAL_RENTROLL_UNITS[[#Headers],[ROW_ID]])</f>
        <v>736</v>
      </c>
      <c r="D745" s="82"/>
      <c r="E745" s="39"/>
      <c r="F745" s="33"/>
      <c r="G745" s="84" t="str">
        <f>IFERROR(INDEX(TBL_CIPDRFRESI_LOANPOOL[QUAL_MRA_RAC],MATCH(TBL_QUAL_RENTROLL_UNITS[[#This Row],[RENTROLL_LOAN_ID_PROP_ADDR]],TBL_CIPDRFRESI_LOANPOOL[LOAN_ID_PROP_ADDR],0)),"")</f>
        <v/>
      </c>
      <c r="H7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5" s="36" t="b">
        <f>CONCATENATE(TBL_QUAL_RENTROLL_UNITS[[#This Row],[RENTROLL_LOAN_ID_PROP_ADDR]],TBL_QUAL_RENTROLL_UNITS[[#This Row],[RENTROLL_UNIT]],TBL_QUAL_RENTROLL_UNITS[[#This Row],[RENTROLL_AMOUNT]])&lt;&gt;""</f>
        <v>0</v>
      </c>
      <c r="J745" s="36" t="b">
        <f>AND(TBL_QUAL_RENTROLL_UNITS[[#This Row],[RENTROLL_LOAN_ID_PROP_ADDR]]&lt;&gt;"",TBL_QUAL_RENTROLL_UNITS[[#This Row],[RENTROLL_UNIT]]&lt;&gt;"",TBL_QUAL_RENTROLL_UNITS[[#This Row],[RENTROLL_AMOUNT]]&lt;&gt;"")</f>
        <v>0</v>
      </c>
      <c r="K745" s="36">
        <f>SUM(
IF(AND(TBL_QUAL_RENTROLL_UNITS[[#This Row],[RENTROLL_LOAN_ID_PROP_ADDR]]&lt;&gt;"",NOT(ISNUMBER(MATCH(TBL_QUAL_RENTROLL_UNITS[[#This Row],[RENTROLL_LOAN_ID_PROP_ADDR]],RANGE_LOOKUP_CIPDRF_LOANLIST,0)))),1,0)
)</f>
        <v>0</v>
      </c>
    </row>
    <row r="746" spans="2:11" ht="20.100000000000001" customHeight="1" x14ac:dyDescent="0.25">
      <c r="B746" s="25" t="str">
        <f>IF(TBL_QUAL_RENTROLL_UNITS[[#This Row],[RECORD_STARTED]],IF(TBL_QUAL_RENTROLL_UNITS[[#This Row],[ERROR_COUNT]]&gt;0,-1,IF(TBL_QUAL_RENTROLL_UNITS[[#This Row],[REQ_FIELDS_POPULATED]],1,0)),"")</f>
        <v/>
      </c>
      <c r="C746" s="94">
        <f>ROW()-ROW(TBL_QUAL_RENTROLL_UNITS[[#Headers],[ROW_ID]])</f>
        <v>737</v>
      </c>
      <c r="D746" s="82"/>
      <c r="E746" s="39"/>
      <c r="F746" s="33"/>
      <c r="G746" s="84" t="str">
        <f>IFERROR(INDEX(TBL_CIPDRFRESI_LOANPOOL[QUAL_MRA_RAC],MATCH(TBL_QUAL_RENTROLL_UNITS[[#This Row],[RENTROLL_LOAN_ID_PROP_ADDR]],TBL_CIPDRFRESI_LOANPOOL[LOAN_ID_PROP_ADDR],0)),"")</f>
        <v/>
      </c>
      <c r="H7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6" s="36" t="b">
        <f>CONCATENATE(TBL_QUAL_RENTROLL_UNITS[[#This Row],[RENTROLL_LOAN_ID_PROP_ADDR]],TBL_QUAL_RENTROLL_UNITS[[#This Row],[RENTROLL_UNIT]],TBL_QUAL_RENTROLL_UNITS[[#This Row],[RENTROLL_AMOUNT]])&lt;&gt;""</f>
        <v>0</v>
      </c>
      <c r="J746" s="36" t="b">
        <f>AND(TBL_QUAL_RENTROLL_UNITS[[#This Row],[RENTROLL_LOAN_ID_PROP_ADDR]]&lt;&gt;"",TBL_QUAL_RENTROLL_UNITS[[#This Row],[RENTROLL_UNIT]]&lt;&gt;"",TBL_QUAL_RENTROLL_UNITS[[#This Row],[RENTROLL_AMOUNT]]&lt;&gt;"")</f>
        <v>0</v>
      </c>
      <c r="K746" s="36">
        <f>SUM(
IF(AND(TBL_QUAL_RENTROLL_UNITS[[#This Row],[RENTROLL_LOAN_ID_PROP_ADDR]]&lt;&gt;"",NOT(ISNUMBER(MATCH(TBL_QUAL_RENTROLL_UNITS[[#This Row],[RENTROLL_LOAN_ID_PROP_ADDR]],RANGE_LOOKUP_CIPDRF_LOANLIST,0)))),1,0)
)</f>
        <v>0</v>
      </c>
    </row>
    <row r="747" spans="2:11" ht="20.100000000000001" customHeight="1" x14ac:dyDescent="0.25">
      <c r="B747" s="25" t="str">
        <f>IF(TBL_QUAL_RENTROLL_UNITS[[#This Row],[RECORD_STARTED]],IF(TBL_QUAL_RENTROLL_UNITS[[#This Row],[ERROR_COUNT]]&gt;0,-1,IF(TBL_QUAL_RENTROLL_UNITS[[#This Row],[REQ_FIELDS_POPULATED]],1,0)),"")</f>
        <v/>
      </c>
      <c r="C747" s="94">
        <f>ROW()-ROW(TBL_QUAL_RENTROLL_UNITS[[#Headers],[ROW_ID]])</f>
        <v>738</v>
      </c>
      <c r="D747" s="82"/>
      <c r="E747" s="39"/>
      <c r="F747" s="33"/>
      <c r="G747" s="84" t="str">
        <f>IFERROR(INDEX(TBL_CIPDRFRESI_LOANPOOL[QUAL_MRA_RAC],MATCH(TBL_QUAL_RENTROLL_UNITS[[#This Row],[RENTROLL_LOAN_ID_PROP_ADDR]],TBL_CIPDRFRESI_LOANPOOL[LOAN_ID_PROP_ADDR],0)),"")</f>
        <v/>
      </c>
      <c r="H7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7" s="36" t="b">
        <f>CONCATENATE(TBL_QUAL_RENTROLL_UNITS[[#This Row],[RENTROLL_LOAN_ID_PROP_ADDR]],TBL_QUAL_RENTROLL_UNITS[[#This Row],[RENTROLL_UNIT]],TBL_QUAL_RENTROLL_UNITS[[#This Row],[RENTROLL_AMOUNT]])&lt;&gt;""</f>
        <v>0</v>
      </c>
      <c r="J747" s="36" t="b">
        <f>AND(TBL_QUAL_RENTROLL_UNITS[[#This Row],[RENTROLL_LOAN_ID_PROP_ADDR]]&lt;&gt;"",TBL_QUAL_RENTROLL_UNITS[[#This Row],[RENTROLL_UNIT]]&lt;&gt;"",TBL_QUAL_RENTROLL_UNITS[[#This Row],[RENTROLL_AMOUNT]]&lt;&gt;"")</f>
        <v>0</v>
      </c>
      <c r="K747" s="36">
        <f>SUM(
IF(AND(TBL_QUAL_RENTROLL_UNITS[[#This Row],[RENTROLL_LOAN_ID_PROP_ADDR]]&lt;&gt;"",NOT(ISNUMBER(MATCH(TBL_QUAL_RENTROLL_UNITS[[#This Row],[RENTROLL_LOAN_ID_PROP_ADDR]],RANGE_LOOKUP_CIPDRF_LOANLIST,0)))),1,0)
)</f>
        <v>0</v>
      </c>
    </row>
    <row r="748" spans="2:11" ht="20.100000000000001" customHeight="1" x14ac:dyDescent="0.25">
      <c r="B748" s="25" t="str">
        <f>IF(TBL_QUAL_RENTROLL_UNITS[[#This Row],[RECORD_STARTED]],IF(TBL_QUAL_RENTROLL_UNITS[[#This Row],[ERROR_COUNT]]&gt;0,-1,IF(TBL_QUAL_RENTROLL_UNITS[[#This Row],[REQ_FIELDS_POPULATED]],1,0)),"")</f>
        <v/>
      </c>
      <c r="C748" s="94">
        <f>ROW()-ROW(TBL_QUAL_RENTROLL_UNITS[[#Headers],[ROW_ID]])</f>
        <v>739</v>
      </c>
      <c r="D748" s="82"/>
      <c r="E748" s="39"/>
      <c r="F748" s="33"/>
      <c r="G748" s="84" t="str">
        <f>IFERROR(INDEX(TBL_CIPDRFRESI_LOANPOOL[QUAL_MRA_RAC],MATCH(TBL_QUAL_RENTROLL_UNITS[[#This Row],[RENTROLL_LOAN_ID_PROP_ADDR]],TBL_CIPDRFRESI_LOANPOOL[LOAN_ID_PROP_ADDR],0)),"")</f>
        <v/>
      </c>
      <c r="H7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8" s="36" t="b">
        <f>CONCATENATE(TBL_QUAL_RENTROLL_UNITS[[#This Row],[RENTROLL_LOAN_ID_PROP_ADDR]],TBL_QUAL_RENTROLL_UNITS[[#This Row],[RENTROLL_UNIT]],TBL_QUAL_RENTROLL_UNITS[[#This Row],[RENTROLL_AMOUNT]])&lt;&gt;""</f>
        <v>0</v>
      </c>
      <c r="J748" s="36" t="b">
        <f>AND(TBL_QUAL_RENTROLL_UNITS[[#This Row],[RENTROLL_LOAN_ID_PROP_ADDR]]&lt;&gt;"",TBL_QUAL_RENTROLL_UNITS[[#This Row],[RENTROLL_UNIT]]&lt;&gt;"",TBL_QUAL_RENTROLL_UNITS[[#This Row],[RENTROLL_AMOUNT]]&lt;&gt;"")</f>
        <v>0</v>
      </c>
      <c r="K748" s="36">
        <f>SUM(
IF(AND(TBL_QUAL_RENTROLL_UNITS[[#This Row],[RENTROLL_LOAN_ID_PROP_ADDR]]&lt;&gt;"",NOT(ISNUMBER(MATCH(TBL_QUAL_RENTROLL_UNITS[[#This Row],[RENTROLL_LOAN_ID_PROP_ADDR]],RANGE_LOOKUP_CIPDRF_LOANLIST,0)))),1,0)
)</f>
        <v>0</v>
      </c>
    </row>
    <row r="749" spans="2:11" ht="20.100000000000001" customHeight="1" x14ac:dyDescent="0.25">
      <c r="B749" s="25" t="str">
        <f>IF(TBL_QUAL_RENTROLL_UNITS[[#This Row],[RECORD_STARTED]],IF(TBL_QUAL_RENTROLL_UNITS[[#This Row],[ERROR_COUNT]]&gt;0,-1,IF(TBL_QUAL_RENTROLL_UNITS[[#This Row],[REQ_FIELDS_POPULATED]],1,0)),"")</f>
        <v/>
      </c>
      <c r="C749" s="94">
        <f>ROW()-ROW(TBL_QUAL_RENTROLL_UNITS[[#Headers],[ROW_ID]])</f>
        <v>740</v>
      </c>
      <c r="D749" s="82"/>
      <c r="E749" s="39"/>
      <c r="F749" s="33"/>
      <c r="G749" s="84" t="str">
        <f>IFERROR(INDEX(TBL_CIPDRFRESI_LOANPOOL[QUAL_MRA_RAC],MATCH(TBL_QUAL_RENTROLL_UNITS[[#This Row],[RENTROLL_LOAN_ID_PROP_ADDR]],TBL_CIPDRFRESI_LOANPOOL[LOAN_ID_PROP_ADDR],0)),"")</f>
        <v/>
      </c>
      <c r="H7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9" s="36" t="b">
        <f>CONCATENATE(TBL_QUAL_RENTROLL_UNITS[[#This Row],[RENTROLL_LOAN_ID_PROP_ADDR]],TBL_QUAL_RENTROLL_UNITS[[#This Row],[RENTROLL_UNIT]],TBL_QUAL_RENTROLL_UNITS[[#This Row],[RENTROLL_AMOUNT]])&lt;&gt;""</f>
        <v>0</v>
      </c>
      <c r="J749" s="36" t="b">
        <f>AND(TBL_QUAL_RENTROLL_UNITS[[#This Row],[RENTROLL_LOAN_ID_PROP_ADDR]]&lt;&gt;"",TBL_QUAL_RENTROLL_UNITS[[#This Row],[RENTROLL_UNIT]]&lt;&gt;"",TBL_QUAL_RENTROLL_UNITS[[#This Row],[RENTROLL_AMOUNT]]&lt;&gt;"")</f>
        <v>0</v>
      </c>
      <c r="K749" s="36">
        <f>SUM(
IF(AND(TBL_QUAL_RENTROLL_UNITS[[#This Row],[RENTROLL_LOAN_ID_PROP_ADDR]]&lt;&gt;"",NOT(ISNUMBER(MATCH(TBL_QUAL_RENTROLL_UNITS[[#This Row],[RENTROLL_LOAN_ID_PROP_ADDR]],RANGE_LOOKUP_CIPDRF_LOANLIST,0)))),1,0)
)</f>
        <v>0</v>
      </c>
    </row>
    <row r="750" spans="2:11" ht="20.100000000000001" customHeight="1" x14ac:dyDescent="0.25">
      <c r="B750" s="25" t="str">
        <f>IF(TBL_QUAL_RENTROLL_UNITS[[#This Row],[RECORD_STARTED]],IF(TBL_QUAL_RENTROLL_UNITS[[#This Row],[ERROR_COUNT]]&gt;0,-1,IF(TBL_QUAL_RENTROLL_UNITS[[#This Row],[REQ_FIELDS_POPULATED]],1,0)),"")</f>
        <v/>
      </c>
      <c r="C750" s="94">
        <f>ROW()-ROW(TBL_QUAL_RENTROLL_UNITS[[#Headers],[ROW_ID]])</f>
        <v>741</v>
      </c>
      <c r="D750" s="82"/>
      <c r="E750" s="39"/>
      <c r="F750" s="33"/>
      <c r="G750" s="84" t="str">
        <f>IFERROR(INDEX(TBL_CIPDRFRESI_LOANPOOL[QUAL_MRA_RAC],MATCH(TBL_QUAL_RENTROLL_UNITS[[#This Row],[RENTROLL_LOAN_ID_PROP_ADDR]],TBL_CIPDRFRESI_LOANPOOL[LOAN_ID_PROP_ADDR],0)),"")</f>
        <v/>
      </c>
      <c r="H7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0" s="36" t="b">
        <f>CONCATENATE(TBL_QUAL_RENTROLL_UNITS[[#This Row],[RENTROLL_LOAN_ID_PROP_ADDR]],TBL_QUAL_RENTROLL_UNITS[[#This Row],[RENTROLL_UNIT]],TBL_QUAL_RENTROLL_UNITS[[#This Row],[RENTROLL_AMOUNT]])&lt;&gt;""</f>
        <v>0</v>
      </c>
      <c r="J750" s="36" t="b">
        <f>AND(TBL_QUAL_RENTROLL_UNITS[[#This Row],[RENTROLL_LOAN_ID_PROP_ADDR]]&lt;&gt;"",TBL_QUAL_RENTROLL_UNITS[[#This Row],[RENTROLL_UNIT]]&lt;&gt;"",TBL_QUAL_RENTROLL_UNITS[[#This Row],[RENTROLL_AMOUNT]]&lt;&gt;"")</f>
        <v>0</v>
      </c>
      <c r="K750" s="36">
        <f>SUM(
IF(AND(TBL_QUAL_RENTROLL_UNITS[[#This Row],[RENTROLL_LOAN_ID_PROP_ADDR]]&lt;&gt;"",NOT(ISNUMBER(MATCH(TBL_QUAL_RENTROLL_UNITS[[#This Row],[RENTROLL_LOAN_ID_PROP_ADDR]],RANGE_LOOKUP_CIPDRF_LOANLIST,0)))),1,0)
)</f>
        <v>0</v>
      </c>
    </row>
    <row r="751" spans="2:11" ht="20.100000000000001" customHeight="1" x14ac:dyDescent="0.25">
      <c r="B751" s="25" t="str">
        <f>IF(TBL_QUAL_RENTROLL_UNITS[[#This Row],[RECORD_STARTED]],IF(TBL_QUAL_RENTROLL_UNITS[[#This Row],[ERROR_COUNT]]&gt;0,-1,IF(TBL_QUAL_RENTROLL_UNITS[[#This Row],[REQ_FIELDS_POPULATED]],1,0)),"")</f>
        <v/>
      </c>
      <c r="C751" s="94">
        <f>ROW()-ROW(TBL_QUAL_RENTROLL_UNITS[[#Headers],[ROW_ID]])</f>
        <v>742</v>
      </c>
      <c r="D751" s="82"/>
      <c r="E751" s="39"/>
      <c r="F751" s="33"/>
      <c r="G751" s="84" t="str">
        <f>IFERROR(INDEX(TBL_CIPDRFRESI_LOANPOOL[QUAL_MRA_RAC],MATCH(TBL_QUAL_RENTROLL_UNITS[[#This Row],[RENTROLL_LOAN_ID_PROP_ADDR]],TBL_CIPDRFRESI_LOANPOOL[LOAN_ID_PROP_ADDR],0)),"")</f>
        <v/>
      </c>
      <c r="H7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1" s="36" t="b">
        <f>CONCATENATE(TBL_QUAL_RENTROLL_UNITS[[#This Row],[RENTROLL_LOAN_ID_PROP_ADDR]],TBL_QUAL_RENTROLL_UNITS[[#This Row],[RENTROLL_UNIT]],TBL_QUAL_RENTROLL_UNITS[[#This Row],[RENTROLL_AMOUNT]])&lt;&gt;""</f>
        <v>0</v>
      </c>
      <c r="J751" s="36" t="b">
        <f>AND(TBL_QUAL_RENTROLL_UNITS[[#This Row],[RENTROLL_LOAN_ID_PROP_ADDR]]&lt;&gt;"",TBL_QUAL_RENTROLL_UNITS[[#This Row],[RENTROLL_UNIT]]&lt;&gt;"",TBL_QUAL_RENTROLL_UNITS[[#This Row],[RENTROLL_AMOUNT]]&lt;&gt;"")</f>
        <v>0</v>
      </c>
      <c r="K751" s="36">
        <f>SUM(
IF(AND(TBL_QUAL_RENTROLL_UNITS[[#This Row],[RENTROLL_LOAN_ID_PROP_ADDR]]&lt;&gt;"",NOT(ISNUMBER(MATCH(TBL_QUAL_RENTROLL_UNITS[[#This Row],[RENTROLL_LOAN_ID_PROP_ADDR]],RANGE_LOOKUP_CIPDRF_LOANLIST,0)))),1,0)
)</f>
        <v>0</v>
      </c>
    </row>
    <row r="752" spans="2:11" ht="20.100000000000001" customHeight="1" x14ac:dyDescent="0.25">
      <c r="B752" s="25" t="str">
        <f>IF(TBL_QUAL_RENTROLL_UNITS[[#This Row],[RECORD_STARTED]],IF(TBL_QUAL_RENTROLL_UNITS[[#This Row],[ERROR_COUNT]]&gt;0,-1,IF(TBL_QUAL_RENTROLL_UNITS[[#This Row],[REQ_FIELDS_POPULATED]],1,0)),"")</f>
        <v/>
      </c>
      <c r="C752" s="94">
        <f>ROW()-ROW(TBL_QUAL_RENTROLL_UNITS[[#Headers],[ROW_ID]])</f>
        <v>743</v>
      </c>
      <c r="D752" s="82"/>
      <c r="E752" s="39"/>
      <c r="F752" s="33"/>
      <c r="G752" s="84" t="str">
        <f>IFERROR(INDEX(TBL_CIPDRFRESI_LOANPOOL[QUAL_MRA_RAC],MATCH(TBL_QUAL_RENTROLL_UNITS[[#This Row],[RENTROLL_LOAN_ID_PROP_ADDR]],TBL_CIPDRFRESI_LOANPOOL[LOAN_ID_PROP_ADDR],0)),"")</f>
        <v/>
      </c>
      <c r="H7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2" s="36" t="b">
        <f>CONCATENATE(TBL_QUAL_RENTROLL_UNITS[[#This Row],[RENTROLL_LOAN_ID_PROP_ADDR]],TBL_QUAL_RENTROLL_UNITS[[#This Row],[RENTROLL_UNIT]],TBL_QUAL_RENTROLL_UNITS[[#This Row],[RENTROLL_AMOUNT]])&lt;&gt;""</f>
        <v>0</v>
      </c>
      <c r="J752" s="36" t="b">
        <f>AND(TBL_QUAL_RENTROLL_UNITS[[#This Row],[RENTROLL_LOAN_ID_PROP_ADDR]]&lt;&gt;"",TBL_QUAL_RENTROLL_UNITS[[#This Row],[RENTROLL_UNIT]]&lt;&gt;"",TBL_QUAL_RENTROLL_UNITS[[#This Row],[RENTROLL_AMOUNT]]&lt;&gt;"")</f>
        <v>0</v>
      </c>
      <c r="K752" s="36">
        <f>SUM(
IF(AND(TBL_QUAL_RENTROLL_UNITS[[#This Row],[RENTROLL_LOAN_ID_PROP_ADDR]]&lt;&gt;"",NOT(ISNUMBER(MATCH(TBL_QUAL_RENTROLL_UNITS[[#This Row],[RENTROLL_LOAN_ID_PROP_ADDR]],RANGE_LOOKUP_CIPDRF_LOANLIST,0)))),1,0)
)</f>
        <v>0</v>
      </c>
    </row>
    <row r="753" spans="2:11" ht="20.100000000000001" customHeight="1" x14ac:dyDescent="0.25">
      <c r="B753" s="25" t="str">
        <f>IF(TBL_QUAL_RENTROLL_UNITS[[#This Row],[RECORD_STARTED]],IF(TBL_QUAL_RENTROLL_UNITS[[#This Row],[ERROR_COUNT]]&gt;0,-1,IF(TBL_QUAL_RENTROLL_UNITS[[#This Row],[REQ_FIELDS_POPULATED]],1,0)),"")</f>
        <v/>
      </c>
      <c r="C753" s="94">
        <f>ROW()-ROW(TBL_QUAL_RENTROLL_UNITS[[#Headers],[ROW_ID]])</f>
        <v>744</v>
      </c>
      <c r="D753" s="82"/>
      <c r="E753" s="39"/>
      <c r="F753" s="33"/>
      <c r="G753" s="84" t="str">
        <f>IFERROR(INDEX(TBL_CIPDRFRESI_LOANPOOL[QUAL_MRA_RAC],MATCH(TBL_QUAL_RENTROLL_UNITS[[#This Row],[RENTROLL_LOAN_ID_PROP_ADDR]],TBL_CIPDRFRESI_LOANPOOL[LOAN_ID_PROP_ADDR],0)),"")</f>
        <v/>
      </c>
      <c r="H7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3" s="36" t="b">
        <f>CONCATENATE(TBL_QUAL_RENTROLL_UNITS[[#This Row],[RENTROLL_LOAN_ID_PROP_ADDR]],TBL_QUAL_RENTROLL_UNITS[[#This Row],[RENTROLL_UNIT]],TBL_QUAL_RENTROLL_UNITS[[#This Row],[RENTROLL_AMOUNT]])&lt;&gt;""</f>
        <v>0</v>
      </c>
      <c r="J753" s="36" t="b">
        <f>AND(TBL_QUAL_RENTROLL_UNITS[[#This Row],[RENTROLL_LOAN_ID_PROP_ADDR]]&lt;&gt;"",TBL_QUAL_RENTROLL_UNITS[[#This Row],[RENTROLL_UNIT]]&lt;&gt;"",TBL_QUAL_RENTROLL_UNITS[[#This Row],[RENTROLL_AMOUNT]]&lt;&gt;"")</f>
        <v>0</v>
      </c>
      <c r="K753" s="36">
        <f>SUM(
IF(AND(TBL_QUAL_RENTROLL_UNITS[[#This Row],[RENTROLL_LOAN_ID_PROP_ADDR]]&lt;&gt;"",NOT(ISNUMBER(MATCH(TBL_QUAL_RENTROLL_UNITS[[#This Row],[RENTROLL_LOAN_ID_PROP_ADDR]],RANGE_LOOKUP_CIPDRF_LOANLIST,0)))),1,0)
)</f>
        <v>0</v>
      </c>
    </row>
    <row r="754" spans="2:11" ht="20.100000000000001" customHeight="1" x14ac:dyDescent="0.25">
      <c r="B754" s="25" t="str">
        <f>IF(TBL_QUAL_RENTROLL_UNITS[[#This Row],[RECORD_STARTED]],IF(TBL_QUAL_RENTROLL_UNITS[[#This Row],[ERROR_COUNT]]&gt;0,-1,IF(TBL_QUAL_RENTROLL_UNITS[[#This Row],[REQ_FIELDS_POPULATED]],1,0)),"")</f>
        <v/>
      </c>
      <c r="C754" s="94">
        <f>ROW()-ROW(TBL_QUAL_RENTROLL_UNITS[[#Headers],[ROW_ID]])</f>
        <v>745</v>
      </c>
      <c r="D754" s="82"/>
      <c r="E754" s="39"/>
      <c r="F754" s="33"/>
      <c r="G754" s="84" t="str">
        <f>IFERROR(INDEX(TBL_CIPDRFRESI_LOANPOOL[QUAL_MRA_RAC],MATCH(TBL_QUAL_RENTROLL_UNITS[[#This Row],[RENTROLL_LOAN_ID_PROP_ADDR]],TBL_CIPDRFRESI_LOANPOOL[LOAN_ID_PROP_ADDR],0)),"")</f>
        <v/>
      </c>
      <c r="H7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4" s="36" t="b">
        <f>CONCATENATE(TBL_QUAL_RENTROLL_UNITS[[#This Row],[RENTROLL_LOAN_ID_PROP_ADDR]],TBL_QUAL_RENTROLL_UNITS[[#This Row],[RENTROLL_UNIT]],TBL_QUAL_RENTROLL_UNITS[[#This Row],[RENTROLL_AMOUNT]])&lt;&gt;""</f>
        <v>0</v>
      </c>
      <c r="J754" s="36" t="b">
        <f>AND(TBL_QUAL_RENTROLL_UNITS[[#This Row],[RENTROLL_LOAN_ID_PROP_ADDR]]&lt;&gt;"",TBL_QUAL_RENTROLL_UNITS[[#This Row],[RENTROLL_UNIT]]&lt;&gt;"",TBL_QUAL_RENTROLL_UNITS[[#This Row],[RENTROLL_AMOUNT]]&lt;&gt;"")</f>
        <v>0</v>
      </c>
      <c r="K754" s="36">
        <f>SUM(
IF(AND(TBL_QUAL_RENTROLL_UNITS[[#This Row],[RENTROLL_LOAN_ID_PROP_ADDR]]&lt;&gt;"",NOT(ISNUMBER(MATCH(TBL_QUAL_RENTROLL_UNITS[[#This Row],[RENTROLL_LOAN_ID_PROP_ADDR]],RANGE_LOOKUP_CIPDRF_LOANLIST,0)))),1,0)
)</f>
        <v>0</v>
      </c>
    </row>
    <row r="755" spans="2:11" ht="20.100000000000001" customHeight="1" x14ac:dyDescent="0.25">
      <c r="B755" s="25" t="str">
        <f>IF(TBL_QUAL_RENTROLL_UNITS[[#This Row],[RECORD_STARTED]],IF(TBL_QUAL_RENTROLL_UNITS[[#This Row],[ERROR_COUNT]]&gt;0,-1,IF(TBL_QUAL_RENTROLL_UNITS[[#This Row],[REQ_FIELDS_POPULATED]],1,0)),"")</f>
        <v/>
      </c>
      <c r="C755" s="94">
        <f>ROW()-ROW(TBL_QUAL_RENTROLL_UNITS[[#Headers],[ROW_ID]])</f>
        <v>746</v>
      </c>
      <c r="D755" s="82"/>
      <c r="E755" s="39"/>
      <c r="F755" s="33"/>
      <c r="G755" s="84" t="str">
        <f>IFERROR(INDEX(TBL_CIPDRFRESI_LOANPOOL[QUAL_MRA_RAC],MATCH(TBL_QUAL_RENTROLL_UNITS[[#This Row],[RENTROLL_LOAN_ID_PROP_ADDR]],TBL_CIPDRFRESI_LOANPOOL[LOAN_ID_PROP_ADDR],0)),"")</f>
        <v/>
      </c>
      <c r="H7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5" s="36" t="b">
        <f>CONCATENATE(TBL_QUAL_RENTROLL_UNITS[[#This Row],[RENTROLL_LOAN_ID_PROP_ADDR]],TBL_QUAL_RENTROLL_UNITS[[#This Row],[RENTROLL_UNIT]],TBL_QUAL_RENTROLL_UNITS[[#This Row],[RENTROLL_AMOUNT]])&lt;&gt;""</f>
        <v>0</v>
      </c>
      <c r="J755" s="36" t="b">
        <f>AND(TBL_QUAL_RENTROLL_UNITS[[#This Row],[RENTROLL_LOAN_ID_PROP_ADDR]]&lt;&gt;"",TBL_QUAL_RENTROLL_UNITS[[#This Row],[RENTROLL_UNIT]]&lt;&gt;"",TBL_QUAL_RENTROLL_UNITS[[#This Row],[RENTROLL_AMOUNT]]&lt;&gt;"")</f>
        <v>0</v>
      </c>
      <c r="K755" s="36">
        <f>SUM(
IF(AND(TBL_QUAL_RENTROLL_UNITS[[#This Row],[RENTROLL_LOAN_ID_PROP_ADDR]]&lt;&gt;"",NOT(ISNUMBER(MATCH(TBL_QUAL_RENTROLL_UNITS[[#This Row],[RENTROLL_LOAN_ID_PROP_ADDR]],RANGE_LOOKUP_CIPDRF_LOANLIST,0)))),1,0)
)</f>
        <v>0</v>
      </c>
    </row>
    <row r="756" spans="2:11" ht="20.100000000000001" customHeight="1" x14ac:dyDescent="0.25">
      <c r="B756" s="25" t="str">
        <f>IF(TBL_QUAL_RENTROLL_UNITS[[#This Row],[RECORD_STARTED]],IF(TBL_QUAL_RENTROLL_UNITS[[#This Row],[ERROR_COUNT]]&gt;0,-1,IF(TBL_QUAL_RENTROLL_UNITS[[#This Row],[REQ_FIELDS_POPULATED]],1,0)),"")</f>
        <v/>
      </c>
      <c r="C756" s="94">
        <f>ROW()-ROW(TBL_QUAL_RENTROLL_UNITS[[#Headers],[ROW_ID]])</f>
        <v>747</v>
      </c>
      <c r="D756" s="82"/>
      <c r="E756" s="39"/>
      <c r="F756" s="33"/>
      <c r="G756" s="84" t="str">
        <f>IFERROR(INDEX(TBL_CIPDRFRESI_LOANPOOL[QUAL_MRA_RAC],MATCH(TBL_QUAL_RENTROLL_UNITS[[#This Row],[RENTROLL_LOAN_ID_PROP_ADDR]],TBL_CIPDRFRESI_LOANPOOL[LOAN_ID_PROP_ADDR],0)),"")</f>
        <v/>
      </c>
      <c r="H7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6" s="36" t="b">
        <f>CONCATENATE(TBL_QUAL_RENTROLL_UNITS[[#This Row],[RENTROLL_LOAN_ID_PROP_ADDR]],TBL_QUAL_RENTROLL_UNITS[[#This Row],[RENTROLL_UNIT]],TBL_QUAL_RENTROLL_UNITS[[#This Row],[RENTROLL_AMOUNT]])&lt;&gt;""</f>
        <v>0</v>
      </c>
      <c r="J756" s="36" t="b">
        <f>AND(TBL_QUAL_RENTROLL_UNITS[[#This Row],[RENTROLL_LOAN_ID_PROP_ADDR]]&lt;&gt;"",TBL_QUAL_RENTROLL_UNITS[[#This Row],[RENTROLL_UNIT]]&lt;&gt;"",TBL_QUAL_RENTROLL_UNITS[[#This Row],[RENTROLL_AMOUNT]]&lt;&gt;"")</f>
        <v>0</v>
      </c>
      <c r="K756" s="36">
        <f>SUM(
IF(AND(TBL_QUAL_RENTROLL_UNITS[[#This Row],[RENTROLL_LOAN_ID_PROP_ADDR]]&lt;&gt;"",NOT(ISNUMBER(MATCH(TBL_QUAL_RENTROLL_UNITS[[#This Row],[RENTROLL_LOAN_ID_PROP_ADDR]],RANGE_LOOKUP_CIPDRF_LOANLIST,0)))),1,0)
)</f>
        <v>0</v>
      </c>
    </row>
    <row r="757" spans="2:11" ht="20.100000000000001" customHeight="1" x14ac:dyDescent="0.25">
      <c r="B757" s="25" t="str">
        <f>IF(TBL_QUAL_RENTROLL_UNITS[[#This Row],[RECORD_STARTED]],IF(TBL_QUAL_RENTROLL_UNITS[[#This Row],[ERROR_COUNT]]&gt;0,-1,IF(TBL_QUAL_RENTROLL_UNITS[[#This Row],[REQ_FIELDS_POPULATED]],1,0)),"")</f>
        <v/>
      </c>
      <c r="C757" s="94">
        <f>ROW()-ROW(TBL_QUAL_RENTROLL_UNITS[[#Headers],[ROW_ID]])</f>
        <v>748</v>
      </c>
      <c r="D757" s="82"/>
      <c r="E757" s="39"/>
      <c r="F757" s="33"/>
      <c r="G757" s="84" t="str">
        <f>IFERROR(INDEX(TBL_CIPDRFRESI_LOANPOOL[QUAL_MRA_RAC],MATCH(TBL_QUAL_RENTROLL_UNITS[[#This Row],[RENTROLL_LOAN_ID_PROP_ADDR]],TBL_CIPDRFRESI_LOANPOOL[LOAN_ID_PROP_ADDR],0)),"")</f>
        <v/>
      </c>
      <c r="H7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7" s="36" t="b">
        <f>CONCATENATE(TBL_QUAL_RENTROLL_UNITS[[#This Row],[RENTROLL_LOAN_ID_PROP_ADDR]],TBL_QUAL_RENTROLL_UNITS[[#This Row],[RENTROLL_UNIT]],TBL_QUAL_RENTROLL_UNITS[[#This Row],[RENTROLL_AMOUNT]])&lt;&gt;""</f>
        <v>0</v>
      </c>
      <c r="J757" s="36" t="b">
        <f>AND(TBL_QUAL_RENTROLL_UNITS[[#This Row],[RENTROLL_LOAN_ID_PROP_ADDR]]&lt;&gt;"",TBL_QUAL_RENTROLL_UNITS[[#This Row],[RENTROLL_UNIT]]&lt;&gt;"",TBL_QUAL_RENTROLL_UNITS[[#This Row],[RENTROLL_AMOUNT]]&lt;&gt;"")</f>
        <v>0</v>
      </c>
      <c r="K757" s="36">
        <f>SUM(
IF(AND(TBL_QUAL_RENTROLL_UNITS[[#This Row],[RENTROLL_LOAN_ID_PROP_ADDR]]&lt;&gt;"",NOT(ISNUMBER(MATCH(TBL_QUAL_RENTROLL_UNITS[[#This Row],[RENTROLL_LOAN_ID_PROP_ADDR]],RANGE_LOOKUP_CIPDRF_LOANLIST,0)))),1,0)
)</f>
        <v>0</v>
      </c>
    </row>
    <row r="758" spans="2:11" ht="20.100000000000001" customHeight="1" x14ac:dyDescent="0.25">
      <c r="B758" s="25" t="str">
        <f>IF(TBL_QUAL_RENTROLL_UNITS[[#This Row],[RECORD_STARTED]],IF(TBL_QUAL_RENTROLL_UNITS[[#This Row],[ERROR_COUNT]]&gt;0,-1,IF(TBL_QUAL_RENTROLL_UNITS[[#This Row],[REQ_FIELDS_POPULATED]],1,0)),"")</f>
        <v/>
      </c>
      <c r="C758" s="94">
        <f>ROW()-ROW(TBL_QUAL_RENTROLL_UNITS[[#Headers],[ROW_ID]])</f>
        <v>749</v>
      </c>
      <c r="D758" s="82"/>
      <c r="E758" s="39"/>
      <c r="F758" s="33"/>
      <c r="G758" s="84" t="str">
        <f>IFERROR(INDEX(TBL_CIPDRFRESI_LOANPOOL[QUAL_MRA_RAC],MATCH(TBL_QUAL_RENTROLL_UNITS[[#This Row],[RENTROLL_LOAN_ID_PROP_ADDR]],TBL_CIPDRFRESI_LOANPOOL[LOAN_ID_PROP_ADDR],0)),"")</f>
        <v/>
      </c>
      <c r="H7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8" s="36" t="b">
        <f>CONCATENATE(TBL_QUAL_RENTROLL_UNITS[[#This Row],[RENTROLL_LOAN_ID_PROP_ADDR]],TBL_QUAL_RENTROLL_UNITS[[#This Row],[RENTROLL_UNIT]],TBL_QUAL_RENTROLL_UNITS[[#This Row],[RENTROLL_AMOUNT]])&lt;&gt;""</f>
        <v>0</v>
      </c>
      <c r="J758" s="36" t="b">
        <f>AND(TBL_QUAL_RENTROLL_UNITS[[#This Row],[RENTROLL_LOAN_ID_PROP_ADDR]]&lt;&gt;"",TBL_QUAL_RENTROLL_UNITS[[#This Row],[RENTROLL_UNIT]]&lt;&gt;"",TBL_QUAL_RENTROLL_UNITS[[#This Row],[RENTROLL_AMOUNT]]&lt;&gt;"")</f>
        <v>0</v>
      </c>
      <c r="K758" s="36">
        <f>SUM(
IF(AND(TBL_QUAL_RENTROLL_UNITS[[#This Row],[RENTROLL_LOAN_ID_PROP_ADDR]]&lt;&gt;"",NOT(ISNUMBER(MATCH(TBL_QUAL_RENTROLL_UNITS[[#This Row],[RENTROLL_LOAN_ID_PROP_ADDR]],RANGE_LOOKUP_CIPDRF_LOANLIST,0)))),1,0)
)</f>
        <v>0</v>
      </c>
    </row>
    <row r="759" spans="2:11" ht="20.100000000000001" customHeight="1" x14ac:dyDescent="0.25">
      <c r="B759" s="25" t="str">
        <f>IF(TBL_QUAL_RENTROLL_UNITS[[#This Row],[RECORD_STARTED]],IF(TBL_QUAL_RENTROLL_UNITS[[#This Row],[ERROR_COUNT]]&gt;0,-1,IF(TBL_QUAL_RENTROLL_UNITS[[#This Row],[REQ_FIELDS_POPULATED]],1,0)),"")</f>
        <v/>
      </c>
      <c r="C759" s="94">
        <f>ROW()-ROW(TBL_QUAL_RENTROLL_UNITS[[#Headers],[ROW_ID]])</f>
        <v>750</v>
      </c>
      <c r="D759" s="82"/>
      <c r="E759" s="39"/>
      <c r="F759" s="33"/>
      <c r="G759" s="84" t="str">
        <f>IFERROR(INDEX(TBL_CIPDRFRESI_LOANPOOL[QUAL_MRA_RAC],MATCH(TBL_QUAL_RENTROLL_UNITS[[#This Row],[RENTROLL_LOAN_ID_PROP_ADDR]],TBL_CIPDRFRESI_LOANPOOL[LOAN_ID_PROP_ADDR],0)),"")</f>
        <v/>
      </c>
      <c r="H7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9" s="36" t="b">
        <f>CONCATENATE(TBL_QUAL_RENTROLL_UNITS[[#This Row],[RENTROLL_LOAN_ID_PROP_ADDR]],TBL_QUAL_RENTROLL_UNITS[[#This Row],[RENTROLL_UNIT]],TBL_QUAL_RENTROLL_UNITS[[#This Row],[RENTROLL_AMOUNT]])&lt;&gt;""</f>
        <v>0</v>
      </c>
      <c r="J759" s="36" t="b">
        <f>AND(TBL_QUAL_RENTROLL_UNITS[[#This Row],[RENTROLL_LOAN_ID_PROP_ADDR]]&lt;&gt;"",TBL_QUAL_RENTROLL_UNITS[[#This Row],[RENTROLL_UNIT]]&lt;&gt;"",TBL_QUAL_RENTROLL_UNITS[[#This Row],[RENTROLL_AMOUNT]]&lt;&gt;"")</f>
        <v>0</v>
      </c>
      <c r="K759" s="36">
        <f>SUM(
IF(AND(TBL_QUAL_RENTROLL_UNITS[[#This Row],[RENTROLL_LOAN_ID_PROP_ADDR]]&lt;&gt;"",NOT(ISNUMBER(MATCH(TBL_QUAL_RENTROLL_UNITS[[#This Row],[RENTROLL_LOAN_ID_PROP_ADDR]],RANGE_LOOKUP_CIPDRF_LOANLIST,0)))),1,0)
)</f>
        <v>0</v>
      </c>
    </row>
    <row r="760" spans="2:11" ht="20.100000000000001" customHeight="1" x14ac:dyDescent="0.25">
      <c r="B760" s="25" t="str">
        <f>IF(TBL_QUAL_RENTROLL_UNITS[[#This Row],[RECORD_STARTED]],IF(TBL_QUAL_RENTROLL_UNITS[[#This Row],[ERROR_COUNT]]&gt;0,-1,IF(TBL_QUAL_RENTROLL_UNITS[[#This Row],[REQ_FIELDS_POPULATED]],1,0)),"")</f>
        <v/>
      </c>
      <c r="C760" s="94">
        <f>ROW()-ROW(TBL_QUAL_RENTROLL_UNITS[[#Headers],[ROW_ID]])</f>
        <v>751</v>
      </c>
      <c r="D760" s="82"/>
      <c r="E760" s="39"/>
      <c r="F760" s="33"/>
      <c r="G760" s="84" t="str">
        <f>IFERROR(INDEX(TBL_CIPDRFRESI_LOANPOOL[QUAL_MRA_RAC],MATCH(TBL_QUAL_RENTROLL_UNITS[[#This Row],[RENTROLL_LOAN_ID_PROP_ADDR]],TBL_CIPDRFRESI_LOANPOOL[LOAN_ID_PROP_ADDR],0)),"")</f>
        <v/>
      </c>
      <c r="H7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0" s="36" t="b">
        <f>CONCATENATE(TBL_QUAL_RENTROLL_UNITS[[#This Row],[RENTROLL_LOAN_ID_PROP_ADDR]],TBL_QUAL_RENTROLL_UNITS[[#This Row],[RENTROLL_UNIT]],TBL_QUAL_RENTROLL_UNITS[[#This Row],[RENTROLL_AMOUNT]])&lt;&gt;""</f>
        <v>0</v>
      </c>
      <c r="J760" s="36" t="b">
        <f>AND(TBL_QUAL_RENTROLL_UNITS[[#This Row],[RENTROLL_LOAN_ID_PROP_ADDR]]&lt;&gt;"",TBL_QUAL_RENTROLL_UNITS[[#This Row],[RENTROLL_UNIT]]&lt;&gt;"",TBL_QUAL_RENTROLL_UNITS[[#This Row],[RENTROLL_AMOUNT]]&lt;&gt;"")</f>
        <v>0</v>
      </c>
      <c r="K760" s="36">
        <f>SUM(
IF(AND(TBL_QUAL_RENTROLL_UNITS[[#This Row],[RENTROLL_LOAN_ID_PROP_ADDR]]&lt;&gt;"",NOT(ISNUMBER(MATCH(TBL_QUAL_RENTROLL_UNITS[[#This Row],[RENTROLL_LOAN_ID_PROP_ADDR]],RANGE_LOOKUP_CIPDRF_LOANLIST,0)))),1,0)
)</f>
        <v>0</v>
      </c>
    </row>
    <row r="761" spans="2:11" ht="20.100000000000001" customHeight="1" x14ac:dyDescent="0.25">
      <c r="B761" s="25" t="str">
        <f>IF(TBL_QUAL_RENTROLL_UNITS[[#This Row],[RECORD_STARTED]],IF(TBL_QUAL_RENTROLL_UNITS[[#This Row],[ERROR_COUNT]]&gt;0,-1,IF(TBL_QUAL_RENTROLL_UNITS[[#This Row],[REQ_FIELDS_POPULATED]],1,0)),"")</f>
        <v/>
      </c>
      <c r="C761" s="94">
        <f>ROW()-ROW(TBL_QUAL_RENTROLL_UNITS[[#Headers],[ROW_ID]])</f>
        <v>752</v>
      </c>
      <c r="D761" s="82"/>
      <c r="E761" s="39"/>
      <c r="F761" s="33"/>
      <c r="G761" s="84" t="str">
        <f>IFERROR(INDEX(TBL_CIPDRFRESI_LOANPOOL[QUAL_MRA_RAC],MATCH(TBL_QUAL_RENTROLL_UNITS[[#This Row],[RENTROLL_LOAN_ID_PROP_ADDR]],TBL_CIPDRFRESI_LOANPOOL[LOAN_ID_PROP_ADDR],0)),"")</f>
        <v/>
      </c>
      <c r="H7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1" s="36" t="b">
        <f>CONCATENATE(TBL_QUAL_RENTROLL_UNITS[[#This Row],[RENTROLL_LOAN_ID_PROP_ADDR]],TBL_QUAL_RENTROLL_UNITS[[#This Row],[RENTROLL_UNIT]],TBL_QUAL_RENTROLL_UNITS[[#This Row],[RENTROLL_AMOUNT]])&lt;&gt;""</f>
        <v>0</v>
      </c>
      <c r="J761" s="36" t="b">
        <f>AND(TBL_QUAL_RENTROLL_UNITS[[#This Row],[RENTROLL_LOAN_ID_PROP_ADDR]]&lt;&gt;"",TBL_QUAL_RENTROLL_UNITS[[#This Row],[RENTROLL_UNIT]]&lt;&gt;"",TBL_QUAL_RENTROLL_UNITS[[#This Row],[RENTROLL_AMOUNT]]&lt;&gt;"")</f>
        <v>0</v>
      </c>
      <c r="K761" s="36">
        <f>SUM(
IF(AND(TBL_QUAL_RENTROLL_UNITS[[#This Row],[RENTROLL_LOAN_ID_PROP_ADDR]]&lt;&gt;"",NOT(ISNUMBER(MATCH(TBL_QUAL_RENTROLL_UNITS[[#This Row],[RENTROLL_LOAN_ID_PROP_ADDR]],RANGE_LOOKUP_CIPDRF_LOANLIST,0)))),1,0)
)</f>
        <v>0</v>
      </c>
    </row>
    <row r="762" spans="2:11" ht="20.100000000000001" customHeight="1" x14ac:dyDescent="0.25">
      <c r="B762" s="25" t="str">
        <f>IF(TBL_QUAL_RENTROLL_UNITS[[#This Row],[RECORD_STARTED]],IF(TBL_QUAL_RENTROLL_UNITS[[#This Row],[ERROR_COUNT]]&gt;0,-1,IF(TBL_QUAL_RENTROLL_UNITS[[#This Row],[REQ_FIELDS_POPULATED]],1,0)),"")</f>
        <v/>
      </c>
      <c r="C762" s="94">
        <f>ROW()-ROW(TBL_QUAL_RENTROLL_UNITS[[#Headers],[ROW_ID]])</f>
        <v>753</v>
      </c>
      <c r="D762" s="82"/>
      <c r="E762" s="39"/>
      <c r="F762" s="33"/>
      <c r="G762" s="84" t="str">
        <f>IFERROR(INDEX(TBL_CIPDRFRESI_LOANPOOL[QUAL_MRA_RAC],MATCH(TBL_QUAL_RENTROLL_UNITS[[#This Row],[RENTROLL_LOAN_ID_PROP_ADDR]],TBL_CIPDRFRESI_LOANPOOL[LOAN_ID_PROP_ADDR],0)),"")</f>
        <v/>
      </c>
      <c r="H7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2" s="36" t="b">
        <f>CONCATENATE(TBL_QUAL_RENTROLL_UNITS[[#This Row],[RENTROLL_LOAN_ID_PROP_ADDR]],TBL_QUAL_RENTROLL_UNITS[[#This Row],[RENTROLL_UNIT]],TBL_QUAL_RENTROLL_UNITS[[#This Row],[RENTROLL_AMOUNT]])&lt;&gt;""</f>
        <v>0</v>
      </c>
      <c r="J762" s="36" t="b">
        <f>AND(TBL_QUAL_RENTROLL_UNITS[[#This Row],[RENTROLL_LOAN_ID_PROP_ADDR]]&lt;&gt;"",TBL_QUAL_RENTROLL_UNITS[[#This Row],[RENTROLL_UNIT]]&lt;&gt;"",TBL_QUAL_RENTROLL_UNITS[[#This Row],[RENTROLL_AMOUNT]]&lt;&gt;"")</f>
        <v>0</v>
      </c>
      <c r="K762" s="36">
        <f>SUM(
IF(AND(TBL_QUAL_RENTROLL_UNITS[[#This Row],[RENTROLL_LOAN_ID_PROP_ADDR]]&lt;&gt;"",NOT(ISNUMBER(MATCH(TBL_QUAL_RENTROLL_UNITS[[#This Row],[RENTROLL_LOAN_ID_PROP_ADDR]],RANGE_LOOKUP_CIPDRF_LOANLIST,0)))),1,0)
)</f>
        <v>0</v>
      </c>
    </row>
    <row r="763" spans="2:11" ht="20.100000000000001" customHeight="1" x14ac:dyDescent="0.25">
      <c r="B763" s="25" t="str">
        <f>IF(TBL_QUAL_RENTROLL_UNITS[[#This Row],[RECORD_STARTED]],IF(TBL_QUAL_RENTROLL_UNITS[[#This Row],[ERROR_COUNT]]&gt;0,-1,IF(TBL_QUAL_RENTROLL_UNITS[[#This Row],[REQ_FIELDS_POPULATED]],1,0)),"")</f>
        <v/>
      </c>
      <c r="C763" s="94">
        <f>ROW()-ROW(TBL_QUAL_RENTROLL_UNITS[[#Headers],[ROW_ID]])</f>
        <v>754</v>
      </c>
      <c r="D763" s="82"/>
      <c r="E763" s="39"/>
      <c r="F763" s="33"/>
      <c r="G763" s="84" t="str">
        <f>IFERROR(INDEX(TBL_CIPDRFRESI_LOANPOOL[QUAL_MRA_RAC],MATCH(TBL_QUAL_RENTROLL_UNITS[[#This Row],[RENTROLL_LOAN_ID_PROP_ADDR]],TBL_CIPDRFRESI_LOANPOOL[LOAN_ID_PROP_ADDR],0)),"")</f>
        <v/>
      </c>
      <c r="H7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3" s="36" t="b">
        <f>CONCATENATE(TBL_QUAL_RENTROLL_UNITS[[#This Row],[RENTROLL_LOAN_ID_PROP_ADDR]],TBL_QUAL_RENTROLL_UNITS[[#This Row],[RENTROLL_UNIT]],TBL_QUAL_RENTROLL_UNITS[[#This Row],[RENTROLL_AMOUNT]])&lt;&gt;""</f>
        <v>0</v>
      </c>
      <c r="J763" s="36" t="b">
        <f>AND(TBL_QUAL_RENTROLL_UNITS[[#This Row],[RENTROLL_LOAN_ID_PROP_ADDR]]&lt;&gt;"",TBL_QUAL_RENTROLL_UNITS[[#This Row],[RENTROLL_UNIT]]&lt;&gt;"",TBL_QUAL_RENTROLL_UNITS[[#This Row],[RENTROLL_AMOUNT]]&lt;&gt;"")</f>
        <v>0</v>
      </c>
      <c r="K763" s="36">
        <f>SUM(
IF(AND(TBL_QUAL_RENTROLL_UNITS[[#This Row],[RENTROLL_LOAN_ID_PROP_ADDR]]&lt;&gt;"",NOT(ISNUMBER(MATCH(TBL_QUAL_RENTROLL_UNITS[[#This Row],[RENTROLL_LOAN_ID_PROP_ADDR]],RANGE_LOOKUP_CIPDRF_LOANLIST,0)))),1,0)
)</f>
        <v>0</v>
      </c>
    </row>
    <row r="764" spans="2:11" ht="20.100000000000001" customHeight="1" x14ac:dyDescent="0.25">
      <c r="B764" s="25" t="str">
        <f>IF(TBL_QUAL_RENTROLL_UNITS[[#This Row],[RECORD_STARTED]],IF(TBL_QUAL_RENTROLL_UNITS[[#This Row],[ERROR_COUNT]]&gt;0,-1,IF(TBL_QUAL_RENTROLL_UNITS[[#This Row],[REQ_FIELDS_POPULATED]],1,0)),"")</f>
        <v/>
      </c>
      <c r="C764" s="94">
        <f>ROW()-ROW(TBL_QUAL_RENTROLL_UNITS[[#Headers],[ROW_ID]])</f>
        <v>755</v>
      </c>
      <c r="D764" s="82"/>
      <c r="E764" s="39"/>
      <c r="F764" s="33"/>
      <c r="G764" s="84" t="str">
        <f>IFERROR(INDEX(TBL_CIPDRFRESI_LOANPOOL[QUAL_MRA_RAC],MATCH(TBL_QUAL_RENTROLL_UNITS[[#This Row],[RENTROLL_LOAN_ID_PROP_ADDR]],TBL_CIPDRFRESI_LOANPOOL[LOAN_ID_PROP_ADDR],0)),"")</f>
        <v/>
      </c>
      <c r="H7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4" s="36" t="b">
        <f>CONCATENATE(TBL_QUAL_RENTROLL_UNITS[[#This Row],[RENTROLL_LOAN_ID_PROP_ADDR]],TBL_QUAL_RENTROLL_UNITS[[#This Row],[RENTROLL_UNIT]],TBL_QUAL_RENTROLL_UNITS[[#This Row],[RENTROLL_AMOUNT]])&lt;&gt;""</f>
        <v>0</v>
      </c>
      <c r="J764" s="36" t="b">
        <f>AND(TBL_QUAL_RENTROLL_UNITS[[#This Row],[RENTROLL_LOAN_ID_PROP_ADDR]]&lt;&gt;"",TBL_QUAL_RENTROLL_UNITS[[#This Row],[RENTROLL_UNIT]]&lt;&gt;"",TBL_QUAL_RENTROLL_UNITS[[#This Row],[RENTROLL_AMOUNT]]&lt;&gt;"")</f>
        <v>0</v>
      </c>
      <c r="K764" s="36">
        <f>SUM(
IF(AND(TBL_QUAL_RENTROLL_UNITS[[#This Row],[RENTROLL_LOAN_ID_PROP_ADDR]]&lt;&gt;"",NOT(ISNUMBER(MATCH(TBL_QUAL_RENTROLL_UNITS[[#This Row],[RENTROLL_LOAN_ID_PROP_ADDR]],RANGE_LOOKUP_CIPDRF_LOANLIST,0)))),1,0)
)</f>
        <v>0</v>
      </c>
    </row>
    <row r="765" spans="2:11" ht="20.100000000000001" customHeight="1" x14ac:dyDescent="0.25">
      <c r="B765" s="25" t="str">
        <f>IF(TBL_QUAL_RENTROLL_UNITS[[#This Row],[RECORD_STARTED]],IF(TBL_QUAL_RENTROLL_UNITS[[#This Row],[ERROR_COUNT]]&gt;0,-1,IF(TBL_QUAL_RENTROLL_UNITS[[#This Row],[REQ_FIELDS_POPULATED]],1,0)),"")</f>
        <v/>
      </c>
      <c r="C765" s="94">
        <f>ROW()-ROW(TBL_QUAL_RENTROLL_UNITS[[#Headers],[ROW_ID]])</f>
        <v>756</v>
      </c>
      <c r="D765" s="82"/>
      <c r="E765" s="39"/>
      <c r="F765" s="33"/>
      <c r="G765" s="84" t="str">
        <f>IFERROR(INDEX(TBL_CIPDRFRESI_LOANPOOL[QUAL_MRA_RAC],MATCH(TBL_QUAL_RENTROLL_UNITS[[#This Row],[RENTROLL_LOAN_ID_PROP_ADDR]],TBL_CIPDRFRESI_LOANPOOL[LOAN_ID_PROP_ADDR],0)),"")</f>
        <v/>
      </c>
      <c r="H7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5" s="36" t="b">
        <f>CONCATENATE(TBL_QUAL_RENTROLL_UNITS[[#This Row],[RENTROLL_LOAN_ID_PROP_ADDR]],TBL_QUAL_RENTROLL_UNITS[[#This Row],[RENTROLL_UNIT]],TBL_QUAL_RENTROLL_UNITS[[#This Row],[RENTROLL_AMOUNT]])&lt;&gt;""</f>
        <v>0</v>
      </c>
      <c r="J765" s="36" t="b">
        <f>AND(TBL_QUAL_RENTROLL_UNITS[[#This Row],[RENTROLL_LOAN_ID_PROP_ADDR]]&lt;&gt;"",TBL_QUAL_RENTROLL_UNITS[[#This Row],[RENTROLL_UNIT]]&lt;&gt;"",TBL_QUAL_RENTROLL_UNITS[[#This Row],[RENTROLL_AMOUNT]]&lt;&gt;"")</f>
        <v>0</v>
      </c>
      <c r="K765" s="36">
        <f>SUM(
IF(AND(TBL_QUAL_RENTROLL_UNITS[[#This Row],[RENTROLL_LOAN_ID_PROP_ADDR]]&lt;&gt;"",NOT(ISNUMBER(MATCH(TBL_QUAL_RENTROLL_UNITS[[#This Row],[RENTROLL_LOAN_ID_PROP_ADDR]],RANGE_LOOKUP_CIPDRF_LOANLIST,0)))),1,0)
)</f>
        <v>0</v>
      </c>
    </row>
    <row r="766" spans="2:11" ht="20.100000000000001" customHeight="1" x14ac:dyDescent="0.25">
      <c r="B766" s="25" t="str">
        <f>IF(TBL_QUAL_RENTROLL_UNITS[[#This Row],[RECORD_STARTED]],IF(TBL_QUAL_RENTROLL_UNITS[[#This Row],[ERROR_COUNT]]&gt;0,-1,IF(TBL_QUAL_RENTROLL_UNITS[[#This Row],[REQ_FIELDS_POPULATED]],1,0)),"")</f>
        <v/>
      </c>
      <c r="C766" s="94">
        <f>ROW()-ROW(TBL_QUAL_RENTROLL_UNITS[[#Headers],[ROW_ID]])</f>
        <v>757</v>
      </c>
      <c r="D766" s="82"/>
      <c r="E766" s="39"/>
      <c r="F766" s="33"/>
      <c r="G766" s="84" t="str">
        <f>IFERROR(INDEX(TBL_CIPDRFRESI_LOANPOOL[QUAL_MRA_RAC],MATCH(TBL_QUAL_RENTROLL_UNITS[[#This Row],[RENTROLL_LOAN_ID_PROP_ADDR]],TBL_CIPDRFRESI_LOANPOOL[LOAN_ID_PROP_ADDR],0)),"")</f>
        <v/>
      </c>
      <c r="H7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6" s="36" t="b">
        <f>CONCATENATE(TBL_QUAL_RENTROLL_UNITS[[#This Row],[RENTROLL_LOAN_ID_PROP_ADDR]],TBL_QUAL_RENTROLL_UNITS[[#This Row],[RENTROLL_UNIT]],TBL_QUAL_RENTROLL_UNITS[[#This Row],[RENTROLL_AMOUNT]])&lt;&gt;""</f>
        <v>0</v>
      </c>
      <c r="J766" s="36" t="b">
        <f>AND(TBL_QUAL_RENTROLL_UNITS[[#This Row],[RENTROLL_LOAN_ID_PROP_ADDR]]&lt;&gt;"",TBL_QUAL_RENTROLL_UNITS[[#This Row],[RENTROLL_UNIT]]&lt;&gt;"",TBL_QUAL_RENTROLL_UNITS[[#This Row],[RENTROLL_AMOUNT]]&lt;&gt;"")</f>
        <v>0</v>
      </c>
      <c r="K766" s="36">
        <f>SUM(
IF(AND(TBL_QUAL_RENTROLL_UNITS[[#This Row],[RENTROLL_LOAN_ID_PROP_ADDR]]&lt;&gt;"",NOT(ISNUMBER(MATCH(TBL_QUAL_RENTROLL_UNITS[[#This Row],[RENTROLL_LOAN_ID_PROP_ADDR]],RANGE_LOOKUP_CIPDRF_LOANLIST,0)))),1,0)
)</f>
        <v>0</v>
      </c>
    </row>
    <row r="767" spans="2:11" ht="20.100000000000001" customHeight="1" x14ac:dyDescent="0.25">
      <c r="B767" s="25" t="str">
        <f>IF(TBL_QUAL_RENTROLL_UNITS[[#This Row],[RECORD_STARTED]],IF(TBL_QUAL_RENTROLL_UNITS[[#This Row],[ERROR_COUNT]]&gt;0,-1,IF(TBL_QUAL_RENTROLL_UNITS[[#This Row],[REQ_FIELDS_POPULATED]],1,0)),"")</f>
        <v/>
      </c>
      <c r="C767" s="94">
        <f>ROW()-ROW(TBL_QUAL_RENTROLL_UNITS[[#Headers],[ROW_ID]])</f>
        <v>758</v>
      </c>
      <c r="D767" s="82"/>
      <c r="E767" s="39"/>
      <c r="F767" s="33"/>
      <c r="G767" s="84" t="str">
        <f>IFERROR(INDEX(TBL_CIPDRFRESI_LOANPOOL[QUAL_MRA_RAC],MATCH(TBL_QUAL_RENTROLL_UNITS[[#This Row],[RENTROLL_LOAN_ID_PROP_ADDR]],TBL_CIPDRFRESI_LOANPOOL[LOAN_ID_PROP_ADDR],0)),"")</f>
        <v/>
      </c>
      <c r="H7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7" s="36" t="b">
        <f>CONCATENATE(TBL_QUAL_RENTROLL_UNITS[[#This Row],[RENTROLL_LOAN_ID_PROP_ADDR]],TBL_QUAL_RENTROLL_UNITS[[#This Row],[RENTROLL_UNIT]],TBL_QUAL_RENTROLL_UNITS[[#This Row],[RENTROLL_AMOUNT]])&lt;&gt;""</f>
        <v>0</v>
      </c>
      <c r="J767" s="36" t="b">
        <f>AND(TBL_QUAL_RENTROLL_UNITS[[#This Row],[RENTROLL_LOAN_ID_PROP_ADDR]]&lt;&gt;"",TBL_QUAL_RENTROLL_UNITS[[#This Row],[RENTROLL_UNIT]]&lt;&gt;"",TBL_QUAL_RENTROLL_UNITS[[#This Row],[RENTROLL_AMOUNT]]&lt;&gt;"")</f>
        <v>0</v>
      </c>
      <c r="K767" s="36">
        <f>SUM(
IF(AND(TBL_QUAL_RENTROLL_UNITS[[#This Row],[RENTROLL_LOAN_ID_PROP_ADDR]]&lt;&gt;"",NOT(ISNUMBER(MATCH(TBL_QUAL_RENTROLL_UNITS[[#This Row],[RENTROLL_LOAN_ID_PROP_ADDR]],RANGE_LOOKUP_CIPDRF_LOANLIST,0)))),1,0)
)</f>
        <v>0</v>
      </c>
    </row>
    <row r="768" spans="2:11" ht="20.100000000000001" customHeight="1" x14ac:dyDescent="0.25">
      <c r="B768" s="25" t="str">
        <f>IF(TBL_QUAL_RENTROLL_UNITS[[#This Row],[RECORD_STARTED]],IF(TBL_QUAL_RENTROLL_UNITS[[#This Row],[ERROR_COUNT]]&gt;0,-1,IF(TBL_QUAL_RENTROLL_UNITS[[#This Row],[REQ_FIELDS_POPULATED]],1,0)),"")</f>
        <v/>
      </c>
      <c r="C768" s="94">
        <f>ROW()-ROW(TBL_QUAL_RENTROLL_UNITS[[#Headers],[ROW_ID]])</f>
        <v>759</v>
      </c>
      <c r="D768" s="82"/>
      <c r="E768" s="39"/>
      <c r="F768" s="33"/>
      <c r="G768" s="84" t="str">
        <f>IFERROR(INDEX(TBL_CIPDRFRESI_LOANPOOL[QUAL_MRA_RAC],MATCH(TBL_QUAL_RENTROLL_UNITS[[#This Row],[RENTROLL_LOAN_ID_PROP_ADDR]],TBL_CIPDRFRESI_LOANPOOL[LOAN_ID_PROP_ADDR],0)),"")</f>
        <v/>
      </c>
      <c r="H7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8" s="36" t="b">
        <f>CONCATENATE(TBL_QUAL_RENTROLL_UNITS[[#This Row],[RENTROLL_LOAN_ID_PROP_ADDR]],TBL_QUAL_RENTROLL_UNITS[[#This Row],[RENTROLL_UNIT]],TBL_QUAL_RENTROLL_UNITS[[#This Row],[RENTROLL_AMOUNT]])&lt;&gt;""</f>
        <v>0</v>
      </c>
      <c r="J768" s="36" t="b">
        <f>AND(TBL_QUAL_RENTROLL_UNITS[[#This Row],[RENTROLL_LOAN_ID_PROP_ADDR]]&lt;&gt;"",TBL_QUAL_RENTROLL_UNITS[[#This Row],[RENTROLL_UNIT]]&lt;&gt;"",TBL_QUAL_RENTROLL_UNITS[[#This Row],[RENTROLL_AMOUNT]]&lt;&gt;"")</f>
        <v>0</v>
      </c>
      <c r="K768" s="36">
        <f>SUM(
IF(AND(TBL_QUAL_RENTROLL_UNITS[[#This Row],[RENTROLL_LOAN_ID_PROP_ADDR]]&lt;&gt;"",NOT(ISNUMBER(MATCH(TBL_QUAL_RENTROLL_UNITS[[#This Row],[RENTROLL_LOAN_ID_PROP_ADDR]],RANGE_LOOKUP_CIPDRF_LOANLIST,0)))),1,0)
)</f>
        <v>0</v>
      </c>
    </row>
    <row r="769" spans="2:11" ht="20.100000000000001" customHeight="1" x14ac:dyDescent="0.25">
      <c r="B769" s="25" t="str">
        <f>IF(TBL_QUAL_RENTROLL_UNITS[[#This Row],[RECORD_STARTED]],IF(TBL_QUAL_RENTROLL_UNITS[[#This Row],[ERROR_COUNT]]&gt;0,-1,IF(TBL_QUAL_RENTROLL_UNITS[[#This Row],[REQ_FIELDS_POPULATED]],1,0)),"")</f>
        <v/>
      </c>
      <c r="C769" s="94">
        <f>ROW()-ROW(TBL_QUAL_RENTROLL_UNITS[[#Headers],[ROW_ID]])</f>
        <v>760</v>
      </c>
      <c r="D769" s="82"/>
      <c r="E769" s="39"/>
      <c r="F769" s="33"/>
      <c r="G769" s="84" t="str">
        <f>IFERROR(INDEX(TBL_CIPDRFRESI_LOANPOOL[QUAL_MRA_RAC],MATCH(TBL_QUAL_RENTROLL_UNITS[[#This Row],[RENTROLL_LOAN_ID_PROP_ADDR]],TBL_CIPDRFRESI_LOANPOOL[LOAN_ID_PROP_ADDR],0)),"")</f>
        <v/>
      </c>
      <c r="H7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9" s="36" t="b">
        <f>CONCATENATE(TBL_QUAL_RENTROLL_UNITS[[#This Row],[RENTROLL_LOAN_ID_PROP_ADDR]],TBL_QUAL_RENTROLL_UNITS[[#This Row],[RENTROLL_UNIT]],TBL_QUAL_RENTROLL_UNITS[[#This Row],[RENTROLL_AMOUNT]])&lt;&gt;""</f>
        <v>0</v>
      </c>
      <c r="J769" s="36" t="b">
        <f>AND(TBL_QUAL_RENTROLL_UNITS[[#This Row],[RENTROLL_LOAN_ID_PROP_ADDR]]&lt;&gt;"",TBL_QUAL_RENTROLL_UNITS[[#This Row],[RENTROLL_UNIT]]&lt;&gt;"",TBL_QUAL_RENTROLL_UNITS[[#This Row],[RENTROLL_AMOUNT]]&lt;&gt;"")</f>
        <v>0</v>
      </c>
      <c r="K769" s="36">
        <f>SUM(
IF(AND(TBL_QUAL_RENTROLL_UNITS[[#This Row],[RENTROLL_LOAN_ID_PROP_ADDR]]&lt;&gt;"",NOT(ISNUMBER(MATCH(TBL_QUAL_RENTROLL_UNITS[[#This Row],[RENTROLL_LOAN_ID_PROP_ADDR]],RANGE_LOOKUP_CIPDRF_LOANLIST,0)))),1,0)
)</f>
        <v>0</v>
      </c>
    </row>
    <row r="770" spans="2:11" ht="20.100000000000001" customHeight="1" x14ac:dyDescent="0.25">
      <c r="B770" s="25" t="str">
        <f>IF(TBL_QUAL_RENTROLL_UNITS[[#This Row],[RECORD_STARTED]],IF(TBL_QUAL_RENTROLL_UNITS[[#This Row],[ERROR_COUNT]]&gt;0,-1,IF(TBL_QUAL_RENTROLL_UNITS[[#This Row],[REQ_FIELDS_POPULATED]],1,0)),"")</f>
        <v/>
      </c>
      <c r="C770" s="94">
        <f>ROW()-ROW(TBL_QUAL_RENTROLL_UNITS[[#Headers],[ROW_ID]])</f>
        <v>761</v>
      </c>
      <c r="D770" s="82"/>
      <c r="E770" s="39"/>
      <c r="F770" s="33"/>
      <c r="G770" s="84" t="str">
        <f>IFERROR(INDEX(TBL_CIPDRFRESI_LOANPOOL[QUAL_MRA_RAC],MATCH(TBL_QUAL_RENTROLL_UNITS[[#This Row],[RENTROLL_LOAN_ID_PROP_ADDR]],TBL_CIPDRFRESI_LOANPOOL[LOAN_ID_PROP_ADDR],0)),"")</f>
        <v/>
      </c>
      <c r="H7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0" s="36" t="b">
        <f>CONCATENATE(TBL_QUAL_RENTROLL_UNITS[[#This Row],[RENTROLL_LOAN_ID_PROP_ADDR]],TBL_QUAL_RENTROLL_UNITS[[#This Row],[RENTROLL_UNIT]],TBL_QUAL_RENTROLL_UNITS[[#This Row],[RENTROLL_AMOUNT]])&lt;&gt;""</f>
        <v>0</v>
      </c>
      <c r="J770" s="36" t="b">
        <f>AND(TBL_QUAL_RENTROLL_UNITS[[#This Row],[RENTROLL_LOAN_ID_PROP_ADDR]]&lt;&gt;"",TBL_QUAL_RENTROLL_UNITS[[#This Row],[RENTROLL_UNIT]]&lt;&gt;"",TBL_QUAL_RENTROLL_UNITS[[#This Row],[RENTROLL_AMOUNT]]&lt;&gt;"")</f>
        <v>0</v>
      </c>
      <c r="K770" s="36">
        <f>SUM(
IF(AND(TBL_QUAL_RENTROLL_UNITS[[#This Row],[RENTROLL_LOAN_ID_PROP_ADDR]]&lt;&gt;"",NOT(ISNUMBER(MATCH(TBL_QUAL_RENTROLL_UNITS[[#This Row],[RENTROLL_LOAN_ID_PROP_ADDR]],RANGE_LOOKUP_CIPDRF_LOANLIST,0)))),1,0)
)</f>
        <v>0</v>
      </c>
    </row>
    <row r="771" spans="2:11" ht="20.100000000000001" customHeight="1" x14ac:dyDescent="0.25">
      <c r="B771" s="25" t="str">
        <f>IF(TBL_QUAL_RENTROLL_UNITS[[#This Row],[RECORD_STARTED]],IF(TBL_QUAL_RENTROLL_UNITS[[#This Row],[ERROR_COUNT]]&gt;0,-1,IF(TBL_QUAL_RENTROLL_UNITS[[#This Row],[REQ_FIELDS_POPULATED]],1,0)),"")</f>
        <v/>
      </c>
      <c r="C771" s="94">
        <f>ROW()-ROW(TBL_QUAL_RENTROLL_UNITS[[#Headers],[ROW_ID]])</f>
        <v>762</v>
      </c>
      <c r="D771" s="82"/>
      <c r="E771" s="39"/>
      <c r="F771" s="33"/>
      <c r="G771" s="84" t="str">
        <f>IFERROR(INDEX(TBL_CIPDRFRESI_LOANPOOL[QUAL_MRA_RAC],MATCH(TBL_QUAL_RENTROLL_UNITS[[#This Row],[RENTROLL_LOAN_ID_PROP_ADDR]],TBL_CIPDRFRESI_LOANPOOL[LOAN_ID_PROP_ADDR],0)),"")</f>
        <v/>
      </c>
      <c r="H7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1" s="36" t="b">
        <f>CONCATENATE(TBL_QUAL_RENTROLL_UNITS[[#This Row],[RENTROLL_LOAN_ID_PROP_ADDR]],TBL_QUAL_RENTROLL_UNITS[[#This Row],[RENTROLL_UNIT]],TBL_QUAL_RENTROLL_UNITS[[#This Row],[RENTROLL_AMOUNT]])&lt;&gt;""</f>
        <v>0</v>
      </c>
      <c r="J771" s="36" t="b">
        <f>AND(TBL_QUAL_RENTROLL_UNITS[[#This Row],[RENTROLL_LOAN_ID_PROP_ADDR]]&lt;&gt;"",TBL_QUAL_RENTROLL_UNITS[[#This Row],[RENTROLL_UNIT]]&lt;&gt;"",TBL_QUAL_RENTROLL_UNITS[[#This Row],[RENTROLL_AMOUNT]]&lt;&gt;"")</f>
        <v>0</v>
      </c>
      <c r="K771" s="36">
        <f>SUM(
IF(AND(TBL_QUAL_RENTROLL_UNITS[[#This Row],[RENTROLL_LOAN_ID_PROP_ADDR]]&lt;&gt;"",NOT(ISNUMBER(MATCH(TBL_QUAL_RENTROLL_UNITS[[#This Row],[RENTROLL_LOAN_ID_PROP_ADDR]],RANGE_LOOKUP_CIPDRF_LOANLIST,0)))),1,0)
)</f>
        <v>0</v>
      </c>
    </row>
    <row r="772" spans="2:11" ht="20.100000000000001" customHeight="1" x14ac:dyDescent="0.25">
      <c r="B772" s="25" t="str">
        <f>IF(TBL_QUAL_RENTROLL_UNITS[[#This Row],[RECORD_STARTED]],IF(TBL_QUAL_RENTROLL_UNITS[[#This Row],[ERROR_COUNT]]&gt;0,-1,IF(TBL_QUAL_RENTROLL_UNITS[[#This Row],[REQ_FIELDS_POPULATED]],1,0)),"")</f>
        <v/>
      </c>
      <c r="C772" s="94">
        <f>ROW()-ROW(TBL_QUAL_RENTROLL_UNITS[[#Headers],[ROW_ID]])</f>
        <v>763</v>
      </c>
      <c r="D772" s="82"/>
      <c r="E772" s="39"/>
      <c r="F772" s="33"/>
      <c r="G772" s="84" t="str">
        <f>IFERROR(INDEX(TBL_CIPDRFRESI_LOANPOOL[QUAL_MRA_RAC],MATCH(TBL_QUAL_RENTROLL_UNITS[[#This Row],[RENTROLL_LOAN_ID_PROP_ADDR]],TBL_CIPDRFRESI_LOANPOOL[LOAN_ID_PROP_ADDR],0)),"")</f>
        <v/>
      </c>
      <c r="H7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2" s="36" t="b">
        <f>CONCATENATE(TBL_QUAL_RENTROLL_UNITS[[#This Row],[RENTROLL_LOAN_ID_PROP_ADDR]],TBL_QUAL_RENTROLL_UNITS[[#This Row],[RENTROLL_UNIT]],TBL_QUAL_RENTROLL_UNITS[[#This Row],[RENTROLL_AMOUNT]])&lt;&gt;""</f>
        <v>0</v>
      </c>
      <c r="J772" s="36" t="b">
        <f>AND(TBL_QUAL_RENTROLL_UNITS[[#This Row],[RENTROLL_LOAN_ID_PROP_ADDR]]&lt;&gt;"",TBL_QUAL_RENTROLL_UNITS[[#This Row],[RENTROLL_UNIT]]&lt;&gt;"",TBL_QUAL_RENTROLL_UNITS[[#This Row],[RENTROLL_AMOUNT]]&lt;&gt;"")</f>
        <v>0</v>
      </c>
      <c r="K772" s="36">
        <f>SUM(
IF(AND(TBL_QUAL_RENTROLL_UNITS[[#This Row],[RENTROLL_LOAN_ID_PROP_ADDR]]&lt;&gt;"",NOT(ISNUMBER(MATCH(TBL_QUAL_RENTROLL_UNITS[[#This Row],[RENTROLL_LOAN_ID_PROP_ADDR]],RANGE_LOOKUP_CIPDRF_LOANLIST,0)))),1,0)
)</f>
        <v>0</v>
      </c>
    </row>
    <row r="773" spans="2:11" ht="20.100000000000001" customHeight="1" x14ac:dyDescent="0.25">
      <c r="B773" s="25" t="str">
        <f>IF(TBL_QUAL_RENTROLL_UNITS[[#This Row],[RECORD_STARTED]],IF(TBL_QUAL_RENTROLL_UNITS[[#This Row],[ERROR_COUNT]]&gt;0,-1,IF(TBL_QUAL_RENTROLL_UNITS[[#This Row],[REQ_FIELDS_POPULATED]],1,0)),"")</f>
        <v/>
      </c>
      <c r="C773" s="94">
        <f>ROW()-ROW(TBL_QUAL_RENTROLL_UNITS[[#Headers],[ROW_ID]])</f>
        <v>764</v>
      </c>
      <c r="D773" s="82"/>
      <c r="E773" s="39"/>
      <c r="F773" s="33"/>
      <c r="G773" s="84" t="str">
        <f>IFERROR(INDEX(TBL_CIPDRFRESI_LOANPOOL[QUAL_MRA_RAC],MATCH(TBL_QUAL_RENTROLL_UNITS[[#This Row],[RENTROLL_LOAN_ID_PROP_ADDR]],TBL_CIPDRFRESI_LOANPOOL[LOAN_ID_PROP_ADDR],0)),"")</f>
        <v/>
      </c>
      <c r="H7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3" s="36" t="b">
        <f>CONCATENATE(TBL_QUAL_RENTROLL_UNITS[[#This Row],[RENTROLL_LOAN_ID_PROP_ADDR]],TBL_QUAL_RENTROLL_UNITS[[#This Row],[RENTROLL_UNIT]],TBL_QUAL_RENTROLL_UNITS[[#This Row],[RENTROLL_AMOUNT]])&lt;&gt;""</f>
        <v>0</v>
      </c>
      <c r="J773" s="36" t="b">
        <f>AND(TBL_QUAL_RENTROLL_UNITS[[#This Row],[RENTROLL_LOAN_ID_PROP_ADDR]]&lt;&gt;"",TBL_QUAL_RENTROLL_UNITS[[#This Row],[RENTROLL_UNIT]]&lt;&gt;"",TBL_QUAL_RENTROLL_UNITS[[#This Row],[RENTROLL_AMOUNT]]&lt;&gt;"")</f>
        <v>0</v>
      </c>
      <c r="K773" s="36">
        <f>SUM(
IF(AND(TBL_QUAL_RENTROLL_UNITS[[#This Row],[RENTROLL_LOAN_ID_PROP_ADDR]]&lt;&gt;"",NOT(ISNUMBER(MATCH(TBL_QUAL_RENTROLL_UNITS[[#This Row],[RENTROLL_LOAN_ID_PROP_ADDR]],RANGE_LOOKUP_CIPDRF_LOANLIST,0)))),1,0)
)</f>
        <v>0</v>
      </c>
    </row>
    <row r="774" spans="2:11" ht="20.100000000000001" customHeight="1" x14ac:dyDescent="0.25">
      <c r="B774" s="25" t="str">
        <f>IF(TBL_QUAL_RENTROLL_UNITS[[#This Row],[RECORD_STARTED]],IF(TBL_QUAL_RENTROLL_UNITS[[#This Row],[ERROR_COUNT]]&gt;0,-1,IF(TBL_QUAL_RENTROLL_UNITS[[#This Row],[REQ_FIELDS_POPULATED]],1,0)),"")</f>
        <v/>
      </c>
      <c r="C774" s="94">
        <f>ROW()-ROW(TBL_QUAL_RENTROLL_UNITS[[#Headers],[ROW_ID]])</f>
        <v>765</v>
      </c>
      <c r="D774" s="82"/>
      <c r="E774" s="39"/>
      <c r="F774" s="33"/>
      <c r="G774" s="84" t="str">
        <f>IFERROR(INDEX(TBL_CIPDRFRESI_LOANPOOL[QUAL_MRA_RAC],MATCH(TBL_QUAL_RENTROLL_UNITS[[#This Row],[RENTROLL_LOAN_ID_PROP_ADDR]],TBL_CIPDRFRESI_LOANPOOL[LOAN_ID_PROP_ADDR],0)),"")</f>
        <v/>
      </c>
      <c r="H7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4" s="36" t="b">
        <f>CONCATENATE(TBL_QUAL_RENTROLL_UNITS[[#This Row],[RENTROLL_LOAN_ID_PROP_ADDR]],TBL_QUAL_RENTROLL_UNITS[[#This Row],[RENTROLL_UNIT]],TBL_QUAL_RENTROLL_UNITS[[#This Row],[RENTROLL_AMOUNT]])&lt;&gt;""</f>
        <v>0</v>
      </c>
      <c r="J774" s="36" t="b">
        <f>AND(TBL_QUAL_RENTROLL_UNITS[[#This Row],[RENTROLL_LOAN_ID_PROP_ADDR]]&lt;&gt;"",TBL_QUAL_RENTROLL_UNITS[[#This Row],[RENTROLL_UNIT]]&lt;&gt;"",TBL_QUAL_RENTROLL_UNITS[[#This Row],[RENTROLL_AMOUNT]]&lt;&gt;"")</f>
        <v>0</v>
      </c>
      <c r="K774" s="36">
        <f>SUM(
IF(AND(TBL_QUAL_RENTROLL_UNITS[[#This Row],[RENTROLL_LOAN_ID_PROP_ADDR]]&lt;&gt;"",NOT(ISNUMBER(MATCH(TBL_QUAL_RENTROLL_UNITS[[#This Row],[RENTROLL_LOAN_ID_PROP_ADDR]],RANGE_LOOKUP_CIPDRF_LOANLIST,0)))),1,0)
)</f>
        <v>0</v>
      </c>
    </row>
    <row r="775" spans="2:11" ht="20.100000000000001" customHeight="1" x14ac:dyDescent="0.25">
      <c r="B775" s="25" t="str">
        <f>IF(TBL_QUAL_RENTROLL_UNITS[[#This Row],[RECORD_STARTED]],IF(TBL_QUAL_RENTROLL_UNITS[[#This Row],[ERROR_COUNT]]&gt;0,-1,IF(TBL_QUAL_RENTROLL_UNITS[[#This Row],[REQ_FIELDS_POPULATED]],1,0)),"")</f>
        <v/>
      </c>
      <c r="C775" s="94">
        <f>ROW()-ROW(TBL_QUAL_RENTROLL_UNITS[[#Headers],[ROW_ID]])</f>
        <v>766</v>
      </c>
      <c r="D775" s="82"/>
      <c r="E775" s="39"/>
      <c r="F775" s="33"/>
      <c r="G775" s="84" t="str">
        <f>IFERROR(INDEX(TBL_CIPDRFRESI_LOANPOOL[QUAL_MRA_RAC],MATCH(TBL_QUAL_RENTROLL_UNITS[[#This Row],[RENTROLL_LOAN_ID_PROP_ADDR]],TBL_CIPDRFRESI_LOANPOOL[LOAN_ID_PROP_ADDR],0)),"")</f>
        <v/>
      </c>
      <c r="H7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5" s="36" t="b">
        <f>CONCATENATE(TBL_QUAL_RENTROLL_UNITS[[#This Row],[RENTROLL_LOAN_ID_PROP_ADDR]],TBL_QUAL_RENTROLL_UNITS[[#This Row],[RENTROLL_UNIT]],TBL_QUAL_RENTROLL_UNITS[[#This Row],[RENTROLL_AMOUNT]])&lt;&gt;""</f>
        <v>0</v>
      </c>
      <c r="J775" s="36" t="b">
        <f>AND(TBL_QUAL_RENTROLL_UNITS[[#This Row],[RENTROLL_LOAN_ID_PROP_ADDR]]&lt;&gt;"",TBL_QUAL_RENTROLL_UNITS[[#This Row],[RENTROLL_UNIT]]&lt;&gt;"",TBL_QUAL_RENTROLL_UNITS[[#This Row],[RENTROLL_AMOUNT]]&lt;&gt;"")</f>
        <v>0</v>
      </c>
      <c r="K775" s="36">
        <f>SUM(
IF(AND(TBL_QUAL_RENTROLL_UNITS[[#This Row],[RENTROLL_LOAN_ID_PROP_ADDR]]&lt;&gt;"",NOT(ISNUMBER(MATCH(TBL_QUAL_RENTROLL_UNITS[[#This Row],[RENTROLL_LOAN_ID_PROP_ADDR]],RANGE_LOOKUP_CIPDRF_LOANLIST,0)))),1,0)
)</f>
        <v>0</v>
      </c>
    </row>
    <row r="776" spans="2:11" ht="20.100000000000001" customHeight="1" x14ac:dyDescent="0.25">
      <c r="B776" s="25" t="str">
        <f>IF(TBL_QUAL_RENTROLL_UNITS[[#This Row],[RECORD_STARTED]],IF(TBL_QUAL_RENTROLL_UNITS[[#This Row],[ERROR_COUNT]]&gt;0,-1,IF(TBL_QUAL_RENTROLL_UNITS[[#This Row],[REQ_FIELDS_POPULATED]],1,0)),"")</f>
        <v/>
      </c>
      <c r="C776" s="94">
        <f>ROW()-ROW(TBL_QUAL_RENTROLL_UNITS[[#Headers],[ROW_ID]])</f>
        <v>767</v>
      </c>
      <c r="D776" s="82"/>
      <c r="E776" s="39"/>
      <c r="F776" s="33"/>
      <c r="G776" s="84" t="str">
        <f>IFERROR(INDEX(TBL_CIPDRFRESI_LOANPOOL[QUAL_MRA_RAC],MATCH(TBL_QUAL_RENTROLL_UNITS[[#This Row],[RENTROLL_LOAN_ID_PROP_ADDR]],TBL_CIPDRFRESI_LOANPOOL[LOAN_ID_PROP_ADDR],0)),"")</f>
        <v/>
      </c>
      <c r="H7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6" s="36" t="b">
        <f>CONCATENATE(TBL_QUAL_RENTROLL_UNITS[[#This Row],[RENTROLL_LOAN_ID_PROP_ADDR]],TBL_QUAL_RENTROLL_UNITS[[#This Row],[RENTROLL_UNIT]],TBL_QUAL_RENTROLL_UNITS[[#This Row],[RENTROLL_AMOUNT]])&lt;&gt;""</f>
        <v>0</v>
      </c>
      <c r="J776" s="36" t="b">
        <f>AND(TBL_QUAL_RENTROLL_UNITS[[#This Row],[RENTROLL_LOAN_ID_PROP_ADDR]]&lt;&gt;"",TBL_QUAL_RENTROLL_UNITS[[#This Row],[RENTROLL_UNIT]]&lt;&gt;"",TBL_QUAL_RENTROLL_UNITS[[#This Row],[RENTROLL_AMOUNT]]&lt;&gt;"")</f>
        <v>0</v>
      </c>
      <c r="K776" s="36">
        <f>SUM(
IF(AND(TBL_QUAL_RENTROLL_UNITS[[#This Row],[RENTROLL_LOAN_ID_PROP_ADDR]]&lt;&gt;"",NOT(ISNUMBER(MATCH(TBL_QUAL_RENTROLL_UNITS[[#This Row],[RENTROLL_LOAN_ID_PROP_ADDR]],RANGE_LOOKUP_CIPDRF_LOANLIST,0)))),1,0)
)</f>
        <v>0</v>
      </c>
    </row>
    <row r="777" spans="2:11" ht="20.100000000000001" customHeight="1" x14ac:dyDescent="0.25">
      <c r="B777" s="25" t="str">
        <f>IF(TBL_QUAL_RENTROLL_UNITS[[#This Row],[RECORD_STARTED]],IF(TBL_QUAL_RENTROLL_UNITS[[#This Row],[ERROR_COUNT]]&gt;0,-1,IF(TBL_QUAL_RENTROLL_UNITS[[#This Row],[REQ_FIELDS_POPULATED]],1,0)),"")</f>
        <v/>
      </c>
      <c r="C777" s="94">
        <f>ROW()-ROW(TBL_QUAL_RENTROLL_UNITS[[#Headers],[ROW_ID]])</f>
        <v>768</v>
      </c>
      <c r="D777" s="82"/>
      <c r="E777" s="39"/>
      <c r="F777" s="33"/>
      <c r="G777" s="84" t="str">
        <f>IFERROR(INDEX(TBL_CIPDRFRESI_LOANPOOL[QUAL_MRA_RAC],MATCH(TBL_QUAL_RENTROLL_UNITS[[#This Row],[RENTROLL_LOAN_ID_PROP_ADDR]],TBL_CIPDRFRESI_LOANPOOL[LOAN_ID_PROP_ADDR],0)),"")</f>
        <v/>
      </c>
      <c r="H7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7" s="36" t="b">
        <f>CONCATENATE(TBL_QUAL_RENTROLL_UNITS[[#This Row],[RENTROLL_LOAN_ID_PROP_ADDR]],TBL_QUAL_RENTROLL_UNITS[[#This Row],[RENTROLL_UNIT]],TBL_QUAL_RENTROLL_UNITS[[#This Row],[RENTROLL_AMOUNT]])&lt;&gt;""</f>
        <v>0</v>
      </c>
      <c r="J777" s="36" t="b">
        <f>AND(TBL_QUAL_RENTROLL_UNITS[[#This Row],[RENTROLL_LOAN_ID_PROP_ADDR]]&lt;&gt;"",TBL_QUAL_RENTROLL_UNITS[[#This Row],[RENTROLL_UNIT]]&lt;&gt;"",TBL_QUAL_RENTROLL_UNITS[[#This Row],[RENTROLL_AMOUNT]]&lt;&gt;"")</f>
        <v>0</v>
      </c>
      <c r="K777" s="36">
        <f>SUM(
IF(AND(TBL_QUAL_RENTROLL_UNITS[[#This Row],[RENTROLL_LOAN_ID_PROP_ADDR]]&lt;&gt;"",NOT(ISNUMBER(MATCH(TBL_QUAL_RENTROLL_UNITS[[#This Row],[RENTROLL_LOAN_ID_PROP_ADDR]],RANGE_LOOKUP_CIPDRF_LOANLIST,0)))),1,0)
)</f>
        <v>0</v>
      </c>
    </row>
    <row r="778" spans="2:11" ht="20.100000000000001" customHeight="1" x14ac:dyDescent="0.25">
      <c r="B778" s="25" t="str">
        <f>IF(TBL_QUAL_RENTROLL_UNITS[[#This Row],[RECORD_STARTED]],IF(TBL_QUAL_RENTROLL_UNITS[[#This Row],[ERROR_COUNT]]&gt;0,-1,IF(TBL_QUAL_RENTROLL_UNITS[[#This Row],[REQ_FIELDS_POPULATED]],1,0)),"")</f>
        <v/>
      </c>
      <c r="C778" s="94">
        <f>ROW()-ROW(TBL_QUAL_RENTROLL_UNITS[[#Headers],[ROW_ID]])</f>
        <v>769</v>
      </c>
      <c r="D778" s="82"/>
      <c r="E778" s="39"/>
      <c r="F778" s="33"/>
      <c r="G778" s="84" t="str">
        <f>IFERROR(INDEX(TBL_CIPDRFRESI_LOANPOOL[QUAL_MRA_RAC],MATCH(TBL_QUAL_RENTROLL_UNITS[[#This Row],[RENTROLL_LOAN_ID_PROP_ADDR]],TBL_CIPDRFRESI_LOANPOOL[LOAN_ID_PROP_ADDR],0)),"")</f>
        <v/>
      </c>
      <c r="H7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8" s="36" t="b">
        <f>CONCATENATE(TBL_QUAL_RENTROLL_UNITS[[#This Row],[RENTROLL_LOAN_ID_PROP_ADDR]],TBL_QUAL_RENTROLL_UNITS[[#This Row],[RENTROLL_UNIT]],TBL_QUAL_RENTROLL_UNITS[[#This Row],[RENTROLL_AMOUNT]])&lt;&gt;""</f>
        <v>0</v>
      </c>
      <c r="J778" s="36" t="b">
        <f>AND(TBL_QUAL_RENTROLL_UNITS[[#This Row],[RENTROLL_LOAN_ID_PROP_ADDR]]&lt;&gt;"",TBL_QUAL_RENTROLL_UNITS[[#This Row],[RENTROLL_UNIT]]&lt;&gt;"",TBL_QUAL_RENTROLL_UNITS[[#This Row],[RENTROLL_AMOUNT]]&lt;&gt;"")</f>
        <v>0</v>
      </c>
      <c r="K778" s="36">
        <f>SUM(
IF(AND(TBL_QUAL_RENTROLL_UNITS[[#This Row],[RENTROLL_LOAN_ID_PROP_ADDR]]&lt;&gt;"",NOT(ISNUMBER(MATCH(TBL_QUAL_RENTROLL_UNITS[[#This Row],[RENTROLL_LOAN_ID_PROP_ADDR]],RANGE_LOOKUP_CIPDRF_LOANLIST,0)))),1,0)
)</f>
        <v>0</v>
      </c>
    </row>
    <row r="779" spans="2:11" ht="20.100000000000001" customHeight="1" x14ac:dyDescent="0.25">
      <c r="B779" s="25" t="str">
        <f>IF(TBL_QUAL_RENTROLL_UNITS[[#This Row],[RECORD_STARTED]],IF(TBL_QUAL_RENTROLL_UNITS[[#This Row],[ERROR_COUNT]]&gt;0,-1,IF(TBL_QUAL_RENTROLL_UNITS[[#This Row],[REQ_FIELDS_POPULATED]],1,0)),"")</f>
        <v/>
      </c>
      <c r="C779" s="94">
        <f>ROW()-ROW(TBL_QUAL_RENTROLL_UNITS[[#Headers],[ROW_ID]])</f>
        <v>770</v>
      </c>
      <c r="D779" s="82"/>
      <c r="E779" s="39"/>
      <c r="F779" s="33"/>
      <c r="G779" s="84" t="str">
        <f>IFERROR(INDEX(TBL_CIPDRFRESI_LOANPOOL[QUAL_MRA_RAC],MATCH(TBL_QUAL_RENTROLL_UNITS[[#This Row],[RENTROLL_LOAN_ID_PROP_ADDR]],TBL_CIPDRFRESI_LOANPOOL[LOAN_ID_PROP_ADDR],0)),"")</f>
        <v/>
      </c>
      <c r="H7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9" s="36" t="b">
        <f>CONCATENATE(TBL_QUAL_RENTROLL_UNITS[[#This Row],[RENTROLL_LOAN_ID_PROP_ADDR]],TBL_QUAL_RENTROLL_UNITS[[#This Row],[RENTROLL_UNIT]],TBL_QUAL_RENTROLL_UNITS[[#This Row],[RENTROLL_AMOUNT]])&lt;&gt;""</f>
        <v>0</v>
      </c>
      <c r="J779" s="36" t="b">
        <f>AND(TBL_QUAL_RENTROLL_UNITS[[#This Row],[RENTROLL_LOAN_ID_PROP_ADDR]]&lt;&gt;"",TBL_QUAL_RENTROLL_UNITS[[#This Row],[RENTROLL_UNIT]]&lt;&gt;"",TBL_QUAL_RENTROLL_UNITS[[#This Row],[RENTROLL_AMOUNT]]&lt;&gt;"")</f>
        <v>0</v>
      </c>
      <c r="K779" s="36">
        <f>SUM(
IF(AND(TBL_QUAL_RENTROLL_UNITS[[#This Row],[RENTROLL_LOAN_ID_PROP_ADDR]]&lt;&gt;"",NOT(ISNUMBER(MATCH(TBL_QUAL_RENTROLL_UNITS[[#This Row],[RENTROLL_LOAN_ID_PROP_ADDR]],RANGE_LOOKUP_CIPDRF_LOANLIST,0)))),1,0)
)</f>
        <v>0</v>
      </c>
    </row>
    <row r="780" spans="2:11" ht="20.100000000000001" customHeight="1" x14ac:dyDescent="0.25">
      <c r="B780" s="25" t="str">
        <f>IF(TBL_QUAL_RENTROLL_UNITS[[#This Row],[RECORD_STARTED]],IF(TBL_QUAL_RENTROLL_UNITS[[#This Row],[ERROR_COUNT]]&gt;0,-1,IF(TBL_QUAL_RENTROLL_UNITS[[#This Row],[REQ_FIELDS_POPULATED]],1,0)),"")</f>
        <v/>
      </c>
      <c r="C780" s="94">
        <f>ROW()-ROW(TBL_QUAL_RENTROLL_UNITS[[#Headers],[ROW_ID]])</f>
        <v>771</v>
      </c>
      <c r="D780" s="82"/>
      <c r="E780" s="39"/>
      <c r="F780" s="33"/>
      <c r="G780" s="84" t="str">
        <f>IFERROR(INDEX(TBL_CIPDRFRESI_LOANPOOL[QUAL_MRA_RAC],MATCH(TBL_QUAL_RENTROLL_UNITS[[#This Row],[RENTROLL_LOAN_ID_PROP_ADDR]],TBL_CIPDRFRESI_LOANPOOL[LOAN_ID_PROP_ADDR],0)),"")</f>
        <v/>
      </c>
      <c r="H7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0" s="36" t="b">
        <f>CONCATENATE(TBL_QUAL_RENTROLL_UNITS[[#This Row],[RENTROLL_LOAN_ID_PROP_ADDR]],TBL_QUAL_RENTROLL_UNITS[[#This Row],[RENTROLL_UNIT]],TBL_QUAL_RENTROLL_UNITS[[#This Row],[RENTROLL_AMOUNT]])&lt;&gt;""</f>
        <v>0</v>
      </c>
      <c r="J780" s="36" t="b">
        <f>AND(TBL_QUAL_RENTROLL_UNITS[[#This Row],[RENTROLL_LOAN_ID_PROP_ADDR]]&lt;&gt;"",TBL_QUAL_RENTROLL_UNITS[[#This Row],[RENTROLL_UNIT]]&lt;&gt;"",TBL_QUAL_RENTROLL_UNITS[[#This Row],[RENTROLL_AMOUNT]]&lt;&gt;"")</f>
        <v>0</v>
      </c>
      <c r="K780" s="36">
        <f>SUM(
IF(AND(TBL_QUAL_RENTROLL_UNITS[[#This Row],[RENTROLL_LOAN_ID_PROP_ADDR]]&lt;&gt;"",NOT(ISNUMBER(MATCH(TBL_QUAL_RENTROLL_UNITS[[#This Row],[RENTROLL_LOAN_ID_PROP_ADDR]],RANGE_LOOKUP_CIPDRF_LOANLIST,0)))),1,0)
)</f>
        <v>0</v>
      </c>
    </row>
    <row r="781" spans="2:11" ht="20.100000000000001" customHeight="1" x14ac:dyDescent="0.25">
      <c r="B781" s="25" t="str">
        <f>IF(TBL_QUAL_RENTROLL_UNITS[[#This Row],[RECORD_STARTED]],IF(TBL_QUAL_RENTROLL_UNITS[[#This Row],[ERROR_COUNT]]&gt;0,-1,IF(TBL_QUAL_RENTROLL_UNITS[[#This Row],[REQ_FIELDS_POPULATED]],1,0)),"")</f>
        <v/>
      </c>
      <c r="C781" s="94">
        <f>ROW()-ROW(TBL_QUAL_RENTROLL_UNITS[[#Headers],[ROW_ID]])</f>
        <v>772</v>
      </c>
      <c r="D781" s="82"/>
      <c r="E781" s="39"/>
      <c r="F781" s="33"/>
      <c r="G781" s="84" t="str">
        <f>IFERROR(INDEX(TBL_CIPDRFRESI_LOANPOOL[QUAL_MRA_RAC],MATCH(TBL_QUAL_RENTROLL_UNITS[[#This Row],[RENTROLL_LOAN_ID_PROP_ADDR]],TBL_CIPDRFRESI_LOANPOOL[LOAN_ID_PROP_ADDR],0)),"")</f>
        <v/>
      </c>
      <c r="H7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1" s="36" t="b">
        <f>CONCATENATE(TBL_QUAL_RENTROLL_UNITS[[#This Row],[RENTROLL_LOAN_ID_PROP_ADDR]],TBL_QUAL_RENTROLL_UNITS[[#This Row],[RENTROLL_UNIT]],TBL_QUAL_RENTROLL_UNITS[[#This Row],[RENTROLL_AMOUNT]])&lt;&gt;""</f>
        <v>0</v>
      </c>
      <c r="J781" s="36" t="b">
        <f>AND(TBL_QUAL_RENTROLL_UNITS[[#This Row],[RENTROLL_LOAN_ID_PROP_ADDR]]&lt;&gt;"",TBL_QUAL_RENTROLL_UNITS[[#This Row],[RENTROLL_UNIT]]&lt;&gt;"",TBL_QUAL_RENTROLL_UNITS[[#This Row],[RENTROLL_AMOUNT]]&lt;&gt;"")</f>
        <v>0</v>
      </c>
      <c r="K781" s="36">
        <f>SUM(
IF(AND(TBL_QUAL_RENTROLL_UNITS[[#This Row],[RENTROLL_LOAN_ID_PROP_ADDR]]&lt;&gt;"",NOT(ISNUMBER(MATCH(TBL_QUAL_RENTROLL_UNITS[[#This Row],[RENTROLL_LOAN_ID_PROP_ADDR]],RANGE_LOOKUP_CIPDRF_LOANLIST,0)))),1,0)
)</f>
        <v>0</v>
      </c>
    </row>
    <row r="782" spans="2:11" ht="20.100000000000001" customHeight="1" x14ac:dyDescent="0.25">
      <c r="B782" s="25" t="str">
        <f>IF(TBL_QUAL_RENTROLL_UNITS[[#This Row],[RECORD_STARTED]],IF(TBL_QUAL_RENTROLL_UNITS[[#This Row],[ERROR_COUNT]]&gt;0,-1,IF(TBL_QUAL_RENTROLL_UNITS[[#This Row],[REQ_FIELDS_POPULATED]],1,0)),"")</f>
        <v/>
      </c>
      <c r="C782" s="94">
        <f>ROW()-ROW(TBL_QUAL_RENTROLL_UNITS[[#Headers],[ROW_ID]])</f>
        <v>773</v>
      </c>
      <c r="D782" s="82"/>
      <c r="E782" s="39"/>
      <c r="F782" s="33"/>
      <c r="G782" s="84" t="str">
        <f>IFERROR(INDEX(TBL_CIPDRFRESI_LOANPOOL[QUAL_MRA_RAC],MATCH(TBL_QUAL_RENTROLL_UNITS[[#This Row],[RENTROLL_LOAN_ID_PROP_ADDR]],TBL_CIPDRFRESI_LOANPOOL[LOAN_ID_PROP_ADDR],0)),"")</f>
        <v/>
      </c>
      <c r="H7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2" s="36" t="b">
        <f>CONCATENATE(TBL_QUAL_RENTROLL_UNITS[[#This Row],[RENTROLL_LOAN_ID_PROP_ADDR]],TBL_QUAL_RENTROLL_UNITS[[#This Row],[RENTROLL_UNIT]],TBL_QUAL_RENTROLL_UNITS[[#This Row],[RENTROLL_AMOUNT]])&lt;&gt;""</f>
        <v>0</v>
      </c>
      <c r="J782" s="36" t="b">
        <f>AND(TBL_QUAL_RENTROLL_UNITS[[#This Row],[RENTROLL_LOAN_ID_PROP_ADDR]]&lt;&gt;"",TBL_QUAL_RENTROLL_UNITS[[#This Row],[RENTROLL_UNIT]]&lt;&gt;"",TBL_QUAL_RENTROLL_UNITS[[#This Row],[RENTROLL_AMOUNT]]&lt;&gt;"")</f>
        <v>0</v>
      </c>
      <c r="K782" s="36">
        <f>SUM(
IF(AND(TBL_QUAL_RENTROLL_UNITS[[#This Row],[RENTROLL_LOAN_ID_PROP_ADDR]]&lt;&gt;"",NOT(ISNUMBER(MATCH(TBL_QUAL_RENTROLL_UNITS[[#This Row],[RENTROLL_LOAN_ID_PROP_ADDR]],RANGE_LOOKUP_CIPDRF_LOANLIST,0)))),1,0)
)</f>
        <v>0</v>
      </c>
    </row>
    <row r="783" spans="2:11" ht="20.100000000000001" customHeight="1" x14ac:dyDescent="0.25">
      <c r="B783" s="25" t="str">
        <f>IF(TBL_QUAL_RENTROLL_UNITS[[#This Row],[RECORD_STARTED]],IF(TBL_QUAL_RENTROLL_UNITS[[#This Row],[ERROR_COUNT]]&gt;0,-1,IF(TBL_QUAL_RENTROLL_UNITS[[#This Row],[REQ_FIELDS_POPULATED]],1,0)),"")</f>
        <v/>
      </c>
      <c r="C783" s="94">
        <f>ROW()-ROW(TBL_QUAL_RENTROLL_UNITS[[#Headers],[ROW_ID]])</f>
        <v>774</v>
      </c>
      <c r="D783" s="82"/>
      <c r="E783" s="39"/>
      <c r="F783" s="33"/>
      <c r="G783" s="84" t="str">
        <f>IFERROR(INDEX(TBL_CIPDRFRESI_LOANPOOL[QUAL_MRA_RAC],MATCH(TBL_QUAL_RENTROLL_UNITS[[#This Row],[RENTROLL_LOAN_ID_PROP_ADDR]],TBL_CIPDRFRESI_LOANPOOL[LOAN_ID_PROP_ADDR],0)),"")</f>
        <v/>
      </c>
      <c r="H7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3" s="36" t="b">
        <f>CONCATENATE(TBL_QUAL_RENTROLL_UNITS[[#This Row],[RENTROLL_LOAN_ID_PROP_ADDR]],TBL_QUAL_RENTROLL_UNITS[[#This Row],[RENTROLL_UNIT]],TBL_QUAL_RENTROLL_UNITS[[#This Row],[RENTROLL_AMOUNT]])&lt;&gt;""</f>
        <v>0</v>
      </c>
      <c r="J783" s="36" t="b">
        <f>AND(TBL_QUAL_RENTROLL_UNITS[[#This Row],[RENTROLL_LOAN_ID_PROP_ADDR]]&lt;&gt;"",TBL_QUAL_RENTROLL_UNITS[[#This Row],[RENTROLL_UNIT]]&lt;&gt;"",TBL_QUAL_RENTROLL_UNITS[[#This Row],[RENTROLL_AMOUNT]]&lt;&gt;"")</f>
        <v>0</v>
      </c>
      <c r="K783" s="36">
        <f>SUM(
IF(AND(TBL_QUAL_RENTROLL_UNITS[[#This Row],[RENTROLL_LOAN_ID_PROP_ADDR]]&lt;&gt;"",NOT(ISNUMBER(MATCH(TBL_QUAL_RENTROLL_UNITS[[#This Row],[RENTROLL_LOAN_ID_PROP_ADDR]],RANGE_LOOKUP_CIPDRF_LOANLIST,0)))),1,0)
)</f>
        <v>0</v>
      </c>
    </row>
    <row r="784" spans="2:11" ht="20.100000000000001" customHeight="1" x14ac:dyDescent="0.25">
      <c r="B784" s="25" t="str">
        <f>IF(TBL_QUAL_RENTROLL_UNITS[[#This Row],[RECORD_STARTED]],IF(TBL_QUAL_RENTROLL_UNITS[[#This Row],[ERROR_COUNT]]&gt;0,-1,IF(TBL_QUAL_RENTROLL_UNITS[[#This Row],[REQ_FIELDS_POPULATED]],1,0)),"")</f>
        <v/>
      </c>
      <c r="C784" s="94">
        <f>ROW()-ROW(TBL_QUAL_RENTROLL_UNITS[[#Headers],[ROW_ID]])</f>
        <v>775</v>
      </c>
      <c r="D784" s="82"/>
      <c r="E784" s="39"/>
      <c r="F784" s="33"/>
      <c r="G784" s="84" t="str">
        <f>IFERROR(INDEX(TBL_CIPDRFRESI_LOANPOOL[QUAL_MRA_RAC],MATCH(TBL_QUAL_RENTROLL_UNITS[[#This Row],[RENTROLL_LOAN_ID_PROP_ADDR]],TBL_CIPDRFRESI_LOANPOOL[LOAN_ID_PROP_ADDR],0)),"")</f>
        <v/>
      </c>
      <c r="H7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4" s="36" t="b">
        <f>CONCATENATE(TBL_QUAL_RENTROLL_UNITS[[#This Row],[RENTROLL_LOAN_ID_PROP_ADDR]],TBL_QUAL_RENTROLL_UNITS[[#This Row],[RENTROLL_UNIT]],TBL_QUAL_RENTROLL_UNITS[[#This Row],[RENTROLL_AMOUNT]])&lt;&gt;""</f>
        <v>0</v>
      </c>
      <c r="J784" s="36" t="b">
        <f>AND(TBL_QUAL_RENTROLL_UNITS[[#This Row],[RENTROLL_LOAN_ID_PROP_ADDR]]&lt;&gt;"",TBL_QUAL_RENTROLL_UNITS[[#This Row],[RENTROLL_UNIT]]&lt;&gt;"",TBL_QUAL_RENTROLL_UNITS[[#This Row],[RENTROLL_AMOUNT]]&lt;&gt;"")</f>
        <v>0</v>
      </c>
      <c r="K784" s="36">
        <f>SUM(
IF(AND(TBL_QUAL_RENTROLL_UNITS[[#This Row],[RENTROLL_LOAN_ID_PROP_ADDR]]&lt;&gt;"",NOT(ISNUMBER(MATCH(TBL_QUAL_RENTROLL_UNITS[[#This Row],[RENTROLL_LOAN_ID_PROP_ADDR]],RANGE_LOOKUP_CIPDRF_LOANLIST,0)))),1,0)
)</f>
        <v>0</v>
      </c>
    </row>
    <row r="785" spans="2:11" ht="20.100000000000001" customHeight="1" x14ac:dyDescent="0.25">
      <c r="B785" s="25" t="str">
        <f>IF(TBL_QUAL_RENTROLL_UNITS[[#This Row],[RECORD_STARTED]],IF(TBL_QUAL_RENTROLL_UNITS[[#This Row],[ERROR_COUNT]]&gt;0,-1,IF(TBL_QUAL_RENTROLL_UNITS[[#This Row],[REQ_FIELDS_POPULATED]],1,0)),"")</f>
        <v/>
      </c>
      <c r="C785" s="94">
        <f>ROW()-ROW(TBL_QUAL_RENTROLL_UNITS[[#Headers],[ROW_ID]])</f>
        <v>776</v>
      </c>
      <c r="D785" s="82"/>
      <c r="E785" s="39"/>
      <c r="F785" s="33"/>
      <c r="G785" s="84" t="str">
        <f>IFERROR(INDEX(TBL_CIPDRFRESI_LOANPOOL[QUAL_MRA_RAC],MATCH(TBL_QUAL_RENTROLL_UNITS[[#This Row],[RENTROLL_LOAN_ID_PROP_ADDR]],TBL_CIPDRFRESI_LOANPOOL[LOAN_ID_PROP_ADDR],0)),"")</f>
        <v/>
      </c>
      <c r="H7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5" s="36" t="b">
        <f>CONCATENATE(TBL_QUAL_RENTROLL_UNITS[[#This Row],[RENTROLL_LOAN_ID_PROP_ADDR]],TBL_QUAL_RENTROLL_UNITS[[#This Row],[RENTROLL_UNIT]],TBL_QUAL_RENTROLL_UNITS[[#This Row],[RENTROLL_AMOUNT]])&lt;&gt;""</f>
        <v>0</v>
      </c>
      <c r="J785" s="36" t="b">
        <f>AND(TBL_QUAL_RENTROLL_UNITS[[#This Row],[RENTROLL_LOAN_ID_PROP_ADDR]]&lt;&gt;"",TBL_QUAL_RENTROLL_UNITS[[#This Row],[RENTROLL_UNIT]]&lt;&gt;"",TBL_QUAL_RENTROLL_UNITS[[#This Row],[RENTROLL_AMOUNT]]&lt;&gt;"")</f>
        <v>0</v>
      </c>
      <c r="K785" s="36">
        <f>SUM(
IF(AND(TBL_QUAL_RENTROLL_UNITS[[#This Row],[RENTROLL_LOAN_ID_PROP_ADDR]]&lt;&gt;"",NOT(ISNUMBER(MATCH(TBL_QUAL_RENTROLL_UNITS[[#This Row],[RENTROLL_LOAN_ID_PROP_ADDR]],RANGE_LOOKUP_CIPDRF_LOANLIST,0)))),1,0)
)</f>
        <v>0</v>
      </c>
    </row>
    <row r="786" spans="2:11" ht="20.100000000000001" customHeight="1" x14ac:dyDescent="0.25">
      <c r="B786" s="25" t="str">
        <f>IF(TBL_QUAL_RENTROLL_UNITS[[#This Row],[RECORD_STARTED]],IF(TBL_QUAL_RENTROLL_UNITS[[#This Row],[ERROR_COUNT]]&gt;0,-1,IF(TBL_QUAL_RENTROLL_UNITS[[#This Row],[REQ_FIELDS_POPULATED]],1,0)),"")</f>
        <v/>
      </c>
      <c r="C786" s="94">
        <f>ROW()-ROW(TBL_QUAL_RENTROLL_UNITS[[#Headers],[ROW_ID]])</f>
        <v>777</v>
      </c>
      <c r="D786" s="82"/>
      <c r="E786" s="39"/>
      <c r="F786" s="33"/>
      <c r="G786" s="84" t="str">
        <f>IFERROR(INDEX(TBL_CIPDRFRESI_LOANPOOL[QUAL_MRA_RAC],MATCH(TBL_QUAL_RENTROLL_UNITS[[#This Row],[RENTROLL_LOAN_ID_PROP_ADDR]],TBL_CIPDRFRESI_LOANPOOL[LOAN_ID_PROP_ADDR],0)),"")</f>
        <v/>
      </c>
      <c r="H7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6" s="36" t="b">
        <f>CONCATENATE(TBL_QUAL_RENTROLL_UNITS[[#This Row],[RENTROLL_LOAN_ID_PROP_ADDR]],TBL_QUAL_RENTROLL_UNITS[[#This Row],[RENTROLL_UNIT]],TBL_QUAL_RENTROLL_UNITS[[#This Row],[RENTROLL_AMOUNT]])&lt;&gt;""</f>
        <v>0</v>
      </c>
      <c r="J786" s="36" t="b">
        <f>AND(TBL_QUAL_RENTROLL_UNITS[[#This Row],[RENTROLL_LOAN_ID_PROP_ADDR]]&lt;&gt;"",TBL_QUAL_RENTROLL_UNITS[[#This Row],[RENTROLL_UNIT]]&lt;&gt;"",TBL_QUAL_RENTROLL_UNITS[[#This Row],[RENTROLL_AMOUNT]]&lt;&gt;"")</f>
        <v>0</v>
      </c>
      <c r="K786" s="36">
        <f>SUM(
IF(AND(TBL_QUAL_RENTROLL_UNITS[[#This Row],[RENTROLL_LOAN_ID_PROP_ADDR]]&lt;&gt;"",NOT(ISNUMBER(MATCH(TBL_QUAL_RENTROLL_UNITS[[#This Row],[RENTROLL_LOAN_ID_PROP_ADDR]],RANGE_LOOKUP_CIPDRF_LOANLIST,0)))),1,0)
)</f>
        <v>0</v>
      </c>
    </row>
    <row r="787" spans="2:11" ht="20.100000000000001" customHeight="1" x14ac:dyDescent="0.25">
      <c r="B787" s="25" t="str">
        <f>IF(TBL_QUAL_RENTROLL_UNITS[[#This Row],[RECORD_STARTED]],IF(TBL_QUAL_RENTROLL_UNITS[[#This Row],[ERROR_COUNT]]&gt;0,-1,IF(TBL_QUAL_RENTROLL_UNITS[[#This Row],[REQ_FIELDS_POPULATED]],1,0)),"")</f>
        <v/>
      </c>
      <c r="C787" s="94">
        <f>ROW()-ROW(TBL_QUAL_RENTROLL_UNITS[[#Headers],[ROW_ID]])</f>
        <v>778</v>
      </c>
      <c r="D787" s="82"/>
      <c r="E787" s="39"/>
      <c r="F787" s="33"/>
      <c r="G787" s="84" t="str">
        <f>IFERROR(INDEX(TBL_CIPDRFRESI_LOANPOOL[QUAL_MRA_RAC],MATCH(TBL_QUAL_RENTROLL_UNITS[[#This Row],[RENTROLL_LOAN_ID_PROP_ADDR]],TBL_CIPDRFRESI_LOANPOOL[LOAN_ID_PROP_ADDR],0)),"")</f>
        <v/>
      </c>
      <c r="H7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7" s="36" t="b">
        <f>CONCATENATE(TBL_QUAL_RENTROLL_UNITS[[#This Row],[RENTROLL_LOAN_ID_PROP_ADDR]],TBL_QUAL_RENTROLL_UNITS[[#This Row],[RENTROLL_UNIT]],TBL_QUAL_RENTROLL_UNITS[[#This Row],[RENTROLL_AMOUNT]])&lt;&gt;""</f>
        <v>0</v>
      </c>
      <c r="J787" s="36" t="b">
        <f>AND(TBL_QUAL_RENTROLL_UNITS[[#This Row],[RENTROLL_LOAN_ID_PROP_ADDR]]&lt;&gt;"",TBL_QUAL_RENTROLL_UNITS[[#This Row],[RENTROLL_UNIT]]&lt;&gt;"",TBL_QUAL_RENTROLL_UNITS[[#This Row],[RENTROLL_AMOUNT]]&lt;&gt;"")</f>
        <v>0</v>
      </c>
      <c r="K787" s="36">
        <f>SUM(
IF(AND(TBL_QUAL_RENTROLL_UNITS[[#This Row],[RENTROLL_LOAN_ID_PROP_ADDR]]&lt;&gt;"",NOT(ISNUMBER(MATCH(TBL_QUAL_RENTROLL_UNITS[[#This Row],[RENTROLL_LOAN_ID_PROP_ADDR]],RANGE_LOOKUP_CIPDRF_LOANLIST,0)))),1,0)
)</f>
        <v>0</v>
      </c>
    </row>
    <row r="788" spans="2:11" ht="20.100000000000001" customHeight="1" x14ac:dyDescent="0.25">
      <c r="B788" s="25" t="str">
        <f>IF(TBL_QUAL_RENTROLL_UNITS[[#This Row],[RECORD_STARTED]],IF(TBL_QUAL_RENTROLL_UNITS[[#This Row],[ERROR_COUNT]]&gt;0,-1,IF(TBL_QUAL_RENTROLL_UNITS[[#This Row],[REQ_FIELDS_POPULATED]],1,0)),"")</f>
        <v/>
      </c>
      <c r="C788" s="94">
        <f>ROW()-ROW(TBL_QUAL_RENTROLL_UNITS[[#Headers],[ROW_ID]])</f>
        <v>779</v>
      </c>
      <c r="D788" s="82"/>
      <c r="E788" s="39"/>
      <c r="F788" s="33"/>
      <c r="G788" s="84" t="str">
        <f>IFERROR(INDEX(TBL_CIPDRFRESI_LOANPOOL[QUAL_MRA_RAC],MATCH(TBL_QUAL_RENTROLL_UNITS[[#This Row],[RENTROLL_LOAN_ID_PROP_ADDR]],TBL_CIPDRFRESI_LOANPOOL[LOAN_ID_PROP_ADDR],0)),"")</f>
        <v/>
      </c>
      <c r="H7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8" s="36" t="b">
        <f>CONCATENATE(TBL_QUAL_RENTROLL_UNITS[[#This Row],[RENTROLL_LOAN_ID_PROP_ADDR]],TBL_QUAL_RENTROLL_UNITS[[#This Row],[RENTROLL_UNIT]],TBL_QUAL_RENTROLL_UNITS[[#This Row],[RENTROLL_AMOUNT]])&lt;&gt;""</f>
        <v>0</v>
      </c>
      <c r="J788" s="36" t="b">
        <f>AND(TBL_QUAL_RENTROLL_UNITS[[#This Row],[RENTROLL_LOAN_ID_PROP_ADDR]]&lt;&gt;"",TBL_QUAL_RENTROLL_UNITS[[#This Row],[RENTROLL_UNIT]]&lt;&gt;"",TBL_QUAL_RENTROLL_UNITS[[#This Row],[RENTROLL_AMOUNT]]&lt;&gt;"")</f>
        <v>0</v>
      </c>
      <c r="K788" s="36">
        <f>SUM(
IF(AND(TBL_QUAL_RENTROLL_UNITS[[#This Row],[RENTROLL_LOAN_ID_PROP_ADDR]]&lt;&gt;"",NOT(ISNUMBER(MATCH(TBL_QUAL_RENTROLL_UNITS[[#This Row],[RENTROLL_LOAN_ID_PROP_ADDR]],RANGE_LOOKUP_CIPDRF_LOANLIST,0)))),1,0)
)</f>
        <v>0</v>
      </c>
    </row>
    <row r="789" spans="2:11" ht="20.100000000000001" customHeight="1" x14ac:dyDescent="0.25">
      <c r="B789" s="25" t="str">
        <f>IF(TBL_QUAL_RENTROLL_UNITS[[#This Row],[RECORD_STARTED]],IF(TBL_QUAL_RENTROLL_UNITS[[#This Row],[ERROR_COUNT]]&gt;0,-1,IF(TBL_QUAL_RENTROLL_UNITS[[#This Row],[REQ_FIELDS_POPULATED]],1,0)),"")</f>
        <v/>
      </c>
      <c r="C789" s="94">
        <f>ROW()-ROW(TBL_QUAL_RENTROLL_UNITS[[#Headers],[ROW_ID]])</f>
        <v>780</v>
      </c>
      <c r="D789" s="82"/>
      <c r="E789" s="39"/>
      <c r="F789" s="33"/>
      <c r="G789" s="84" t="str">
        <f>IFERROR(INDEX(TBL_CIPDRFRESI_LOANPOOL[QUAL_MRA_RAC],MATCH(TBL_QUAL_RENTROLL_UNITS[[#This Row],[RENTROLL_LOAN_ID_PROP_ADDR]],TBL_CIPDRFRESI_LOANPOOL[LOAN_ID_PROP_ADDR],0)),"")</f>
        <v/>
      </c>
      <c r="H7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9" s="36" t="b">
        <f>CONCATENATE(TBL_QUAL_RENTROLL_UNITS[[#This Row],[RENTROLL_LOAN_ID_PROP_ADDR]],TBL_QUAL_RENTROLL_UNITS[[#This Row],[RENTROLL_UNIT]],TBL_QUAL_RENTROLL_UNITS[[#This Row],[RENTROLL_AMOUNT]])&lt;&gt;""</f>
        <v>0</v>
      </c>
      <c r="J789" s="36" t="b">
        <f>AND(TBL_QUAL_RENTROLL_UNITS[[#This Row],[RENTROLL_LOAN_ID_PROP_ADDR]]&lt;&gt;"",TBL_QUAL_RENTROLL_UNITS[[#This Row],[RENTROLL_UNIT]]&lt;&gt;"",TBL_QUAL_RENTROLL_UNITS[[#This Row],[RENTROLL_AMOUNT]]&lt;&gt;"")</f>
        <v>0</v>
      </c>
      <c r="K789" s="36">
        <f>SUM(
IF(AND(TBL_QUAL_RENTROLL_UNITS[[#This Row],[RENTROLL_LOAN_ID_PROP_ADDR]]&lt;&gt;"",NOT(ISNUMBER(MATCH(TBL_QUAL_RENTROLL_UNITS[[#This Row],[RENTROLL_LOAN_ID_PROP_ADDR]],RANGE_LOOKUP_CIPDRF_LOANLIST,0)))),1,0)
)</f>
        <v>0</v>
      </c>
    </row>
    <row r="790" spans="2:11" ht="20.100000000000001" customHeight="1" x14ac:dyDescent="0.25">
      <c r="B790" s="25" t="str">
        <f>IF(TBL_QUAL_RENTROLL_UNITS[[#This Row],[RECORD_STARTED]],IF(TBL_QUAL_RENTROLL_UNITS[[#This Row],[ERROR_COUNT]]&gt;0,-1,IF(TBL_QUAL_RENTROLL_UNITS[[#This Row],[REQ_FIELDS_POPULATED]],1,0)),"")</f>
        <v/>
      </c>
      <c r="C790" s="94">
        <f>ROW()-ROW(TBL_QUAL_RENTROLL_UNITS[[#Headers],[ROW_ID]])</f>
        <v>781</v>
      </c>
      <c r="D790" s="82"/>
      <c r="E790" s="39"/>
      <c r="F790" s="33"/>
      <c r="G790" s="84" t="str">
        <f>IFERROR(INDEX(TBL_CIPDRFRESI_LOANPOOL[QUAL_MRA_RAC],MATCH(TBL_QUAL_RENTROLL_UNITS[[#This Row],[RENTROLL_LOAN_ID_PROP_ADDR]],TBL_CIPDRFRESI_LOANPOOL[LOAN_ID_PROP_ADDR],0)),"")</f>
        <v/>
      </c>
      <c r="H7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0" s="36" t="b">
        <f>CONCATENATE(TBL_QUAL_RENTROLL_UNITS[[#This Row],[RENTROLL_LOAN_ID_PROP_ADDR]],TBL_QUAL_RENTROLL_UNITS[[#This Row],[RENTROLL_UNIT]],TBL_QUAL_RENTROLL_UNITS[[#This Row],[RENTROLL_AMOUNT]])&lt;&gt;""</f>
        <v>0</v>
      </c>
      <c r="J790" s="36" t="b">
        <f>AND(TBL_QUAL_RENTROLL_UNITS[[#This Row],[RENTROLL_LOAN_ID_PROP_ADDR]]&lt;&gt;"",TBL_QUAL_RENTROLL_UNITS[[#This Row],[RENTROLL_UNIT]]&lt;&gt;"",TBL_QUAL_RENTROLL_UNITS[[#This Row],[RENTROLL_AMOUNT]]&lt;&gt;"")</f>
        <v>0</v>
      </c>
      <c r="K790" s="36">
        <f>SUM(
IF(AND(TBL_QUAL_RENTROLL_UNITS[[#This Row],[RENTROLL_LOAN_ID_PROP_ADDR]]&lt;&gt;"",NOT(ISNUMBER(MATCH(TBL_QUAL_RENTROLL_UNITS[[#This Row],[RENTROLL_LOAN_ID_PROP_ADDR]],RANGE_LOOKUP_CIPDRF_LOANLIST,0)))),1,0)
)</f>
        <v>0</v>
      </c>
    </row>
    <row r="791" spans="2:11" ht="20.100000000000001" customHeight="1" x14ac:dyDescent="0.25">
      <c r="B791" s="25" t="str">
        <f>IF(TBL_QUAL_RENTROLL_UNITS[[#This Row],[RECORD_STARTED]],IF(TBL_QUAL_RENTROLL_UNITS[[#This Row],[ERROR_COUNT]]&gt;0,-1,IF(TBL_QUAL_RENTROLL_UNITS[[#This Row],[REQ_FIELDS_POPULATED]],1,0)),"")</f>
        <v/>
      </c>
      <c r="C791" s="94">
        <f>ROW()-ROW(TBL_QUAL_RENTROLL_UNITS[[#Headers],[ROW_ID]])</f>
        <v>782</v>
      </c>
      <c r="D791" s="82"/>
      <c r="E791" s="39"/>
      <c r="F791" s="33"/>
      <c r="G791" s="84" t="str">
        <f>IFERROR(INDEX(TBL_CIPDRFRESI_LOANPOOL[QUAL_MRA_RAC],MATCH(TBL_QUAL_RENTROLL_UNITS[[#This Row],[RENTROLL_LOAN_ID_PROP_ADDR]],TBL_CIPDRFRESI_LOANPOOL[LOAN_ID_PROP_ADDR],0)),"")</f>
        <v/>
      </c>
      <c r="H7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1" s="36" t="b">
        <f>CONCATENATE(TBL_QUAL_RENTROLL_UNITS[[#This Row],[RENTROLL_LOAN_ID_PROP_ADDR]],TBL_QUAL_RENTROLL_UNITS[[#This Row],[RENTROLL_UNIT]],TBL_QUAL_RENTROLL_UNITS[[#This Row],[RENTROLL_AMOUNT]])&lt;&gt;""</f>
        <v>0</v>
      </c>
      <c r="J791" s="36" t="b">
        <f>AND(TBL_QUAL_RENTROLL_UNITS[[#This Row],[RENTROLL_LOAN_ID_PROP_ADDR]]&lt;&gt;"",TBL_QUAL_RENTROLL_UNITS[[#This Row],[RENTROLL_UNIT]]&lt;&gt;"",TBL_QUAL_RENTROLL_UNITS[[#This Row],[RENTROLL_AMOUNT]]&lt;&gt;"")</f>
        <v>0</v>
      </c>
      <c r="K791" s="36">
        <f>SUM(
IF(AND(TBL_QUAL_RENTROLL_UNITS[[#This Row],[RENTROLL_LOAN_ID_PROP_ADDR]]&lt;&gt;"",NOT(ISNUMBER(MATCH(TBL_QUAL_RENTROLL_UNITS[[#This Row],[RENTROLL_LOAN_ID_PROP_ADDR]],RANGE_LOOKUP_CIPDRF_LOANLIST,0)))),1,0)
)</f>
        <v>0</v>
      </c>
    </row>
    <row r="792" spans="2:11" ht="20.100000000000001" customHeight="1" x14ac:dyDescent="0.25">
      <c r="B792" s="25" t="str">
        <f>IF(TBL_QUAL_RENTROLL_UNITS[[#This Row],[RECORD_STARTED]],IF(TBL_QUAL_RENTROLL_UNITS[[#This Row],[ERROR_COUNT]]&gt;0,-1,IF(TBL_QUAL_RENTROLL_UNITS[[#This Row],[REQ_FIELDS_POPULATED]],1,0)),"")</f>
        <v/>
      </c>
      <c r="C792" s="94">
        <f>ROW()-ROW(TBL_QUAL_RENTROLL_UNITS[[#Headers],[ROW_ID]])</f>
        <v>783</v>
      </c>
      <c r="D792" s="82"/>
      <c r="E792" s="39"/>
      <c r="F792" s="33"/>
      <c r="G792" s="84" t="str">
        <f>IFERROR(INDEX(TBL_CIPDRFRESI_LOANPOOL[QUAL_MRA_RAC],MATCH(TBL_QUAL_RENTROLL_UNITS[[#This Row],[RENTROLL_LOAN_ID_PROP_ADDR]],TBL_CIPDRFRESI_LOANPOOL[LOAN_ID_PROP_ADDR],0)),"")</f>
        <v/>
      </c>
      <c r="H7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2" s="36" t="b">
        <f>CONCATENATE(TBL_QUAL_RENTROLL_UNITS[[#This Row],[RENTROLL_LOAN_ID_PROP_ADDR]],TBL_QUAL_RENTROLL_UNITS[[#This Row],[RENTROLL_UNIT]],TBL_QUAL_RENTROLL_UNITS[[#This Row],[RENTROLL_AMOUNT]])&lt;&gt;""</f>
        <v>0</v>
      </c>
      <c r="J792" s="36" t="b">
        <f>AND(TBL_QUAL_RENTROLL_UNITS[[#This Row],[RENTROLL_LOAN_ID_PROP_ADDR]]&lt;&gt;"",TBL_QUAL_RENTROLL_UNITS[[#This Row],[RENTROLL_UNIT]]&lt;&gt;"",TBL_QUAL_RENTROLL_UNITS[[#This Row],[RENTROLL_AMOUNT]]&lt;&gt;"")</f>
        <v>0</v>
      </c>
      <c r="K792" s="36">
        <f>SUM(
IF(AND(TBL_QUAL_RENTROLL_UNITS[[#This Row],[RENTROLL_LOAN_ID_PROP_ADDR]]&lt;&gt;"",NOT(ISNUMBER(MATCH(TBL_QUAL_RENTROLL_UNITS[[#This Row],[RENTROLL_LOAN_ID_PROP_ADDR]],RANGE_LOOKUP_CIPDRF_LOANLIST,0)))),1,0)
)</f>
        <v>0</v>
      </c>
    </row>
    <row r="793" spans="2:11" ht="20.100000000000001" customHeight="1" x14ac:dyDescent="0.25">
      <c r="B793" s="25" t="str">
        <f>IF(TBL_QUAL_RENTROLL_UNITS[[#This Row],[RECORD_STARTED]],IF(TBL_QUAL_RENTROLL_UNITS[[#This Row],[ERROR_COUNT]]&gt;0,-1,IF(TBL_QUAL_RENTROLL_UNITS[[#This Row],[REQ_FIELDS_POPULATED]],1,0)),"")</f>
        <v/>
      </c>
      <c r="C793" s="94">
        <f>ROW()-ROW(TBL_QUAL_RENTROLL_UNITS[[#Headers],[ROW_ID]])</f>
        <v>784</v>
      </c>
      <c r="D793" s="82"/>
      <c r="E793" s="39"/>
      <c r="F793" s="33"/>
      <c r="G793" s="84" t="str">
        <f>IFERROR(INDEX(TBL_CIPDRFRESI_LOANPOOL[QUAL_MRA_RAC],MATCH(TBL_QUAL_RENTROLL_UNITS[[#This Row],[RENTROLL_LOAN_ID_PROP_ADDR]],TBL_CIPDRFRESI_LOANPOOL[LOAN_ID_PROP_ADDR],0)),"")</f>
        <v/>
      </c>
      <c r="H7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3" s="36" t="b">
        <f>CONCATENATE(TBL_QUAL_RENTROLL_UNITS[[#This Row],[RENTROLL_LOAN_ID_PROP_ADDR]],TBL_QUAL_RENTROLL_UNITS[[#This Row],[RENTROLL_UNIT]],TBL_QUAL_RENTROLL_UNITS[[#This Row],[RENTROLL_AMOUNT]])&lt;&gt;""</f>
        <v>0</v>
      </c>
      <c r="J793" s="36" t="b">
        <f>AND(TBL_QUAL_RENTROLL_UNITS[[#This Row],[RENTROLL_LOAN_ID_PROP_ADDR]]&lt;&gt;"",TBL_QUAL_RENTROLL_UNITS[[#This Row],[RENTROLL_UNIT]]&lt;&gt;"",TBL_QUAL_RENTROLL_UNITS[[#This Row],[RENTROLL_AMOUNT]]&lt;&gt;"")</f>
        <v>0</v>
      </c>
      <c r="K793" s="36">
        <f>SUM(
IF(AND(TBL_QUAL_RENTROLL_UNITS[[#This Row],[RENTROLL_LOAN_ID_PROP_ADDR]]&lt;&gt;"",NOT(ISNUMBER(MATCH(TBL_QUAL_RENTROLL_UNITS[[#This Row],[RENTROLL_LOAN_ID_PROP_ADDR]],RANGE_LOOKUP_CIPDRF_LOANLIST,0)))),1,0)
)</f>
        <v>0</v>
      </c>
    </row>
    <row r="794" spans="2:11" ht="20.100000000000001" customHeight="1" x14ac:dyDescent="0.25">
      <c r="B794" s="25" t="str">
        <f>IF(TBL_QUAL_RENTROLL_UNITS[[#This Row],[RECORD_STARTED]],IF(TBL_QUAL_RENTROLL_UNITS[[#This Row],[ERROR_COUNT]]&gt;0,-1,IF(TBL_QUAL_RENTROLL_UNITS[[#This Row],[REQ_FIELDS_POPULATED]],1,0)),"")</f>
        <v/>
      </c>
      <c r="C794" s="94">
        <f>ROW()-ROW(TBL_QUAL_RENTROLL_UNITS[[#Headers],[ROW_ID]])</f>
        <v>785</v>
      </c>
      <c r="D794" s="82"/>
      <c r="E794" s="39"/>
      <c r="F794" s="33"/>
      <c r="G794" s="84" t="str">
        <f>IFERROR(INDEX(TBL_CIPDRFRESI_LOANPOOL[QUAL_MRA_RAC],MATCH(TBL_QUAL_RENTROLL_UNITS[[#This Row],[RENTROLL_LOAN_ID_PROP_ADDR]],TBL_CIPDRFRESI_LOANPOOL[LOAN_ID_PROP_ADDR],0)),"")</f>
        <v/>
      </c>
      <c r="H7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4" s="36" t="b">
        <f>CONCATENATE(TBL_QUAL_RENTROLL_UNITS[[#This Row],[RENTROLL_LOAN_ID_PROP_ADDR]],TBL_QUAL_RENTROLL_UNITS[[#This Row],[RENTROLL_UNIT]],TBL_QUAL_RENTROLL_UNITS[[#This Row],[RENTROLL_AMOUNT]])&lt;&gt;""</f>
        <v>0</v>
      </c>
      <c r="J794" s="36" t="b">
        <f>AND(TBL_QUAL_RENTROLL_UNITS[[#This Row],[RENTROLL_LOAN_ID_PROP_ADDR]]&lt;&gt;"",TBL_QUAL_RENTROLL_UNITS[[#This Row],[RENTROLL_UNIT]]&lt;&gt;"",TBL_QUAL_RENTROLL_UNITS[[#This Row],[RENTROLL_AMOUNT]]&lt;&gt;"")</f>
        <v>0</v>
      </c>
      <c r="K794" s="36">
        <f>SUM(
IF(AND(TBL_QUAL_RENTROLL_UNITS[[#This Row],[RENTROLL_LOAN_ID_PROP_ADDR]]&lt;&gt;"",NOT(ISNUMBER(MATCH(TBL_QUAL_RENTROLL_UNITS[[#This Row],[RENTROLL_LOAN_ID_PROP_ADDR]],RANGE_LOOKUP_CIPDRF_LOANLIST,0)))),1,0)
)</f>
        <v>0</v>
      </c>
    </row>
    <row r="795" spans="2:11" ht="20.100000000000001" customHeight="1" x14ac:dyDescent="0.25">
      <c r="B795" s="25" t="str">
        <f>IF(TBL_QUAL_RENTROLL_UNITS[[#This Row],[RECORD_STARTED]],IF(TBL_QUAL_RENTROLL_UNITS[[#This Row],[ERROR_COUNT]]&gt;0,-1,IF(TBL_QUAL_RENTROLL_UNITS[[#This Row],[REQ_FIELDS_POPULATED]],1,0)),"")</f>
        <v/>
      </c>
      <c r="C795" s="94">
        <f>ROW()-ROW(TBL_QUAL_RENTROLL_UNITS[[#Headers],[ROW_ID]])</f>
        <v>786</v>
      </c>
      <c r="D795" s="82"/>
      <c r="E795" s="39"/>
      <c r="F795" s="33"/>
      <c r="G795" s="84" t="str">
        <f>IFERROR(INDEX(TBL_CIPDRFRESI_LOANPOOL[QUAL_MRA_RAC],MATCH(TBL_QUAL_RENTROLL_UNITS[[#This Row],[RENTROLL_LOAN_ID_PROP_ADDR]],TBL_CIPDRFRESI_LOANPOOL[LOAN_ID_PROP_ADDR],0)),"")</f>
        <v/>
      </c>
      <c r="H7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5" s="36" t="b">
        <f>CONCATENATE(TBL_QUAL_RENTROLL_UNITS[[#This Row],[RENTROLL_LOAN_ID_PROP_ADDR]],TBL_QUAL_RENTROLL_UNITS[[#This Row],[RENTROLL_UNIT]],TBL_QUAL_RENTROLL_UNITS[[#This Row],[RENTROLL_AMOUNT]])&lt;&gt;""</f>
        <v>0</v>
      </c>
      <c r="J795" s="36" t="b">
        <f>AND(TBL_QUAL_RENTROLL_UNITS[[#This Row],[RENTROLL_LOAN_ID_PROP_ADDR]]&lt;&gt;"",TBL_QUAL_RENTROLL_UNITS[[#This Row],[RENTROLL_UNIT]]&lt;&gt;"",TBL_QUAL_RENTROLL_UNITS[[#This Row],[RENTROLL_AMOUNT]]&lt;&gt;"")</f>
        <v>0</v>
      </c>
      <c r="K795" s="36">
        <f>SUM(
IF(AND(TBL_QUAL_RENTROLL_UNITS[[#This Row],[RENTROLL_LOAN_ID_PROP_ADDR]]&lt;&gt;"",NOT(ISNUMBER(MATCH(TBL_QUAL_RENTROLL_UNITS[[#This Row],[RENTROLL_LOAN_ID_PROP_ADDR]],RANGE_LOOKUP_CIPDRF_LOANLIST,0)))),1,0)
)</f>
        <v>0</v>
      </c>
    </row>
    <row r="796" spans="2:11" ht="20.100000000000001" customHeight="1" x14ac:dyDescent="0.25">
      <c r="B796" s="25" t="str">
        <f>IF(TBL_QUAL_RENTROLL_UNITS[[#This Row],[RECORD_STARTED]],IF(TBL_QUAL_RENTROLL_UNITS[[#This Row],[ERROR_COUNT]]&gt;0,-1,IF(TBL_QUAL_RENTROLL_UNITS[[#This Row],[REQ_FIELDS_POPULATED]],1,0)),"")</f>
        <v/>
      </c>
      <c r="C796" s="94">
        <f>ROW()-ROW(TBL_QUAL_RENTROLL_UNITS[[#Headers],[ROW_ID]])</f>
        <v>787</v>
      </c>
      <c r="D796" s="82"/>
      <c r="E796" s="39"/>
      <c r="F796" s="33"/>
      <c r="G796" s="84" t="str">
        <f>IFERROR(INDEX(TBL_CIPDRFRESI_LOANPOOL[QUAL_MRA_RAC],MATCH(TBL_QUAL_RENTROLL_UNITS[[#This Row],[RENTROLL_LOAN_ID_PROP_ADDR]],TBL_CIPDRFRESI_LOANPOOL[LOAN_ID_PROP_ADDR],0)),"")</f>
        <v/>
      </c>
      <c r="H7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6" s="36" t="b">
        <f>CONCATENATE(TBL_QUAL_RENTROLL_UNITS[[#This Row],[RENTROLL_LOAN_ID_PROP_ADDR]],TBL_QUAL_RENTROLL_UNITS[[#This Row],[RENTROLL_UNIT]],TBL_QUAL_RENTROLL_UNITS[[#This Row],[RENTROLL_AMOUNT]])&lt;&gt;""</f>
        <v>0</v>
      </c>
      <c r="J796" s="36" t="b">
        <f>AND(TBL_QUAL_RENTROLL_UNITS[[#This Row],[RENTROLL_LOAN_ID_PROP_ADDR]]&lt;&gt;"",TBL_QUAL_RENTROLL_UNITS[[#This Row],[RENTROLL_UNIT]]&lt;&gt;"",TBL_QUAL_RENTROLL_UNITS[[#This Row],[RENTROLL_AMOUNT]]&lt;&gt;"")</f>
        <v>0</v>
      </c>
      <c r="K796" s="36">
        <f>SUM(
IF(AND(TBL_QUAL_RENTROLL_UNITS[[#This Row],[RENTROLL_LOAN_ID_PROP_ADDR]]&lt;&gt;"",NOT(ISNUMBER(MATCH(TBL_QUAL_RENTROLL_UNITS[[#This Row],[RENTROLL_LOAN_ID_PROP_ADDR]],RANGE_LOOKUP_CIPDRF_LOANLIST,0)))),1,0)
)</f>
        <v>0</v>
      </c>
    </row>
    <row r="797" spans="2:11" ht="20.100000000000001" customHeight="1" x14ac:dyDescent="0.25">
      <c r="B797" s="25" t="str">
        <f>IF(TBL_QUAL_RENTROLL_UNITS[[#This Row],[RECORD_STARTED]],IF(TBL_QUAL_RENTROLL_UNITS[[#This Row],[ERROR_COUNT]]&gt;0,-1,IF(TBL_QUAL_RENTROLL_UNITS[[#This Row],[REQ_FIELDS_POPULATED]],1,0)),"")</f>
        <v/>
      </c>
      <c r="C797" s="94">
        <f>ROW()-ROW(TBL_QUAL_RENTROLL_UNITS[[#Headers],[ROW_ID]])</f>
        <v>788</v>
      </c>
      <c r="D797" s="82"/>
      <c r="E797" s="39"/>
      <c r="F797" s="33"/>
      <c r="G797" s="84" t="str">
        <f>IFERROR(INDEX(TBL_CIPDRFRESI_LOANPOOL[QUAL_MRA_RAC],MATCH(TBL_QUAL_RENTROLL_UNITS[[#This Row],[RENTROLL_LOAN_ID_PROP_ADDR]],TBL_CIPDRFRESI_LOANPOOL[LOAN_ID_PROP_ADDR],0)),"")</f>
        <v/>
      </c>
      <c r="H7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7" s="36" t="b">
        <f>CONCATENATE(TBL_QUAL_RENTROLL_UNITS[[#This Row],[RENTROLL_LOAN_ID_PROP_ADDR]],TBL_QUAL_RENTROLL_UNITS[[#This Row],[RENTROLL_UNIT]],TBL_QUAL_RENTROLL_UNITS[[#This Row],[RENTROLL_AMOUNT]])&lt;&gt;""</f>
        <v>0</v>
      </c>
      <c r="J797" s="36" t="b">
        <f>AND(TBL_QUAL_RENTROLL_UNITS[[#This Row],[RENTROLL_LOAN_ID_PROP_ADDR]]&lt;&gt;"",TBL_QUAL_RENTROLL_UNITS[[#This Row],[RENTROLL_UNIT]]&lt;&gt;"",TBL_QUAL_RENTROLL_UNITS[[#This Row],[RENTROLL_AMOUNT]]&lt;&gt;"")</f>
        <v>0</v>
      </c>
      <c r="K797" s="36">
        <f>SUM(
IF(AND(TBL_QUAL_RENTROLL_UNITS[[#This Row],[RENTROLL_LOAN_ID_PROP_ADDR]]&lt;&gt;"",NOT(ISNUMBER(MATCH(TBL_QUAL_RENTROLL_UNITS[[#This Row],[RENTROLL_LOAN_ID_PROP_ADDR]],RANGE_LOOKUP_CIPDRF_LOANLIST,0)))),1,0)
)</f>
        <v>0</v>
      </c>
    </row>
    <row r="798" spans="2:11" ht="20.100000000000001" customHeight="1" x14ac:dyDescent="0.25">
      <c r="B798" s="25" t="str">
        <f>IF(TBL_QUAL_RENTROLL_UNITS[[#This Row],[RECORD_STARTED]],IF(TBL_QUAL_RENTROLL_UNITS[[#This Row],[ERROR_COUNT]]&gt;0,-1,IF(TBL_QUAL_RENTROLL_UNITS[[#This Row],[REQ_FIELDS_POPULATED]],1,0)),"")</f>
        <v/>
      </c>
      <c r="C798" s="94">
        <f>ROW()-ROW(TBL_QUAL_RENTROLL_UNITS[[#Headers],[ROW_ID]])</f>
        <v>789</v>
      </c>
      <c r="D798" s="82"/>
      <c r="E798" s="39"/>
      <c r="F798" s="33"/>
      <c r="G798" s="84" t="str">
        <f>IFERROR(INDEX(TBL_CIPDRFRESI_LOANPOOL[QUAL_MRA_RAC],MATCH(TBL_QUAL_RENTROLL_UNITS[[#This Row],[RENTROLL_LOAN_ID_PROP_ADDR]],TBL_CIPDRFRESI_LOANPOOL[LOAN_ID_PROP_ADDR],0)),"")</f>
        <v/>
      </c>
      <c r="H7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8" s="36" t="b">
        <f>CONCATENATE(TBL_QUAL_RENTROLL_UNITS[[#This Row],[RENTROLL_LOAN_ID_PROP_ADDR]],TBL_QUAL_RENTROLL_UNITS[[#This Row],[RENTROLL_UNIT]],TBL_QUAL_RENTROLL_UNITS[[#This Row],[RENTROLL_AMOUNT]])&lt;&gt;""</f>
        <v>0</v>
      </c>
      <c r="J798" s="36" t="b">
        <f>AND(TBL_QUAL_RENTROLL_UNITS[[#This Row],[RENTROLL_LOAN_ID_PROP_ADDR]]&lt;&gt;"",TBL_QUAL_RENTROLL_UNITS[[#This Row],[RENTROLL_UNIT]]&lt;&gt;"",TBL_QUAL_RENTROLL_UNITS[[#This Row],[RENTROLL_AMOUNT]]&lt;&gt;"")</f>
        <v>0</v>
      </c>
      <c r="K798" s="36">
        <f>SUM(
IF(AND(TBL_QUAL_RENTROLL_UNITS[[#This Row],[RENTROLL_LOAN_ID_PROP_ADDR]]&lt;&gt;"",NOT(ISNUMBER(MATCH(TBL_QUAL_RENTROLL_UNITS[[#This Row],[RENTROLL_LOAN_ID_PROP_ADDR]],RANGE_LOOKUP_CIPDRF_LOANLIST,0)))),1,0)
)</f>
        <v>0</v>
      </c>
    </row>
    <row r="799" spans="2:11" ht="20.100000000000001" customHeight="1" x14ac:dyDescent="0.25">
      <c r="B799" s="25" t="str">
        <f>IF(TBL_QUAL_RENTROLL_UNITS[[#This Row],[RECORD_STARTED]],IF(TBL_QUAL_RENTROLL_UNITS[[#This Row],[ERROR_COUNT]]&gt;0,-1,IF(TBL_QUAL_RENTROLL_UNITS[[#This Row],[REQ_FIELDS_POPULATED]],1,0)),"")</f>
        <v/>
      </c>
      <c r="C799" s="94">
        <f>ROW()-ROW(TBL_QUAL_RENTROLL_UNITS[[#Headers],[ROW_ID]])</f>
        <v>790</v>
      </c>
      <c r="D799" s="82"/>
      <c r="E799" s="39"/>
      <c r="F799" s="33"/>
      <c r="G799" s="84" t="str">
        <f>IFERROR(INDEX(TBL_CIPDRFRESI_LOANPOOL[QUAL_MRA_RAC],MATCH(TBL_QUAL_RENTROLL_UNITS[[#This Row],[RENTROLL_LOAN_ID_PROP_ADDR]],TBL_CIPDRFRESI_LOANPOOL[LOAN_ID_PROP_ADDR],0)),"")</f>
        <v/>
      </c>
      <c r="H7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9" s="36" t="b">
        <f>CONCATENATE(TBL_QUAL_RENTROLL_UNITS[[#This Row],[RENTROLL_LOAN_ID_PROP_ADDR]],TBL_QUAL_RENTROLL_UNITS[[#This Row],[RENTROLL_UNIT]],TBL_QUAL_RENTROLL_UNITS[[#This Row],[RENTROLL_AMOUNT]])&lt;&gt;""</f>
        <v>0</v>
      </c>
      <c r="J799" s="36" t="b">
        <f>AND(TBL_QUAL_RENTROLL_UNITS[[#This Row],[RENTROLL_LOAN_ID_PROP_ADDR]]&lt;&gt;"",TBL_QUAL_RENTROLL_UNITS[[#This Row],[RENTROLL_UNIT]]&lt;&gt;"",TBL_QUAL_RENTROLL_UNITS[[#This Row],[RENTROLL_AMOUNT]]&lt;&gt;"")</f>
        <v>0</v>
      </c>
      <c r="K799" s="36">
        <f>SUM(
IF(AND(TBL_QUAL_RENTROLL_UNITS[[#This Row],[RENTROLL_LOAN_ID_PROP_ADDR]]&lt;&gt;"",NOT(ISNUMBER(MATCH(TBL_QUAL_RENTROLL_UNITS[[#This Row],[RENTROLL_LOAN_ID_PROP_ADDR]],RANGE_LOOKUP_CIPDRF_LOANLIST,0)))),1,0)
)</f>
        <v>0</v>
      </c>
    </row>
    <row r="800" spans="2:11" ht="20.100000000000001" customHeight="1" x14ac:dyDescent="0.25">
      <c r="B800" s="25" t="str">
        <f>IF(TBL_QUAL_RENTROLL_UNITS[[#This Row],[RECORD_STARTED]],IF(TBL_QUAL_RENTROLL_UNITS[[#This Row],[ERROR_COUNT]]&gt;0,-1,IF(TBL_QUAL_RENTROLL_UNITS[[#This Row],[REQ_FIELDS_POPULATED]],1,0)),"")</f>
        <v/>
      </c>
      <c r="C800" s="94">
        <f>ROW()-ROW(TBL_QUAL_RENTROLL_UNITS[[#Headers],[ROW_ID]])</f>
        <v>791</v>
      </c>
      <c r="D800" s="82"/>
      <c r="E800" s="39"/>
      <c r="F800" s="33"/>
      <c r="G800" s="84" t="str">
        <f>IFERROR(INDEX(TBL_CIPDRFRESI_LOANPOOL[QUAL_MRA_RAC],MATCH(TBL_QUAL_RENTROLL_UNITS[[#This Row],[RENTROLL_LOAN_ID_PROP_ADDR]],TBL_CIPDRFRESI_LOANPOOL[LOAN_ID_PROP_ADDR],0)),"")</f>
        <v/>
      </c>
      <c r="H8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0" s="36" t="b">
        <f>CONCATENATE(TBL_QUAL_RENTROLL_UNITS[[#This Row],[RENTROLL_LOAN_ID_PROP_ADDR]],TBL_QUAL_RENTROLL_UNITS[[#This Row],[RENTROLL_UNIT]],TBL_QUAL_RENTROLL_UNITS[[#This Row],[RENTROLL_AMOUNT]])&lt;&gt;""</f>
        <v>0</v>
      </c>
      <c r="J800" s="36" t="b">
        <f>AND(TBL_QUAL_RENTROLL_UNITS[[#This Row],[RENTROLL_LOAN_ID_PROP_ADDR]]&lt;&gt;"",TBL_QUAL_RENTROLL_UNITS[[#This Row],[RENTROLL_UNIT]]&lt;&gt;"",TBL_QUAL_RENTROLL_UNITS[[#This Row],[RENTROLL_AMOUNT]]&lt;&gt;"")</f>
        <v>0</v>
      </c>
      <c r="K800" s="36">
        <f>SUM(
IF(AND(TBL_QUAL_RENTROLL_UNITS[[#This Row],[RENTROLL_LOAN_ID_PROP_ADDR]]&lt;&gt;"",NOT(ISNUMBER(MATCH(TBL_QUAL_RENTROLL_UNITS[[#This Row],[RENTROLL_LOAN_ID_PROP_ADDR]],RANGE_LOOKUP_CIPDRF_LOANLIST,0)))),1,0)
)</f>
        <v>0</v>
      </c>
    </row>
    <row r="801" spans="2:11" ht="20.100000000000001" customHeight="1" x14ac:dyDescent="0.25">
      <c r="B801" s="25" t="str">
        <f>IF(TBL_QUAL_RENTROLL_UNITS[[#This Row],[RECORD_STARTED]],IF(TBL_QUAL_RENTROLL_UNITS[[#This Row],[ERROR_COUNT]]&gt;0,-1,IF(TBL_QUAL_RENTROLL_UNITS[[#This Row],[REQ_FIELDS_POPULATED]],1,0)),"")</f>
        <v/>
      </c>
      <c r="C801" s="94">
        <f>ROW()-ROW(TBL_QUAL_RENTROLL_UNITS[[#Headers],[ROW_ID]])</f>
        <v>792</v>
      </c>
      <c r="D801" s="82"/>
      <c r="E801" s="39"/>
      <c r="F801" s="33"/>
      <c r="G801" s="84" t="str">
        <f>IFERROR(INDEX(TBL_CIPDRFRESI_LOANPOOL[QUAL_MRA_RAC],MATCH(TBL_QUAL_RENTROLL_UNITS[[#This Row],[RENTROLL_LOAN_ID_PROP_ADDR]],TBL_CIPDRFRESI_LOANPOOL[LOAN_ID_PROP_ADDR],0)),"")</f>
        <v/>
      </c>
      <c r="H8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1" s="36" t="b">
        <f>CONCATENATE(TBL_QUAL_RENTROLL_UNITS[[#This Row],[RENTROLL_LOAN_ID_PROP_ADDR]],TBL_QUAL_RENTROLL_UNITS[[#This Row],[RENTROLL_UNIT]],TBL_QUAL_RENTROLL_UNITS[[#This Row],[RENTROLL_AMOUNT]])&lt;&gt;""</f>
        <v>0</v>
      </c>
      <c r="J801" s="36" t="b">
        <f>AND(TBL_QUAL_RENTROLL_UNITS[[#This Row],[RENTROLL_LOAN_ID_PROP_ADDR]]&lt;&gt;"",TBL_QUAL_RENTROLL_UNITS[[#This Row],[RENTROLL_UNIT]]&lt;&gt;"",TBL_QUAL_RENTROLL_UNITS[[#This Row],[RENTROLL_AMOUNT]]&lt;&gt;"")</f>
        <v>0</v>
      </c>
      <c r="K801" s="36">
        <f>SUM(
IF(AND(TBL_QUAL_RENTROLL_UNITS[[#This Row],[RENTROLL_LOAN_ID_PROP_ADDR]]&lt;&gt;"",NOT(ISNUMBER(MATCH(TBL_QUAL_RENTROLL_UNITS[[#This Row],[RENTROLL_LOAN_ID_PROP_ADDR]],RANGE_LOOKUP_CIPDRF_LOANLIST,0)))),1,0)
)</f>
        <v>0</v>
      </c>
    </row>
    <row r="802" spans="2:11" ht="20.100000000000001" customHeight="1" x14ac:dyDescent="0.25">
      <c r="B802" s="25" t="str">
        <f>IF(TBL_QUAL_RENTROLL_UNITS[[#This Row],[RECORD_STARTED]],IF(TBL_QUAL_RENTROLL_UNITS[[#This Row],[ERROR_COUNT]]&gt;0,-1,IF(TBL_QUAL_RENTROLL_UNITS[[#This Row],[REQ_FIELDS_POPULATED]],1,0)),"")</f>
        <v/>
      </c>
      <c r="C802" s="94">
        <f>ROW()-ROW(TBL_QUAL_RENTROLL_UNITS[[#Headers],[ROW_ID]])</f>
        <v>793</v>
      </c>
      <c r="D802" s="82"/>
      <c r="E802" s="39"/>
      <c r="F802" s="33"/>
      <c r="G802" s="84" t="str">
        <f>IFERROR(INDEX(TBL_CIPDRFRESI_LOANPOOL[QUAL_MRA_RAC],MATCH(TBL_QUAL_RENTROLL_UNITS[[#This Row],[RENTROLL_LOAN_ID_PROP_ADDR]],TBL_CIPDRFRESI_LOANPOOL[LOAN_ID_PROP_ADDR],0)),"")</f>
        <v/>
      </c>
      <c r="H80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2" s="36" t="b">
        <f>CONCATENATE(TBL_QUAL_RENTROLL_UNITS[[#This Row],[RENTROLL_LOAN_ID_PROP_ADDR]],TBL_QUAL_RENTROLL_UNITS[[#This Row],[RENTROLL_UNIT]],TBL_QUAL_RENTROLL_UNITS[[#This Row],[RENTROLL_AMOUNT]])&lt;&gt;""</f>
        <v>0</v>
      </c>
      <c r="J802" s="36" t="b">
        <f>AND(TBL_QUAL_RENTROLL_UNITS[[#This Row],[RENTROLL_LOAN_ID_PROP_ADDR]]&lt;&gt;"",TBL_QUAL_RENTROLL_UNITS[[#This Row],[RENTROLL_UNIT]]&lt;&gt;"",TBL_QUAL_RENTROLL_UNITS[[#This Row],[RENTROLL_AMOUNT]]&lt;&gt;"")</f>
        <v>0</v>
      </c>
      <c r="K802" s="36">
        <f>SUM(
IF(AND(TBL_QUAL_RENTROLL_UNITS[[#This Row],[RENTROLL_LOAN_ID_PROP_ADDR]]&lt;&gt;"",NOT(ISNUMBER(MATCH(TBL_QUAL_RENTROLL_UNITS[[#This Row],[RENTROLL_LOAN_ID_PROP_ADDR]],RANGE_LOOKUP_CIPDRF_LOANLIST,0)))),1,0)
)</f>
        <v>0</v>
      </c>
    </row>
    <row r="803" spans="2:11" ht="20.100000000000001" customHeight="1" x14ac:dyDescent="0.25">
      <c r="B803" s="25" t="str">
        <f>IF(TBL_QUAL_RENTROLL_UNITS[[#This Row],[RECORD_STARTED]],IF(TBL_QUAL_RENTROLL_UNITS[[#This Row],[ERROR_COUNT]]&gt;0,-1,IF(TBL_QUAL_RENTROLL_UNITS[[#This Row],[REQ_FIELDS_POPULATED]],1,0)),"")</f>
        <v/>
      </c>
      <c r="C803" s="94">
        <f>ROW()-ROW(TBL_QUAL_RENTROLL_UNITS[[#Headers],[ROW_ID]])</f>
        <v>794</v>
      </c>
      <c r="D803" s="82"/>
      <c r="E803" s="39"/>
      <c r="F803" s="33"/>
      <c r="G803" s="84" t="str">
        <f>IFERROR(INDEX(TBL_CIPDRFRESI_LOANPOOL[QUAL_MRA_RAC],MATCH(TBL_QUAL_RENTROLL_UNITS[[#This Row],[RENTROLL_LOAN_ID_PROP_ADDR]],TBL_CIPDRFRESI_LOANPOOL[LOAN_ID_PROP_ADDR],0)),"")</f>
        <v/>
      </c>
      <c r="H80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3" s="36" t="b">
        <f>CONCATENATE(TBL_QUAL_RENTROLL_UNITS[[#This Row],[RENTROLL_LOAN_ID_PROP_ADDR]],TBL_QUAL_RENTROLL_UNITS[[#This Row],[RENTROLL_UNIT]],TBL_QUAL_RENTROLL_UNITS[[#This Row],[RENTROLL_AMOUNT]])&lt;&gt;""</f>
        <v>0</v>
      </c>
      <c r="J803" s="36" t="b">
        <f>AND(TBL_QUAL_RENTROLL_UNITS[[#This Row],[RENTROLL_LOAN_ID_PROP_ADDR]]&lt;&gt;"",TBL_QUAL_RENTROLL_UNITS[[#This Row],[RENTROLL_UNIT]]&lt;&gt;"",TBL_QUAL_RENTROLL_UNITS[[#This Row],[RENTROLL_AMOUNT]]&lt;&gt;"")</f>
        <v>0</v>
      </c>
      <c r="K803" s="36">
        <f>SUM(
IF(AND(TBL_QUAL_RENTROLL_UNITS[[#This Row],[RENTROLL_LOAN_ID_PROP_ADDR]]&lt;&gt;"",NOT(ISNUMBER(MATCH(TBL_QUAL_RENTROLL_UNITS[[#This Row],[RENTROLL_LOAN_ID_PROP_ADDR]],RANGE_LOOKUP_CIPDRF_LOANLIST,0)))),1,0)
)</f>
        <v>0</v>
      </c>
    </row>
    <row r="804" spans="2:11" ht="20.100000000000001" customHeight="1" x14ac:dyDescent="0.25">
      <c r="B804" s="25" t="str">
        <f>IF(TBL_QUAL_RENTROLL_UNITS[[#This Row],[RECORD_STARTED]],IF(TBL_QUAL_RENTROLL_UNITS[[#This Row],[ERROR_COUNT]]&gt;0,-1,IF(TBL_QUAL_RENTROLL_UNITS[[#This Row],[REQ_FIELDS_POPULATED]],1,0)),"")</f>
        <v/>
      </c>
      <c r="C804" s="94">
        <f>ROW()-ROW(TBL_QUAL_RENTROLL_UNITS[[#Headers],[ROW_ID]])</f>
        <v>795</v>
      </c>
      <c r="D804" s="82"/>
      <c r="E804" s="39"/>
      <c r="F804" s="33"/>
      <c r="G804" s="84" t="str">
        <f>IFERROR(INDEX(TBL_CIPDRFRESI_LOANPOOL[QUAL_MRA_RAC],MATCH(TBL_QUAL_RENTROLL_UNITS[[#This Row],[RENTROLL_LOAN_ID_PROP_ADDR]],TBL_CIPDRFRESI_LOANPOOL[LOAN_ID_PROP_ADDR],0)),"")</f>
        <v/>
      </c>
      <c r="H80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4" s="36" t="b">
        <f>CONCATENATE(TBL_QUAL_RENTROLL_UNITS[[#This Row],[RENTROLL_LOAN_ID_PROP_ADDR]],TBL_QUAL_RENTROLL_UNITS[[#This Row],[RENTROLL_UNIT]],TBL_QUAL_RENTROLL_UNITS[[#This Row],[RENTROLL_AMOUNT]])&lt;&gt;""</f>
        <v>0</v>
      </c>
      <c r="J804" s="36" t="b">
        <f>AND(TBL_QUAL_RENTROLL_UNITS[[#This Row],[RENTROLL_LOAN_ID_PROP_ADDR]]&lt;&gt;"",TBL_QUAL_RENTROLL_UNITS[[#This Row],[RENTROLL_UNIT]]&lt;&gt;"",TBL_QUAL_RENTROLL_UNITS[[#This Row],[RENTROLL_AMOUNT]]&lt;&gt;"")</f>
        <v>0</v>
      </c>
      <c r="K804" s="36">
        <f>SUM(
IF(AND(TBL_QUAL_RENTROLL_UNITS[[#This Row],[RENTROLL_LOAN_ID_PROP_ADDR]]&lt;&gt;"",NOT(ISNUMBER(MATCH(TBL_QUAL_RENTROLL_UNITS[[#This Row],[RENTROLL_LOAN_ID_PROP_ADDR]],RANGE_LOOKUP_CIPDRF_LOANLIST,0)))),1,0)
)</f>
        <v>0</v>
      </c>
    </row>
    <row r="805" spans="2:11" ht="20.100000000000001" customHeight="1" x14ac:dyDescent="0.25">
      <c r="B805" s="25" t="str">
        <f>IF(TBL_QUAL_RENTROLL_UNITS[[#This Row],[RECORD_STARTED]],IF(TBL_QUAL_RENTROLL_UNITS[[#This Row],[ERROR_COUNT]]&gt;0,-1,IF(TBL_QUAL_RENTROLL_UNITS[[#This Row],[REQ_FIELDS_POPULATED]],1,0)),"")</f>
        <v/>
      </c>
      <c r="C805" s="94">
        <f>ROW()-ROW(TBL_QUAL_RENTROLL_UNITS[[#Headers],[ROW_ID]])</f>
        <v>796</v>
      </c>
      <c r="D805" s="82"/>
      <c r="E805" s="39"/>
      <c r="F805" s="33"/>
      <c r="G805" s="84" t="str">
        <f>IFERROR(INDEX(TBL_CIPDRFRESI_LOANPOOL[QUAL_MRA_RAC],MATCH(TBL_QUAL_RENTROLL_UNITS[[#This Row],[RENTROLL_LOAN_ID_PROP_ADDR]],TBL_CIPDRFRESI_LOANPOOL[LOAN_ID_PROP_ADDR],0)),"")</f>
        <v/>
      </c>
      <c r="H80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5" s="36" t="b">
        <f>CONCATENATE(TBL_QUAL_RENTROLL_UNITS[[#This Row],[RENTROLL_LOAN_ID_PROP_ADDR]],TBL_QUAL_RENTROLL_UNITS[[#This Row],[RENTROLL_UNIT]],TBL_QUAL_RENTROLL_UNITS[[#This Row],[RENTROLL_AMOUNT]])&lt;&gt;""</f>
        <v>0</v>
      </c>
      <c r="J805" s="36" t="b">
        <f>AND(TBL_QUAL_RENTROLL_UNITS[[#This Row],[RENTROLL_LOAN_ID_PROP_ADDR]]&lt;&gt;"",TBL_QUAL_RENTROLL_UNITS[[#This Row],[RENTROLL_UNIT]]&lt;&gt;"",TBL_QUAL_RENTROLL_UNITS[[#This Row],[RENTROLL_AMOUNT]]&lt;&gt;"")</f>
        <v>0</v>
      </c>
      <c r="K805" s="36">
        <f>SUM(
IF(AND(TBL_QUAL_RENTROLL_UNITS[[#This Row],[RENTROLL_LOAN_ID_PROP_ADDR]]&lt;&gt;"",NOT(ISNUMBER(MATCH(TBL_QUAL_RENTROLL_UNITS[[#This Row],[RENTROLL_LOAN_ID_PROP_ADDR]],RANGE_LOOKUP_CIPDRF_LOANLIST,0)))),1,0)
)</f>
        <v>0</v>
      </c>
    </row>
    <row r="806" spans="2:11" ht="20.100000000000001" customHeight="1" x14ac:dyDescent="0.25">
      <c r="B806" s="25" t="str">
        <f>IF(TBL_QUAL_RENTROLL_UNITS[[#This Row],[RECORD_STARTED]],IF(TBL_QUAL_RENTROLL_UNITS[[#This Row],[ERROR_COUNT]]&gt;0,-1,IF(TBL_QUAL_RENTROLL_UNITS[[#This Row],[REQ_FIELDS_POPULATED]],1,0)),"")</f>
        <v/>
      </c>
      <c r="C806" s="94">
        <f>ROW()-ROW(TBL_QUAL_RENTROLL_UNITS[[#Headers],[ROW_ID]])</f>
        <v>797</v>
      </c>
      <c r="D806" s="82"/>
      <c r="E806" s="39"/>
      <c r="F806" s="33"/>
      <c r="G806" s="84" t="str">
        <f>IFERROR(INDEX(TBL_CIPDRFRESI_LOANPOOL[QUAL_MRA_RAC],MATCH(TBL_QUAL_RENTROLL_UNITS[[#This Row],[RENTROLL_LOAN_ID_PROP_ADDR]],TBL_CIPDRFRESI_LOANPOOL[LOAN_ID_PROP_ADDR],0)),"")</f>
        <v/>
      </c>
      <c r="H80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6" s="36" t="b">
        <f>CONCATENATE(TBL_QUAL_RENTROLL_UNITS[[#This Row],[RENTROLL_LOAN_ID_PROP_ADDR]],TBL_QUAL_RENTROLL_UNITS[[#This Row],[RENTROLL_UNIT]],TBL_QUAL_RENTROLL_UNITS[[#This Row],[RENTROLL_AMOUNT]])&lt;&gt;""</f>
        <v>0</v>
      </c>
      <c r="J806" s="36" t="b">
        <f>AND(TBL_QUAL_RENTROLL_UNITS[[#This Row],[RENTROLL_LOAN_ID_PROP_ADDR]]&lt;&gt;"",TBL_QUAL_RENTROLL_UNITS[[#This Row],[RENTROLL_UNIT]]&lt;&gt;"",TBL_QUAL_RENTROLL_UNITS[[#This Row],[RENTROLL_AMOUNT]]&lt;&gt;"")</f>
        <v>0</v>
      </c>
      <c r="K806" s="36">
        <f>SUM(
IF(AND(TBL_QUAL_RENTROLL_UNITS[[#This Row],[RENTROLL_LOAN_ID_PROP_ADDR]]&lt;&gt;"",NOT(ISNUMBER(MATCH(TBL_QUAL_RENTROLL_UNITS[[#This Row],[RENTROLL_LOAN_ID_PROP_ADDR]],RANGE_LOOKUP_CIPDRF_LOANLIST,0)))),1,0)
)</f>
        <v>0</v>
      </c>
    </row>
    <row r="807" spans="2:11" ht="20.100000000000001" customHeight="1" x14ac:dyDescent="0.25">
      <c r="B807" s="25" t="str">
        <f>IF(TBL_QUAL_RENTROLL_UNITS[[#This Row],[RECORD_STARTED]],IF(TBL_QUAL_RENTROLL_UNITS[[#This Row],[ERROR_COUNT]]&gt;0,-1,IF(TBL_QUAL_RENTROLL_UNITS[[#This Row],[REQ_FIELDS_POPULATED]],1,0)),"")</f>
        <v/>
      </c>
      <c r="C807" s="94">
        <f>ROW()-ROW(TBL_QUAL_RENTROLL_UNITS[[#Headers],[ROW_ID]])</f>
        <v>798</v>
      </c>
      <c r="D807" s="82"/>
      <c r="E807" s="39"/>
      <c r="F807" s="33"/>
      <c r="G807" s="84" t="str">
        <f>IFERROR(INDEX(TBL_CIPDRFRESI_LOANPOOL[QUAL_MRA_RAC],MATCH(TBL_QUAL_RENTROLL_UNITS[[#This Row],[RENTROLL_LOAN_ID_PROP_ADDR]],TBL_CIPDRFRESI_LOANPOOL[LOAN_ID_PROP_ADDR],0)),"")</f>
        <v/>
      </c>
      <c r="H80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7" s="36" t="b">
        <f>CONCATENATE(TBL_QUAL_RENTROLL_UNITS[[#This Row],[RENTROLL_LOAN_ID_PROP_ADDR]],TBL_QUAL_RENTROLL_UNITS[[#This Row],[RENTROLL_UNIT]],TBL_QUAL_RENTROLL_UNITS[[#This Row],[RENTROLL_AMOUNT]])&lt;&gt;""</f>
        <v>0</v>
      </c>
      <c r="J807" s="36" t="b">
        <f>AND(TBL_QUAL_RENTROLL_UNITS[[#This Row],[RENTROLL_LOAN_ID_PROP_ADDR]]&lt;&gt;"",TBL_QUAL_RENTROLL_UNITS[[#This Row],[RENTROLL_UNIT]]&lt;&gt;"",TBL_QUAL_RENTROLL_UNITS[[#This Row],[RENTROLL_AMOUNT]]&lt;&gt;"")</f>
        <v>0</v>
      </c>
      <c r="K807" s="36">
        <f>SUM(
IF(AND(TBL_QUAL_RENTROLL_UNITS[[#This Row],[RENTROLL_LOAN_ID_PROP_ADDR]]&lt;&gt;"",NOT(ISNUMBER(MATCH(TBL_QUAL_RENTROLL_UNITS[[#This Row],[RENTROLL_LOAN_ID_PROP_ADDR]],RANGE_LOOKUP_CIPDRF_LOANLIST,0)))),1,0)
)</f>
        <v>0</v>
      </c>
    </row>
    <row r="808" spans="2:11" ht="20.100000000000001" customHeight="1" x14ac:dyDescent="0.25">
      <c r="B808" s="25" t="str">
        <f>IF(TBL_QUAL_RENTROLL_UNITS[[#This Row],[RECORD_STARTED]],IF(TBL_QUAL_RENTROLL_UNITS[[#This Row],[ERROR_COUNT]]&gt;0,-1,IF(TBL_QUAL_RENTROLL_UNITS[[#This Row],[REQ_FIELDS_POPULATED]],1,0)),"")</f>
        <v/>
      </c>
      <c r="C808" s="94">
        <f>ROW()-ROW(TBL_QUAL_RENTROLL_UNITS[[#Headers],[ROW_ID]])</f>
        <v>799</v>
      </c>
      <c r="D808" s="82"/>
      <c r="E808" s="39"/>
      <c r="F808" s="33"/>
      <c r="G808" s="84" t="str">
        <f>IFERROR(INDEX(TBL_CIPDRFRESI_LOANPOOL[QUAL_MRA_RAC],MATCH(TBL_QUAL_RENTROLL_UNITS[[#This Row],[RENTROLL_LOAN_ID_PROP_ADDR]],TBL_CIPDRFRESI_LOANPOOL[LOAN_ID_PROP_ADDR],0)),"")</f>
        <v/>
      </c>
      <c r="H80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8" s="36" t="b">
        <f>CONCATENATE(TBL_QUAL_RENTROLL_UNITS[[#This Row],[RENTROLL_LOAN_ID_PROP_ADDR]],TBL_QUAL_RENTROLL_UNITS[[#This Row],[RENTROLL_UNIT]],TBL_QUAL_RENTROLL_UNITS[[#This Row],[RENTROLL_AMOUNT]])&lt;&gt;""</f>
        <v>0</v>
      </c>
      <c r="J808" s="36" t="b">
        <f>AND(TBL_QUAL_RENTROLL_UNITS[[#This Row],[RENTROLL_LOAN_ID_PROP_ADDR]]&lt;&gt;"",TBL_QUAL_RENTROLL_UNITS[[#This Row],[RENTROLL_UNIT]]&lt;&gt;"",TBL_QUAL_RENTROLL_UNITS[[#This Row],[RENTROLL_AMOUNT]]&lt;&gt;"")</f>
        <v>0</v>
      </c>
      <c r="K808" s="36">
        <f>SUM(
IF(AND(TBL_QUAL_RENTROLL_UNITS[[#This Row],[RENTROLL_LOAN_ID_PROP_ADDR]]&lt;&gt;"",NOT(ISNUMBER(MATCH(TBL_QUAL_RENTROLL_UNITS[[#This Row],[RENTROLL_LOAN_ID_PROP_ADDR]],RANGE_LOOKUP_CIPDRF_LOANLIST,0)))),1,0)
)</f>
        <v>0</v>
      </c>
    </row>
    <row r="809" spans="2:11" ht="20.100000000000001" customHeight="1" x14ac:dyDescent="0.25">
      <c r="B809" s="25" t="str">
        <f>IF(TBL_QUAL_RENTROLL_UNITS[[#This Row],[RECORD_STARTED]],IF(TBL_QUAL_RENTROLL_UNITS[[#This Row],[ERROR_COUNT]]&gt;0,-1,IF(TBL_QUAL_RENTROLL_UNITS[[#This Row],[REQ_FIELDS_POPULATED]],1,0)),"")</f>
        <v/>
      </c>
      <c r="C809" s="94">
        <f>ROW()-ROW(TBL_QUAL_RENTROLL_UNITS[[#Headers],[ROW_ID]])</f>
        <v>800</v>
      </c>
      <c r="D809" s="82"/>
      <c r="E809" s="39"/>
      <c r="F809" s="33"/>
      <c r="G809" s="84" t="str">
        <f>IFERROR(INDEX(TBL_CIPDRFRESI_LOANPOOL[QUAL_MRA_RAC],MATCH(TBL_QUAL_RENTROLL_UNITS[[#This Row],[RENTROLL_LOAN_ID_PROP_ADDR]],TBL_CIPDRFRESI_LOANPOOL[LOAN_ID_PROP_ADDR],0)),"")</f>
        <v/>
      </c>
      <c r="H80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9" s="36" t="b">
        <f>CONCATENATE(TBL_QUAL_RENTROLL_UNITS[[#This Row],[RENTROLL_LOAN_ID_PROP_ADDR]],TBL_QUAL_RENTROLL_UNITS[[#This Row],[RENTROLL_UNIT]],TBL_QUAL_RENTROLL_UNITS[[#This Row],[RENTROLL_AMOUNT]])&lt;&gt;""</f>
        <v>0</v>
      </c>
      <c r="J809" s="36" t="b">
        <f>AND(TBL_QUAL_RENTROLL_UNITS[[#This Row],[RENTROLL_LOAN_ID_PROP_ADDR]]&lt;&gt;"",TBL_QUAL_RENTROLL_UNITS[[#This Row],[RENTROLL_UNIT]]&lt;&gt;"",TBL_QUAL_RENTROLL_UNITS[[#This Row],[RENTROLL_AMOUNT]]&lt;&gt;"")</f>
        <v>0</v>
      </c>
      <c r="K809" s="36">
        <f>SUM(
IF(AND(TBL_QUAL_RENTROLL_UNITS[[#This Row],[RENTROLL_LOAN_ID_PROP_ADDR]]&lt;&gt;"",NOT(ISNUMBER(MATCH(TBL_QUAL_RENTROLL_UNITS[[#This Row],[RENTROLL_LOAN_ID_PROP_ADDR]],RANGE_LOOKUP_CIPDRF_LOANLIST,0)))),1,0)
)</f>
        <v>0</v>
      </c>
    </row>
    <row r="810" spans="2:11" ht="20.100000000000001" customHeight="1" x14ac:dyDescent="0.25">
      <c r="B810" s="25" t="str">
        <f>IF(TBL_QUAL_RENTROLL_UNITS[[#This Row],[RECORD_STARTED]],IF(TBL_QUAL_RENTROLL_UNITS[[#This Row],[ERROR_COUNT]]&gt;0,-1,IF(TBL_QUAL_RENTROLL_UNITS[[#This Row],[REQ_FIELDS_POPULATED]],1,0)),"")</f>
        <v/>
      </c>
      <c r="C810" s="94">
        <f>ROW()-ROW(TBL_QUAL_RENTROLL_UNITS[[#Headers],[ROW_ID]])</f>
        <v>801</v>
      </c>
      <c r="D810" s="82"/>
      <c r="E810" s="39"/>
      <c r="F810" s="33"/>
      <c r="G810" s="84" t="str">
        <f>IFERROR(INDEX(TBL_CIPDRFRESI_LOANPOOL[QUAL_MRA_RAC],MATCH(TBL_QUAL_RENTROLL_UNITS[[#This Row],[RENTROLL_LOAN_ID_PROP_ADDR]],TBL_CIPDRFRESI_LOANPOOL[LOAN_ID_PROP_ADDR],0)),"")</f>
        <v/>
      </c>
      <c r="H8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0" s="36" t="b">
        <f>CONCATENATE(TBL_QUAL_RENTROLL_UNITS[[#This Row],[RENTROLL_LOAN_ID_PROP_ADDR]],TBL_QUAL_RENTROLL_UNITS[[#This Row],[RENTROLL_UNIT]],TBL_QUAL_RENTROLL_UNITS[[#This Row],[RENTROLL_AMOUNT]])&lt;&gt;""</f>
        <v>0</v>
      </c>
      <c r="J810" s="36" t="b">
        <f>AND(TBL_QUAL_RENTROLL_UNITS[[#This Row],[RENTROLL_LOAN_ID_PROP_ADDR]]&lt;&gt;"",TBL_QUAL_RENTROLL_UNITS[[#This Row],[RENTROLL_UNIT]]&lt;&gt;"",TBL_QUAL_RENTROLL_UNITS[[#This Row],[RENTROLL_AMOUNT]]&lt;&gt;"")</f>
        <v>0</v>
      </c>
      <c r="K810" s="36">
        <f>SUM(
IF(AND(TBL_QUAL_RENTROLL_UNITS[[#This Row],[RENTROLL_LOAN_ID_PROP_ADDR]]&lt;&gt;"",NOT(ISNUMBER(MATCH(TBL_QUAL_RENTROLL_UNITS[[#This Row],[RENTROLL_LOAN_ID_PROP_ADDR]],RANGE_LOOKUP_CIPDRF_LOANLIST,0)))),1,0)
)</f>
        <v>0</v>
      </c>
    </row>
    <row r="811" spans="2:11" ht="20.100000000000001" customHeight="1" x14ac:dyDescent="0.25">
      <c r="B811" s="25" t="str">
        <f>IF(TBL_QUAL_RENTROLL_UNITS[[#This Row],[RECORD_STARTED]],IF(TBL_QUAL_RENTROLL_UNITS[[#This Row],[ERROR_COUNT]]&gt;0,-1,IF(TBL_QUAL_RENTROLL_UNITS[[#This Row],[REQ_FIELDS_POPULATED]],1,0)),"")</f>
        <v/>
      </c>
      <c r="C811" s="94">
        <f>ROW()-ROW(TBL_QUAL_RENTROLL_UNITS[[#Headers],[ROW_ID]])</f>
        <v>802</v>
      </c>
      <c r="D811" s="82"/>
      <c r="E811" s="39"/>
      <c r="F811" s="33"/>
      <c r="G811" s="84" t="str">
        <f>IFERROR(INDEX(TBL_CIPDRFRESI_LOANPOOL[QUAL_MRA_RAC],MATCH(TBL_QUAL_RENTROLL_UNITS[[#This Row],[RENTROLL_LOAN_ID_PROP_ADDR]],TBL_CIPDRFRESI_LOANPOOL[LOAN_ID_PROP_ADDR],0)),"")</f>
        <v/>
      </c>
      <c r="H8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1" s="36" t="b">
        <f>CONCATENATE(TBL_QUAL_RENTROLL_UNITS[[#This Row],[RENTROLL_LOAN_ID_PROP_ADDR]],TBL_QUAL_RENTROLL_UNITS[[#This Row],[RENTROLL_UNIT]],TBL_QUAL_RENTROLL_UNITS[[#This Row],[RENTROLL_AMOUNT]])&lt;&gt;""</f>
        <v>0</v>
      </c>
      <c r="J811" s="36" t="b">
        <f>AND(TBL_QUAL_RENTROLL_UNITS[[#This Row],[RENTROLL_LOAN_ID_PROP_ADDR]]&lt;&gt;"",TBL_QUAL_RENTROLL_UNITS[[#This Row],[RENTROLL_UNIT]]&lt;&gt;"",TBL_QUAL_RENTROLL_UNITS[[#This Row],[RENTROLL_AMOUNT]]&lt;&gt;"")</f>
        <v>0</v>
      </c>
      <c r="K811" s="36">
        <f>SUM(
IF(AND(TBL_QUAL_RENTROLL_UNITS[[#This Row],[RENTROLL_LOAN_ID_PROP_ADDR]]&lt;&gt;"",NOT(ISNUMBER(MATCH(TBL_QUAL_RENTROLL_UNITS[[#This Row],[RENTROLL_LOAN_ID_PROP_ADDR]],RANGE_LOOKUP_CIPDRF_LOANLIST,0)))),1,0)
)</f>
        <v>0</v>
      </c>
    </row>
    <row r="812" spans="2:11" ht="20.100000000000001" customHeight="1" x14ac:dyDescent="0.25">
      <c r="B812" s="25" t="str">
        <f>IF(TBL_QUAL_RENTROLL_UNITS[[#This Row],[RECORD_STARTED]],IF(TBL_QUAL_RENTROLL_UNITS[[#This Row],[ERROR_COUNT]]&gt;0,-1,IF(TBL_QUAL_RENTROLL_UNITS[[#This Row],[REQ_FIELDS_POPULATED]],1,0)),"")</f>
        <v/>
      </c>
      <c r="C812" s="94">
        <f>ROW()-ROW(TBL_QUAL_RENTROLL_UNITS[[#Headers],[ROW_ID]])</f>
        <v>803</v>
      </c>
      <c r="D812" s="82"/>
      <c r="E812" s="39"/>
      <c r="F812" s="33"/>
      <c r="G812" s="84" t="str">
        <f>IFERROR(INDEX(TBL_CIPDRFRESI_LOANPOOL[QUAL_MRA_RAC],MATCH(TBL_QUAL_RENTROLL_UNITS[[#This Row],[RENTROLL_LOAN_ID_PROP_ADDR]],TBL_CIPDRFRESI_LOANPOOL[LOAN_ID_PROP_ADDR],0)),"")</f>
        <v/>
      </c>
      <c r="H8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2" s="36" t="b">
        <f>CONCATENATE(TBL_QUAL_RENTROLL_UNITS[[#This Row],[RENTROLL_LOAN_ID_PROP_ADDR]],TBL_QUAL_RENTROLL_UNITS[[#This Row],[RENTROLL_UNIT]],TBL_QUAL_RENTROLL_UNITS[[#This Row],[RENTROLL_AMOUNT]])&lt;&gt;""</f>
        <v>0</v>
      </c>
      <c r="J812" s="36" t="b">
        <f>AND(TBL_QUAL_RENTROLL_UNITS[[#This Row],[RENTROLL_LOAN_ID_PROP_ADDR]]&lt;&gt;"",TBL_QUAL_RENTROLL_UNITS[[#This Row],[RENTROLL_UNIT]]&lt;&gt;"",TBL_QUAL_RENTROLL_UNITS[[#This Row],[RENTROLL_AMOUNT]]&lt;&gt;"")</f>
        <v>0</v>
      </c>
      <c r="K812" s="36">
        <f>SUM(
IF(AND(TBL_QUAL_RENTROLL_UNITS[[#This Row],[RENTROLL_LOAN_ID_PROP_ADDR]]&lt;&gt;"",NOT(ISNUMBER(MATCH(TBL_QUAL_RENTROLL_UNITS[[#This Row],[RENTROLL_LOAN_ID_PROP_ADDR]],RANGE_LOOKUP_CIPDRF_LOANLIST,0)))),1,0)
)</f>
        <v>0</v>
      </c>
    </row>
    <row r="813" spans="2:11" ht="20.100000000000001" customHeight="1" x14ac:dyDescent="0.25">
      <c r="B813" s="25" t="str">
        <f>IF(TBL_QUAL_RENTROLL_UNITS[[#This Row],[RECORD_STARTED]],IF(TBL_QUAL_RENTROLL_UNITS[[#This Row],[ERROR_COUNT]]&gt;0,-1,IF(TBL_QUAL_RENTROLL_UNITS[[#This Row],[REQ_FIELDS_POPULATED]],1,0)),"")</f>
        <v/>
      </c>
      <c r="C813" s="94">
        <f>ROW()-ROW(TBL_QUAL_RENTROLL_UNITS[[#Headers],[ROW_ID]])</f>
        <v>804</v>
      </c>
      <c r="D813" s="82"/>
      <c r="E813" s="39"/>
      <c r="F813" s="33"/>
      <c r="G813" s="84" t="str">
        <f>IFERROR(INDEX(TBL_CIPDRFRESI_LOANPOOL[QUAL_MRA_RAC],MATCH(TBL_QUAL_RENTROLL_UNITS[[#This Row],[RENTROLL_LOAN_ID_PROP_ADDR]],TBL_CIPDRFRESI_LOANPOOL[LOAN_ID_PROP_ADDR],0)),"")</f>
        <v/>
      </c>
      <c r="H8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3" s="36" t="b">
        <f>CONCATENATE(TBL_QUAL_RENTROLL_UNITS[[#This Row],[RENTROLL_LOAN_ID_PROP_ADDR]],TBL_QUAL_RENTROLL_UNITS[[#This Row],[RENTROLL_UNIT]],TBL_QUAL_RENTROLL_UNITS[[#This Row],[RENTROLL_AMOUNT]])&lt;&gt;""</f>
        <v>0</v>
      </c>
      <c r="J813" s="36" t="b">
        <f>AND(TBL_QUAL_RENTROLL_UNITS[[#This Row],[RENTROLL_LOAN_ID_PROP_ADDR]]&lt;&gt;"",TBL_QUAL_RENTROLL_UNITS[[#This Row],[RENTROLL_UNIT]]&lt;&gt;"",TBL_QUAL_RENTROLL_UNITS[[#This Row],[RENTROLL_AMOUNT]]&lt;&gt;"")</f>
        <v>0</v>
      </c>
      <c r="K813" s="36">
        <f>SUM(
IF(AND(TBL_QUAL_RENTROLL_UNITS[[#This Row],[RENTROLL_LOAN_ID_PROP_ADDR]]&lt;&gt;"",NOT(ISNUMBER(MATCH(TBL_QUAL_RENTROLL_UNITS[[#This Row],[RENTROLL_LOAN_ID_PROP_ADDR]],RANGE_LOOKUP_CIPDRF_LOANLIST,0)))),1,0)
)</f>
        <v>0</v>
      </c>
    </row>
    <row r="814" spans="2:11" ht="20.100000000000001" customHeight="1" x14ac:dyDescent="0.25">
      <c r="B814" s="25" t="str">
        <f>IF(TBL_QUAL_RENTROLL_UNITS[[#This Row],[RECORD_STARTED]],IF(TBL_QUAL_RENTROLL_UNITS[[#This Row],[ERROR_COUNT]]&gt;0,-1,IF(TBL_QUAL_RENTROLL_UNITS[[#This Row],[REQ_FIELDS_POPULATED]],1,0)),"")</f>
        <v/>
      </c>
      <c r="C814" s="94">
        <f>ROW()-ROW(TBL_QUAL_RENTROLL_UNITS[[#Headers],[ROW_ID]])</f>
        <v>805</v>
      </c>
      <c r="D814" s="82"/>
      <c r="E814" s="39"/>
      <c r="F814" s="33"/>
      <c r="G814" s="84" t="str">
        <f>IFERROR(INDEX(TBL_CIPDRFRESI_LOANPOOL[QUAL_MRA_RAC],MATCH(TBL_QUAL_RENTROLL_UNITS[[#This Row],[RENTROLL_LOAN_ID_PROP_ADDR]],TBL_CIPDRFRESI_LOANPOOL[LOAN_ID_PROP_ADDR],0)),"")</f>
        <v/>
      </c>
      <c r="H8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4" s="36" t="b">
        <f>CONCATENATE(TBL_QUAL_RENTROLL_UNITS[[#This Row],[RENTROLL_LOAN_ID_PROP_ADDR]],TBL_QUAL_RENTROLL_UNITS[[#This Row],[RENTROLL_UNIT]],TBL_QUAL_RENTROLL_UNITS[[#This Row],[RENTROLL_AMOUNT]])&lt;&gt;""</f>
        <v>0</v>
      </c>
      <c r="J814" s="36" t="b">
        <f>AND(TBL_QUAL_RENTROLL_UNITS[[#This Row],[RENTROLL_LOAN_ID_PROP_ADDR]]&lt;&gt;"",TBL_QUAL_RENTROLL_UNITS[[#This Row],[RENTROLL_UNIT]]&lt;&gt;"",TBL_QUAL_RENTROLL_UNITS[[#This Row],[RENTROLL_AMOUNT]]&lt;&gt;"")</f>
        <v>0</v>
      </c>
      <c r="K814" s="36">
        <f>SUM(
IF(AND(TBL_QUAL_RENTROLL_UNITS[[#This Row],[RENTROLL_LOAN_ID_PROP_ADDR]]&lt;&gt;"",NOT(ISNUMBER(MATCH(TBL_QUAL_RENTROLL_UNITS[[#This Row],[RENTROLL_LOAN_ID_PROP_ADDR]],RANGE_LOOKUP_CIPDRF_LOANLIST,0)))),1,0)
)</f>
        <v>0</v>
      </c>
    </row>
    <row r="815" spans="2:11" ht="20.100000000000001" customHeight="1" x14ac:dyDescent="0.25">
      <c r="B815" s="25" t="str">
        <f>IF(TBL_QUAL_RENTROLL_UNITS[[#This Row],[RECORD_STARTED]],IF(TBL_QUAL_RENTROLL_UNITS[[#This Row],[ERROR_COUNT]]&gt;0,-1,IF(TBL_QUAL_RENTROLL_UNITS[[#This Row],[REQ_FIELDS_POPULATED]],1,0)),"")</f>
        <v/>
      </c>
      <c r="C815" s="94">
        <f>ROW()-ROW(TBL_QUAL_RENTROLL_UNITS[[#Headers],[ROW_ID]])</f>
        <v>806</v>
      </c>
      <c r="D815" s="82"/>
      <c r="E815" s="39"/>
      <c r="F815" s="33"/>
      <c r="G815" s="84" t="str">
        <f>IFERROR(INDEX(TBL_CIPDRFRESI_LOANPOOL[QUAL_MRA_RAC],MATCH(TBL_QUAL_RENTROLL_UNITS[[#This Row],[RENTROLL_LOAN_ID_PROP_ADDR]],TBL_CIPDRFRESI_LOANPOOL[LOAN_ID_PROP_ADDR],0)),"")</f>
        <v/>
      </c>
      <c r="H8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5" s="36" t="b">
        <f>CONCATENATE(TBL_QUAL_RENTROLL_UNITS[[#This Row],[RENTROLL_LOAN_ID_PROP_ADDR]],TBL_QUAL_RENTROLL_UNITS[[#This Row],[RENTROLL_UNIT]],TBL_QUAL_RENTROLL_UNITS[[#This Row],[RENTROLL_AMOUNT]])&lt;&gt;""</f>
        <v>0</v>
      </c>
      <c r="J815" s="36" t="b">
        <f>AND(TBL_QUAL_RENTROLL_UNITS[[#This Row],[RENTROLL_LOAN_ID_PROP_ADDR]]&lt;&gt;"",TBL_QUAL_RENTROLL_UNITS[[#This Row],[RENTROLL_UNIT]]&lt;&gt;"",TBL_QUAL_RENTROLL_UNITS[[#This Row],[RENTROLL_AMOUNT]]&lt;&gt;"")</f>
        <v>0</v>
      </c>
      <c r="K815" s="36">
        <f>SUM(
IF(AND(TBL_QUAL_RENTROLL_UNITS[[#This Row],[RENTROLL_LOAN_ID_PROP_ADDR]]&lt;&gt;"",NOT(ISNUMBER(MATCH(TBL_QUAL_RENTROLL_UNITS[[#This Row],[RENTROLL_LOAN_ID_PROP_ADDR]],RANGE_LOOKUP_CIPDRF_LOANLIST,0)))),1,0)
)</f>
        <v>0</v>
      </c>
    </row>
    <row r="816" spans="2:11" ht="20.100000000000001" customHeight="1" x14ac:dyDescent="0.25">
      <c r="B816" s="25" t="str">
        <f>IF(TBL_QUAL_RENTROLL_UNITS[[#This Row],[RECORD_STARTED]],IF(TBL_QUAL_RENTROLL_UNITS[[#This Row],[ERROR_COUNT]]&gt;0,-1,IF(TBL_QUAL_RENTROLL_UNITS[[#This Row],[REQ_FIELDS_POPULATED]],1,0)),"")</f>
        <v/>
      </c>
      <c r="C816" s="94">
        <f>ROW()-ROW(TBL_QUAL_RENTROLL_UNITS[[#Headers],[ROW_ID]])</f>
        <v>807</v>
      </c>
      <c r="D816" s="82"/>
      <c r="E816" s="39"/>
      <c r="F816" s="33"/>
      <c r="G816" s="84" t="str">
        <f>IFERROR(INDEX(TBL_CIPDRFRESI_LOANPOOL[QUAL_MRA_RAC],MATCH(TBL_QUAL_RENTROLL_UNITS[[#This Row],[RENTROLL_LOAN_ID_PROP_ADDR]],TBL_CIPDRFRESI_LOANPOOL[LOAN_ID_PROP_ADDR],0)),"")</f>
        <v/>
      </c>
      <c r="H8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6" s="36" t="b">
        <f>CONCATENATE(TBL_QUAL_RENTROLL_UNITS[[#This Row],[RENTROLL_LOAN_ID_PROP_ADDR]],TBL_QUAL_RENTROLL_UNITS[[#This Row],[RENTROLL_UNIT]],TBL_QUAL_RENTROLL_UNITS[[#This Row],[RENTROLL_AMOUNT]])&lt;&gt;""</f>
        <v>0</v>
      </c>
      <c r="J816" s="36" t="b">
        <f>AND(TBL_QUAL_RENTROLL_UNITS[[#This Row],[RENTROLL_LOAN_ID_PROP_ADDR]]&lt;&gt;"",TBL_QUAL_RENTROLL_UNITS[[#This Row],[RENTROLL_UNIT]]&lt;&gt;"",TBL_QUAL_RENTROLL_UNITS[[#This Row],[RENTROLL_AMOUNT]]&lt;&gt;"")</f>
        <v>0</v>
      </c>
      <c r="K816" s="36">
        <f>SUM(
IF(AND(TBL_QUAL_RENTROLL_UNITS[[#This Row],[RENTROLL_LOAN_ID_PROP_ADDR]]&lt;&gt;"",NOT(ISNUMBER(MATCH(TBL_QUAL_RENTROLL_UNITS[[#This Row],[RENTROLL_LOAN_ID_PROP_ADDR]],RANGE_LOOKUP_CIPDRF_LOANLIST,0)))),1,0)
)</f>
        <v>0</v>
      </c>
    </row>
    <row r="817" spans="2:11" ht="20.100000000000001" customHeight="1" x14ac:dyDescent="0.25">
      <c r="B817" s="25" t="str">
        <f>IF(TBL_QUAL_RENTROLL_UNITS[[#This Row],[RECORD_STARTED]],IF(TBL_QUAL_RENTROLL_UNITS[[#This Row],[ERROR_COUNT]]&gt;0,-1,IF(TBL_QUAL_RENTROLL_UNITS[[#This Row],[REQ_FIELDS_POPULATED]],1,0)),"")</f>
        <v/>
      </c>
      <c r="C817" s="94">
        <f>ROW()-ROW(TBL_QUAL_RENTROLL_UNITS[[#Headers],[ROW_ID]])</f>
        <v>808</v>
      </c>
      <c r="D817" s="82"/>
      <c r="E817" s="39"/>
      <c r="F817" s="33"/>
      <c r="G817" s="84" t="str">
        <f>IFERROR(INDEX(TBL_CIPDRFRESI_LOANPOOL[QUAL_MRA_RAC],MATCH(TBL_QUAL_RENTROLL_UNITS[[#This Row],[RENTROLL_LOAN_ID_PROP_ADDR]],TBL_CIPDRFRESI_LOANPOOL[LOAN_ID_PROP_ADDR],0)),"")</f>
        <v/>
      </c>
      <c r="H8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7" s="36" t="b">
        <f>CONCATENATE(TBL_QUAL_RENTROLL_UNITS[[#This Row],[RENTROLL_LOAN_ID_PROP_ADDR]],TBL_QUAL_RENTROLL_UNITS[[#This Row],[RENTROLL_UNIT]],TBL_QUAL_RENTROLL_UNITS[[#This Row],[RENTROLL_AMOUNT]])&lt;&gt;""</f>
        <v>0</v>
      </c>
      <c r="J817" s="36" t="b">
        <f>AND(TBL_QUAL_RENTROLL_UNITS[[#This Row],[RENTROLL_LOAN_ID_PROP_ADDR]]&lt;&gt;"",TBL_QUAL_RENTROLL_UNITS[[#This Row],[RENTROLL_UNIT]]&lt;&gt;"",TBL_QUAL_RENTROLL_UNITS[[#This Row],[RENTROLL_AMOUNT]]&lt;&gt;"")</f>
        <v>0</v>
      </c>
      <c r="K817" s="36">
        <f>SUM(
IF(AND(TBL_QUAL_RENTROLL_UNITS[[#This Row],[RENTROLL_LOAN_ID_PROP_ADDR]]&lt;&gt;"",NOT(ISNUMBER(MATCH(TBL_QUAL_RENTROLL_UNITS[[#This Row],[RENTROLL_LOAN_ID_PROP_ADDR]],RANGE_LOOKUP_CIPDRF_LOANLIST,0)))),1,0)
)</f>
        <v>0</v>
      </c>
    </row>
    <row r="818" spans="2:11" ht="20.100000000000001" customHeight="1" x14ac:dyDescent="0.25">
      <c r="B818" s="25" t="str">
        <f>IF(TBL_QUAL_RENTROLL_UNITS[[#This Row],[RECORD_STARTED]],IF(TBL_QUAL_RENTROLL_UNITS[[#This Row],[ERROR_COUNT]]&gt;0,-1,IF(TBL_QUAL_RENTROLL_UNITS[[#This Row],[REQ_FIELDS_POPULATED]],1,0)),"")</f>
        <v/>
      </c>
      <c r="C818" s="94">
        <f>ROW()-ROW(TBL_QUAL_RENTROLL_UNITS[[#Headers],[ROW_ID]])</f>
        <v>809</v>
      </c>
      <c r="D818" s="82"/>
      <c r="E818" s="39"/>
      <c r="F818" s="33"/>
      <c r="G818" s="84" t="str">
        <f>IFERROR(INDEX(TBL_CIPDRFRESI_LOANPOOL[QUAL_MRA_RAC],MATCH(TBL_QUAL_RENTROLL_UNITS[[#This Row],[RENTROLL_LOAN_ID_PROP_ADDR]],TBL_CIPDRFRESI_LOANPOOL[LOAN_ID_PROP_ADDR],0)),"")</f>
        <v/>
      </c>
      <c r="H8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8" s="36" t="b">
        <f>CONCATENATE(TBL_QUAL_RENTROLL_UNITS[[#This Row],[RENTROLL_LOAN_ID_PROP_ADDR]],TBL_QUAL_RENTROLL_UNITS[[#This Row],[RENTROLL_UNIT]],TBL_QUAL_RENTROLL_UNITS[[#This Row],[RENTROLL_AMOUNT]])&lt;&gt;""</f>
        <v>0</v>
      </c>
      <c r="J818" s="36" t="b">
        <f>AND(TBL_QUAL_RENTROLL_UNITS[[#This Row],[RENTROLL_LOAN_ID_PROP_ADDR]]&lt;&gt;"",TBL_QUAL_RENTROLL_UNITS[[#This Row],[RENTROLL_UNIT]]&lt;&gt;"",TBL_QUAL_RENTROLL_UNITS[[#This Row],[RENTROLL_AMOUNT]]&lt;&gt;"")</f>
        <v>0</v>
      </c>
      <c r="K818" s="36">
        <f>SUM(
IF(AND(TBL_QUAL_RENTROLL_UNITS[[#This Row],[RENTROLL_LOAN_ID_PROP_ADDR]]&lt;&gt;"",NOT(ISNUMBER(MATCH(TBL_QUAL_RENTROLL_UNITS[[#This Row],[RENTROLL_LOAN_ID_PROP_ADDR]],RANGE_LOOKUP_CIPDRF_LOANLIST,0)))),1,0)
)</f>
        <v>0</v>
      </c>
    </row>
    <row r="819" spans="2:11" ht="20.100000000000001" customHeight="1" x14ac:dyDescent="0.25">
      <c r="B819" s="25" t="str">
        <f>IF(TBL_QUAL_RENTROLL_UNITS[[#This Row],[RECORD_STARTED]],IF(TBL_QUAL_RENTROLL_UNITS[[#This Row],[ERROR_COUNT]]&gt;0,-1,IF(TBL_QUAL_RENTROLL_UNITS[[#This Row],[REQ_FIELDS_POPULATED]],1,0)),"")</f>
        <v/>
      </c>
      <c r="C819" s="94">
        <f>ROW()-ROW(TBL_QUAL_RENTROLL_UNITS[[#Headers],[ROW_ID]])</f>
        <v>810</v>
      </c>
      <c r="D819" s="82"/>
      <c r="E819" s="39"/>
      <c r="F819" s="33"/>
      <c r="G819" s="84" t="str">
        <f>IFERROR(INDEX(TBL_CIPDRFRESI_LOANPOOL[QUAL_MRA_RAC],MATCH(TBL_QUAL_RENTROLL_UNITS[[#This Row],[RENTROLL_LOAN_ID_PROP_ADDR]],TBL_CIPDRFRESI_LOANPOOL[LOAN_ID_PROP_ADDR],0)),"")</f>
        <v/>
      </c>
      <c r="H8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9" s="36" t="b">
        <f>CONCATENATE(TBL_QUAL_RENTROLL_UNITS[[#This Row],[RENTROLL_LOAN_ID_PROP_ADDR]],TBL_QUAL_RENTROLL_UNITS[[#This Row],[RENTROLL_UNIT]],TBL_QUAL_RENTROLL_UNITS[[#This Row],[RENTROLL_AMOUNT]])&lt;&gt;""</f>
        <v>0</v>
      </c>
      <c r="J819" s="36" t="b">
        <f>AND(TBL_QUAL_RENTROLL_UNITS[[#This Row],[RENTROLL_LOAN_ID_PROP_ADDR]]&lt;&gt;"",TBL_QUAL_RENTROLL_UNITS[[#This Row],[RENTROLL_UNIT]]&lt;&gt;"",TBL_QUAL_RENTROLL_UNITS[[#This Row],[RENTROLL_AMOUNT]]&lt;&gt;"")</f>
        <v>0</v>
      </c>
      <c r="K819" s="36">
        <f>SUM(
IF(AND(TBL_QUAL_RENTROLL_UNITS[[#This Row],[RENTROLL_LOAN_ID_PROP_ADDR]]&lt;&gt;"",NOT(ISNUMBER(MATCH(TBL_QUAL_RENTROLL_UNITS[[#This Row],[RENTROLL_LOAN_ID_PROP_ADDR]],RANGE_LOOKUP_CIPDRF_LOANLIST,0)))),1,0)
)</f>
        <v>0</v>
      </c>
    </row>
    <row r="820" spans="2:11" ht="20.100000000000001" customHeight="1" x14ac:dyDescent="0.25">
      <c r="B820" s="25" t="str">
        <f>IF(TBL_QUAL_RENTROLL_UNITS[[#This Row],[RECORD_STARTED]],IF(TBL_QUAL_RENTROLL_UNITS[[#This Row],[ERROR_COUNT]]&gt;0,-1,IF(TBL_QUAL_RENTROLL_UNITS[[#This Row],[REQ_FIELDS_POPULATED]],1,0)),"")</f>
        <v/>
      </c>
      <c r="C820" s="94">
        <f>ROW()-ROW(TBL_QUAL_RENTROLL_UNITS[[#Headers],[ROW_ID]])</f>
        <v>811</v>
      </c>
      <c r="D820" s="82"/>
      <c r="E820" s="39"/>
      <c r="F820" s="33"/>
      <c r="G820" s="84" t="str">
        <f>IFERROR(INDEX(TBL_CIPDRFRESI_LOANPOOL[QUAL_MRA_RAC],MATCH(TBL_QUAL_RENTROLL_UNITS[[#This Row],[RENTROLL_LOAN_ID_PROP_ADDR]],TBL_CIPDRFRESI_LOANPOOL[LOAN_ID_PROP_ADDR],0)),"")</f>
        <v/>
      </c>
      <c r="H8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0" s="36" t="b">
        <f>CONCATENATE(TBL_QUAL_RENTROLL_UNITS[[#This Row],[RENTROLL_LOAN_ID_PROP_ADDR]],TBL_QUAL_RENTROLL_UNITS[[#This Row],[RENTROLL_UNIT]],TBL_QUAL_RENTROLL_UNITS[[#This Row],[RENTROLL_AMOUNT]])&lt;&gt;""</f>
        <v>0</v>
      </c>
      <c r="J820" s="36" t="b">
        <f>AND(TBL_QUAL_RENTROLL_UNITS[[#This Row],[RENTROLL_LOAN_ID_PROP_ADDR]]&lt;&gt;"",TBL_QUAL_RENTROLL_UNITS[[#This Row],[RENTROLL_UNIT]]&lt;&gt;"",TBL_QUAL_RENTROLL_UNITS[[#This Row],[RENTROLL_AMOUNT]]&lt;&gt;"")</f>
        <v>0</v>
      </c>
      <c r="K820" s="36">
        <f>SUM(
IF(AND(TBL_QUAL_RENTROLL_UNITS[[#This Row],[RENTROLL_LOAN_ID_PROP_ADDR]]&lt;&gt;"",NOT(ISNUMBER(MATCH(TBL_QUAL_RENTROLL_UNITS[[#This Row],[RENTROLL_LOAN_ID_PROP_ADDR]],RANGE_LOOKUP_CIPDRF_LOANLIST,0)))),1,0)
)</f>
        <v>0</v>
      </c>
    </row>
    <row r="821" spans="2:11" ht="20.100000000000001" customHeight="1" x14ac:dyDescent="0.25">
      <c r="B821" s="25" t="str">
        <f>IF(TBL_QUAL_RENTROLL_UNITS[[#This Row],[RECORD_STARTED]],IF(TBL_QUAL_RENTROLL_UNITS[[#This Row],[ERROR_COUNT]]&gt;0,-1,IF(TBL_QUAL_RENTROLL_UNITS[[#This Row],[REQ_FIELDS_POPULATED]],1,0)),"")</f>
        <v/>
      </c>
      <c r="C821" s="94">
        <f>ROW()-ROW(TBL_QUAL_RENTROLL_UNITS[[#Headers],[ROW_ID]])</f>
        <v>812</v>
      </c>
      <c r="D821" s="82"/>
      <c r="E821" s="39"/>
      <c r="F821" s="33"/>
      <c r="G821" s="84" t="str">
        <f>IFERROR(INDEX(TBL_CIPDRFRESI_LOANPOOL[QUAL_MRA_RAC],MATCH(TBL_QUAL_RENTROLL_UNITS[[#This Row],[RENTROLL_LOAN_ID_PROP_ADDR]],TBL_CIPDRFRESI_LOANPOOL[LOAN_ID_PROP_ADDR],0)),"")</f>
        <v/>
      </c>
      <c r="H8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1" s="36" t="b">
        <f>CONCATENATE(TBL_QUAL_RENTROLL_UNITS[[#This Row],[RENTROLL_LOAN_ID_PROP_ADDR]],TBL_QUAL_RENTROLL_UNITS[[#This Row],[RENTROLL_UNIT]],TBL_QUAL_RENTROLL_UNITS[[#This Row],[RENTROLL_AMOUNT]])&lt;&gt;""</f>
        <v>0</v>
      </c>
      <c r="J821" s="36" t="b">
        <f>AND(TBL_QUAL_RENTROLL_UNITS[[#This Row],[RENTROLL_LOAN_ID_PROP_ADDR]]&lt;&gt;"",TBL_QUAL_RENTROLL_UNITS[[#This Row],[RENTROLL_UNIT]]&lt;&gt;"",TBL_QUAL_RENTROLL_UNITS[[#This Row],[RENTROLL_AMOUNT]]&lt;&gt;"")</f>
        <v>0</v>
      </c>
      <c r="K821" s="36">
        <f>SUM(
IF(AND(TBL_QUAL_RENTROLL_UNITS[[#This Row],[RENTROLL_LOAN_ID_PROP_ADDR]]&lt;&gt;"",NOT(ISNUMBER(MATCH(TBL_QUAL_RENTROLL_UNITS[[#This Row],[RENTROLL_LOAN_ID_PROP_ADDR]],RANGE_LOOKUP_CIPDRF_LOANLIST,0)))),1,0)
)</f>
        <v>0</v>
      </c>
    </row>
    <row r="822" spans="2:11" ht="20.100000000000001" customHeight="1" x14ac:dyDescent="0.25">
      <c r="B822" s="25" t="str">
        <f>IF(TBL_QUAL_RENTROLL_UNITS[[#This Row],[RECORD_STARTED]],IF(TBL_QUAL_RENTROLL_UNITS[[#This Row],[ERROR_COUNT]]&gt;0,-1,IF(TBL_QUAL_RENTROLL_UNITS[[#This Row],[REQ_FIELDS_POPULATED]],1,0)),"")</f>
        <v/>
      </c>
      <c r="C822" s="94">
        <f>ROW()-ROW(TBL_QUAL_RENTROLL_UNITS[[#Headers],[ROW_ID]])</f>
        <v>813</v>
      </c>
      <c r="D822" s="82"/>
      <c r="E822" s="39"/>
      <c r="F822" s="33"/>
      <c r="G822" s="84" t="str">
        <f>IFERROR(INDEX(TBL_CIPDRFRESI_LOANPOOL[QUAL_MRA_RAC],MATCH(TBL_QUAL_RENTROLL_UNITS[[#This Row],[RENTROLL_LOAN_ID_PROP_ADDR]],TBL_CIPDRFRESI_LOANPOOL[LOAN_ID_PROP_ADDR],0)),"")</f>
        <v/>
      </c>
      <c r="H8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2" s="36" t="b">
        <f>CONCATENATE(TBL_QUAL_RENTROLL_UNITS[[#This Row],[RENTROLL_LOAN_ID_PROP_ADDR]],TBL_QUAL_RENTROLL_UNITS[[#This Row],[RENTROLL_UNIT]],TBL_QUAL_RENTROLL_UNITS[[#This Row],[RENTROLL_AMOUNT]])&lt;&gt;""</f>
        <v>0</v>
      </c>
      <c r="J822" s="36" t="b">
        <f>AND(TBL_QUAL_RENTROLL_UNITS[[#This Row],[RENTROLL_LOAN_ID_PROP_ADDR]]&lt;&gt;"",TBL_QUAL_RENTROLL_UNITS[[#This Row],[RENTROLL_UNIT]]&lt;&gt;"",TBL_QUAL_RENTROLL_UNITS[[#This Row],[RENTROLL_AMOUNT]]&lt;&gt;"")</f>
        <v>0</v>
      </c>
      <c r="K822" s="36">
        <f>SUM(
IF(AND(TBL_QUAL_RENTROLL_UNITS[[#This Row],[RENTROLL_LOAN_ID_PROP_ADDR]]&lt;&gt;"",NOT(ISNUMBER(MATCH(TBL_QUAL_RENTROLL_UNITS[[#This Row],[RENTROLL_LOAN_ID_PROP_ADDR]],RANGE_LOOKUP_CIPDRF_LOANLIST,0)))),1,0)
)</f>
        <v>0</v>
      </c>
    </row>
    <row r="823" spans="2:11" ht="20.100000000000001" customHeight="1" x14ac:dyDescent="0.25">
      <c r="B823" s="25" t="str">
        <f>IF(TBL_QUAL_RENTROLL_UNITS[[#This Row],[RECORD_STARTED]],IF(TBL_QUAL_RENTROLL_UNITS[[#This Row],[ERROR_COUNT]]&gt;0,-1,IF(TBL_QUAL_RENTROLL_UNITS[[#This Row],[REQ_FIELDS_POPULATED]],1,0)),"")</f>
        <v/>
      </c>
      <c r="C823" s="94">
        <f>ROW()-ROW(TBL_QUAL_RENTROLL_UNITS[[#Headers],[ROW_ID]])</f>
        <v>814</v>
      </c>
      <c r="D823" s="82"/>
      <c r="E823" s="39"/>
      <c r="F823" s="33"/>
      <c r="G823" s="84" t="str">
        <f>IFERROR(INDEX(TBL_CIPDRFRESI_LOANPOOL[QUAL_MRA_RAC],MATCH(TBL_QUAL_RENTROLL_UNITS[[#This Row],[RENTROLL_LOAN_ID_PROP_ADDR]],TBL_CIPDRFRESI_LOANPOOL[LOAN_ID_PROP_ADDR],0)),"")</f>
        <v/>
      </c>
      <c r="H8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3" s="36" t="b">
        <f>CONCATENATE(TBL_QUAL_RENTROLL_UNITS[[#This Row],[RENTROLL_LOAN_ID_PROP_ADDR]],TBL_QUAL_RENTROLL_UNITS[[#This Row],[RENTROLL_UNIT]],TBL_QUAL_RENTROLL_UNITS[[#This Row],[RENTROLL_AMOUNT]])&lt;&gt;""</f>
        <v>0</v>
      </c>
      <c r="J823" s="36" t="b">
        <f>AND(TBL_QUAL_RENTROLL_UNITS[[#This Row],[RENTROLL_LOAN_ID_PROP_ADDR]]&lt;&gt;"",TBL_QUAL_RENTROLL_UNITS[[#This Row],[RENTROLL_UNIT]]&lt;&gt;"",TBL_QUAL_RENTROLL_UNITS[[#This Row],[RENTROLL_AMOUNT]]&lt;&gt;"")</f>
        <v>0</v>
      </c>
      <c r="K823" s="36">
        <f>SUM(
IF(AND(TBL_QUAL_RENTROLL_UNITS[[#This Row],[RENTROLL_LOAN_ID_PROP_ADDR]]&lt;&gt;"",NOT(ISNUMBER(MATCH(TBL_QUAL_RENTROLL_UNITS[[#This Row],[RENTROLL_LOAN_ID_PROP_ADDR]],RANGE_LOOKUP_CIPDRF_LOANLIST,0)))),1,0)
)</f>
        <v>0</v>
      </c>
    </row>
    <row r="824" spans="2:11" ht="20.100000000000001" customHeight="1" x14ac:dyDescent="0.25">
      <c r="B824" s="25" t="str">
        <f>IF(TBL_QUAL_RENTROLL_UNITS[[#This Row],[RECORD_STARTED]],IF(TBL_QUAL_RENTROLL_UNITS[[#This Row],[ERROR_COUNT]]&gt;0,-1,IF(TBL_QUAL_RENTROLL_UNITS[[#This Row],[REQ_FIELDS_POPULATED]],1,0)),"")</f>
        <v/>
      </c>
      <c r="C824" s="94">
        <f>ROW()-ROW(TBL_QUAL_RENTROLL_UNITS[[#Headers],[ROW_ID]])</f>
        <v>815</v>
      </c>
      <c r="D824" s="82"/>
      <c r="E824" s="39"/>
      <c r="F824" s="33"/>
      <c r="G824" s="84" t="str">
        <f>IFERROR(INDEX(TBL_CIPDRFRESI_LOANPOOL[QUAL_MRA_RAC],MATCH(TBL_QUAL_RENTROLL_UNITS[[#This Row],[RENTROLL_LOAN_ID_PROP_ADDR]],TBL_CIPDRFRESI_LOANPOOL[LOAN_ID_PROP_ADDR],0)),"")</f>
        <v/>
      </c>
      <c r="H8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4" s="36" t="b">
        <f>CONCATENATE(TBL_QUAL_RENTROLL_UNITS[[#This Row],[RENTROLL_LOAN_ID_PROP_ADDR]],TBL_QUAL_RENTROLL_UNITS[[#This Row],[RENTROLL_UNIT]],TBL_QUAL_RENTROLL_UNITS[[#This Row],[RENTROLL_AMOUNT]])&lt;&gt;""</f>
        <v>0</v>
      </c>
      <c r="J824" s="36" t="b">
        <f>AND(TBL_QUAL_RENTROLL_UNITS[[#This Row],[RENTROLL_LOAN_ID_PROP_ADDR]]&lt;&gt;"",TBL_QUAL_RENTROLL_UNITS[[#This Row],[RENTROLL_UNIT]]&lt;&gt;"",TBL_QUAL_RENTROLL_UNITS[[#This Row],[RENTROLL_AMOUNT]]&lt;&gt;"")</f>
        <v>0</v>
      </c>
      <c r="K824" s="36">
        <f>SUM(
IF(AND(TBL_QUAL_RENTROLL_UNITS[[#This Row],[RENTROLL_LOAN_ID_PROP_ADDR]]&lt;&gt;"",NOT(ISNUMBER(MATCH(TBL_QUAL_RENTROLL_UNITS[[#This Row],[RENTROLL_LOAN_ID_PROP_ADDR]],RANGE_LOOKUP_CIPDRF_LOANLIST,0)))),1,0)
)</f>
        <v>0</v>
      </c>
    </row>
    <row r="825" spans="2:11" ht="20.100000000000001" customHeight="1" x14ac:dyDescent="0.25">
      <c r="B825" s="25" t="str">
        <f>IF(TBL_QUAL_RENTROLL_UNITS[[#This Row],[RECORD_STARTED]],IF(TBL_QUAL_RENTROLL_UNITS[[#This Row],[ERROR_COUNT]]&gt;0,-1,IF(TBL_QUAL_RENTROLL_UNITS[[#This Row],[REQ_FIELDS_POPULATED]],1,0)),"")</f>
        <v/>
      </c>
      <c r="C825" s="94">
        <f>ROW()-ROW(TBL_QUAL_RENTROLL_UNITS[[#Headers],[ROW_ID]])</f>
        <v>816</v>
      </c>
      <c r="D825" s="82"/>
      <c r="E825" s="39"/>
      <c r="F825" s="33"/>
      <c r="G825" s="84" t="str">
        <f>IFERROR(INDEX(TBL_CIPDRFRESI_LOANPOOL[QUAL_MRA_RAC],MATCH(TBL_QUAL_RENTROLL_UNITS[[#This Row],[RENTROLL_LOAN_ID_PROP_ADDR]],TBL_CIPDRFRESI_LOANPOOL[LOAN_ID_PROP_ADDR],0)),"")</f>
        <v/>
      </c>
      <c r="H8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5" s="36" t="b">
        <f>CONCATENATE(TBL_QUAL_RENTROLL_UNITS[[#This Row],[RENTROLL_LOAN_ID_PROP_ADDR]],TBL_QUAL_RENTROLL_UNITS[[#This Row],[RENTROLL_UNIT]],TBL_QUAL_RENTROLL_UNITS[[#This Row],[RENTROLL_AMOUNT]])&lt;&gt;""</f>
        <v>0</v>
      </c>
      <c r="J825" s="36" t="b">
        <f>AND(TBL_QUAL_RENTROLL_UNITS[[#This Row],[RENTROLL_LOAN_ID_PROP_ADDR]]&lt;&gt;"",TBL_QUAL_RENTROLL_UNITS[[#This Row],[RENTROLL_UNIT]]&lt;&gt;"",TBL_QUAL_RENTROLL_UNITS[[#This Row],[RENTROLL_AMOUNT]]&lt;&gt;"")</f>
        <v>0</v>
      </c>
      <c r="K825" s="36">
        <f>SUM(
IF(AND(TBL_QUAL_RENTROLL_UNITS[[#This Row],[RENTROLL_LOAN_ID_PROP_ADDR]]&lt;&gt;"",NOT(ISNUMBER(MATCH(TBL_QUAL_RENTROLL_UNITS[[#This Row],[RENTROLL_LOAN_ID_PROP_ADDR]],RANGE_LOOKUP_CIPDRF_LOANLIST,0)))),1,0)
)</f>
        <v>0</v>
      </c>
    </row>
    <row r="826" spans="2:11" ht="20.100000000000001" customHeight="1" x14ac:dyDescent="0.25">
      <c r="B826" s="25" t="str">
        <f>IF(TBL_QUAL_RENTROLL_UNITS[[#This Row],[RECORD_STARTED]],IF(TBL_QUAL_RENTROLL_UNITS[[#This Row],[ERROR_COUNT]]&gt;0,-1,IF(TBL_QUAL_RENTROLL_UNITS[[#This Row],[REQ_FIELDS_POPULATED]],1,0)),"")</f>
        <v/>
      </c>
      <c r="C826" s="94">
        <f>ROW()-ROW(TBL_QUAL_RENTROLL_UNITS[[#Headers],[ROW_ID]])</f>
        <v>817</v>
      </c>
      <c r="D826" s="82"/>
      <c r="E826" s="39"/>
      <c r="F826" s="33"/>
      <c r="G826" s="84" t="str">
        <f>IFERROR(INDEX(TBL_CIPDRFRESI_LOANPOOL[QUAL_MRA_RAC],MATCH(TBL_QUAL_RENTROLL_UNITS[[#This Row],[RENTROLL_LOAN_ID_PROP_ADDR]],TBL_CIPDRFRESI_LOANPOOL[LOAN_ID_PROP_ADDR],0)),"")</f>
        <v/>
      </c>
      <c r="H8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6" s="36" t="b">
        <f>CONCATENATE(TBL_QUAL_RENTROLL_UNITS[[#This Row],[RENTROLL_LOAN_ID_PROP_ADDR]],TBL_QUAL_RENTROLL_UNITS[[#This Row],[RENTROLL_UNIT]],TBL_QUAL_RENTROLL_UNITS[[#This Row],[RENTROLL_AMOUNT]])&lt;&gt;""</f>
        <v>0</v>
      </c>
      <c r="J826" s="36" t="b">
        <f>AND(TBL_QUAL_RENTROLL_UNITS[[#This Row],[RENTROLL_LOAN_ID_PROP_ADDR]]&lt;&gt;"",TBL_QUAL_RENTROLL_UNITS[[#This Row],[RENTROLL_UNIT]]&lt;&gt;"",TBL_QUAL_RENTROLL_UNITS[[#This Row],[RENTROLL_AMOUNT]]&lt;&gt;"")</f>
        <v>0</v>
      </c>
      <c r="K826" s="36">
        <f>SUM(
IF(AND(TBL_QUAL_RENTROLL_UNITS[[#This Row],[RENTROLL_LOAN_ID_PROP_ADDR]]&lt;&gt;"",NOT(ISNUMBER(MATCH(TBL_QUAL_RENTROLL_UNITS[[#This Row],[RENTROLL_LOAN_ID_PROP_ADDR]],RANGE_LOOKUP_CIPDRF_LOANLIST,0)))),1,0)
)</f>
        <v>0</v>
      </c>
    </row>
    <row r="827" spans="2:11" ht="20.100000000000001" customHeight="1" x14ac:dyDescent="0.25">
      <c r="B827" s="25" t="str">
        <f>IF(TBL_QUAL_RENTROLL_UNITS[[#This Row],[RECORD_STARTED]],IF(TBL_QUAL_RENTROLL_UNITS[[#This Row],[ERROR_COUNT]]&gt;0,-1,IF(TBL_QUAL_RENTROLL_UNITS[[#This Row],[REQ_FIELDS_POPULATED]],1,0)),"")</f>
        <v/>
      </c>
      <c r="C827" s="94">
        <f>ROW()-ROW(TBL_QUAL_RENTROLL_UNITS[[#Headers],[ROW_ID]])</f>
        <v>818</v>
      </c>
      <c r="D827" s="82"/>
      <c r="E827" s="39"/>
      <c r="F827" s="33"/>
      <c r="G827" s="84" t="str">
        <f>IFERROR(INDEX(TBL_CIPDRFRESI_LOANPOOL[QUAL_MRA_RAC],MATCH(TBL_QUAL_RENTROLL_UNITS[[#This Row],[RENTROLL_LOAN_ID_PROP_ADDR]],TBL_CIPDRFRESI_LOANPOOL[LOAN_ID_PROP_ADDR],0)),"")</f>
        <v/>
      </c>
      <c r="H8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7" s="36" t="b">
        <f>CONCATENATE(TBL_QUAL_RENTROLL_UNITS[[#This Row],[RENTROLL_LOAN_ID_PROP_ADDR]],TBL_QUAL_RENTROLL_UNITS[[#This Row],[RENTROLL_UNIT]],TBL_QUAL_RENTROLL_UNITS[[#This Row],[RENTROLL_AMOUNT]])&lt;&gt;""</f>
        <v>0</v>
      </c>
      <c r="J827" s="36" t="b">
        <f>AND(TBL_QUAL_RENTROLL_UNITS[[#This Row],[RENTROLL_LOAN_ID_PROP_ADDR]]&lt;&gt;"",TBL_QUAL_RENTROLL_UNITS[[#This Row],[RENTROLL_UNIT]]&lt;&gt;"",TBL_QUAL_RENTROLL_UNITS[[#This Row],[RENTROLL_AMOUNT]]&lt;&gt;"")</f>
        <v>0</v>
      </c>
      <c r="K827" s="36">
        <f>SUM(
IF(AND(TBL_QUAL_RENTROLL_UNITS[[#This Row],[RENTROLL_LOAN_ID_PROP_ADDR]]&lt;&gt;"",NOT(ISNUMBER(MATCH(TBL_QUAL_RENTROLL_UNITS[[#This Row],[RENTROLL_LOAN_ID_PROP_ADDR]],RANGE_LOOKUP_CIPDRF_LOANLIST,0)))),1,0)
)</f>
        <v>0</v>
      </c>
    </row>
    <row r="828" spans="2:11" ht="20.100000000000001" customHeight="1" x14ac:dyDescent="0.25">
      <c r="B828" s="25" t="str">
        <f>IF(TBL_QUAL_RENTROLL_UNITS[[#This Row],[RECORD_STARTED]],IF(TBL_QUAL_RENTROLL_UNITS[[#This Row],[ERROR_COUNT]]&gt;0,-1,IF(TBL_QUAL_RENTROLL_UNITS[[#This Row],[REQ_FIELDS_POPULATED]],1,0)),"")</f>
        <v/>
      </c>
      <c r="C828" s="94">
        <f>ROW()-ROW(TBL_QUAL_RENTROLL_UNITS[[#Headers],[ROW_ID]])</f>
        <v>819</v>
      </c>
      <c r="D828" s="82"/>
      <c r="E828" s="39"/>
      <c r="F828" s="33"/>
      <c r="G828" s="84" t="str">
        <f>IFERROR(INDEX(TBL_CIPDRFRESI_LOANPOOL[QUAL_MRA_RAC],MATCH(TBL_QUAL_RENTROLL_UNITS[[#This Row],[RENTROLL_LOAN_ID_PROP_ADDR]],TBL_CIPDRFRESI_LOANPOOL[LOAN_ID_PROP_ADDR],0)),"")</f>
        <v/>
      </c>
      <c r="H8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8" s="36" t="b">
        <f>CONCATENATE(TBL_QUAL_RENTROLL_UNITS[[#This Row],[RENTROLL_LOAN_ID_PROP_ADDR]],TBL_QUAL_RENTROLL_UNITS[[#This Row],[RENTROLL_UNIT]],TBL_QUAL_RENTROLL_UNITS[[#This Row],[RENTROLL_AMOUNT]])&lt;&gt;""</f>
        <v>0</v>
      </c>
      <c r="J828" s="36" t="b">
        <f>AND(TBL_QUAL_RENTROLL_UNITS[[#This Row],[RENTROLL_LOAN_ID_PROP_ADDR]]&lt;&gt;"",TBL_QUAL_RENTROLL_UNITS[[#This Row],[RENTROLL_UNIT]]&lt;&gt;"",TBL_QUAL_RENTROLL_UNITS[[#This Row],[RENTROLL_AMOUNT]]&lt;&gt;"")</f>
        <v>0</v>
      </c>
      <c r="K828" s="36">
        <f>SUM(
IF(AND(TBL_QUAL_RENTROLL_UNITS[[#This Row],[RENTROLL_LOAN_ID_PROP_ADDR]]&lt;&gt;"",NOT(ISNUMBER(MATCH(TBL_QUAL_RENTROLL_UNITS[[#This Row],[RENTROLL_LOAN_ID_PROP_ADDR]],RANGE_LOOKUP_CIPDRF_LOANLIST,0)))),1,0)
)</f>
        <v>0</v>
      </c>
    </row>
    <row r="829" spans="2:11" ht="20.100000000000001" customHeight="1" x14ac:dyDescent="0.25">
      <c r="B829" s="25" t="str">
        <f>IF(TBL_QUAL_RENTROLL_UNITS[[#This Row],[RECORD_STARTED]],IF(TBL_QUAL_RENTROLL_UNITS[[#This Row],[ERROR_COUNT]]&gt;0,-1,IF(TBL_QUAL_RENTROLL_UNITS[[#This Row],[REQ_FIELDS_POPULATED]],1,0)),"")</f>
        <v/>
      </c>
      <c r="C829" s="94">
        <f>ROW()-ROW(TBL_QUAL_RENTROLL_UNITS[[#Headers],[ROW_ID]])</f>
        <v>820</v>
      </c>
      <c r="D829" s="82"/>
      <c r="E829" s="39"/>
      <c r="F829" s="33"/>
      <c r="G829" s="84" t="str">
        <f>IFERROR(INDEX(TBL_CIPDRFRESI_LOANPOOL[QUAL_MRA_RAC],MATCH(TBL_QUAL_RENTROLL_UNITS[[#This Row],[RENTROLL_LOAN_ID_PROP_ADDR]],TBL_CIPDRFRESI_LOANPOOL[LOAN_ID_PROP_ADDR],0)),"")</f>
        <v/>
      </c>
      <c r="H8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9" s="36" t="b">
        <f>CONCATENATE(TBL_QUAL_RENTROLL_UNITS[[#This Row],[RENTROLL_LOAN_ID_PROP_ADDR]],TBL_QUAL_RENTROLL_UNITS[[#This Row],[RENTROLL_UNIT]],TBL_QUAL_RENTROLL_UNITS[[#This Row],[RENTROLL_AMOUNT]])&lt;&gt;""</f>
        <v>0</v>
      </c>
      <c r="J829" s="36" t="b">
        <f>AND(TBL_QUAL_RENTROLL_UNITS[[#This Row],[RENTROLL_LOAN_ID_PROP_ADDR]]&lt;&gt;"",TBL_QUAL_RENTROLL_UNITS[[#This Row],[RENTROLL_UNIT]]&lt;&gt;"",TBL_QUAL_RENTROLL_UNITS[[#This Row],[RENTROLL_AMOUNT]]&lt;&gt;"")</f>
        <v>0</v>
      </c>
      <c r="K829" s="36">
        <f>SUM(
IF(AND(TBL_QUAL_RENTROLL_UNITS[[#This Row],[RENTROLL_LOAN_ID_PROP_ADDR]]&lt;&gt;"",NOT(ISNUMBER(MATCH(TBL_QUAL_RENTROLL_UNITS[[#This Row],[RENTROLL_LOAN_ID_PROP_ADDR]],RANGE_LOOKUP_CIPDRF_LOANLIST,0)))),1,0)
)</f>
        <v>0</v>
      </c>
    </row>
    <row r="830" spans="2:11" ht="20.100000000000001" customHeight="1" x14ac:dyDescent="0.25">
      <c r="B830" s="25" t="str">
        <f>IF(TBL_QUAL_RENTROLL_UNITS[[#This Row],[RECORD_STARTED]],IF(TBL_QUAL_RENTROLL_UNITS[[#This Row],[ERROR_COUNT]]&gt;0,-1,IF(TBL_QUAL_RENTROLL_UNITS[[#This Row],[REQ_FIELDS_POPULATED]],1,0)),"")</f>
        <v/>
      </c>
      <c r="C830" s="94">
        <f>ROW()-ROW(TBL_QUAL_RENTROLL_UNITS[[#Headers],[ROW_ID]])</f>
        <v>821</v>
      </c>
      <c r="D830" s="82"/>
      <c r="E830" s="39"/>
      <c r="F830" s="33"/>
      <c r="G830" s="84" t="str">
        <f>IFERROR(INDEX(TBL_CIPDRFRESI_LOANPOOL[QUAL_MRA_RAC],MATCH(TBL_QUAL_RENTROLL_UNITS[[#This Row],[RENTROLL_LOAN_ID_PROP_ADDR]],TBL_CIPDRFRESI_LOANPOOL[LOAN_ID_PROP_ADDR],0)),"")</f>
        <v/>
      </c>
      <c r="H8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0" s="36" t="b">
        <f>CONCATENATE(TBL_QUAL_RENTROLL_UNITS[[#This Row],[RENTROLL_LOAN_ID_PROP_ADDR]],TBL_QUAL_RENTROLL_UNITS[[#This Row],[RENTROLL_UNIT]],TBL_QUAL_RENTROLL_UNITS[[#This Row],[RENTROLL_AMOUNT]])&lt;&gt;""</f>
        <v>0</v>
      </c>
      <c r="J830" s="36" t="b">
        <f>AND(TBL_QUAL_RENTROLL_UNITS[[#This Row],[RENTROLL_LOAN_ID_PROP_ADDR]]&lt;&gt;"",TBL_QUAL_RENTROLL_UNITS[[#This Row],[RENTROLL_UNIT]]&lt;&gt;"",TBL_QUAL_RENTROLL_UNITS[[#This Row],[RENTROLL_AMOUNT]]&lt;&gt;"")</f>
        <v>0</v>
      </c>
      <c r="K830" s="36">
        <f>SUM(
IF(AND(TBL_QUAL_RENTROLL_UNITS[[#This Row],[RENTROLL_LOAN_ID_PROP_ADDR]]&lt;&gt;"",NOT(ISNUMBER(MATCH(TBL_QUAL_RENTROLL_UNITS[[#This Row],[RENTROLL_LOAN_ID_PROP_ADDR]],RANGE_LOOKUP_CIPDRF_LOANLIST,0)))),1,0)
)</f>
        <v>0</v>
      </c>
    </row>
    <row r="831" spans="2:11" ht="20.100000000000001" customHeight="1" x14ac:dyDescent="0.25">
      <c r="B831" s="25" t="str">
        <f>IF(TBL_QUAL_RENTROLL_UNITS[[#This Row],[RECORD_STARTED]],IF(TBL_QUAL_RENTROLL_UNITS[[#This Row],[ERROR_COUNT]]&gt;0,-1,IF(TBL_QUAL_RENTROLL_UNITS[[#This Row],[REQ_FIELDS_POPULATED]],1,0)),"")</f>
        <v/>
      </c>
      <c r="C831" s="94">
        <f>ROW()-ROW(TBL_QUAL_RENTROLL_UNITS[[#Headers],[ROW_ID]])</f>
        <v>822</v>
      </c>
      <c r="D831" s="82"/>
      <c r="E831" s="39"/>
      <c r="F831" s="33"/>
      <c r="G831" s="84" t="str">
        <f>IFERROR(INDEX(TBL_CIPDRFRESI_LOANPOOL[QUAL_MRA_RAC],MATCH(TBL_QUAL_RENTROLL_UNITS[[#This Row],[RENTROLL_LOAN_ID_PROP_ADDR]],TBL_CIPDRFRESI_LOANPOOL[LOAN_ID_PROP_ADDR],0)),"")</f>
        <v/>
      </c>
      <c r="H8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1" s="36" t="b">
        <f>CONCATENATE(TBL_QUAL_RENTROLL_UNITS[[#This Row],[RENTROLL_LOAN_ID_PROP_ADDR]],TBL_QUAL_RENTROLL_UNITS[[#This Row],[RENTROLL_UNIT]],TBL_QUAL_RENTROLL_UNITS[[#This Row],[RENTROLL_AMOUNT]])&lt;&gt;""</f>
        <v>0</v>
      </c>
      <c r="J831" s="36" t="b">
        <f>AND(TBL_QUAL_RENTROLL_UNITS[[#This Row],[RENTROLL_LOAN_ID_PROP_ADDR]]&lt;&gt;"",TBL_QUAL_RENTROLL_UNITS[[#This Row],[RENTROLL_UNIT]]&lt;&gt;"",TBL_QUAL_RENTROLL_UNITS[[#This Row],[RENTROLL_AMOUNT]]&lt;&gt;"")</f>
        <v>0</v>
      </c>
      <c r="K831" s="36">
        <f>SUM(
IF(AND(TBL_QUAL_RENTROLL_UNITS[[#This Row],[RENTROLL_LOAN_ID_PROP_ADDR]]&lt;&gt;"",NOT(ISNUMBER(MATCH(TBL_QUAL_RENTROLL_UNITS[[#This Row],[RENTROLL_LOAN_ID_PROP_ADDR]],RANGE_LOOKUP_CIPDRF_LOANLIST,0)))),1,0)
)</f>
        <v>0</v>
      </c>
    </row>
    <row r="832" spans="2:11" ht="20.100000000000001" customHeight="1" x14ac:dyDescent="0.25">
      <c r="B832" s="25" t="str">
        <f>IF(TBL_QUAL_RENTROLL_UNITS[[#This Row],[RECORD_STARTED]],IF(TBL_QUAL_RENTROLL_UNITS[[#This Row],[ERROR_COUNT]]&gt;0,-1,IF(TBL_QUAL_RENTROLL_UNITS[[#This Row],[REQ_FIELDS_POPULATED]],1,0)),"")</f>
        <v/>
      </c>
      <c r="C832" s="94">
        <f>ROW()-ROW(TBL_QUAL_RENTROLL_UNITS[[#Headers],[ROW_ID]])</f>
        <v>823</v>
      </c>
      <c r="D832" s="82"/>
      <c r="E832" s="39"/>
      <c r="F832" s="33"/>
      <c r="G832" s="84" t="str">
        <f>IFERROR(INDEX(TBL_CIPDRFRESI_LOANPOOL[QUAL_MRA_RAC],MATCH(TBL_QUAL_RENTROLL_UNITS[[#This Row],[RENTROLL_LOAN_ID_PROP_ADDR]],TBL_CIPDRFRESI_LOANPOOL[LOAN_ID_PROP_ADDR],0)),"")</f>
        <v/>
      </c>
      <c r="H8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2" s="36" t="b">
        <f>CONCATENATE(TBL_QUAL_RENTROLL_UNITS[[#This Row],[RENTROLL_LOAN_ID_PROP_ADDR]],TBL_QUAL_RENTROLL_UNITS[[#This Row],[RENTROLL_UNIT]],TBL_QUAL_RENTROLL_UNITS[[#This Row],[RENTROLL_AMOUNT]])&lt;&gt;""</f>
        <v>0</v>
      </c>
      <c r="J832" s="36" t="b">
        <f>AND(TBL_QUAL_RENTROLL_UNITS[[#This Row],[RENTROLL_LOAN_ID_PROP_ADDR]]&lt;&gt;"",TBL_QUAL_RENTROLL_UNITS[[#This Row],[RENTROLL_UNIT]]&lt;&gt;"",TBL_QUAL_RENTROLL_UNITS[[#This Row],[RENTROLL_AMOUNT]]&lt;&gt;"")</f>
        <v>0</v>
      </c>
      <c r="K832" s="36">
        <f>SUM(
IF(AND(TBL_QUAL_RENTROLL_UNITS[[#This Row],[RENTROLL_LOAN_ID_PROP_ADDR]]&lt;&gt;"",NOT(ISNUMBER(MATCH(TBL_QUAL_RENTROLL_UNITS[[#This Row],[RENTROLL_LOAN_ID_PROP_ADDR]],RANGE_LOOKUP_CIPDRF_LOANLIST,0)))),1,0)
)</f>
        <v>0</v>
      </c>
    </row>
    <row r="833" spans="2:11" ht="20.100000000000001" customHeight="1" x14ac:dyDescent="0.25">
      <c r="B833" s="25" t="str">
        <f>IF(TBL_QUAL_RENTROLL_UNITS[[#This Row],[RECORD_STARTED]],IF(TBL_QUAL_RENTROLL_UNITS[[#This Row],[ERROR_COUNT]]&gt;0,-1,IF(TBL_QUAL_RENTROLL_UNITS[[#This Row],[REQ_FIELDS_POPULATED]],1,0)),"")</f>
        <v/>
      </c>
      <c r="C833" s="94">
        <f>ROW()-ROW(TBL_QUAL_RENTROLL_UNITS[[#Headers],[ROW_ID]])</f>
        <v>824</v>
      </c>
      <c r="D833" s="82"/>
      <c r="E833" s="39"/>
      <c r="F833" s="33"/>
      <c r="G833" s="84" t="str">
        <f>IFERROR(INDEX(TBL_CIPDRFRESI_LOANPOOL[QUAL_MRA_RAC],MATCH(TBL_QUAL_RENTROLL_UNITS[[#This Row],[RENTROLL_LOAN_ID_PROP_ADDR]],TBL_CIPDRFRESI_LOANPOOL[LOAN_ID_PROP_ADDR],0)),"")</f>
        <v/>
      </c>
      <c r="H8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3" s="36" t="b">
        <f>CONCATENATE(TBL_QUAL_RENTROLL_UNITS[[#This Row],[RENTROLL_LOAN_ID_PROP_ADDR]],TBL_QUAL_RENTROLL_UNITS[[#This Row],[RENTROLL_UNIT]],TBL_QUAL_RENTROLL_UNITS[[#This Row],[RENTROLL_AMOUNT]])&lt;&gt;""</f>
        <v>0</v>
      </c>
      <c r="J833" s="36" t="b">
        <f>AND(TBL_QUAL_RENTROLL_UNITS[[#This Row],[RENTROLL_LOAN_ID_PROP_ADDR]]&lt;&gt;"",TBL_QUAL_RENTROLL_UNITS[[#This Row],[RENTROLL_UNIT]]&lt;&gt;"",TBL_QUAL_RENTROLL_UNITS[[#This Row],[RENTROLL_AMOUNT]]&lt;&gt;"")</f>
        <v>0</v>
      </c>
      <c r="K833" s="36">
        <f>SUM(
IF(AND(TBL_QUAL_RENTROLL_UNITS[[#This Row],[RENTROLL_LOAN_ID_PROP_ADDR]]&lt;&gt;"",NOT(ISNUMBER(MATCH(TBL_QUAL_RENTROLL_UNITS[[#This Row],[RENTROLL_LOAN_ID_PROP_ADDR]],RANGE_LOOKUP_CIPDRF_LOANLIST,0)))),1,0)
)</f>
        <v>0</v>
      </c>
    </row>
    <row r="834" spans="2:11" ht="20.100000000000001" customHeight="1" x14ac:dyDescent="0.25">
      <c r="B834" s="25" t="str">
        <f>IF(TBL_QUAL_RENTROLL_UNITS[[#This Row],[RECORD_STARTED]],IF(TBL_QUAL_RENTROLL_UNITS[[#This Row],[ERROR_COUNT]]&gt;0,-1,IF(TBL_QUAL_RENTROLL_UNITS[[#This Row],[REQ_FIELDS_POPULATED]],1,0)),"")</f>
        <v/>
      </c>
      <c r="C834" s="94">
        <f>ROW()-ROW(TBL_QUAL_RENTROLL_UNITS[[#Headers],[ROW_ID]])</f>
        <v>825</v>
      </c>
      <c r="D834" s="82"/>
      <c r="E834" s="39"/>
      <c r="F834" s="33"/>
      <c r="G834" s="84" t="str">
        <f>IFERROR(INDEX(TBL_CIPDRFRESI_LOANPOOL[QUAL_MRA_RAC],MATCH(TBL_QUAL_RENTROLL_UNITS[[#This Row],[RENTROLL_LOAN_ID_PROP_ADDR]],TBL_CIPDRFRESI_LOANPOOL[LOAN_ID_PROP_ADDR],0)),"")</f>
        <v/>
      </c>
      <c r="H8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4" s="36" t="b">
        <f>CONCATENATE(TBL_QUAL_RENTROLL_UNITS[[#This Row],[RENTROLL_LOAN_ID_PROP_ADDR]],TBL_QUAL_RENTROLL_UNITS[[#This Row],[RENTROLL_UNIT]],TBL_QUAL_RENTROLL_UNITS[[#This Row],[RENTROLL_AMOUNT]])&lt;&gt;""</f>
        <v>0</v>
      </c>
      <c r="J834" s="36" t="b">
        <f>AND(TBL_QUAL_RENTROLL_UNITS[[#This Row],[RENTROLL_LOAN_ID_PROP_ADDR]]&lt;&gt;"",TBL_QUAL_RENTROLL_UNITS[[#This Row],[RENTROLL_UNIT]]&lt;&gt;"",TBL_QUAL_RENTROLL_UNITS[[#This Row],[RENTROLL_AMOUNT]]&lt;&gt;"")</f>
        <v>0</v>
      </c>
      <c r="K834" s="36">
        <f>SUM(
IF(AND(TBL_QUAL_RENTROLL_UNITS[[#This Row],[RENTROLL_LOAN_ID_PROP_ADDR]]&lt;&gt;"",NOT(ISNUMBER(MATCH(TBL_QUAL_RENTROLL_UNITS[[#This Row],[RENTROLL_LOAN_ID_PROP_ADDR]],RANGE_LOOKUP_CIPDRF_LOANLIST,0)))),1,0)
)</f>
        <v>0</v>
      </c>
    </row>
    <row r="835" spans="2:11" ht="20.100000000000001" customHeight="1" x14ac:dyDescent="0.25">
      <c r="B835" s="25" t="str">
        <f>IF(TBL_QUAL_RENTROLL_UNITS[[#This Row],[RECORD_STARTED]],IF(TBL_QUAL_RENTROLL_UNITS[[#This Row],[ERROR_COUNT]]&gt;0,-1,IF(TBL_QUAL_RENTROLL_UNITS[[#This Row],[REQ_FIELDS_POPULATED]],1,0)),"")</f>
        <v/>
      </c>
      <c r="C835" s="94">
        <f>ROW()-ROW(TBL_QUAL_RENTROLL_UNITS[[#Headers],[ROW_ID]])</f>
        <v>826</v>
      </c>
      <c r="D835" s="82"/>
      <c r="E835" s="39"/>
      <c r="F835" s="33"/>
      <c r="G835" s="84" t="str">
        <f>IFERROR(INDEX(TBL_CIPDRFRESI_LOANPOOL[QUAL_MRA_RAC],MATCH(TBL_QUAL_RENTROLL_UNITS[[#This Row],[RENTROLL_LOAN_ID_PROP_ADDR]],TBL_CIPDRFRESI_LOANPOOL[LOAN_ID_PROP_ADDR],0)),"")</f>
        <v/>
      </c>
      <c r="H8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5" s="36" t="b">
        <f>CONCATENATE(TBL_QUAL_RENTROLL_UNITS[[#This Row],[RENTROLL_LOAN_ID_PROP_ADDR]],TBL_QUAL_RENTROLL_UNITS[[#This Row],[RENTROLL_UNIT]],TBL_QUAL_RENTROLL_UNITS[[#This Row],[RENTROLL_AMOUNT]])&lt;&gt;""</f>
        <v>0</v>
      </c>
      <c r="J835" s="36" t="b">
        <f>AND(TBL_QUAL_RENTROLL_UNITS[[#This Row],[RENTROLL_LOAN_ID_PROP_ADDR]]&lt;&gt;"",TBL_QUAL_RENTROLL_UNITS[[#This Row],[RENTROLL_UNIT]]&lt;&gt;"",TBL_QUAL_RENTROLL_UNITS[[#This Row],[RENTROLL_AMOUNT]]&lt;&gt;"")</f>
        <v>0</v>
      </c>
      <c r="K835" s="36">
        <f>SUM(
IF(AND(TBL_QUAL_RENTROLL_UNITS[[#This Row],[RENTROLL_LOAN_ID_PROP_ADDR]]&lt;&gt;"",NOT(ISNUMBER(MATCH(TBL_QUAL_RENTROLL_UNITS[[#This Row],[RENTROLL_LOAN_ID_PROP_ADDR]],RANGE_LOOKUP_CIPDRF_LOANLIST,0)))),1,0)
)</f>
        <v>0</v>
      </c>
    </row>
    <row r="836" spans="2:11" ht="20.100000000000001" customHeight="1" x14ac:dyDescent="0.25">
      <c r="B836" s="25" t="str">
        <f>IF(TBL_QUAL_RENTROLL_UNITS[[#This Row],[RECORD_STARTED]],IF(TBL_QUAL_RENTROLL_UNITS[[#This Row],[ERROR_COUNT]]&gt;0,-1,IF(TBL_QUAL_RENTROLL_UNITS[[#This Row],[REQ_FIELDS_POPULATED]],1,0)),"")</f>
        <v/>
      </c>
      <c r="C836" s="94">
        <f>ROW()-ROW(TBL_QUAL_RENTROLL_UNITS[[#Headers],[ROW_ID]])</f>
        <v>827</v>
      </c>
      <c r="D836" s="82"/>
      <c r="E836" s="39"/>
      <c r="F836" s="33"/>
      <c r="G836" s="84" t="str">
        <f>IFERROR(INDEX(TBL_CIPDRFRESI_LOANPOOL[QUAL_MRA_RAC],MATCH(TBL_QUAL_RENTROLL_UNITS[[#This Row],[RENTROLL_LOAN_ID_PROP_ADDR]],TBL_CIPDRFRESI_LOANPOOL[LOAN_ID_PROP_ADDR],0)),"")</f>
        <v/>
      </c>
      <c r="H8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6" s="36" t="b">
        <f>CONCATENATE(TBL_QUAL_RENTROLL_UNITS[[#This Row],[RENTROLL_LOAN_ID_PROP_ADDR]],TBL_QUAL_RENTROLL_UNITS[[#This Row],[RENTROLL_UNIT]],TBL_QUAL_RENTROLL_UNITS[[#This Row],[RENTROLL_AMOUNT]])&lt;&gt;""</f>
        <v>0</v>
      </c>
      <c r="J836" s="36" t="b">
        <f>AND(TBL_QUAL_RENTROLL_UNITS[[#This Row],[RENTROLL_LOAN_ID_PROP_ADDR]]&lt;&gt;"",TBL_QUAL_RENTROLL_UNITS[[#This Row],[RENTROLL_UNIT]]&lt;&gt;"",TBL_QUAL_RENTROLL_UNITS[[#This Row],[RENTROLL_AMOUNT]]&lt;&gt;"")</f>
        <v>0</v>
      </c>
      <c r="K836" s="36">
        <f>SUM(
IF(AND(TBL_QUAL_RENTROLL_UNITS[[#This Row],[RENTROLL_LOAN_ID_PROP_ADDR]]&lt;&gt;"",NOT(ISNUMBER(MATCH(TBL_QUAL_RENTROLL_UNITS[[#This Row],[RENTROLL_LOAN_ID_PROP_ADDR]],RANGE_LOOKUP_CIPDRF_LOANLIST,0)))),1,0)
)</f>
        <v>0</v>
      </c>
    </row>
    <row r="837" spans="2:11" ht="20.100000000000001" customHeight="1" x14ac:dyDescent="0.25">
      <c r="B837" s="25" t="str">
        <f>IF(TBL_QUAL_RENTROLL_UNITS[[#This Row],[RECORD_STARTED]],IF(TBL_QUAL_RENTROLL_UNITS[[#This Row],[ERROR_COUNT]]&gt;0,-1,IF(TBL_QUAL_RENTROLL_UNITS[[#This Row],[REQ_FIELDS_POPULATED]],1,0)),"")</f>
        <v/>
      </c>
      <c r="C837" s="94">
        <f>ROW()-ROW(TBL_QUAL_RENTROLL_UNITS[[#Headers],[ROW_ID]])</f>
        <v>828</v>
      </c>
      <c r="D837" s="82"/>
      <c r="E837" s="39"/>
      <c r="F837" s="33"/>
      <c r="G837" s="84" t="str">
        <f>IFERROR(INDEX(TBL_CIPDRFRESI_LOANPOOL[QUAL_MRA_RAC],MATCH(TBL_QUAL_RENTROLL_UNITS[[#This Row],[RENTROLL_LOAN_ID_PROP_ADDR]],TBL_CIPDRFRESI_LOANPOOL[LOAN_ID_PROP_ADDR],0)),"")</f>
        <v/>
      </c>
      <c r="H8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7" s="36" t="b">
        <f>CONCATENATE(TBL_QUAL_RENTROLL_UNITS[[#This Row],[RENTROLL_LOAN_ID_PROP_ADDR]],TBL_QUAL_RENTROLL_UNITS[[#This Row],[RENTROLL_UNIT]],TBL_QUAL_RENTROLL_UNITS[[#This Row],[RENTROLL_AMOUNT]])&lt;&gt;""</f>
        <v>0</v>
      </c>
      <c r="J837" s="36" t="b">
        <f>AND(TBL_QUAL_RENTROLL_UNITS[[#This Row],[RENTROLL_LOAN_ID_PROP_ADDR]]&lt;&gt;"",TBL_QUAL_RENTROLL_UNITS[[#This Row],[RENTROLL_UNIT]]&lt;&gt;"",TBL_QUAL_RENTROLL_UNITS[[#This Row],[RENTROLL_AMOUNT]]&lt;&gt;"")</f>
        <v>0</v>
      </c>
      <c r="K837" s="36">
        <f>SUM(
IF(AND(TBL_QUAL_RENTROLL_UNITS[[#This Row],[RENTROLL_LOAN_ID_PROP_ADDR]]&lt;&gt;"",NOT(ISNUMBER(MATCH(TBL_QUAL_RENTROLL_UNITS[[#This Row],[RENTROLL_LOAN_ID_PROP_ADDR]],RANGE_LOOKUP_CIPDRF_LOANLIST,0)))),1,0)
)</f>
        <v>0</v>
      </c>
    </row>
    <row r="838" spans="2:11" ht="20.100000000000001" customHeight="1" x14ac:dyDescent="0.25">
      <c r="B838" s="25" t="str">
        <f>IF(TBL_QUAL_RENTROLL_UNITS[[#This Row],[RECORD_STARTED]],IF(TBL_QUAL_RENTROLL_UNITS[[#This Row],[ERROR_COUNT]]&gt;0,-1,IF(TBL_QUAL_RENTROLL_UNITS[[#This Row],[REQ_FIELDS_POPULATED]],1,0)),"")</f>
        <v/>
      </c>
      <c r="C838" s="94">
        <f>ROW()-ROW(TBL_QUAL_RENTROLL_UNITS[[#Headers],[ROW_ID]])</f>
        <v>829</v>
      </c>
      <c r="D838" s="82"/>
      <c r="E838" s="39"/>
      <c r="F838" s="33"/>
      <c r="G838" s="84" t="str">
        <f>IFERROR(INDEX(TBL_CIPDRFRESI_LOANPOOL[QUAL_MRA_RAC],MATCH(TBL_QUAL_RENTROLL_UNITS[[#This Row],[RENTROLL_LOAN_ID_PROP_ADDR]],TBL_CIPDRFRESI_LOANPOOL[LOAN_ID_PROP_ADDR],0)),"")</f>
        <v/>
      </c>
      <c r="H8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8" s="36" t="b">
        <f>CONCATENATE(TBL_QUAL_RENTROLL_UNITS[[#This Row],[RENTROLL_LOAN_ID_PROP_ADDR]],TBL_QUAL_RENTROLL_UNITS[[#This Row],[RENTROLL_UNIT]],TBL_QUAL_RENTROLL_UNITS[[#This Row],[RENTROLL_AMOUNT]])&lt;&gt;""</f>
        <v>0</v>
      </c>
      <c r="J838" s="36" t="b">
        <f>AND(TBL_QUAL_RENTROLL_UNITS[[#This Row],[RENTROLL_LOAN_ID_PROP_ADDR]]&lt;&gt;"",TBL_QUAL_RENTROLL_UNITS[[#This Row],[RENTROLL_UNIT]]&lt;&gt;"",TBL_QUAL_RENTROLL_UNITS[[#This Row],[RENTROLL_AMOUNT]]&lt;&gt;"")</f>
        <v>0</v>
      </c>
      <c r="K838" s="36">
        <f>SUM(
IF(AND(TBL_QUAL_RENTROLL_UNITS[[#This Row],[RENTROLL_LOAN_ID_PROP_ADDR]]&lt;&gt;"",NOT(ISNUMBER(MATCH(TBL_QUAL_RENTROLL_UNITS[[#This Row],[RENTROLL_LOAN_ID_PROP_ADDR]],RANGE_LOOKUP_CIPDRF_LOANLIST,0)))),1,0)
)</f>
        <v>0</v>
      </c>
    </row>
    <row r="839" spans="2:11" ht="20.100000000000001" customHeight="1" x14ac:dyDescent="0.25">
      <c r="B839" s="25" t="str">
        <f>IF(TBL_QUAL_RENTROLL_UNITS[[#This Row],[RECORD_STARTED]],IF(TBL_QUAL_RENTROLL_UNITS[[#This Row],[ERROR_COUNT]]&gt;0,-1,IF(TBL_QUAL_RENTROLL_UNITS[[#This Row],[REQ_FIELDS_POPULATED]],1,0)),"")</f>
        <v/>
      </c>
      <c r="C839" s="94">
        <f>ROW()-ROW(TBL_QUAL_RENTROLL_UNITS[[#Headers],[ROW_ID]])</f>
        <v>830</v>
      </c>
      <c r="D839" s="82"/>
      <c r="E839" s="39"/>
      <c r="F839" s="33"/>
      <c r="G839" s="84" t="str">
        <f>IFERROR(INDEX(TBL_CIPDRFRESI_LOANPOOL[QUAL_MRA_RAC],MATCH(TBL_QUAL_RENTROLL_UNITS[[#This Row],[RENTROLL_LOAN_ID_PROP_ADDR]],TBL_CIPDRFRESI_LOANPOOL[LOAN_ID_PROP_ADDR],0)),"")</f>
        <v/>
      </c>
      <c r="H8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9" s="36" t="b">
        <f>CONCATENATE(TBL_QUAL_RENTROLL_UNITS[[#This Row],[RENTROLL_LOAN_ID_PROP_ADDR]],TBL_QUAL_RENTROLL_UNITS[[#This Row],[RENTROLL_UNIT]],TBL_QUAL_RENTROLL_UNITS[[#This Row],[RENTROLL_AMOUNT]])&lt;&gt;""</f>
        <v>0</v>
      </c>
      <c r="J839" s="36" t="b">
        <f>AND(TBL_QUAL_RENTROLL_UNITS[[#This Row],[RENTROLL_LOAN_ID_PROP_ADDR]]&lt;&gt;"",TBL_QUAL_RENTROLL_UNITS[[#This Row],[RENTROLL_UNIT]]&lt;&gt;"",TBL_QUAL_RENTROLL_UNITS[[#This Row],[RENTROLL_AMOUNT]]&lt;&gt;"")</f>
        <v>0</v>
      </c>
      <c r="K839" s="36">
        <f>SUM(
IF(AND(TBL_QUAL_RENTROLL_UNITS[[#This Row],[RENTROLL_LOAN_ID_PROP_ADDR]]&lt;&gt;"",NOT(ISNUMBER(MATCH(TBL_QUAL_RENTROLL_UNITS[[#This Row],[RENTROLL_LOAN_ID_PROP_ADDR]],RANGE_LOOKUP_CIPDRF_LOANLIST,0)))),1,0)
)</f>
        <v>0</v>
      </c>
    </row>
    <row r="840" spans="2:11" ht="20.100000000000001" customHeight="1" x14ac:dyDescent="0.25">
      <c r="B840" s="25" t="str">
        <f>IF(TBL_QUAL_RENTROLL_UNITS[[#This Row],[RECORD_STARTED]],IF(TBL_QUAL_RENTROLL_UNITS[[#This Row],[ERROR_COUNT]]&gt;0,-1,IF(TBL_QUAL_RENTROLL_UNITS[[#This Row],[REQ_FIELDS_POPULATED]],1,0)),"")</f>
        <v/>
      </c>
      <c r="C840" s="94">
        <f>ROW()-ROW(TBL_QUAL_RENTROLL_UNITS[[#Headers],[ROW_ID]])</f>
        <v>831</v>
      </c>
      <c r="D840" s="82"/>
      <c r="E840" s="39"/>
      <c r="F840" s="33"/>
      <c r="G840" s="84" t="str">
        <f>IFERROR(INDEX(TBL_CIPDRFRESI_LOANPOOL[QUAL_MRA_RAC],MATCH(TBL_QUAL_RENTROLL_UNITS[[#This Row],[RENTROLL_LOAN_ID_PROP_ADDR]],TBL_CIPDRFRESI_LOANPOOL[LOAN_ID_PROP_ADDR],0)),"")</f>
        <v/>
      </c>
      <c r="H8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0" s="36" t="b">
        <f>CONCATENATE(TBL_QUAL_RENTROLL_UNITS[[#This Row],[RENTROLL_LOAN_ID_PROP_ADDR]],TBL_QUAL_RENTROLL_UNITS[[#This Row],[RENTROLL_UNIT]],TBL_QUAL_RENTROLL_UNITS[[#This Row],[RENTROLL_AMOUNT]])&lt;&gt;""</f>
        <v>0</v>
      </c>
      <c r="J840" s="36" t="b">
        <f>AND(TBL_QUAL_RENTROLL_UNITS[[#This Row],[RENTROLL_LOAN_ID_PROP_ADDR]]&lt;&gt;"",TBL_QUAL_RENTROLL_UNITS[[#This Row],[RENTROLL_UNIT]]&lt;&gt;"",TBL_QUAL_RENTROLL_UNITS[[#This Row],[RENTROLL_AMOUNT]]&lt;&gt;"")</f>
        <v>0</v>
      </c>
      <c r="K840" s="36">
        <f>SUM(
IF(AND(TBL_QUAL_RENTROLL_UNITS[[#This Row],[RENTROLL_LOAN_ID_PROP_ADDR]]&lt;&gt;"",NOT(ISNUMBER(MATCH(TBL_QUAL_RENTROLL_UNITS[[#This Row],[RENTROLL_LOAN_ID_PROP_ADDR]],RANGE_LOOKUP_CIPDRF_LOANLIST,0)))),1,0)
)</f>
        <v>0</v>
      </c>
    </row>
    <row r="841" spans="2:11" ht="20.100000000000001" customHeight="1" x14ac:dyDescent="0.25">
      <c r="B841" s="25" t="str">
        <f>IF(TBL_QUAL_RENTROLL_UNITS[[#This Row],[RECORD_STARTED]],IF(TBL_QUAL_RENTROLL_UNITS[[#This Row],[ERROR_COUNT]]&gt;0,-1,IF(TBL_QUAL_RENTROLL_UNITS[[#This Row],[REQ_FIELDS_POPULATED]],1,0)),"")</f>
        <v/>
      </c>
      <c r="C841" s="94">
        <f>ROW()-ROW(TBL_QUAL_RENTROLL_UNITS[[#Headers],[ROW_ID]])</f>
        <v>832</v>
      </c>
      <c r="D841" s="82"/>
      <c r="E841" s="39"/>
      <c r="F841" s="33"/>
      <c r="G841" s="84" t="str">
        <f>IFERROR(INDEX(TBL_CIPDRFRESI_LOANPOOL[QUAL_MRA_RAC],MATCH(TBL_QUAL_RENTROLL_UNITS[[#This Row],[RENTROLL_LOAN_ID_PROP_ADDR]],TBL_CIPDRFRESI_LOANPOOL[LOAN_ID_PROP_ADDR],0)),"")</f>
        <v/>
      </c>
      <c r="H8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1" s="36" t="b">
        <f>CONCATENATE(TBL_QUAL_RENTROLL_UNITS[[#This Row],[RENTROLL_LOAN_ID_PROP_ADDR]],TBL_QUAL_RENTROLL_UNITS[[#This Row],[RENTROLL_UNIT]],TBL_QUAL_RENTROLL_UNITS[[#This Row],[RENTROLL_AMOUNT]])&lt;&gt;""</f>
        <v>0</v>
      </c>
      <c r="J841" s="36" t="b">
        <f>AND(TBL_QUAL_RENTROLL_UNITS[[#This Row],[RENTROLL_LOAN_ID_PROP_ADDR]]&lt;&gt;"",TBL_QUAL_RENTROLL_UNITS[[#This Row],[RENTROLL_UNIT]]&lt;&gt;"",TBL_QUAL_RENTROLL_UNITS[[#This Row],[RENTROLL_AMOUNT]]&lt;&gt;"")</f>
        <v>0</v>
      </c>
      <c r="K841" s="36">
        <f>SUM(
IF(AND(TBL_QUAL_RENTROLL_UNITS[[#This Row],[RENTROLL_LOAN_ID_PROP_ADDR]]&lt;&gt;"",NOT(ISNUMBER(MATCH(TBL_QUAL_RENTROLL_UNITS[[#This Row],[RENTROLL_LOAN_ID_PROP_ADDR]],RANGE_LOOKUP_CIPDRF_LOANLIST,0)))),1,0)
)</f>
        <v>0</v>
      </c>
    </row>
    <row r="842" spans="2:11" ht="20.100000000000001" customHeight="1" x14ac:dyDescent="0.25">
      <c r="B842" s="25" t="str">
        <f>IF(TBL_QUAL_RENTROLL_UNITS[[#This Row],[RECORD_STARTED]],IF(TBL_QUAL_RENTROLL_UNITS[[#This Row],[ERROR_COUNT]]&gt;0,-1,IF(TBL_QUAL_RENTROLL_UNITS[[#This Row],[REQ_FIELDS_POPULATED]],1,0)),"")</f>
        <v/>
      </c>
      <c r="C842" s="94">
        <f>ROW()-ROW(TBL_QUAL_RENTROLL_UNITS[[#Headers],[ROW_ID]])</f>
        <v>833</v>
      </c>
      <c r="D842" s="82"/>
      <c r="E842" s="39"/>
      <c r="F842" s="33"/>
      <c r="G842" s="84" t="str">
        <f>IFERROR(INDEX(TBL_CIPDRFRESI_LOANPOOL[QUAL_MRA_RAC],MATCH(TBL_QUAL_RENTROLL_UNITS[[#This Row],[RENTROLL_LOAN_ID_PROP_ADDR]],TBL_CIPDRFRESI_LOANPOOL[LOAN_ID_PROP_ADDR],0)),"")</f>
        <v/>
      </c>
      <c r="H8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2" s="36" t="b">
        <f>CONCATENATE(TBL_QUAL_RENTROLL_UNITS[[#This Row],[RENTROLL_LOAN_ID_PROP_ADDR]],TBL_QUAL_RENTROLL_UNITS[[#This Row],[RENTROLL_UNIT]],TBL_QUAL_RENTROLL_UNITS[[#This Row],[RENTROLL_AMOUNT]])&lt;&gt;""</f>
        <v>0</v>
      </c>
      <c r="J842" s="36" t="b">
        <f>AND(TBL_QUAL_RENTROLL_UNITS[[#This Row],[RENTROLL_LOAN_ID_PROP_ADDR]]&lt;&gt;"",TBL_QUAL_RENTROLL_UNITS[[#This Row],[RENTROLL_UNIT]]&lt;&gt;"",TBL_QUAL_RENTROLL_UNITS[[#This Row],[RENTROLL_AMOUNT]]&lt;&gt;"")</f>
        <v>0</v>
      </c>
      <c r="K842" s="36">
        <f>SUM(
IF(AND(TBL_QUAL_RENTROLL_UNITS[[#This Row],[RENTROLL_LOAN_ID_PROP_ADDR]]&lt;&gt;"",NOT(ISNUMBER(MATCH(TBL_QUAL_RENTROLL_UNITS[[#This Row],[RENTROLL_LOAN_ID_PROP_ADDR]],RANGE_LOOKUP_CIPDRF_LOANLIST,0)))),1,0)
)</f>
        <v>0</v>
      </c>
    </row>
    <row r="843" spans="2:11" ht="20.100000000000001" customHeight="1" x14ac:dyDescent="0.25">
      <c r="B843" s="25" t="str">
        <f>IF(TBL_QUAL_RENTROLL_UNITS[[#This Row],[RECORD_STARTED]],IF(TBL_QUAL_RENTROLL_UNITS[[#This Row],[ERROR_COUNT]]&gt;0,-1,IF(TBL_QUAL_RENTROLL_UNITS[[#This Row],[REQ_FIELDS_POPULATED]],1,0)),"")</f>
        <v/>
      </c>
      <c r="C843" s="94">
        <f>ROW()-ROW(TBL_QUAL_RENTROLL_UNITS[[#Headers],[ROW_ID]])</f>
        <v>834</v>
      </c>
      <c r="D843" s="82"/>
      <c r="E843" s="39"/>
      <c r="F843" s="33"/>
      <c r="G843" s="84" t="str">
        <f>IFERROR(INDEX(TBL_CIPDRFRESI_LOANPOOL[QUAL_MRA_RAC],MATCH(TBL_QUAL_RENTROLL_UNITS[[#This Row],[RENTROLL_LOAN_ID_PROP_ADDR]],TBL_CIPDRFRESI_LOANPOOL[LOAN_ID_PROP_ADDR],0)),"")</f>
        <v/>
      </c>
      <c r="H8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3" s="36" t="b">
        <f>CONCATENATE(TBL_QUAL_RENTROLL_UNITS[[#This Row],[RENTROLL_LOAN_ID_PROP_ADDR]],TBL_QUAL_RENTROLL_UNITS[[#This Row],[RENTROLL_UNIT]],TBL_QUAL_RENTROLL_UNITS[[#This Row],[RENTROLL_AMOUNT]])&lt;&gt;""</f>
        <v>0</v>
      </c>
      <c r="J843" s="36" t="b">
        <f>AND(TBL_QUAL_RENTROLL_UNITS[[#This Row],[RENTROLL_LOAN_ID_PROP_ADDR]]&lt;&gt;"",TBL_QUAL_RENTROLL_UNITS[[#This Row],[RENTROLL_UNIT]]&lt;&gt;"",TBL_QUAL_RENTROLL_UNITS[[#This Row],[RENTROLL_AMOUNT]]&lt;&gt;"")</f>
        <v>0</v>
      </c>
      <c r="K843" s="36">
        <f>SUM(
IF(AND(TBL_QUAL_RENTROLL_UNITS[[#This Row],[RENTROLL_LOAN_ID_PROP_ADDR]]&lt;&gt;"",NOT(ISNUMBER(MATCH(TBL_QUAL_RENTROLL_UNITS[[#This Row],[RENTROLL_LOAN_ID_PROP_ADDR]],RANGE_LOOKUP_CIPDRF_LOANLIST,0)))),1,0)
)</f>
        <v>0</v>
      </c>
    </row>
    <row r="844" spans="2:11" ht="20.100000000000001" customHeight="1" x14ac:dyDescent="0.25">
      <c r="B844" s="25" t="str">
        <f>IF(TBL_QUAL_RENTROLL_UNITS[[#This Row],[RECORD_STARTED]],IF(TBL_QUAL_RENTROLL_UNITS[[#This Row],[ERROR_COUNT]]&gt;0,-1,IF(TBL_QUAL_RENTROLL_UNITS[[#This Row],[REQ_FIELDS_POPULATED]],1,0)),"")</f>
        <v/>
      </c>
      <c r="C844" s="94">
        <f>ROW()-ROW(TBL_QUAL_RENTROLL_UNITS[[#Headers],[ROW_ID]])</f>
        <v>835</v>
      </c>
      <c r="D844" s="82"/>
      <c r="E844" s="39"/>
      <c r="F844" s="33"/>
      <c r="G844" s="84" t="str">
        <f>IFERROR(INDEX(TBL_CIPDRFRESI_LOANPOOL[QUAL_MRA_RAC],MATCH(TBL_QUAL_RENTROLL_UNITS[[#This Row],[RENTROLL_LOAN_ID_PROP_ADDR]],TBL_CIPDRFRESI_LOANPOOL[LOAN_ID_PROP_ADDR],0)),"")</f>
        <v/>
      </c>
      <c r="H8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4" s="36" t="b">
        <f>CONCATENATE(TBL_QUAL_RENTROLL_UNITS[[#This Row],[RENTROLL_LOAN_ID_PROP_ADDR]],TBL_QUAL_RENTROLL_UNITS[[#This Row],[RENTROLL_UNIT]],TBL_QUAL_RENTROLL_UNITS[[#This Row],[RENTROLL_AMOUNT]])&lt;&gt;""</f>
        <v>0</v>
      </c>
      <c r="J844" s="36" t="b">
        <f>AND(TBL_QUAL_RENTROLL_UNITS[[#This Row],[RENTROLL_LOAN_ID_PROP_ADDR]]&lt;&gt;"",TBL_QUAL_RENTROLL_UNITS[[#This Row],[RENTROLL_UNIT]]&lt;&gt;"",TBL_QUAL_RENTROLL_UNITS[[#This Row],[RENTROLL_AMOUNT]]&lt;&gt;"")</f>
        <v>0</v>
      </c>
      <c r="K844" s="36">
        <f>SUM(
IF(AND(TBL_QUAL_RENTROLL_UNITS[[#This Row],[RENTROLL_LOAN_ID_PROP_ADDR]]&lt;&gt;"",NOT(ISNUMBER(MATCH(TBL_QUAL_RENTROLL_UNITS[[#This Row],[RENTROLL_LOAN_ID_PROP_ADDR]],RANGE_LOOKUP_CIPDRF_LOANLIST,0)))),1,0)
)</f>
        <v>0</v>
      </c>
    </row>
    <row r="845" spans="2:11" ht="20.100000000000001" customHeight="1" x14ac:dyDescent="0.25">
      <c r="B845" s="25" t="str">
        <f>IF(TBL_QUAL_RENTROLL_UNITS[[#This Row],[RECORD_STARTED]],IF(TBL_QUAL_RENTROLL_UNITS[[#This Row],[ERROR_COUNT]]&gt;0,-1,IF(TBL_QUAL_RENTROLL_UNITS[[#This Row],[REQ_FIELDS_POPULATED]],1,0)),"")</f>
        <v/>
      </c>
      <c r="C845" s="94">
        <f>ROW()-ROW(TBL_QUAL_RENTROLL_UNITS[[#Headers],[ROW_ID]])</f>
        <v>836</v>
      </c>
      <c r="D845" s="82"/>
      <c r="E845" s="39"/>
      <c r="F845" s="33"/>
      <c r="G845" s="84" t="str">
        <f>IFERROR(INDEX(TBL_CIPDRFRESI_LOANPOOL[QUAL_MRA_RAC],MATCH(TBL_QUAL_RENTROLL_UNITS[[#This Row],[RENTROLL_LOAN_ID_PROP_ADDR]],TBL_CIPDRFRESI_LOANPOOL[LOAN_ID_PROP_ADDR],0)),"")</f>
        <v/>
      </c>
      <c r="H8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5" s="36" t="b">
        <f>CONCATENATE(TBL_QUAL_RENTROLL_UNITS[[#This Row],[RENTROLL_LOAN_ID_PROP_ADDR]],TBL_QUAL_RENTROLL_UNITS[[#This Row],[RENTROLL_UNIT]],TBL_QUAL_RENTROLL_UNITS[[#This Row],[RENTROLL_AMOUNT]])&lt;&gt;""</f>
        <v>0</v>
      </c>
      <c r="J845" s="36" t="b">
        <f>AND(TBL_QUAL_RENTROLL_UNITS[[#This Row],[RENTROLL_LOAN_ID_PROP_ADDR]]&lt;&gt;"",TBL_QUAL_RENTROLL_UNITS[[#This Row],[RENTROLL_UNIT]]&lt;&gt;"",TBL_QUAL_RENTROLL_UNITS[[#This Row],[RENTROLL_AMOUNT]]&lt;&gt;"")</f>
        <v>0</v>
      </c>
      <c r="K845" s="36">
        <f>SUM(
IF(AND(TBL_QUAL_RENTROLL_UNITS[[#This Row],[RENTROLL_LOAN_ID_PROP_ADDR]]&lt;&gt;"",NOT(ISNUMBER(MATCH(TBL_QUAL_RENTROLL_UNITS[[#This Row],[RENTROLL_LOAN_ID_PROP_ADDR]],RANGE_LOOKUP_CIPDRF_LOANLIST,0)))),1,0)
)</f>
        <v>0</v>
      </c>
    </row>
    <row r="846" spans="2:11" ht="20.100000000000001" customHeight="1" x14ac:dyDescent="0.25">
      <c r="B846" s="25" t="str">
        <f>IF(TBL_QUAL_RENTROLL_UNITS[[#This Row],[RECORD_STARTED]],IF(TBL_QUAL_RENTROLL_UNITS[[#This Row],[ERROR_COUNT]]&gt;0,-1,IF(TBL_QUAL_RENTROLL_UNITS[[#This Row],[REQ_FIELDS_POPULATED]],1,0)),"")</f>
        <v/>
      </c>
      <c r="C846" s="94">
        <f>ROW()-ROW(TBL_QUAL_RENTROLL_UNITS[[#Headers],[ROW_ID]])</f>
        <v>837</v>
      </c>
      <c r="D846" s="82"/>
      <c r="E846" s="39"/>
      <c r="F846" s="33"/>
      <c r="G846" s="84" t="str">
        <f>IFERROR(INDEX(TBL_CIPDRFRESI_LOANPOOL[QUAL_MRA_RAC],MATCH(TBL_QUAL_RENTROLL_UNITS[[#This Row],[RENTROLL_LOAN_ID_PROP_ADDR]],TBL_CIPDRFRESI_LOANPOOL[LOAN_ID_PROP_ADDR],0)),"")</f>
        <v/>
      </c>
      <c r="H8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6" s="36" t="b">
        <f>CONCATENATE(TBL_QUAL_RENTROLL_UNITS[[#This Row],[RENTROLL_LOAN_ID_PROP_ADDR]],TBL_QUAL_RENTROLL_UNITS[[#This Row],[RENTROLL_UNIT]],TBL_QUAL_RENTROLL_UNITS[[#This Row],[RENTROLL_AMOUNT]])&lt;&gt;""</f>
        <v>0</v>
      </c>
      <c r="J846" s="36" t="b">
        <f>AND(TBL_QUAL_RENTROLL_UNITS[[#This Row],[RENTROLL_LOAN_ID_PROP_ADDR]]&lt;&gt;"",TBL_QUAL_RENTROLL_UNITS[[#This Row],[RENTROLL_UNIT]]&lt;&gt;"",TBL_QUAL_RENTROLL_UNITS[[#This Row],[RENTROLL_AMOUNT]]&lt;&gt;"")</f>
        <v>0</v>
      </c>
      <c r="K846" s="36">
        <f>SUM(
IF(AND(TBL_QUAL_RENTROLL_UNITS[[#This Row],[RENTROLL_LOAN_ID_PROP_ADDR]]&lt;&gt;"",NOT(ISNUMBER(MATCH(TBL_QUAL_RENTROLL_UNITS[[#This Row],[RENTROLL_LOAN_ID_PROP_ADDR]],RANGE_LOOKUP_CIPDRF_LOANLIST,0)))),1,0)
)</f>
        <v>0</v>
      </c>
    </row>
    <row r="847" spans="2:11" ht="20.100000000000001" customHeight="1" x14ac:dyDescent="0.25">
      <c r="B847" s="25" t="str">
        <f>IF(TBL_QUAL_RENTROLL_UNITS[[#This Row],[RECORD_STARTED]],IF(TBL_QUAL_RENTROLL_UNITS[[#This Row],[ERROR_COUNT]]&gt;0,-1,IF(TBL_QUAL_RENTROLL_UNITS[[#This Row],[REQ_FIELDS_POPULATED]],1,0)),"")</f>
        <v/>
      </c>
      <c r="C847" s="94">
        <f>ROW()-ROW(TBL_QUAL_RENTROLL_UNITS[[#Headers],[ROW_ID]])</f>
        <v>838</v>
      </c>
      <c r="D847" s="82"/>
      <c r="E847" s="39"/>
      <c r="F847" s="33"/>
      <c r="G847" s="84" t="str">
        <f>IFERROR(INDEX(TBL_CIPDRFRESI_LOANPOOL[QUAL_MRA_RAC],MATCH(TBL_QUAL_RENTROLL_UNITS[[#This Row],[RENTROLL_LOAN_ID_PROP_ADDR]],TBL_CIPDRFRESI_LOANPOOL[LOAN_ID_PROP_ADDR],0)),"")</f>
        <v/>
      </c>
      <c r="H8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7" s="36" t="b">
        <f>CONCATENATE(TBL_QUAL_RENTROLL_UNITS[[#This Row],[RENTROLL_LOAN_ID_PROP_ADDR]],TBL_QUAL_RENTROLL_UNITS[[#This Row],[RENTROLL_UNIT]],TBL_QUAL_RENTROLL_UNITS[[#This Row],[RENTROLL_AMOUNT]])&lt;&gt;""</f>
        <v>0</v>
      </c>
      <c r="J847" s="36" t="b">
        <f>AND(TBL_QUAL_RENTROLL_UNITS[[#This Row],[RENTROLL_LOAN_ID_PROP_ADDR]]&lt;&gt;"",TBL_QUAL_RENTROLL_UNITS[[#This Row],[RENTROLL_UNIT]]&lt;&gt;"",TBL_QUAL_RENTROLL_UNITS[[#This Row],[RENTROLL_AMOUNT]]&lt;&gt;"")</f>
        <v>0</v>
      </c>
      <c r="K847" s="36">
        <f>SUM(
IF(AND(TBL_QUAL_RENTROLL_UNITS[[#This Row],[RENTROLL_LOAN_ID_PROP_ADDR]]&lt;&gt;"",NOT(ISNUMBER(MATCH(TBL_QUAL_RENTROLL_UNITS[[#This Row],[RENTROLL_LOAN_ID_PROP_ADDR]],RANGE_LOOKUP_CIPDRF_LOANLIST,0)))),1,0)
)</f>
        <v>0</v>
      </c>
    </row>
    <row r="848" spans="2:11" ht="20.100000000000001" customHeight="1" x14ac:dyDescent="0.25">
      <c r="B848" s="25" t="str">
        <f>IF(TBL_QUAL_RENTROLL_UNITS[[#This Row],[RECORD_STARTED]],IF(TBL_QUAL_RENTROLL_UNITS[[#This Row],[ERROR_COUNT]]&gt;0,-1,IF(TBL_QUAL_RENTROLL_UNITS[[#This Row],[REQ_FIELDS_POPULATED]],1,0)),"")</f>
        <v/>
      </c>
      <c r="C848" s="94">
        <f>ROW()-ROW(TBL_QUAL_RENTROLL_UNITS[[#Headers],[ROW_ID]])</f>
        <v>839</v>
      </c>
      <c r="D848" s="82"/>
      <c r="E848" s="39"/>
      <c r="F848" s="33"/>
      <c r="G848" s="84" t="str">
        <f>IFERROR(INDEX(TBL_CIPDRFRESI_LOANPOOL[QUAL_MRA_RAC],MATCH(TBL_QUAL_RENTROLL_UNITS[[#This Row],[RENTROLL_LOAN_ID_PROP_ADDR]],TBL_CIPDRFRESI_LOANPOOL[LOAN_ID_PROP_ADDR],0)),"")</f>
        <v/>
      </c>
      <c r="H8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8" s="36" t="b">
        <f>CONCATENATE(TBL_QUAL_RENTROLL_UNITS[[#This Row],[RENTROLL_LOAN_ID_PROP_ADDR]],TBL_QUAL_RENTROLL_UNITS[[#This Row],[RENTROLL_UNIT]],TBL_QUAL_RENTROLL_UNITS[[#This Row],[RENTROLL_AMOUNT]])&lt;&gt;""</f>
        <v>0</v>
      </c>
      <c r="J848" s="36" t="b">
        <f>AND(TBL_QUAL_RENTROLL_UNITS[[#This Row],[RENTROLL_LOAN_ID_PROP_ADDR]]&lt;&gt;"",TBL_QUAL_RENTROLL_UNITS[[#This Row],[RENTROLL_UNIT]]&lt;&gt;"",TBL_QUAL_RENTROLL_UNITS[[#This Row],[RENTROLL_AMOUNT]]&lt;&gt;"")</f>
        <v>0</v>
      </c>
      <c r="K848" s="36">
        <f>SUM(
IF(AND(TBL_QUAL_RENTROLL_UNITS[[#This Row],[RENTROLL_LOAN_ID_PROP_ADDR]]&lt;&gt;"",NOT(ISNUMBER(MATCH(TBL_QUAL_RENTROLL_UNITS[[#This Row],[RENTROLL_LOAN_ID_PROP_ADDR]],RANGE_LOOKUP_CIPDRF_LOANLIST,0)))),1,0)
)</f>
        <v>0</v>
      </c>
    </row>
    <row r="849" spans="2:11" ht="20.100000000000001" customHeight="1" x14ac:dyDescent="0.25">
      <c r="B849" s="25" t="str">
        <f>IF(TBL_QUAL_RENTROLL_UNITS[[#This Row],[RECORD_STARTED]],IF(TBL_QUAL_RENTROLL_UNITS[[#This Row],[ERROR_COUNT]]&gt;0,-1,IF(TBL_QUAL_RENTROLL_UNITS[[#This Row],[REQ_FIELDS_POPULATED]],1,0)),"")</f>
        <v/>
      </c>
      <c r="C849" s="94">
        <f>ROW()-ROW(TBL_QUAL_RENTROLL_UNITS[[#Headers],[ROW_ID]])</f>
        <v>840</v>
      </c>
      <c r="D849" s="82"/>
      <c r="E849" s="39"/>
      <c r="F849" s="33"/>
      <c r="G849" s="84" t="str">
        <f>IFERROR(INDEX(TBL_CIPDRFRESI_LOANPOOL[QUAL_MRA_RAC],MATCH(TBL_QUAL_RENTROLL_UNITS[[#This Row],[RENTROLL_LOAN_ID_PROP_ADDR]],TBL_CIPDRFRESI_LOANPOOL[LOAN_ID_PROP_ADDR],0)),"")</f>
        <v/>
      </c>
      <c r="H8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9" s="36" t="b">
        <f>CONCATENATE(TBL_QUAL_RENTROLL_UNITS[[#This Row],[RENTROLL_LOAN_ID_PROP_ADDR]],TBL_QUAL_RENTROLL_UNITS[[#This Row],[RENTROLL_UNIT]],TBL_QUAL_RENTROLL_UNITS[[#This Row],[RENTROLL_AMOUNT]])&lt;&gt;""</f>
        <v>0</v>
      </c>
      <c r="J849" s="36" t="b">
        <f>AND(TBL_QUAL_RENTROLL_UNITS[[#This Row],[RENTROLL_LOAN_ID_PROP_ADDR]]&lt;&gt;"",TBL_QUAL_RENTROLL_UNITS[[#This Row],[RENTROLL_UNIT]]&lt;&gt;"",TBL_QUAL_RENTROLL_UNITS[[#This Row],[RENTROLL_AMOUNT]]&lt;&gt;"")</f>
        <v>0</v>
      </c>
      <c r="K849" s="36">
        <f>SUM(
IF(AND(TBL_QUAL_RENTROLL_UNITS[[#This Row],[RENTROLL_LOAN_ID_PROP_ADDR]]&lt;&gt;"",NOT(ISNUMBER(MATCH(TBL_QUAL_RENTROLL_UNITS[[#This Row],[RENTROLL_LOAN_ID_PROP_ADDR]],RANGE_LOOKUP_CIPDRF_LOANLIST,0)))),1,0)
)</f>
        <v>0</v>
      </c>
    </row>
    <row r="850" spans="2:11" ht="20.100000000000001" customHeight="1" x14ac:dyDescent="0.25">
      <c r="B850" s="25" t="str">
        <f>IF(TBL_QUAL_RENTROLL_UNITS[[#This Row],[RECORD_STARTED]],IF(TBL_QUAL_RENTROLL_UNITS[[#This Row],[ERROR_COUNT]]&gt;0,-1,IF(TBL_QUAL_RENTROLL_UNITS[[#This Row],[REQ_FIELDS_POPULATED]],1,0)),"")</f>
        <v/>
      </c>
      <c r="C850" s="94">
        <f>ROW()-ROW(TBL_QUAL_RENTROLL_UNITS[[#Headers],[ROW_ID]])</f>
        <v>841</v>
      </c>
      <c r="D850" s="82"/>
      <c r="E850" s="39"/>
      <c r="F850" s="33"/>
      <c r="G850" s="84" t="str">
        <f>IFERROR(INDEX(TBL_CIPDRFRESI_LOANPOOL[QUAL_MRA_RAC],MATCH(TBL_QUAL_RENTROLL_UNITS[[#This Row],[RENTROLL_LOAN_ID_PROP_ADDR]],TBL_CIPDRFRESI_LOANPOOL[LOAN_ID_PROP_ADDR],0)),"")</f>
        <v/>
      </c>
      <c r="H8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0" s="36" t="b">
        <f>CONCATENATE(TBL_QUAL_RENTROLL_UNITS[[#This Row],[RENTROLL_LOAN_ID_PROP_ADDR]],TBL_QUAL_RENTROLL_UNITS[[#This Row],[RENTROLL_UNIT]],TBL_QUAL_RENTROLL_UNITS[[#This Row],[RENTROLL_AMOUNT]])&lt;&gt;""</f>
        <v>0</v>
      </c>
      <c r="J850" s="36" t="b">
        <f>AND(TBL_QUAL_RENTROLL_UNITS[[#This Row],[RENTROLL_LOAN_ID_PROP_ADDR]]&lt;&gt;"",TBL_QUAL_RENTROLL_UNITS[[#This Row],[RENTROLL_UNIT]]&lt;&gt;"",TBL_QUAL_RENTROLL_UNITS[[#This Row],[RENTROLL_AMOUNT]]&lt;&gt;"")</f>
        <v>0</v>
      </c>
      <c r="K850" s="36">
        <f>SUM(
IF(AND(TBL_QUAL_RENTROLL_UNITS[[#This Row],[RENTROLL_LOAN_ID_PROP_ADDR]]&lt;&gt;"",NOT(ISNUMBER(MATCH(TBL_QUAL_RENTROLL_UNITS[[#This Row],[RENTROLL_LOAN_ID_PROP_ADDR]],RANGE_LOOKUP_CIPDRF_LOANLIST,0)))),1,0)
)</f>
        <v>0</v>
      </c>
    </row>
    <row r="851" spans="2:11" ht="20.100000000000001" customHeight="1" x14ac:dyDescent="0.25">
      <c r="B851" s="25" t="str">
        <f>IF(TBL_QUAL_RENTROLL_UNITS[[#This Row],[RECORD_STARTED]],IF(TBL_QUAL_RENTROLL_UNITS[[#This Row],[ERROR_COUNT]]&gt;0,-1,IF(TBL_QUAL_RENTROLL_UNITS[[#This Row],[REQ_FIELDS_POPULATED]],1,0)),"")</f>
        <v/>
      </c>
      <c r="C851" s="94">
        <f>ROW()-ROW(TBL_QUAL_RENTROLL_UNITS[[#Headers],[ROW_ID]])</f>
        <v>842</v>
      </c>
      <c r="D851" s="82"/>
      <c r="E851" s="39"/>
      <c r="F851" s="33"/>
      <c r="G851" s="84" t="str">
        <f>IFERROR(INDEX(TBL_CIPDRFRESI_LOANPOOL[QUAL_MRA_RAC],MATCH(TBL_QUAL_RENTROLL_UNITS[[#This Row],[RENTROLL_LOAN_ID_PROP_ADDR]],TBL_CIPDRFRESI_LOANPOOL[LOAN_ID_PROP_ADDR],0)),"")</f>
        <v/>
      </c>
      <c r="H8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1" s="36" t="b">
        <f>CONCATENATE(TBL_QUAL_RENTROLL_UNITS[[#This Row],[RENTROLL_LOAN_ID_PROP_ADDR]],TBL_QUAL_RENTROLL_UNITS[[#This Row],[RENTROLL_UNIT]],TBL_QUAL_RENTROLL_UNITS[[#This Row],[RENTROLL_AMOUNT]])&lt;&gt;""</f>
        <v>0</v>
      </c>
      <c r="J851" s="36" t="b">
        <f>AND(TBL_QUAL_RENTROLL_UNITS[[#This Row],[RENTROLL_LOAN_ID_PROP_ADDR]]&lt;&gt;"",TBL_QUAL_RENTROLL_UNITS[[#This Row],[RENTROLL_UNIT]]&lt;&gt;"",TBL_QUAL_RENTROLL_UNITS[[#This Row],[RENTROLL_AMOUNT]]&lt;&gt;"")</f>
        <v>0</v>
      </c>
      <c r="K851" s="36">
        <f>SUM(
IF(AND(TBL_QUAL_RENTROLL_UNITS[[#This Row],[RENTROLL_LOAN_ID_PROP_ADDR]]&lt;&gt;"",NOT(ISNUMBER(MATCH(TBL_QUAL_RENTROLL_UNITS[[#This Row],[RENTROLL_LOAN_ID_PROP_ADDR]],RANGE_LOOKUP_CIPDRF_LOANLIST,0)))),1,0)
)</f>
        <v>0</v>
      </c>
    </row>
    <row r="852" spans="2:11" ht="20.100000000000001" customHeight="1" x14ac:dyDescent="0.25">
      <c r="B852" s="25" t="str">
        <f>IF(TBL_QUAL_RENTROLL_UNITS[[#This Row],[RECORD_STARTED]],IF(TBL_QUAL_RENTROLL_UNITS[[#This Row],[ERROR_COUNT]]&gt;0,-1,IF(TBL_QUAL_RENTROLL_UNITS[[#This Row],[REQ_FIELDS_POPULATED]],1,0)),"")</f>
        <v/>
      </c>
      <c r="C852" s="94">
        <f>ROW()-ROW(TBL_QUAL_RENTROLL_UNITS[[#Headers],[ROW_ID]])</f>
        <v>843</v>
      </c>
      <c r="D852" s="82"/>
      <c r="E852" s="39"/>
      <c r="F852" s="33"/>
      <c r="G852" s="84" t="str">
        <f>IFERROR(INDEX(TBL_CIPDRFRESI_LOANPOOL[QUAL_MRA_RAC],MATCH(TBL_QUAL_RENTROLL_UNITS[[#This Row],[RENTROLL_LOAN_ID_PROP_ADDR]],TBL_CIPDRFRESI_LOANPOOL[LOAN_ID_PROP_ADDR],0)),"")</f>
        <v/>
      </c>
      <c r="H8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2" s="36" t="b">
        <f>CONCATENATE(TBL_QUAL_RENTROLL_UNITS[[#This Row],[RENTROLL_LOAN_ID_PROP_ADDR]],TBL_QUAL_RENTROLL_UNITS[[#This Row],[RENTROLL_UNIT]],TBL_QUAL_RENTROLL_UNITS[[#This Row],[RENTROLL_AMOUNT]])&lt;&gt;""</f>
        <v>0</v>
      </c>
      <c r="J852" s="36" t="b">
        <f>AND(TBL_QUAL_RENTROLL_UNITS[[#This Row],[RENTROLL_LOAN_ID_PROP_ADDR]]&lt;&gt;"",TBL_QUAL_RENTROLL_UNITS[[#This Row],[RENTROLL_UNIT]]&lt;&gt;"",TBL_QUAL_RENTROLL_UNITS[[#This Row],[RENTROLL_AMOUNT]]&lt;&gt;"")</f>
        <v>0</v>
      </c>
      <c r="K852" s="36">
        <f>SUM(
IF(AND(TBL_QUAL_RENTROLL_UNITS[[#This Row],[RENTROLL_LOAN_ID_PROP_ADDR]]&lt;&gt;"",NOT(ISNUMBER(MATCH(TBL_QUAL_RENTROLL_UNITS[[#This Row],[RENTROLL_LOAN_ID_PROP_ADDR]],RANGE_LOOKUP_CIPDRF_LOANLIST,0)))),1,0)
)</f>
        <v>0</v>
      </c>
    </row>
    <row r="853" spans="2:11" ht="20.100000000000001" customHeight="1" x14ac:dyDescent="0.25">
      <c r="B853" s="25" t="str">
        <f>IF(TBL_QUAL_RENTROLL_UNITS[[#This Row],[RECORD_STARTED]],IF(TBL_QUAL_RENTROLL_UNITS[[#This Row],[ERROR_COUNT]]&gt;0,-1,IF(TBL_QUAL_RENTROLL_UNITS[[#This Row],[REQ_FIELDS_POPULATED]],1,0)),"")</f>
        <v/>
      </c>
      <c r="C853" s="94">
        <f>ROW()-ROW(TBL_QUAL_RENTROLL_UNITS[[#Headers],[ROW_ID]])</f>
        <v>844</v>
      </c>
      <c r="D853" s="82"/>
      <c r="E853" s="39"/>
      <c r="F853" s="33"/>
      <c r="G853" s="84" t="str">
        <f>IFERROR(INDEX(TBL_CIPDRFRESI_LOANPOOL[QUAL_MRA_RAC],MATCH(TBL_QUAL_RENTROLL_UNITS[[#This Row],[RENTROLL_LOAN_ID_PROP_ADDR]],TBL_CIPDRFRESI_LOANPOOL[LOAN_ID_PROP_ADDR],0)),"")</f>
        <v/>
      </c>
      <c r="H8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3" s="36" t="b">
        <f>CONCATENATE(TBL_QUAL_RENTROLL_UNITS[[#This Row],[RENTROLL_LOAN_ID_PROP_ADDR]],TBL_QUAL_RENTROLL_UNITS[[#This Row],[RENTROLL_UNIT]],TBL_QUAL_RENTROLL_UNITS[[#This Row],[RENTROLL_AMOUNT]])&lt;&gt;""</f>
        <v>0</v>
      </c>
      <c r="J853" s="36" t="b">
        <f>AND(TBL_QUAL_RENTROLL_UNITS[[#This Row],[RENTROLL_LOAN_ID_PROP_ADDR]]&lt;&gt;"",TBL_QUAL_RENTROLL_UNITS[[#This Row],[RENTROLL_UNIT]]&lt;&gt;"",TBL_QUAL_RENTROLL_UNITS[[#This Row],[RENTROLL_AMOUNT]]&lt;&gt;"")</f>
        <v>0</v>
      </c>
      <c r="K853" s="36">
        <f>SUM(
IF(AND(TBL_QUAL_RENTROLL_UNITS[[#This Row],[RENTROLL_LOAN_ID_PROP_ADDR]]&lt;&gt;"",NOT(ISNUMBER(MATCH(TBL_QUAL_RENTROLL_UNITS[[#This Row],[RENTROLL_LOAN_ID_PROP_ADDR]],RANGE_LOOKUP_CIPDRF_LOANLIST,0)))),1,0)
)</f>
        <v>0</v>
      </c>
    </row>
    <row r="854" spans="2:11" ht="20.100000000000001" customHeight="1" x14ac:dyDescent="0.25">
      <c r="B854" s="25" t="str">
        <f>IF(TBL_QUAL_RENTROLL_UNITS[[#This Row],[RECORD_STARTED]],IF(TBL_QUAL_RENTROLL_UNITS[[#This Row],[ERROR_COUNT]]&gt;0,-1,IF(TBL_QUAL_RENTROLL_UNITS[[#This Row],[REQ_FIELDS_POPULATED]],1,0)),"")</f>
        <v/>
      </c>
      <c r="C854" s="94">
        <f>ROW()-ROW(TBL_QUAL_RENTROLL_UNITS[[#Headers],[ROW_ID]])</f>
        <v>845</v>
      </c>
      <c r="D854" s="82"/>
      <c r="E854" s="39"/>
      <c r="F854" s="33"/>
      <c r="G854" s="84" t="str">
        <f>IFERROR(INDEX(TBL_CIPDRFRESI_LOANPOOL[QUAL_MRA_RAC],MATCH(TBL_QUAL_RENTROLL_UNITS[[#This Row],[RENTROLL_LOAN_ID_PROP_ADDR]],TBL_CIPDRFRESI_LOANPOOL[LOAN_ID_PROP_ADDR],0)),"")</f>
        <v/>
      </c>
      <c r="H8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4" s="36" t="b">
        <f>CONCATENATE(TBL_QUAL_RENTROLL_UNITS[[#This Row],[RENTROLL_LOAN_ID_PROP_ADDR]],TBL_QUAL_RENTROLL_UNITS[[#This Row],[RENTROLL_UNIT]],TBL_QUAL_RENTROLL_UNITS[[#This Row],[RENTROLL_AMOUNT]])&lt;&gt;""</f>
        <v>0</v>
      </c>
      <c r="J854" s="36" t="b">
        <f>AND(TBL_QUAL_RENTROLL_UNITS[[#This Row],[RENTROLL_LOAN_ID_PROP_ADDR]]&lt;&gt;"",TBL_QUAL_RENTROLL_UNITS[[#This Row],[RENTROLL_UNIT]]&lt;&gt;"",TBL_QUAL_RENTROLL_UNITS[[#This Row],[RENTROLL_AMOUNT]]&lt;&gt;"")</f>
        <v>0</v>
      </c>
      <c r="K854" s="36">
        <f>SUM(
IF(AND(TBL_QUAL_RENTROLL_UNITS[[#This Row],[RENTROLL_LOAN_ID_PROP_ADDR]]&lt;&gt;"",NOT(ISNUMBER(MATCH(TBL_QUAL_RENTROLL_UNITS[[#This Row],[RENTROLL_LOAN_ID_PROP_ADDR]],RANGE_LOOKUP_CIPDRF_LOANLIST,0)))),1,0)
)</f>
        <v>0</v>
      </c>
    </row>
    <row r="855" spans="2:11" ht="20.100000000000001" customHeight="1" x14ac:dyDescent="0.25">
      <c r="B855" s="25" t="str">
        <f>IF(TBL_QUAL_RENTROLL_UNITS[[#This Row],[RECORD_STARTED]],IF(TBL_QUAL_RENTROLL_UNITS[[#This Row],[ERROR_COUNT]]&gt;0,-1,IF(TBL_QUAL_RENTROLL_UNITS[[#This Row],[REQ_FIELDS_POPULATED]],1,0)),"")</f>
        <v/>
      </c>
      <c r="C855" s="94">
        <f>ROW()-ROW(TBL_QUAL_RENTROLL_UNITS[[#Headers],[ROW_ID]])</f>
        <v>846</v>
      </c>
      <c r="D855" s="82"/>
      <c r="E855" s="39"/>
      <c r="F855" s="33"/>
      <c r="G855" s="84" t="str">
        <f>IFERROR(INDEX(TBL_CIPDRFRESI_LOANPOOL[QUAL_MRA_RAC],MATCH(TBL_QUAL_RENTROLL_UNITS[[#This Row],[RENTROLL_LOAN_ID_PROP_ADDR]],TBL_CIPDRFRESI_LOANPOOL[LOAN_ID_PROP_ADDR],0)),"")</f>
        <v/>
      </c>
      <c r="H8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5" s="36" t="b">
        <f>CONCATENATE(TBL_QUAL_RENTROLL_UNITS[[#This Row],[RENTROLL_LOAN_ID_PROP_ADDR]],TBL_QUAL_RENTROLL_UNITS[[#This Row],[RENTROLL_UNIT]],TBL_QUAL_RENTROLL_UNITS[[#This Row],[RENTROLL_AMOUNT]])&lt;&gt;""</f>
        <v>0</v>
      </c>
      <c r="J855" s="36" t="b">
        <f>AND(TBL_QUAL_RENTROLL_UNITS[[#This Row],[RENTROLL_LOAN_ID_PROP_ADDR]]&lt;&gt;"",TBL_QUAL_RENTROLL_UNITS[[#This Row],[RENTROLL_UNIT]]&lt;&gt;"",TBL_QUAL_RENTROLL_UNITS[[#This Row],[RENTROLL_AMOUNT]]&lt;&gt;"")</f>
        <v>0</v>
      </c>
      <c r="K855" s="36">
        <f>SUM(
IF(AND(TBL_QUAL_RENTROLL_UNITS[[#This Row],[RENTROLL_LOAN_ID_PROP_ADDR]]&lt;&gt;"",NOT(ISNUMBER(MATCH(TBL_QUAL_RENTROLL_UNITS[[#This Row],[RENTROLL_LOAN_ID_PROP_ADDR]],RANGE_LOOKUP_CIPDRF_LOANLIST,0)))),1,0)
)</f>
        <v>0</v>
      </c>
    </row>
    <row r="856" spans="2:11" ht="20.100000000000001" customHeight="1" x14ac:dyDescent="0.25">
      <c r="B856" s="25" t="str">
        <f>IF(TBL_QUAL_RENTROLL_UNITS[[#This Row],[RECORD_STARTED]],IF(TBL_QUAL_RENTROLL_UNITS[[#This Row],[ERROR_COUNT]]&gt;0,-1,IF(TBL_QUAL_RENTROLL_UNITS[[#This Row],[REQ_FIELDS_POPULATED]],1,0)),"")</f>
        <v/>
      </c>
      <c r="C856" s="94">
        <f>ROW()-ROW(TBL_QUAL_RENTROLL_UNITS[[#Headers],[ROW_ID]])</f>
        <v>847</v>
      </c>
      <c r="D856" s="82"/>
      <c r="E856" s="39"/>
      <c r="F856" s="33"/>
      <c r="G856" s="84" t="str">
        <f>IFERROR(INDEX(TBL_CIPDRFRESI_LOANPOOL[QUAL_MRA_RAC],MATCH(TBL_QUAL_RENTROLL_UNITS[[#This Row],[RENTROLL_LOAN_ID_PROP_ADDR]],TBL_CIPDRFRESI_LOANPOOL[LOAN_ID_PROP_ADDR],0)),"")</f>
        <v/>
      </c>
      <c r="H8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6" s="36" t="b">
        <f>CONCATENATE(TBL_QUAL_RENTROLL_UNITS[[#This Row],[RENTROLL_LOAN_ID_PROP_ADDR]],TBL_QUAL_RENTROLL_UNITS[[#This Row],[RENTROLL_UNIT]],TBL_QUAL_RENTROLL_UNITS[[#This Row],[RENTROLL_AMOUNT]])&lt;&gt;""</f>
        <v>0</v>
      </c>
      <c r="J856" s="36" t="b">
        <f>AND(TBL_QUAL_RENTROLL_UNITS[[#This Row],[RENTROLL_LOAN_ID_PROP_ADDR]]&lt;&gt;"",TBL_QUAL_RENTROLL_UNITS[[#This Row],[RENTROLL_UNIT]]&lt;&gt;"",TBL_QUAL_RENTROLL_UNITS[[#This Row],[RENTROLL_AMOUNT]]&lt;&gt;"")</f>
        <v>0</v>
      </c>
      <c r="K856" s="36">
        <f>SUM(
IF(AND(TBL_QUAL_RENTROLL_UNITS[[#This Row],[RENTROLL_LOAN_ID_PROP_ADDR]]&lt;&gt;"",NOT(ISNUMBER(MATCH(TBL_QUAL_RENTROLL_UNITS[[#This Row],[RENTROLL_LOAN_ID_PROP_ADDR]],RANGE_LOOKUP_CIPDRF_LOANLIST,0)))),1,0)
)</f>
        <v>0</v>
      </c>
    </row>
    <row r="857" spans="2:11" ht="20.100000000000001" customHeight="1" x14ac:dyDescent="0.25">
      <c r="B857" s="25" t="str">
        <f>IF(TBL_QUAL_RENTROLL_UNITS[[#This Row],[RECORD_STARTED]],IF(TBL_QUAL_RENTROLL_UNITS[[#This Row],[ERROR_COUNT]]&gt;0,-1,IF(TBL_QUAL_RENTROLL_UNITS[[#This Row],[REQ_FIELDS_POPULATED]],1,0)),"")</f>
        <v/>
      </c>
      <c r="C857" s="94">
        <f>ROW()-ROW(TBL_QUAL_RENTROLL_UNITS[[#Headers],[ROW_ID]])</f>
        <v>848</v>
      </c>
      <c r="D857" s="82"/>
      <c r="E857" s="39"/>
      <c r="F857" s="33"/>
      <c r="G857" s="84" t="str">
        <f>IFERROR(INDEX(TBL_CIPDRFRESI_LOANPOOL[QUAL_MRA_RAC],MATCH(TBL_QUAL_RENTROLL_UNITS[[#This Row],[RENTROLL_LOAN_ID_PROP_ADDR]],TBL_CIPDRFRESI_LOANPOOL[LOAN_ID_PROP_ADDR],0)),"")</f>
        <v/>
      </c>
      <c r="H8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7" s="36" t="b">
        <f>CONCATENATE(TBL_QUAL_RENTROLL_UNITS[[#This Row],[RENTROLL_LOAN_ID_PROP_ADDR]],TBL_QUAL_RENTROLL_UNITS[[#This Row],[RENTROLL_UNIT]],TBL_QUAL_RENTROLL_UNITS[[#This Row],[RENTROLL_AMOUNT]])&lt;&gt;""</f>
        <v>0</v>
      </c>
      <c r="J857" s="36" t="b">
        <f>AND(TBL_QUAL_RENTROLL_UNITS[[#This Row],[RENTROLL_LOAN_ID_PROP_ADDR]]&lt;&gt;"",TBL_QUAL_RENTROLL_UNITS[[#This Row],[RENTROLL_UNIT]]&lt;&gt;"",TBL_QUAL_RENTROLL_UNITS[[#This Row],[RENTROLL_AMOUNT]]&lt;&gt;"")</f>
        <v>0</v>
      </c>
      <c r="K857" s="36">
        <f>SUM(
IF(AND(TBL_QUAL_RENTROLL_UNITS[[#This Row],[RENTROLL_LOAN_ID_PROP_ADDR]]&lt;&gt;"",NOT(ISNUMBER(MATCH(TBL_QUAL_RENTROLL_UNITS[[#This Row],[RENTROLL_LOAN_ID_PROP_ADDR]],RANGE_LOOKUP_CIPDRF_LOANLIST,0)))),1,0)
)</f>
        <v>0</v>
      </c>
    </row>
    <row r="858" spans="2:11" ht="20.100000000000001" customHeight="1" x14ac:dyDescent="0.25">
      <c r="B858" s="25" t="str">
        <f>IF(TBL_QUAL_RENTROLL_UNITS[[#This Row],[RECORD_STARTED]],IF(TBL_QUAL_RENTROLL_UNITS[[#This Row],[ERROR_COUNT]]&gt;0,-1,IF(TBL_QUAL_RENTROLL_UNITS[[#This Row],[REQ_FIELDS_POPULATED]],1,0)),"")</f>
        <v/>
      </c>
      <c r="C858" s="94">
        <f>ROW()-ROW(TBL_QUAL_RENTROLL_UNITS[[#Headers],[ROW_ID]])</f>
        <v>849</v>
      </c>
      <c r="D858" s="82"/>
      <c r="E858" s="39"/>
      <c r="F858" s="33"/>
      <c r="G858" s="84" t="str">
        <f>IFERROR(INDEX(TBL_CIPDRFRESI_LOANPOOL[QUAL_MRA_RAC],MATCH(TBL_QUAL_RENTROLL_UNITS[[#This Row],[RENTROLL_LOAN_ID_PROP_ADDR]],TBL_CIPDRFRESI_LOANPOOL[LOAN_ID_PROP_ADDR],0)),"")</f>
        <v/>
      </c>
      <c r="H8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8" s="36" t="b">
        <f>CONCATENATE(TBL_QUAL_RENTROLL_UNITS[[#This Row],[RENTROLL_LOAN_ID_PROP_ADDR]],TBL_QUAL_RENTROLL_UNITS[[#This Row],[RENTROLL_UNIT]],TBL_QUAL_RENTROLL_UNITS[[#This Row],[RENTROLL_AMOUNT]])&lt;&gt;""</f>
        <v>0</v>
      </c>
      <c r="J858" s="36" t="b">
        <f>AND(TBL_QUAL_RENTROLL_UNITS[[#This Row],[RENTROLL_LOAN_ID_PROP_ADDR]]&lt;&gt;"",TBL_QUAL_RENTROLL_UNITS[[#This Row],[RENTROLL_UNIT]]&lt;&gt;"",TBL_QUAL_RENTROLL_UNITS[[#This Row],[RENTROLL_AMOUNT]]&lt;&gt;"")</f>
        <v>0</v>
      </c>
      <c r="K858" s="36">
        <f>SUM(
IF(AND(TBL_QUAL_RENTROLL_UNITS[[#This Row],[RENTROLL_LOAN_ID_PROP_ADDR]]&lt;&gt;"",NOT(ISNUMBER(MATCH(TBL_QUAL_RENTROLL_UNITS[[#This Row],[RENTROLL_LOAN_ID_PROP_ADDR]],RANGE_LOOKUP_CIPDRF_LOANLIST,0)))),1,0)
)</f>
        <v>0</v>
      </c>
    </row>
    <row r="859" spans="2:11" ht="20.100000000000001" customHeight="1" x14ac:dyDescent="0.25">
      <c r="B859" s="25" t="str">
        <f>IF(TBL_QUAL_RENTROLL_UNITS[[#This Row],[RECORD_STARTED]],IF(TBL_QUAL_RENTROLL_UNITS[[#This Row],[ERROR_COUNT]]&gt;0,-1,IF(TBL_QUAL_RENTROLL_UNITS[[#This Row],[REQ_FIELDS_POPULATED]],1,0)),"")</f>
        <v/>
      </c>
      <c r="C859" s="94">
        <f>ROW()-ROW(TBL_QUAL_RENTROLL_UNITS[[#Headers],[ROW_ID]])</f>
        <v>850</v>
      </c>
      <c r="D859" s="82"/>
      <c r="E859" s="39"/>
      <c r="F859" s="33"/>
      <c r="G859" s="84" t="str">
        <f>IFERROR(INDEX(TBL_CIPDRFRESI_LOANPOOL[QUAL_MRA_RAC],MATCH(TBL_QUAL_RENTROLL_UNITS[[#This Row],[RENTROLL_LOAN_ID_PROP_ADDR]],TBL_CIPDRFRESI_LOANPOOL[LOAN_ID_PROP_ADDR],0)),"")</f>
        <v/>
      </c>
      <c r="H8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9" s="36" t="b">
        <f>CONCATENATE(TBL_QUAL_RENTROLL_UNITS[[#This Row],[RENTROLL_LOAN_ID_PROP_ADDR]],TBL_QUAL_RENTROLL_UNITS[[#This Row],[RENTROLL_UNIT]],TBL_QUAL_RENTROLL_UNITS[[#This Row],[RENTROLL_AMOUNT]])&lt;&gt;""</f>
        <v>0</v>
      </c>
      <c r="J859" s="36" t="b">
        <f>AND(TBL_QUAL_RENTROLL_UNITS[[#This Row],[RENTROLL_LOAN_ID_PROP_ADDR]]&lt;&gt;"",TBL_QUAL_RENTROLL_UNITS[[#This Row],[RENTROLL_UNIT]]&lt;&gt;"",TBL_QUAL_RENTROLL_UNITS[[#This Row],[RENTROLL_AMOUNT]]&lt;&gt;"")</f>
        <v>0</v>
      </c>
      <c r="K859" s="36">
        <f>SUM(
IF(AND(TBL_QUAL_RENTROLL_UNITS[[#This Row],[RENTROLL_LOAN_ID_PROP_ADDR]]&lt;&gt;"",NOT(ISNUMBER(MATCH(TBL_QUAL_RENTROLL_UNITS[[#This Row],[RENTROLL_LOAN_ID_PROP_ADDR]],RANGE_LOOKUP_CIPDRF_LOANLIST,0)))),1,0)
)</f>
        <v>0</v>
      </c>
    </row>
    <row r="860" spans="2:11" ht="20.100000000000001" customHeight="1" x14ac:dyDescent="0.25">
      <c r="B860" s="25" t="str">
        <f>IF(TBL_QUAL_RENTROLL_UNITS[[#This Row],[RECORD_STARTED]],IF(TBL_QUAL_RENTROLL_UNITS[[#This Row],[ERROR_COUNT]]&gt;0,-1,IF(TBL_QUAL_RENTROLL_UNITS[[#This Row],[REQ_FIELDS_POPULATED]],1,0)),"")</f>
        <v/>
      </c>
      <c r="C860" s="94">
        <f>ROW()-ROW(TBL_QUAL_RENTROLL_UNITS[[#Headers],[ROW_ID]])</f>
        <v>851</v>
      </c>
      <c r="D860" s="82"/>
      <c r="E860" s="39"/>
      <c r="F860" s="33"/>
      <c r="G860" s="84" t="str">
        <f>IFERROR(INDEX(TBL_CIPDRFRESI_LOANPOOL[QUAL_MRA_RAC],MATCH(TBL_QUAL_RENTROLL_UNITS[[#This Row],[RENTROLL_LOAN_ID_PROP_ADDR]],TBL_CIPDRFRESI_LOANPOOL[LOAN_ID_PROP_ADDR],0)),"")</f>
        <v/>
      </c>
      <c r="H8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0" s="36" t="b">
        <f>CONCATENATE(TBL_QUAL_RENTROLL_UNITS[[#This Row],[RENTROLL_LOAN_ID_PROP_ADDR]],TBL_QUAL_RENTROLL_UNITS[[#This Row],[RENTROLL_UNIT]],TBL_QUAL_RENTROLL_UNITS[[#This Row],[RENTROLL_AMOUNT]])&lt;&gt;""</f>
        <v>0</v>
      </c>
      <c r="J860" s="36" t="b">
        <f>AND(TBL_QUAL_RENTROLL_UNITS[[#This Row],[RENTROLL_LOAN_ID_PROP_ADDR]]&lt;&gt;"",TBL_QUAL_RENTROLL_UNITS[[#This Row],[RENTROLL_UNIT]]&lt;&gt;"",TBL_QUAL_RENTROLL_UNITS[[#This Row],[RENTROLL_AMOUNT]]&lt;&gt;"")</f>
        <v>0</v>
      </c>
      <c r="K860" s="36">
        <f>SUM(
IF(AND(TBL_QUAL_RENTROLL_UNITS[[#This Row],[RENTROLL_LOAN_ID_PROP_ADDR]]&lt;&gt;"",NOT(ISNUMBER(MATCH(TBL_QUAL_RENTROLL_UNITS[[#This Row],[RENTROLL_LOAN_ID_PROP_ADDR]],RANGE_LOOKUP_CIPDRF_LOANLIST,0)))),1,0)
)</f>
        <v>0</v>
      </c>
    </row>
    <row r="861" spans="2:11" ht="20.100000000000001" customHeight="1" x14ac:dyDescent="0.25">
      <c r="B861" s="25" t="str">
        <f>IF(TBL_QUAL_RENTROLL_UNITS[[#This Row],[RECORD_STARTED]],IF(TBL_QUAL_RENTROLL_UNITS[[#This Row],[ERROR_COUNT]]&gt;0,-1,IF(TBL_QUAL_RENTROLL_UNITS[[#This Row],[REQ_FIELDS_POPULATED]],1,0)),"")</f>
        <v/>
      </c>
      <c r="C861" s="94">
        <f>ROW()-ROW(TBL_QUAL_RENTROLL_UNITS[[#Headers],[ROW_ID]])</f>
        <v>852</v>
      </c>
      <c r="D861" s="82"/>
      <c r="E861" s="39"/>
      <c r="F861" s="33"/>
      <c r="G861" s="84" t="str">
        <f>IFERROR(INDEX(TBL_CIPDRFRESI_LOANPOOL[QUAL_MRA_RAC],MATCH(TBL_QUAL_RENTROLL_UNITS[[#This Row],[RENTROLL_LOAN_ID_PROP_ADDR]],TBL_CIPDRFRESI_LOANPOOL[LOAN_ID_PROP_ADDR],0)),"")</f>
        <v/>
      </c>
      <c r="H8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1" s="36" t="b">
        <f>CONCATENATE(TBL_QUAL_RENTROLL_UNITS[[#This Row],[RENTROLL_LOAN_ID_PROP_ADDR]],TBL_QUAL_RENTROLL_UNITS[[#This Row],[RENTROLL_UNIT]],TBL_QUAL_RENTROLL_UNITS[[#This Row],[RENTROLL_AMOUNT]])&lt;&gt;""</f>
        <v>0</v>
      </c>
      <c r="J861" s="36" t="b">
        <f>AND(TBL_QUAL_RENTROLL_UNITS[[#This Row],[RENTROLL_LOAN_ID_PROP_ADDR]]&lt;&gt;"",TBL_QUAL_RENTROLL_UNITS[[#This Row],[RENTROLL_UNIT]]&lt;&gt;"",TBL_QUAL_RENTROLL_UNITS[[#This Row],[RENTROLL_AMOUNT]]&lt;&gt;"")</f>
        <v>0</v>
      </c>
      <c r="K861" s="36">
        <f>SUM(
IF(AND(TBL_QUAL_RENTROLL_UNITS[[#This Row],[RENTROLL_LOAN_ID_PROP_ADDR]]&lt;&gt;"",NOT(ISNUMBER(MATCH(TBL_QUAL_RENTROLL_UNITS[[#This Row],[RENTROLL_LOAN_ID_PROP_ADDR]],RANGE_LOOKUP_CIPDRF_LOANLIST,0)))),1,0)
)</f>
        <v>0</v>
      </c>
    </row>
    <row r="862" spans="2:11" ht="20.100000000000001" customHeight="1" x14ac:dyDescent="0.25">
      <c r="B862" s="25" t="str">
        <f>IF(TBL_QUAL_RENTROLL_UNITS[[#This Row],[RECORD_STARTED]],IF(TBL_QUAL_RENTROLL_UNITS[[#This Row],[ERROR_COUNT]]&gt;0,-1,IF(TBL_QUAL_RENTROLL_UNITS[[#This Row],[REQ_FIELDS_POPULATED]],1,0)),"")</f>
        <v/>
      </c>
      <c r="C862" s="94">
        <f>ROW()-ROW(TBL_QUAL_RENTROLL_UNITS[[#Headers],[ROW_ID]])</f>
        <v>853</v>
      </c>
      <c r="D862" s="82"/>
      <c r="E862" s="39"/>
      <c r="F862" s="33"/>
      <c r="G862" s="84" t="str">
        <f>IFERROR(INDEX(TBL_CIPDRFRESI_LOANPOOL[QUAL_MRA_RAC],MATCH(TBL_QUAL_RENTROLL_UNITS[[#This Row],[RENTROLL_LOAN_ID_PROP_ADDR]],TBL_CIPDRFRESI_LOANPOOL[LOAN_ID_PROP_ADDR],0)),"")</f>
        <v/>
      </c>
      <c r="H8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2" s="36" t="b">
        <f>CONCATENATE(TBL_QUAL_RENTROLL_UNITS[[#This Row],[RENTROLL_LOAN_ID_PROP_ADDR]],TBL_QUAL_RENTROLL_UNITS[[#This Row],[RENTROLL_UNIT]],TBL_QUAL_RENTROLL_UNITS[[#This Row],[RENTROLL_AMOUNT]])&lt;&gt;""</f>
        <v>0</v>
      </c>
      <c r="J862" s="36" t="b">
        <f>AND(TBL_QUAL_RENTROLL_UNITS[[#This Row],[RENTROLL_LOAN_ID_PROP_ADDR]]&lt;&gt;"",TBL_QUAL_RENTROLL_UNITS[[#This Row],[RENTROLL_UNIT]]&lt;&gt;"",TBL_QUAL_RENTROLL_UNITS[[#This Row],[RENTROLL_AMOUNT]]&lt;&gt;"")</f>
        <v>0</v>
      </c>
      <c r="K862" s="36">
        <f>SUM(
IF(AND(TBL_QUAL_RENTROLL_UNITS[[#This Row],[RENTROLL_LOAN_ID_PROP_ADDR]]&lt;&gt;"",NOT(ISNUMBER(MATCH(TBL_QUAL_RENTROLL_UNITS[[#This Row],[RENTROLL_LOAN_ID_PROP_ADDR]],RANGE_LOOKUP_CIPDRF_LOANLIST,0)))),1,0)
)</f>
        <v>0</v>
      </c>
    </row>
    <row r="863" spans="2:11" ht="20.100000000000001" customHeight="1" x14ac:dyDescent="0.25">
      <c r="B863" s="25" t="str">
        <f>IF(TBL_QUAL_RENTROLL_UNITS[[#This Row],[RECORD_STARTED]],IF(TBL_QUAL_RENTROLL_UNITS[[#This Row],[ERROR_COUNT]]&gt;0,-1,IF(TBL_QUAL_RENTROLL_UNITS[[#This Row],[REQ_FIELDS_POPULATED]],1,0)),"")</f>
        <v/>
      </c>
      <c r="C863" s="94">
        <f>ROW()-ROW(TBL_QUAL_RENTROLL_UNITS[[#Headers],[ROW_ID]])</f>
        <v>854</v>
      </c>
      <c r="D863" s="82"/>
      <c r="E863" s="39"/>
      <c r="F863" s="33"/>
      <c r="G863" s="84" t="str">
        <f>IFERROR(INDEX(TBL_CIPDRFRESI_LOANPOOL[QUAL_MRA_RAC],MATCH(TBL_QUAL_RENTROLL_UNITS[[#This Row],[RENTROLL_LOAN_ID_PROP_ADDR]],TBL_CIPDRFRESI_LOANPOOL[LOAN_ID_PROP_ADDR],0)),"")</f>
        <v/>
      </c>
      <c r="H8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3" s="36" t="b">
        <f>CONCATENATE(TBL_QUAL_RENTROLL_UNITS[[#This Row],[RENTROLL_LOAN_ID_PROP_ADDR]],TBL_QUAL_RENTROLL_UNITS[[#This Row],[RENTROLL_UNIT]],TBL_QUAL_RENTROLL_UNITS[[#This Row],[RENTROLL_AMOUNT]])&lt;&gt;""</f>
        <v>0</v>
      </c>
      <c r="J863" s="36" t="b">
        <f>AND(TBL_QUAL_RENTROLL_UNITS[[#This Row],[RENTROLL_LOAN_ID_PROP_ADDR]]&lt;&gt;"",TBL_QUAL_RENTROLL_UNITS[[#This Row],[RENTROLL_UNIT]]&lt;&gt;"",TBL_QUAL_RENTROLL_UNITS[[#This Row],[RENTROLL_AMOUNT]]&lt;&gt;"")</f>
        <v>0</v>
      </c>
      <c r="K863" s="36">
        <f>SUM(
IF(AND(TBL_QUAL_RENTROLL_UNITS[[#This Row],[RENTROLL_LOAN_ID_PROP_ADDR]]&lt;&gt;"",NOT(ISNUMBER(MATCH(TBL_QUAL_RENTROLL_UNITS[[#This Row],[RENTROLL_LOAN_ID_PROP_ADDR]],RANGE_LOOKUP_CIPDRF_LOANLIST,0)))),1,0)
)</f>
        <v>0</v>
      </c>
    </row>
    <row r="864" spans="2:11" ht="20.100000000000001" customHeight="1" x14ac:dyDescent="0.25">
      <c r="B864" s="25" t="str">
        <f>IF(TBL_QUAL_RENTROLL_UNITS[[#This Row],[RECORD_STARTED]],IF(TBL_QUAL_RENTROLL_UNITS[[#This Row],[ERROR_COUNT]]&gt;0,-1,IF(TBL_QUAL_RENTROLL_UNITS[[#This Row],[REQ_FIELDS_POPULATED]],1,0)),"")</f>
        <v/>
      </c>
      <c r="C864" s="94">
        <f>ROW()-ROW(TBL_QUAL_RENTROLL_UNITS[[#Headers],[ROW_ID]])</f>
        <v>855</v>
      </c>
      <c r="D864" s="82"/>
      <c r="E864" s="39"/>
      <c r="F864" s="33"/>
      <c r="G864" s="84" t="str">
        <f>IFERROR(INDEX(TBL_CIPDRFRESI_LOANPOOL[QUAL_MRA_RAC],MATCH(TBL_QUAL_RENTROLL_UNITS[[#This Row],[RENTROLL_LOAN_ID_PROP_ADDR]],TBL_CIPDRFRESI_LOANPOOL[LOAN_ID_PROP_ADDR],0)),"")</f>
        <v/>
      </c>
      <c r="H8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4" s="36" t="b">
        <f>CONCATENATE(TBL_QUAL_RENTROLL_UNITS[[#This Row],[RENTROLL_LOAN_ID_PROP_ADDR]],TBL_QUAL_RENTROLL_UNITS[[#This Row],[RENTROLL_UNIT]],TBL_QUAL_RENTROLL_UNITS[[#This Row],[RENTROLL_AMOUNT]])&lt;&gt;""</f>
        <v>0</v>
      </c>
      <c r="J864" s="36" t="b">
        <f>AND(TBL_QUAL_RENTROLL_UNITS[[#This Row],[RENTROLL_LOAN_ID_PROP_ADDR]]&lt;&gt;"",TBL_QUAL_RENTROLL_UNITS[[#This Row],[RENTROLL_UNIT]]&lt;&gt;"",TBL_QUAL_RENTROLL_UNITS[[#This Row],[RENTROLL_AMOUNT]]&lt;&gt;"")</f>
        <v>0</v>
      </c>
      <c r="K864" s="36">
        <f>SUM(
IF(AND(TBL_QUAL_RENTROLL_UNITS[[#This Row],[RENTROLL_LOAN_ID_PROP_ADDR]]&lt;&gt;"",NOT(ISNUMBER(MATCH(TBL_QUAL_RENTROLL_UNITS[[#This Row],[RENTROLL_LOAN_ID_PROP_ADDR]],RANGE_LOOKUP_CIPDRF_LOANLIST,0)))),1,0)
)</f>
        <v>0</v>
      </c>
    </row>
    <row r="865" spans="2:11" ht="20.100000000000001" customHeight="1" x14ac:dyDescent="0.25">
      <c r="B865" s="25" t="str">
        <f>IF(TBL_QUAL_RENTROLL_UNITS[[#This Row],[RECORD_STARTED]],IF(TBL_QUAL_RENTROLL_UNITS[[#This Row],[ERROR_COUNT]]&gt;0,-1,IF(TBL_QUAL_RENTROLL_UNITS[[#This Row],[REQ_FIELDS_POPULATED]],1,0)),"")</f>
        <v/>
      </c>
      <c r="C865" s="94">
        <f>ROW()-ROW(TBL_QUAL_RENTROLL_UNITS[[#Headers],[ROW_ID]])</f>
        <v>856</v>
      </c>
      <c r="D865" s="82"/>
      <c r="E865" s="39"/>
      <c r="F865" s="33"/>
      <c r="G865" s="84" t="str">
        <f>IFERROR(INDEX(TBL_CIPDRFRESI_LOANPOOL[QUAL_MRA_RAC],MATCH(TBL_QUAL_RENTROLL_UNITS[[#This Row],[RENTROLL_LOAN_ID_PROP_ADDR]],TBL_CIPDRFRESI_LOANPOOL[LOAN_ID_PROP_ADDR],0)),"")</f>
        <v/>
      </c>
      <c r="H8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5" s="36" t="b">
        <f>CONCATENATE(TBL_QUAL_RENTROLL_UNITS[[#This Row],[RENTROLL_LOAN_ID_PROP_ADDR]],TBL_QUAL_RENTROLL_UNITS[[#This Row],[RENTROLL_UNIT]],TBL_QUAL_RENTROLL_UNITS[[#This Row],[RENTROLL_AMOUNT]])&lt;&gt;""</f>
        <v>0</v>
      </c>
      <c r="J865" s="36" t="b">
        <f>AND(TBL_QUAL_RENTROLL_UNITS[[#This Row],[RENTROLL_LOAN_ID_PROP_ADDR]]&lt;&gt;"",TBL_QUAL_RENTROLL_UNITS[[#This Row],[RENTROLL_UNIT]]&lt;&gt;"",TBL_QUAL_RENTROLL_UNITS[[#This Row],[RENTROLL_AMOUNT]]&lt;&gt;"")</f>
        <v>0</v>
      </c>
      <c r="K865" s="36">
        <f>SUM(
IF(AND(TBL_QUAL_RENTROLL_UNITS[[#This Row],[RENTROLL_LOAN_ID_PROP_ADDR]]&lt;&gt;"",NOT(ISNUMBER(MATCH(TBL_QUAL_RENTROLL_UNITS[[#This Row],[RENTROLL_LOAN_ID_PROP_ADDR]],RANGE_LOOKUP_CIPDRF_LOANLIST,0)))),1,0)
)</f>
        <v>0</v>
      </c>
    </row>
    <row r="866" spans="2:11" ht="20.100000000000001" customHeight="1" x14ac:dyDescent="0.25">
      <c r="B866" s="25" t="str">
        <f>IF(TBL_QUAL_RENTROLL_UNITS[[#This Row],[RECORD_STARTED]],IF(TBL_QUAL_RENTROLL_UNITS[[#This Row],[ERROR_COUNT]]&gt;0,-1,IF(TBL_QUAL_RENTROLL_UNITS[[#This Row],[REQ_FIELDS_POPULATED]],1,0)),"")</f>
        <v/>
      </c>
      <c r="C866" s="94">
        <f>ROW()-ROW(TBL_QUAL_RENTROLL_UNITS[[#Headers],[ROW_ID]])</f>
        <v>857</v>
      </c>
      <c r="D866" s="82"/>
      <c r="E866" s="39"/>
      <c r="F866" s="33"/>
      <c r="G866" s="84" t="str">
        <f>IFERROR(INDEX(TBL_CIPDRFRESI_LOANPOOL[QUAL_MRA_RAC],MATCH(TBL_QUAL_RENTROLL_UNITS[[#This Row],[RENTROLL_LOAN_ID_PROP_ADDR]],TBL_CIPDRFRESI_LOANPOOL[LOAN_ID_PROP_ADDR],0)),"")</f>
        <v/>
      </c>
      <c r="H8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6" s="36" t="b">
        <f>CONCATENATE(TBL_QUAL_RENTROLL_UNITS[[#This Row],[RENTROLL_LOAN_ID_PROP_ADDR]],TBL_QUAL_RENTROLL_UNITS[[#This Row],[RENTROLL_UNIT]],TBL_QUAL_RENTROLL_UNITS[[#This Row],[RENTROLL_AMOUNT]])&lt;&gt;""</f>
        <v>0</v>
      </c>
      <c r="J866" s="36" t="b">
        <f>AND(TBL_QUAL_RENTROLL_UNITS[[#This Row],[RENTROLL_LOAN_ID_PROP_ADDR]]&lt;&gt;"",TBL_QUAL_RENTROLL_UNITS[[#This Row],[RENTROLL_UNIT]]&lt;&gt;"",TBL_QUAL_RENTROLL_UNITS[[#This Row],[RENTROLL_AMOUNT]]&lt;&gt;"")</f>
        <v>0</v>
      </c>
      <c r="K866" s="36">
        <f>SUM(
IF(AND(TBL_QUAL_RENTROLL_UNITS[[#This Row],[RENTROLL_LOAN_ID_PROP_ADDR]]&lt;&gt;"",NOT(ISNUMBER(MATCH(TBL_QUAL_RENTROLL_UNITS[[#This Row],[RENTROLL_LOAN_ID_PROP_ADDR]],RANGE_LOOKUP_CIPDRF_LOANLIST,0)))),1,0)
)</f>
        <v>0</v>
      </c>
    </row>
    <row r="867" spans="2:11" ht="20.100000000000001" customHeight="1" x14ac:dyDescent="0.25">
      <c r="B867" s="25" t="str">
        <f>IF(TBL_QUAL_RENTROLL_UNITS[[#This Row],[RECORD_STARTED]],IF(TBL_QUAL_RENTROLL_UNITS[[#This Row],[ERROR_COUNT]]&gt;0,-1,IF(TBL_QUAL_RENTROLL_UNITS[[#This Row],[REQ_FIELDS_POPULATED]],1,0)),"")</f>
        <v/>
      </c>
      <c r="C867" s="94">
        <f>ROW()-ROW(TBL_QUAL_RENTROLL_UNITS[[#Headers],[ROW_ID]])</f>
        <v>858</v>
      </c>
      <c r="D867" s="82"/>
      <c r="E867" s="39"/>
      <c r="F867" s="33"/>
      <c r="G867" s="84" t="str">
        <f>IFERROR(INDEX(TBL_CIPDRFRESI_LOANPOOL[QUAL_MRA_RAC],MATCH(TBL_QUAL_RENTROLL_UNITS[[#This Row],[RENTROLL_LOAN_ID_PROP_ADDR]],TBL_CIPDRFRESI_LOANPOOL[LOAN_ID_PROP_ADDR],0)),"")</f>
        <v/>
      </c>
      <c r="H8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7" s="36" t="b">
        <f>CONCATENATE(TBL_QUAL_RENTROLL_UNITS[[#This Row],[RENTROLL_LOAN_ID_PROP_ADDR]],TBL_QUAL_RENTROLL_UNITS[[#This Row],[RENTROLL_UNIT]],TBL_QUAL_RENTROLL_UNITS[[#This Row],[RENTROLL_AMOUNT]])&lt;&gt;""</f>
        <v>0</v>
      </c>
      <c r="J867" s="36" t="b">
        <f>AND(TBL_QUAL_RENTROLL_UNITS[[#This Row],[RENTROLL_LOAN_ID_PROP_ADDR]]&lt;&gt;"",TBL_QUAL_RENTROLL_UNITS[[#This Row],[RENTROLL_UNIT]]&lt;&gt;"",TBL_QUAL_RENTROLL_UNITS[[#This Row],[RENTROLL_AMOUNT]]&lt;&gt;"")</f>
        <v>0</v>
      </c>
      <c r="K867" s="36">
        <f>SUM(
IF(AND(TBL_QUAL_RENTROLL_UNITS[[#This Row],[RENTROLL_LOAN_ID_PROP_ADDR]]&lt;&gt;"",NOT(ISNUMBER(MATCH(TBL_QUAL_RENTROLL_UNITS[[#This Row],[RENTROLL_LOAN_ID_PROP_ADDR]],RANGE_LOOKUP_CIPDRF_LOANLIST,0)))),1,0)
)</f>
        <v>0</v>
      </c>
    </row>
    <row r="868" spans="2:11" ht="20.100000000000001" customHeight="1" x14ac:dyDescent="0.25">
      <c r="B868" s="25" t="str">
        <f>IF(TBL_QUAL_RENTROLL_UNITS[[#This Row],[RECORD_STARTED]],IF(TBL_QUAL_RENTROLL_UNITS[[#This Row],[ERROR_COUNT]]&gt;0,-1,IF(TBL_QUAL_RENTROLL_UNITS[[#This Row],[REQ_FIELDS_POPULATED]],1,0)),"")</f>
        <v/>
      </c>
      <c r="C868" s="94">
        <f>ROW()-ROW(TBL_QUAL_RENTROLL_UNITS[[#Headers],[ROW_ID]])</f>
        <v>859</v>
      </c>
      <c r="D868" s="82"/>
      <c r="E868" s="39"/>
      <c r="F868" s="33"/>
      <c r="G868" s="84" t="str">
        <f>IFERROR(INDEX(TBL_CIPDRFRESI_LOANPOOL[QUAL_MRA_RAC],MATCH(TBL_QUAL_RENTROLL_UNITS[[#This Row],[RENTROLL_LOAN_ID_PROP_ADDR]],TBL_CIPDRFRESI_LOANPOOL[LOAN_ID_PROP_ADDR],0)),"")</f>
        <v/>
      </c>
      <c r="H8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8" s="36" t="b">
        <f>CONCATENATE(TBL_QUAL_RENTROLL_UNITS[[#This Row],[RENTROLL_LOAN_ID_PROP_ADDR]],TBL_QUAL_RENTROLL_UNITS[[#This Row],[RENTROLL_UNIT]],TBL_QUAL_RENTROLL_UNITS[[#This Row],[RENTROLL_AMOUNT]])&lt;&gt;""</f>
        <v>0</v>
      </c>
      <c r="J868" s="36" t="b">
        <f>AND(TBL_QUAL_RENTROLL_UNITS[[#This Row],[RENTROLL_LOAN_ID_PROP_ADDR]]&lt;&gt;"",TBL_QUAL_RENTROLL_UNITS[[#This Row],[RENTROLL_UNIT]]&lt;&gt;"",TBL_QUAL_RENTROLL_UNITS[[#This Row],[RENTROLL_AMOUNT]]&lt;&gt;"")</f>
        <v>0</v>
      </c>
      <c r="K868" s="36">
        <f>SUM(
IF(AND(TBL_QUAL_RENTROLL_UNITS[[#This Row],[RENTROLL_LOAN_ID_PROP_ADDR]]&lt;&gt;"",NOT(ISNUMBER(MATCH(TBL_QUAL_RENTROLL_UNITS[[#This Row],[RENTROLL_LOAN_ID_PROP_ADDR]],RANGE_LOOKUP_CIPDRF_LOANLIST,0)))),1,0)
)</f>
        <v>0</v>
      </c>
    </row>
    <row r="869" spans="2:11" ht="20.100000000000001" customHeight="1" x14ac:dyDescent="0.25">
      <c r="B869" s="25" t="str">
        <f>IF(TBL_QUAL_RENTROLL_UNITS[[#This Row],[RECORD_STARTED]],IF(TBL_QUAL_RENTROLL_UNITS[[#This Row],[ERROR_COUNT]]&gt;0,-1,IF(TBL_QUAL_RENTROLL_UNITS[[#This Row],[REQ_FIELDS_POPULATED]],1,0)),"")</f>
        <v/>
      </c>
      <c r="C869" s="94">
        <f>ROW()-ROW(TBL_QUAL_RENTROLL_UNITS[[#Headers],[ROW_ID]])</f>
        <v>860</v>
      </c>
      <c r="D869" s="82"/>
      <c r="E869" s="39"/>
      <c r="F869" s="33"/>
      <c r="G869" s="84" t="str">
        <f>IFERROR(INDEX(TBL_CIPDRFRESI_LOANPOOL[QUAL_MRA_RAC],MATCH(TBL_QUAL_RENTROLL_UNITS[[#This Row],[RENTROLL_LOAN_ID_PROP_ADDR]],TBL_CIPDRFRESI_LOANPOOL[LOAN_ID_PROP_ADDR],0)),"")</f>
        <v/>
      </c>
      <c r="H8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9" s="36" t="b">
        <f>CONCATENATE(TBL_QUAL_RENTROLL_UNITS[[#This Row],[RENTROLL_LOAN_ID_PROP_ADDR]],TBL_QUAL_RENTROLL_UNITS[[#This Row],[RENTROLL_UNIT]],TBL_QUAL_RENTROLL_UNITS[[#This Row],[RENTROLL_AMOUNT]])&lt;&gt;""</f>
        <v>0</v>
      </c>
      <c r="J869" s="36" t="b">
        <f>AND(TBL_QUAL_RENTROLL_UNITS[[#This Row],[RENTROLL_LOAN_ID_PROP_ADDR]]&lt;&gt;"",TBL_QUAL_RENTROLL_UNITS[[#This Row],[RENTROLL_UNIT]]&lt;&gt;"",TBL_QUAL_RENTROLL_UNITS[[#This Row],[RENTROLL_AMOUNT]]&lt;&gt;"")</f>
        <v>0</v>
      </c>
      <c r="K869" s="36">
        <f>SUM(
IF(AND(TBL_QUAL_RENTROLL_UNITS[[#This Row],[RENTROLL_LOAN_ID_PROP_ADDR]]&lt;&gt;"",NOT(ISNUMBER(MATCH(TBL_QUAL_RENTROLL_UNITS[[#This Row],[RENTROLL_LOAN_ID_PROP_ADDR]],RANGE_LOOKUP_CIPDRF_LOANLIST,0)))),1,0)
)</f>
        <v>0</v>
      </c>
    </row>
    <row r="870" spans="2:11" ht="20.100000000000001" customHeight="1" x14ac:dyDescent="0.25">
      <c r="B870" s="25" t="str">
        <f>IF(TBL_QUAL_RENTROLL_UNITS[[#This Row],[RECORD_STARTED]],IF(TBL_QUAL_RENTROLL_UNITS[[#This Row],[ERROR_COUNT]]&gt;0,-1,IF(TBL_QUAL_RENTROLL_UNITS[[#This Row],[REQ_FIELDS_POPULATED]],1,0)),"")</f>
        <v/>
      </c>
      <c r="C870" s="94">
        <f>ROW()-ROW(TBL_QUAL_RENTROLL_UNITS[[#Headers],[ROW_ID]])</f>
        <v>861</v>
      </c>
      <c r="D870" s="82"/>
      <c r="E870" s="39"/>
      <c r="F870" s="33"/>
      <c r="G870" s="84" t="str">
        <f>IFERROR(INDEX(TBL_CIPDRFRESI_LOANPOOL[QUAL_MRA_RAC],MATCH(TBL_QUAL_RENTROLL_UNITS[[#This Row],[RENTROLL_LOAN_ID_PROP_ADDR]],TBL_CIPDRFRESI_LOANPOOL[LOAN_ID_PROP_ADDR],0)),"")</f>
        <v/>
      </c>
      <c r="H8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0" s="36" t="b">
        <f>CONCATENATE(TBL_QUAL_RENTROLL_UNITS[[#This Row],[RENTROLL_LOAN_ID_PROP_ADDR]],TBL_QUAL_RENTROLL_UNITS[[#This Row],[RENTROLL_UNIT]],TBL_QUAL_RENTROLL_UNITS[[#This Row],[RENTROLL_AMOUNT]])&lt;&gt;""</f>
        <v>0</v>
      </c>
      <c r="J870" s="36" t="b">
        <f>AND(TBL_QUAL_RENTROLL_UNITS[[#This Row],[RENTROLL_LOAN_ID_PROP_ADDR]]&lt;&gt;"",TBL_QUAL_RENTROLL_UNITS[[#This Row],[RENTROLL_UNIT]]&lt;&gt;"",TBL_QUAL_RENTROLL_UNITS[[#This Row],[RENTROLL_AMOUNT]]&lt;&gt;"")</f>
        <v>0</v>
      </c>
      <c r="K870" s="36">
        <f>SUM(
IF(AND(TBL_QUAL_RENTROLL_UNITS[[#This Row],[RENTROLL_LOAN_ID_PROP_ADDR]]&lt;&gt;"",NOT(ISNUMBER(MATCH(TBL_QUAL_RENTROLL_UNITS[[#This Row],[RENTROLL_LOAN_ID_PROP_ADDR]],RANGE_LOOKUP_CIPDRF_LOANLIST,0)))),1,0)
)</f>
        <v>0</v>
      </c>
    </row>
    <row r="871" spans="2:11" ht="20.100000000000001" customHeight="1" x14ac:dyDescent="0.25">
      <c r="B871" s="25" t="str">
        <f>IF(TBL_QUAL_RENTROLL_UNITS[[#This Row],[RECORD_STARTED]],IF(TBL_QUAL_RENTROLL_UNITS[[#This Row],[ERROR_COUNT]]&gt;0,-1,IF(TBL_QUAL_RENTROLL_UNITS[[#This Row],[REQ_FIELDS_POPULATED]],1,0)),"")</f>
        <v/>
      </c>
      <c r="C871" s="94">
        <f>ROW()-ROW(TBL_QUAL_RENTROLL_UNITS[[#Headers],[ROW_ID]])</f>
        <v>862</v>
      </c>
      <c r="D871" s="82"/>
      <c r="E871" s="39"/>
      <c r="F871" s="33"/>
      <c r="G871" s="84" t="str">
        <f>IFERROR(INDEX(TBL_CIPDRFRESI_LOANPOOL[QUAL_MRA_RAC],MATCH(TBL_QUAL_RENTROLL_UNITS[[#This Row],[RENTROLL_LOAN_ID_PROP_ADDR]],TBL_CIPDRFRESI_LOANPOOL[LOAN_ID_PROP_ADDR],0)),"")</f>
        <v/>
      </c>
      <c r="H8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1" s="36" t="b">
        <f>CONCATENATE(TBL_QUAL_RENTROLL_UNITS[[#This Row],[RENTROLL_LOAN_ID_PROP_ADDR]],TBL_QUAL_RENTROLL_UNITS[[#This Row],[RENTROLL_UNIT]],TBL_QUAL_RENTROLL_UNITS[[#This Row],[RENTROLL_AMOUNT]])&lt;&gt;""</f>
        <v>0</v>
      </c>
      <c r="J871" s="36" t="b">
        <f>AND(TBL_QUAL_RENTROLL_UNITS[[#This Row],[RENTROLL_LOAN_ID_PROP_ADDR]]&lt;&gt;"",TBL_QUAL_RENTROLL_UNITS[[#This Row],[RENTROLL_UNIT]]&lt;&gt;"",TBL_QUAL_RENTROLL_UNITS[[#This Row],[RENTROLL_AMOUNT]]&lt;&gt;"")</f>
        <v>0</v>
      </c>
      <c r="K871" s="36">
        <f>SUM(
IF(AND(TBL_QUAL_RENTROLL_UNITS[[#This Row],[RENTROLL_LOAN_ID_PROP_ADDR]]&lt;&gt;"",NOT(ISNUMBER(MATCH(TBL_QUAL_RENTROLL_UNITS[[#This Row],[RENTROLL_LOAN_ID_PROP_ADDR]],RANGE_LOOKUP_CIPDRF_LOANLIST,0)))),1,0)
)</f>
        <v>0</v>
      </c>
    </row>
    <row r="872" spans="2:11" ht="20.100000000000001" customHeight="1" x14ac:dyDescent="0.25">
      <c r="B872" s="25" t="str">
        <f>IF(TBL_QUAL_RENTROLL_UNITS[[#This Row],[RECORD_STARTED]],IF(TBL_QUAL_RENTROLL_UNITS[[#This Row],[ERROR_COUNT]]&gt;0,-1,IF(TBL_QUAL_RENTROLL_UNITS[[#This Row],[REQ_FIELDS_POPULATED]],1,0)),"")</f>
        <v/>
      </c>
      <c r="C872" s="94">
        <f>ROW()-ROW(TBL_QUAL_RENTROLL_UNITS[[#Headers],[ROW_ID]])</f>
        <v>863</v>
      </c>
      <c r="D872" s="82"/>
      <c r="E872" s="39"/>
      <c r="F872" s="33"/>
      <c r="G872" s="84" t="str">
        <f>IFERROR(INDEX(TBL_CIPDRFRESI_LOANPOOL[QUAL_MRA_RAC],MATCH(TBL_QUAL_RENTROLL_UNITS[[#This Row],[RENTROLL_LOAN_ID_PROP_ADDR]],TBL_CIPDRFRESI_LOANPOOL[LOAN_ID_PROP_ADDR],0)),"")</f>
        <v/>
      </c>
      <c r="H8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2" s="36" t="b">
        <f>CONCATENATE(TBL_QUAL_RENTROLL_UNITS[[#This Row],[RENTROLL_LOAN_ID_PROP_ADDR]],TBL_QUAL_RENTROLL_UNITS[[#This Row],[RENTROLL_UNIT]],TBL_QUAL_RENTROLL_UNITS[[#This Row],[RENTROLL_AMOUNT]])&lt;&gt;""</f>
        <v>0</v>
      </c>
      <c r="J872" s="36" t="b">
        <f>AND(TBL_QUAL_RENTROLL_UNITS[[#This Row],[RENTROLL_LOAN_ID_PROP_ADDR]]&lt;&gt;"",TBL_QUAL_RENTROLL_UNITS[[#This Row],[RENTROLL_UNIT]]&lt;&gt;"",TBL_QUAL_RENTROLL_UNITS[[#This Row],[RENTROLL_AMOUNT]]&lt;&gt;"")</f>
        <v>0</v>
      </c>
      <c r="K872" s="36">
        <f>SUM(
IF(AND(TBL_QUAL_RENTROLL_UNITS[[#This Row],[RENTROLL_LOAN_ID_PROP_ADDR]]&lt;&gt;"",NOT(ISNUMBER(MATCH(TBL_QUAL_RENTROLL_UNITS[[#This Row],[RENTROLL_LOAN_ID_PROP_ADDR]],RANGE_LOOKUP_CIPDRF_LOANLIST,0)))),1,0)
)</f>
        <v>0</v>
      </c>
    </row>
    <row r="873" spans="2:11" ht="20.100000000000001" customHeight="1" x14ac:dyDescent="0.25">
      <c r="B873" s="25" t="str">
        <f>IF(TBL_QUAL_RENTROLL_UNITS[[#This Row],[RECORD_STARTED]],IF(TBL_QUAL_RENTROLL_UNITS[[#This Row],[ERROR_COUNT]]&gt;0,-1,IF(TBL_QUAL_RENTROLL_UNITS[[#This Row],[REQ_FIELDS_POPULATED]],1,0)),"")</f>
        <v/>
      </c>
      <c r="C873" s="94">
        <f>ROW()-ROW(TBL_QUAL_RENTROLL_UNITS[[#Headers],[ROW_ID]])</f>
        <v>864</v>
      </c>
      <c r="D873" s="82"/>
      <c r="E873" s="39"/>
      <c r="F873" s="33"/>
      <c r="G873" s="84" t="str">
        <f>IFERROR(INDEX(TBL_CIPDRFRESI_LOANPOOL[QUAL_MRA_RAC],MATCH(TBL_QUAL_RENTROLL_UNITS[[#This Row],[RENTROLL_LOAN_ID_PROP_ADDR]],TBL_CIPDRFRESI_LOANPOOL[LOAN_ID_PROP_ADDR],0)),"")</f>
        <v/>
      </c>
      <c r="H8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3" s="36" t="b">
        <f>CONCATENATE(TBL_QUAL_RENTROLL_UNITS[[#This Row],[RENTROLL_LOAN_ID_PROP_ADDR]],TBL_QUAL_RENTROLL_UNITS[[#This Row],[RENTROLL_UNIT]],TBL_QUAL_RENTROLL_UNITS[[#This Row],[RENTROLL_AMOUNT]])&lt;&gt;""</f>
        <v>0</v>
      </c>
      <c r="J873" s="36" t="b">
        <f>AND(TBL_QUAL_RENTROLL_UNITS[[#This Row],[RENTROLL_LOAN_ID_PROP_ADDR]]&lt;&gt;"",TBL_QUAL_RENTROLL_UNITS[[#This Row],[RENTROLL_UNIT]]&lt;&gt;"",TBL_QUAL_RENTROLL_UNITS[[#This Row],[RENTROLL_AMOUNT]]&lt;&gt;"")</f>
        <v>0</v>
      </c>
      <c r="K873" s="36">
        <f>SUM(
IF(AND(TBL_QUAL_RENTROLL_UNITS[[#This Row],[RENTROLL_LOAN_ID_PROP_ADDR]]&lt;&gt;"",NOT(ISNUMBER(MATCH(TBL_QUAL_RENTROLL_UNITS[[#This Row],[RENTROLL_LOAN_ID_PROP_ADDR]],RANGE_LOOKUP_CIPDRF_LOANLIST,0)))),1,0)
)</f>
        <v>0</v>
      </c>
    </row>
    <row r="874" spans="2:11" ht="20.100000000000001" customHeight="1" x14ac:dyDescent="0.25">
      <c r="B874" s="25" t="str">
        <f>IF(TBL_QUAL_RENTROLL_UNITS[[#This Row],[RECORD_STARTED]],IF(TBL_QUAL_RENTROLL_UNITS[[#This Row],[ERROR_COUNT]]&gt;0,-1,IF(TBL_QUAL_RENTROLL_UNITS[[#This Row],[REQ_FIELDS_POPULATED]],1,0)),"")</f>
        <v/>
      </c>
      <c r="C874" s="94">
        <f>ROW()-ROW(TBL_QUAL_RENTROLL_UNITS[[#Headers],[ROW_ID]])</f>
        <v>865</v>
      </c>
      <c r="D874" s="82"/>
      <c r="E874" s="39"/>
      <c r="F874" s="33"/>
      <c r="G874" s="84" t="str">
        <f>IFERROR(INDEX(TBL_CIPDRFRESI_LOANPOOL[QUAL_MRA_RAC],MATCH(TBL_QUAL_RENTROLL_UNITS[[#This Row],[RENTROLL_LOAN_ID_PROP_ADDR]],TBL_CIPDRFRESI_LOANPOOL[LOAN_ID_PROP_ADDR],0)),"")</f>
        <v/>
      </c>
      <c r="H8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4" s="36" t="b">
        <f>CONCATENATE(TBL_QUAL_RENTROLL_UNITS[[#This Row],[RENTROLL_LOAN_ID_PROP_ADDR]],TBL_QUAL_RENTROLL_UNITS[[#This Row],[RENTROLL_UNIT]],TBL_QUAL_RENTROLL_UNITS[[#This Row],[RENTROLL_AMOUNT]])&lt;&gt;""</f>
        <v>0</v>
      </c>
      <c r="J874" s="36" t="b">
        <f>AND(TBL_QUAL_RENTROLL_UNITS[[#This Row],[RENTROLL_LOAN_ID_PROP_ADDR]]&lt;&gt;"",TBL_QUAL_RENTROLL_UNITS[[#This Row],[RENTROLL_UNIT]]&lt;&gt;"",TBL_QUAL_RENTROLL_UNITS[[#This Row],[RENTROLL_AMOUNT]]&lt;&gt;"")</f>
        <v>0</v>
      </c>
      <c r="K874" s="36">
        <f>SUM(
IF(AND(TBL_QUAL_RENTROLL_UNITS[[#This Row],[RENTROLL_LOAN_ID_PROP_ADDR]]&lt;&gt;"",NOT(ISNUMBER(MATCH(TBL_QUAL_RENTROLL_UNITS[[#This Row],[RENTROLL_LOAN_ID_PROP_ADDR]],RANGE_LOOKUP_CIPDRF_LOANLIST,0)))),1,0)
)</f>
        <v>0</v>
      </c>
    </row>
    <row r="875" spans="2:11" ht="20.100000000000001" customHeight="1" x14ac:dyDescent="0.25">
      <c r="B875" s="25" t="str">
        <f>IF(TBL_QUAL_RENTROLL_UNITS[[#This Row],[RECORD_STARTED]],IF(TBL_QUAL_RENTROLL_UNITS[[#This Row],[ERROR_COUNT]]&gt;0,-1,IF(TBL_QUAL_RENTROLL_UNITS[[#This Row],[REQ_FIELDS_POPULATED]],1,0)),"")</f>
        <v/>
      </c>
      <c r="C875" s="94">
        <f>ROW()-ROW(TBL_QUAL_RENTROLL_UNITS[[#Headers],[ROW_ID]])</f>
        <v>866</v>
      </c>
      <c r="D875" s="82"/>
      <c r="E875" s="39"/>
      <c r="F875" s="33"/>
      <c r="G875" s="84" t="str">
        <f>IFERROR(INDEX(TBL_CIPDRFRESI_LOANPOOL[QUAL_MRA_RAC],MATCH(TBL_QUAL_RENTROLL_UNITS[[#This Row],[RENTROLL_LOAN_ID_PROP_ADDR]],TBL_CIPDRFRESI_LOANPOOL[LOAN_ID_PROP_ADDR],0)),"")</f>
        <v/>
      </c>
      <c r="H8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5" s="36" t="b">
        <f>CONCATENATE(TBL_QUAL_RENTROLL_UNITS[[#This Row],[RENTROLL_LOAN_ID_PROP_ADDR]],TBL_QUAL_RENTROLL_UNITS[[#This Row],[RENTROLL_UNIT]],TBL_QUAL_RENTROLL_UNITS[[#This Row],[RENTROLL_AMOUNT]])&lt;&gt;""</f>
        <v>0</v>
      </c>
      <c r="J875" s="36" t="b">
        <f>AND(TBL_QUAL_RENTROLL_UNITS[[#This Row],[RENTROLL_LOAN_ID_PROP_ADDR]]&lt;&gt;"",TBL_QUAL_RENTROLL_UNITS[[#This Row],[RENTROLL_UNIT]]&lt;&gt;"",TBL_QUAL_RENTROLL_UNITS[[#This Row],[RENTROLL_AMOUNT]]&lt;&gt;"")</f>
        <v>0</v>
      </c>
      <c r="K875" s="36">
        <f>SUM(
IF(AND(TBL_QUAL_RENTROLL_UNITS[[#This Row],[RENTROLL_LOAN_ID_PROP_ADDR]]&lt;&gt;"",NOT(ISNUMBER(MATCH(TBL_QUAL_RENTROLL_UNITS[[#This Row],[RENTROLL_LOAN_ID_PROP_ADDR]],RANGE_LOOKUP_CIPDRF_LOANLIST,0)))),1,0)
)</f>
        <v>0</v>
      </c>
    </row>
    <row r="876" spans="2:11" ht="20.100000000000001" customHeight="1" x14ac:dyDescent="0.25">
      <c r="B876" s="25" t="str">
        <f>IF(TBL_QUAL_RENTROLL_UNITS[[#This Row],[RECORD_STARTED]],IF(TBL_QUAL_RENTROLL_UNITS[[#This Row],[ERROR_COUNT]]&gt;0,-1,IF(TBL_QUAL_RENTROLL_UNITS[[#This Row],[REQ_FIELDS_POPULATED]],1,0)),"")</f>
        <v/>
      </c>
      <c r="C876" s="94">
        <f>ROW()-ROW(TBL_QUAL_RENTROLL_UNITS[[#Headers],[ROW_ID]])</f>
        <v>867</v>
      </c>
      <c r="D876" s="82"/>
      <c r="E876" s="39"/>
      <c r="F876" s="33"/>
      <c r="G876" s="84" t="str">
        <f>IFERROR(INDEX(TBL_CIPDRFRESI_LOANPOOL[QUAL_MRA_RAC],MATCH(TBL_QUAL_RENTROLL_UNITS[[#This Row],[RENTROLL_LOAN_ID_PROP_ADDR]],TBL_CIPDRFRESI_LOANPOOL[LOAN_ID_PROP_ADDR],0)),"")</f>
        <v/>
      </c>
      <c r="H8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6" s="36" t="b">
        <f>CONCATENATE(TBL_QUAL_RENTROLL_UNITS[[#This Row],[RENTROLL_LOAN_ID_PROP_ADDR]],TBL_QUAL_RENTROLL_UNITS[[#This Row],[RENTROLL_UNIT]],TBL_QUAL_RENTROLL_UNITS[[#This Row],[RENTROLL_AMOUNT]])&lt;&gt;""</f>
        <v>0</v>
      </c>
      <c r="J876" s="36" t="b">
        <f>AND(TBL_QUAL_RENTROLL_UNITS[[#This Row],[RENTROLL_LOAN_ID_PROP_ADDR]]&lt;&gt;"",TBL_QUAL_RENTROLL_UNITS[[#This Row],[RENTROLL_UNIT]]&lt;&gt;"",TBL_QUAL_RENTROLL_UNITS[[#This Row],[RENTROLL_AMOUNT]]&lt;&gt;"")</f>
        <v>0</v>
      </c>
      <c r="K876" s="36">
        <f>SUM(
IF(AND(TBL_QUAL_RENTROLL_UNITS[[#This Row],[RENTROLL_LOAN_ID_PROP_ADDR]]&lt;&gt;"",NOT(ISNUMBER(MATCH(TBL_QUAL_RENTROLL_UNITS[[#This Row],[RENTROLL_LOAN_ID_PROP_ADDR]],RANGE_LOOKUP_CIPDRF_LOANLIST,0)))),1,0)
)</f>
        <v>0</v>
      </c>
    </row>
    <row r="877" spans="2:11" ht="20.100000000000001" customHeight="1" x14ac:dyDescent="0.25">
      <c r="B877" s="25" t="str">
        <f>IF(TBL_QUAL_RENTROLL_UNITS[[#This Row],[RECORD_STARTED]],IF(TBL_QUAL_RENTROLL_UNITS[[#This Row],[ERROR_COUNT]]&gt;0,-1,IF(TBL_QUAL_RENTROLL_UNITS[[#This Row],[REQ_FIELDS_POPULATED]],1,0)),"")</f>
        <v/>
      </c>
      <c r="C877" s="94">
        <f>ROW()-ROW(TBL_QUAL_RENTROLL_UNITS[[#Headers],[ROW_ID]])</f>
        <v>868</v>
      </c>
      <c r="D877" s="82"/>
      <c r="E877" s="39"/>
      <c r="F877" s="33"/>
      <c r="G877" s="84" t="str">
        <f>IFERROR(INDEX(TBL_CIPDRFRESI_LOANPOOL[QUAL_MRA_RAC],MATCH(TBL_QUAL_RENTROLL_UNITS[[#This Row],[RENTROLL_LOAN_ID_PROP_ADDR]],TBL_CIPDRFRESI_LOANPOOL[LOAN_ID_PROP_ADDR],0)),"")</f>
        <v/>
      </c>
      <c r="H8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7" s="36" t="b">
        <f>CONCATENATE(TBL_QUAL_RENTROLL_UNITS[[#This Row],[RENTROLL_LOAN_ID_PROP_ADDR]],TBL_QUAL_RENTROLL_UNITS[[#This Row],[RENTROLL_UNIT]],TBL_QUAL_RENTROLL_UNITS[[#This Row],[RENTROLL_AMOUNT]])&lt;&gt;""</f>
        <v>0</v>
      </c>
      <c r="J877" s="36" t="b">
        <f>AND(TBL_QUAL_RENTROLL_UNITS[[#This Row],[RENTROLL_LOAN_ID_PROP_ADDR]]&lt;&gt;"",TBL_QUAL_RENTROLL_UNITS[[#This Row],[RENTROLL_UNIT]]&lt;&gt;"",TBL_QUAL_RENTROLL_UNITS[[#This Row],[RENTROLL_AMOUNT]]&lt;&gt;"")</f>
        <v>0</v>
      </c>
      <c r="K877" s="36">
        <f>SUM(
IF(AND(TBL_QUAL_RENTROLL_UNITS[[#This Row],[RENTROLL_LOAN_ID_PROP_ADDR]]&lt;&gt;"",NOT(ISNUMBER(MATCH(TBL_QUAL_RENTROLL_UNITS[[#This Row],[RENTROLL_LOAN_ID_PROP_ADDR]],RANGE_LOOKUP_CIPDRF_LOANLIST,0)))),1,0)
)</f>
        <v>0</v>
      </c>
    </row>
    <row r="878" spans="2:11" ht="20.100000000000001" customHeight="1" x14ac:dyDescent="0.25">
      <c r="B878" s="25" t="str">
        <f>IF(TBL_QUAL_RENTROLL_UNITS[[#This Row],[RECORD_STARTED]],IF(TBL_QUAL_RENTROLL_UNITS[[#This Row],[ERROR_COUNT]]&gt;0,-1,IF(TBL_QUAL_RENTROLL_UNITS[[#This Row],[REQ_FIELDS_POPULATED]],1,0)),"")</f>
        <v/>
      </c>
      <c r="C878" s="94">
        <f>ROW()-ROW(TBL_QUAL_RENTROLL_UNITS[[#Headers],[ROW_ID]])</f>
        <v>869</v>
      </c>
      <c r="D878" s="82"/>
      <c r="E878" s="39"/>
      <c r="F878" s="33"/>
      <c r="G878" s="84" t="str">
        <f>IFERROR(INDEX(TBL_CIPDRFRESI_LOANPOOL[QUAL_MRA_RAC],MATCH(TBL_QUAL_RENTROLL_UNITS[[#This Row],[RENTROLL_LOAN_ID_PROP_ADDR]],TBL_CIPDRFRESI_LOANPOOL[LOAN_ID_PROP_ADDR],0)),"")</f>
        <v/>
      </c>
      <c r="H8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8" s="36" t="b">
        <f>CONCATENATE(TBL_QUAL_RENTROLL_UNITS[[#This Row],[RENTROLL_LOAN_ID_PROP_ADDR]],TBL_QUAL_RENTROLL_UNITS[[#This Row],[RENTROLL_UNIT]],TBL_QUAL_RENTROLL_UNITS[[#This Row],[RENTROLL_AMOUNT]])&lt;&gt;""</f>
        <v>0</v>
      </c>
      <c r="J878" s="36" t="b">
        <f>AND(TBL_QUAL_RENTROLL_UNITS[[#This Row],[RENTROLL_LOAN_ID_PROP_ADDR]]&lt;&gt;"",TBL_QUAL_RENTROLL_UNITS[[#This Row],[RENTROLL_UNIT]]&lt;&gt;"",TBL_QUAL_RENTROLL_UNITS[[#This Row],[RENTROLL_AMOUNT]]&lt;&gt;"")</f>
        <v>0</v>
      </c>
      <c r="K878" s="36">
        <f>SUM(
IF(AND(TBL_QUAL_RENTROLL_UNITS[[#This Row],[RENTROLL_LOAN_ID_PROP_ADDR]]&lt;&gt;"",NOT(ISNUMBER(MATCH(TBL_QUAL_RENTROLL_UNITS[[#This Row],[RENTROLL_LOAN_ID_PROP_ADDR]],RANGE_LOOKUP_CIPDRF_LOANLIST,0)))),1,0)
)</f>
        <v>0</v>
      </c>
    </row>
    <row r="879" spans="2:11" ht="20.100000000000001" customHeight="1" x14ac:dyDescent="0.25">
      <c r="B879" s="25" t="str">
        <f>IF(TBL_QUAL_RENTROLL_UNITS[[#This Row],[RECORD_STARTED]],IF(TBL_QUAL_RENTROLL_UNITS[[#This Row],[ERROR_COUNT]]&gt;0,-1,IF(TBL_QUAL_RENTROLL_UNITS[[#This Row],[REQ_FIELDS_POPULATED]],1,0)),"")</f>
        <v/>
      </c>
      <c r="C879" s="94">
        <f>ROW()-ROW(TBL_QUAL_RENTROLL_UNITS[[#Headers],[ROW_ID]])</f>
        <v>870</v>
      </c>
      <c r="D879" s="82"/>
      <c r="E879" s="39"/>
      <c r="F879" s="33"/>
      <c r="G879" s="84" t="str">
        <f>IFERROR(INDEX(TBL_CIPDRFRESI_LOANPOOL[QUAL_MRA_RAC],MATCH(TBL_QUAL_RENTROLL_UNITS[[#This Row],[RENTROLL_LOAN_ID_PROP_ADDR]],TBL_CIPDRFRESI_LOANPOOL[LOAN_ID_PROP_ADDR],0)),"")</f>
        <v/>
      </c>
      <c r="H8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9" s="36" t="b">
        <f>CONCATENATE(TBL_QUAL_RENTROLL_UNITS[[#This Row],[RENTROLL_LOAN_ID_PROP_ADDR]],TBL_QUAL_RENTROLL_UNITS[[#This Row],[RENTROLL_UNIT]],TBL_QUAL_RENTROLL_UNITS[[#This Row],[RENTROLL_AMOUNT]])&lt;&gt;""</f>
        <v>0</v>
      </c>
      <c r="J879" s="36" t="b">
        <f>AND(TBL_QUAL_RENTROLL_UNITS[[#This Row],[RENTROLL_LOAN_ID_PROP_ADDR]]&lt;&gt;"",TBL_QUAL_RENTROLL_UNITS[[#This Row],[RENTROLL_UNIT]]&lt;&gt;"",TBL_QUAL_RENTROLL_UNITS[[#This Row],[RENTROLL_AMOUNT]]&lt;&gt;"")</f>
        <v>0</v>
      </c>
      <c r="K879" s="36">
        <f>SUM(
IF(AND(TBL_QUAL_RENTROLL_UNITS[[#This Row],[RENTROLL_LOAN_ID_PROP_ADDR]]&lt;&gt;"",NOT(ISNUMBER(MATCH(TBL_QUAL_RENTROLL_UNITS[[#This Row],[RENTROLL_LOAN_ID_PROP_ADDR]],RANGE_LOOKUP_CIPDRF_LOANLIST,0)))),1,0)
)</f>
        <v>0</v>
      </c>
    </row>
    <row r="880" spans="2:11" ht="20.100000000000001" customHeight="1" x14ac:dyDescent="0.25">
      <c r="B880" s="25" t="str">
        <f>IF(TBL_QUAL_RENTROLL_UNITS[[#This Row],[RECORD_STARTED]],IF(TBL_QUAL_RENTROLL_UNITS[[#This Row],[ERROR_COUNT]]&gt;0,-1,IF(TBL_QUAL_RENTROLL_UNITS[[#This Row],[REQ_FIELDS_POPULATED]],1,0)),"")</f>
        <v/>
      </c>
      <c r="C880" s="94">
        <f>ROW()-ROW(TBL_QUAL_RENTROLL_UNITS[[#Headers],[ROW_ID]])</f>
        <v>871</v>
      </c>
      <c r="D880" s="82"/>
      <c r="E880" s="39"/>
      <c r="F880" s="33"/>
      <c r="G880" s="84" t="str">
        <f>IFERROR(INDEX(TBL_CIPDRFRESI_LOANPOOL[QUAL_MRA_RAC],MATCH(TBL_QUAL_RENTROLL_UNITS[[#This Row],[RENTROLL_LOAN_ID_PROP_ADDR]],TBL_CIPDRFRESI_LOANPOOL[LOAN_ID_PROP_ADDR],0)),"")</f>
        <v/>
      </c>
      <c r="H8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0" s="36" t="b">
        <f>CONCATENATE(TBL_QUAL_RENTROLL_UNITS[[#This Row],[RENTROLL_LOAN_ID_PROP_ADDR]],TBL_QUAL_RENTROLL_UNITS[[#This Row],[RENTROLL_UNIT]],TBL_QUAL_RENTROLL_UNITS[[#This Row],[RENTROLL_AMOUNT]])&lt;&gt;""</f>
        <v>0</v>
      </c>
      <c r="J880" s="36" t="b">
        <f>AND(TBL_QUAL_RENTROLL_UNITS[[#This Row],[RENTROLL_LOAN_ID_PROP_ADDR]]&lt;&gt;"",TBL_QUAL_RENTROLL_UNITS[[#This Row],[RENTROLL_UNIT]]&lt;&gt;"",TBL_QUAL_RENTROLL_UNITS[[#This Row],[RENTROLL_AMOUNT]]&lt;&gt;"")</f>
        <v>0</v>
      </c>
      <c r="K880" s="36">
        <f>SUM(
IF(AND(TBL_QUAL_RENTROLL_UNITS[[#This Row],[RENTROLL_LOAN_ID_PROP_ADDR]]&lt;&gt;"",NOT(ISNUMBER(MATCH(TBL_QUAL_RENTROLL_UNITS[[#This Row],[RENTROLL_LOAN_ID_PROP_ADDR]],RANGE_LOOKUP_CIPDRF_LOANLIST,0)))),1,0)
)</f>
        <v>0</v>
      </c>
    </row>
    <row r="881" spans="2:11" ht="20.100000000000001" customHeight="1" x14ac:dyDescent="0.25">
      <c r="B881" s="25" t="str">
        <f>IF(TBL_QUAL_RENTROLL_UNITS[[#This Row],[RECORD_STARTED]],IF(TBL_QUAL_RENTROLL_UNITS[[#This Row],[ERROR_COUNT]]&gt;0,-1,IF(TBL_QUAL_RENTROLL_UNITS[[#This Row],[REQ_FIELDS_POPULATED]],1,0)),"")</f>
        <v/>
      </c>
      <c r="C881" s="94">
        <f>ROW()-ROW(TBL_QUAL_RENTROLL_UNITS[[#Headers],[ROW_ID]])</f>
        <v>872</v>
      </c>
      <c r="D881" s="82"/>
      <c r="E881" s="39"/>
      <c r="F881" s="33"/>
      <c r="G881" s="84" t="str">
        <f>IFERROR(INDEX(TBL_CIPDRFRESI_LOANPOOL[QUAL_MRA_RAC],MATCH(TBL_QUAL_RENTROLL_UNITS[[#This Row],[RENTROLL_LOAN_ID_PROP_ADDR]],TBL_CIPDRFRESI_LOANPOOL[LOAN_ID_PROP_ADDR],0)),"")</f>
        <v/>
      </c>
      <c r="H8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1" s="36" t="b">
        <f>CONCATENATE(TBL_QUAL_RENTROLL_UNITS[[#This Row],[RENTROLL_LOAN_ID_PROP_ADDR]],TBL_QUAL_RENTROLL_UNITS[[#This Row],[RENTROLL_UNIT]],TBL_QUAL_RENTROLL_UNITS[[#This Row],[RENTROLL_AMOUNT]])&lt;&gt;""</f>
        <v>0</v>
      </c>
      <c r="J881" s="36" t="b">
        <f>AND(TBL_QUAL_RENTROLL_UNITS[[#This Row],[RENTROLL_LOAN_ID_PROP_ADDR]]&lt;&gt;"",TBL_QUAL_RENTROLL_UNITS[[#This Row],[RENTROLL_UNIT]]&lt;&gt;"",TBL_QUAL_RENTROLL_UNITS[[#This Row],[RENTROLL_AMOUNT]]&lt;&gt;"")</f>
        <v>0</v>
      </c>
      <c r="K881" s="36">
        <f>SUM(
IF(AND(TBL_QUAL_RENTROLL_UNITS[[#This Row],[RENTROLL_LOAN_ID_PROP_ADDR]]&lt;&gt;"",NOT(ISNUMBER(MATCH(TBL_QUAL_RENTROLL_UNITS[[#This Row],[RENTROLL_LOAN_ID_PROP_ADDR]],RANGE_LOOKUP_CIPDRF_LOANLIST,0)))),1,0)
)</f>
        <v>0</v>
      </c>
    </row>
    <row r="882" spans="2:11" ht="20.100000000000001" customHeight="1" x14ac:dyDescent="0.25">
      <c r="B882" s="25" t="str">
        <f>IF(TBL_QUAL_RENTROLL_UNITS[[#This Row],[RECORD_STARTED]],IF(TBL_QUAL_RENTROLL_UNITS[[#This Row],[ERROR_COUNT]]&gt;0,-1,IF(TBL_QUAL_RENTROLL_UNITS[[#This Row],[REQ_FIELDS_POPULATED]],1,0)),"")</f>
        <v/>
      </c>
      <c r="C882" s="94">
        <f>ROW()-ROW(TBL_QUAL_RENTROLL_UNITS[[#Headers],[ROW_ID]])</f>
        <v>873</v>
      </c>
      <c r="D882" s="82"/>
      <c r="E882" s="39"/>
      <c r="F882" s="33"/>
      <c r="G882" s="84" t="str">
        <f>IFERROR(INDEX(TBL_CIPDRFRESI_LOANPOOL[QUAL_MRA_RAC],MATCH(TBL_QUAL_RENTROLL_UNITS[[#This Row],[RENTROLL_LOAN_ID_PROP_ADDR]],TBL_CIPDRFRESI_LOANPOOL[LOAN_ID_PROP_ADDR],0)),"")</f>
        <v/>
      </c>
      <c r="H8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2" s="36" t="b">
        <f>CONCATENATE(TBL_QUAL_RENTROLL_UNITS[[#This Row],[RENTROLL_LOAN_ID_PROP_ADDR]],TBL_QUAL_RENTROLL_UNITS[[#This Row],[RENTROLL_UNIT]],TBL_QUAL_RENTROLL_UNITS[[#This Row],[RENTROLL_AMOUNT]])&lt;&gt;""</f>
        <v>0</v>
      </c>
      <c r="J882" s="36" t="b">
        <f>AND(TBL_QUAL_RENTROLL_UNITS[[#This Row],[RENTROLL_LOAN_ID_PROP_ADDR]]&lt;&gt;"",TBL_QUAL_RENTROLL_UNITS[[#This Row],[RENTROLL_UNIT]]&lt;&gt;"",TBL_QUAL_RENTROLL_UNITS[[#This Row],[RENTROLL_AMOUNT]]&lt;&gt;"")</f>
        <v>0</v>
      </c>
      <c r="K882" s="36">
        <f>SUM(
IF(AND(TBL_QUAL_RENTROLL_UNITS[[#This Row],[RENTROLL_LOAN_ID_PROP_ADDR]]&lt;&gt;"",NOT(ISNUMBER(MATCH(TBL_QUAL_RENTROLL_UNITS[[#This Row],[RENTROLL_LOAN_ID_PROP_ADDR]],RANGE_LOOKUP_CIPDRF_LOANLIST,0)))),1,0)
)</f>
        <v>0</v>
      </c>
    </row>
    <row r="883" spans="2:11" ht="20.100000000000001" customHeight="1" x14ac:dyDescent="0.25">
      <c r="B883" s="25" t="str">
        <f>IF(TBL_QUAL_RENTROLL_UNITS[[#This Row],[RECORD_STARTED]],IF(TBL_QUAL_RENTROLL_UNITS[[#This Row],[ERROR_COUNT]]&gt;0,-1,IF(TBL_QUAL_RENTROLL_UNITS[[#This Row],[REQ_FIELDS_POPULATED]],1,0)),"")</f>
        <v/>
      </c>
      <c r="C883" s="94">
        <f>ROW()-ROW(TBL_QUAL_RENTROLL_UNITS[[#Headers],[ROW_ID]])</f>
        <v>874</v>
      </c>
      <c r="D883" s="82"/>
      <c r="E883" s="39"/>
      <c r="F883" s="33"/>
      <c r="G883" s="84" t="str">
        <f>IFERROR(INDEX(TBL_CIPDRFRESI_LOANPOOL[QUAL_MRA_RAC],MATCH(TBL_QUAL_RENTROLL_UNITS[[#This Row],[RENTROLL_LOAN_ID_PROP_ADDR]],TBL_CIPDRFRESI_LOANPOOL[LOAN_ID_PROP_ADDR],0)),"")</f>
        <v/>
      </c>
      <c r="H8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3" s="36" t="b">
        <f>CONCATENATE(TBL_QUAL_RENTROLL_UNITS[[#This Row],[RENTROLL_LOAN_ID_PROP_ADDR]],TBL_QUAL_RENTROLL_UNITS[[#This Row],[RENTROLL_UNIT]],TBL_QUAL_RENTROLL_UNITS[[#This Row],[RENTROLL_AMOUNT]])&lt;&gt;""</f>
        <v>0</v>
      </c>
      <c r="J883" s="36" t="b">
        <f>AND(TBL_QUAL_RENTROLL_UNITS[[#This Row],[RENTROLL_LOAN_ID_PROP_ADDR]]&lt;&gt;"",TBL_QUAL_RENTROLL_UNITS[[#This Row],[RENTROLL_UNIT]]&lt;&gt;"",TBL_QUAL_RENTROLL_UNITS[[#This Row],[RENTROLL_AMOUNT]]&lt;&gt;"")</f>
        <v>0</v>
      </c>
      <c r="K883" s="36">
        <f>SUM(
IF(AND(TBL_QUAL_RENTROLL_UNITS[[#This Row],[RENTROLL_LOAN_ID_PROP_ADDR]]&lt;&gt;"",NOT(ISNUMBER(MATCH(TBL_QUAL_RENTROLL_UNITS[[#This Row],[RENTROLL_LOAN_ID_PROP_ADDR]],RANGE_LOOKUP_CIPDRF_LOANLIST,0)))),1,0)
)</f>
        <v>0</v>
      </c>
    </row>
    <row r="884" spans="2:11" ht="20.100000000000001" customHeight="1" x14ac:dyDescent="0.25">
      <c r="B884" s="25" t="str">
        <f>IF(TBL_QUAL_RENTROLL_UNITS[[#This Row],[RECORD_STARTED]],IF(TBL_QUAL_RENTROLL_UNITS[[#This Row],[ERROR_COUNT]]&gt;0,-1,IF(TBL_QUAL_RENTROLL_UNITS[[#This Row],[REQ_FIELDS_POPULATED]],1,0)),"")</f>
        <v/>
      </c>
      <c r="C884" s="94">
        <f>ROW()-ROW(TBL_QUAL_RENTROLL_UNITS[[#Headers],[ROW_ID]])</f>
        <v>875</v>
      </c>
      <c r="D884" s="82"/>
      <c r="E884" s="39"/>
      <c r="F884" s="33"/>
      <c r="G884" s="84" t="str">
        <f>IFERROR(INDEX(TBL_CIPDRFRESI_LOANPOOL[QUAL_MRA_RAC],MATCH(TBL_QUAL_RENTROLL_UNITS[[#This Row],[RENTROLL_LOAN_ID_PROP_ADDR]],TBL_CIPDRFRESI_LOANPOOL[LOAN_ID_PROP_ADDR],0)),"")</f>
        <v/>
      </c>
      <c r="H8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4" s="36" t="b">
        <f>CONCATENATE(TBL_QUAL_RENTROLL_UNITS[[#This Row],[RENTROLL_LOAN_ID_PROP_ADDR]],TBL_QUAL_RENTROLL_UNITS[[#This Row],[RENTROLL_UNIT]],TBL_QUAL_RENTROLL_UNITS[[#This Row],[RENTROLL_AMOUNT]])&lt;&gt;""</f>
        <v>0</v>
      </c>
      <c r="J884" s="36" t="b">
        <f>AND(TBL_QUAL_RENTROLL_UNITS[[#This Row],[RENTROLL_LOAN_ID_PROP_ADDR]]&lt;&gt;"",TBL_QUAL_RENTROLL_UNITS[[#This Row],[RENTROLL_UNIT]]&lt;&gt;"",TBL_QUAL_RENTROLL_UNITS[[#This Row],[RENTROLL_AMOUNT]]&lt;&gt;"")</f>
        <v>0</v>
      </c>
      <c r="K884" s="36">
        <f>SUM(
IF(AND(TBL_QUAL_RENTROLL_UNITS[[#This Row],[RENTROLL_LOAN_ID_PROP_ADDR]]&lt;&gt;"",NOT(ISNUMBER(MATCH(TBL_QUAL_RENTROLL_UNITS[[#This Row],[RENTROLL_LOAN_ID_PROP_ADDR]],RANGE_LOOKUP_CIPDRF_LOANLIST,0)))),1,0)
)</f>
        <v>0</v>
      </c>
    </row>
    <row r="885" spans="2:11" ht="20.100000000000001" customHeight="1" x14ac:dyDescent="0.25">
      <c r="B885" s="25" t="str">
        <f>IF(TBL_QUAL_RENTROLL_UNITS[[#This Row],[RECORD_STARTED]],IF(TBL_QUAL_RENTROLL_UNITS[[#This Row],[ERROR_COUNT]]&gt;0,-1,IF(TBL_QUAL_RENTROLL_UNITS[[#This Row],[REQ_FIELDS_POPULATED]],1,0)),"")</f>
        <v/>
      </c>
      <c r="C885" s="94">
        <f>ROW()-ROW(TBL_QUAL_RENTROLL_UNITS[[#Headers],[ROW_ID]])</f>
        <v>876</v>
      </c>
      <c r="D885" s="82"/>
      <c r="E885" s="39"/>
      <c r="F885" s="33"/>
      <c r="G885" s="84" t="str">
        <f>IFERROR(INDEX(TBL_CIPDRFRESI_LOANPOOL[QUAL_MRA_RAC],MATCH(TBL_QUAL_RENTROLL_UNITS[[#This Row],[RENTROLL_LOAN_ID_PROP_ADDR]],TBL_CIPDRFRESI_LOANPOOL[LOAN_ID_PROP_ADDR],0)),"")</f>
        <v/>
      </c>
      <c r="H8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5" s="36" t="b">
        <f>CONCATENATE(TBL_QUAL_RENTROLL_UNITS[[#This Row],[RENTROLL_LOAN_ID_PROP_ADDR]],TBL_QUAL_RENTROLL_UNITS[[#This Row],[RENTROLL_UNIT]],TBL_QUAL_RENTROLL_UNITS[[#This Row],[RENTROLL_AMOUNT]])&lt;&gt;""</f>
        <v>0</v>
      </c>
      <c r="J885" s="36" t="b">
        <f>AND(TBL_QUAL_RENTROLL_UNITS[[#This Row],[RENTROLL_LOAN_ID_PROP_ADDR]]&lt;&gt;"",TBL_QUAL_RENTROLL_UNITS[[#This Row],[RENTROLL_UNIT]]&lt;&gt;"",TBL_QUAL_RENTROLL_UNITS[[#This Row],[RENTROLL_AMOUNT]]&lt;&gt;"")</f>
        <v>0</v>
      </c>
      <c r="K885" s="36">
        <f>SUM(
IF(AND(TBL_QUAL_RENTROLL_UNITS[[#This Row],[RENTROLL_LOAN_ID_PROP_ADDR]]&lt;&gt;"",NOT(ISNUMBER(MATCH(TBL_QUAL_RENTROLL_UNITS[[#This Row],[RENTROLL_LOAN_ID_PROP_ADDR]],RANGE_LOOKUP_CIPDRF_LOANLIST,0)))),1,0)
)</f>
        <v>0</v>
      </c>
    </row>
    <row r="886" spans="2:11" ht="20.100000000000001" customHeight="1" x14ac:dyDescent="0.25">
      <c r="B886" s="25" t="str">
        <f>IF(TBL_QUAL_RENTROLL_UNITS[[#This Row],[RECORD_STARTED]],IF(TBL_QUAL_RENTROLL_UNITS[[#This Row],[ERROR_COUNT]]&gt;0,-1,IF(TBL_QUAL_RENTROLL_UNITS[[#This Row],[REQ_FIELDS_POPULATED]],1,0)),"")</f>
        <v/>
      </c>
      <c r="C886" s="94">
        <f>ROW()-ROW(TBL_QUAL_RENTROLL_UNITS[[#Headers],[ROW_ID]])</f>
        <v>877</v>
      </c>
      <c r="D886" s="82"/>
      <c r="E886" s="39"/>
      <c r="F886" s="33"/>
      <c r="G886" s="84" t="str">
        <f>IFERROR(INDEX(TBL_CIPDRFRESI_LOANPOOL[QUAL_MRA_RAC],MATCH(TBL_QUAL_RENTROLL_UNITS[[#This Row],[RENTROLL_LOAN_ID_PROP_ADDR]],TBL_CIPDRFRESI_LOANPOOL[LOAN_ID_PROP_ADDR],0)),"")</f>
        <v/>
      </c>
      <c r="H8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6" s="36" t="b">
        <f>CONCATENATE(TBL_QUAL_RENTROLL_UNITS[[#This Row],[RENTROLL_LOAN_ID_PROP_ADDR]],TBL_QUAL_RENTROLL_UNITS[[#This Row],[RENTROLL_UNIT]],TBL_QUAL_RENTROLL_UNITS[[#This Row],[RENTROLL_AMOUNT]])&lt;&gt;""</f>
        <v>0</v>
      </c>
      <c r="J886" s="36" t="b">
        <f>AND(TBL_QUAL_RENTROLL_UNITS[[#This Row],[RENTROLL_LOAN_ID_PROP_ADDR]]&lt;&gt;"",TBL_QUAL_RENTROLL_UNITS[[#This Row],[RENTROLL_UNIT]]&lt;&gt;"",TBL_QUAL_RENTROLL_UNITS[[#This Row],[RENTROLL_AMOUNT]]&lt;&gt;"")</f>
        <v>0</v>
      </c>
      <c r="K886" s="36">
        <f>SUM(
IF(AND(TBL_QUAL_RENTROLL_UNITS[[#This Row],[RENTROLL_LOAN_ID_PROP_ADDR]]&lt;&gt;"",NOT(ISNUMBER(MATCH(TBL_QUAL_RENTROLL_UNITS[[#This Row],[RENTROLL_LOAN_ID_PROP_ADDR]],RANGE_LOOKUP_CIPDRF_LOANLIST,0)))),1,0)
)</f>
        <v>0</v>
      </c>
    </row>
    <row r="887" spans="2:11" ht="20.100000000000001" customHeight="1" x14ac:dyDescent="0.25">
      <c r="B887" s="25" t="str">
        <f>IF(TBL_QUAL_RENTROLL_UNITS[[#This Row],[RECORD_STARTED]],IF(TBL_QUAL_RENTROLL_UNITS[[#This Row],[ERROR_COUNT]]&gt;0,-1,IF(TBL_QUAL_RENTROLL_UNITS[[#This Row],[REQ_FIELDS_POPULATED]],1,0)),"")</f>
        <v/>
      </c>
      <c r="C887" s="94">
        <f>ROW()-ROW(TBL_QUAL_RENTROLL_UNITS[[#Headers],[ROW_ID]])</f>
        <v>878</v>
      </c>
      <c r="D887" s="82"/>
      <c r="E887" s="39"/>
      <c r="F887" s="33"/>
      <c r="G887" s="84" t="str">
        <f>IFERROR(INDEX(TBL_CIPDRFRESI_LOANPOOL[QUAL_MRA_RAC],MATCH(TBL_QUAL_RENTROLL_UNITS[[#This Row],[RENTROLL_LOAN_ID_PROP_ADDR]],TBL_CIPDRFRESI_LOANPOOL[LOAN_ID_PROP_ADDR],0)),"")</f>
        <v/>
      </c>
      <c r="H8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7" s="36" t="b">
        <f>CONCATENATE(TBL_QUAL_RENTROLL_UNITS[[#This Row],[RENTROLL_LOAN_ID_PROP_ADDR]],TBL_QUAL_RENTROLL_UNITS[[#This Row],[RENTROLL_UNIT]],TBL_QUAL_RENTROLL_UNITS[[#This Row],[RENTROLL_AMOUNT]])&lt;&gt;""</f>
        <v>0</v>
      </c>
      <c r="J887" s="36" t="b">
        <f>AND(TBL_QUAL_RENTROLL_UNITS[[#This Row],[RENTROLL_LOAN_ID_PROP_ADDR]]&lt;&gt;"",TBL_QUAL_RENTROLL_UNITS[[#This Row],[RENTROLL_UNIT]]&lt;&gt;"",TBL_QUAL_RENTROLL_UNITS[[#This Row],[RENTROLL_AMOUNT]]&lt;&gt;"")</f>
        <v>0</v>
      </c>
      <c r="K887" s="36">
        <f>SUM(
IF(AND(TBL_QUAL_RENTROLL_UNITS[[#This Row],[RENTROLL_LOAN_ID_PROP_ADDR]]&lt;&gt;"",NOT(ISNUMBER(MATCH(TBL_QUAL_RENTROLL_UNITS[[#This Row],[RENTROLL_LOAN_ID_PROP_ADDR]],RANGE_LOOKUP_CIPDRF_LOANLIST,0)))),1,0)
)</f>
        <v>0</v>
      </c>
    </row>
    <row r="888" spans="2:11" ht="20.100000000000001" customHeight="1" x14ac:dyDescent="0.25">
      <c r="B888" s="25" t="str">
        <f>IF(TBL_QUAL_RENTROLL_UNITS[[#This Row],[RECORD_STARTED]],IF(TBL_QUAL_RENTROLL_UNITS[[#This Row],[ERROR_COUNT]]&gt;0,-1,IF(TBL_QUAL_RENTROLL_UNITS[[#This Row],[REQ_FIELDS_POPULATED]],1,0)),"")</f>
        <v/>
      </c>
      <c r="C888" s="94">
        <f>ROW()-ROW(TBL_QUAL_RENTROLL_UNITS[[#Headers],[ROW_ID]])</f>
        <v>879</v>
      </c>
      <c r="D888" s="82"/>
      <c r="E888" s="39"/>
      <c r="F888" s="33"/>
      <c r="G888" s="84" t="str">
        <f>IFERROR(INDEX(TBL_CIPDRFRESI_LOANPOOL[QUAL_MRA_RAC],MATCH(TBL_QUAL_RENTROLL_UNITS[[#This Row],[RENTROLL_LOAN_ID_PROP_ADDR]],TBL_CIPDRFRESI_LOANPOOL[LOAN_ID_PROP_ADDR],0)),"")</f>
        <v/>
      </c>
      <c r="H8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8" s="36" t="b">
        <f>CONCATENATE(TBL_QUAL_RENTROLL_UNITS[[#This Row],[RENTROLL_LOAN_ID_PROP_ADDR]],TBL_QUAL_RENTROLL_UNITS[[#This Row],[RENTROLL_UNIT]],TBL_QUAL_RENTROLL_UNITS[[#This Row],[RENTROLL_AMOUNT]])&lt;&gt;""</f>
        <v>0</v>
      </c>
      <c r="J888" s="36" t="b">
        <f>AND(TBL_QUAL_RENTROLL_UNITS[[#This Row],[RENTROLL_LOAN_ID_PROP_ADDR]]&lt;&gt;"",TBL_QUAL_RENTROLL_UNITS[[#This Row],[RENTROLL_UNIT]]&lt;&gt;"",TBL_QUAL_RENTROLL_UNITS[[#This Row],[RENTROLL_AMOUNT]]&lt;&gt;"")</f>
        <v>0</v>
      </c>
      <c r="K888" s="36">
        <f>SUM(
IF(AND(TBL_QUAL_RENTROLL_UNITS[[#This Row],[RENTROLL_LOAN_ID_PROP_ADDR]]&lt;&gt;"",NOT(ISNUMBER(MATCH(TBL_QUAL_RENTROLL_UNITS[[#This Row],[RENTROLL_LOAN_ID_PROP_ADDR]],RANGE_LOOKUP_CIPDRF_LOANLIST,0)))),1,0)
)</f>
        <v>0</v>
      </c>
    </row>
    <row r="889" spans="2:11" ht="20.100000000000001" customHeight="1" x14ac:dyDescent="0.25">
      <c r="B889" s="25" t="str">
        <f>IF(TBL_QUAL_RENTROLL_UNITS[[#This Row],[RECORD_STARTED]],IF(TBL_QUAL_RENTROLL_UNITS[[#This Row],[ERROR_COUNT]]&gt;0,-1,IF(TBL_QUAL_RENTROLL_UNITS[[#This Row],[REQ_FIELDS_POPULATED]],1,0)),"")</f>
        <v/>
      </c>
      <c r="C889" s="94">
        <f>ROW()-ROW(TBL_QUAL_RENTROLL_UNITS[[#Headers],[ROW_ID]])</f>
        <v>880</v>
      </c>
      <c r="D889" s="82"/>
      <c r="E889" s="39"/>
      <c r="F889" s="33"/>
      <c r="G889" s="84" t="str">
        <f>IFERROR(INDEX(TBL_CIPDRFRESI_LOANPOOL[QUAL_MRA_RAC],MATCH(TBL_QUAL_RENTROLL_UNITS[[#This Row],[RENTROLL_LOAN_ID_PROP_ADDR]],TBL_CIPDRFRESI_LOANPOOL[LOAN_ID_PROP_ADDR],0)),"")</f>
        <v/>
      </c>
      <c r="H8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9" s="36" t="b">
        <f>CONCATENATE(TBL_QUAL_RENTROLL_UNITS[[#This Row],[RENTROLL_LOAN_ID_PROP_ADDR]],TBL_QUAL_RENTROLL_UNITS[[#This Row],[RENTROLL_UNIT]],TBL_QUAL_RENTROLL_UNITS[[#This Row],[RENTROLL_AMOUNT]])&lt;&gt;""</f>
        <v>0</v>
      </c>
      <c r="J889" s="36" t="b">
        <f>AND(TBL_QUAL_RENTROLL_UNITS[[#This Row],[RENTROLL_LOAN_ID_PROP_ADDR]]&lt;&gt;"",TBL_QUAL_RENTROLL_UNITS[[#This Row],[RENTROLL_UNIT]]&lt;&gt;"",TBL_QUAL_RENTROLL_UNITS[[#This Row],[RENTROLL_AMOUNT]]&lt;&gt;"")</f>
        <v>0</v>
      </c>
      <c r="K889" s="36">
        <f>SUM(
IF(AND(TBL_QUAL_RENTROLL_UNITS[[#This Row],[RENTROLL_LOAN_ID_PROP_ADDR]]&lt;&gt;"",NOT(ISNUMBER(MATCH(TBL_QUAL_RENTROLL_UNITS[[#This Row],[RENTROLL_LOAN_ID_PROP_ADDR]],RANGE_LOOKUP_CIPDRF_LOANLIST,0)))),1,0)
)</f>
        <v>0</v>
      </c>
    </row>
    <row r="890" spans="2:11" ht="20.100000000000001" customHeight="1" x14ac:dyDescent="0.25">
      <c r="B890" s="25" t="str">
        <f>IF(TBL_QUAL_RENTROLL_UNITS[[#This Row],[RECORD_STARTED]],IF(TBL_QUAL_RENTROLL_UNITS[[#This Row],[ERROR_COUNT]]&gt;0,-1,IF(TBL_QUAL_RENTROLL_UNITS[[#This Row],[REQ_FIELDS_POPULATED]],1,0)),"")</f>
        <v/>
      </c>
      <c r="C890" s="94">
        <f>ROW()-ROW(TBL_QUAL_RENTROLL_UNITS[[#Headers],[ROW_ID]])</f>
        <v>881</v>
      </c>
      <c r="D890" s="82"/>
      <c r="E890" s="39"/>
      <c r="F890" s="33"/>
      <c r="G890" s="84" t="str">
        <f>IFERROR(INDEX(TBL_CIPDRFRESI_LOANPOOL[QUAL_MRA_RAC],MATCH(TBL_QUAL_RENTROLL_UNITS[[#This Row],[RENTROLL_LOAN_ID_PROP_ADDR]],TBL_CIPDRFRESI_LOANPOOL[LOAN_ID_PROP_ADDR],0)),"")</f>
        <v/>
      </c>
      <c r="H8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0" s="36" t="b">
        <f>CONCATENATE(TBL_QUAL_RENTROLL_UNITS[[#This Row],[RENTROLL_LOAN_ID_PROP_ADDR]],TBL_QUAL_RENTROLL_UNITS[[#This Row],[RENTROLL_UNIT]],TBL_QUAL_RENTROLL_UNITS[[#This Row],[RENTROLL_AMOUNT]])&lt;&gt;""</f>
        <v>0</v>
      </c>
      <c r="J890" s="36" t="b">
        <f>AND(TBL_QUAL_RENTROLL_UNITS[[#This Row],[RENTROLL_LOAN_ID_PROP_ADDR]]&lt;&gt;"",TBL_QUAL_RENTROLL_UNITS[[#This Row],[RENTROLL_UNIT]]&lt;&gt;"",TBL_QUAL_RENTROLL_UNITS[[#This Row],[RENTROLL_AMOUNT]]&lt;&gt;"")</f>
        <v>0</v>
      </c>
      <c r="K890" s="36">
        <f>SUM(
IF(AND(TBL_QUAL_RENTROLL_UNITS[[#This Row],[RENTROLL_LOAN_ID_PROP_ADDR]]&lt;&gt;"",NOT(ISNUMBER(MATCH(TBL_QUAL_RENTROLL_UNITS[[#This Row],[RENTROLL_LOAN_ID_PROP_ADDR]],RANGE_LOOKUP_CIPDRF_LOANLIST,0)))),1,0)
)</f>
        <v>0</v>
      </c>
    </row>
    <row r="891" spans="2:11" ht="20.100000000000001" customHeight="1" x14ac:dyDescent="0.25">
      <c r="B891" s="25" t="str">
        <f>IF(TBL_QUAL_RENTROLL_UNITS[[#This Row],[RECORD_STARTED]],IF(TBL_QUAL_RENTROLL_UNITS[[#This Row],[ERROR_COUNT]]&gt;0,-1,IF(TBL_QUAL_RENTROLL_UNITS[[#This Row],[REQ_FIELDS_POPULATED]],1,0)),"")</f>
        <v/>
      </c>
      <c r="C891" s="94">
        <f>ROW()-ROW(TBL_QUAL_RENTROLL_UNITS[[#Headers],[ROW_ID]])</f>
        <v>882</v>
      </c>
      <c r="D891" s="82"/>
      <c r="E891" s="39"/>
      <c r="F891" s="33"/>
      <c r="G891" s="84" t="str">
        <f>IFERROR(INDEX(TBL_CIPDRFRESI_LOANPOOL[QUAL_MRA_RAC],MATCH(TBL_QUAL_RENTROLL_UNITS[[#This Row],[RENTROLL_LOAN_ID_PROP_ADDR]],TBL_CIPDRFRESI_LOANPOOL[LOAN_ID_PROP_ADDR],0)),"")</f>
        <v/>
      </c>
      <c r="H8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1" s="36" t="b">
        <f>CONCATENATE(TBL_QUAL_RENTROLL_UNITS[[#This Row],[RENTROLL_LOAN_ID_PROP_ADDR]],TBL_QUAL_RENTROLL_UNITS[[#This Row],[RENTROLL_UNIT]],TBL_QUAL_RENTROLL_UNITS[[#This Row],[RENTROLL_AMOUNT]])&lt;&gt;""</f>
        <v>0</v>
      </c>
      <c r="J891" s="36" t="b">
        <f>AND(TBL_QUAL_RENTROLL_UNITS[[#This Row],[RENTROLL_LOAN_ID_PROP_ADDR]]&lt;&gt;"",TBL_QUAL_RENTROLL_UNITS[[#This Row],[RENTROLL_UNIT]]&lt;&gt;"",TBL_QUAL_RENTROLL_UNITS[[#This Row],[RENTROLL_AMOUNT]]&lt;&gt;"")</f>
        <v>0</v>
      </c>
      <c r="K891" s="36">
        <f>SUM(
IF(AND(TBL_QUAL_RENTROLL_UNITS[[#This Row],[RENTROLL_LOAN_ID_PROP_ADDR]]&lt;&gt;"",NOT(ISNUMBER(MATCH(TBL_QUAL_RENTROLL_UNITS[[#This Row],[RENTROLL_LOAN_ID_PROP_ADDR]],RANGE_LOOKUP_CIPDRF_LOANLIST,0)))),1,0)
)</f>
        <v>0</v>
      </c>
    </row>
    <row r="892" spans="2:11" ht="20.100000000000001" customHeight="1" x14ac:dyDescent="0.25">
      <c r="B892" s="25" t="str">
        <f>IF(TBL_QUAL_RENTROLL_UNITS[[#This Row],[RECORD_STARTED]],IF(TBL_QUAL_RENTROLL_UNITS[[#This Row],[ERROR_COUNT]]&gt;0,-1,IF(TBL_QUAL_RENTROLL_UNITS[[#This Row],[REQ_FIELDS_POPULATED]],1,0)),"")</f>
        <v/>
      </c>
      <c r="C892" s="94">
        <f>ROW()-ROW(TBL_QUAL_RENTROLL_UNITS[[#Headers],[ROW_ID]])</f>
        <v>883</v>
      </c>
      <c r="D892" s="82"/>
      <c r="E892" s="39"/>
      <c r="F892" s="33"/>
      <c r="G892" s="84" t="str">
        <f>IFERROR(INDEX(TBL_CIPDRFRESI_LOANPOOL[QUAL_MRA_RAC],MATCH(TBL_QUAL_RENTROLL_UNITS[[#This Row],[RENTROLL_LOAN_ID_PROP_ADDR]],TBL_CIPDRFRESI_LOANPOOL[LOAN_ID_PROP_ADDR],0)),"")</f>
        <v/>
      </c>
      <c r="H8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2" s="36" t="b">
        <f>CONCATENATE(TBL_QUAL_RENTROLL_UNITS[[#This Row],[RENTROLL_LOAN_ID_PROP_ADDR]],TBL_QUAL_RENTROLL_UNITS[[#This Row],[RENTROLL_UNIT]],TBL_QUAL_RENTROLL_UNITS[[#This Row],[RENTROLL_AMOUNT]])&lt;&gt;""</f>
        <v>0</v>
      </c>
      <c r="J892" s="36" t="b">
        <f>AND(TBL_QUAL_RENTROLL_UNITS[[#This Row],[RENTROLL_LOAN_ID_PROP_ADDR]]&lt;&gt;"",TBL_QUAL_RENTROLL_UNITS[[#This Row],[RENTROLL_UNIT]]&lt;&gt;"",TBL_QUAL_RENTROLL_UNITS[[#This Row],[RENTROLL_AMOUNT]]&lt;&gt;"")</f>
        <v>0</v>
      </c>
      <c r="K892" s="36">
        <f>SUM(
IF(AND(TBL_QUAL_RENTROLL_UNITS[[#This Row],[RENTROLL_LOAN_ID_PROP_ADDR]]&lt;&gt;"",NOT(ISNUMBER(MATCH(TBL_QUAL_RENTROLL_UNITS[[#This Row],[RENTROLL_LOAN_ID_PROP_ADDR]],RANGE_LOOKUP_CIPDRF_LOANLIST,0)))),1,0)
)</f>
        <v>0</v>
      </c>
    </row>
    <row r="893" spans="2:11" ht="20.100000000000001" customHeight="1" x14ac:dyDescent="0.25">
      <c r="B893" s="25" t="str">
        <f>IF(TBL_QUAL_RENTROLL_UNITS[[#This Row],[RECORD_STARTED]],IF(TBL_QUAL_RENTROLL_UNITS[[#This Row],[ERROR_COUNT]]&gt;0,-1,IF(TBL_QUAL_RENTROLL_UNITS[[#This Row],[REQ_FIELDS_POPULATED]],1,0)),"")</f>
        <v/>
      </c>
      <c r="C893" s="94">
        <f>ROW()-ROW(TBL_QUAL_RENTROLL_UNITS[[#Headers],[ROW_ID]])</f>
        <v>884</v>
      </c>
      <c r="D893" s="82"/>
      <c r="E893" s="39"/>
      <c r="F893" s="33"/>
      <c r="G893" s="84" t="str">
        <f>IFERROR(INDEX(TBL_CIPDRFRESI_LOANPOOL[QUAL_MRA_RAC],MATCH(TBL_QUAL_RENTROLL_UNITS[[#This Row],[RENTROLL_LOAN_ID_PROP_ADDR]],TBL_CIPDRFRESI_LOANPOOL[LOAN_ID_PROP_ADDR],0)),"")</f>
        <v/>
      </c>
      <c r="H8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3" s="36" t="b">
        <f>CONCATENATE(TBL_QUAL_RENTROLL_UNITS[[#This Row],[RENTROLL_LOAN_ID_PROP_ADDR]],TBL_QUAL_RENTROLL_UNITS[[#This Row],[RENTROLL_UNIT]],TBL_QUAL_RENTROLL_UNITS[[#This Row],[RENTROLL_AMOUNT]])&lt;&gt;""</f>
        <v>0</v>
      </c>
      <c r="J893" s="36" t="b">
        <f>AND(TBL_QUAL_RENTROLL_UNITS[[#This Row],[RENTROLL_LOAN_ID_PROP_ADDR]]&lt;&gt;"",TBL_QUAL_RENTROLL_UNITS[[#This Row],[RENTROLL_UNIT]]&lt;&gt;"",TBL_QUAL_RENTROLL_UNITS[[#This Row],[RENTROLL_AMOUNT]]&lt;&gt;"")</f>
        <v>0</v>
      </c>
      <c r="K893" s="36">
        <f>SUM(
IF(AND(TBL_QUAL_RENTROLL_UNITS[[#This Row],[RENTROLL_LOAN_ID_PROP_ADDR]]&lt;&gt;"",NOT(ISNUMBER(MATCH(TBL_QUAL_RENTROLL_UNITS[[#This Row],[RENTROLL_LOAN_ID_PROP_ADDR]],RANGE_LOOKUP_CIPDRF_LOANLIST,0)))),1,0)
)</f>
        <v>0</v>
      </c>
    </row>
    <row r="894" spans="2:11" ht="20.100000000000001" customHeight="1" x14ac:dyDescent="0.25">
      <c r="B894" s="25" t="str">
        <f>IF(TBL_QUAL_RENTROLL_UNITS[[#This Row],[RECORD_STARTED]],IF(TBL_QUAL_RENTROLL_UNITS[[#This Row],[ERROR_COUNT]]&gt;0,-1,IF(TBL_QUAL_RENTROLL_UNITS[[#This Row],[REQ_FIELDS_POPULATED]],1,0)),"")</f>
        <v/>
      </c>
      <c r="C894" s="94">
        <f>ROW()-ROW(TBL_QUAL_RENTROLL_UNITS[[#Headers],[ROW_ID]])</f>
        <v>885</v>
      </c>
      <c r="D894" s="82"/>
      <c r="E894" s="39"/>
      <c r="F894" s="33"/>
      <c r="G894" s="84" t="str">
        <f>IFERROR(INDEX(TBL_CIPDRFRESI_LOANPOOL[QUAL_MRA_RAC],MATCH(TBL_QUAL_RENTROLL_UNITS[[#This Row],[RENTROLL_LOAN_ID_PROP_ADDR]],TBL_CIPDRFRESI_LOANPOOL[LOAN_ID_PROP_ADDR],0)),"")</f>
        <v/>
      </c>
      <c r="H8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4" s="36" t="b">
        <f>CONCATENATE(TBL_QUAL_RENTROLL_UNITS[[#This Row],[RENTROLL_LOAN_ID_PROP_ADDR]],TBL_QUAL_RENTROLL_UNITS[[#This Row],[RENTROLL_UNIT]],TBL_QUAL_RENTROLL_UNITS[[#This Row],[RENTROLL_AMOUNT]])&lt;&gt;""</f>
        <v>0</v>
      </c>
      <c r="J894" s="36" t="b">
        <f>AND(TBL_QUAL_RENTROLL_UNITS[[#This Row],[RENTROLL_LOAN_ID_PROP_ADDR]]&lt;&gt;"",TBL_QUAL_RENTROLL_UNITS[[#This Row],[RENTROLL_UNIT]]&lt;&gt;"",TBL_QUAL_RENTROLL_UNITS[[#This Row],[RENTROLL_AMOUNT]]&lt;&gt;"")</f>
        <v>0</v>
      </c>
      <c r="K894" s="36">
        <f>SUM(
IF(AND(TBL_QUAL_RENTROLL_UNITS[[#This Row],[RENTROLL_LOAN_ID_PROP_ADDR]]&lt;&gt;"",NOT(ISNUMBER(MATCH(TBL_QUAL_RENTROLL_UNITS[[#This Row],[RENTROLL_LOAN_ID_PROP_ADDR]],RANGE_LOOKUP_CIPDRF_LOANLIST,0)))),1,0)
)</f>
        <v>0</v>
      </c>
    </row>
    <row r="895" spans="2:11" ht="20.100000000000001" customHeight="1" x14ac:dyDescent="0.25">
      <c r="B895" s="25" t="str">
        <f>IF(TBL_QUAL_RENTROLL_UNITS[[#This Row],[RECORD_STARTED]],IF(TBL_QUAL_RENTROLL_UNITS[[#This Row],[ERROR_COUNT]]&gt;0,-1,IF(TBL_QUAL_RENTROLL_UNITS[[#This Row],[REQ_FIELDS_POPULATED]],1,0)),"")</f>
        <v/>
      </c>
      <c r="C895" s="94">
        <f>ROW()-ROW(TBL_QUAL_RENTROLL_UNITS[[#Headers],[ROW_ID]])</f>
        <v>886</v>
      </c>
      <c r="D895" s="82"/>
      <c r="E895" s="39"/>
      <c r="F895" s="33"/>
      <c r="G895" s="84" t="str">
        <f>IFERROR(INDEX(TBL_CIPDRFRESI_LOANPOOL[QUAL_MRA_RAC],MATCH(TBL_QUAL_RENTROLL_UNITS[[#This Row],[RENTROLL_LOAN_ID_PROP_ADDR]],TBL_CIPDRFRESI_LOANPOOL[LOAN_ID_PROP_ADDR],0)),"")</f>
        <v/>
      </c>
      <c r="H8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5" s="36" t="b">
        <f>CONCATENATE(TBL_QUAL_RENTROLL_UNITS[[#This Row],[RENTROLL_LOAN_ID_PROP_ADDR]],TBL_QUAL_RENTROLL_UNITS[[#This Row],[RENTROLL_UNIT]],TBL_QUAL_RENTROLL_UNITS[[#This Row],[RENTROLL_AMOUNT]])&lt;&gt;""</f>
        <v>0</v>
      </c>
      <c r="J895" s="36" t="b">
        <f>AND(TBL_QUAL_RENTROLL_UNITS[[#This Row],[RENTROLL_LOAN_ID_PROP_ADDR]]&lt;&gt;"",TBL_QUAL_RENTROLL_UNITS[[#This Row],[RENTROLL_UNIT]]&lt;&gt;"",TBL_QUAL_RENTROLL_UNITS[[#This Row],[RENTROLL_AMOUNT]]&lt;&gt;"")</f>
        <v>0</v>
      </c>
      <c r="K895" s="36">
        <f>SUM(
IF(AND(TBL_QUAL_RENTROLL_UNITS[[#This Row],[RENTROLL_LOAN_ID_PROP_ADDR]]&lt;&gt;"",NOT(ISNUMBER(MATCH(TBL_QUAL_RENTROLL_UNITS[[#This Row],[RENTROLL_LOAN_ID_PROP_ADDR]],RANGE_LOOKUP_CIPDRF_LOANLIST,0)))),1,0)
)</f>
        <v>0</v>
      </c>
    </row>
    <row r="896" spans="2:11" ht="20.100000000000001" customHeight="1" x14ac:dyDescent="0.25">
      <c r="B896" s="25" t="str">
        <f>IF(TBL_QUAL_RENTROLL_UNITS[[#This Row],[RECORD_STARTED]],IF(TBL_QUAL_RENTROLL_UNITS[[#This Row],[ERROR_COUNT]]&gt;0,-1,IF(TBL_QUAL_RENTROLL_UNITS[[#This Row],[REQ_FIELDS_POPULATED]],1,0)),"")</f>
        <v/>
      </c>
      <c r="C896" s="94">
        <f>ROW()-ROW(TBL_QUAL_RENTROLL_UNITS[[#Headers],[ROW_ID]])</f>
        <v>887</v>
      </c>
      <c r="D896" s="82"/>
      <c r="E896" s="39"/>
      <c r="F896" s="33"/>
      <c r="G896" s="84" t="str">
        <f>IFERROR(INDEX(TBL_CIPDRFRESI_LOANPOOL[QUAL_MRA_RAC],MATCH(TBL_QUAL_RENTROLL_UNITS[[#This Row],[RENTROLL_LOAN_ID_PROP_ADDR]],TBL_CIPDRFRESI_LOANPOOL[LOAN_ID_PROP_ADDR],0)),"")</f>
        <v/>
      </c>
      <c r="H8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6" s="36" t="b">
        <f>CONCATENATE(TBL_QUAL_RENTROLL_UNITS[[#This Row],[RENTROLL_LOAN_ID_PROP_ADDR]],TBL_QUAL_RENTROLL_UNITS[[#This Row],[RENTROLL_UNIT]],TBL_QUAL_RENTROLL_UNITS[[#This Row],[RENTROLL_AMOUNT]])&lt;&gt;""</f>
        <v>0</v>
      </c>
      <c r="J896" s="36" t="b">
        <f>AND(TBL_QUAL_RENTROLL_UNITS[[#This Row],[RENTROLL_LOAN_ID_PROP_ADDR]]&lt;&gt;"",TBL_QUAL_RENTROLL_UNITS[[#This Row],[RENTROLL_UNIT]]&lt;&gt;"",TBL_QUAL_RENTROLL_UNITS[[#This Row],[RENTROLL_AMOUNT]]&lt;&gt;"")</f>
        <v>0</v>
      </c>
      <c r="K896" s="36">
        <f>SUM(
IF(AND(TBL_QUAL_RENTROLL_UNITS[[#This Row],[RENTROLL_LOAN_ID_PROP_ADDR]]&lt;&gt;"",NOT(ISNUMBER(MATCH(TBL_QUAL_RENTROLL_UNITS[[#This Row],[RENTROLL_LOAN_ID_PROP_ADDR]],RANGE_LOOKUP_CIPDRF_LOANLIST,0)))),1,0)
)</f>
        <v>0</v>
      </c>
    </row>
    <row r="897" spans="2:11" ht="20.100000000000001" customHeight="1" x14ac:dyDescent="0.25">
      <c r="B897" s="25" t="str">
        <f>IF(TBL_QUAL_RENTROLL_UNITS[[#This Row],[RECORD_STARTED]],IF(TBL_QUAL_RENTROLL_UNITS[[#This Row],[ERROR_COUNT]]&gt;0,-1,IF(TBL_QUAL_RENTROLL_UNITS[[#This Row],[REQ_FIELDS_POPULATED]],1,0)),"")</f>
        <v/>
      </c>
      <c r="C897" s="94">
        <f>ROW()-ROW(TBL_QUAL_RENTROLL_UNITS[[#Headers],[ROW_ID]])</f>
        <v>888</v>
      </c>
      <c r="D897" s="82"/>
      <c r="E897" s="39"/>
      <c r="F897" s="33"/>
      <c r="G897" s="84" t="str">
        <f>IFERROR(INDEX(TBL_CIPDRFRESI_LOANPOOL[QUAL_MRA_RAC],MATCH(TBL_QUAL_RENTROLL_UNITS[[#This Row],[RENTROLL_LOAN_ID_PROP_ADDR]],TBL_CIPDRFRESI_LOANPOOL[LOAN_ID_PROP_ADDR],0)),"")</f>
        <v/>
      </c>
      <c r="H8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7" s="36" t="b">
        <f>CONCATENATE(TBL_QUAL_RENTROLL_UNITS[[#This Row],[RENTROLL_LOAN_ID_PROP_ADDR]],TBL_QUAL_RENTROLL_UNITS[[#This Row],[RENTROLL_UNIT]],TBL_QUAL_RENTROLL_UNITS[[#This Row],[RENTROLL_AMOUNT]])&lt;&gt;""</f>
        <v>0</v>
      </c>
      <c r="J897" s="36" t="b">
        <f>AND(TBL_QUAL_RENTROLL_UNITS[[#This Row],[RENTROLL_LOAN_ID_PROP_ADDR]]&lt;&gt;"",TBL_QUAL_RENTROLL_UNITS[[#This Row],[RENTROLL_UNIT]]&lt;&gt;"",TBL_QUAL_RENTROLL_UNITS[[#This Row],[RENTROLL_AMOUNT]]&lt;&gt;"")</f>
        <v>0</v>
      </c>
      <c r="K897" s="36">
        <f>SUM(
IF(AND(TBL_QUAL_RENTROLL_UNITS[[#This Row],[RENTROLL_LOAN_ID_PROP_ADDR]]&lt;&gt;"",NOT(ISNUMBER(MATCH(TBL_QUAL_RENTROLL_UNITS[[#This Row],[RENTROLL_LOAN_ID_PROP_ADDR]],RANGE_LOOKUP_CIPDRF_LOANLIST,0)))),1,0)
)</f>
        <v>0</v>
      </c>
    </row>
    <row r="898" spans="2:11" ht="20.100000000000001" customHeight="1" x14ac:dyDescent="0.25">
      <c r="B898" s="25" t="str">
        <f>IF(TBL_QUAL_RENTROLL_UNITS[[#This Row],[RECORD_STARTED]],IF(TBL_QUAL_RENTROLL_UNITS[[#This Row],[ERROR_COUNT]]&gt;0,-1,IF(TBL_QUAL_RENTROLL_UNITS[[#This Row],[REQ_FIELDS_POPULATED]],1,0)),"")</f>
        <v/>
      </c>
      <c r="C898" s="94">
        <f>ROW()-ROW(TBL_QUAL_RENTROLL_UNITS[[#Headers],[ROW_ID]])</f>
        <v>889</v>
      </c>
      <c r="D898" s="82"/>
      <c r="E898" s="39"/>
      <c r="F898" s="33"/>
      <c r="G898" s="84" t="str">
        <f>IFERROR(INDEX(TBL_CIPDRFRESI_LOANPOOL[QUAL_MRA_RAC],MATCH(TBL_QUAL_RENTROLL_UNITS[[#This Row],[RENTROLL_LOAN_ID_PROP_ADDR]],TBL_CIPDRFRESI_LOANPOOL[LOAN_ID_PROP_ADDR],0)),"")</f>
        <v/>
      </c>
      <c r="H8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8" s="36" t="b">
        <f>CONCATENATE(TBL_QUAL_RENTROLL_UNITS[[#This Row],[RENTROLL_LOAN_ID_PROP_ADDR]],TBL_QUAL_RENTROLL_UNITS[[#This Row],[RENTROLL_UNIT]],TBL_QUAL_RENTROLL_UNITS[[#This Row],[RENTROLL_AMOUNT]])&lt;&gt;""</f>
        <v>0</v>
      </c>
      <c r="J898" s="36" t="b">
        <f>AND(TBL_QUAL_RENTROLL_UNITS[[#This Row],[RENTROLL_LOAN_ID_PROP_ADDR]]&lt;&gt;"",TBL_QUAL_RENTROLL_UNITS[[#This Row],[RENTROLL_UNIT]]&lt;&gt;"",TBL_QUAL_RENTROLL_UNITS[[#This Row],[RENTROLL_AMOUNT]]&lt;&gt;"")</f>
        <v>0</v>
      </c>
      <c r="K898" s="36">
        <f>SUM(
IF(AND(TBL_QUAL_RENTROLL_UNITS[[#This Row],[RENTROLL_LOAN_ID_PROP_ADDR]]&lt;&gt;"",NOT(ISNUMBER(MATCH(TBL_QUAL_RENTROLL_UNITS[[#This Row],[RENTROLL_LOAN_ID_PROP_ADDR]],RANGE_LOOKUP_CIPDRF_LOANLIST,0)))),1,0)
)</f>
        <v>0</v>
      </c>
    </row>
    <row r="899" spans="2:11" ht="20.100000000000001" customHeight="1" x14ac:dyDescent="0.25">
      <c r="B899" s="25" t="str">
        <f>IF(TBL_QUAL_RENTROLL_UNITS[[#This Row],[RECORD_STARTED]],IF(TBL_QUAL_RENTROLL_UNITS[[#This Row],[ERROR_COUNT]]&gt;0,-1,IF(TBL_QUAL_RENTROLL_UNITS[[#This Row],[REQ_FIELDS_POPULATED]],1,0)),"")</f>
        <v/>
      </c>
      <c r="C899" s="94">
        <f>ROW()-ROW(TBL_QUAL_RENTROLL_UNITS[[#Headers],[ROW_ID]])</f>
        <v>890</v>
      </c>
      <c r="D899" s="82"/>
      <c r="E899" s="39"/>
      <c r="F899" s="33"/>
      <c r="G899" s="84" t="str">
        <f>IFERROR(INDEX(TBL_CIPDRFRESI_LOANPOOL[QUAL_MRA_RAC],MATCH(TBL_QUAL_RENTROLL_UNITS[[#This Row],[RENTROLL_LOAN_ID_PROP_ADDR]],TBL_CIPDRFRESI_LOANPOOL[LOAN_ID_PROP_ADDR],0)),"")</f>
        <v/>
      </c>
      <c r="H8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9" s="36" t="b">
        <f>CONCATENATE(TBL_QUAL_RENTROLL_UNITS[[#This Row],[RENTROLL_LOAN_ID_PROP_ADDR]],TBL_QUAL_RENTROLL_UNITS[[#This Row],[RENTROLL_UNIT]],TBL_QUAL_RENTROLL_UNITS[[#This Row],[RENTROLL_AMOUNT]])&lt;&gt;""</f>
        <v>0</v>
      </c>
      <c r="J899" s="36" t="b">
        <f>AND(TBL_QUAL_RENTROLL_UNITS[[#This Row],[RENTROLL_LOAN_ID_PROP_ADDR]]&lt;&gt;"",TBL_QUAL_RENTROLL_UNITS[[#This Row],[RENTROLL_UNIT]]&lt;&gt;"",TBL_QUAL_RENTROLL_UNITS[[#This Row],[RENTROLL_AMOUNT]]&lt;&gt;"")</f>
        <v>0</v>
      </c>
      <c r="K899" s="36">
        <f>SUM(
IF(AND(TBL_QUAL_RENTROLL_UNITS[[#This Row],[RENTROLL_LOAN_ID_PROP_ADDR]]&lt;&gt;"",NOT(ISNUMBER(MATCH(TBL_QUAL_RENTROLL_UNITS[[#This Row],[RENTROLL_LOAN_ID_PROP_ADDR]],RANGE_LOOKUP_CIPDRF_LOANLIST,0)))),1,0)
)</f>
        <v>0</v>
      </c>
    </row>
    <row r="900" spans="2:11" ht="20.100000000000001" customHeight="1" x14ac:dyDescent="0.25">
      <c r="B900" s="25" t="str">
        <f>IF(TBL_QUAL_RENTROLL_UNITS[[#This Row],[RECORD_STARTED]],IF(TBL_QUAL_RENTROLL_UNITS[[#This Row],[ERROR_COUNT]]&gt;0,-1,IF(TBL_QUAL_RENTROLL_UNITS[[#This Row],[REQ_FIELDS_POPULATED]],1,0)),"")</f>
        <v/>
      </c>
      <c r="C900" s="94">
        <f>ROW()-ROW(TBL_QUAL_RENTROLL_UNITS[[#Headers],[ROW_ID]])</f>
        <v>891</v>
      </c>
      <c r="D900" s="82"/>
      <c r="E900" s="39"/>
      <c r="F900" s="33"/>
      <c r="G900" s="84" t="str">
        <f>IFERROR(INDEX(TBL_CIPDRFRESI_LOANPOOL[QUAL_MRA_RAC],MATCH(TBL_QUAL_RENTROLL_UNITS[[#This Row],[RENTROLL_LOAN_ID_PROP_ADDR]],TBL_CIPDRFRESI_LOANPOOL[LOAN_ID_PROP_ADDR],0)),"")</f>
        <v/>
      </c>
      <c r="H9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0" s="36" t="b">
        <f>CONCATENATE(TBL_QUAL_RENTROLL_UNITS[[#This Row],[RENTROLL_LOAN_ID_PROP_ADDR]],TBL_QUAL_RENTROLL_UNITS[[#This Row],[RENTROLL_UNIT]],TBL_QUAL_RENTROLL_UNITS[[#This Row],[RENTROLL_AMOUNT]])&lt;&gt;""</f>
        <v>0</v>
      </c>
      <c r="J900" s="36" t="b">
        <f>AND(TBL_QUAL_RENTROLL_UNITS[[#This Row],[RENTROLL_LOAN_ID_PROP_ADDR]]&lt;&gt;"",TBL_QUAL_RENTROLL_UNITS[[#This Row],[RENTROLL_UNIT]]&lt;&gt;"",TBL_QUAL_RENTROLL_UNITS[[#This Row],[RENTROLL_AMOUNT]]&lt;&gt;"")</f>
        <v>0</v>
      </c>
      <c r="K900" s="36">
        <f>SUM(
IF(AND(TBL_QUAL_RENTROLL_UNITS[[#This Row],[RENTROLL_LOAN_ID_PROP_ADDR]]&lt;&gt;"",NOT(ISNUMBER(MATCH(TBL_QUAL_RENTROLL_UNITS[[#This Row],[RENTROLL_LOAN_ID_PROP_ADDR]],RANGE_LOOKUP_CIPDRF_LOANLIST,0)))),1,0)
)</f>
        <v>0</v>
      </c>
    </row>
    <row r="901" spans="2:11" ht="20.100000000000001" customHeight="1" x14ac:dyDescent="0.25">
      <c r="B901" s="25" t="str">
        <f>IF(TBL_QUAL_RENTROLL_UNITS[[#This Row],[RECORD_STARTED]],IF(TBL_QUAL_RENTROLL_UNITS[[#This Row],[ERROR_COUNT]]&gt;0,-1,IF(TBL_QUAL_RENTROLL_UNITS[[#This Row],[REQ_FIELDS_POPULATED]],1,0)),"")</f>
        <v/>
      </c>
      <c r="C901" s="94">
        <f>ROW()-ROW(TBL_QUAL_RENTROLL_UNITS[[#Headers],[ROW_ID]])</f>
        <v>892</v>
      </c>
      <c r="D901" s="82"/>
      <c r="E901" s="39"/>
      <c r="F901" s="33"/>
      <c r="G901" s="84" t="str">
        <f>IFERROR(INDEX(TBL_CIPDRFRESI_LOANPOOL[QUAL_MRA_RAC],MATCH(TBL_QUAL_RENTROLL_UNITS[[#This Row],[RENTROLL_LOAN_ID_PROP_ADDR]],TBL_CIPDRFRESI_LOANPOOL[LOAN_ID_PROP_ADDR],0)),"")</f>
        <v/>
      </c>
      <c r="H9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1" s="36" t="b">
        <f>CONCATENATE(TBL_QUAL_RENTROLL_UNITS[[#This Row],[RENTROLL_LOAN_ID_PROP_ADDR]],TBL_QUAL_RENTROLL_UNITS[[#This Row],[RENTROLL_UNIT]],TBL_QUAL_RENTROLL_UNITS[[#This Row],[RENTROLL_AMOUNT]])&lt;&gt;""</f>
        <v>0</v>
      </c>
      <c r="J901" s="36" t="b">
        <f>AND(TBL_QUAL_RENTROLL_UNITS[[#This Row],[RENTROLL_LOAN_ID_PROP_ADDR]]&lt;&gt;"",TBL_QUAL_RENTROLL_UNITS[[#This Row],[RENTROLL_UNIT]]&lt;&gt;"",TBL_QUAL_RENTROLL_UNITS[[#This Row],[RENTROLL_AMOUNT]]&lt;&gt;"")</f>
        <v>0</v>
      </c>
      <c r="K901" s="36">
        <f>SUM(
IF(AND(TBL_QUAL_RENTROLL_UNITS[[#This Row],[RENTROLL_LOAN_ID_PROP_ADDR]]&lt;&gt;"",NOT(ISNUMBER(MATCH(TBL_QUAL_RENTROLL_UNITS[[#This Row],[RENTROLL_LOAN_ID_PROP_ADDR]],RANGE_LOOKUP_CIPDRF_LOANLIST,0)))),1,0)
)</f>
        <v>0</v>
      </c>
    </row>
    <row r="902" spans="2:11" ht="20.100000000000001" customHeight="1" x14ac:dyDescent="0.25">
      <c r="B902" s="25" t="str">
        <f>IF(TBL_QUAL_RENTROLL_UNITS[[#This Row],[RECORD_STARTED]],IF(TBL_QUAL_RENTROLL_UNITS[[#This Row],[ERROR_COUNT]]&gt;0,-1,IF(TBL_QUAL_RENTROLL_UNITS[[#This Row],[REQ_FIELDS_POPULATED]],1,0)),"")</f>
        <v/>
      </c>
      <c r="C902" s="94">
        <f>ROW()-ROW(TBL_QUAL_RENTROLL_UNITS[[#Headers],[ROW_ID]])</f>
        <v>893</v>
      </c>
      <c r="D902" s="82"/>
      <c r="E902" s="39"/>
      <c r="F902" s="33"/>
      <c r="G902" s="84" t="str">
        <f>IFERROR(INDEX(TBL_CIPDRFRESI_LOANPOOL[QUAL_MRA_RAC],MATCH(TBL_QUAL_RENTROLL_UNITS[[#This Row],[RENTROLL_LOAN_ID_PROP_ADDR]],TBL_CIPDRFRESI_LOANPOOL[LOAN_ID_PROP_ADDR],0)),"")</f>
        <v/>
      </c>
      <c r="H90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2" s="36" t="b">
        <f>CONCATENATE(TBL_QUAL_RENTROLL_UNITS[[#This Row],[RENTROLL_LOAN_ID_PROP_ADDR]],TBL_QUAL_RENTROLL_UNITS[[#This Row],[RENTROLL_UNIT]],TBL_QUAL_RENTROLL_UNITS[[#This Row],[RENTROLL_AMOUNT]])&lt;&gt;""</f>
        <v>0</v>
      </c>
      <c r="J902" s="36" t="b">
        <f>AND(TBL_QUAL_RENTROLL_UNITS[[#This Row],[RENTROLL_LOAN_ID_PROP_ADDR]]&lt;&gt;"",TBL_QUAL_RENTROLL_UNITS[[#This Row],[RENTROLL_UNIT]]&lt;&gt;"",TBL_QUAL_RENTROLL_UNITS[[#This Row],[RENTROLL_AMOUNT]]&lt;&gt;"")</f>
        <v>0</v>
      </c>
      <c r="K902" s="36">
        <f>SUM(
IF(AND(TBL_QUAL_RENTROLL_UNITS[[#This Row],[RENTROLL_LOAN_ID_PROP_ADDR]]&lt;&gt;"",NOT(ISNUMBER(MATCH(TBL_QUAL_RENTROLL_UNITS[[#This Row],[RENTROLL_LOAN_ID_PROP_ADDR]],RANGE_LOOKUP_CIPDRF_LOANLIST,0)))),1,0)
)</f>
        <v>0</v>
      </c>
    </row>
    <row r="903" spans="2:11" ht="20.100000000000001" customHeight="1" x14ac:dyDescent="0.25">
      <c r="B903" s="25" t="str">
        <f>IF(TBL_QUAL_RENTROLL_UNITS[[#This Row],[RECORD_STARTED]],IF(TBL_QUAL_RENTROLL_UNITS[[#This Row],[ERROR_COUNT]]&gt;0,-1,IF(TBL_QUAL_RENTROLL_UNITS[[#This Row],[REQ_FIELDS_POPULATED]],1,0)),"")</f>
        <v/>
      </c>
      <c r="C903" s="94">
        <f>ROW()-ROW(TBL_QUAL_RENTROLL_UNITS[[#Headers],[ROW_ID]])</f>
        <v>894</v>
      </c>
      <c r="D903" s="82"/>
      <c r="E903" s="39"/>
      <c r="F903" s="33"/>
      <c r="G903" s="84" t="str">
        <f>IFERROR(INDEX(TBL_CIPDRFRESI_LOANPOOL[QUAL_MRA_RAC],MATCH(TBL_QUAL_RENTROLL_UNITS[[#This Row],[RENTROLL_LOAN_ID_PROP_ADDR]],TBL_CIPDRFRESI_LOANPOOL[LOAN_ID_PROP_ADDR],0)),"")</f>
        <v/>
      </c>
      <c r="H90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3" s="36" t="b">
        <f>CONCATENATE(TBL_QUAL_RENTROLL_UNITS[[#This Row],[RENTROLL_LOAN_ID_PROP_ADDR]],TBL_QUAL_RENTROLL_UNITS[[#This Row],[RENTROLL_UNIT]],TBL_QUAL_RENTROLL_UNITS[[#This Row],[RENTROLL_AMOUNT]])&lt;&gt;""</f>
        <v>0</v>
      </c>
      <c r="J903" s="36" t="b">
        <f>AND(TBL_QUAL_RENTROLL_UNITS[[#This Row],[RENTROLL_LOAN_ID_PROP_ADDR]]&lt;&gt;"",TBL_QUAL_RENTROLL_UNITS[[#This Row],[RENTROLL_UNIT]]&lt;&gt;"",TBL_QUAL_RENTROLL_UNITS[[#This Row],[RENTROLL_AMOUNT]]&lt;&gt;"")</f>
        <v>0</v>
      </c>
      <c r="K903" s="36">
        <f>SUM(
IF(AND(TBL_QUAL_RENTROLL_UNITS[[#This Row],[RENTROLL_LOAN_ID_PROP_ADDR]]&lt;&gt;"",NOT(ISNUMBER(MATCH(TBL_QUAL_RENTROLL_UNITS[[#This Row],[RENTROLL_LOAN_ID_PROP_ADDR]],RANGE_LOOKUP_CIPDRF_LOANLIST,0)))),1,0)
)</f>
        <v>0</v>
      </c>
    </row>
    <row r="904" spans="2:11" ht="20.100000000000001" customHeight="1" x14ac:dyDescent="0.25">
      <c r="B904" s="25" t="str">
        <f>IF(TBL_QUAL_RENTROLL_UNITS[[#This Row],[RECORD_STARTED]],IF(TBL_QUAL_RENTROLL_UNITS[[#This Row],[ERROR_COUNT]]&gt;0,-1,IF(TBL_QUAL_RENTROLL_UNITS[[#This Row],[REQ_FIELDS_POPULATED]],1,0)),"")</f>
        <v/>
      </c>
      <c r="C904" s="94">
        <f>ROW()-ROW(TBL_QUAL_RENTROLL_UNITS[[#Headers],[ROW_ID]])</f>
        <v>895</v>
      </c>
      <c r="D904" s="82"/>
      <c r="E904" s="39"/>
      <c r="F904" s="33"/>
      <c r="G904" s="84" t="str">
        <f>IFERROR(INDEX(TBL_CIPDRFRESI_LOANPOOL[QUAL_MRA_RAC],MATCH(TBL_QUAL_RENTROLL_UNITS[[#This Row],[RENTROLL_LOAN_ID_PROP_ADDR]],TBL_CIPDRFRESI_LOANPOOL[LOAN_ID_PROP_ADDR],0)),"")</f>
        <v/>
      </c>
      <c r="H90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4" s="36" t="b">
        <f>CONCATENATE(TBL_QUAL_RENTROLL_UNITS[[#This Row],[RENTROLL_LOAN_ID_PROP_ADDR]],TBL_QUAL_RENTROLL_UNITS[[#This Row],[RENTROLL_UNIT]],TBL_QUAL_RENTROLL_UNITS[[#This Row],[RENTROLL_AMOUNT]])&lt;&gt;""</f>
        <v>0</v>
      </c>
      <c r="J904" s="36" t="b">
        <f>AND(TBL_QUAL_RENTROLL_UNITS[[#This Row],[RENTROLL_LOAN_ID_PROP_ADDR]]&lt;&gt;"",TBL_QUAL_RENTROLL_UNITS[[#This Row],[RENTROLL_UNIT]]&lt;&gt;"",TBL_QUAL_RENTROLL_UNITS[[#This Row],[RENTROLL_AMOUNT]]&lt;&gt;"")</f>
        <v>0</v>
      </c>
      <c r="K904" s="36">
        <f>SUM(
IF(AND(TBL_QUAL_RENTROLL_UNITS[[#This Row],[RENTROLL_LOAN_ID_PROP_ADDR]]&lt;&gt;"",NOT(ISNUMBER(MATCH(TBL_QUAL_RENTROLL_UNITS[[#This Row],[RENTROLL_LOAN_ID_PROP_ADDR]],RANGE_LOOKUP_CIPDRF_LOANLIST,0)))),1,0)
)</f>
        <v>0</v>
      </c>
    </row>
    <row r="905" spans="2:11" ht="20.100000000000001" customHeight="1" x14ac:dyDescent="0.25">
      <c r="B905" s="25" t="str">
        <f>IF(TBL_QUAL_RENTROLL_UNITS[[#This Row],[RECORD_STARTED]],IF(TBL_QUAL_RENTROLL_UNITS[[#This Row],[ERROR_COUNT]]&gt;0,-1,IF(TBL_QUAL_RENTROLL_UNITS[[#This Row],[REQ_FIELDS_POPULATED]],1,0)),"")</f>
        <v/>
      </c>
      <c r="C905" s="94">
        <f>ROW()-ROW(TBL_QUAL_RENTROLL_UNITS[[#Headers],[ROW_ID]])</f>
        <v>896</v>
      </c>
      <c r="D905" s="82"/>
      <c r="E905" s="39"/>
      <c r="F905" s="33"/>
      <c r="G905" s="84" t="str">
        <f>IFERROR(INDEX(TBL_CIPDRFRESI_LOANPOOL[QUAL_MRA_RAC],MATCH(TBL_QUAL_RENTROLL_UNITS[[#This Row],[RENTROLL_LOAN_ID_PROP_ADDR]],TBL_CIPDRFRESI_LOANPOOL[LOAN_ID_PROP_ADDR],0)),"")</f>
        <v/>
      </c>
      <c r="H90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5" s="36" t="b">
        <f>CONCATENATE(TBL_QUAL_RENTROLL_UNITS[[#This Row],[RENTROLL_LOAN_ID_PROP_ADDR]],TBL_QUAL_RENTROLL_UNITS[[#This Row],[RENTROLL_UNIT]],TBL_QUAL_RENTROLL_UNITS[[#This Row],[RENTROLL_AMOUNT]])&lt;&gt;""</f>
        <v>0</v>
      </c>
      <c r="J905" s="36" t="b">
        <f>AND(TBL_QUAL_RENTROLL_UNITS[[#This Row],[RENTROLL_LOAN_ID_PROP_ADDR]]&lt;&gt;"",TBL_QUAL_RENTROLL_UNITS[[#This Row],[RENTROLL_UNIT]]&lt;&gt;"",TBL_QUAL_RENTROLL_UNITS[[#This Row],[RENTROLL_AMOUNT]]&lt;&gt;"")</f>
        <v>0</v>
      </c>
      <c r="K905" s="36">
        <f>SUM(
IF(AND(TBL_QUAL_RENTROLL_UNITS[[#This Row],[RENTROLL_LOAN_ID_PROP_ADDR]]&lt;&gt;"",NOT(ISNUMBER(MATCH(TBL_QUAL_RENTROLL_UNITS[[#This Row],[RENTROLL_LOAN_ID_PROP_ADDR]],RANGE_LOOKUP_CIPDRF_LOANLIST,0)))),1,0)
)</f>
        <v>0</v>
      </c>
    </row>
    <row r="906" spans="2:11" ht="20.100000000000001" customHeight="1" x14ac:dyDescent="0.25">
      <c r="B906" s="25" t="str">
        <f>IF(TBL_QUAL_RENTROLL_UNITS[[#This Row],[RECORD_STARTED]],IF(TBL_QUAL_RENTROLL_UNITS[[#This Row],[ERROR_COUNT]]&gt;0,-1,IF(TBL_QUAL_RENTROLL_UNITS[[#This Row],[REQ_FIELDS_POPULATED]],1,0)),"")</f>
        <v/>
      </c>
      <c r="C906" s="94">
        <f>ROW()-ROW(TBL_QUAL_RENTROLL_UNITS[[#Headers],[ROW_ID]])</f>
        <v>897</v>
      </c>
      <c r="D906" s="82"/>
      <c r="E906" s="39"/>
      <c r="F906" s="33"/>
      <c r="G906" s="84" t="str">
        <f>IFERROR(INDEX(TBL_CIPDRFRESI_LOANPOOL[QUAL_MRA_RAC],MATCH(TBL_QUAL_RENTROLL_UNITS[[#This Row],[RENTROLL_LOAN_ID_PROP_ADDR]],TBL_CIPDRFRESI_LOANPOOL[LOAN_ID_PROP_ADDR],0)),"")</f>
        <v/>
      </c>
      <c r="H90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6" s="36" t="b">
        <f>CONCATENATE(TBL_QUAL_RENTROLL_UNITS[[#This Row],[RENTROLL_LOAN_ID_PROP_ADDR]],TBL_QUAL_RENTROLL_UNITS[[#This Row],[RENTROLL_UNIT]],TBL_QUAL_RENTROLL_UNITS[[#This Row],[RENTROLL_AMOUNT]])&lt;&gt;""</f>
        <v>0</v>
      </c>
      <c r="J906" s="36" t="b">
        <f>AND(TBL_QUAL_RENTROLL_UNITS[[#This Row],[RENTROLL_LOAN_ID_PROP_ADDR]]&lt;&gt;"",TBL_QUAL_RENTROLL_UNITS[[#This Row],[RENTROLL_UNIT]]&lt;&gt;"",TBL_QUAL_RENTROLL_UNITS[[#This Row],[RENTROLL_AMOUNT]]&lt;&gt;"")</f>
        <v>0</v>
      </c>
      <c r="K906" s="36">
        <f>SUM(
IF(AND(TBL_QUAL_RENTROLL_UNITS[[#This Row],[RENTROLL_LOAN_ID_PROP_ADDR]]&lt;&gt;"",NOT(ISNUMBER(MATCH(TBL_QUAL_RENTROLL_UNITS[[#This Row],[RENTROLL_LOAN_ID_PROP_ADDR]],RANGE_LOOKUP_CIPDRF_LOANLIST,0)))),1,0)
)</f>
        <v>0</v>
      </c>
    </row>
    <row r="907" spans="2:11" ht="20.100000000000001" customHeight="1" x14ac:dyDescent="0.25">
      <c r="B907" s="25" t="str">
        <f>IF(TBL_QUAL_RENTROLL_UNITS[[#This Row],[RECORD_STARTED]],IF(TBL_QUAL_RENTROLL_UNITS[[#This Row],[ERROR_COUNT]]&gt;0,-1,IF(TBL_QUAL_RENTROLL_UNITS[[#This Row],[REQ_FIELDS_POPULATED]],1,0)),"")</f>
        <v/>
      </c>
      <c r="C907" s="94">
        <f>ROW()-ROW(TBL_QUAL_RENTROLL_UNITS[[#Headers],[ROW_ID]])</f>
        <v>898</v>
      </c>
      <c r="D907" s="82"/>
      <c r="E907" s="39"/>
      <c r="F907" s="33"/>
      <c r="G907" s="84" t="str">
        <f>IFERROR(INDEX(TBL_CIPDRFRESI_LOANPOOL[QUAL_MRA_RAC],MATCH(TBL_QUAL_RENTROLL_UNITS[[#This Row],[RENTROLL_LOAN_ID_PROP_ADDR]],TBL_CIPDRFRESI_LOANPOOL[LOAN_ID_PROP_ADDR],0)),"")</f>
        <v/>
      </c>
      <c r="H90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7" s="36" t="b">
        <f>CONCATENATE(TBL_QUAL_RENTROLL_UNITS[[#This Row],[RENTROLL_LOAN_ID_PROP_ADDR]],TBL_QUAL_RENTROLL_UNITS[[#This Row],[RENTROLL_UNIT]],TBL_QUAL_RENTROLL_UNITS[[#This Row],[RENTROLL_AMOUNT]])&lt;&gt;""</f>
        <v>0</v>
      </c>
      <c r="J907" s="36" t="b">
        <f>AND(TBL_QUAL_RENTROLL_UNITS[[#This Row],[RENTROLL_LOAN_ID_PROP_ADDR]]&lt;&gt;"",TBL_QUAL_RENTROLL_UNITS[[#This Row],[RENTROLL_UNIT]]&lt;&gt;"",TBL_QUAL_RENTROLL_UNITS[[#This Row],[RENTROLL_AMOUNT]]&lt;&gt;"")</f>
        <v>0</v>
      </c>
      <c r="K907" s="36">
        <f>SUM(
IF(AND(TBL_QUAL_RENTROLL_UNITS[[#This Row],[RENTROLL_LOAN_ID_PROP_ADDR]]&lt;&gt;"",NOT(ISNUMBER(MATCH(TBL_QUAL_RENTROLL_UNITS[[#This Row],[RENTROLL_LOAN_ID_PROP_ADDR]],RANGE_LOOKUP_CIPDRF_LOANLIST,0)))),1,0)
)</f>
        <v>0</v>
      </c>
    </row>
    <row r="908" spans="2:11" ht="20.100000000000001" customHeight="1" x14ac:dyDescent="0.25">
      <c r="B908" s="25" t="str">
        <f>IF(TBL_QUAL_RENTROLL_UNITS[[#This Row],[RECORD_STARTED]],IF(TBL_QUAL_RENTROLL_UNITS[[#This Row],[ERROR_COUNT]]&gt;0,-1,IF(TBL_QUAL_RENTROLL_UNITS[[#This Row],[REQ_FIELDS_POPULATED]],1,0)),"")</f>
        <v/>
      </c>
      <c r="C908" s="94">
        <f>ROW()-ROW(TBL_QUAL_RENTROLL_UNITS[[#Headers],[ROW_ID]])</f>
        <v>899</v>
      </c>
      <c r="D908" s="82"/>
      <c r="E908" s="39"/>
      <c r="F908" s="33"/>
      <c r="G908" s="84" t="str">
        <f>IFERROR(INDEX(TBL_CIPDRFRESI_LOANPOOL[QUAL_MRA_RAC],MATCH(TBL_QUAL_RENTROLL_UNITS[[#This Row],[RENTROLL_LOAN_ID_PROP_ADDR]],TBL_CIPDRFRESI_LOANPOOL[LOAN_ID_PROP_ADDR],0)),"")</f>
        <v/>
      </c>
      <c r="H90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8" s="36" t="b">
        <f>CONCATENATE(TBL_QUAL_RENTROLL_UNITS[[#This Row],[RENTROLL_LOAN_ID_PROP_ADDR]],TBL_QUAL_RENTROLL_UNITS[[#This Row],[RENTROLL_UNIT]],TBL_QUAL_RENTROLL_UNITS[[#This Row],[RENTROLL_AMOUNT]])&lt;&gt;""</f>
        <v>0</v>
      </c>
      <c r="J908" s="36" t="b">
        <f>AND(TBL_QUAL_RENTROLL_UNITS[[#This Row],[RENTROLL_LOAN_ID_PROP_ADDR]]&lt;&gt;"",TBL_QUAL_RENTROLL_UNITS[[#This Row],[RENTROLL_UNIT]]&lt;&gt;"",TBL_QUAL_RENTROLL_UNITS[[#This Row],[RENTROLL_AMOUNT]]&lt;&gt;"")</f>
        <v>0</v>
      </c>
      <c r="K908" s="36">
        <f>SUM(
IF(AND(TBL_QUAL_RENTROLL_UNITS[[#This Row],[RENTROLL_LOAN_ID_PROP_ADDR]]&lt;&gt;"",NOT(ISNUMBER(MATCH(TBL_QUAL_RENTROLL_UNITS[[#This Row],[RENTROLL_LOAN_ID_PROP_ADDR]],RANGE_LOOKUP_CIPDRF_LOANLIST,0)))),1,0)
)</f>
        <v>0</v>
      </c>
    </row>
    <row r="909" spans="2:11" ht="20.100000000000001" customHeight="1" x14ac:dyDescent="0.25">
      <c r="B909" s="25" t="str">
        <f>IF(TBL_QUAL_RENTROLL_UNITS[[#This Row],[RECORD_STARTED]],IF(TBL_QUAL_RENTROLL_UNITS[[#This Row],[ERROR_COUNT]]&gt;0,-1,IF(TBL_QUAL_RENTROLL_UNITS[[#This Row],[REQ_FIELDS_POPULATED]],1,0)),"")</f>
        <v/>
      </c>
      <c r="C909" s="94">
        <f>ROW()-ROW(TBL_QUAL_RENTROLL_UNITS[[#Headers],[ROW_ID]])</f>
        <v>900</v>
      </c>
      <c r="D909" s="82"/>
      <c r="E909" s="39"/>
      <c r="F909" s="33"/>
      <c r="G909" s="84" t="str">
        <f>IFERROR(INDEX(TBL_CIPDRFRESI_LOANPOOL[QUAL_MRA_RAC],MATCH(TBL_QUAL_RENTROLL_UNITS[[#This Row],[RENTROLL_LOAN_ID_PROP_ADDR]],TBL_CIPDRFRESI_LOANPOOL[LOAN_ID_PROP_ADDR],0)),"")</f>
        <v/>
      </c>
      <c r="H90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9" s="36" t="b">
        <f>CONCATENATE(TBL_QUAL_RENTROLL_UNITS[[#This Row],[RENTROLL_LOAN_ID_PROP_ADDR]],TBL_QUAL_RENTROLL_UNITS[[#This Row],[RENTROLL_UNIT]],TBL_QUAL_RENTROLL_UNITS[[#This Row],[RENTROLL_AMOUNT]])&lt;&gt;""</f>
        <v>0</v>
      </c>
      <c r="J909" s="36" t="b">
        <f>AND(TBL_QUAL_RENTROLL_UNITS[[#This Row],[RENTROLL_LOAN_ID_PROP_ADDR]]&lt;&gt;"",TBL_QUAL_RENTROLL_UNITS[[#This Row],[RENTROLL_UNIT]]&lt;&gt;"",TBL_QUAL_RENTROLL_UNITS[[#This Row],[RENTROLL_AMOUNT]]&lt;&gt;"")</f>
        <v>0</v>
      </c>
      <c r="K909" s="36">
        <f>SUM(
IF(AND(TBL_QUAL_RENTROLL_UNITS[[#This Row],[RENTROLL_LOAN_ID_PROP_ADDR]]&lt;&gt;"",NOT(ISNUMBER(MATCH(TBL_QUAL_RENTROLL_UNITS[[#This Row],[RENTROLL_LOAN_ID_PROP_ADDR]],RANGE_LOOKUP_CIPDRF_LOANLIST,0)))),1,0)
)</f>
        <v>0</v>
      </c>
    </row>
    <row r="910" spans="2:11" ht="20.100000000000001" customHeight="1" x14ac:dyDescent="0.25">
      <c r="B910" s="25" t="str">
        <f>IF(TBL_QUAL_RENTROLL_UNITS[[#This Row],[RECORD_STARTED]],IF(TBL_QUAL_RENTROLL_UNITS[[#This Row],[ERROR_COUNT]]&gt;0,-1,IF(TBL_QUAL_RENTROLL_UNITS[[#This Row],[REQ_FIELDS_POPULATED]],1,0)),"")</f>
        <v/>
      </c>
      <c r="C910" s="94">
        <f>ROW()-ROW(TBL_QUAL_RENTROLL_UNITS[[#Headers],[ROW_ID]])</f>
        <v>901</v>
      </c>
      <c r="D910" s="82"/>
      <c r="E910" s="39"/>
      <c r="F910" s="33"/>
      <c r="G910" s="84" t="str">
        <f>IFERROR(INDEX(TBL_CIPDRFRESI_LOANPOOL[QUAL_MRA_RAC],MATCH(TBL_QUAL_RENTROLL_UNITS[[#This Row],[RENTROLL_LOAN_ID_PROP_ADDR]],TBL_CIPDRFRESI_LOANPOOL[LOAN_ID_PROP_ADDR],0)),"")</f>
        <v/>
      </c>
      <c r="H91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0" s="36" t="b">
        <f>CONCATENATE(TBL_QUAL_RENTROLL_UNITS[[#This Row],[RENTROLL_LOAN_ID_PROP_ADDR]],TBL_QUAL_RENTROLL_UNITS[[#This Row],[RENTROLL_UNIT]],TBL_QUAL_RENTROLL_UNITS[[#This Row],[RENTROLL_AMOUNT]])&lt;&gt;""</f>
        <v>0</v>
      </c>
      <c r="J910" s="36" t="b">
        <f>AND(TBL_QUAL_RENTROLL_UNITS[[#This Row],[RENTROLL_LOAN_ID_PROP_ADDR]]&lt;&gt;"",TBL_QUAL_RENTROLL_UNITS[[#This Row],[RENTROLL_UNIT]]&lt;&gt;"",TBL_QUAL_RENTROLL_UNITS[[#This Row],[RENTROLL_AMOUNT]]&lt;&gt;"")</f>
        <v>0</v>
      </c>
      <c r="K910" s="36">
        <f>SUM(
IF(AND(TBL_QUAL_RENTROLL_UNITS[[#This Row],[RENTROLL_LOAN_ID_PROP_ADDR]]&lt;&gt;"",NOT(ISNUMBER(MATCH(TBL_QUAL_RENTROLL_UNITS[[#This Row],[RENTROLL_LOAN_ID_PROP_ADDR]],RANGE_LOOKUP_CIPDRF_LOANLIST,0)))),1,0)
)</f>
        <v>0</v>
      </c>
    </row>
    <row r="911" spans="2:11" ht="20.100000000000001" customHeight="1" x14ac:dyDescent="0.25">
      <c r="B911" s="25" t="str">
        <f>IF(TBL_QUAL_RENTROLL_UNITS[[#This Row],[RECORD_STARTED]],IF(TBL_QUAL_RENTROLL_UNITS[[#This Row],[ERROR_COUNT]]&gt;0,-1,IF(TBL_QUAL_RENTROLL_UNITS[[#This Row],[REQ_FIELDS_POPULATED]],1,0)),"")</f>
        <v/>
      </c>
      <c r="C911" s="94">
        <f>ROW()-ROW(TBL_QUAL_RENTROLL_UNITS[[#Headers],[ROW_ID]])</f>
        <v>902</v>
      </c>
      <c r="D911" s="82"/>
      <c r="E911" s="39"/>
      <c r="F911" s="33"/>
      <c r="G911" s="84" t="str">
        <f>IFERROR(INDEX(TBL_CIPDRFRESI_LOANPOOL[QUAL_MRA_RAC],MATCH(TBL_QUAL_RENTROLL_UNITS[[#This Row],[RENTROLL_LOAN_ID_PROP_ADDR]],TBL_CIPDRFRESI_LOANPOOL[LOAN_ID_PROP_ADDR],0)),"")</f>
        <v/>
      </c>
      <c r="H91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1" s="36" t="b">
        <f>CONCATENATE(TBL_QUAL_RENTROLL_UNITS[[#This Row],[RENTROLL_LOAN_ID_PROP_ADDR]],TBL_QUAL_RENTROLL_UNITS[[#This Row],[RENTROLL_UNIT]],TBL_QUAL_RENTROLL_UNITS[[#This Row],[RENTROLL_AMOUNT]])&lt;&gt;""</f>
        <v>0</v>
      </c>
      <c r="J911" s="36" t="b">
        <f>AND(TBL_QUAL_RENTROLL_UNITS[[#This Row],[RENTROLL_LOAN_ID_PROP_ADDR]]&lt;&gt;"",TBL_QUAL_RENTROLL_UNITS[[#This Row],[RENTROLL_UNIT]]&lt;&gt;"",TBL_QUAL_RENTROLL_UNITS[[#This Row],[RENTROLL_AMOUNT]]&lt;&gt;"")</f>
        <v>0</v>
      </c>
      <c r="K911" s="36">
        <f>SUM(
IF(AND(TBL_QUAL_RENTROLL_UNITS[[#This Row],[RENTROLL_LOAN_ID_PROP_ADDR]]&lt;&gt;"",NOT(ISNUMBER(MATCH(TBL_QUAL_RENTROLL_UNITS[[#This Row],[RENTROLL_LOAN_ID_PROP_ADDR]],RANGE_LOOKUP_CIPDRF_LOANLIST,0)))),1,0)
)</f>
        <v>0</v>
      </c>
    </row>
    <row r="912" spans="2:11" ht="20.100000000000001" customHeight="1" x14ac:dyDescent="0.25">
      <c r="B912" s="25" t="str">
        <f>IF(TBL_QUAL_RENTROLL_UNITS[[#This Row],[RECORD_STARTED]],IF(TBL_QUAL_RENTROLL_UNITS[[#This Row],[ERROR_COUNT]]&gt;0,-1,IF(TBL_QUAL_RENTROLL_UNITS[[#This Row],[REQ_FIELDS_POPULATED]],1,0)),"")</f>
        <v/>
      </c>
      <c r="C912" s="94">
        <f>ROW()-ROW(TBL_QUAL_RENTROLL_UNITS[[#Headers],[ROW_ID]])</f>
        <v>903</v>
      </c>
      <c r="D912" s="82"/>
      <c r="E912" s="39"/>
      <c r="F912" s="33"/>
      <c r="G912" s="84" t="str">
        <f>IFERROR(INDEX(TBL_CIPDRFRESI_LOANPOOL[QUAL_MRA_RAC],MATCH(TBL_QUAL_RENTROLL_UNITS[[#This Row],[RENTROLL_LOAN_ID_PROP_ADDR]],TBL_CIPDRFRESI_LOANPOOL[LOAN_ID_PROP_ADDR],0)),"")</f>
        <v/>
      </c>
      <c r="H91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2" s="36" t="b">
        <f>CONCATENATE(TBL_QUAL_RENTROLL_UNITS[[#This Row],[RENTROLL_LOAN_ID_PROP_ADDR]],TBL_QUAL_RENTROLL_UNITS[[#This Row],[RENTROLL_UNIT]],TBL_QUAL_RENTROLL_UNITS[[#This Row],[RENTROLL_AMOUNT]])&lt;&gt;""</f>
        <v>0</v>
      </c>
      <c r="J912" s="36" t="b">
        <f>AND(TBL_QUAL_RENTROLL_UNITS[[#This Row],[RENTROLL_LOAN_ID_PROP_ADDR]]&lt;&gt;"",TBL_QUAL_RENTROLL_UNITS[[#This Row],[RENTROLL_UNIT]]&lt;&gt;"",TBL_QUAL_RENTROLL_UNITS[[#This Row],[RENTROLL_AMOUNT]]&lt;&gt;"")</f>
        <v>0</v>
      </c>
      <c r="K912" s="36">
        <f>SUM(
IF(AND(TBL_QUAL_RENTROLL_UNITS[[#This Row],[RENTROLL_LOAN_ID_PROP_ADDR]]&lt;&gt;"",NOT(ISNUMBER(MATCH(TBL_QUAL_RENTROLL_UNITS[[#This Row],[RENTROLL_LOAN_ID_PROP_ADDR]],RANGE_LOOKUP_CIPDRF_LOANLIST,0)))),1,0)
)</f>
        <v>0</v>
      </c>
    </row>
    <row r="913" spans="2:11" ht="20.100000000000001" customHeight="1" x14ac:dyDescent="0.25">
      <c r="B913" s="25" t="str">
        <f>IF(TBL_QUAL_RENTROLL_UNITS[[#This Row],[RECORD_STARTED]],IF(TBL_QUAL_RENTROLL_UNITS[[#This Row],[ERROR_COUNT]]&gt;0,-1,IF(TBL_QUAL_RENTROLL_UNITS[[#This Row],[REQ_FIELDS_POPULATED]],1,0)),"")</f>
        <v/>
      </c>
      <c r="C913" s="94">
        <f>ROW()-ROW(TBL_QUAL_RENTROLL_UNITS[[#Headers],[ROW_ID]])</f>
        <v>904</v>
      </c>
      <c r="D913" s="82"/>
      <c r="E913" s="39"/>
      <c r="F913" s="33"/>
      <c r="G913" s="84" t="str">
        <f>IFERROR(INDEX(TBL_CIPDRFRESI_LOANPOOL[QUAL_MRA_RAC],MATCH(TBL_QUAL_RENTROLL_UNITS[[#This Row],[RENTROLL_LOAN_ID_PROP_ADDR]],TBL_CIPDRFRESI_LOANPOOL[LOAN_ID_PROP_ADDR],0)),"")</f>
        <v/>
      </c>
      <c r="H91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3" s="36" t="b">
        <f>CONCATENATE(TBL_QUAL_RENTROLL_UNITS[[#This Row],[RENTROLL_LOAN_ID_PROP_ADDR]],TBL_QUAL_RENTROLL_UNITS[[#This Row],[RENTROLL_UNIT]],TBL_QUAL_RENTROLL_UNITS[[#This Row],[RENTROLL_AMOUNT]])&lt;&gt;""</f>
        <v>0</v>
      </c>
      <c r="J913" s="36" t="b">
        <f>AND(TBL_QUAL_RENTROLL_UNITS[[#This Row],[RENTROLL_LOAN_ID_PROP_ADDR]]&lt;&gt;"",TBL_QUAL_RENTROLL_UNITS[[#This Row],[RENTROLL_UNIT]]&lt;&gt;"",TBL_QUAL_RENTROLL_UNITS[[#This Row],[RENTROLL_AMOUNT]]&lt;&gt;"")</f>
        <v>0</v>
      </c>
      <c r="K913" s="36">
        <f>SUM(
IF(AND(TBL_QUAL_RENTROLL_UNITS[[#This Row],[RENTROLL_LOAN_ID_PROP_ADDR]]&lt;&gt;"",NOT(ISNUMBER(MATCH(TBL_QUAL_RENTROLL_UNITS[[#This Row],[RENTROLL_LOAN_ID_PROP_ADDR]],RANGE_LOOKUP_CIPDRF_LOANLIST,0)))),1,0)
)</f>
        <v>0</v>
      </c>
    </row>
    <row r="914" spans="2:11" ht="20.100000000000001" customHeight="1" x14ac:dyDescent="0.25">
      <c r="B914" s="25" t="str">
        <f>IF(TBL_QUAL_RENTROLL_UNITS[[#This Row],[RECORD_STARTED]],IF(TBL_QUAL_RENTROLL_UNITS[[#This Row],[ERROR_COUNT]]&gt;0,-1,IF(TBL_QUAL_RENTROLL_UNITS[[#This Row],[REQ_FIELDS_POPULATED]],1,0)),"")</f>
        <v/>
      </c>
      <c r="C914" s="94">
        <f>ROW()-ROW(TBL_QUAL_RENTROLL_UNITS[[#Headers],[ROW_ID]])</f>
        <v>905</v>
      </c>
      <c r="D914" s="82"/>
      <c r="E914" s="39"/>
      <c r="F914" s="33"/>
      <c r="G914" s="84" t="str">
        <f>IFERROR(INDEX(TBL_CIPDRFRESI_LOANPOOL[QUAL_MRA_RAC],MATCH(TBL_QUAL_RENTROLL_UNITS[[#This Row],[RENTROLL_LOAN_ID_PROP_ADDR]],TBL_CIPDRFRESI_LOANPOOL[LOAN_ID_PROP_ADDR],0)),"")</f>
        <v/>
      </c>
      <c r="H91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4" s="36" t="b">
        <f>CONCATENATE(TBL_QUAL_RENTROLL_UNITS[[#This Row],[RENTROLL_LOAN_ID_PROP_ADDR]],TBL_QUAL_RENTROLL_UNITS[[#This Row],[RENTROLL_UNIT]],TBL_QUAL_RENTROLL_UNITS[[#This Row],[RENTROLL_AMOUNT]])&lt;&gt;""</f>
        <v>0</v>
      </c>
      <c r="J914" s="36" t="b">
        <f>AND(TBL_QUAL_RENTROLL_UNITS[[#This Row],[RENTROLL_LOAN_ID_PROP_ADDR]]&lt;&gt;"",TBL_QUAL_RENTROLL_UNITS[[#This Row],[RENTROLL_UNIT]]&lt;&gt;"",TBL_QUAL_RENTROLL_UNITS[[#This Row],[RENTROLL_AMOUNT]]&lt;&gt;"")</f>
        <v>0</v>
      </c>
      <c r="K914" s="36">
        <f>SUM(
IF(AND(TBL_QUAL_RENTROLL_UNITS[[#This Row],[RENTROLL_LOAN_ID_PROP_ADDR]]&lt;&gt;"",NOT(ISNUMBER(MATCH(TBL_QUAL_RENTROLL_UNITS[[#This Row],[RENTROLL_LOAN_ID_PROP_ADDR]],RANGE_LOOKUP_CIPDRF_LOANLIST,0)))),1,0)
)</f>
        <v>0</v>
      </c>
    </row>
    <row r="915" spans="2:11" ht="20.100000000000001" customHeight="1" x14ac:dyDescent="0.25">
      <c r="B915" s="25" t="str">
        <f>IF(TBL_QUAL_RENTROLL_UNITS[[#This Row],[RECORD_STARTED]],IF(TBL_QUAL_RENTROLL_UNITS[[#This Row],[ERROR_COUNT]]&gt;0,-1,IF(TBL_QUAL_RENTROLL_UNITS[[#This Row],[REQ_FIELDS_POPULATED]],1,0)),"")</f>
        <v/>
      </c>
      <c r="C915" s="94">
        <f>ROW()-ROW(TBL_QUAL_RENTROLL_UNITS[[#Headers],[ROW_ID]])</f>
        <v>906</v>
      </c>
      <c r="D915" s="82"/>
      <c r="E915" s="39"/>
      <c r="F915" s="33"/>
      <c r="G915" s="84" t="str">
        <f>IFERROR(INDEX(TBL_CIPDRFRESI_LOANPOOL[QUAL_MRA_RAC],MATCH(TBL_QUAL_RENTROLL_UNITS[[#This Row],[RENTROLL_LOAN_ID_PROP_ADDR]],TBL_CIPDRFRESI_LOANPOOL[LOAN_ID_PROP_ADDR],0)),"")</f>
        <v/>
      </c>
      <c r="H91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5" s="36" t="b">
        <f>CONCATENATE(TBL_QUAL_RENTROLL_UNITS[[#This Row],[RENTROLL_LOAN_ID_PROP_ADDR]],TBL_QUAL_RENTROLL_UNITS[[#This Row],[RENTROLL_UNIT]],TBL_QUAL_RENTROLL_UNITS[[#This Row],[RENTROLL_AMOUNT]])&lt;&gt;""</f>
        <v>0</v>
      </c>
      <c r="J915" s="36" t="b">
        <f>AND(TBL_QUAL_RENTROLL_UNITS[[#This Row],[RENTROLL_LOAN_ID_PROP_ADDR]]&lt;&gt;"",TBL_QUAL_RENTROLL_UNITS[[#This Row],[RENTROLL_UNIT]]&lt;&gt;"",TBL_QUAL_RENTROLL_UNITS[[#This Row],[RENTROLL_AMOUNT]]&lt;&gt;"")</f>
        <v>0</v>
      </c>
      <c r="K915" s="36">
        <f>SUM(
IF(AND(TBL_QUAL_RENTROLL_UNITS[[#This Row],[RENTROLL_LOAN_ID_PROP_ADDR]]&lt;&gt;"",NOT(ISNUMBER(MATCH(TBL_QUAL_RENTROLL_UNITS[[#This Row],[RENTROLL_LOAN_ID_PROP_ADDR]],RANGE_LOOKUP_CIPDRF_LOANLIST,0)))),1,0)
)</f>
        <v>0</v>
      </c>
    </row>
    <row r="916" spans="2:11" ht="20.100000000000001" customHeight="1" x14ac:dyDescent="0.25">
      <c r="B916" s="25" t="str">
        <f>IF(TBL_QUAL_RENTROLL_UNITS[[#This Row],[RECORD_STARTED]],IF(TBL_QUAL_RENTROLL_UNITS[[#This Row],[ERROR_COUNT]]&gt;0,-1,IF(TBL_QUAL_RENTROLL_UNITS[[#This Row],[REQ_FIELDS_POPULATED]],1,0)),"")</f>
        <v/>
      </c>
      <c r="C916" s="94">
        <f>ROW()-ROW(TBL_QUAL_RENTROLL_UNITS[[#Headers],[ROW_ID]])</f>
        <v>907</v>
      </c>
      <c r="D916" s="82"/>
      <c r="E916" s="39"/>
      <c r="F916" s="33"/>
      <c r="G916" s="84" t="str">
        <f>IFERROR(INDEX(TBL_CIPDRFRESI_LOANPOOL[QUAL_MRA_RAC],MATCH(TBL_QUAL_RENTROLL_UNITS[[#This Row],[RENTROLL_LOAN_ID_PROP_ADDR]],TBL_CIPDRFRESI_LOANPOOL[LOAN_ID_PROP_ADDR],0)),"")</f>
        <v/>
      </c>
      <c r="H91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6" s="36" t="b">
        <f>CONCATENATE(TBL_QUAL_RENTROLL_UNITS[[#This Row],[RENTROLL_LOAN_ID_PROP_ADDR]],TBL_QUAL_RENTROLL_UNITS[[#This Row],[RENTROLL_UNIT]],TBL_QUAL_RENTROLL_UNITS[[#This Row],[RENTROLL_AMOUNT]])&lt;&gt;""</f>
        <v>0</v>
      </c>
      <c r="J916" s="36" t="b">
        <f>AND(TBL_QUAL_RENTROLL_UNITS[[#This Row],[RENTROLL_LOAN_ID_PROP_ADDR]]&lt;&gt;"",TBL_QUAL_RENTROLL_UNITS[[#This Row],[RENTROLL_UNIT]]&lt;&gt;"",TBL_QUAL_RENTROLL_UNITS[[#This Row],[RENTROLL_AMOUNT]]&lt;&gt;"")</f>
        <v>0</v>
      </c>
      <c r="K916" s="36">
        <f>SUM(
IF(AND(TBL_QUAL_RENTROLL_UNITS[[#This Row],[RENTROLL_LOAN_ID_PROP_ADDR]]&lt;&gt;"",NOT(ISNUMBER(MATCH(TBL_QUAL_RENTROLL_UNITS[[#This Row],[RENTROLL_LOAN_ID_PROP_ADDR]],RANGE_LOOKUP_CIPDRF_LOANLIST,0)))),1,0)
)</f>
        <v>0</v>
      </c>
    </row>
    <row r="917" spans="2:11" ht="20.100000000000001" customHeight="1" x14ac:dyDescent="0.25">
      <c r="B917" s="25" t="str">
        <f>IF(TBL_QUAL_RENTROLL_UNITS[[#This Row],[RECORD_STARTED]],IF(TBL_QUAL_RENTROLL_UNITS[[#This Row],[ERROR_COUNT]]&gt;0,-1,IF(TBL_QUAL_RENTROLL_UNITS[[#This Row],[REQ_FIELDS_POPULATED]],1,0)),"")</f>
        <v/>
      </c>
      <c r="C917" s="94">
        <f>ROW()-ROW(TBL_QUAL_RENTROLL_UNITS[[#Headers],[ROW_ID]])</f>
        <v>908</v>
      </c>
      <c r="D917" s="82"/>
      <c r="E917" s="39"/>
      <c r="F917" s="33"/>
      <c r="G917" s="84" t="str">
        <f>IFERROR(INDEX(TBL_CIPDRFRESI_LOANPOOL[QUAL_MRA_RAC],MATCH(TBL_QUAL_RENTROLL_UNITS[[#This Row],[RENTROLL_LOAN_ID_PROP_ADDR]],TBL_CIPDRFRESI_LOANPOOL[LOAN_ID_PROP_ADDR],0)),"")</f>
        <v/>
      </c>
      <c r="H91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7" s="36" t="b">
        <f>CONCATENATE(TBL_QUAL_RENTROLL_UNITS[[#This Row],[RENTROLL_LOAN_ID_PROP_ADDR]],TBL_QUAL_RENTROLL_UNITS[[#This Row],[RENTROLL_UNIT]],TBL_QUAL_RENTROLL_UNITS[[#This Row],[RENTROLL_AMOUNT]])&lt;&gt;""</f>
        <v>0</v>
      </c>
      <c r="J917" s="36" t="b">
        <f>AND(TBL_QUAL_RENTROLL_UNITS[[#This Row],[RENTROLL_LOAN_ID_PROP_ADDR]]&lt;&gt;"",TBL_QUAL_RENTROLL_UNITS[[#This Row],[RENTROLL_UNIT]]&lt;&gt;"",TBL_QUAL_RENTROLL_UNITS[[#This Row],[RENTROLL_AMOUNT]]&lt;&gt;"")</f>
        <v>0</v>
      </c>
      <c r="K917" s="36">
        <f>SUM(
IF(AND(TBL_QUAL_RENTROLL_UNITS[[#This Row],[RENTROLL_LOAN_ID_PROP_ADDR]]&lt;&gt;"",NOT(ISNUMBER(MATCH(TBL_QUAL_RENTROLL_UNITS[[#This Row],[RENTROLL_LOAN_ID_PROP_ADDR]],RANGE_LOOKUP_CIPDRF_LOANLIST,0)))),1,0)
)</f>
        <v>0</v>
      </c>
    </row>
    <row r="918" spans="2:11" ht="20.100000000000001" customHeight="1" x14ac:dyDescent="0.25">
      <c r="B918" s="25" t="str">
        <f>IF(TBL_QUAL_RENTROLL_UNITS[[#This Row],[RECORD_STARTED]],IF(TBL_QUAL_RENTROLL_UNITS[[#This Row],[ERROR_COUNT]]&gt;0,-1,IF(TBL_QUAL_RENTROLL_UNITS[[#This Row],[REQ_FIELDS_POPULATED]],1,0)),"")</f>
        <v/>
      </c>
      <c r="C918" s="94">
        <f>ROW()-ROW(TBL_QUAL_RENTROLL_UNITS[[#Headers],[ROW_ID]])</f>
        <v>909</v>
      </c>
      <c r="D918" s="82"/>
      <c r="E918" s="39"/>
      <c r="F918" s="33"/>
      <c r="G918" s="84" t="str">
        <f>IFERROR(INDEX(TBL_CIPDRFRESI_LOANPOOL[QUAL_MRA_RAC],MATCH(TBL_QUAL_RENTROLL_UNITS[[#This Row],[RENTROLL_LOAN_ID_PROP_ADDR]],TBL_CIPDRFRESI_LOANPOOL[LOAN_ID_PROP_ADDR],0)),"")</f>
        <v/>
      </c>
      <c r="H91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8" s="36" t="b">
        <f>CONCATENATE(TBL_QUAL_RENTROLL_UNITS[[#This Row],[RENTROLL_LOAN_ID_PROP_ADDR]],TBL_QUAL_RENTROLL_UNITS[[#This Row],[RENTROLL_UNIT]],TBL_QUAL_RENTROLL_UNITS[[#This Row],[RENTROLL_AMOUNT]])&lt;&gt;""</f>
        <v>0</v>
      </c>
      <c r="J918" s="36" t="b">
        <f>AND(TBL_QUAL_RENTROLL_UNITS[[#This Row],[RENTROLL_LOAN_ID_PROP_ADDR]]&lt;&gt;"",TBL_QUAL_RENTROLL_UNITS[[#This Row],[RENTROLL_UNIT]]&lt;&gt;"",TBL_QUAL_RENTROLL_UNITS[[#This Row],[RENTROLL_AMOUNT]]&lt;&gt;"")</f>
        <v>0</v>
      </c>
      <c r="K918" s="36">
        <f>SUM(
IF(AND(TBL_QUAL_RENTROLL_UNITS[[#This Row],[RENTROLL_LOAN_ID_PROP_ADDR]]&lt;&gt;"",NOT(ISNUMBER(MATCH(TBL_QUAL_RENTROLL_UNITS[[#This Row],[RENTROLL_LOAN_ID_PROP_ADDR]],RANGE_LOOKUP_CIPDRF_LOANLIST,0)))),1,0)
)</f>
        <v>0</v>
      </c>
    </row>
    <row r="919" spans="2:11" ht="20.100000000000001" customHeight="1" x14ac:dyDescent="0.25">
      <c r="B919" s="25" t="str">
        <f>IF(TBL_QUAL_RENTROLL_UNITS[[#This Row],[RECORD_STARTED]],IF(TBL_QUAL_RENTROLL_UNITS[[#This Row],[ERROR_COUNT]]&gt;0,-1,IF(TBL_QUAL_RENTROLL_UNITS[[#This Row],[REQ_FIELDS_POPULATED]],1,0)),"")</f>
        <v/>
      </c>
      <c r="C919" s="94">
        <f>ROW()-ROW(TBL_QUAL_RENTROLL_UNITS[[#Headers],[ROW_ID]])</f>
        <v>910</v>
      </c>
      <c r="D919" s="82"/>
      <c r="E919" s="39"/>
      <c r="F919" s="33"/>
      <c r="G919" s="84" t="str">
        <f>IFERROR(INDEX(TBL_CIPDRFRESI_LOANPOOL[QUAL_MRA_RAC],MATCH(TBL_QUAL_RENTROLL_UNITS[[#This Row],[RENTROLL_LOAN_ID_PROP_ADDR]],TBL_CIPDRFRESI_LOANPOOL[LOAN_ID_PROP_ADDR],0)),"")</f>
        <v/>
      </c>
      <c r="H91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9" s="36" t="b">
        <f>CONCATENATE(TBL_QUAL_RENTROLL_UNITS[[#This Row],[RENTROLL_LOAN_ID_PROP_ADDR]],TBL_QUAL_RENTROLL_UNITS[[#This Row],[RENTROLL_UNIT]],TBL_QUAL_RENTROLL_UNITS[[#This Row],[RENTROLL_AMOUNT]])&lt;&gt;""</f>
        <v>0</v>
      </c>
      <c r="J919" s="36" t="b">
        <f>AND(TBL_QUAL_RENTROLL_UNITS[[#This Row],[RENTROLL_LOAN_ID_PROP_ADDR]]&lt;&gt;"",TBL_QUAL_RENTROLL_UNITS[[#This Row],[RENTROLL_UNIT]]&lt;&gt;"",TBL_QUAL_RENTROLL_UNITS[[#This Row],[RENTROLL_AMOUNT]]&lt;&gt;"")</f>
        <v>0</v>
      </c>
      <c r="K919" s="36">
        <f>SUM(
IF(AND(TBL_QUAL_RENTROLL_UNITS[[#This Row],[RENTROLL_LOAN_ID_PROP_ADDR]]&lt;&gt;"",NOT(ISNUMBER(MATCH(TBL_QUAL_RENTROLL_UNITS[[#This Row],[RENTROLL_LOAN_ID_PROP_ADDR]],RANGE_LOOKUP_CIPDRF_LOANLIST,0)))),1,0)
)</f>
        <v>0</v>
      </c>
    </row>
    <row r="920" spans="2:11" ht="20.100000000000001" customHeight="1" x14ac:dyDescent="0.25">
      <c r="B920" s="25" t="str">
        <f>IF(TBL_QUAL_RENTROLL_UNITS[[#This Row],[RECORD_STARTED]],IF(TBL_QUAL_RENTROLL_UNITS[[#This Row],[ERROR_COUNT]]&gt;0,-1,IF(TBL_QUAL_RENTROLL_UNITS[[#This Row],[REQ_FIELDS_POPULATED]],1,0)),"")</f>
        <v/>
      </c>
      <c r="C920" s="94">
        <f>ROW()-ROW(TBL_QUAL_RENTROLL_UNITS[[#Headers],[ROW_ID]])</f>
        <v>911</v>
      </c>
      <c r="D920" s="82"/>
      <c r="E920" s="39"/>
      <c r="F920" s="33"/>
      <c r="G920" s="84" t="str">
        <f>IFERROR(INDEX(TBL_CIPDRFRESI_LOANPOOL[QUAL_MRA_RAC],MATCH(TBL_QUAL_RENTROLL_UNITS[[#This Row],[RENTROLL_LOAN_ID_PROP_ADDR]],TBL_CIPDRFRESI_LOANPOOL[LOAN_ID_PROP_ADDR],0)),"")</f>
        <v/>
      </c>
      <c r="H92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0" s="36" t="b">
        <f>CONCATENATE(TBL_QUAL_RENTROLL_UNITS[[#This Row],[RENTROLL_LOAN_ID_PROP_ADDR]],TBL_QUAL_RENTROLL_UNITS[[#This Row],[RENTROLL_UNIT]],TBL_QUAL_RENTROLL_UNITS[[#This Row],[RENTROLL_AMOUNT]])&lt;&gt;""</f>
        <v>0</v>
      </c>
      <c r="J920" s="36" t="b">
        <f>AND(TBL_QUAL_RENTROLL_UNITS[[#This Row],[RENTROLL_LOAN_ID_PROP_ADDR]]&lt;&gt;"",TBL_QUAL_RENTROLL_UNITS[[#This Row],[RENTROLL_UNIT]]&lt;&gt;"",TBL_QUAL_RENTROLL_UNITS[[#This Row],[RENTROLL_AMOUNT]]&lt;&gt;"")</f>
        <v>0</v>
      </c>
      <c r="K920" s="36">
        <f>SUM(
IF(AND(TBL_QUAL_RENTROLL_UNITS[[#This Row],[RENTROLL_LOAN_ID_PROP_ADDR]]&lt;&gt;"",NOT(ISNUMBER(MATCH(TBL_QUAL_RENTROLL_UNITS[[#This Row],[RENTROLL_LOAN_ID_PROP_ADDR]],RANGE_LOOKUP_CIPDRF_LOANLIST,0)))),1,0)
)</f>
        <v>0</v>
      </c>
    </row>
    <row r="921" spans="2:11" ht="20.100000000000001" customHeight="1" x14ac:dyDescent="0.25">
      <c r="B921" s="25" t="str">
        <f>IF(TBL_QUAL_RENTROLL_UNITS[[#This Row],[RECORD_STARTED]],IF(TBL_QUAL_RENTROLL_UNITS[[#This Row],[ERROR_COUNT]]&gt;0,-1,IF(TBL_QUAL_RENTROLL_UNITS[[#This Row],[REQ_FIELDS_POPULATED]],1,0)),"")</f>
        <v/>
      </c>
      <c r="C921" s="94">
        <f>ROW()-ROW(TBL_QUAL_RENTROLL_UNITS[[#Headers],[ROW_ID]])</f>
        <v>912</v>
      </c>
      <c r="D921" s="82"/>
      <c r="E921" s="39"/>
      <c r="F921" s="33"/>
      <c r="G921" s="84" t="str">
        <f>IFERROR(INDEX(TBL_CIPDRFRESI_LOANPOOL[QUAL_MRA_RAC],MATCH(TBL_QUAL_RENTROLL_UNITS[[#This Row],[RENTROLL_LOAN_ID_PROP_ADDR]],TBL_CIPDRFRESI_LOANPOOL[LOAN_ID_PROP_ADDR],0)),"")</f>
        <v/>
      </c>
      <c r="H92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1" s="36" t="b">
        <f>CONCATENATE(TBL_QUAL_RENTROLL_UNITS[[#This Row],[RENTROLL_LOAN_ID_PROP_ADDR]],TBL_QUAL_RENTROLL_UNITS[[#This Row],[RENTROLL_UNIT]],TBL_QUAL_RENTROLL_UNITS[[#This Row],[RENTROLL_AMOUNT]])&lt;&gt;""</f>
        <v>0</v>
      </c>
      <c r="J921" s="36" t="b">
        <f>AND(TBL_QUAL_RENTROLL_UNITS[[#This Row],[RENTROLL_LOAN_ID_PROP_ADDR]]&lt;&gt;"",TBL_QUAL_RENTROLL_UNITS[[#This Row],[RENTROLL_UNIT]]&lt;&gt;"",TBL_QUAL_RENTROLL_UNITS[[#This Row],[RENTROLL_AMOUNT]]&lt;&gt;"")</f>
        <v>0</v>
      </c>
      <c r="K921" s="36">
        <f>SUM(
IF(AND(TBL_QUAL_RENTROLL_UNITS[[#This Row],[RENTROLL_LOAN_ID_PROP_ADDR]]&lt;&gt;"",NOT(ISNUMBER(MATCH(TBL_QUAL_RENTROLL_UNITS[[#This Row],[RENTROLL_LOAN_ID_PROP_ADDR]],RANGE_LOOKUP_CIPDRF_LOANLIST,0)))),1,0)
)</f>
        <v>0</v>
      </c>
    </row>
    <row r="922" spans="2:11" ht="20.100000000000001" customHeight="1" x14ac:dyDescent="0.25">
      <c r="B922" s="25" t="str">
        <f>IF(TBL_QUAL_RENTROLL_UNITS[[#This Row],[RECORD_STARTED]],IF(TBL_QUAL_RENTROLL_UNITS[[#This Row],[ERROR_COUNT]]&gt;0,-1,IF(TBL_QUAL_RENTROLL_UNITS[[#This Row],[REQ_FIELDS_POPULATED]],1,0)),"")</f>
        <v/>
      </c>
      <c r="C922" s="94">
        <f>ROW()-ROW(TBL_QUAL_RENTROLL_UNITS[[#Headers],[ROW_ID]])</f>
        <v>913</v>
      </c>
      <c r="D922" s="82"/>
      <c r="E922" s="39"/>
      <c r="F922" s="33"/>
      <c r="G922" s="84" t="str">
        <f>IFERROR(INDEX(TBL_CIPDRFRESI_LOANPOOL[QUAL_MRA_RAC],MATCH(TBL_QUAL_RENTROLL_UNITS[[#This Row],[RENTROLL_LOAN_ID_PROP_ADDR]],TBL_CIPDRFRESI_LOANPOOL[LOAN_ID_PROP_ADDR],0)),"")</f>
        <v/>
      </c>
      <c r="H92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2" s="36" t="b">
        <f>CONCATENATE(TBL_QUAL_RENTROLL_UNITS[[#This Row],[RENTROLL_LOAN_ID_PROP_ADDR]],TBL_QUAL_RENTROLL_UNITS[[#This Row],[RENTROLL_UNIT]],TBL_QUAL_RENTROLL_UNITS[[#This Row],[RENTROLL_AMOUNT]])&lt;&gt;""</f>
        <v>0</v>
      </c>
      <c r="J922" s="36" t="b">
        <f>AND(TBL_QUAL_RENTROLL_UNITS[[#This Row],[RENTROLL_LOAN_ID_PROP_ADDR]]&lt;&gt;"",TBL_QUAL_RENTROLL_UNITS[[#This Row],[RENTROLL_UNIT]]&lt;&gt;"",TBL_QUAL_RENTROLL_UNITS[[#This Row],[RENTROLL_AMOUNT]]&lt;&gt;"")</f>
        <v>0</v>
      </c>
      <c r="K922" s="36">
        <f>SUM(
IF(AND(TBL_QUAL_RENTROLL_UNITS[[#This Row],[RENTROLL_LOAN_ID_PROP_ADDR]]&lt;&gt;"",NOT(ISNUMBER(MATCH(TBL_QUAL_RENTROLL_UNITS[[#This Row],[RENTROLL_LOAN_ID_PROP_ADDR]],RANGE_LOOKUP_CIPDRF_LOANLIST,0)))),1,0)
)</f>
        <v>0</v>
      </c>
    </row>
    <row r="923" spans="2:11" ht="20.100000000000001" customHeight="1" x14ac:dyDescent="0.25">
      <c r="B923" s="25" t="str">
        <f>IF(TBL_QUAL_RENTROLL_UNITS[[#This Row],[RECORD_STARTED]],IF(TBL_QUAL_RENTROLL_UNITS[[#This Row],[ERROR_COUNT]]&gt;0,-1,IF(TBL_QUAL_RENTROLL_UNITS[[#This Row],[REQ_FIELDS_POPULATED]],1,0)),"")</f>
        <v/>
      </c>
      <c r="C923" s="94">
        <f>ROW()-ROW(TBL_QUAL_RENTROLL_UNITS[[#Headers],[ROW_ID]])</f>
        <v>914</v>
      </c>
      <c r="D923" s="82"/>
      <c r="E923" s="39"/>
      <c r="F923" s="33"/>
      <c r="G923" s="84" t="str">
        <f>IFERROR(INDEX(TBL_CIPDRFRESI_LOANPOOL[QUAL_MRA_RAC],MATCH(TBL_QUAL_RENTROLL_UNITS[[#This Row],[RENTROLL_LOAN_ID_PROP_ADDR]],TBL_CIPDRFRESI_LOANPOOL[LOAN_ID_PROP_ADDR],0)),"")</f>
        <v/>
      </c>
      <c r="H92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3" s="36" t="b">
        <f>CONCATENATE(TBL_QUAL_RENTROLL_UNITS[[#This Row],[RENTROLL_LOAN_ID_PROP_ADDR]],TBL_QUAL_RENTROLL_UNITS[[#This Row],[RENTROLL_UNIT]],TBL_QUAL_RENTROLL_UNITS[[#This Row],[RENTROLL_AMOUNT]])&lt;&gt;""</f>
        <v>0</v>
      </c>
      <c r="J923" s="36" t="b">
        <f>AND(TBL_QUAL_RENTROLL_UNITS[[#This Row],[RENTROLL_LOAN_ID_PROP_ADDR]]&lt;&gt;"",TBL_QUAL_RENTROLL_UNITS[[#This Row],[RENTROLL_UNIT]]&lt;&gt;"",TBL_QUAL_RENTROLL_UNITS[[#This Row],[RENTROLL_AMOUNT]]&lt;&gt;"")</f>
        <v>0</v>
      </c>
      <c r="K923" s="36">
        <f>SUM(
IF(AND(TBL_QUAL_RENTROLL_UNITS[[#This Row],[RENTROLL_LOAN_ID_PROP_ADDR]]&lt;&gt;"",NOT(ISNUMBER(MATCH(TBL_QUAL_RENTROLL_UNITS[[#This Row],[RENTROLL_LOAN_ID_PROP_ADDR]],RANGE_LOOKUP_CIPDRF_LOANLIST,0)))),1,0)
)</f>
        <v>0</v>
      </c>
    </row>
    <row r="924" spans="2:11" ht="20.100000000000001" customHeight="1" x14ac:dyDescent="0.25">
      <c r="B924" s="25" t="str">
        <f>IF(TBL_QUAL_RENTROLL_UNITS[[#This Row],[RECORD_STARTED]],IF(TBL_QUAL_RENTROLL_UNITS[[#This Row],[ERROR_COUNT]]&gt;0,-1,IF(TBL_QUAL_RENTROLL_UNITS[[#This Row],[REQ_FIELDS_POPULATED]],1,0)),"")</f>
        <v/>
      </c>
      <c r="C924" s="94">
        <f>ROW()-ROW(TBL_QUAL_RENTROLL_UNITS[[#Headers],[ROW_ID]])</f>
        <v>915</v>
      </c>
      <c r="D924" s="82"/>
      <c r="E924" s="39"/>
      <c r="F924" s="33"/>
      <c r="G924" s="84" t="str">
        <f>IFERROR(INDEX(TBL_CIPDRFRESI_LOANPOOL[QUAL_MRA_RAC],MATCH(TBL_QUAL_RENTROLL_UNITS[[#This Row],[RENTROLL_LOAN_ID_PROP_ADDR]],TBL_CIPDRFRESI_LOANPOOL[LOAN_ID_PROP_ADDR],0)),"")</f>
        <v/>
      </c>
      <c r="H92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4" s="36" t="b">
        <f>CONCATENATE(TBL_QUAL_RENTROLL_UNITS[[#This Row],[RENTROLL_LOAN_ID_PROP_ADDR]],TBL_QUAL_RENTROLL_UNITS[[#This Row],[RENTROLL_UNIT]],TBL_QUAL_RENTROLL_UNITS[[#This Row],[RENTROLL_AMOUNT]])&lt;&gt;""</f>
        <v>0</v>
      </c>
      <c r="J924" s="36" t="b">
        <f>AND(TBL_QUAL_RENTROLL_UNITS[[#This Row],[RENTROLL_LOAN_ID_PROP_ADDR]]&lt;&gt;"",TBL_QUAL_RENTROLL_UNITS[[#This Row],[RENTROLL_UNIT]]&lt;&gt;"",TBL_QUAL_RENTROLL_UNITS[[#This Row],[RENTROLL_AMOUNT]]&lt;&gt;"")</f>
        <v>0</v>
      </c>
      <c r="K924" s="36">
        <f>SUM(
IF(AND(TBL_QUAL_RENTROLL_UNITS[[#This Row],[RENTROLL_LOAN_ID_PROP_ADDR]]&lt;&gt;"",NOT(ISNUMBER(MATCH(TBL_QUAL_RENTROLL_UNITS[[#This Row],[RENTROLL_LOAN_ID_PROP_ADDR]],RANGE_LOOKUP_CIPDRF_LOANLIST,0)))),1,0)
)</f>
        <v>0</v>
      </c>
    </row>
    <row r="925" spans="2:11" ht="20.100000000000001" customHeight="1" x14ac:dyDescent="0.25">
      <c r="B925" s="25" t="str">
        <f>IF(TBL_QUAL_RENTROLL_UNITS[[#This Row],[RECORD_STARTED]],IF(TBL_QUAL_RENTROLL_UNITS[[#This Row],[ERROR_COUNT]]&gt;0,-1,IF(TBL_QUAL_RENTROLL_UNITS[[#This Row],[REQ_FIELDS_POPULATED]],1,0)),"")</f>
        <v/>
      </c>
      <c r="C925" s="94">
        <f>ROW()-ROW(TBL_QUAL_RENTROLL_UNITS[[#Headers],[ROW_ID]])</f>
        <v>916</v>
      </c>
      <c r="D925" s="82"/>
      <c r="E925" s="39"/>
      <c r="F925" s="33"/>
      <c r="G925" s="84" t="str">
        <f>IFERROR(INDEX(TBL_CIPDRFRESI_LOANPOOL[QUAL_MRA_RAC],MATCH(TBL_QUAL_RENTROLL_UNITS[[#This Row],[RENTROLL_LOAN_ID_PROP_ADDR]],TBL_CIPDRFRESI_LOANPOOL[LOAN_ID_PROP_ADDR],0)),"")</f>
        <v/>
      </c>
      <c r="H92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5" s="36" t="b">
        <f>CONCATENATE(TBL_QUAL_RENTROLL_UNITS[[#This Row],[RENTROLL_LOAN_ID_PROP_ADDR]],TBL_QUAL_RENTROLL_UNITS[[#This Row],[RENTROLL_UNIT]],TBL_QUAL_RENTROLL_UNITS[[#This Row],[RENTROLL_AMOUNT]])&lt;&gt;""</f>
        <v>0</v>
      </c>
      <c r="J925" s="36" t="b">
        <f>AND(TBL_QUAL_RENTROLL_UNITS[[#This Row],[RENTROLL_LOAN_ID_PROP_ADDR]]&lt;&gt;"",TBL_QUAL_RENTROLL_UNITS[[#This Row],[RENTROLL_UNIT]]&lt;&gt;"",TBL_QUAL_RENTROLL_UNITS[[#This Row],[RENTROLL_AMOUNT]]&lt;&gt;"")</f>
        <v>0</v>
      </c>
      <c r="K925" s="36">
        <f>SUM(
IF(AND(TBL_QUAL_RENTROLL_UNITS[[#This Row],[RENTROLL_LOAN_ID_PROP_ADDR]]&lt;&gt;"",NOT(ISNUMBER(MATCH(TBL_QUAL_RENTROLL_UNITS[[#This Row],[RENTROLL_LOAN_ID_PROP_ADDR]],RANGE_LOOKUP_CIPDRF_LOANLIST,0)))),1,0)
)</f>
        <v>0</v>
      </c>
    </row>
    <row r="926" spans="2:11" ht="20.100000000000001" customHeight="1" x14ac:dyDescent="0.25">
      <c r="B926" s="25" t="str">
        <f>IF(TBL_QUAL_RENTROLL_UNITS[[#This Row],[RECORD_STARTED]],IF(TBL_QUAL_RENTROLL_UNITS[[#This Row],[ERROR_COUNT]]&gt;0,-1,IF(TBL_QUAL_RENTROLL_UNITS[[#This Row],[REQ_FIELDS_POPULATED]],1,0)),"")</f>
        <v/>
      </c>
      <c r="C926" s="94">
        <f>ROW()-ROW(TBL_QUAL_RENTROLL_UNITS[[#Headers],[ROW_ID]])</f>
        <v>917</v>
      </c>
      <c r="D926" s="82"/>
      <c r="E926" s="39"/>
      <c r="F926" s="33"/>
      <c r="G926" s="84" t="str">
        <f>IFERROR(INDEX(TBL_CIPDRFRESI_LOANPOOL[QUAL_MRA_RAC],MATCH(TBL_QUAL_RENTROLL_UNITS[[#This Row],[RENTROLL_LOAN_ID_PROP_ADDR]],TBL_CIPDRFRESI_LOANPOOL[LOAN_ID_PROP_ADDR],0)),"")</f>
        <v/>
      </c>
      <c r="H92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6" s="36" t="b">
        <f>CONCATENATE(TBL_QUAL_RENTROLL_UNITS[[#This Row],[RENTROLL_LOAN_ID_PROP_ADDR]],TBL_QUAL_RENTROLL_UNITS[[#This Row],[RENTROLL_UNIT]],TBL_QUAL_RENTROLL_UNITS[[#This Row],[RENTROLL_AMOUNT]])&lt;&gt;""</f>
        <v>0</v>
      </c>
      <c r="J926" s="36" t="b">
        <f>AND(TBL_QUAL_RENTROLL_UNITS[[#This Row],[RENTROLL_LOAN_ID_PROP_ADDR]]&lt;&gt;"",TBL_QUAL_RENTROLL_UNITS[[#This Row],[RENTROLL_UNIT]]&lt;&gt;"",TBL_QUAL_RENTROLL_UNITS[[#This Row],[RENTROLL_AMOUNT]]&lt;&gt;"")</f>
        <v>0</v>
      </c>
      <c r="K926" s="36">
        <f>SUM(
IF(AND(TBL_QUAL_RENTROLL_UNITS[[#This Row],[RENTROLL_LOAN_ID_PROP_ADDR]]&lt;&gt;"",NOT(ISNUMBER(MATCH(TBL_QUAL_RENTROLL_UNITS[[#This Row],[RENTROLL_LOAN_ID_PROP_ADDR]],RANGE_LOOKUP_CIPDRF_LOANLIST,0)))),1,0)
)</f>
        <v>0</v>
      </c>
    </row>
    <row r="927" spans="2:11" ht="20.100000000000001" customHeight="1" x14ac:dyDescent="0.25">
      <c r="B927" s="25" t="str">
        <f>IF(TBL_QUAL_RENTROLL_UNITS[[#This Row],[RECORD_STARTED]],IF(TBL_QUAL_RENTROLL_UNITS[[#This Row],[ERROR_COUNT]]&gt;0,-1,IF(TBL_QUAL_RENTROLL_UNITS[[#This Row],[REQ_FIELDS_POPULATED]],1,0)),"")</f>
        <v/>
      </c>
      <c r="C927" s="94">
        <f>ROW()-ROW(TBL_QUAL_RENTROLL_UNITS[[#Headers],[ROW_ID]])</f>
        <v>918</v>
      </c>
      <c r="D927" s="82"/>
      <c r="E927" s="39"/>
      <c r="F927" s="33"/>
      <c r="G927" s="84" t="str">
        <f>IFERROR(INDEX(TBL_CIPDRFRESI_LOANPOOL[QUAL_MRA_RAC],MATCH(TBL_QUAL_RENTROLL_UNITS[[#This Row],[RENTROLL_LOAN_ID_PROP_ADDR]],TBL_CIPDRFRESI_LOANPOOL[LOAN_ID_PROP_ADDR],0)),"")</f>
        <v/>
      </c>
      <c r="H92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7" s="36" t="b">
        <f>CONCATENATE(TBL_QUAL_RENTROLL_UNITS[[#This Row],[RENTROLL_LOAN_ID_PROP_ADDR]],TBL_QUAL_RENTROLL_UNITS[[#This Row],[RENTROLL_UNIT]],TBL_QUAL_RENTROLL_UNITS[[#This Row],[RENTROLL_AMOUNT]])&lt;&gt;""</f>
        <v>0</v>
      </c>
      <c r="J927" s="36" t="b">
        <f>AND(TBL_QUAL_RENTROLL_UNITS[[#This Row],[RENTROLL_LOAN_ID_PROP_ADDR]]&lt;&gt;"",TBL_QUAL_RENTROLL_UNITS[[#This Row],[RENTROLL_UNIT]]&lt;&gt;"",TBL_QUAL_RENTROLL_UNITS[[#This Row],[RENTROLL_AMOUNT]]&lt;&gt;"")</f>
        <v>0</v>
      </c>
      <c r="K927" s="36">
        <f>SUM(
IF(AND(TBL_QUAL_RENTROLL_UNITS[[#This Row],[RENTROLL_LOAN_ID_PROP_ADDR]]&lt;&gt;"",NOT(ISNUMBER(MATCH(TBL_QUAL_RENTROLL_UNITS[[#This Row],[RENTROLL_LOAN_ID_PROP_ADDR]],RANGE_LOOKUP_CIPDRF_LOANLIST,0)))),1,0)
)</f>
        <v>0</v>
      </c>
    </row>
    <row r="928" spans="2:11" ht="20.100000000000001" customHeight="1" x14ac:dyDescent="0.25">
      <c r="B928" s="25" t="str">
        <f>IF(TBL_QUAL_RENTROLL_UNITS[[#This Row],[RECORD_STARTED]],IF(TBL_QUAL_RENTROLL_UNITS[[#This Row],[ERROR_COUNT]]&gt;0,-1,IF(TBL_QUAL_RENTROLL_UNITS[[#This Row],[REQ_FIELDS_POPULATED]],1,0)),"")</f>
        <v/>
      </c>
      <c r="C928" s="94">
        <f>ROW()-ROW(TBL_QUAL_RENTROLL_UNITS[[#Headers],[ROW_ID]])</f>
        <v>919</v>
      </c>
      <c r="D928" s="82"/>
      <c r="E928" s="39"/>
      <c r="F928" s="33"/>
      <c r="G928" s="84" t="str">
        <f>IFERROR(INDEX(TBL_CIPDRFRESI_LOANPOOL[QUAL_MRA_RAC],MATCH(TBL_QUAL_RENTROLL_UNITS[[#This Row],[RENTROLL_LOAN_ID_PROP_ADDR]],TBL_CIPDRFRESI_LOANPOOL[LOAN_ID_PROP_ADDR],0)),"")</f>
        <v/>
      </c>
      <c r="H92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8" s="36" t="b">
        <f>CONCATENATE(TBL_QUAL_RENTROLL_UNITS[[#This Row],[RENTROLL_LOAN_ID_PROP_ADDR]],TBL_QUAL_RENTROLL_UNITS[[#This Row],[RENTROLL_UNIT]],TBL_QUAL_RENTROLL_UNITS[[#This Row],[RENTROLL_AMOUNT]])&lt;&gt;""</f>
        <v>0</v>
      </c>
      <c r="J928" s="36" t="b">
        <f>AND(TBL_QUAL_RENTROLL_UNITS[[#This Row],[RENTROLL_LOAN_ID_PROP_ADDR]]&lt;&gt;"",TBL_QUAL_RENTROLL_UNITS[[#This Row],[RENTROLL_UNIT]]&lt;&gt;"",TBL_QUAL_RENTROLL_UNITS[[#This Row],[RENTROLL_AMOUNT]]&lt;&gt;"")</f>
        <v>0</v>
      </c>
      <c r="K928" s="36">
        <f>SUM(
IF(AND(TBL_QUAL_RENTROLL_UNITS[[#This Row],[RENTROLL_LOAN_ID_PROP_ADDR]]&lt;&gt;"",NOT(ISNUMBER(MATCH(TBL_QUAL_RENTROLL_UNITS[[#This Row],[RENTROLL_LOAN_ID_PROP_ADDR]],RANGE_LOOKUP_CIPDRF_LOANLIST,0)))),1,0)
)</f>
        <v>0</v>
      </c>
    </row>
    <row r="929" spans="2:11" ht="20.100000000000001" customHeight="1" x14ac:dyDescent="0.25">
      <c r="B929" s="25" t="str">
        <f>IF(TBL_QUAL_RENTROLL_UNITS[[#This Row],[RECORD_STARTED]],IF(TBL_QUAL_RENTROLL_UNITS[[#This Row],[ERROR_COUNT]]&gt;0,-1,IF(TBL_QUAL_RENTROLL_UNITS[[#This Row],[REQ_FIELDS_POPULATED]],1,0)),"")</f>
        <v/>
      </c>
      <c r="C929" s="94">
        <f>ROW()-ROW(TBL_QUAL_RENTROLL_UNITS[[#Headers],[ROW_ID]])</f>
        <v>920</v>
      </c>
      <c r="D929" s="82"/>
      <c r="E929" s="39"/>
      <c r="F929" s="33"/>
      <c r="G929" s="84" t="str">
        <f>IFERROR(INDEX(TBL_CIPDRFRESI_LOANPOOL[QUAL_MRA_RAC],MATCH(TBL_QUAL_RENTROLL_UNITS[[#This Row],[RENTROLL_LOAN_ID_PROP_ADDR]],TBL_CIPDRFRESI_LOANPOOL[LOAN_ID_PROP_ADDR],0)),"")</f>
        <v/>
      </c>
      <c r="H92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9" s="36" t="b">
        <f>CONCATENATE(TBL_QUAL_RENTROLL_UNITS[[#This Row],[RENTROLL_LOAN_ID_PROP_ADDR]],TBL_QUAL_RENTROLL_UNITS[[#This Row],[RENTROLL_UNIT]],TBL_QUAL_RENTROLL_UNITS[[#This Row],[RENTROLL_AMOUNT]])&lt;&gt;""</f>
        <v>0</v>
      </c>
      <c r="J929" s="36" t="b">
        <f>AND(TBL_QUAL_RENTROLL_UNITS[[#This Row],[RENTROLL_LOAN_ID_PROP_ADDR]]&lt;&gt;"",TBL_QUAL_RENTROLL_UNITS[[#This Row],[RENTROLL_UNIT]]&lt;&gt;"",TBL_QUAL_RENTROLL_UNITS[[#This Row],[RENTROLL_AMOUNT]]&lt;&gt;"")</f>
        <v>0</v>
      </c>
      <c r="K929" s="36">
        <f>SUM(
IF(AND(TBL_QUAL_RENTROLL_UNITS[[#This Row],[RENTROLL_LOAN_ID_PROP_ADDR]]&lt;&gt;"",NOT(ISNUMBER(MATCH(TBL_QUAL_RENTROLL_UNITS[[#This Row],[RENTROLL_LOAN_ID_PROP_ADDR]],RANGE_LOOKUP_CIPDRF_LOANLIST,0)))),1,0)
)</f>
        <v>0</v>
      </c>
    </row>
    <row r="930" spans="2:11" ht="20.100000000000001" customHeight="1" x14ac:dyDescent="0.25">
      <c r="B930" s="25" t="str">
        <f>IF(TBL_QUAL_RENTROLL_UNITS[[#This Row],[RECORD_STARTED]],IF(TBL_QUAL_RENTROLL_UNITS[[#This Row],[ERROR_COUNT]]&gt;0,-1,IF(TBL_QUAL_RENTROLL_UNITS[[#This Row],[REQ_FIELDS_POPULATED]],1,0)),"")</f>
        <v/>
      </c>
      <c r="C930" s="94">
        <f>ROW()-ROW(TBL_QUAL_RENTROLL_UNITS[[#Headers],[ROW_ID]])</f>
        <v>921</v>
      </c>
      <c r="D930" s="82"/>
      <c r="E930" s="39"/>
      <c r="F930" s="33"/>
      <c r="G930" s="84" t="str">
        <f>IFERROR(INDEX(TBL_CIPDRFRESI_LOANPOOL[QUAL_MRA_RAC],MATCH(TBL_QUAL_RENTROLL_UNITS[[#This Row],[RENTROLL_LOAN_ID_PROP_ADDR]],TBL_CIPDRFRESI_LOANPOOL[LOAN_ID_PROP_ADDR],0)),"")</f>
        <v/>
      </c>
      <c r="H93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0" s="36" t="b">
        <f>CONCATENATE(TBL_QUAL_RENTROLL_UNITS[[#This Row],[RENTROLL_LOAN_ID_PROP_ADDR]],TBL_QUAL_RENTROLL_UNITS[[#This Row],[RENTROLL_UNIT]],TBL_QUAL_RENTROLL_UNITS[[#This Row],[RENTROLL_AMOUNT]])&lt;&gt;""</f>
        <v>0</v>
      </c>
      <c r="J930" s="36" t="b">
        <f>AND(TBL_QUAL_RENTROLL_UNITS[[#This Row],[RENTROLL_LOAN_ID_PROP_ADDR]]&lt;&gt;"",TBL_QUAL_RENTROLL_UNITS[[#This Row],[RENTROLL_UNIT]]&lt;&gt;"",TBL_QUAL_RENTROLL_UNITS[[#This Row],[RENTROLL_AMOUNT]]&lt;&gt;"")</f>
        <v>0</v>
      </c>
      <c r="K930" s="36">
        <f>SUM(
IF(AND(TBL_QUAL_RENTROLL_UNITS[[#This Row],[RENTROLL_LOAN_ID_PROP_ADDR]]&lt;&gt;"",NOT(ISNUMBER(MATCH(TBL_QUAL_RENTROLL_UNITS[[#This Row],[RENTROLL_LOAN_ID_PROP_ADDR]],RANGE_LOOKUP_CIPDRF_LOANLIST,0)))),1,0)
)</f>
        <v>0</v>
      </c>
    </row>
    <row r="931" spans="2:11" ht="20.100000000000001" customHeight="1" x14ac:dyDescent="0.25">
      <c r="B931" s="25" t="str">
        <f>IF(TBL_QUAL_RENTROLL_UNITS[[#This Row],[RECORD_STARTED]],IF(TBL_QUAL_RENTROLL_UNITS[[#This Row],[ERROR_COUNT]]&gt;0,-1,IF(TBL_QUAL_RENTROLL_UNITS[[#This Row],[REQ_FIELDS_POPULATED]],1,0)),"")</f>
        <v/>
      </c>
      <c r="C931" s="94">
        <f>ROW()-ROW(TBL_QUAL_RENTROLL_UNITS[[#Headers],[ROW_ID]])</f>
        <v>922</v>
      </c>
      <c r="D931" s="82"/>
      <c r="E931" s="39"/>
      <c r="F931" s="33"/>
      <c r="G931" s="84" t="str">
        <f>IFERROR(INDEX(TBL_CIPDRFRESI_LOANPOOL[QUAL_MRA_RAC],MATCH(TBL_QUAL_RENTROLL_UNITS[[#This Row],[RENTROLL_LOAN_ID_PROP_ADDR]],TBL_CIPDRFRESI_LOANPOOL[LOAN_ID_PROP_ADDR],0)),"")</f>
        <v/>
      </c>
      <c r="H93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1" s="36" t="b">
        <f>CONCATENATE(TBL_QUAL_RENTROLL_UNITS[[#This Row],[RENTROLL_LOAN_ID_PROP_ADDR]],TBL_QUAL_RENTROLL_UNITS[[#This Row],[RENTROLL_UNIT]],TBL_QUAL_RENTROLL_UNITS[[#This Row],[RENTROLL_AMOUNT]])&lt;&gt;""</f>
        <v>0</v>
      </c>
      <c r="J931" s="36" t="b">
        <f>AND(TBL_QUAL_RENTROLL_UNITS[[#This Row],[RENTROLL_LOAN_ID_PROP_ADDR]]&lt;&gt;"",TBL_QUAL_RENTROLL_UNITS[[#This Row],[RENTROLL_UNIT]]&lt;&gt;"",TBL_QUAL_RENTROLL_UNITS[[#This Row],[RENTROLL_AMOUNT]]&lt;&gt;"")</f>
        <v>0</v>
      </c>
      <c r="K931" s="36">
        <f>SUM(
IF(AND(TBL_QUAL_RENTROLL_UNITS[[#This Row],[RENTROLL_LOAN_ID_PROP_ADDR]]&lt;&gt;"",NOT(ISNUMBER(MATCH(TBL_QUAL_RENTROLL_UNITS[[#This Row],[RENTROLL_LOAN_ID_PROP_ADDR]],RANGE_LOOKUP_CIPDRF_LOANLIST,0)))),1,0)
)</f>
        <v>0</v>
      </c>
    </row>
    <row r="932" spans="2:11" ht="20.100000000000001" customHeight="1" x14ac:dyDescent="0.25">
      <c r="B932" s="25" t="str">
        <f>IF(TBL_QUAL_RENTROLL_UNITS[[#This Row],[RECORD_STARTED]],IF(TBL_QUAL_RENTROLL_UNITS[[#This Row],[ERROR_COUNT]]&gt;0,-1,IF(TBL_QUAL_RENTROLL_UNITS[[#This Row],[REQ_FIELDS_POPULATED]],1,0)),"")</f>
        <v/>
      </c>
      <c r="C932" s="94">
        <f>ROW()-ROW(TBL_QUAL_RENTROLL_UNITS[[#Headers],[ROW_ID]])</f>
        <v>923</v>
      </c>
      <c r="D932" s="82"/>
      <c r="E932" s="39"/>
      <c r="F932" s="33"/>
      <c r="G932" s="84" t="str">
        <f>IFERROR(INDEX(TBL_CIPDRFRESI_LOANPOOL[QUAL_MRA_RAC],MATCH(TBL_QUAL_RENTROLL_UNITS[[#This Row],[RENTROLL_LOAN_ID_PROP_ADDR]],TBL_CIPDRFRESI_LOANPOOL[LOAN_ID_PROP_ADDR],0)),"")</f>
        <v/>
      </c>
      <c r="H93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2" s="36" t="b">
        <f>CONCATENATE(TBL_QUAL_RENTROLL_UNITS[[#This Row],[RENTROLL_LOAN_ID_PROP_ADDR]],TBL_QUAL_RENTROLL_UNITS[[#This Row],[RENTROLL_UNIT]],TBL_QUAL_RENTROLL_UNITS[[#This Row],[RENTROLL_AMOUNT]])&lt;&gt;""</f>
        <v>0</v>
      </c>
      <c r="J932" s="36" t="b">
        <f>AND(TBL_QUAL_RENTROLL_UNITS[[#This Row],[RENTROLL_LOAN_ID_PROP_ADDR]]&lt;&gt;"",TBL_QUAL_RENTROLL_UNITS[[#This Row],[RENTROLL_UNIT]]&lt;&gt;"",TBL_QUAL_RENTROLL_UNITS[[#This Row],[RENTROLL_AMOUNT]]&lt;&gt;"")</f>
        <v>0</v>
      </c>
      <c r="K932" s="36">
        <f>SUM(
IF(AND(TBL_QUAL_RENTROLL_UNITS[[#This Row],[RENTROLL_LOAN_ID_PROP_ADDR]]&lt;&gt;"",NOT(ISNUMBER(MATCH(TBL_QUAL_RENTROLL_UNITS[[#This Row],[RENTROLL_LOAN_ID_PROP_ADDR]],RANGE_LOOKUP_CIPDRF_LOANLIST,0)))),1,0)
)</f>
        <v>0</v>
      </c>
    </row>
    <row r="933" spans="2:11" ht="20.100000000000001" customHeight="1" x14ac:dyDescent="0.25">
      <c r="B933" s="25" t="str">
        <f>IF(TBL_QUAL_RENTROLL_UNITS[[#This Row],[RECORD_STARTED]],IF(TBL_QUAL_RENTROLL_UNITS[[#This Row],[ERROR_COUNT]]&gt;0,-1,IF(TBL_QUAL_RENTROLL_UNITS[[#This Row],[REQ_FIELDS_POPULATED]],1,0)),"")</f>
        <v/>
      </c>
      <c r="C933" s="94">
        <f>ROW()-ROW(TBL_QUAL_RENTROLL_UNITS[[#Headers],[ROW_ID]])</f>
        <v>924</v>
      </c>
      <c r="D933" s="82"/>
      <c r="E933" s="39"/>
      <c r="F933" s="33"/>
      <c r="G933" s="84" t="str">
        <f>IFERROR(INDEX(TBL_CIPDRFRESI_LOANPOOL[QUAL_MRA_RAC],MATCH(TBL_QUAL_RENTROLL_UNITS[[#This Row],[RENTROLL_LOAN_ID_PROP_ADDR]],TBL_CIPDRFRESI_LOANPOOL[LOAN_ID_PROP_ADDR],0)),"")</f>
        <v/>
      </c>
      <c r="H93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3" s="36" t="b">
        <f>CONCATENATE(TBL_QUAL_RENTROLL_UNITS[[#This Row],[RENTROLL_LOAN_ID_PROP_ADDR]],TBL_QUAL_RENTROLL_UNITS[[#This Row],[RENTROLL_UNIT]],TBL_QUAL_RENTROLL_UNITS[[#This Row],[RENTROLL_AMOUNT]])&lt;&gt;""</f>
        <v>0</v>
      </c>
      <c r="J933" s="36" t="b">
        <f>AND(TBL_QUAL_RENTROLL_UNITS[[#This Row],[RENTROLL_LOAN_ID_PROP_ADDR]]&lt;&gt;"",TBL_QUAL_RENTROLL_UNITS[[#This Row],[RENTROLL_UNIT]]&lt;&gt;"",TBL_QUAL_RENTROLL_UNITS[[#This Row],[RENTROLL_AMOUNT]]&lt;&gt;"")</f>
        <v>0</v>
      </c>
      <c r="K933" s="36">
        <f>SUM(
IF(AND(TBL_QUAL_RENTROLL_UNITS[[#This Row],[RENTROLL_LOAN_ID_PROP_ADDR]]&lt;&gt;"",NOT(ISNUMBER(MATCH(TBL_QUAL_RENTROLL_UNITS[[#This Row],[RENTROLL_LOAN_ID_PROP_ADDR]],RANGE_LOOKUP_CIPDRF_LOANLIST,0)))),1,0)
)</f>
        <v>0</v>
      </c>
    </row>
    <row r="934" spans="2:11" ht="20.100000000000001" customHeight="1" x14ac:dyDescent="0.25">
      <c r="B934" s="25" t="str">
        <f>IF(TBL_QUAL_RENTROLL_UNITS[[#This Row],[RECORD_STARTED]],IF(TBL_QUAL_RENTROLL_UNITS[[#This Row],[ERROR_COUNT]]&gt;0,-1,IF(TBL_QUAL_RENTROLL_UNITS[[#This Row],[REQ_FIELDS_POPULATED]],1,0)),"")</f>
        <v/>
      </c>
      <c r="C934" s="94">
        <f>ROW()-ROW(TBL_QUAL_RENTROLL_UNITS[[#Headers],[ROW_ID]])</f>
        <v>925</v>
      </c>
      <c r="D934" s="82"/>
      <c r="E934" s="39"/>
      <c r="F934" s="33"/>
      <c r="G934" s="84" t="str">
        <f>IFERROR(INDEX(TBL_CIPDRFRESI_LOANPOOL[QUAL_MRA_RAC],MATCH(TBL_QUAL_RENTROLL_UNITS[[#This Row],[RENTROLL_LOAN_ID_PROP_ADDR]],TBL_CIPDRFRESI_LOANPOOL[LOAN_ID_PROP_ADDR],0)),"")</f>
        <v/>
      </c>
      <c r="H93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4" s="36" t="b">
        <f>CONCATENATE(TBL_QUAL_RENTROLL_UNITS[[#This Row],[RENTROLL_LOAN_ID_PROP_ADDR]],TBL_QUAL_RENTROLL_UNITS[[#This Row],[RENTROLL_UNIT]],TBL_QUAL_RENTROLL_UNITS[[#This Row],[RENTROLL_AMOUNT]])&lt;&gt;""</f>
        <v>0</v>
      </c>
      <c r="J934" s="36" t="b">
        <f>AND(TBL_QUAL_RENTROLL_UNITS[[#This Row],[RENTROLL_LOAN_ID_PROP_ADDR]]&lt;&gt;"",TBL_QUAL_RENTROLL_UNITS[[#This Row],[RENTROLL_UNIT]]&lt;&gt;"",TBL_QUAL_RENTROLL_UNITS[[#This Row],[RENTROLL_AMOUNT]]&lt;&gt;"")</f>
        <v>0</v>
      </c>
      <c r="K934" s="36">
        <f>SUM(
IF(AND(TBL_QUAL_RENTROLL_UNITS[[#This Row],[RENTROLL_LOAN_ID_PROP_ADDR]]&lt;&gt;"",NOT(ISNUMBER(MATCH(TBL_QUAL_RENTROLL_UNITS[[#This Row],[RENTROLL_LOAN_ID_PROP_ADDR]],RANGE_LOOKUP_CIPDRF_LOANLIST,0)))),1,0)
)</f>
        <v>0</v>
      </c>
    </row>
    <row r="935" spans="2:11" ht="20.100000000000001" customHeight="1" x14ac:dyDescent="0.25">
      <c r="B935" s="25" t="str">
        <f>IF(TBL_QUAL_RENTROLL_UNITS[[#This Row],[RECORD_STARTED]],IF(TBL_QUAL_RENTROLL_UNITS[[#This Row],[ERROR_COUNT]]&gt;0,-1,IF(TBL_QUAL_RENTROLL_UNITS[[#This Row],[REQ_FIELDS_POPULATED]],1,0)),"")</f>
        <v/>
      </c>
      <c r="C935" s="94">
        <f>ROW()-ROW(TBL_QUAL_RENTROLL_UNITS[[#Headers],[ROW_ID]])</f>
        <v>926</v>
      </c>
      <c r="D935" s="82"/>
      <c r="E935" s="39"/>
      <c r="F935" s="33"/>
      <c r="G935" s="84" t="str">
        <f>IFERROR(INDEX(TBL_CIPDRFRESI_LOANPOOL[QUAL_MRA_RAC],MATCH(TBL_QUAL_RENTROLL_UNITS[[#This Row],[RENTROLL_LOAN_ID_PROP_ADDR]],TBL_CIPDRFRESI_LOANPOOL[LOAN_ID_PROP_ADDR],0)),"")</f>
        <v/>
      </c>
      <c r="H93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5" s="36" t="b">
        <f>CONCATENATE(TBL_QUAL_RENTROLL_UNITS[[#This Row],[RENTROLL_LOAN_ID_PROP_ADDR]],TBL_QUAL_RENTROLL_UNITS[[#This Row],[RENTROLL_UNIT]],TBL_QUAL_RENTROLL_UNITS[[#This Row],[RENTROLL_AMOUNT]])&lt;&gt;""</f>
        <v>0</v>
      </c>
      <c r="J935" s="36" t="b">
        <f>AND(TBL_QUAL_RENTROLL_UNITS[[#This Row],[RENTROLL_LOAN_ID_PROP_ADDR]]&lt;&gt;"",TBL_QUAL_RENTROLL_UNITS[[#This Row],[RENTROLL_UNIT]]&lt;&gt;"",TBL_QUAL_RENTROLL_UNITS[[#This Row],[RENTROLL_AMOUNT]]&lt;&gt;"")</f>
        <v>0</v>
      </c>
      <c r="K935" s="36">
        <f>SUM(
IF(AND(TBL_QUAL_RENTROLL_UNITS[[#This Row],[RENTROLL_LOAN_ID_PROP_ADDR]]&lt;&gt;"",NOT(ISNUMBER(MATCH(TBL_QUAL_RENTROLL_UNITS[[#This Row],[RENTROLL_LOAN_ID_PROP_ADDR]],RANGE_LOOKUP_CIPDRF_LOANLIST,0)))),1,0)
)</f>
        <v>0</v>
      </c>
    </row>
    <row r="936" spans="2:11" ht="20.100000000000001" customHeight="1" x14ac:dyDescent="0.25">
      <c r="B936" s="25" t="str">
        <f>IF(TBL_QUAL_RENTROLL_UNITS[[#This Row],[RECORD_STARTED]],IF(TBL_QUAL_RENTROLL_UNITS[[#This Row],[ERROR_COUNT]]&gt;0,-1,IF(TBL_QUAL_RENTROLL_UNITS[[#This Row],[REQ_FIELDS_POPULATED]],1,0)),"")</f>
        <v/>
      </c>
      <c r="C936" s="94">
        <f>ROW()-ROW(TBL_QUAL_RENTROLL_UNITS[[#Headers],[ROW_ID]])</f>
        <v>927</v>
      </c>
      <c r="D936" s="82"/>
      <c r="E936" s="39"/>
      <c r="F936" s="33"/>
      <c r="G936" s="84" t="str">
        <f>IFERROR(INDEX(TBL_CIPDRFRESI_LOANPOOL[QUAL_MRA_RAC],MATCH(TBL_QUAL_RENTROLL_UNITS[[#This Row],[RENTROLL_LOAN_ID_PROP_ADDR]],TBL_CIPDRFRESI_LOANPOOL[LOAN_ID_PROP_ADDR],0)),"")</f>
        <v/>
      </c>
      <c r="H93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6" s="36" t="b">
        <f>CONCATENATE(TBL_QUAL_RENTROLL_UNITS[[#This Row],[RENTROLL_LOAN_ID_PROP_ADDR]],TBL_QUAL_RENTROLL_UNITS[[#This Row],[RENTROLL_UNIT]],TBL_QUAL_RENTROLL_UNITS[[#This Row],[RENTROLL_AMOUNT]])&lt;&gt;""</f>
        <v>0</v>
      </c>
      <c r="J936" s="36" t="b">
        <f>AND(TBL_QUAL_RENTROLL_UNITS[[#This Row],[RENTROLL_LOAN_ID_PROP_ADDR]]&lt;&gt;"",TBL_QUAL_RENTROLL_UNITS[[#This Row],[RENTROLL_UNIT]]&lt;&gt;"",TBL_QUAL_RENTROLL_UNITS[[#This Row],[RENTROLL_AMOUNT]]&lt;&gt;"")</f>
        <v>0</v>
      </c>
      <c r="K936" s="36">
        <f>SUM(
IF(AND(TBL_QUAL_RENTROLL_UNITS[[#This Row],[RENTROLL_LOAN_ID_PROP_ADDR]]&lt;&gt;"",NOT(ISNUMBER(MATCH(TBL_QUAL_RENTROLL_UNITS[[#This Row],[RENTROLL_LOAN_ID_PROP_ADDR]],RANGE_LOOKUP_CIPDRF_LOANLIST,0)))),1,0)
)</f>
        <v>0</v>
      </c>
    </row>
    <row r="937" spans="2:11" ht="20.100000000000001" customHeight="1" x14ac:dyDescent="0.25">
      <c r="B937" s="25" t="str">
        <f>IF(TBL_QUAL_RENTROLL_UNITS[[#This Row],[RECORD_STARTED]],IF(TBL_QUAL_RENTROLL_UNITS[[#This Row],[ERROR_COUNT]]&gt;0,-1,IF(TBL_QUAL_RENTROLL_UNITS[[#This Row],[REQ_FIELDS_POPULATED]],1,0)),"")</f>
        <v/>
      </c>
      <c r="C937" s="94">
        <f>ROW()-ROW(TBL_QUAL_RENTROLL_UNITS[[#Headers],[ROW_ID]])</f>
        <v>928</v>
      </c>
      <c r="D937" s="82"/>
      <c r="E937" s="39"/>
      <c r="F937" s="33"/>
      <c r="G937" s="84" t="str">
        <f>IFERROR(INDEX(TBL_CIPDRFRESI_LOANPOOL[QUAL_MRA_RAC],MATCH(TBL_QUAL_RENTROLL_UNITS[[#This Row],[RENTROLL_LOAN_ID_PROP_ADDR]],TBL_CIPDRFRESI_LOANPOOL[LOAN_ID_PROP_ADDR],0)),"")</f>
        <v/>
      </c>
      <c r="H93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7" s="36" t="b">
        <f>CONCATENATE(TBL_QUAL_RENTROLL_UNITS[[#This Row],[RENTROLL_LOAN_ID_PROP_ADDR]],TBL_QUAL_RENTROLL_UNITS[[#This Row],[RENTROLL_UNIT]],TBL_QUAL_RENTROLL_UNITS[[#This Row],[RENTROLL_AMOUNT]])&lt;&gt;""</f>
        <v>0</v>
      </c>
      <c r="J937" s="36" t="b">
        <f>AND(TBL_QUAL_RENTROLL_UNITS[[#This Row],[RENTROLL_LOAN_ID_PROP_ADDR]]&lt;&gt;"",TBL_QUAL_RENTROLL_UNITS[[#This Row],[RENTROLL_UNIT]]&lt;&gt;"",TBL_QUAL_RENTROLL_UNITS[[#This Row],[RENTROLL_AMOUNT]]&lt;&gt;"")</f>
        <v>0</v>
      </c>
      <c r="K937" s="36">
        <f>SUM(
IF(AND(TBL_QUAL_RENTROLL_UNITS[[#This Row],[RENTROLL_LOAN_ID_PROP_ADDR]]&lt;&gt;"",NOT(ISNUMBER(MATCH(TBL_QUAL_RENTROLL_UNITS[[#This Row],[RENTROLL_LOAN_ID_PROP_ADDR]],RANGE_LOOKUP_CIPDRF_LOANLIST,0)))),1,0)
)</f>
        <v>0</v>
      </c>
    </row>
    <row r="938" spans="2:11" ht="20.100000000000001" customHeight="1" x14ac:dyDescent="0.25">
      <c r="B938" s="25" t="str">
        <f>IF(TBL_QUAL_RENTROLL_UNITS[[#This Row],[RECORD_STARTED]],IF(TBL_QUAL_RENTROLL_UNITS[[#This Row],[ERROR_COUNT]]&gt;0,-1,IF(TBL_QUAL_RENTROLL_UNITS[[#This Row],[REQ_FIELDS_POPULATED]],1,0)),"")</f>
        <v/>
      </c>
      <c r="C938" s="94">
        <f>ROW()-ROW(TBL_QUAL_RENTROLL_UNITS[[#Headers],[ROW_ID]])</f>
        <v>929</v>
      </c>
      <c r="D938" s="82"/>
      <c r="E938" s="39"/>
      <c r="F938" s="33"/>
      <c r="G938" s="84" t="str">
        <f>IFERROR(INDEX(TBL_CIPDRFRESI_LOANPOOL[QUAL_MRA_RAC],MATCH(TBL_QUAL_RENTROLL_UNITS[[#This Row],[RENTROLL_LOAN_ID_PROP_ADDR]],TBL_CIPDRFRESI_LOANPOOL[LOAN_ID_PROP_ADDR],0)),"")</f>
        <v/>
      </c>
      <c r="H93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8" s="36" t="b">
        <f>CONCATENATE(TBL_QUAL_RENTROLL_UNITS[[#This Row],[RENTROLL_LOAN_ID_PROP_ADDR]],TBL_QUAL_RENTROLL_UNITS[[#This Row],[RENTROLL_UNIT]],TBL_QUAL_RENTROLL_UNITS[[#This Row],[RENTROLL_AMOUNT]])&lt;&gt;""</f>
        <v>0</v>
      </c>
      <c r="J938" s="36" t="b">
        <f>AND(TBL_QUAL_RENTROLL_UNITS[[#This Row],[RENTROLL_LOAN_ID_PROP_ADDR]]&lt;&gt;"",TBL_QUAL_RENTROLL_UNITS[[#This Row],[RENTROLL_UNIT]]&lt;&gt;"",TBL_QUAL_RENTROLL_UNITS[[#This Row],[RENTROLL_AMOUNT]]&lt;&gt;"")</f>
        <v>0</v>
      </c>
      <c r="K938" s="36">
        <f>SUM(
IF(AND(TBL_QUAL_RENTROLL_UNITS[[#This Row],[RENTROLL_LOAN_ID_PROP_ADDR]]&lt;&gt;"",NOT(ISNUMBER(MATCH(TBL_QUAL_RENTROLL_UNITS[[#This Row],[RENTROLL_LOAN_ID_PROP_ADDR]],RANGE_LOOKUP_CIPDRF_LOANLIST,0)))),1,0)
)</f>
        <v>0</v>
      </c>
    </row>
    <row r="939" spans="2:11" ht="20.100000000000001" customHeight="1" x14ac:dyDescent="0.25">
      <c r="B939" s="25" t="str">
        <f>IF(TBL_QUAL_RENTROLL_UNITS[[#This Row],[RECORD_STARTED]],IF(TBL_QUAL_RENTROLL_UNITS[[#This Row],[ERROR_COUNT]]&gt;0,-1,IF(TBL_QUAL_RENTROLL_UNITS[[#This Row],[REQ_FIELDS_POPULATED]],1,0)),"")</f>
        <v/>
      </c>
      <c r="C939" s="94">
        <f>ROW()-ROW(TBL_QUAL_RENTROLL_UNITS[[#Headers],[ROW_ID]])</f>
        <v>930</v>
      </c>
      <c r="D939" s="82"/>
      <c r="E939" s="39"/>
      <c r="F939" s="33"/>
      <c r="G939" s="84" t="str">
        <f>IFERROR(INDEX(TBL_CIPDRFRESI_LOANPOOL[QUAL_MRA_RAC],MATCH(TBL_QUAL_RENTROLL_UNITS[[#This Row],[RENTROLL_LOAN_ID_PROP_ADDR]],TBL_CIPDRFRESI_LOANPOOL[LOAN_ID_PROP_ADDR],0)),"")</f>
        <v/>
      </c>
      <c r="H93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9" s="36" t="b">
        <f>CONCATENATE(TBL_QUAL_RENTROLL_UNITS[[#This Row],[RENTROLL_LOAN_ID_PROP_ADDR]],TBL_QUAL_RENTROLL_UNITS[[#This Row],[RENTROLL_UNIT]],TBL_QUAL_RENTROLL_UNITS[[#This Row],[RENTROLL_AMOUNT]])&lt;&gt;""</f>
        <v>0</v>
      </c>
      <c r="J939" s="36" t="b">
        <f>AND(TBL_QUAL_RENTROLL_UNITS[[#This Row],[RENTROLL_LOAN_ID_PROP_ADDR]]&lt;&gt;"",TBL_QUAL_RENTROLL_UNITS[[#This Row],[RENTROLL_UNIT]]&lt;&gt;"",TBL_QUAL_RENTROLL_UNITS[[#This Row],[RENTROLL_AMOUNT]]&lt;&gt;"")</f>
        <v>0</v>
      </c>
      <c r="K939" s="36">
        <f>SUM(
IF(AND(TBL_QUAL_RENTROLL_UNITS[[#This Row],[RENTROLL_LOAN_ID_PROP_ADDR]]&lt;&gt;"",NOT(ISNUMBER(MATCH(TBL_QUAL_RENTROLL_UNITS[[#This Row],[RENTROLL_LOAN_ID_PROP_ADDR]],RANGE_LOOKUP_CIPDRF_LOANLIST,0)))),1,0)
)</f>
        <v>0</v>
      </c>
    </row>
    <row r="940" spans="2:11" ht="20.100000000000001" customHeight="1" x14ac:dyDescent="0.25">
      <c r="B940" s="25" t="str">
        <f>IF(TBL_QUAL_RENTROLL_UNITS[[#This Row],[RECORD_STARTED]],IF(TBL_QUAL_RENTROLL_UNITS[[#This Row],[ERROR_COUNT]]&gt;0,-1,IF(TBL_QUAL_RENTROLL_UNITS[[#This Row],[REQ_FIELDS_POPULATED]],1,0)),"")</f>
        <v/>
      </c>
      <c r="C940" s="94">
        <f>ROW()-ROW(TBL_QUAL_RENTROLL_UNITS[[#Headers],[ROW_ID]])</f>
        <v>931</v>
      </c>
      <c r="D940" s="82"/>
      <c r="E940" s="39"/>
      <c r="F940" s="33"/>
      <c r="G940" s="84" t="str">
        <f>IFERROR(INDEX(TBL_CIPDRFRESI_LOANPOOL[QUAL_MRA_RAC],MATCH(TBL_QUAL_RENTROLL_UNITS[[#This Row],[RENTROLL_LOAN_ID_PROP_ADDR]],TBL_CIPDRFRESI_LOANPOOL[LOAN_ID_PROP_ADDR],0)),"")</f>
        <v/>
      </c>
      <c r="H94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0" s="36" t="b">
        <f>CONCATENATE(TBL_QUAL_RENTROLL_UNITS[[#This Row],[RENTROLL_LOAN_ID_PROP_ADDR]],TBL_QUAL_RENTROLL_UNITS[[#This Row],[RENTROLL_UNIT]],TBL_QUAL_RENTROLL_UNITS[[#This Row],[RENTROLL_AMOUNT]])&lt;&gt;""</f>
        <v>0</v>
      </c>
      <c r="J940" s="36" t="b">
        <f>AND(TBL_QUAL_RENTROLL_UNITS[[#This Row],[RENTROLL_LOAN_ID_PROP_ADDR]]&lt;&gt;"",TBL_QUAL_RENTROLL_UNITS[[#This Row],[RENTROLL_UNIT]]&lt;&gt;"",TBL_QUAL_RENTROLL_UNITS[[#This Row],[RENTROLL_AMOUNT]]&lt;&gt;"")</f>
        <v>0</v>
      </c>
      <c r="K940" s="36">
        <f>SUM(
IF(AND(TBL_QUAL_RENTROLL_UNITS[[#This Row],[RENTROLL_LOAN_ID_PROP_ADDR]]&lt;&gt;"",NOT(ISNUMBER(MATCH(TBL_QUAL_RENTROLL_UNITS[[#This Row],[RENTROLL_LOAN_ID_PROP_ADDR]],RANGE_LOOKUP_CIPDRF_LOANLIST,0)))),1,0)
)</f>
        <v>0</v>
      </c>
    </row>
    <row r="941" spans="2:11" ht="20.100000000000001" customHeight="1" x14ac:dyDescent="0.25">
      <c r="B941" s="25" t="str">
        <f>IF(TBL_QUAL_RENTROLL_UNITS[[#This Row],[RECORD_STARTED]],IF(TBL_QUAL_RENTROLL_UNITS[[#This Row],[ERROR_COUNT]]&gt;0,-1,IF(TBL_QUAL_RENTROLL_UNITS[[#This Row],[REQ_FIELDS_POPULATED]],1,0)),"")</f>
        <v/>
      </c>
      <c r="C941" s="94">
        <f>ROW()-ROW(TBL_QUAL_RENTROLL_UNITS[[#Headers],[ROW_ID]])</f>
        <v>932</v>
      </c>
      <c r="D941" s="82"/>
      <c r="E941" s="39"/>
      <c r="F941" s="33"/>
      <c r="G941" s="84" t="str">
        <f>IFERROR(INDEX(TBL_CIPDRFRESI_LOANPOOL[QUAL_MRA_RAC],MATCH(TBL_QUAL_RENTROLL_UNITS[[#This Row],[RENTROLL_LOAN_ID_PROP_ADDR]],TBL_CIPDRFRESI_LOANPOOL[LOAN_ID_PROP_ADDR],0)),"")</f>
        <v/>
      </c>
      <c r="H94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1" s="36" t="b">
        <f>CONCATENATE(TBL_QUAL_RENTROLL_UNITS[[#This Row],[RENTROLL_LOAN_ID_PROP_ADDR]],TBL_QUAL_RENTROLL_UNITS[[#This Row],[RENTROLL_UNIT]],TBL_QUAL_RENTROLL_UNITS[[#This Row],[RENTROLL_AMOUNT]])&lt;&gt;""</f>
        <v>0</v>
      </c>
      <c r="J941" s="36" t="b">
        <f>AND(TBL_QUAL_RENTROLL_UNITS[[#This Row],[RENTROLL_LOAN_ID_PROP_ADDR]]&lt;&gt;"",TBL_QUAL_RENTROLL_UNITS[[#This Row],[RENTROLL_UNIT]]&lt;&gt;"",TBL_QUAL_RENTROLL_UNITS[[#This Row],[RENTROLL_AMOUNT]]&lt;&gt;"")</f>
        <v>0</v>
      </c>
      <c r="K941" s="36">
        <f>SUM(
IF(AND(TBL_QUAL_RENTROLL_UNITS[[#This Row],[RENTROLL_LOAN_ID_PROP_ADDR]]&lt;&gt;"",NOT(ISNUMBER(MATCH(TBL_QUAL_RENTROLL_UNITS[[#This Row],[RENTROLL_LOAN_ID_PROP_ADDR]],RANGE_LOOKUP_CIPDRF_LOANLIST,0)))),1,0)
)</f>
        <v>0</v>
      </c>
    </row>
    <row r="942" spans="2:11" ht="20.100000000000001" customHeight="1" x14ac:dyDescent="0.25">
      <c r="B942" s="25" t="str">
        <f>IF(TBL_QUAL_RENTROLL_UNITS[[#This Row],[RECORD_STARTED]],IF(TBL_QUAL_RENTROLL_UNITS[[#This Row],[ERROR_COUNT]]&gt;0,-1,IF(TBL_QUAL_RENTROLL_UNITS[[#This Row],[REQ_FIELDS_POPULATED]],1,0)),"")</f>
        <v/>
      </c>
      <c r="C942" s="94">
        <f>ROW()-ROW(TBL_QUAL_RENTROLL_UNITS[[#Headers],[ROW_ID]])</f>
        <v>933</v>
      </c>
      <c r="D942" s="82"/>
      <c r="E942" s="39"/>
      <c r="F942" s="33"/>
      <c r="G942" s="84" t="str">
        <f>IFERROR(INDEX(TBL_CIPDRFRESI_LOANPOOL[QUAL_MRA_RAC],MATCH(TBL_QUAL_RENTROLL_UNITS[[#This Row],[RENTROLL_LOAN_ID_PROP_ADDR]],TBL_CIPDRFRESI_LOANPOOL[LOAN_ID_PROP_ADDR],0)),"")</f>
        <v/>
      </c>
      <c r="H94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2" s="36" t="b">
        <f>CONCATENATE(TBL_QUAL_RENTROLL_UNITS[[#This Row],[RENTROLL_LOAN_ID_PROP_ADDR]],TBL_QUAL_RENTROLL_UNITS[[#This Row],[RENTROLL_UNIT]],TBL_QUAL_RENTROLL_UNITS[[#This Row],[RENTROLL_AMOUNT]])&lt;&gt;""</f>
        <v>0</v>
      </c>
      <c r="J942" s="36" t="b">
        <f>AND(TBL_QUAL_RENTROLL_UNITS[[#This Row],[RENTROLL_LOAN_ID_PROP_ADDR]]&lt;&gt;"",TBL_QUAL_RENTROLL_UNITS[[#This Row],[RENTROLL_UNIT]]&lt;&gt;"",TBL_QUAL_RENTROLL_UNITS[[#This Row],[RENTROLL_AMOUNT]]&lt;&gt;"")</f>
        <v>0</v>
      </c>
      <c r="K942" s="36">
        <f>SUM(
IF(AND(TBL_QUAL_RENTROLL_UNITS[[#This Row],[RENTROLL_LOAN_ID_PROP_ADDR]]&lt;&gt;"",NOT(ISNUMBER(MATCH(TBL_QUAL_RENTROLL_UNITS[[#This Row],[RENTROLL_LOAN_ID_PROP_ADDR]],RANGE_LOOKUP_CIPDRF_LOANLIST,0)))),1,0)
)</f>
        <v>0</v>
      </c>
    </row>
    <row r="943" spans="2:11" ht="20.100000000000001" customHeight="1" x14ac:dyDescent="0.25">
      <c r="B943" s="25" t="str">
        <f>IF(TBL_QUAL_RENTROLL_UNITS[[#This Row],[RECORD_STARTED]],IF(TBL_QUAL_RENTROLL_UNITS[[#This Row],[ERROR_COUNT]]&gt;0,-1,IF(TBL_QUAL_RENTROLL_UNITS[[#This Row],[REQ_FIELDS_POPULATED]],1,0)),"")</f>
        <v/>
      </c>
      <c r="C943" s="94">
        <f>ROW()-ROW(TBL_QUAL_RENTROLL_UNITS[[#Headers],[ROW_ID]])</f>
        <v>934</v>
      </c>
      <c r="D943" s="82"/>
      <c r="E943" s="39"/>
      <c r="F943" s="33"/>
      <c r="G943" s="84" t="str">
        <f>IFERROR(INDEX(TBL_CIPDRFRESI_LOANPOOL[QUAL_MRA_RAC],MATCH(TBL_QUAL_RENTROLL_UNITS[[#This Row],[RENTROLL_LOAN_ID_PROP_ADDR]],TBL_CIPDRFRESI_LOANPOOL[LOAN_ID_PROP_ADDR],0)),"")</f>
        <v/>
      </c>
      <c r="H94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3" s="36" t="b">
        <f>CONCATENATE(TBL_QUAL_RENTROLL_UNITS[[#This Row],[RENTROLL_LOAN_ID_PROP_ADDR]],TBL_QUAL_RENTROLL_UNITS[[#This Row],[RENTROLL_UNIT]],TBL_QUAL_RENTROLL_UNITS[[#This Row],[RENTROLL_AMOUNT]])&lt;&gt;""</f>
        <v>0</v>
      </c>
      <c r="J943" s="36" t="b">
        <f>AND(TBL_QUAL_RENTROLL_UNITS[[#This Row],[RENTROLL_LOAN_ID_PROP_ADDR]]&lt;&gt;"",TBL_QUAL_RENTROLL_UNITS[[#This Row],[RENTROLL_UNIT]]&lt;&gt;"",TBL_QUAL_RENTROLL_UNITS[[#This Row],[RENTROLL_AMOUNT]]&lt;&gt;"")</f>
        <v>0</v>
      </c>
      <c r="K943" s="36">
        <f>SUM(
IF(AND(TBL_QUAL_RENTROLL_UNITS[[#This Row],[RENTROLL_LOAN_ID_PROP_ADDR]]&lt;&gt;"",NOT(ISNUMBER(MATCH(TBL_QUAL_RENTROLL_UNITS[[#This Row],[RENTROLL_LOAN_ID_PROP_ADDR]],RANGE_LOOKUP_CIPDRF_LOANLIST,0)))),1,0)
)</f>
        <v>0</v>
      </c>
    </row>
    <row r="944" spans="2:11" ht="20.100000000000001" customHeight="1" x14ac:dyDescent="0.25">
      <c r="B944" s="25" t="str">
        <f>IF(TBL_QUAL_RENTROLL_UNITS[[#This Row],[RECORD_STARTED]],IF(TBL_QUAL_RENTROLL_UNITS[[#This Row],[ERROR_COUNT]]&gt;0,-1,IF(TBL_QUAL_RENTROLL_UNITS[[#This Row],[REQ_FIELDS_POPULATED]],1,0)),"")</f>
        <v/>
      </c>
      <c r="C944" s="94">
        <f>ROW()-ROW(TBL_QUAL_RENTROLL_UNITS[[#Headers],[ROW_ID]])</f>
        <v>935</v>
      </c>
      <c r="D944" s="82"/>
      <c r="E944" s="39"/>
      <c r="F944" s="33"/>
      <c r="G944" s="84" t="str">
        <f>IFERROR(INDEX(TBL_CIPDRFRESI_LOANPOOL[QUAL_MRA_RAC],MATCH(TBL_QUAL_RENTROLL_UNITS[[#This Row],[RENTROLL_LOAN_ID_PROP_ADDR]],TBL_CIPDRFRESI_LOANPOOL[LOAN_ID_PROP_ADDR],0)),"")</f>
        <v/>
      </c>
      <c r="H94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4" s="36" t="b">
        <f>CONCATENATE(TBL_QUAL_RENTROLL_UNITS[[#This Row],[RENTROLL_LOAN_ID_PROP_ADDR]],TBL_QUAL_RENTROLL_UNITS[[#This Row],[RENTROLL_UNIT]],TBL_QUAL_RENTROLL_UNITS[[#This Row],[RENTROLL_AMOUNT]])&lt;&gt;""</f>
        <v>0</v>
      </c>
      <c r="J944" s="36" t="b">
        <f>AND(TBL_QUAL_RENTROLL_UNITS[[#This Row],[RENTROLL_LOAN_ID_PROP_ADDR]]&lt;&gt;"",TBL_QUAL_RENTROLL_UNITS[[#This Row],[RENTROLL_UNIT]]&lt;&gt;"",TBL_QUAL_RENTROLL_UNITS[[#This Row],[RENTROLL_AMOUNT]]&lt;&gt;"")</f>
        <v>0</v>
      </c>
      <c r="K944" s="36">
        <f>SUM(
IF(AND(TBL_QUAL_RENTROLL_UNITS[[#This Row],[RENTROLL_LOAN_ID_PROP_ADDR]]&lt;&gt;"",NOT(ISNUMBER(MATCH(TBL_QUAL_RENTROLL_UNITS[[#This Row],[RENTROLL_LOAN_ID_PROP_ADDR]],RANGE_LOOKUP_CIPDRF_LOANLIST,0)))),1,0)
)</f>
        <v>0</v>
      </c>
    </row>
    <row r="945" spans="2:11" ht="20.100000000000001" customHeight="1" x14ac:dyDescent="0.25">
      <c r="B945" s="25" t="str">
        <f>IF(TBL_QUAL_RENTROLL_UNITS[[#This Row],[RECORD_STARTED]],IF(TBL_QUAL_RENTROLL_UNITS[[#This Row],[ERROR_COUNT]]&gt;0,-1,IF(TBL_QUAL_RENTROLL_UNITS[[#This Row],[REQ_FIELDS_POPULATED]],1,0)),"")</f>
        <v/>
      </c>
      <c r="C945" s="94">
        <f>ROW()-ROW(TBL_QUAL_RENTROLL_UNITS[[#Headers],[ROW_ID]])</f>
        <v>936</v>
      </c>
      <c r="D945" s="82"/>
      <c r="E945" s="39"/>
      <c r="F945" s="33"/>
      <c r="G945" s="84" t="str">
        <f>IFERROR(INDEX(TBL_CIPDRFRESI_LOANPOOL[QUAL_MRA_RAC],MATCH(TBL_QUAL_RENTROLL_UNITS[[#This Row],[RENTROLL_LOAN_ID_PROP_ADDR]],TBL_CIPDRFRESI_LOANPOOL[LOAN_ID_PROP_ADDR],0)),"")</f>
        <v/>
      </c>
      <c r="H94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5" s="36" t="b">
        <f>CONCATENATE(TBL_QUAL_RENTROLL_UNITS[[#This Row],[RENTROLL_LOAN_ID_PROP_ADDR]],TBL_QUAL_RENTROLL_UNITS[[#This Row],[RENTROLL_UNIT]],TBL_QUAL_RENTROLL_UNITS[[#This Row],[RENTROLL_AMOUNT]])&lt;&gt;""</f>
        <v>0</v>
      </c>
      <c r="J945" s="36" t="b">
        <f>AND(TBL_QUAL_RENTROLL_UNITS[[#This Row],[RENTROLL_LOAN_ID_PROP_ADDR]]&lt;&gt;"",TBL_QUAL_RENTROLL_UNITS[[#This Row],[RENTROLL_UNIT]]&lt;&gt;"",TBL_QUAL_RENTROLL_UNITS[[#This Row],[RENTROLL_AMOUNT]]&lt;&gt;"")</f>
        <v>0</v>
      </c>
      <c r="K945" s="36">
        <f>SUM(
IF(AND(TBL_QUAL_RENTROLL_UNITS[[#This Row],[RENTROLL_LOAN_ID_PROP_ADDR]]&lt;&gt;"",NOT(ISNUMBER(MATCH(TBL_QUAL_RENTROLL_UNITS[[#This Row],[RENTROLL_LOAN_ID_PROP_ADDR]],RANGE_LOOKUP_CIPDRF_LOANLIST,0)))),1,0)
)</f>
        <v>0</v>
      </c>
    </row>
    <row r="946" spans="2:11" ht="20.100000000000001" customHeight="1" x14ac:dyDescent="0.25">
      <c r="B946" s="25" t="str">
        <f>IF(TBL_QUAL_RENTROLL_UNITS[[#This Row],[RECORD_STARTED]],IF(TBL_QUAL_RENTROLL_UNITS[[#This Row],[ERROR_COUNT]]&gt;0,-1,IF(TBL_QUAL_RENTROLL_UNITS[[#This Row],[REQ_FIELDS_POPULATED]],1,0)),"")</f>
        <v/>
      </c>
      <c r="C946" s="94">
        <f>ROW()-ROW(TBL_QUAL_RENTROLL_UNITS[[#Headers],[ROW_ID]])</f>
        <v>937</v>
      </c>
      <c r="D946" s="82"/>
      <c r="E946" s="39"/>
      <c r="F946" s="33"/>
      <c r="G946" s="84" t="str">
        <f>IFERROR(INDEX(TBL_CIPDRFRESI_LOANPOOL[QUAL_MRA_RAC],MATCH(TBL_QUAL_RENTROLL_UNITS[[#This Row],[RENTROLL_LOAN_ID_PROP_ADDR]],TBL_CIPDRFRESI_LOANPOOL[LOAN_ID_PROP_ADDR],0)),"")</f>
        <v/>
      </c>
      <c r="H94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6" s="36" t="b">
        <f>CONCATENATE(TBL_QUAL_RENTROLL_UNITS[[#This Row],[RENTROLL_LOAN_ID_PROP_ADDR]],TBL_QUAL_RENTROLL_UNITS[[#This Row],[RENTROLL_UNIT]],TBL_QUAL_RENTROLL_UNITS[[#This Row],[RENTROLL_AMOUNT]])&lt;&gt;""</f>
        <v>0</v>
      </c>
      <c r="J946" s="36" t="b">
        <f>AND(TBL_QUAL_RENTROLL_UNITS[[#This Row],[RENTROLL_LOAN_ID_PROP_ADDR]]&lt;&gt;"",TBL_QUAL_RENTROLL_UNITS[[#This Row],[RENTROLL_UNIT]]&lt;&gt;"",TBL_QUAL_RENTROLL_UNITS[[#This Row],[RENTROLL_AMOUNT]]&lt;&gt;"")</f>
        <v>0</v>
      </c>
      <c r="K946" s="36">
        <f>SUM(
IF(AND(TBL_QUAL_RENTROLL_UNITS[[#This Row],[RENTROLL_LOAN_ID_PROP_ADDR]]&lt;&gt;"",NOT(ISNUMBER(MATCH(TBL_QUAL_RENTROLL_UNITS[[#This Row],[RENTROLL_LOAN_ID_PROP_ADDR]],RANGE_LOOKUP_CIPDRF_LOANLIST,0)))),1,0)
)</f>
        <v>0</v>
      </c>
    </row>
    <row r="947" spans="2:11" ht="20.100000000000001" customHeight="1" x14ac:dyDescent="0.25">
      <c r="B947" s="25" t="str">
        <f>IF(TBL_QUAL_RENTROLL_UNITS[[#This Row],[RECORD_STARTED]],IF(TBL_QUAL_RENTROLL_UNITS[[#This Row],[ERROR_COUNT]]&gt;0,-1,IF(TBL_QUAL_RENTROLL_UNITS[[#This Row],[REQ_FIELDS_POPULATED]],1,0)),"")</f>
        <v/>
      </c>
      <c r="C947" s="94">
        <f>ROW()-ROW(TBL_QUAL_RENTROLL_UNITS[[#Headers],[ROW_ID]])</f>
        <v>938</v>
      </c>
      <c r="D947" s="82"/>
      <c r="E947" s="39"/>
      <c r="F947" s="33"/>
      <c r="G947" s="84" t="str">
        <f>IFERROR(INDEX(TBL_CIPDRFRESI_LOANPOOL[QUAL_MRA_RAC],MATCH(TBL_QUAL_RENTROLL_UNITS[[#This Row],[RENTROLL_LOAN_ID_PROP_ADDR]],TBL_CIPDRFRESI_LOANPOOL[LOAN_ID_PROP_ADDR],0)),"")</f>
        <v/>
      </c>
      <c r="H94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7" s="36" t="b">
        <f>CONCATENATE(TBL_QUAL_RENTROLL_UNITS[[#This Row],[RENTROLL_LOAN_ID_PROP_ADDR]],TBL_QUAL_RENTROLL_UNITS[[#This Row],[RENTROLL_UNIT]],TBL_QUAL_RENTROLL_UNITS[[#This Row],[RENTROLL_AMOUNT]])&lt;&gt;""</f>
        <v>0</v>
      </c>
      <c r="J947" s="36" t="b">
        <f>AND(TBL_QUAL_RENTROLL_UNITS[[#This Row],[RENTROLL_LOAN_ID_PROP_ADDR]]&lt;&gt;"",TBL_QUAL_RENTROLL_UNITS[[#This Row],[RENTROLL_UNIT]]&lt;&gt;"",TBL_QUAL_RENTROLL_UNITS[[#This Row],[RENTROLL_AMOUNT]]&lt;&gt;"")</f>
        <v>0</v>
      </c>
      <c r="K947" s="36">
        <f>SUM(
IF(AND(TBL_QUAL_RENTROLL_UNITS[[#This Row],[RENTROLL_LOAN_ID_PROP_ADDR]]&lt;&gt;"",NOT(ISNUMBER(MATCH(TBL_QUAL_RENTROLL_UNITS[[#This Row],[RENTROLL_LOAN_ID_PROP_ADDR]],RANGE_LOOKUP_CIPDRF_LOANLIST,0)))),1,0)
)</f>
        <v>0</v>
      </c>
    </row>
    <row r="948" spans="2:11" ht="20.100000000000001" customHeight="1" x14ac:dyDescent="0.25">
      <c r="B948" s="25" t="str">
        <f>IF(TBL_QUAL_RENTROLL_UNITS[[#This Row],[RECORD_STARTED]],IF(TBL_QUAL_RENTROLL_UNITS[[#This Row],[ERROR_COUNT]]&gt;0,-1,IF(TBL_QUAL_RENTROLL_UNITS[[#This Row],[REQ_FIELDS_POPULATED]],1,0)),"")</f>
        <v/>
      </c>
      <c r="C948" s="94">
        <f>ROW()-ROW(TBL_QUAL_RENTROLL_UNITS[[#Headers],[ROW_ID]])</f>
        <v>939</v>
      </c>
      <c r="D948" s="82"/>
      <c r="E948" s="39"/>
      <c r="F948" s="33"/>
      <c r="G948" s="84" t="str">
        <f>IFERROR(INDEX(TBL_CIPDRFRESI_LOANPOOL[QUAL_MRA_RAC],MATCH(TBL_QUAL_RENTROLL_UNITS[[#This Row],[RENTROLL_LOAN_ID_PROP_ADDR]],TBL_CIPDRFRESI_LOANPOOL[LOAN_ID_PROP_ADDR],0)),"")</f>
        <v/>
      </c>
      <c r="H94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8" s="36" t="b">
        <f>CONCATENATE(TBL_QUAL_RENTROLL_UNITS[[#This Row],[RENTROLL_LOAN_ID_PROP_ADDR]],TBL_QUAL_RENTROLL_UNITS[[#This Row],[RENTROLL_UNIT]],TBL_QUAL_RENTROLL_UNITS[[#This Row],[RENTROLL_AMOUNT]])&lt;&gt;""</f>
        <v>0</v>
      </c>
      <c r="J948" s="36" t="b">
        <f>AND(TBL_QUAL_RENTROLL_UNITS[[#This Row],[RENTROLL_LOAN_ID_PROP_ADDR]]&lt;&gt;"",TBL_QUAL_RENTROLL_UNITS[[#This Row],[RENTROLL_UNIT]]&lt;&gt;"",TBL_QUAL_RENTROLL_UNITS[[#This Row],[RENTROLL_AMOUNT]]&lt;&gt;"")</f>
        <v>0</v>
      </c>
      <c r="K948" s="36">
        <f>SUM(
IF(AND(TBL_QUAL_RENTROLL_UNITS[[#This Row],[RENTROLL_LOAN_ID_PROP_ADDR]]&lt;&gt;"",NOT(ISNUMBER(MATCH(TBL_QUAL_RENTROLL_UNITS[[#This Row],[RENTROLL_LOAN_ID_PROP_ADDR]],RANGE_LOOKUP_CIPDRF_LOANLIST,0)))),1,0)
)</f>
        <v>0</v>
      </c>
    </row>
    <row r="949" spans="2:11" ht="20.100000000000001" customHeight="1" x14ac:dyDescent="0.25">
      <c r="B949" s="25" t="str">
        <f>IF(TBL_QUAL_RENTROLL_UNITS[[#This Row],[RECORD_STARTED]],IF(TBL_QUAL_RENTROLL_UNITS[[#This Row],[ERROR_COUNT]]&gt;0,-1,IF(TBL_QUAL_RENTROLL_UNITS[[#This Row],[REQ_FIELDS_POPULATED]],1,0)),"")</f>
        <v/>
      </c>
      <c r="C949" s="94">
        <f>ROW()-ROW(TBL_QUAL_RENTROLL_UNITS[[#Headers],[ROW_ID]])</f>
        <v>940</v>
      </c>
      <c r="D949" s="82"/>
      <c r="E949" s="39"/>
      <c r="F949" s="33"/>
      <c r="G949" s="84" t="str">
        <f>IFERROR(INDEX(TBL_CIPDRFRESI_LOANPOOL[QUAL_MRA_RAC],MATCH(TBL_QUAL_RENTROLL_UNITS[[#This Row],[RENTROLL_LOAN_ID_PROP_ADDR]],TBL_CIPDRFRESI_LOANPOOL[LOAN_ID_PROP_ADDR],0)),"")</f>
        <v/>
      </c>
      <c r="H94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9" s="36" t="b">
        <f>CONCATENATE(TBL_QUAL_RENTROLL_UNITS[[#This Row],[RENTROLL_LOAN_ID_PROP_ADDR]],TBL_QUAL_RENTROLL_UNITS[[#This Row],[RENTROLL_UNIT]],TBL_QUAL_RENTROLL_UNITS[[#This Row],[RENTROLL_AMOUNT]])&lt;&gt;""</f>
        <v>0</v>
      </c>
      <c r="J949" s="36" t="b">
        <f>AND(TBL_QUAL_RENTROLL_UNITS[[#This Row],[RENTROLL_LOAN_ID_PROP_ADDR]]&lt;&gt;"",TBL_QUAL_RENTROLL_UNITS[[#This Row],[RENTROLL_UNIT]]&lt;&gt;"",TBL_QUAL_RENTROLL_UNITS[[#This Row],[RENTROLL_AMOUNT]]&lt;&gt;"")</f>
        <v>0</v>
      </c>
      <c r="K949" s="36">
        <f>SUM(
IF(AND(TBL_QUAL_RENTROLL_UNITS[[#This Row],[RENTROLL_LOAN_ID_PROP_ADDR]]&lt;&gt;"",NOT(ISNUMBER(MATCH(TBL_QUAL_RENTROLL_UNITS[[#This Row],[RENTROLL_LOAN_ID_PROP_ADDR]],RANGE_LOOKUP_CIPDRF_LOANLIST,0)))),1,0)
)</f>
        <v>0</v>
      </c>
    </row>
    <row r="950" spans="2:11" ht="20.100000000000001" customHeight="1" x14ac:dyDescent="0.25">
      <c r="B950" s="25" t="str">
        <f>IF(TBL_QUAL_RENTROLL_UNITS[[#This Row],[RECORD_STARTED]],IF(TBL_QUAL_RENTROLL_UNITS[[#This Row],[ERROR_COUNT]]&gt;0,-1,IF(TBL_QUAL_RENTROLL_UNITS[[#This Row],[REQ_FIELDS_POPULATED]],1,0)),"")</f>
        <v/>
      </c>
      <c r="C950" s="94">
        <f>ROW()-ROW(TBL_QUAL_RENTROLL_UNITS[[#Headers],[ROW_ID]])</f>
        <v>941</v>
      </c>
      <c r="D950" s="82"/>
      <c r="E950" s="39"/>
      <c r="F950" s="33"/>
      <c r="G950" s="84" t="str">
        <f>IFERROR(INDEX(TBL_CIPDRFRESI_LOANPOOL[QUAL_MRA_RAC],MATCH(TBL_QUAL_RENTROLL_UNITS[[#This Row],[RENTROLL_LOAN_ID_PROP_ADDR]],TBL_CIPDRFRESI_LOANPOOL[LOAN_ID_PROP_ADDR],0)),"")</f>
        <v/>
      </c>
      <c r="H95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0" s="36" t="b">
        <f>CONCATENATE(TBL_QUAL_RENTROLL_UNITS[[#This Row],[RENTROLL_LOAN_ID_PROP_ADDR]],TBL_QUAL_RENTROLL_UNITS[[#This Row],[RENTROLL_UNIT]],TBL_QUAL_RENTROLL_UNITS[[#This Row],[RENTROLL_AMOUNT]])&lt;&gt;""</f>
        <v>0</v>
      </c>
      <c r="J950" s="36" t="b">
        <f>AND(TBL_QUAL_RENTROLL_UNITS[[#This Row],[RENTROLL_LOAN_ID_PROP_ADDR]]&lt;&gt;"",TBL_QUAL_RENTROLL_UNITS[[#This Row],[RENTROLL_UNIT]]&lt;&gt;"",TBL_QUAL_RENTROLL_UNITS[[#This Row],[RENTROLL_AMOUNT]]&lt;&gt;"")</f>
        <v>0</v>
      </c>
      <c r="K950" s="36">
        <f>SUM(
IF(AND(TBL_QUAL_RENTROLL_UNITS[[#This Row],[RENTROLL_LOAN_ID_PROP_ADDR]]&lt;&gt;"",NOT(ISNUMBER(MATCH(TBL_QUAL_RENTROLL_UNITS[[#This Row],[RENTROLL_LOAN_ID_PROP_ADDR]],RANGE_LOOKUP_CIPDRF_LOANLIST,0)))),1,0)
)</f>
        <v>0</v>
      </c>
    </row>
    <row r="951" spans="2:11" ht="20.100000000000001" customHeight="1" x14ac:dyDescent="0.25">
      <c r="B951" s="25" t="str">
        <f>IF(TBL_QUAL_RENTROLL_UNITS[[#This Row],[RECORD_STARTED]],IF(TBL_QUAL_RENTROLL_UNITS[[#This Row],[ERROR_COUNT]]&gt;0,-1,IF(TBL_QUAL_RENTROLL_UNITS[[#This Row],[REQ_FIELDS_POPULATED]],1,0)),"")</f>
        <v/>
      </c>
      <c r="C951" s="94">
        <f>ROW()-ROW(TBL_QUAL_RENTROLL_UNITS[[#Headers],[ROW_ID]])</f>
        <v>942</v>
      </c>
      <c r="D951" s="82"/>
      <c r="E951" s="39"/>
      <c r="F951" s="33"/>
      <c r="G951" s="84" t="str">
        <f>IFERROR(INDEX(TBL_CIPDRFRESI_LOANPOOL[QUAL_MRA_RAC],MATCH(TBL_QUAL_RENTROLL_UNITS[[#This Row],[RENTROLL_LOAN_ID_PROP_ADDR]],TBL_CIPDRFRESI_LOANPOOL[LOAN_ID_PROP_ADDR],0)),"")</f>
        <v/>
      </c>
      <c r="H95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1" s="36" t="b">
        <f>CONCATENATE(TBL_QUAL_RENTROLL_UNITS[[#This Row],[RENTROLL_LOAN_ID_PROP_ADDR]],TBL_QUAL_RENTROLL_UNITS[[#This Row],[RENTROLL_UNIT]],TBL_QUAL_RENTROLL_UNITS[[#This Row],[RENTROLL_AMOUNT]])&lt;&gt;""</f>
        <v>0</v>
      </c>
      <c r="J951" s="36" t="b">
        <f>AND(TBL_QUAL_RENTROLL_UNITS[[#This Row],[RENTROLL_LOAN_ID_PROP_ADDR]]&lt;&gt;"",TBL_QUAL_RENTROLL_UNITS[[#This Row],[RENTROLL_UNIT]]&lt;&gt;"",TBL_QUAL_RENTROLL_UNITS[[#This Row],[RENTROLL_AMOUNT]]&lt;&gt;"")</f>
        <v>0</v>
      </c>
      <c r="K951" s="36">
        <f>SUM(
IF(AND(TBL_QUAL_RENTROLL_UNITS[[#This Row],[RENTROLL_LOAN_ID_PROP_ADDR]]&lt;&gt;"",NOT(ISNUMBER(MATCH(TBL_QUAL_RENTROLL_UNITS[[#This Row],[RENTROLL_LOAN_ID_PROP_ADDR]],RANGE_LOOKUP_CIPDRF_LOANLIST,0)))),1,0)
)</f>
        <v>0</v>
      </c>
    </row>
    <row r="952" spans="2:11" ht="20.100000000000001" customHeight="1" x14ac:dyDescent="0.25">
      <c r="B952" s="25" t="str">
        <f>IF(TBL_QUAL_RENTROLL_UNITS[[#This Row],[RECORD_STARTED]],IF(TBL_QUAL_RENTROLL_UNITS[[#This Row],[ERROR_COUNT]]&gt;0,-1,IF(TBL_QUAL_RENTROLL_UNITS[[#This Row],[REQ_FIELDS_POPULATED]],1,0)),"")</f>
        <v/>
      </c>
      <c r="C952" s="94">
        <f>ROW()-ROW(TBL_QUAL_RENTROLL_UNITS[[#Headers],[ROW_ID]])</f>
        <v>943</v>
      </c>
      <c r="D952" s="82"/>
      <c r="E952" s="39"/>
      <c r="F952" s="33"/>
      <c r="G952" s="84" t="str">
        <f>IFERROR(INDEX(TBL_CIPDRFRESI_LOANPOOL[QUAL_MRA_RAC],MATCH(TBL_QUAL_RENTROLL_UNITS[[#This Row],[RENTROLL_LOAN_ID_PROP_ADDR]],TBL_CIPDRFRESI_LOANPOOL[LOAN_ID_PROP_ADDR],0)),"")</f>
        <v/>
      </c>
      <c r="H95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2" s="36" t="b">
        <f>CONCATENATE(TBL_QUAL_RENTROLL_UNITS[[#This Row],[RENTROLL_LOAN_ID_PROP_ADDR]],TBL_QUAL_RENTROLL_UNITS[[#This Row],[RENTROLL_UNIT]],TBL_QUAL_RENTROLL_UNITS[[#This Row],[RENTROLL_AMOUNT]])&lt;&gt;""</f>
        <v>0</v>
      </c>
      <c r="J952" s="36" t="b">
        <f>AND(TBL_QUAL_RENTROLL_UNITS[[#This Row],[RENTROLL_LOAN_ID_PROP_ADDR]]&lt;&gt;"",TBL_QUAL_RENTROLL_UNITS[[#This Row],[RENTROLL_UNIT]]&lt;&gt;"",TBL_QUAL_RENTROLL_UNITS[[#This Row],[RENTROLL_AMOUNT]]&lt;&gt;"")</f>
        <v>0</v>
      </c>
      <c r="K952" s="36">
        <f>SUM(
IF(AND(TBL_QUAL_RENTROLL_UNITS[[#This Row],[RENTROLL_LOAN_ID_PROP_ADDR]]&lt;&gt;"",NOT(ISNUMBER(MATCH(TBL_QUAL_RENTROLL_UNITS[[#This Row],[RENTROLL_LOAN_ID_PROP_ADDR]],RANGE_LOOKUP_CIPDRF_LOANLIST,0)))),1,0)
)</f>
        <v>0</v>
      </c>
    </row>
    <row r="953" spans="2:11" ht="20.100000000000001" customHeight="1" x14ac:dyDescent="0.25">
      <c r="B953" s="25" t="str">
        <f>IF(TBL_QUAL_RENTROLL_UNITS[[#This Row],[RECORD_STARTED]],IF(TBL_QUAL_RENTROLL_UNITS[[#This Row],[ERROR_COUNT]]&gt;0,-1,IF(TBL_QUAL_RENTROLL_UNITS[[#This Row],[REQ_FIELDS_POPULATED]],1,0)),"")</f>
        <v/>
      </c>
      <c r="C953" s="94">
        <f>ROW()-ROW(TBL_QUAL_RENTROLL_UNITS[[#Headers],[ROW_ID]])</f>
        <v>944</v>
      </c>
      <c r="D953" s="82"/>
      <c r="E953" s="39"/>
      <c r="F953" s="33"/>
      <c r="G953" s="84" t="str">
        <f>IFERROR(INDEX(TBL_CIPDRFRESI_LOANPOOL[QUAL_MRA_RAC],MATCH(TBL_QUAL_RENTROLL_UNITS[[#This Row],[RENTROLL_LOAN_ID_PROP_ADDR]],TBL_CIPDRFRESI_LOANPOOL[LOAN_ID_PROP_ADDR],0)),"")</f>
        <v/>
      </c>
      <c r="H95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3" s="36" t="b">
        <f>CONCATENATE(TBL_QUAL_RENTROLL_UNITS[[#This Row],[RENTROLL_LOAN_ID_PROP_ADDR]],TBL_QUAL_RENTROLL_UNITS[[#This Row],[RENTROLL_UNIT]],TBL_QUAL_RENTROLL_UNITS[[#This Row],[RENTROLL_AMOUNT]])&lt;&gt;""</f>
        <v>0</v>
      </c>
      <c r="J953" s="36" t="b">
        <f>AND(TBL_QUAL_RENTROLL_UNITS[[#This Row],[RENTROLL_LOAN_ID_PROP_ADDR]]&lt;&gt;"",TBL_QUAL_RENTROLL_UNITS[[#This Row],[RENTROLL_UNIT]]&lt;&gt;"",TBL_QUAL_RENTROLL_UNITS[[#This Row],[RENTROLL_AMOUNT]]&lt;&gt;"")</f>
        <v>0</v>
      </c>
      <c r="K953" s="36">
        <f>SUM(
IF(AND(TBL_QUAL_RENTROLL_UNITS[[#This Row],[RENTROLL_LOAN_ID_PROP_ADDR]]&lt;&gt;"",NOT(ISNUMBER(MATCH(TBL_QUAL_RENTROLL_UNITS[[#This Row],[RENTROLL_LOAN_ID_PROP_ADDR]],RANGE_LOOKUP_CIPDRF_LOANLIST,0)))),1,0)
)</f>
        <v>0</v>
      </c>
    </row>
    <row r="954" spans="2:11" ht="20.100000000000001" customHeight="1" x14ac:dyDescent="0.25">
      <c r="B954" s="25" t="str">
        <f>IF(TBL_QUAL_RENTROLL_UNITS[[#This Row],[RECORD_STARTED]],IF(TBL_QUAL_RENTROLL_UNITS[[#This Row],[ERROR_COUNT]]&gt;0,-1,IF(TBL_QUAL_RENTROLL_UNITS[[#This Row],[REQ_FIELDS_POPULATED]],1,0)),"")</f>
        <v/>
      </c>
      <c r="C954" s="94">
        <f>ROW()-ROW(TBL_QUAL_RENTROLL_UNITS[[#Headers],[ROW_ID]])</f>
        <v>945</v>
      </c>
      <c r="D954" s="82"/>
      <c r="E954" s="39"/>
      <c r="F954" s="33"/>
      <c r="G954" s="84" t="str">
        <f>IFERROR(INDEX(TBL_CIPDRFRESI_LOANPOOL[QUAL_MRA_RAC],MATCH(TBL_QUAL_RENTROLL_UNITS[[#This Row],[RENTROLL_LOAN_ID_PROP_ADDR]],TBL_CIPDRFRESI_LOANPOOL[LOAN_ID_PROP_ADDR],0)),"")</f>
        <v/>
      </c>
      <c r="H95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4" s="36" t="b">
        <f>CONCATENATE(TBL_QUAL_RENTROLL_UNITS[[#This Row],[RENTROLL_LOAN_ID_PROP_ADDR]],TBL_QUAL_RENTROLL_UNITS[[#This Row],[RENTROLL_UNIT]],TBL_QUAL_RENTROLL_UNITS[[#This Row],[RENTROLL_AMOUNT]])&lt;&gt;""</f>
        <v>0</v>
      </c>
      <c r="J954" s="36" t="b">
        <f>AND(TBL_QUAL_RENTROLL_UNITS[[#This Row],[RENTROLL_LOAN_ID_PROP_ADDR]]&lt;&gt;"",TBL_QUAL_RENTROLL_UNITS[[#This Row],[RENTROLL_UNIT]]&lt;&gt;"",TBL_QUAL_RENTROLL_UNITS[[#This Row],[RENTROLL_AMOUNT]]&lt;&gt;"")</f>
        <v>0</v>
      </c>
      <c r="K954" s="36">
        <f>SUM(
IF(AND(TBL_QUAL_RENTROLL_UNITS[[#This Row],[RENTROLL_LOAN_ID_PROP_ADDR]]&lt;&gt;"",NOT(ISNUMBER(MATCH(TBL_QUAL_RENTROLL_UNITS[[#This Row],[RENTROLL_LOAN_ID_PROP_ADDR]],RANGE_LOOKUP_CIPDRF_LOANLIST,0)))),1,0)
)</f>
        <v>0</v>
      </c>
    </row>
    <row r="955" spans="2:11" ht="20.100000000000001" customHeight="1" x14ac:dyDescent="0.25">
      <c r="B955" s="25" t="str">
        <f>IF(TBL_QUAL_RENTROLL_UNITS[[#This Row],[RECORD_STARTED]],IF(TBL_QUAL_RENTROLL_UNITS[[#This Row],[ERROR_COUNT]]&gt;0,-1,IF(TBL_QUAL_RENTROLL_UNITS[[#This Row],[REQ_FIELDS_POPULATED]],1,0)),"")</f>
        <v/>
      </c>
      <c r="C955" s="94">
        <f>ROW()-ROW(TBL_QUAL_RENTROLL_UNITS[[#Headers],[ROW_ID]])</f>
        <v>946</v>
      </c>
      <c r="D955" s="82"/>
      <c r="E955" s="39"/>
      <c r="F955" s="33"/>
      <c r="G955" s="84" t="str">
        <f>IFERROR(INDEX(TBL_CIPDRFRESI_LOANPOOL[QUAL_MRA_RAC],MATCH(TBL_QUAL_RENTROLL_UNITS[[#This Row],[RENTROLL_LOAN_ID_PROP_ADDR]],TBL_CIPDRFRESI_LOANPOOL[LOAN_ID_PROP_ADDR],0)),"")</f>
        <v/>
      </c>
      <c r="H95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5" s="36" t="b">
        <f>CONCATENATE(TBL_QUAL_RENTROLL_UNITS[[#This Row],[RENTROLL_LOAN_ID_PROP_ADDR]],TBL_QUAL_RENTROLL_UNITS[[#This Row],[RENTROLL_UNIT]],TBL_QUAL_RENTROLL_UNITS[[#This Row],[RENTROLL_AMOUNT]])&lt;&gt;""</f>
        <v>0</v>
      </c>
      <c r="J955" s="36" t="b">
        <f>AND(TBL_QUAL_RENTROLL_UNITS[[#This Row],[RENTROLL_LOAN_ID_PROP_ADDR]]&lt;&gt;"",TBL_QUAL_RENTROLL_UNITS[[#This Row],[RENTROLL_UNIT]]&lt;&gt;"",TBL_QUAL_RENTROLL_UNITS[[#This Row],[RENTROLL_AMOUNT]]&lt;&gt;"")</f>
        <v>0</v>
      </c>
      <c r="K955" s="36">
        <f>SUM(
IF(AND(TBL_QUAL_RENTROLL_UNITS[[#This Row],[RENTROLL_LOAN_ID_PROP_ADDR]]&lt;&gt;"",NOT(ISNUMBER(MATCH(TBL_QUAL_RENTROLL_UNITS[[#This Row],[RENTROLL_LOAN_ID_PROP_ADDR]],RANGE_LOOKUP_CIPDRF_LOANLIST,0)))),1,0)
)</f>
        <v>0</v>
      </c>
    </row>
    <row r="956" spans="2:11" ht="20.100000000000001" customHeight="1" x14ac:dyDescent="0.25">
      <c r="B956" s="25" t="str">
        <f>IF(TBL_QUAL_RENTROLL_UNITS[[#This Row],[RECORD_STARTED]],IF(TBL_QUAL_RENTROLL_UNITS[[#This Row],[ERROR_COUNT]]&gt;0,-1,IF(TBL_QUAL_RENTROLL_UNITS[[#This Row],[REQ_FIELDS_POPULATED]],1,0)),"")</f>
        <v/>
      </c>
      <c r="C956" s="94">
        <f>ROW()-ROW(TBL_QUAL_RENTROLL_UNITS[[#Headers],[ROW_ID]])</f>
        <v>947</v>
      </c>
      <c r="D956" s="82"/>
      <c r="E956" s="39"/>
      <c r="F956" s="33"/>
      <c r="G956" s="84" t="str">
        <f>IFERROR(INDEX(TBL_CIPDRFRESI_LOANPOOL[QUAL_MRA_RAC],MATCH(TBL_QUAL_RENTROLL_UNITS[[#This Row],[RENTROLL_LOAN_ID_PROP_ADDR]],TBL_CIPDRFRESI_LOANPOOL[LOAN_ID_PROP_ADDR],0)),"")</f>
        <v/>
      </c>
      <c r="H95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6" s="36" t="b">
        <f>CONCATENATE(TBL_QUAL_RENTROLL_UNITS[[#This Row],[RENTROLL_LOAN_ID_PROP_ADDR]],TBL_QUAL_RENTROLL_UNITS[[#This Row],[RENTROLL_UNIT]],TBL_QUAL_RENTROLL_UNITS[[#This Row],[RENTROLL_AMOUNT]])&lt;&gt;""</f>
        <v>0</v>
      </c>
      <c r="J956" s="36" t="b">
        <f>AND(TBL_QUAL_RENTROLL_UNITS[[#This Row],[RENTROLL_LOAN_ID_PROP_ADDR]]&lt;&gt;"",TBL_QUAL_RENTROLL_UNITS[[#This Row],[RENTROLL_UNIT]]&lt;&gt;"",TBL_QUAL_RENTROLL_UNITS[[#This Row],[RENTROLL_AMOUNT]]&lt;&gt;"")</f>
        <v>0</v>
      </c>
      <c r="K956" s="36">
        <f>SUM(
IF(AND(TBL_QUAL_RENTROLL_UNITS[[#This Row],[RENTROLL_LOAN_ID_PROP_ADDR]]&lt;&gt;"",NOT(ISNUMBER(MATCH(TBL_QUAL_RENTROLL_UNITS[[#This Row],[RENTROLL_LOAN_ID_PROP_ADDR]],RANGE_LOOKUP_CIPDRF_LOANLIST,0)))),1,0)
)</f>
        <v>0</v>
      </c>
    </row>
    <row r="957" spans="2:11" ht="20.100000000000001" customHeight="1" x14ac:dyDescent="0.25">
      <c r="B957" s="25" t="str">
        <f>IF(TBL_QUAL_RENTROLL_UNITS[[#This Row],[RECORD_STARTED]],IF(TBL_QUAL_RENTROLL_UNITS[[#This Row],[ERROR_COUNT]]&gt;0,-1,IF(TBL_QUAL_RENTROLL_UNITS[[#This Row],[REQ_FIELDS_POPULATED]],1,0)),"")</f>
        <v/>
      </c>
      <c r="C957" s="94">
        <f>ROW()-ROW(TBL_QUAL_RENTROLL_UNITS[[#Headers],[ROW_ID]])</f>
        <v>948</v>
      </c>
      <c r="D957" s="82"/>
      <c r="E957" s="39"/>
      <c r="F957" s="33"/>
      <c r="G957" s="84" t="str">
        <f>IFERROR(INDEX(TBL_CIPDRFRESI_LOANPOOL[QUAL_MRA_RAC],MATCH(TBL_QUAL_RENTROLL_UNITS[[#This Row],[RENTROLL_LOAN_ID_PROP_ADDR]],TBL_CIPDRFRESI_LOANPOOL[LOAN_ID_PROP_ADDR],0)),"")</f>
        <v/>
      </c>
      <c r="H95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7" s="36" t="b">
        <f>CONCATENATE(TBL_QUAL_RENTROLL_UNITS[[#This Row],[RENTROLL_LOAN_ID_PROP_ADDR]],TBL_QUAL_RENTROLL_UNITS[[#This Row],[RENTROLL_UNIT]],TBL_QUAL_RENTROLL_UNITS[[#This Row],[RENTROLL_AMOUNT]])&lt;&gt;""</f>
        <v>0</v>
      </c>
      <c r="J957" s="36" t="b">
        <f>AND(TBL_QUAL_RENTROLL_UNITS[[#This Row],[RENTROLL_LOAN_ID_PROP_ADDR]]&lt;&gt;"",TBL_QUAL_RENTROLL_UNITS[[#This Row],[RENTROLL_UNIT]]&lt;&gt;"",TBL_QUAL_RENTROLL_UNITS[[#This Row],[RENTROLL_AMOUNT]]&lt;&gt;"")</f>
        <v>0</v>
      </c>
      <c r="K957" s="36">
        <f>SUM(
IF(AND(TBL_QUAL_RENTROLL_UNITS[[#This Row],[RENTROLL_LOAN_ID_PROP_ADDR]]&lt;&gt;"",NOT(ISNUMBER(MATCH(TBL_QUAL_RENTROLL_UNITS[[#This Row],[RENTROLL_LOAN_ID_PROP_ADDR]],RANGE_LOOKUP_CIPDRF_LOANLIST,0)))),1,0)
)</f>
        <v>0</v>
      </c>
    </row>
    <row r="958" spans="2:11" ht="20.100000000000001" customHeight="1" x14ac:dyDescent="0.25">
      <c r="B958" s="25" t="str">
        <f>IF(TBL_QUAL_RENTROLL_UNITS[[#This Row],[RECORD_STARTED]],IF(TBL_QUAL_RENTROLL_UNITS[[#This Row],[ERROR_COUNT]]&gt;0,-1,IF(TBL_QUAL_RENTROLL_UNITS[[#This Row],[REQ_FIELDS_POPULATED]],1,0)),"")</f>
        <v/>
      </c>
      <c r="C958" s="94">
        <f>ROW()-ROW(TBL_QUAL_RENTROLL_UNITS[[#Headers],[ROW_ID]])</f>
        <v>949</v>
      </c>
      <c r="D958" s="82"/>
      <c r="E958" s="39"/>
      <c r="F958" s="33"/>
      <c r="G958" s="84" t="str">
        <f>IFERROR(INDEX(TBL_CIPDRFRESI_LOANPOOL[QUAL_MRA_RAC],MATCH(TBL_QUAL_RENTROLL_UNITS[[#This Row],[RENTROLL_LOAN_ID_PROP_ADDR]],TBL_CIPDRFRESI_LOANPOOL[LOAN_ID_PROP_ADDR],0)),"")</f>
        <v/>
      </c>
      <c r="H95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8" s="36" t="b">
        <f>CONCATENATE(TBL_QUAL_RENTROLL_UNITS[[#This Row],[RENTROLL_LOAN_ID_PROP_ADDR]],TBL_QUAL_RENTROLL_UNITS[[#This Row],[RENTROLL_UNIT]],TBL_QUAL_RENTROLL_UNITS[[#This Row],[RENTROLL_AMOUNT]])&lt;&gt;""</f>
        <v>0</v>
      </c>
      <c r="J958" s="36" t="b">
        <f>AND(TBL_QUAL_RENTROLL_UNITS[[#This Row],[RENTROLL_LOAN_ID_PROP_ADDR]]&lt;&gt;"",TBL_QUAL_RENTROLL_UNITS[[#This Row],[RENTROLL_UNIT]]&lt;&gt;"",TBL_QUAL_RENTROLL_UNITS[[#This Row],[RENTROLL_AMOUNT]]&lt;&gt;"")</f>
        <v>0</v>
      </c>
      <c r="K958" s="36">
        <f>SUM(
IF(AND(TBL_QUAL_RENTROLL_UNITS[[#This Row],[RENTROLL_LOAN_ID_PROP_ADDR]]&lt;&gt;"",NOT(ISNUMBER(MATCH(TBL_QUAL_RENTROLL_UNITS[[#This Row],[RENTROLL_LOAN_ID_PROP_ADDR]],RANGE_LOOKUP_CIPDRF_LOANLIST,0)))),1,0)
)</f>
        <v>0</v>
      </c>
    </row>
    <row r="959" spans="2:11" ht="20.100000000000001" customHeight="1" x14ac:dyDescent="0.25">
      <c r="B959" s="25" t="str">
        <f>IF(TBL_QUAL_RENTROLL_UNITS[[#This Row],[RECORD_STARTED]],IF(TBL_QUAL_RENTROLL_UNITS[[#This Row],[ERROR_COUNT]]&gt;0,-1,IF(TBL_QUAL_RENTROLL_UNITS[[#This Row],[REQ_FIELDS_POPULATED]],1,0)),"")</f>
        <v/>
      </c>
      <c r="C959" s="94">
        <f>ROW()-ROW(TBL_QUAL_RENTROLL_UNITS[[#Headers],[ROW_ID]])</f>
        <v>950</v>
      </c>
      <c r="D959" s="82"/>
      <c r="E959" s="39"/>
      <c r="F959" s="33"/>
      <c r="G959" s="84" t="str">
        <f>IFERROR(INDEX(TBL_CIPDRFRESI_LOANPOOL[QUAL_MRA_RAC],MATCH(TBL_QUAL_RENTROLL_UNITS[[#This Row],[RENTROLL_LOAN_ID_PROP_ADDR]],TBL_CIPDRFRESI_LOANPOOL[LOAN_ID_PROP_ADDR],0)),"")</f>
        <v/>
      </c>
      <c r="H95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9" s="36" t="b">
        <f>CONCATENATE(TBL_QUAL_RENTROLL_UNITS[[#This Row],[RENTROLL_LOAN_ID_PROP_ADDR]],TBL_QUAL_RENTROLL_UNITS[[#This Row],[RENTROLL_UNIT]],TBL_QUAL_RENTROLL_UNITS[[#This Row],[RENTROLL_AMOUNT]])&lt;&gt;""</f>
        <v>0</v>
      </c>
      <c r="J959" s="36" t="b">
        <f>AND(TBL_QUAL_RENTROLL_UNITS[[#This Row],[RENTROLL_LOAN_ID_PROP_ADDR]]&lt;&gt;"",TBL_QUAL_RENTROLL_UNITS[[#This Row],[RENTROLL_UNIT]]&lt;&gt;"",TBL_QUAL_RENTROLL_UNITS[[#This Row],[RENTROLL_AMOUNT]]&lt;&gt;"")</f>
        <v>0</v>
      </c>
      <c r="K959" s="36">
        <f>SUM(
IF(AND(TBL_QUAL_RENTROLL_UNITS[[#This Row],[RENTROLL_LOAN_ID_PROP_ADDR]]&lt;&gt;"",NOT(ISNUMBER(MATCH(TBL_QUAL_RENTROLL_UNITS[[#This Row],[RENTROLL_LOAN_ID_PROP_ADDR]],RANGE_LOOKUP_CIPDRF_LOANLIST,0)))),1,0)
)</f>
        <v>0</v>
      </c>
    </row>
    <row r="960" spans="2:11" ht="20.100000000000001" customHeight="1" x14ac:dyDescent="0.25">
      <c r="B960" s="25" t="str">
        <f>IF(TBL_QUAL_RENTROLL_UNITS[[#This Row],[RECORD_STARTED]],IF(TBL_QUAL_RENTROLL_UNITS[[#This Row],[ERROR_COUNT]]&gt;0,-1,IF(TBL_QUAL_RENTROLL_UNITS[[#This Row],[REQ_FIELDS_POPULATED]],1,0)),"")</f>
        <v/>
      </c>
      <c r="C960" s="94">
        <f>ROW()-ROW(TBL_QUAL_RENTROLL_UNITS[[#Headers],[ROW_ID]])</f>
        <v>951</v>
      </c>
      <c r="D960" s="82"/>
      <c r="E960" s="39"/>
      <c r="F960" s="33"/>
      <c r="G960" s="84" t="str">
        <f>IFERROR(INDEX(TBL_CIPDRFRESI_LOANPOOL[QUAL_MRA_RAC],MATCH(TBL_QUAL_RENTROLL_UNITS[[#This Row],[RENTROLL_LOAN_ID_PROP_ADDR]],TBL_CIPDRFRESI_LOANPOOL[LOAN_ID_PROP_ADDR],0)),"")</f>
        <v/>
      </c>
      <c r="H96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0" s="36" t="b">
        <f>CONCATENATE(TBL_QUAL_RENTROLL_UNITS[[#This Row],[RENTROLL_LOAN_ID_PROP_ADDR]],TBL_QUAL_RENTROLL_UNITS[[#This Row],[RENTROLL_UNIT]],TBL_QUAL_RENTROLL_UNITS[[#This Row],[RENTROLL_AMOUNT]])&lt;&gt;""</f>
        <v>0</v>
      </c>
      <c r="J960" s="36" t="b">
        <f>AND(TBL_QUAL_RENTROLL_UNITS[[#This Row],[RENTROLL_LOAN_ID_PROP_ADDR]]&lt;&gt;"",TBL_QUAL_RENTROLL_UNITS[[#This Row],[RENTROLL_UNIT]]&lt;&gt;"",TBL_QUAL_RENTROLL_UNITS[[#This Row],[RENTROLL_AMOUNT]]&lt;&gt;"")</f>
        <v>0</v>
      </c>
      <c r="K960" s="36">
        <f>SUM(
IF(AND(TBL_QUAL_RENTROLL_UNITS[[#This Row],[RENTROLL_LOAN_ID_PROP_ADDR]]&lt;&gt;"",NOT(ISNUMBER(MATCH(TBL_QUAL_RENTROLL_UNITS[[#This Row],[RENTROLL_LOAN_ID_PROP_ADDR]],RANGE_LOOKUP_CIPDRF_LOANLIST,0)))),1,0)
)</f>
        <v>0</v>
      </c>
    </row>
    <row r="961" spans="2:11" ht="20.100000000000001" customHeight="1" x14ac:dyDescent="0.25">
      <c r="B961" s="25" t="str">
        <f>IF(TBL_QUAL_RENTROLL_UNITS[[#This Row],[RECORD_STARTED]],IF(TBL_QUAL_RENTROLL_UNITS[[#This Row],[ERROR_COUNT]]&gt;0,-1,IF(TBL_QUAL_RENTROLL_UNITS[[#This Row],[REQ_FIELDS_POPULATED]],1,0)),"")</f>
        <v/>
      </c>
      <c r="C961" s="94">
        <f>ROW()-ROW(TBL_QUAL_RENTROLL_UNITS[[#Headers],[ROW_ID]])</f>
        <v>952</v>
      </c>
      <c r="D961" s="82"/>
      <c r="E961" s="39"/>
      <c r="F961" s="33"/>
      <c r="G961" s="84" t="str">
        <f>IFERROR(INDEX(TBL_CIPDRFRESI_LOANPOOL[QUAL_MRA_RAC],MATCH(TBL_QUAL_RENTROLL_UNITS[[#This Row],[RENTROLL_LOAN_ID_PROP_ADDR]],TBL_CIPDRFRESI_LOANPOOL[LOAN_ID_PROP_ADDR],0)),"")</f>
        <v/>
      </c>
      <c r="H96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1" s="36" t="b">
        <f>CONCATENATE(TBL_QUAL_RENTROLL_UNITS[[#This Row],[RENTROLL_LOAN_ID_PROP_ADDR]],TBL_QUAL_RENTROLL_UNITS[[#This Row],[RENTROLL_UNIT]],TBL_QUAL_RENTROLL_UNITS[[#This Row],[RENTROLL_AMOUNT]])&lt;&gt;""</f>
        <v>0</v>
      </c>
      <c r="J961" s="36" t="b">
        <f>AND(TBL_QUAL_RENTROLL_UNITS[[#This Row],[RENTROLL_LOAN_ID_PROP_ADDR]]&lt;&gt;"",TBL_QUAL_RENTROLL_UNITS[[#This Row],[RENTROLL_UNIT]]&lt;&gt;"",TBL_QUAL_RENTROLL_UNITS[[#This Row],[RENTROLL_AMOUNT]]&lt;&gt;"")</f>
        <v>0</v>
      </c>
      <c r="K961" s="36">
        <f>SUM(
IF(AND(TBL_QUAL_RENTROLL_UNITS[[#This Row],[RENTROLL_LOAN_ID_PROP_ADDR]]&lt;&gt;"",NOT(ISNUMBER(MATCH(TBL_QUAL_RENTROLL_UNITS[[#This Row],[RENTROLL_LOAN_ID_PROP_ADDR]],RANGE_LOOKUP_CIPDRF_LOANLIST,0)))),1,0)
)</f>
        <v>0</v>
      </c>
    </row>
    <row r="962" spans="2:11" ht="20.100000000000001" customHeight="1" x14ac:dyDescent="0.25">
      <c r="B962" s="25" t="str">
        <f>IF(TBL_QUAL_RENTROLL_UNITS[[#This Row],[RECORD_STARTED]],IF(TBL_QUAL_RENTROLL_UNITS[[#This Row],[ERROR_COUNT]]&gt;0,-1,IF(TBL_QUAL_RENTROLL_UNITS[[#This Row],[REQ_FIELDS_POPULATED]],1,0)),"")</f>
        <v/>
      </c>
      <c r="C962" s="94">
        <f>ROW()-ROW(TBL_QUAL_RENTROLL_UNITS[[#Headers],[ROW_ID]])</f>
        <v>953</v>
      </c>
      <c r="D962" s="82"/>
      <c r="E962" s="39"/>
      <c r="F962" s="33"/>
      <c r="G962" s="84" t="str">
        <f>IFERROR(INDEX(TBL_CIPDRFRESI_LOANPOOL[QUAL_MRA_RAC],MATCH(TBL_QUAL_RENTROLL_UNITS[[#This Row],[RENTROLL_LOAN_ID_PROP_ADDR]],TBL_CIPDRFRESI_LOANPOOL[LOAN_ID_PROP_ADDR],0)),"")</f>
        <v/>
      </c>
      <c r="H96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2" s="36" t="b">
        <f>CONCATENATE(TBL_QUAL_RENTROLL_UNITS[[#This Row],[RENTROLL_LOAN_ID_PROP_ADDR]],TBL_QUAL_RENTROLL_UNITS[[#This Row],[RENTROLL_UNIT]],TBL_QUAL_RENTROLL_UNITS[[#This Row],[RENTROLL_AMOUNT]])&lt;&gt;""</f>
        <v>0</v>
      </c>
      <c r="J962" s="36" t="b">
        <f>AND(TBL_QUAL_RENTROLL_UNITS[[#This Row],[RENTROLL_LOAN_ID_PROP_ADDR]]&lt;&gt;"",TBL_QUAL_RENTROLL_UNITS[[#This Row],[RENTROLL_UNIT]]&lt;&gt;"",TBL_QUAL_RENTROLL_UNITS[[#This Row],[RENTROLL_AMOUNT]]&lt;&gt;"")</f>
        <v>0</v>
      </c>
      <c r="K962" s="36">
        <f>SUM(
IF(AND(TBL_QUAL_RENTROLL_UNITS[[#This Row],[RENTROLL_LOAN_ID_PROP_ADDR]]&lt;&gt;"",NOT(ISNUMBER(MATCH(TBL_QUAL_RENTROLL_UNITS[[#This Row],[RENTROLL_LOAN_ID_PROP_ADDR]],RANGE_LOOKUP_CIPDRF_LOANLIST,0)))),1,0)
)</f>
        <v>0</v>
      </c>
    </row>
    <row r="963" spans="2:11" ht="20.100000000000001" customHeight="1" x14ac:dyDescent="0.25">
      <c r="B963" s="25" t="str">
        <f>IF(TBL_QUAL_RENTROLL_UNITS[[#This Row],[RECORD_STARTED]],IF(TBL_QUAL_RENTROLL_UNITS[[#This Row],[ERROR_COUNT]]&gt;0,-1,IF(TBL_QUAL_RENTROLL_UNITS[[#This Row],[REQ_FIELDS_POPULATED]],1,0)),"")</f>
        <v/>
      </c>
      <c r="C963" s="94">
        <f>ROW()-ROW(TBL_QUAL_RENTROLL_UNITS[[#Headers],[ROW_ID]])</f>
        <v>954</v>
      </c>
      <c r="D963" s="82"/>
      <c r="E963" s="39"/>
      <c r="F963" s="33"/>
      <c r="G963" s="84" t="str">
        <f>IFERROR(INDEX(TBL_CIPDRFRESI_LOANPOOL[QUAL_MRA_RAC],MATCH(TBL_QUAL_RENTROLL_UNITS[[#This Row],[RENTROLL_LOAN_ID_PROP_ADDR]],TBL_CIPDRFRESI_LOANPOOL[LOAN_ID_PROP_ADDR],0)),"")</f>
        <v/>
      </c>
      <c r="H96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3" s="36" t="b">
        <f>CONCATENATE(TBL_QUAL_RENTROLL_UNITS[[#This Row],[RENTROLL_LOAN_ID_PROP_ADDR]],TBL_QUAL_RENTROLL_UNITS[[#This Row],[RENTROLL_UNIT]],TBL_QUAL_RENTROLL_UNITS[[#This Row],[RENTROLL_AMOUNT]])&lt;&gt;""</f>
        <v>0</v>
      </c>
      <c r="J963" s="36" t="b">
        <f>AND(TBL_QUAL_RENTROLL_UNITS[[#This Row],[RENTROLL_LOAN_ID_PROP_ADDR]]&lt;&gt;"",TBL_QUAL_RENTROLL_UNITS[[#This Row],[RENTROLL_UNIT]]&lt;&gt;"",TBL_QUAL_RENTROLL_UNITS[[#This Row],[RENTROLL_AMOUNT]]&lt;&gt;"")</f>
        <v>0</v>
      </c>
      <c r="K963" s="36">
        <f>SUM(
IF(AND(TBL_QUAL_RENTROLL_UNITS[[#This Row],[RENTROLL_LOAN_ID_PROP_ADDR]]&lt;&gt;"",NOT(ISNUMBER(MATCH(TBL_QUAL_RENTROLL_UNITS[[#This Row],[RENTROLL_LOAN_ID_PROP_ADDR]],RANGE_LOOKUP_CIPDRF_LOANLIST,0)))),1,0)
)</f>
        <v>0</v>
      </c>
    </row>
    <row r="964" spans="2:11" ht="20.100000000000001" customHeight="1" x14ac:dyDescent="0.25">
      <c r="B964" s="25" t="str">
        <f>IF(TBL_QUAL_RENTROLL_UNITS[[#This Row],[RECORD_STARTED]],IF(TBL_QUAL_RENTROLL_UNITS[[#This Row],[ERROR_COUNT]]&gt;0,-1,IF(TBL_QUAL_RENTROLL_UNITS[[#This Row],[REQ_FIELDS_POPULATED]],1,0)),"")</f>
        <v/>
      </c>
      <c r="C964" s="94">
        <f>ROW()-ROW(TBL_QUAL_RENTROLL_UNITS[[#Headers],[ROW_ID]])</f>
        <v>955</v>
      </c>
      <c r="D964" s="82"/>
      <c r="E964" s="39"/>
      <c r="F964" s="33"/>
      <c r="G964" s="84" t="str">
        <f>IFERROR(INDEX(TBL_CIPDRFRESI_LOANPOOL[QUAL_MRA_RAC],MATCH(TBL_QUAL_RENTROLL_UNITS[[#This Row],[RENTROLL_LOAN_ID_PROP_ADDR]],TBL_CIPDRFRESI_LOANPOOL[LOAN_ID_PROP_ADDR],0)),"")</f>
        <v/>
      </c>
      <c r="H96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4" s="36" t="b">
        <f>CONCATENATE(TBL_QUAL_RENTROLL_UNITS[[#This Row],[RENTROLL_LOAN_ID_PROP_ADDR]],TBL_QUAL_RENTROLL_UNITS[[#This Row],[RENTROLL_UNIT]],TBL_QUAL_RENTROLL_UNITS[[#This Row],[RENTROLL_AMOUNT]])&lt;&gt;""</f>
        <v>0</v>
      </c>
      <c r="J964" s="36" t="b">
        <f>AND(TBL_QUAL_RENTROLL_UNITS[[#This Row],[RENTROLL_LOAN_ID_PROP_ADDR]]&lt;&gt;"",TBL_QUAL_RENTROLL_UNITS[[#This Row],[RENTROLL_UNIT]]&lt;&gt;"",TBL_QUAL_RENTROLL_UNITS[[#This Row],[RENTROLL_AMOUNT]]&lt;&gt;"")</f>
        <v>0</v>
      </c>
      <c r="K964" s="36">
        <f>SUM(
IF(AND(TBL_QUAL_RENTROLL_UNITS[[#This Row],[RENTROLL_LOAN_ID_PROP_ADDR]]&lt;&gt;"",NOT(ISNUMBER(MATCH(TBL_QUAL_RENTROLL_UNITS[[#This Row],[RENTROLL_LOAN_ID_PROP_ADDR]],RANGE_LOOKUP_CIPDRF_LOANLIST,0)))),1,0)
)</f>
        <v>0</v>
      </c>
    </row>
    <row r="965" spans="2:11" ht="20.100000000000001" customHeight="1" x14ac:dyDescent="0.25">
      <c r="B965" s="25" t="str">
        <f>IF(TBL_QUAL_RENTROLL_UNITS[[#This Row],[RECORD_STARTED]],IF(TBL_QUAL_RENTROLL_UNITS[[#This Row],[ERROR_COUNT]]&gt;0,-1,IF(TBL_QUAL_RENTROLL_UNITS[[#This Row],[REQ_FIELDS_POPULATED]],1,0)),"")</f>
        <v/>
      </c>
      <c r="C965" s="94">
        <f>ROW()-ROW(TBL_QUAL_RENTROLL_UNITS[[#Headers],[ROW_ID]])</f>
        <v>956</v>
      </c>
      <c r="D965" s="82"/>
      <c r="E965" s="39"/>
      <c r="F965" s="33"/>
      <c r="G965" s="84" t="str">
        <f>IFERROR(INDEX(TBL_CIPDRFRESI_LOANPOOL[QUAL_MRA_RAC],MATCH(TBL_QUAL_RENTROLL_UNITS[[#This Row],[RENTROLL_LOAN_ID_PROP_ADDR]],TBL_CIPDRFRESI_LOANPOOL[LOAN_ID_PROP_ADDR],0)),"")</f>
        <v/>
      </c>
      <c r="H96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5" s="36" t="b">
        <f>CONCATENATE(TBL_QUAL_RENTROLL_UNITS[[#This Row],[RENTROLL_LOAN_ID_PROP_ADDR]],TBL_QUAL_RENTROLL_UNITS[[#This Row],[RENTROLL_UNIT]],TBL_QUAL_RENTROLL_UNITS[[#This Row],[RENTROLL_AMOUNT]])&lt;&gt;""</f>
        <v>0</v>
      </c>
      <c r="J965" s="36" t="b">
        <f>AND(TBL_QUAL_RENTROLL_UNITS[[#This Row],[RENTROLL_LOAN_ID_PROP_ADDR]]&lt;&gt;"",TBL_QUAL_RENTROLL_UNITS[[#This Row],[RENTROLL_UNIT]]&lt;&gt;"",TBL_QUAL_RENTROLL_UNITS[[#This Row],[RENTROLL_AMOUNT]]&lt;&gt;"")</f>
        <v>0</v>
      </c>
      <c r="K965" s="36">
        <f>SUM(
IF(AND(TBL_QUAL_RENTROLL_UNITS[[#This Row],[RENTROLL_LOAN_ID_PROP_ADDR]]&lt;&gt;"",NOT(ISNUMBER(MATCH(TBL_QUAL_RENTROLL_UNITS[[#This Row],[RENTROLL_LOAN_ID_PROP_ADDR]],RANGE_LOOKUP_CIPDRF_LOANLIST,0)))),1,0)
)</f>
        <v>0</v>
      </c>
    </row>
    <row r="966" spans="2:11" ht="20.100000000000001" customHeight="1" x14ac:dyDescent="0.25">
      <c r="B966" s="25" t="str">
        <f>IF(TBL_QUAL_RENTROLL_UNITS[[#This Row],[RECORD_STARTED]],IF(TBL_QUAL_RENTROLL_UNITS[[#This Row],[ERROR_COUNT]]&gt;0,-1,IF(TBL_QUAL_RENTROLL_UNITS[[#This Row],[REQ_FIELDS_POPULATED]],1,0)),"")</f>
        <v/>
      </c>
      <c r="C966" s="94">
        <f>ROW()-ROW(TBL_QUAL_RENTROLL_UNITS[[#Headers],[ROW_ID]])</f>
        <v>957</v>
      </c>
      <c r="D966" s="82"/>
      <c r="E966" s="39"/>
      <c r="F966" s="33"/>
      <c r="G966" s="84" t="str">
        <f>IFERROR(INDEX(TBL_CIPDRFRESI_LOANPOOL[QUAL_MRA_RAC],MATCH(TBL_QUAL_RENTROLL_UNITS[[#This Row],[RENTROLL_LOAN_ID_PROP_ADDR]],TBL_CIPDRFRESI_LOANPOOL[LOAN_ID_PROP_ADDR],0)),"")</f>
        <v/>
      </c>
      <c r="H96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6" s="36" t="b">
        <f>CONCATENATE(TBL_QUAL_RENTROLL_UNITS[[#This Row],[RENTROLL_LOAN_ID_PROP_ADDR]],TBL_QUAL_RENTROLL_UNITS[[#This Row],[RENTROLL_UNIT]],TBL_QUAL_RENTROLL_UNITS[[#This Row],[RENTROLL_AMOUNT]])&lt;&gt;""</f>
        <v>0</v>
      </c>
      <c r="J966" s="36" t="b">
        <f>AND(TBL_QUAL_RENTROLL_UNITS[[#This Row],[RENTROLL_LOAN_ID_PROP_ADDR]]&lt;&gt;"",TBL_QUAL_RENTROLL_UNITS[[#This Row],[RENTROLL_UNIT]]&lt;&gt;"",TBL_QUAL_RENTROLL_UNITS[[#This Row],[RENTROLL_AMOUNT]]&lt;&gt;"")</f>
        <v>0</v>
      </c>
      <c r="K966" s="36">
        <f>SUM(
IF(AND(TBL_QUAL_RENTROLL_UNITS[[#This Row],[RENTROLL_LOAN_ID_PROP_ADDR]]&lt;&gt;"",NOT(ISNUMBER(MATCH(TBL_QUAL_RENTROLL_UNITS[[#This Row],[RENTROLL_LOAN_ID_PROP_ADDR]],RANGE_LOOKUP_CIPDRF_LOANLIST,0)))),1,0)
)</f>
        <v>0</v>
      </c>
    </row>
    <row r="967" spans="2:11" ht="20.100000000000001" customHeight="1" x14ac:dyDescent="0.25">
      <c r="B967" s="25" t="str">
        <f>IF(TBL_QUAL_RENTROLL_UNITS[[#This Row],[RECORD_STARTED]],IF(TBL_QUAL_RENTROLL_UNITS[[#This Row],[ERROR_COUNT]]&gt;0,-1,IF(TBL_QUAL_RENTROLL_UNITS[[#This Row],[REQ_FIELDS_POPULATED]],1,0)),"")</f>
        <v/>
      </c>
      <c r="C967" s="94">
        <f>ROW()-ROW(TBL_QUAL_RENTROLL_UNITS[[#Headers],[ROW_ID]])</f>
        <v>958</v>
      </c>
      <c r="D967" s="82"/>
      <c r="E967" s="39"/>
      <c r="F967" s="33"/>
      <c r="G967" s="84" t="str">
        <f>IFERROR(INDEX(TBL_CIPDRFRESI_LOANPOOL[QUAL_MRA_RAC],MATCH(TBL_QUAL_RENTROLL_UNITS[[#This Row],[RENTROLL_LOAN_ID_PROP_ADDR]],TBL_CIPDRFRESI_LOANPOOL[LOAN_ID_PROP_ADDR],0)),"")</f>
        <v/>
      </c>
      <c r="H96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7" s="36" t="b">
        <f>CONCATENATE(TBL_QUAL_RENTROLL_UNITS[[#This Row],[RENTROLL_LOAN_ID_PROP_ADDR]],TBL_QUAL_RENTROLL_UNITS[[#This Row],[RENTROLL_UNIT]],TBL_QUAL_RENTROLL_UNITS[[#This Row],[RENTROLL_AMOUNT]])&lt;&gt;""</f>
        <v>0</v>
      </c>
      <c r="J967" s="36" t="b">
        <f>AND(TBL_QUAL_RENTROLL_UNITS[[#This Row],[RENTROLL_LOAN_ID_PROP_ADDR]]&lt;&gt;"",TBL_QUAL_RENTROLL_UNITS[[#This Row],[RENTROLL_UNIT]]&lt;&gt;"",TBL_QUAL_RENTROLL_UNITS[[#This Row],[RENTROLL_AMOUNT]]&lt;&gt;"")</f>
        <v>0</v>
      </c>
      <c r="K967" s="36">
        <f>SUM(
IF(AND(TBL_QUAL_RENTROLL_UNITS[[#This Row],[RENTROLL_LOAN_ID_PROP_ADDR]]&lt;&gt;"",NOT(ISNUMBER(MATCH(TBL_QUAL_RENTROLL_UNITS[[#This Row],[RENTROLL_LOAN_ID_PROP_ADDR]],RANGE_LOOKUP_CIPDRF_LOANLIST,0)))),1,0)
)</f>
        <v>0</v>
      </c>
    </row>
    <row r="968" spans="2:11" ht="20.100000000000001" customHeight="1" x14ac:dyDescent="0.25">
      <c r="B968" s="25" t="str">
        <f>IF(TBL_QUAL_RENTROLL_UNITS[[#This Row],[RECORD_STARTED]],IF(TBL_QUAL_RENTROLL_UNITS[[#This Row],[ERROR_COUNT]]&gt;0,-1,IF(TBL_QUAL_RENTROLL_UNITS[[#This Row],[REQ_FIELDS_POPULATED]],1,0)),"")</f>
        <v/>
      </c>
      <c r="C968" s="94">
        <f>ROW()-ROW(TBL_QUAL_RENTROLL_UNITS[[#Headers],[ROW_ID]])</f>
        <v>959</v>
      </c>
      <c r="D968" s="82"/>
      <c r="E968" s="39"/>
      <c r="F968" s="33"/>
      <c r="G968" s="84" t="str">
        <f>IFERROR(INDEX(TBL_CIPDRFRESI_LOANPOOL[QUAL_MRA_RAC],MATCH(TBL_QUAL_RENTROLL_UNITS[[#This Row],[RENTROLL_LOAN_ID_PROP_ADDR]],TBL_CIPDRFRESI_LOANPOOL[LOAN_ID_PROP_ADDR],0)),"")</f>
        <v/>
      </c>
      <c r="H96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8" s="36" t="b">
        <f>CONCATENATE(TBL_QUAL_RENTROLL_UNITS[[#This Row],[RENTROLL_LOAN_ID_PROP_ADDR]],TBL_QUAL_RENTROLL_UNITS[[#This Row],[RENTROLL_UNIT]],TBL_QUAL_RENTROLL_UNITS[[#This Row],[RENTROLL_AMOUNT]])&lt;&gt;""</f>
        <v>0</v>
      </c>
      <c r="J968" s="36" t="b">
        <f>AND(TBL_QUAL_RENTROLL_UNITS[[#This Row],[RENTROLL_LOAN_ID_PROP_ADDR]]&lt;&gt;"",TBL_QUAL_RENTROLL_UNITS[[#This Row],[RENTROLL_UNIT]]&lt;&gt;"",TBL_QUAL_RENTROLL_UNITS[[#This Row],[RENTROLL_AMOUNT]]&lt;&gt;"")</f>
        <v>0</v>
      </c>
      <c r="K968" s="36">
        <f>SUM(
IF(AND(TBL_QUAL_RENTROLL_UNITS[[#This Row],[RENTROLL_LOAN_ID_PROP_ADDR]]&lt;&gt;"",NOT(ISNUMBER(MATCH(TBL_QUAL_RENTROLL_UNITS[[#This Row],[RENTROLL_LOAN_ID_PROP_ADDR]],RANGE_LOOKUP_CIPDRF_LOANLIST,0)))),1,0)
)</f>
        <v>0</v>
      </c>
    </row>
    <row r="969" spans="2:11" ht="20.100000000000001" customHeight="1" x14ac:dyDescent="0.25">
      <c r="B969" s="25" t="str">
        <f>IF(TBL_QUAL_RENTROLL_UNITS[[#This Row],[RECORD_STARTED]],IF(TBL_QUAL_RENTROLL_UNITS[[#This Row],[ERROR_COUNT]]&gt;0,-1,IF(TBL_QUAL_RENTROLL_UNITS[[#This Row],[REQ_FIELDS_POPULATED]],1,0)),"")</f>
        <v/>
      </c>
      <c r="C969" s="94">
        <f>ROW()-ROW(TBL_QUAL_RENTROLL_UNITS[[#Headers],[ROW_ID]])</f>
        <v>960</v>
      </c>
      <c r="D969" s="82"/>
      <c r="E969" s="39"/>
      <c r="F969" s="33"/>
      <c r="G969" s="84" t="str">
        <f>IFERROR(INDEX(TBL_CIPDRFRESI_LOANPOOL[QUAL_MRA_RAC],MATCH(TBL_QUAL_RENTROLL_UNITS[[#This Row],[RENTROLL_LOAN_ID_PROP_ADDR]],TBL_CIPDRFRESI_LOANPOOL[LOAN_ID_PROP_ADDR],0)),"")</f>
        <v/>
      </c>
      <c r="H96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9" s="36" t="b">
        <f>CONCATENATE(TBL_QUAL_RENTROLL_UNITS[[#This Row],[RENTROLL_LOAN_ID_PROP_ADDR]],TBL_QUAL_RENTROLL_UNITS[[#This Row],[RENTROLL_UNIT]],TBL_QUAL_RENTROLL_UNITS[[#This Row],[RENTROLL_AMOUNT]])&lt;&gt;""</f>
        <v>0</v>
      </c>
      <c r="J969" s="36" t="b">
        <f>AND(TBL_QUAL_RENTROLL_UNITS[[#This Row],[RENTROLL_LOAN_ID_PROP_ADDR]]&lt;&gt;"",TBL_QUAL_RENTROLL_UNITS[[#This Row],[RENTROLL_UNIT]]&lt;&gt;"",TBL_QUAL_RENTROLL_UNITS[[#This Row],[RENTROLL_AMOUNT]]&lt;&gt;"")</f>
        <v>0</v>
      </c>
      <c r="K969" s="36">
        <f>SUM(
IF(AND(TBL_QUAL_RENTROLL_UNITS[[#This Row],[RENTROLL_LOAN_ID_PROP_ADDR]]&lt;&gt;"",NOT(ISNUMBER(MATCH(TBL_QUAL_RENTROLL_UNITS[[#This Row],[RENTROLL_LOAN_ID_PROP_ADDR]],RANGE_LOOKUP_CIPDRF_LOANLIST,0)))),1,0)
)</f>
        <v>0</v>
      </c>
    </row>
    <row r="970" spans="2:11" ht="20.100000000000001" customHeight="1" x14ac:dyDescent="0.25">
      <c r="B970" s="25" t="str">
        <f>IF(TBL_QUAL_RENTROLL_UNITS[[#This Row],[RECORD_STARTED]],IF(TBL_QUAL_RENTROLL_UNITS[[#This Row],[ERROR_COUNT]]&gt;0,-1,IF(TBL_QUAL_RENTROLL_UNITS[[#This Row],[REQ_FIELDS_POPULATED]],1,0)),"")</f>
        <v/>
      </c>
      <c r="C970" s="94">
        <f>ROW()-ROW(TBL_QUAL_RENTROLL_UNITS[[#Headers],[ROW_ID]])</f>
        <v>961</v>
      </c>
      <c r="D970" s="82"/>
      <c r="E970" s="39"/>
      <c r="F970" s="33"/>
      <c r="G970" s="84" t="str">
        <f>IFERROR(INDEX(TBL_CIPDRFRESI_LOANPOOL[QUAL_MRA_RAC],MATCH(TBL_QUAL_RENTROLL_UNITS[[#This Row],[RENTROLL_LOAN_ID_PROP_ADDR]],TBL_CIPDRFRESI_LOANPOOL[LOAN_ID_PROP_ADDR],0)),"")</f>
        <v/>
      </c>
      <c r="H97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0" s="36" t="b">
        <f>CONCATENATE(TBL_QUAL_RENTROLL_UNITS[[#This Row],[RENTROLL_LOAN_ID_PROP_ADDR]],TBL_QUAL_RENTROLL_UNITS[[#This Row],[RENTROLL_UNIT]],TBL_QUAL_RENTROLL_UNITS[[#This Row],[RENTROLL_AMOUNT]])&lt;&gt;""</f>
        <v>0</v>
      </c>
      <c r="J970" s="36" t="b">
        <f>AND(TBL_QUAL_RENTROLL_UNITS[[#This Row],[RENTROLL_LOAN_ID_PROP_ADDR]]&lt;&gt;"",TBL_QUAL_RENTROLL_UNITS[[#This Row],[RENTROLL_UNIT]]&lt;&gt;"",TBL_QUAL_RENTROLL_UNITS[[#This Row],[RENTROLL_AMOUNT]]&lt;&gt;"")</f>
        <v>0</v>
      </c>
      <c r="K970" s="36">
        <f>SUM(
IF(AND(TBL_QUAL_RENTROLL_UNITS[[#This Row],[RENTROLL_LOAN_ID_PROP_ADDR]]&lt;&gt;"",NOT(ISNUMBER(MATCH(TBL_QUAL_RENTROLL_UNITS[[#This Row],[RENTROLL_LOAN_ID_PROP_ADDR]],RANGE_LOOKUP_CIPDRF_LOANLIST,0)))),1,0)
)</f>
        <v>0</v>
      </c>
    </row>
    <row r="971" spans="2:11" ht="20.100000000000001" customHeight="1" x14ac:dyDescent="0.25">
      <c r="B971" s="25" t="str">
        <f>IF(TBL_QUAL_RENTROLL_UNITS[[#This Row],[RECORD_STARTED]],IF(TBL_QUAL_RENTROLL_UNITS[[#This Row],[ERROR_COUNT]]&gt;0,-1,IF(TBL_QUAL_RENTROLL_UNITS[[#This Row],[REQ_FIELDS_POPULATED]],1,0)),"")</f>
        <v/>
      </c>
      <c r="C971" s="94">
        <f>ROW()-ROW(TBL_QUAL_RENTROLL_UNITS[[#Headers],[ROW_ID]])</f>
        <v>962</v>
      </c>
      <c r="D971" s="82"/>
      <c r="E971" s="39"/>
      <c r="F971" s="33"/>
      <c r="G971" s="84" t="str">
        <f>IFERROR(INDEX(TBL_CIPDRFRESI_LOANPOOL[QUAL_MRA_RAC],MATCH(TBL_QUAL_RENTROLL_UNITS[[#This Row],[RENTROLL_LOAN_ID_PROP_ADDR]],TBL_CIPDRFRESI_LOANPOOL[LOAN_ID_PROP_ADDR],0)),"")</f>
        <v/>
      </c>
      <c r="H97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1" s="36" t="b">
        <f>CONCATENATE(TBL_QUAL_RENTROLL_UNITS[[#This Row],[RENTROLL_LOAN_ID_PROP_ADDR]],TBL_QUAL_RENTROLL_UNITS[[#This Row],[RENTROLL_UNIT]],TBL_QUAL_RENTROLL_UNITS[[#This Row],[RENTROLL_AMOUNT]])&lt;&gt;""</f>
        <v>0</v>
      </c>
      <c r="J971" s="36" t="b">
        <f>AND(TBL_QUAL_RENTROLL_UNITS[[#This Row],[RENTROLL_LOAN_ID_PROP_ADDR]]&lt;&gt;"",TBL_QUAL_RENTROLL_UNITS[[#This Row],[RENTROLL_UNIT]]&lt;&gt;"",TBL_QUAL_RENTROLL_UNITS[[#This Row],[RENTROLL_AMOUNT]]&lt;&gt;"")</f>
        <v>0</v>
      </c>
      <c r="K971" s="36">
        <f>SUM(
IF(AND(TBL_QUAL_RENTROLL_UNITS[[#This Row],[RENTROLL_LOAN_ID_PROP_ADDR]]&lt;&gt;"",NOT(ISNUMBER(MATCH(TBL_QUAL_RENTROLL_UNITS[[#This Row],[RENTROLL_LOAN_ID_PROP_ADDR]],RANGE_LOOKUP_CIPDRF_LOANLIST,0)))),1,0)
)</f>
        <v>0</v>
      </c>
    </row>
    <row r="972" spans="2:11" ht="20.100000000000001" customHeight="1" x14ac:dyDescent="0.25">
      <c r="B972" s="25" t="str">
        <f>IF(TBL_QUAL_RENTROLL_UNITS[[#This Row],[RECORD_STARTED]],IF(TBL_QUAL_RENTROLL_UNITS[[#This Row],[ERROR_COUNT]]&gt;0,-1,IF(TBL_QUAL_RENTROLL_UNITS[[#This Row],[REQ_FIELDS_POPULATED]],1,0)),"")</f>
        <v/>
      </c>
      <c r="C972" s="94">
        <f>ROW()-ROW(TBL_QUAL_RENTROLL_UNITS[[#Headers],[ROW_ID]])</f>
        <v>963</v>
      </c>
      <c r="D972" s="82"/>
      <c r="E972" s="39"/>
      <c r="F972" s="33"/>
      <c r="G972" s="84" t="str">
        <f>IFERROR(INDEX(TBL_CIPDRFRESI_LOANPOOL[QUAL_MRA_RAC],MATCH(TBL_QUAL_RENTROLL_UNITS[[#This Row],[RENTROLL_LOAN_ID_PROP_ADDR]],TBL_CIPDRFRESI_LOANPOOL[LOAN_ID_PROP_ADDR],0)),"")</f>
        <v/>
      </c>
      <c r="H97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2" s="36" t="b">
        <f>CONCATENATE(TBL_QUAL_RENTROLL_UNITS[[#This Row],[RENTROLL_LOAN_ID_PROP_ADDR]],TBL_QUAL_RENTROLL_UNITS[[#This Row],[RENTROLL_UNIT]],TBL_QUAL_RENTROLL_UNITS[[#This Row],[RENTROLL_AMOUNT]])&lt;&gt;""</f>
        <v>0</v>
      </c>
      <c r="J972" s="36" t="b">
        <f>AND(TBL_QUAL_RENTROLL_UNITS[[#This Row],[RENTROLL_LOAN_ID_PROP_ADDR]]&lt;&gt;"",TBL_QUAL_RENTROLL_UNITS[[#This Row],[RENTROLL_UNIT]]&lt;&gt;"",TBL_QUAL_RENTROLL_UNITS[[#This Row],[RENTROLL_AMOUNT]]&lt;&gt;"")</f>
        <v>0</v>
      </c>
      <c r="K972" s="36">
        <f>SUM(
IF(AND(TBL_QUAL_RENTROLL_UNITS[[#This Row],[RENTROLL_LOAN_ID_PROP_ADDR]]&lt;&gt;"",NOT(ISNUMBER(MATCH(TBL_QUAL_RENTROLL_UNITS[[#This Row],[RENTROLL_LOAN_ID_PROP_ADDR]],RANGE_LOOKUP_CIPDRF_LOANLIST,0)))),1,0)
)</f>
        <v>0</v>
      </c>
    </row>
    <row r="973" spans="2:11" ht="20.100000000000001" customHeight="1" x14ac:dyDescent="0.25">
      <c r="B973" s="25" t="str">
        <f>IF(TBL_QUAL_RENTROLL_UNITS[[#This Row],[RECORD_STARTED]],IF(TBL_QUAL_RENTROLL_UNITS[[#This Row],[ERROR_COUNT]]&gt;0,-1,IF(TBL_QUAL_RENTROLL_UNITS[[#This Row],[REQ_FIELDS_POPULATED]],1,0)),"")</f>
        <v/>
      </c>
      <c r="C973" s="94">
        <f>ROW()-ROW(TBL_QUAL_RENTROLL_UNITS[[#Headers],[ROW_ID]])</f>
        <v>964</v>
      </c>
      <c r="D973" s="82"/>
      <c r="E973" s="39"/>
      <c r="F973" s="33"/>
      <c r="G973" s="84" t="str">
        <f>IFERROR(INDEX(TBL_CIPDRFRESI_LOANPOOL[QUAL_MRA_RAC],MATCH(TBL_QUAL_RENTROLL_UNITS[[#This Row],[RENTROLL_LOAN_ID_PROP_ADDR]],TBL_CIPDRFRESI_LOANPOOL[LOAN_ID_PROP_ADDR],0)),"")</f>
        <v/>
      </c>
      <c r="H97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3" s="36" t="b">
        <f>CONCATENATE(TBL_QUAL_RENTROLL_UNITS[[#This Row],[RENTROLL_LOAN_ID_PROP_ADDR]],TBL_QUAL_RENTROLL_UNITS[[#This Row],[RENTROLL_UNIT]],TBL_QUAL_RENTROLL_UNITS[[#This Row],[RENTROLL_AMOUNT]])&lt;&gt;""</f>
        <v>0</v>
      </c>
      <c r="J973" s="36" t="b">
        <f>AND(TBL_QUAL_RENTROLL_UNITS[[#This Row],[RENTROLL_LOAN_ID_PROP_ADDR]]&lt;&gt;"",TBL_QUAL_RENTROLL_UNITS[[#This Row],[RENTROLL_UNIT]]&lt;&gt;"",TBL_QUAL_RENTROLL_UNITS[[#This Row],[RENTROLL_AMOUNT]]&lt;&gt;"")</f>
        <v>0</v>
      </c>
      <c r="K973" s="36">
        <f>SUM(
IF(AND(TBL_QUAL_RENTROLL_UNITS[[#This Row],[RENTROLL_LOAN_ID_PROP_ADDR]]&lt;&gt;"",NOT(ISNUMBER(MATCH(TBL_QUAL_RENTROLL_UNITS[[#This Row],[RENTROLL_LOAN_ID_PROP_ADDR]],RANGE_LOOKUP_CIPDRF_LOANLIST,0)))),1,0)
)</f>
        <v>0</v>
      </c>
    </row>
    <row r="974" spans="2:11" ht="20.100000000000001" customHeight="1" x14ac:dyDescent="0.25">
      <c r="B974" s="25" t="str">
        <f>IF(TBL_QUAL_RENTROLL_UNITS[[#This Row],[RECORD_STARTED]],IF(TBL_QUAL_RENTROLL_UNITS[[#This Row],[ERROR_COUNT]]&gt;0,-1,IF(TBL_QUAL_RENTROLL_UNITS[[#This Row],[REQ_FIELDS_POPULATED]],1,0)),"")</f>
        <v/>
      </c>
      <c r="C974" s="94">
        <f>ROW()-ROW(TBL_QUAL_RENTROLL_UNITS[[#Headers],[ROW_ID]])</f>
        <v>965</v>
      </c>
      <c r="D974" s="82"/>
      <c r="E974" s="39"/>
      <c r="F974" s="33"/>
      <c r="G974" s="84" t="str">
        <f>IFERROR(INDEX(TBL_CIPDRFRESI_LOANPOOL[QUAL_MRA_RAC],MATCH(TBL_QUAL_RENTROLL_UNITS[[#This Row],[RENTROLL_LOAN_ID_PROP_ADDR]],TBL_CIPDRFRESI_LOANPOOL[LOAN_ID_PROP_ADDR],0)),"")</f>
        <v/>
      </c>
      <c r="H97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4" s="36" t="b">
        <f>CONCATENATE(TBL_QUAL_RENTROLL_UNITS[[#This Row],[RENTROLL_LOAN_ID_PROP_ADDR]],TBL_QUAL_RENTROLL_UNITS[[#This Row],[RENTROLL_UNIT]],TBL_QUAL_RENTROLL_UNITS[[#This Row],[RENTROLL_AMOUNT]])&lt;&gt;""</f>
        <v>0</v>
      </c>
      <c r="J974" s="36" t="b">
        <f>AND(TBL_QUAL_RENTROLL_UNITS[[#This Row],[RENTROLL_LOAN_ID_PROP_ADDR]]&lt;&gt;"",TBL_QUAL_RENTROLL_UNITS[[#This Row],[RENTROLL_UNIT]]&lt;&gt;"",TBL_QUAL_RENTROLL_UNITS[[#This Row],[RENTROLL_AMOUNT]]&lt;&gt;"")</f>
        <v>0</v>
      </c>
      <c r="K974" s="36">
        <f>SUM(
IF(AND(TBL_QUAL_RENTROLL_UNITS[[#This Row],[RENTROLL_LOAN_ID_PROP_ADDR]]&lt;&gt;"",NOT(ISNUMBER(MATCH(TBL_QUAL_RENTROLL_UNITS[[#This Row],[RENTROLL_LOAN_ID_PROP_ADDR]],RANGE_LOOKUP_CIPDRF_LOANLIST,0)))),1,0)
)</f>
        <v>0</v>
      </c>
    </row>
    <row r="975" spans="2:11" ht="20.100000000000001" customHeight="1" x14ac:dyDescent="0.25">
      <c r="B975" s="25" t="str">
        <f>IF(TBL_QUAL_RENTROLL_UNITS[[#This Row],[RECORD_STARTED]],IF(TBL_QUAL_RENTROLL_UNITS[[#This Row],[ERROR_COUNT]]&gt;0,-1,IF(TBL_QUAL_RENTROLL_UNITS[[#This Row],[REQ_FIELDS_POPULATED]],1,0)),"")</f>
        <v/>
      </c>
      <c r="C975" s="94">
        <f>ROW()-ROW(TBL_QUAL_RENTROLL_UNITS[[#Headers],[ROW_ID]])</f>
        <v>966</v>
      </c>
      <c r="D975" s="82"/>
      <c r="E975" s="39"/>
      <c r="F975" s="33"/>
      <c r="G975" s="84" t="str">
        <f>IFERROR(INDEX(TBL_CIPDRFRESI_LOANPOOL[QUAL_MRA_RAC],MATCH(TBL_QUAL_RENTROLL_UNITS[[#This Row],[RENTROLL_LOAN_ID_PROP_ADDR]],TBL_CIPDRFRESI_LOANPOOL[LOAN_ID_PROP_ADDR],0)),"")</f>
        <v/>
      </c>
      <c r="H97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5" s="36" t="b">
        <f>CONCATENATE(TBL_QUAL_RENTROLL_UNITS[[#This Row],[RENTROLL_LOAN_ID_PROP_ADDR]],TBL_QUAL_RENTROLL_UNITS[[#This Row],[RENTROLL_UNIT]],TBL_QUAL_RENTROLL_UNITS[[#This Row],[RENTROLL_AMOUNT]])&lt;&gt;""</f>
        <v>0</v>
      </c>
      <c r="J975" s="36" t="b">
        <f>AND(TBL_QUAL_RENTROLL_UNITS[[#This Row],[RENTROLL_LOAN_ID_PROP_ADDR]]&lt;&gt;"",TBL_QUAL_RENTROLL_UNITS[[#This Row],[RENTROLL_UNIT]]&lt;&gt;"",TBL_QUAL_RENTROLL_UNITS[[#This Row],[RENTROLL_AMOUNT]]&lt;&gt;"")</f>
        <v>0</v>
      </c>
      <c r="K975" s="36">
        <f>SUM(
IF(AND(TBL_QUAL_RENTROLL_UNITS[[#This Row],[RENTROLL_LOAN_ID_PROP_ADDR]]&lt;&gt;"",NOT(ISNUMBER(MATCH(TBL_QUAL_RENTROLL_UNITS[[#This Row],[RENTROLL_LOAN_ID_PROP_ADDR]],RANGE_LOOKUP_CIPDRF_LOANLIST,0)))),1,0)
)</f>
        <v>0</v>
      </c>
    </row>
    <row r="976" spans="2:11" ht="20.100000000000001" customHeight="1" x14ac:dyDescent="0.25">
      <c r="B976" s="25" t="str">
        <f>IF(TBL_QUAL_RENTROLL_UNITS[[#This Row],[RECORD_STARTED]],IF(TBL_QUAL_RENTROLL_UNITS[[#This Row],[ERROR_COUNT]]&gt;0,-1,IF(TBL_QUAL_RENTROLL_UNITS[[#This Row],[REQ_FIELDS_POPULATED]],1,0)),"")</f>
        <v/>
      </c>
      <c r="C976" s="94">
        <f>ROW()-ROW(TBL_QUAL_RENTROLL_UNITS[[#Headers],[ROW_ID]])</f>
        <v>967</v>
      </c>
      <c r="D976" s="82"/>
      <c r="E976" s="39"/>
      <c r="F976" s="33"/>
      <c r="G976" s="84" t="str">
        <f>IFERROR(INDEX(TBL_CIPDRFRESI_LOANPOOL[QUAL_MRA_RAC],MATCH(TBL_QUAL_RENTROLL_UNITS[[#This Row],[RENTROLL_LOAN_ID_PROP_ADDR]],TBL_CIPDRFRESI_LOANPOOL[LOAN_ID_PROP_ADDR],0)),"")</f>
        <v/>
      </c>
      <c r="H97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6" s="36" t="b">
        <f>CONCATENATE(TBL_QUAL_RENTROLL_UNITS[[#This Row],[RENTROLL_LOAN_ID_PROP_ADDR]],TBL_QUAL_RENTROLL_UNITS[[#This Row],[RENTROLL_UNIT]],TBL_QUAL_RENTROLL_UNITS[[#This Row],[RENTROLL_AMOUNT]])&lt;&gt;""</f>
        <v>0</v>
      </c>
      <c r="J976" s="36" t="b">
        <f>AND(TBL_QUAL_RENTROLL_UNITS[[#This Row],[RENTROLL_LOAN_ID_PROP_ADDR]]&lt;&gt;"",TBL_QUAL_RENTROLL_UNITS[[#This Row],[RENTROLL_UNIT]]&lt;&gt;"",TBL_QUAL_RENTROLL_UNITS[[#This Row],[RENTROLL_AMOUNT]]&lt;&gt;"")</f>
        <v>0</v>
      </c>
      <c r="K976" s="36">
        <f>SUM(
IF(AND(TBL_QUAL_RENTROLL_UNITS[[#This Row],[RENTROLL_LOAN_ID_PROP_ADDR]]&lt;&gt;"",NOT(ISNUMBER(MATCH(TBL_QUAL_RENTROLL_UNITS[[#This Row],[RENTROLL_LOAN_ID_PROP_ADDR]],RANGE_LOOKUP_CIPDRF_LOANLIST,0)))),1,0)
)</f>
        <v>0</v>
      </c>
    </row>
    <row r="977" spans="2:11" ht="20.100000000000001" customHeight="1" x14ac:dyDescent="0.25">
      <c r="B977" s="25" t="str">
        <f>IF(TBL_QUAL_RENTROLL_UNITS[[#This Row],[RECORD_STARTED]],IF(TBL_QUAL_RENTROLL_UNITS[[#This Row],[ERROR_COUNT]]&gt;0,-1,IF(TBL_QUAL_RENTROLL_UNITS[[#This Row],[REQ_FIELDS_POPULATED]],1,0)),"")</f>
        <v/>
      </c>
      <c r="C977" s="94">
        <f>ROW()-ROW(TBL_QUAL_RENTROLL_UNITS[[#Headers],[ROW_ID]])</f>
        <v>968</v>
      </c>
      <c r="D977" s="82"/>
      <c r="E977" s="39"/>
      <c r="F977" s="33"/>
      <c r="G977" s="84" t="str">
        <f>IFERROR(INDEX(TBL_CIPDRFRESI_LOANPOOL[QUAL_MRA_RAC],MATCH(TBL_QUAL_RENTROLL_UNITS[[#This Row],[RENTROLL_LOAN_ID_PROP_ADDR]],TBL_CIPDRFRESI_LOANPOOL[LOAN_ID_PROP_ADDR],0)),"")</f>
        <v/>
      </c>
      <c r="H97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7" s="36" t="b">
        <f>CONCATENATE(TBL_QUAL_RENTROLL_UNITS[[#This Row],[RENTROLL_LOAN_ID_PROP_ADDR]],TBL_QUAL_RENTROLL_UNITS[[#This Row],[RENTROLL_UNIT]],TBL_QUAL_RENTROLL_UNITS[[#This Row],[RENTROLL_AMOUNT]])&lt;&gt;""</f>
        <v>0</v>
      </c>
      <c r="J977" s="36" t="b">
        <f>AND(TBL_QUAL_RENTROLL_UNITS[[#This Row],[RENTROLL_LOAN_ID_PROP_ADDR]]&lt;&gt;"",TBL_QUAL_RENTROLL_UNITS[[#This Row],[RENTROLL_UNIT]]&lt;&gt;"",TBL_QUAL_RENTROLL_UNITS[[#This Row],[RENTROLL_AMOUNT]]&lt;&gt;"")</f>
        <v>0</v>
      </c>
      <c r="K977" s="36">
        <f>SUM(
IF(AND(TBL_QUAL_RENTROLL_UNITS[[#This Row],[RENTROLL_LOAN_ID_PROP_ADDR]]&lt;&gt;"",NOT(ISNUMBER(MATCH(TBL_QUAL_RENTROLL_UNITS[[#This Row],[RENTROLL_LOAN_ID_PROP_ADDR]],RANGE_LOOKUP_CIPDRF_LOANLIST,0)))),1,0)
)</f>
        <v>0</v>
      </c>
    </row>
    <row r="978" spans="2:11" ht="20.100000000000001" customHeight="1" x14ac:dyDescent="0.25">
      <c r="B978" s="25" t="str">
        <f>IF(TBL_QUAL_RENTROLL_UNITS[[#This Row],[RECORD_STARTED]],IF(TBL_QUAL_RENTROLL_UNITS[[#This Row],[ERROR_COUNT]]&gt;0,-1,IF(TBL_QUAL_RENTROLL_UNITS[[#This Row],[REQ_FIELDS_POPULATED]],1,0)),"")</f>
        <v/>
      </c>
      <c r="C978" s="94">
        <f>ROW()-ROW(TBL_QUAL_RENTROLL_UNITS[[#Headers],[ROW_ID]])</f>
        <v>969</v>
      </c>
      <c r="D978" s="82"/>
      <c r="E978" s="39"/>
      <c r="F978" s="33"/>
      <c r="G978" s="84" t="str">
        <f>IFERROR(INDEX(TBL_CIPDRFRESI_LOANPOOL[QUAL_MRA_RAC],MATCH(TBL_QUAL_RENTROLL_UNITS[[#This Row],[RENTROLL_LOAN_ID_PROP_ADDR]],TBL_CIPDRFRESI_LOANPOOL[LOAN_ID_PROP_ADDR],0)),"")</f>
        <v/>
      </c>
      <c r="H97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8" s="36" t="b">
        <f>CONCATENATE(TBL_QUAL_RENTROLL_UNITS[[#This Row],[RENTROLL_LOAN_ID_PROP_ADDR]],TBL_QUAL_RENTROLL_UNITS[[#This Row],[RENTROLL_UNIT]],TBL_QUAL_RENTROLL_UNITS[[#This Row],[RENTROLL_AMOUNT]])&lt;&gt;""</f>
        <v>0</v>
      </c>
      <c r="J978" s="36" t="b">
        <f>AND(TBL_QUAL_RENTROLL_UNITS[[#This Row],[RENTROLL_LOAN_ID_PROP_ADDR]]&lt;&gt;"",TBL_QUAL_RENTROLL_UNITS[[#This Row],[RENTROLL_UNIT]]&lt;&gt;"",TBL_QUAL_RENTROLL_UNITS[[#This Row],[RENTROLL_AMOUNT]]&lt;&gt;"")</f>
        <v>0</v>
      </c>
      <c r="K978" s="36">
        <f>SUM(
IF(AND(TBL_QUAL_RENTROLL_UNITS[[#This Row],[RENTROLL_LOAN_ID_PROP_ADDR]]&lt;&gt;"",NOT(ISNUMBER(MATCH(TBL_QUAL_RENTROLL_UNITS[[#This Row],[RENTROLL_LOAN_ID_PROP_ADDR]],RANGE_LOOKUP_CIPDRF_LOANLIST,0)))),1,0)
)</f>
        <v>0</v>
      </c>
    </row>
    <row r="979" spans="2:11" ht="20.100000000000001" customHeight="1" x14ac:dyDescent="0.25">
      <c r="B979" s="25" t="str">
        <f>IF(TBL_QUAL_RENTROLL_UNITS[[#This Row],[RECORD_STARTED]],IF(TBL_QUAL_RENTROLL_UNITS[[#This Row],[ERROR_COUNT]]&gt;0,-1,IF(TBL_QUAL_RENTROLL_UNITS[[#This Row],[REQ_FIELDS_POPULATED]],1,0)),"")</f>
        <v/>
      </c>
      <c r="C979" s="94">
        <f>ROW()-ROW(TBL_QUAL_RENTROLL_UNITS[[#Headers],[ROW_ID]])</f>
        <v>970</v>
      </c>
      <c r="D979" s="82"/>
      <c r="E979" s="39"/>
      <c r="F979" s="33"/>
      <c r="G979" s="84" t="str">
        <f>IFERROR(INDEX(TBL_CIPDRFRESI_LOANPOOL[QUAL_MRA_RAC],MATCH(TBL_QUAL_RENTROLL_UNITS[[#This Row],[RENTROLL_LOAN_ID_PROP_ADDR]],TBL_CIPDRFRESI_LOANPOOL[LOAN_ID_PROP_ADDR],0)),"")</f>
        <v/>
      </c>
      <c r="H97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9" s="36" t="b">
        <f>CONCATENATE(TBL_QUAL_RENTROLL_UNITS[[#This Row],[RENTROLL_LOAN_ID_PROP_ADDR]],TBL_QUAL_RENTROLL_UNITS[[#This Row],[RENTROLL_UNIT]],TBL_QUAL_RENTROLL_UNITS[[#This Row],[RENTROLL_AMOUNT]])&lt;&gt;""</f>
        <v>0</v>
      </c>
      <c r="J979" s="36" t="b">
        <f>AND(TBL_QUAL_RENTROLL_UNITS[[#This Row],[RENTROLL_LOAN_ID_PROP_ADDR]]&lt;&gt;"",TBL_QUAL_RENTROLL_UNITS[[#This Row],[RENTROLL_UNIT]]&lt;&gt;"",TBL_QUAL_RENTROLL_UNITS[[#This Row],[RENTROLL_AMOUNT]]&lt;&gt;"")</f>
        <v>0</v>
      </c>
      <c r="K979" s="36">
        <f>SUM(
IF(AND(TBL_QUAL_RENTROLL_UNITS[[#This Row],[RENTROLL_LOAN_ID_PROP_ADDR]]&lt;&gt;"",NOT(ISNUMBER(MATCH(TBL_QUAL_RENTROLL_UNITS[[#This Row],[RENTROLL_LOAN_ID_PROP_ADDR]],RANGE_LOOKUP_CIPDRF_LOANLIST,0)))),1,0)
)</f>
        <v>0</v>
      </c>
    </row>
    <row r="980" spans="2:11" ht="20.100000000000001" customHeight="1" x14ac:dyDescent="0.25">
      <c r="B980" s="25" t="str">
        <f>IF(TBL_QUAL_RENTROLL_UNITS[[#This Row],[RECORD_STARTED]],IF(TBL_QUAL_RENTROLL_UNITS[[#This Row],[ERROR_COUNT]]&gt;0,-1,IF(TBL_QUAL_RENTROLL_UNITS[[#This Row],[REQ_FIELDS_POPULATED]],1,0)),"")</f>
        <v/>
      </c>
      <c r="C980" s="94">
        <f>ROW()-ROW(TBL_QUAL_RENTROLL_UNITS[[#Headers],[ROW_ID]])</f>
        <v>971</v>
      </c>
      <c r="D980" s="82"/>
      <c r="E980" s="39"/>
      <c r="F980" s="33"/>
      <c r="G980" s="84" t="str">
        <f>IFERROR(INDEX(TBL_CIPDRFRESI_LOANPOOL[QUAL_MRA_RAC],MATCH(TBL_QUAL_RENTROLL_UNITS[[#This Row],[RENTROLL_LOAN_ID_PROP_ADDR]],TBL_CIPDRFRESI_LOANPOOL[LOAN_ID_PROP_ADDR],0)),"")</f>
        <v/>
      </c>
      <c r="H98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0" s="36" t="b">
        <f>CONCATENATE(TBL_QUAL_RENTROLL_UNITS[[#This Row],[RENTROLL_LOAN_ID_PROP_ADDR]],TBL_QUAL_RENTROLL_UNITS[[#This Row],[RENTROLL_UNIT]],TBL_QUAL_RENTROLL_UNITS[[#This Row],[RENTROLL_AMOUNT]])&lt;&gt;""</f>
        <v>0</v>
      </c>
      <c r="J980" s="36" t="b">
        <f>AND(TBL_QUAL_RENTROLL_UNITS[[#This Row],[RENTROLL_LOAN_ID_PROP_ADDR]]&lt;&gt;"",TBL_QUAL_RENTROLL_UNITS[[#This Row],[RENTROLL_UNIT]]&lt;&gt;"",TBL_QUAL_RENTROLL_UNITS[[#This Row],[RENTROLL_AMOUNT]]&lt;&gt;"")</f>
        <v>0</v>
      </c>
      <c r="K980" s="36">
        <f>SUM(
IF(AND(TBL_QUAL_RENTROLL_UNITS[[#This Row],[RENTROLL_LOAN_ID_PROP_ADDR]]&lt;&gt;"",NOT(ISNUMBER(MATCH(TBL_QUAL_RENTROLL_UNITS[[#This Row],[RENTROLL_LOAN_ID_PROP_ADDR]],RANGE_LOOKUP_CIPDRF_LOANLIST,0)))),1,0)
)</f>
        <v>0</v>
      </c>
    </row>
    <row r="981" spans="2:11" ht="20.100000000000001" customHeight="1" x14ac:dyDescent="0.25">
      <c r="B981" s="25" t="str">
        <f>IF(TBL_QUAL_RENTROLL_UNITS[[#This Row],[RECORD_STARTED]],IF(TBL_QUAL_RENTROLL_UNITS[[#This Row],[ERROR_COUNT]]&gt;0,-1,IF(TBL_QUAL_RENTROLL_UNITS[[#This Row],[REQ_FIELDS_POPULATED]],1,0)),"")</f>
        <v/>
      </c>
      <c r="C981" s="94">
        <f>ROW()-ROW(TBL_QUAL_RENTROLL_UNITS[[#Headers],[ROW_ID]])</f>
        <v>972</v>
      </c>
      <c r="D981" s="82"/>
      <c r="E981" s="39"/>
      <c r="F981" s="33"/>
      <c r="G981" s="84" t="str">
        <f>IFERROR(INDEX(TBL_CIPDRFRESI_LOANPOOL[QUAL_MRA_RAC],MATCH(TBL_QUAL_RENTROLL_UNITS[[#This Row],[RENTROLL_LOAN_ID_PROP_ADDR]],TBL_CIPDRFRESI_LOANPOOL[LOAN_ID_PROP_ADDR],0)),"")</f>
        <v/>
      </c>
      <c r="H98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1" s="36" t="b">
        <f>CONCATENATE(TBL_QUAL_RENTROLL_UNITS[[#This Row],[RENTROLL_LOAN_ID_PROP_ADDR]],TBL_QUAL_RENTROLL_UNITS[[#This Row],[RENTROLL_UNIT]],TBL_QUAL_RENTROLL_UNITS[[#This Row],[RENTROLL_AMOUNT]])&lt;&gt;""</f>
        <v>0</v>
      </c>
      <c r="J981" s="36" t="b">
        <f>AND(TBL_QUAL_RENTROLL_UNITS[[#This Row],[RENTROLL_LOAN_ID_PROP_ADDR]]&lt;&gt;"",TBL_QUAL_RENTROLL_UNITS[[#This Row],[RENTROLL_UNIT]]&lt;&gt;"",TBL_QUAL_RENTROLL_UNITS[[#This Row],[RENTROLL_AMOUNT]]&lt;&gt;"")</f>
        <v>0</v>
      </c>
      <c r="K981" s="36">
        <f>SUM(
IF(AND(TBL_QUAL_RENTROLL_UNITS[[#This Row],[RENTROLL_LOAN_ID_PROP_ADDR]]&lt;&gt;"",NOT(ISNUMBER(MATCH(TBL_QUAL_RENTROLL_UNITS[[#This Row],[RENTROLL_LOAN_ID_PROP_ADDR]],RANGE_LOOKUP_CIPDRF_LOANLIST,0)))),1,0)
)</f>
        <v>0</v>
      </c>
    </row>
    <row r="982" spans="2:11" ht="20.100000000000001" customHeight="1" x14ac:dyDescent="0.25">
      <c r="B982" s="25" t="str">
        <f>IF(TBL_QUAL_RENTROLL_UNITS[[#This Row],[RECORD_STARTED]],IF(TBL_QUAL_RENTROLL_UNITS[[#This Row],[ERROR_COUNT]]&gt;0,-1,IF(TBL_QUAL_RENTROLL_UNITS[[#This Row],[REQ_FIELDS_POPULATED]],1,0)),"")</f>
        <v/>
      </c>
      <c r="C982" s="94">
        <f>ROW()-ROW(TBL_QUAL_RENTROLL_UNITS[[#Headers],[ROW_ID]])</f>
        <v>973</v>
      </c>
      <c r="D982" s="82"/>
      <c r="E982" s="39"/>
      <c r="F982" s="33"/>
      <c r="G982" s="84" t="str">
        <f>IFERROR(INDEX(TBL_CIPDRFRESI_LOANPOOL[QUAL_MRA_RAC],MATCH(TBL_QUAL_RENTROLL_UNITS[[#This Row],[RENTROLL_LOAN_ID_PROP_ADDR]],TBL_CIPDRFRESI_LOANPOOL[LOAN_ID_PROP_ADDR],0)),"")</f>
        <v/>
      </c>
      <c r="H98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2" s="36" t="b">
        <f>CONCATENATE(TBL_QUAL_RENTROLL_UNITS[[#This Row],[RENTROLL_LOAN_ID_PROP_ADDR]],TBL_QUAL_RENTROLL_UNITS[[#This Row],[RENTROLL_UNIT]],TBL_QUAL_RENTROLL_UNITS[[#This Row],[RENTROLL_AMOUNT]])&lt;&gt;""</f>
        <v>0</v>
      </c>
      <c r="J982" s="36" t="b">
        <f>AND(TBL_QUAL_RENTROLL_UNITS[[#This Row],[RENTROLL_LOAN_ID_PROP_ADDR]]&lt;&gt;"",TBL_QUAL_RENTROLL_UNITS[[#This Row],[RENTROLL_UNIT]]&lt;&gt;"",TBL_QUAL_RENTROLL_UNITS[[#This Row],[RENTROLL_AMOUNT]]&lt;&gt;"")</f>
        <v>0</v>
      </c>
      <c r="K982" s="36">
        <f>SUM(
IF(AND(TBL_QUAL_RENTROLL_UNITS[[#This Row],[RENTROLL_LOAN_ID_PROP_ADDR]]&lt;&gt;"",NOT(ISNUMBER(MATCH(TBL_QUAL_RENTROLL_UNITS[[#This Row],[RENTROLL_LOAN_ID_PROP_ADDR]],RANGE_LOOKUP_CIPDRF_LOANLIST,0)))),1,0)
)</f>
        <v>0</v>
      </c>
    </row>
    <row r="983" spans="2:11" ht="20.100000000000001" customHeight="1" x14ac:dyDescent="0.25">
      <c r="B983" s="25" t="str">
        <f>IF(TBL_QUAL_RENTROLL_UNITS[[#This Row],[RECORD_STARTED]],IF(TBL_QUAL_RENTROLL_UNITS[[#This Row],[ERROR_COUNT]]&gt;0,-1,IF(TBL_QUAL_RENTROLL_UNITS[[#This Row],[REQ_FIELDS_POPULATED]],1,0)),"")</f>
        <v/>
      </c>
      <c r="C983" s="94">
        <f>ROW()-ROW(TBL_QUAL_RENTROLL_UNITS[[#Headers],[ROW_ID]])</f>
        <v>974</v>
      </c>
      <c r="D983" s="82"/>
      <c r="E983" s="39"/>
      <c r="F983" s="33"/>
      <c r="G983" s="84" t="str">
        <f>IFERROR(INDEX(TBL_CIPDRFRESI_LOANPOOL[QUAL_MRA_RAC],MATCH(TBL_QUAL_RENTROLL_UNITS[[#This Row],[RENTROLL_LOAN_ID_PROP_ADDR]],TBL_CIPDRFRESI_LOANPOOL[LOAN_ID_PROP_ADDR],0)),"")</f>
        <v/>
      </c>
      <c r="H98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3" s="36" t="b">
        <f>CONCATENATE(TBL_QUAL_RENTROLL_UNITS[[#This Row],[RENTROLL_LOAN_ID_PROP_ADDR]],TBL_QUAL_RENTROLL_UNITS[[#This Row],[RENTROLL_UNIT]],TBL_QUAL_RENTROLL_UNITS[[#This Row],[RENTROLL_AMOUNT]])&lt;&gt;""</f>
        <v>0</v>
      </c>
      <c r="J983" s="36" t="b">
        <f>AND(TBL_QUAL_RENTROLL_UNITS[[#This Row],[RENTROLL_LOAN_ID_PROP_ADDR]]&lt;&gt;"",TBL_QUAL_RENTROLL_UNITS[[#This Row],[RENTROLL_UNIT]]&lt;&gt;"",TBL_QUAL_RENTROLL_UNITS[[#This Row],[RENTROLL_AMOUNT]]&lt;&gt;"")</f>
        <v>0</v>
      </c>
      <c r="K983" s="36">
        <f>SUM(
IF(AND(TBL_QUAL_RENTROLL_UNITS[[#This Row],[RENTROLL_LOAN_ID_PROP_ADDR]]&lt;&gt;"",NOT(ISNUMBER(MATCH(TBL_QUAL_RENTROLL_UNITS[[#This Row],[RENTROLL_LOAN_ID_PROP_ADDR]],RANGE_LOOKUP_CIPDRF_LOANLIST,0)))),1,0)
)</f>
        <v>0</v>
      </c>
    </row>
    <row r="984" spans="2:11" ht="20.100000000000001" customHeight="1" x14ac:dyDescent="0.25">
      <c r="B984" s="25" t="str">
        <f>IF(TBL_QUAL_RENTROLL_UNITS[[#This Row],[RECORD_STARTED]],IF(TBL_QUAL_RENTROLL_UNITS[[#This Row],[ERROR_COUNT]]&gt;0,-1,IF(TBL_QUAL_RENTROLL_UNITS[[#This Row],[REQ_FIELDS_POPULATED]],1,0)),"")</f>
        <v/>
      </c>
      <c r="C984" s="94">
        <f>ROW()-ROW(TBL_QUAL_RENTROLL_UNITS[[#Headers],[ROW_ID]])</f>
        <v>975</v>
      </c>
      <c r="D984" s="82"/>
      <c r="E984" s="39"/>
      <c r="F984" s="33"/>
      <c r="G984" s="84" t="str">
        <f>IFERROR(INDEX(TBL_CIPDRFRESI_LOANPOOL[QUAL_MRA_RAC],MATCH(TBL_QUAL_RENTROLL_UNITS[[#This Row],[RENTROLL_LOAN_ID_PROP_ADDR]],TBL_CIPDRFRESI_LOANPOOL[LOAN_ID_PROP_ADDR],0)),"")</f>
        <v/>
      </c>
      <c r="H98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4" s="36" t="b">
        <f>CONCATENATE(TBL_QUAL_RENTROLL_UNITS[[#This Row],[RENTROLL_LOAN_ID_PROP_ADDR]],TBL_QUAL_RENTROLL_UNITS[[#This Row],[RENTROLL_UNIT]],TBL_QUAL_RENTROLL_UNITS[[#This Row],[RENTROLL_AMOUNT]])&lt;&gt;""</f>
        <v>0</v>
      </c>
      <c r="J984" s="36" t="b">
        <f>AND(TBL_QUAL_RENTROLL_UNITS[[#This Row],[RENTROLL_LOAN_ID_PROP_ADDR]]&lt;&gt;"",TBL_QUAL_RENTROLL_UNITS[[#This Row],[RENTROLL_UNIT]]&lt;&gt;"",TBL_QUAL_RENTROLL_UNITS[[#This Row],[RENTROLL_AMOUNT]]&lt;&gt;"")</f>
        <v>0</v>
      </c>
      <c r="K984" s="36">
        <f>SUM(
IF(AND(TBL_QUAL_RENTROLL_UNITS[[#This Row],[RENTROLL_LOAN_ID_PROP_ADDR]]&lt;&gt;"",NOT(ISNUMBER(MATCH(TBL_QUAL_RENTROLL_UNITS[[#This Row],[RENTROLL_LOAN_ID_PROP_ADDR]],RANGE_LOOKUP_CIPDRF_LOANLIST,0)))),1,0)
)</f>
        <v>0</v>
      </c>
    </row>
    <row r="985" spans="2:11" ht="20.100000000000001" customHeight="1" x14ac:dyDescent="0.25">
      <c r="B985" s="25" t="str">
        <f>IF(TBL_QUAL_RENTROLL_UNITS[[#This Row],[RECORD_STARTED]],IF(TBL_QUAL_RENTROLL_UNITS[[#This Row],[ERROR_COUNT]]&gt;0,-1,IF(TBL_QUAL_RENTROLL_UNITS[[#This Row],[REQ_FIELDS_POPULATED]],1,0)),"")</f>
        <v/>
      </c>
      <c r="C985" s="94">
        <f>ROW()-ROW(TBL_QUAL_RENTROLL_UNITS[[#Headers],[ROW_ID]])</f>
        <v>976</v>
      </c>
      <c r="D985" s="82"/>
      <c r="E985" s="39"/>
      <c r="F985" s="33"/>
      <c r="G985" s="84" t="str">
        <f>IFERROR(INDEX(TBL_CIPDRFRESI_LOANPOOL[QUAL_MRA_RAC],MATCH(TBL_QUAL_RENTROLL_UNITS[[#This Row],[RENTROLL_LOAN_ID_PROP_ADDR]],TBL_CIPDRFRESI_LOANPOOL[LOAN_ID_PROP_ADDR],0)),"")</f>
        <v/>
      </c>
      <c r="H98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5" s="36" t="b">
        <f>CONCATENATE(TBL_QUAL_RENTROLL_UNITS[[#This Row],[RENTROLL_LOAN_ID_PROP_ADDR]],TBL_QUAL_RENTROLL_UNITS[[#This Row],[RENTROLL_UNIT]],TBL_QUAL_RENTROLL_UNITS[[#This Row],[RENTROLL_AMOUNT]])&lt;&gt;""</f>
        <v>0</v>
      </c>
      <c r="J985" s="36" t="b">
        <f>AND(TBL_QUAL_RENTROLL_UNITS[[#This Row],[RENTROLL_LOAN_ID_PROP_ADDR]]&lt;&gt;"",TBL_QUAL_RENTROLL_UNITS[[#This Row],[RENTROLL_UNIT]]&lt;&gt;"",TBL_QUAL_RENTROLL_UNITS[[#This Row],[RENTROLL_AMOUNT]]&lt;&gt;"")</f>
        <v>0</v>
      </c>
      <c r="K985" s="36">
        <f>SUM(
IF(AND(TBL_QUAL_RENTROLL_UNITS[[#This Row],[RENTROLL_LOAN_ID_PROP_ADDR]]&lt;&gt;"",NOT(ISNUMBER(MATCH(TBL_QUAL_RENTROLL_UNITS[[#This Row],[RENTROLL_LOAN_ID_PROP_ADDR]],RANGE_LOOKUP_CIPDRF_LOANLIST,0)))),1,0)
)</f>
        <v>0</v>
      </c>
    </row>
    <row r="986" spans="2:11" ht="20.100000000000001" customHeight="1" x14ac:dyDescent="0.25">
      <c r="B986" s="25" t="str">
        <f>IF(TBL_QUAL_RENTROLL_UNITS[[#This Row],[RECORD_STARTED]],IF(TBL_QUAL_RENTROLL_UNITS[[#This Row],[ERROR_COUNT]]&gt;0,-1,IF(TBL_QUAL_RENTROLL_UNITS[[#This Row],[REQ_FIELDS_POPULATED]],1,0)),"")</f>
        <v/>
      </c>
      <c r="C986" s="94">
        <f>ROW()-ROW(TBL_QUAL_RENTROLL_UNITS[[#Headers],[ROW_ID]])</f>
        <v>977</v>
      </c>
      <c r="D986" s="82"/>
      <c r="E986" s="39"/>
      <c r="F986" s="33"/>
      <c r="G986" s="84" t="str">
        <f>IFERROR(INDEX(TBL_CIPDRFRESI_LOANPOOL[QUAL_MRA_RAC],MATCH(TBL_QUAL_RENTROLL_UNITS[[#This Row],[RENTROLL_LOAN_ID_PROP_ADDR]],TBL_CIPDRFRESI_LOANPOOL[LOAN_ID_PROP_ADDR],0)),"")</f>
        <v/>
      </c>
      <c r="H98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6" s="36" t="b">
        <f>CONCATENATE(TBL_QUAL_RENTROLL_UNITS[[#This Row],[RENTROLL_LOAN_ID_PROP_ADDR]],TBL_QUAL_RENTROLL_UNITS[[#This Row],[RENTROLL_UNIT]],TBL_QUAL_RENTROLL_UNITS[[#This Row],[RENTROLL_AMOUNT]])&lt;&gt;""</f>
        <v>0</v>
      </c>
      <c r="J986" s="36" t="b">
        <f>AND(TBL_QUAL_RENTROLL_UNITS[[#This Row],[RENTROLL_LOAN_ID_PROP_ADDR]]&lt;&gt;"",TBL_QUAL_RENTROLL_UNITS[[#This Row],[RENTROLL_UNIT]]&lt;&gt;"",TBL_QUAL_RENTROLL_UNITS[[#This Row],[RENTROLL_AMOUNT]]&lt;&gt;"")</f>
        <v>0</v>
      </c>
      <c r="K986" s="36">
        <f>SUM(
IF(AND(TBL_QUAL_RENTROLL_UNITS[[#This Row],[RENTROLL_LOAN_ID_PROP_ADDR]]&lt;&gt;"",NOT(ISNUMBER(MATCH(TBL_QUAL_RENTROLL_UNITS[[#This Row],[RENTROLL_LOAN_ID_PROP_ADDR]],RANGE_LOOKUP_CIPDRF_LOANLIST,0)))),1,0)
)</f>
        <v>0</v>
      </c>
    </row>
    <row r="987" spans="2:11" ht="20.100000000000001" customHeight="1" x14ac:dyDescent="0.25">
      <c r="B987" s="25" t="str">
        <f>IF(TBL_QUAL_RENTROLL_UNITS[[#This Row],[RECORD_STARTED]],IF(TBL_QUAL_RENTROLL_UNITS[[#This Row],[ERROR_COUNT]]&gt;0,-1,IF(TBL_QUAL_RENTROLL_UNITS[[#This Row],[REQ_FIELDS_POPULATED]],1,0)),"")</f>
        <v/>
      </c>
      <c r="C987" s="94">
        <f>ROW()-ROW(TBL_QUAL_RENTROLL_UNITS[[#Headers],[ROW_ID]])</f>
        <v>978</v>
      </c>
      <c r="D987" s="82"/>
      <c r="E987" s="39"/>
      <c r="F987" s="33"/>
      <c r="G987" s="84" t="str">
        <f>IFERROR(INDEX(TBL_CIPDRFRESI_LOANPOOL[QUAL_MRA_RAC],MATCH(TBL_QUAL_RENTROLL_UNITS[[#This Row],[RENTROLL_LOAN_ID_PROP_ADDR]],TBL_CIPDRFRESI_LOANPOOL[LOAN_ID_PROP_ADDR],0)),"")</f>
        <v/>
      </c>
      <c r="H98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7" s="36" t="b">
        <f>CONCATENATE(TBL_QUAL_RENTROLL_UNITS[[#This Row],[RENTROLL_LOAN_ID_PROP_ADDR]],TBL_QUAL_RENTROLL_UNITS[[#This Row],[RENTROLL_UNIT]],TBL_QUAL_RENTROLL_UNITS[[#This Row],[RENTROLL_AMOUNT]])&lt;&gt;""</f>
        <v>0</v>
      </c>
      <c r="J987" s="36" t="b">
        <f>AND(TBL_QUAL_RENTROLL_UNITS[[#This Row],[RENTROLL_LOAN_ID_PROP_ADDR]]&lt;&gt;"",TBL_QUAL_RENTROLL_UNITS[[#This Row],[RENTROLL_UNIT]]&lt;&gt;"",TBL_QUAL_RENTROLL_UNITS[[#This Row],[RENTROLL_AMOUNT]]&lt;&gt;"")</f>
        <v>0</v>
      </c>
      <c r="K987" s="36">
        <f>SUM(
IF(AND(TBL_QUAL_RENTROLL_UNITS[[#This Row],[RENTROLL_LOAN_ID_PROP_ADDR]]&lt;&gt;"",NOT(ISNUMBER(MATCH(TBL_QUAL_RENTROLL_UNITS[[#This Row],[RENTROLL_LOAN_ID_PROP_ADDR]],RANGE_LOOKUP_CIPDRF_LOANLIST,0)))),1,0)
)</f>
        <v>0</v>
      </c>
    </row>
    <row r="988" spans="2:11" ht="20.100000000000001" customHeight="1" x14ac:dyDescent="0.25">
      <c r="B988" s="25" t="str">
        <f>IF(TBL_QUAL_RENTROLL_UNITS[[#This Row],[RECORD_STARTED]],IF(TBL_QUAL_RENTROLL_UNITS[[#This Row],[ERROR_COUNT]]&gt;0,-1,IF(TBL_QUAL_RENTROLL_UNITS[[#This Row],[REQ_FIELDS_POPULATED]],1,0)),"")</f>
        <v/>
      </c>
      <c r="C988" s="94">
        <f>ROW()-ROW(TBL_QUAL_RENTROLL_UNITS[[#Headers],[ROW_ID]])</f>
        <v>979</v>
      </c>
      <c r="D988" s="82"/>
      <c r="E988" s="39"/>
      <c r="F988" s="33"/>
      <c r="G988" s="84" t="str">
        <f>IFERROR(INDEX(TBL_CIPDRFRESI_LOANPOOL[QUAL_MRA_RAC],MATCH(TBL_QUAL_RENTROLL_UNITS[[#This Row],[RENTROLL_LOAN_ID_PROP_ADDR]],TBL_CIPDRFRESI_LOANPOOL[LOAN_ID_PROP_ADDR],0)),"")</f>
        <v/>
      </c>
      <c r="H98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8" s="36" t="b">
        <f>CONCATENATE(TBL_QUAL_RENTROLL_UNITS[[#This Row],[RENTROLL_LOAN_ID_PROP_ADDR]],TBL_QUAL_RENTROLL_UNITS[[#This Row],[RENTROLL_UNIT]],TBL_QUAL_RENTROLL_UNITS[[#This Row],[RENTROLL_AMOUNT]])&lt;&gt;""</f>
        <v>0</v>
      </c>
      <c r="J988" s="36" t="b">
        <f>AND(TBL_QUAL_RENTROLL_UNITS[[#This Row],[RENTROLL_LOAN_ID_PROP_ADDR]]&lt;&gt;"",TBL_QUAL_RENTROLL_UNITS[[#This Row],[RENTROLL_UNIT]]&lt;&gt;"",TBL_QUAL_RENTROLL_UNITS[[#This Row],[RENTROLL_AMOUNT]]&lt;&gt;"")</f>
        <v>0</v>
      </c>
      <c r="K988" s="36">
        <f>SUM(
IF(AND(TBL_QUAL_RENTROLL_UNITS[[#This Row],[RENTROLL_LOAN_ID_PROP_ADDR]]&lt;&gt;"",NOT(ISNUMBER(MATCH(TBL_QUAL_RENTROLL_UNITS[[#This Row],[RENTROLL_LOAN_ID_PROP_ADDR]],RANGE_LOOKUP_CIPDRF_LOANLIST,0)))),1,0)
)</f>
        <v>0</v>
      </c>
    </row>
    <row r="989" spans="2:11" ht="20.100000000000001" customHeight="1" x14ac:dyDescent="0.25">
      <c r="B989" s="25" t="str">
        <f>IF(TBL_QUAL_RENTROLL_UNITS[[#This Row],[RECORD_STARTED]],IF(TBL_QUAL_RENTROLL_UNITS[[#This Row],[ERROR_COUNT]]&gt;0,-1,IF(TBL_QUAL_RENTROLL_UNITS[[#This Row],[REQ_FIELDS_POPULATED]],1,0)),"")</f>
        <v/>
      </c>
      <c r="C989" s="94">
        <f>ROW()-ROW(TBL_QUAL_RENTROLL_UNITS[[#Headers],[ROW_ID]])</f>
        <v>980</v>
      </c>
      <c r="D989" s="82"/>
      <c r="E989" s="39"/>
      <c r="F989" s="33"/>
      <c r="G989" s="84" t="str">
        <f>IFERROR(INDEX(TBL_CIPDRFRESI_LOANPOOL[QUAL_MRA_RAC],MATCH(TBL_QUAL_RENTROLL_UNITS[[#This Row],[RENTROLL_LOAN_ID_PROP_ADDR]],TBL_CIPDRFRESI_LOANPOOL[LOAN_ID_PROP_ADDR],0)),"")</f>
        <v/>
      </c>
      <c r="H98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9" s="36" t="b">
        <f>CONCATENATE(TBL_QUAL_RENTROLL_UNITS[[#This Row],[RENTROLL_LOAN_ID_PROP_ADDR]],TBL_QUAL_RENTROLL_UNITS[[#This Row],[RENTROLL_UNIT]],TBL_QUAL_RENTROLL_UNITS[[#This Row],[RENTROLL_AMOUNT]])&lt;&gt;""</f>
        <v>0</v>
      </c>
      <c r="J989" s="36" t="b">
        <f>AND(TBL_QUAL_RENTROLL_UNITS[[#This Row],[RENTROLL_LOAN_ID_PROP_ADDR]]&lt;&gt;"",TBL_QUAL_RENTROLL_UNITS[[#This Row],[RENTROLL_UNIT]]&lt;&gt;"",TBL_QUAL_RENTROLL_UNITS[[#This Row],[RENTROLL_AMOUNT]]&lt;&gt;"")</f>
        <v>0</v>
      </c>
      <c r="K989" s="36">
        <f>SUM(
IF(AND(TBL_QUAL_RENTROLL_UNITS[[#This Row],[RENTROLL_LOAN_ID_PROP_ADDR]]&lt;&gt;"",NOT(ISNUMBER(MATCH(TBL_QUAL_RENTROLL_UNITS[[#This Row],[RENTROLL_LOAN_ID_PROP_ADDR]],RANGE_LOOKUP_CIPDRF_LOANLIST,0)))),1,0)
)</f>
        <v>0</v>
      </c>
    </row>
    <row r="990" spans="2:11" ht="20.100000000000001" customHeight="1" x14ac:dyDescent="0.25">
      <c r="B990" s="25" t="str">
        <f>IF(TBL_QUAL_RENTROLL_UNITS[[#This Row],[RECORD_STARTED]],IF(TBL_QUAL_RENTROLL_UNITS[[#This Row],[ERROR_COUNT]]&gt;0,-1,IF(TBL_QUAL_RENTROLL_UNITS[[#This Row],[REQ_FIELDS_POPULATED]],1,0)),"")</f>
        <v/>
      </c>
      <c r="C990" s="94">
        <f>ROW()-ROW(TBL_QUAL_RENTROLL_UNITS[[#Headers],[ROW_ID]])</f>
        <v>981</v>
      </c>
      <c r="D990" s="82"/>
      <c r="E990" s="39"/>
      <c r="F990" s="33"/>
      <c r="G990" s="84" t="str">
        <f>IFERROR(INDEX(TBL_CIPDRFRESI_LOANPOOL[QUAL_MRA_RAC],MATCH(TBL_QUAL_RENTROLL_UNITS[[#This Row],[RENTROLL_LOAN_ID_PROP_ADDR]],TBL_CIPDRFRESI_LOANPOOL[LOAN_ID_PROP_ADDR],0)),"")</f>
        <v/>
      </c>
      <c r="H99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0" s="36" t="b">
        <f>CONCATENATE(TBL_QUAL_RENTROLL_UNITS[[#This Row],[RENTROLL_LOAN_ID_PROP_ADDR]],TBL_QUAL_RENTROLL_UNITS[[#This Row],[RENTROLL_UNIT]],TBL_QUAL_RENTROLL_UNITS[[#This Row],[RENTROLL_AMOUNT]])&lt;&gt;""</f>
        <v>0</v>
      </c>
      <c r="J990" s="36" t="b">
        <f>AND(TBL_QUAL_RENTROLL_UNITS[[#This Row],[RENTROLL_LOAN_ID_PROP_ADDR]]&lt;&gt;"",TBL_QUAL_RENTROLL_UNITS[[#This Row],[RENTROLL_UNIT]]&lt;&gt;"",TBL_QUAL_RENTROLL_UNITS[[#This Row],[RENTROLL_AMOUNT]]&lt;&gt;"")</f>
        <v>0</v>
      </c>
      <c r="K990" s="36">
        <f>SUM(
IF(AND(TBL_QUAL_RENTROLL_UNITS[[#This Row],[RENTROLL_LOAN_ID_PROP_ADDR]]&lt;&gt;"",NOT(ISNUMBER(MATCH(TBL_QUAL_RENTROLL_UNITS[[#This Row],[RENTROLL_LOAN_ID_PROP_ADDR]],RANGE_LOOKUP_CIPDRF_LOANLIST,0)))),1,0)
)</f>
        <v>0</v>
      </c>
    </row>
    <row r="991" spans="2:11" ht="20.100000000000001" customHeight="1" x14ac:dyDescent="0.25">
      <c r="B991" s="25" t="str">
        <f>IF(TBL_QUAL_RENTROLL_UNITS[[#This Row],[RECORD_STARTED]],IF(TBL_QUAL_RENTROLL_UNITS[[#This Row],[ERROR_COUNT]]&gt;0,-1,IF(TBL_QUAL_RENTROLL_UNITS[[#This Row],[REQ_FIELDS_POPULATED]],1,0)),"")</f>
        <v/>
      </c>
      <c r="C991" s="94">
        <f>ROW()-ROW(TBL_QUAL_RENTROLL_UNITS[[#Headers],[ROW_ID]])</f>
        <v>982</v>
      </c>
      <c r="D991" s="82"/>
      <c r="E991" s="39"/>
      <c r="F991" s="33"/>
      <c r="G991" s="84" t="str">
        <f>IFERROR(INDEX(TBL_CIPDRFRESI_LOANPOOL[QUAL_MRA_RAC],MATCH(TBL_QUAL_RENTROLL_UNITS[[#This Row],[RENTROLL_LOAN_ID_PROP_ADDR]],TBL_CIPDRFRESI_LOANPOOL[LOAN_ID_PROP_ADDR],0)),"")</f>
        <v/>
      </c>
      <c r="H99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1" s="36" t="b">
        <f>CONCATENATE(TBL_QUAL_RENTROLL_UNITS[[#This Row],[RENTROLL_LOAN_ID_PROP_ADDR]],TBL_QUAL_RENTROLL_UNITS[[#This Row],[RENTROLL_UNIT]],TBL_QUAL_RENTROLL_UNITS[[#This Row],[RENTROLL_AMOUNT]])&lt;&gt;""</f>
        <v>0</v>
      </c>
      <c r="J991" s="36" t="b">
        <f>AND(TBL_QUAL_RENTROLL_UNITS[[#This Row],[RENTROLL_LOAN_ID_PROP_ADDR]]&lt;&gt;"",TBL_QUAL_RENTROLL_UNITS[[#This Row],[RENTROLL_UNIT]]&lt;&gt;"",TBL_QUAL_RENTROLL_UNITS[[#This Row],[RENTROLL_AMOUNT]]&lt;&gt;"")</f>
        <v>0</v>
      </c>
      <c r="K991" s="36">
        <f>SUM(
IF(AND(TBL_QUAL_RENTROLL_UNITS[[#This Row],[RENTROLL_LOAN_ID_PROP_ADDR]]&lt;&gt;"",NOT(ISNUMBER(MATCH(TBL_QUAL_RENTROLL_UNITS[[#This Row],[RENTROLL_LOAN_ID_PROP_ADDR]],RANGE_LOOKUP_CIPDRF_LOANLIST,0)))),1,0)
)</f>
        <v>0</v>
      </c>
    </row>
    <row r="992" spans="2:11" ht="20.100000000000001" customHeight="1" x14ac:dyDescent="0.25">
      <c r="B992" s="25" t="str">
        <f>IF(TBL_QUAL_RENTROLL_UNITS[[#This Row],[RECORD_STARTED]],IF(TBL_QUAL_RENTROLL_UNITS[[#This Row],[ERROR_COUNT]]&gt;0,-1,IF(TBL_QUAL_RENTROLL_UNITS[[#This Row],[REQ_FIELDS_POPULATED]],1,0)),"")</f>
        <v/>
      </c>
      <c r="C992" s="94">
        <f>ROW()-ROW(TBL_QUAL_RENTROLL_UNITS[[#Headers],[ROW_ID]])</f>
        <v>983</v>
      </c>
      <c r="D992" s="82"/>
      <c r="E992" s="39"/>
      <c r="F992" s="33"/>
      <c r="G992" s="84" t="str">
        <f>IFERROR(INDEX(TBL_CIPDRFRESI_LOANPOOL[QUAL_MRA_RAC],MATCH(TBL_QUAL_RENTROLL_UNITS[[#This Row],[RENTROLL_LOAN_ID_PROP_ADDR]],TBL_CIPDRFRESI_LOANPOOL[LOAN_ID_PROP_ADDR],0)),"")</f>
        <v/>
      </c>
      <c r="H992"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2" s="36" t="b">
        <f>CONCATENATE(TBL_QUAL_RENTROLL_UNITS[[#This Row],[RENTROLL_LOAN_ID_PROP_ADDR]],TBL_QUAL_RENTROLL_UNITS[[#This Row],[RENTROLL_UNIT]],TBL_QUAL_RENTROLL_UNITS[[#This Row],[RENTROLL_AMOUNT]])&lt;&gt;""</f>
        <v>0</v>
      </c>
      <c r="J992" s="36" t="b">
        <f>AND(TBL_QUAL_RENTROLL_UNITS[[#This Row],[RENTROLL_LOAN_ID_PROP_ADDR]]&lt;&gt;"",TBL_QUAL_RENTROLL_UNITS[[#This Row],[RENTROLL_UNIT]]&lt;&gt;"",TBL_QUAL_RENTROLL_UNITS[[#This Row],[RENTROLL_AMOUNT]]&lt;&gt;"")</f>
        <v>0</v>
      </c>
      <c r="K992" s="36">
        <f>SUM(
IF(AND(TBL_QUAL_RENTROLL_UNITS[[#This Row],[RENTROLL_LOAN_ID_PROP_ADDR]]&lt;&gt;"",NOT(ISNUMBER(MATCH(TBL_QUAL_RENTROLL_UNITS[[#This Row],[RENTROLL_LOAN_ID_PROP_ADDR]],RANGE_LOOKUP_CIPDRF_LOANLIST,0)))),1,0)
)</f>
        <v>0</v>
      </c>
    </row>
    <row r="993" spans="2:11" ht="20.100000000000001" customHeight="1" x14ac:dyDescent="0.25">
      <c r="B993" s="25" t="str">
        <f>IF(TBL_QUAL_RENTROLL_UNITS[[#This Row],[RECORD_STARTED]],IF(TBL_QUAL_RENTROLL_UNITS[[#This Row],[ERROR_COUNT]]&gt;0,-1,IF(TBL_QUAL_RENTROLL_UNITS[[#This Row],[REQ_FIELDS_POPULATED]],1,0)),"")</f>
        <v/>
      </c>
      <c r="C993" s="94">
        <f>ROW()-ROW(TBL_QUAL_RENTROLL_UNITS[[#Headers],[ROW_ID]])</f>
        <v>984</v>
      </c>
      <c r="D993" s="82"/>
      <c r="E993" s="39"/>
      <c r="F993" s="33"/>
      <c r="G993" s="84" t="str">
        <f>IFERROR(INDEX(TBL_CIPDRFRESI_LOANPOOL[QUAL_MRA_RAC],MATCH(TBL_QUAL_RENTROLL_UNITS[[#This Row],[RENTROLL_LOAN_ID_PROP_ADDR]],TBL_CIPDRFRESI_LOANPOOL[LOAN_ID_PROP_ADDR],0)),"")</f>
        <v/>
      </c>
      <c r="H993"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3" s="36" t="b">
        <f>CONCATENATE(TBL_QUAL_RENTROLL_UNITS[[#This Row],[RENTROLL_LOAN_ID_PROP_ADDR]],TBL_QUAL_RENTROLL_UNITS[[#This Row],[RENTROLL_UNIT]],TBL_QUAL_RENTROLL_UNITS[[#This Row],[RENTROLL_AMOUNT]])&lt;&gt;""</f>
        <v>0</v>
      </c>
      <c r="J993" s="36" t="b">
        <f>AND(TBL_QUAL_RENTROLL_UNITS[[#This Row],[RENTROLL_LOAN_ID_PROP_ADDR]]&lt;&gt;"",TBL_QUAL_RENTROLL_UNITS[[#This Row],[RENTROLL_UNIT]]&lt;&gt;"",TBL_QUAL_RENTROLL_UNITS[[#This Row],[RENTROLL_AMOUNT]]&lt;&gt;"")</f>
        <v>0</v>
      </c>
      <c r="K993" s="36">
        <f>SUM(
IF(AND(TBL_QUAL_RENTROLL_UNITS[[#This Row],[RENTROLL_LOAN_ID_PROP_ADDR]]&lt;&gt;"",NOT(ISNUMBER(MATCH(TBL_QUAL_RENTROLL_UNITS[[#This Row],[RENTROLL_LOAN_ID_PROP_ADDR]],RANGE_LOOKUP_CIPDRF_LOANLIST,0)))),1,0)
)</f>
        <v>0</v>
      </c>
    </row>
    <row r="994" spans="2:11" ht="20.100000000000001" customHeight="1" x14ac:dyDescent="0.25">
      <c r="B994" s="25" t="str">
        <f>IF(TBL_QUAL_RENTROLL_UNITS[[#This Row],[RECORD_STARTED]],IF(TBL_QUAL_RENTROLL_UNITS[[#This Row],[ERROR_COUNT]]&gt;0,-1,IF(TBL_QUAL_RENTROLL_UNITS[[#This Row],[REQ_FIELDS_POPULATED]],1,0)),"")</f>
        <v/>
      </c>
      <c r="C994" s="94">
        <f>ROW()-ROW(TBL_QUAL_RENTROLL_UNITS[[#Headers],[ROW_ID]])</f>
        <v>985</v>
      </c>
      <c r="D994" s="82"/>
      <c r="E994" s="39"/>
      <c r="F994" s="33"/>
      <c r="G994" s="84" t="str">
        <f>IFERROR(INDEX(TBL_CIPDRFRESI_LOANPOOL[QUAL_MRA_RAC],MATCH(TBL_QUAL_RENTROLL_UNITS[[#This Row],[RENTROLL_LOAN_ID_PROP_ADDR]],TBL_CIPDRFRESI_LOANPOOL[LOAN_ID_PROP_ADDR],0)),"")</f>
        <v/>
      </c>
      <c r="H994"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4" s="36" t="b">
        <f>CONCATENATE(TBL_QUAL_RENTROLL_UNITS[[#This Row],[RENTROLL_LOAN_ID_PROP_ADDR]],TBL_QUAL_RENTROLL_UNITS[[#This Row],[RENTROLL_UNIT]],TBL_QUAL_RENTROLL_UNITS[[#This Row],[RENTROLL_AMOUNT]])&lt;&gt;""</f>
        <v>0</v>
      </c>
      <c r="J994" s="36" t="b">
        <f>AND(TBL_QUAL_RENTROLL_UNITS[[#This Row],[RENTROLL_LOAN_ID_PROP_ADDR]]&lt;&gt;"",TBL_QUAL_RENTROLL_UNITS[[#This Row],[RENTROLL_UNIT]]&lt;&gt;"",TBL_QUAL_RENTROLL_UNITS[[#This Row],[RENTROLL_AMOUNT]]&lt;&gt;"")</f>
        <v>0</v>
      </c>
      <c r="K994" s="36">
        <f>SUM(
IF(AND(TBL_QUAL_RENTROLL_UNITS[[#This Row],[RENTROLL_LOAN_ID_PROP_ADDR]]&lt;&gt;"",NOT(ISNUMBER(MATCH(TBL_QUAL_RENTROLL_UNITS[[#This Row],[RENTROLL_LOAN_ID_PROP_ADDR]],RANGE_LOOKUP_CIPDRF_LOANLIST,0)))),1,0)
)</f>
        <v>0</v>
      </c>
    </row>
    <row r="995" spans="2:11" ht="20.100000000000001" customHeight="1" x14ac:dyDescent="0.25">
      <c r="B995" s="25" t="str">
        <f>IF(TBL_QUAL_RENTROLL_UNITS[[#This Row],[RECORD_STARTED]],IF(TBL_QUAL_RENTROLL_UNITS[[#This Row],[ERROR_COUNT]]&gt;0,-1,IF(TBL_QUAL_RENTROLL_UNITS[[#This Row],[REQ_FIELDS_POPULATED]],1,0)),"")</f>
        <v/>
      </c>
      <c r="C995" s="94">
        <f>ROW()-ROW(TBL_QUAL_RENTROLL_UNITS[[#Headers],[ROW_ID]])</f>
        <v>986</v>
      </c>
      <c r="D995" s="82"/>
      <c r="E995" s="39"/>
      <c r="F995" s="33"/>
      <c r="G995" s="84" t="str">
        <f>IFERROR(INDEX(TBL_CIPDRFRESI_LOANPOOL[QUAL_MRA_RAC],MATCH(TBL_QUAL_RENTROLL_UNITS[[#This Row],[RENTROLL_LOAN_ID_PROP_ADDR]],TBL_CIPDRFRESI_LOANPOOL[LOAN_ID_PROP_ADDR],0)),"")</f>
        <v/>
      </c>
      <c r="H995"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5" s="36" t="b">
        <f>CONCATENATE(TBL_QUAL_RENTROLL_UNITS[[#This Row],[RENTROLL_LOAN_ID_PROP_ADDR]],TBL_QUAL_RENTROLL_UNITS[[#This Row],[RENTROLL_UNIT]],TBL_QUAL_RENTROLL_UNITS[[#This Row],[RENTROLL_AMOUNT]])&lt;&gt;""</f>
        <v>0</v>
      </c>
      <c r="J995" s="36" t="b">
        <f>AND(TBL_QUAL_RENTROLL_UNITS[[#This Row],[RENTROLL_LOAN_ID_PROP_ADDR]]&lt;&gt;"",TBL_QUAL_RENTROLL_UNITS[[#This Row],[RENTROLL_UNIT]]&lt;&gt;"",TBL_QUAL_RENTROLL_UNITS[[#This Row],[RENTROLL_AMOUNT]]&lt;&gt;"")</f>
        <v>0</v>
      </c>
      <c r="K995" s="36">
        <f>SUM(
IF(AND(TBL_QUAL_RENTROLL_UNITS[[#This Row],[RENTROLL_LOAN_ID_PROP_ADDR]]&lt;&gt;"",NOT(ISNUMBER(MATCH(TBL_QUAL_RENTROLL_UNITS[[#This Row],[RENTROLL_LOAN_ID_PROP_ADDR]],RANGE_LOOKUP_CIPDRF_LOANLIST,0)))),1,0)
)</f>
        <v>0</v>
      </c>
    </row>
    <row r="996" spans="2:11" ht="20.100000000000001" customHeight="1" x14ac:dyDescent="0.25">
      <c r="B996" s="25" t="str">
        <f>IF(TBL_QUAL_RENTROLL_UNITS[[#This Row],[RECORD_STARTED]],IF(TBL_QUAL_RENTROLL_UNITS[[#This Row],[ERROR_COUNT]]&gt;0,-1,IF(TBL_QUAL_RENTROLL_UNITS[[#This Row],[REQ_FIELDS_POPULATED]],1,0)),"")</f>
        <v/>
      </c>
      <c r="C996" s="94">
        <f>ROW()-ROW(TBL_QUAL_RENTROLL_UNITS[[#Headers],[ROW_ID]])</f>
        <v>987</v>
      </c>
      <c r="D996" s="82"/>
      <c r="E996" s="39"/>
      <c r="F996" s="33"/>
      <c r="G996" s="84" t="str">
        <f>IFERROR(INDEX(TBL_CIPDRFRESI_LOANPOOL[QUAL_MRA_RAC],MATCH(TBL_QUAL_RENTROLL_UNITS[[#This Row],[RENTROLL_LOAN_ID_PROP_ADDR]],TBL_CIPDRFRESI_LOANPOOL[LOAN_ID_PROP_ADDR],0)),"")</f>
        <v/>
      </c>
      <c r="H996"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6" s="36" t="b">
        <f>CONCATENATE(TBL_QUAL_RENTROLL_UNITS[[#This Row],[RENTROLL_LOAN_ID_PROP_ADDR]],TBL_QUAL_RENTROLL_UNITS[[#This Row],[RENTROLL_UNIT]],TBL_QUAL_RENTROLL_UNITS[[#This Row],[RENTROLL_AMOUNT]])&lt;&gt;""</f>
        <v>0</v>
      </c>
      <c r="J996" s="36" t="b">
        <f>AND(TBL_QUAL_RENTROLL_UNITS[[#This Row],[RENTROLL_LOAN_ID_PROP_ADDR]]&lt;&gt;"",TBL_QUAL_RENTROLL_UNITS[[#This Row],[RENTROLL_UNIT]]&lt;&gt;"",TBL_QUAL_RENTROLL_UNITS[[#This Row],[RENTROLL_AMOUNT]]&lt;&gt;"")</f>
        <v>0</v>
      </c>
      <c r="K996" s="36">
        <f>SUM(
IF(AND(TBL_QUAL_RENTROLL_UNITS[[#This Row],[RENTROLL_LOAN_ID_PROP_ADDR]]&lt;&gt;"",NOT(ISNUMBER(MATCH(TBL_QUAL_RENTROLL_UNITS[[#This Row],[RENTROLL_LOAN_ID_PROP_ADDR]],RANGE_LOOKUP_CIPDRF_LOANLIST,0)))),1,0)
)</f>
        <v>0</v>
      </c>
    </row>
    <row r="997" spans="2:11" ht="20.100000000000001" customHeight="1" x14ac:dyDescent="0.25">
      <c r="B997" s="25" t="str">
        <f>IF(TBL_QUAL_RENTROLL_UNITS[[#This Row],[RECORD_STARTED]],IF(TBL_QUAL_RENTROLL_UNITS[[#This Row],[ERROR_COUNT]]&gt;0,-1,IF(TBL_QUAL_RENTROLL_UNITS[[#This Row],[REQ_FIELDS_POPULATED]],1,0)),"")</f>
        <v/>
      </c>
      <c r="C997" s="94">
        <f>ROW()-ROW(TBL_QUAL_RENTROLL_UNITS[[#Headers],[ROW_ID]])</f>
        <v>988</v>
      </c>
      <c r="D997" s="82"/>
      <c r="E997" s="39"/>
      <c r="F997" s="33"/>
      <c r="G997" s="84" t="str">
        <f>IFERROR(INDEX(TBL_CIPDRFRESI_LOANPOOL[QUAL_MRA_RAC],MATCH(TBL_QUAL_RENTROLL_UNITS[[#This Row],[RENTROLL_LOAN_ID_PROP_ADDR]],TBL_CIPDRFRESI_LOANPOOL[LOAN_ID_PROP_ADDR],0)),"")</f>
        <v/>
      </c>
      <c r="H997"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7" s="36" t="b">
        <f>CONCATENATE(TBL_QUAL_RENTROLL_UNITS[[#This Row],[RENTROLL_LOAN_ID_PROP_ADDR]],TBL_QUAL_RENTROLL_UNITS[[#This Row],[RENTROLL_UNIT]],TBL_QUAL_RENTROLL_UNITS[[#This Row],[RENTROLL_AMOUNT]])&lt;&gt;""</f>
        <v>0</v>
      </c>
      <c r="J997" s="36" t="b">
        <f>AND(TBL_QUAL_RENTROLL_UNITS[[#This Row],[RENTROLL_LOAN_ID_PROP_ADDR]]&lt;&gt;"",TBL_QUAL_RENTROLL_UNITS[[#This Row],[RENTROLL_UNIT]]&lt;&gt;"",TBL_QUAL_RENTROLL_UNITS[[#This Row],[RENTROLL_AMOUNT]]&lt;&gt;"")</f>
        <v>0</v>
      </c>
      <c r="K997" s="36">
        <f>SUM(
IF(AND(TBL_QUAL_RENTROLL_UNITS[[#This Row],[RENTROLL_LOAN_ID_PROP_ADDR]]&lt;&gt;"",NOT(ISNUMBER(MATCH(TBL_QUAL_RENTROLL_UNITS[[#This Row],[RENTROLL_LOAN_ID_PROP_ADDR]],RANGE_LOOKUP_CIPDRF_LOANLIST,0)))),1,0)
)</f>
        <v>0</v>
      </c>
    </row>
    <row r="998" spans="2:11" ht="20.100000000000001" customHeight="1" x14ac:dyDescent="0.25">
      <c r="B998" s="25" t="str">
        <f>IF(TBL_QUAL_RENTROLL_UNITS[[#This Row],[RECORD_STARTED]],IF(TBL_QUAL_RENTROLL_UNITS[[#This Row],[ERROR_COUNT]]&gt;0,-1,IF(TBL_QUAL_RENTROLL_UNITS[[#This Row],[REQ_FIELDS_POPULATED]],1,0)),"")</f>
        <v/>
      </c>
      <c r="C998" s="94">
        <f>ROW()-ROW(TBL_QUAL_RENTROLL_UNITS[[#Headers],[ROW_ID]])</f>
        <v>989</v>
      </c>
      <c r="D998" s="82"/>
      <c r="E998" s="39"/>
      <c r="F998" s="33"/>
      <c r="G998" s="84" t="str">
        <f>IFERROR(INDEX(TBL_CIPDRFRESI_LOANPOOL[QUAL_MRA_RAC],MATCH(TBL_QUAL_RENTROLL_UNITS[[#This Row],[RENTROLL_LOAN_ID_PROP_ADDR]],TBL_CIPDRFRESI_LOANPOOL[LOAN_ID_PROP_ADDR],0)),"")</f>
        <v/>
      </c>
      <c r="H998"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8" s="36" t="b">
        <f>CONCATENATE(TBL_QUAL_RENTROLL_UNITS[[#This Row],[RENTROLL_LOAN_ID_PROP_ADDR]],TBL_QUAL_RENTROLL_UNITS[[#This Row],[RENTROLL_UNIT]],TBL_QUAL_RENTROLL_UNITS[[#This Row],[RENTROLL_AMOUNT]])&lt;&gt;""</f>
        <v>0</v>
      </c>
      <c r="J998" s="36" t="b">
        <f>AND(TBL_QUAL_RENTROLL_UNITS[[#This Row],[RENTROLL_LOAN_ID_PROP_ADDR]]&lt;&gt;"",TBL_QUAL_RENTROLL_UNITS[[#This Row],[RENTROLL_UNIT]]&lt;&gt;"",TBL_QUAL_RENTROLL_UNITS[[#This Row],[RENTROLL_AMOUNT]]&lt;&gt;"")</f>
        <v>0</v>
      </c>
      <c r="K998" s="36">
        <f>SUM(
IF(AND(TBL_QUAL_RENTROLL_UNITS[[#This Row],[RENTROLL_LOAN_ID_PROP_ADDR]]&lt;&gt;"",NOT(ISNUMBER(MATCH(TBL_QUAL_RENTROLL_UNITS[[#This Row],[RENTROLL_LOAN_ID_PROP_ADDR]],RANGE_LOOKUP_CIPDRF_LOANLIST,0)))),1,0)
)</f>
        <v>0</v>
      </c>
    </row>
    <row r="999" spans="2:11" ht="20.100000000000001" customHeight="1" x14ac:dyDescent="0.25">
      <c r="B999" s="25" t="str">
        <f>IF(TBL_QUAL_RENTROLL_UNITS[[#This Row],[RECORD_STARTED]],IF(TBL_QUAL_RENTROLL_UNITS[[#This Row],[ERROR_COUNT]]&gt;0,-1,IF(TBL_QUAL_RENTROLL_UNITS[[#This Row],[REQ_FIELDS_POPULATED]],1,0)),"")</f>
        <v/>
      </c>
      <c r="C999" s="94">
        <f>ROW()-ROW(TBL_QUAL_RENTROLL_UNITS[[#Headers],[ROW_ID]])</f>
        <v>990</v>
      </c>
      <c r="D999" s="82"/>
      <c r="E999" s="39"/>
      <c r="F999" s="33"/>
      <c r="G999" s="84" t="str">
        <f>IFERROR(INDEX(TBL_CIPDRFRESI_LOANPOOL[QUAL_MRA_RAC],MATCH(TBL_QUAL_RENTROLL_UNITS[[#This Row],[RENTROLL_LOAN_ID_PROP_ADDR]],TBL_CIPDRFRESI_LOANPOOL[LOAN_ID_PROP_ADDR],0)),"")</f>
        <v/>
      </c>
      <c r="H999"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9" s="36" t="b">
        <f>CONCATENATE(TBL_QUAL_RENTROLL_UNITS[[#This Row],[RENTROLL_LOAN_ID_PROP_ADDR]],TBL_QUAL_RENTROLL_UNITS[[#This Row],[RENTROLL_UNIT]],TBL_QUAL_RENTROLL_UNITS[[#This Row],[RENTROLL_AMOUNT]])&lt;&gt;""</f>
        <v>0</v>
      </c>
      <c r="J999" s="36" t="b">
        <f>AND(TBL_QUAL_RENTROLL_UNITS[[#This Row],[RENTROLL_LOAN_ID_PROP_ADDR]]&lt;&gt;"",TBL_QUAL_RENTROLL_UNITS[[#This Row],[RENTROLL_UNIT]]&lt;&gt;"",TBL_QUAL_RENTROLL_UNITS[[#This Row],[RENTROLL_AMOUNT]]&lt;&gt;"")</f>
        <v>0</v>
      </c>
      <c r="K999" s="36">
        <f>SUM(
IF(AND(TBL_QUAL_RENTROLL_UNITS[[#This Row],[RENTROLL_LOAN_ID_PROP_ADDR]]&lt;&gt;"",NOT(ISNUMBER(MATCH(TBL_QUAL_RENTROLL_UNITS[[#This Row],[RENTROLL_LOAN_ID_PROP_ADDR]],RANGE_LOOKUP_CIPDRF_LOANLIST,0)))),1,0)
)</f>
        <v>0</v>
      </c>
    </row>
    <row r="1000" spans="2:11" ht="20.100000000000001" customHeight="1" x14ac:dyDescent="0.25">
      <c r="B1000" s="25" t="str">
        <f>IF(TBL_QUAL_RENTROLL_UNITS[[#This Row],[RECORD_STARTED]],IF(TBL_QUAL_RENTROLL_UNITS[[#This Row],[ERROR_COUNT]]&gt;0,-1,IF(TBL_QUAL_RENTROLL_UNITS[[#This Row],[REQ_FIELDS_POPULATED]],1,0)),"")</f>
        <v/>
      </c>
      <c r="C1000" s="94">
        <f>ROW()-ROW(TBL_QUAL_RENTROLL_UNITS[[#Headers],[ROW_ID]])</f>
        <v>991</v>
      </c>
      <c r="D1000" s="82"/>
      <c r="E1000" s="39"/>
      <c r="F1000" s="33"/>
      <c r="G1000" s="84" t="str">
        <f>IFERROR(INDEX(TBL_CIPDRFRESI_LOANPOOL[QUAL_MRA_RAC],MATCH(TBL_QUAL_RENTROLL_UNITS[[#This Row],[RENTROLL_LOAN_ID_PROP_ADDR]],TBL_CIPDRFRESI_LOANPOOL[LOAN_ID_PROP_ADDR],0)),"")</f>
        <v/>
      </c>
      <c r="H1000"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00" s="36" t="b">
        <f>CONCATENATE(TBL_QUAL_RENTROLL_UNITS[[#This Row],[RENTROLL_LOAN_ID_PROP_ADDR]],TBL_QUAL_RENTROLL_UNITS[[#This Row],[RENTROLL_UNIT]],TBL_QUAL_RENTROLL_UNITS[[#This Row],[RENTROLL_AMOUNT]])&lt;&gt;""</f>
        <v>0</v>
      </c>
      <c r="J1000" s="36" t="b">
        <f>AND(TBL_QUAL_RENTROLL_UNITS[[#This Row],[RENTROLL_LOAN_ID_PROP_ADDR]]&lt;&gt;"",TBL_QUAL_RENTROLL_UNITS[[#This Row],[RENTROLL_UNIT]]&lt;&gt;"",TBL_QUAL_RENTROLL_UNITS[[#This Row],[RENTROLL_AMOUNT]]&lt;&gt;"")</f>
        <v>0</v>
      </c>
      <c r="K1000" s="36">
        <f>SUM(
IF(AND(TBL_QUAL_RENTROLL_UNITS[[#This Row],[RENTROLL_LOAN_ID_PROP_ADDR]]&lt;&gt;"",NOT(ISNUMBER(MATCH(TBL_QUAL_RENTROLL_UNITS[[#This Row],[RENTROLL_LOAN_ID_PROP_ADDR]],RANGE_LOOKUP_CIPDRF_LOANLIST,0)))),1,0)
)</f>
        <v>0</v>
      </c>
    </row>
    <row r="1001" spans="2:11" ht="20.100000000000001" customHeight="1" x14ac:dyDescent="0.25">
      <c r="B1001" s="25" t="str">
        <f>IF(TBL_QUAL_RENTROLL_UNITS[[#This Row],[RECORD_STARTED]],IF(TBL_QUAL_RENTROLL_UNITS[[#This Row],[ERROR_COUNT]]&gt;0,-1,IF(TBL_QUAL_RENTROLL_UNITS[[#This Row],[REQ_FIELDS_POPULATED]],1,0)),"")</f>
        <v/>
      </c>
      <c r="C1001" s="94">
        <f>ROW()-ROW(TBL_QUAL_RENTROLL_UNITS[[#Headers],[ROW_ID]])</f>
        <v>992</v>
      </c>
      <c r="D1001" s="82"/>
      <c r="E1001" s="39"/>
      <c r="F1001" s="33"/>
      <c r="G1001" s="84" t="str">
        <f>IFERROR(INDEX(TBL_CIPDRFRESI_LOANPOOL[QUAL_MRA_RAC],MATCH(TBL_QUAL_RENTROLL_UNITS[[#This Row],[RENTROLL_LOAN_ID_PROP_ADDR]],TBL_CIPDRFRESI_LOANPOOL[LOAN_ID_PROP_ADDR],0)),"")</f>
        <v/>
      </c>
      <c r="H1001" s="36"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01" s="36" t="b">
        <f>CONCATENATE(TBL_QUAL_RENTROLL_UNITS[[#This Row],[RENTROLL_LOAN_ID_PROP_ADDR]],TBL_QUAL_RENTROLL_UNITS[[#This Row],[RENTROLL_UNIT]],TBL_QUAL_RENTROLL_UNITS[[#This Row],[RENTROLL_AMOUNT]])&lt;&gt;""</f>
        <v>0</v>
      </c>
      <c r="J1001" s="36" t="b">
        <f>AND(TBL_QUAL_RENTROLL_UNITS[[#This Row],[RENTROLL_LOAN_ID_PROP_ADDR]]&lt;&gt;"",TBL_QUAL_RENTROLL_UNITS[[#This Row],[RENTROLL_UNIT]]&lt;&gt;"",TBL_QUAL_RENTROLL_UNITS[[#This Row],[RENTROLL_AMOUNT]]&lt;&gt;"")</f>
        <v>0</v>
      </c>
      <c r="K1001" s="36">
        <f>SUM(
IF(AND(TBL_QUAL_RENTROLL_UNITS[[#This Row],[RENTROLL_LOAN_ID_PROP_ADDR]]&lt;&gt;"",NOT(ISNUMBER(MATCH(TBL_QUAL_RENTROLL_UNITS[[#This Row],[RENTROLL_LOAN_ID_PROP_ADDR]],RANGE_LOOKUP_CIPDRF_LOANLIST,0)))),1,0)
)</f>
        <v>0</v>
      </c>
    </row>
  </sheetData>
  <sheetProtection algorithmName="SHA-512" hashValue="xjrU4Qi5jye6TstnrdyhD9Hy56QNkCKU11aXUThu0FuRUu5dm8tuIeydu7FWlutjY6iVR50fE2T7zul00TBqUQ==" saltValue="dcjoBHbxydXQVoXiqRiQUg==" spinCount="100000" sheet="1" objects="1" scenarios="1"/>
  <mergeCells count="1">
    <mergeCell ref="I8:K8"/>
  </mergeCells>
  <phoneticPr fontId="30" type="noConversion"/>
  <conditionalFormatting sqref="B10:B1001">
    <cfRule type="iconSet" priority="6">
      <iconSet iconSet="3Signs" showValue="0">
        <cfvo type="percent" val="0"/>
        <cfvo type="num" val="0"/>
        <cfvo type="num" val="1"/>
      </iconSet>
    </cfRule>
  </conditionalFormatting>
  <conditionalFormatting sqref="C4">
    <cfRule type="iconSet" priority="5">
      <iconSet iconSet="3Signs" showValue="0">
        <cfvo type="percent" val="0"/>
        <cfvo type="num" val="0"/>
        <cfvo type="num" val="1"/>
      </iconSet>
    </cfRule>
  </conditionalFormatting>
  <conditionalFormatting sqref="E4">
    <cfRule type="iconSet" priority="2">
      <iconSet iconSet="3Signs" showValue="0">
        <cfvo type="percent" val="0"/>
        <cfvo type="num" val="0"/>
        <cfvo type="num" val="1"/>
      </iconSet>
    </cfRule>
  </conditionalFormatting>
  <conditionalFormatting sqref="G4">
    <cfRule type="iconSet" priority="1">
      <iconSet iconSet="3Signs" showValue="0">
        <cfvo type="percent" val="0"/>
        <cfvo type="num" val="0"/>
        <cfvo type="num" val="1"/>
      </iconSet>
    </cfRule>
  </conditionalFormatting>
  <conditionalFormatting sqref="H10:H1001">
    <cfRule type="cellIs" dxfId="7" priority="7" operator="equal">
      <formula>"Yes"</formula>
    </cfRule>
    <cfRule type="expression" dxfId="6" priority="8">
      <formula>LEFT($H10,2)="No"</formula>
    </cfRule>
  </conditionalFormatting>
  <conditionalFormatting sqref="I4">
    <cfRule type="iconSet" priority="3">
      <iconSet iconSet="3Signs" showValue="0">
        <cfvo type="percent" val="0"/>
        <cfvo type="num" val="0"/>
        <cfvo type="num" val="1"/>
      </iconSet>
    </cfRule>
  </conditionalFormatting>
  <dataValidations count="1">
    <dataValidation type="list" allowBlank="1" showInputMessage="1" showErrorMessage="1" sqref="D10:D1001" xr:uid="{FBB3E14B-286E-4D53-8C6A-F52180B75782}">
      <formula1>RANGE_LOOKUP_CIPDRF_LOANLIST_DYNAMIC</formula1>
    </dataValidation>
  </dataValidations>
  <pageMargins left="0.7" right="0.7" top="0.75" bottom="0.75" header="0.3" footer="0.3"/>
  <pageSetup orientation="portrait" verticalDpi="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D9F03-53A9-4C49-8DE8-6C4D6826A595}">
  <sheetPr>
    <tabColor theme="9" tint="0.79998168889431442"/>
  </sheetPr>
  <dimension ref="A1:L1001"/>
  <sheetViews>
    <sheetView showGridLines="0" showRowColHeaders="0" workbookViewId="0">
      <pane ySplit="9" topLeftCell="A10" activePane="bottomLeft" state="frozen"/>
      <selection pane="bottomLeft" activeCell="D10" sqref="D10"/>
    </sheetView>
  </sheetViews>
  <sheetFormatPr defaultColWidth="0" defaultRowHeight="15" x14ac:dyDescent="0.25"/>
  <cols>
    <col min="1" max="1" width="1.28515625" customWidth="1"/>
    <col min="2" max="2" width="12.42578125" customWidth="1"/>
    <col min="3" max="3" width="8.28515625" style="90" customWidth="1"/>
    <col min="4" max="4" width="35" customWidth="1"/>
    <col min="5" max="5" width="20.42578125" customWidth="1"/>
    <col min="6" max="6" width="23" customWidth="1"/>
    <col min="7" max="7" width="23.42578125" customWidth="1"/>
    <col min="8" max="8" width="29.7109375" customWidth="1"/>
    <col min="9" max="9" width="28" hidden="1" customWidth="1"/>
    <col min="10" max="10" width="16" hidden="1" customWidth="1"/>
    <col min="11" max="11" width="15.42578125" hidden="1" customWidth="1"/>
    <col min="12" max="12" width="1.7109375" customWidth="1"/>
    <col min="13" max="16384" width="12.85546875" hidden="1"/>
  </cols>
  <sheetData>
    <row r="1" spans="1:12" ht="22.5" customHeight="1" x14ac:dyDescent="0.25">
      <c r="A1" s="210"/>
      <c r="B1" s="211" t="str">
        <f>"Community Lending Programs (CLP): "&amp;ATTR_PROG_SHORTNAME&amp;" Application"</f>
        <v>Community Lending Programs (CLP):  Application</v>
      </c>
      <c r="C1" s="216"/>
      <c r="D1" s="212"/>
      <c r="E1" s="213"/>
      <c r="F1" s="212"/>
      <c r="G1" s="213"/>
      <c r="H1" s="213"/>
      <c r="I1" s="213"/>
      <c r="J1" s="213"/>
      <c r="K1" s="213"/>
      <c r="L1" s="213"/>
    </row>
    <row r="2" spans="1:12" ht="8.1" customHeight="1" x14ac:dyDescent="0.25"/>
    <row r="3" spans="1:12" ht="20.100000000000001" customHeight="1" x14ac:dyDescent="0.25">
      <c r="A3" s="18"/>
      <c r="B3" s="37" t="s">
        <v>5595</v>
      </c>
      <c r="C3" s="91"/>
      <c r="D3" s="21"/>
      <c r="E3" s="19"/>
      <c r="F3" s="21"/>
      <c r="G3" s="19"/>
      <c r="H3" s="19"/>
      <c r="I3" s="19"/>
      <c r="J3" s="19"/>
      <c r="K3" s="19"/>
      <c r="L3" s="19"/>
    </row>
    <row r="4" spans="1:12" ht="25.5" customHeight="1" x14ac:dyDescent="0.25">
      <c r="A4" s="66"/>
      <c r="B4" s="67" t="s">
        <v>5564</v>
      </c>
      <c r="C4" s="68">
        <v>1</v>
      </c>
      <c r="D4" s="69" t="s">
        <v>5562</v>
      </c>
      <c r="E4" s="68">
        <v>0</v>
      </c>
      <c r="F4" s="69" t="s">
        <v>5563</v>
      </c>
      <c r="G4" s="68">
        <v>-1</v>
      </c>
      <c r="H4" s="69" t="s">
        <v>5528</v>
      </c>
      <c r="I4" s="68"/>
      <c r="J4" s="69"/>
      <c r="K4" s="66"/>
      <c r="L4" s="66"/>
    </row>
    <row r="5" spans="1:12" ht="9.75" customHeight="1" x14ac:dyDescent="0.25"/>
    <row r="6" spans="1:12" ht="27" customHeight="1" x14ac:dyDescent="0.25">
      <c r="H6" s="100" t="str">
        <f>HYPERLINK("#"&amp;ATTR_APP_TAB_TARGET&amp;"!TARGET_TOP_QUALMETHODSELECTION","Return to Application")</f>
        <v>Return to Application</v>
      </c>
    </row>
    <row r="7" spans="1:12" ht="9.75" customHeight="1" x14ac:dyDescent="0.25"/>
    <row r="8" spans="1:12" ht="26.25" customHeight="1" x14ac:dyDescent="0.25">
      <c r="B8" s="95" t="s">
        <v>5518</v>
      </c>
      <c r="C8" s="95" t="s">
        <v>5519</v>
      </c>
      <c r="D8" s="96" t="s">
        <v>5581</v>
      </c>
      <c r="E8" s="73" t="s">
        <v>5582</v>
      </c>
      <c r="F8" s="73" t="s">
        <v>5597</v>
      </c>
      <c r="G8" s="73" t="s">
        <v>5600</v>
      </c>
      <c r="H8" s="73" t="s">
        <v>5575</v>
      </c>
      <c r="I8" s="280" t="s">
        <v>5593</v>
      </c>
      <c r="J8" s="280"/>
      <c r="K8" s="280"/>
    </row>
    <row r="9" spans="1:12" hidden="1" x14ac:dyDescent="0.25">
      <c r="B9" s="97" t="s">
        <v>5491</v>
      </c>
      <c r="C9" s="98" t="s">
        <v>5515</v>
      </c>
      <c r="D9" s="97" t="s">
        <v>5596</v>
      </c>
      <c r="E9" s="97" t="s">
        <v>5598</v>
      </c>
      <c r="F9" s="97" t="s">
        <v>5599</v>
      </c>
      <c r="G9" s="97" t="s">
        <v>5601</v>
      </c>
      <c r="H9" s="97" t="s">
        <v>5602</v>
      </c>
      <c r="I9" s="97" t="s">
        <v>5510</v>
      </c>
      <c r="J9" s="97" t="s">
        <v>5511</v>
      </c>
      <c r="K9" s="97" t="s">
        <v>5512</v>
      </c>
    </row>
    <row r="10" spans="1:12" s="17" customFormat="1" ht="20.100000000000001" customHeight="1" x14ac:dyDescent="0.25">
      <c r="B10" s="25" t="str">
        <f>IF(TBL_QUAL_INCOMELISTING_UNITS[[#This Row],[RECORD_STARTED]],IF(TBL_QUAL_INCOMELISTING_UNITS[[#This Row],[ERROR_COUNT]]&gt;0,-1,IF(TBL_QUAL_INCOMELISTING_UNITS[[#This Row],[REQ_FIELDS_POPULATED]],1,0)),"")</f>
        <v/>
      </c>
      <c r="C10" s="93">
        <f>ROW()-ROW(TBL_QUAL_INCOMELISTING_UNITS[[#Headers],[ROW_ID]])</f>
        <v>1</v>
      </c>
      <c r="D10" s="82"/>
      <c r="E10" s="39"/>
      <c r="F10" s="33"/>
      <c r="G10" s="84" t="str">
        <f>IFERROR(INDEX(TBL_CIPDRFRESI_LOANPOOL[HUD_MFI_115],MATCH(TBL_QUAL_INCOMELISTING_UNITS[[#This Row],[INCOMELISTING_LOAN_ID_PROP_ADDR]],TBL_CIPDRFRESI_LOANPOOL[LOAN_ID_PROP_ADDR],0)),"")</f>
        <v/>
      </c>
      <c r="H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 s="36" t="b">
        <f>CONCATENATE(TBL_QUAL_INCOMELISTING_UNITS[[#This Row],[INCOMELISTING_LOAN_ID_PROP_ADDR]],TBL_QUAL_INCOMELISTING_UNITS[[#This Row],[INCOMELISTING_UNIT]],TBL_QUAL_INCOMELISTING_UNITS[[#This Row],[INCOMELISTING_HSEHLD_INCOME]])&lt;&gt;""</f>
        <v>0</v>
      </c>
      <c r="J10" s="36" t="b">
        <f>AND(TBL_QUAL_INCOMELISTING_UNITS[[#This Row],[INCOMELISTING_LOAN_ID_PROP_ADDR]]&lt;&gt;"",TBL_QUAL_INCOMELISTING_UNITS[[#This Row],[INCOMELISTING_UNIT]]&lt;&gt;"",TBL_QUAL_INCOMELISTING_UNITS[[#This Row],[INCOMELISTING_HSEHLD_INCOME]]&lt;&gt;"")</f>
        <v>0</v>
      </c>
      <c r="K10" s="36">
        <f>SUM(
IF(AND(TBL_QUAL_INCOMELISTING_UNITS[[#This Row],[INCOMELISTING_LOAN_ID_PROP_ADDR]]&lt;&gt;"",NOT(ISNUMBER(MATCH(TBL_QUAL_INCOMELISTING_UNITS[[#This Row],[INCOMELISTING_LOAN_ID_PROP_ADDR]],RANGE_LOOKUP_CIPDRF_LOANLIST,0)))),1,0)
)</f>
        <v>0</v>
      </c>
    </row>
    <row r="11" spans="1:12" ht="20.100000000000001" customHeight="1" x14ac:dyDescent="0.25">
      <c r="B11" s="25" t="str">
        <f>IF(TBL_QUAL_INCOMELISTING_UNITS[[#This Row],[RECORD_STARTED]],IF(TBL_QUAL_INCOMELISTING_UNITS[[#This Row],[ERROR_COUNT]]&gt;0,-1,IF(TBL_QUAL_INCOMELISTING_UNITS[[#This Row],[REQ_FIELDS_POPULATED]],1,0)),"")</f>
        <v/>
      </c>
      <c r="C11" s="94">
        <f>ROW()-ROW(TBL_QUAL_INCOMELISTING_UNITS[[#Headers],[ROW_ID]])</f>
        <v>2</v>
      </c>
      <c r="D11" s="82"/>
      <c r="E11" s="39"/>
      <c r="F11" s="33"/>
      <c r="G11" s="84" t="str">
        <f>IFERROR(INDEX(TBL_CIPDRFRESI_LOANPOOL[HUD_MFI_115],MATCH(TBL_QUAL_INCOMELISTING_UNITS[[#This Row],[INCOMELISTING_LOAN_ID_PROP_ADDR]],TBL_CIPDRFRESI_LOANPOOL[LOAN_ID_PROP_ADDR],0)),"")</f>
        <v/>
      </c>
      <c r="H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 s="36" t="b">
        <f>CONCATENATE(TBL_QUAL_INCOMELISTING_UNITS[[#This Row],[INCOMELISTING_LOAN_ID_PROP_ADDR]],TBL_QUAL_INCOMELISTING_UNITS[[#This Row],[INCOMELISTING_UNIT]],TBL_QUAL_INCOMELISTING_UNITS[[#This Row],[INCOMELISTING_HSEHLD_INCOME]])&lt;&gt;""</f>
        <v>0</v>
      </c>
      <c r="J11" s="36" t="b">
        <f>AND(TBL_QUAL_INCOMELISTING_UNITS[[#This Row],[INCOMELISTING_LOAN_ID_PROP_ADDR]]&lt;&gt;"",TBL_QUAL_INCOMELISTING_UNITS[[#This Row],[INCOMELISTING_UNIT]]&lt;&gt;"",TBL_QUAL_INCOMELISTING_UNITS[[#This Row],[INCOMELISTING_HSEHLD_INCOME]]&lt;&gt;"")</f>
        <v>0</v>
      </c>
      <c r="K11" s="36">
        <f>SUM(
IF(AND(TBL_QUAL_INCOMELISTING_UNITS[[#This Row],[INCOMELISTING_LOAN_ID_PROP_ADDR]]&lt;&gt;"",NOT(ISNUMBER(MATCH(TBL_QUAL_INCOMELISTING_UNITS[[#This Row],[INCOMELISTING_LOAN_ID_PROP_ADDR]],RANGE_LOOKUP_CIPDRF_LOANLIST,0)))),1,0)
)</f>
        <v>0</v>
      </c>
    </row>
    <row r="12" spans="1:12" ht="20.100000000000001" customHeight="1" x14ac:dyDescent="0.25">
      <c r="B12" s="25" t="str">
        <f>IF(TBL_QUAL_INCOMELISTING_UNITS[[#This Row],[RECORD_STARTED]],IF(TBL_QUAL_INCOMELISTING_UNITS[[#This Row],[ERROR_COUNT]]&gt;0,-1,IF(TBL_QUAL_INCOMELISTING_UNITS[[#This Row],[REQ_FIELDS_POPULATED]],1,0)),"")</f>
        <v/>
      </c>
      <c r="C12" s="94">
        <f>ROW()-ROW(TBL_QUAL_INCOMELISTING_UNITS[[#Headers],[ROW_ID]])</f>
        <v>3</v>
      </c>
      <c r="D12" s="82"/>
      <c r="E12" s="39"/>
      <c r="F12" s="33"/>
      <c r="G12" s="84" t="str">
        <f>IFERROR(INDEX(TBL_CIPDRFRESI_LOANPOOL[HUD_MFI_115],MATCH(TBL_QUAL_INCOMELISTING_UNITS[[#This Row],[INCOMELISTING_LOAN_ID_PROP_ADDR]],TBL_CIPDRFRESI_LOANPOOL[LOAN_ID_PROP_ADDR],0)),"")</f>
        <v/>
      </c>
      <c r="H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 s="36" t="b">
        <f>CONCATENATE(TBL_QUAL_INCOMELISTING_UNITS[[#This Row],[INCOMELISTING_LOAN_ID_PROP_ADDR]],TBL_QUAL_INCOMELISTING_UNITS[[#This Row],[INCOMELISTING_UNIT]],TBL_QUAL_INCOMELISTING_UNITS[[#This Row],[INCOMELISTING_HSEHLD_INCOME]])&lt;&gt;""</f>
        <v>0</v>
      </c>
      <c r="J12" s="36" t="b">
        <f>AND(TBL_QUAL_INCOMELISTING_UNITS[[#This Row],[INCOMELISTING_LOAN_ID_PROP_ADDR]]&lt;&gt;"",TBL_QUAL_INCOMELISTING_UNITS[[#This Row],[INCOMELISTING_UNIT]]&lt;&gt;"",TBL_QUAL_INCOMELISTING_UNITS[[#This Row],[INCOMELISTING_HSEHLD_INCOME]]&lt;&gt;"")</f>
        <v>0</v>
      </c>
      <c r="K12" s="36">
        <f>SUM(
IF(AND(TBL_QUAL_INCOMELISTING_UNITS[[#This Row],[INCOMELISTING_LOAN_ID_PROP_ADDR]]&lt;&gt;"",NOT(ISNUMBER(MATCH(TBL_QUAL_INCOMELISTING_UNITS[[#This Row],[INCOMELISTING_LOAN_ID_PROP_ADDR]],RANGE_LOOKUP_CIPDRF_LOANLIST,0)))),1,0)
)</f>
        <v>0</v>
      </c>
    </row>
    <row r="13" spans="1:12" ht="20.100000000000001" customHeight="1" x14ac:dyDescent="0.25">
      <c r="B13" s="25" t="str">
        <f>IF(TBL_QUAL_INCOMELISTING_UNITS[[#This Row],[RECORD_STARTED]],IF(TBL_QUAL_INCOMELISTING_UNITS[[#This Row],[ERROR_COUNT]]&gt;0,-1,IF(TBL_QUAL_INCOMELISTING_UNITS[[#This Row],[REQ_FIELDS_POPULATED]],1,0)),"")</f>
        <v/>
      </c>
      <c r="C13" s="94">
        <f>ROW()-ROW(TBL_QUAL_INCOMELISTING_UNITS[[#Headers],[ROW_ID]])</f>
        <v>4</v>
      </c>
      <c r="D13" s="82"/>
      <c r="E13" s="39"/>
      <c r="F13" s="33"/>
      <c r="G13" s="84" t="str">
        <f>IFERROR(INDEX(TBL_CIPDRFRESI_LOANPOOL[HUD_MFI_115],MATCH(TBL_QUAL_INCOMELISTING_UNITS[[#This Row],[INCOMELISTING_LOAN_ID_PROP_ADDR]],TBL_CIPDRFRESI_LOANPOOL[LOAN_ID_PROP_ADDR],0)),"")</f>
        <v/>
      </c>
      <c r="H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 s="36" t="b">
        <f>CONCATENATE(TBL_QUAL_INCOMELISTING_UNITS[[#This Row],[INCOMELISTING_LOAN_ID_PROP_ADDR]],TBL_QUAL_INCOMELISTING_UNITS[[#This Row],[INCOMELISTING_UNIT]],TBL_QUAL_INCOMELISTING_UNITS[[#This Row],[INCOMELISTING_HSEHLD_INCOME]])&lt;&gt;""</f>
        <v>0</v>
      </c>
      <c r="J13" s="36" t="b">
        <f>AND(TBL_QUAL_INCOMELISTING_UNITS[[#This Row],[INCOMELISTING_LOAN_ID_PROP_ADDR]]&lt;&gt;"",TBL_QUAL_INCOMELISTING_UNITS[[#This Row],[INCOMELISTING_UNIT]]&lt;&gt;"",TBL_QUAL_INCOMELISTING_UNITS[[#This Row],[INCOMELISTING_HSEHLD_INCOME]]&lt;&gt;"")</f>
        <v>0</v>
      </c>
      <c r="K13" s="36">
        <f>SUM(
IF(AND(TBL_QUAL_INCOMELISTING_UNITS[[#This Row],[INCOMELISTING_LOAN_ID_PROP_ADDR]]&lt;&gt;"",NOT(ISNUMBER(MATCH(TBL_QUAL_INCOMELISTING_UNITS[[#This Row],[INCOMELISTING_LOAN_ID_PROP_ADDR]],RANGE_LOOKUP_CIPDRF_LOANLIST,0)))),1,0)
)</f>
        <v>0</v>
      </c>
    </row>
    <row r="14" spans="1:12" ht="20.100000000000001" customHeight="1" x14ac:dyDescent="0.25">
      <c r="B14" s="25" t="str">
        <f>IF(TBL_QUAL_INCOMELISTING_UNITS[[#This Row],[RECORD_STARTED]],IF(TBL_QUAL_INCOMELISTING_UNITS[[#This Row],[ERROR_COUNT]]&gt;0,-1,IF(TBL_QUAL_INCOMELISTING_UNITS[[#This Row],[REQ_FIELDS_POPULATED]],1,0)),"")</f>
        <v/>
      </c>
      <c r="C14" s="94">
        <f>ROW()-ROW(TBL_QUAL_INCOMELISTING_UNITS[[#Headers],[ROW_ID]])</f>
        <v>5</v>
      </c>
      <c r="D14" s="82"/>
      <c r="E14" s="39"/>
      <c r="F14" s="33"/>
      <c r="G14" s="84" t="str">
        <f>IFERROR(INDEX(TBL_CIPDRFRESI_LOANPOOL[HUD_MFI_115],MATCH(TBL_QUAL_INCOMELISTING_UNITS[[#This Row],[INCOMELISTING_LOAN_ID_PROP_ADDR]],TBL_CIPDRFRESI_LOANPOOL[LOAN_ID_PROP_ADDR],0)),"")</f>
        <v/>
      </c>
      <c r="H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 s="36" t="b">
        <f>CONCATENATE(TBL_QUAL_INCOMELISTING_UNITS[[#This Row],[INCOMELISTING_LOAN_ID_PROP_ADDR]],TBL_QUAL_INCOMELISTING_UNITS[[#This Row],[INCOMELISTING_UNIT]],TBL_QUAL_INCOMELISTING_UNITS[[#This Row],[INCOMELISTING_HSEHLD_INCOME]])&lt;&gt;""</f>
        <v>0</v>
      </c>
      <c r="J14" s="36" t="b">
        <f>AND(TBL_QUAL_INCOMELISTING_UNITS[[#This Row],[INCOMELISTING_LOAN_ID_PROP_ADDR]]&lt;&gt;"",TBL_QUAL_INCOMELISTING_UNITS[[#This Row],[INCOMELISTING_UNIT]]&lt;&gt;"",TBL_QUAL_INCOMELISTING_UNITS[[#This Row],[INCOMELISTING_HSEHLD_INCOME]]&lt;&gt;"")</f>
        <v>0</v>
      </c>
      <c r="K14" s="36">
        <f>SUM(
IF(AND(TBL_QUAL_INCOMELISTING_UNITS[[#This Row],[INCOMELISTING_LOAN_ID_PROP_ADDR]]&lt;&gt;"",NOT(ISNUMBER(MATCH(TBL_QUAL_INCOMELISTING_UNITS[[#This Row],[INCOMELISTING_LOAN_ID_PROP_ADDR]],RANGE_LOOKUP_CIPDRF_LOANLIST,0)))),1,0)
)</f>
        <v>0</v>
      </c>
    </row>
    <row r="15" spans="1:12" ht="20.100000000000001" customHeight="1" x14ac:dyDescent="0.25">
      <c r="B15" s="25" t="str">
        <f>IF(TBL_QUAL_INCOMELISTING_UNITS[[#This Row],[RECORD_STARTED]],IF(TBL_QUAL_INCOMELISTING_UNITS[[#This Row],[ERROR_COUNT]]&gt;0,-1,IF(TBL_QUAL_INCOMELISTING_UNITS[[#This Row],[REQ_FIELDS_POPULATED]],1,0)),"")</f>
        <v/>
      </c>
      <c r="C15" s="94">
        <f>ROW()-ROW(TBL_QUAL_INCOMELISTING_UNITS[[#Headers],[ROW_ID]])</f>
        <v>6</v>
      </c>
      <c r="D15" s="82"/>
      <c r="E15" s="39"/>
      <c r="F15" s="33"/>
      <c r="G15" s="84" t="str">
        <f>IFERROR(INDEX(TBL_CIPDRFRESI_LOANPOOL[HUD_MFI_115],MATCH(TBL_QUAL_INCOMELISTING_UNITS[[#This Row],[INCOMELISTING_LOAN_ID_PROP_ADDR]],TBL_CIPDRFRESI_LOANPOOL[LOAN_ID_PROP_ADDR],0)),"")</f>
        <v/>
      </c>
      <c r="H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 s="36" t="b">
        <f>CONCATENATE(TBL_QUAL_INCOMELISTING_UNITS[[#This Row],[INCOMELISTING_LOAN_ID_PROP_ADDR]],TBL_QUAL_INCOMELISTING_UNITS[[#This Row],[INCOMELISTING_UNIT]],TBL_QUAL_INCOMELISTING_UNITS[[#This Row],[INCOMELISTING_HSEHLD_INCOME]])&lt;&gt;""</f>
        <v>0</v>
      </c>
      <c r="J15" s="36" t="b">
        <f>AND(TBL_QUAL_INCOMELISTING_UNITS[[#This Row],[INCOMELISTING_LOAN_ID_PROP_ADDR]]&lt;&gt;"",TBL_QUAL_INCOMELISTING_UNITS[[#This Row],[INCOMELISTING_UNIT]]&lt;&gt;"",TBL_QUAL_INCOMELISTING_UNITS[[#This Row],[INCOMELISTING_HSEHLD_INCOME]]&lt;&gt;"")</f>
        <v>0</v>
      </c>
      <c r="K15" s="36">
        <f>SUM(
IF(AND(TBL_QUAL_INCOMELISTING_UNITS[[#This Row],[INCOMELISTING_LOAN_ID_PROP_ADDR]]&lt;&gt;"",NOT(ISNUMBER(MATCH(TBL_QUAL_INCOMELISTING_UNITS[[#This Row],[INCOMELISTING_LOAN_ID_PROP_ADDR]],RANGE_LOOKUP_CIPDRF_LOANLIST,0)))),1,0)
)</f>
        <v>0</v>
      </c>
    </row>
    <row r="16" spans="1:12" ht="20.100000000000001" customHeight="1" x14ac:dyDescent="0.25">
      <c r="B16" s="25" t="str">
        <f>IF(TBL_QUAL_INCOMELISTING_UNITS[[#This Row],[RECORD_STARTED]],IF(TBL_QUAL_INCOMELISTING_UNITS[[#This Row],[ERROR_COUNT]]&gt;0,-1,IF(TBL_QUAL_INCOMELISTING_UNITS[[#This Row],[REQ_FIELDS_POPULATED]],1,0)),"")</f>
        <v/>
      </c>
      <c r="C16" s="94">
        <f>ROW()-ROW(TBL_QUAL_INCOMELISTING_UNITS[[#Headers],[ROW_ID]])</f>
        <v>7</v>
      </c>
      <c r="D16" s="82"/>
      <c r="E16" s="39"/>
      <c r="F16" s="33"/>
      <c r="G16" s="84" t="str">
        <f>IFERROR(INDEX(TBL_CIPDRFRESI_LOANPOOL[HUD_MFI_115],MATCH(TBL_QUAL_INCOMELISTING_UNITS[[#This Row],[INCOMELISTING_LOAN_ID_PROP_ADDR]],TBL_CIPDRFRESI_LOANPOOL[LOAN_ID_PROP_ADDR],0)),"")</f>
        <v/>
      </c>
      <c r="H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 s="36" t="b">
        <f>CONCATENATE(TBL_QUAL_INCOMELISTING_UNITS[[#This Row],[INCOMELISTING_LOAN_ID_PROP_ADDR]],TBL_QUAL_INCOMELISTING_UNITS[[#This Row],[INCOMELISTING_UNIT]],TBL_QUAL_INCOMELISTING_UNITS[[#This Row],[INCOMELISTING_HSEHLD_INCOME]])&lt;&gt;""</f>
        <v>0</v>
      </c>
      <c r="J16" s="36" t="b">
        <f>AND(TBL_QUAL_INCOMELISTING_UNITS[[#This Row],[INCOMELISTING_LOAN_ID_PROP_ADDR]]&lt;&gt;"",TBL_QUAL_INCOMELISTING_UNITS[[#This Row],[INCOMELISTING_UNIT]]&lt;&gt;"",TBL_QUAL_INCOMELISTING_UNITS[[#This Row],[INCOMELISTING_HSEHLD_INCOME]]&lt;&gt;"")</f>
        <v>0</v>
      </c>
      <c r="K16" s="36">
        <f>SUM(
IF(AND(TBL_QUAL_INCOMELISTING_UNITS[[#This Row],[INCOMELISTING_LOAN_ID_PROP_ADDR]]&lt;&gt;"",NOT(ISNUMBER(MATCH(TBL_QUAL_INCOMELISTING_UNITS[[#This Row],[INCOMELISTING_LOAN_ID_PROP_ADDR]],RANGE_LOOKUP_CIPDRF_LOANLIST,0)))),1,0)
)</f>
        <v>0</v>
      </c>
    </row>
    <row r="17" spans="2:11" ht="20.100000000000001" customHeight="1" x14ac:dyDescent="0.25">
      <c r="B17" s="25" t="str">
        <f>IF(TBL_QUAL_INCOMELISTING_UNITS[[#This Row],[RECORD_STARTED]],IF(TBL_QUAL_INCOMELISTING_UNITS[[#This Row],[ERROR_COUNT]]&gt;0,-1,IF(TBL_QUAL_INCOMELISTING_UNITS[[#This Row],[REQ_FIELDS_POPULATED]],1,0)),"")</f>
        <v/>
      </c>
      <c r="C17" s="94">
        <f>ROW()-ROW(TBL_QUAL_INCOMELISTING_UNITS[[#Headers],[ROW_ID]])</f>
        <v>8</v>
      </c>
      <c r="D17" s="82"/>
      <c r="E17" s="39"/>
      <c r="F17" s="33"/>
      <c r="G17" s="84" t="str">
        <f>IFERROR(INDEX(TBL_CIPDRFRESI_LOANPOOL[HUD_MFI_115],MATCH(TBL_QUAL_INCOMELISTING_UNITS[[#This Row],[INCOMELISTING_LOAN_ID_PROP_ADDR]],TBL_CIPDRFRESI_LOANPOOL[LOAN_ID_PROP_ADDR],0)),"")</f>
        <v/>
      </c>
      <c r="H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 s="36" t="b">
        <f>CONCATENATE(TBL_QUAL_INCOMELISTING_UNITS[[#This Row],[INCOMELISTING_LOAN_ID_PROP_ADDR]],TBL_QUAL_INCOMELISTING_UNITS[[#This Row],[INCOMELISTING_UNIT]],TBL_QUAL_INCOMELISTING_UNITS[[#This Row],[INCOMELISTING_HSEHLD_INCOME]])&lt;&gt;""</f>
        <v>0</v>
      </c>
      <c r="J17" s="36" t="b">
        <f>AND(TBL_QUAL_INCOMELISTING_UNITS[[#This Row],[INCOMELISTING_LOAN_ID_PROP_ADDR]]&lt;&gt;"",TBL_QUAL_INCOMELISTING_UNITS[[#This Row],[INCOMELISTING_UNIT]]&lt;&gt;"",TBL_QUAL_INCOMELISTING_UNITS[[#This Row],[INCOMELISTING_HSEHLD_INCOME]]&lt;&gt;"")</f>
        <v>0</v>
      </c>
      <c r="K17" s="36">
        <f>SUM(
IF(AND(TBL_QUAL_INCOMELISTING_UNITS[[#This Row],[INCOMELISTING_LOAN_ID_PROP_ADDR]]&lt;&gt;"",NOT(ISNUMBER(MATCH(TBL_QUAL_INCOMELISTING_UNITS[[#This Row],[INCOMELISTING_LOAN_ID_PROP_ADDR]],RANGE_LOOKUP_CIPDRF_LOANLIST,0)))),1,0)
)</f>
        <v>0</v>
      </c>
    </row>
    <row r="18" spans="2:11" ht="20.100000000000001" customHeight="1" x14ac:dyDescent="0.25">
      <c r="B18" s="25" t="str">
        <f>IF(TBL_QUAL_INCOMELISTING_UNITS[[#This Row],[RECORD_STARTED]],IF(TBL_QUAL_INCOMELISTING_UNITS[[#This Row],[ERROR_COUNT]]&gt;0,-1,IF(TBL_QUAL_INCOMELISTING_UNITS[[#This Row],[REQ_FIELDS_POPULATED]],1,0)),"")</f>
        <v/>
      </c>
      <c r="C18" s="94">
        <f>ROW()-ROW(TBL_QUAL_INCOMELISTING_UNITS[[#Headers],[ROW_ID]])</f>
        <v>9</v>
      </c>
      <c r="D18" s="82"/>
      <c r="E18" s="39"/>
      <c r="F18" s="33"/>
      <c r="G18" s="84" t="str">
        <f>IFERROR(INDEX(TBL_CIPDRFRESI_LOANPOOL[HUD_MFI_115],MATCH(TBL_QUAL_INCOMELISTING_UNITS[[#This Row],[INCOMELISTING_LOAN_ID_PROP_ADDR]],TBL_CIPDRFRESI_LOANPOOL[LOAN_ID_PROP_ADDR],0)),"")</f>
        <v/>
      </c>
      <c r="H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 s="36" t="b">
        <f>CONCATENATE(TBL_QUAL_INCOMELISTING_UNITS[[#This Row],[INCOMELISTING_LOAN_ID_PROP_ADDR]],TBL_QUAL_INCOMELISTING_UNITS[[#This Row],[INCOMELISTING_UNIT]],TBL_QUAL_INCOMELISTING_UNITS[[#This Row],[INCOMELISTING_HSEHLD_INCOME]])&lt;&gt;""</f>
        <v>0</v>
      </c>
      <c r="J18" s="36" t="b">
        <f>AND(TBL_QUAL_INCOMELISTING_UNITS[[#This Row],[INCOMELISTING_LOAN_ID_PROP_ADDR]]&lt;&gt;"",TBL_QUAL_INCOMELISTING_UNITS[[#This Row],[INCOMELISTING_UNIT]]&lt;&gt;"",TBL_QUAL_INCOMELISTING_UNITS[[#This Row],[INCOMELISTING_HSEHLD_INCOME]]&lt;&gt;"")</f>
        <v>0</v>
      </c>
      <c r="K18" s="36">
        <f>SUM(
IF(AND(TBL_QUAL_INCOMELISTING_UNITS[[#This Row],[INCOMELISTING_LOAN_ID_PROP_ADDR]]&lt;&gt;"",NOT(ISNUMBER(MATCH(TBL_QUAL_INCOMELISTING_UNITS[[#This Row],[INCOMELISTING_LOAN_ID_PROP_ADDR]],RANGE_LOOKUP_CIPDRF_LOANLIST,0)))),1,0)
)</f>
        <v>0</v>
      </c>
    </row>
    <row r="19" spans="2:11" ht="20.100000000000001" customHeight="1" x14ac:dyDescent="0.25">
      <c r="B19" s="25" t="str">
        <f>IF(TBL_QUAL_INCOMELISTING_UNITS[[#This Row],[RECORD_STARTED]],IF(TBL_QUAL_INCOMELISTING_UNITS[[#This Row],[ERROR_COUNT]]&gt;0,-1,IF(TBL_QUAL_INCOMELISTING_UNITS[[#This Row],[REQ_FIELDS_POPULATED]],1,0)),"")</f>
        <v/>
      </c>
      <c r="C19" s="94">
        <f>ROW()-ROW(TBL_QUAL_INCOMELISTING_UNITS[[#Headers],[ROW_ID]])</f>
        <v>10</v>
      </c>
      <c r="D19" s="82"/>
      <c r="E19" s="39"/>
      <c r="F19" s="33"/>
      <c r="G19" s="84" t="str">
        <f>IFERROR(INDEX(TBL_CIPDRFRESI_LOANPOOL[HUD_MFI_115],MATCH(TBL_QUAL_INCOMELISTING_UNITS[[#This Row],[INCOMELISTING_LOAN_ID_PROP_ADDR]],TBL_CIPDRFRESI_LOANPOOL[LOAN_ID_PROP_ADDR],0)),"")</f>
        <v/>
      </c>
      <c r="H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 s="36" t="b">
        <f>CONCATENATE(TBL_QUAL_INCOMELISTING_UNITS[[#This Row],[INCOMELISTING_LOAN_ID_PROP_ADDR]],TBL_QUAL_INCOMELISTING_UNITS[[#This Row],[INCOMELISTING_UNIT]],TBL_QUAL_INCOMELISTING_UNITS[[#This Row],[INCOMELISTING_HSEHLD_INCOME]])&lt;&gt;""</f>
        <v>0</v>
      </c>
      <c r="J19" s="36" t="b">
        <f>AND(TBL_QUAL_INCOMELISTING_UNITS[[#This Row],[INCOMELISTING_LOAN_ID_PROP_ADDR]]&lt;&gt;"",TBL_QUAL_INCOMELISTING_UNITS[[#This Row],[INCOMELISTING_UNIT]]&lt;&gt;"",TBL_QUAL_INCOMELISTING_UNITS[[#This Row],[INCOMELISTING_HSEHLD_INCOME]]&lt;&gt;"")</f>
        <v>0</v>
      </c>
      <c r="K19" s="36">
        <f>SUM(
IF(AND(TBL_QUAL_INCOMELISTING_UNITS[[#This Row],[INCOMELISTING_LOAN_ID_PROP_ADDR]]&lt;&gt;"",NOT(ISNUMBER(MATCH(TBL_QUAL_INCOMELISTING_UNITS[[#This Row],[INCOMELISTING_LOAN_ID_PROP_ADDR]],RANGE_LOOKUP_CIPDRF_LOANLIST,0)))),1,0)
)</f>
        <v>0</v>
      </c>
    </row>
    <row r="20" spans="2:11" ht="20.100000000000001" customHeight="1" x14ac:dyDescent="0.25">
      <c r="B20" s="25" t="str">
        <f>IF(TBL_QUAL_INCOMELISTING_UNITS[[#This Row],[RECORD_STARTED]],IF(TBL_QUAL_INCOMELISTING_UNITS[[#This Row],[ERROR_COUNT]]&gt;0,-1,IF(TBL_QUAL_INCOMELISTING_UNITS[[#This Row],[REQ_FIELDS_POPULATED]],1,0)),"")</f>
        <v/>
      </c>
      <c r="C20" s="94">
        <f>ROW()-ROW(TBL_QUAL_INCOMELISTING_UNITS[[#Headers],[ROW_ID]])</f>
        <v>11</v>
      </c>
      <c r="D20" s="82"/>
      <c r="E20" s="39"/>
      <c r="F20" s="33"/>
      <c r="G20" s="84" t="str">
        <f>IFERROR(INDEX(TBL_CIPDRFRESI_LOANPOOL[HUD_MFI_115],MATCH(TBL_QUAL_INCOMELISTING_UNITS[[#This Row],[INCOMELISTING_LOAN_ID_PROP_ADDR]],TBL_CIPDRFRESI_LOANPOOL[LOAN_ID_PROP_ADDR],0)),"")</f>
        <v/>
      </c>
      <c r="H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 s="36" t="b">
        <f>CONCATENATE(TBL_QUAL_INCOMELISTING_UNITS[[#This Row],[INCOMELISTING_LOAN_ID_PROP_ADDR]],TBL_QUAL_INCOMELISTING_UNITS[[#This Row],[INCOMELISTING_UNIT]],TBL_QUAL_INCOMELISTING_UNITS[[#This Row],[INCOMELISTING_HSEHLD_INCOME]])&lt;&gt;""</f>
        <v>0</v>
      </c>
      <c r="J20" s="36" t="b">
        <f>AND(TBL_QUAL_INCOMELISTING_UNITS[[#This Row],[INCOMELISTING_LOAN_ID_PROP_ADDR]]&lt;&gt;"",TBL_QUAL_INCOMELISTING_UNITS[[#This Row],[INCOMELISTING_UNIT]]&lt;&gt;"",TBL_QUAL_INCOMELISTING_UNITS[[#This Row],[INCOMELISTING_HSEHLD_INCOME]]&lt;&gt;"")</f>
        <v>0</v>
      </c>
      <c r="K20" s="36">
        <f>SUM(
IF(AND(TBL_QUAL_INCOMELISTING_UNITS[[#This Row],[INCOMELISTING_LOAN_ID_PROP_ADDR]]&lt;&gt;"",NOT(ISNUMBER(MATCH(TBL_QUAL_INCOMELISTING_UNITS[[#This Row],[INCOMELISTING_LOAN_ID_PROP_ADDR]],RANGE_LOOKUP_CIPDRF_LOANLIST,0)))),1,0)
)</f>
        <v>0</v>
      </c>
    </row>
    <row r="21" spans="2:11" ht="20.100000000000001" customHeight="1" x14ac:dyDescent="0.25">
      <c r="B21" s="25" t="str">
        <f>IF(TBL_QUAL_INCOMELISTING_UNITS[[#This Row],[RECORD_STARTED]],IF(TBL_QUAL_INCOMELISTING_UNITS[[#This Row],[ERROR_COUNT]]&gt;0,-1,IF(TBL_QUAL_INCOMELISTING_UNITS[[#This Row],[REQ_FIELDS_POPULATED]],1,0)),"")</f>
        <v/>
      </c>
      <c r="C21" s="94">
        <f>ROW()-ROW(TBL_QUAL_INCOMELISTING_UNITS[[#Headers],[ROW_ID]])</f>
        <v>12</v>
      </c>
      <c r="D21" s="82"/>
      <c r="E21" s="39"/>
      <c r="F21" s="33"/>
      <c r="G21" s="84" t="str">
        <f>IFERROR(INDEX(TBL_CIPDRFRESI_LOANPOOL[HUD_MFI_115],MATCH(TBL_QUAL_INCOMELISTING_UNITS[[#This Row],[INCOMELISTING_LOAN_ID_PROP_ADDR]],TBL_CIPDRFRESI_LOANPOOL[LOAN_ID_PROP_ADDR],0)),"")</f>
        <v/>
      </c>
      <c r="H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 s="36" t="b">
        <f>CONCATENATE(TBL_QUAL_INCOMELISTING_UNITS[[#This Row],[INCOMELISTING_LOAN_ID_PROP_ADDR]],TBL_QUAL_INCOMELISTING_UNITS[[#This Row],[INCOMELISTING_UNIT]],TBL_QUAL_INCOMELISTING_UNITS[[#This Row],[INCOMELISTING_HSEHLD_INCOME]])&lt;&gt;""</f>
        <v>0</v>
      </c>
      <c r="J21" s="36" t="b">
        <f>AND(TBL_QUAL_INCOMELISTING_UNITS[[#This Row],[INCOMELISTING_LOAN_ID_PROP_ADDR]]&lt;&gt;"",TBL_QUAL_INCOMELISTING_UNITS[[#This Row],[INCOMELISTING_UNIT]]&lt;&gt;"",TBL_QUAL_INCOMELISTING_UNITS[[#This Row],[INCOMELISTING_HSEHLD_INCOME]]&lt;&gt;"")</f>
        <v>0</v>
      </c>
      <c r="K21" s="36">
        <f>SUM(
IF(AND(TBL_QUAL_INCOMELISTING_UNITS[[#This Row],[INCOMELISTING_LOAN_ID_PROP_ADDR]]&lt;&gt;"",NOT(ISNUMBER(MATCH(TBL_QUAL_INCOMELISTING_UNITS[[#This Row],[INCOMELISTING_LOAN_ID_PROP_ADDR]],RANGE_LOOKUP_CIPDRF_LOANLIST,0)))),1,0)
)</f>
        <v>0</v>
      </c>
    </row>
    <row r="22" spans="2:11" ht="20.100000000000001" customHeight="1" x14ac:dyDescent="0.25">
      <c r="B22" s="25" t="str">
        <f>IF(TBL_QUAL_INCOMELISTING_UNITS[[#This Row],[RECORD_STARTED]],IF(TBL_QUAL_INCOMELISTING_UNITS[[#This Row],[ERROR_COUNT]]&gt;0,-1,IF(TBL_QUAL_INCOMELISTING_UNITS[[#This Row],[REQ_FIELDS_POPULATED]],1,0)),"")</f>
        <v/>
      </c>
      <c r="C22" s="94">
        <f>ROW()-ROW(TBL_QUAL_INCOMELISTING_UNITS[[#Headers],[ROW_ID]])</f>
        <v>13</v>
      </c>
      <c r="D22" s="82"/>
      <c r="E22" s="39"/>
      <c r="F22" s="33"/>
      <c r="G22" s="84" t="str">
        <f>IFERROR(INDEX(TBL_CIPDRFRESI_LOANPOOL[HUD_MFI_115],MATCH(TBL_QUAL_INCOMELISTING_UNITS[[#This Row],[INCOMELISTING_LOAN_ID_PROP_ADDR]],TBL_CIPDRFRESI_LOANPOOL[LOAN_ID_PROP_ADDR],0)),"")</f>
        <v/>
      </c>
      <c r="H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 s="36" t="b">
        <f>CONCATENATE(TBL_QUAL_INCOMELISTING_UNITS[[#This Row],[INCOMELISTING_LOAN_ID_PROP_ADDR]],TBL_QUAL_INCOMELISTING_UNITS[[#This Row],[INCOMELISTING_UNIT]],TBL_QUAL_INCOMELISTING_UNITS[[#This Row],[INCOMELISTING_HSEHLD_INCOME]])&lt;&gt;""</f>
        <v>0</v>
      </c>
      <c r="J22" s="36" t="b">
        <f>AND(TBL_QUAL_INCOMELISTING_UNITS[[#This Row],[INCOMELISTING_LOAN_ID_PROP_ADDR]]&lt;&gt;"",TBL_QUAL_INCOMELISTING_UNITS[[#This Row],[INCOMELISTING_UNIT]]&lt;&gt;"",TBL_QUAL_INCOMELISTING_UNITS[[#This Row],[INCOMELISTING_HSEHLD_INCOME]]&lt;&gt;"")</f>
        <v>0</v>
      </c>
      <c r="K22" s="36">
        <f>SUM(
IF(AND(TBL_QUAL_INCOMELISTING_UNITS[[#This Row],[INCOMELISTING_LOAN_ID_PROP_ADDR]]&lt;&gt;"",NOT(ISNUMBER(MATCH(TBL_QUAL_INCOMELISTING_UNITS[[#This Row],[INCOMELISTING_LOAN_ID_PROP_ADDR]],RANGE_LOOKUP_CIPDRF_LOANLIST,0)))),1,0)
)</f>
        <v>0</v>
      </c>
    </row>
    <row r="23" spans="2:11" ht="20.100000000000001" customHeight="1" x14ac:dyDescent="0.25">
      <c r="B23" s="25" t="str">
        <f>IF(TBL_QUAL_INCOMELISTING_UNITS[[#This Row],[RECORD_STARTED]],IF(TBL_QUAL_INCOMELISTING_UNITS[[#This Row],[ERROR_COUNT]]&gt;0,-1,IF(TBL_QUAL_INCOMELISTING_UNITS[[#This Row],[REQ_FIELDS_POPULATED]],1,0)),"")</f>
        <v/>
      </c>
      <c r="C23" s="94">
        <f>ROW()-ROW(TBL_QUAL_INCOMELISTING_UNITS[[#Headers],[ROW_ID]])</f>
        <v>14</v>
      </c>
      <c r="D23" s="82"/>
      <c r="E23" s="39"/>
      <c r="F23" s="33"/>
      <c r="G23" s="84" t="str">
        <f>IFERROR(INDEX(TBL_CIPDRFRESI_LOANPOOL[HUD_MFI_115],MATCH(TBL_QUAL_INCOMELISTING_UNITS[[#This Row],[INCOMELISTING_LOAN_ID_PROP_ADDR]],TBL_CIPDRFRESI_LOANPOOL[LOAN_ID_PROP_ADDR],0)),"")</f>
        <v/>
      </c>
      <c r="H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 s="36" t="b">
        <f>CONCATENATE(TBL_QUAL_INCOMELISTING_UNITS[[#This Row],[INCOMELISTING_LOAN_ID_PROP_ADDR]],TBL_QUAL_INCOMELISTING_UNITS[[#This Row],[INCOMELISTING_UNIT]],TBL_QUAL_INCOMELISTING_UNITS[[#This Row],[INCOMELISTING_HSEHLD_INCOME]])&lt;&gt;""</f>
        <v>0</v>
      </c>
      <c r="J23" s="36" t="b">
        <f>AND(TBL_QUAL_INCOMELISTING_UNITS[[#This Row],[INCOMELISTING_LOAN_ID_PROP_ADDR]]&lt;&gt;"",TBL_QUAL_INCOMELISTING_UNITS[[#This Row],[INCOMELISTING_UNIT]]&lt;&gt;"",TBL_QUAL_INCOMELISTING_UNITS[[#This Row],[INCOMELISTING_HSEHLD_INCOME]]&lt;&gt;"")</f>
        <v>0</v>
      </c>
      <c r="K23" s="36">
        <f>SUM(
IF(AND(TBL_QUAL_INCOMELISTING_UNITS[[#This Row],[INCOMELISTING_LOAN_ID_PROP_ADDR]]&lt;&gt;"",NOT(ISNUMBER(MATCH(TBL_QUAL_INCOMELISTING_UNITS[[#This Row],[INCOMELISTING_LOAN_ID_PROP_ADDR]],RANGE_LOOKUP_CIPDRF_LOANLIST,0)))),1,0)
)</f>
        <v>0</v>
      </c>
    </row>
    <row r="24" spans="2:11" ht="20.100000000000001" customHeight="1" x14ac:dyDescent="0.25">
      <c r="B24" s="25" t="str">
        <f>IF(TBL_QUAL_INCOMELISTING_UNITS[[#This Row],[RECORD_STARTED]],IF(TBL_QUAL_INCOMELISTING_UNITS[[#This Row],[ERROR_COUNT]]&gt;0,-1,IF(TBL_QUAL_INCOMELISTING_UNITS[[#This Row],[REQ_FIELDS_POPULATED]],1,0)),"")</f>
        <v/>
      </c>
      <c r="C24" s="94">
        <f>ROW()-ROW(TBL_QUAL_INCOMELISTING_UNITS[[#Headers],[ROW_ID]])</f>
        <v>15</v>
      </c>
      <c r="D24" s="82"/>
      <c r="E24" s="39"/>
      <c r="F24" s="33"/>
      <c r="G24" s="84" t="str">
        <f>IFERROR(INDEX(TBL_CIPDRFRESI_LOANPOOL[HUD_MFI_115],MATCH(TBL_QUAL_INCOMELISTING_UNITS[[#This Row],[INCOMELISTING_LOAN_ID_PROP_ADDR]],TBL_CIPDRFRESI_LOANPOOL[LOAN_ID_PROP_ADDR],0)),"")</f>
        <v/>
      </c>
      <c r="H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 s="36" t="b">
        <f>CONCATENATE(TBL_QUAL_INCOMELISTING_UNITS[[#This Row],[INCOMELISTING_LOAN_ID_PROP_ADDR]],TBL_QUAL_INCOMELISTING_UNITS[[#This Row],[INCOMELISTING_UNIT]],TBL_QUAL_INCOMELISTING_UNITS[[#This Row],[INCOMELISTING_HSEHLD_INCOME]])&lt;&gt;""</f>
        <v>0</v>
      </c>
      <c r="J24" s="36" t="b">
        <f>AND(TBL_QUAL_INCOMELISTING_UNITS[[#This Row],[INCOMELISTING_LOAN_ID_PROP_ADDR]]&lt;&gt;"",TBL_QUAL_INCOMELISTING_UNITS[[#This Row],[INCOMELISTING_UNIT]]&lt;&gt;"",TBL_QUAL_INCOMELISTING_UNITS[[#This Row],[INCOMELISTING_HSEHLD_INCOME]]&lt;&gt;"")</f>
        <v>0</v>
      </c>
      <c r="K24" s="36">
        <f>SUM(
IF(AND(TBL_QUAL_INCOMELISTING_UNITS[[#This Row],[INCOMELISTING_LOAN_ID_PROP_ADDR]]&lt;&gt;"",NOT(ISNUMBER(MATCH(TBL_QUAL_INCOMELISTING_UNITS[[#This Row],[INCOMELISTING_LOAN_ID_PROP_ADDR]],RANGE_LOOKUP_CIPDRF_LOANLIST,0)))),1,0)
)</f>
        <v>0</v>
      </c>
    </row>
    <row r="25" spans="2:11" ht="20.100000000000001" customHeight="1" x14ac:dyDescent="0.25">
      <c r="B25" s="25" t="str">
        <f>IF(TBL_QUAL_INCOMELISTING_UNITS[[#This Row],[RECORD_STARTED]],IF(TBL_QUAL_INCOMELISTING_UNITS[[#This Row],[ERROR_COUNT]]&gt;0,-1,IF(TBL_QUAL_INCOMELISTING_UNITS[[#This Row],[REQ_FIELDS_POPULATED]],1,0)),"")</f>
        <v/>
      </c>
      <c r="C25" s="94">
        <f>ROW()-ROW(TBL_QUAL_INCOMELISTING_UNITS[[#Headers],[ROW_ID]])</f>
        <v>16</v>
      </c>
      <c r="D25" s="82"/>
      <c r="E25" s="39"/>
      <c r="F25" s="33"/>
      <c r="G25" s="84" t="str">
        <f>IFERROR(INDEX(TBL_CIPDRFRESI_LOANPOOL[HUD_MFI_115],MATCH(TBL_QUAL_INCOMELISTING_UNITS[[#This Row],[INCOMELISTING_LOAN_ID_PROP_ADDR]],TBL_CIPDRFRESI_LOANPOOL[LOAN_ID_PROP_ADDR],0)),"")</f>
        <v/>
      </c>
      <c r="H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 s="36" t="b">
        <f>CONCATENATE(TBL_QUAL_INCOMELISTING_UNITS[[#This Row],[INCOMELISTING_LOAN_ID_PROP_ADDR]],TBL_QUAL_INCOMELISTING_UNITS[[#This Row],[INCOMELISTING_UNIT]],TBL_QUAL_INCOMELISTING_UNITS[[#This Row],[INCOMELISTING_HSEHLD_INCOME]])&lt;&gt;""</f>
        <v>0</v>
      </c>
      <c r="J25" s="36" t="b">
        <f>AND(TBL_QUAL_INCOMELISTING_UNITS[[#This Row],[INCOMELISTING_LOAN_ID_PROP_ADDR]]&lt;&gt;"",TBL_QUAL_INCOMELISTING_UNITS[[#This Row],[INCOMELISTING_UNIT]]&lt;&gt;"",TBL_QUAL_INCOMELISTING_UNITS[[#This Row],[INCOMELISTING_HSEHLD_INCOME]]&lt;&gt;"")</f>
        <v>0</v>
      </c>
      <c r="K25" s="36">
        <f>SUM(
IF(AND(TBL_QUAL_INCOMELISTING_UNITS[[#This Row],[INCOMELISTING_LOAN_ID_PROP_ADDR]]&lt;&gt;"",NOT(ISNUMBER(MATCH(TBL_QUAL_INCOMELISTING_UNITS[[#This Row],[INCOMELISTING_LOAN_ID_PROP_ADDR]],RANGE_LOOKUP_CIPDRF_LOANLIST,0)))),1,0)
)</f>
        <v>0</v>
      </c>
    </row>
    <row r="26" spans="2:11" ht="20.100000000000001" customHeight="1" x14ac:dyDescent="0.25">
      <c r="B26" s="25" t="str">
        <f>IF(TBL_QUAL_INCOMELISTING_UNITS[[#This Row],[RECORD_STARTED]],IF(TBL_QUAL_INCOMELISTING_UNITS[[#This Row],[ERROR_COUNT]]&gt;0,-1,IF(TBL_QUAL_INCOMELISTING_UNITS[[#This Row],[REQ_FIELDS_POPULATED]],1,0)),"")</f>
        <v/>
      </c>
      <c r="C26" s="94">
        <f>ROW()-ROW(TBL_QUAL_INCOMELISTING_UNITS[[#Headers],[ROW_ID]])</f>
        <v>17</v>
      </c>
      <c r="D26" s="82"/>
      <c r="E26" s="39"/>
      <c r="F26" s="33"/>
      <c r="G26" s="84" t="str">
        <f>IFERROR(INDEX(TBL_CIPDRFRESI_LOANPOOL[HUD_MFI_115],MATCH(TBL_QUAL_INCOMELISTING_UNITS[[#This Row],[INCOMELISTING_LOAN_ID_PROP_ADDR]],TBL_CIPDRFRESI_LOANPOOL[LOAN_ID_PROP_ADDR],0)),"")</f>
        <v/>
      </c>
      <c r="H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 s="36" t="b">
        <f>CONCATENATE(TBL_QUAL_INCOMELISTING_UNITS[[#This Row],[INCOMELISTING_LOAN_ID_PROP_ADDR]],TBL_QUAL_INCOMELISTING_UNITS[[#This Row],[INCOMELISTING_UNIT]],TBL_QUAL_INCOMELISTING_UNITS[[#This Row],[INCOMELISTING_HSEHLD_INCOME]])&lt;&gt;""</f>
        <v>0</v>
      </c>
      <c r="J26" s="36" t="b">
        <f>AND(TBL_QUAL_INCOMELISTING_UNITS[[#This Row],[INCOMELISTING_LOAN_ID_PROP_ADDR]]&lt;&gt;"",TBL_QUAL_INCOMELISTING_UNITS[[#This Row],[INCOMELISTING_UNIT]]&lt;&gt;"",TBL_QUAL_INCOMELISTING_UNITS[[#This Row],[INCOMELISTING_HSEHLD_INCOME]]&lt;&gt;"")</f>
        <v>0</v>
      </c>
      <c r="K26" s="36">
        <f>SUM(
IF(AND(TBL_QUAL_INCOMELISTING_UNITS[[#This Row],[INCOMELISTING_LOAN_ID_PROP_ADDR]]&lt;&gt;"",NOT(ISNUMBER(MATCH(TBL_QUAL_INCOMELISTING_UNITS[[#This Row],[INCOMELISTING_LOAN_ID_PROP_ADDR]],RANGE_LOOKUP_CIPDRF_LOANLIST,0)))),1,0)
)</f>
        <v>0</v>
      </c>
    </row>
    <row r="27" spans="2:11" ht="20.100000000000001" customHeight="1" x14ac:dyDescent="0.25">
      <c r="B27" s="25" t="str">
        <f>IF(TBL_QUAL_INCOMELISTING_UNITS[[#This Row],[RECORD_STARTED]],IF(TBL_QUAL_INCOMELISTING_UNITS[[#This Row],[ERROR_COUNT]]&gt;0,-1,IF(TBL_QUAL_INCOMELISTING_UNITS[[#This Row],[REQ_FIELDS_POPULATED]],1,0)),"")</f>
        <v/>
      </c>
      <c r="C27" s="94">
        <f>ROW()-ROW(TBL_QUAL_INCOMELISTING_UNITS[[#Headers],[ROW_ID]])</f>
        <v>18</v>
      </c>
      <c r="D27" s="82"/>
      <c r="E27" s="39"/>
      <c r="F27" s="33"/>
      <c r="G27" s="84" t="str">
        <f>IFERROR(INDEX(TBL_CIPDRFRESI_LOANPOOL[HUD_MFI_115],MATCH(TBL_QUAL_INCOMELISTING_UNITS[[#This Row],[INCOMELISTING_LOAN_ID_PROP_ADDR]],TBL_CIPDRFRESI_LOANPOOL[LOAN_ID_PROP_ADDR],0)),"")</f>
        <v/>
      </c>
      <c r="H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 s="36" t="b">
        <f>CONCATENATE(TBL_QUAL_INCOMELISTING_UNITS[[#This Row],[INCOMELISTING_LOAN_ID_PROP_ADDR]],TBL_QUAL_INCOMELISTING_UNITS[[#This Row],[INCOMELISTING_UNIT]],TBL_QUAL_INCOMELISTING_UNITS[[#This Row],[INCOMELISTING_HSEHLD_INCOME]])&lt;&gt;""</f>
        <v>0</v>
      </c>
      <c r="J27" s="36" t="b">
        <f>AND(TBL_QUAL_INCOMELISTING_UNITS[[#This Row],[INCOMELISTING_LOAN_ID_PROP_ADDR]]&lt;&gt;"",TBL_QUAL_INCOMELISTING_UNITS[[#This Row],[INCOMELISTING_UNIT]]&lt;&gt;"",TBL_QUAL_INCOMELISTING_UNITS[[#This Row],[INCOMELISTING_HSEHLD_INCOME]]&lt;&gt;"")</f>
        <v>0</v>
      </c>
      <c r="K27" s="36">
        <f>SUM(
IF(AND(TBL_QUAL_INCOMELISTING_UNITS[[#This Row],[INCOMELISTING_LOAN_ID_PROP_ADDR]]&lt;&gt;"",NOT(ISNUMBER(MATCH(TBL_QUAL_INCOMELISTING_UNITS[[#This Row],[INCOMELISTING_LOAN_ID_PROP_ADDR]],RANGE_LOOKUP_CIPDRF_LOANLIST,0)))),1,0)
)</f>
        <v>0</v>
      </c>
    </row>
    <row r="28" spans="2:11" ht="20.100000000000001" customHeight="1" x14ac:dyDescent="0.25">
      <c r="B28" s="25" t="str">
        <f>IF(TBL_QUAL_INCOMELISTING_UNITS[[#This Row],[RECORD_STARTED]],IF(TBL_QUAL_INCOMELISTING_UNITS[[#This Row],[ERROR_COUNT]]&gt;0,-1,IF(TBL_QUAL_INCOMELISTING_UNITS[[#This Row],[REQ_FIELDS_POPULATED]],1,0)),"")</f>
        <v/>
      </c>
      <c r="C28" s="94">
        <f>ROW()-ROW(TBL_QUAL_INCOMELISTING_UNITS[[#Headers],[ROW_ID]])</f>
        <v>19</v>
      </c>
      <c r="D28" s="82"/>
      <c r="E28" s="39"/>
      <c r="F28" s="33"/>
      <c r="G28" s="84" t="str">
        <f>IFERROR(INDEX(TBL_CIPDRFRESI_LOANPOOL[HUD_MFI_115],MATCH(TBL_QUAL_INCOMELISTING_UNITS[[#This Row],[INCOMELISTING_LOAN_ID_PROP_ADDR]],TBL_CIPDRFRESI_LOANPOOL[LOAN_ID_PROP_ADDR],0)),"")</f>
        <v/>
      </c>
      <c r="H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 s="36" t="b">
        <f>CONCATENATE(TBL_QUAL_INCOMELISTING_UNITS[[#This Row],[INCOMELISTING_LOAN_ID_PROP_ADDR]],TBL_QUAL_INCOMELISTING_UNITS[[#This Row],[INCOMELISTING_UNIT]],TBL_QUAL_INCOMELISTING_UNITS[[#This Row],[INCOMELISTING_HSEHLD_INCOME]])&lt;&gt;""</f>
        <v>0</v>
      </c>
      <c r="J28" s="36" t="b">
        <f>AND(TBL_QUAL_INCOMELISTING_UNITS[[#This Row],[INCOMELISTING_LOAN_ID_PROP_ADDR]]&lt;&gt;"",TBL_QUAL_INCOMELISTING_UNITS[[#This Row],[INCOMELISTING_UNIT]]&lt;&gt;"",TBL_QUAL_INCOMELISTING_UNITS[[#This Row],[INCOMELISTING_HSEHLD_INCOME]]&lt;&gt;"")</f>
        <v>0</v>
      </c>
      <c r="K28" s="36">
        <f>SUM(
IF(AND(TBL_QUAL_INCOMELISTING_UNITS[[#This Row],[INCOMELISTING_LOAN_ID_PROP_ADDR]]&lt;&gt;"",NOT(ISNUMBER(MATCH(TBL_QUAL_INCOMELISTING_UNITS[[#This Row],[INCOMELISTING_LOAN_ID_PROP_ADDR]],RANGE_LOOKUP_CIPDRF_LOANLIST,0)))),1,0)
)</f>
        <v>0</v>
      </c>
    </row>
    <row r="29" spans="2:11" ht="20.100000000000001" customHeight="1" x14ac:dyDescent="0.25">
      <c r="B29" s="25" t="str">
        <f>IF(TBL_QUAL_INCOMELISTING_UNITS[[#This Row],[RECORD_STARTED]],IF(TBL_QUAL_INCOMELISTING_UNITS[[#This Row],[ERROR_COUNT]]&gt;0,-1,IF(TBL_QUAL_INCOMELISTING_UNITS[[#This Row],[REQ_FIELDS_POPULATED]],1,0)),"")</f>
        <v/>
      </c>
      <c r="C29" s="94">
        <f>ROW()-ROW(TBL_QUAL_INCOMELISTING_UNITS[[#Headers],[ROW_ID]])</f>
        <v>20</v>
      </c>
      <c r="D29" s="82"/>
      <c r="E29" s="39"/>
      <c r="F29" s="33"/>
      <c r="G29" s="84" t="str">
        <f>IFERROR(INDEX(TBL_CIPDRFRESI_LOANPOOL[HUD_MFI_115],MATCH(TBL_QUAL_INCOMELISTING_UNITS[[#This Row],[INCOMELISTING_LOAN_ID_PROP_ADDR]],TBL_CIPDRFRESI_LOANPOOL[LOAN_ID_PROP_ADDR],0)),"")</f>
        <v/>
      </c>
      <c r="H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 s="36" t="b">
        <f>CONCATENATE(TBL_QUAL_INCOMELISTING_UNITS[[#This Row],[INCOMELISTING_LOAN_ID_PROP_ADDR]],TBL_QUAL_INCOMELISTING_UNITS[[#This Row],[INCOMELISTING_UNIT]],TBL_QUAL_INCOMELISTING_UNITS[[#This Row],[INCOMELISTING_HSEHLD_INCOME]])&lt;&gt;""</f>
        <v>0</v>
      </c>
      <c r="J29" s="36" t="b">
        <f>AND(TBL_QUAL_INCOMELISTING_UNITS[[#This Row],[INCOMELISTING_LOAN_ID_PROP_ADDR]]&lt;&gt;"",TBL_QUAL_INCOMELISTING_UNITS[[#This Row],[INCOMELISTING_UNIT]]&lt;&gt;"",TBL_QUAL_INCOMELISTING_UNITS[[#This Row],[INCOMELISTING_HSEHLD_INCOME]]&lt;&gt;"")</f>
        <v>0</v>
      </c>
      <c r="K29" s="36">
        <f>SUM(
IF(AND(TBL_QUAL_INCOMELISTING_UNITS[[#This Row],[INCOMELISTING_LOAN_ID_PROP_ADDR]]&lt;&gt;"",NOT(ISNUMBER(MATCH(TBL_QUAL_INCOMELISTING_UNITS[[#This Row],[INCOMELISTING_LOAN_ID_PROP_ADDR]],RANGE_LOOKUP_CIPDRF_LOANLIST,0)))),1,0)
)</f>
        <v>0</v>
      </c>
    </row>
    <row r="30" spans="2:11" ht="20.100000000000001" customHeight="1" x14ac:dyDescent="0.25">
      <c r="B30" s="25" t="str">
        <f>IF(TBL_QUAL_INCOMELISTING_UNITS[[#This Row],[RECORD_STARTED]],IF(TBL_QUAL_INCOMELISTING_UNITS[[#This Row],[ERROR_COUNT]]&gt;0,-1,IF(TBL_QUAL_INCOMELISTING_UNITS[[#This Row],[REQ_FIELDS_POPULATED]],1,0)),"")</f>
        <v/>
      </c>
      <c r="C30" s="94">
        <f>ROW()-ROW(TBL_QUAL_INCOMELISTING_UNITS[[#Headers],[ROW_ID]])</f>
        <v>21</v>
      </c>
      <c r="D30" s="82"/>
      <c r="E30" s="39"/>
      <c r="F30" s="33"/>
      <c r="G30" s="84" t="str">
        <f>IFERROR(INDEX(TBL_CIPDRFRESI_LOANPOOL[HUD_MFI_115],MATCH(TBL_QUAL_INCOMELISTING_UNITS[[#This Row],[INCOMELISTING_LOAN_ID_PROP_ADDR]],TBL_CIPDRFRESI_LOANPOOL[LOAN_ID_PROP_ADDR],0)),"")</f>
        <v/>
      </c>
      <c r="H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 s="36" t="b">
        <f>CONCATENATE(TBL_QUAL_INCOMELISTING_UNITS[[#This Row],[INCOMELISTING_LOAN_ID_PROP_ADDR]],TBL_QUAL_INCOMELISTING_UNITS[[#This Row],[INCOMELISTING_UNIT]],TBL_QUAL_INCOMELISTING_UNITS[[#This Row],[INCOMELISTING_HSEHLD_INCOME]])&lt;&gt;""</f>
        <v>0</v>
      </c>
      <c r="J30" s="36" t="b">
        <f>AND(TBL_QUAL_INCOMELISTING_UNITS[[#This Row],[INCOMELISTING_LOAN_ID_PROP_ADDR]]&lt;&gt;"",TBL_QUAL_INCOMELISTING_UNITS[[#This Row],[INCOMELISTING_UNIT]]&lt;&gt;"",TBL_QUAL_INCOMELISTING_UNITS[[#This Row],[INCOMELISTING_HSEHLD_INCOME]]&lt;&gt;"")</f>
        <v>0</v>
      </c>
      <c r="K30" s="36">
        <f>SUM(
IF(AND(TBL_QUAL_INCOMELISTING_UNITS[[#This Row],[INCOMELISTING_LOAN_ID_PROP_ADDR]]&lt;&gt;"",NOT(ISNUMBER(MATCH(TBL_QUAL_INCOMELISTING_UNITS[[#This Row],[INCOMELISTING_LOAN_ID_PROP_ADDR]],RANGE_LOOKUP_CIPDRF_LOANLIST,0)))),1,0)
)</f>
        <v>0</v>
      </c>
    </row>
    <row r="31" spans="2:11" ht="20.100000000000001" customHeight="1" x14ac:dyDescent="0.25">
      <c r="B31" s="25" t="str">
        <f>IF(TBL_QUAL_INCOMELISTING_UNITS[[#This Row],[RECORD_STARTED]],IF(TBL_QUAL_INCOMELISTING_UNITS[[#This Row],[ERROR_COUNT]]&gt;0,-1,IF(TBL_QUAL_INCOMELISTING_UNITS[[#This Row],[REQ_FIELDS_POPULATED]],1,0)),"")</f>
        <v/>
      </c>
      <c r="C31" s="94">
        <f>ROW()-ROW(TBL_QUAL_INCOMELISTING_UNITS[[#Headers],[ROW_ID]])</f>
        <v>22</v>
      </c>
      <c r="D31" s="82"/>
      <c r="E31" s="39"/>
      <c r="F31" s="33"/>
      <c r="G31" s="84" t="str">
        <f>IFERROR(INDEX(TBL_CIPDRFRESI_LOANPOOL[HUD_MFI_115],MATCH(TBL_QUAL_INCOMELISTING_UNITS[[#This Row],[INCOMELISTING_LOAN_ID_PROP_ADDR]],TBL_CIPDRFRESI_LOANPOOL[LOAN_ID_PROP_ADDR],0)),"")</f>
        <v/>
      </c>
      <c r="H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 s="36" t="b">
        <f>CONCATENATE(TBL_QUAL_INCOMELISTING_UNITS[[#This Row],[INCOMELISTING_LOAN_ID_PROP_ADDR]],TBL_QUAL_INCOMELISTING_UNITS[[#This Row],[INCOMELISTING_UNIT]],TBL_QUAL_INCOMELISTING_UNITS[[#This Row],[INCOMELISTING_HSEHLD_INCOME]])&lt;&gt;""</f>
        <v>0</v>
      </c>
      <c r="J31" s="36" t="b">
        <f>AND(TBL_QUAL_INCOMELISTING_UNITS[[#This Row],[INCOMELISTING_LOAN_ID_PROP_ADDR]]&lt;&gt;"",TBL_QUAL_INCOMELISTING_UNITS[[#This Row],[INCOMELISTING_UNIT]]&lt;&gt;"",TBL_QUAL_INCOMELISTING_UNITS[[#This Row],[INCOMELISTING_HSEHLD_INCOME]]&lt;&gt;"")</f>
        <v>0</v>
      </c>
      <c r="K31" s="36">
        <f>SUM(
IF(AND(TBL_QUAL_INCOMELISTING_UNITS[[#This Row],[INCOMELISTING_LOAN_ID_PROP_ADDR]]&lt;&gt;"",NOT(ISNUMBER(MATCH(TBL_QUAL_INCOMELISTING_UNITS[[#This Row],[INCOMELISTING_LOAN_ID_PROP_ADDR]],RANGE_LOOKUP_CIPDRF_LOANLIST,0)))),1,0)
)</f>
        <v>0</v>
      </c>
    </row>
    <row r="32" spans="2:11" ht="20.100000000000001" customHeight="1" x14ac:dyDescent="0.25">
      <c r="B32" s="25" t="str">
        <f>IF(TBL_QUAL_INCOMELISTING_UNITS[[#This Row],[RECORD_STARTED]],IF(TBL_QUAL_INCOMELISTING_UNITS[[#This Row],[ERROR_COUNT]]&gt;0,-1,IF(TBL_QUAL_INCOMELISTING_UNITS[[#This Row],[REQ_FIELDS_POPULATED]],1,0)),"")</f>
        <v/>
      </c>
      <c r="C32" s="94">
        <f>ROW()-ROW(TBL_QUAL_INCOMELISTING_UNITS[[#Headers],[ROW_ID]])</f>
        <v>23</v>
      </c>
      <c r="D32" s="82"/>
      <c r="E32" s="39"/>
      <c r="F32" s="33"/>
      <c r="G32" s="84" t="str">
        <f>IFERROR(INDEX(TBL_CIPDRFRESI_LOANPOOL[HUD_MFI_115],MATCH(TBL_QUAL_INCOMELISTING_UNITS[[#This Row],[INCOMELISTING_LOAN_ID_PROP_ADDR]],TBL_CIPDRFRESI_LOANPOOL[LOAN_ID_PROP_ADDR],0)),"")</f>
        <v/>
      </c>
      <c r="H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 s="36" t="b">
        <f>CONCATENATE(TBL_QUAL_INCOMELISTING_UNITS[[#This Row],[INCOMELISTING_LOAN_ID_PROP_ADDR]],TBL_QUAL_INCOMELISTING_UNITS[[#This Row],[INCOMELISTING_UNIT]],TBL_QUAL_INCOMELISTING_UNITS[[#This Row],[INCOMELISTING_HSEHLD_INCOME]])&lt;&gt;""</f>
        <v>0</v>
      </c>
      <c r="J32" s="36" t="b">
        <f>AND(TBL_QUAL_INCOMELISTING_UNITS[[#This Row],[INCOMELISTING_LOAN_ID_PROP_ADDR]]&lt;&gt;"",TBL_QUAL_INCOMELISTING_UNITS[[#This Row],[INCOMELISTING_UNIT]]&lt;&gt;"",TBL_QUAL_INCOMELISTING_UNITS[[#This Row],[INCOMELISTING_HSEHLD_INCOME]]&lt;&gt;"")</f>
        <v>0</v>
      </c>
      <c r="K32" s="36">
        <f>SUM(
IF(AND(TBL_QUAL_INCOMELISTING_UNITS[[#This Row],[INCOMELISTING_LOAN_ID_PROP_ADDR]]&lt;&gt;"",NOT(ISNUMBER(MATCH(TBL_QUAL_INCOMELISTING_UNITS[[#This Row],[INCOMELISTING_LOAN_ID_PROP_ADDR]],RANGE_LOOKUP_CIPDRF_LOANLIST,0)))),1,0)
)</f>
        <v>0</v>
      </c>
    </row>
    <row r="33" spans="2:11" ht="20.100000000000001" customHeight="1" x14ac:dyDescent="0.25">
      <c r="B33" s="25" t="str">
        <f>IF(TBL_QUAL_INCOMELISTING_UNITS[[#This Row],[RECORD_STARTED]],IF(TBL_QUAL_INCOMELISTING_UNITS[[#This Row],[ERROR_COUNT]]&gt;0,-1,IF(TBL_QUAL_INCOMELISTING_UNITS[[#This Row],[REQ_FIELDS_POPULATED]],1,0)),"")</f>
        <v/>
      </c>
      <c r="C33" s="94">
        <f>ROW()-ROW(TBL_QUAL_INCOMELISTING_UNITS[[#Headers],[ROW_ID]])</f>
        <v>24</v>
      </c>
      <c r="D33" s="82"/>
      <c r="E33" s="39"/>
      <c r="F33" s="33"/>
      <c r="G33" s="84" t="str">
        <f>IFERROR(INDEX(TBL_CIPDRFRESI_LOANPOOL[HUD_MFI_115],MATCH(TBL_QUAL_INCOMELISTING_UNITS[[#This Row],[INCOMELISTING_LOAN_ID_PROP_ADDR]],TBL_CIPDRFRESI_LOANPOOL[LOAN_ID_PROP_ADDR],0)),"")</f>
        <v/>
      </c>
      <c r="H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 s="36" t="b">
        <f>CONCATENATE(TBL_QUAL_INCOMELISTING_UNITS[[#This Row],[INCOMELISTING_LOAN_ID_PROP_ADDR]],TBL_QUAL_INCOMELISTING_UNITS[[#This Row],[INCOMELISTING_UNIT]],TBL_QUAL_INCOMELISTING_UNITS[[#This Row],[INCOMELISTING_HSEHLD_INCOME]])&lt;&gt;""</f>
        <v>0</v>
      </c>
      <c r="J33" s="36" t="b">
        <f>AND(TBL_QUAL_INCOMELISTING_UNITS[[#This Row],[INCOMELISTING_LOAN_ID_PROP_ADDR]]&lt;&gt;"",TBL_QUAL_INCOMELISTING_UNITS[[#This Row],[INCOMELISTING_UNIT]]&lt;&gt;"",TBL_QUAL_INCOMELISTING_UNITS[[#This Row],[INCOMELISTING_HSEHLD_INCOME]]&lt;&gt;"")</f>
        <v>0</v>
      </c>
      <c r="K33" s="36">
        <f>SUM(
IF(AND(TBL_QUAL_INCOMELISTING_UNITS[[#This Row],[INCOMELISTING_LOAN_ID_PROP_ADDR]]&lt;&gt;"",NOT(ISNUMBER(MATCH(TBL_QUAL_INCOMELISTING_UNITS[[#This Row],[INCOMELISTING_LOAN_ID_PROP_ADDR]],RANGE_LOOKUP_CIPDRF_LOANLIST,0)))),1,0)
)</f>
        <v>0</v>
      </c>
    </row>
    <row r="34" spans="2:11" ht="20.100000000000001" customHeight="1" x14ac:dyDescent="0.25">
      <c r="B34" s="25" t="str">
        <f>IF(TBL_QUAL_INCOMELISTING_UNITS[[#This Row],[RECORD_STARTED]],IF(TBL_QUAL_INCOMELISTING_UNITS[[#This Row],[ERROR_COUNT]]&gt;0,-1,IF(TBL_QUAL_INCOMELISTING_UNITS[[#This Row],[REQ_FIELDS_POPULATED]],1,0)),"")</f>
        <v/>
      </c>
      <c r="C34" s="94">
        <f>ROW()-ROW(TBL_QUAL_INCOMELISTING_UNITS[[#Headers],[ROW_ID]])</f>
        <v>25</v>
      </c>
      <c r="D34" s="82"/>
      <c r="E34" s="39"/>
      <c r="F34" s="33"/>
      <c r="G34" s="84" t="str">
        <f>IFERROR(INDEX(TBL_CIPDRFRESI_LOANPOOL[HUD_MFI_115],MATCH(TBL_QUAL_INCOMELISTING_UNITS[[#This Row],[INCOMELISTING_LOAN_ID_PROP_ADDR]],TBL_CIPDRFRESI_LOANPOOL[LOAN_ID_PROP_ADDR],0)),"")</f>
        <v/>
      </c>
      <c r="H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 s="36" t="b">
        <f>CONCATENATE(TBL_QUAL_INCOMELISTING_UNITS[[#This Row],[INCOMELISTING_LOAN_ID_PROP_ADDR]],TBL_QUAL_INCOMELISTING_UNITS[[#This Row],[INCOMELISTING_UNIT]],TBL_QUAL_INCOMELISTING_UNITS[[#This Row],[INCOMELISTING_HSEHLD_INCOME]])&lt;&gt;""</f>
        <v>0</v>
      </c>
      <c r="J34" s="36" t="b">
        <f>AND(TBL_QUAL_INCOMELISTING_UNITS[[#This Row],[INCOMELISTING_LOAN_ID_PROP_ADDR]]&lt;&gt;"",TBL_QUAL_INCOMELISTING_UNITS[[#This Row],[INCOMELISTING_UNIT]]&lt;&gt;"",TBL_QUAL_INCOMELISTING_UNITS[[#This Row],[INCOMELISTING_HSEHLD_INCOME]]&lt;&gt;"")</f>
        <v>0</v>
      </c>
      <c r="K34" s="36">
        <f>SUM(
IF(AND(TBL_QUAL_INCOMELISTING_UNITS[[#This Row],[INCOMELISTING_LOAN_ID_PROP_ADDR]]&lt;&gt;"",NOT(ISNUMBER(MATCH(TBL_QUAL_INCOMELISTING_UNITS[[#This Row],[INCOMELISTING_LOAN_ID_PROP_ADDR]],RANGE_LOOKUP_CIPDRF_LOANLIST,0)))),1,0)
)</f>
        <v>0</v>
      </c>
    </row>
    <row r="35" spans="2:11" ht="20.100000000000001" customHeight="1" x14ac:dyDescent="0.25">
      <c r="B35" s="25" t="str">
        <f>IF(TBL_QUAL_INCOMELISTING_UNITS[[#This Row],[RECORD_STARTED]],IF(TBL_QUAL_INCOMELISTING_UNITS[[#This Row],[ERROR_COUNT]]&gt;0,-1,IF(TBL_QUAL_INCOMELISTING_UNITS[[#This Row],[REQ_FIELDS_POPULATED]],1,0)),"")</f>
        <v/>
      </c>
      <c r="C35" s="94">
        <f>ROW()-ROW(TBL_QUAL_INCOMELISTING_UNITS[[#Headers],[ROW_ID]])</f>
        <v>26</v>
      </c>
      <c r="D35" s="82"/>
      <c r="E35" s="39"/>
      <c r="F35" s="33"/>
      <c r="G35" s="84" t="str">
        <f>IFERROR(INDEX(TBL_CIPDRFRESI_LOANPOOL[HUD_MFI_115],MATCH(TBL_QUAL_INCOMELISTING_UNITS[[#This Row],[INCOMELISTING_LOAN_ID_PROP_ADDR]],TBL_CIPDRFRESI_LOANPOOL[LOAN_ID_PROP_ADDR],0)),"")</f>
        <v/>
      </c>
      <c r="H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 s="36" t="b">
        <f>CONCATENATE(TBL_QUAL_INCOMELISTING_UNITS[[#This Row],[INCOMELISTING_LOAN_ID_PROP_ADDR]],TBL_QUAL_INCOMELISTING_UNITS[[#This Row],[INCOMELISTING_UNIT]],TBL_QUAL_INCOMELISTING_UNITS[[#This Row],[INCOMELISTING_HSEHLD_INCOME]])&lt;&gt;""</f>
        <v>0</v>
      </c>
      <c r="J35" s="36" t="b">
        <f>AND(TBL_QUAL_INCOMELISTING_UNITS[[#This Row],[INCOMELISTING_LOAN_ID_PROP_ADDR]]&lt;&gt;"",TBL_QUAL_INCOMELISTING_UNITS[[#This Row],[INCOMELISTING_UNIT]]&lt;&gt;"",TBL_QUAL_INCOMELISTING_UNITS[[#This Row],[INCOMELISTING_HSEHLD_INCOME]]&lt;&gt;"")</f>
        <v>0</v>
      </c>
      <c r="K35" s="36">
        <f>SUM(
IF(AND(TBL_QUAL_INCOMELISTING_UNITS[[#This Row],[INCOMELISTING_LOAN_ID_PROP_ADDR]]&lt;&gt;"",NOT(ISNUMBER(MATCH(TBL_QUAL_INCOMELISTING_UNITS[[#This Row],[INCOMELISTING_LOAN_ID_PROP_ADDR]],RANGE_LOOKUP_CIPDRF_LOANLIST,0)))),1,0)
)</f>
        <v>0</v>
      </c>
    </row>
    <row r="36" spans="2:11" ht="20.100000000000001" customHeight="1" x14ac:dyDescent="0.25">
      <c r="B36" s="25" t="str">
        <f>IF(TBL_QUAL_INCOMELISTING_UNITS[[#This Row],[RECORD_STARTED]],IF(TBL_QUAL_INCOMELISTING_UNITS[[#This Row],[ERROR_COUNT]]&gt;0,-1,IF(TBL_QUAL_INCOMELISTING_UNITS[[#This Row],[REQ_FIELDS_POPULATED]],1,0)),"")</f>
        <v/>
      </c>
      <c r="C36" s="94">
        <f>ROW()-ROW(TBL_QUAL_INCOMELISTING_UNITS[[#Headers],[ROW_ID]])</f>
        <v>27</v>
      </c>
      <c r="D36" s="82"/>
      <c r="E36" s="39"/>
      <c r="F36" s="33"/>
      <c r="G36" s="84" t="str">
        <f>IFERROR(INDEX(TBL_CIPDRFRESI_LOANPOOL[HUD_MFI_115],MATCH(TBL_QUAL_INCOMELISTING_UNITS[[#This Row],[INCOMELISTING_LOAN_ID_PROP_ADDR]],TBL_CIPDRFRESI_LOANPOOL[LOAN_ID_PROP_ADDR],0)),"")</f>
        <v/>
      </c>
      <c r="H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 s="36" t="b">
        <f>CONCATENATE(TBL_QUAL_INCOMELISTING_UNITS[[#This Row],[INCOMELISTING_LOAN_ID_PROP_ADDR]],TBL_QUAL_INCOMELISTING_UNITS[[#This Row],[INCOMELISTING_UNIT]],TBL_QUAL_INCOMELISTING_UNITS[[#This Row],[INCOMELISTING_HSEHLD_INCOME]])&lt;&gt;""</f>
        <v>0</v>
      </c>
      <c r="J36" s="36" t="b">
        <f>AND(TBL_QUAL_INCOMELISTING_UNITS[[#This Row],[INCOMELISTING_LOAN_ID_PROP_ADDR]]&lt;&gt;"",TBL_QUAL_INCOMELISTING_UNITS[[#This Row],[INCOMELISTING_UNIT]]&lt;&gt;"",TBL_QUAL_INCOMELISTING_UNITS[[#This Row],[INCOMELISTING_HSEHLD_INCOME]]&lt;&gt;"")</f>
        <v>0</v>
      </c>
      <c r="K36" s="36">
        <f>SUM(
IF(AND(TBL_QUAL_INCOMELISTING_UNITS[[#This Row],[INCOMELISTING_LOAN_ID_PROP_ADDR]]&lt;&gt;"",NOT(ISNUMBER(MATCH(TBL_QUAL_INCOMELISTING_UNITS[[#This Row],[INCOMELISTING_LOAN_ID_PROP_ADDR]],RANGE_LOOKUP_CIPDRF_LOANLIST,0)))),1,0)
)</f>
        <v>0</v>
      </c>
    </row>
    <row r="37" spans="2:11" ht="20.100000000000001" customHeight="1" x14ac:dyDescent="0.25">
      <c r="B37" s="25" t="str">
        <f>IF(TBL_QUAL_INCOMELISTING_UNITS[[#This Row],[RECORD_STARTED]],IF(TBL_QUAL_INCOMELISTING_UNITS[[#This Row],[ERROR_COUNT]]&gt;0,-1,IF(TBL_QUAL_INCOMELISTING_UNITS[[#This Row],[REQ_FIELDS_POPULATED]],1,0)),"")</f>
        <v/>
      </c>
      <c r="C37" s="94">
        <f>ROW()-ROW(TBL_QUAL_INCOMELISTING_UNITS[[#Headers],[ROW_ID]])</f>
        <v>28</v>
      </c>
      <c r="D37" s="82"/>
      <c r="E37" s="39"/>
      <c r="F37" s="33"/>
      <c r="G37" s="84" t="str">
        <f>IFERROR(INDEX(TBL_CIPDRFRESI_LOANPOOL[HUD_MFI_115],MATCH(TBL_QUAL_INCOMELISTING_UNITS[[#This Row],[INCOMELISTING_LOAN_ID_PROP_ADDR]],TBL_CIPDRFRESI_LOANPOOL[LOAN_ID_PROP_ADDR],0)),"")</f>
        <v/>
      </c>
      <c r="H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 s="36" t="b">
        <f>CONCATENATE(TBL_QUAL_INCOMELISTING_UNITS[[#This Row],[INCOMELISTING_LOAN_ID_PROP_ADDR]],TBL_QUAL_INCOMELISTING_UNITS[[#This Row],[INCOMELISTING_UNIT]],TBL_QUAL_INCOMELISTING_UNITS[[#This Row],[INCOMELISTING_HSEHLD_INCOME]])&lt;&gt;""</f>
        <v>0</v>
      </c>
      <c r="J37" s="36" t="b">
        <f>AND(TBL_QUAL_INCOMELISTING_UNITS[[#This Row],[INCOMELISTING_LOAN_ID_PROP_ADDR]]&lt;&gt;"",TBL_QUAL_INCOMELISTING_UNITS[[#This Row],[INCOMELISTING_UNIT]]&lt;&gt;"",TBL_QUAL_INCOMELISTING_UNITS[[#This Row],[INCOMELISTING_HSEHLD_INCOME]]&lt;&gt;"")</f>
        <v>0</v>
      </c>
      <c r="K37" s="36">
        <f>SUM(
IF(AND(TBL_QUAL_INCOMELISTING_UNITS[[#This Row],[INCOMELISTING_LOAN_ID_PROP_ADDR]]&lt;&gt;"",NOT(ISNUMBER(MATCH(TBL_QUAL_INCOMELISTING_UNITS[[#This Row],[INCOMELISTING_LOAN_ID_PROP_ADDR]],RANGE_LOOKUP_CIPDRF_LOANLIST,0)))),1,0)
)</f>
        <v>0</v>
      </c>
    </row>
    <row r="38" spans="2:11" ht="20.100000000000001" customHeight="1" x14ac:dyDescent="0.25">
      <c r="B38" s="25" t="str">
        <f>IF(TBL_QUAL_INCOMELISTING_UNITS[[#This Row],[RECORD_STARTED]],IF(TBL_QUAL_INCOMELISTING_UNITS[[#This Row],[ERROR_COUNT]]&gt;0,-1,IF(TBL_QUAL_INCOMELISTING_UNITS[[#This Row],[REQ_FIELDS_POPULATED]],1,0)),"")</f>
        <v/>
      </c>
      <c r="C38" s="94">
        <f>ROW()-ROW(TBL_QUAL_INCOMELISTING_UNITS[[#Headers],[ROW_ID]])</f>
        <v>29</v>
      </c>
      <c r="D38" s="82"/>
      <c r="E38" s="39"/>
      <c r="F38" s="33"/>
      <c r="G38" s="84" t="str">
        <f>IFERROR(INDEX(TBL_CIPDRFRESI_LOANPOOL[HUD_MFI_115],MATCH(TBL_QUAL_INCOMELISTING_UNITS[[#This Row],[INCOMELISTING_LOAN_ID_PROP_ADDR]],TBL_CIPDRFRESI_LOANPOOL[LOAN_ID_PROP_ADDR],0)),"")</f>
        <v/>
      </c>
      <c r="H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 s="36" t="b">
        <f>CONCATENATE(TBL_QUAL_INCOMELISTING_UNITS[[#This Row],[INCOMELISTING_LOAN_ID_PROP_ADDR]],TBL_QUAL_INCOMELISTING_UNITS[[#This Row],[INCOMELISTING_UNIT]],TBL_QUAL_INCOMELISTING_UNITS[[#This Row],[INCOMELISTING_HSEHLD_INCOME]])&lt;&gt;""</f>
        <v>0</v>
      </c>
      <c r="J38" s="36" t="b">
        <f>AND(TBL_QUAL_INCOMELISTING_UNITS[[#This Row],[INCOMELISTING_LOAN_ID_PROP_ADDR]]&lt;&gt;"",TBL_QUAL_INCOMELISTING_UNITS[[#This Row],[INCOMELISTING_UNIT]]&lt;&gt;"",TBL_QUAL_INCOMELISTING_UNITS[[#This Row],[INCOMELISTING_HSEHLD_INCOME]]&lt;&gt;"")</f>
        <v>0</v>
      </c>
      <c r="K38" s="36">
        <f>SUM(
IF(AND(TBL_QUAL_INCOMELISTING_UNITS[[#This Row],[INCOMELISTING_LOAN_ID_PROP_ADDR]]&lt;&gt;"",NOT(ISNUMBER(MATCH(TBL_QUAL_INCOMELISTING_UNITS[[#This Row],[INCOMELISTING_LOAN_ID_PROP_ADDR]],RANGE_LOOKUP_CIPDRF_LOANLIST,0)))),1,0)
)</f>
        <v>0</v>
      </c>
    </row>
    <row r="39" spans="2:11" ht="20.100000000000001" customHeight="1" x14ac:dyDescent="0.25">
      <c r="B39" s="25" t="str">
        <f>IF(TBL_QUAL_INCOMELISTING_UNITS[[#This Row],[RECORD_STARTED]],IF(TBL_QUAL_INCOMELISTING_UNITS[[#This Row],[ERROR_COUNT]]&gt;0,-1,IF(TBL_QUAL_INCOMELISTING_UNITS[[#This Row],[REQ_FIELDS_POPULATED]],1,0)),"")</f>
        <v/>
      </c>
      <c r="C39" s="94">
        <f>ROW()-ROW(TBL_QUAL_INCOMELISTING_UNITS[[#Headers],[ROW_ID]])</f>
        <v>30</v>
      </c>
      <c r="D39" s="82"/>
      <c r="E39" s="39"/>
      <c r="F39" s="33"/>
      <c r="G39" s="84" t="str">
        <f>IFERROR(INDEX(TBL_CIPDRFRESI_LOANPOOL[HUD_MFI_115],MATCH(TBL_QUAL_INCOMELISTING_UNITS[[#This Row],[INCOMELISTING_LOAN_ID_PROP_ADDR]],TBL_CIPDRFRESI_LOANPOOL[LOAN_ID_PROP_ADDR],0)),"")</f>
        <v/>
      </c>
      <c r="H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 s="36" t="b">
        <f>CONCATENATE(TBL_QUAL_INCOMELISTING_UNITS[[#This Row],[INCOMELISTING_LOAN_ID_PROP_ADDR]],TBL_QUAL_INCOMELISTING_UNITS[[#This Row],[INCOMELISTING_UNIT]],TBL_QUAL_INCOMELISTING_UNITS[[#This Row],[INCOMELISTING_HSEHLD_INCOME]])&lt;&gt;""</f>
        <v>0</v>
      </c>
      <c r="J39" s="36" t="b">
        <f>AND(TBL_QUAL_INCOMELISTING_UNITS[[#This Row],[INCOMELISTING_LOAN_ID_PROP_ADDR]]&lt;&gt;"",TBL_QUAL_INCOMELISTING_UNITS[[#This Row],[INCOMELISTING_UNIT]]&lt;&gt;"",TBL_QUAL_INCOMELISTING_UNITS[[#This Row],[INCOMELISTING_HSEHLD_INCOME]]&lt;&gt;"")</f>
        <v>0</v>
      </c>
      <c r="K39" s="36">
        <f>SUM(
IF(AND(TBL_QUAL_INCOMELISTING_UNITS[[#This Row],[INCOMELISTING_LOAN_ID_PROP_ADDR]]&lt;&gt;"",NOT(ISNUMBER(MATCH(TBL_QUAL_INCOMELISTING_UNITS[[#This Row],[INCOMELISTING_LOAN_ID_PROP_ADDR]],RANGE_LOOKUP_CIPDRF_LOANLIST,0)))),1,0)
)</f>
        <v>0</v>
      </c>
    </row>
    <row r="40" spans="2:11" ht="20.100000000000001" customHeight="1" x14ac:dyDescent="0.25">
      <c r="B40" s="25" t="str">
        <f>IF(TBL_QUAL_INCOMELISTING_UNITS[[#This Row],[RECORD_STARTED]],IF(TBL_QUAL_INCOMELISTING_UNITS[[#This Row],[ERROR_COUNT]]&gt;0,-1,IF(TBL_QUAL_INCOMELISTING_UNITS[[#This Row],[REQ_FIELDS_POPULATED]],1,0)),"")</f>
        <v/>
      </c>
      <c r="C40" s="94">
        <f>ROW()-ROW(TBL_QUAL_INCOMELISTING_UNITS[[#Headers],[ROW_ID]])</f>
        <v>31</v>
      </c>
      <c r="D40" s="82"/>
      <c r="E40" s="39"/>
      <c r="F40" s="33"/>
      <c r="G40" s="84" t="str">
        <f>IFERROR(INDEX(TBL_CIPDRFRESI_LOANPOOL[HUD_MFI_115],MATCH(TBL_QUAL_INCOMELISTING_UNITS[[#This Row],[INCOMELISTING_LOAN_ID_PROP_ADDR]],TBL_CIPDRFRESI_LOANPOOL[LOAN_ID_PROP_ADDR],0)),"")</f>
        <v/>
      </c>
      <c r="H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 s="36" t="b">
        <f>CONCATENATE(TBL_QUAL_INCOMELISTING_UNITS[[#This Row],[INCOMELISTING_LOAN_ID_PROP_ADDR]],TBL_QUAL_INCOMELISTING_UNITS[[#This Row],[INCOMELISTING_UNIT]],TBL_QUAL_INCOMELISTING_UNITS[[#This Row],[INCOMELISTING_HSEHLD_INCOME]])&lt;&gt;""</f>
        <v>0</v>
      </c>
      <c r="J40" s="36" t="b">
        <f>AND(TBL_QUAL_INCOMELISTING_UNITS[[#This Row],[INCOMELISTING_LOAN_ID_PROP_ADDR]]&lt;&gt;"",TBL_QUAL_INCOMELISTING_UNITS[[#This Row],[INCOMELISTING_UNIT]]&lt;&gt;"",TBL_QUAL_INCOMELISTING_UNITS[[#This Row],[INCOMELISTING_HSEHLD_INCOME]]&lt;&gt;"")</f>
        <v>0</v>
      </c>
      <c r="K40" s="36">
        <f>SUM(
IF(AND(TBL_QUAL_INCOMELISTING_UNITS[[#This Row],[INCOMELISTING_LOAN_ID_PROP_ADDR]]&lt;&gt;"",NOT(ISNUMBER(MATCH(TBL_QUAL_INCOMELISTING_UNITS[[#This Row],[INCOMELISTING_LOAN_ID_PROP_ADDR]],RANGE_LOOKUP_CIPDRF_LOANLIST,0)))),1,0)
)</f>
        <v>0</v>
      </c>
    </row>
    <row r="41" spans="2:11" ht="20.100000000000001" customHeight="1" x14ac:dyDescent="0.25">
      <c r="B41" s="25" t="str">
        <f>IF(TBL_QUAL_INCOMELISTING_UNITS[[#This Row],[RECORD_STARTED]],IF(TBL_QUAL_INCOMELISTING_UNITS[[#This Row],[ERROR_COUNT]]&gt;0,-1,IF(TBL_QUAL_INCOMELISTING_UNITS[[#This Row],[REQ_FIELDS_POPULATED]],1,0)),"")</f>
        <v/>
      </c>
      <c r="C41" s="94">
        <f>ROW()-ROW(TBL_QUAL_INCOMELISTING_UNITS[[#Headers],[ROW_ID]])</f>
        <v>32</v>
      </c>
      <c r="D41" s="82"/>
      <c r="E41" s="39"/>
      <c r="F41" s="33"/>
      <c r="G41" s="84" t="str">
        <f>IFERROR(INDEX(TBL_CIPDRFRESI_LOANPOOL[HUD_MFI_115],MATCH(TBL_QUAL_INCOMELISTING_UNITS[[#This Row],[INCOMELISTING_LOAN_ID_PROP_ADDR]],TBL_CIPDRFRESI_LOANPOOL[LOAN_ID_PROP_ADDR],0)),"")</f>
        <v/>
      </c>
      <c r="H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 s="36" t="b">
        <f>CONCATENATE(TBL_QUAL_INCOMELISTING_UNITS[[#This Row],[INCOMELISTING_LOAN_ID_PROP_ADDR]],TBL_QUAL_INCOMELISTING_UNITS[[#This Row],[INCOMELISTING_UNIT]],TBL_QUAL_INCOMELISTING_UNITS[[#This Row],[INCOMELISTING_HSEHLD_INCOME]])&lt;&gt;""</f>
        <v>0</v>
      </c>
      <c r="J41" s="36" t="b">
        <f>AND(TBL_QUAL_INCOMELISTING_UNITS[[#This Row],[INCOMELISTING_LOAN_ID_PROP_ADDR]]&lt;&gt;"",TBL_QUAL_INCOMELISTING_UNITS[[#This Row],[INCOMELISTING_UNIT]]&lt;&gt;"",TBL_QUAL_INCOMELISTING_UNITS[[#This Row],[INCOMELISTING_HSEHLD_INCOME]]&lt;&gt;"")</f>
        <v>0</v>
      </c>
      <c r="K41" s="36">
        <f>SUM(
IF(AND(TBL_QUAL_INCOMELISTING_UNITS[[#This Row],[INCOMELISTING_LOAN_ID_PROP_ADDR]]&lt;&gt;"",NOT(ISNUMBER(MATCH(TBL_QUAL_INCOMELISTING_UNITS[[#This Row],[INCOMELISTING_LOAN_ID_PROP_ADDR]],RANGE_LOOKUP_CIPDRF_LOANLIST,0)))),1,0)
)</f>
        <v>0</v>
      </c>
    </row>
    <row r="42" spans="2:11" ht="20.100000000000001" customHeight="1" x14ac:dyDescent="0.25">
      <c r="B42" s="25" t="str">
        <f>IF(TBL_QUAL_INCOMELISTING_UNITS[[#This Row],[RECORD_STARTED]],IF(TBL_QUAL_INCOMELISTING_UNITS[[#This Row],[ERROR_COUNT]]&gt;0,-1,IF(TBL_QUAL_INCOMELISTING_UNITS[[#This Row],[REQ_FIELDS_POPULATED]],1,0)),"")</f>
        <v/>
      </c>
      <c r="C42" s="94">
        <f>ROW()-ROW(TBL_QUAL_INCOMELISTING_UNITS[[#Headers],[ROW_ID]])</f>
        <v>33</v>
      </c>
      <c r="D42" s="82"/>
      <c r="E42" s="39"/>
      <c r="F42" s="33"/>
      <c r="G42" s="84" t="str">
        <f>IFERROR(INDEX(TBL_CIPDRFRESI_LOANPOOL[HUD_MFI_115],MATCH(TBL_QUAL_INCOMELISTING_UNITS[[#This Row],[INCOMELISTING_LOAN_ID_PROP_ADDR]],TBL_CIPDRFRESI_LOANPOOL[LOAN_ID_PROP_ADDR],0)),"")</f>
        <v/>
      </c>
      <c r="H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 s="36" t="b">
        <f>CONCATENATE(TBL_QUAL_INCOMELISTING_UNITS[[#This Row],[INCOMELISTING_LOAN_ID_PROP_ADDR]],TBL_QUAL_INCOMELISTING_UNITS[[#This Row],[INCOMELISTING_UNIT]],TBL_QUAL_INCOMELISTING_UNITS[[#This Row],[INCOMELISTING_HSEHLD_INCOME]])&lt;&gt;""</f>
        <v>0</v>
      </c>
      <c r="J42" s="36" t="b">
        <f>AND(TBL_QUAL_INCOMELISTING_UNITS[[#This Row],[INCOMELISTING_LOAN_ID_PROP_ADDR]]&lt;&gt;"",TBL_QUAL_INCOMELISTING_UNITS[[#This Row],[INCOMELISTING_UNIT]]&lt;&gt;"",TBL_QUAL_INCOMELISTING_UNITS[[#This Row],[INCOMELISTING_HSEHLD_INCOME]]&lt;&gt;"")</f>
        <v>0</v>
      </c>
      <c r="K42" s="36">
        <f>SUM(
IF(AND(TBL_QUAL_INCOMELISTING_UNITS[[#This Row],[INCOMELISTING_LOAN_ID_PROP_ADDR]]&lt;&gt;"",NOT(ISNUMBER(MATCH(TBL_QUAL_INCOMELISTING_UNITS[[#This Row],[INCOMELISTING_LOAN_ID_PROP_ADDR]],RANGE_LOOKUP_CIPDRF_LOANLIST,0)))),1,0)
)</f>
        <v>0</v>
      </c>
    </row>
    <row r="43" spans="2:11" ht="20.100000000000001" customHeight="1" x14ac:dyDescent="0.25">
      <c r="B43" s="25" t="str">
        <f>IF(TBL_QUAL_INCOMELISTING_UNITS[[#This Row],[RECORD_STARTED]],IF(TBL_QUAL_INCOMELISTING_UNITS[[#This Row],[ERROR_COUNT]]&gt;0,-1,IF(TBL_QUAL_INCOMELISTING_UNITS[[#This Row],[REQ_FIELDS_POPULATED]],1,0)),"")</f>
        <v/>
      </c>
      <c r="C43" s="94">
        <f>ROW()-ROW(TBL_QUAL_INCOMELISTING_UNITS[[#Headers],[ROW_ID]])</f>
        <v>34</v>
      </c>
      <c r="D43" s="82"/>
      <c r="E43" s="39"/>
      <c r="F43" s="33"/>
      <c r="G43" s="84" t="str">
        <f>IFERROR(INDEX(TBL_CIPDRFRESI_LOANPOOL[HUD_MFI_115],MATCH(TBL_QUAL_INCOMELISTING_UNITS[[#This Row],[INCOMELISTING_LOAN_ID_PROP_ADDR]],TBL_CIPDRFRESI_LOANPOOL[LOAN_ID_PROP_ADDR],0)),"")</f>
        <v/>
      </c>
      <c r="H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 s="36" t="b">
        <f>CONCATENATE(TBL_QUAL_INCOMELISTING_UNITS[[#This Row],[INCOMELISTING_LOAN_ID_PROP_ADDR]],TBL_QUAL_INCOMELISTING_UNITS[[#This Row],[INCOMELISTING_UNIT]],TBL_QUAL_INCOMELISTING_UNITS[[#This Row],[INCOMELISTING_HSEHLD_INCOME]])&lt;&gt;""</f>
        <v>0</v>
      </c>
      <c r="J43" s="36" t="b">
        <f>AND(TBL_QUAL_INCOMELISTING_UNITS[[#This Row],[INCOMELISTING_LOAN_ID_PROP_ADDR]]&lt;&gt;"",TBL_QUAL_INCOMELISTING_UNITS[[#This Row],[INCOMELISTING_UNIT]]&lt;&gt;"",TBL_QUAL_INCOMELISTING_UNITS[[#This Row],[INCOMELISTING_HSEHLD_INCOME]]&lt;&gt;"")</f>
        <v>0</v>
      </c>
      <c r="K43" s="36">
        <f>SUM(
IF(AND(TBL_QUAL_INCOMELISTING_UNITS[[#This Row],[INCOMELISTING_LOAN_ID_PROP_ADDR]]&lt;&gt;"",NOT(ISNUMBER(MATCH(TBL_QUAL_INCOMELISTING_UNITS[[#This Row],[INCOMELISTING_LOAN_ID_PROP_ADDR]],RANGE_LOOKUP_CIPDRF_LOANLIST,0)))),1,0)
)</f>
        <v>0</v>
      </c>
    </row>
    <row r="44" spans="2:11" ht="20.100000000000001" customHeight="1" x14ac:dyDescent="0.25">
      <c r="B44" s="25" t="str">
        <f>IF(TBL_QUAL_INCOMELISTING_UNITS[[#This Row],[RECORD_STARTED]],IF(TBL_QUAL_INCOMELISTING_UNITS[[#This Row],[ERROR_COUNT]]&gt;0,-1,IF(TBL_QUAL_INCOMELISTING_UNITS[[#This Row],[REQ_FIELDS_POPULATED]],1,0)),"")</f>
        <v/>
      </c>
      <c r="C44" s="94">
        <f>ROW()-ROW(TBL_QUAL_INCOMELISTING_UNITS[[#Headers],[ROW_ID]])</f>
        <v>35</v>
      </c>
      <c r="D44" s="82"/>
      <c r="E44" s="39"/>
      <c r="F44" s="33"/>
      <c r="G44" s="84" t="str">
        <f>IFERROR(INDEX(TBL_CIPDRFRESI_LOANPOOL[HUD_MFI_115],MATCH(TBL_QUAL_INCOMELISTING_UNITS[[#This Row],[INCOMELISTING_LOAN_ID_PROP_ADDR]],TBL_CIPDRFRESI_LOANPOOL[LOAN_ID_PROP_ADDR],0)),"")</f>
        <v/>
      </c>
      <c r="H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 s="36" t="b">
        <f>CONCATENATE(TBL_QUAL_INCOMELISTING_UNITS[[#This Row],[INCOMELISTING_LOAN_ID_PROP_ADDR]],TBL_QUAL_INCOMELISTING_UNITS[[#This Row],[INCOMELISTING_UNIT]],TBL_QUAL_INCOMELISTING_UNITS[[#This Row],[INCOMELISTING_HSEHLD_INCOME]])&lt;&gt;""</f>
        <v>0</v>
      </c>
      <c r="J44" s="36" t="b">
        <f>AND(TBL_QUAL_INCOMELISTING_UNITS[[#This Row],[INCOMELISTING_LOAN_ID_PROP_ADDR]]&lt;&gt;"",TBL_QUAL_INCOMELISTING_UNITS[[#This Row],[INCOMELISTING_UNIT]]&lt;&gt;"",TBL_QUAL_INCOMELISTING_UNITS[[#This Row],[INCOMELISTING_HSEHLD_INCOME]]&lt;&gt;"")</f>
        <v>0</v>
      </c>
      <c r="K44" s="36">
        <f>SUM(
IF(AND(TBL_QUAL_INCOMELISTING_UNITS[[#This Row],[INCOMELISTING_LOAN_ID_PROP_ADDR]]&lt;&gt;"",NOT(ISNUMBER(MATCH(TBL_QUAL_INCOMELISTING_UNITS[[#This Row],[INCOMELISTING_LOAN_ID_PROP_ADDR]],RANGE_LOOKUP_CIPDRF_LOANLIST,0)))),1,0)
)</f>
        <v>0</v>
      </c>
    </row>
    <row r="45" spans="2:11" ht="20.100000000000001" customHeight="1" x14ac:dyDescent="0.25">
      <c r="B45" s="25" t="str">
        <f>IF(TBL_QUAL_INCOMELISTING_UNITS[[#This Row],[RECORD_STARTED]],IF(TBL_QUAL_INCOMELISTING_UNITS[[#This Row],[ERROR_COUNT]]&gt;0,-1,IF(TBL_QUAL_INCOMELISTING_UNITS[[#This Row],[REQ_FIELDS_POPULATED]],1,0)),"")</f>
        <v/>
      </c>
      <c r="C45" s="94">
        <f>ROW()-ROW(TBL_QUAL_INCOMELISTING_UNITS[[#Headers],[ROW_ID]])</f>
        <v>36</v>
      </c>
      <c r="D45" s="82"/>
      <c r="E45" s="39"/>
      <c r="F45" s="33"/>
      <c r="G45" s="84" t="str">
        <f>IFERROR(INDEX(TBL_CIPDRFRESI_LOANPOOL[HUD_MFI_115],MATCH(TBL_QUAL_INCOMELISTING_UNITS[[#This Row],[INCOMELISTING_LOAN_ID_PROP_ADDR]],TBL_CIPDRFRESI_LOANPOOL[LOAN_ID_PROP_ADDR],0)),"")</f>
        <v/>
      </c>
      <c r="H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 s="36" t="b">
        <f>CONCATENATE(TBL_QUAL_INCOMELISTING_UNITS[[#This Row],[INCOMELISTING_LOAN_ID_PROP_ADDR]],TBL_QUAL_INCOMELISTING_UNITS[[#This Row],[INCOMELISTING_UNIT]],TBL_QUAL_INCOMELISTING_UNITS[[#This Row],[INCOMELISTING_HSEHLD_INCOME]])&lt;&gt;""</f>
        <v>0</v>
      </c>
      <c r="J45" s="36" t="b">
        <f>AND(TBL_QUAL_INCOMELISTING_UNITS[[#This Row],[INCOMELISTING_LOAN_ID_PROP_ADDR]]&lt;&gt;"",TBL_QUAL_INCOMELISTING_UNITS[[#This Row],[INCOMELISTING_UNIT]]&lt;&gt;"",TBL_QUAL_INCOMELISTING_UNITS[[#This Row],[INCOMELISTING_HSEHLD_INCOME]]&lt;&gt;"")</f>
        <v>0</v>
      </c>
      <c r="K45" s="36">
        <f>SUM(
IF(AND(TBL_QUAL_INCOMELISTING_UNITS[[#This Row],[INCOMELISTING_LOAN_ID_PROP_ADDR]]&lt;&gt;"",NOT(ISNUMBER(MATCH(TBL_QUAL_INCOMELISTING_UNITS[[#This Row],[INCOMELISTING_LOAN_ID_PROP_ADDR]],RANGE_LOOKUP_CIPDRF_LOANLIST,0)))),1,0)
)</f>
        <v>0</v>
      </c>
    </row>
    <row r="46" spans="2:11" ht="20.100000000000001" customHeight="1" x14ac:dyDescent="0.25">
      <c r="B46" s="25" t="str">
        <f>IF(TBL_QUAL_INCOMELISTING_UNITS[[#This Row],[RECORD_STARTED]],IF(TBL_QUAL_INCOMELISTING_UNITS[[#This Row],[ERROR_COUNT]]&gt;0,-1,IF(TBL_QUAL_INCOMELISTING_UNITS[[#This Row],[REQ_FIELDS_POPULATED]],1,0)),"")</f>
        <v/>
      </c>
      <c r="C46" s="94">
        <f>ROW()-ROW(TBL_QUAL_INCOMELISTING_UNITS[[#Headers],[ROW_ID]])</f>
        <v>37</v>
      </c>
      <c r="D46" s="82"/>
      <c r="E46" s="39"/>
      <c r="F46" s="33"/>
      <c r="G46" s="84" t="str">
        <f>IFERROR(INDEX(TBL_CIPDRFRESI_LOANPOOL[HUD_MFI_115],MATCH(TBL_QUAL_INCOMELISTING_UNITS[[#This Row],[INCOMELISTING_LOAN_ID_PROP_ADDR]],TBL_CIPDRFRESI_LOANPOOL[LOAN_ID_PROP_ADDR],0)),"")</f>
        <v/>
      </c>
      <c r="H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 s="36" t="b">
        <f>CONCATENATE(TBL_QUAL_INCOMELISTING_UNITS[[#This Row],[INCOMELISTING_LOAN_ID_PROP_ADDR]],TBL_QUAL_INCOMELISTING_UNITS[[#This Row],[INCOMELISTING_UNIT]],TBL_QUAL_INCOMELISTING_UNITS[[#This Row],[INCOMELISTING_HSEHLD_INCOME]])&lt;&gt;""</f>
        <v>0</v>
      </c>
      <c r="J46" s="36" t="b">
        <f>AND(TBL_QUAL_INCOMELISTING_UNITS[[#This Row],[INCOMELISTING_LOAN_ID_PROP_ADDR]]&lt;&gt;"",TBL_QUAL_INCOMELISTING_UNITS[[#This Row],[INCOMELISTING_UNIT]]&lt;&gt;"",TBL_QUAL_INCOMELISTING_UNITS[[#This Row],[INCOMELISTING_HSEHLD_INCOME]]&lt;&gt;"")</f>
        <v>0</v>
      </c>
      <c r="K46" s="36">
        <f>SUM(
IF(AND(TBL_QUAL_INCOMELISTING_UNITS[[#This Row],[INCOMELISTING_LOAN_ID_PROP_ADDR]]&lt;&gt;"",NOT(ISNUMBER(MATCH(TBL_QUAL_INCOMELISTING_UNITS[[#This Row],[INCOMELISTING_LOAN_ID_PROP_ADDR]],RANGE_LOOKUP_CIPDRF_LOANLIST,0)))),1,0)
)</f>
        <v>0</v>
      </c>
    </row>
    <row r="47" spans="2:11" ht="20.100000000000001" customHeight="1" x14ac:dyDescent="0.25">
      <c r="B47" s="25" t="str">
        <f>IF(TBL_QUAL_INCOMELISTING_UNITS[[#This Row],[RECORD_STARTED]],IF(TBL_QUAL_INCOMELISTING_UNITS[[#This Row],[ERROR_COUNT]]&gt;0,-1,IF(TBL_QUAL_INCOMELISTING_UNITS[[#This Row],[REQ_FIELDS_POPULATED]],1,0)),"")</f>
        <v/>
      </c>
      <c r="C47" s="94">
        <f>ROW()-ROW(TBL_QUAL_INCOMELISTING_UNITS[[#Headers],[ROW_ID]])</f>
        <v>38</v>
      </c>
      <c r="D47" s="82"/>
      <c r="E47" s="39"/>
      <c r="F47" s="33"/>
      <c r="G47" s="84" t="str">
        <f>IFERROR(INDEX(TBL_CIPDRFRESI_LOANPOOL[HUD_MFI_115],MATCH(TBL_QUAL_INCOMELISTING_UNITS[[#This Row],[INCOMELISTING_LOAN_ID_PROP_ADDR]],TBL_CIPDRFRESI_LOANPOOL[LOAN_ID_PROP_ADDR],0)),"")</f>
        <v/>
      </c>
      <c r="H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 s="36" t="b">
        <f>CONCATENATE(TBL_QUAL_INCOMELISTING_UNITS[[#This Row],[INCOMELISTING_LOAN_ID_PROP_ADDR]],TBL_QUAL_INCOMELISTING_UNITS[[#This Row],[INCOMELISTING_UNIT]],TBL_QUAL_INCOMELISTING_UNITS[[#This Row],[INCOMELISTING_HSEHLD_INCOME]])&lt;&gt;""</f>
        <v>0</v>
      </c>
      <c r="J47" s="36" t="b">
        <f>AND(TBL_QUAL_INCOMELISTING_UNITS[[#This Row],[INCOMELISTING_LOAN_ID_PROP_ADDR]]&lt;&gt;"",TBL_QUAL_INCOMELISTING_UNITS[[#This Row],[INCOMELISTING_UNIT]]&lt;&gt;"",TBL_QUAL_INCOMELISTING_UNITS[[#This Row],[INCOMELISTING_HSEHLD_INCOME]]&lt;&gt;"")</f>
        <v>0</v>
      </c>
      <c r="K47" s="36">
        <f>SUM(
IF(AND(TBL_QUAL_INCOMELISTING_UNITS[[#This Row],[INCOMELISTING_LOAN_ID_PROP_ADDR]]&lt;&gt;"",NOT(ISNUMBER(MATCH(TBL_QUAL_INCOMELISTING_UNITS[[#This Row],[INCOMELISTING_LOAN_ID_PROP_ADDR]],RANGE_LOOKUP_CIPDRF_LOANLIST,0)))),1,0)
)</f>
        <v>0</v>
      </c>
    </row>
    <row r="48" spans="2:11" ht="20.100000000000001" customHeight="1" x14ac:dyDescent="0.25">
      <c r="B48" s="25" t="str">
        <f>IF(TBL_QUAL_INCOMELISTING_UNITS[[#This Row],[RECORD_STARTED]],IF(TBL_QUAL_INCOMELISTING_UNITS[[#This Row],[ERROR_COUNT]]&gt;0,-1,IF(TBL_QUAL_INCOMELISTING_UNITS[[#This Row],[REQ_FIELDS_POPULATED]],1,0)),"")</f>
        <v/>
      </c>
      <c r="C48" s="94">
        <f>ROW()-ROW(TBL_QUAL_INCOMELISTING_UNITS[[#Headers],[ROW_ID]])</f>
        <v>39</v>
      </c>
      <c r="D48" s="82"/>
      <c r="E48" s="39"/>
      <c r="F48" s="33"/>
      <c r="G48" s="84" t="str">
        <f>IFERROR(INDEX(TBL_CIPDRFRESI_LOANPOOL[HUD_MFI_115],MATCH(TBL_QUAL_INCOMELISTING_UNITS[[#This Row],[INCOMELISTING_LOAN_ID_PROP_ADDR]],TBL_CIPDRFRESI_LOANPOOL[LOAN_ID_PROP_ADDR],0)),"")</f>
        <v/>
      </c>
      <c r="H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 s="36" t="b">
        <f>CONCATENATE(TBL_QUAL_INCOMELISTING_UNITS[[#This Row],[INCOMELISTING_LOAN_ID_PROP_ADDR]],TBL_QUAL_INCOMELISTING_UNITS[[#This Row],[INCOMELISTING_UNIT]],TBL_QUAL_INCOMELISTING_UNITS[[#This Row],[INCOMELISTING_HSEHLD_INCOME]])&lt;&gt;""</f>
        <v>0</v>
      </c>
      <c r="J48" s="36" t="b">
        <f>AND(TBL_QUAL_INCOMELISTING_UNITS[[#This Row],[INCOMELISTING_LOAN_ID_PROP_ADDR]]&lt;&gt;"",TBL_QUAL_INCOMELISTING_UNITS[[#This Row],[INCOMELISTING_UNIT]]&lt;&gt;"",TBL_QUAL_INCOMELISTING_UNITS[[#This Row],[INCOMELISTING_HSEHLD_INCOME]]&lt;&gt;"")</f>
        <v>0</v>
      </c>
      <c r="K48" s="36">
        <f>SUM(
IF(AND(TBL_QUAL_INCOMELISTING_UNITS[[#This Row],[INCOMELISTING_LOAN_ID_PROP_ADDR]]&lt;&gt;"",NOT(ISNUMBER(MATCH(TBL_QUAL_INCOMELISTING_UNITS[[#This Row],[INCOMELISTING_LOAN_ID_PROP_ADDR]],RANGE_LOOKUP_CIPDRF_LOANLIST,0)))),1,0)
)</f>
        <v>0</v>
      </c>
    </row>
    <row r="49" spans="2:11" ht="20.100000000000001" customHeight="1" x14ac:dyDescent="0.25">
      <c r="B49" s="25" t="str">
        <f>IF(TBL_QUAL_INCOMELISTING_UNITS[[#This Row],[RECORD_STARTED]],IF(TBL_QUAL_INCOMELISTING_UNITS[[#This Row],[ERROR_COUNT]]&gt;0,-1,IF(TBL_QUAL_INCOMELISTING_UNITS[[#This Row],[REQ_FIELDS_POPULATED]],1,0)),"")</f>
        <v/>
      </c>
      <c r="C49" s="94">
        <f>ROW()-ROW(TBL_QUAL_INCOMELISTING_UNITS[[#Headers],[ROW_ID]])</f>
        <v>40</v>
      </c>
      <c r="D49" s="82"/>
      <c r="E49" s="39"/>
      <c r="F49" s="33"/>
      <c r="G49" s="84" t="str">
        <f>IFERROR(INDEX(TBL_CIPDRFRESI_LOANPOOL[HUD_MFI_115],MATCH(TBL_QUAL_INCOMELISTING_UNITS[[#This Row],[INCOMELISTING_LOAN_ID_PROP_ADDR]],TBL_CIPDRFRESI_LOANPOOL[LOAN_ID_PROP_ADDR],0)),"")</f>
        <v/>
      </c>
      <c r="H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 s="36" t="b">
        <f>CONCATENATE(TBL_QUAL_INCOMELISTING_UNITS[[#This Row],[INCOMELISTING_LOAN_ID_PROP_ADDR]],TBL_QUAL_INCOMELISTING_UNITS[[#This Row],[INCOMELISTING_UNIT]],TBL_QUAL_INCOMELISTING_UNITS[[#This Row],[INCOMELISTING_HSEHLD_INCOME]])&lt;&gt;""</f>
        <v>0</v>
      </c>
      <c r="J49" s="36" t="b">
        <f>AND(TBL_QUAL_INCOMELISTING_UNITS[[#This Row],[INCOMELISTING_LOAN_ID_PROP_ADDR]]&lt;&gt;"",TBL_QUAL_INCOMELISTING_UNITS[[#This Row],[INCOMELISTING_UNIT]]&lt;&gt;"",TBL_QUAL_INCOMELISTING_UNITS[[#This Row],[INCOMELISTING_HSEHLD_INCOME]]&lt;&gt;"")</f>
        <v>0</v>
      </c>
      <c r="K49" s="36">
        <f>SUM(
IF(AND(TBL_QUAL_INCOMELISTING_UNITS[[#This Row],[INCOMELISTING_LOAN_ID_PROP_ADDR]]&lt;&gt;"",NOT(ISNUMBER(MATCH(TBL_QUAL_INCOMELISTING_UNITS[[#This Row],[INCOMELISTING_LOAN_ID_PROP_ADDR]],RANGE_LOOKUP_CIPDRF_LOANLIST,0)))),1,0)
)</f>
        <v>0</v>
      </c>
    </row>
    <row r="50" spans="2:11" ht="20.100000000000001" customHeight="1" x14ac:dyDescent="0.25">
      <c r="B50" s="25" t="str">
        <f>IF(TBL_QUAL_INCOMELISTING_UNITS[[#This Row],[RECORD_STARTED]],IF(TBL_QUAL_INCOMELISTING_UNITS[[#This Row],[ERROR_COUNT]]&gt;0,-1,IF(TBL_QUAL_INCOMELISTING_UNITS[[#This Row],[REQ_FIELDS_POPULATED]],1,0)),"")</f>
        <v/>
      </c>
      <c r="C50" s="94">
        <f>ROW()-ROW(TBL_QUAL_INCOMELISTING_UNITS[[#Headers],[ROW_ID]])</f>
        <v>41</v>
      </c>
      <c r="D50" s="82"/>
      <c r="E50" s="39"/>
      <c r="F50" s="33"/>
      <c r="G50" s="84" t="str">
        <f>IFERROR(INDEX(TBL_CIPDRFRESI_LOANPOOL[HUD_MFI_115],MATCH(TBL_QUAL_INCOMELISTING_UNITS[[#This Row],[INCOMELISTING_LOAN_ID_PROP_ADDR]],TBL_CIPDRFRESI_LOANPOOL[LOAN_ID_PROP_ADDR],0)),"")</f>
        <v/>
      </c>
      <c r="H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 s="36" t="b">
        <f>CONCATENATE(TBL_QUAL_INCOMELISTING_UNITS[[#This Row],[INCOMELISTING_LOAN_ID_PROP_ADDR]],TBL_QUAL_INCOMELISTING_UNITS[[#This Row],[INCOMELISTING_UNIT]],TBL_QUAL_INCOMELISTING_UNITS[[#This Row],[INCOMELISTING_HSEHLD_INCOME]])&lt;&gt;""</f>
        <v>0</v>
      </c>
      <c r="J50" s="36" t="b">
        <f>AND(TBL_QUAL_INCOMELISTING_UNITS[[#This Row],[INCOMELISTING_LOAN_ID_PROP_ADDR]]&lt;&gt;"",TBL_QUAL_INCOMELISTING_UNITS[[#This Row],[INCOMELISTING_UNIT]]&lt;&gt;"",TBL_QUAL_INCOMELISTING_UNITS[[#This Row],[INCOMELISTING_HSEHLD_INCOME]]&lt;&gt;"")</f>
        <v>0</v>
      </c>
      <c r="K50" s="36">
        <f>SUM(
IF(AND(TBL_QUAL_INCOMELISTING_UNITS[[#This Row],[INCOMELISTING_LOAN_ID_PROP_ADDR]]&lt;&gt;"",NOT(ISNUMBER(MATCH(TBL_QUAL_INCOMELISTING_UNITS[[#This Row],[INCOMELISTING_LOAN_ID_PROP_ADDR]],RANGE_LOOKUP_CIPDRF_LOANLIST,0)))),1,0)
)</f>
        <v>0</v>
      </c>
    </row>
    <row r="51" spans="2:11" ht="20.100000000000001" customHeight="1" x14ac:dyDescent="0.25">
      <c r="B51" s="25" t="str">
        <f>IF(TBL_QUAL_INCOMELISTING_UNITS[[#This Row],[RECORD_STARTED]],IF(TBL_QUAL_INCOMELISTING_UNITS[[#This Row],[ERROR_COUNT]]&gt;0,-1,IF(TBL_QUAL_INCOMELISTING_UNITS[[#This Row],[REQ_FIELDS_POPULATED]],1,0)),"")</f>
        <v/>
      </c>
      <c r="C51" s="94">
        <f>ROW()-ROW(TBL_QUAL_INCOMELISTING_UNITS[[#Headers],[ROW_ID]])</f>
        <v>42</v>
      </c>
      <c r="D51" s="82"/>
      <c r="E51" s="39"/>
      <c r="F51" s="33"/>
      <c r="G51" s="84" t="str">
        <f>IFERROR(INDEX(TBL_CIPDRFRESI_LOANPOOL[HUD_MFI_115],MATCH(TBL_QUAL_INCOMELISTING_UNITS[[#This Row],[INCOMELISTING_LOAN_ID_PROP_ADDR]],TBL_CIPDRFRESI_LOANPOOL[LOAN_ID_PROP_ADDR],0)),"")</f>
        <v/>
      </c>
      <c r="H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 s="36" t="b">
        <f>CONCATENATE(TBL_QUAL_INCOMELISTING_UNITS[[#This Row],[INCOMELISTING_LOAN_ID_PROP_ADDR]],TBL_QUAL_INCOMELISTING_UNITS[[#This Row],[INCOMELISTING_UNIT]],TBL_QUAL_INCOMELISTING_UNITS[[#This Row],[INCOMELISTING_HSEHLD_INCOME]])&lt;&gt;""</f>
        <v>0</v>
      </c>
      <c r="J51" s="36" t="b">
        <f>AND(TBL_QUAL_INCOMELISTING_UNITS[[#This Row],[INCOMELISTING_LOAN_ID_PROP_ADDR]]&lt;&gt;"",TBL_QUAL_INCOMELISTING_UNITS[[#This Row],[INCOMELISTING_UNIT]]&lt;&gt;"",TBL_QUAL_INCOMELISTING_UNITS[[#This Row],[INCOMELISTING_HSEHLD_INCOME]]&lt;&gt;"")</f>
        <v>0</v>
      </c>
      <c r="K51" s="36">
        <f>SUM(
IF(AND(TBL_QUAL_INCOMELISTING_UNITS[[#This Row],[INCOMELISTING_LOAN_ID_PROP_ADDR]]&lt;&gt;"",NOT(ISNUMBER(MATCH(TBL_QUAL_INCOMELISTING_UNITS[[#This Row],[INCOMELISTING_LOAN_ID_PROP_ADDR]],RANGE_LOOKUP_CIPDRF_LOANLIST,0)))),1,0)
)</f>
        <v>0</v>
      </c>
    </row>
    <row r="52" spans="2:11" ht="20.100000000000001" customHeight="1" x14ac:dyDescent="0.25">
      <c r="B52" s="25" t="str">
        <f>IF(TBL_QUAL_INCOMELISTING_UNITS[[#This Row],[RECORD_STARTED]],IF(TBL_QUAL_INCOMELISTING_UNITS[[#This Row],[ERROR_COUNT]]&gt;0,-1,IF(TBL_QUAL_INCOMELISTING_UNITS[[#This Row],[REQ_FIELDS_POPULATED]],1,0)),"")</f>
        <v/>
      </c>
      <c r="C52" s="94">
        <f>ROW()-ROW(TBL_QUAL_INCOMELISTING_UNITS[[#Headers],[ROW_ID]])</f>
        <v>43</v>
      </c>
      <c r="D52" s="82"/>
      <c r="E52" s="39"/>
      <c r="F52" s="33"/>
      <c r="G52" s="84" t="str">
        <f>IFERROR(INDEX(TBL_CIPDRFRESI_LOANPOOL[HUD_MFI_115],MATCH(TBL_QUAL_INCOMELISTING_UNITS[[#This Row],[INCOMELISTING_LOAN_ID_PROP_ADDR]],TBL_CIPDRFRESI_LOANPOOL[LOAN_ID_PROP_ADDR],0)),"")</f>
        <v/>
      </c>
      <c r="H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 s="36" t="b">
        <f>CONCATENATE(TBL_QUAL_INCOMELISTING_UNITS[[#This Row],[INCOMELISTING_LOAN_ID_PROP_ADDR]],TBL_QUAL_INCOMELISTING_UNITS[[#This Row],[INCOMELISTING_UNIT]],TBL_QUAL_INCOMELISTING_UNITS[[#This Row],[INCOMELISTING_HSEHLD_INCOME]])&lt;&gt;""</f>
        <v>0</v>
      </c>
      <c r="J52" s="36" t="b">
        <f>AND(TBL_QUAL_INCOMELISTING_UNITS[[#This Row],[INCOMELISTING_LOAN_ID_PROP_ADDR]]&lt;&gt;"",TBL_QUAL_INCOMELISTING_UNITS[[#This Row],[INCOMELISTING_UNIT]]&lt;&gt;"",TBL_QUAL_INCOMELISTING_UNITS[[#This Row],[INCOMELISTING_HSEHLD_INCOME]]&lt;&gt;"")</f>
        <v>0</v>
      </c>
      <c r="K52" s="36">
        <f>SUM(
IF(AND(TBL_QUAL_INCOMELISTING_UNITS[[#This Row],[INCOMELISTING_LOAN_ID_PROP_ADDR]]&lt;&gt;"",NOT(ISNUMBER(MATCH(TBL_QUAL_INCOMELISTING_UNITS[[#This Row],[INCOMELISTING_LOAN_ID_PROP_ADDR]],RANGE_LOOKUP_CIPDRF_LOANLIST,0)))),1,0)
)</f>
        <v>0</v>
      </c>
    </row>
    <row r="53" spans="2:11" ht="20.100000000000001" customHeight="1" x14ac:dyDescent="0.25">
      <c r="B53" s="25" t="str">
        <f>IF(TBL_QUAL_INCOMELISTING_UNITS[[#This Row],[RECORD_STARTED]],IF(TBL_QUAL_INCOMELISTING_UNITS[[#This Row],[ERROR_COUNT]]&gt;0,-1,IF(TBL_QUAL_INCOMELISTING_UNITS[[#This Row],[REQ_FIELDS_POPULATED]],1,0)),"")</f>
        <v/>
      </c>
      <c r="C53" s="94">
        <f>ROW()-ROW(TBL_QUAL_INCOMELISTING_UNITS[[#Headers],[ROW_ID]])</f>
        <v>44</v>
      </c>
      <c r="D53" s="82"/>
      <c r="E53" s="39"/>
      <c r="F53" s="33"/>
      <c r="G53" s="84" t="str">
        <f>IFERROR(INDEX(TBL_CIPDRFRESI_LOANPOOL[HUD_MFI_115],MATCH(TBL_QUAL_INCOMELISTING_UNITS[[#This Row],[INCOMELISTING_LOAN_ID_PROP_ADDR]],TBL_CIPDRFRESI_LOANPOOL[LOAN_ID_PROP_ADDR],0)),"")</f>
        <v/>
      </c>
      <c r="H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 s="36" t="b">
        <f>CONCATENATE(TBL_QUAL_INCOMELISTING_UNITS[[#This Row],[INCOMELISTING_LOAN_ID_PROP_ADDR]],TBL_QUAL_INCOMELISTING_UNITS[[#This Row],[INCOMELISTING_UNIT]],TBL_QUAL_INCOMELISTING_UNITS[[#This Row],[INCOMELISTING_HSEHLD_INCOME]])&lt;&gt;""</f>
        <v>0</v>
      </c>
      <c r="J53" s="36" t="b">
        <f>AND(TBL_QUAL_INCOMELISTING_UNITS[[#This Row],[INCOMELISTING_LOAN_ID_PROP_ADDR]]&lt;&gt;"",TBL_QUAL_INCOMELISTING_UNITS[[#This Row],[INCOMELISTING_UNIT]]&lt;&gt;"",TBL_QUAL_INCOMELISTING_UNITS[[#This Row],[INCOMELISTING_HSEHLD_INCOME]]&lt;&gt;"")</f>
        <v>0</v>
      </c>
      <c r="K53" s="36">
        <f>SUM(
IF(AND(TBL_QUAL_INCOMELISTING_UNITS[[#This Row],[INCOMELISTING_LOAN_ID_PROP_ADDR]]&lt;&gt;"",NOT(ISNUMBER(MATCH(TBL_QUAL_INCOMELISTING_UNITS[[#This Row],[INCOMELISTING_LOAN_ID_PROP_ADDR]],RANGE_LOOKUP_CIPDRF_LOANLIST,0)))),1,0)
)</f>
        <v>0</v>
      </c>
    </row>
    <row r="54" spans="2:11" ht="20.100000000000001" customHeight="1" x14ac:dyDescent="0.25">
      <c r="B54" s="25" t="str">
        <f>IF(TBL_QUAL_INCOMELISTING_UNITS[[#This Row],[RECORD_STARTED]],IF(TBL_QUAL_INCOMELISTING_UNITS[[#This Row],[ERROR_COUNT]]&gt;0,-1,IF(TBL_QUAL_INCOMELISTING_UNITS[[#This Row],[REQ_FIELDS_POPULATED]],1,0)),"")</f>
        <v/>
      </c>
      <c r="C54" s="94">
        <f>ROW()-ROW(TBL_QUAL_INCOMELISTING_UNITS[[#Headers],[ROW_ID]])</f>
        <v>45</v>
      </c>
      <c r="D54" s="82"/>
      <c r="E54" s="39"/>
      <c r="F54" s="33"/>
      <c r="G54" s="84" t="str">
        <f>IFERROR(INDEX(TBL_CIPDRFRESI_LOANPOOL[HUD_MFI_115],MATCH(TBL_QUAL_INCOMELISTING_UNITS[[#This Row],[INCOMELISTING_LOAN_ID_PROP_ADDR]],TBL_CIPDRFRESI_LOANPOOL[LOAN_ID_PROP_ADDR],0)),"")</f>
        <v/>
      </c>
      <c r="H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 s="36" t="b">
        <f>CONCATENATE(TBL_QUAL_INCOMELISTING_UNITS[[#This Row],[INCOMELISTING_LOAN_ID_PROP_ADDR]],TBL_QUAL_INCOMELISTING_UNITS[[#This Row],[INCOMELISTING_UNIT]],TBL_QUAL_INCOMELISTING_UNITS[[#This Row],[INCOMELISTING_HSEHLD_INCOME]])&lt;&gt;""</f>
        <v>0</v>
      </c>
      <c r="J54" s="36" t="b">
        <f>AND(TBL_QUAL_INCOMELISTING_UNITS[[#This Row],[INCOMELISTING_LOAN_ID_PROP_ADDR]]&lt;&gt;"",TBL_QUAL_INCOMELISTING_UNITS[[#This Row],[INCOMELISTING_UNIT]]&lt;&gt;"",TBL_QUAL_INCOMELISTING_UNITS[[#This Row],[INCOMELISTING_HSEHLD_INCOME]]&lt;&gt;"")</f>
        <v>0</v>
      </c>
      <c r="K54" s="36">
        <f>SUM(
IF(AND(TBL_QUAL_INCOMELISTING_UNITS[[#This Row],[INCOMELISTING_LOAN_ID_PROP_ADDR]]&lt;&gt;"",NOT(ISNUMBER(MATCH(TBL_QUAL_INCOMELISTING_UNITS[[#This Row],[INCOMELISTING_LOAN_ID_PROP_ADDR]],RANGE_LOOKUP_CIPDRF_LOANLIST,0)))),1,0)
)</f>
        <v>0</v>
      </c>
    </row>
    <row r="55" spans="2:11" ht="20.100000000000001" customHeight="1" x14ac:dyDescent="0.25">
      <c r="B55" s="25" t="str">
        <f>IF(TBL_QUAL_INCOMELISTING_UNITS[[#This Row],[RECORD_STARTED]],IF(TBL_QUAL_INCOMELISTING_UNITS[[#This Row],[ERROR_COUNT]]&gt;0,-1,IF(TBL_QUAL_INCOMELISTING_UNITS[[#This Row],[REQ_FIELDS_POPULATED]],1,0)),"")</f>
        <v/>
      </c>
      <c r="C55" s="94">
        <f>ROW()-ROW(TBL_QUAL_INCOMELISTING_UNITS[[#Headers],[ROW_ID]])</f>
        <v>46</v>
      </c>
      <c r="D55" s="82"/>
      <c r="E55" s="39"/>
      <c r="F55" s="33"/>
      <c r="G55" s="84" t="str">
        <f>IFERROR(INDEX(TBL_CIPDRFRESI_LOANPOOL[HUD_MFI_115],MATCH(TBL_QUAL_INCOMELISTING_UNITS[[#This Row],[INCOMELISTING_LOAN_ID_PROP_ADDR]],TBL_CIPDRFRESI_LOANPOOL[LOAN_ID_PROP_ADDR],0)),"")</f>
        <v/>
      </c>
      <c r="H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 s="36" t="b">
        <f>CONCATENATE(TBL_QUAL_INCOMELISTING_UNITS[[#This Row],[INCOMELISTING_LOAN_ID_PROP_ADDR]],TBL_QUAL_INCOMELISTING_UNITS[[#This Row],[INCOMELISTING_UNIT]],TBL_QUAL_INCOMELISTING_UNITS[[#This Row],[INCOMELISTING_HSEHLD_INCOME]])&lt;&gt;""</f>
        <v>0</v>
      </c>
      <c r="J55" s="36" t="b">
        <f>AND(TBL_QUAL_INCOMELISTING_UNITS[[#This Row],[INCOMELISTING_LOAN_ID_PROP_ADDR]]&lt;&gt;"",TBL_QUAL_INCOMELISTING_UNITS[[#This Row],[INCOMELISTING_UNIT]]&lt;&gt;"",TBL_QUAL_INCOMELISTING_UNITS[[#This Row],[INCOMELISTING_HSEHLD_INCOME]]&lt;&gt;"")</f>
        <v>0</v>
      </c>
      <c r="K55" s="36">
        <f>SUM(
IF(AND(TBL_QUAL_INCOMELISTING_UNITS[[#This Row],[INCOMELISTING_LOAN_ID_PROP_ADDR]]&lt;&gt;"",NOT(ISNUMBER(MATCH(TBL_QUAL_INCOMELISTING_UNITS[[#This Row],[INCOMELISTING_LOAN_ID_PROP_ADDR]],RANGE_LOOKUP_CIPDRF_LOANLIST,0)))),1,0)
)</f>
        <v>0</v>
      </c>
    </row>
    <row r="56" spans="2:11" ht="20.100000000000001" customHeight="1" x14ac:dyDescent="0.25">
      <c r="B56" s="25" t="str">
        <f>IF(TBL_QUAL_INCOMELISTING_UNITS[[#This Row],[RECORD_STARTED]],IF(TBL_QUAL_INCOMELISTING_UNITS[[#This Row],[ERROR_COUNT]]&gt;0,-1,IF(TBL_QUAL_INCOMELISTING_UNITS[[#This Row],[REQ_FIELDS_POPULATED]],1,0)),"")</f>
        <v/>
      </c>
      <c r="C56" s="94">
        <f>ROW()-ROW(TBL_QUAL_INCOMELISTING_UNITS[[#Headers],[ROW_ID]])</f>
        <v>47</v>
      </c>
      <c r="D56" s="82"/>
      <c r="E56" s="39"/>
      <c r="F56" s="33"/>
      <c r="G56" s="84" t="str">
        <f>IFERROR(INDEX(TBL_CIPDRFRESI_LOANPOOL[HUD_MFI_115],MATCH(TBL_QUAL_INCOMELISTING_UNITS[[#This Row],[INCOMELISTING_LOAN_ID_PROP_ADDR]],TBL_CIPDRFRESI_LOANPOOL[LOAN_ID_PROP_ADDR],0)),"")</f>
        <v/>
      </c>
      <c r="H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 s="36" t="b">
        <f>CONCATENATE(TBL_QUAL_INCOMELISTING_UNITS[[#This Row],[INCOMELISTING_LOAN_ID_PROP_ADDR]],TBL_QUAL_INCOMELISTING_UNITS[[#This Row],[INCOMELISTING_UNIT]],TBL_QUAL_INCOMELISTING_UNITS[[#This Row],[INCOMELISTING_HSEHLD_INCOME]])&lt;&gt;""</f>
        <v>0</v>
      </c>
      <c r="J56" s="36" t="b">
        <f>AND(TBL_QUAL_INCOMELISTING_UNITS[[#This Row],[INCOMELISTING_LOAN_ID_PROP_ADDR]]&lt;&gt;"",TBL_QUAL_INCOMELISTING_UNITS[[#This Row],[INCOMELISTING_UNIT]]&lt;&gt;"",TBL_QUAL_INCOMELISTING_UNITS[[#This Row],[INCOMELISTING_HSEHLD_INCOME]]&lt;&gt;"")</f>
        <v>0</v>
      </c>
      <c r="K56" s="36">
        <f>SUM(
IF(AND(TBL_QUAL_INCOMELISTING_UNITS[[#This Row],[INCOMELISTING_LOAN_ID_PROP_ADDR]]&lt;&gt;"",NOT(ISNUMBER(MATCH(TBL_QUAL_INCOMELISTING_UNITS[[#This Row],[INCOMELISTING_LOAN_ID_PROP_ADDR]],RANGE_LOOKUP_CIPDRF_LOANLIST,0)))),1,0)
)</f>
        <v>0</v>
      </c>
    </row>
    <row r="57" spans="2:11" ht="20.100000000000001" customHeight="1" x14ac:dyDescent="0.25">
      <c r="B57" s="25" t="str">
        <f>IF(TBL_QUAL_INCOMELISTING_UNITS[[#This Row],[RECORD_STARTED]],IF(TBL_QUAL_INCOMELISTING_UNITS[[#This Row],[ERROR_COUNT]]&gt;0,-1,IF(TBL_QUAL_INCOMELISTING_UNITS[[#This Row],[REQ_FIELDS_POPULATED]],1,0)),"")</f>
        <v/>
      </c>
      <c r="C57" s="94">
        <f>ROW()-ROW(TBL_QUAL_INCOMELISTING_UNITS[[#Headers],[ROW_ID]])</f>
        <v>48</v>
      </c>
      <c r="D57" s="82"/>
      <c r="E57" s="39"/>
      <c r="F57" s="33"/>
      <c r="G57" s="84" t="str">
        <f>IFERROR(INDEX(TBL_CIPDRFRESI_LOANPOOL[HUD_MFI_115],MATCH(TBL_QUAL_INCOMELISTING_UNITS[[#This Row],[INCOMELISTING_LOAN_ID_PROP_ADDR]],TBL_CIPDRFRESI_LOANPOOL[LOAN_ID_PROP_ADDR],0)),"")</f>
        <v/>
      </c>
      <c r="H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 s="36" t="b">
        <f>CONCATENATE(TBL_QUAL_INCOMELISTING_UNITS[[#This Row],[INCOMELISTING_LOAN_ID_PROP_ADDR]],TBL_QUAL_INCOMELISTING_UNITS[[#This Row],[INCOMELISTING_UNIT]],TBL_QUAL_INCOMELISTING_UNITS[[#This Row],[INCOMELISTING_HSEHLD_INCOME]])&lt;&gt;""</f>
        <v>0</v>
      </c>
      <c r="J57" s="36" t="b">
        <f>AND(TBL_QUAL_INCOMELISTING_UNITS[[#This Row],[INCOMELISTING_LOAN_ID_PROP_ADDR]]&lt;&gt;"",TBL_QUAL_INCOMELISTING_UNITS[[#This Row],[INCOMELISTING_UNIT]]&lt;&gt;"",TBL_QUAL_INCOMELISTING_UNITS[[#This Row],[INCOMELISTING_HSEHLD_INCOME]]&lt;&gt;"")</f>
        <v>0</v>
      </c>
      <c r="K57" s="36">
        <f>SUM(
IF(AND(TBL_QUAL_INCOMELISTING_UNITS[[#This Row],[INCOMELISTING_LOAN_ID_PROP_ADDR]]&lt;&gt;"",NOT(ISNUMBER(MATCH(TBL_QUAL_INCOMELISTING_UNITS[[#This Row],[INCOMELISTING_LOAN_ID_PROP_ADDR]],RANGE_LOOKUP_CIPDRF_LOANLIST,0)))),1,0)
)</f>
        <v>0</v>
      </c>
    </row>
    <row r="58" spans="2:11" ht="20.100000000000001" customHeight="1" x14ac:dyDescent="0.25">
      <c r="B58" s="25" t="str">
        <f>IF(TBL_QUAL_INCOMELISTING_UNITS[[#This Row],[RECORD_STARTED]],IF(TBL_QUAL_INCOMELISTING_UNITS[[#This Row],[ERROR_COUNT]]&gt;0,-1,IF(TBL_QUAL_INCOMELISTING_UNITS[[#This Row],[REQ_FIELDS_POPULATED]],1,0)),"")</f>
        <v/>
      </c>
      <c r="C58" s="94">
        <f>ROW()-ROW(TBL_QUAL_INCOMELISTING_UNITS[[#Headers],[ROW_ID]])</f>
        <v>49</v>
      </c>
      <c r="D58" s="82"/>
      <c r="E58" s="39"/>
      <c r="F58" s="33"/>
      <c r="G58" s="84" t="str">
        <f>IFERROR(INDEX(TBL_CIPDRFRESI_LOANPOOL[HUD_MFI_115],MATCH(TBL_QUAL_INCOMELISTING_UNITS[[#This Row],[INCOMELISTING_LOAN_ID_PROP_ADDR]],TBL_CIPDRFRESI_LOANPOOL[LOAN_ID_PROP_ADDR],0)),"")</f>
        <v/>
      </c>
      <c r="H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 s="36" t="b">
        <f>CONCATENATE(TBL_QUAL_INCOMELISTING_UNITS[[#This Row],[INCOMELISTING_LOAN_ID_PROP_ADDR]],TBL_QUAL_INCOMELISTING_UNITS[[#This Row],[INCOMELISTING_UNIT]],TBL_QUAL_INCOMELISTING_UNITS[[#This Row],[INCOMELISTING_HSEHLD_INCOME]])&lt;&gt;""</f>
        <v>0</v>
      </c>
      <c r="J58" s="36" t="b">
        <f>AND(TBL_QUAL_INCOMELISTING_UNITS[[#This Row],[INCOMELISTING_LOAN_ID_PROP_ADDR]]&lt;&gt;"",TBL_QUAL_INCOMELISTING_UNITS[[#This Row],[INCOMELISTING_UNIT]]&lt;&gt;"",TBL_QUAL_INCOMELISTING_UNITS[[#This Row],[INCOMELISTING_HSEHLD_INCOME]]&lt;&gt;"")</f>
        <v>0</v>
      </c>
      <c r="K58" s="36">
        <f>SUM(
IF(AND(TBL_QUAL_INCOMELISTING_UNITS[[#This Row],[INCOMELISTING_LOAN_ID_PROP_ADDR]]&lt;&gt;"",NOT(ISNUMBER(MATCH(TBL_QUAL_INCOMELISTING_UNITS[[#This Row],[INCOMELISTING_LOAN_ID_PROP_ADDR]],RANGE_LOOKUP_CIPDRF_LOANLIST,0)))),1,0)
)</f>
        <v>0</v>
      </c>
    </row>
    <row r="59" spans="2:11" ht="20.100000000000001" customHeight="1" x14ac:dyDescent="0.25">
      <c r="B59" s="25" t="str">
        <f>IF(TBL_QUAL_INCOMELISTING_UNITS[[#This Row],[RECORD_STARTED]],IF(TBL_QUAL_INCOMELISTING_UNITS[[#This Row],[ERROR_COUNT]]&gt;0,-1,IF(TBL_QUAL_INCOMELISTING_UNITS[[#This Row],[REQ_FIELDS_POPULATED]],1,0)),"")</f>
        <v/>
      </c>
      <c r="C59" s="94">
        <f>ROW()-ROW(TBL_QUAL_INCOMELISTING_UNITS[[#Headers],[ROW_ID]])</f>
        <v>50</v>
      </c>
      <c r="D59" s="82"/>
      <c r="E59" s="39"/>
      <c r="F59" s="33"/>
      <c r="G59" s="84" t="str">
        <f>IFERROR(INDEX(TBL_CIPDRFRESI_LOANPOOL[HUD_MFI_115],MATCH(TBL_QUAL_INCOMELISTING_UNITS[[#This Row],[INCOMELISTING_LOAN_ID_PROP_ADDR]],TBL_CIPDRFRESI_LOANPOOL[LOAN_ID_PROP_ADDR],0)),"")</f>
        <v/>
      </c>
      <c r="H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 s="36" t="b">
        <f>CONCATENATE(TBL_QUAL_INCOMELISTING_UNITS[[#This Row],[INCOMELISTING_LOAN_ID_PROP_ADDR]],TBL_QUAL_INCOMELISTING_UNITS[[#This Row],[INCOMELISTING_UNIT]],TBL_QUAL_INCOMELISTING_UNITS[[#This Row],[INCOMELISTING_HSEHLD_INCOME]])&lt;&gt;""</f>
        <v>0</v>
      </c>
      <c r="J59" s="36" t="b">
        <f>AND(TBL_QUAL_INCOMELISTING_UNITS[[#This Row],[INCOMELISTING_LOAN_ID_PROP_ADDR]]&lt;&gt;"",TBL_QUAL_INCOMELISTING_UNITS[[#This Row],[INCOMELISTING_UNIT]]&lt;&gt;"",TBL_QUAL_INCOMELISTING_UNITS[[#This Row],[INCOMELISTING_HSEHLD_INCOME]]&lt;&gt;"")</f>
        <v>0</v>
      </c>
      <c r="K59" s="36">
        <f>SUM(
IF(AND(TBL_QUAL_INCOMELISTING_UNITS[[#This Row],[INCOMELISTING_LOAN_ID_PROP_ADDR]]&lt;&gt;"",NOT(ISNUMBER(MATCH(TBL_QUAL_INCOMELISTING_UNITS[[#This Row],[INCOMELISTING_LOAN_ID_PROP_ADDR]],RANGE_LOOKUP_CIPDRF_LOANLIST,0)))),1,0)
)</f>
        <v>0</v>
      </c>
    </row>
    <row r="60" spans="2:11" ht="20.100000000000001" customHeight="1" x14ac:dyDescent="0.25">
      <c r="B60" s="25" t="str">
        <f>IF(TBL_QUAL_INCOMELISTING_UNITS[[#This Row],[RECORD_STARTED]],IF(TBL_QUAL_INCOMELISTING_UNITS[[#This Row],[ERROR_COUNT]]&gt;0,-1,IF(TBL_QUAL_INCOMELISTING_UNITS[[#This Row],[REQ_FIELDS_POPULATED]],1,0)),"")</f>
        <v/>
      </c>
      <c r="C60" s="94">
        <f>ROW()-ROW(TBL_QUAL_INCOMELISTING_UNITS[[#Headers],[ROW_ID]])</f>
        <v>51</v>
      </c>
      <c r="D60" s="82"/>
      <c r="E60" s="39"/>
      <c r="F60" s="33"/>
      <c r="G60" s="84" t="str">
        <f>IFERROR(INDEX(TBL_CIPDRFRESI_LOANPOOL[HUD_MFI_115],MATCH(TBL_QUAL_INCOMELISTING_UNITS[[#This Row],[INCOMELISTING_LOAN_ID_PROP_ADDR]],TBL_CIPDRFRESI_LOANPOOL[LOAN_ID_PROP_ADDR],0)),"")</f>
        <v/>
      </c>
      <c r="H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 s="36" t="b">
        <f>CONCATENATE(TBL_QUAL_INCOMELISTING_UNITS[[#This Row],[INCOMELISTING_LOAN_ID_PROP_ADDR]],TBL_QUAL_INCOMELISTING_UNITS[[#This Row],[INCOMELISTING_UNIT]],TBL_QUAL_INCOMELISTING_UNITS[[#This Row],[INCOMELISTING_HSEHLD_INCOME]])&lt;&gt;""</f>
        <v>0</v>
      </c>
      <c r="J60" s="36" t="b">
        <f>AND(TBL_QUAL_INCOMELISTING_UNITS[[#This Row],[INCOMELISTING_LOAN_ID_PROP_ADDR]]&lt;&gt;"",TBL_QUAL_INCOMELISTING_UNITS[[#This Row],[INCOMELISTING_UNIT]]&lt;&gt;"",TBL_QUAL_INCOMELISTING_UNITS[[#This Row],[INCOMELISTING_HSEHLD_INCOME]]&lt;&gt;"")</f>
        <v>0</v>
      </c>
      <c r="K60" s="36">
        <f>SUM(
IF(AND(TBL_QUAL_INCOMELISTING_UNITS[[#This Row],[INCOMELISTING_LOAN_ID_PROP_ADDR]]&lt;&gt;"",NOT(ISNUMBER(MATCH(TBL_QUAL_INCOMELISTING_UNITS[[#This Row],[INCOMELISTING_LOAN_ID_PROP_ADDR]],RANGE_LOOKUP_CIPDRF_LOANLIST,0)))),1,0)
)</f>
        <v>0</v>
      </c>
    </row>
    <row r="61" spans="2:11" ht="20.100000000000001" customHeight="1" x14ac:dyDescent="0.25">
      <c r="B61" s="25" t="str">
        <f>IF(TBL_QUAL_INCOMELISTING_UNITS[[#This Row],[RECORD_STARTED]],IF(TBL_QUAL_INCOMELISTING_UNITS[[#This Row],[ERROR_COUNT]]&gt;0,-1,IF(TBL_QUAL_INCOMELISTING_UNITS[[#This Row],[REQ_FIELDS_POPULATED]],1,0)),"")</f>
        <v/>
      </c>
      <c r="C61" s="94">
        <f>ROW()-ROW(TBL_QUAL_INCOMELISTING_UNITS[[#Headers],[ROW_ID]])</f>
        <v>52</v>
      </c>
      <c r="D61" s="82"/>
      <c r="E61" s="39"/>
      <c r="F61" s="33"/>
      <c r="G61" s="84" t="str">
        <f>IFERROR(INDEX(TBL_CIPDRFRESI_LOANPOOL[HUD_MFI_115],MATCH(TBL_QUAL_INCOMELISTING_UNITS[[#This Row],[INCOMELISTING_LOAN_ID_PROP_ADDR]],TBL_CIPDRFRESI_LOANPOOL[LOAN_ID_PROP_ADDR],0)),"")</f>
        <v/>
      </c>
      <c r="H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 s="36" t="b">
        <f>CONCATENATE(TBL_QUAL_INCOMELISTING_UNITS[[#This Row],[INCOMELISTING_LOAN_ID_PROP_ADDR]],TBL_QUAL_INCOMELISTING_UNITS[[#This Row],[INCOMELISTING_UNIT]],TBL_QUAL_INCOMELISTING_UNITS[[#This Row],[INCOMELISTING_HSEHLD_INCOME]])&lt;&gt;""</f>
        <v>0</v>
      </c>
      <c r="J61" s="36" t="b">
        <f>AND(TBL_QUAL_INCOMELISTING_UNITS[[#This Row],[INCOMELISTING_LOAN_ID_PROP_ADDR]]&lt;&gt;"",TBL_QUAL_INCOMELISTING_UNITS[[#This Row],[INCOMELISTING_UNIT]]&lt;&gt;"",TBL_QUAL_INCOMELISTING_UNITS[[#This Row],[INCOMELISTING_HSEHLD_INCOME]]&lt;&gt;"")</f>
        <v>0</v>
      </c>
      <c r="K61" s="36">
        <f>SUM(
IF(AND(TBL_QUAL_INCOMELISTING_UNITS[[#This Row],[INCOMELISTING_LOAN_ID_PROP_ADDR]]&lt;&gt;"",NOT(ISNUMBER(MATCH(TBL_QUAL_INCOMELISTING_UNITS[[#This Row],[INCOMELISTING_LOAN_ID_PROP_ADDR]],RANGE_LOOKUP_CIPDRF_LOANLIST,0)))),1,0)
)</f>
        <v>0</v>
      </c>
    </row>
    <row r="62" spans="2:11" ht="20.100000000000001" customHeight="1" x14ac:dyDescent="0.25">
      <c r="B62" s="25" t="str">
        <f>IF(TBL_QUAL_INCOMELISTING_UNITS[[#This Row],[RECORD_STARTED]],IF(TBL_QUAL_INCOMELISTING_UNITS[[#This Row],[ERROR_COUNT]]&gt;0,-1,IF(TBL_QUAL_INCOMELISTING_UNITS[[#This Row],[REQ_FIELDS_POPULATED]],1,0)),"")</f>
        <v/>
      </c>
      <c r="C62" s="94">
        <f>ROW()-ROW(TBL_QUAL_INCOMELISTING_UNITS[[#Headers],[ROW_ID]])</f>
        <v>53</v>
      </c>
      <c r="D62" s="82"/>
      <c r="E62" s="39"/>
      <c r="F62" s="33"/>
      <c r="G62" s="84" t="str">
        <f>IFERROR(INDEX(TBL_CIPDRFRESI_LOANPOOL[HUD_MFI_115],MATCH(TBL_QUAL_INCOMELISTING_UNITS[[#This Row],[INCOMELISTING_LOAN_ID_PROP_ADDR]],TBL_CIPDRFRESI_LOANPOOL[LOAN_ID_PROP_ADDR],0)),"")</f>
        <v/>
      </c>
      <c r="H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 s="36" t="b">
        <f>CONCATENATE(TBL_QUAL_INCOMELISTING_UNITS[[#This Row],[INCOMELISTING_LOAN_ID_PROP_ADDR]],TBL_QUAL_INCOMELISTING_UNITS[[#This Row],[INCOMELISTING_UNIT]],TBL_QUAL_INCOMELISTING_UNITS[[#This Row],[INCOMELISTING_HSEHLD_INCOME]])&lt;&gt;""</f>
        <v>0</v>
      </c>
      <c r="J62" s="36" t="b">
        <f>AND(TBL_QUAL_INCOMELISTING_UNITS[[#This Row],[INCOMELISTING_LOAN_ID_PROP_ADDR]]&lt;&gt;"",TBL_QUAL_INCOMELISTING_UNITS[[#This Row],[INCOMELISTING_UNIT]]&lt;&gt;"",TBL_QUAL_INCOMELISTING_UNITS[[#This Row],[INCOMELISTING_HSEHLD_INCOME]]&lt;&gt;"")</f>
        <v>0</v>
      </c>
      <c r="K62" s="36">
        <f>SUM(
IF(AND(TBL_QUAL_INCOMELISTING_UNITS[[#This Row],[INCOMELISTING_LOAN_ID_PROP_ADDR]]&lt;&gt;"",NOT(ISNUMBER(MATCH(TBL_QUAL_INCOMELISTING_UNITS[[#This Row],[INCOMELISTING_LOAN_ID_PROP_ADDR]],RANGE_LOOKUP_CIPDRF_LOANLIST,0)))),1,0)
)</f>
        <v>0</v>
      </c>
    </row>
    <row r="63" spans="2:11" ht="20.100000000000001" customHeight="1" x14ac:dyDescent="0.25">
      <c r="B63" s="25" t="str">
        <f>IF(TBL_QUAL_INCOMELISTING_UNITS[[#This Row],[RECORD_STARTED]],IF(TBL_QUAL_INCOMELISTING_UNITS[[#This Row],[ERROR_COUNT]]&gt;0,-1,IF(TBL_QUAL_INCOMELISTING_UNITS[[#This Row],[REQ_FIELDS_POPULATED]],1,0)),"")</f>
        <v/>
      </c>
      <c r="C63" s="94">
        <f>ROW()-ROW(TBL_QUAL_INCOMELISTING_UNITS[[#Headers],[ROW_ID]])</f>
        <v>54</v>
      </c>
      <c r="D63" s="82"/>
      <c r="E63" s="39"/>
      <c r="F63" s="33"/>
      <c r="G63" s="84" t="str">
        <f>IFERROR(INDEX(TBL_CIPDRFRESI_LOANPOOL[HUD_MFI_115],MATCH(TBL_QUAL_INCOMELISTING_UNITS[[#This Row],[INCOMELISTING_LOAN_ID_PROP_ADDR]],TBL_CIPDRFRESI_LOANPOOL[LOAN_ID_PROP_ADDR],0)),"")</f>
        <v/>
      </c>
      <c r="H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 s="36" t="b">
        <f>CONCATENATE(TBL_QUAL_INCOMELISTING_UNITS[[#This Row],[INCOMELISTING_LOAN_ID_PROP_ADDR]],TBL_QUAL_INCOMELISTING_UNITS[[#This Row],[INCOMELISTING_UNIT]],TBL_QUAL_INCOMELISTING_UNITS[[#This Row],[INCOMELISTING_HSEHLD_INCOME]])&lt;&gt;""</f>
        <v>0</v>
      </c>
      <c r="J63" s="36" t="b">
        <f>AND(TBL_QUAL_INCOMELISTING_UNITS[[#This Row],[INCOMELISTING_LOAN_ID_PROP_ADDR]]&lt;&gt;"",TBL_QUAL_INCOMELISTING_UNITS[[#This Row],[INCOMELISTING_UNIT]]&lt;&gt;"",TBL_QUAL_INCOMELISTING_UNITS[[#This Row],[INCOMELISTING_HSEHLD_INCOME]]&lt;&gt;"")</f>
        <v>0</v>
      </c>
      <c r="K63" s="36">
        <f>SUM(
IF(AND(TBL_QUAL_INCOMELISTING_UNITS[[#This Row],[INCOMELISTING_LOAN_ID_PROP_ADDR]]&lt;&gt;"",NOT(ISNUMBER(MATCH(TBL_QUAL_INCOMELISTING_UNITS[[#This Row],[INCOMELISTING_LOAN_ID_PROP_ADDR]],RANGE_LOOKUP_CIPDRF_LOANLIST,0)))),1,0)
)</f>
        <v>0</v>
      </c>
    </row>
    <row r="64" spans="2:11" ht="20.100000000000001" customHeight="1" x14ac:dyDescent="0.25">
      <c r="B64" s="25" t="str">
        <f>IF(TBL_QUAL_INCOMELISTING_UNITS[[#This Row],[RECORD_STARTED]],IF(TBL_QUAL_INCOMELISTING_UNITS[[#This Row],[ERROR_COUNT]]&gt;0,-1,IF(TBL_QUAL_INCOMELISTING_UNITS[[#This Row],[REQ_FIELDS_POPULATED]],1,0)),"")</f>
        <v/>
      </c>
      <c r="C64" s="94">
        <f>ROW()-ROW(TBL_QUAL_INCOMELISTING_UNITS[[#Headers],[ROW_ID]])</f>
        <v>55</v>
      </c>
      <c r="D64" s="82"/>
      <c r="E64" s="39"/>
      <c r="F64" s="33"/>
      <c r="G64" s="84" t="str">
        <f>IFERROR(INDEX(TBL_CIPDRFRESI_LOANPOOL[HUD_MFI_115],MATCH(TBL_QUAL_INCOMELISTING_UNITS[[#This Row],[INCOMELISTING_LOAN_ID_PROP_ADDR]],TBL_CIPDRFRESI_LOANPOOL[LOAN_ID_PROP_ADDR],0)),"")</f>
        <v/>
      </c>
      <c r="H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 s="36" t="b">
        <f>CONCATENATE(TBL_QUAL_INCOMELISTING_UNITS[[#This Row],[INCOMELISTING_LOAN_ID_PROP_ADDR]],TBL_QUAL_INCOMELISTING_UNITS[[#This Row],[INCOMELISTING_UNIT]],TBL_QUAL_INCOMELISTING_UNITS[[#This Row],[INCOMELISTING_HSEHLD_INCOME]])&lt;&gt;""</f>
        <v>0</v>
      </c>
      <c r="J64" s="36" t="b">
        <f>AND(TBL_QUAL_INCOMELISTING_UNITS[[#This Row],[INCOMELISTING_LOAN_ID_PROP_ADDR]]&lt;&gt;"",TBL_QUAL_INCOMELISTING_UNITS[[#This Row],[INCOMELISTING_UNIT]]&lt;&gt;"",TBL_QUAL_INCOMELISTING_UNITS[[#This Row],[INCOMELISTING_HSEHLD_INCOME]]&lt;&gt;"")</f>
        <v>0</v>
      </c>
      <c r="K64" s="36">
        <f>SUM(
IF(AND(TBL_QUAL_INCOMELISTING_UNITS[[#This Row],[INCOMELISTING_LOAN_ID_PROP_ADDR]]&lt;&gt;"",NOT(ISNUMBER(MATCH(TBL_QUAL_INCOMELISTING_UNITS[[#This Row],[INCOMELISTING_LOAN_ID_PROP_ADDR]],RANGE_LOOKUP_CIPDRF_LOANLIST,0)))),1,0)
)</f>
        <v>0</v>
      </c>
    </row>
    <row r="65" spans="2:11" ht="20.100000000000001" customHeight="1" x14ac:dyDescent="0.25">
      <c r="B65" s="25" t="str">
        <f>IF(TBL_QUAL_INCOMELISTING_UNITS[[#This Row],[RECORD_STARTED]],IF(TBL_QUAL_INCOMELISTING_UNITS[[#This Row],[ERROR_COUNT]]&gt;0,-1,IF(TBL_QUAL_INCOMELISTING_UNITS[[#This Row],[REQ_FIELDS_POPULATED]],1,0)),"")</f>
        <v/>
      </c>
      <c r="C65" s="94">
        <f>ROW()-ROW(TBL_QUAL_INCOMELISTING_UNITS[[#Headers],[ROW_ID]])</f>
        <v>56</v>
      </c>
      <c r="D65" s="82"/>
      <c r="E65" s="39"/>
      <c r="F65" s="33"/>
      <c r="G65" s="84" t="str">
        <f>IFERROR(INDEX(TBL_CIPDRFRESI_LOANPOOL[HUD_MFI_115],MATCH(TBL_QUAL_INCOMELISTING_UNITS[[#This Row],[INCOMELISTING_LOAN_ID_PROP_ADDR]],TBL_CIPDRFRESI_LOANPOOL[LOAN_ID_PROP_ADDR],0)),"")</f>
        <v/>
      </c>
      <c r="H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 s="36" t="b">
        <f>CONCATENATE(TBL_QUAL_INCOMELISTING_UNITS[[#This Row],[INCOMELISTING_LOAN_ID_PROP_ADDR]],TBL_QUAL_INCOMELISTING_UNITS[[#This Row],[INCOMELISTING_UNIT]],TBL_QUAL_INCOMELISTING_UNITS[[#This Row],[INCOMELISTING_HSEHLD_INCOME]])&lt;&gt;""</f>
        <v>0</v>
      </c>
      <c r="J65" s="36" t="b">
        <f>AND(TBL_QUAL_INCOMELISTING_UNITS[[#This Row],[INCOMELISTING_LOAN_ID_PROP_ADDR]]&lt;&gt;"",TBL_QUAL_INCOMELISTING_UNITS[[#This Row],[INCOMELISTING_UNIT]]&lt;&gt;"",TBL_QUAL_INCOMELISTING_UNITS[[#This Row],[INCOMELISTING_HSEHLD_INCOME]]&lt;&gt;"")</f>
        <v>0</v>
      </c>
      <c r="K65" s="36">
        <f>SUM(
IF(AND(TBL_QUAL_INCOMELISTING_UNITS[[#This Row],[INCOMELISTING_LOAN_ID_PROP_ADDR]]&lt;&gt;"",NOT(ISNUMBER(MATCH(TBL_QUAL_INCOMELISTING_UNITS[[#This Row],[INCOMELISTING_LOAN_ID_PROP_ADDR]],RANGE_LOOKUP_CIPDRF_LOANLIST,0)))),1,0)
)</f>
        <v>0</v>
      </c>
    </row>
    <row r="66" spans="2:11" ht="20.100000000000001" customHeight="1" x14ac:dyDescent="0.25">
      <c r="B66" s="25" t="str">
        <f>IF(TBL_QUAL_INCOMELISTING_UNITS[[#This Row],[RECORD_STARTED]],IF(TBL_QUAL_INCOMELISTING_UNITS[[#This Row],[ERROR_COUNT]]&gt;0,-1,IF(TBL_QUAL_INCOMELISTING_UNITS[[#This Row],[REQ_FIELDS_POPULATED]],1,0)),"")</f>
        <v/>
      </c>
      <c r="C66" s="94">
        <f>ROW()-ROW(TBL_QUAL_INCOMELISTING_UNITS[[#Headers],[ROW_ID]])</f>
        <v>57</v>
      </c>
      <c r="D66" s="82"/>
      <c r="E66" s="39"/>
      <c r="F66" s="33"/>
      <c r="G66" s="84" t="str">
        <f>IFERROR(INDEX(TBL_CIPDRFRESI_LOANPOOL[HUD_MFI_115],MATCH(TBL_QUAL_INCOMELISTING_UNITS[[#This Row],[INCOMELISTING_LOAN_ID_PROP_ADDR]],TBL_CIPDRFRESI_LOANPOOL[LOAN_ID_PROP_ADDR],0)),"")</f>
        <v/>
      </c>
      <c r="H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 s="36" t="b">
        <f>CONCATENATE(TBL_QUAL_INCOMELISTING_UNITS[[#This Row],[INCOMELISTING_LOAN_ID_PROP_ADDR]],TBL_QUAL_INCOMELISTING_UNITS[[#This Row],[INCOMELISTING_UNIT]],TBL_QUAL_INCOMELISTING_UNITS[[#This Row],[INCOMELISTING_HSEHLD_INCOME]])&lt;&gt;""</f>
        <v>0</v>
      </c>
      <c r="J66" s="36" t="b">
        <f>AND(TBL_QUAL_INCOMELISTING_UNITS[[#This Row],[INCOMELISTING_LOAN_ID_PROP_ADDR]]&lt;&gt;"",TBL_QUAL_INCOMELISTING_UNITS[[#This Row],[INCOMELISTING_UNIT]]&lt;&gt;"",TBL_QUAL_INCOMELISTING_UNITS[[#This Row],[INCOMELISTING_HSEHLD_INCOME]]&lt;&gt;"")</f>
        <v>0</v>
      </c>
      <c r="K66" s="36">
        <f>SUM(
IF(AND(TBL_QUAL_INCOMELISTING_UNITS[[#This Row],[INCOMELISTING_LOAN_ID_PROP_ADDR]]&lt;&gt;"",NOT(ISNUMBER(MATCH(TBL_QUAL_INCOMELISTING_UNITS[[#This Row],[INCOMELISTING_LOAN_ID_PROP_ADDR]],RANGE_LOOKUP_CIPDRF_LOANLIST,0)))),1,0)
)</f>
        <v>0</v>
      </c>
    </row>
    <row r="67" spans="2:11" ht="20.100000000000001" customHeight="1" x14ac:dyDescent="0.25">
      <c r="B67" s="25" t="str">
        <f>IF(TBL_QUAL_INCOMELISTING_UNITS[[#This Row],[RECORD_STARTED]],IF(TBL_QUAL_INCOMELISTING_UNITS[[#This Row],[ERROR_COUNT]]&gt;0,-1,IF(TBL_QUAL_INCOMELISTING_UNITS[[#This Row],[REQ_FIELDS_POPULATED]],1,0)),"")</f>
        <v/>
      </c>
      <c r="C67" s="94">
        <f>ROW()-ROW(TBL_QUAL_INCOMELISTING_UNITS[[#Headers],[ROW_ID]])</f>
        <v>58</v>
      </c>
      <c r="D67" s="82"/>
      <c r="E67" s="39"/>
      <c r="F67" s="33"/>
      <c r="G67" s="84" t="str">
        <f>IFERROR(INDEX(TBL_CIPDRFRESI_LOANPOOL[HUD_MFI_115],MATCH(TBL_QUAL_INCOMELISTING_UNITS[[#This Row],[INCOMELISTING_LOAN_ID_PROP_ADDR]],TBL_CIPDRFRESI_LOANPOOL[LOAN_ID_PROP_ADDR],0)),"")</f>
        <v/>
      </c>
      <c r="H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 s="36" t="b">
        <f>CONCATENATE(TBL_QUAL_INCOMELISTING_UNITS[[#This Row],[INCOMELISTING_LOAN_ID_PROP_ADDR]],TBL_QUAL_INCOMELISTING_UNITS[[#This Row],[INCOMELISTING_UNIT]],TBL_QUAL_INCOMELISTING_UNITS[[#This Row],[INCOMELISTING_HSEHLD_INCOME]])&lt;&gt;""</f>
        <v>0</v>
      </c>
      <c r="J67" s="36" t="b">
        <f>AND(TBL_QUAL_INCOMELISTING_UNITS[[#This Row],[INCOMELISTING_LOAN_ID_PROP_ADDR]]&lt;&gt;"",TBL_QUAL_INCOMELISTING_UNITS[[#This Row],[INCOMELISTING_UNIT]]&lt;&gt;"",TBL_QUAL_INCOMELISTING_UNITS[[#This Row],[INCOMELISTING_HSEHLD_INCOME]]&lt;&gt;"")</f>
        <v>0</v>
      </c>
      <c r="K67" s="36">
        <f>SUM(
IF(AND(TBL_QUAL_INCOMELISTING_UNITS[[#This Row],[INCOMELISTING_LOAN_ID_PROP_ADDR]]&lt;&gt;"",NOT(ISNUMBER(MATCH(TBL_QUAL_INCOMELISTING_UNITS[[#This Row],[INCOMELISTING_LOAN_ID_PROP_ADDR]],RANGE_LOOKUP_CIPDRF_LOANLIST,0)))),1,0)
)</f>
        <v>0</v>
      </c>
    </row>
    <row r="68" spans="2:11" ht="20.100000000000001" customHeight="1" x14ac:dyDescent="0.25">
      <c r="B68" s="25" t="str">
        <f>IF(TBL_QUAL_INCOMELISTING_UNITS[[#This Row],[RECORD_STARTED]],IF(TBL_QUAL_INCOMELISTING_UNITS[[#This Row],[ERROR_COUNT]]&gt;0,-1,IF(TBL_QUAL_INCOMELISTING_UNITS[[#This Row],[REQ_FIELDS_POPULATED]],1,0)),"")</f>
        <v/>
      </c>
      <c r="C68" s="94">
        <f>ROW()-ROW(TBL_QUAL_INCOMELISTING_UNITS[[#Headers],[ROW_ID]])</f>
        <v>59</v>
      </c>
      <c r="D68" s="82"/>
      <c r="E68" s="39"/>
      <c r="F68" s="33"/>
      <c r="G68" s="84" t="str">
        <f>IFERROR(INDEX(TBL_CIPDRFRESI_LOANPOOL[HUD_MFI_115],MATCH(TBL_QUAL_INCOMELISTING_UNITS[[#This Row],[INCOMELISTING_LOAN_ID_PROP_ADDR]],TBL_CIPDRFRESI_LOANPOOL[LOAN_ID_PROP_ADDR],0)),"")</f>
        <v/>
      </c>
      <c r="H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 s="36" t="b">
        <f>CONCATENATE(TBL_QUAL_INCOMELISTING_UNITS[[#This Row],[INCOMELISTING_LOAN_ID_PROP_ADDR]],TBL_QUAL_INCOMELISTING_UNITS[[#This Row],[INCOMELISTING_UNIT]],TBL_QUAL_INCOMELISTING_UNITS[[#This Row],[INCOMELISTING_HSEHLD_INCOME]])&lt;&gt;""</f>
        <v>0</v>
      </c>
      <c r="J68" s="36" t="b">
        <f>AND(TBL_QUAL_INCOMELISTING_UNITS[[#This Row],[INCOMELISTING_LOAN_ID_PROP_ADDR]]&lt;&gt;"",TBL_QUAL_INCOMELISTING_UNITS[[#This Row],[INCOMELISTING_UNIT]]&lt;&gt;"",TBL_QUAL_INCOMELISTING_UNITS[[#This Row],[INCOMELISTING_HSEHLD_INCOME]]&lt;&gt;"")</f>
        <v>0</v>
      </c>
      <c r="K68" s="36">
        <f>SUM(
IF(AND(TBL_QUAL_INCOMELISTING_UNITS[[#This Row],[INCOMELISTING_LOAN_ID_PROP_ADDR]]&lt;&gt;"",NOT(ISNUMBER(MATCH(TBL_QUAL_INCOMELISTING_UNITS[[#This Row],[INCOMELISTING_LOAN_ID_PROP_ADDR]],RANGE_LOOKUP_CIPDRF_LOANLIST,0)))),1,0)
)</f>
        <v>0</v>
      </c>
    </row>
    <row r="69" spans="2:11" ht="20.100000000000001" customHeight="1" x14ac:dyDescent="0.25">
      <c r="B69" s="25" t="str">
        <f>IF(TBL_QUAL_INCOMELISTING_UNITS[[#This Row],[RECORD_STARTED]],IF(TBL_QUAL_INCOMELISTING_UNITS[[#This Row],[ERROR_COUNT]]&gt;0,-1,IF(TBL_QUAL_INCOMELISTING_UNITS[[#This Row],[REQ_FIELDS_POPULATED]],1,0)),"")</f>
        <v/>
      </c>
      <c r="C69" s="94">
        <f>ROW()-ROW(TBL_QUAL_INCOMELISTING_UNITS[[#Headers],[ROW_ID]])</f>
        <v>60</v>
      </c>
      <c r="D69" s="82"/>
      <c r="E69" s="39"/>
      <c r="F69" s="33"/>
      <c r="G69" s="84" t="str">
        <f>IFERROR(INDEX(TBL_CIPDRFRESI_LOANPOOL[HUD_MFI_115],MATCH(TBL_QUAL_INCOMELISTING_UNITS[[#This Row],[INCOMELISTING_LOAN_ID_PROP_ADDR]],TBL_CIPDRFRESI_LOANPOOL[LOAN_ID_PROP_ADDR],0)),"")</f>
        <v/>
      </c>
      <c r="H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 s="36" t="b">
        <f>CONCATENATE(TBL_QUAL_INCOMELISTING_UNITS[[#This Row],[INCOMELISTING_LOAN_ID_PROP_ADDR]],TBL_QUAL_INCOMELISTING_UNITS[[#This Row],[INCOMELISTING_UNIT]],TBL_QUAL_INCOMELISTING_UNITS[[#This Row],[INCOMELISTING_HSEHLD_INCOME]])&lt;&gt;""</f>
        <v>0</v>
      </c>
      <c r="J69" s="36" t="b">
        <f>AND(TBL_QUAL_INCOMELISTING_UNITS[[#This Row],[INCOMELISTING_LOAN_ID_PROP_ADDR]]&lt;&gt;"",TBL_QUAL_INCOMELISTING_UNITS[[#This Row],[INCOMELISTING_UNIT]]&lt;&gt;"",TBL_QUAL_INCOMELISTING_UNITS[[#This Row],[INCOMELISTING_HSEHLD_INCOME]]&lt;&gt;"")</f>
        <v>0</v>
      </c>
      <c r="K69" s="36">
        <f>SUM(
IF(AND(TBL_QUAL_INCOMELISTING_UNITS[[#This Row],[INCOMELISTING_LOAN_ID_PROP_ADDR]]&lt;&gt;"",NOT(ISNUMBER(MATCH(TBL_QUAL_INCOMELISTING_UNITS[[#This Row],[INCOMELISTING_LOAN_ID_PROP_ADDR]],RANGE_LOOKUP_CIPDRF_LOANLIST,0)))),1,0)
)</f>
        <v>0</v>
      </c>
    </row>
    <row r="70" spans="2:11" ht="20.100000000000001" customHeight="1" x14ac:dyDescent="0.25">
      <c r="B70" s="25" t="str">
        <f>IF(TBL_QUAL_INCOMELISTING_UNITS[[#This Row],[RECORD_STARTED]],IF(TBL_QUAL_INCOMELISTING_UNITS[[#This Row],[ERROR_COUNT]]&gt;0,-1,IF(TBL_QUAL_INCOMELISTING_UNITS[[#This Row],[REQ_FIELDS_POPULATED]],1,0)),"")</f>
        <v/>
      </c>
      <c r="C70" s="94">
        <f>ROW()-ROW(TBL_QUAL_INCOMELISTING_UNITS[[#Headers],[ROW_ID]])</f>
        <v>61</v>
      </c>
      <c r="D70" s="82"/>
      <c r="E70" s="39"/>
      <c r="F70" s="33"/>
      <c r="G70" s="84" t="str">
        <f>IFERROR(INDEX(TBL_CIPDRFRESI_LOANPOOL[HUD_MFI_115],MATCH(TBL_QUAL_INCOMELISTING_UNITS[[#This Row],[INCOMELISTING_LOAN_ID_PROP_ADDR]],TBL_CIPDRFRESI_LOANPOOL[LOAN_ID_PROP_ADDR],0)),"")</f>
        <v/>
      </c>
      <c r="H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 s="36" t="b">
        <f>CONCATENATE(TBL_QUAL_INCOMELISTING_UNITS[[#This Row],[INCOMELISTING_LOAN_ID_PROP_ADDR]],TBL_QUAL_INCOMELISTING_UNITS[[#This Row],[INCOMELISTING_UNIT]],TBL_QUAL_INCOMELISTING_UNITS[[#This Row],[INCOMELISTING_HSEHLD_INCOME]])&lt;&gt;""</f>
        <v>0</v>
      </c>
      <c r="J70" s="36" t="b">
        <f>AND(TBL_QUAL_INCOMELISTING_UNITS[[#This Row],[INCOMELISTING_LOAN_ID_PROP_ADDR]]&lt;&gt;"",TBL_QUAL_INCOMELISTING_UNITS[[#This Row],[INCOMELISTING_UNIT]]&lt;&gt;"",TBL_QUAL_INCOMELISTING_UNITS[[#This Row],[INCOMELISTING_HSEHLD_INCOME]]&lt;&gt;"")</f>
        <v>0</v>
      </c>
      <c r="K70" s="36">
        <f>SUM(
IF(AND(TBL_QUAL_INCOMELISTING_UNITS[[#This Row],[INCOMELISTING_LOAN_ID_PROP_ADDR]]&lt;&gt;"",NOT(ISNUMBER(MATCH(TBL_QUAL_INCOMELISTING_UNITS[[#This Row],[INCOMELISTING_LOAN_ID_PROP_ADDR]],RANGE_LOOKUP_CIPDRF_LOANLIST,0)))),1,0)
)</f>
        <v>0</v>
      </c>
    </row>
    <row r="71" spans="2:11" ht="20.100000000000001" customHeight="1" x14ac:dyDescent="0.25">
      <c r="B71" s="25" t="str">
        <f>IF(TBL_QUAL_INCOMELISTING_UNITS[[#This Row],[RECORD_STARTED]],IF(TBL_QUAL_INCOMELISTING_UNITS[[#This Row],[ERROR_COUNT]]&gt;0,-1,IF(TBL_QUAL_INCOMELISTING_UNITS[[#This Row],[REQ_FIELDS_POPULATED]],1,0)),"")</f>
        <v/>
      </c>
      <c r="C71" s="94">
        <f>ROW()-ROW(TBL_QUAL_INCOMELISTING_UNITS[[#Headers],[ROW_ID]])</f>
        <v>62</v>
      </c>
      <c r="D71" s="82"/>
      <c r="E71" s="39"/>
      <c r="F71" s="33"/>
      <c r="G71" s="84" t="str">
        <f>IFERROR(INDEX(TBL_CIPDRFRESI_LOANPOOL[HUD_MFI_115],MATCH(TBL_QUAL_INCOMELISTING_UNITS[[#This Row],[INCOMELISTING_LOAN_ID_PROP_ADDR]],TBL_CIPDRFRESI_LOANPOOL[LOAN_ID_PROP_ADDR],0)),"")</f>
        <v/>
      </c>
      <c r="H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 s="36" t="b">
        <f>CONCATENATE(TBL_QUAL_INCOMELISTING_UNITS[[#This Row],[INCOMELISTING_LOAN_ID_PROP_ADDR]],TBL_QUAL_INCOMELISTING_UNITS[[#This Row],[INCOMELISTING_UNIT]],TBL_QUAL_INCOMELISTING_UNITS[[#This Row],[INCOMELISTING_HSEHLD_INCOME]])&lt;&gt;""</f>
        <v>0</v>
      </c>
      <c r="J71" s="36" t="b">
        <f>AND(TBL_QUAL_INCOMELISTING_UNITS[[#This Row],[INCOMELISTING_LOAN_ID_PROP_ADDR]]&lt;&gt;"",TBL_QUAL_INCOMELISTING_UNITS[[#This Row],[INCOMELISTING_UNIT]]&lt;&gt;"",TBL_QUAL_INCOMELISTING_UNITS[[#This Row],[INCOMELISTING_HSEHLD_INCOME]]&lt;&gt;"")</f>
        <v>0</v>
      </c>
      <c r="K71" s="36">
        <f>SUM(
IF(AND(TBL_QUAL_INCOMELISTING_UNITS[[#This Row],[INCOMELISTING_LOAN_ID_PROP_ADDR]]&lt;&gt;"",NOT(ISNUMBER(MATCH(TBL_QUAL_INCOMELISTING_UNITS[[#This Row],[INCOMELISTING_LOAN_ID_PROP_ADDR]],RANGE_LOOKUP_CIPDRF_LOANLIST,0)))),1,0)
)</f>
        <v>0</v>
      </c>
    </row>
    <row r="72" spans="2:11" ht="20.100000000000001" customHeight="1" x14ac:dyDescent="0.25">
      <c r="B72" s="25" t="str">
        <f>IF(TBL_QUAL_INCOMELISTING_UNITS[[#This Row],[RECORD_STARTED]],IF(TBL_QUAL_INCOMELISTING_UNITS[[#This Row],[ERROR_COUNT]]&gt;0,-1,IF(TBL_QUAL_INCOMELISTING_UNITS[[#This Row],[REQ_FIELDS_POPULATED]],1,0)),"")</f>
        <v/>
      </c>
      <c r="C72" s="94">
        <f>ROW()-ROW(TBL_QUAL_INCOMELISTING_UNITS[[#Headers],[ROW_ID]])</f>
        <v>63</v>
      </c>
      <c r="D72" s="82"/>
      <c r="E72" s="39"/>
      <c r="F72" s="33"/>
      <c r="G72" s="84" t="str">
        <f>IFERROR(INDEX(TBL_CIPDRFRESI_LOANPOOL[HUD_MFI_115],MATCH(TBL_QUAL_INCOMELISTING_UNITS[[#This Row],[INCOMELISTING_LOAN_ID_PROP_ADDR]],TBL_CIPDRFRESI_LOANPOOL[LOAN_ID_PROP_ADDR],0)),"")</f>
        <v/>
      </c>
      <c r="H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 s="36" t="b">
        <f>CONCATENATE(TBL_QUAL_INCOMELISTING_UNITS[[#This Row],[INCOMELISTING_LOAN_ID_PROP_ADDR]],TBL_QUAL_INCOMELISTING_UNITS[[#This Row],[INCOMELISTING_UNIT]],TBL_QUAL_INCOMELISTING_UNITS[[#This Row],[INCOMELISTING_HSEHLD_INCOME]])&lt;&gt;""</f>
        <v>0</v>
      </c>
      <c r="J72" s="36" t="b">
        <f>AND(TBL_QUAL_INCOMELISTING_UNITS[[#This Row],[INCOMELISTING_LOAN_ID_PROP_ADDR]]&lt;&gt;"",TBL_QUAL_INCOMELISTING_UNITS[[#This Row],[INCOMELISTING_UNIT]]&lt;&gt;"",TBL_QUAL_INCOMELISTING_UNITS[[#This Row],[INCOMELISTING_HSEHLD_INCOME]]&lt;&gt;"")</f>
        <v>0</v>
      </c>
      <c r="K72" s="36">
        <f>SUM(
IF(AND(TBL_QUAL_INCOMELISTING_UNITS[[#This Row],[INCOMELISTING_LOAN_ID_PROP_ADDR]]&lt;&gt;"",NOT(ISNUMBER(MATCH(TBL_QUAL_INCOMELISTING_UNITS[[#This Row],[INCOMELISTING_LOAN_ID_PROP_ADDR]],RANGE_LOOKUP_CIPDRF_LOANLIST,0)))),1,0)
)</f>
        <v>0</v>
      </c>
    </row>
    <row r="73" spans="2:11" ht="20.100000000000001" customHeight="1" x14ac:dyDescent="0.25">
      <c r="B73" s="25" t="str">
        <f>IF(TBL_QUAL_INCOMELISTING_UNITS[[#This Row],[RECORD_STARTED]],IF(TBL_QUAL_INCOMELISTING_UNITS[[#This Row],[ERROR_COUNT]]&gt;0,-1,IF(TBL_QUAL_INCOMELISTING_UNITS[[#This Row],[REQ_FIELDS_POPULATED]],1,0)),"")</f>
        <v/>
      </c>
      <c r="C73" s="94">
        <f>ROW()-ROW(TBL_QUAL_INCOMELISTING_UNITS[[#Headers],[ROW_ID]])</f>
        <v>64</v>
      </c>
      <c r="D73" s="82"/>
      <c r="E73" s="39"/>
      <c r="F73" s="33"/>
      <c r="G73" s="84" t="str">
        <f>IFERROR(INDEX(TBL_CIPDRFRESI_LOANPOOL[HUD_MFI_115],MATCH(TBL_QUAL_INCOMELISTING_UNITS[[#This Row],[INCOMELISTING_LOAN_ID_PROP_ADDR]],TBL_CIPDRFRESI_LOANPOOL[LOAN_ID_PROP_ADDR],0)),"")</f>
        <v/>
      </c>
      <c r="H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 s="36" t="b">
        <f>CONCATENATE(TBL_QUAL_INCOMELISTING_UNITS[[#This Row],[INCOMELISTING_LOAN_ID_PROP_ADDR]],TBL_QUAL_INCOMELISTING_UNITS[[#This Row],[INCOMELISTING_UNIT]],TBL_QUAL_INCOMELISTING_UNITS[[#This Row],[INCOMELISTING_HSEHLD_INCOME]])&lt;&gt;""</f>
        <v>0</v>
      </c>
      <c r="J73" s="36" t="b">
        <f>AND(TBL_QUAL_INCOMELISTING_UNITS[[#This Row],[INCOMELISTING_LOAN_ID_PROP_ADDR]]&lt;&gt;"",TBL_QUAL_INCOMELISTING_UNITS[[#This Row],[INCOMELISTING_UNIT]]&lt;&gt;"",TBL_QUAL_INCOMELISTING_UNITS[[#This Row],[INCOMELISTING_HSEHLD_INCOME]]&lt;&gt;"")</f>
        <v>0</v>
      </c>
      <c r="K73" s="36">
        <f>SUM(
IF(AND(TBL_QUAL_INCOMELISTING_UNITS[[#This Row],[INCOMELISTING_LOAN_ID_PROP_ADDR]]&lt;&gt;"",NOT(ISNUMBER(MATCH(TBL_QUAL_INCOMELISTING_UNITS[[#This Row],[INCOMELISTING_LOAN_ID_PROP_ADDR]],RANGE_LOOKUP_CIPDRF_LOANLIST,0)))),1,0)
)</f>
        <v>0</v>
      </c>
    </row>
    <row r="74" spans="2:11" ht="20.100000000000001" customHeight="1" x14ac:dyDescent="0.25">
      <c r="B74" s="25" t="str">
        <f>IF(TBL_QUAL_INCOMELISTING_UNITS[[#This Row],[RECORD_STARTED]],IF(TBL_QUAL_INCOMELISTING_UNITS[[#This Row],[ERROR_COUNT]]&gt;0,-1,IF(TBL_QUAL_INCOMELISTING_UNITS[[#This Row],[REQ_FIELDS_POPULATED]],1,0)),"")</f>
        <v/>
      </c>
      <c r="C74" s="94">
        <f>ROW()-ROW(TBL_QUAL_INCOMELISTING_UNITS[[#Headers],[ROW_ID]])</f>
        <v>65</v>
      </c>
      <c r="D74" s="82"/>
      <c r="E74" s="39"/>
      <c r="F74" s="33"/>
      <c r="G74" s="84" t="str">
        <f>IFERROR(INDEX(TBL_CIPDRFRESI_LOANPOOL[HUD_MFI_115],MATCH(TBL_QUAL_INCOMELISTING_UNITS[[#This Row],[INCOMELISTING_LOAN_ID_PROP_ADDR]],TBL_CIPDRFRESI_LOANPOOL[LOAN_ID_PROP_ADDR],0)),"")</f>
        <v/>
      </c>
      <c r="H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 s="36" t="b">
        <f>CONCATENATE(TBL_QUAL_INCOMELISTING_UNITS[[#This Row],[INCOMELISTING_LOAN_ID_PROP_ADDR]],TBL_QUAL_INCOMELISTING_UNITS[[#This Row],[INCOMELISTING_UNIT]],TBL_QUAL_INCOMELISTING_UNITS[[#This Row],[INCOMELISTING_HSEHLD_INCOME]])&lt;&gt;""</f>
        <v>0</v>
      </c>
      <c r="J74" s="36" t="b">
        <f>AND(TBL_QUAL_INCOMELISTING_UNITS[[#This Row],[INCOMELISTING_LOAN_ID_PROP_ADDR]]&lt;&gt;"",TBL_QUAL_INCOMELISTING_UNITS[[#This Row],[INCOMELISTING_UNIT]]&lt;&gt;"",TBL_QUAL_INCOMELISTING_UNITS[[#This Row],[INCOMELISTING_HSEHLD_INCOME]]&lt;&gt;"")</f>
        <v>0</v>
      </c>
      <c r="K74" s="36">
        <f>SUM(
IF(AND(TBL_QUAL_INCOMELISTING_UNITS[[#This Row],[INCOMELISTING_LOAN_ID_PROP_ADDR]]&lt;&gt;"",NOT(ISNUMBER(MATCH(TBL_QUAL_INCOMELISTING_UNITS[[#This Row],[INCOMELISTING_LOAN_ID_PROP_ADDR]],RANGE_LOOKUP_CIPDRF_LOANLIST,0)))),1,0)
)</f>
        <v>0</v>
      </c>
    </row>
    <row r="75" spans="2:11" ht="20.100000000000001" customHeight="1" x14ac:dyDescent="0.25">
      <c r="B75" s="25" t="str">
        <f>IF(TBL_QUAL_INCOMELISTING_UNITS[[#This Row],[RECORD_STARTED]],IF(TBL_QUAL_INCOMELISTING_UNITS[[#This Row],[ERROR_COUNT]]&gt;0,-1,IF(TBL_QUAL_INCOMELISTING_UNITS[[#This Row],[REQ_FIELDS_POPULATED]],1,0)),"")</f>
        <v/>
      </c>
      <c r="C75" s="94">
        <f>ROW()-ROW(TBL_QUAL_INCOMELISTING_UNITS[[#Headers],[ROW_ID]])</f>
        <v>66</v>
      </c>
      <c r="D75" s="82"/>
      <c r="E75" s="39"/>
      <c r="F75" s="33"/>
      <c r="G75" s="84" t="str">
        <f>IFERROR(INDEX(TBL_CIPDRFRESI_LOANPOOL[HUD_MFI_115],MATCH(TBL_QUAL_INCOMELISTING_UNITS[[#This Row],[INCOMELISTING_LOAN_ID_PROP_ADDR]],TBL_CIPDRFRESI_LOANPOOL[LOAN_ID_PROP_ADDR],0)),"")</f>
        <v/>
      </c>
      <c r="H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 s="36" t="b">
        <f>CONCATENATE(TBL_QUAL_INCOMELISTING_UNITS[[#This Row],[INCOMELISTING_LOAN_ID_PROP_ADDR]],TBL_QUAL_INCOMELISTING_UNITS[[#This Row],[INCOMELISTING_UNIT]],TBL_QUAL_INCOMELISTING_UNITS[[#This Row],[INCOMELISTING_HSEHLD_INCOME]])&lt;&gt;""</f>
        <v>0</v>
      </c>
      <c r="J75" s="36" t="b">
        <f>AND(TBL_QUAL_INCOMELISTING_UNITS[[#This Row],[INCOMELISTING_LOAN_ID_PROP_ADDR]]&lt;&gt;"",TBL_QUAL_INCOMELISTING_UNITS[[#This Row],[INCOMELISTING_UNIT]]&lt;&gt;"",TBL_QUAL_INCOMELISTING_UNITS[[#This Row],[INCOMELISTING_HSEHLD_INCOME]]&lt;&gt;"")</f>
        <v>0</v>
      </c>
      <c r="K75" s="36">
        <f>SUM(
IF(AND(TBL_QUAL_INCOMELISTING_UNITS[[#This Row],[INCOMELISTING_LOAN_ID_PROP_ADDR]]&lt;&gt;"",NOT(ISNUMBER(MATCH(TBL_QUAL_INCOMELISTING_UNITS[[#This Row],[INCOMELISTING_LOAN_ID_PROP_ADDR]],RANGE_LOOKUP_CIPDRF_LOANLIST,0)))),1,0)
)</f>
        <v>0</v>
      </c>
    </row>
    <row r="76" spans="2:11" ht="20.100000000000001" customHeight="1" x14ac:dyDescent="0.25">
      <c r="B76" s="25" t="str">
        <f>IF(TBL_QUAL_INCOMELISTING_UNITS[[#This Row],[RECORD_STARTED]],IF(TBL_QUAL_INCOMELISTING_UNITS[[#This Row],[ERROR_COUNT]]&gt;0,-1,IF(TBL_QUAL_INCOMELISTING_UNITS[[#This Row],[REQ_FIELDS_POPULATED]],1,0)),"")</f>
        <v/>
      </c>
      <c r="C76" s="94">
        <f>ROW()-ROW(TBL_QUAL_INCOMELISTING_UNITS[[#Headers],[ROW_ID]])</f>
        <v>67</v>
      </c>
      <c r="D76" s="82"/>
      <c r="E76" s="39"/>
      <c r="F76" s="33"/>
      <c r="G76" s="84" t="str">
        <f>IFERROR(INDEX(TBL_CIPDRFRESI_LOANPOOL[HUD_MFI_115],MATCH(TBL_QUAL_INCOMELISTING_UNITS[[#This Row],[INCOMELISTING_LOAN_ID_PROP_ADDR]],TBL_CIPDRFRESI_LOANPOOL[LOAN_ID_PROP_ADDR],0)),"")</f>
        <v/>
      </c>
      <c r="H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 s="36" t="b">
        <f>CONCATENATE(TBL_QUAL_INCOMELISTING_UNITS[[#This Row],[INCOMELISTING_LOAN_ID_PROP_ADDR]],TBL_QUAL_INCOMELISTING_UNITS[[#This Row],[INCOMELISTING_UNIT]],TBL_QUAL_INCOMELISTING_UNITS[[#This Row],[INCOMELISTING_HSEHLD_INCOME]])&lt;&gt;""</f>
        <v>0</v>
      </c>
      <c r="J76" s="36" t="b">
        <f>AND(TBL_QUAL_INCOMELISTING_UNITS[[#This Row],[INCOMELISTING_LOAN_ID_PROP_ADDR]]&lt;&gt;"",TBL_QUAL_INCOMELISTING_UNITS[[#This Row],[INCOMELISTING_UNIT]]&lt;&gt;"",TBL_QUAL_INCOMELISTING_UNITS[[#This Row],[INCOMELISTING_HSEHLD_INCOME]]&lt;&gt;"")</f>
        <v>0</v>
      </c>
      <c r="K76" s="36">
        <f>SUM(
IF(AND(TBL_QUAL_INCOMELISTING_UNITS[[#This Row],[INCOMELISTING_LOAN_ID_PROP_ADDR]]&lt;&gt;"",NOT(ISNUMBER(MATCH(TBL_QUAL_INCOMELISTING_UNITS[[#This Row],[INCOMELISTING_LOAN_ID_PROP_ADDR]],RANGE_LOOKUP_CIPDRF_LOANLIST,0)))),1,0)
)</f>
        <v>0</v>
      </c>
    </row>
    <row r="77" spans="2:11" ht="20.100000000000001" customHeight="1" x14ac:dyDescent="0.25">
      <c r="B77" s="25" t="str">
        <f>IF(TBL_QUAL_INCOMELISTING_UNITS[[#This Row],[RECORD_STARTED]],IF(TBL_QUAL_INCOMELISTING_UNITS[[#This Row],[ERROR_COUNT]]&gt;0,-1,IF(TBL_QUAL_INCOMELISTING_UNITS[[#This Row],[REQ_FIELDS_POPULATED]],1,0)),"")</f>
        <v/>
      </c>
      <c r="C77" s="94">
        <f>ROW()-ROW(TBL_QUAL_INCOMELISTING_UNITS[[#Headers],[ROW_ID]])</f>
        <v>68</v>
      </c>
      <c r="D77" s="82"/>
      <c r="E77" s="39"/>
      <c r="F77" s="33"/>
      <c r="G77" s="84" t="str">
        <f>IFERROR(INDEX(TBL_CIPDRFRESI_LOANPOOL[HUD_MFI_115],MATCH(TBL_QUAL_INCOMELISTING_UNITS[[#This Row],[INCOMELISTING_LOAN_ID_PROP_ADDR]],TBL_CIPDRFRESI_LOANPOOL[LOAN_ID_PROP_ADDR],0)),"")</f>
        <v/>
      </c>
      <c r="H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 s="36" t="b">
        <f>CONCATENATE(TBL_QUAL_INCOMELISTING_UNITS[[#This Row],[INCOMELISTING_LOAN_ID_PROP_ADDR]],TBL_QUAL_INCOMELISTING_UNITS[[#This Row],[INCOMELISTING_UNIT]],TBL_QUAL_INCOMELISTING_UNITS[[#This Row],[INCOMELISTING_HSEHLD_INCOME]])&lt;&gt;""</f>
        <v>0</v>
      </c>
      <c r="J77" s="36" t="b">
        <f>AND(TBL_QUAL_INCOMELISTING_UNITS[[#This Row],[INCOMELISTING_LOAN_ID_PROP_ADDR]]&lt;&gt;"",TBL_QUAL_INCOMELISTING_UNITS[[#This Row],[INCOMELISTING_UNIT]]&lt;&gt;"",TBL_QUAL_INCOMELISTING_UNITS[[#This Row],[INCOMELISTING_HSEHLD_INCOME]]&lt;&gt;"")</f>
        <v>0</v>
      </c>
      <c r="K77" s="36">
        <f>SUM(
IF(AND(TBL_QUAL_INCOMELISTING_UNITS[[#This Row],[INCOMELISTING_LOAN_ID_PROP_ADDR]]&lt;&gt;"",NOT(ISNUMBER(MATCH(TBL_QUAL_INCOMELISTING_UNITS[[#This Row],[INCOMELISTING_LOAN_ID_PROP_ADDR]],RANGE_LOOKUP_CIPDRF_LOANLIST,0)))),1,0)
)</f>
        <v>0</v>
      </c>
    </row>
    <row r="78" spans="2:11" ht="20.100000000000001" customHeight="1" x14ac:dyDescent="0.25">
      <c r="B78" s="25" t="str">
        <f>IF(TBL_QUAL_INCOMELISTING_UNITS[[#This Row],[RECORD_STARTED]],IF(TBL_QUAL_INCOMELISTING_UNITS[[#This Row],[ERROR_COUNT]]&gt;0,-1,IF(TBL_QUAL_INCOMELISTING_UNITS[[#This Row],[REQ_FIELDS_POPULATED]],1,0)),"")</f>
        <v/>
      </c>
      <c r="C78" s="94">
        <f>ROW()-ROW(TBL_QUAL_INCOMELISTING_UNITS[[#Headers],[ROW_ID]])</f>
        <v>69</v>
      </c>
      <c r="D78" s="82"/>
      <c r="E78" s="39"/>
      <c r="F78" s="33"/>
      <c r="G78" s="84" t="str">
        <f>IFERROR(INDEX(TBL_CIPDRFRESI_LOANPOOL[HUD_MFI_115],MATCH(TBL_QUAL_INCOMELISTING_UNITS[[#This Row],[INCOMELISTING_LOAN_ID_PROP_ADDR]],TBL_CIPDRFRESI_LOANPOOL[LOAN_ID_PROP_ADDR],0)),"")</f>
        <v/>
      </c>
      <c r="H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 s="36" t="b">
        <f>CONCATENATE(TBL_QUAL_INCOMELISTING_UNITS[[#This Row],[INCOMELISTING_LOAN_ID_PROP_ADDR]],TBL_QUAL_INCOMELISTING_UNITS[[#This Row],[INCOMELISTING_UNIT]],TBL_QUAL_INCOMELISTING_UNITS[[#This Row],[INCOMELISTING_HSEHLD_INCOME]])&lt;&gt;""</f>
        <v>0</v>
      </c>
      <c r="J78" s="36" t="b">
        <f>AND(TBL_QUAL_INCOMELISTING_UNITS[[#This Row],[INCOMELISTING_LOAN_ID_PROP_ADDR]]&lt;&gt;"",TBL_QUAL_INCOMELISTING_UNITS[[#This Row],[INCOMELISTING_UNIT]]&lt;&gt;"",TBL_QUAL_INCOMELISTING_UNITS[[#This Row],[INCOMELISTING_HSEHLD_INCOME]]&lt;&gt;"")</f>
        <v>0</v>
      </c>
      <c r="K78" s="36">
        <f>SUM(
IF(AND(TBL_QUAL_INCOMELISTING_UNITS[[#This Row],[INCOMELISTING_LOAN_ID_PROP_ADDR]]&lt;&gt;"",NOT(ISNUMBER(MATCH(TBL_QUAL_INCOMELISTING_UNITS[[#This Row],[INCOMELISTING_LOAN_ID_PROP_ADDR]],RANGE_LOOKUP_CIPDRF_LOANLIST,0)))),1,0)
)</f>
        <v>0</v>
      </c>
    </row>
    <row r="79" spans="2:11" ht="20.100000000000001" customHeight="1" x14ac:dyDescent="0.25">
      <c r="B79" s="25" t="str">
        <f>IF(TBL_QUAL_INCOMELISTING_UNITS[[#This Row],[RECORD_STARTED]],IF(TBL_QUAL_INCOMELISTING_UNITS[[#This Row],[ERROR_COUNT]]&gt;0,-1,IF(TBL_QUAL_INCOMELISTING_UNITS[[#This Row],[REQ_FIELDS_POPULATED]],1,0)),"")</f>
        <v/>
      </c>
      <c r="C79" s="94">
        <f>ROW()-ROW(TBL_QUAL_INCOMELISTING_UNITS[[#Headers],[ROW_ID]])</f>
        <v>70</v>
      </c>
      <c r="D79" s="82"/>
      <c r="E79" s="39"/>
      <c r="F79" s="33"/>
      <c r="G79" s="84" t="str">
        <f>IFERROR(INDEX(TBL_CIPDRFRESI_LOANPOOL[HUD_MFI_115],MATCH(TBL_QUAL_INCOMELISTING_UNITS[[#This Row],[INCOMELISTING_LOAN_ID_PROP_ADDR]],TBL_CIPDRFRESI_LOANPOOL[LOAN_ID_PROP_ADDR],0)),"")</f>
        <v/>
      </c>
      <c r="H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 s="36" t="b">
        <f>CONCATENATE(TBL_QUAL_INCOMELISTING_UNITS[[#This Row],[INCOMELISTING_LOAN_ID_PROP_ADDR]],TBL_QUAL_INCOMELISTING_UNITS[[#This Row],[INCOMELISTING_UNIT]],TBL_QUAL_INCOMELISTING_UNITS[[#This Row],[INCOMELISTING_HSEHLD_INCOME]])&lt;&gt;""</f>
        <v>0</v>
      </c>
      <c r="J79" s="36" t="b">
        <f>AND(TBL_QUAL_INCOMELISTING_UNITS[[#This Row],[INCOMELISTING_LOAN_ID_PROP_ADDR]]&lt;&gt;"",TBL_QUAL_INCOMELISTING_UNITS[[#This Row],[INCOMELISTING_UNIT]]&lt;&gt;"",TBL_QUAL_INCOMELISTING_UNITS[[#This Row],[INCOMELISTING_HSEHLD_INCOME]]&lt;&gt;"")</f>
        <v>0</v>
      </c>
      <c r="K79" s="36">
        <f>SUM(
IF(AND(TBL_QUAL_INCOMELISTING_UNITS[[#This Row],[INCOMELISTING_LOAN_ID_PROP_ADDR]]&lt;&gt;"",NOT(ISNUMBER(MATCH(TBL_QUAL_INCOMELISTING_UNITS[[#This Row],[INCOMELISTING_LOAN_ID_PROP_ADDR]],RANGE_LOOKUP_CIPDRF_LOANLIST,0)))),1,0)
)</f>
        <v>0</v>
      </c>
    </row>
    <row r="80" spans="2:11" ht="20.100000000000001" customHeight="1" x14ac:dyDescent="0.25">
      <c r="B80" s="25" t="str">
        <f>IF(TBL_QUAL_INCOMELISTING_UNITS[[#This Row],[RECORD_STARTED]],IF(TBL_QUAL_INCOMELISTING_UNITS[[#This Row],[ERROR_COUNT]]&gt;0,-1,IF(TBL_QUAL_INCOMELISTING_UNITS[[#This Row],[REQ_FIELDS_POPULATED]],1,0)),"")</f>
        <v/>
      </c>
      <c r="C80" s="94">
        <f>ROW()-ROW(TBL_QUAL_INCOMELISTING_UNITS[[#Headers],[ROW_ID]])</f>
        <v>71</v>
      </c>
      <c r="D80" s="82"/>
      <c r="E80" s="39"/>
      <c r="F80" s="33"/>
      <c r="G80" s="84" t="str">
        <f>IFERROR(INDEX(TBL_CIPDRFRESI_LOANPOOL[HUD_MFI_115],MATCH(TBL_QUAL_INCOMELISTING_UNITS[[#This Row],[INCOMELISTING_LOAN_ID_PROP_ADDR]],TBL_CIPDRFRESI_LOANPOOL[LOAN_ID_PROP_ADDR],0)),"")</f>
        <v/>
      </c>
      <c r="H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 s="36" t="b">
        <f>CONCATENATE(TBL_QUAL_INCOMELISTING_UNITS[[#This Row],[INCOMELISTING_LOAN_ID_PROP_ADDR]],TBL_QUAL_INCOMELISTING_UNITS[[#This Row],[INCOMELISTING_UNIT]],TBL_QUAL_INCOMELISTING_UNITS[[#This Row],[INCOMELISTING_HSEHLD_INCOME]])&lt;&gt;""</f>
        <v>0</v>
      </c>
      <c r="J80" s="36" t="b">
        <f>AND(TBL_QUAL_INCOMELISTING_UNITS[[#This Row],[INCOMELISTING_LOAN_ID_PROP_ADDR]]&lt;&gt;"",TBL_QUAL_INCOMELISTING_UNITS[[#This Row],[INCOMELISTING_UNIT]]&lt;&gt;"",TBL_QUAL_INCOMELISTING_UNITS[[#This Row],[INCOMELISTING_HSEHLD_INCOME]]&lt;&gt;"")</f>
        <v>0</v>
      </c>
      <c r="K80" s="36">
        <f>SUM(
IF(AND(TBL_QUAL_INCOMELISTING_UNITS[[#This Row],[INCOMELISTING_LOAN_ID_PROP_ADDR]]&lt;&gt;"",NOT(ISNUMBER(MATCH(TBL_QUAL_INCOMELISTING_UNITS[[#This Row],[INCOMELISTING_LOAN_ID_PROP_ADDR]],RANGE_LOOKUP_CIPDRF_LOANLIST,0)))),1,0)
)</f>
        <v>0</v>
      </c>
    </row>
    <row r="81" spans="2:11" ht="20.100000000000001" customHeight="1" x14ac:dyDescent="0.25">
      <c r="B81" s="25" t="str">
        <f>IF(TBL_QUAL_INCOMELISTING_UNITS[[#This Row],[RECORD_STARTED]],IF(TBL_QUAL_INCOMELISTING_UNITS[[#This Row],[ERROR_COUNT]]&gt;0,-1,IF(TBL_QUAL_INCOMELISTING_UNITS[[#This Row],[REQ_FIELDS_POPULATED]],1,0)),"")</f>
        <v/>
      </c>
      <c r="C81" s="94">
        <f>ROW()-ROW(TBL_QUAL_INCOMELISTING_UNITS[[#Headers],[ROW_ID]])</f>
        <v>72</v>
      </c>
      <c r="D81" s="82"/>
      <c r="E81" s="39"/>
      <c r="F81" s="33"/>
      <c r="G81" s="84" t="str">
        <f>IFERROR(INDEX(TBL_CIPDRFRESI_LOANPOOL[HUD_MFI_115],MATCH(TBL_QUAL_INCOMELISTING_UNITS[[#This Row],[INCOMELISTING_LOAN_ID_PROP_ADDR]],TBL_CIPDRFRESI_LOANPOOL[LOAN_ID_PROP_ADDR],0)),"")</f>
        <v/>
      </c>
      <c r="H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 s="36" t="b">
        <f>CONCATENATE(TBL_QUAL_INCOMELISTING_UNITS[[#This Row],[INCOMELISTING_LOAN_ID_PROP_ADDR]],TBL_QUAL_INCOMELISTING_UNITS[[#This Row],[INCOMELISTING_UNIT]],TBL_QUAL_INCOMELISTING_UNITS[[#This Row],[INCOMELISTING_HSEHLD_INCOME]])&lt;&gt;""</f>
        <v>0</v>
      </c>
      <c r="J81" s="36" t="b">
        <f>AND(TBL_QUAL_INCOMELISTING_UNITS[[#This Row],[INCOMELISTING_LOAN_ID_PROP_ADDR]]&lt;&gt;"",TBL_QUAL_INCOMELISTING_UNITS[[#This Row],[INCOMELISTING_UNIT]]&lt;&gt;"",TBL_QUAL_INCOMELISTING_UNITS[[#This Row],[INCOMELISTING_HSEHLD_INCOME]]&lt;&gt;"")</f>
        <v>0</v>
      </c>
      <c r="K81" s="36">
        <f>SUM(
IF(AND(TBL_QUAL_INCOMELISTING_UNITS[[#This Row],[INCOMELISTING_LOAN_ID_PROP_ADDR]]&lt;&gt;"",NOT(ISNUMBER(MATCH(TBL_QUAL_INCOMELISTING_UNITS[[#This Row],[INCOMELISTING_LOAN_ID_PROP_ADDR]],RANGE_LOOKUP_CIPDRF_LOANLIST,0)))),1,0)
)</f>
        <v>0</v>
      </c>
    </row>
    <row r="82" spans="2:11" ht="20.100000000000001" customHeight="1" x14ac:dyDescent="0.25">
      <c r="B82" s="25" t="str">
        <f>IF(TBL_QUAL_INCOMELISTING_UNITS[[#This Row],[RECORD_STARTED]],IF(TBL_QUAL_INCOMELISTING_UNITS[[#This Row],[ERROR_COUNT]]&gt;0,-1,IF(TBL_QUAL_INCOMELISTING_UNITS[[#This Row],[REQ_FIELDS_POPULATED]],1,0)),"")</f>
        <v/>
      </c>
      <c r="C82" s="94">
        <f>ROW()-ROW(TBL_QUAL_INCOMELISTING_UNITS[[#Headers],[ROW_ID]])</f>
        <v>73</v>
      </c>
      <c r="D82" s="82"/>
      <c r="E82" s="39"/>
      <c r="F82" s="33"/>
      <c r="G82" s="84" t="str">
        <f>IFERROR(INDEX(TBL_CIPDRFRESI_LOANPOOL[HUD_MFI_115],MATCH(TBL_QUAL_INCOMELISTING_UNITS[[#This Row],[INCOMELISTING_LOAN_ID_PROP_ADDR]],TBL_CIPDRFRESI_LOANPOOL[LOAN_ID_PROP_ADDR],0)),"")</f>
        <v/>
      </c>
      <c r="H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 s="36" t="b">
        <f>CONCATENATE(TBL_QUAL_INCOMELISTING_UNITS[[#This Row],[INCOMELISTING_LOAN_ID_PROP_ADDR]],TBL_QUAL_INCOMELISTING_UNITS[[#This Row],[INCOMELISTING_UNIT]],TBL_QUAL_INCOMELISTING_UNITS[[#This Row],[INCOMELISTING_HSEHLD_INCOME]])&lt;&gt;""</f>
        <v>0</v>
      </c>
      <c r="J82" s="36" t="b">
        <f>AND(TBL_QUAL_INCOMELISTING_UNITS[[#This Row],[INCOMELISTING_LOAN_ID_PROP_ADDR]]&lt;&gt;"",TBL_QUAL_INCOMELISTING_UNITS[[#This Row],[INCOMELISTING_UNIT]]&lt;&gt;"",TBL_QUAL_INCOMELISTING_UNITS[[#This Row],[INCOMELISTING_HSEHLD_INCOME]]&lt;&gt;"")</f>
        <v>0</v>
      </c>
      <c r="K82" s="36">
        <f>SUM(
IF(AND(TBL_QUAL_INCOMELISTING_UNITS[[#This Row],[INCOMELISTING_LOAN_ID_PROP_ADDR]]&lt;&gt;"",NOT(ISNUMBER(MATCH(TBL_QUAL_INCOMELISTING_UNITS[[#This Row],[INCOMELISTING_LOAN_ID_PROP_ADDR]],RANGE_LOOKUP_CIPDRF_LOANLIST,0)))),1,0)
)</f>
        <v>0</v>
      </c>
    </row>
    <row r="83" spans="2:11" ht="20.100000000000001" customHeight="1" x14ac:dyDescent="0.25">
      <c r="B83" s="25" t="str">
        <f>IF(TBL_QUAL_INCOMELISTING_UNITS[[#This Row],[RECORD_STARTED]],IF(TBL_QUAL_INCOMELISTING_UNITS[[#This Row],[ERROR_COUNT]]&gt;0,-1,IF(TBL_QUAL_INCOMELISTING_UNITS[[#This Row],[REQ_FIELDS_POPULATED]],1,0)),"")</f>
        <v/>
      </c>
      <c r="C83" s="94">
        <f>ROW()-ROW(TBL_QUAL_INCOMELISTING_UNITS[[#Headers],[ROW_ID]])</f>
        <v>74</v>
      </c>
      <c r="D83" s="82"/>
      <c r="E83" s="39"/>
      <c r="F83" s="33"/>
      <c r="G83" s="84" t="str">
        <f>IFERROR(INDEX(TBL_CIPDRFRESI_LOANPOOL[HUD_MFI_115],MATCH(TBL_QUAL_INCOMELISTING_UNITS[[#This Row],[INCOMELISTING_LOAN_ID_PROP_ADDR]],TBL_CIPDRFRESI_LOANPOOL[LOAN_ID_PROP_ADDR],0)),"")</f>
        <v/>
      </c>
      <c r="H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 s="36" t="b">
        <f>CONCATENATE(TBL_QUAL_INCOMELISTING_UNITS[[#This Row],[INCOMELISTING_LOAN_ID_PROP_ADDR]],TBL_QUAL_INCOMELISTING_UNITS[[#This Row],[INCOMELISTING_UNIT]],TBL_QUAL_INCOMELISTING_UNITS[[#This Row],[INCOMELISTING_HSEHLD_INCOME]])&lt;&gt;""</f>
        <v>0</v>
      </c>
      <c r="J83" s="36" t="b">
        <f>AND(TBL_QUAL_INCOMELISTING_UNITS[[#This Row],[INCOMELISTING_LOAN_ID_PROP_ADDR]]&lt;&gt;"",TBL_QUAL_INCOMELISTING_UNITS[[#This Row],[INCOMELISTING_UNIT]]&lt;&gt;"",TBL_QUAL_INCOMELISTING_UNITS[[#This Row],[INCOMELISTING_HSEHLD_INCOME]]&lt;&gt;"")</f>
        <v>0</v>
      </c>
      <c r="K83" s="36">
        <f>SUM(
IF(AND(TBL_QUAL_INCOMELISTING_UNITS[[#This Row],[INCOMELISTING_LOAN_ID_PROP_ADDR]]&lt;&gt;"",NOT(ISNUMBER(MATCH(TBL_QUAL_INCOMELISTING_UNITS[[#This Row],[INCOMELISTING_LOAN_ID_PROP_ADDR]],RANGE_LOOKUP_CIPDRF_LOANLIST,0)))),1,0)
)</f>
        <v>0</v>
      </c>
    </row>
    <row r="84" spans="2:11" ht="20.100000000000001" customHeight="1" x14ac:dyDescent="0.25">
      <c r="B84" s="25" t="str">
        <f>IF(TBL_QUAL_INCOMELISTING_UNITS[[#This Row],[RECORD_STARTED]],IF(TBL_QUAL_INCOMELISTING_UNITS[[#This Row],[ERROR_COUNT]]&gt;0,-1,IF(TBL_QUAL_INCOMELISTING_UNITS[[#This Row],[REQ_FIELDS_POPULATED]],1,0)),"")</f>
        <v/>
      </c>
      <c r="C84" s="94">
        <f>ROW()-ROW(TBL_QUAL_INCOMELISTING_UNITS[[#Headers],[ROW_ID]])</f>
        <v>75</v>
      </c>
      <c r="D84" s="82"/>
      <c r="E84" s="39"/>
      <c r="F84" s="33"/>
      <c r="G84" s="84" t="str">
        <f>IFERROR(INDEX(TBL_CIPDRFRESI_LOANPOOL[HUD_MFI_115],MATCH(TBL_QUAL_INCOMELISTING_UNITS[[#This Row],[INCOMELISTING_LOAN_ID_PROP_ADDR]],TBL_CIPDRFRESI_LOANPOOL[LOAN_ID_PROP_ADDR],0)),"")</f>
        <v/>
      </c>
      <c r="H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 s="36" t="b">
        <f>CONCATENATE(TBL_QUAL_INCOMELISTING_UNITS[[#This Row],[INCOMELISTING_LOAN_ID_PROP_ADDR]],TBL_QUAL_INCOMELISTING_UNITS[[#This Row],[INCOMELISTING_UNIT]],TBL_QUAL_INCOMELISTING_UNITS[[#This Row],[INCOMELISTING_HSEHLD_INCOME]])&lt;&gt;""</f>
        <v>0</v>
      </c>
      <c r="J84" s="36" t="b">
        <f>AND(TBL_QUAL_INCOMELISTING_UNITS[[#This Row],[INCOMELISTING_LOAN_ID_PROP_ADDR]]&lt;&gt;"",TBL_QUAL_INCOMELISTING_UNITS[[#This Row],[INCOMELISTING_UNIT]]&lt;&gt;"",TBL_QUAL_INCOMELISTING_UNITS[[#This Row],[INCOMELISTING_HSEHLD_INCOME]]&lt;&gt;"")</f>
        <v>0</v>
      </c>
      <c r="K84" s="36">
        <f>SUM(
IF(AND(TBL_QUAL_INCOMELISTING_UNITS[[#This Row],[INCOMELISTING_LOAN_ID_PROP_ADDR]]&lt;&gt;"",NOT(ISNUMBER(MATCH(TBL_QUAL_INCOMELISTING_UNITS[[#This Row],[INCOMELISTING_LOAN_ID_PROP_ADDR]],RANGE_LOOKUP_CIPDRF_LOANLIST,0)))),1,0)
)</f>
        <v>0</v>
      </c>
    </row>
    <row r="85" spans="2:11" ht="20.100000000000001" customHeight="1" x14ac:dyDescent="0.25">
      <c r="B85" s="25" t="str">
        <f>IF(TBL_QUAL_INCOMELISTING_UNITS[[#This Row],[RECORD_STARTED]],IF(TBL_QUAL_INCOMELISTING_UNITS[[#This Row],[ERROR_COUNT]]&gt;0,-1,IF(TBL_QUAL_INCOMELISTING_UNITS[[#This Row],[REQ_FIELDS_POPULATED]],1,0)),"")</f>
        <v/>
      </c>
      <c r="C85" s="94">
        <f>ROW()-ROW(TBL_QUAL_INCOMELISTING_UNITS[[#Headers],[ROW_ID]])</f>
        <v>76</v>
      </c>
      <c r="D85" s="82"/>
      <c r="E85" s="39"/>
      <c r="F85" s="33"/>
      <c r="G85" s="84" t="str">
        <f>IFERROR(INDEX(TBL_CIPDRFRESI_LOANPOOL[HUD_MFI_115],MATCH(TBL_QUAL_INCOMELISTING_UNITS[[#This Row],[INCOMELISTING_LOAN_ID_PROP_ADDR]],TBL_CIPDRFRESI_LOANPOOL[LOAN_ID_PROP_ADDR],0)),"")</f>
        <v/>
      </c>
      <c r="H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 s="36" t="b">
        <f>CONCATENATE(TBL_QUAL_INCOMELISTING_UNITS[[#This Row],[INCOMELISTING_LOAN_ID_PROP_ADDR]],TBL_QUAL_INCOMELISTING_UNITS[[#This Row],[INCOMELISTING_UNIT]],TBL_QUAL_INCOMELISTING_UNITS[[#This Row],[INCOMELISTING_HSEHLD_INCOME]])&lt;&gt;""</f>
        <v>0</v>
      </c>
      <c r="J85" s="36" t="b">
        <f>AND(TBL_QUAL_INCOMELISTING_UNITS[[#This Row],[INCOMELISTING_LOAN_ID_PROP_ADDR]]&lt;&gt;"",TBL_QUAL_INCOMELISTING_UNITS[[#This Row],[INCOMELISTING_UNIT]]&lt;&gt;"",TBL_QUAL_INCOMELISTING_UNITS[[#This Row],[INCOMELISTING_HSEHLD_INCOME]]&lt;&gt;"")</f>
        <v>0</v>
      </c>
      <c r="K85" s="36">
        <f>SUM(
IF(AND(TBL_QUAL_INCOMELISTING_UNITS[[#This Row],[INCOMELISTING_LOAN_ID_PROP_ADDR]]&lt;&gt;"",NOT(ISNUMBER(MATCH(TBL_QUAL_INCOMELISTING_UNITS[[#This Row],[INCOMELISTING_LOAN_ID_PROP_ADDR]],RANGE_LOOKUP_CIPDRF_LOANLIST,0)))),1,0)
)</f>
        <v>0</v>
      </c>
    </row>
    <row r="86" spans="2:11" ht="20.100000000000001" customHeight="1" x14ac:dyDescent="0.25">
      <c r="B86" s="25" t="str">
        <f>IF(TBL_QUAL_INCOMELISTING_UNITS[[#This Row],[RECORD_STARTED]],IF(TBL_QUAL_INCOMELISTING_UNITS[[#This Row],[ERROR_COUNT]]&gt;0,-1,IF(TBL_QUAL_INCOMELISTING_UNITS[[#This Row],[REQ_FIELDS_POPULATED]],1,0)),"")</f>
        <v/>
      </c>
      <c r="C86" s="94">
        <f>ROW()-ROW(TBL_QUAL_INCOMELISTING_UNITS[[#Headers],[ROW_ID]])</f>
        <v>77</v>
      </c>
      <c r="D86" s="82"/>
      <c r="E86" s="39"/>
      <c r="F86" s="33"/>
      <c r="G86" s="84" t="str">
        <f>IFERROR(INDEX(TBL_CIPDRFRESI_LOANPOOL[HUD_MFI_115],MATCH(TBL_QUAL_INCOMELISTING_UNITS[[#This Row],[INCOMELISTING_LOAN_ID_PROP_ADDR]],TBL_CIPDRFRESI_LOANPOOL[LOAN_ID_PROP_ADDR],0)),"")</f>
        <v/>
      </c>
      <c r="H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 s="36" t="b">
        <f>CONCATENATE(TBL_QUAL_INCOMELISTING_UNITS[[#This Row],[INCOMELISTING_LOAN_ID_PROP_ADDR]],TBL_QUAL_INCOMELISTING_UNITS[[#This Row],[INCOMELISTING_UNIT]],TBL_QUAL_INCOMELISTING_UNITS[[#This Row],[INCOMELISTING_HSEHLD_INCOME]])&lt;&gt;""</f>
        <v>0</v>
      </c>
      <c r="J86" s="36" t="b">
        <f>AND(TBL_QUAL_INCOMELISTING_UNITS[[#This Row],[INCOMELISTING_LOAN_ID_PROP_ADDR]]&lt;&gt;"",TBL_QUAL_INCOMELISTING_UNITS[[#This Row],[INCOMELISTING_UNIT]]&lt;&gt;"",TBL_QUAL_INCOMELISTING_UNITS[[#This Row],[INCOMELISTING_HSEHLD_INCOME]]&lt;&gt;"")</f>
        <v>0</v>
      </c>
      <c r="K86" s="36">
        <f>SUM(
IF(AND(TBL_QUAL_INCOMELISTING_UNITS[[#This Row],[INCOMELISTING_LOAN_ID_PROP_ADDR]]&lt;&gt;"",NOT(ISNUMBER(MATCH(TBL_QUAL_INCOMELISTING_UNITS[[#This Row],[INCOMELISTING_LOAN_ID_PROP_ADDR]],RANGE_LOOKUP_CIPDRF_LOANLIST,0)))),1,0)
)</f>
        <v>0</v>
      </c>
    </row>
    <row r="87" spans="2:11" ht="20.100000000000001" customHeight="1" x14ac:dyDescent="0.25">
      <c r="B87" s="25" t="str">
        <f>IF(TBL_QUAL_INCOMELISTING_UNITS[[#This Row],[RECORD_STARTED]],IF(TBL_QUAL_INCOMELISTING_UNITS[[#This Row],[ERROR_COUNT]]&gt;0,-1,IF(TBL_QUAL_INCOMELISTING_UNITS[[#This Row],[REQ_FIELDS_POPULATED]],1,0)),"")</f>
        <v/>
      </c>
      <c r="C87" s="94">
        <f>ROW()-ROW(TBL_QUAL_INCOMELISTING_UNITS[[#Headers],[ROW_ID]])</f>
        <v>78</v>
      </c>
      <c r="D87" s="82"/>
      <c r="E87" s="39"/>
      <c r="F87" s="33"/>
      <c r="G87" s="84" t="str">
        <f>IFERROR(INDEX(TBL_CIPDRFRESI_LOANPOOL[HUD_MFI_115],MATCH(TBL_QUAL_INCOMELISTING_UNITS[[#This Row],[INCOMELISTING_LOAN_ID_PROP_ADDR]],TBL_CIPDRFRESI_LOANPOOL[LOAN_ID_PROP_ADDR],0)),"")</f>
        <v/>
      </c>
      <c r="H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 s="36" t="b">
        <f>CONCATENATE(TBL_QUAL_INCOMELISTING_UNITS[[#This Row],[INCOMELISTING_LOAN_ID_PROP_ADDR]],TBL_QUAL_INCOMELISTING_UNITS[[#This Row],[INCOMELISTING_UNIT]],TBL_QUAL_INCOMELISTING_UNITS[[#This Row],[INCOMELISTING_HSEHLD_INCOME]])&lt;&gt;""</f>
        <v>0</v>
      </c>
      <c r="J87" s="36" t="b">
        <f>AND(TBL_QUAL_INCOMELISTING_UNITS[[#This Row],[INCOMELISTING_LOAN_ID_PROP_ADDR]]&lt;&gt;"",TBL_QUAL_INCOMELISTING_UNITS[[#This Row],[INCOMELISTING_UNIT]]&lt;&gt;"",TBL_QUAL_INCOMELISTING_UNITS[[#This Row],[INCOMELISTING_HSEHLD_INCOME]]&lt;&gt;"")</f>
        <v>0</v>
      </c>
      <c r="K87" s="36">
        <f>SUM(
IF(AND(TBL_QUAL_INCOMELISTING_UNITS[[#This Row],[INCOMELISTING_LOAN_ID_PROP_ADDR]]&lt;&gt;"",NOT(ISNUMBER(MATCH(TBL_QUAL_INCOMELISTING_UNITS[[#This Row],[INCOMELISTING_LOAN_ID_PROP_ADDR]],RANGE_LOOKUP_CIPDRF_LOANLIST,0)))),1,0)
)</f>
        <v>0</v>
      </c>
    </row>
    <row r="88" spans="2:11" ht="20.100000000000001" customHeight="1" x14ac:dyDescent="0.25">
      <c r="B88" s="25" t="str">
        <f>IF(TBL_QUAL_INCOMELISTING_UNITS[[#This Row],[RECORD_STARTED]],IF(TBL_QUAL_INCOMELISTING_UNITS[[#This Row],[ERROR_COUNT]]&gt;0,-1,IF(TBL_QUAL_INCOMELISTING_UNITS[[#This Row],[REQ_FIELDS_POPULATED]],1,0)),"")</f>
        <v/>
      </c>
      <c r="C88" s="94">
        <f>ROW()-ROW(TBL_QUAL_INCOMELISTING_UNITS[[#Headers],[ROW_ID]])</f>
        <v>79</v>
      </c>
      <c r="D88" s="82"/>
      <c r="E88" s="39"/>
      <c r="F88" s="33"/>
      <c r="G88" s="84" t="str">
        <f>IFERROR(INDEX(TBL_CIPDRFRESI_LOANPOOL[HUD_MFI_115],MATCH(TBL_QUAL_INCOMELISTING_UNITS[[#This Row],[INCOMELISTING_LOAN_ID_PROP_ADDR]],TBL_CIPDRFRESI_LOANPOOL[LOAN_ID_PROP_ADDR],0)),"")</f>
        <v/>
      </c>
      <c r="H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 s="36" t="b">
        <f>CONCATENATE(TBL_QUAL_INCOMELISTING_UNITS[[#This Row],[INCOMELISTING_LOAN_ID_PROP_ADDR]],TBL_QUAL_INCOMELISTING_UNITS[[#This Row],[INCOMELISTING_UNIT]],TBL_QUAL_INCOMELISTING_UNITS[[#This Row],[INCOMELISTING_HSEHLD_INCOME]])&lt;&gt;""</f>
        <v>0</v>
      </c>
      <c r="J88" s="36" t="b">
        <f>AND(TBL_QUAL_INCOMELISTING_UNITS[[#This Row],[INCOMELISTING_LOAN_ID_PROP_ADDR]]&lt;&gt;"",TBL_QUAL_INCOMELISTING_UNITS[[#This Row],[INCOMELISTING_UNIT]]&lt;&gt;"",TBL_QUAL_INCOMELISTING_UNITS[[#This Row],[INCOMELISTING_HSEHLD_INCOME]]&lt;&gt;"")</f>
        <v>0</v>
      </c>
      <c r="K88" s="36">
        <f>SUM(
IF(AND(TBL_QUAL_INCOMELISTING_UNITS[[#This Row],[INCOMELISTING_LOAN_ID_PROP_ADDR]]&lt;&gt;"",NOT(ISNUMBER(MATCH(TBL_QUAL_INCOMELISTING_UNITS[[#This Row],[INCOMELISTING_LOAN_ID_PROP_ADDR]],RANGE_LOOKUP_CIPDRF_LOANLIST,0)))),1,0)
)</f>
        <v>0</v>
      </c>
    </row>
    <row r="89" spans="2:11" ht="20.100000000000001" customHeight="1" x14ac:dyDescent="0.25">
      <c r="B89" s="25" t="str">
        <f>IF(TBL_QUAL_INCOMELISTING_UNITS[[#This Row],[RECORD_STARTED]],IF(TBL_QUAL_INCOMELISTING_UNITS[[#This Row],[ERROR_COUNT]]&gt;0,-1,IF(TBL_QUAL_INCOMELISTING_UNITS[[#This Row],[REQ_FIELDS_POPULATED]],1,0)),"")</f>
        <v/>
      </c>
      <c r="C89" s="94">
        <f>ROW()-ROW(TBL_QUAL_INCOMELISTING_UNITS[[#Headers],[ROW_ID]])</f>
        <v>80</v>
      </c>
      <c r="D89" s="82"/>
      <c r="E89" s="39"/>
      <c r="F89" s="33"/>
      <c r="G89" s="84" t="str">
        <f>IFERROR(INDEX(TBL_CIPDRFRESI_LOANPOOL[HUD_MFI_115],MATCH(TBL_QUAL_INCOMELISTING_UNITS[[#This Row],[INCOMELISTING_LOAN_ID_PROP_ADDR]],TBL_CIPDRFRESI_LOANPOOL[LOAN_ID_PROP_ADDR],0)),"")</f>
        <v/>
      </c>
      <c r="H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 s="36" t="b">
        <f>CONCATENATE(TBL_QUAL_INCOMELISTING_UNITS[[#This Row],[INCOMELISTING_LOAN_ID_PROP_ADDR]],TBL_QUAL_INCOMELISTING_UNITS[[#This Row],[INCOMELISTING_UNIT]],TBL_QUAL_INCOMELISTING_UNITS[[#This Row],[INCOMELISTING_HSEHLD_INCOME]])&lt;&gt;""</f>
        <v>0</v>
      </c>
      <c r="J89" s="36" t="b">
        <f>AND(TBL_QUAL_INCOMELISTING_UNITS[[#This Row],[INCOMELISTING_LOAN_ID_PROP_ADDR]]&lt;&gt;"",TBL_QUAL_INCOMELISTING_UNITS[[#This Row],[INCOMELISTING_UNIT]]&lt;&gt;"",TBL_QUAL_INCOMELISTING_UNITS[[#This Row],[INCOMELISTING_HSEHLD_INCOME]]&lt;&gt;"")</f>
        <v>0</v>
      </c>
      <c r="K89" s="36">
        <f>SUM(
IF(AND(TBL_QUAL_INCOMELISTING_UNITS[[#This Row],[INCOMELISTING_LOAN_ID_PROP_ADDR]]&lt;&gt;"",NOT(ISNUMBER(MATCH(TBL_QUAL_INCOMELISTING_UNITS[[#This Row],[INCOMELISTING_LOAN_ID_PROP_ADDR]],RANGE_LOOKUP_CIPDRF_LOANLIST,0)))),1,0)
)</f>
        <v>0</v>
      </c>
    </row>
    <row r="90" spans="2:11" ht="20.100000000000001" customHeight="1" x14ac:dyDescent="0.25">
      <c r="B90" s="25" t="str">
        <f>IF(TBL_QUAL_INCOMELISTING_UNITS[[#This Row],[RECORD_STARTED]],IF(TBL_QUAL_INCOMELISTING_UNITS[[#This Row],[ERROR_COUNT]]&gt;0,-1,IF(TBL_QUAL_INCOMELISTING_UNITS[[#This Row],[REQ_FIELDS_POPULATED]],1,0)),"")</f>
        <v/>
      </c>
      <c r="C90" s="94">
        <f>ROW()-ROW(TBL_QUAL_INCOMELISTING_UNITS[[#Headers],[ROW_ID]])</f>
        <v>81</v>
      </c>
      <c r="D90" s="82"/>
      <c r="E90" s="39"/>
      <c r="F90" s="33"/>
      <c r="G90" s="84" t="str">
        <f>IFERROR(INDEX(TBL_CIPDRFRESI_LOANPOOL[HUD_MFI_115],MATCH(TBL_QUAL_INCOMELISTING_UNITS[[#This Row],[INCOMELISTING_LOAN_ID_PROP_ADDR]],TBL_CIPDRFRESI_LOANPOOL[LOAN_ID_PROP_ADDR],0)),"")</f>
        <v/>
      </c>
      <c r="H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 s="36" t="b">
        <f>CONCATENATE(TBL_QUAL_INCOMELISTING_UNITS[[#This Row],[INCOMELISTING_LOAN_ID_PROP_ADDR]],TBL_QUAL_INCOMELISTING_UNITS[[#This Row],[INCOMELISTING_UNIT]],TBL_QUAL_INCOMELISTING_UNITS[[#This Row],[INCOMELISTING_HSEHLD_INCOME]])&lt;&gt;""</f>
        <v>0</v>
      </c>
      <c r="J90" s="36" t="b">
        <f>AND(TBL_QUAL_INCOMELISTING_UNITS[[#This Row],[INCOMELISTING_LOAN_ID_PROP_ADDR]]&lt;&gt;"",TBL_QUAL_INCOMELISTING_UNITS[[#This Row],[INCOMELISTING_UNIT]]&lt;&gt;"",TBL_QUAL_INCOMELISTING_UNITS[[#This Row],[INCOMELISTING_HSEHLD_INCOME]]&lt;&gt;"")</f>
        <v>0</v>
      </c>
      <c r="K90" s="36">
        <f>SUM(
IF(AND(TBL_QUAL_INCOMELISTING_UNITS[[#This Row],[INCOMELISTING_LOAN_ID_PROP_ADDR]]&lt;&gt;"",NOT(ISNUMBER(MATCH(TBL_QUAL_INCOMELISTING_UNITS[[#This Row],[INCOMELISTING_LOAN_ID_PROP_ADDR]],RANGE_LOOKUP_CIPDRF_LOANLIST,0)))),1,0)
)</f>
        <v>0</v>
      </c>
    </row>
    <row r="91" spans="2:11" ht="20.100000000000001" customHeight="1" x14ac:dyDescent="0.25">
      <c r="B91" s="25" t="str">
        <f>IF(TBL_QUAL_INCOMELISTING_UNITS[[#This Row],[RECORD_STARTED]],IF(TBL_QUAL_INCOMELISTING_UNITS[[#This Row],[ERROR_COUNT]]&gt;0,-1,IF(TBL_QUAL_INCOMELISTING_UNITS[[#This Row],[REQ_FIELDS_POPULATED]],1,0)),"")</f>
        <v/>
      </c>
      <c r="C91" s="94">
        <f>ROW()-ROW(TBL_QUAL_INCOMELISTING_UNITS[[#Headers],[ROW_ID]])</f>
        <v>82</v>
      </c>
      <c r="D91" s="82"/>
      <c r="E91" s="39"/>
      <c r="F91" s="33"/>
      <c r="G91" s="84" t="str">
        <f>IFERROR(INDEX(TBL_CIPDRFRESI_LOANPOOL[HUD_MFI_115],MATCH(TBL_QUAL_INCOMELISTING_UNITS[[#This Row],[INCOMELISTING_LOAN_ID_PROP_ADDR]],TBL_CIPDRFRESI_LOANPOOL[LOAN_ID_PROP_ADDR],0)),"")</f>
        <v/>
      </c>
      <c r="H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 s="36" t="b">
        <f>CONCATENATE(TBL_QUAL_INCOMELISTING_UNITS[[#This Row],[INCOMELISTING_LOAN_ID_PROP_ADDR]],TBL_QUAL_INCOMELISTING_UNITS[[#This Row],[INCOMELISTING_UNIT]],TBL_QUAL_INCOMELISTING_UNITS[[#This Row],[INCOMELISTING_HSEHLD_INCOME]])&lt;&gt;""</f>
        <v>0</v>
      </c>
      <c r="J91" s="36" t="b">
        <f>AND(TBL_QUAL_INCOMELISTING_UNITS[[#This Row],[INCOMELISTING_LOAN_ID_PROP_ADDR]]&lt;&gt;"",TBL_QUAL_INCOMELISTING_UNITS[[#This Row],[INCOMELISTING_UNIT]]&lt;&gt;"",TBL_QUAL_INCOMELISTING_UNITS[[#This Row],[INCOMELISTING_HSEHLD_INCOME]]&lt;&gt;"")</f>
        <v>0</v>
      </c>
      <c r="K91" s="36">
        <f>SUM(
IF(AND(TBL_QUAL_INCOMELISTING_UNITS[[#This Row],[INCOMELISTING_LOAN_ID_PROP_ADDR]]&lt;&gt;"",NOT(ISNUMBER(MATCH(TBL_QUAL_INCOMELISTING_UNITS[[#This Row],[INCOMELISTING_LOAN_ID_PROP_ADDR]],RANGE_LOOKUP_CIPDRF_LOANLIST,0)))),1,0)
)</f>
        <v>0</v>
      </c>
    </row>
    <row r="92" spans="2:11" ht="20.100000000000001" customHeight="1" x14ac:dyDescent="0.25">
      <c r="B92" s="25" t="str">
        <f>IF(TBL_QUAL_INCOMELISTING_UNITS[[#This Row],[RECORD_STARTED]],IF(TBL_QUAL_INCOMELISTING_UNITS[[#This Row],[ERROR_COUNT]]&gt;0,-1,IF(TBL_QUAL_INCOMELISTING_UNITS[[#This Row],[REQ_FIELDS_POPULATED]],1,0)),"")</f>
        <v/>
      </c>
      <c r="C92" s="94">
        <f>ROW()-ROW(TBL_QUAL_INCOMELISTING_UNITS[[#Headers],[ROW_ID]])</f>
        <v>83</v>
      </c>
      <c r="D92" s="82"/>
      <c r="E92" s="39"/>
      <c r="F92" s="33"/>
      <c r="G92" s="84" t="str">
        <f>IFERROR(INDEX(TBL_CIPDRFRESI_LOANPOOL[HUD_MFI_115],MATCH(TBL_QUAL_INCOMELISTING_UNITS[[#This Row],[INCOMELISTING_LOAN_ID_PROP_ADDR]],TBL_CIPDRFRESI_LOANPOOL[LOAN_ID_PROP_ADDR],0)),"")</f>
        <v/>
      </c>
      <c r="H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 s="36" t="b">
        <f>CONCATENATE(TBL_QUAL_INCOMELISTING_UNITS[[#This Row],[INCOMELISTING_LOAN_ID_PROP_ADDR]],TBL_QUAL_INCOMELISTING_UNITS[[#This Row],[INCOMELISTING_UNIT]],TBL_QUAL_INCOMELISTING_UNITS[[#This Row],[INCOMELISTING_HSEHLD_INCOME]])&lt;&gt;""</f>
        <v>0</v>
      </c>
      <c r="J92" s="36" t="b">
        <f>AND(TBL_QUAL_INCOMELISTING_UNITS[[#This Row],[INCOMELISTING_LOAN_ID_PROP_ADDR]]&lt;&gt;"",TBL_QUAL_INCOMELISTING_UNITS[[#This Row],[INCOMELISTING_UNIT]]&lt;&gt;"",TBL_QUAL_INCOMELISTING_UNITS[[#This Row],[INCOMELISTING_HSEHLD_INCOME]]&lt;&gt;"")</f>
        <v>0</v>
      </c>
      <c r="K92" s="36">
        <f>SUM(
IF(AND(TBL_QUAL_INCOMELISTING_UNITS[[#This Row],[INCOMELISTING_LOAN_ID_PROP_ADDR]]&lt;&gt;"",NOT(ISNUMBER(MATCH(TBL_QUAL_INCOMELISTING_UNITS[[#This Row],[INCOMELISTING_LOAN_ID_PROP_ADDR]],RANGE_LOOKUP_CIPDRF_LOANLIST,0)))),1,0)
)</f>
        <v>0</v>
      </c>
    </row>
    <row r="93" spans="2:11" ht="20.100000000000001" customHeight="1" x14ac:dyDescent="0.25">
      <c r="B93" s="25" t="str">
        <f>IF(TBL_QUAL_INCOMELISTING_UNITS[[#This Row],[RECORD_STARTED]],IF(TBL_QUAL_INCOMELISTING_UNITS[[#This Row],[ERROR_COUNT]]&gt;0,-1,IF(TBL_QUAL_INCOMELISTING_UNITS[[#This Row],[REQ_FIELDS_POPULATED]],1,0)),"")</f>
        <v/>
      </c>
      <c r="C93" s="94">
        <f>ROW()-ROW(TBL_QUAL_INCOMELISTING_UNITS[[#Headers],[ROW_ID]])</f>
        <v>84</v>
      </c>
      <c r="D93" s="82"/>
      <c r="E93" s="39"/>
      <c r="F93" s="33"/>
      <c r="G93" s="84" t="str">
        <f>IFERROR(INDEX(TBL_CIPDRFRESI_LOANPOOL[HUD_MFI_115],MATCH(TBL_QUAL_INCOMELISTING_UNITS[[#This Row],[INCOMELISTING_LOAN_ID_PROP_ADDR]],TBL_CIPDRFRESI_LOANPOOL[LOAN_ID_PROP_ADDR],0)),"")</f>
        <v/>
      </c>
      <c r="H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 s="36" t="b">
        <f>CONCATENATE(TBL_QUAL_INCOMELISTING_UNITS[[#This Row],[INCOMELISTING_LOAN_ID_PROP_ADDR]],TBL_QUAL_INCOMELISTING_UNITS[[#This Row],[INCOMELISTING_UNIT]],TBL_QUAL_INCOMELISTING_UNITS[[#This Row],[INCOMELISTING_HSEHLD_INCOME]])&lt;&gt;""</f>
        <v>0</v>
      </c>
      <c r="J93" s="36" t="b">
        <f>AND(TBL_QUAL_INCOMELISTING_UNITS[[#This Row],[INCOMELISTING_LOAN_ID_PROP_ADDR]]&lt;&gt;"",TBL_QUAL_INCOMELISTING_UNITS[[#This Row],[INCOMELISTING_UNIT]]&lt;&gt;"",TBL_QUAL_INCOMELISTING_UNITS[[#This Row],[INCOMELISTING_HSEHLD_INCOME]]&lt;&gt;"")</f>
        <v>0</v>
      </c>
      <c r="K93" s="36">
        <f>SUM(
IF(AND(TBL_QUAL_INCOMELISTING_UNITS[[#This Row],[INCOMELISTING_LOAN_ID_PROP_ADDR]]&lt;&gt;"",NOT(ISNUMBER(MATCH(TBL_QUAL_INCOMELISTING_UNITS[[#This Row],[INCOMELISTING_LOAN_ID_PROP_ADDR]],RANGE_LOOKUP_CIPDRF_LOANLIST,0)))),1,0)
)</f>
        <v>0</v>
      </c>
    </row>
    <row r="94" spans="2:11" ht="20.100000000000001" customHeight="1" x14ac:dyDescent="0.25">
      <c r="B94" s="25" t="str">
        <f>IF(TBL_QUAL_INCOMELISTING_UNITS[[#This Row],[RECORD_STARTED]],IF(TBL_QUAL_INCOMELISTING_UNITS[[#This Row],[ERROR_COUNT]]&gt;0,-1,IF(TBL_QUAL_INCOMELISTING_UNITS[[#This Row],[REQ_FIELDS_POPULATED]],1,0)),"")</f>
        <v/>
      </c>
      <c r="C94" s="94">
        <f>ROW()-ROW(TBL_QUAL_INCOMELISTING_UNITS[[#Headers],[ROW_ID]])</f>
        <v>85</v>
      </c>
      <c r="D94" s="82"/>
      <c r="E94" s="39"/>
      <c r="F94" s="33"/>
      <c r="G94" s="84" t="str">
        <f>IFERROR(INDEX(TBL_CIPDRFRESI_LOANPOOL[HUD_MFI_115],MATCH(TBL_QUAL_INCOMELISTING_UNITS[[#This Row],[INCOMELISTING_LOAN_ID_PROP_ADDR]],TBL_CIPDRFRESI_LOANPOOL[LOAN_ID_PROP_ADDR],0)),"")</f>
        <v/>
      </c>
      <c r="H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 s="36" t="b">
        <f>CONCATENATE(TBL_QUAL_INCOMELISTING_UNITS[[#This Row],[INCOMELISTING_LOAN_ID_PROP_ADDR]],TBL_QUAL_INCOMELISTING_UNITS[[#This Row],[INCOMELISTING_UNIT]],TBL_QUAL_INCOMELISTING_UNITS[[#This Row],[INCOMELISTING_HSEHLD_INCOME]])&lt;&gt;""</f>
        <v>0</v>
      </c>
      <c r="J94" s="36" t="b">
        <f>AND(TBL_QUAL_INCOMELISTING_UNITS[[#This Row],[INCOMELISTING_LOAN_ID_PROP_ADDR]]&lt;&gt;"",TBL_QUAL_INCOMELISTING_UNITS[[#This Row],[INCOMELISTING_UNIT]]&lt;&gt;"",TBL_QUAL_INCOMELISTING_UNITS[[#This Row],[INCOMELISTING_HSEHLD_INCOME]]&lt;&gt;"")</f>
        <v>0</v>
      </c>
      <c r="K94" s="36">
        <f>SUM(
IF(AND(TBL_QUAL_INCOMELISTING_UNITS[[#This Row],[INCOMELISTING_LOAN_ID_PROP_ADDR]]&lt;&gt;"",NOT(ISNUMBER(MATCH(TBL_QUAL_INCOMELISTING_UNITS[[#This Row],[INCOMELISTING_LOAN_ID_PROP_ADDR]],RANGE_LOOKUP_CIPDRF_LOANLIST,0)))),1,0)
)</f>
        <v>0</v>
      </c>
    </row>
    <row r="95" spans="2:11" ht="20.100000000000001" customHeight="1" x14ac:dyDescent="0.25">
      <c r="B95" s="25" t="str">
        <f>IF(TBL_QUAL_INCOMELISTING_UNITS[[#This Row],[RECORD_STARTED]],IF(TBL_QUAL_INCOMELISTING_UNITS[[#This Row],[ERROR_COUNT]]&gt;0,-1,IF(TBL_QUAL_INCOMELISTING_UNITS[[#This Row],[REQ_FIELDS_POPULATED]],1,0)),"")</f>
        <v/>
      </c>
      <c r="C95" s="94">
        <f>ROW()-ROW(TBL_QUAL_INCOMELISTING_UNITS[[#Headers],[ROW_ID]])</f>
        <v>86</v>
      </c>
      <c r="D95" s="82"/>
      <c r="E95" s="39"/>
      <c r="F95" s="33"/>
      <c r="G95" s="84" t="str">
        <f>IFERROR(INDEX(TBL_CIPDRFRESI_LOANPOOL[HUD_MFI_115],MATCH(TBL_QUAL_INCOMELISTING_UNITS[[#This Row],[INCOMELISTING_LOAN_ID_PROP_ADDR]],TBL_CIPDRFRESI_LOANPOOL[LOAN_ID_PROP_ADDR],0)),"")</f>
        <v/>
      </c>
      <c r="H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 s="36" t="b">
        <f>CONCATENATE(TBL_QUAL_INCOMELISTING_UNITS[[#This Row],[INCOMELISTING_LOAN_ID_PROP_ADDR]],TBL_QUAL_INCOMELISTING_UNITS[[#This Row],[INCOMELISTING_UNIT]],TBL_QUAL_INCOMELISTING_UNITS[[#This Row],[INCOMELISTING_HSEHLD_INCOME]])&lt;&gt;""</f>
        <v>0</v>
      </c>
      <c r="J95" s="36" t="b">
        <f>AND(TBL_QUAL_INCOMELISTING_UNITS[[#This Row],[INCOMELISTING_LOAN_ID_PROP_ADDR]]&lt;&gt;"",TBL_QUAL_INCOMELISTING_UNITS[[#This Row],[INCOMELISTING_UNIT]]&lt;&gt;"",TBL_QUAL_INCOMELISTING_UNITS[[#This Row],[INCOMELISTING_HSEHLD_INCOME]]&lt;&gt;"")</f>
        <v>0</v>
      </c>
      <c r="K95" s="36">
        <f>SUM(
IF(AND(TBL_QUAL_INCOMELISTING_UNITS[[#This Row],[INCOMELISTING_LOAN_ID_PROP_ADDR]]&lt;&gt;"",NOT(ISNUMBER(MATCH(TBL_QUAL_INCOMELISTING_UNITS[[#This Row],[INCOMELISTING_LOAN_ID_PROP_ADDR]],RANGE_LOOKUP_CIPDRF_LOANLIST,0)))),1,0)
)</f>
        <v>0</v>
      </c>
    </row>
    <row r="96" spans="2:11" ht="20.100000000000001" customHeight="1" x14ac:dyDescent="0.25">
      <c r="B96" s="25" t="str">
        <f>IF(TBL_QUAL_INCOMELISTING_UNITS[[#This Row],[RECORD_STARTED]],IF(TBL_QUAL_INCOMELISTING_UNITS[[#This Row],[ERROR_COUNT]]&gt;0,-1,IF(TBL_QUAL_INCOMELISTING_UNITS[[#This Row],[REQ_FIELDS_POPULATED]],1,0)),"")</f>
        <v/>
      </c>
      <c r="C96" s="94">
        <f>ROW()-ROW(TBL_QUAL_INCOMELISTING_UNITS[[#Headers],[ROW_ID]])</f>
        <v>87</v>
      </c>
      <c r="D96" s="82"/>
      <c r="E96" s="39"/>
      <c r="F96" s="33"/>
      <c r="G96" s="84" t="str">
        <f>IFERROR(INDEX(TBL_CIPDRFRESI_LOANPOOL[HUD_MFI_115],MATCH(TBL_QUAL_INCOMELISTING_UNITS[[#This Row],[INCOMELISTING_LOAN_ID_PROP_ADDR]],TBL_CIPDRFRESI_LOANPOOL[LOAN_ID_PROP_ADDR],0)),"")</f>
        <v/>
      </c>
      <c r="H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 s="36" t="b">
        <f>CONCATENATE(TBL_QUAL_INCOMELISTING_UNITS[[#This Row],[INCOMELISTING_LOAN_ID_PROP_ADDR]],TBL_QUAL_INCOMELISTING_UNITS[[#This Row],[INCOMELISTING_UNIT]],TBL_QUAL_INCOMELISTING_UNITS[[#This Row],[INCOMELISTING_HSEHLD_INCOME]])&lt;&gt;""</f>
        <v>0</v>
      </c>
      <c r="J96" s="36" t="b">
        <f>AND(TBL_QUAL_INCOMELISTING_UNITS[[#This Row],[INCOMELISTING_LOAN_ID_PROP_ADDR]]&lt;&gt;"",TBL_QUAL_INCOMELISTING_UNITS[[#This Row],[INCOMELISTING_UNIT]]&lt;&gt;"",TBL_QUAL_INCOMELISTING_UNITS[[#This Row],[INCOMELISTING_HSEHLD_INCOME]]&lt;&gt;"")</f>
        <v>0</v>
      </c>
      <c r="K96" s="36">
        <f>SUM(
IF(AND(TBL_QUAL_INCOMELISTING_UNITS[[#This Row],[INCOMELISTING_LOAN_ID_PROP_ADDR]]&lt;&gt;"",NOT(ISNUMBER(MATCH(TBL_QUAL_INCOMELISTING_UNITS[[#This Row],[INCOMELISTING_LOAN_ID_PROP_ADDR]],RANGE_LOOKUP_CIPDRF_LOANLIST,0)))),1,0)
)</f>
        <v>0</v>
      </c>
    </row>
    <row r="97" spans="2:11" ht="20.100000000000001" customHeight="1" x14ac:dyDescent="0.25">
      <c r="B97" s="25" t="str">
        <f>IF(TBL_QUAL_INCOMELISTING_UNITS[[#This Row],[RECORD_STARTED]],IF(TBL_QUAL_INCOMELISTING_UNITS[[#This Row],[ERROR_COUNT]]&gt;0,-1,IF(TBL_QUAL_INCOMELISTING_UNITS[[#This Row],[REQ_FIELDS_POPULATED]],1,0)),"")</f>
        <v/>
      </c>
      <c r="C97" s="94">
        <f>ROW()-ROW(TBL_QUAL_INCOMELISTING_UNITS[[#Headers],[ROW_ID]])</f>
        <v>88</v>
      </c>
      <c r="D97" s="82"/>
      <c r="E97" s="39"/>
      <c r="F97" s="33"/>
      <c r="G97" s="84" t="str">
        <f>IFERROR(INDEX(TBL_CIPDRFRESI_LOANPOOL[HUD_MFI_115],MATCH(TBL_QUAL_INCOMELISTING_UNITS[[#This Row],[INCOMELISTING_LOAN_ID_PROP_ADDR]],TBL_CIPDRFRESI_LOANPOOL[LOAN_ID_PROP_ADDR],0)),"")</f>
        <v/>
      </c>
      <c r="H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 s="36" t="b">
        <f>CONCATENATE(TBL_QUAL_INCOMELISTING_UNITS[[#This Row],[INCOMELISTING_LOAN_ID_PROP_ADDR]],TBL_QUAL_INCOMELISTING_UNITS[[#This Row],[INCOMELISTING_UNIT]],TBL_QUAL_INCOMELISTING_UNITS[[#This Row],[INCOMELISTING_HSEHLD_INCOME]])&lt;&gt;""</f>
        <v>0</v>
      </c>
      <c r="J97" s="36" t="b">
        <f>AND(TBL_QUAL_INCOMELISTING_UNITS[[#This Row],[INCOMELISTING_LOAN_ID_PROP_ADDR]]&lt;&gt;"",TBL_QUAL_INCOMELISTING_UNITS[[#This Row],[INCOMELISTING_UNIT]]&lt;&gt;"",TBL_QUAL_INCOMELISTING_UNITS[[#This Row],[INCOMELISTING_HSEHLD_INCOME]]&lt;&gt;"")</f>
        <v>0</v>
      </c>
      <c r="K97" s="36">
        <f>SUM(
IF(AND(TBL_QUAL_INCOMELISTING_UNITS[[#This Row],[INCOMELISTING_LOAN_ID_PROP_ADDR]]&lt;&gt;"",NOT(ISNUMBER(MATCH(TBL_QUAL_INCOMELISTING_UNITS[[#This Row],[INCOMELISTING_LOAN_ID_PROP_ADDR]],RANGE_LOOKUP_CIPDRF_LOANLIST,0)))),1,0)
)</f>
        <v>0</v>
      </c>
    </row>
    <row r="98" spans="2:11" ht="20.100000000000001" customHeight="1" x14ac:dyDescent="0.25">
      <c r="B98" s="25" t="str">
        <f>IF(TBL_QUAL_INCOMELISTING_UNITS[[#This Row],[RECORD_STARTED]],IF(TBL_QUAL_INCOMELISTING_UNITS[[#This Row],[ERROR_COUNT]]&gt;0,-1,IF(TBL_QUAL_INCOMELISTING_UNITS[[#This Row],[REQ_FIELDS_POPULATED]],1,0)),"")</f>
        <v/>
      </c>
      <c r="C98" s="94">
        <f>ROW()-ROW(TBL_QUAL_INCOMELISTING_UNITS[[#Headers],[ROW_ID]])</f>
        <v>89</v>
      </c>
      <c r="D98" s="82"/>
      <c r="E98" s="39"/>
      <c r="F98" s="33"/>
      <c r="G98" s="84" t="str">
        <f>IFERROR(INDEX(TBL_CIPDRFRESI_LOANPOOL[HUD_MFI_115],MATCH(TBL_QUAL_INCOMELISTING_UNITS[[#This Row],[INCOMELISTING_LOAN_ID_PROP_ADDR]],TBL_CIPDRFRESI_LOANPOOL[LOAN_ID_PROP_ADDR],0)),"")</f>
        <v/>
      </c>
      <c r="H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 s="36" t="b">
        <f>CONCATENATE(TBL_QUAL_INCOMELISTING_UNITS[[#This Row],[INCOMELISTING_LOAN_ID_PROP_ADDR]],TBL_QUAL_INCOMELISTING_UNITS[[#This Row],[INCOMELISTING_UNIT]],TBL_QUAL_INCOMELISTING_UNITS[[#This Row],[INCOMELISTING_HSEHLD_INCOME]])&lt;&gt;""</f>
        <v>0</v>
      </c>
      <c r="J98" s="36" t="b">
        <f>AND(TBL_QUAL_INCOMELISTING_UNITS[[#This Row],[INCOMELISTING_LOAN_ID_PROP_ADDR]]&lt;&gt;"",TBL_QUAL_INCOMELISTING_UNITS[[#This Row],[INCOMELISTING_UNIT]]&lt;&gt;"",TBL_QUAL_INCOMELISTING_UNITS[[#This Row],[INCOMELISTING_HSEHLD_INCOME]]&lt;&gt;"")</f>
        <v>0</v>
      </c>
      <c r="K98" s="36">
        <f>SUM(
IF(AND(TBL_QUAL_INCOMELISTING_UNITS[[#This Row],[INCOMELISTING_LOAN_ID_PROP_ADDR]]&lt;&gt;"",NOT(ISNUMBER(MATCH(TBL_QUAL_INCOMELISTING_UNITS[[#This Row],[INCOMELISTING_LOAN_ID_PROP_ADDR]],RANGE_LOOKUP_CIPDRF_LOANLIST,0)))),1,0)
)</f>
        <v>0</v>
      </c>
    </row>
    <row r="99" spans="2:11" ht="20.100000000000001" customHeight="1" x14ac:dyDescent="0.25">
      <c r="B99" s="25" t="str">
        <f>IF(TBL_QUAL_INCOMELISTING_UNITS[[#This Row],[RECORD_STARTED]],IF(TBL_QUAL_INCOMELISTING_UNITS[[#This Row],[ERROR_COUNT]]&gt;0,-1,IF(TBL_QUAL_INCOMELISTING_UNITS[[#This Row],[REQ_FIELDS_POPULATED]],1,0)),"")</f>
        <v/>
      </c>
      <c r="C99" s="94">
        <f>ROW()-ROW(TBL_QUAL_INCOMELISTING_UNITS[[#Headers],[ROW_ID]])</f>
        <v>90</v>
      </c>
      <c r="D99" s="82"/>
      <c r="E99" s="39"/>
      <c r="F99" s="33"/>
      <c r="G99" s="84" t="str">
        <f>IFERROR(INDEX(TBL_CIPDRFRESI_LOANPOOL[HUD_MFI_115],MATCH(TBL_QUAL_INCOMELISTING_UNITS[[#This Row],[INCOMELISTING_LOAN_ID_PROP_ADDR]],TBL_CIPDRFRESI_LOANPOOL[LOAN_ID_PROP_ADDR],0)),"")</f>
        <v/>
      </c>
      <c r="H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 s="36" t="b">
        <f>CONCATENATE(TBL_QUAL_INCOMELISTING_UNITS[[#This Row],[INCOMELISTING_LOAN_ID_PROP_ADDR]],TBL_QUAL_INCOMELISTING_UNITS[[#This Row],[INCOMELISTING_UNIT]],TBL_QUAL_INCOMELISTING_UNITS[[#This Row],[INCOMELISTING_HSEHLD_INCOME]])&lt;&gt;""</f>
        <v>0</v>
      </c>
      <c r="J99" s="36" t="b">
        <f>AND(TBL_QUAL_INCOMELISTING_UNITS[[#This Row],[INCOMELISTING_LOAN_ID_PROP_ADDR]]&lt;&gt;"",TBL_QUAL_INCOMELISTING_UNITS[[#This Row],[INCOMELISTING_UNIT]]&lt;&gt;"",TBL_QUAL_INCOMELISTING_UNITS[[#This Row],[INCOMELISTING_HSEHLD_INCOME]]&lt;&gt;"")</f>
        <v>0</v>
      </c>
      <c r="K99" s="36">
        <f>SUM(
IF(AND(TBL_QUAL_INCOMELISTING_UNITS[[#This Row],[INCOMELISTING_LOAN_ID_PROP_ADDR]]&lt;&gt;"",NOT(ISNUMBER(MATCH(TBL_QUAL_INCOMELISTING_UNITS[[#This Row],[INCOMELISTING_LOAN_ID_PROP_ADDR]],RANGE_LOOKUP_CIPDRF_LOANLIST,0)))),1,0)
)</f>
        <v>0</v>
      </c>
    </row>
    <row r="100" spans="2:11" ht="20.100000000000001" customHeight="1" x14ac:dyDescent="0.25">
      <c r="B100" s="25" t="str">
        <f>IF(TBL_QUAL_INCOMELISTING_UNITS[[#This Row],[RECORD_STARTED]],IF(TBL_QUAL_INCOMELISTING_UNITS[[#This Row],[ERROR_COUNT]]&gt;0,-1,IF(TBL_QUAL_INCOMELISTING_UNITS[[#This Row],[REQ_FIELDS_POPULATED]],1,0)),"")</f>
        <v/>
      </c>
      <c r="C100" s="94">
        <f>ROW()-ROW(TBL_QUAL_INCOMELISTING_UNITS[[#Headers],[ROW_ID]])</f>
        <v>91</v>
      </c>
      <c r="D100" s="82"/>
      <c r="E100" s="39"/>
      <c r="F100" s="33"/>
      <c r="G100" s="84" t="str">
        <f>IFERROR(INDEX(TBL_CIPDRFRESI_LOANPOOL[HUD_MFI_115],MATCH(TBL_QUAL_INCOMELISTING_UNITS[[#This Row],[INCOMELISTING_LOAN_ID_PROP_ADDR]],TBL_CIPDRFRESI_LOANPOOL[LOAN_ID_PROP_ADDR],0)),"")</f>
        <v/>
      </c>
      <c r="H1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0" s="36" t="b">
        <f>CONCATENATE(TBL_QUAL_INCOMELISTING_UNITS[[#This Row],[INCOMELISTING_LOAN_ID_PROP_ADDR]],TBL_QUAL_INCOMELISTING_UNITS[[#This Row],[INCOMELISTING_UNIT]],TBL_QUAL_INCOMELISTING_UNITS[[#This Row],[INCOMELISTING_HSEHLD_INCOME]])&lt;&gt;""</f>
        <v>0</v>
      </c>
      <c r="J100" s="36" t="b">
        <f>AND(TBL_QUAL_INCOMELISTING_UNITS[[#This Row],[INCOMELISTING_LOAN_ID_PROP_ADDR]]&lt;&gt;"",TBL_QUAL_INCOMELISTING_UNITS[[#This Row],[INCOMELISTING_UNIT]]&lt;&gt;"",TBL_QUAL_INCOMELISTING_UNITS[[#This Row],[INCOMELISTING_HSEHLD_INCOME]]&lt;&gt;"")</f>
        <v>0</v>
      </c>
      <c r="K100" s="36">
        <f>SUM(
IF(AND(TBL_QUAL_INCOMELISTING_UNITS[[#This Row],[INCOMELISTING_LOAN_ID_PROP_ADDR]]&lt;&gt;"",NOT(ISNUMBER(MATCH(TBL_QUAL_INCOMELISTING_UNITS[[#This Row],[INCOMELISTING_LOAN_ID_PROP_ADDR]],RANGE_LOOKUP_CIPDRF_LOANLIST,0)))),1,0)
)</f>
        <v>0</v>
      </c>
    </row>
    <row r="101" spans="2:11" ht="20.100000000000001" customHeight="1" x14ac:dyDescent="0.25">
      <c r="B101" s="25" t="str">
        <f>IF(TBL_QUAL_INCOMELISTING_UNITS[[#This Row],[RECORD_STARTED]],IF(TBL_QUAL_INCOMELISTING_UNITS[[#This Row],[ERROR_COUNT]]&gt;0,-1,IF(TBL_QUAL_INCOMELISTING_UNITS[[#This Row],[REQ_FIELDS_POPULATED]],1,0)),"")</f>
        <v/>
      </c>
      <c r="C101" s="94">
        <f>ROW()-ROW(TBL_QUAL_INCOMELISTING_UNITS[[#Headers],[ROW_ID]])</f>
        <v>92</v>
      </c>
      <c r="D101" s="82"/>
      <c r="E101" s="39"/>
      <c r="F101" s="33"/>
      <c r="G101" s="84" t="str">
        <f>IFERROR(INDEX(TBL_CIPDRFRESI_LOANPOOL[HUD_MFI_115],MATCH(TBL_QUAL_INCOMELISTING_UNITS[[#This Row],[INCOMELISTING_LOAN_ID_PROP_ADDR]],TBL_CIPDRFRESI_LOANPOOL[LOAN_ID_PROP_ADDR],0)),"")</f>
        <v/>
      </c>
      <c r="H1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1" s="36" t="b">
        <f>CONCATENATE(TBL_QUAL_INCOMELISTING_UNITS[[#This Row],[INCOMELISTING_LOAN_ID_PROP_ADDR]],TBL_QUAL_INCOMELISTING_UNITS[[#This Row],[INCOMELISTING_UNIT]],TBL_QUAL_INCOMELISTING_UNITS[[#This Row],[INCOMELISTING_HSEHLD_INCOME]])&lt;&gt;""</f>
        <v>0</v>
      </c>
      <c r="J101" s="36" t="b">
        <f>AND(TBL_QUAL_INCOMELISTING_UNITS[[#This Row],[INCOMELISTING_LOAN_ID_PROP_ADDR]]&lt;&gt;"",TBL_QUAL_INCOMELISTING_UNITS[[#This Row],[INCOMELISTING_UNIT]]&lt;&gt;"",TBL_QUAL_INCOMELISTING_UNITS[[#This Row],[INCOMELISTING_HSEHLD_INCOME]]&lt;&gt;"")</f>
        <v>0</v>
      </c>
      <c r="K101" s="36">
        <f>SUM(
IF(AND(TBL_QUAL_INCOMELISTING_UNITS[[#This Row],[INCOMELISTING_LOAN_ID_PROP_ADDR]]&lt;&gt;"",NOT(ISNUMBER(MATCH(TBL_QUAL_INCOMELISTING_UNITS[[#This Row],[INCOMELISTING_LOAN_ID_PROP_ADDR]],RANGE_LOOKUP_CIPDRF_LOANLIST,0)))),1,0)
)</f>
        <v>0</v>
      </c>
    </row>
    <row r="102" spans="2:11" ht="20.100000000000001" customHeight="1" x14ac:dyDescent="0.25">
      <c r="B102" s="25" t="str">
        <f>IF(TBL_QUAL_INCOMELISTING_UNITS[[#This Row],[RECORD_STARTED]],IF(TBL_QUAL_INCOMELISTING_UNITS[[#This Row],[ERROR_COUNT]]&gt;0,-1,IF(TBL_QUAL_INCOMELISTING_UNITS[[#This Row],[REQ_FIELDS_POPULATED]],1,0)),"")</f>
        <v/>
      </c>
      <c r="C102" s="94">
        <f>ROW()-ROW(TBL_QUAL_INCOMELISTING_UNITS[[#Headers],[ROW_ID]])</f>
        <v>93</v>
      </c>
      <c r="D102" s="82"/>
      <c r="E102" s="39"/>
      <c r="F102" s="33"/>
      <c r="G102" s="84" t="str">
        <f>IFERROR(INDEX(TBL_CIPDRFRESI_LOANPOOL[HUD_MFI_115],MATCH(TBL_QUAL_INCOMELISTING_UNITS[[#This Row],[INCOMELISTING_LOAN_ID_PROP_ADDR]],TBL_CIPDRFRESI_LOANPOOL[LOAN_ID_PROP_ADDR],0)),"")</f>
        <v/>
      </c>
      <c r="H10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2" s="36" t="b">
        <f>CONCATENATE(TBL_QUAL_INCOMELISTING_UNITS[[#This Row],[INCOMELISTING_LOAN_ID_PROP_ADDR]],TBL_QUAL_INCOMELISTING_UNITS[[#This Row],[INCOMELISTING_UNIT]],TBL_QUAL_INCOMELISTING_UNITS[[#This Row],[INCOMELISTING_HSEHLD_INCOME]])&lt;&gt;""</f>
        <v>0</v>
      </c>
      <c r="J102" s="36" t="b">
        <f>AND(TBL_QUAL_INCOMELISTING_UNITS[[#This Row],[INCOMELISTING_LOAN_ID_PROP_ADDR]]&lt;&gt;"",TBL_QUAL_INCOMELISTING_UNITS[[#This Row],[INCOMELISTING_UNIT]]&lt;&gt;"",TBL_QUAL_INCOMELISTING_UNITS[[#This Row],[INCOMELISTING_HSEHLD_INCOME]]&lt;&gt;"")</f>
        <v>0</v>
      </c>
      <c r="K102" s="36">
        <f>SUM(
IF(AND(TBL_QUAL_INCOMELISTING_UNITS[[#This Row],[INCOMELISTING_LOAN_ID_PROP_ADDR]]&lt;&gt;"",NOT(ISNUMBER(MATCH(TBL_QUAL_INCOMELISTING_UNITS[[#This Row],[INCOMELISTING_LOAN_ID_PROP_ADDR]],RANGE_LOOKUP_CIPDRF_LOANLIST,0)))),1,0)
)</f>
        <v>0</v>
      </c>
    </row>
    <row r="103" spans="2:11" ht="20.100000000000001" customHeight="1" x14ac:dyDescent="0.25">
      <c r="B103" s="25" t="str">
        <f>IF(TBL_QUAL_INCOMELISTING_UNITS[[#This Row],[RECORD_STARTED]],IF(TBL_QUAL_INCOMELISTING_UNITS[[#This Row],[ERROR_COUNT]]&gt;0,-1,IF(TBL_QUAL_INCOMELISTING_UNITS[[#This Row],[REQ_FIELDS_POPULATED]],1,0)),"")</f>
        <v/>
      </c>
      <c r="C103" s="94">
        <f>ROW()-ROW(TBL_QUAL_INCOMELISTING_UNITS[[#Headers],[ROW_ID]])</f>
        <v>94</v>
      </c>
      <c r="D103" s="82"/>
      <c r="E103" s="39"/>
      <c r="F103" s="33"/>
      <c r="G103" s="84" t="str">
        <f>IFERROR(INDEX(TBL_CIPDRFRESI_LOANPOOL[HUD_MFI_115],MATCH(TBL_QUAL_INCOMELISTING_UNITS[[#This Row],[INCOMELISTING_LOAN_ID_PROP_ADDR]],TBL_CIPDRFRESI_LOANPOOL[LOAN_ID_PROP_ADDR],0)),"")</f>
        <v/>
      </c>
      <c r="H10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3" s="36" t="b">
        <f>CONCATENATE(TBL_QUAL_INCOMELISTING_UNITS[[#This Row],[INCOMELISTING_LOAN_ID_PROP_ADDR]],TBL_QUAL_INCOMELISTING_UNITS[[#This Row],[INCOMELISTING_UNIT]],TBL_QUAL_INCOMELISTING_UNITS[[#This Row],[INCOMELISTING_HSEHLD_INCOME]])&lt;&gt;""</f>
        <v>0</v>
      </c>
      <c r="J103" s="36" t="b">
        <f>AND(TBL_QUAL_INCOMELISTING_UNITS[[#This Row],[INCOMELISTING_LOAN_ID_PROP_ADDR]]&lt;&gt;"",TBL_QUAL_INCOMELISTING_UNITS[[#This Row],[INCOMELISTING_UNIT]]&lt;&gt;"",TBL_QUAL_INCOMELISTING_UNITS[[#This Row],[INCOMELISTING_HSEHLD_INCOME]]&lt;&gt;"")</f>
        <v>0</v>
      </c>
      <c r="K103" s="36">
        <f>SUM(
IF(AND(TBL_QUAL_INCOMELISTING_UNITS[[#This Row],[INCOMELISTING_LOAN_ID_PROP_ADDR]]&lt;&gt;"",NOT(ISNUMBER(MATCH(TBL_QUAL_INCOMELISTING_UNITS[[#This Row],[INCOMELISTING_LOAN_ID_PROP_ADDR]],RANGE_LOOKUP_CIPDRF_LOANLIST,0)))),1,0)
)</f>
        <v>0</v>
      </c>
    </row>
    <row r="104" spans="2:11" ht="20.100000000000001" customHeight="1" x14ac:dyDescent="0.25">
      <c r="B104" s="25" t="str">
        <f>IF(TBL_QUAL_INCOMELISTING_UNITS[[#This Row],[RECORD_STARTED]],IF(TBL_QUAL_INCOMELISTING_UNITS[[#This Row],[ERROR_COUNT]]&gt;0,-1,IF(TBL_QUAL_INCOMELISTING_UNITS[[#This Row],[REQ_FIELDS_POPULATED]],1,0)),"")</f>
        <v/>
      </c>
      <c r="C104" s="94">
        <f>ROW()-ROW(TBL_QUAL_INCOMELISTING_UNITS[[#Headers],[ROW_ID]])</f>
        <v>95</v>
      </c>
      <c r="D104" s="82"/>
      <c r="E104" s="39"/>
      <c r="F104" s="33"/>
      <c r="G104" s="84" t="str">
        <f>IFERROR(INDEX(TBL_CIPDRFRESI_LOANPOOL[HUD_MFI_115],MATCH(TBL_QUAL_INCOMELISTING_UNITS[[#This Row],[INCOMELISTING_LOAN_ID_PROP_ADDR]],TBL_CIPDRFRESI_LOANPOOL[LOAN_ID_PROP_ADDR],0)),"")</f>
        <v/>
      </c>
      <c r="H10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4" s="36" t="b">
        <f>CONCATENATE(TBL_QUAL_INCOMELISTING_UNITS[[#This Row],[INCOMELISTING_LOAN_ID_PROP_ADDR]],TBL_QUAL_INCOMELISTING_UNITS[[#This Row],[INCOMELISTING_UNIT]],TBL_QUAL_INCOMELISTING_UNITS[[#This Row],[INCOMELISTING_HSEHLD_INCOME]])&lt;&gt;""</f>
        <v>0</v>
      </c>
      <c r="J104" s="36" t="b">
        <f>AND(TBL_QUAL_INCOMELISTING_UNITS[[#This Row],[INCOMELISTING_LOAN_ID_PROP_ADDR]]&lt;&gt;"",TBL_QUAL_INCOMELISTING_UNITS[[#This Row],[INCOMELISTING_UNIT]]&lt;&gt;"",TBL_QUAL_INCOMELISTING_UNITS[[#This Row],[INCOMELISTING_HSEHLD_INCOME]]&lt;&gt;"")</f>
        <v>0</v>
      </c>
      <c r="K104" s="36">
        <f>SUM(
IF(AND(TBL_QUAL_INCOMELISTING_UNITS[[#This Row],[INCOMELISTING_LOAN_ID_PROP_ADDR]]&lt;&gt;"",NOT(ISNUMBER(MATCH(TBL_QUAL_INCOMELISTING_UNITS[[#This Row],[INCOMELISTING_LOAN_ID_PROP_ADDR]],RANGE_LOOKUP_CIPDRF_LOANLIST,0)))),1,0)
)</f>
        <v>0</v>
      </c>
    </row>
    <row r="105" spans="2:11" ht="20.100000000000001" customHeight="1" x14ac:dyDescent="0.25">
      <c r="B105" s="25" t="str">
        <f>IF(TBL_QUAL_INCOMELISTING_UNITS[[#This Row],[RECORD_STARTED]],IF(TBL_QUAL_INCOMELISTING_UNITS[[#This Row],[ERROR_COUNT]]&gt;0,-1,IF(TBL_QUAL_INCOMELISTING_UNITS[[#This Row],[REQ_FIELDS_POPULATED]],1,0)),"")</f>
        <v/>
      </c>
      <c r="C105" s="94">
        <f>ROW()-ROW(TBL_QUAL_INCOMELISTING_UNITS[[#Headers],[ROW_ID]])</f>
        <v>96</v>
      </c>
      <c r="D105" s="82"/>
      <c r="E105" s="39"/>
      <c r="F105" s="33"/>
      <c r="G105" s="84" t="str">
        <f>IFERROR(INDEX(TBL_CIPDRFRESI_LOANPOOL[HUD_MFI_115],MATCH(TBL_QUAL_INCOMELISTING_UNITS[[#This Row],[INCOMELISTING_LOAN_ID_PROP_ADDR]],TBL_CIPDRFRESI_LOANPOOL[LOAN_ID_PROP_ADDR],0)),"")</f>
        <v/>
      </c>
      <c r="H10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5" s="36" t="b">
        <f>CONCATENATE(TBL_QUAL_INCOMELISTING_UNITS[[#This Row],[INCOMELISTING_LOAN_ID_PROP_ADDR]],TBL_QUAL_INCOMELISTING_UNITS[[#This Row],[INCOMELISTING_UNIT]],TBL_QUAL_INCOMELISTING_UNITS[[#This Row],[INCOMELISTING_HSEHLD_INCOME]])&lt;&gt;""</f>
        <v>0</v>
      </c>
      <c r="J105" s="36" t="b">
        <f>AND(TBL_QUAL_INCOMELISTING_UNITS[[#This Row],[INCOMELISTING_LOAN_ID_PROP_ADDR]]&lt;&gt;"",TBL_QUAL_INCOMELISTING_UNITS[[#This Row],[INCOMELISTING_UNIT]]&lt;&gt;"",TBL_QUAL_INCOMELISTING_UNITS[[#This Row],[INCOMELISTING_HSEHLD_INCOME]]&lt;&gt;"")</f>
        <v>0</v>
      </c>
      <c r="K105" s="36">
        <f>SUM(
IF(AND(TBL_QUAL_INCOMELISTING_UNITS[[#This Row],[INCOMELISTING_LOAN_ID_PROP_ADDR]]&lt;&gt;"",NOT(ISNUMBER(MATCH(TBL_QUAL_INCOMELISTING_UNITS[[#This Row],[INCOMELISTING_LOAN_ID_PROP_ADDR]],RANGE_LOOKUP_CIPDRF_LOANLIST,0)))),1,0)
)</f>
        <v>0</v>
      </c>
    </row>
    <row r="106" spans="2:11" ht="20.100000000000001" customHeight="1" x14ac:dyDescent="0.25">
      <c r="B106" s="25" t="str">
        <f>IF(TBL_QUAL_INCOMELISTING_UNITS[[#This Row],[RECORD_STARTED]],IF(TBL_QUAL_INCOMELISTING_UNITS[[#This Row],[ERROR_COUNT]]&gt;0,-1,IF(TBL_QUAL_INCOMELISTING_UNITS[[#This Row],[REQ_FIELDS_POPULATED]],1,0)),"")</f>
        <v/>
      </c>
      <c r="C106" s="94">
        <f>ROW()-ROW(TBL_QUAL_INCOMELISTING_UNITS[[#Headers],[ROW_ID]])</f>
        <v>97</v>
      </c>
      <c r="D106" s="82"/>
      <c r="E106" s="39"/>
      <c r="F106" s="33"/>
      <c r="G106" s="84" t="str">
        <f>IFERROR(INDEX(TBL_CIPDRFRESI_LOANPOOL[HUD_MFI_115],MATCH(TBL_QUAL_INCOMELISTING_UNITS[[#This Row],[INCOMELISTING_LOAN_ID_PROP_ADDR]],TBL_CIPDRFRESI_LOANPOOL[LOAN_ID_PROP_ADDR],0)),"")</f>
        <v/>
      </c>
      <c r="H10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6" s="36" t="b">
        <f>CONCATENATE(TBL_QUAL_INCOMELISTING_UNITS[[#This Row],[INCOMELISTING_LOAN_ID_PROP_ADDR]],TBL_QUAL_INCOMELISTING_UNITS[[#This Row],[INCOMELISTING_UNIT]],TBL_QUAL_INCOMELISTING_UNITS[[#This Row],[INCOMELISTING_HSEHLD_INCOME]])&lt;&gt;""</f>
        <v>0</v>
      </c>
      <c r="J106" s="36" t="b">
        <f>AND(TBL_QUAL_INCOMELISTING_UNITS[[#This Row],[INCOMELISTING_LOAN_ID_PROP_ADDR]]&lt;&gt;"",TBL_QUAL_INCOMELISTING_UNITS[[#This Row],[INCOMELISTING_UNIT]]&lt;&gt;"",TBL_QUAL_INCOMELISTING_UNITS[[#This Row],[INCOMELISTING_HSEHLD_INCOME]]&lt;&gt;"")</f>
        <v>0</v>
      </c>
      <c r="K106" s="36">
        <f>SUM(
IF(AND(TBL_QUAL_INCOMELISTING_UNITS[[#This Row],[INCOMELISTING_LOAN_ID_PROP_ADDR]]&lt;&gt;"",NOT(ISNUMBER(MATCH(TBL_QUAL_INCOMELISTING_UNITS[[#This Row],[INCOMELISTING_LOAN_ID_PROP_ADDR]],RANGE_LOOKUP_CIPDRF_LOANLIST,0)))),1,0)
)</f>
        <v>0</v>
      </c>
    </row>
    <row r="107" spans="2:11" ht="20.100000000000001" customHeight="1" x14ac:dyDescent="0.25">
      <c r="B107" s="25" t="str">
        <f>IF(TBL_QUAL_INCOMELISTING_UNITS[[#This Row],[RECORD_STARTED]],IF(TBL_QUAL_INCOMELISTING_UNITS[[#This Row],[ERROR_COUNT]]&gt;0,-1,IF(TBL_QUAL_INCOMELISTING_UNITS[[#This Row],[REQ_FIELDS_POPULATED]],1,0)),"")</f>
        <v/>
      </c>
      <c r="C107" s="94">
        <f>ROW()-ROW(TBL_QUAL_INCOMELISTING_UNITS[[#Headers],[ROW_ID]])</f>
        <v>98</v>
      </c>
      <c r="D107" s="82"/>
      <c r="E107" s="39"/>
      <c r="F107" s="33"/>
      <c r="G107" s="84" t="str">
        <f>IFERROR(INDEX(TBL_CIPDRFRESI_LOANPOOL[HUD_MFI_115],MATCH(TBL_QUAL_INCOMELISTING_UNITS[[#This Row],[INCOMELISTING_LOAN_ID_PROP_ADDR]],TBL_CIPDRFRESI_LOANPOOL[LOAN_ID_PROP_ADDR],0)),"")</f>
        <v/>
      </c>
      <c r="H10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7" s="36" t="b">
        <f>CONCATENATE(TBL_QUAL_INCOMELISTING_UNITS[[#This Row],[INCOMELISTING_LOAN_ID_PROP_ADDR]],TBL_QUAL_INCOMELISTING_UNITS[[#This Row],[INCOMELISTING_UNIT]],TBL_QUAL_INCOMELISTING_UNITS[[#This Row],[INCOMELISTING_HSEHLD_INCOME]])&lt;&gt;""</f>
        <v>0</v>
      </c>
      <c r="J107" s="36" t="b">
        <f>AND(TBL_QUAL_INCOMELISTING_UNITS[[#This Row],[INCOMELISTING_LOAN_ID_PROP_ADDR]]&lt;&gt;"",TBL_QUAL_INCOMELISTING_UNITS[[#This Row],[INCOMELISTING_UNIT]]&lt;&gt;"",TBL_QUAL_INCOMELISTING_UNITS[[#This Row],[INCOMELISTING_HSEHLD_INCOME]]&lt;&gt;"")</f>
        <v>0</v>
      </c>
      <c r="K107" s="36">
        <f>SUM(
IF(AND(TBL_QUAL_INCOMELISTING_UNITS[[#This Row],[INCOMELISTING_LOAN_ID_PROP_ADDR]]&lt;&gt;"",NOT(ISNUMBER(MATCH(TBL_QUAL_INCOMELISTING_UNITS[[#This Row],[INCOMELISTING_LOAN_ID_PROP_ADDR]],RANGE_LOOKUP_CIPDRF_LOANLIST,0)))),1,0)
)</f>
        <v>0</v>
      </c>
    </row>
    <row r="108" spans="2:11" ht="20.100000000000001" customHeight="1" x14ac:dyDescent="0.25">
      <c r="B108" s="25" t="str">
        <f>IF(TBL_QUAL_INCOMELISTING_UNITS[[#This Row],[RECORD_STARTED]],IF(TBL_QUAL_INCOMELISTING_UNITS[[#This Row],[ERROR_COUNT]]&gt;0,-1,IF(TBL_QUAL_INCOMELISTING_UNITS[[#This Row],[REQ_FIELDS_POPULATED]],1,0)),"")</f>
        <v/>
      </c>
      <c r="C108" s="94">
        <f>ROW()-ROW(TBL_QUAL_INCOMELISTING_UNITS[[#Headers],[ROW_ID]])</f>
        <v>99</v>
      </c>
      <c r="D108" s="82"/>
      <c r="E108" s="39"/>
      <c r="F108" s="33"/>
      <c r="G108" s="84" t="str">
        <f>IFERROR(INDEX(TBL_CIPDRFRESI_LOANPOOL[HUD_MFI_115],MATCH(TBL_QUAL_INCOMELISTING_UNITS[[#This Row],[INCOMELISTING_LOAN_ID_PROP_ADDR]],TBL_CIPDRFRESI_LOANPOOL[LOAN_ID_PROP_ADDR],0)),"")</f>
        <v/>
      </c>
      <c r="H10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8" s="36" t="b">
        <f>CONCATENATE(TBL_QUAL_INCOMELISTING_UNITS[[#This Row],[INCOMELISTING_LOAN_ID_PROP_ADDR]],TBL_QUAL_INCOMELISTING_UNITS[[#This Row],[INCOMELISTING_UNIT]],TBL_QUAL_INCOMELISTING_UNITS[[#This Row],[INCOMELISTING_HSEHLD_INCOME]])&lt;&gt;""</f>
        <v>0</v>
      </c>
      <c r="J108" s="36" t="b">
        <f>AND(TBL_QUAL_INCOMELISTING_UNITS[[#This Row],[INCOMELISTING_LOAN_ID_PROP_ADDR]]&lt;&gt;"",TBL_QUAL_INCOMELISTING_UNITS[[#This Row],[INCOMELISTING_UNIT]]&lt;&gt;"",TBL_QUAL_INCOMELISTING_UNITS[[#This Row],[INCOMELISTING_HSEHLD_INCOME]]&lt;&gt;"")</f>
        <v>0</v>
      </c>
      <c r="K108" s="36">
        <f>SUM(
IF(AND(TBL_QUAL_INCOMELISTING_UNITS[[#This Row],[INCOMELISTING_LOAN_ID_PROP_ADDR]]&lt;&gt;"",NOT(ISNUMBER(MATCH(TBL_QUAL_INCOMELISTING_UNITS[[#This Row],[INCOMELISTING_LOAN_ID_PROP_ADDR]],RANGE_LOOKUP_CIPDRF_LOANLIST,0)))),1,0)
)</f>
        <v>0</v>
      </c>
    </row>
    <row r="109" spans="2:11" ht="20.100000000000001" customHeight="1" x14ac:dyDescent="0.25">
      <c r="B109" s="25" t="str">
        <f>IF(TBL_QUAL_INCOMELISTING_UNITS[[#This Row],[RECORD_STARTED]],IF(TBL_QUAL_INCOMELISTING_UNITS[[#This Row],[ERROR_COUNT]]&gt;0,-1,IF(TBL_QUAL_INCOMELISTING_UNITS[[#This Row],[REQ_FIELDS_POPULATED]],1,0)),"")</f>
        <v/>
      </c>
      <c r="C109" s="94">
        <f>ROW()-ROW(TBL_QUAL_INCOMELISTING_UNITS[[#Headers],[ROW_ID]])</f>
        <v>100</v>
      </c>
      <c r="D109" s="82"/>
      <c r="E109" s="39"/>
      <c r="F109" s="33"/>
      <c r="G109" s="84" t="str">
        <f>IFERROR(INDEX(TBL_CIPDRFRESI_LOANPOOL[HUD_MFI_115],MATCH(TBL_QUAL_INCOMELISTING_UNITS[[#This Row],[INCOMELISTING_LOAN_ID_PROP_ADDR]],TBL_CIPDRFRESI_LOANPOOL[LOAN_ID_PROP_ADDR],0)),"")</f>
        <v/>
      </c>
      <c r="H10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9" s="36" t="b">
        <f>CONCATENATE(TBL_QUAL_INCOMELISTING_UNITS[[#This Row],[INCOMELISTING_LOAN_ID_PROP_ADDR]],TBL_QUAL_INCOMELISTING_UNITS[[#This Row],[INCOMELISTING_UNIT]],TBL_QUAL_INCOMELISTING_UNITS[[#This Row],[INCOMELISTING_HSEHLD_INCOME]])&lt;&gt;""</f>
        <v>0</v>
      </c>
      <c r="J109" s="36" t="b">
        <f>AND(TBL_QUAL_INCOMELISTING_UNITS[[#This Row],[INCOMELISTING_LOAN_ID_PROP_ADDR]]&lt;&gt;"",TBL_QUAL_INCOMELISTING_UNITS[[#This Row],[INCOMELISTING_UNIT]]&lt;&gt;"",TBL_QUAL_INCOMELISTING_UNITS[[#This Row],[INCOMELISTING_HSEHLD_INCOME]]&lt;&gt;"")</f>
        <v>0</v>
      </c>
      <c r="K109" s="36">
        <f>SUM(
IF(AND(TBL_QUAL_INCOMELISTING_UNITS[[#This Row],[INCOMELISTING_LOAN_ID_PROP_ADDR]]&lt;&gt;"",NOT(ISNUMBER(MATCH(TBL_QUAL_INCOMELISTING_UNITS[[#This Row],[INCOMELISTING_LOAN_ID_PROP_ADDR]],RANGE_LOOKUP_CIPDRF_LOANLIST,0)))),1,0)
)</f>
        <v>0</v>
      </c>
    </row>
    <row r="110" spans="2:11" ht="20.100000000000001" customHeight="1" x14ac:dyDescent="0.25">
      <c r="B110" s="25" t="str">
        <f>IF(TBL_QUAL_INCOMELISTING_UNITS[[#This Row],[RECORD_STARTED]],IF(TBL_QUAL_INCOMELISTING_UNITS[[#This Row],[ERROR_COUNT]]&gt;0,-1,IF(TBL_QUAL_INCOMELISTING_UNITS[[#This Row],[REQ_FIELDS_POPULATED]],1,0)),"")</f>
        <v/>
      </c>
      <c r="C110" s="94">
        <f>ROW()-ROW(TBL_QUAL_INCOMELISTING_UNITS[[#Headers],[ROW_ID]])</f>
        <v>101</v>
      </c>
      <c r="D110" s="82"/>
      <c r="E110" s="39"/>
      <c r="F110" s="33"/>
      <c r="G110" s="84" t="str">
        <f>IFERROR(INDEX(TBL_CIPDRFRESI_LOANPOOL[HUD_MFI_115],MATCH(TBL_QUAL_INCOMELISTING_UNITS[[#This Row],[INCOMELISTING_LOAN_ID_PROP_ADDR]],TBL_CIPDRFRESI_LOANPOOL[LOAN_ID_PROP_ADDR],0)),"")</f>
        <v/>
      </c>
      <c r="H1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0" s="36" t="b">
        <f>CONCATENATE(TBL_QUAL_INCOMELISTING_UNITS[[#This Row],[INCOMELISTING_LOAN_ID_PROP_ADDR]],TBL_QUAL_INCOMELISTING_UNITS[[#This Row],[INCOMELISTING_UNIT]],TBL_QUAL_INCOMELISTING_UNITS[[#This Row],[INCOMELISTING_HSEHLD_INCOME]])&lt;&gt;""</f>
        <v>0</v>
      </c>
      <c r="J110" s="36" t="b">
        <f>AND(TBL_QUAL_INCOMELISTING_UNITS[[#This Row],[INCOMELISTING_LOAN_ID_PROP_ADDR]]&lt;&gt;"",TBL_QUAL_INCOMELISTING_UNITS[[#This Row],[INCOMELISTING_UNIT]]&lt;&gt;"",TBL_QUAL_INCOMELISTING_UNITS[[#This Row],[INCOMELISTING_HSEHLD_INCOME]]&lt;&gt;"")</f>
        <v>0</v>
      </c>
      <c r="K110" s="36">
        <f>SUM(
IF(AND(TBL_QUAL_INCOMELISTING_UNITS[[#This Row],[INCOMELISTING_LOAN_ID_PROP_ADDR]]&lt;&gt;"",NOT(ISNUMBER(MATCH(TBL_QUAL_INCOMELISTING_UNITS[[#This Row],[INCOMELISTING_LOAN_ID_PROP_ADDR]],RANGE_LOOKUP_CIPDRF_LOANLIST,0)))),1,0)
)</f>
        <v>0</v>
      </c>
    </row>
    <row r="111" spans="2:11" ht="20.100000000000001" customHeight="1" x14ac:dyDescent="0.25">
      <c r="B111" s="25" t="str">
        <f>IF(TBL_QUAL_INCOMELISTING_UNITS[[#This Row],[RECORD_STARTED]],IF(TBL_QUAL_INCOMELISTING_UNITS[[#This Row],[ERROR_COUNT]]&gt;0,-1,IF(TBL_QUAL_INCOMELISTING_UNITS[[#This Row],[REQ_FIELDS_POPULATED]],1,0)),"")</f>
        <v/>
      </c>
      <c r="C111" s="94">
        <f>ROW()-ROW(TBL_QUAL_INCOMELISTING_UNITS[[#Headers],[ROW_ID]])</f>
        <v>102</v>
      </c>
      <c r="D111" s="82"/>
      <c r="E111" s="39"/>
      <c r="F111" s="33"/>
      <c r="G111" s="84" t="str">
        <f>IFERROR(INDEX(TBL_CIPDRFRESI_LOANPOOL[HUD_MFI_115],MATCH(TBL_QUAL_INCOMELISTING_UNITS[[#This Row],[INCOMELISTING_LOAN_ID_PROP_ADDR]],TBL_CIPDRFRESI_LOANPOOL[LOAN_ID_PROP_ADDR],0)),"")</f>
        <v/>
      </c>
      <c r="H1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1" s="36" t="b">
        <f>CONCATENATE(TBL_QUAL_INCOMELISTING_UNITS[[#This Row],[INCOMELISTING_LOAN_ID_PROP_ADDR]],TBL_QUAL_INCOMELISTING_UNITS[[#This Row],[INCOMELISTING_UNIT]],TBL_QUAL_INCOMELISTING_UNITS[[#This Row],[INCOMELISTING_HSEHLD_INCOME]])&lt;&gt;""</f>
        <v>0</v>
      </c>
      <c r="J111" s="36" t="b">
        <f>AND(TBL_QUAL_INCOMELISTING_UNITS[[#This Row],[INCOMELISTING_LOAN_ID_PROP_ADDR]]&lt;&gt;"",TBL_QUAL_INCOMELISTING_UNITS[[#This Row],[INCOMELISTING_UNIT]]&lt;&gt;"",TBL_QUAL_INCOMELISTING_UNITS[[#This Row],[INCOMELISTING_HSEHLD_INCOME]]&lt;&gt;"")</f>
        <v>0</v>
      </c>
      <c r="K111" s="36">
        <f>SUM(
IF(AND(TBL_QUAL_INCOMELISTING_UNITS[[#This Row],[INCOMELISTING_LOAN_ID_PROP_ADDR]]&lt;&gt;"",NOT(ISNUMBER(MATCH(TBL_QUAL_INCOMELISTING_UNITS[[#This Row],[INCOMELISTING_LOAN_ID_PROP_ADDR]],RANGE_LOOKUP_CIPDRF_LOANLIST,0)))),1,0)
)</f>
        <v>0</v>
      </c>
    </row>
    <row r="112" spans="2:11" ht="20.100000000000001" customHeight="1" x14ac:dyDescent="0.25">
      <c r="B112" s="25" t="str">
        <f>IF(TBL_QUAL_INCOMELISTING_UNITS[[#This Row],[RECORD_STARTED]],IF(TBL_QUAL_INCOMELISTING_UNITS[[#This Row],[ERROR_COUNT]]&gt;0,-1,IF(TBL_QUAL_INCOMELISTING_UNITS[[#This Row],[REQ_FIELDS_POPULATED]],1,0)),"")</f>
        <v/>
      </c>
      <c r="C112" s="94">
        <f>ROW()-ROW(TBL_QUAL_INCOMELISTING_UNITS[[#Headers],[ROW_ID]])</f>
        <v>103</v>
      </c>
      <c r="D112" s="82"/>
      <c r="E112" s="39"/>
      <c r="F112" s="33"/>
      <c r="G112" s="84" t="str">
        <f>IFERROR(INDEX(TBL_CIPDRFRESI_LOANPOOL[HUD_MFI_115],MATCH(TBL_QUAL_INCOMELISTING_UNITS[[#This Row],[INCOMELISTING_LOAN_ID_PROP_ADDR]],TBL_CIPDRFRESI_LOANPOOL[LOAN_ID_PROP_ADDR],0)),"")</f>
        <v/>
      </c>
      <c r="H1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2" s="36" t="b">
        <f>CONCATENATE(TBL_QUAL_INCOMELISTING_UNITS[[#This Row],[INCOMELISTING_LOAN_ID_PROP_ADDR]],TBL_QUAL_INCOMELISTING_UNITS[[#This Row],[INCOMELISTING_UNIT]],TBL_QUAL_INCOMELISTING_UNITS[[#This Row],[INCOMELISTING_HSEHLD_INCOME]])&lt;&gt;""</f>
        <v>0</v>
      </c>
      <c r="J112" s="36" t="b">
        <f>AND(TBL_QUAL_INCOMELISTING_UNITS[[#This Row],[INCOMELISTING_LOAN_ID_PROP_ADDR]]&lt;&gt;"",TBL_QUAL_INCOMELISTING_UNITS[[#This Row],[INCOMELISTING_UNIT]]&lt;&gt;"",TBL_QUAL_INCOMELISTING_UNITS[[#This Row],[INCOMELISTING_HSEHLD_INCOME]]&lt;&gt;"")</f>
        <v>0</v>
      </c>
      <c r="K112" s="36">
        <f>SUM(
IF(AND(TBL_QUAL_INCOMELISTING_UNITS[[#This Row],[INCOMELISTING_LOAN_ID_PROP_ADDR]]&lt;&gt;"",NOT(ISNUMBER(MATCH(TBL_QUAL_INCOMELISTING_UNITS[[#This Row],[INCOMELISTING_LOAN_ID_PROP_ADDR]],RANGE_LOOKUP_CIPDRF_LOANLIST,0)))),1,0)
)</f>
        <v>0</v>
      </c>
    </row>
    <row r="113" spans="2:11" ht="20.100000000000001" customHeight="1" x14ac:dyDescent="0.25">
      <c r="B113" s="25" t="str">
        <f>IF(TBL_QUAL_INCOMELISTING_UNITS[[#This Row],[RECORD_STARTED]],IF(TBL_QUAL_INCOMELISTING_UNITS[[#This Row],[ERROR_COUNT]]&gt;0,-1,IF(TBL_QUAL_INCOMELISTING_UNITS[[#This Row],[REQ_FIELDS_POPULATED]],1,0)),"")</f>
        <v/>
      </c>
      <c r="C113" s="94">
        <f>ROW()-ROW(TBL_QUAL_INCOMELISTING_UNITS[[#Headers],[ROW_ID]])</f>
        <v>104</v>
      </c>
      <c r="D113" s="82"/>
      <c r="E113" s="39"/>
      <c r="F113" s="33"/>
      <c r="G113" s="84" t="str">
        <f>IFERROR(INDEX(TBL_CIPDRFRESI_LOANPOOL[HUD_MFI_115],MATCH(TBL_QUAL_INCOMELISTING_UNITS[[#This Row],[INCOMELISTING_LOAN_ID_PROP_ADDR]],TBL_CIPDRFRESI_LOANPOOL[LOAN_ID_PROP_ADDR],0)),"")</f>
        <v/>
      </c>
      <c r="H1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3" s="36" t="b">
        <f>CONCATENATE(TBL_QUAL_INCOMELISTING_UNITS[[#This Row],[INCOMELISTING_LOAN_ID_PROP_ADDR]],TBL_QUAL_INCOMELISTING_UNITS[[#This Row],[INCOMELISTING_UNIT]],TBL_QUAL_INCOMELISTING_UNITS[[#This Row],[INCOMELISTING_HSEHLD_INCOME]])&lt;&gt;""</f>
        <v>0</v>
      </c>
      <c r="J113" s="36" t="b">
        <f>AND(TBL_QUAL_INCOMELISTING_UNITS[[#This Row],[INCOMELISTING_LOAN_ID_PROP_ADDR]]&lt;&gt;"",TBL_QUAL_INCOMELISTING_UNITS[[#This Row],[INCOMELISTING_UNIT]]&lt;&gt;"",TBL_QUAL_INCOMELISTING_UNITS[[#This Row],[INCOMELISTING_HSEHLD_INCOME]]&lt;&gt;"")</f>
        <v>0</v>
      </c>
      <c r="K113" s="36">
        <f>SUM(
IF(AND(TBL_QUAL_INCOMELISTING_UNITS[[#This Row],[INCOMELISTING_LOAN_ID_PROP_ADDR]]&lt;&gt;"",NOT(ISNUMBER(MATCH(TBL_QUAL_INCOMELISTING_UNITS[[#This Row],[INCOMELISTING_LOAN_ID_PROP_ADDR]],RANGE_LOOKUP_CIPDRF_LOANLIST,0)))),1,0)
)</f>
        <v>0</v>
      </c>
    </row>
    <row r="114" spans="2:11" ht="20.100000000000001" customHeight="1" x14ac:dyDescent="0.25">
      <c r="B114" s="25" t="str">
        <f>IF(TBL_QUAL_INCOMELISTING_UNITS[[#This Row],[RECORD_STARTED]],IF(TBL_QUAL_INCOMELISTING_UNITS[[#This Row],[ERROR_COUNT]]&gt;0,-1,IF(TBL_QUAL_INCOMELISTING_UNITS[[#This Row],[REQ_FIELDS_POPULATED]],1,0)),"")</f>
        <v/>
      </c>
      <c r="C114" s="94">
        <f>ROW()-ROW(TBL_QUAL_INCOMELISTING_UNITS[[#Headers],[ROW_ID]])</f>
        <v>105</v>
      </c>
      <c r="D114" s="82"/>
      <c r="E114" s="39"/>
      <c r="F114" s="33"/>
      <c r="G114" s="84" t="str">
        <f>IFERROR(INDEX(TBL_CIPDRFRESI_LOANPOOL[HUD_MFI_115],MATCH(TBL_QUAL_INCOMELISTING_UNITS[[#This Row],[INCOMELISTING_LOAN_ID_PROP_ADDR]],TBL_CIPDRFRESI_LOANPOOL[LOAN_ID_PROP_ADDR],0)),"")</f>
        <v/>
      </c>
      <c r="H1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4" s="36" t="b">
        <f>CONCATENATE(TBL_QUAL_INCOMELISTING_UNITS[[#This Row],[INCOMELISTING_LOAN_ID_PROP_ADDR]],TBL_QUAL_INCOMELISTING_UNITS[[#This Row],[INCOMELISTING_UNIT]],TBL_QUAL_INCOMELISTING_UNITS[[#This Row],[INCOMELISTING_HSEHLD_INCOME]])&lt;&gt;""</f>
        <v>0</v>
      </c>
      <c r="J114" s="36" t="b">
        <f>AND(TBL_QUAL_INCOMELISTING_UNITS[[#This Row],[INCOMELISTING_LOAN_ID_PROP_ADDR]]&lt;&gt;"",TBL_QUAL_INCOMELISTING_UNITS[[#This Row],[INCOMELISTING_UNIT]]&lt;&gt;"",TBL_QUAL_INCOMELISTING_UNITS[[#This Row],[INCOMELISTING_HSEHLD_INCOME]]&lt;&gt;"")</f>
        <v>0</v>
      </c>
      <c r="K114" s="36">
        <f>SUM(
IF(AND(TBL_QUAL_INCOMELISTING_UNITS[[#This Row],[INCOMELISTING_LOAN_ID_PROP_ADDR]]&lt;&gt;"",NOT(ISNUMBER(MATCH(TBL_QUAL_INCOMELISTING_UNITS[[#This Row],[INCOMELISTING_LOAN_ID_PROP_ADDR]],RANGE_LOOKUP_CIPDRF_LOANLIST,0)))),1,0)
)</f>
        <v>0</v>
      </c>
    </row>
    <row r="115" spans="2:11" ht="20.100000000000001" customHeight="1" x14ac:dyDescent="0.25">
      <c r="B115" s="25" t="str">
        <f>IF(TBL_QUAL_INCOMELISTING_UNITS[[#This Row],[RECORD_STARTED]],IF(TBL_QUAL_INCOMELISTING_UNITS[[#This Row],[ERROR_COUNT]]&gt;0,-1,IF(TBL_QUAL_INCOMELISTING_UNITS[[#This Row],[REQ_FIELDS_POPULATED]],1,0)),"")</f>
        <v/>
      </c>
      <c r="C115" s="94">
        <f>ROW()-ROW(TBL_QUAL_INCOMELISTING_UNITS[[#Headers],[ROW_ID]])</f>
        <v>106</v>
      </c>
      <c r="D115" s="82"/>
      <c r="E115" s="39"/>
      <c r="F115" s="33"/>
      <c r="G115" s="84" t="str">
        <f>IFERROR(INDEX(TBL_CIPDRFRESI_LOANPOOL[HUD_MFI_115],MATCH(TBL_QUAL_INCOMELISTING_UNITS[[#This Row],[INCOMELISTING_LOAN_ID_PROP_ADDR]],TBL_CIPDRFRESI_LOANPOOL[LOAN_ID_PROP_ADDR],0)),"")</f>
        <v/>
      </c>
      <c r="H1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5" s="36" t="b">
        <f>CONCATENATE(TBL_QUAL_INCOMELISTING_UNITS[[#This Row],[INCOMELISTING_LOAN_ID_PROP_ADDR]],TBL_QUAL_INCOMELISTING_UNITS[[#This Row],[INCOMELISTING_UNIT]],TBL_QUAL_INCOMELISTING_UNITS[[#This Row],[INCOMELISTING_HSEHLD_INCOME]])&lt;&gt;""</f>
        <v>0</v>
      </c>
      <c r="J115" s="36" t="b">
        <f>AND(TBL_QUAL_INCOMELISTING_UNITS[[#This Row],[INCOMELISTING_LOAN_ID_PROP_ADDR]]&lt;&gt;"",TBL_QUAL_INCOMELISTING_UNITS[[#This Row],[INCOMELISTING_UNIT]]&lt;&gt;"",TBL_QUAL_INCOMELISTING_UNITS[[#This Row],[INCOMELISTING_HSEHLD_INCOME]]&lt;&gt;"")</f>
        <v>0</v>
      </c>
      <c r="K115" s="36">
        <f>SUM(
IF(AND(TBL_QUAL_INCOMELISTING_UNITS[[#This Row],[INCOMELISTING_LOAN_ID_PROP_ADDR]]&lt;&gt;"",NOT(ISNUMBER(MATCH(TBL_QUAL_INCOMELISTING_UNITS[[#This Row],[INCOMELISTING_LOAN_ID_PROP_ADDR]],RANGE_LOOKUP_CIPDRF_LOANLIST,0)))),1,0)
)</f>
        <v>0</v>
      </c>
    </row>
    <row r="116" spans="2:11" ht="20.100000000000001" customHeight="1" x14ac:dyDescent="0.25">
      <c r="B116" s="25" t="str">
        <f>IF(TBL_QUAL_INCOMELISTING_UNITS[[#This Row],[RECORD_STARTED]],IF(TBL_QUAL_INCOMELISTING_UNITS[[#This Row],[ERROR_COUNT]]&gt;0,-1,IF(TBL_QUAL_INCOMELISTING_UNITS[[#This Row],[REQ_FIELDS_POPULATED]],1,0)),"")</f>
        <v/>
      </c>
      <c r="C116" s="94">
        <f>ROW()-ROW(TBL_QUAL_INCOMELISTING_UNITS[[#Headers],[ROW_ID]])</f>
        <v>107</v>
      </c>
      <c r="D116" s="82"/>
      <c r="E116" s="39"/>
      <c r="F116" s="33"/>
      <c r="G116" s="84" t="str">
        <f>IFERROR(INDEX(TBL_CIPDRFRESI_LOANPOOL[HUD_MFI_115],MATCH(TBL_QUAL_INCOMELISTING_UNITS[[#This Row],[INCOMELISTING_LOAN_ID_PROP_ADDR]],TBL_CIPDRFRESI_LOANPOOL[LOAN_ID_PROP_ADDR],0)),"")</f>
        <v/>
      </c>
      <c r="H1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6" s="36" t="b">
        <f>CONCATENATE(TBL_QUAL_INCOMELISTING_UNITS[[#This Row],[INCOMELISTING_LOAN_ID_PROP_ADDR]],TBL_QUAL_INCOMELISTING_UNITS[[#This Row],[INCOMELISTING_UNIT]],TBL_QUAL_INCOMELISTING_UNITS[[#This Row],[INCOMELISTING_HSEHLD_INCOME]])&lt;&gt;""</f>
        <v>0</v>
      </c>
      <c r="J116" s="36" t="b">
        <f>AND(TBL_QUAL_INCOMELISTING_UNITS[[#This Row],[INCOMELISTING_LOAN_ID_PROP_ADDR]]&lt;&gt;"",TBL_QUAL_INCOMELISTING_UNITS[[#This Row],[INCOMELISTING_UNIT]]&lt;&gt;"",TBL_QUAL_INCOMELISTING_UNITS[[#This Row],[INCOMELISTING_HSEHLD_INCOME]]&lt;&gt;"")</f>
        <v>0</v>
      </c>
      <c r="K116" s="36">
        <f>SUM(
IF(AND(TBL_QUAL_INCOMELISTING_UNITS[[#This Row],[INCOMELISTING_LOAN_ID_PROP_ADDR]]&lt;&gt;"",NOT(ISNUMBER(MATCH(TBL_QUAL_INCOMELISTING_UNITS[[#This Row],[INCOMELISTING_LOAN_ID_PROP_ADDR]],RANGE_LOOKUP_CIPDRF_LOANLIST,0)))),1,0)
)</f>
        <v>0</v>
      </c>
    </row>
    <row r="117" spans="2:11" ht="20.100000000000001" customHeight="1" x14ac:dyDescent="0.25">
      <c r="B117" s="25" t="str">
        <f>IF(TBL_QUAL_INCOMELISTING_UNITS[[#This Row],[RECORD_STARTED]],IF(TBL_QUAL_INCOMELISTING_UNITS[[#This Row],[ERROR_COUNT]]&gt;0,-1,IF(TBL_QUAL_INCOMELISTING_UNITS[[#This Row],[REQ_FIELDS_POPULATED]],1,0)),"")</f>
        <v/>
      </c>
      <c r="C117" s="94">
        <f>ROW()-ROW(TBL_QUAL_INCOMELISTING_UNITS[[#Headers],[ROW_ID]])</f>
        <v>108</v>
      </c>
      <c r="D117" s="82"/>
      <c r="E117" s="39"/>
      <c r="F117" s="33"/>
      <c r="G117" s="84" t="str">
        <f>IFERROR(INDEX(TBL_CIPDRFRESI_LOANPOOL[HUD_MFI_115],MATCH(TBL_QUAL_INCOMELISTING_UNITS[[#This Row],[INCOMELISTING_LOAN_ID_PROP_ADDR]],TBL_CIPDRFRESI_LOANPOOL[LOAN_ID_PROP_ADDR],0)),"")</f>
        <v/>
      </c>
      <c r="H1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7" s="36" t="b">
        <f>CONCATENATE(TBL_QUAL_INCOMELISTING_UNITS[[#This Row],[INCOMELISTING_LOAN_ID_PROP_ADDR]],TBL_QUAL_INCOMELISTING_UNITS[[#This Row],[INCOMELISTING_UNIT]],TBL_QUAL_INCOMELISTING_UNITS[[#This Row],[INCOMELISTING_HSEHLD_INCOME]])&lt;&gt;""</f>
        <v>0</v>
      </c>
      <c r="J117" s="36" t="b">
        <f>AND(TBL_QUAL_INCOMELISTING_UNITS[[#This Row],[INCOMELISTING_LOAN_ID_PROP_ADDR]]&lt;&gt;"",TBL_QUAL_INCOMELISTING_UNITS[[#This Row],[INCOMELISTING_UNIT]]&lt;&gt;"",TBL_QUAL_INCOMELISTING_UNITS[[#This Row],[INCOMELISTING_HSEHLD_INCOME]]&lt;&gt;"")</f>
        <v>0</v>
      </c>
      <c r="K117" s="36">
        <f>SUM(
IF(AND(TBL_QUAL_INCOMELISTING_UNITS[[#This Row],[INCOMELISTING_LOAN_ID_PROP_ADDR]]&lt;&gt;"",NOT(ISNUMBER(MATCH(TBL_QUAL_INCOMELISTING_UNITS[[#This Row],[INCOMELISTING_LOAN_ID_PROP_ADDR]],RANGE_LOOKUP_CIPDRF_LOANLIST,0)))),1,0)
)</f>
        <v>0</v>
      </c>
    </row>
    <row r="118" spans="2:11" ht="20.100000000000001" customHeight="1" x14ac:dyDescent="0.25">
      <c r="B118" s="25" t="str">
        <f>IF(TBL_QUAL_INCOMELISTING_UNITS[[#This Row],[RECORD_STARTED]],IF(TBL_QUAL_INCOMELISTING_UNITS[[#This Row],[ERROR_COUNT]]&gt;0,-1,IF(TBL_QUAL_INCOMELISTING_UNITS[[#This Row],[REQ_FIELDS_POPULATED]],1,0)),"")</f>
        <v/>
      </c>
      <c r="C118" s="94">
        <f>ROW()-ROW(TBL_QUAL_INCOMELISTING_UNITS[[#Headers],[ROW_ID]])</f>
        <v>109</v>
      </c>
      <c r="D118" s="82"/>
      <c r="E118" s="39"/>
      <c r="F118" s="33"/>
      <c r="G118" s="84" t="str">
        <f>IFERROR(INDEX(TBL_CIPDRFRESI_LOANPOOL[HUD_MFI_115],MATCH(TBL_QUAL_INCOMELISTING_UNITS[[#This Row],[INCOMELISTING_LOAN_ID_PROP_ADDR]],TBL_CIPDRFRESI_LOANPOOL[LOAN_ID_PROP_ADDR],0)),"")</f>
        <v/>
      </c>
      <c r="H1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8" s="36" t="b">
        <f>CONCATENATE(TBL_QUAL_INCOMELISTING_UNITS[[#This Row],[INCOMELISTING_LOAN_ID_PROP_ADDR]],TBL_QUAL_INCOMELISTING_UNITS[[#This Row],[INCOMELISTING_UNIT]],TBL_QUAL_INCOMELISTING_UNITS[[#This Row],[INCOMELISTING_HSEHLD_INCOME]])&lt;&gt;""</f>
        <v>0</v>
      </c>
      <c r="J118" s="36" t="b">
        <f>AND(TBL_QUAL_INCOMELISTING_UNITS[[#This Row],[INCOMELISTING_LOAN_ID_PROP_ADDR]]&lt;&gt;"",TBL_QUAL_INCOMELISTING_UNITS[[#This Row],[INCOMELISTING_UNIT]]&lt;&gt;"",TBL_QUAL_INCOMELISTING_UNITS[[#This Row],[INCOMELISTING_HSEHLD_INCOME]]&lt;&gt;"")</f>
        <v>0</v>
      </c>
      <c r="K118" s="36">
        <f>SUM(
IF(AND(TBL_QUAL_INCOMELISTING_UNITS[[#This Row],[INCOMELISTING_LOAN_ID_PROP_ADDR]]&lt;&gt;"",NOT(ISNUMBER(MATCH(TBL_QUAL_INCOMELISTING_UNITS[[#This Row],[INCOMELISTING_LOAN_ID_PROP_ADDR]],RANGE_LOOKUP_CIPDRF_LOANLIST,0)))),1,0)
)</f>
        <v>0</v>
      </c>
    </row>
    <row r="119" spans="2:11" ht="20.100000000000001" customHeight="1" x14ac:dyDescent="0.25">
      <c r="B119" s="25" t="str">
        <f>IF(TBL_QUAL_INCOMELISTING_UNITS[[#This Row],[RECORD_STARTED]],IF(TBL_QUAL_INCOMELISTING_UNITS[[#This Row],[ERROR_COUNT]]&gt;0,-1,IF(TBL_QUAL_INCOMELISTING_UNITS[[#This Row],[REQ_FIELDS_POPULATED]],1,0)),"")</f>
        <v/>
      </c>
      <c r="C119" s="94">
        <f>ROW()-ROW(TBL_QUAL_INCOMELISTING_UNITS[[#Headers],[ROW_ID]])</f>
        <v>110</v>
      </c>
      <c r="D119" s="82"/>
      <c r="E119" s="39"/>
      <c r="F119" s="33"/>
      <c r="G119" s="84" t="str">
        <f>IFERROR(INDEX(TBL_CIPDRFRESI_LOANPOOL[HUD_MFI_115],MATCH(TBL_QUAL_INCOMELISTING_UNITS[[#This Row],[INCOMELISTING_LOAN_ID_PROP_ADDR]],TBL_CIPDRFRESI_LOANPOOL[LOAN_ID_PROP_ADDR],0)),"")</f>
        <v/>
      </c>
      <c r="H1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9" s="36" t="b">
        <f>CONCATENATE(TBL_QUAL_INCOMELISTING_UNITS[[#This Row],[INCOMELISTING_LOAN_ID_PROP_ADDR]],TBL_QUAL_INCOMELISTING_UNITS[[#This Row],[INCOMELISTING_UNIT]],TBL_QUAL_INCOMELISTING_UNITS[[#This Row],[INCOMELISTING_HSEHLD_INCOME]])&lt;&gt;""</f>
        <v>0</v>
      </c>
      <c r="J119" s="36" t="b">
        <f>AND(TBL_QUAL_INCOMELISTING_UNITS[[#This Row],[INCOMELISTING_LOAN_ID_PROP_ADDR]]&lt;&gt;"",TBL_QUAL_INCOMELISTING_UNITS[[#This Row],[INCOMELISTING_UNIT]]&lt;&gt;"",TBL_QUAL_INCOMELISTING_UNITS[[#This Row],[INCOMELISTING_HSEHLD_INCOME]]&lt;&gt;"")</f>
        <v>0</v>
      </c>
      <c r="K119" s="36">
        <f>SUM(
IF(AND(TBL_QUAL_INCOMELISTING_UNITS[[#This Row],[INCOMELISTING_LOAN_ID_PROP_ADDR]]&lt;&gt;"",NOT(ISNUMBER(MATCH(TBL_QUAL_INCOMELISTING_UNITS[[#This Row],[INCOMELISTING_LOAN_ID_PROP_ADDR]],RANGE_LOOKUP_CIPDRF_LOANLIST,0)))),1,0)
)</f>
        <v>0</v>
      </c>
    </row>
    <row r="120" spans="2:11" ht="20.100000000000001" customHeight="1" x14ac:dyDescent="0.25">
      <c r="B120" s="25" t="str">
        <f>IF(TBL_QUAL_INCOMELISTING_UNITS[[#This Row],[RECORD_STARTED]],IF(TBL_QUAL_INCOMELISTING_UNITS[[#This Row],[ERROR_COUNT]]&gt;0,-1,IF(TBL_QUAL_INCOMELISTING_UNITS[[#This Row],[REQ_FIELDS_POPULATED]],1,0)),"")</f>
        <v/>
      </c>
      <c r="C120" s="94">
        <f>ROW()-ROW(TBL_QUAL_INCOMELISTING_UNITS[[#Headers],[ROW_ID]])</f>
        <v>111</v>
      </c>
      <c r="D120" s="82"/>
      <c r="E120" s="39"/>
      <c r="F120" s="33"/>
      <c r="G120" s="84" t="str">
        <f>IFERROR(INDEX(TBL_CIPDRFRESI_LOANPOOL[HUD_MFI_115],MATCH(TBL_QUAL_INCOMELISTING_UNITS[[#This Row],[INCOMELISTING_LOAN_ID_PROP_ADDR]],TBL_CIPDRFRESI_LOANPOOL[LOAN_ID_PROP_ADDR],0)),"")</f>
        <v/>
      </c>
      <c r="H1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0" s="36" t="b">
        <f>CONCATENATE(TBL_QUAL_INCOMELISTING_UNITS[[#This Row],[INCOMELISTING_LOAN_ID_PROP_ADDR]],TBL_QUAL_INCOMELISTING_UNITS[[#This Row],[INCOMELISTING_UNIT]],TBL_QUAL_INCOMELISTING_UNITS[[#This Row],[INCOMELISTING_HSEHLD_INCOME]])&lt;&gt;""</f>
        <v>0</v>
      </c>
      <c r="J120" s="36" t="b">
        <f>AND(TBL_QUAL_INCOMELISTING_UNITS[[#This Row],[INCOMELISTING_LOAN_ID_PROP_ADDR]]&lt;&gt;"",TBL_QUAL_INCOMELISTING_UNITS[[#This Row],[INCOMELISTING_UNIT]]&lt;&gt;"",TBL_QUAL_INCOMELISTING_UNITS[[#This Row],[INCOMELISTING_HSEHLD_INCOME]]&lt;&gt;"")</f>
        <v>0</v>
      </c>
      <c r="K120" s="36">
        <f>SUM(
IF(AND(TBL_QUAL_INCOMELISTING_UNITS[[#This Row],[INCOMELISTING_LOAN_ID_PROP_ADDR]]&lt;&gt;"",NOT(ISNUMBER(MATCH(TBL_QUAL_INCOMELISTING_UNITS[[#This Row],[INCOMELISTING_LOAN_ID_PROP_ADDR]],RANGE_LOOKUP_CIPDRF_LOANLIST,0)))),1,0)
)</f>
        <v>0</v>
      </c>
    </row>
    <row r="121" spans="2:11" ht="20.100000000000001" customHeight="1" x14ac:dyDescent="0.25">
      <c r="B121" s="25" t="str">
        <f>IF(TBL_QUAL_INCOMELISTING_UNITS[[#This Row],[RECORD_STARTED]],IF(TBL_QUAL_INCOMELISTING_UNITS[[#This Row],[ERROR_COUNT]]&gt;0,-1,IF(TBL_QUAL_INCOMELISTING_UNITS[[#This Row],[REQ_FIELDS_POPULATED]],1,0)),"")</f>
        <v/>
      </c>
      <c r="C121" s="94">
        <f>ROW()-ROW(TBL_QUAL_INCOMELISTING_UNITS[[#Headers],[ROW_ID]])</f>
        <v>112</v>
      </c>
      <c r="D121" s="82"/>
      <c r="E121" s="39"/>
      <c r="F121" s="33"/>
      <c r="G121" s="84" t="str">
        <f>IFERROR(INDEX(TBL_CIPDRFRESI_LOANPOOL[HUD_MFI_115],MATCH(TBL_QUAL_INCOMELISTING_UNITS[[#This Row],[INCOMELISTING_LOAN_ID_PROP_ADDR]],TBL_CIPDRFRESI_LOANPOOL[LOAN_ID_PROP_ADDR],0)),"")</f>
        <v/>
      </c>
      <c r="H1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1" s="36" t="b">
        <f>CONCATENATE(TBL_QUAL_INCOMELISTING_UNITS[[#This Row],[INCOMELISTING_LOAN_ID_PROP_ADDR]],TBL_QUAL_INCOMELISTING_UNITS[[#This Row],[INCOMELISTING_UNIT]],TBL_QUAL_INCOMELISTING_UNITS[[#This Row],[INCOMELISTING_HSEHLD_INCOME]])&lt;&gt;""</f>
        <v>0</v>
      </c>
      <c r="J121" s="36" t="b">
        <f>AND(TBL_QUAL_INCOMELISTING_UNITS[[#This Row],[INCOMELISTING_LOAN_ID_PROP_ADDR]]&lt;&gt;"",TBL_QUAL_INCOMELISTING_UNITS[[#This Row],[INCOMELISTING_UNIT]]&lt;&gt;"",TBL_QUAL_INCOMELISTING_UNITS[[#This Row],[INCOMELISTING_HSEHLD_INCOME]]&lt;&gt;"")</f>
        <v>0</v>
      </c>
      <c r="K121" s="36">
        <f>SUM(
IF(AND(TBL_QUAL_INCOMELISTING_UNITS[[#This Row],[INCOMELISTING_LOAN_ID_PROP_ADDR]]&lt;&gt;"",NOT(ISNUMBER(MATCH(TBL_QUAL_INCOMELISTING_UNITS[[#This Row],[INCOMELISTING_LOAN_ID_PROP_ADDR]],RANGE_LOOKUP_CIPDRF_LOANLIST,0)))),1,0)
)</f>
        <v>0</v>
      </c>
    </row>
    <row r="122" spans="2:11" ht="20.100000000000001" customHeight="1" x14ac:dyDescent="0.25">
      <c r="B122" s="25" t="str">
        <f>IF(TBL_QUAL_INCOMELISTING_UNITS[[#This Row],[RECORD_STARTED]],IF(TBL_QUAL_INCOMELISTING_UNITS[[#This Row],[ERROR_COUNT]]&gt;0,-1,IF(TBL_QUAL_INCOMELISTING_UNITS[[#This Row],[REQ_FIELDS_POPULATED]],1,0)),"")</f>
        <v/>
      </c>
      <c r="C122" s="94">
        <f>ROW()-ROW(TBL_QUAL_INCOMELISTING_UNITS[[#Headers],[ROW_ID]])</f>
        <v>113</v>
      </c>
      <c r="D122" s="82"/>
      <c r="E122" s="39"/>
      <c r="F122" s="33"/>
      <c r="G122" s="84" t="str">
        <f>IFERROR(INDEX(TBL_CIPDRFRESI_LOANPOOL[HUD_MFI_115],MATCH(TBL_QUAL_INCOMELISTING_UNITS[[#This Row],[INCOMELISTING_LOAN_ID_PROP_ADDR]],TBL_CIPDRFRESI_LOANPOOL[LOAN_ID_PROP_ADDR],0)),"")</f>
        <v/>
      </c>
      <c r="H1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2" s="36" t="b">
        <f>CONCATENATE(TBL_QUAL_INCOMELISTING_UNITS[[#This Row],[INCOMELISTING_LOAN_ID_PROP_ADDR]],TBL_QUAL_INCOMELISTING_UNITS[[#This Row],[INCOMELISTING_UNIT]],TBL_QUAL_INCOMELISTING_UNITS[[#This Row],[INCOMELISTING_HSEHLD_INCOME]])&lt;&gt;""</f>
        <v>0</v>
      </c>
      <c r="J122" s="36" t="b">
        <f>AND(TBL_QUAL_INCOMELISTING_UNITS[[#This Row],[INCOMELISTING_LOAN_ID_PROP_ADDR]]&lt;&gt;"",TBL_QUAL_INCOMELISTING_UNITS[[#This Row],[INCOMELISTING_UNIT]]&lt;&gt;"",TBL_QUAL_INCOMELISTING_UNITS[[#This Row],[INCOMELISTING_HSEHLD_INCOME]]&lt;&gt;"")</f>
        <v>0</v>
      </c>
      <c r="K122" s="36">
        <f>SUM(
IF(AND(TBL_QUAL_INCOMELISTING_UNITS[[#This Row],[INCOMELISTING_LOAN_ID_PROP_ADDR]]&lt;&gt;"",NOT(ISNUMBER(MATCH(TBL_QUAL_INCOMELISTING_UNITS[[#This Row],[INCOMELISTING_LOAN_ID_PROP_ADDR]],RANGE_LOOKUP_CIPDRF_LOANLIST,0)))),1,0)
)</f>
        <v>0</v>
      </c>
    </row>
    <row r="123" spans="2:11" ht="20.100000000000001" customHeight="1" x14ac:dyDescent="0.25">
      <c r="B123" s="25" t="str">
        <f>IF(TBL_QUAL_INCOMELISTING_UNITS[[#This Row],[RECORD_STARTED]],IF(TBL_QUAL_INCOMELISTING_UNITS[[#This Row],[ERROR_COUNT]]&gt;0,-1,IF(TBL_QUAL_INCOMELISTING_UNITS[[#This Row],[REQ_FIELDS_POPULATED]],1,0)),"")</f>
        <v/>
      </c>
      <c r="C123" s="94">
        <f>ROW()-ROW(TBL_QUAL_INCOMELISTING_UNITS[[#Headers],[ROW_ID]])</f>
        <v>114</v>
      </c>
      <c r="D123" s="82"/>
      <c r="E123" s="39"/>
      <c r="F123" s="33"/>
      <c r="G123" s="84" t="str">
        <f>IFERROR(INDEX(TBL_CIPDRFRESI_LOANPOOL[HUD_MFI_115],MATCH(TBL_QUAL_INCOMELISTING_UNITS[[#This Row],[INCOMELISTING_LOAN_ID_PROP_ADDR]],TBL_CIPDRFRESI_LOANPOOL[LOAN_ID_PROP_ADDR],0)),"")</f>
        <v/>
      </c>
      <c r="H1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3" s="36" t="b">
        <f>CONCATENATE(TBL_QUAL_INCOMELISTING_UNITS[[#This Row],[INCOMELISTING_LOAN_ID_PROP_ADDR]],TBL_QUAL_INCOMELISTING_UNITS[[#This Row],[INCOMELISTING_UNIT]],TBL_QUAL_INCOMELISTING_UNITS[[#This Row],[INCOMELISTING_HSEHLD_INCOME]])&lt;&gt;""</f>
        <v>0</v>
      </c>
      <c r="J123" s="36" t="b">
        <f>AND(TBL_QUAL_INCOMELISTING_UNITS[[#This Row],[INCOMELISTING_LOAN_ID_PROP_ADDR]]&lt;&gt;"",TBL_QUAL_INCOMELISTING_UNITS[[#This Row],[INCOMELISTING_UNIT]]&lt;&gt;"",TBL_QUAL_INCOMELISTING_UNITS[[#This Row],[INCOMELISTING_HSEHLD_INCOME]]&lt;&gt;"")</f>
        <v>0</v>
      </c>
      <c r="K123" s="36">
        <f>SUM(
IF(AND(TBL_QUAL_INCOMELISTING_UNITS[[#This Row],[INCOMELISTING_LOAN_ID_PROP_ADDR]]&lt;&gt;"",NOT(ISNUMBER(MATCH(TBL_QUAL_INCOMELISTING_UNITS[[#This Row],[INCOMELISTING_LOAN_ID_PROP_ADDR]],RANGE_LOOKUP_CIPDRF_LOANLIST,0)))),1,0)
)</f>
        <v>0</v>
      </c>
    </row>
    <row r="124" spans="2:11" ht="20.100000000000001" customHeight="1" x14ac:dyDescent="0.25">
      <c r="B124" s="25" t="str">
        <f>IF(TBL_QUAL_INCOMELISTING_UNITS[[#This Row],[RECORD_STARTED]],IF(TBL_QUAL_INCOMELISTING_UNITS[[#This Row],[ERROR_COUNT]]&gt;0,-1,IF(TBL_QUAL_INCOMELISTING_UNITS[[#This Row],[REQ_FIELDS_POPULATED]],1,0)),"")</f>
        <v/>
      </c>
      <c r="C124" s="94">
        <f>ROW()-ROW(TBL_QUAL_INCOMELISTING_UNITS[[#Headers],[ROW_ID]])</f>
        <v>115</v>
      </c>
      <c r="D124" s="82"/>
      <c r="E124" s="39"/>
      <c r="F124" s="33"/>
      <c r="G124" s="84" t="str">
        <f>IFERROR(INDEX(TBL_CIPDRFRESI_LOANPOOL[HUD_MFI_115],MATCH(TBL_QUAL_INCOMELISTING_UNITS[[#This Row],[INCOMELISTING_LOAN_ID_PROP_ADDR]],TBL_CIPDRFRESI_LOANPOOL[LOAN_ID_PROP_ADDR],0)),"")</f>
        <v/>
      </c>
      <c r="H1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4" s="36" t="b">
        <f>CONCATENATE(TBL_QUAL_INCOMELISTING_UNITS[[#This Row],[INCOMELISTING_LOAN_ID_PROP_ADDR]],TBL_QUAL_INCOMELISTING_UNITS[[#This Row],[INCOMELISTING_UNIT]],TBL_QUAL_INCOMELISTING_UNITS[[#This Row],[INCOMELISTING_HSEHLD_INCOME]])&lt;&gt;""</f>
        <v>0</v>
      </c>
      <c r="J124" s="36" t="b">
        <f>AND(TBL_QUAL_INCOMELISTING_UNITS[[#This Row],[INCOMELISTING_LOAN_ID_PROP_ADDR]]&lt;&gt;"",TBL_QUAL_INCOMELISTING_UNITS[[#This Row],[INCOMELISTING_UNIT]]&lt;&gt;"",TBL_QUAL_INCOMELISTING_UNITS[[#This Row],[INCOMELISTING_HSEHLD_INCOME]]&lt;&gt;"")</f>
        <v>0</v>
      </c>
      <c r="K124" s="36">
        <f>SUM(
IF(AND(TBL_QUAL_INCOMELISTING_UNITS[[#This Row],[INCOMELISTING_LOAN_ID_PROP_ADDR]]&lt;&gt;"",NOT(ISNUMBER(MATCH(TBL_QUAL_INCOMELISTING_UNITS[[#This Row],[INCOMELISTING_LOAN_ID_PROP_ADDR]],RANGE_LOOKUP_CIPDRF_LOANLIST,0)))),1,0)
)</f>
        <v>0</v>
      </c>
    </row>
    <row r="125" spans="2:11" ht="20.100000000000001" customHeight="1" x14ac:dyDescent="0.25">
      <c r="B125" s="25" t="str">
        <f>IF(TBL_QUAL_INCOMELISTING_UNITS[[#This Row],[RECORD_STARTED]],IF(TBL_QUAL_INCOMELISTING_UNITS[[#This Row],[ERROR_COUNT]]&gt;0,-1,IF(TBL_QUAL_INCOMELISTING_UNITS[[#This Row],[REQ_FIELDS_POPULATED]],1,0)),"")</f>
        <v/>
      </c>
      <c r="C125" s="94">
        <f>ROW()-ROW(TBL_QUAL_INCOMELISTING_UNITS[[#Headers],[ROW_ID]])</f>
        <v>116</v>
      </c>
      <c r="D125" s="82"/>
      <c r="E125" s="39"/>
      <c r="F125" s="33"/>
      <c r="G125" s="84" t="str">
        <f>IFERROR(INDEX(TBL_CIPDRFRESI_LOANPOOL[HUD_MFI_115],MATCH(TBL_QUAL_INCOMELISTING_UNITS[[#This Row],[INCOMELISTING_LOAN_ID_PROP_ADDR]],TBL_CIPDRFRESI_LOANPOOL[LOAN_ID_PROP_ADDR],0)),"")</f>
        <v/>
      </c>
      <c r="H1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5" s="36" t="b">
        <f>CONCATENATE(TBL_QUAL_INCOMELISTING_UNITS[[#This Row],[INCOMELISTING_LOAN_ID_PROP_ADDR]],TBL_QUAL_INCOMELISTING_UNITS[[#This Row],[INCOMELISTING_UNIT]],TBL_QUAL_INCOMELISTING_UNITS[[#This Row],[INCOMELISTING_HSEHLD_INCOME]])&lt;&gt;""</f>
        <v>0</v>
      </c>
      <c r="J125" s="36" t="b">
        <f>AND(TBL_QUAL_INCOMELISTING_UNITS[[#This Row],[INCOMELISTING_LOAN_ID_PROP_ADDR]]&lt;&gt;"",TBL_QUAL_INCOMELISTING_UNITS[[#This Row],[INCOMELISTING_UNIT]]&lt;&gt;"",TBL_QUAL_INCOMELISTING_UNITS[[#This Row],[INCOMELISTING_HSEHLD_INCOME]]&lt;&gt;"")</f>
        <v>0</v>
      </c>
      <c r="K125" s="36">
        <f>SUM(
IF(AND(TBL_QUAL_INCOMELISTING_UNITS[[#This Row],[INCOMELISTING_LOAN_ID_PROP_ADDR]]&lt;&gt;"",NOT(ISNUMBER(MATCH(TBL_QUAL_INCOMELISTING_UNITS[[#This Row],[INCOMELISTING_LOAN_ID_PROP_ADDR]],RANGE_LOOKUP_CIPDRF_LOANLIST,0)))),1,0)
)</f>
        <v>0</v>
      </c>
    </row>
    <row r="126" spans="2:11" ht="20.100000000000001" customHeight="1" x14ac:dyDescent="0.25">
      <c r="B126" s="25" t="str">
        <f>IF(TBL_QUAL_INCOMELISTING_UNITS[[#This Row],[RECORD_STARTED]],IF(TBL_QUAL_INCOMELISTING_UNITS[[#This Row],[ERROR_COUNT]]&gt;0,-1,IF(TBL_QUAL_INCOMELISTING_UNITS[[#This Row],[REQ_FIELDS_POPULATED]],1,0)),"")</f>
        <v/>
      </c>
      <c r="C126" s="94">
        <f>ROW()-ROW(TBL_QUAL_INCOMELISTING_UNITS[[#Headers],[ROW_ID]])</f>
        <v>117</v>
      </c>
      <c r="D126" s="82"/>
      <c r="E126" s="39"/>
      <c r="F126" s="33"/>
      <c r="G126" s="84" t="str">
        <f>IFERROR(INDEX(TBL_CIPDRFRESI_LOANPOOL[HUD_MFI_115],MATCH(TBL_QUAL_INCOMELISTING_UNITS[[#This Row],[INCOMELISTING_LOAN_ID_PROP_ADDR]],TBL_CIPDRFRESI_LOANPOOL[LOAN_ID_PROP_ADDR],0)),"")</f>
        <v/>
      </c>
      <c r="H1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6" s="36" t="b">
        <f>CONCATENATE(TBL_QUAL_INCOMELISTING_UNITS[[#This Row],[INCOMELISTING_LOAN_ID_PROP_ADDR]],TBL_QUAL_INCOMELISTING_UNITS[[#This Row],[INCOMELISTING_UNIT]],TBL_QUAL_INCOMELISTING_UNITS[[#This Row],[INCOMELISTING_HSEHLD_INCOME]])&lt;&gt;""</f>
        <v>0</v>
      </c>
      <c r="J126" s="36" t="b">
        <f>AND(TBL_QUAL_INCOMELISTING_UNITS[[#This Row],[INCOMELISTING_LOAN_ID_PROP_ADDR]]&lt;&gt;"",TBL_QUAL_INCOMELISTING_UNITS[[#This Row],[INCOMELISTING_UNIT]]&lt;&gt;"",TBL_QUAL_INCOMELISTING_UNITS[[#This Row],[INCOMELISTING_HSEHLD_INCOME]]&lt;&gt;"")</f>
        <v>0</v>
      </c>
      <c r="K126" s="36">
        <f>SUM(
IF(AND(TBL_QUAL_INCOMELISTING_UNITS[[#This Row],[INCOMELISTING_LOAN_ID_PROP_ADDR]]&lt;&gt;"",NOT(ISNUMBER(MATCH(TBL_QUAL_INCOMELISTING_UNITS[[#This Row],[INCOMELISTING_LOAN_ID_PROP_ADDR]],RANGE_LOOKUP_CIPDRF_LOANLIST,0)))),1,0)
)</f>
        <v>0</v>
      </c>
    </row>
    <row r="127" spans="2:11" ht="20.100000000000001" customHeight="1" x14ac:dyDescent="0.25">
      <c r="B127" s="25" t="str">
        <f>IF(TBL_QUAL_INCOMELISTING_UNITS[[#This Row],[RECORD_STARTED]],IF(TBL_QUAL_INCOMELISTING_UNITS[[#This Row],[ERROR_COUNT]]&gt;0,-1,IF(TBL_QUAL_INCOMELISTING_UNITS[[#This Row],[REQ_FIELDS_POPULATED]],1,0)),"")</f>
        <v/>
      </c>
      <c r="C127" s="94">
        <f>ROW()-ROW(TBL_QUAL_INCOMELISTING_UNITS[[#Headers],[ROW_ID]])</f>
        <v>118</v>
      </c>
      <c r="D127" s="82"/>
      <c r="E127" s="39"/>
      <c r="F127" s="33"/>
      <c r="G127" s="84" t="str">
        <f>IFERROR(INDEX(TBL_CIPDRFRESI_LOANPOOL[HUD_MFI_115],MATCH(TBL_QUAL_INCOMELISTING_UNITS[[#This Row],[INCOMELISTING_LOAN_ID_PROP_ADDR]],TBL_CIPDRFRESI_LOANPOOL[LOAN_ID_PROP_ADDR],0)),"")</f>
        <v/>
      </c>
      <c r="H1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7" s="36" t="b">
        <f>CONCATENATE(TBL_QUAL_INCOMELISTING_UNITS[[#This Row],[INCOMELISTING_LOAN_ID_PROP_ADDR]],TBL_QUAL_INCOMELISTING_UNITS[[#This Row],[INCOMELISTING_UNIT]],TBL_QUAL_INCOMELISTING_UNITS[[#This Row],[INCOMELISTING_HSEHLD_INCOME]])&lt;&gt;""</f>
        <v>0</v>
      </c>
      <c r="J127" s="36" t="b">
        <f>AND(TBL_QUAL_INCOMELISTING_UNITS[[#This Row],[INCOMELISTING_LOAN_ID_PROP_ADDR]]&lt;&gt;"",TBL_QUAL_INCOMELISTING_UNITS[[#This Row],[INCOMELISTING_UNIT]]&lt;&gt;"",TBL_QUAL_INCOMELISTING_UNITS[[#This Row],[INCOMELISTING_HSEHLD_INCOME]]&lt;&gt;"")</f>
        <v>0</v>
      </c>
      <c r="K127" s="36">
        <f>SUM(
IF(AND(TBL_QUAL_INCOMELISTING_UNITS[[#This Row],[INCOMELISTING_LOAN_ID_PROP_ADDR]]&lt;&gt;"",NOT(ISNUMBER(MATCH(TBL_QUAL_INCOMELISTING_UNITS[[#This Row],[INCOMELISTING_LOAN_ID_PROP_ADDR]],RANGE_LOOKUP_CIPDRF_LOANLIST,0)))),1,0)
)</f>
        <v>0</v>
      </c>
    </row>
    <row r="128" spans="2:11" ht="20.100000000000001" customHeight="1" x14ac:dyDescent="0.25">
      <c r="B128" s="25" t="str">
        <f>IF(TBL_QUAL_INCOMELISTING_UNITS[[#This Row],[RECORD_STARTED]],IF(TBL_QUAL_INCOMELISTING_UNITS[[#This Row],[ERROR_COUNT]]&gt;0,-1,IF(TBL_QUAL_INCOMELISTING_UNITS[[#This Row],[REQ_FIELDS_POPULATED]],1,0)),"")</f>
        <v/>
      </c>
      <c r="C128" s="94">
        <f>ROW()-ROW(TBL_QUAL_INCOMELISTING_UNITS[[#Headers],[ROW_ID]])</f>
        <v>119</v>
      </c>
      <c r="D128" s="82"/>
      <c r="E128" s="39"/>
      <c r="F128" s="33"/>
      <c r="G128" s="84" t="str">
        <f>IFERROR(INDEX(TBL_CIPDRFRESI_LOANPOOL[HUD_MFI_115],MATCH(TBL_QUAL_INCOMELISTING_UNITS[[#This Row],[INCOMELISTING_LOAN_ID_PROP_ADDR]],TBL_CIPDRFRESI_LOANPOOL[LOAN_ID_PROP_ADDR],0)),"")</f>
        <v/>
      </c>
      <c r="H1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8" s="36" t="b">
        <f>CONCATENATE(TBL_QUAL_INCOMELISTING_UNITS[[#This Row],[INCOMELISTING_LOAN_ID_PROP_ADDR]],TBL_QUAL_INCOMELISTING_UNITS[[#This Row],[INCOMELISTING_UNIT]],TBL_QUAL_INCOMELISTING_UNITS[[#This Row],[INCOMELISTING_HSEHLD_INCOME]])&lt;&gt;""</f>
        <v>0</v>
      </c>
      <c r="J128" s="36" t="b">
        <f>AND(TBL_QUAL_INCOMELISTING_UNITS[[#This Row],[INCOMELISTING_LOAN_ID_PROP_ADDR]]&lt;&gt;"",TBL_QUAL_INCOMELISTING_UNITS[[#This Row],[INCOMELISTING_UNIT]]&lt;&gt;"",TBL_QUAL_INCOMELISTING_UNITS[[#This Row],[INCOMELISTING_HSEHLD_INCOME]]&lt;&gt;"")</f>
        <v>0</v>
      </c>
      <c r="K128" s="36">
        <f>SUM(
IF(AND(TBL_QUAL_INCOMELISTING_UNITS[[#This Row],[INCOMELISTING_LOAN_ID_PROP_ADDR]]&lt;&gt;"",NOT(ISNUMBER(MATCH(TBL_QUAL_INCOMELISTING_UNITS[[#This Row],[INCOMELISTING_LOAN_ID_PROP_ADDR]],RANGE_LOOKUP_CIPDRF_LOANLIST,0)))),1,0)
)</f>
        <v>0</v>
      </c>
    </row>
    <row r="129" spans="2:11" ht="20.100000000000001" customHeight="1" x14ac:dyDescent="0.25">
      <c r="B129" s="25" t="str">
        <f>IF(TBL_QUAL_INCOMELISTING_UNITS[[#This Row],[RECORD_STARTED]],IF(TBL_QUAL_INCOMELISTING_UNITS[[#This Row],[ERROR_COUNT]]&gt;0,-1,IF(TBL_QUAL_INCOMELISTING_UNITS[[#This Row],[REQ_FIELDS_POPULATED]],1,0)),"")</f>
        <v/>
      </c>
      <c r="C129" s="94">
        <f>ROW()-ROW(TBL_QUAL_INCOMELISTING_UNITS[[#Headers],[ROW_ID]])</f>
        <v>120</v>
      </c>
      <c r="D129" s="82"/>
      <c r="E129" s="39"/>
      <c r="F129" s="33"/>
      <c r="G129" s="84" t="str">
        <f>IFERROR(INDEX(TBL_CIPDRFRESI_LOANPOOL[HUD_MFI_115],MATCH(TBL_QUAL_INCOMELISTING_UNITS[[#This Row],[INCOMELISTING_LOAN_ID_PROP_ADDR]],TBL_CIPDRFRESI_LOANPOOL[LOAN_ID_PROP_ADDR],0)),"")</f>
        <v/>
      </c>
      <c r="H1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9" s="36" t="b">
        <f>CONCATENATE(TBL_QUAL_INCOMELISTING_UNITS[[#This Row],[INCOMELISTING_LOAN_ID_PROP_ADDR]],TBL_QUAL_INCOMELISTING_UNITS[[#This Row],[INCOMELISTING_UNIT]],TBL_QUAL_INCOMELISTING_UNITS[[#This Row],[INCOMELISTING_HSEHLD_INCOME]])&lt;&gt;""</f>
        <v>0</v>
      </c>
      <c r="J129" s="36" t="b">
        <f>AND(TBL_QUAL_INCOMELISTING_UNITS[[#This Row],[INCOMELISTING_LOAN_ID_PROP_ADDR]]&lt;&gt;"",TBL_QUAL_INCOMELISTING_UNITS[[#This Row],[INCOMELISTING_UNIT]]&lt;&gt;"",TBL_QUAL_INCOMELISTING_UNITS[[#This Row],[INCOMELISTING_HSEHLD_INCOME]]&lt;&gt;"")</f>
        <v>0</v>
      </c>
      <c r="K129" s="36">
        <f>SUM(
IF(AND(TBL_QUAL_INCOMELISTING_UNITS[[#This Row],[INCOMELISTING_LOAN_ID_PROP_ADDR]]&lt;&gt;"",NOT(ISNUMBER(MATCH(TBL_QUAL_INCOMELISTING_UNITS[[#This Row],[INCOMELISTING_LOAN_ID_PROP_ADDR]],RANGE_LOOKUP_CIPDRF_LOANLIST,0)))),1,0)
)</f>
        <v>0</v>
      </c>
    </row>
    <row r="130" spans="2:11" ht="20.100000000000001" customHeight="1" x14ac:dyDescent="0.25">
      <c r="B130" s="25" t="str">
        <f>IF(TBL_QUAL_INCOMELISTING_UNITS[[#This Row],[RECORD_STARTED]],IF(TBL_QUAL_INCOMELISTING_UNITS[[#This Row],[ERROR_COUNT]]&gt;0,-1,IF(TBL_QUAL_INCOMELISTING_UNITS[[#This Row],[REQ_FIELDS_POPULATED]],1,0)),"")</f>
        <v/>
      </c>
      <c r="C130" s="94">
        <f>ROW()-ROW(TBL_QUAL_INCOMELISTING_UNITS[[#Headers],[ROW_ID]])</f>
        <v>121</v>
      </c>
      <c r="D130" s="82"/>
      <c r="E130" s="39"/>
      <c r="F130" s="33"/>
      <c r="G130" s="84" t="str">
        <f>IFERROR(INDEX(TBL_CIPDRFRESI_LOANPOOL[HUD_MFI_115],MATCH(TBL_QUAL_INCOMELISTING_UNITS[[#This Row],[INCOMELISTING_LOAN_ID_PROP_ADDR]],TBL_CIPDRFRESI_LOANPOOL[LOAN_ID_PROP_ADDR],0)),"")</f>
        <v/>
      </c>
      <c r="H1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0" s="36" t="b">
        <f>CONCATENATE(TBL_QUAL_INCOMELISTING_UNITS[[#This Row],[INCOMELISTING_LOAN_ID_PROP_ADDR]],TBL_QUAL_INCOMELISTING_UNITS[[#This Row],[INCOMELISTING_UNIT]],TBL_QUAL_INCOMELISTING_UNITS[[#This Row],[INCOMELISTING_HSEHLD_INCOME]])&lt;&gt;""</f>
        <v>0</v>
      </c>
      <c r="J130" s="36" t="b">
        <f>AND(TBL_QUAL_INCOMELISTING_UNITS[[#This Row],[INCOMELISTING_LOAN_ID_PROP_ADDR]]&lt;&gt;"",TBL_QUAL_INCOMELISTING_UNITS[[#This Row],[INCOMELISTING_UNIT]]&lt;&gt;"",TBL_QUAL_INCOMELISTING_UNITS[[#This Row],[INCOMELISTING_HSEHLD_INCOME]]&lt;&gt;"")</f>
        <v>0</v>
      </c>
      <c r="K130" s="36">
        <f>SUM(
IF(AND(TBL_QUAL_INCOMELISTING_UNITS[[#This Row],[INCOMELISTING_LOAN_ID_PROP_ADDR]]&lt;&gt;"",NOT(ISNUMBER(MATCH(TBL_QUAL_INCOMELISTING_UNITS[[#This Row],[INCOMELISTING_LOAN_ID_PROP_ADDR]],RANGE_LOOKUP_CIPDRF_LOANLIST,0)))),1,0)
)</f>
        <v>0</v>
      </c>
    </row>
    <row r="131" spans="2:11" ht="20.100000000000001" customHeight="1" x14ac:dyDescent="0.25">
      <c r="B131" s="25" t="str">
        <f>IF(TBL_QUAL_INCOMELISTING_UNITS[[#This Row],[RECORD_STARTED]],IF(TBL_QUAL_INCOMELISTING_UNITS[[#This Row],[ERROR_COUNT]]&gt;0,-1,IF(TBL_QUAL_INCOMELISTING_UNITS[[#This Row],[REQ_FIELDS_POPULATED]],1,0)),"")</f>
        <v/>
      </c>
      <c r="C131" s="94">
        <f>ROW()-ROW(TBL_QUAL_INCOMELISTING_UNITS[[#Headers],[ROW_ID]])</f>
        <v>122</v>
      </c>
      <c r="D131" s="82"/>
      <c r="E131" s="39"/>
      <c r="F131" s="33"/>
      <c r="G131" s="84" t="str">
        <f>IFERROR(INDEX(TBL_CIPDRFRESI_LOANPOOL[HUD_MFI_115],MATCH(TBL_QUAL_INCOMELISTING_UNITS[[#This Row],[INCOMELISTING_LOAN_ID_PROP_ADDR]],TBL_CIPDRFRESI_LOANPOOL[LOAN_ID_PROP_ADDR],0)),"")</f>
        <v/>
      </c>
      <c r="H1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1" s="36" t="b">
        <f>CONCATENATE(TBL_QUAL_INCOMELISTING_UNITS[[#This Row],[INCOMELISTING_LOAN_ID_PROP_ADDR]],TBL_QUAL_INCOMELISTING_UNITS[[#This Row],[INCOMELISTING_UNIT]],TBL_QUAL_INCOMELISTING_UNITS[[#This Row],[INCOMELISTING_HSEHLD_INCOME]])&lt;&gt;""</f>
        <v>0</v>
      </c>
      <c r="J131" s="36" t="b">
        <f>AND(TBL_QUAL_INCOMELISTING_UNITS[[#This Row],[INCOMELISTING_LOAN_ID_PROP_ADDR]]&lt;&gt;"",TBL_QUAL_INCOMELISTING_UNITS[[#This Row],[INCOMELISTING_UNIT]]&lt;&gt;"",TBL_QUAL_INCOMELISTING_UNITS[[#This Row],[INCOMELISTING_HSEHLD_INCOME]]&lt;&gt;"")</f>
        <v>0</v>
      </c>
      <c r="K131" s="36">
        <f>SUM(
IF(AND(TBL_QUAL_INCOMELISTING_UNITS[[#This Row],[INCOMELISTING_LOAN_ID_PROP_ADDR]]&lt;&gt;"",NOT(ISNUMBER(MATCH(TBL_QUAL_INCOMELISTING_UNITS[[#This Row],[INCOMELISTING_LOAN_ID_PROP_ADDR]],RANGE_LOOKUP_CIPDRF_LOANLIST,0)))),1,0)
)</f>
        <v>0</v>
      </c>
    </row>
    <row r="132" spans="2:11" ht="20.100000000000001" customHeight="1" x14ac:dyDescent="0.25">
      <c r="B132" s="25" t="str">
        <f>IF(TBL_QUAL_INCOMELISTING_UNITS[[#This Row],[RECORD_STARTED]],IF(TBL_QUAL_INCOMELISTING_UNITS[[#This Row],[ERROR_COUNT]]&gt;0,-1,IF(TBL_QUAL_INCOMELISTING_UNITS[[#This Row],[REQ_FIELDS_POPULATED]],1,0)),"")</f>
        <v/>
      </c>
      <c r="C132" s="94">
        <f>ROW()-ROW(TBL_QUAL_INCOMELISTING_UNITS[[#Headers],[ROW_ID]])</f>
        <v>123</v>
      </c>
      <c r="D132" s="82"/>
      <c r="E132" s="39"/>
      <c r="F132" s="33"/>
      <c r="G132" s="84" t="str">
        <f>IFERROR(INDEX(TBL_CIPDRFRESI_LOANPOOL[HUD_MFI_115],MATCH(TBL_QUAL_INCOMELISTING_UNITS[[#This Row],[INCOMELISTING_LOAN_ID_PROP_ADDR]],TBL_CIPDRFRESI_LOANPOOL[LOAN_ID_PROP_ADDR],0)),"")</f>
        <v/>
      </c>
      <c r="H1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2" s="36" t="b">
        <f>CONCATENATE(TBL_QUAL_INCOMELISTING_UNITS[[#This Row],[INCOMELISTING_LOAN_ID_PROP_ADDR]],TBL_QUAL_INCOMELISTING_UNITS[[#This Row],[INCOMELISTING_UNIT]],TBL_QUAL_INCOMELISTING_UNITS[[#This Row],[INCOMELISTING_HSEHLD_INCOME]])&lt;&gt;""</f>
        <v>0</v>
      </c>
      <c r="J132" s="36" t="b">
        <f>AND(TBL_QUAL_INCOMELISTING_UNITS[[#This Row],[INCOMELISTING_LOAN_ID_PROP_ADDR]]&lt;&gt;"",TBL_QUAL_INCOMELISTING_UNITS[[#This Row],[INCOMELISTING_UNIT]]&lt;&gt;"",TBL_QUAL_INCOMELISTING_UNITS[[#This Row],[INCOMELISTING_HSEHLD_INCOME]]&lt;&gt;"")</f>
        <v>0</v>
      </c>
      <c r="K132" s="36">
        <f>SUM(
IF(AND(TBL_QUAL_INCOMELISTING_UNITS[[#This Row],[INCOMELISTING_LOAN_ID_PROP_ADDR]]&lt;&gt;"",NOT(ISNUMBER(MATCH(TBL_QUAL_INCOMELISTING_UNITS[[#This Row],[INCOMELISTING_LOAN_ID_PROP_ADDR]],RANGE_LOOKUP_CIPDRF_LOANLIST,0)))),1,0)
)</f>
        <v>0</v>
      </c>
    </row>
    <row r="133" spans="2:11" ht="20.100000000000001" customHeight="1" x14ac:dyDescent="0.25">
      <c r="B133" s="25" t="str">
        <f>IF(TBL_QUAL_INCOMELISTING_UNITS[[#This Row],[RECORD_STARTED]],IF(TBL_QUAL_INCOMELISTING_UNITS[[#This Row],[ERROR_COUNT]]&gt;0,-1,IF(TBL_QUAL_INCOMELISTING_UNITS[[#This Row],[REQ_FIELDS_POPULATED]],1,0)),"")</f>
        <v/>
      </c>
      <c r="C133" s="94">
        <f>ROW()-ROW(TBL_QUAL_INCOMELISTING_UNITS[[#Headers],[ROW_ID]])</f>
        <v>124</v>
      </c>
      <c r="D133" s="82"/>
      <c r="E133" s="39"/>
      <c r="F133" s="33"/>
      <c r="G133" s="84" t="str">
        <f>IFERROR(INDEX(TBL_CIPDRFRESI_LOANPOOL[HUD_MFI_115],MATCH(TBL_QUAL_INCOMELISTING_UNITS[[#This Row],[INCOMELISTING_LOAN_ID_PROP_ADDR]],TBL_CIPDRFRESI_LOANPOOL[LOAN_ID_PROP_ADDR],0)),"")</f>
        <v/>
      </c>
      <c r="H1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3" s="36" t="b">
        <f>CONCATENATE(TBL_QUAL_INCOMELISTING_UNITS[[#This Row],[INCOMELISTING_LOAN_ID_PROP_ADDR]],TBL_QUAL_INCOMELISTING_UNITS[[#This Row],[INCOMELISTING_UNIT]],TBL_QUAL_INCOMELISTING_UNITS[[#This Row],[INCOMELISTING_HSEHLD_INCOME]])&lt;&gt;""</f>
        <v>0</v>
      </c>
      <c r="J133" s="36" t="b">
        <f>AND(TBL_QUAL_INCOMELISTING_UNITS[[#This Row],[INCOMELISTING_LOAN_ID_PROP_ADDR]]&lt;&gt;"",TBL_QUAL_INCOMELISTING_UNITS[[#This Row],[INCOMELISTING_UNIT]]&lt;&gt;"",TBL_QUAL_INCOMELISTING_UNITS[[#This Row],[INCOMELISTING_HSEHLD_INCOME]]&lt;&gt;"")</f>
        <v>0</v>
      </c>
      <c r="K133" s="36">
        <f>SUM(
IF(AND(TBL_QUAL_INCOMELISTING_UNITS[[#This Row],[INCOMELISTING_LOAN_ID_PROP_ADDR]]&lt;&gt;"",NOT(ISNUMBER(MATCH(TBL_QUAL_INCOMELISTING_UNITS[[#This Row],[INCOMELISTING_LOAN_ID_PROP_ADDR]],RANGE_LOOKUP_CIPDRF_LOANLIST,0)))),1,0)
)</f>
        <v>0</v>
      </c>
    </row>
    <row r="134" spans="2:11" ht="20.100000000000001" customHeight="1" x14ac:dyDescent="0.25">
      <c r="B134" s="25" t="str">
        <f>IF(TBL_QUAL_INCOMELISTING_UNITS[[#This Row],[RECORD_STARTED]],IF(TBL_QUAL_INCOMELISTING_UNITS[[#This Row],[ERROR_COUNT]]&gt;0,-1,IF(TBL_QUAL_INCOMELISTING_UNITS[[#This Row],[REQ_FIELDS_POPULATED]],1,0)),"")</f>
        <v/>
      </c>
      <c r="C134" s="94">
        <f>ROW()-ROW(TBL_QUAL_INCOMELISTING_UNITS[[#Headers],[ROW_ID]])</f>
        <v>125</v>
      </c>
      <c r="D134" s="82"/>
      <c r="E134" s="39"/>
      <c r="F134" s="33"/>
      <c r="G134" s="84" t="str">
        <f>IFERROR(INDEX(TBL_CIPDRFRESI_LOANPOOL[HUD_MFI_115],MATCH(TBL_QUAL_INCOMELISTING_UNITS[[#This Row],[INCOMELISTING_LOAN_ID_PROP_ADDR]],TBL_CIPDRFRESI_LOANPOOL[LOAN_ID_PROP_ADDR],0)),"")</f>
        <v/>
      </c>
      <c r="H1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4" s="36" t="b">
        <f>CONCATENATE(TBL_QUAL_INCOMELISTING_UNITS[[#This Row],[INCOMELISTING_LOAN_ID_PROP_ADDR]],TBL_QUAL_INCOMELISTING_UNITS[[#This Row],[INCOMELISTING_UNIT]],TBL_QUAL_INCOMELISTING_UNITS[[#This Row],[INCOMELISTING_HSEHLD_INCOME]])&lt;&gt;""</f>
        <v>0</v>
      </c>
      <c r="J134" s="36" t="b">
        <f>AND(TBL_QUAL_INCOMELISTING_UNITS[[#This Row],[INCOMELISTING_LOAN_ID_PROP_ADDR]]&lt;&gt;"",TBL_QUAL_INCOMELISTING_UNITS[[#This Row],[INCOMELISTING_UNIT]]&lt;&gt;"",TBL_QUAL_INCOMELISTING_UNITS[[#This Row],[INCOMELISTING_HSEHLD_INCOME]]&lt;&gt;"")</f>
        <v>0</v>
      </c>
      <c r="K134" s="36">
        <f>SUM(
IF(AND(TBL_QUAL_INCOMELISTING_UNITS[[#This Row],[INCOMELISTING_LOAN_ID_PROP_ADDR]]&lt;&gt;"",NOT(ISNUMBER(MATCH(TBL_QUAL_INCOMELISTING_UNITS[[#This Row],[INCOMELISTING_LOAN_ID_PROP_ADDR]],RANGE_LOOKUP_CIPDRF_LOANLIST,0)))),1,0)
)</f>
        <v>0</v>
      </c>
    </row>
    <row r="135" spans="2:11" ht="20.100000000000001" customHeight="1" x14ac:dyDescent="0.25">
      <c r="B135" s="25" t="str">
        <f>IF(TBL_QUAL_INCOMELISTING_UNITS[[#This Row],[RECORD_STARTED]],IF(TBL_QUAL_INCOMELISTING_UNITS[[#This Row],[ERROR_COUNT]]&gt;0,-1,IF(TBL_QUAL_INCOMELISTING_UNITS[[#This Row],[REQ_FIELDS_POPULATED]],1,0)),"")</f>
        <v/>
      </c>
      <c r="C135" s="94">
        <f>ROW()-ROW(TBL_QUAL_INCOMELISTING_UNITS[[#Headers],[ROW_ID]])</f>
        <v>126</v>
      </c>
      <c r="D135" s="82"/>
      <c r="E135" s="39"/>
      <c r="F135" s="33"/>
      <c r="G135" s="84" t="str">
        <f>IFERROR(INDEX(TBL_CIPDRFRESI_LOANPOOL[HUD_MFI_115],MATCH(TBL_QUAL_INCOMELISTING_UNITS[[#This Row],[INCOMELISTING_LOAN_ID_PROP_ADDR]],TBL_CIPDRFRESI_LOANPOOL[LOAN_ID_PROP_ADDR],0)),"")</f>
        <v/>
      </c>
      <c r="H1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5" s="36" t="b">
        <f>CONCATENATE(TBL_QUAL_INCOMELISTING_UNITS[[#This Row],[INCOMELISTING_LOAN_ID_PROP_ADDR]],TBL_QUAL_INCOMELISTING_UNITS[[#This Row],[INCOMELISTING_UNIT]],TBL_QUAL_INCOMELISTING_UNITS[[#This Row],[INCOMELISTING_HSEHLD_INCOME]])&lt;&gt;""</f>
        <v>0</v>
      </c>
      <c r="J135" s="36" t="b">
        <f>AND(TBL_QUAL_INCOMELISTING_UNITS[[#This Row],[INCOMELISTING_LOAN_ID_PROP_ADDR]]&lt;&gt;"",TBL_QUAL_INCOMELISTING_UNITS[[#This Row],[INCOMELISTING_UNIT]]&lt;&gt;"",TBL_QUAL_INCOMELISTING_UNITS[[#This Row],[INCOMELISTING_HSEHLD_INCOME]]&lt;&gt;"")</f>
        <v>0</v>
      </c>
      <c r="K135" s="36">
        <f>SUM(
IF(AND(TBL_QUAL_INCOMELISTING_UNITS[[#This Row],[INCOMELISTING_LOAN_ID_PROP_ADDR]]&lt;&gt;"",NOT(ISNUMBER(MATCH(TBL_QUAL_INCOMELISTING_UNITS[[#This Row],[INCOMELISTING_LOAN_ID_PROP_ADDR]],RANGE_LOOKUP_CIPDRF_LOANLIST,0)))),1,0)
)</f>
        <v>0</v>
      </c>
    </row>
    <row r="136" spans="2:11" ht="20.100000000000001" customHeight="1" x14ac:dyDescent="0.25">
      <c r="B136" s="25" t="str">
        <f>IF(TBL_QUAL_INCOMELISTING_UNITS[[#This Row],[RECORD_STARTED]],IF(TBL_QUAL_INCOMELISTING_UNITS[[#This Row],[ERROR_COUNT]]&gt;0,-1,IF(TBL_QUAL_INCOMELISTING_UNITS[[#This Row],[REQ_FIELDS_POPULATED]],1,0)),"")</f>
        <v/>
      </c>
      <c r="C136" s="94">
        <f>ROW()-ROW(TBL_QUAL_INCOMELISTING_UNITS[[#Headers],[ROW_ID]])</f>
        <v>127</v>
      </c>
      <c r="D136" s="82"/>
      <c r="E136" s="39"/>
      <c r="F136" s="33"/>
      <c r="G136" s="84" t="str">
        <f>IFERROR(INDEX(TBL_CIPDRFRESI_LOANPOOL[HUD_MFI_115],MATCH(TBL_QUAL_INCOMELISTING_UNITS[[#This Row],[INCOMELISTING_LOAN_ID_PROP_ADDR]],TBL_CIPDRFRESI_LOANPOOL[LOAN_ID_PROP_ADDR],0)),"")</f>
        <v/>
      </c>
      <c r="H1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6" s="36" t="b">
        <f>CONCATENATE(TBL_QUAL_INCOMELISTING_UNITS[[#This Row],[INCOMELISTING_LOAN_ID_PROP_ADDR]],TBL_QUAL_INCOMELISTING_UNITS[[#This Row],[INCOMELISTING_UNIT]],TBL_QUAL_INCOMELISTING_UNITS[[#This Row],[INCOMELISTING_HSEHLD_INCOME]])&lt;&gt;""</f>
        <v>0</v>
      </c>
      <c r="J136" s="36" t="b">
        <f>AND(TBL_QUAL_INCOMELISTING_UNITS[[#This Row],[INCOMELISTING_LOAN_ID_PROP_ADDR]]&lt;&gt;"",TBL_QUAL_INCOMELISTING_UNITS[[#This Row],[INCOMELISTING_UNIT]]&lt;&gt;"",TBL_QUAL_INCOMELISTING_UNITS[[#This Row],[INCOMELISTING_HSEHLD_INCOME]]&lt;&gt;"")</f>
        <v>0</v>
      </c>
      <c r="K136" s="36">
        <f>SUM(
IF(AND(TBL_QUAL_INCOMELISTING_UNITS[[#This Row],[INCOMELISTING_LOAN_ID_PROP_ADDR]]&lt;&gt;"",NOT(ISNUMBER(MATCH(TBL_QUAL_INCOMELISTING_UNITS[[#This Row],[INCOMELISTING_LOAN_ID_PROP_ADDR]],RANGE_LOOKUP_CIPDRF_LOANLIST,0)))),1,0)
)</f>
        <v>0</v>
      </c>
    </row>
    <row r="137" spans="2:11" ht="20.100000000000001" customHeight="1" x14ac:dyDescent="0.25">
      <c r="B137" s="25" t="str">
        <f>IF(TBL_QUAL_INCOMELISTING_UNITS[[#This Row],[RECORD_STARTED]],IF(TBL_QUAL_INCOMELISTING_UNITS[[#This Row],[ERROR_COUNT]]&gt;0,-1,IF(TBL_QUAL_INCOMELISTING_UNITS[[#This Row],[REQ_FIELDS_POPULATED]],1,0)),"")</f>
        <v/>
      </c>
      <c r="C137" s="94">
        <f>ROW()-ROW(TBL_QUAL_INCOMELISTING_UNITS[[#Headers],[ROW_ID]])</f>
        <v>128</v>
      </c>
      <c r="D137" s="82"/>
      <c r="E137" s="39"/>
      <c r="F137" s="33"/>
      <c r="G137" s="84" t="str">
        <f>IFERROR(INDEX(TBL_CIPDRFRESI_LOANPOOL[HUD_MFI_115],MATCH(TBL_QUAL_INCOMELISTING_UNITS[[#This Row],[INCOMELISTING_LOAN_ID_PROP_ADDR]],TBL_CIPDRFRESI_LOANPOOL[LOAN_ID_PROP_ADDR],0)),"")</f>
        <v/>
      </c>
      <c r="H1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7" s="36" t="b">
        <f>CONCATENATE(TBL_QUAL_INCOMELISTING_UNITS[[#This Row],[INCOMELISTING_LOAN_ID_PROP_ADDR]],TBL_QUAL_INCOMELISTING_UNITS[[#This Row],[INCOMELISTING_UNIT]],TBL_QUAL_INCOMELISTING_UNITS[[#This Row],[INCOMELISTING_HSEHLD_INCOME]])&lt;&gt;""</f>
        <v>0</v>
      </c>
      <c r="J137" s="36" t="b">
        <f>AND(TBL_QUAL_INCOMELISTING_UNITS[[#This Row],[INCOMELISTING_LOAN_ID_PROP_ADDR]]&lt;&gt;"",TBL_QUAL_INCOMELISTING_UNITS[[#This Row],[INCOMELISTING_UNIT]]&lt;&gt;"",TBL_QUAL_INCOMELISTING_UNITS[[#This Row],[INCOMELISTING_HSEHLD_INCOME]]&lt;&gt;"")</f>
        <v>0</v>
      </c>
      <c r="K137" s="36">
        <f>SUM(
IF(AND(TBL_QUAL_INCOMELISTING_UNITS[[#This Row],[INCOMELISTING_LOAN_ID_PROP_ADDR]]&lt;&gt;"",NOT(ISNUMBER(MATCH(TBL_QUAL_INCOMELISTING_UNITS[[#This Row],[INCOMELISTING_LOAN_ID_PROP_ADDR]],RANGE_LOOKUP_CIPDRF_LOANLIST,0)))),1,0)
)</f>
        <v>0</v>
      </c>
    </row>
    <row r="138" spans="2:11" ht="20.100000000000001" customHeight="1" x14ac:dyDescent="0.25">
      <c r="B138" s="25" t="str">
        <f>IF(TBL_QUAL_INCOMELISTING_UNITS[[#This Row],[RECORD_STARTED]],IF(TBL_QUAL_INCOMELISTING_UNITS[[#This Row],[ERROR_COUNT]]&gt;0,-1,IF(TBL_QUAL_INCOMELISTING_UNITS[[#This Row],[REQ_FIELDS_POPULATED]],1,0)),"")</f>
        <v/>
      </c>
      <c r="C138" s="94">
        <f>ROW()-ROW(TBL_QUAL_INCOMELISTING_UNITS[[#Headers],[ROW_ID]])</f>
        <v>129</v>
      </c>
      <c r="D138" s="82"/>
      <c r="E138" s="39"/>
      <c r="F138" s="33"/>
      <c r="G138" s="84" t="str">
        <f>IFERROR(INDEX(TBL_CIPDRFRESI_LOANPOOL[HUD_MFI_115],MATCH(TBL_QUAL_INCOMELISTING_UNITS[[#This Row],[INCOMELISTING_LOAN_ID_PROP_ADDR]],TBL_CIPDRFRESI_LOANPOOL[LOAN_ID_PROP_ADDR],0)),"")</f>
        <v/>
      </c>
      <c r="H1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8" s="36" t="b">
        <f>CONCATENATE(TBL_QUAL_INCOMELISTING_UNITS[[#This Row],[INCOMELISTING_LOAN_ID_PROP_ADDR]],TBL_QUAL_INCOMELISTING_UNITS[[#This Row],[INCOMELISTING_UNIT]],TBL_QUAL_INCOMELISTING_UNITS[[#This Row],[INCOMELISTING_HSEHLD_INCOME]])&lt;&gt;""</f>
        <v>0</v>
      </c>
      <c r="J138" s="36" t="b">
        <f>AND(TBL_QUAL_INCOMELISTING_UNITS[[#This Row],[INCOMELISTING_LOAN_ID_PROP_ADDR]]&lt;&gt;"",TBL_QUAL_INCOMELISTING_UNITS[[#This Row],[INCOMELISTING_UNIT]]&lt;&gt;"",TBL_QUAL_INCOMELISTING_UNITS[[#This Row],[INCOMELISTING_HSEHLD_INCOME]]&lt;&gt;"")</f>
        <v>0</v>
      </c>
      <c r="K138" s="36">
        <f>SUM(
IF(AND(TBL_QUAL_INCOMELISTING_UNITS[[#This Row],[INCOMELISTING_LOAN_ID_PROP_ADDR]]&lt;&gt;"",NOT(ISNUMBER(MATCH(TBL_QUAL_INCOMELISTING_UNITS[[#This Row],[INCOMELISTING_LOAN_ID_PROP_ADDR]],RANGE_LOOKUP_CIPDRF_LOANLIST,0)))),1,0)
)</f>
        <v>0</v>
      </c>
    </row>
    <row r="139" spans="2:11" ht="20.100000000000001" customHeight="1" x14ac:dyDescent="0.25">
      <c r="B139" s="25" t="str">
        <f>IF(TBL_QUAL_INCOMELISTING_UNITS[[#This Row],[RECORD_STARTED]],IF(TBL_QUAL_INCOMELISTING_UNITS[[#This Row],[ERROR_COUNT]]&gt;0,-1,IF(TBL_QUAL_INCOMELISTING_UNITS[[#This Row],[REQ_FIELDS_POPULATED]],1,0)),"")</f>
        <v/>
      </c>
      <c r="C139" s="94">
        <f>ROW()-ROW(TBL_QUAL_INCOMELISTING_UNITS[[#Headers],[ROW_ID]])</f>
        <v>130</v>
      </c>
      <c r="D139" s="82"/>
      <c r="E139" s="39"/>
      <c r="F139" s="33"/>
      <c r="G139" s="84" t="str">
        <f>IFERROR(INDEX(TBL_CIPDRFRESI_LOANPOOL[HUD_MFI_115],MATCH(TBL_QUAL_INCOMELISTING_UNITS[[#This Row],[INCOMELISTING_LOAN_ID_PROP_ADDR]],TBL_CIPDRFRESI_LOANPOOL[LOAN_ID_PROP_ADDR],0)),"")</f>
        <v/>
      </c>
      <c r="H1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9" s="36" t="b">
        <f>CONCATENATE(TBL_QUAL_INCOMELISTING_UNITS[[#This Row],[INCOMELISTING_LOAN_ID_PROP_ADDR]],TBL_QUAL_INCOMELISTING_UNITS[[#This Row],[INCOMELISTING_UNIT]],TBL_QUAL_INCOMELISTING_UNITS[[#This Row],[INCOMELISTING_HSEHLD_INCOME]])&lt;&gt;""</f>
        <v>0</v>
      </c>
      <c r="J139" s="36" t="b">
        <f>AND(TBL_QUAL_INCOMELISTING_UNITS[[#This Row],[INCOMELISTING_LOAN_ID_PROP_ADDR]]&lt;&gt;"",TBL_QUAL_INCOMELISTING_UNITS[[#This Row],[INCOMELISTING_UNIT]]&lt;&gt;"",TBL_QUAL_INCOMELISTING_UNITS[[#This Row],[INCOMELISTING_HSEHLD_INCOME]]&lt;&gt;"")</f>
        <v>0</v>
      </c>
      <c r="K139" s="36">
        <f>SUM(
IF(AND(TBL_QUAL_INCOMELISTING_UNITS[[#This Row],[INCOMELISTING_LOAN_ID_PROP_ADDR]]&lt;&gt;"",NOT(ISNUMBER(MATCH(TBL_QUAL_INCOMELISTING_UNITS[[#This Row],[INCOMELISTING_LOAN_ID_PROP_ADDR]],RANGE_LOOKUP_CIPDRF_LOANLIST,0)))),1,0)
)</f>
        <v>0</v>
      </c>
    </row>
    <row r="140" spans="2:11" ht="20.100000000000001" customHeight="1" x14ac:dyDescent="0.25">
      <c r="B140" s="25" t="str">
        <f>IF(TBL_QUAL_INCOMELISTING_UNITS[[#This Row],[RECORD_STARTED]],IF(TBL_QUAL_INCOMELISTING_UNITS[[#This Row],[ERROR_COUNT]]&gt;0,-1,IF(TBL_QUAL_INCOMELISTING_UNITS[[#This Row],[REQ_FIELDS_POPULATED]],1,0)),"")</f>
        <v/>
      </c>
      <c r="C140" s="94">
        <f>ROW()-ROW(TBL_QUAL_INCOMELISTING_UNITS[[#Headers],[ROW_ID]])</f>
        <v>131</v>
      </c>
      <c r="D140" s="82"/>
      <c r="E140" s="39"/>
      <c r="F140" s="33"/>
      <c r="G140" s="84" t="str">
        <f>IFERROR(INDEX(TBL_CIPDRFRESI_LOANPOOL[HUD_MFI_115],MATCH(TBL_QUAL_INCOMELISTING_UNITS[[#This Row],[INCOMELISTING_LOAN_ID_PROP_ADDR]],TBL_CIPDRFRESI_LOANPOOL[LOAN_ID_PROP_ADDR],0)),"")</f>
        <v/>
      </c>
      <c r="H1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0" s="36" t="b">
        <f>CONCATENATE(TBL_QUAL_INCOMELISTING_UNITS[[#This Row],[INCOMELISTING_LOAN_ID_PROP_ADDR]],TBL_QUAL_INCOMELISTING_UNITS[[#This Row],[INCOMELISTING_UNIT]],TBL_QUAL_INCOMELISTING_UNITS[[#This Row],[INCOMELISTING_HSEHLD_INCOME]])&lt;&gt;""</f>
        <v>0</v>
      </c>
      <c r="J140" s="36" t="b">
        <f>AND(TBL_QUAL_INCOMELISTING_UNITS[[#This Row],[INCOMELISTING_LOAN_ID_PROP_ADDR]]&lt;&gt;"",TBL_QUAL_INCOMELISTING_UNITS[[#This Row],[INCOMELISTING_UNIT]]&lt;&gt;"",TBL_QUAL_INCOMELISTING_UNITS[[#This Row],[INCOMELISTING_HSEHLD_INCOME]]&lt;&gt;"")</f>
        <v>0</v>
      </c>
      <c r="K140" s="36">
        <f>SUM(
IF(AND(TBL_QUAL_INCOMELISTING_UNITS[[#This Row],[INCOMELISTING_LOAN_ID_PROP_ADDR]]&lt;&gt;"",NOT(ISNUMBER(MATCH(TBL_QUAL_INCOMELISTING_UNITS[[#This Row],[INCOMELISTING_LOAN_ID_PROP_ADDR]],RANGE_LOOKUP_CIPDRF_LOANLIST,0)))),1,0)
)</f>
        <v>0</v>
      </c>
    </row>
    <row r="141" spans="2:11" ht="20.100000000000001" customHeight="1" x14ac:dyDescent="0.25">
      <c r="B141" s="25" t="str">
        <f>IF(TBL_QUAL_INCOMELISTING_UNITS[[#This Row],[RECORD_STARTED]],IF(TBL_QUAL_INCOMELISTING_UNITS[[#This Row],[ERROR_COUNT]]&gt;0,-1,IF(TBL_QUAL_INCOMELISTING_UNITS[[#This Row],[REQ_FIELDS_POPULATED]],1,0)),"")</f>
        <v/>
      </c>
      <c r="C141" s="94">
        <f>ROW()-ROW(TBL_QUAL_INCOMELISTING_UNITS[[#Headers],[ROW_ID]])</f>
        <v>132</v>
      </c>
      <c r="D141" s="82"/>
      <c r="E141" s="39"/>
      <c r="F141" s="33"/>
      <c r="G141" s="84" t="str">
        <f>IFERROR(INDEX(TBL_CIPDRFRESI_LOANPOOL[HUD_MFI_115],MATCH(TBL_QUAL_INCOMELISTING_UNITS[[#This Row],[INCOMELISTING_LOAN_ID_PROP_ADDR]],TBL_CIPDRFRESI_LOANPOOL[LOAN_ID_PROP_ADDR],0)),"")</f>
        <v/>
      </c>
      <c r="H1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1" s="36" t="b">
        <f>CONCATENATE(TBL_QUAL_INCOMELISTING_UNITS[[#This Row],[INCOMELISTING_LOAN_ID_PROP_ADDR]],TBL_QUAL_INCOMELISTING_UNITS[[#This Row],[INCOMELISTING_UNIT]],TBL_QUAL_INCOMELISTING_UNITS[[#This Row],[INCOMELISTING_HSEHLD_INCOME]])&lt;&gt;""</f>
        <v>0</v>
      </c>
      <c r="J141" s="36" t="b">
        <f>AND(TBL_QUAL_INCOMELISTING_UNITS[[#This Row],[INCOMELISTING_LOAN_ID_PROP_ADDR]]&lt;&gt;"",TBL_QUAL_INCOMELISTING_UNITS[[#This Row],[INCOMELISTING_UNIT]]&lt;&gt;"",TBL_QUAL_INCOMELISTING_UNITS[[#This Row],[INCOMELISTING_HSEHLD_INCOME]]&lt;&gt;"")</f>
        <v>0</v>
      </c>
      <c r="K141" s="36">
        <f>SUM(
IF(AND(TBL_QUAL_INCOMELISTING_UNITS[[#This Row],[INCOMELISTING_LOAN_ID_PROP_ADDR]]&lt;&gt;"",NOT(ISNUMBER(MATCH(TBL_QUAL_INCOMELISTING_UNITS[[#This Row],[INCOMELISTING_LOAN_ID_PROP_ADDR]],RANGE_LOOKUP_CIPDRF_LOANLIST,0)))),1,0)
)</f>
        <v>0</v>
      </c>
    </row>
    <row r="142" spans="2:11" ht="20.100000000000001" customHeight="1" x14ac:dyDescent="0.25">
      <c r="B142" s="25" t="str">
        <f>IF(TBL_QUAL_INCOMELISTING_UNITS[[#This Row],[RECORD_STARTED]],IF(TBL_QUAL_INCOMELISTING_UNITS[[#This Row],[ERROR_COUNT]]&gt;0,-1,IF(TBL_QUAL_INCOMELISTING_UNITS[[#This Row],[REQ_FIELDS_POPULATED]],1,0)),"")</f>
        <v/>
      </c>
      <c r="C142" s="94">
        <f>ROW()-ROW(TBL_QUAL_INCOMELISTING_UNITS[[#Headers],[ROW_ID]])</f>
        <v>133</v>
      </c>
      <c r="D142" s="82"/>
      <c r="E142" s="39"/>
      <c r="F142" s="33"/>
      <c r="G142" s="84" t="str">
        <f>IFERROR(INDEX(TBL_CIPDRFRESI_LOANPOOL[HUD_MFI_115],MATCH(TBL_QUAL_INCOMELISTING_UNITS[[#This Row],[INCOMELISTING_LOAN_ID_PROP_ADDR]],TBL_CIPDRFRESI_LOANPOOL[LOAN_ID_PROP_ADDR],0)),"")</f>
        <v/>
      </c>
      <c r="H1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2" s="36" t="b">
        <f>CONCATENATE(TBL_QUAL_INCOMELISTING_UNITS[[#This Row],[INCOMELISTING_LOAN_ID_PROP_ADDR]],TBL_QUAL_INCOMELISTING_UNITS[[#This Row],[INCOMELISTING_UNIT]],TBL_QUAL_INCOMELISTING_UNITS[[#This Row],[INCOMELISTING_HSEHLD_INCOME]])&lt;&gt;""</f>
        <v>0</v>
      </c>
      <c r="J142" s="36" t="b">
        <f>AND(TBL_QUAL_INCOMELISTING_UNITS[[#This Row],[INCOMELISTING_LOAN_ID_PROP_ADDR]]&lt;&gt;"",TBL_QUAL_INCOMELISTING_UNITS[[#This Row],[INCOMELISTING_UNIT]]&lt;&gt;"",TBL_QUAL_INCOMELISTING_UNITS[[#This Row],[INCOMELISTING_HSEHLD_INCOME]]&lt;&gt;"")</f>
        <v>0</v>
      </c>
      <c r="K142" s="36">
        <f>SUM(
IF(AND(TBL_QUAL_INCOMELISTING_UNITS[[#This Row],[INCOMELISTING_LOAN_ID_PROP_ADDR]]&lt;&gt;"",NOT(ISNUMBER(MATCH(TBL_QUAL_INCOMELISTING_UNITS[[#This Row],[INCOMELISTING_LOAN_ID_PROP_ADDR]],RANGE_LOOKUP_CIPDRF_LOANLIST,0)))),1,0)
)</f>
        <v>0</v>
      </c>
    </row>
    <row r="143" spans="2:11" ht="20.100000000000001" customHeight="1" x14ac:dyDescent="0.25">
      <c r="B143" s="25" t="str">
        <f>IF(TBL_QUAL_INCOMELISTING_UNITS[[#This Row],[RECORD_STARTED]],IF(TBL_QUAL_INCOMELISTING_UNITS[[#This Row],[ERROR_COUNT]]&gt;0,-1,IF(TBL_QUAL_INCOMELISTING_UNITS[[#This Row],[REQ_FIELDS_POPULATED]],1,0)),"")</f>
        <v/>
      </c>
      <c r="C143" s="94">
        <f>ROW()-ROW(TBL_QUAL_INCOMELISTING_UNITS[[#Headers],[ROW_ID]])</f>
        <v>134</v>
      </c>
      <c r="D143" s="82"/>
      <c r="E143" s="39"/>
      <c r="F143" s="33"/>
      <c r="G143" s="84" t="str">
        <f>IFERROR(INDEX(TBL_CIPDRFRESI_LOANPOOL[HUD_MFI_115],MATCH(TBL_QUAL_INCOMELISTING_UNITS[[#This Row],[INCOMELISTING_LOAN_ID_PROP_ADDR]],TBL_CIPDRFRESI_LOANPOOL[LOAN_ID_PROP_ADDR],0)),"")</f>
        <v/>
      </c>
      <c r="H1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3" s="36" t="b">
        <f>CONCATENATE(TBL_QUAL_INCOMELISTING_UNITS[[#This Row],[INCOMELISTING_LOAN_ID_PROP_ADDR]],TBL_QUAL_INCOMELISTING_UNITS[[#This Row],[INCOMELISTING_UNIT]],TBL_QUAL_INCOMELISTING_UNITS[[#This Row],[INCOMELISTING_HSEHLD_INCOME]])&lt;&gt;""</f>
        <v>0</v>
      </c>
      <c r="J143" s="36" t="b">
        <f>AND(TBL_QUAL_INCOMELISTING_UNITS[[#This Row],[INCOMELISTING_LOAN_ID_PROP_ADDR]]&lt;&gt;"",TBL_QUAL_INCOMELISTING_UNITS[[#This Row],[INCOMELISTING_UNIT]]&lt;&gt;"",TBL_QUAL_INCOMELISTING_UNITS[[#This Row],[INCOMELISTING_HSEHLD_INCOME]]&lt;&gt;"")</f>
        <v>0</v>
      </c>
      <c r="K143" s="36">
        <f>SUM(
IF(AND(TBL_QUAL_INCOMELISTING_UNITS[[#This Row],[INCOMELISTING_LOAN_ID_PROP_ADDR]]&lt;&gt;"",NOT(ISNUMBER(MATCH(TBL_QUAL_INCOMELISTING_UNITS[[#This Row],[INCOMELISTING_LOAN_ID_PROP_ADDR]],RANGE_LOOKUP_CIPDRF_LOANLIST,0)))),1,0)
)</f>
        <v>0</v>
      </c>
    </row>
    <row r="144" spans="2:11" ht="20.100000000000001" customHeight="1" x14ac:dyDescent="0.25">
      <c r="B144" s="25" t="str">
        <f>IF(TBL_QUAL_INCOMELISTING_UNITS[[#This Row],[RECORD_STARTED]],IF(TBL_QUAL_INCOMELISTING_UNITS[[#This Row],[ERROR_COUNT]]&gt;0,-1,IF(TBL_QUAL_INCOMELISTING_UNITS[[#This Row],[REQ_FIELDS_POPULATED]],1,0)),"")</f>
        <v/>
      </c>
      <c r="C144" s="94">
        <f>ROW()-ROW(TBL_QUAL_INCOMELISTING_UNITS[[#Headers],[ROW_ID]])</f>
        <v>135</v>
      </c>
      <c r="D144" s="82"/>
      <c r="E144" s="39"/>
      <c r="F144" s="33"/>
      <c r="G144" s="84" t="str">
        <f>IFERROR(INDEX(TBL_CIPDRFRESI_LOANPOOL[HUD_MFI_115],MATCH(TBL_QUAL_INCOMELISTING_UNITS[[#This Row],[INCOMELISTING_LOAN_ID_PROP_ADDR]],TBL_CIPDRFRESI_LOANPOOL[LOAN_ID_PROP_ADDR],0)),"")</f>
        <v/>
      </c>
      <c r="H1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4" s="36" t="b">
        <f>CONCATENATE(TBL_QUAL_INCOMELISTING_UNITS[[#This Row],[INCOMELISTING_LOAN_ID_PROP_ADDR]],TBL_QUAL_INCOMELISTING_UNITS[[#This Row],[INCOMELISTING_UNIT]],TBL_QUAL_INCOMELISTING_UNITS[[#This Row],[INCOMELISTING_HSEHLD_INCOME]])&lt;&gt;""</f>
        <v>0</v>
      </c>
      <c r="J144" s="36" t="b">
        <f>AND(TBL_QUAL_INCOMELISTING_UNITS[[#This Row],[INCOMELISTING_LOAN_ID_PROP_ADDR]]&lt;&gt;"",TBL_QUAL_INCOMELISTING_UNITS[[#This Row],[INCOMELISTING_UNIT]]&lt;&gt;"",TBL_QUAL_INCOMELISTING_UNITS[[#This Row],[INCOMELISTING_HSEHLD_INCOME]]&lt;&gt;"")</f>
        <v>0</v>
      </c>
      <c r="K144" s="36">
        <f>SUM(
IF(AND(TBL_QUAL_INCOMELISTING_UNITS[[#This Row],[INCOMELISTING_LOAN_ID_PROP_ADDR]]&lt;&gt;"",NOT(ISNUMBER(MATCH(TBL_QUAL_INCOMELISTING_UNITS[[#This Row],[INCOMELISTING_LOAN_ID_PROP_ADDR]],RANGE_LOOKUP_CIPDRF_LOANLIST,0)))),1,0)
)</f>
        <v>0</v>
      </c>
    </row>
    <row r="145" spans="2:11" ht="20.100000000000001" customHeight="1" x14ac:dyDescent="0.25">
      <c r="B145" s="25" t="str">
        <f>IF(TBL_QUAL_INCOMELISTING_UNITS[[#This Row],[RECORD_STARTED]],IF(TBL_QUAL_INCOMELISTING_UNITS[[#This Row],[ERROR_COUNT]]&gt;0,-1,IF(TBL_QUAL_INCOMELISTING_UNITS[[#This Row],[REQ_FIELDS_POPULATED]],1,0)),"")</f>
        <v/>
      </c>
      <c r="C145" s="94">
        <f>ROW()-ROW(TBL_QUAL_INCOMELISTING_UNITS[[#Headers],[ROW_ID]])</f>
        <v>136</v>
      </c>
      <c r="D145" s="82"/>
      <c r="E145" s="39"/>
      <c r="F145" s="33"/>
      <c r="G145" s="84" t="str">
        <f>IFERROR(INDEX(TBL_CIPDRFRESI_LOANPOOL[HUD_MFI_115],MATCH(TBL_QUAL_INCOMELISTING_UNITS[[#This Row],[INCOMELISTING_LOAN_ID_PROP_ADDR]],TBL_CIPDRFRESI_LOANPOOL[LOAN_ID_PROP_ADDR],0)),"")</f>
        <v/>
      </c>
      <c r="H1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5" s="36" t="b">
        <f>CONCATENATE(TBL_QUAL_INCOMELISTING_UNITS[[#This Row],[INCOMELISTING_LOAN_ID_PROP_ADDR]],TBL_QUAL_INCOMELISTING_UNITS[[#This Row],[INCOMELISTING_UNIT]],TBL_QUAL_INCOMELISTING_UNITS[[#This Row],[INCOMELISTING_HSEHLD_INCOME]])&lt;&gt;""</f>
        <v>0</v>
      </c>
      <c r="J145" s="36" t="b">
        <f>AND(TBL_QUAL_INCOMELISTING_UNITS[[#This Row],[INCOMELISTING_LOAN_ID_PROP_ADDR]]&lt;&gt;"",TBL_QUAL_INCOMELISTING_UNITS[[#This Row],[INCOMELISTING_UNIT]]&lt;&gt;"",TBL_QUAL_INCOMELISTING_UNITS[[#This Row],[INCOMELISTING_HSEHLD_INCOME]]&lt;&gt;"")</f>
        <v>0</v>
      </c>
      <c r="K145" s="36">
        <f>SUM(
IF(AND(TBL_QUAL_INCOMELISTING_UNITS[[#This Row],[INCOMELISTING_LOAN_ID_PROP_ADDR]]&lt;&gt;"",NOT(ISNUMBER(MATCH(TBL_QUAL_INCOMELISTING_UNITS[[#This Row],[INCOMELISTING_LOAN_ID_PROP_ADDR]],RANGE_LOOKUP_CIPDRF_LOANLIST,0)))),1,0)
)</f>
        <v>0</v>
      </c>
    </row>
    <row r="146" spans="2:11" ht="20.100000000000001" customHeight="1" x14ac:dyDescent="0.25">
      <c r="B146" s="25" t="str">
        <f>IF(TBL_QUAL_INCOMELISTING_UNITS[[#This Row],[RECORD_STARTED]],IF(TBL_QUAL_INCOMELISTING_UNITS[[#This Row],[ERROR_COUNT]]&gt;0,-1,IF(TBL_QUAL_INCOMELISTING_UNITS[[#This Row],[REQ_FIELDS_POPULATED]],1,0)),"")</f>
        <v/>
      </c>
      <c r="C146" s="94">
        <f>ROW()-ROW(TBL_QUAL_INCOMELISTING_UNITS[[#Headers],[ROW_ID]])</f>
        <v>137</v>
      </c>
      <c r="D146" s="82"/>
      <c r="E146" s="39"/>
      <c r="F146" s="33"/>
      <c r="G146" s="84" t="str">
        <f>IFERROR(INDEX(TBL_CIPDRFRESI_LOANPOOL[HUD_MFI_115],MATCH(TBL_QUAL_INCOMELISTING_UNITS[[#This Row],[INCOMELISTING_LOAN_ID_PROP_ADDR]],TBL_CIPDRFRESI_LOANPOOL[LOAN_ID_PROP_ADDR],0)),"")</f>
        <v/>
      </c>
      <c r="H1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6" s="36" t="b">
        <f>CONCATENATE(TBL_QUAL_INCOMELISTING_UNITS[[#This Row],[INCOMELISTING_LOAN_ID_PROP_ADDR]],TBL_QUAL_INCOMELISTING_UNITS[[#This Row],[INCOMELISTING_UNIT]],TBL_QUAL_INCOMELISTING_UNITS[[#This Row],[INCOMELISTING_HSEHLD_INCOME]])&lt;&gt;""</f>
        <v>0</v>
      </c>
      <c r="J146" s="36" t="b">
        <f>AND(TBL_QUAL_INCOMELISTING_UNITS[[#This Row],[INCOMELISTING_LOAN_ID_PROP_ADDR]]&lt;&gt;"",TBL_QUAL_INCOMELISTING_UNITS[[#This Row],[INCOMELISTING_UNIT]]&lt;&gt;"",TBL_QUAL_INCOMELISTING_UNITS[[#This Row],[INCOMELISTING_HSEHLD_INCOME]]&lt;&gt;"")</f>
        <v>0</v>
      </c>
      <c r="K146" s="36">
        <f>SUM(
IF(AND(TBL_QUAL_INCOMELISTING_UNITS[[#This Row],[INCOMELISTING_LOAN_ID_PROP_ADDR]]&lt;&gt;"",NOT(ISNUMBER(MATCH(TBL_QUAL_INCOMELISTING_UNITS[[#This Row],[INCOMELISTING_LOAN_ID_PROP_ADDR]],RANGE_LOOKUP_CIPDRF_LOANLIST,0)))),1,0)
)</f>
        <v>0</v>
      </c>
    </row>
    <row r="147" spans="2:11" ht="20.100000000000001" customHeight="1" x14ac:dyDescent="0.25">
      <c r="B147" s="25" t="str">
        <f>IF(TBL_QUAL_INCOMELISTING_UNITS[[#This Row],[RECORD_STARTED]],IF(TBL_QUAL_INCOMELISTING_UNITS[[#This Row],[ERROR_COUNT]]&gt;0,-1,IF(TBL_QUAL_INCOMELISTING_UNITS[[#This Row],[REQ_FIELDS_POPULATED]],1,0)),"")</f>
        <v/>
      </c>
      <c r="C147" s="94">
        <f>ROW()-ROW(TBL_QUAL_INCOMELISTING_UNITS[[#Headers],[ROW_ID]])</f>
        <v>138</v>
      </c>
      <c r="D147" s="82"/>
      <c r="E147" s="39"/>
      <c r="F147" s="33"/>
      <c r="G147" s="84" t="str">
        <f>IFERROR(INDEX(TBL_CIPDRFRESI_LOANPOOL[HUD_MFI_115],MATCH(TBL_QUAL_INCOMELISTING_UNITS[[#This Row],[INCOMELISTING_LOAN_ID_PROP_ADDR]],TBL_CIPDRFRESI_LOANPOOL[LOAN_ID_PROP_ADDR],0)),"")</f>
        <v/>
      </c>
      <c r="H1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7" s="36" t="b">
        <f>CONCATENATE(TBL_QUAL_INCOMELISTING_UNITS[[#This Row],[INCOMELISTING_LOAN_ID_PROP_ADDR]],TBL_QUAL_INCOMELISTING_UNITS[[#This Row],[INCOMELISTING_UNIT]],TBL_QUAL_INCOMELISTING_UNITS[[#This Row],[INCOMELISTING_HSEHLD_INCOME]])&lt;&gt;""</f>
        <v>0</v>
      </c>
      <c r="J147" s="36" t="b">
        <f>AND(TBL_QUAL_INCOMELISTING_UNITS[[#This Row],[INCOMELISTING_LOAN_ID_PROP_ADDR]]&lt;&gt;"",TBL_QUAL_INCOMELISTING_UNITS[[#This Row],[INCOMELISTING_UNIT]]&lt;&gt;"",TBL_QUAL_INCOMELISTING_UNITS[[#This Row],[INCOMELISTING_HSEHLD_INCOME]]&lt;&gt;"")</f>
        <v>0</v>
      </c>
      <c r="K147" s="36">
        <f>SUM(
IF(AND(TBL_QUAL_INCOMELISTING_UNITS[[#This Row],[INCOMELISTING_LOAN_ID_PROP_ADDR]]&lt;&gt;"",NOT(ISNUMBER(MATCH(TBL_QUAL_INCOMELISTING_UNITS[[#This Row],[INCOMELISTING_LOAN_ID_PROP_ADDR]],RANGE_LOOKUP_CIPDRF_LOANLIST,0)))),1,0)
)</f>
        <v>0</v>
      </c>
    </row>
    <row r="148" spans="2:11" ht="20.100000000000001" customHeight="1" x14ac:dyDescent="0.25">
      <c r="B148" s="25" t="str">
        <f>IF(TBL_QUAL_INCOMELISTING_UNITS[[#This Row],[RECORD_STARTED]],IF(TBL_QUAL_INCOMELISTING_UNITS[[#This Row],[ERROR_COUNT]]&gt;0,-1,IF(TBL_QUAL_INCOMELISTING_UNITS[[#This Row],[REQ_FIELDS_POPULATED]],1,0)),"")</f>
        <v/>
      </c>
      <c r="C148" s="94">
        <f>ROW()-ROW(TBL_QUAL_INCOMELISTING_UNITS[[#Headers],[ROW_ID]])</f>
        <v>139</v>
      </c>
      <c r="D148" s="82"/>
      <c r="E148" s="39"/>
      <c r="F148" s="33"/>
      <c r="G148" s="84" t="str">
        <f>IFERROR(INDEX(TBL_CIPDRFRESI_LOANPOOL[HUD_MFI_115],MATCH(TBL_QUAL_INCOMELISTING_UNITS[[#This Row],[INCOMELISTING_LOAN_ID_PROP_ADDR]],TBL_CIPDRFRESI_LOANPOOL[LOAN_ID_PROP_ADDR],0)),"")</f>
        <v/>
      </c>
      <c r="H1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8" s="36" t="b">
        <f>CONCATENATE(TBL_QUAL_INCOMELISTING_UNITS[[#This Row],[INCOMELISTING_LOAN_ID_PROP_ADDR]],TBL_QUAL_INCOMELISTING_UNITS[[#This Row],[INCOMELISTING_UNIT]],TBL_QUAL_INCOMELISTING_UNITS[[#This Row],[INCOMELISTING_HSEHLD_INCOME]])&lt;&gt;""</f>
        <v>0</v>
      </c>
      <c r="J148" s="36" t="b">
        <f>AND(TBL_QUAL_INCOMELISTING_UNITS[[#This Row],[INCOMELISTING_LOAN_ID_PROP_ADDR]]&lt;&gt;"",TBL_QUAL_INCOMELISTING_UNITS[[#This Row],[INCOMELISTING_UNIT]]&lt;&gt;"",TBL_QUAL_INCOMELISTING_UNITS[[#This Row],[INCOMELISTING_HSEHLD_INCOME]]&lt;&gt;"")</f>
        <v>0</v>
      </c>
      <c r="K148" s="36">
        <f>SUM(
IF(AND(TBL_QUAL_INCOMELISTING_UNITS[[#This Row],[INCOMELISTING_LOAN_ID_PROP_ADDR]]&lt;&gt;"",NOT(ISNUMBER(MATCH(TBL_QUAL_INCOMELISTING_UNITS[[#This Row],[INCOMELISTING_LOAN_ID_PROP_ADDR]],RANGE_LOOKUP_CIPDRF_LOANLIST,0)))),1,0)
)</f>
        <v>0</v>
      </c>
    </row>
    <row r="149" spans="2:11" ht="20.100000000000001" customHeight="1" x14ac:dyDescent="0.25">
      <c r="B149" s="25" t="str">
        <f>IF(TBL_QUAL_INCOMELISTING_UNITS[[#This Row],[RECORD_STARTED]],IF(TBL_QUAL_INCOMELISTING_UNITS[[#This Row],[ERROR_COUNT]]&gt;0,-1,IF(TBL_QUAL_INCOMELISTING_UNITS[[#This Row],[REQ_FIELDS_POPULATED]],1,0)),"")</f>
        <v/>
      </c>
      <c r="C149" s="94">
        <f>ROW()-ROW(TBL_QUAL_INCOMELISTING_UNITS[[#Headers],[ROW_ID]])</f>
        <v>140</v>
      </c>
      <c r="D149" s="82"/>
      <c r="E149" s="39"/>
      <c r="F149" s="33"/>
      <c r="G149" s="84" t="str">
        <f>IFERROR(INDEX(TBL_CIPDRFRESI_LOANPOOL[HUD_MFI_115],MATCH(TBL_QUAL_INCOMELISTING_UNITS[[#This Row],[INCOMELISTING_LOAN_ID_PROP_ADDR]],TBL_CIPDRFRESI_LOANPOOL[LOAN_ID_PROP_ADDR],0)),"")</f>
        <v/>
      </c>
      <c r="H1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9" s="36" t="b">
        <f>CONCATENATE(TBL_QUAL_INCOMELISTING_UNITS[[#This Row],[INCOMELISTING_LOAN_ID_PROP_ADDR]],TBL_QUAL_INCOMELISTING_UNITS[[#This Row],[INCOMELISTING_UNIT]],TBL_QUAL_INCOMELISTING_UNITS[[#This Row],[INCOMELISTING_HSEHLD_INCOME]])&lt;&gt;""</f>
        <v>0</v>
      </c>
      <c r="J149" s="36" t="b">
        <f>AND(TBL_QUAL_INCOMELISTING_UNITS[[#This Row],[INCOMELISTING_LOAN_ID_PROP_ADDR]]&lt;&gt;"",TBL_QUAL_INCOMELISTING_UNITS[[#This Row],[INCOMELISTING_UNIT]]&lt;&gt;"",TBL_QUAL_INCOMELISTING_UNITS[[#This Row],[INCOMELISTING_HSEHLD_INCOME]]&lt;&gt;"")</f>
        <v>0</v>
      </c>
      <c r="K149" s="36">
        <f>SUM(
IF(AND(TBL_QUAL_INCOMELISTING_UNITS[[#This Row],[INCOMELISTING_LOAN_ID_PROP_ADDR]]&lt;&gt;"",NOT(ISNUMBER(MATCH(TBL_QUAL_INCOMELISTING_UNITS[[#This Row],[INCOMELISTING_LOAN_ID_PROP_ADDR]],RANGE_LOOKUP_CIPDRF_LOANLIST,0)))),1,0)
)</f>
        <v>0</v>
      </c>
    </row>
    <row r="150" spans="2:11" ht="20.100000000000001" customHeight="1" x14ac:dyDescent="0.25">
      <c r="B150" s="25" t="str">
        <f>IF(TBL_QUAL_INCOMELISTING_UNITS[[#This Row],[RECORD_STARTED]],IF(TBL_QUAL_INCOMELISTING_UNITS[[#This Row],[ERROR_COUNT]]&gt;0,-1,IF(TBL_QUAL_INCOMELISTING_UNITS[[#This Row],[REQ_FIELDS_POPULATED]],1,0)),"")</f>
        <v/>
      </c>
      <c r="C150" s="94">
        <f>ROW()-ROW(TBL_QUAL_INCOMELISTING_UNITS[[#Headers],[ROW_ID]])</f>
        <v>141</v>
      </c>
      <c r="D150" s="82"/>
      <c r="E150" s="39"/>
      <c r="F150" s="33"/>
      <c r="G150" s="84" t="str">
        <f>IFERROR(INDEX(TBL_CIPDRFRESI_LOANPOOL[HUD_MFI_115],MATCH(TBL_QUAL_INCOMELISTING_UNITS[[#This Row],[INCOMELISTING_LOAN_ID_PROP_ADDR]],TBL_CIPDRFRESI_LOANPOOL[LOAN_ID_PROP_ADDR],0)),"")</f>
        <v/>
      </c>
      <c r="H1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0" s="36" t="b">
        <f>CONCATENATE(TBL_QUAL_INCOMELISTING_UNITS[[#This Row],[INCOMELISTING_LOAN_ID_PROP_ADDR]],TBL_QUAL_INCOMELISTING_UNITS[[#This Row],[INCOMELISTING_UNIT]],TBL_QUAL_INCOMELISTING_UNITS[[#This Row],[INCOMELISTING_HSEHLD_INCOME]])&lt;&gt;""</f>
        <v>0</v>
      </c>
      <c r="J150" s="36" t="b">
        <f>AND(TBL_QUAL_INCOMELISTING_UNITS[[#This Row],[INCOMELISTING_LOAN_ID_PROP_ADDR]]&lt;&gt;"",TBL_QUAL_INCOMELISTING_UNITS[[#This Row],[INCOMELISTING_UNIT]]&lt;&gt;"",TBL_QUAL_INCOMELISTING_UNITS[[#This Row],[INCOMELISTING_HSEHLD_INCOME]]&lt;&gt;"")</f>
        <v>0</v>
      </c>
      <c r="K150" s="36">
        <f>SUM(
IF(AND(TBL_QUAL_INCOMELISTING_UNITS[[#This Row],[INCOMELISTING_LOAN_ID_PROP_ADDR]]&lt;&gt;"",NOT(ISNUMBER(MATCH(TBL_QUAL_INCOMELISTING_UNITS[[#This Row],[INCOMELISTING_LOAN_ID_PROP_ADDR]],RANGE_LOOKUP_CIPDRF_LOANLIST,0)))),1,0)
)</f>
        <v>0</v>
      </c>
    </row>
    <row r="151" spans="2:11" ht="20.100000000000001" customHeight="1" x14ac:dyDescent="0.25">
      <c r="B151" s="25" t="str">
        <f>IF(TBL_QUAL_INCOMELISTING_UNITS[[#This Row],[RECORD_STARTED]],IF(TBL_QUAL_INCOMELISTING_UNITS[[#This Row],[ERROR_COUNT]]&gt;0,-1,IF(TBL_QUAL_INCOMELISTING_UNITS[[#This Row],[REQ_FIELDS_POPULATED]],1,0)),"")</f>
        <v/>
      </c>
      <c r="C151" s="94">
        <f>ROW()-ROW(TBL_QUAL_INCOMELISTING_UNITS[[#Headers],[ROW_ID]])</f>
        <v>142</v>
      </c>
      <c r="D151" s="82"/>
      <c r="E151" s="39"/>
      <c r="F151" s="33"/>
      <c r="G151" s="84" t="str">
        <f>IFERROR(INDEX(TBL_CIPDRFRESI_LOANPOOL[HUD_MFI_115],MATCH(TBL_QUAL_INCOMELISTING_UNITS[[#This Row],[INCOMELISTING_LOAN_ID_PROP_ADDR]],TBL_CIPDRFRESI_LOANPOOL[LOAN_ID_PROP_ADDR],0)),"")</f>
        <v/>
      </c>
      <c r="H1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1" s="36" t="b">
        <f>CONCATENATE(TBL_QUAL_INCOMELISTING_UNITS[[#This Row],[INCOMELISTING_LOAN_ID_PROP_ADDR]],TBL_QUAL_INCOMELISTING_UNITS[[#This Row],[INCOMELISTING_UNIT]],TBL_QUAL_INCOMELISTING_UNITS[[#This Row],[INCOMELISTING_HSEHLD_INCOME]])&lt;&gt;""</f>
        <v>0</v>
      </c>
      <c r="J151" s="36" t="b">
        <f>AND(TBL_QUAL_INCOMELISTING_UNITS[[#This Row],[INCOMELISTING_LOAN_ID_PROP_ADDR]]&lt;&gt;"",TBL_QUAL_INCOMELISTING_UNITS[[#This Row],[INCOMELISTING_UNIT]]&lt;&gt;"",TBL_QUAL_INCOMELISTING_UNITS[[#This Row],[INCOMELISTING_HSEHLD_INCOME]]&lt;&gt;"")</f>
        <v>0</v>
      </c>
      <c r="K151" s="36">
        <f>SUM(
IF(AND(TBL_QUAL_INCOMELISTING_UNITS[[#This Row],[INCOMELISTING_LOAN_ID_PROP_ADDR]]&lt;&gt;"",NOT(ISNUMBER(MATCH(TBL_QUAL_INCOMELISTING_UNITS[[#This Row],[INCOMELISTING_LOAN_ID_PROP_ADDR]],RANGE_LOOKUP_CIPDRF_LOANLIST,0)))),1,0)
)</f>
        <v>0</v>
      </c>
    </row>
    <row r="152" spans="2:11" ht="20.100000000000001" customHeight="1" x14ac:dyDescent="0.25">
      <c r="B152" s="25" t="str">
        <f>IF(TBL_QUAL_INCOMELISTING_UNITS[[#This Row],[RECORD_STARTED]],IF(TBL_QUAL_INCOMELISTING_UNITS[[#This Row],[ERROR_COUNT]]&gt;0,-1,IF(TBL_QUAL_INCOMELISTING_UNITS[[#This Row],[REQ_FIELDS_POPULATED]],1,0)),"")</f>
        <v/>
      </c>
      <c r="C152" s="94">
        <f>ROW()-ROW(TBL_QUAL_INCOMELISTING_UNITS[[#Headers],[ROW_ID]])</f>
        <v>143</v>
      </c>
      <c r="D152" s="82"/>
      <c r="E152" s="39"/>
      <c r="F152" s="33"/>
      <c r="G152" s="84" t="str">
        <f>IFERROR(INDEX(TBL_CIPDRFRESI_LOANPOOL[HUD_MFI_115],MATCH(TBL_QUAL_INCOMELISTING_UNITS[[#This Row],[INCOMELISTING_LOAN_ID_PROP_ADDR]],TBL_CIPDRFRESI_LOANPOOL[LOAN_ID_PROP_ADDR],0)),"")</f>
        <v/>
      </c>
      <c r="H1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2" s="36" t="b">
        <f>CONCATENATE(TBL_QUAL_INCOMELISTING_UNITS[[#This Row],[INCOMELISTING_LOAN_ID_PROP_ADDR]],TBL_QUAL_INCOMELISTING_UNITS[[#This Row],[INCOMELISTING_UNIT]],TBL_QUAL_INCOMELISTING_UNITS[[#This Row],[INCOMELISTING_HSEHLD_INCOME]])&lt;&gt;""</f>
        <v>0</v>
      </c>
      <c r="J152" s="36" t="b">
        <f>AND(TBL_QUAL_INCOMELISTING_UNITS[[#This Row],[INCOMELISTING_LOAN_ID_PROP_ADDR]]&lt;&gt;"",TBL_QUAL_INCOMELISTING_UNITS[[#This Row],[INCOMELISTING_UNIT]]&lt;&gt;"",TBL_QUAL_INCOMELISTING_UNITS[[#This Row],[INCOMELISTING_HSEHLD_INCOME]]&lt;&gt;"")</f>
        <v>0</v>
      </c>
      <c r="K152" s="36">
        <f>SUM(
IF(AND(TBL_QUAL_INCOMELISTING_UNITS[[#This Row],[INCOMELISTING_LOAN_ID_PROP_ADDR]]&lt;&gt;"",NOT(ISNUMBER(MATCH(TBL_QUAL_INCOMELISTING_UNITS[[#This Row],[INCOMELISTING_LOAN_ID_PROP_ADDR]],RANGE_LOOKUP_CIPDRF_LOANLIST,0)))),1,0)
)</f>
        <v>0</v>
      </c>
    </row>
    <row r="153" spans="2:11" ht="20.100000000000001" customHeight="1" x14ac:dyDescent="0.25">
      <c r="B153" s="25" t="str">
        <f>IF(TBL_QUAL_INCOMELISTING_UNITS[[#This Row],[RECORD_STARTED]],IF(TBL_QUAL_INCOMELISTING_UNITS[[#This Row],[ERROR_COUNT]]&gt;0,-1,IF(TBL_QUAL_INCOMELISTING_UNITS[[#This Row],[REQ_FIELDS_POPULATED]],1,0)),"")</f>
        <v/>
      </c>
      <c r="C153" s="94">
        <f>ROW()-ROW(TBL_QUAL_INCOMELISTING_UNITS[[#Headers],[ROW_ID]])</f>
        <v>144</v>
      </c>
      <c r="D153" s="82"/>
      <c r="E153" s="39"/>
      <c r="F153" s="33"/>
      <c r="G153" s="84" t="str">
        <f>IFERROR(INDEX(TBL_CIPDRFRESI_LOANPOOL[HUD_MFI_115],MATCH(TBL_QUAL_INCOMELISTING_UNITS[[#This Row],[INCOMELISTING_LOAN_ID_PROP_ADDR]],TBL_CIPDRFRESI_LOANPOOL[LOAN_ID_PROP_ADDR],0)),"")</f>
        <v/>
      </c>
      <c r="H1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3" s="36" t="b">
        <f>CONCATENATE(TBL_QUAL_INCOMELISTING_UNITS[[#This Row],[INCOMELISTING_LOAN_ID_PROP_ADDR]],TBL_QUAL_INCOMELISTING_UNITS[[#This Row],[INCOMELISTING_UNIT]],TBL_QUAL_INCOMELISTING_UNITS[[#This Row],[INCOMELISTING_HSEHLD_INCOME]])&lt;&gt;""</f>
        <v>0</v>
      </c>
      <c r="J153" s="36" t="b">
        <f>AND(TBL_QUAL_INCOMELISTING_UNITS[[#This Row],[INCOMELISTING_LOAN_ID_PROP_ADDR]]&lt;&gt;"",TBL_QUAL_INCOMELISTING_UNITS[[#This Row],[INCOMELISTING_UNIT]]&lt;&gt;"",TBL_QUAL_INCOMELISTING_UNITS[[#This Row],[INCOMELISTING_HSEHLD_INCOME]]&lt;&gt;"")</f>
        <v>0</v>
      </c>
      <c r="K153" s="36">
        <f>SUM(
IF(AND(TBL_QUAL_INCOMELISTING_UNITS[[#This Row],[INCOMELISTING_LOAN_ID_PROP_ADDR]]&lt;&gt;"",NOT(ISNUMBER(MATCH(TBL_QUAL_INCOMELISTING_UNITS[[#This Row],[INCOMELISTING_LOAN_ID_PROP_ADDR]],RANGE_LOOKUP_CIPDRF_LOANLIST,0)))),1,0)
)</f>
        <v>0</v>
      </c>
    </row>
    <row r="154" spans="2:11" ht="20.100000000000001" customHeight="1" x14ac:dyDescent="0.25">
      <c r="B154" s="25" t="str">
        <f>IF(TBL_QUAL_INCOMELISTING_UNITS[[#This Row],[RECORD_STARTED]],IF(TBL_QUAL_INCOMELISTING_UNITS[[#This Row],[ERROR_COUNT]]&gt;0,-1,IF(TBL_QUAL_INCOMELISTING_UNITS[[#This Row],[REQ_FIELDS_POPULATED]],1,0)),"")</f>
        <v/>
      </c>
      <c r="C154" s="94">
        <f>ROW()-ROW(TBL_QUAL_INCOMELISTING_UNITS[[#Headers],[ROW_ID]])</f>
        <v>145</v>
      </c>
      <c r="D154" s="82"/>
      <c r="E154" s="39"/>
      <c r="F154" s="33"/>
      <c r="G154" s="84" t="str">
        <f>IFERROR(INDEX(TBL_CIPDRFRESI_LOANPOOL[HUD_MFI_115],MATCH(TBL_QUAL_INCOMELISTING_UNITS[[#This Row],[INCOMELISTING_LOAN_ID_PROP_ADDR]],TBL_CIPDRFRESI_LOANPOOL[LOAN_ID_PROP_ADDR],0)),"")</f>
        <v/>
      </c>
      <c r="H1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4" s="36" t="b">
        <f>CONCATENATE(TBL_QUAL_INCOMELISTING_UNITS[[#This Row],[INCOMELISTING_LOAN_ID_PROP_ADDR]],TBL_QUAL_INCOMELISTING_UNITS[[#This Row],[INCOMELISTING_UNIT]],TBL_QUAL_INCOMELISTING_UNITS[[#This Row],[INCOMELISTING_HSEHLD_INCOME]])&lt;&gt;""</f>
        <v>0</v>
      </c>
      <c r="J154" s="36" t="b">
        <f>AND(TBL_QUAL_INCOMELISTING_UNITS[[#This Row],[INCOMELISTING_LOAN_ID_PROP_ADDR]]&lt;&gt;"",TBL_QUAL_INCOMELISTING_UNITS[[#This Row],[INCOMELISTING_UNIT]]&lt;&gt;"",TBL_QUAL_INCOMELISTING_UNITS[[#This Row],[INCOMELISTING_HSEHLD_INCOME]]&lt;&gt;"")</f>
        <v>0</v>
      </c>
      <c r="K154" s="36">
        <f>SUM(
IF(AND(TBL_QUAL_INCOMELISTING_UNITS[[#This Row],[INCOMELISTING_LOAN_ID_PROP_ADDR]]&lt;&gt;"",NOT(ISNUMBER(MATCH(TBL_QUAL_INCOMELISTING_UNITS[[#This Row],[INCOMELISTING_LOAN_ID_PROP_ADDR]],RANGE_LOOKUP_CIPDRF_LOANLIST,0)))),1,0)
)</f>
        <v>0</v>
      </c>
    </row>
    <row r="155" spans="2:11" ht="20.100000000000001" customHeight="1" x14ac:dyDescent="0.25">
      <c r="B155" s="25" t="str">
        <f>IF(TBL_QUAL_INCOMELISTING_UNITS[[#This Row],[RECORD_STARTED]],IF(TBL_QUAL_INCOMELISTING_UNITS[[#This Row],[ERROR_COUNT]]&gt;0,-1,IF(TBL_QUAL_INCOMELISTING_UNITS[[#This Row],[REQ_FIELDS_POPULATED]],1,0)),"")</f>
        <v/>
      </c>
      <c r="C155" s="94">
        <f>ROW()-ROW(TBL_QUAL_INCOMELISTING_UNITS[[#Headers],[ROW_ID]])</f>
        <v>146</v>
      </c>
      <c r="D155" s="82"/>
      <c r="E155" s="39"/>
      <c r="F155" s="33"/>
      <c r="G155" s="84" t="str">
        <f>IFERROR(INDEX(TBL_CIPDRFRESI_LOANPOOL[HUD_MFI_115],MATCH(TBL_QUAL_INCOMELISTING_UNITS[[#This Row],[INCOMELISTING_LOAN_ID_PROP_ADDR]],TBL_CIPDRFRESI_LOANPOOL[LOAN_ID_PROP_ADDR],0)),"")</f>
        <v/>
      </c>
      <c r="H1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5" s="36" t="b">
        <f>CONCATENATE(TBL_QUAL_INCOMELISTING_UNITS[[#This Row],[INCOMELISTING_LOAN_ID_PROP_ADDR]],TBL_QUAL_INCOMELISTING_UNITS[[#This Row],[INCOMELISTING_UNIT]],TBL_QUAL_INCOMELISTING_UNITS[[#This Row],[INCOMELISTING_HSEHLD_INCOME]])&lt;&gt;""</f>
        <v>0</v>
      </c>
      <c r="J155" s="36" t="b">
        <f>AND(TBL_QUAL_INCOMELISTING_UNITS[[#This Row],[INCOMELISTING_LOAN_ID_PROP_ADDR]]&lt;&gt;"",TBL_QUAL_INCOMELISTING_UNITS[[#This Row],[INCOMELISTING_UNIT]]&lt;&gt;"",TBL_QUAL_INCOMELISTING_UNITS[[#This Row],[INCOMELISTING_HSEHLD_INCOME]]&lt;&gt;"")</f>
        <v>0</v>
      </c>
      <c r="K155" s="36">
        <f>SUM(
IF(AND(TBL_QUAL_INCOMELISTING_UNITS[[#This Row],[INCOMELISTING_LOAN_ID_PROP_ADDR]]&lt;&gt;"",NOT(ISNUMBER(MATCH(TBL_QUAL_INCOMELISTING_UNITS[[#This Row],[INCOMELISTING_LOAN_ID_PROP_ADDR]],RANGE_LOOKUP_CIPDRF_LOANLIST,0)))),1,0)
)</f>
        <v>0</v>
      </c>
    </row>
    <row r="156" spans="2:11" ht="20.100000000000001" customHeight="1" x14ac:dyDescent="0.25">
      <c r="B156" s="25" t="str">
        <f>IF(TBL_QUAL_INCOMELISTING_UNITS[[#This Row],[RECORD_STARTED]],IF(TBL_QUAL_INCOMELISTING_UNITS[[#This Row],[ERROR_COUNT]]&gt;0,-1,IF(TBL_QUAL_INCOMELISTING_UNITS[[#This Row],[REQ_FIELDS_POPULATED]],1,0)),"")</f>
        <v/>
      </c>
      <c r="C156" s="94">
        <f>ROW()-ROW(TBL_QUAL_INCOMELISTING_UNITS[[#Headers],[ROW_ID]])</f>
        <v>147</v>
      </c>
      <c r="D156" s="82"/>
      <c r="E156" s="39"/>
      <c r="F156" s="33"/>
      <c r="G156" s="84" t="str">
        <f>IFERROR(INDEX(TBL_CIPDRFRESI_LOANPOOL[HUD_MFI_115],MATCH(TBL_QUAL_INCOMELISTING_UNITS[[#This Row],[INCOMELISTING_LOAN_ID_PROP_ADDR]],TBL_CIPDRFRESI_LOANPOOL[LOAN_ID_PROP_ADDR],0)),"")</f>
        <v/>
      </c>
      <c r="H1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6" s="36" t="b">
        <f>CONCATENATE(TBL_QUAL_INCOMELISTING_UNITS[[#This Row],[INCOMELISTING_LOAN_ID_PROP_ADDR]],TBL_QUAL_INCOMELISTING_UNITS[[#This Row],[INCOMELISTING_UNIT]],TBL_QUAL_INCOMELISTING_UNITS[[#This Row],[INCOMELISTING_HSEHLD_INCOME]])&lt;&gt;""</f>
        <v>0</v>
      </c>
      <c r="J156" s="36" t="b">
        <f>AND(TBL_QUAL_INCOMELISTING_UNITS[[#This Row],[INCOMELISTING_LOAN_ID_PROP_ADDR]]&lt;&gt;"",TBL_QUAL_INCOMELISTING_UNITS[[#This Row],[INCOMELISTING_UNIT]]&lt;&gt;"",TBL_QUAL_INCOMELISTING_UNITS[[#This Row],[INCOMELISTING_HSEHLD_INCOME]]&lt;&gt;"")</f>
        <v>0</v>
      </c>
      <c r="K156" s="36">
        <f>SUM(
IF(AND(TBL_QUAL_INCOMELISTING_UNITS[[#This Row],[INCOMELISTING_LOAN_ID_PROP_ADDR]]&lt;&gt;"",NOT(ISNUMBER(MATCH(TBL_QUAL_INCOMELISTING_UNITS[[#This Row],[INCOMELISTING_LOAN_ID_PROP_ADDR]],RANGE_LOOKUP_CIPDRF_LOANLIST,0)))),1,0)
)</f>
        <v>0</v>
      </c>
    </row>
    <row r="157" spans="2:11" ht="20.100000000000001" customHeight="1" x14ac:dyDescent="0.25">
      <c r="B157" s="25" t="str">
        <f>IF(TBL_QUAL_INCOMELISTING_UNITS[[#This Row],[RECORD_STARTED]],IF(TBL_QUAL_INCOMELISTING_UNITS[[#This Row],[ERROR_COUNT]]&gt;0,-1,IF(TBL_QUAL_INCOMELISTING_UNITS[[#This Row],[REQ_FIELDS_POPULATED]],1,0)),"")</f>
        <v/>
      </c>
      <c r="C157" s="94">
        <f>ROW()-ROW(TBL_QUAL_INCOMELISTING_UNITS[[#Headers],[ROW_ID]])</f>
        <v>148</v>
      </c>
      <c r="D157" s="82"/>
      <c r="E157" s="39"/>
      <c r="F157" s="33"/>
      <c r="G157" s="84" t="str">
        <f>IFERROR(INDEX(TBL_CIPDRFRESI_LOANPOOL[HUD_MFI_115],MATCH(TBL_QUAL_INCOMELISTING_UNITS[[#This Row],[INCOMELISTING_LOAN_ID_PROP_ADDR]],TBL_CIPDRFRESI_LOANPOOL[LOAN_ID_PROP_ADDR],0)),"")</f>
        <v/>
      </c>
      <c r="H1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7" s="36" t="b">
        <f>CONCATENATE(TBL_QUAL_INCOMELISTING_UNITS[[#This Row],[INCOMELISTING_LOAN_ID_PROP_ADDR]],TBL_QUAL_INCOMELISTING_UNITS[[#This Row],[INCOMELISTING_UNIT]],TBL_QUAL_INCOMELISTING_UNITS[[#This Row],[INCOMELISTING_HSEHLD_INCOME]])&lt;&gt;""</f>
        <v>0</v>
      </c>
      <c r="J157" s="36" t="b">
        <f>AND(TBL_QUAL_INCOMELISTING_UNITS[[#This Row],[INCOMELISTING_LOAN_ID_PROP_ADDR]]&lt;&gt;"",TBL_QUAL_INCOMELISTING_UNITS[[#This Row],[INCOMELISTING_UNIT]]&lt;&gt;"",TBL_QUAL_INCOMELISTING_UNITS[[#This Row],[INCOMELISTING_HSEHLD_INCOME]]&lt;&gt;"")</f>
        <v>0</v>
      </c>
      <c r="K157" s="36">
        <f>SUM(
IF(AND(TBL_QUAL_INCOMELISTING_UNITS[[#This Row],[INCOMELISTING_LOAN_ID_PROP_ADDR]]&lt;&gt;"",NOT(ISNUMBER(MATCH(TBL_QUAL_INCOMELISTING_UNITS[[#This Row],[INCOMELISTING_LOAN_ID_PROP_ADDR]],RANGE_LOOKUP_CIPDRF_LOANLIST,0)))),1,0)
)</f>
        <v>0</v>
      </c>
    </row>
    <row r="158" spans="2:11" ht="20.100000000000001" customHeight="1" x14ac:dyDescent="0.25">
      <c r="B158" s="25" t="str">
        <f>IF(TBL_QUAL_INCOMELISTING_UNITS[[#This Row],[RECORD_STARTED]],IF(TBL_QUAL_INCOMELISTING_UNITS[[#This Row],[ERROR_COUNT]]&gt;0,-1,IF(TBL_QUAL_INCOMELISTING_UNITS[[#This Row],[REQ_FIELDS_POPULATED]],1,0)),"")</f>
        <v/>
      </c>
      <c r="C158" s="94">
        <f>ROW()-ROW(TBL_QUAL_INCOMELISTING_UNITS[[#Headers],[ROW_ID]])</f>
        <v>149</v>
      </c>
      <c r="D158" s="82"/>
      <c r="E158" s="39"/>
      <c r="F158" s="33"/>
      <c r="G158" s="84" t="str">
        <f>IFERROR(INDEX(TBL_CIPDRFRESI_LOANPOOL[HUD_MFI_115],MATCH(TBL_QUAL_INCOMELISTING_UNITS[[#This Row],[INCOMELISTING_LOAN_ID_PROP_ADDR]],TBL_CIPDRFRESI_LOANPOOL[LOAN_ID_PROP_ADDR],0)),"")</f>
        <v/>
      </c>
      <c r="H1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8" s="36" t="b">
        <f>CONCATENATE(TBL_QUAL_INCOMELISTING_UNITS[[#This Row],[INCOMELISTING_LOAN_ID_PROP_ADDR]],TBL_QUAL_INCOMELISTING_UNITS[[#This Row],[INCOMELISTING_UNIT]],TBL_QUAL_INCOMELISTING_UNITS[[#This Row],[INCOMELISTING_HSEHLD_INCOME]])&lt;&gt;""</f>
        <v>0</v>
      </c>
      <c r="J158" s="36" t="b">
        <f>AND(TBL_QUAL_INCOMELISTING_UNITS[[#This Row],[INCOMELISTING_LOAN_ID_PROP_ADDR]]&lt;&gt;"",TBL_QUAL_INCOMELISTING_UNITS[[#This Row],[INCOMELISTING_UNIT]]&lt;&gt;"",TBL_QUAL_INCOMELISTING_UNITS[[#This Row],[INCOMELISTING_HSEHLD_INCOME]]&lt;&gt;"")</f>
        <v>0</v>
      </c>
      <c r="K158" s="36">
        <f>SUM(
IF(AND(TBL_QUAL_INCOMELISTING_UNITS[[#This Row],[INCOMELISTING_LOAN_ID_PROP_ADDR]]&lt;&gt;"",NOT(ISNUMBER(MATCH(TBL_QUAL_INCOMELISTING_UNITS[[#This Row],[INCOMELISTING_LOAN_ID_PROP_ADDR]],RANGE_LOOKUP_CIPDRF_LOANLIST,0)))),1,0)
)</f>
        <v>0</v>
      </c>
    </row>
    <row r="159" spans="2:11" ht="20.100000000000001" customHeight="1" x14ac:dyDescent="0.25">
      <c r="B159" s="25" t="str">
        <f>IF(TBL_QUAL_INCOMELISTING_UNITS[[#This Row],[RECORD_STARTED]],IF(TBL_QUAL_INCOMELISTING_UNITS[[#This Row],[ERROR_COUNT]]&gt;0,-1,IF(TBL_QUAL_INCOMELISTING_UNITS[[#This Row],[REQ_FIELDS_POPULATED]],1,0)),"")</f>
        <v/>
      </c>
      <c r="C159" s="94">
        <f>ROW()-ROW(TBL_QUAL_INCOMELISTING_UNITS[[#Headers],[ROW_ID]])</f>
        <v>150</v>
      </c>
      <c r="D159" s="82"/>
      <c r="E159" s="39"/>
      <c r="F159" s="33"/>
      <c r="G159" s="84" t="str">
        <f>IFERROR(INDEX(TBL_CIPDRFRESI_LOANPOOL[HUD_MFI_115],MATCH(TBL_QUAL_INCOMELISTING_UNITS[[#This Row],[INCOMELISTING_LOAN_ID_PROP_ADDR]],TBL_CIPDRFRESI_LOANPOOL[LOAN_ID_PROP_ADDR],0)),"")</f>
        <v/>
      </c>
      <c r="H1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9" s="36" t="b">
        <f>CONCATENATE(TBL_QUAL_INCOMELISTING_UNITS[[#This Row],[INCOMELISTING_LOAN_ID_PROP_ADDR]],TBL_QUAL_INCOMELISTING_UNITS[[#This Row],[INCOMELISTING_UNIT]],TBL_QUAL_INCOMELISTING_UNITS[[#This Row],[INCOMELISTING_HSEHLD_INCOME]])&lt;&gt;""</f>
        <v>0</v>
      </c>
      <c r="J159" s="36" t="b">
        <f>AND(TBL_QUAL_INCOMELISTING_UNITS[[#This Row],[INCOMELISTING_LOAN_ID_PROP_ADDR]]&lt;&gt;"",TBL_QUAL_INCOMELISTING_UNITS[[#This Row],[INCOMELISTING_UNIT]]&lt;&gt;"",TBL_QUAL_INCOMELISTING_UNITS[[#This Row],[INCOMELISTING_HSEHLD_INCOME]]&lt;&gt;"")</f>
        <v>0</v>
      </c>
      <c r="K159" s="36">
        <f>SUM(
IF(AND(TBL_QUAL_INCOMELISTING_UNITS[[#This Row],[INCOMELISTING_LOAN_ID_PROP_ADDR]]&lt;&gt;"",NOT(ISNUMBER(MATCH(TBL_QUAL_INCOMELISTING_UNITS[[#This Row],[INCOMELISTING_LOAN_ID_PROP_ADDR]],RANGE_LOOKUP_CIPDRF_LOANLIST,0)))),1,0)
)</f>
        <v>0</v>
      </c>
    </row>
    <row r="160" spans="2:11" ht="20.100000000000001" customHeight="1" x14ac:dyDescent="0.25">
      <c r="B160" s="25" t="str">
        <f>IF(TBL_QUAL_INCOMELISTING_UNITS[[#This Row],[RECORD_STARTED]],IF(TBL_QUAL_INCOMELISTING_UNITS[[#This Row],[ERROR_COUNT]]&gt;0,-1,IF(TBL_QUAL_INCOMELISTING_UNITS[[#This Row],[REQ_FIELDS_POPULATED]],1,0)),"")</f>
        <v/>
      </c>
      <c r="C160" s="94">
        <f>ROW()-ROW(TBL_QUAL_INCOMELISTING_UNITS[[#Headers],[ROW_ID]])</f>
        <v>151</v>
      </c>
      <c r="D160" s="82"/>
      <c r="E160" s="39"/>
      <c r="F160" s="33"/>
      <c r="G160" s="84" t="str">
        <f>IFERROR(INDEX(TBL_CIPDRFRESI_LOANPOOL[HUD_MFI_115],MATCH(TBL_QUAL_INCOMELISTING_UNITS[[#This Row],[INCOMELISTING_LOAN_ID_PROP_ADDR]],TBL_CIPDRFRESI_LOANPOOL[LOAN_ID_PROP_ADDR],0)),"")</f>
        <v/>
      </c>
      <c r="H1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0" s="36" t="b">
        <f>CONCATENATE(TBL_QUAL_INCOMELISTING_UNITS[[#This Row],[INCOMELISTING_LOAN_ID_PROP_ADDR]],TBL_QUAL_INCOMELISTING_UNITS[[#This Row],[INCOMELISTING_UNIT]],TBL_QUAL_INCOMELISTING_UNITS[[#This Row],[INCOMELISTING_HSEHLD_INCOME]])&lt;&gt;""</f>
        <v>0</v>
      </c>
      <c r="J160" s="36" t="b">
        <f>AND(TBL_QUAL_INCOMELISTING_UNITS[[#This Row],[INCOMELISTING_LOAN_ID_PROP_ADDR]]&lt;&gt;"",TBL_QUAL_INCOMELISTING_UNITS[[#This Row],[INCOMELISTING_UNIT]]&lt;&gt;"",TBL_QUAL_INCOMELISTING_UNITS[[#This Row],[INCOMELISTING_HSEHLD_INCOME]]&lt;&gt;"")</f>
        <v>0</v>
      </c>
      <c r="K160" s="36">
        <f>SUM(
IF(AND(TBL_QUAL_INCOMELISTING_UNITS[[#This Row],[INCOMELISTING_LOAN_ID_PROP_ADDR]]&lt;&gt;"",NOT(ISNUMBER(MATCH(TBL_QUAL_INCOMELISTING_UNITS[[#This Row],[INCOMELISTING_LOAN_ID_PROP_ADDR]],RANGE_LOOKUP_CIPDRF_LOANLIST,0)))),1,0)
)</f>
        <v>0</v>
      </c>
    </row>
    <row r="161" spans="2:11" ht="20.100000000000001" customHeight="1" x14ac:dyDescent="0.25">
      <c r="B161" s="25" t="str">
        <f>IF(TBL_QUAL_INCOMELISTING_UNITS[[#This Row],[RECORD_STARTED]],IF(TBL_QUAL_INCOMELISTING_UNITS[[#This Row],[ERROR_COUNT]]&gt;0,-1,IF(TBL_QUAL_INCOMELISTING_UNITS[[#This Row],[REQ_FIELDS_POPULATED]],1,0)),"")</f>
        <v/>
      </c>
      <c r="C161" s="94">
        <f>ROW()-ROW(TBL_QUAL_INCOMELISTING_UNITS[[#Headers],[ROW_ID]])</f>
        <v>152</v>
      </c>
      <c r="D161" s="82"/>
      <c r="E161" s="39"/>
      <c r="F161" s="33"/>
      <c r="G161" s="84" t="str">
        <f>IFERROR(INDEX(TBL_CIPDRFRESI_LOANPOOL[HUD_MFI_115],MATCH(TBL_QUAL_INCOMELISTING_UNITS[[#This Row],[INCOMELISTING_LOAN_ID_PROP_ADDR]],TBL_CIPDRFRESI_LOANPOOL[LOAN_ID_PROP_ADDR],0)),"")</f>
        <v/>
      </c>
      <c r="H1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1" s="36" t="b">
        <f>CONCATENATE(TBL_QUAL_INCOMELISTING_UNITS[[#This Row],[INCOMELISTING_LOAN_ID_PROP_ADDR]],TBL_QUAL_INCOMELISTING_UNITS[[#This Row],[INCOMELISTING_UNIT]],TBL_QUAL_INCOMELISTING_UNITS[[#This Row],[INCOMELISTING_HSEHLD_INCOME]])&lt;&gt;""</f>
        <v>0</v>
      </c>
      <c r="J161" s="36" t="b">
        <f>AND(TBL_QUAL_INCOMELISTING_UNITS[[#This Row],[INCOMELISTING_LOAN_ID_PROP_ADDR]]&lt;&gt;"",TBL_QUAL_INCOMELISTING_UNITS[[#This Row],[INCOMELISTING_UNIT]]&lt;&gt;"",TBL_QUAL_INCOMELISTING_UNITS[[#This Row],[INCOMELISTING_HSEHLD_INCOME]]&lt;&gt;"")</f>
        <v>0</v>
      </c>
      <c r="K161" s="36">
        <f>SUM(
IF(AND(TBL_QUAL_INCOMELISTING_UNITS[[#This Row],[INCOMELISTING_LOAN_ID_PROP_ADDR]]&lt;&gt;"",NOT(ISNUMBER(MATCH(TBL_QUAL_INCOMELISTING_UNITS[[#This Row],[INCOMELISTING_LOAN_ID_PROP_ADDR]],RANGE_LOOKUP_CIPDRF_LOANLIST,0)))),1,0)
)</f>
        <v>0</v>
      </c>
    </row>
    <row r="162" spans="2:11" ht="20.100000000000001" customHeight="1" x14ac:dyDescent="0.25">
      <c r="B162" s="25" t="str">
        <f>IF(TBL_QUAL_INCOMELISTING_UNITS[[#This Row],[RECORD_STARTED]],IF(TBL_QUAL_INCOMELISTING_UNITS[[#This Row],[ERROR_COUNT]]&gt;0,-1,IF(TBL_QUAL_INCOMELISTING_UNITS[[#This Row],[REQ_FIELDS_POPULATED]],1,0)),"")</f>
        <v/>
      </c>
      <c r="C162" s="94">
        <f>ROW()-ROW(TBL_QUAL_INCOMELISTING_UNITS[[#Headers],[ROW_ID]])</f>
        <v>153</v>
      </c>
      <c r="D162" s="82"/>
      <c r="E162" s="39"/>
      <c r="F162" s="33"/>
      <c r="G162" s="84" t="str">
        <f>IFERROR(INDEX(TBL_CIPDRFRESI_LOANPOOL[HUD_MFI_115],MATCH(TBL_QUAL_INCOMELISTING_UNITS[[#This Row],[INCOMELISTING_LOAN_ID_PROP_ADDR]],TBL_CIPDRFRESI_LOANPOOL[LOAN_ID_PROP_ADDR],0)),"")</f>
        <v/>
      </c>
      <c r="H1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2" s="36" t="b">
        <f>CONCATENATE(TBL_QUAL_INCOMELISTING_UNITS[[#This Row],[INCOMELISTING_LOAN_ID_PROP_ADDR]],TBL_QUAL_INCOMELISTING_UNITS[[#This Row],[INCOMELISTING_UNIT]],TBL_QUAL_INCOMELISTING_UNITS[[#This Row],[INCOMELISTING_HSEHLD_INCOME]])&lt;&gt;""</f>
        <v>0</v>
      </c>
      <c r="J162" s="36" t="b">
        <f>AND(TBL_QUAL_INCOMELISTING_UNITS[[#This Row],[INCOMELISTING_LOAN_ID_PROP_ADDR]]&lt;&gt;"",TBL_QUAL_INCOMELISTING_UNITS[[#This Row],[INCOMELISTING_UNIT]]&lt;&gt;"",TBL_QUAL_INCOMELISTING_UNITS[[#This Row],[INCOMELISTING_HSEHLD_INCOME]]&lt;&gt;"")</f>
        <v>0</v>
      </c>
      <c r="K162" s="36">
        <f>SUM(
IF(AND(TBL_QUAL_INCOMELISTING_UNITS[[#This Row],[INCOMELISTING_LOAN_ID_PROP_ADDR]]&lt;&gt;"",NOT(ISNUMBER(MATCH(TBL_QUAL_INCOMELISTING_UNITS[[#This Row],[INCOMELISTING_LOAN_ID_PROP_ADDR]],RANGE_LOOKUP_CIPDRF_LOANLIST,0)))),1,0)
)</f>
        <v>0</v>
      </c>
    </row>
    <row r="163" spans="2:11" ht="20.100000000000001" customHeight="1" x14ac:dyDescent="0.25">
      <c r="B163" s="25" t="str">
        <f>IF(TBL_QUAL_INCOMELISTING_UNITS[[#This Row],[RECORD_STARTED]],IF(TBL_QUAL_INCOMELISTING_UNITS[[#This Row],[ERROR_COUNT]]&gt;0,-1,IF(TBL_QUAL_INCOMELISTING_UNITS[[#This Row],[REQ_FIELDS_POPULATED]],1,0)),"")</f>
        <v/>
      </c>
      <c r="C163" s="94">
        <f>ROW()-ROW(TBL_QUAL_INCOMELISTING_UNITS[[#Headers],[ROW_ID]])</f>
        <v>154</v>
      </c>
      <c r="D163" s="82"/>
      <c r="E163" s="39"/>
      <c r="F163" s="33"/>
      <c r="G163" s="84" t="str">
        <f>IFERROR(INDEX(TBL_CIPDRFRESI_LOANPOOL[HUD_MFI_115],MATCH(TBL_QUAL_INCOMELISTING_UNITS[[#This Row],[INCOMELISTING_LOAN_ID_PROP_ADDR]],TBL_CIPDRFRESI_LOANPOOL[LOAN_ID_PROP_ADDR],0)),"")</f>
        <v/>
      </c>
      <c r="H1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3" s="36" t="b">
        <f>CONCATENATE(TBL_QUAL_INCOMELISTING_UNITS[[#This Row],[INCOMELISTING_LOAN_ID_PROP_ADDR]],TBL_QUAL_INCOMELISTING_UNITS[[#This Row],[INCOMELISTING_UNIT]],TBL_QUAL_INCOMELISTING_UNITS[[#This Row],[INCOMELISTING_HSEHLD_INCOME]])&lt;&gt;""</f>
        <v>0</v>
      </c>
      <c r="J163" s="36" t="b">
        <f>AND(TBL_QUAL_INCOMELISTING_UNITS[[#This Row],[INCOMELISTING_LOAN_ID_PROP_ADDR]]&lt;&gt;"",TBL_QUAL_INCOMELISTING_UNITS[[#This Row],[INCOMELISTING_UNIT]]&lt;&gt;"",TBL_QUAL_INCOMELISTING_UNITS[[#This Row],[INCOMELISTING_HSEHLD_INCOME]]&lt;&gt;"")</f>
        <v>0</v>
      </c>
      <c r="K163" s="36">
        <f>SUM(
IF(AND(TBL_QUAL_INCOMELISTING_UNITS[[#This Row],[INCOMELISTING_LOAN_ID_PROP_ADDR]]&lt;&gt;"",NOT(ISNUMBER(MATCH(TBL_QUAL_INCOMELISTING_UNITS[[#This Row],[INCOMELISTING_LOAN_ID_PROP_ADDR]],RANGE_LOOKUP_CIPDRF_LOANLIST,0)))),1,0)
)</f>
        <v>0</v>
      </c>
    </row>
    <row r="164" spans="2:11" ht="20.100000000000001" customHeight="1" x14ac:dyDescent="0.25">
      <c r="B164" s="25" t="str">
        <f>IF(TBL_QUAL_INCOMELISTING_UNITS[[#This Row],[RECORD_STARTED]],IF(TBL_QUAL_INCOMELISTING_UNITS[[#This Row],[ERROR_COUNT]]&gt;0,-1,IF(TBL_QUAL_INCOMELISTING_UNITS[[#This Row],[REQ_FIELDS_POPULATED]],1,0)),"")</f>
        <v/>
      </c>
      <c r="C164" s="94">
        <f>ROW()-ROW(TBL_QUAL_INCOMELISTING_UNITS[[#Headers],[ROW_ID]])</f>
        <v>155</v>
      </c>
      <c r="D164" s="82"/>
      <c r="E164" s="39"/>
      <c r="F164" s="33"/>
      <c r="G164" s="84" t="str">
        <f>IFERROR(INDEX(TBL_CIPDRFRESI_LOANPOOL[HUD_MFI_115],MATCH(TBL_QUAL_INCOMELISTING_UNITS[[#This Row],[INCOMELISTING_LOAN_ID_PROP_ADDR]],TBL_CIPDRFRESI_LOANPOOL[LOAN_ID_PROP_ADDR],0)),"")</f>
        <v/>
      </c>
      <c r="H1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4" s="36" t="b">
        <f>CONCATENATE(TBL_QUAL_INCOMELISTING_UNITS[[#This Row],[INCOMELISTING_LOAN_ID_PROP_ADDR]],TBL_QUAL_INCOMELISTING_UNITS[[#This Row],[INCOMELISTING_UNIT]],TBL_QUAL_INCOMELISTING_UNITS[[#This Row],[INCOMELISTING_HSEHLD_INCOME]])&lt;&gt;""</f>
        <v>0</v>
      </c>
      <c r="J164" s="36" t="b">
        <f>AND(TBL_QUAL_INCOMELISTING_UNITS[[#This Row],[INCOMELISTING_LOAN_ID_PROP_ADDR]]&lt;&gt;"",TBL_QUAL_INCOMELISTING_UNITS[[#This Row],[INCOMELISTING_UNIT]]&lt;&gt;"",TBL_QUAL_INCOMELISTING_UNITS[[#This Row],[INCOMELISTING_HSEHLD_INCOME]]&lt;&gt;"")</f>
        <v>0</v>
      </c>
      <c r="K164" s="36">
        <f>SUM(
IF(AND(TBL_QUAL_INCOMELISTING_UNITS[[#This Row],[INCOMELISTING_LOAN_ID_PROP_ADDR]]&lt;&gt;"",NOT(ISNUMBER(MATCH(TBL_QUAL_INCOMELISTING_UNITS[[#This Row],[INCOMELISTING_LOAN_ID_PROP_ADDR]],RANGE_LOOKUP_CIPDRF_LOANLIST,0)))),1,0)
)</f>
        <v>0</v>
      </c>
    </row>
    <row r="165" spans="2:11" ht="20.100000000000001" customHeight="1" x14ac:dyDescent="0.25">
      <c r="B165" s="25" t="str">
        <f>IF(TBL_QUAL_INCOMELISTING_UNITS[[#This Row],[RECORD_STARTED]],IF(TBL_QUAL_INCOMELISTING_UNITS[[#This Row],[ERROR_COUNT]]&gt;0,-1,IF(TBL_QUAL_INCOMELISTING_UNITS[[#This Row],[REQ_FIELDS_POPULATED]],1,0)),"")</f>
        <v/>
      </c>
      <c r="C165" s="94">
        <f>ROW()-ROW(TBL_QUAL_INCOMELISTING_UNITS[[#Headers],[ROW_ID]])</f>
        <v>156</v>
      </c>
      <c r="D165" s="82"/>
      <c r="E165" s="39"/>
      <c r="F165" s="33"/>
      <c r="G165" s="84" t="str">
        <f>IFERROR(INDEX(TBL_CIPDRFRESI_LOANPOOL[HUD_MFI_115],MATCH(TBL_QUAL_INCOMELISTING_UNITS[[#This Row],[INCOMELISTING_LOAN_ID_PROP_ADDR]],TBL_CIPDRFRESI_LOANPOOL[LOAN_ID_PROP_ADDR],0)),"")</f>
        <v/>
      </c>
      <c r="H1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5" s="36" t="b">
        <f>CONCATENATE(TBL_QUAL_INCOMELISTING_UNITS[[#This Row],[INCOMELISTING_LOAN_ID_PROP_ADDR]],TBL_QUAL_INCOMELISTING_UNITS[[#This Row],[INCOMELISTING_UNIT]],TBL_QUAL_INCOMELISTING_UNITS[[#This Row],[INCOMELISTING_HSEHLD_INCOME]])&lt;&gt;""</f>
        <v>0</v>
      </c>
      <c r="J165" s="36" t="b">
        <f>AND(TBL_QUAL_INCOMELISTING_UNITS[[#This Row],[INCOMELISTING_LOAN_ID_PROP_ADDR]]&lt;&gt;"",TBL_QUAL_INCOMELISTING_UNITS[[#This Row],[INCOMELISTING_UNIT]]&lt;&gt;"",TBL_QUAL_INCOMELISTING_UNITS[[#This Row],[INCOMELISTING_HSEHLD_INCOME]]&lt;&gt;"")</f>
        <v>0</v>
      </c>
      <c r="K165" s="36">
        <f>SUM(
IF(AND(TBL_QUAL_INCOMELISTING_UNITS[[#This Row],[INCOMELISTING_LOAN_ID_PROP_ADDR]]&lt;&gt;"",NOT(ISNUMBER(MATCH(TBL_QUAL_INCOMELISTING_UNITS[[#This Row],[INCOMELISTING_LOAN_ID_PROP_ADDR]],RANGE_LOOKUP_CIPDRF_LOANLIST,0)))),1,0)
)</f>
        <v>0</v>
      </c>
    </row>
    <row r="166" spans="2:11" ht="20.100000000000001" customHeight="1" x14ac:dyDescent="0.25">
      <c r="B166" s="25" t="str">
        <f>IF(TBL_QUAL_INCOMELISTING_UNITS[[#This Row],[RECORD_STARTED]],IF(TBL_QUAL_INCOMELISTING_UNITS[[#This Row],[ERROR_COUNT]]&gt;0,-1,IF(TBL_QUAL_INCOMELISTING_UNITS[[#This Row],[REQ_FIELDS_POPULATED]],1,0)),"")</f>
        <v/>
      </c>
      <c r="C166" s="94">
        <f>ROW()-ROW(TBL_QUAL_INCOMELISTING_UNITS[[#Headers],[ROW_ID]])</f>
        <v>157</v>
      </c>
      <c r="D166" s="82"/>
      <c r="E166" s="39"/>
      <c r="F166" s="33"/>
      <c r="G166" s="84" t="str">
        <f>IFERROR(INDEX(TBL_CIPDRFRESI_LOANPOOL[HUD_MFI_115],MATCH(TBL_QUAL_INCOMELISTING_UNITS[[#This Row],[INCOMELISTING_LOAN_ID_PROP_ADDR]],TBL_CIPDRFRESI_LOANPOOL[LOAN_ID_PROP_ADDR],0)),"")</f>
        <v/>
      </c>
      <c r="H1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6" s="36" t="b">
        <f>CONCATENATE(TBL_QUAL_INCOMELISTING_UNITS[[#This Row],[INCOMELISTING_LOAN_ID_PROP_ADDR]],TBL_QUAL_INCOMELISTING_UNITS[[#This Row],[INCOMELISTING_UNIT]],TBL_QUAL_INCOMELISTING_UNITS[[#This Row],[INCOMELISTING_HSEHLD_INCOME]])&lt;&gt;""</f>
        <v>0</v>
      </c>
      <c r="J166" s="36" t="b">
        <f>AND(TBL_QUAL_INCOMELISTING_UNITS[[#This Row],[INCOMELISTING_LOAN_ID_PROP_ADDR]]&lt;&gt;"",TBL_QUAL_INCOMELISTING_UNITS[[#This Row],[INCOMELISTING_UNIT]]&lt;&gt;"",TBL_QUAL_INCOMELISTING_UNITS[[#This Row],[INCOMELISTING_HSEHLD_INCOME]]&lt;&gt;"")</f>
        <v>0</v>
      </c>
      <c r="K166" s="36">
        <f>SUM(
IF(AND(TBL_QUAL_INCOMELISTING_UNITS[[#This Row],[INCOMELISTING_LOAN_ID_PROP_ADDR]]&lt;&gt;"",NOT(ISNUMBER(MATCH(TBL_QUAL_INCOMELISTING_UNITS[[#This Row],[INCOMELISTING_LOAN_ID_PROP_ADDR]],RANGE_LOOKUP_CIPDRF_LOANLIST,0)))),1,0)
)</f>
        <v>0</v>
      </c>
    </row>
    <row r="167" spans="2:11" ht="20.100000000000001" customHeight="1" x14ac:dyDescent="0.25">
      <c r="B167" s="25" t="str">
        <f>IF(TBL_QUAL_INCOMELISTING_UNITS[[#This Row],[RECORD_STARTED]],IF(TBL_QUAL_INCOMELISTING_UNITS[[#This Row],[ERROR_COUNT]]&gt;0,-1,IF(TBL_QUAL_INCOMELISTING_UNITS[[#This Row],[REQ_FIELDS_POPULATED]],1,0)),"")</f>
        <v/>
      </c>
      <c r="C167" s="94">
        <f>ROW()-ROW(TBL_QUAL_INCOMELISTING_UNITS[[#Headers],[ROW_ID]])</f>
        <v>158</v>
      </c>
      <c r="D167" s="82"/>
      <c r="E167" s="39"/>
      <c r="F167" s="33"/>
      <c r="G167" s="84" t="str">
        <f>IFERROR(INDEX(TBL_CIPDRFRESI_LOANPOOL[HUD_MFI_115],MATCH(TBL_QUAL_INCOMELISTING_UNITS[[#This Row],[INCOMELISTING_LOAN_ID_PROP_ADDR]],TBL_CIPDRFRESI_LOANPOOL[LOAN_ID_PROP_ADDR],0)),"")</f>
        <v/>
      </c>
      <c r="H1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7" s="36" t="b">
        <f>CONCATENATE(TBL_QUAL_INCOMELISTING_UNITS[[#This Row],[INCOMELISTING_LOAN_ID_PROP_ADDR]],TBL_QUAL_INCOMELISTING_UNITS[[#This Row],[INCOMELISTING_UNIT]],TBL_QUAL_INCOMELISTING_UNITS[[#This Row],[INCOMELISTING_HSEHLD_INCOME]])&lt;&gt;""</f>
        <v>0</v>
      </c>
      <c r="J167" s="36" t="b">
        <f>AND(TBL_QUAL_INCOMELISTING_UNITS[[#This Row],[INCOMELISTING_LOAN_ID_PROP_ADDR]]&lt;&gt;"",TBL_QUAL_INCOMELISTING_UNITS[[#This Row],[INCOMELISTING_UNIT]]&lt;&gt;"",TBL_QUAL_INCOMELISTING_UNITS[[#This Row],[INCOMELISTING_HSEHLD_INCOME]]&lt;&gt;"")</f>
        <v>0</v>
      </c>
      <c r="K167" s="36">
        <f>SUM(
IF(AND(TBL_QUAL_INCOMELISTING_UNITS[[#This Row],[INCOMELISTING_LOAN_ID_PROP_ADDR]]&lt;&gt;"",NOT(ISNUMBER(MATCH(TBL_QUAL_INCOMELISTING_UNITS[[#This Row],[INCOMELISTING_LOAN_ID_PROP_ADDR]],RANGE_LOOKUP_CIPDRF_LOANLIST,0)))),1,0)
)</f>
        <v>0</v>
      </c>
    </row>
    <row r="168" spans="2:11" ht="20.100000000000001" customHeight="1" x14ac:dyDescent="0.25">
      <c r="B168" s="25" t="str">
        <f>IF(TBL_QUAL_INCOMELISTING_UNITS[[#This Row],[RECORD_STARTED]],IF(TBL_QUAL_INCOMELISTING_UNITS[[#This Row],[ERROR_COUNT]]&gt;0,-1,IF(TBL_QUAL_INCOMELISTING_UNITS[[#This Row],[REQ_FIELDS_POPULATED]],1,0)),"")</f>
        <v/>
      </c>
      <c r="C168" s="94">
        <f>ROW()-ROW(TBL_QUAL_INCOMELISTING_UNITS[[#Headers],[ROW_ID]])</f>
        <v>159</v>
      </c>
      <c r="D168" s="82"/>
      <c r="E168" s="39"/>
      <c r="F168" s="33"/>
      <c r="G168" s="84" t="str">
        <f>IFERROR(INDEX(TBL_CIPDRFRESI_LOANPOOL[HUD_MFI_115],MATCH(TBL_QUAL_INCOMELISTING_UNITS[[#This Row],[INCOMELISTING_LOAN_ID_PROP_ADDR]],TBL_CIPDRFRESI_LOANPOOL[LOAN_ID_PROP_ADDR],0)),"")</f>
        <v/>
      </c>
      <c r="H1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8" s="36" t="b">
        <f>CONCATENATE(TBL_QUAL_INCOMELISTING_UNITS[[#This Row],[INCOMELISTING_LOAN_ID_PROP_ADDR]],TBL_QUAL_INCOMELISTING_UNITS[[#This Row],[INCOMELISTING_UNIT]],TBL_QUAL_INCOMELISTING_UNITS[[#This Row],[INCOMELISTING_HSEHLD_INCOME]])&lt;&gt;""</f>
        <v>0</v>
      </c>
      <c r="J168" s="36" t="b">
        <f>AND(TBL_QUAL_INCOMELISTING_UNITS[[#This Row],[INCOMELISTING_LOAN_ID_PROP_ADDR]]&lt;&gt;"",TBL_QUAL_INCOMELISTING_UNITS[[#This Row],[INCOMELISTING_UNIT]]&lt;&gt;"",TBL_QUAL_INCOMELISTING_UNITS[[#This Row],[INCOMELISTING_HSEHLD_INCOME]]&lt;&gt;"")</f>
        <v>0</v>
      </c>
      <c r="K168" s="36">
        <f>SUM(
IF(AND(TBL_QUAL_INCOMELISTING_UNITS[[#This Row],[INCOMELISTING_LOAN_ID_PROP_ADDR]]&lt;&gt;"",NOT(ISNUMBER(MATCH(TBL_QUAL_INCOMELISTING_UNITS[[#This Row],[INCOMELISTING_LOAN_ID_PROP_ADDR]],RANGE_LOOKUP_CIPDRF_LOANLIST,0)))),1,0)
)</f>
        <v>0</v>
      </c>
    </row>
    <row r="169" spans="2:11" ht="20.100000000000001" customHeight="1" x14ac:dyDescent="0.25">
      <c r="B169" s="25" t="str">
        <f>IF(TBL_QUAL_INCOMELISTING_UNITS[[#This Row],[RECORD_STARTED]],IF(TBL_QUAL_INCOMELISTING_UNITS[[#This Row],[ERROR_COUNT]]&gt;0,-1,IF(TBL_QUAL_INCOMELISTING_UNITS[[#This Row],[REQ_FIELDS_POPULATED]],1,0)),"")</f>
        <v/>
      </c>
      <c r="C169" s="94">
        <f>ROW()-ROW(TBL_QUAL_INCOMELISTING_UNITS[[#Headers],[ROW_ID]])</f>
        <v>160</v>
      </c>
      <c r="D169" s="82"/>
      <c r="E169" s="39"/>
      <c r="F169" s="33"/>
      <c r="G169" s="84" t="str">
        <f>IFERROR(INDEX(TBL_CIPDRFRESI_LOANPOOL[HUD_MFI_115],MATCH(TBL_QUAL_INCOMELISTING_UNITS[[#This Row],[INCOMELISTING_LOAN_ID_PROP_ADDR]],TBL_CIPDRFRESI_LOANPOOL[LOAN_ID_PROP_ADDR],0)),"")</f>
        <v/>
      </c>
      <c r="H1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9" s="36" t="b">
        <f>CONCATENATE(TBL_QUAL_INCOMELISTING_UNITS[[#This Row],[INCOMELISTING_LOAN_ID_PROP_ADDR]],TBL_QUAL_INCOMELISTING_UNITS[[#This Row],[INCOMELISTING_UNIT]],TBL_QUAL_INCOMELISTING_UNITS[[#This Row],[INCOMELISTING_HSEHLD_INCOME]])&lt;&gt;""</f>
        <v>0</v>
      </c>
      <c r="J169" s="36" t="b">
        <f>AND(TBL_QUAL_INCOMELISTING_UNITS[[#This Row],[INCOMELISTING_LOAN_ID_PROP_ADDR]]&lt;&gt;"",TBL_QUAL_INCOMELISTING_UNITS[[#This Row],[INCOMELISTING_UNIT]]&lt;&gt;"",TBL_QUAL_INCOMELISTING_UNITS[[#This Row],[INCOMELISTING_HSEHLD_INCOME]]&lt;&gt;"")</f>
        <v>0</v>
      </c>
      <c r="K169" s="36">
        <f>SUM(
IF(AND(TBL_QUAL_INCOMELISTING_UNITS[[#This Row],[INCOMELISTING_LOAN_ID_PROP_ADDR]]&lt;&gt;"",NOT(ISNUMBER(MATCH(TBL_QUAL_INCOMELISTING_UNITS[[#This Row],[INCOMELISTING_LOAN_ID_PROP_ADDR]],RANGE_LOOKUP_CIPDRF_LOANLIST,0)))),1,0)
)</f>
        <v>0</v>
      </c>
    </row>
    <row r="170" spans="2:11" ht="20.100000000000001" customHeight="1" x14ac:dyDescent="0.25">
      <c r="B170" s="25" t="str">
        <f>IF(TBL_QUAL_INCOMELISTING_UNITS[[#This Row],[RECORD_STARTED]],IF(TBL_QUAL_INCOMELISTING_UNITS[[#This Row],[ERROR_COUNT]]&gt;0,-1,IF(TBL_QUAL_INCOMELISTING_UNITS[[#This Row],[REQ_FIELDS_POPULATED]],1,0)),"")</f>
        <v/>
      </c>
      <c r="C170" s="94">
        <f>ROW()-ROW(TBL_QUAL_INCOMELISTING_UNITS[[#Headers],[ROW_ID]])</f>
        <v>161</v>
      </c>
      <c r="D170" s="82"/>
      <c r="E170" s="39"/>
      <c r="F170" s="33"/>
      <c r="G170" s="84" t="str">
        <f>IFERROR(INDEX(TBL_CIPDRFRESI_LOANPOOL[HUD_MFI_115],MATCH(TBL_QUAL_INCOMELISTING_UNITS[[#This Row],[INCOMELISTING_LOAN_ID_PROP_ADDR]],TBL_CIPDRFRESI_LOANPOOL[LOAN_ID_PROP_ADDR],0)),"")</f>
        <v/>
      </c>
      <c r="H1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0" s="36" t="b">
        <f>CONCATENATE(TBL_QUAL_INCOMELISTING_UNITS[[#This Row],[INCOMELISTING_LOAN_ID_PROP_ADDR]],TBL_QUAL_INCOMELISTING_UNITS[[#This Row],[INCOMELISTING_UNIT]],TBL_QUAL_INCOMELISTING_UNITS[[#This Row],[INCOMELISTING_HSEHLD_INCOME]])&lt;&gt;""</f>
        <v>0</v>
      </c>
      <c r="J170" s="36" t="b">
        <f>AND(TBL_QUAL_INCOMELISTING_UNITS[[#This Row],[INCOMELISTING_LOAN_ID_PROP_ADDR]]&lt;&gt;"",TBL_QUAL_INCOMELISTING_UNITS[[#This Row],[INCOMELISTING_UNIT]]&lt;&gt;"",TBL_QUAL_INCOMELISTING_UNITS[[#This Row],[INCOMELISTING_HSEHLD_INCOME]]&lt;&gt;"")</f>
        <v>0</v>
      </c>
      <c r="K170" s="36">
        <f>SUM(
IF(AND(TBL_QUAL_INCOMELISTING_UNITS[[#This Row],[INCOMELISTING_LOAN_ID_PROP_ADDR]]&lt;&gt;"",NOT(ISNUMBER(MATCH(TBL_QUAL_INCOMELISTING_UNITS[[#This Row],[INCOMELISTING_LOAN_ID_PROP_ADDR]],RANGE_LOOKUP_CIPDRF_LOANLIST,0)))),1,0)
)</f>
        <v>0</v>
      </c>
    </row>
    <row r="171" spans="2:11" ht="20.100000000000001" customHeight="1" x14ac:dyDescent="0.25">
      <c r="B171" s="25" t="str">
        <f>IF(TBL_QUAL_INCOMELISTING_UNITS[[#This Row],[RECORD_STARTED]],IF(TBL_QUAL_INCOMELISTING_UNITS[[#This Row],[ERROR_COUNT]]&gt;0,-1,IF(TBL_QUAL_INCOMELISTING_UNITS[[#This Row],[REQ_FIELDS_POPULATED]],1,0)),"")</f>
        <v/>
      </c>
      <c r="C171" s="94">
        <f>ROW()-ROW(TBL_QUAL_INCOMELISTING_UNITS[[#Headers],[ROW_ID]])</f>
        <v>162</v>
      </c>
      <c r="D171" s="82"/>
      <c r="E171" s="39"/>
      <c r="F171" s="33"/>
      <c r="G171" s="84" t="str">
        <f>IFERROR(INDEX(TBL_CIPDRFRESI_LOANPOOL[HUD_MFI_115],MATCH(TBL_QUAL_INCOMELISTING_UNITS[[#This Row],[INCOMELISTING_LOAN_ID_PROP_ADDR]],TBL_CIPDRFRESI_LOANPOOL[LOAN_ID_PROP_ADDR],0)),"")</f>
        <v/>
      </c>
      <c r="H1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1" s="36" t="b">
        <f>CONCATENATE(TBL_QUAL_INCOMELISTING_UNITS[[#This Row],[INCOMELISTING_LOAN_ID_PROP_ADDR]],TBL_QUAL_INCOMELISTING_UNITS[[#This Row],[INCOMELISTING_UNIT]],TBL_QUAL_INCOMELISTING_UNITS[[#This Row],[INCOMELISTING_HSEHLD_INCOME]])&lt;&gt;""</f>
        <v>0</v>
      </c>
      <c r="J171" s="36" t="b">
        <f>AND(TBL_QUAL_INCOMELISTING_UNITS[[#This Row],[INCOMELISTING_LOAN_ID_PROP_ADDR]]&lt;&gt;"",TBL_QUAL_INCOMELISTING_UNITS[[#This Row],[INCOMELISTING_UNIT]]&lt;&gt;"",TBL_QUAL_INCOMELISTING_UNITS[[#This Row],[INCOMELISTING_HSEHLD_INCOME]]&lt;&gt;"")</f>
        <v>0</v>
      </c>
      <c r="K171" s="36">
        <f>SUM(
IF(AND(TBL_QUAL_INCOMELISTING_UNITS[[#This Row],[INCOMELISTING_LOAN_ID_PROP_ADDR]]&lt;&gt;"",NOT(ISNUMBER(MATCH(TBL_QUAL_INCOMELISTING_UNITS[[#This Row],[INCOMELISTING_LOAN_ID_PROP_ADDR]],RANGE_LOOKUP_CIPDRF_LOANLIST,0)))),1,0)
)</f>
        <v>0</v>
      </c>
    </row>
    <row r="172" spans="2:11" ht="20.100000000000001" customHeight="1" x14ac:dyDescent="0.25">
      <c r="B172" s="25" t="str">
        <f>IF(TBL_QUAL_INCOMELISTING_UNITS[[#This Row],[RECORD_STARTED]],IF(TBL_QUAL_INCOMELISTING_UNITS[[#This Row],[ERROR_COUNT]]&gt;0,-1,IF(TBL_QUAL_INCOMELISTING_UNITS[[#This Row],[REQ_FIELDS_POPULATED]],1,0)),"")</f>
        <v/>
      </c>
      <c r="C172" s="94">
        <f>ROW()-ROW(TBL_QUAL_INCOMELISTING_UNITS[[#Headers],[ROW_ID]])</f>
        <v>163</v>
      </c>
      <c r="D172" s="82"/>
      <c r="E172" s="39"/>
      <c r="F172" s="33"/>
      <c r="G172" s="84" t="str">
        <f>IFERROR(INDEX(TBL_CIPDRFRESI_LOANPOOL[HUD_MFI_115],MATCH(TBL_QUAL_INCOMELISTING_UNITS[[#This Row],[INCOMELISTING_LOAN_ID_PROP_ADDR]],TBL_CIPDRFRESI_LOANPOOL[LOAN_ID_PROP_ADDR],0)),"")</f>
        <v/>
      </c>
      <c r="H1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2" s="36" t="b">
        <f>CONCATENATE(TBL_QUAL_INCOMELISTING_UNITS[[#This Row],[INCOMELISTING_LOAN_ID_PROP_ADDR]],TBL_QUAL_INCOMELISTING_UNITS[[#This Row],[INCOMELISTING_UNIT]],TBL_QUAL_INCOMELISTING_UNITS[[#This Row],[INCOMELISTING_HSEHLD_INCOME]])&lt;&gt;""</f>
        <v>0</v>
      </c>
      <c r="J172" s="36" t="b">
        <f>AND(TBL_QUAL_INCOMELISTING_UNITS[[#This Row],[INCOMELISTING_LOAN_ID_PROP_ADDR]]&lt;&gt;"",TBL_QUAL_INCOMELISTING_UNITS[[#This Row],[INCOMELISTING_UNIT]]&lt;&gt;"",TBL_QUAL_INCOMELISTING_UNITS[[#This Row],[INCOMELISTING_HSEHLD_INCOME]]&lt;&gt;"")</f>
        <v>0</v>
      </c>
      <c r="K172" s="36">
        <f>SUM(
IF(AND(TBL_QUAL_INCOMELISTING_UNITS[[#This Row],[INCOMELISTING_LOAN_ID_PROP_ADDR]]&lt;&gt;"",NOT(ISNUMBER(MATCH(TBL_QUAL_INCOMELISTING_UNITS[[#This Row],[INCOMELISTING_LOAN_ID_PROP_ADDR]],RANGE_LOOKUP_CIPDRF_LOANLIST,0)))),1,0)
)</f>
        <v>0</v>
      </c>
    </row>
    <row r="173" spans="2:11" ht="20.100000000000001" customHeight="1" x14ac:dyDescent="0.25">
      <c r="B173" s="25" t="str">
        <f>IF(TBL_QUAL_INCOMELISTING_UNITS[[#This Row],[RECORD_STARTED]],IF(TBL_QUAL_INCOMELISTING_UNITS[[#This Row],[ERROR_COUNT]]&gt;0,-1,IF(TBL_QUAL_INCOMELISTING_UNITS[[#This Row],[REQ_FIELDS_POPULATED]],1,0)),"")</f>
        <v/>
      </c>
      <c r="C173" s="94">
        <f>ROW()-ROW(TBL_QUAL_INCOMELISTING_UNITS[[#Headers],[ROW_ID]])</f>
        <v>164</v>
      </c>
      <c r="D173" s="82"/>
      <c r="E173" s="39"/>
      <c r="F173" s="33"/>
      <c r="G173" s="84" t="str">
        <f>IFERROR(INDEX(TBL_CIPDRFRESI_LOANPOOL[HUD_MFI_115],MATCH(TBL_QUAL_INCOMELISTING_UNITS[[#This Row],[INCOMELISTING_LOAN_ID_PROP_ADDR]],TBL_CIPDRFRESI_LOANPOOL[LOAN_ID_PROP_ADDR],0)),"")</f>
        <v/>
      </c>
      <c r="H1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3" s="36" t="b">
        <f>CONCATENATE(TBL_QUAL_INCOMELISTING_UNITS[[#This Row],[INCOMELISTING_LOAN_ID_PROP_ADDR]],TBL_QUAL_INCOMELISTING_UNITS[[#This Row],[INCOMELISTING_UNIT]],TBL_QUAL_INCOMELISTING_UNITS[[#This Row],[INCOMELISTING_HSEHLD_INCOME]])&lt;&gt;""</f>
        <v>0</v>
      </c>
      <c r="J173" s="36" t="b">
        <f>AND(TBL_QUAL_INCOMELISTING_UNITS[[#This Row],[INCOMELISTING_LOAN_ID_PROP_ADDR]]&lt;&gt;"",TBL_QUAL_INCOMELISTING_UNITS[[#This Row],[INCOMELISTING_UNIT]]&lt;&gt;"",TBL_QUAL_INCOMELISTING_UNITS[[#This Row],[INCOMELISTING_HSEHLD_INCOME]]&lt;&gt;"")</f>
        <v>0</v>
      </c>
      <c r="K173" s="36">
        <f>SUM(
IF(AND(TBL_QUAL_INCOMELISTING_UNITS[[#This Row],[INCOMELISTING_LOAN_ID_PROP_ADDR]]&lt;&gt;"",NOT(ISNUMBER(MATCH(TBL_QUAL_INCOMELISTING_UNITS[[#This Row],[INCOMELISTING_LOAN_ID_PROP_ADDR]],RANGE_LOOKUP_CIPDRF_LOANLIST,0)))),1,0)
)</f>
        <v>0</v>
      </c>
    </row>
    <row r="174" spans="2:11" ht="20.100000000000001" customHeight="1" x14ac:dyDescent="0.25">
      <c r="B174" s="25" t="str">
        <f>IF(TBL_QUAL_INCOMELISTING_UNITS[[#This Row],[RECORD_STARTED]],IF(TBL_QUAL_INCOMELISTING_UNITS[[#This Row],[ERROR_COUNT]]&gt;0,-1,IF(TBL_QUAL_INCOMELISTING_UNITS[[#This Row],[REQ_FIELDS_POPULATED]],1,0)),"")</f>
        <v/>
      </c>
      <c r="C174" s="94">
        <f>ROW()-ROW(TBL_QUAL_INCOMELISTING_UNITS[[#Headers],[ROW_ID]])</f>
        <v>165</v>
      </c>
      <c r="D174" s="82"/>
      <c r="E174" s="39"/>
      <c r="F174" s="33"/>
      <c r="G174" s="84" t="str">
        <f>IFERROR(INDEX(TBL_CIPDRFRESI_LOANPOOL[HUD_MFI_115],MATCH(TBL_QUAL_INCOMELISTING_UNITS[[#This Row],[INCOMELISTING_LOAN_ID_PROP_ADDR]],TBL_CIPDRFRESI_LOANPOOL[LOAN_ID_PROP_ADDR],0)),"")</f>
        <v/>
      </c>
      <c r="H1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4" s="36" t="b">
        <f>CONCATENATE(TBL_QUAL_INCOMELISTING_UNITS[[#This Row],[INCOMELISTING_LOAN_ID_PROP_ADDR]],TBL_QUAL_INCOMELISTING_UNITS[[#This Row],[INCOMELISTING_UNIT]],TBL_QUAL_INCOMELISTING_UNITS[[#This Row],[INCOMELISTING_HSEHLD_INCOME]])&lt;&gt;""</f>
        <v>0</v>
      </c>
      <c r="J174" s="36" t="b">
        <f>AND(TBL_QUAL_INCOMELISTING_UNITS[[#This Row],[INCOMELISTING_LOAN_ID_PROP_ADDR]]&lt;&gt;"",TBL_QUAL_INCOMELISTING_UNITS[[#This Row],[INCOMELISTING_UNIT]]&lt;&gt;"",TBL_QUAL_INCOMELISTING_UNITS[[#This Row],[INCOMELISTING_HSEHLD_INCOME]]&lt;&gt;"")</f>
        <v>0</v>
      </c>
      <c r="K174" s="36">
        <f>SUM(
IF(AND(TBL_QUAL_INCOMELISTING_UNITS[[#This Row],[INCOMELISTING_LOAN_ID_PROP_ADDR]]&lt;&gt;"",NOT(ISNUMBER(MATCH(TBL_QUAL_INCOMELISTING_UNITS[[#This Row],[INCOMELISTING_LOAN_ID_PROP_ADDR]],RANGE_LOOKUP_CIPDRF_LOANLIST,0)))),1,0)
)</f>
        <v>0</v>
      </c>
    </row>
    <row r="175" spans="2:11" ht="20.100000000000001" customHeight="1" x14ac:dyDescent="0.25">
      <c r="B175" s="25" t="str">
        <f>IF(TBL_QUAL_INCOMELISTING_UNITS[[#This Row],[RECORD_STARTED]],IF(TBL_QUAL_INCOMELISTING_UNITS[[#This Row],[ERROR_COUNT]]&gt;0,-1,IF(TBL_QUAL_INCOMELISTING_UNITS[[#This Row],[REQ_FIELDS_POPULATED]],1,0)),"")</f>
        <v/>
      </c>
      <c r="C175" s="94">
        <f>ROW()-ROW(TBL_QUAL_INCOMELISTING_UNITS[[#Headers],[ROW_ID]])</f>
        <v>166</v>
      </c>
      <c r="D175" s="82"/>
      <c r="E175" s="39"/>
      <c r="F175" s="33"/>
      <c r="G175" s="84" t="str">
        <f>IFERROR(INDEX(TBL_CIPDRFRESI_LOANPOOL[HUD_MFI_115],MATCH(TBL_QUAL_INCOMELISTING_UNITS[[#This Row],[INCOMELISTING_LOAN_ID_PROP_ADDR]],TBL_CIPDRFRESI_LOANPOOL[LOAN_ID_PROP_ADDR],0)),"")</f>
        <v/>
      </c>
      <c r="H1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5" s="36" t="b">
        <f>CONCATENATE(TBL_QUAL_INCOMELISTING_UNITS[[#This Row],[INCOMELISTING_LOAN_ID_PROP_ADDR]],TBL_QUAL_INCOMELISTING_UNITS[[#This Row],[INCOMELISTING_UNIT]],TBL_QUAL_INCOMELISTING_UNITS[[#This Row],[INCOMELISTING_HSEHLD_INCOME]])&lt;&gt;""</f>
        <v>0</v>
      </c>
      <c r="J175" s="36" t="b">
        <f>AND(TBL_QUAL_INCOMELISTING_UNITS[[#This Row],[INCOMELISTING_LOAN_ID_PROP_ADDR]]&lt;&gt;"",TBL_QUAL_INCOMELISTING_UNITS[[#This Row],[INCOMELISTING_UNIT]]&lt;&gt;"",TBL_QUAL_INCOMELISTING_UNITS[[#This Row],[INCOMELISTING_HSEHLD_INCOME]]&lt;&gt;"")</f>
        <v>0</v>
      </c>
      <c r="K175" s="36">
        <f>SUM(
IF(AND(TBL_QUAL_INCOMELISTING_UNITS[[#This Row],[INCOMELISTING_LOAN_ID_PROP_ADDR]]&lt;&gt;"",NOT(ISNUMBER(MATCH(TBL_QUAL_INCOMELISTING_UNITS[[#This Row],[INCOMELISTING_LOAN_ID_PROP_ADDR]],RANGE_LOOKUP_CIPDRF_LOANLIST,0)))),1,0)
)</f>
        <v>0</v>
      </c>
    </row>
    <row r="176" spans="2:11" ht="20.100000000000001" customHeight="1" x14ac:dyDescent="0.25">
      <c r="B176" s="25" t="str">
        <f>IF(TBL_QUAL_INCOMELISTING_UNITS[[#This Row],[RECORD_STARTED]],IF(TBL_QUAL_INCOMELISTING_UNITS[[#This Row],[ERROR_COUNT]]&gt;0,-1,IF(TBL_QUAL_INCOMELISTING_UNITS[[#This Row],[REQ_FIELDS_POPULATED]],1,0)),"")</f>
        <v/>
      </c>
      <c r="C176" s="94">
        <f>ROW()-ROW(TBL_QUAL_INCOMELISTING_UNITS[[#Headers],[ROW_ID]])</f>
        <v>167</v>
      </c>
      <c r="D176" s="82"/>
      <c r="E176" s="39"/>
      <c r="F176" s="33"/>
      <c r="G176" s="84" t="str">
        <f>IFERROR(INDEX(TBL_CIPDRFRESI_LOANPOOL[HUD_MFI_115],MATCH(TBL_QUAL_INCOMELISTING_UNITS[[#This Row],[INCOMELISTING_LOAN_ID_PROP_ADDR]],TBL_CIPDRFRESI_LOANPOOL[LOAN_ID_PROP_ADDR],0)),"")</f>
        <v/>
      </c>
      <c r="H1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6" s="36" t="b">
        <f>CONCATENATE(TBL_QUAL_INCOMELISTING_UNITS[[#This Row],[INCOMELISTING_LOAN_ID_PROP_ADDR]],TBL_QUAL_INCOMELISTING_UNITS[[#This Row],[INCOMELISTING_UNIT]],TBL_QUAL_INCOMELISTING_UNITS[[#This Row],[INCOMELISTING_HSEHLD_INCOME]])&lt;&gt;""</f>
        <v>0</v>
      </c>
      <c r="J176" s="36" t="b">
        <f>AND(TBL_QUAL_INCOMELISTING_UNITS[[#This Row],[INCOMELISTING_LOAN_ID_PROP_ADDR]]&lt;&gt;"",TBL_QUAL_INCOMELISTING_UNITS[[#This Row],[INCOMELISTING_UNIT]]&lt;&gt;"",TBL_QUAL_INCOMELISTING_UNITS[[#This Row],[INCOMELISTING_HSEHLD_INCOME]]&lt;&gt;"")</f>
        <v>0</v>
      </c>
      <c r="K176" s="36">
        <f>SUM(
IF(AND(TBL_QUAL_INCOMELISTING_UNITS[[#This Row],[INCOMELISTING_LOAN_ID_PROP_ADDR]]&lt;&gt;"",NOT(ISNUMBER(MATCH(TBL_QUAL_INCOMELISTING_UNITS[[#This Row],[INCOMELISTING_LOAN_ID_PROP_ADDR]],RANGE_LOOKUP_CIPDRF_LOANLIST,0)))),1,0)
)</f>
        <v>0</v>
      </c>
    </row>
    <row r="177" spans="2:11" ht="20.100000000000001" customHeight="1" x14ac:dyDescent="0.25">
      <c r="B177" s="25" t="str">
        <f>IF(TBL_QUAL_INCOMELISTING_UNITS[[#This Row],[RECORD_STARTED]],IF(TBL_QUAL_INCOMELISTING_UNITS[[#This Row],[ERROR_COUNT]]&gt;0,-1,IF(TBL_QUAL_INCOMELISTING_UNITS[[#This Row],[REQ_FIELDS_POPULATED]],1,0)),"")</f>
        <v/>
      </c>
      <c r="C177" s="94">
        <f>ROW()-ROW(TBL_QUAL_INCOMELISTING_UNITS[[#Headers],[ROW_ID]])</f>
        <v>168</v>
      </c>
      <c r="D177" s="82"/>
      <c r="E177" s="39"/>
      <c r="F177" s="33"/>
      <c r="G177" s="84" t="str">
        <f>IFERROR(INDEX(TBL_CIPDRFRESI_LOANPOOL[HUD_MFI_115],MATCH(TBL_QUAL_INCOMELISTING_UNITS[[#This Row],[INCOMELISTING_LOAN_ID_PROP_ADDR]],TBL_CIPDRFRESI_LOANPOOL[LOAN_ID_PROP_ADDR],0)),"")</f>
        <v/>
      </c>
      <c r="H1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7" s="36" t="b">
        <f>CONCATENATE(TBL_QUAL_INCOMELISTING_UNITS[[#This Row],[INCOMELISTING_LOAN_ID_PROP_ADDR]],TBL_QUAL_INCOMELISTING_UNITS[[#This Row],[INCOMELISTING_UNIT]],TBL_QUAL_INCOMELISTING_UNITS[[#This Row],[INCOMELISTING_HSEHLD_INCOME]])&lt;&gt;""</f>
        <v>0</v>
      </c>
      <c r="J177" s="36" t="b">
        <f>AND(TBL_QUAL_INCOMELISTING_UNITS[[#This Row],[INCOMELISTING_LOAN_ID_PROP_ADDR]]&lt;&gt;"",TBL_QUAL_INCOMELISTING_UNITS[[#This Row],[INCOMELISTING_UNIT]]&lt;&gt;"",TBL_QUAL_INCOMELISTING_UNITS[[#This Row],[INCOMELISTING_HSEHLD_INCOME]]&lt;&gt;"")</f>
        <v>0</v>
      </c>
      <c r="K177" s="36">
        <f>SUM(
IF(AND(TBL_QUAL_INCOMELISTING_UNITS[[#This Row],[INCOMELISTING_LOAN_ID_PROP_ADDR]]&lt;&gt;"",NOT(ISNUMBER(MATCH(TBL_QUAL_INCOMELISTING_UNITS[[#This Row],[INCOMELISTING_LOAN_ID_PROP_ADDR]],RANGE_LOOKUP_CIPDRF_LOANLIST,0)))),1,0)
)</f>
        <v>0</v>
      </c>
    </row>
    <row r="178" spans="2:11" ht="20.100000000000001" customHeight="1" x14ac:dyDescent="0.25">
      <c r="B178" s="25" t="str">
        <f>IF(TBL_QUAL_INCOMELISTING_UNITS[[#This Row],[RECORD_STARTED]],IF(TBL_QUAL_INCOMELISTING_UNITS[[#This Row],[ERROR_COUNT]]&gt;0,-1,IF(TBL_QUAL_INCOMELISTING_UNITS[[#This Row],[REQ_FIELDS_POPULATED]],1,0)),"")</f>
        <v/>
      </c>
      <c r="C178" s="94">
        <f>ROW()-ROW(TBL_QUAL_INCOMELISTING_UNITS[[#Headers],[ROW_ID]])</f>
        <v>169</v>
      </c>
      <c r="D178" s="82"/>
      <c r="E178" s="39"/>
      <c r="F178" s="33"/>
      <c r="G178" s="84" t="str">
        <f>IFERROR(INDEX(TBL_CIPDRFRESI_LOANPOOL[HUD_MFI_115],MATCH(TBL_QUAL_INCOMELISTING_UNITS[[#This Row],[INCOMELISTING_LOAN_ID_PROP_ADDR]],TBL_CIPDRFRESI_LOANPOOL[LOAN_ID_PROP_ADDR],0)),"")</f>
        <v/>
      </c>
      <c r="H1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8" s="36" t="b">
        <f>CONCATENATE(TBL_QUAL_INCOMELISTING_UNITS[[#This Row],[INCOMELISTING_LOAN_ID_PROP_ADDR]],TBL_QUAL_INCOMELISTING_UNITS[[#This Row],[INCOMELISTING_UNIT]],TBL_QUAL_INCOMELISTING_UNITS[[#This Row],[INCOMELISTING_HSEHLD_INCOME]])&lt;&gt;""</f>
        <v>0</v>
      </c>
      <c r="J178" s="36" t="b">
        <f>AND(TBL_QUAL_INCOMELISTING_UNITS[[#This Row],[INCOMELISTING_LOAN_ID_PROP_ADDR]]&lt;&gt;"",TBL_QUAL_INCOMELISTING_UNITS[[#This Row],[INCOMELISTING_UNIT]]&lt;&gt;"",TBL_QUAL_INCOMELISTING_UNITS[[#This Row],[INCOMELISTING_HSEHLD_INCOME]]&lt;&gt;"")</f>
        <v>0</v>
      </c>
      <c r="K178" s="36">
        <f>SUM(
IF(AND(TBL_QUAL_INCOMELISTING_UNITS[[#This Row],[INCOMELISTING_LOAN_ID_PROP_ADDR]]&lt;&gt;"",NOT(ISNUMBER(MATCH(TBL_QUAL_INCOMELISTING_UNITS[[#This Row],[INCOMELISTING_LOAN_ID_PROP_ADDR]],RANGE_LOOKUP_CIPDRF_LOANLIST,0)))),1,0)
)</f>
        <v>0</v>
      </c>
    </row>
    <row r="179" spans="2:11" ht="20.100000000000001" customHeight="1" x14ac:dyDescent="0.25">
      <c r="B179" s="25" t="str">
        <f>IF(TBL_QUAL_INCOMELISTING_UNITS[[#This Row],[RECORD_STARTED]],IF(TBL_QUAL_INCOMELISTING_UNITS[[#This Row],[ERROR_COUNT]]&gt;0,-1,IF(TBL_QUAL_INCOMELISTING_UNITS[[#This Row],[REQ_FIELDS_POPULATED]],1,0)),"")</f>
        <v/>
      </c>
      <c r="C179" s="94">
        <f>ROW()-ROW(TBL_QUAL_INCOMELISTING_UNITS[[#Headers],[ROW_ID]])</f>
        <v>170</v>
      </c>
      <c r="D179" s="82"/>
      <c r="E179" s="39"/>
      <c r="F179" s="33"/>
      <c r="G179" s="84" t="str">
        <f>IFERROR(INDEX(TBL_CIPDRFRESI_LOANPOOL[HUD_MFI_115],MATCH(TBL_QUAL_INCOMELISTING_UNITS[[#This Row],[INCOMELISTING_LOAN_ID_PROP_ADDR]],TBL_CIPDRFRESI_LOANPOOL[LOAN_ID_PROP_ADDR],0)),"")</f>
        <v/>
      </c>
      <c r="H1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9" s="36" t="b">
        <f>CONCATENATE(TBL_QUAL_INCOMELISTING_UNITS[[#This Row],[INCOMELISTING_LOAN_ID_PROP_ADDR]],TBL_QUAL_INCOMELISTING_UNITS[[#This Row],[INCOMELISTING_UNIT]],TBL_QUAL_INCOMELISTING_UNITS[[#This Row],[INCOMELISTING_HSEHLD_INCOME]])&lt;&gt;""</f>
        <v>0</v>
      </c>
      <c r="J179" s="36" t="b">
        <f>AND(TBL_QUAL_INCOMELISTING_UNITS[[#This Row],[INCOMELISTING_LOAN_ID_PROP_ADDR]]&lt;&gt;"",TBL_QUAL_INCOMELISTING_UNITS[[#This Row],[INCOMELISTING_UNIT]]&lt;&gt;"",TBL_QUAL_INCOMELISTING_UNITS[[#This Row],[INCOMELISTING_HSEHLD_INCOME]]&lt;&gt;"")</f>
        <v>0</v>
      </c>
      <c r="K179" s="36">
        <f>SUM(
IF(AND(TBL_QUAL_INCOMELISTING_UNITS[[#This Row],[INCOMELISTING_LOAN_ID_PROP_ADDR]]&lt;&gt;"",NOT(ISNUMBER(MATCH(TBL_QUAL_INCOMELISTING_UNITS[[#This Row],[INCOMELISTING_LOAN_ID_PROP_ADDR]],RANGE_LOOKUP_CIPDRF_LOANLIST,0)))),1,0)
)</f>
        <v>0</v>
      </c>
    </row>
    <row r="180" spans="2:11" ht="20.100000000000001" customHeight="1" x14ac:dyDescent="0.25">
      <c r="B180" s="25" t="str">
        <f>IF(TBL_QUAL_INCOMELISTING_UNITS[[#This Row],[RECORD_STARTED]],IF(TBL_QUAL_INCOMELISTING_UNITS[[#This Row],[ERROR_COUNT]]&gt;0,-1,IF(TBL_QUAL_INCOMELISTING_UNITS[[#This Row],[REQ_FIELDS_POPULATED]],1,0)),"")</f>
        <v/>
      </c>
      <c r="C180" s="94">
        <f>ROW()-ROW(TBL_QUAL_INCOMELISTING_UNITS[[#Headers],[ROW_ID]])</f>
        <v>171</v>
      </c>
      <c r="D180" s="82"/>
      <c r="E180" s="39"/>
      <c r="F180" s="33"/>
      <c r="G180" s="84" t="str">
        <f>IFERROR(INDEX(TBL_CIPDRFRESI_LOANPOOL[HUD_MFI_115],MATCH(TBL_QUAL_INCOMELISTING_UNITS[[#This Row],[INCOMELISTING_LOAN_ID_PROP_ADDR]],TBL_CIPDRFRESI_LOANPOOL[LOAN_ID_PROP_ADDR],0)),"")</f>
        <v/>
      </c>
      <c r="H1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0" s="36" t="b">
        <f>CONCATENATE(TBL_QUAL_INCOMELISTING_UNITS[[#This Row],[INCOMELISTING_LOAN_ID_PROP_ADDR]],TBL_QUAL_INCOMELISTING_UNITS[[#This Row],[INCOMELISTING_UNIT]],TBL_QUAL_INCOMELISTING_UNITS[[#This Row],[INCOMELISTING_HSEHLD_INCOME]])&lt;&gt;""</f>
        <v>0</v>
      </c>
      <c r="J180" s="36" t="b">
        <f>AND(TBL_QUAL_INCOMELISTING_UNITS[[#This Row],[INCOMELISTING_LOAN_ID_PROP_ADDR]]&lt;&gt;"",TBL_QUAL_INCOMELISTING_UNITS[[#This Row],[INCOMELISTING_UNIT]]&lt;&gt;"",TBL_QUAL_INCOMELISTING_UNITS[[#This Row],[INCOMELISTING_HSEHLD_INCOME]]&lt;&gt;"")</f>
        <v>0</v>
      </c>
      <c r="K180" s="36">
        <f>SUM(
IF(AND(TBL_QUAL_INCOMELISTING_UNITS[[#This Row],[INCOMELISTING_LOAN_ID_PROP_ADDR]]&lt;&gt;"",NOT(ISNUMBER(MATCH(TBL_QUAL_INCOMELISTING_UNITS[[#This Row],[INCOMELISTING_LOAN_ID_PROP_ADDR]],RANGE_LOOKUP_CIPDRF_LOANLIST,0)))),1,0)
)</f>
        <v>0</v>
      </c>
    </row>
    <row r="181" spans="2:11" ht="20.100000000000001" customHeight="1" x14ac:dyDescent="0.25">
      <c r="B181" s="25" t="str">
        <f>IF(TBL_QUAL_INCOMELISTING_UNITS[[#This Row],[RECORD_STARTED]],IF(TBL_QUAL_INCOMELISTING_UNITS[[#This Row],[ERROR_COUNT]]&gt;0,-1,IF(TBL_QUAL_INCOMELISTING_UNITS[[#This Row],[REQ_FIELDS_POPULATED]],1,0)),"")</f>
        <v/>
      </c>
      <c r="C181" s="94">
        <f>ROW()-ROW(TBL_QUAL_INCOMELISTING_UNITS[[#Headers],[ROW_ID]])</f>
        <v>172</v>
      </c>
      <c r="D181" s="82"/>
      <c r="E181" s="39"/>
      <c r="F181" s="33"/>
      <c r="G181" s="84" t="str">
        <f>IFERROR(INDEX(TBL_CIPDRFRESI_LOANPOOL[HUD_MFI_115],MATCH(TBL_QUAL_INCOMELISTING_UNITS[[#This Row],[INCOMELISTING_LOAN_ID_PROP_ADDR]],TBL_CIPDRFRESI_LOANPOOL[LOAN_ID_PROP_ADDR],0)),"")</f>
        <v/>
      </c>
      <c r="H1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1" s="36" t="b">
        <f>CONCATENATE(TBL_QUAL_INCOMELISTING_UNITS[[#This Row],[INCOMELISTING_LOAN_ID_PROP_ADDR]],TBL_QUAL_INCOMELISTING_UNITS[[#This Row],[INCOMELISTING_UNIT]],TBL_QUAL_INCOMELISTING_UNITS[[#This Row],[INCOMELISTING_HSEHLD_INCOME]])&lt;&gt;""</f>
        <v>0</v>
      </c>
      <c r="J181" s="36" t="b">
        <f>AND(TBL_QUAL_INCOMELISTING_UNITS[[#This Row],[INCOMELISTING_LOAN_ID_PROP_ADDR]]&lt;&gt;"",TBL_QUAL_INCOMELISTING_UNITS[[#This Row],[INCOMELISTING_UNIT]]&lt;&gt;"",TBL_QUAL_INCOMELISTING_UNITS[[#This Row],[INCOMELISTING_HSEHLD_INCOME]]&lt;&gt;"")</f>
        <v>0</v>
      </c>
      <c r="K181" s="36">
        <f>SUM(
IF(AND(TBL_QUAL_INCOMELISTING_UNITS[[#This Row],[INCOMELISTING_LOAN_ID_PROP_ADDR]]&lt;&gt;"",NOT(ISNUMBER(MATCH(TBL_QUAL_INCOMELISTING_UNITS[[#This Row],[INCOMELISTING_LOAN_ID_PROP_ADDR]],RANGE_LOOKUP_CIPDRF_LOANLIST,0)))),1,0)
)</f>
        <v>0</v>
      </c>
    </row>
    <row r="182" spans="2:11" ht="20.100000000000001" customHeight="1" x14ac:dyDescent="0.25">
      <c r="B182" s="25" t="str">
        <f>IF(TBL_QUAL_INCOMELISTING_UNITS[[#This Row],[RECORD_STARTED]],IF(TBL_QUAL_INCOMELISTING_UNITS[[#This Row],[ERROR_COUNT]]&gt;0,-1,IF(TBL_QUAL_INCOMELISTING_UNITS[[#This Row],[REQ_FIELDS_POPULATED]],1,0)),"")</f>
        <v/>
      </c>
      <c r="C182" s="94">
        <f>ROW()-ROW(TBL_QUAL_INCOMELISTING_UNITS[[#Headers],[ROW_ID]])</f>
        <v>173</v>
      </c>
      <c r="D182" s="82"/>
      <c r="E182" s="39"/>
      <c r="F182" s="33"/>
      <c r="G182" s="84" t="str">
        <f>IFERROR(INDEX(TBL_CIPDRFRESI_LOANPOOL[HUD_MFI_115],MATCH(TBL_QUAL_INCOMELISTING_UNITS[[#This Row],[INCOMELISTING_LOAN_ID_PROP_ADDR]],TBL_CIPDRFRESI_LOANPOOL[LOAN_ID_PROP_ADDR],0)),"")</f>
        <v/>
      </c>
      <c r="H1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2" s="36" t="b">
        <f>CONCATENATE(TBL_QUAL_INCOMELISTING_UNITS[[#This Row],[INCOMELISTING_LOAN_ID_PROP_ADDR]],TBL_QUAL_INCOMELISTING_UNITS[[#This Row],[INCOMELISTING_UNIT]],TBL_QUAL_INCOMELISTING_UNITS[[#This Row],[INCOMELISTING_HSEHLD_INCOME]])&lt;&gt;""</f>
        <v>0</v>
      </c>
      <c r="J182" s="36" t="b">
        <f>AND(TBL_QUAL_INCOMELISTING_UNITS[[#This Row],[INCOMELISTING_LOAN_ID_PROP_ADDR]]&lt;&gt;"",TBL_QUAL_INCOMELISTING_UNITS[[#This Row],[INCOMELISTING_UNIT]]&lt;&gt;"",TBL_QUAL_INCOMELISTING_UNITS[[#This Row],[INCOMELISTING_HSEHLD_INCOME]]&lt;&gt;"")</f>
        <v>0</v>
      </c>
      <c r="K182" s="36">
        <f>SUM(
IF(AND(TBL_QUAL_INCOMELISTING_UNITS[[#This Row],[INCOMELISTING_LOAN_ID_PROP_ADDR]]&lt;&gt;"",NOT(ISNUMBER(MATCH(TBL_QUAL_INCOMELISTING_UNITS[[#This Row],[INCOMELISTING_LOAN_ID_PROP_ADDR]],RANGE_LOOKUP_CIPDRF_LOANLIST,0)))),1,0)
)</f>
        <v>0</v>
      </c>
    </row>
    <row r="183" spans="2:11" ht="20.100000000000001" customHeight="1" x14ac:dyDescent="0.25">
      <c r="B183" s="25" t="str">
        <f>IF(TBL_QUAL_INCOMELISTING_UNITS[[#This Row],[RECORD_STARTED]],IF(TBL_QUAL_INCOMELISTING_UNITS[[#This Row],[ERROR_COUNT]]&gt;0,-1,IF(TBL_QUAL_INCOMELISTING_UNITS[[#This Row],[REQ_FIELDS_POPULATED]],1,0)),"")</f>
        <v/>
      </c>
      <c r="C183" s="94">
        <f>ROW()-ROW(TBL_QUAL_INCOMELISTING_UNITS[[#Headers],[ROW_ID]])</f>
        <v>174</v>
      </c>
      <c r="D183" s="82"/>
      <c r="E183" s="39"/>
      <c r="F183" s="33"/>
      <c r="G183" s="84" t="str">
        <f>IFERROR(INDEX(TBL_CIPDRFRESI_LOANPOOL[HUD_MFI_115],MATCH(TBL_QUAL_INCOMELISTING_UNITS[[#This Row],[INCOMELISTING_LOAN_ID_PROP_ADDR]],TBL_CIPDRFRESI_LOANPOOL[LOAN_ID_PROP_ADDR],0)),"")</f>
        <v/>
      </c>
      <c r="H1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3" s="36" t="b">
        <f>CONCATENATE(TBL_QUAL_INCOMELISTING_UNITS[[#This Row],[INCOMELISTING_LOAN_ID_PROP_ADDR]],TBL_QUAL_INCOMELISTING_UNITS[[#This Row],[INCOMELISTING_UNIT]],TBL_QUAL_INCOMELISTING_UNITS[[#This Row],[INCOMELISTING_HSEHLD_INCOME]])&lt;&gt;""</f>
        <v>0</v>
      </c>
      <c r="J183" s="36" t="b">
        <f>AND(TBL_QUAL_INCOMELISTING_UNITS[[#This Row],[INCOMELISTING_LOAN_ID_PROP_ADDR]]&lt;&gt;"",TBL_QUAL_INCOMELISTING_UNITS[[#This Row],[INCOMELISTING_UNIT]]&lt;&gt;"",TBL_QUAL_INCOMELISTING_UNITS[[#This Row],[INCOMELISTING_HSEHLD_INCOME]]&lt;&gt;"")</f>
        <v>0</v>
      </c>
      <c r="K183" s="36">
        <f>SUM(
IF(AND(TBL_QUAL_INCOMELISTING_UNITS[[#This Row],[INCOMELISTING_LOAN_ID_PROP_ADDR]]&lt;&gt;"",NOT(ISNUMBER(MATCH(TBL_QUAL_INCOMELISTING_UNITS[[#This Row],[INCOMELISTING_LOAN_ID_PROP_ADDR]],RANGE_LOOKUP_CIPDRF_LOANLIST,0)))),1,0)
)</f>
        <v>0</v>
      </c>
    </row>
    <row r="184" spans="2:11" ht="20.100000000000001" customHeight="1" x14ac:dyDescent="0.25">
      <c r="B184" s="25" t="str">
        <f>IF(TBL_QUAL_INCOMELISTING_UNITS[[#This Row],[RECORD_STARTED]],IF(TBL_QUAL_INCOMELISTING_UNITS[[#This Row],[ERROR_COUNT]]&gt;0,-1,IF(TBL_QUAL_INCOMELISTING_UNITS[[#This Row],[REQ_FIELDS_POPULATED]],1,0)),"")</f>
        <v/>
      </c>
      <c r="C184" s="94">
        <f>ROW()-ROW(TBL_QUAL_INCOMELISTING_UNITS[[#Headers],[ROW_ID]])</f>
        <v>175</v>
      </c>
      <c r="D184" s="82"/>
      <c r="E184" s="39"/>
      <c r="F184" s="33"/>
      <c r="G184" s="84" t="str">
        <f>IFERROR(INDEX(TBL_CIPDRFRESI_LOANPOOL[HUD_MFI_115],MATCH(TBL_QUAL_INCOMELISTING_UNITS[[#This Row],[INCOMELISTING_LOAN_ID_PROP_ADDR]],TBL_CIPDRFRESI_LOANPOOL[LOAN_ID_PROP_ADDR],0)),"")</f>
        <v/>
      </c>
      <c r="H1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4" s="36" t="b">
        <f>CONCATENATE(TBL_QUAL_INCOMELISTING_UNITS[[#This Row],[INCOMELISTING_LOAN_ID_PROP_ADDR]],TBL_QUAL_INCOMELISTING_UNITS[[#This Row],[INCOMELISTING_UNIT]],TBL_QUAL_INCOMELISTING_UNITS[[#This Row],[INCOMELISTING_HSEHLD_INCOME]])&lt;&gt;""</f>
        <v>0</v>
      </c>
      <c r="J184" s="36" t="b">
        <f>AND(TBL_QUAL_INCOMELISTING_UNITS[[#This Row],[INCOMELISTING_LOAN_ID_PROP_ADDR]]&lt;&gt;"",TBL_QUAL_INCOMELISTING_UNITS[[#This Row],[INCOMELISTING_UNIT]]&lt;&gt;"",TBL_QUAL_INCOMELISTING_UNITS[[#This Row],[INCOMELISTING_HSEHLD_INCOME]]&lt;&gt;"")</f>
        <v>0</v>
      </c>
      <c r="K184" s="36">
        <f>SUM(
IF(AND(TBL_QUAL_INCOMELISTING_UNITS[[#This Row],[INCOMELISTING_LOAN_ID_PROP_ADDR]]&lt;&gt;"",NOT(ISNUMBER(MATCH(TBL_QUAL_INCOMELISTING_UNITS[[#This Row],[INCOMELISTING_LOAN_ID_PROP_ADDR]],RANGE_LOOKUP_CIPDRF_LOANLIST,0)))),1,0)
)</f>
        <v>0</v>
      </c>
    </row>
    <row r="185" spans="2:11" ht="20.100000000000001" customHeight="1" x14ac:dyDescent="0.25">
      <c r="B185" s="25" t="str">
        <f>IF(TBL_QUAL_INCOMELISTING_UNITS[[#This Row],[RECORD_STARTED]],IF(TBL_QUAL_INCOMELISTING_UNITS[[#This Row],[ERROR_COUNT]]&gt;0,-1,IF(TBL_QUAL_INCOMELISTING_UNITS[[#This Row],[REQ_FIELDS_POPULATED]],1,0)),"")</f>
        <v/>
      </c>
      <c r="C185" s="94">
        <f>ROW()-ROW(TBL_QUAL_INCOMELISTING_UNITS[[#Headers],[ROW_ID]])</f>
        <v>176</v>
      </c>
      <c r="D185" s="82"/>
      <c r="E185" s="39"/>
      <c r="F185" s="33"/>
      <c r="G185" s="84" t="str">
        <f>IFERROR(INDEX(TBL_CIPDRFRESI_LOANPOOL[HUD_MFI_115],MATCH(TBL_QUAL_INCOMELISTING_UNITS[[#This Row],[INCOMELISTING_LOAN_ID_PROP_ADDR]],TBL_CIPDRFRESI_LOANPOOL[LOAN_ID_PROP_ADDR],0)),"")</f>
        <v/>
      </c>
      <c r="H1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5" s="36" t="b">
        <f>CONCATENATE(TBL_QUAL_INCOMELISTING_UNITS[[#This Row],[INCOMELISTING_LOAN_ID_PROP_ADDR]],TBL_QUAL_INCOMELISTING_UNITS[[#This Row],[INCOMELISTING_UNIT]],TBL_QUAL_INCOMELISTING_UNITS[[#This Row],[INCOMELISTING_HSEHLD_INCOME]])&lt;&gt;""</f>
        <v>0</v>
      </c>
      <c r="J185" s="36" t="b">
        <f>AND(TBL_QUAL_INCOMELISTING_UNITS[[#This Row],[INCOMELISTING_LOAN_ID_PROP_ADDR]]&lt;&gt;"",TBL_QUAL_INCOMELISTING_UNITS[[#This Row],[INCOMELISTING_UNIT]]&lt;&gt;"",TBL_QUAL_INCOMELISTING_UNITS[[#This Row],[INCOMELISTING_HSEHLD_INCOME]]&lt;&gt;"")</f>
        <v>0</v>
      </c>
      <c r="K185" s="36">
        <f>SUM(
IF(AND(TBL_QUAL_INCOMELISTING_UNITS[[#This Row],[INCOMELISTING_LOAN_ID_PROP_ADDR]]&lt;&gt;"",NOT(ISNUMBER(MATCH(TBL_QUAL_INCOMELISTING_UNITS[[#This Row],[INCOMELISTING_LOAN_ID_PROP_ADDR]],RANGE_LOOKUP_CIPDRF_LOANLIST,0)))),1,0)
)</f>
        <v>0</v>
      </c>
    </row>
    <row r="186" spans="2:11" ht="20.100000000000001" customHeight="1" x14ac:dyDescent="0.25">
      <c r="B186" s="25" t="str">
        <f>IF(TBL_QUAL_INCOMELISTING_UNITS[[#This Row],[RECORD_STARTED]],IF(TBL_QUAL_INCOMELISTING_UNITS[[#This Row],[ERROR_COUNT]]&gt;0,-1,IF(TBL_QUAL_INCOMELISTING_UNITS[[#This Row],[REQ_FIELDS_POPULATED]],1,0)),"")</f>
        <v/>
      </c>
      <c r="C186" s="94">
        <f>ROW()-ROW(TBL_QUAL_INCOMELISTING_UNITS[[#Headers],[ROW_ID]])</f>
        <v>177</v>
      </c>
      <c r="D186" s="82"/>
      <c r="E186" s="39"/>
      <c r="F186" s="33"/>
      <c r="G186" s="84" t="str">
        <f>IFERROR(INDEX(TBL_CIPDRFRESI_LOANPOOL[HUD_MFI_115],MATCH(TBL_QUAL_INCOMELISTING_UNITS[[#This Row],[INCOMELISTING_LOAN_ID_PROP_ADDR]],TBL_CIPDRFRESI_LOANPOOL[LOAN_ID_PROP_ADDR],0)),"")</f>
        <v/>
      </c>
      <c r="H1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6" s="36" t="b">
        <f>CONCATENATE(TBL_QUAL_INCOMELISTING_UNITS[[#This Row],[INCOMELISTING_LOAN_ID_PROP_ADDR]],TBL_QUAL_INCOMELISTING_UNITS[[#This Row],[INCOMELISTING_UNIT]],TBL_QUAL_INCOMELISTING_UNITS[[#This Row],[INCOMELISTING_HSEHLD_INCOME]])&lt;&gt;""</f>
        <v>0</v>
      </c>
      <c r="J186" s="36" t="b">
        <f>AND(TBL_QUAL_INCOMELISTING_UNITS[[#This Row],[INCOMELISTING_LOAN_ID_PROP_ADDR]]&lt;&gt;"",TBL_QUAL_INCOMELISTING_UNITS[[#This Row],[INCOMELISTING_UNIT]]&lt;&gt;"",TBL_QUAL_INCOMELISTING_UNITS[[#This Row],[INCOMELISTING_HSEHLD_INCOME]]&lt;&gt;"")</f>
        <v>0</v>
      </c>
      <c r="K186" s="36">
        <f>SUM(
IF(AND(TBL_QUAL_INCOMELISTING_UNITS[[#This Row],[INCOMELISTING_LOAN_ID_PROP_ADDR]]&lt;&gt;"",NOT(ISNUMBER(MATCH(TBL_QUAL_INCOMELISTING_UNITS[[#This Row],[INCOMELISTING_LOAN_ID_PROP_ADDR]],RANGE_LOOKUP_CIPDRF_LOANLIST,0)))),1,0)
)</f>
        <v>0</v>
      </c>
    </row>
    <row r="187" spans="2:11" ht="20.100000000000001" customHeight="1" x14ac:dyDescent="0.25">
      <c r="B187" s="25" t="str">
        <f>IF(TBL_QUAL_INCOMELISTING_UNITS[[#This Row],[RECORD_STARTED]],IF(TBL_QUAL_INCOMELISTING_UNITS[[#This Row],[ERROR_COUNT]]&gt;0,-1,IF(TBL_QUAL_INCOMELISTING_UNITS[[#This Row],[REQ_FIELDS_POPULATED]],1,0)),"")</f>
        <v/>
      </c>
      <c r="C187" s="94">
        <f>ROW()-ROW(TBL_QUAL_INCOMELISTING_UNITS[[#Headers],[ROW_ID]])</f>
        <v>178</v>
      </c>
      <c r="D187" s="82"/>
      <c r="E187" s="39"/>
      <c r="F187" s="33"/>
      <c r="G187" s="84" t="str">
        <f>IFERROR(INDEX(TBL_CIPDRFRESI_LOANPOOL[HUD_MFI_115],MATCH(TBL_QUAL_INCOMELISTING_UNITS[[#This Row],[INCOMELISTING_LOAN_ID_PROP_ADDR]],TBL_CIPDRFRESI_LOANPOOL[LOAN_ID_PROP_ADDR],0)),"")</f>
        <v/>
      </c>
      <c r="H1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7" s="36" t="b">
        <f>CONCATENATE(TBL_QUAL_INCOMELISTING_UNITS[[#This Row],[INCOMELISTING_LOAN_ID_PROP_ADDR]],TBL_QUAL_INCOMELISTING_UNITS[[#This Row],[INCOMELISTING_UNIT]],TBL_QUAL_INCOMELISTING_UNITS[[#This Row],[INCOMELISTING_HSEHLD_INCOME]])&lt;&gt;""</f>
        <v>0</v>
      </c>
      <c r="J187" s="36" t="b">
        <f>AND(TBL_QUAL_INCOMELISTING_UNITS[[#This Row],[INCOMELISTING_LOAN_ID_PROP_ADDR]]&lt;&gt;"",TBL_QUAL_INCOMELISTING_UNITS[[#This Row],[INCOMELISTING_UNIT]]&lt;&gt;"",TBL_QUAL_INCOMELISTING_UNITS[[#This Row],[INCOMELISTING_HSEHLD_INCOME]]&lt;&gt;"")</f>
        <v>0</v>
      </c>
      <c r="K187" s="36">
        <f>SUM(
IF(AND(TBL_QUAL_INCOMELISTING_UNITS[[#This Row],[INCOMELISTING_LOAN_ID_PROP_ADDR]]&lt;&gt;"",NOT(ISNUMBER(MATCH(TBL_QUAL_INCOMELISTING_UNITS[[#This Row],[INCOMELISTING_LOAN_ID_PROP_ADDR]],RANGE_LOOKUP_CIPDRF_LOANLIST,0)))),1,0)
)</f>
        <v>0</v>
      </c>
    </row>
    <row r="188" spans="2:11" ht="20.100000000000001" customHeight="1" x14ac:dyDescent="0.25">
      <c r="B188" s="25" t="str">
        <f>IF(TBL_QUAL_INCOMELISTING_UNITS[[#This Row],[RECORD_STARTED]],IF(TBL_QUAL_INCOMELISTING_UNITS[[#This Row],[ERROR_COUNT]]&gt;0,-1,IF(TBL_QUAL_INCOMELISTING_UNITS[[#This Row],[REQ_FIELDS_POPULATED]],1,0)),"")</f>
        <v/>
      </c>
      <c r="C188" s="94">
        <f>ROW()-ROW(TBL_QUAL_INCOMELISTING_UNITS[[#Headers],[ROW_ID]])</f>
        <v>179</v>
      </c>
      <c r="D188" s="82"/>
      <c r="E188" s="39"/>
      <c r="F188" s="33"/>
      <c r="G188" s="84" t="str">
        <f>IFERROR(INDEX(TBL_CIPDRFRESI_LOANPOOL[HUD_MFI_115],MATCH(TBL_QUAL_INCOMELISTING_UNITS[[#This Row],[INCOMELISTING_LOAN_ID_PROP_ADDR]],TBL_CIPDRFRESI_LOANPOOL[LOAN_ID_PROP_ADDR],0)),"")</f>
        <v/>
      </c>
      <c r="H1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8" s="36" t="b">
        <f>CONCATENATE(TBL_QUAL_INCOMELISTING_UNITS[[#This Row],[INCOMELISTING_LOAN_ID_PROP_ADDR]],TBL_QUAL_INCOMELISTING_UNITS[[#This Row],[INCOMELISTING_UNIT]],TBL_QUAL_INCOMELISTING_UNITS[[#This Row],[INCOMELISTING_HSEHLD_INCOME]])&lt;&gt;""</f>
        <v>0</v>
      </c>
      <c r="J188" s="36" t="b">
        <f>AND(TBL_QUAL_INCOMELISTING_UNITS[[#This Row],[INCOMELISTING_LOAN_ID_PROP_ADDR]]&lt;&gt;"",TBL_QUAL_INCOMELISTING_UNITS[[#This Row],[INCOMELISTING_UNIT]]&lt;&gt;"",TBL_QUAL_INCOMELISTING_UNITS[[#This Row],[INCOMELISTING_HSEHLD_INCOME]]&lt;&gt;"")</f>
        <v>0</v>
      </c>
      <c r="K188" s="36">
        <f>SUM(
IF(AND(TBL_QUAL_INCOMELISTING_UNITS[[#This Row],[INCOMELISTING_LOAN_ID_PROP_ADDR]]&lt;&gt;"",NOT(ISNUMBER(MATCH(TBL_QUAL_INCOMELISTING_UNITS[[#This Row],[INCOMELISTING_LOAN_ID_PROP_ADDR]],RANGE_LOOKUP_CIPDRF_LOANLIST,0)))),1,0)
)</f>
        <v>0</v>
      </c>
    </row>
    <row r="189" spans="2:11" ht="20.100000000000001" customHeight="1" x14ac:dyDescent="0.25">
      <c r="B189" s="25" t="str">
        <f>IF(TBL_QUAL_INCOMELISTING_UNITS[[#This Row],[RECORD_STARTED]],IF(TBL_QUAL_INCOMELISTING_UNITS[[#This Row],[ERROR_COUNT]]&gt;0,-1,IF(TBL_QUAL_INCOMELISTING_UNITS[[#This Row],[REQ_FIELDS_POPULATED]],1,0)),"")</f>
        <v/>
      </c>
      <c r="C189" s="94">
        <f>ROW()-ROW(TBL_QUAL_INCOMELISTING_UNITS[[#Headers],[ROW_ID]])</f>
        <v>180</v>
      </c>
      <c r="D189" s="82"/>
      <c r="E189" s="39"/>
      <c r="F189" s="33"/>
      <c r="G189" s="84" t="str">
        <f>IFERROR(INDEX(TBL_CIPDRFRESI_LOANPOOL[HUD_MFI_115],MATCH(TBL_QUAL_INCOMELISTING_UNITS[[#This Row],[INCOMELISTING_LOAN_ID_PROP_ADDR]],TBL_CIPDRFRESI_LOANPOOL[LOAN_ID_PROP_ADDR],0)),"")</f>
        <v/>
      </c>
      <c r="H1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9" s="36" t="b">
        <f>CONCATENATE(TBL_QUAL_INCOMELISTING_UNITS[[#This Row],[INCOMELISTING_LOAN_ID_PROP_ADDR]],TBL_QUAL_INCOMELISTING_UNITS[[#This Row],[INCOMELISTING_UNIT]],TBL_QUAL_INCOMELISTING_UNITS[[#This Row],[INCOMELISTING_HSEHLD_INCOME]])&lt;&gt;""</f>
        <v>0</v>
      </c>
      <c r="J189" s="36" t="b">
        <f>AND(TBL_QUAL_INCOMELISTING_UNITS[[#This Row],[INCOMELISTING_LOAN_ID_PROP_ADDR]]&lt;&gt;"",TBL_QUAL_INCOMELISTING_UNITS[[#This Row],[INCOMELISTING_UNIT]]&lt;&gt;"",TBL_QUAL_INCOMELISTING_UNITS[[#This Row],[INCOMELISTING_HSEHLD_INCOME]]&lt;&gt;"")</f>
        <v>0</v>
      </c>
      <c r="K189" s="36">
        <f>SUM(
IF(AND(TBL_QUAL_INCOMELISTING_UNITS[[#This Row],[INCOMELISTING_LOAN_ID_PROP_ADDR]]&lt;&gt;"",NOT(ISNUMBER(MATCH(TBL_QUAL_INCOMELISTING_UNITS[[#This Row],[INCOMELISTING_LOAN_ID_PROP_ADDR]],RANGE_LOOKUP_CIPDRF_LOANLIST,0)))),1,0)
)</f>
        <v>0</v>
      </c>
    </row>
    <row r="190" spans="2:11" ht="20.100000000000001" customHeight="1" x14ac:dyDescent="0.25">
      <c r="B190" s="25" t="str">
        <f>IF(TBL_QUAL_INCOMELISTING_UNITS[[#This Row],[RECORD_STARTED]],IF(TBL_QUAL_INCOMELISTING_UNITS[[#This Row],[ERROR_COUNT]]&gt;0,-1,IF(TBL_QUAL_INCOMELISTING_UNITS[[#This Row],[REQ_FIELDS_POPULATED]],1,0)),"")</f>
        <v/>
      </c>
      <c r="C190" s="94">
        <f>ROW()-ROW(TBL_QUAL_INCOMELISTING_UNITS[[#Headers],[ROW_ID]])</f>
        <v>181</v>
      </c>
      <c r="D190" s="82"/>
      <c r="E190" s="39"/>
      <c r="F190" s="33"/>
      <c r="G190" s="84" t="str">
        <f>IFERROR(INDEX(TBL_CIPDRFRESI_LOANPOOL[HUD_MFI_115],MATCH(TBL_QUAL_INCOMELISTING_UNITS[[#This Row],[INCOMELISTING_LOAN_ID_PROP_ADDR]],TBL_CIPDRFRESI_LOANPOOL[LOAN_ID_PROP_ADDR],0)),"")</f>
        <v/>
      </c>
      <c r="H1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0" s="36" t="b">
        <f>CONCATENATE(TBL_QUAL_INCOMELISTING_UNITS[[#This Row],[INCOMELISTING_LOAN_ID_PROP_ADDR]],TBL_QUAL_INCOMELISTING_UNITS[[#This Row],[INCOMELISTING_UNIT]],TBL_QUAL_INCOMELISTING_UNITS[[#This Row],[INCOMELISTING_HSEHLD_INCOME]])&lt;&gt;""</f>
        <v>0</v>
      </c>
      <c r="J190" s="36" t="b">
        <f>AND(TBL_QUAL_INCOMELISTING_UNITS[[#This Row],[INCOMELISTING_LOAN_ID_PROP_ADDR]]&lt;&gt;"",TBL_QUAL_INCOMELISTING_UNITS[[#This Row],[INCOMELISTING_UNIT]]&lt;&gt;"",TBL_QUAL_INCOMELISTING_UNITS[[#This Row],[INCOMELISTING_HSEHLD_INCOME]]&lt;&gt;"")</f>
        <v>0</v>
      </c>
      <c r="K190" s="36">
        <f>SUM(
IF(AND(TBL_QUAL_INCOMELISTING_UNITS[[#This Row],[INCOMELISTING_LOAN_ID_PROP_ADDR]]&lt;&gt;"",NOT(ISNUMBER(MATCH(TBL_QUAL_INCOMELISTING_UNITS[[#This Row],[INCOMELISTING_LOAN_ID_PROP_ADDR]],RANGE_LOOKUP_CIPDRF_LOANLIST,0)))),1,0)
)</f>
        <v>0</v>
      </c>
    </row>
    <row r="191" spans="2:11" ht="20.100000000000001" customHeight="1" x14ac:dyDescent="0.25">
      <c r="B191" s="25" t="str">
        <f>IF(TBL_QUAL_INCOMELISTING_UNITS[[#This Row],[RECORD_STARTED]],IF(TBL_QUAL_INCOMELISTING_UNITS[[#This Row],[ERROR_COUNT]]&gt;0,-1,IF(TBL_QUAL_INCOMELISTING_UNITS[[#This Row],[REQ_FIELDS_POPULATED]],1,0)),"")</f>
        <v/>
      </c>
      <c r="C191" s="94">
        <f>ROW()-ROW(TBL_QUAL_INCOMELISTING_UNITS[[#Headers],[ROW_ID]])</f>
        <v>182</v>
      </c>
      <c r="D191" s="82"/>
      <c r="E191" s="39"/>
      <c r="F191" s="33"/>
      <c r="G191" s="84" t="str">
        <f>IFERROR(INDEX(TBL_CIPDRFRESI_LOANPOOL[HUD_MFI_115],MATCH(TBL_QUAL_INCOMELISTING_UNITS[[#This Row],[INCOMELISTING_LOAN_ID_PROP_ADDR]],TBL_CIPDRFRESI_LOANPOOL[LOAN_ID_PROP_ADDR],0)),"")</f>
        <v/>
      </c>
      <c r="H1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1" s="36" t="b">
        <f>CONCATENATE(TBL_QUAL_INCOMELISTING_UNITS[[#This Row],[INCOMELISTING_LOAN_ID_PROP_ADDR]],TBL_QUAL_INCOMELISTING_UNITS[[#This Row],[INCOMELISTING_UNIT]],TBL_QUAL_INCOMELISTING_UNITS[[#This Row],[INCOMELISTING_HSEHLD_INCOME]])&lt;&gt;""</f>
        <v>0</v>
      </c>
      <c r="J191" s="36" t="b">
        <f>AND(TBL_QUAL_INCOMELISTING_UNITS[[#This Row],[INCOMELISTING_LOAN_ID_PROP_ADDR]]&lt;&gt;"",TBL_QUAL_INCOMELISTING_UNITS[[#This Row],[INCOMELISTING_UNIT]]&lt;&gt;"",TBL_QUAL_INCOMELISTING_UNITS[[#This Row],[INCOMELISTING_HSEHLD_INCOME]]&lt;&gt;"")</f>
        <v>0</v>
      </c>
      <c r="K191" s="36">
        <f>SUM(
IF(AND(TBL_QUAL_INCOMELISTING_UNITS[[#This Row],[INCOMELISTING_LOAN_ID_PROP_ADDR]]&lt;&gt;"",NOT(ISNUMBER(MATCH(TBL_QUAL_INCOMELISTING_UNITS[[#This Row],[INCOMELISTING_LOAN_ID_PROP_ADDR]],RANGE_LOOKUP_CIPDRF_LOANLIST,0)))),1,0)
)</f>
        <v>0</v>
      </c>
    </row>
    <row r="192" spans="2:11" ht="20.100000000000001" customHeight="1" x14ac:dyDescent="0.25">
      <c r="B192" s="25" t="str">
        <f>IF(TBL_QUAL_INCOMELISTING_UNITS[[#This Row],[RECORD_STARTED]],IF(TBL_QUAL_INCOMELISTING_UNITS[[#This Row],[ERROR_COUNT]]&gt;0,-1,IF(TBL_QUAL_INCOMELISTING_UNITS[[#This Row],[REQ_FIELDS_POPULATED]],1,0)),"")</f>
        <v/>
      </c>
      <c r="C192" s="94">
        <f>ROW()-ROW(TBL_QUAL_INCOMELISTING_UNITS[[#Headers],[ROW_ID]])</f>
        <v>183</v>
      </c>
      <c r="D192" s="82"/>
      <c r="E192" s="39"/>
      <c r="F192" s="33"/>
      <c r="G192" s="84" t="str">
        <f>IFERROR(INDEX(TBL_CIPDRFRESI_LOANPOOL[HUD_MFI_115],MATCH(TBL_QUAL_INCOMELISTING_UNITS[[#This Row],[INCOMELISTING_LOAN_ID_PROP_ADDR]],TBL_CIPDRFRESI_LOANPOOL[LOAN_ID_PROP_ADDR],0)),"")</f>
        <v/>
      </c>
      <c r="H1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2" s="36" t="b">
        <f>CONCATENATE(TBL_QUAL_INCOMELISTING_UNITS[[#This Row],[INCOMELISTING_LOAN_ID_PROP_ADDR]],TBL_QUAL_INCOMELISTING_UNITS[[#This Row],[INCOMELISTING_UNIT]],TBL_QUAL_INCOMELISTING_UNITS[[#This Row],[INCOMELISTING_HSEHLD_INCOME]])&lt;&gt;""</f>
        <v>0</v>
      </c>
      <c r="J192" s="36" t="b">
        <f>AND(TBL_QUAL_INCOMELISTING_UNITS[[#This Row],[INCOMELISTING_LOAN_ID_PROP_ADDR]]&lt;&gt;"",TBL_QUAL_INCOMELISTING_UNITS[[#This Row],[INCOMELISTING_UNIT]]&lt;&gt;"",TBL_QUAL_INCOMELISTING_UNITS[[#This Row],[INCOMELISTING_HSEHLD_INCOME]]&lt;&gt;"")</f>
        <v>0</v>
      </c>
      <c r="K192" s="36">
        <f>SUM(
IF(AND(TBL_QUAL_INCOMELISTING_UNITS[[#This Row],[INCOMELISTING_LOAN_ID_PROP_ADDR]]&lt;&gt;"",NOT(ISNUMBER(MATCH(TBL_QUAL_INCOMELISTING_UNITS[[#This Row],[INCOMELISTING_LOAN_ID_PROP_ADDR]],RANGE_LOOKUP_CIPDRF_LOANLIST,0)))),1,0)
)</f>
        <v>0</v>
      </c>
    </row>
    <row r="193" spans="2:11" ht="20.100000000000001" customHeight="1" x14ac:dyDescent="0.25">
      <c r="B193" s="25" t="str">
        <f>IF(TBL_QUAL_INCOMELISTING_UNITS[[#This Row],[RECORD_STARTED]],IF(TBL_QUAL_INCOMELISTING_UNITS[[#This Row],[ERROR_COUNT]]&gt;0,-1,IF(TBL_QUAL_INCOMELISTING_UNITS[[#This Row],[REQ_FIELDS_POPULATED]],1,0)),"")</f>
        <v/>
      </c>
      <c r="C193" s="94">
        <f>ROW()-ROW(TBL_QUAL_INCOMELISTING_UNITS[[#Headers],[ROW_ID]])</f>
        <v>184</v>
      </c>
      <c r="D193" s="82"/>
      <c r="E193" s="39"/>
      <c r="F193" s="33"/>
      <c r="G193" s="84" t="str">
        <f>IFERROR(INDEX(TBL_CIPDRFRESI_LOANPOOL[HUD_MFI_115],MATCH(TBL_QUAL_INCOMELISTING_UNITS[[#This Row],[INCOMELISTING_LOAN_ID_PROP_ADDR]],TBL_CIPDRFRESI_LOANPOOL[LOAN_ID_PROP_ADDR],0)),"")</f>
        <v/>
      </c>
      <c r="H1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3" s="36" t="b">
        <f>CONCATENATE(TBL_QUAL_INCOMELISTING_UNITS[[#This Row],[INCOMELISTING_LOAN_ID_PROP_ADDR]],TBL_QUAL_INCOMELISTING_UNITS[[#This Row],[INCOMELISTING_UNIT]],TBL_QUAL_INCOMELISTING_UNITS[[#This Row],[INCOMELISTING_HSEHLD_INCOME]])&lt;&gt;""</f>
        <v>0</v>
      </c>
      <c r="J193" s="36" t="b">
        <f>AND(TBL_QUAL_INCOMELISTING_UNITS[[#This Row],[INCOMELISTING_LOAN_ID_PROP_ADDR]]&lt;&gt;"",TBL_QUAL_INCOMELISTING_UNITS[[#This Row],[INCOMELISTING_UNIT]]&lt;&gt;"",TBL_QUAL_INCOMELISTING_UNITS[[#This Row],[INCOMELISTING_HSEHLD_INCOME]]&lt;&gt;"")</f>
        <v>0</v>
      </c>
      <c r="K193" s="36">
        <f>SUM(
IF(AND(TBL_QUAL_INCOMELISTING_UNITS[[#This Row],[INCOMELISTING_LOAN_ID_PROP_ADDR]]&lt;&gt;"",NOT(ISNUMBER(MATCH(TBL_QUAL_INCOMELISTING_UNITS[[#This Row],[INCOMELISTING_LOAN_ID_PROP_ADDR]],RANGE_LOOKUP_CIPDRF_LOANLIST,0)))),1,0)
)</f>
        <v>0</v>
      </c>
    </row>
    <row r="194" spans="2:11" ht="20.100000000000001" customHeight="1" x14ac:dyDescent="0.25">
      <c r="B194" s="25" t="str">
        <f>IF(TBL_QUAL_INCOMELISTING_UNITS[[#This Row],[RECORD_STARTED]],IF(TBL_QUAL_INCOMELISTING_UNITS[[#This Row],[ERROR_COUNT]]&gt;0,-1,IF(TBL_QUAL_INCOMELISTING_UNITS[[#This Row],[REQ_FIELDS_POPULATED]],1,0)),"")</f>
        <v/>
      </c>
      <c r="C194" s="94">
        <f>ROW()-ROW(TBL_QUAL_INCOMELISTING_UNITS[[#Headers],[ROW_ID]])</f>
        <v>185</v>
      </c>
      <c r="D194" s="82"/>
      <c r="E194" s="39"/>
      <c r="F194" s="33"/>
      <c r="G194" s="84" t="str">
        <f>IFERROR(INDEX(TBL_CIPDRFRESI_LOANPOOL[HUD_MFI_115],MATCH(TBL_QUAL_INCOMELISTING_UNITS[[#This Row],[INCOMELISTING_LOAN_ID_PROP_ADDR]],TBL_CIPDRFRESI_LOANPOOL[LOAN_ID_PROP_ADDR],0)),"")</f>
        <v/>
      </c>
      <c r="H1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4" s="36" t="b">
        <f>CONCATENATE(TBL_QUAL_INCOMELISTING_UNITS[[#This Row],[INCOMELISTING_LOAN_ID_PROP_ADDR]],TBL_QUAL_INCOMELISTING_UNITS[[#This Row],[INCOMELISTING_UNIT]],TBL_QUAL_INCOMELISTING_UNITS[[#This Row],[INCOMELISTING_HSEHLD_INCOME]])&lt;&gt;""</f>
        <v>0</v>
      </c>
      <c r="J194" s="36" t="b">
        <f>AND(TBL_QUAL_INCOMELISTING_UNITS[[#This Row],[INCOMELISTING_LOAN_ID_PROP_ADDR]]&lt;&gt;"",TBL_QUAL_INCOMELISTING_UNITS[[#This Row],[INCOMELISTING_UNIT]]&lt;&gt;"",TBL_QUAL_INCOMELISTING_UNITS[[#This Row],[INCOMELISTING_HSEHLD_INCOME]]&lt;&gt;"")</f>
        <v>0</v>
      </c>
      <c r="K194" s="36">
        <f>SUM(
IF(AND(TBL_QUAL_INCOMELISTING_UNITS[[#This Row],[INCOMELISTING_LOAN_ID_PROP_ADDR]]&lt;&gt;"",NOT(ISNUMBER(MATCH(TBL_QUAL_INCOMELISTING_UNITS[[#This Row],[INCOMELISTING_LOAN_ID_PROP_ADDR]],RANGE_LOOKUP_CIPDRF_LOANLIST,0)))),1,0)
)</f>
        <v>0</v>
      </c>
    </row>
    <row r="195" spans="2:11" ht="20.100000000000001" customHeight="1" x14ac:dyDescent="0.25">
      <c r="B195" s="25" t="str">
        <f>IF(TBL_QUAL_INCOMELISTING_UNITS[[#This Row],[RECORD_STARTED]],IF(TBL_QUAL_INCOMELISTING_UNITS[[#This Row],[ERROR_COUNT]]&gt;0,-1,IF(TBL_QUAL_INCOMELISTING_UNITS[[#This Row],[REQ_FIELDS_POPULATED]],1,0)),"")</f>
        <v/>
      </c>
      <c r="C195" s="94">
        <f>ROW()-ROW(TBL_QUAL_INCOMELISTING_UNITS[[#Headers],[ROW_ID]])</f>
        <v>186</v>
      </c>
      <c r="D195" s="82"/>
      <c r="E195" s="39"/>
      <c r="F195" s="33"/>
      <c r="G195" s="84" t="str">
        <f>IFERROR(INDEX(TBL_CIPDRFRESI_LOANPOOL[HUD_MFI_115],MATCH(TBL_QUAL_INCOMELISTING_UNITS[[#This Row],[INCOMELISTING_LOAN_ID_PROP_ADDR]],TBL_CIPDRFRESI_LOANPOOL[LOAN_ID_PROP_ADDR],0)),"")</f>
        <v/>
      </c>
      <c r="H1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5" s="36" t="b">
        <f>CONCATENATE(TBL_QUAL_INCOMELISTING_UNITS[[#This Row],[INCOMELISTING_LOAN_ID_PROP_ADDR]],TBL_QUAL_INCOMELISTING_UNITS[[#This Row],[INCOMELISTING_UNIT]],TBL_QUAL_INCOMELISTING_UNITS[[#This Row],[INCOMELISTING_HSEHLD_INCOME]])&lt;&gt;""</f>
        <v>0</v>
      </c>
      <c r="J195" s="36" t="b">
        <f>AND(TBL_QUAL_INCOMELISTING_UNITS[[#This Row],[INCOMELISTING_LOAN_ID_PROP_ADDR]]&lt;&gt;"",TBL_QUAL_INCOMELISTING_UNITS[[#This Row],[INCOMELISTING_UNIT]]&lt;&gt;"",TBL_QUAL_INCOMELISTING_UNITS[[#This Row],[INCOMELISTING_HSEHLD_INCOME]]&lt;&gt;"")</f>
        <v>0</v>
      </c>
      <c r="K195" s="36">
        <f>SUM(
IF(AND(TBL_QUAL_INCOMELISTING_UNITS[[#This Row],[INCOMELISTING_LOAN_ID_PROP_ADDR]]&lt;&gt;"",NOT(ISNUMBER(MATCH(TBL_QUAL_INCOMELISTING_UNITS[[#This Row],[INCOMELISTING_LOAN_ID_PROP_ADDR]],RANGE_LOOKUP_CIPDRF_LOANLIST,0)))),1,0)
)</f>
        <v>0</v>
      </c>
    </row>
    <row r="196" spans="2:11" ht="20.100000000000001" customHeight="1" x14ac:dyDescent="0.25">
      <c r="B196" s="25" t="str">
        <f>IF(TBL_QUAL_INCOMELISTING_UNITS[[#This Row],[RECORD_STARTED]],IF(TBL_QUAL_INCOMELISTING_UNITS[[#This Row],[ERROR_COUNT]]&gt;0,-1,IF(TBL_QUAL_INCOMELISTING_UNITS[[#This Row],[REQ_FIELDS_POPULATED]],1,0)),"")</f>
        <v/>
      </c>
      <c r="C196" s="94">
        <f>ROW()-ROW(TBL_QUAL_INCOMELISTING_UNITS[[#Headers],[ROW_ID]])</f>
        <v>187</v>
      </c>
      <c r="D196" s="82"/>
      <c r="E196" s="39"/>
      <c r="F196" s="33"/>
      <c r="G196" s="84" t="str">
        <f>IFERROR(INDEX(TBL_CIPDRFRESI_LOANPOOL[HUD_MFI_115],MATCH(TBL_QUAL_INCOMELISTING_UNITS[[#This Row],[INCOMELISTING_LOAN_ID_PROP_ADDR]],TBL_CIPDRFRESI_LOANPOOL[LOAN_ID_PROP_ADDR],0)),"")</f>
        <v/>
      </c>
      <c r="H1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6" s="36" t="b">
        <f>CONCATENATE(TBL_QUAL_INCOMELISTING_UNITS[[#This Row],[INCOMELISTING_LOAN_ID_PROP_ADDR]],TBL_QUAL_INCOMELISTING_UNITS[[#This Row],[INCOMELISTING_UNIT]],TBL_QUAL_INCOMELISTING_UNITS[[#This Row],[INCOMELISTING_HSEHLD_INCOME]])&lt;&gt;""</f>
        <v>0</v>
      </c>
      <c r="J196" s="36" t="b">
        <f>AND(TBL_QUAL_INCOMELISTING_UNITS[[#This Row],[INCOMELISTING_LOAN_ID_PROP_ADDR]]&lt;&gt;"",TBL_QUAL_INCOMELISTING_UNITS[[#This Row],[INCOMELISTING_UNIT]]&lt;&gt;"",TBL_QUAL_INCOMELISTING_UNITS[[#This Row],[INCOMELISTING_HSEHLD_INCOME]]&lt;&gt;"")</f>
        <v>0</v>
      </c>
      <c r="K196" s="36">
        <f>SUM(
IF(AND(TBL_QUAL_INCOMELISTING_UNITS[[#This Row],[INCOMELISTING_LOAN_ID_PROP_ADDR]]&lt;&gt;"",NOT(ISNUMBER(MATCH(TBL_QUAL_INCOMELISTING_UNITS[[#This Row],[INCOMELISTING_LOAN_ID_PROP_ADDR]],RANGE_LOOKUP_CIPDRF_LOANLIST,0)))),1,0)
)</f>
        <v>0</v>
      </c>
    </row>
    <row r="197" spans="2:11" ht="20.100000000000001" customHeight="1" x14ac:dyDescent="0.25">
      <c r="B197" s="25" t="str">
        <f>IF(TBL_QUAL_INCOMELISTING_UNITS[[#This Row],[RECORD_STARTED]],IF(TBL_QUAL_INCOMELISTING_UNITS[[#This Row],[ERROR_COUNT]]&gt;0,-1,IF(TBL_QUAL_INCOMELISTING_UNITS[[#This Row],[REQ_FIELDS_POPULATED]],1,0)),"")</f>
        <v/>
      </c>
      <c r="C197" s="94">
        <f>ROW()-ROW(TBL_QUAL_INCOMELISTING_UNITS[[#Headers],[ROW_ID]])</f>
        <v>188</v>
      </c>
      <c r="D197" s="82"/>
      <c r="E197" s="39"/>
      <c r="F197" s="33"/>
      <c r="G197" s="84" t="str">
        <f>IFERROR(INDEX(TBL_CIPDRFRESI_LOANPOOL[HUD_MFI_115],MATCH(TBL_QUAL_INCOMELISTING_UNITS[[#This Row],[INCOMELISTING_LOAN_ID_PROP_ADDR]],TBL_CIPDRFRESI_LOANPOOL[LOAN_ID_PROP_ADDR],0)),"")</f>
        <v/>
      </c>
      <c r="H1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7" s="36" t="b">
        <f>CONCATENATE(TBL_QUAL_INCOMELISTING_UNITS[[#This Row],[INCOMELISTING_LOAN_ID_PROP_ADDR]],TBL_QUAL_INCOMELISTING_UNITS[[#This Row],[INCOMELISTING_UNIT]],TBL_QUAL_INCOMELISTING_UNITS[[#This Row],[INCOMELISTING_HSEHLD_INCOME]])&lt;&gt;""</f>
        <v>0</v>
      </c>
      <c r="J197" s="36" t="b">
        <f>AND(TBL_QUAL_INCOMELISTING_UNITS[[#This Row],[INCOMELISTING_LOAN_ID_PROP_ADDR]]&lt;&gt;"",TBL_QUAL_INCOMELISTING_UNITS[[#This Row],[INCOMELISTING_UNIT]]&lt;&gt;"",TBL_QUAL_INCOMELISTING_UNITS[[#This Row],[INCOMELISTING_HSEHLD_INCOME]]&lt;&gt;"")</f>
        <v>0</v>
      </c>
      <c r="K197" s="36">
        <f>SUM(
IF(AND(TBL_QUAL_INCOMELISTING_UNITS[[#This Row],[INCOMELISTING_LOAN_ID_PROP_ADDR]]&lt;&gt;"",NOT(ISNUMBER(MATCH(TBL_QUAL_INCOMELISTING_UNITS[[#This Row],[INCOMELISTING_LOAN_ID_PROP_ADDR]],RANGE_LOOKUP_CIPDRF_LOANLIST,0)))),1,0)
)</f>
        <v>0</v>
      </c>
    </row>
    <row r="198" spans="2:11" ht="20.100000000000001" customHeight="1" x14ac:dyDescent="0.25">
      <c r="B198" s="25" t="str">
        <f>IF(TBL_QUAL_INCOMELISTING_UNITS[[#This Row],[RECORD_STARTED]],IF(TBL_QUAL_INCOMELISTING_UNITS[[#This Row],[ERROR_COUNT]]&gt;0,-1,IF(TBL_QUAL_INCOMELISTING_UNITS[[#This Row],[REQ_FIELDS_POPULATED]],1,0)),"")</f>
        <v/>
      </c>
      <c r="C198" s="94">
        <f>ROW()-ROW(TBL_QUAL_INCOMELISTING_UNITS[[#Headers],[ROW_ID]])</f>
        <v>189</v>
      </c>
      <c r="D198" s="82"/>
      <c r="E198" s="39"/>
      <c r="F198" s="33"/>
      <c r="G198" s="84" t="str">
        <f>IFERROR(INDEX(TBL_CIPDRFRESI_LOANPOOL[HUD_MFI_115],MATCH(TBL_QUAL_INCOMELISTING_UNITS[[#This Row],[INCOMELISTING_LOAN_ID_PROP_ADDR]],TBL_CIPDRFRESI_LOANPOOL[LOAN_ID_PROP_ADDR],0)),"")</f>
        <v/>
      </c>
      <c r="H1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8" s="36" t="b">
        <f>CONCATENATE(TBL_QUAL_INCOMELISTING_UNITS[[#This Row],[INCOMELISTING_LOAN_ID_PROP_ADDR]],TBL_QUAL_INCOMELISTING_UNITS[[#This Row],[INCOMELISTING_UNIT]],TBL_QUAL_INCOMELISTING_UNITS[[#This Row],[INCOMELISTING_HSEHLD_INCOME]])&lt;&gt;""</f>
        <v>0</v>
      </c>
      <c r="J198" s="36" t="b">
        <f>AND(TBL_QUAL_INCOMELISTING_UNITS[[#This Row],[INCOMELISTING_LOAN_ID_PROP_ADDR]]&lt;&gt;"",TBL_QUAL_INCOMELISTING_UNITS[[#This Row],[INCOMELISTING_UNIT]]&lt;&gt;"",TBL_QUAL_INCOMELISTING_UNITS[[#This Row],[INCOMELISTING_HSEHLD_INCOME]]&lt;&gt;"")</f>
        <v>0</v>
      </c>
      <c r="K198" s="36">
        <f>SUM(
IF(AND(TBL_QUAL_INCOMELISTING_UNITS[[#This Row],[INCOMELISTING_LOAN_ID_PROP_ADDR]]&lt;&gt;"",NOT(ISNUMBER(MATCH(TBL_QUAL_INCOMELISTING_UNITS[[#This Row],[INCOMELISTING_LOAN_ID_PROP_ADDR]],RANGE_LOOKUP_CIPDRF_LOANLIST,0)))),1,0)
)</f>
        <v>0</v>
      </c>
    </row>
    <row r="199" spans="2:11" ht="20.100000000000001" customHeight="1" x14ac:dyDescent="0.25">
      <c r="B199" s="25" t="str">
        <f>IF(TBL_QUAL_INCOMELISTING_UNITS[[#This Row],[RECORD_STARTED]],IF(TBL_QUAL_INCOMELISTING_UNITS[[#This Row],[ERROR_COUNT]]&gt;0,-1,IF(TBL_QUAL_INCOMELISTING_UNITS[[#This Row],[REQ_FIELDS_POPULATED]],1,0)),"")</f>
        <v/>
      </c>
      <c r="C199" s="94">
        <f>ROW()-ROW(TBL_QUAL_INCOMELISTING_UNITS[[#Headers],[ROW_ID]])</f>
        <v>190</v>
      </c>
      <c r="D199" s="82"/>
      <c r="E199" s="39"/>
      <c r="F199" s="33"/>
      <c r="G199" s="84" t="str">
        <f>IFERROR(INDEX(TBL_CIPDRFRESI_LOANPOOL[HUD_MFI_115],MATCH(TBL_QUAL_INCOMELISTING_UNITS[[#This Row],[INCOMELISTING_LOAN_ID_PROP_ADDR]],TBL_CIPDRFRESI_LOANPOOL[LOAN_ID_PROP_ADDR],0)),"")</f>
        <v/>
      </c>
      <c r="H1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9" s="36" t="b">
        <f>CONCATENATE(TBL_QUAL_INCOMELISTING_UNITS[[#This Row],[INCOMELISTING_LOAN_ID_PROP_ADDR]],TBL_QUAL_INCOMELISTING_UNITS[[#This Row],[INCOMELISTING_UNIT]],TBL_QUAL_INCOMELISTING_UNITS[[#This Row],[INCOMELISTING_HSEHLD_INCOME]])&lt;&gt;""</f>
        <v>0</v>
      </c>
      <c r="J199" s="36" t="b">
        <f>AND(TBL_QUAL_INCOMELISTING_UNITS[[#This Row],[INCOMELISTING_LOAN_ID_PROP_ADDR]]&lt;&gt;"",TBL_QUAL_INCOMELISTING_UNITS[[#This Row],[INCOMELISTING_UNIT]]&lt;&gt;"",TBL_QUAL_INCOMELISTING_UNITS[[#This Row],[INCOMELISTING_HSEHLD_INCOME]]&lt;&gt;"")</f>
        <v>0</v>
      </c>
      <c r="K199" s="36">
        <f>SUM(
IF(AND(TBL_QUAL_INCOMELISTING_UNITS[[#This Row],[INCOMELISTING_LOAN_ID_PROP_ADDR]]&lt;&gt;"",NOT(ISNUMBER(MATCH(TBL_QUAL_INCOMELISTING_UNITS[[#This Row],[INCOMELISTING_LOAN_ID_PROP_ADDR]],RANGE_LOOKUP_CIPDRF_LOANLIST,0)))),1,0)
)</f>
        <v>0</v>
      </c>
    </row>
    <row r="200" spans="2:11" ht="20.100000000000001" customHeight="1" x14ac:dyDescent="0.25">
      <c r="B200" s="25" t="str">
        <f>IF(TBL_QUAL_INCOMELISTING_UNITS[[#This Row],[RECORD_STARTED]],IF(TBL_QUAL_INCOMELISTING_UNITS[[#This Row],[ERROR_COUNT]]&gt;0,-1,IF(TBL_QUAL_INCOMELISTING_UNITS[[#This Row],[REQ_FIELDS_POPULATED]],1,0)),"")</f>
        <v/>
      </c>
      <c r="C200" s="94">
        <f>ROW()-ROW(TBL_QUAL_INCOMELISTING_UNITS[[#Headers],[ROW_ID]])</f>
        <v>191</v>
      </c>
      <c r="D200" s="82"/>
      <c r="E200" s="39"/>
      <c r="F200" s="33"/>
      <c r="G200" s="84" t="str">
        <f>IFERROR(INDEX(TBL_CIPDRFRESI_LOANPOOL[HUD_MFI_115],MATCH(TBL_QUAL_INCOMELISTING_UNITS[[#This Row],[INCOMELISTING_LOAN_ID_PROP_ADDR]],TBL_CIPDRFRESI_LOANPOOL[LOAN_ID_PROP_ADDR],0)),"")</f>
        <v/>
      </c>
      <c r="H2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0" s="36" t="b">
        <f>CONCATENATE(TBL_QUAL_INCOMELISTING_UNITS[[#This Row],[INCOMELISTING_LOAN_ID_PROP_ADDR]],TBL_QUAL_INCOMELISTING_UNITS[[#This Row],[INCOMELISTING_UNIT]],TBL_QUAL_INCOMELISTING_UNITS[[#This Row],[INCOMELISTING_HSEHLD_INCOME]])&lt;&gt;""</f>
        <v>0</v>
      </c>
      <c r="J200" s="36" t="b">
        <f>AND(TBL_QUAL_INCOMELISTING_UNITS[[#This Row],[INCOMELISTING_LOAN_ID_PROP_ADDR]]&lt;&gt;"",TBL_QUAL_INCOMELISTING_UNITS[[#This Row],[INCOMELISTING_UNIT]]&lt;&gt;"",TBL_QUAL_INCOMELISTING_UNITS[[#This Row],[INCOMELISTING_HSEHLD_INCOME]]&lt;&gt;"")</f>
        <v>0</v>
      </c>
      <c r="K200" s="36">
        <f>SUM(
IF(AND(TBL_QUAL_INCOMELISTING_UNITS[[#This Row],[INCOMELISTING_LOAN_ID_PROP_ADDR]]&lt;&gt;"",NOT(ISNUMBER(MATCH(TBL_QUAL_INCOMELISTING_UNITS[[#This Row],[INCOMELISTING_LOAN_ID_PROP_ADDR]],RANGE_LOOKUP_CIPDRF_LOANLIST,0)))),1,0)
)</f>
        <v>0</v>
      </c>
    </row>
    <row r="201" spans="2:11" ht="20.100000000000001" customHeight="1" x14ac:dyDescent="0.25">
      <c r="B201" s="25" t="str">
        <f>IF(TBL_QUAL_INCOMELISTING_UNITS[[#This Row],[RECORD_STARTED]],IF(TBL_QUAL_INCOMELISTING_UNITS[[#This Row],[ERROR_COUNT]]&gt;0,-1,IF(TBL_QUAL_INCOMELISTING_UNITS[[#This Row],[REQ_FIELDS_POPULATED]],1,0)),"")</f>
        <v/>
      </c>
      <c r="C201" s="94">
        <f>ROW()-ROW(TBL_QUAL_INCOMELISTING_UNITS[[#Headers],[ROW_ID]])</f>
        <v>192</v>
      </c>
      <c r="D201" s="82"/>
      <c r="E201" s="39"/>
      <c r="F201" s="33"/>
      <c r="G201" s="84" t="str">
        <f>IFERROR(INDEX(TBL_CIPDRFRESI_LOANPOOL[HUD_MFI_115],MATCH(TBL_QUAL_INCOMELISTING_UNITS[[#This Row],[INCOMELISTING_LOAN_ID_PROP_ADDR]],TBL_CIPDRFRESI_LOANPOOL[LOAN_ID_PROP_ADDR],0)),"")</f>
        <v/>
      </c>
      <c r="H2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1" s="36" t="b">
        <f>CONCATENATE(TBL_QUAL_INCOMELISTING_UNITS[[#This Row],[INCOMELISTING_LOAN_ID_PROP_ADDR]],TBL_QUAL_INCOMELISTING_UNITS[[#This Row],[INCOMELISTING_UNIT]],TBL_QUAL_INCOMELISTING_UNITS[[#This Row],[INCOMELISTING_HSEHLD_INCOME]])&lt;&gt;""</f>
        <v>0</v>
      </c>
      <c r="J201" s="36" t="b">
        <f>AND(TBL_QUAL_INCOMELISTING_UNITS[[#This Row],[INCOMELISTING_LOAN_ID_PROP_ADDR]]&lt;&gt;"",TBL_QUAL_INCOMELISTING_UNITS[[#This Row],[INCOMELISTING_UNIT]]&lt;&gt;"",TBL_QUAL_INCOMELISTING_UNITS[[#This Row],[INCOMELISTING_HSEHLD_INCOME]]&lt;&gt;"")</f>
        <v>0</v>
      </c>
      <c r="K201" s="36">
        <f>SUM(
IF(AND(TBL_QUAL_INCOMELISTING_UNITS[[#This Row],[INCOMELISTING_LOAN_ID_PROP_ADDR]]&lt;&gt;"",NOT(ISNUMBER(MATCH(TBL_QUAL_INCOMELISTING_UNITS[[#This Row],[INCOMELISTING_LOAN_ID_PROP_ADDR]],RANGE_LOOKUP_CIPDRF_LOANLIST,0)))),1,0)
)</f>
        <v>0</v>
      </c>
    </row>
    <row r="202" spans="2:11" ht="20.100000000000001" customHeight="1" x14ac:dyDescent="0.25">
      <c r="B202" s="25" t="str">
        <f>IF(TBL_QUAL_INCOMELISTING_UNITS[[#This Row],[RECORD_STARTED]],IF(TBL_QUAL_INCOMELISTING_UNITS[[#This Row],[ERROR_COUNT]]&gt;0,-1,IF(TBL_QUAL_INCOMELISTING_UNITS[[#This Row],[REQ_FIELDS_POPULATED]],1,0)),"")</f>
        <v/>
      </c>
      <c r="C202" s="94">
        <f>ROW()-ROW(TBL_QUAL_INCOMELISTING_UNITS[[#Headers],[ROW_ID]])</f>
        <v>193</v>
      </c>
      <c r="D202" s="82"/>
      <c r="E202" s="39"/>
      <c r="F202" s="33"/>
      <c r="G202" s="84" t="str">
        <f>IFERROR(INDEX(TBL_CIPDRFRESI_LOANPOOL[HUD_MFI_115],MATCH(TBL_QUAL_INCOMELISTING_UNITS[[#This Row],[INCOMELISTING_LOAN_ID_PROP_ADDR]],TBL_CIPDRFRESI_LOANPOOL[LOAN_ID_PROP_ADDR],0)),"")</f>
        <v/>
      </c>
      <c r="H20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2" s="36" t="b">
        <f>CONCATENATE(TBL_QUAL_INCOMELISTING_UNITS[[#This Row],[INCOMELISTING_LOAN_ID_PROP_ADDR]],TBL_QUAL_INCOMELISTING_UNITS[[#This Row],[INCOMELISTING_UNIT]],TBL_QUAL_INCOMELISTING_UNITS[[#This Row],[INCOMELISTING_HSEHLD_INCOME]])&lt;&gt;""</f>
        <v>0</v>
      </c>
      <c r="J202" s="36" t="b">
        <f>AND(TBL_QUAL_INCOMELISTING_UNITS[[#This Row],[INCOMELISTING_LOAN_ID_PROP_ADDR]]&lt;&gt;"",TBL_QUAL_INCOMELISTING_UNITS[[#This Row],[INCOMELISTING_UNIT]]&lt;&gt;"",TBL_QUAL_INCOMELISTING_UNITS[[#This Row],[INCOMELISTING_HSEHLD_INCOME]]&lt;&gt;"")</f>
        <v>0</v>
      </c>
      <c r="K202" s="36">
        <f>SUM(
IF(AND(TBL_QUAL_INCOMELISTING_UNITS[[#This Row],[INCOMELISTING_LOAN_ID_PROP_ADDR]]&lt;&gt;"",NOT(ISNUMBER(MATCH(TBL_QUAL_INCOMELISTING_UNITS[[#This Row],[INCOMELISTING_LOAN_ID_PROP_ADDR]],RANGE_LOOKUP_CIPDRF_LOANLIST,0)))),1,0)
)</f>
        <v>0</v>
      </c>
    </row>
    <row r="203" spans="2:11" ht="20.100000000000001" customHeight="1" x14ac:dyDescent="0.25">
      <c r="B203" s="25" t="str">
        <f>IF(TBL_QUAL_INCOMELISTING_UNITS[[#This Row],[RECORD_STARTED]],IF(TBL_QUAL_INCOMELISTING_UNITS[[#This Row],[ERROR_COUNT]]&gt;0,-1,IF(TBL_QUAL_INCOMELISTING_UNITS[[#This Row],[REQ_FIELDS_POPULATED]],1,0)),"")</f>
        <v/>
      </c>
      <c r="C203" s="94">
        <f>ROW()-ROW(TBL_QUAL_INCOMELISTING_UNITS[[#Headers],[ROW_ID]])</f>
        <v>194</v>
      </c>
      <c r="D203" s="82"/>
      <c r="E203" s="39"/>
      <c r="F203" s="33"/>
      <c r="G203" s="84" t="str">
        <f>IFERROR(INDEX(TBL_CIPDRFRESI_LOANPOOL[HUD_MFI_115],MATCH(TBL_QUAL_INCOMELISTING_UNITS[[#This Row],[INCOMELISTING_LOAN_ID_PROP_ADDR]],TBL_CIPDRFRESI_LOANPOOL[LOAN_ID_PROP_ADDR],0)),"")</f>
        <v/>
      </c>
      <c r="H20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3" s="36" t="b">
        <f>CONCATENATE(TBL_QUAL_INCOMELISTING_UNITS[[#This Row],[INCOMELISTING_LOAN_ID_PROP_ADDR]],TBL_QUAL_INCOMELISTING_UNITS[[#This Row],[INCOMELISTING_UNIT]],TBL_QUAL_INCOMELISTING_UNITS[[#This Row],[INCOMELISTING_HSEHLD_INCOME]])&lt;&gt;""</f>
        <v>0</v>
      </c>
      <c r="J203" s="36" t="b">
        <f>AND(TBL_QUAL_INCOMELISTING_UNITS[[#This Row],[INCOMELISTING_LOAN_ID_PROP_ADDR]]&lt;&gt;"",TBL_QUAL_INCOMELISTING_UNITS[[#This Row],[INCOMELISTING_UNIT]]&lt;&gt;"",TBL_QUAL_INCOMELISTING_UNITS[[#This Row],[INCOMELISTING_HSEHLD_INCOME]]&lt;&gt;"")</f>
        <v>0</v>
      </c>
      <c r="K203" s="36">
        <f>SUM(
IF(AND(TBL_QUAL_INCOMELISTING_UNITS[[#This Row],[INCOMELISTING_LOAN_ID_PROP_ADDR]]&lt;&gt;"",NOT(ISNUMBER(MATCH(TBL_QUAL_INCOMELISTING_UNITS[[#This Row],[INCOMELISTING_LOAN_ID_PROP_ADDR]],RANGE_LOOKUP_CIPDRF_LOANLIST,0)))),1,0)
)</f>
        <v>0</v>
      </c>
    </row>
    <row r="204" spans="2:11" ht="20.100000000000001" customHeight="1" x14ac:dyDescent="0.25">
      <c r="B204" s="25" t="str">
        <f>IF(TBL_QUAL_INCOMELISTING_UNITS[[#This Row],[RECORD_STARTED]],IF(TBL_QUAL_INCOMELISTING_UNITS[[#This Row],[ERROR_COUNT]]&gt;0,-1,IF(TBL_QUAL_INCOMELISTING_UNITS[[#This Row],[REQ_FIELDS_POPULATED]],1,0)),"")</f>
        <v/>
      </c>
      <c r="C204" s="94">
        <f>ROW()-ROW(TBL_QUAL_INCOMELISTING_UNITS[[#Headers],[ROW_ID]])</f>
        <v>195</v>
      </c>
      <c r="D204" s="82"/>
      <c r="E204" s="39"/>
      <c r="F204" s="33"/>
      <c r="G204" s="84" t="str">
        <f>IFERROR(INDEX(TBL_CIPDRFRESI_LOANPOOL[HUD_MFI_115],MATCH(TBL_QUAL_INCOMELISTING_UNITS[[#This Row],[INCOMELISTING_LOAN_ID_PROP_ADDR]],TBL_CIPDRFRESI_LOANPOOL[LOAN_ID_PROP_ADDR],0)),"")</f>
        <v/>
      </c>
      <c r="H20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4" s="36" t="b">
        <f>CONCATENATE(TBL_QUAL_INCOMELISTING_UNITS[[#This Row],[INCOMELISTING_LOAN_ID_PROP_ADDR]],TBL_QUAL_INCOMELISTING_UNITS[[#This Row],[INCOMELISTING_UNIT]],TBL_QUAL_INCOMELISTING_UNITS[[#This Row],[INCOMELISTING_HSEHLD_INCOME]])&lt;&gt;""</f>
        <v>0</v>
      </c>
      <c r="J204" s="36" t="b">
        <f>AND(TBL_QUAL_INCOMELISTING_UNITS[[#This Row],[INCOMELISTING_LOAN_ID_PROP_ADDR]]&lt;&gt;"",TBL_QUAL_INCOMELISTING_UNITS[[#This Row],[INCOMELISTING_UNIT]]&lt;&gt;"",TBL_QUAL_INCOMELISTING_UNITS[[#This Row],[INCOMELISTING_HSEHLD_INCOME]]&lt;&gt;"")</f>
        <v>0</v>
      </c>
      <c r="K204" s="36">
        <f>SUM(
IF(AND(TBL_QUAL_INCOMELISTING_UNITS[[#This Row],[INCOMELISTING_LOAN_ID_PROP_ADDR]]&lt;&gt;"",NOT(ISNUMBER(MATCH(TBL_QUAL_INCOMELISTING_UNITS[[#This Row],[INCOMELISTING_LOAN_ID_PROP_ADDR]],RANGE_LOOKUP_CIPDRF_LOANLIST,0)))),1,0)
)</f>
        <v>0</v>
      </c>
    </row>
    <row r="205" spans="2:11" ht="20.100000000000001" customHeight="1" x14ac:dyDescent="0.25">
      <c r="B205" s="25" t="str">
        <f>IF(TBL_QUAL_INCOMELISTING_UNITS[[#This Row],[RECORD_STARTED]],IF(TBL_QUAL_INCOMELISTING_UNITS[[#This Row],[ERROR_COUNT]]&gt;0,-1,IF(TBL_QUAL_INCOMELISTING_UNITS[[#This Row],[REQ_FIELDS_POPULATED]],1,0)),"")</f>
        <v/>
      </c>
      <c r="C205" s="94">
        <f>ROW()-ROW(TBL_QUAL_INCOMELISTING_UNITS[[#Headers],[ROW_ID]])</f>
        <v>196</v>
      </c>
      <c r="D205" s="82"/>
      <c r="E205" s="39"/>
      <c r="F205" s="33"/>
      <c r="G205" s="84" t="str">
        <f>IFERROR(INDEX(TBL_CIPDRFRESI_LOANPOOL[HUD_MFI_115],MATCH(TBL_QUAL_INCOMELISTING_UNITS[[#This Row],[INCOMELISTING_LOAN_ID_PROP_ADDR]],TBL_CIPDRFRESI_LOANPOOL[LOAN_ID_PROP_ADDR],0)),"")</f>
        <v/>
      </c>
      <c r="H20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5" s="36" t="b">
        <f>CONCATENATE(TBL_QUAL_INCOMELISTING_UNITS[[#This Row],[INCOMELISTING_LOAN_ID_PROP_ADDR]],TBL_QUAL_INCOMELISTING_UNITS[[#This Row],[INCOMELISTING_UNIT]],TBL_QUAL_INCOMELISTING_UNITS[[#This Row],[INCOMELISTING_HSEHLD_INCOME]])&lt;&gt;""</f>
        <v>0</v>
      </c>
      <c r="J205" s="36" t="b">
        <f>AND(TBL_QUAL_INCOMELISTING_UNITS[[#This Row],[INCOMELISTING_LOAN_ID_PROP_ADDR]]&lt;&gt;"",TBL_QUAL_INCOMELISTING_UNITS[[#This Row],[INCOMELISTING_UNIT]]&lt;&gt;"",TBL_QUAL_INCOMELISTING_UNITS[[#This Row],[INCOMELISTING_HSEHLD_INCOME]]&lt;&gt;"")</f>
        <v>0</v>
      </c>
      <c r="K205" s="36">
        <f>SUM(
IF(AND(TBL_QUAL_INCOMELISTING_UNITS[[#This Row],[INCOMELISTING_LOAN_ID_PROP_ADDR]]&lt;&gt;"",NOT(ISNUMBER(MATCH(TBL_QUAL_INCOMELISTING_UNITS[[#This Row],[INCOMELISTING_LOAN_ID_PROP_ADDR]],RANGE_LOOKUP_CIPDRF_LOANLIST,0)))),1,0)
)</f>
        <v>0</v>
      </c>
    </row>
    <row r="206" spans="2:11" ht="20.100000000000001" customHeight="1" x14ac:dyDescent="0.25">
      <c r="B206" s="25" t="str">
        <f>IF(TBL_QUAL_INCOMELISTING_UNITS[[#This Row],[RECORD_STARTED]],IF(TBL_QUAL_INCOMELISTING_UNITS[[#This Row],[ERROR_COUNT]]&gt;0,-1,IF(TBL_QUAL_INCOMELISTING_UNITS[[#This Row],[REQ_FIELDS_POPULATED]],1,0)),"")</f>
        <v/>
      </c>
      <c r="C206" s="94">
        <f>ROW()-ROW(TBL_QUAL_INCOMELISTING_UNITS[[#Headers],[ROW_ID]])</f>
        <v>197</v>
      </c>
      <c r="D206" s="82"/>
      <c r="E206" s="39"/>
      <c r="F206" s="33"/>
      <c r="G206" s="84" t="str">
        <f>IFERROR(INDEX(TBL_CIPDRFRESI_LOANPOOL[HUD_MFI_115],MATCH(TBL_QUAL_INCOMELISTING_UNITS[[#This Row],[INCOMELISTING_LOAN_ID_PROP_ADDR]],TBL_CIPDRFRESI_LOANPOOL[LOAN_ID_PROP_ADDR],0)),"")</f>
        <v/>
      </c>
      <c r="H20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6" s="36" t="b">
        <f>CONCATENATE(TBL_QUAL_INCOMELISTING_UNITS[[#This Row],[INCOMELISTING_LOAN_ID_PROP_ADDR]],TBL_QUAL_INCOMELISTING_UNITS[[#This Row],[INCOMELISTING_UNIT]],TBL_QUAL_INCOMELISTING_UNITS[[#This Row],[INCOMELISTING_HSEHLD_INCOME]])&lt;&gt;""</f>
        <v>0</v>
      </c>
      <c r="J206" s="36" t="b">
        <f>AND(TBL_QUAL_INCOMELISTING_UNITS[[#This Row],[INCOMELISTING_LOAN_ID_PROP_ADDR]]&lt;&gt;"",TBL_QUAL_INCOMELISTING_UNITS[[#This Row],[INCOMELISTING_UNIT]]&lt;&gt;"",TBL_QUAL_INCOMELISTING_UNITS[[#This Row],[INCOMELISTING_HSEHLD_INCOME]]&lt;&gt;"")</f>
        <v>0</v>
      </c>
      <c r="K206" s="36">
        <f>SUM(
IF(AND(TBL_QUAL_INCOMELISTING_UNITS[[#This Row],[INCOMELISTING_LOAN_ID_PROP_ADDR]]&lt;&gt;"",NOT(ISNUMBER(MATCH(TBL_QUAL_INCOMELISTING_UNITS[[#This Row],[INCOMELISTING_LOAN_ID_PROP_ADDR]],RANGE_LOOKUP_CIPDRF_LOANLIST,0)))),1,0)
)</f>
        <v>0</v>
      </c>
    </row>
    <row r="207" spans="2:11" ht="20.100000000000001" customHeight="1" x14ac:dyDescent="0.25">
      <c r="B207" s="25" t="str">
        <f>IF(TBL_QUAL_INCOMELISTING_UNITS[[#This Row],[RECORD_STARTED]],IF(TBL_QUAL_INCOMELISTING_UNITS[[#This Row],[ERROR_COUNT]]&gt;0,-1,IF(TBL_QUAL_INCOMELISTING_UNITS[[#This Row],[REQ_FIELDS_POPULATED]],1,0)),"")</f>
        <v/>
      </c>
      <c r="C207" s="94">
        <f>ROW()-ROW(TBL_QUAL_INCOMELISTING_UNITS[[#Headers],[ROW_ID]])</f>
        <v>198</v>
      </c>
      <c r="D207" s="82"/>
      <c r="E207" s="39"/>
      <c r="F207" s="33"/>
      <c r="G207" s="84" t="str">
        <f>IFERROR(INDEX(TBL_CIPDRFRESI_LOANPOOL[HUD_MFI_115],MATCH(TBL_QUAL_INCOMELISTING_UNITS[[#This Row],[INCOMELISTING_LOAN_ID_PROP_ADDR]],TBL_CIPDRFRESI_LOANPOOL[LOAN_ID_PROP_ADDR],0)),"")</f>
        <v/>
      </c>
      <c r="H20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7" s="36" t="b">
        <f>CONCATENATE(TBL_QUAL_INCOMELISTING_UNITS[[#This Row],[INCOMELISTING_LOAN_ID_PROP_ADDR]],TBL_QUAL_INCOMELISTING_UNITS[[#This Row],[INCOMELISTING_UNIT]],TBL_QUAL_INCOMELISTING_UNITS[[#This Row],[INCOMELISTING_HSEHLD_INCOME]])&lt;&gt;""</f>
        <v>0</v>
      </c>
      <c r="J207" s="36" t="b">
        <f>AND(TBL_QUAL_INCOMELISTING_UNITS[[#This Row],[INCOMELISTING_LOAN_ID_PROP_ADDR]]&lt;&gt;"",TBL_QUAL_INCOMELISTING_UNITS[[#This Row],[INCOMELISTING_UNIT]]&lt;&gt;"",TBL_QUAL_INCOMELISTING_UNITS[[#This Row],[INCOMELISTING_HSEHLD_INCOME]]&lt;&gt;"")</f>
        <v>0</v>
      </c>
      <c r="K207" s="36">
        <f>SUM(
IF(AND(TBL_QUAL_INCOMELISTING_UNITS[[#This Row],[INCOMELISTING_LOAN_ID_PROP_ADDR]]&lt;&gt;"",NOT(ISNUMBER(MATCH(TBL_QUAL_INCOMELISTING_UNITS[[#This Row],[INCOMELISTING_LOAN_ID_PROP_ADDR]],RANGE_LOOKUP_CIPDRF_LOANLIST,0)))),1,0)
)</f>
        <v>0</v>
      </c>
    </row>
    <row r="208" spans="2:11" ht="20.100000000000001" customHeight="1" x14ac:dyDescent="0.25">
      <c r="B208" s="25" t="str">
        <f>IF(TBL_QUAL_INCOMELISTING_UNITS[[#This Row],[RECORD_STARTED]],IF(TBL_QUAL_INCOMELISTING_UNITS[[#This Row],[ERROR_COUNT]]&gt;0,-1,IF(TBL_QUAL_INCOMELISTING_UNITS[[#This Row],[REQ_FIELDS_POPULATED]],1,0)),"")</f>
        <v/>
      </c>
      <c r="C208" s="94">
        <f>ROW()-ROW(TBL_QUAL_INCOMELISTING_UNITS[[#Headers],[ROW_ID]])</f>
        <v>199</v>
      </c>
      <c r="D208" s="82"/>
      <c r="E208" s="39"/>
      <c r="F208" s="33"/>
      <c r="G208" s="84" t="str">
        <f>IFERROR(INDEX(TBL_CIPDRFRESI_LOANPOOL[HUD_MFI_115],MATCH(TBL_QUAL_INCOMELISTING_UNITS[[#This Row],[INCOMELISTING_LOAN_ID_PROP_ADDR]],TBL_CIPDRFRESI_LOANPOOL[LOAN_ID_PROP_ADDR],0)),"")</f>
        <v/>
      </c>
      <c r="H20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8" s="36" t="b">
        <f>CONCATENATE(TBL_QUAL_INCOMELISTING_UNITS[[#This Row],[INCOMELISTING_LOAN_ID_PROP_ADDR]],TBL_QUAL_INCOMELISTING_UNITS[[#This Row],[INCOMELISTING_UNIT]],TBL_QUAL_INCOMELISTING_UNITS[[#This Row],[INCOMELISTING_HSEHLD_INCOME]])&lt;&gt;""</f>
        <v>0</v>
      </c>
      <c r="J208" s="36" t="b">
        <f>AND(TBL_QUAL_INCOMELISTING_UNITS[[#This Row],[INCOMELISTING_LOAN_ID_PROP_ADDR]]&lt;&gt;"",TBL_QUAL_INCOMELISTING_UNITS[[#This Row],[INCOMELISTING_UNIT]]&lt;&gt;"",TBL_QUAL_INCOMELISTING_UNITS[[#This Row],[INCOMELISTING_HSEHLD_INCOME]]&lt;&gt;"")</f>
        <v>0</v>
      </c>
      <c r="K208" s="36">
        <f>SUM(
IF(AND(TBL_QUAL_INCOMELISTING_UNITS[[#This Row],[INCOMELISTING_LOAN_ID_PROP_ADDR]]&lt;&gt;"",NOT(ISNUMBER(MATCH(TBL_QUAL_INCOMELISTING_UNITS[[#This Row],[INCOMELISTING_LOAN_ID_PROP_ADDR]],RANGE_LOOKUP_CIPDRF_LOANLIST,0)))),1,0)
)</f>
        <v>0</v>
      </c>
    </row>
    <row r="209" spans="2:11" ht="20.100000000000001" customHeight="1" x14ac:dyDescent="0.25">
      <c r="B209" s="25" t="str">
        <f>IF(TBL_QUAL_INCOMELISTING_UNITS[[#This Row],[RECORD_STARTED]],IF(TBL_QUAL_INCOMELISTING_UNITS[[#This Row],[ERROR_COUNT]]&gt;0,-1,IF(TBL_QUAL_INCOMELISTING_UNITS[[#This Row],[REQ_FIELDS_POPULATED]],1,0)),"")</f>
        <v/>
      </c>
      <c r="C209" s="94">
        <f>ROW()-ROW(TBL_QUAL_INCOMELISTING_UNITS[[#Headers],[ROW_ID]])</f>
        <v>200</v>
      </c>
      <c r="D209" s="82"/>
      <c r="E209" s="39"/>
      <c r="F209" s="33"/>
      <c r="G209" s="84" t="str">
        <f>IFERROR(INDEX(TBL_CIPDRFRESI_LOANPOOL[HUD_MFI_115],MATCH(TBL_QUAL_INCOMELISTING_UNITS[[#This Row],[INCOMELISTING_LOAN_ID_PROP_ADDR]],TBL_CIPDRFRESI_LOANPOOL[LOAN_ID_PROP_ADDR],0)),"")</f>
        <v/>
      </c>
      <c r="H20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9" s="36" t="b">
        <f>CONCATENATE(TBL_QUAL_INCOMELISTING_UNITS[[#This Row],[INCOMELISTING_LOAN_ID_PROP_ADDR]],TBL_QUAL_INCOMELISTING_UNITS[[#This Row],[INCOMELISTING_UNIT]],TBL_QUAL_INCOMELISTING_UNITS[[#This Row],[INCOMELISTING_HSEHLD_INCOME]])&lt;&gt;""</f>
        <v>0</v>
      </c>
      <c r="J209" s="36" t="b">
        <f>AND(TBL_QUAL_INCOMELISTING_UNITS[[#This Row],[INCOMELISTING_LOAN_ID_PROP_ADDR]]&lt;&gt;"",TBL_QUAL_INCOMELISTING_UNITS[[#This Row],[INCOMELISTING_UNIT]]&lt;&gt;"",TBL_QUAL_INCOMELISTING_UNITS[[#This Row],[INCOMELISTING_HSEHLD_INCOME]]&lt;&gt;"")</f>
        <v>0</v>
      </c>
      <c r="K209" s="36">
        <f>SUM(
IF(AND(TBL_QUAL_INCOMELISTING_UNITS[[#This Row],[INCOMELISTING_LOAN_ID_PROP_ADDR]]&lt;&gt;"",NOT(ISNUMBER(MATCH(TBL_QUAL_INCOMELISTING_UNITS[[#This Row],[INCOMELISTING_LOAN_ID_PROP_ADDR]],RANGE_LOOKUP_CIPDRF_LOANLIST,0)))),1,0)
)</f>
        <v>0</v>
      </c>
    </row>
    <row r="210" spans="2:11" ht="20.100000000000001" customHeight="1" x14ac:dyDescent="0.25">
      <c r="B210" s="25" t="str">
        <f>IF(TBL_QUAL_INCOMELISTING_UNITS[[#This Row],[RECORD_STARTED]],IF(TBL_QUAL_INCOMELISTING_UNITS[[#This Row],[ERROR_COUNT]]&gt;0,-1,IF(TBL_QUAL_INCOMELISTING_UNITS[[#This Row],[REQ_FIELDS_POPULATED]],1,0)),"")</f>
        <v/>
      </c>
      <c r="C210" s="94">
        <f>ROW()-ROW(TBL_QUAL_INCOMELISTING_UNITS[[#Headers],[ROW_ID]])</f>
        <v>201</v>
      </c>
      <c r="D210" s="82"/>
      <c r="E210" s="39"/>
      <c r="F210" s="33"/>
      <c r="G210" s="84" t="str">
        <f>IFERROR(INDEX(TBL_CIPDRFRESI_LOANPOOL[HUD_MFI_115],MATCH(TBL_QUAL_INCOMELISTING_UNITS[[#This Row],[INCOMELISTING_LOAN_ID_PROP_ADDR]],TBL_CIPDRFRESI_LOANPOOL[LOAN_ID_PROP_ADDR],0)),"")</f>
        <v/>
      </c>
      <c r="H2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0" s="36" t="b">
        <f>CONCATENATE(TBL_QUAL_INCOMELISTING_UNITS[[#This Row],[INCOMELISTING_LOAN_ID_PROP_ADDR]],TBL_QUAL_INCOMELISTING_UNITS[[#This Row],[INCOMELISTING_UNIT]],TBL_QUAL_INCOMELISTING_UNITS[[#This Row],[INCOMELISTING_HSEHLD_INCOME]])&lt;&gt;""</f>
        <v>0</v>
      </c>
      <c r="J210" s="36" t="b">
        <f>AND(TBL_QUAL_INCOMELISTING_UNITS[[#This Row],[INCOMELISTING_LOAN_ID_PROP_ADDR]]&lt;&gt;"",TBL_QUAL_INCOMELISTING_UNITS[[#This Row],[INCOMELISTING_UNIT]]&lt;&gt;"",TBL_QUAL_INCOMELISTING_UNITS[[#This Row],[INCOMELISTING_HSEHLD_INCOME]]&lt;&gt;"")</f>
        <v>0</v>
      </c>
      <c r="K210" s="36">
        <f>SUM(
IF(AND(TBL_QUAL_INCOMELISTING_UNITS[[#This Row],[INCOMELISTING_LOAN_ID_PROP_ADDR]]&lt;&gt;"",NOT(ISNUMBER(MATCH(TBL_QUAL_INCOMELISTING_UNITS[[#This Row],[INCOMELISTING_LOAN_ID_PROP_ADDR]],RANGE_LOOKUP_CIPDRF_LOANLIST,0)))),1,0)
)</f>
        <v>0</v>
      </c>
    </row>
    <row r="211" spans="2:11" ht="20.100000000000001" customHeight="1" x14ac:dyDescent="0.25">
      <c r="B211" s="25" t="str">
        <f>IF(TBL_QUAL_INCOMELISTING_UNITS[[#This Row],[RECORD_STARTED]],IF(TBL_QUAL_INCOMELISTING_UNITS[[#This Row],[ERROR_COUNT]]&gt;0,-1,IF(TBL_QUAL_INCOMELISTING_UNITS[[#This Row],[REQ_FIELDS_POPULATED]],1,0)),"")</f>
        <v/>
      </c>
      <c r="C211" s="94">
        <f>ROW()-ROW(TBL_QUAL_INCOMELISTING_UNITS[[#Headers],[ROW_ID]])</f>
        <v>202</v>
      </c>
      <c r="D211" s="82"/>
      <c r="E211" s="39"/>
      <c r="F211" s="33"/>
      <c r="G211" s="84" t="str">
        <f>IFERROR(INDEX(TBL_CIPDRFRESI_LOANPOOL[HUD_MFI_115],MATCH(TBL_QUAL_INCOMELISTING_UNITS[[#This Row],[INCOMELISTING_LOAN_ID_PROP_ADDR]],TBL_CIPDRFRESI_LOANPOOL[LOAN_ID_PROP_ADDR],0)),"")</f>
        <v/>
      </c>
      <c r="H2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1" s="36" t="b">
        <f>CONCATENATE(TBL_QUAL_INCOMELISTING_UNITS[[#This Row],[INCOMELISTING_LOAN_ID_PROP_ADDR]],TBL_QUAL_INCOMELISTING_UNITS[[#This Row],[INCOMELISTING_UNIT]],TBL_QUAL_INCOMELISTING_UNITS[[#This Row],[INCOMELISTING_HSEHLD_INCOME]])&lt;&gt;""</f>
        <v>0</v>
      </c>
      <c r="J211" s="36" t="b">
        <f>AND(TBL_QUAL_INCOMELISTING_UNITS[[#This Row],[INCOMELISTING_LOAN_ID_PROP_ADDR]]&lt;&gt;"",TBL_QUAL_INCOMELISTING_UNITS[[#This Row],[INCOMELISTING_UNIT]]&lt;&gt;"",TBL_QUAL_INCOMELISTING_UNITS[[#This Row],[INCOMELISTING_HSEHLD_INCOME]]&lt;&gt;"")</f>
        <v>0</v>
      </c>
      <c r="K211" s="36">
        <f>SUM(
IF(AND(TBL_QUAL_INCOMELISTING_UNITS[[#This Row],[INCOMELISTING_LOAN_ID_PROP_ADDR]]&lt;&gt;"",NOT(ISNUMBER(MATCH(TBL_QUAL_INCOMELISTING_UNITS[[#This Row],[INCOMELISTING_LOAN_ID_PROP_ADDR]],RANGE_LOOKUP_CIPDRF_LOANLIST,0)))),1,0)
)</f>
        <v>0</v>
      </c>
    </row>
    <row r="212" spans="2:11" ht="20.100000000000001" customHeight="1" x14ac:dyDescent="0.25">
      <c r="B212" s="25" t="str">
        <f>IF(TBL_QUAL_INCOMELISTING_UNITS[[#This Row],[RECORD_STARTED]],IF(TBL_QUAL_INCOMELISTING_UNITS[[#This Row],[ERROR_COUNT]]&gt;0,-1,IF(TBL_QUAL_INCOMELISTING_UNITS[[#This Row],[REQ_FIELDS_POPULATED]],1,0)),"")</f>
        <v/>
      </c>
      <c r="C212" s="94">
        <f>ROW()-ROW(TBL_QUAL_INCOMELISTING_UNITS[[#Headers],[ROW_ID]])</f>
        <v>203</v>
      </c>
      <c r="D212" s="82"/>
      <c r="E212" s="39"/>
      <c r="F212" s="33"/>
      <c r="G212" s="84" t="str">
        <f>IFERROR(INDEX(TBL_CIPDRFRESI_LOANPOOL[HUD_MFI_115],MATCH(TBL_QUAL_INCOMELISTING_UNITS[[#This Row],[INCOMELISTING_LOAN_ID_PROP_ADDR]],TBL_CIPDRFRESI_LOANPOOL[LOAN_ID_PROP_ADDR],0)),"")</f>
        <v/>
      </c>
      <c r="H2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2" s="36" t="b">
        <f>CONCATENATE(TBL_QUAL_INCOMELISTING_UNITS[[#This Row],[INCOMELISTING_LOAN_ID_PROP_ADDR]],TBL_QUAL_INCOMELISTING_UNITS[[#This Row],[INCOMELISTING_UNIT]],TBL_QUAL_INCOMELISTING_UNITS[[#This Row],[INCOMELISTING_HSEHLD_INCOME]])&lt;&gt;""</f>
        <v>0</v>
      </c>
      <c r="J212" s="36" t="b">
        <f>AND(TBL_QUAL_INCOMELISTING_UNITS[[#This Row],[INCOMELISTING_LOAN_ID_PROP_ADDR]]&lt;&gt;"",TBL_QUAL_INCOMELISTING_UNITS[[#This Row],[INCOMELISTING_UNIT]]&lt;&gt;"",TBL_QUAL_INCOMELISTING_UNITS[[#This Row],[INCOMELISTING_HSEHLD_INCOME]]&lt;&gt;"")</f>
        <v>0</v>
      </c>
      <c r="K212" s="36">
        <f>SUM(
IF(AND(TBL_QUAL_INCOMELISTING_UNITS[[#This Row],[INCOMELISTING_LOAN_ID_PROP_ADDR]]&lt;&gt;"",NOT(ISNUMBER(MATCH(TBL_QUAL_INCOMELISTING_UNITS[[#This Row],[INCOMELISTING_LOAN_ID_PROP_ADDR]],RANGE_LOOKUP_CIPDRF_LOANLIST,0)))),1,0)
)</f>
        <v>0</v>
      </c>
    </row>
    <row r="213" spans="2:11" ht="20.100000000000001" customHeight="1" x14ac:dyDescent="0.25">
      <c r="B213" s="25" t="str">
        <f>IF(TBL_QUAL_INCOMELISTING_UNITS[[#This Row],[RECORD_STARTED]],IF(TBL_QUAL_INCOMELISTING_UNITS[[#This Row],[ERROR_COUNT]]&gt;0,-1,IF(TBL_QUAL_INCOMELISTING_UNITS[[#This Row],[REQ_FIELDS_POPULATED]],1,0)),"")</f>
        <v/>
      </c>
      <c r="C213" s="94">
        <f>ROW()-ROW(TBL_QUAL_INCOMELISTING_UNITS[[#Headers],[ROW_ID]])</f>
        <v>204</v>
      </c>
      <c r="D213" s="82"/>
      <c r="E213" s="39"/>
      <c r="F213" s="33"/>
      <c r="G213" s="84" t="str">
        <f>IFERROR(INDEX(TBL_CIPDRFRESI_LOANPOOL[HUD_MFI_115],MATCH(TBL_QUAL_INCOMELISTING_UNITS[[#This Row],[INCOMELISTING_LOAN_ID_PROP_ADDR]],TBL_CIPDRFRESI_LOANPOOL[LOAN_ID_PROP_ADDR],0)),"")</f>
        <v/>
      </c>
      <c r="H2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3" s="36" t="b">
        <f>CONCATENATE(TBL_QUAL_INCOMELISTING_UNITS[[#This Row],[INCOMELISTING_LOAN_ID_PROP_ADDR]],TBL_QUAL_INCOMELISTING_UNITS[[#This Row],[INCOMELISTING_UNIT]],TBL_QUAL_INCOMELISTING_UNITS[[#This Row],[INCOMELISTING_HSEHLD_INCOME]])&lt;&gt;""</f>
        <v>0</v>
      </c>
      <c r="J213" s="36" t="b">
        <f>AND(TBL_QUAL_INCOMELISTING_UNITS[[#This Row],[INCOMELISTING_LOAN_ID_PROP_ADDR]]&lt;&gt;"",TBL_QUAL_INCOMELISTING_UNITS[[#This Row],[INCOMELISTING_UNIT]]&lt;&gt;"",TBL_QUAL_INCOMELISTING_UNITS[[#This Row],[INCOMELISTING_HSEHLD_INCOME]]&lt;&gt;"")</f>
        <v>0</v>
      </c>
      <c r="K213" s="36">
        <f>SUM(
IF(AND(TBL_QUAL_INCOMELISTING_UNITS[[#This Row],[INCOMELISTING_LOAN_ID_PROP_ADDR]]&lt;&gt;"",NOT(ISNUMBER(MATCH(TBL_QUAL_INCOMELISTING_UNITS[[#This Row],[INCOMELISTING_LOAN_ID_PROP_ADDR]],RANGE_LOOKUP_CIPDRF_LOANLIST,0)))),1,0)
)</f>
        <v>0</v>
      </c>
    </row>
    <row r="214" spans="2:11" ht="20.100000000000001" customHeight="1" x14ac:dyDescent="0.25">
      <c r="B214" s="25" t="str">
        <f>IF(TBL_QUAL_INCOMELISTING_UNITS[[#This Row],[RECORD_STARTED]],IF(TBL_QUAL_INCOMELISTING_UNITS[[#This Row],[ERROR_COUNT]]&gt;0,-1,IF(TBL_QUAL_INCOMELISTING_UNITS[[#This Row],[REQ_FIELDS_POPULATED]],1,0)),"")</f>
        <v/>
      </c>
      <c r="C214" s="94">
        <f>ROW()-ROW(TBL_QUAL_INCOMELISTING_UNITS[[#Headers],[ROW_ID]])</f>
        <v>205</v>
      </c>
      <c r="D214" s="82"/>
      <c r="E214" s="39"/>
      <c r="F214" s="33"/>
      <c r="G214" s="84" t="str">
        <f>IFERROR(INDEX(TBL_CIPDRFRESI_LOANPOOL[HUD_MFI_115],MATCH(TBL_QUAL_INCOMELISTING_UNITS[[#This Row],[INCOMELISTING_LOAN_ID_PROP_ADDR]],TBL_CIPDRFRESI_LOANPOOL[LOAN_ID_PROP_ADDR],0)),"")</f>
        <v/>
      </c>
      <c r="H2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4" s="36" t="b">
        <f>CONCATENATE(TBL_QUAL_INCOMELISTING_UNITS[[#This Row],[INCOMELISTING_LOAN_ID_PROP_ADDR]],TBL_QUAL_INCOMELISTING_UNITS[[#This Row],[INCOMELISTING_UNIT]],TBL_QUAL_INCOMELISTING_UNITS[[#This Row],[INCOMELISTING_HSEHLD_INCOME]])&lt;&gt;""</f>
        <v>0</v>
      </c>
      <c r="J214" s="36" t="b">
        <f>AND(TBL_QUAL_INCOMELISTING_UNITS[[#This Row],[INCOMELISTING_LOAN_ID_PROP_ADDR]]&lt;&gt;"",TBL_QUAL_INCOMELISTING_UNITS[[#This Row],[INCOMELISTING_UNIT]]&lt;&gt;"",TBL_QUAL_INCOMELISTING_UNITS[[#This Row],[INCOMELISTING_HSEHLD_INCOME]]&lt;&gt;"")</f>
        <v>0</v>
      </c>
      <c r="K214" s="36">
        <f>SUM(
IF(AND(TBL_QUAL_INCOMELISTING_UNITS[[#This Row],[INCOMELISTING_LOAN_ID_PROP_ADDR]]&lt;&gt;"",NOT(ISNUMBER(MATCH(TBL_QUAL_INCOMELISTING_UNITS[[#This Row],[INCOMELISTING_LOAN_ID_PROP_ADDR]],RANGE_LOOKUP_CIPDRF_LOANLIST,0)))),1,0)
)</f>
        <v>0</v>
      </c>
    </row>
    <row r="215" spans="2:11" ht="20.100000000000001" customHeight="1" x14ac:dyDescent="0.25">
      <c r="B215" s="25" t="str">
        <f>IF(TBL_QUAL_INCOMELISTING_UNITS[[#This Row],[RECORD_STARTED]],IF(TBL_QUAL_INCOMELISTING_UNITS[[#This Row],[ERROR_COUNT]]&gt;0,-1,IF(TBL_QUAL_INCOMELISTING_UNITS[[#This Row],[REQ_FIELDS_POPULATED]],1,0)),"")</f>
        <v/>
      </c>
      <c r="C215" s="94">
        <f>ROW()-ROW(TBL_QUAL_INCOMELISTING_UNITS[[#Headers],[ROW_ID]])</f>
        <v>206</v>
      </c>
      <c r="D215" s="82"/>
      <c r="E215" s="39"/>
      <c r="F215" s="33"/>
      <c r="G215" s="84" t="str">
        <f>IFERROR(INDEX(TBL_CIPDRFRESI_LOANPOOL[HUD_MFI_115],MATCH(TBL_QUAL_INCOMELISTING_UNITS[[#This Row],[INCOMELISTING_LOAN_ID_PROP_ADDR]],TBL_CIPDRFRESI_LOANPOOL[LOAN_ID_PROP_ADDR],0)),"")</f>
        <v/>
      </c>
      <c r="H2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5" s="36" t="b">
        <f>CONCATENATE(TBL_QUAL_INCOMELISTING_UNITS[[#This Row],[INCOMELISTING_LOAN_ID_PROP_ADDR]],TBL_QUAL_INCOMELISTING_UNITS[[#This Row],[INCOMELISTING_UNIT]],TBL_QUAL_INCOMELISTING_UNITS[[#This Row],[INCOMELISTING_HSEHLD_INCOME]])&lt;&gt;""</f>
        <v>0</v>
      </c>
      <c r="J215" s="36" t="b">
        <f>AND(TBL_QUAL_INCOMELISTING_UNITS[[#This Row],[INCOMELISTING_LOAN_ID_PROP_ADDR]]&lt;&gt;"",TBL_QUAL_INCOMELISTING_UNITS[[#This Row],[INCOMELISTING_UNIT]]&lt;&gt;"",TBL_QUAL_INCOMELISTING_UNITS[[#This Row],[INCOMELISTING_HSEHLD_INCOME]]&lt;&gt;"")</f>
        <v>0</v>
      </c>
      <c r="K215" s="36">
        <f>SUM(
IF(AND(TBL_QUAL_INCOMELISTING_UNITS[[#This Row],[INCOMELISTING_LOAN_ID_PROP_ADDR]]&lt;&gt;"",NOT(ISNUMBER(MATCH(TBL_QUAL_INCOMELISTING_UNITS[[#This Row],[INCOMELISTING_LOAN_ID_PROP_ADDR]],RANGE_LOOKUP_CIPDRF_LOANLIST,0)))),1,0)
)</f>
        <v>0</v>
      </c>
    </row>
    <row r="216" spans="2:11" ht="20.100000000000001" customHeight="1" x14ac:dyDescent="0.25">
      <c r="B216" s="25" t="str">
        <f>IF(TBL_QUAL_INCOMELISTING_UNITS[[#This Row],[RECORD_STARTED]],IF(TBL_QUAL_INCOMELISTING_UNITS[[#This Row],[ERROR_COUNT]]&gt;0,-1,IF(TBL_QUAL_INCOMELISTING_UNITS[[#This Row],[REQ_FIELDS_POPULATED]],1,0)),"")</f>
        <v/>
      </c>
      <c r="C216" s="94">
        <f>ROW()-ROW(TBL_QUAL_INCOMELISTING_UNITS[[#Headers],[ROW_ID]])</f>
        <v>207</v>
      </c>
      <c r="D216" s="82"/>
      <c r="E216" s="39"/>
      <c r="F216" s="33"/>
      <c r="G216" s="84" t="str">
        <f>IFERROR(INDEX(TBL_CIPDRFRESI_LOANPOOL[HUD_MFI_115],MATCH(TBL_QUAL_INCOMELISTING_UNITS[[#This Row],[INCOMELISTING_LOAN_ID_PROP_ADDR]],TBL_CIPDRFRESI_LOANPOOL[LOAN_ID_PROP_ADDR],0)),"")</f>
        <v/>
      </c>
      <c r="H2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6" s="36" t="b">
        <f>CONCATENATE(TBL_QUAL_INCOMELISTING_UNITS[[#This Row],[INCOMELISTING_LOAN_ID_PROP_ADDR]],TBL_QUAL_INCOMELISTING_UNITS[[#This Row],[INCOMELISTING_UNIT]],TBL_QUAL_INCOMELISTING_UNITS[[#This Row],[INCOMELISTING_HSEHLD_INCOME]])&lt;&gt;""</f>
        <v>0</v>
      </c>
      <c r="J216" s="36" t="b">
        <f>AND(TBL_QUAL_INCOMELISTING_UNITS[[#This Row],[INCOMELISTING_LOAN_ID_PROP_ADDR]]&lt;&gt;"",TBL_QUAL_INCOMELISTING_UNITS[[#This Row],[INCOMELISTING_UNIT]]&lt;&gt;"",TBL_QUAL_INCOMELISTING_UNITS[[#This Row],[INCOMELISTING_HSEHLD_INCOME]]&lt;&gt;"")</f>
        <v>0</v>
      </c>
      <c r="K216" s="36">
        <f>SUM(
IF(AND(TBL_QUAL_INCOMELISTING_UNITS[[#This Row],[INCOMELISTING_LOAN_ID_PROP_ADDR]]&lt;&gt;"",NOT(ISNUMBER(MATCH(TBL_QUAL_INCOMELISTING_UNITS[[#This Row],[INCOMELISTING_LOAN_ID_PROP_ADDR]],RANGE_LOOKUP_CIPDRF_LOANLIST,0)))),1,0)
)</f>
        <v>0</v>
      </c>
    </row>
    <row r="217" spans="2:11" ht="20.100000000000001" customHeight="1" x14ac:dyDescent="0.25">
      <c r="B217" s="25" t="str">
        <f>IF(TBL_QUAL_INCOMELISTING_UNITS[[#This Row],[RECORD_STARTED]],IF(TBL_QUAL_INCOMELISTING_UNITS[[#This Row],[ERROR_COUNT]]&gt;0,-1,IF(TBL_QUAL_INCOMELISTING_UNITS[[#This Row],[REQ_FIELDS_POPULATED]],1,0)),"")</f>
        <v/>
      </c>
      <c r="C217" s="94">
        <f>ROW()-ROW(TBL_QUAL_INCOMELISTING_UNITS[[#Headers],[ROW_ID]])</f>
        <v>208</v>
      </c>
      <c r="D217" s="82"/>
      <c r="E217" s="39"/>
      <c r="F217" s="33"/>
      <c r="G217" s="84" t="str">
        <f>IFERROR(INDEX(TBL_CIPDRFRESI_LOANPOOL[HUD_MFI_115],MATCH(TBL_QUAL_INCOMELISTING_UNITS[[#This Row],[INCOMELISTING_LOAN_ID_PROP_ADDR]],TBL_CIPDRFRESI_LOANPOOL[LOAN_ID_PROP_ADDR],0)),"")</f>
        <v/>
      </c>
      <c r="H2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7" s="36" t="b">
        <f>CONCATENATE(TBL_QUAL_INCOMELISTING_UNITS[[#This Row],[INCOMELISTING_LOAN_ID_PROP_ADDR]],TBL_QUAL_INCOMELISTING_UNITS[[#This Row],[INCOMELISTING_UNIT]],TBL_QUAL_INCOMELISTING_UNITS[[#This Row],[INCOMELISTING_HSEHLD_INCOME]])&lt;&gt;""</f>
        <v>0</v>
      </c>
      <c r="J217" s="36" t="b">
        <f>AND(TBL_QUAL_INCOMELISTING_UNITS[[#This Row],[INCOMELISTING_LOAN_ID_PROP_ADDR]]&lt;&gt;"",TBL_QUAL_INCOMELISTING_UNITS[[#This Row],[INCOMELISTING_UNIT]]&lt;&gt;"",TBL_QUAL_INCOMELISTING_UNITS[[#This Row],[INCOMELISTING_HSEHLD_INCOME]]&lt;&gt;"")</f>
        <v>0</v>
      </c>
      <c r="K217" s="36">
        <f>SUM(
IF(AND(TBL_QUAL_INCOMELISTING_UNITS[[#This Row],[INCOMELISTING_LOAN_ID_PROP_ADDR]]&lt;&gt;"",NOT(ISNUMBER(MATCH(TBL_QUAL_INCOMELISTING_UNITS[[#This Row],[INCOMELISTING_LOAN_ID_PROP_ADDR]],RANGE_LOOKUP_CIPDRF_LOANLIST,0)))),1,0)
)</f>
        <v>0</v>
      </c>
    </row>
    <row r="218" spans="2:11" ht="20.100000000000001" customHeight="1" x14ac:dyDescent="0.25">
      <c r="B218" s="25" t="str">
        <f>IF(TBL_QUAL_INCOMELISTING_UNITS[[#This Row],[RECORD_STARTED]],IF(TBL_QUAL_INCOMELISTING_UNITS[[#This Row],[ERROR_COUNT]]&gt;0,-1,IF(TBL_QUAL_INCOMELISTING_UNITS[[#This Row],[REQ_FIELDS_POPULATED]],1,0)),"")</f>
        <v/>
      </c>
      <c r="C218" s="94">
        <f>ROW()-ROW(TBL_QUAL_INCOMELISTING_UNITS[[#Headers],[ROW_ID]])</f>
        <v>209</v>
      </c>
      <c r="D218" s="82"/>
      <c r="E218" s="39"/>
      <c r="F218" s="33"/>
      <c r="G218" s="84" t="str">
        <f>IFERROR(INDEX(TBL_CIPDRFRESI_LOANPOOL[HUD_MFI_115],MATCH(TBL_QUAL_INCOMELISTING_UNITS[[#This Row],[INCOMELISTING_LOAN_ID_PROP_ADDR]],TBL_CIPDRFRESI_LOANPOOL[LOAN_ID_PROP_ADDR],0)),"")</f>
        <v/>
      </c>
      <c r="H2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8" s="36" t="b">
        <f>CONCATENATE(TBL_QUAL_INCOMELISTING_UNITS[[#This Row],[INCOMELISTING_LOAN_ID_PROP_ADDR]],TBL_QUAL_INCOMELISTING_UNITS[[#This Row],[INCOMELISTING_UNIT]],TBL_QUAL_INCOMELISTING_UNITS[[#This Row],[INCOMELISTING_HSEHLD_INCOME]])&lt;&gt;""</f>
        <v>0</v>
      </c>
      <c r="J218" s="36" t="b">
        <f>AND(TBL_QUAL_INCOMELISTING_UNITS[[#This Row],[INCOMELISTING_LOAN_ID_PROP_ADDR]]&lt;&gt;"",TBL_QUAL_INCOMELISTING_UNITS[[#This Row],[INCOMELISTING_UNIT]]&lt;&gt;"",TBL_QUAL_INCOMELISTING_UNITS[[#This Row],[INCOMELISTING_HSEHLD_INCOME]]&lt;&gt;"")</f>
        <v>0</v>
      </c>
      <c r="K218" s="36">
        <f>SUM(
IF(AND(TBL_QUAL_INCOMELISTING_UNITS[[#This Row],[INCOMELISTING_LOAN_ID_PROP_ADDR]]&lt;&gt;"",NOT(ISNUMBER(MATCH(TBL_QUAL_INCOMELISTING_UNITS[[#This Row],[INCOMELISTING_LOAN_ID_PROP_ADDR]],RANGE_LOOKUP_CIPDRF_LOANLIST,0)))),1,0)
)</f>
        <v>0</v>
      </c>
    </row>
    <row r="219" spans="2:11" ht="20.100000000000001" customHeight="1" x14ac:dyDescent="0.25">
      <c r="B219" s="25" t="str">
        <f>IF(TBL_QUAL_INCOMELISTING_UNITS[[#This Row],[RECORD_STARTED]],IF(TBL_QUAL_INCOMELISTING_UNITS[[#This Row],[ERROR_COUNT]]&gt;0,-1,IF(TBL_QUAL_INCOMELISTING_UNITS[[#This Row],[REQ_FIELDS_POPULATED]],1,0)),"")</f>
        <v/>
      </c>
      <c r="C219" s="94">
        <f>ROW()-ROW(TBL_QUAL_INCOMELISTING_UNITS[[#Headers],[ROW_ID]])</f>
        <v>210</v>
      </c>
      <c r="D219" s="82"/>
      <c r="E219" s="39"/>
      <c r="F219" s="33"/>
      <c r="G219" s="84" t="str">
        <f>IFERROR(INDEX(TBL_CIPDRFRESI_LOANPOOL[HUD_MFI_115],MATCH(TBL_QUAL_INCOMELISTING_UNITS[[#This Row],[INCOMELISTING_LOAN_ID_PROP_ADDR]],TBL_CIPDRFRESI_LOANPOOL[LOAN_ID_PROP_ADDR],0)),"")</f>
        <v/>
      </c>
      <c r="H2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9" s="36" t="b">
        <f>CONCATENATE(TBL_QUAL_INCOMELISTING_UNITS[[#This Row],[INCOMELISTING_LOAN_ID_PROP_ADDR]],TBL_QUAL_INCOMELISTING_UNITS[[#This Row],[INCOMELISTING_UNIT]],TBL_QUAL_INCOMELISTING_UNITS[[#This Row],[INCOMELISTING_HSEHLD_INCOME]])&lt;&gt;""</f>
        <v>0</v>
      </c>
      <c r="J219" s="36" t="b">
        <f>AND(TBL_QUAL_INCOMELISTING_UNITS[[#This Row],[INCOMELISTING_LOAN_ID_PROP_ADDR]]&lt;&gt;"",TBL_QUAL_INCOMELISTING_UNITS[[#This Row],[INCOMELISTING_UNIT]]&lt;&gt;"",TBL_QUAL_INCOMELISTING_UNITS[[#This Row],[INCOMELISTING_HSEHLD_INCOME]]&lt;&gt;"")</f>
        <v>0</v>
      </c>
      <c r="K219" s="36">
        <f>SUM(
IF(AND(TBL_QUAL_INCOMELISTING_UNITS[[#This Row],[INCOMELISTING_LOAN_ID_PROP_ADDR]]&lt;&gt;"",NOT(ISNUMBER(MATCH(TBL_QUAL_INCOMELISTING_UNITS[[#This Row],[INCOMELISTING_LOAN_ID_PROP_ADDR]],RANGE_LOOKUP_CIPDRF_LOANLIST,0)))),1,0)
)</f>
        <v>0</v>
      </c>
    </row>
    <row r="220" spans="2:11" ht="20.100000000000001" customHeight="1" x14ac:dyDescent="0.25">
      <c r="B220" s="25" t="str">
        <f>IF(TBL_QUAL_INCOMELISTING_UNITS[[#This Row],[RECORD_STARTED]],IF(TBL_QUAL_INCOMELISTING_UNITS[[#This Row],[ERROR_COUNT]]&gt;0,-1,IF(TBL_QUAL_INCOMELISTING_UNITS[[#This Row],[REQ_FIELDS_POPULATED]],1,0)),"")</f>
        <v/>
      </c>
      <c r="C220" s="94">
        <f>ROW()-ROW(TBL_QUAL_INCOMELISTING_UNITS[[#Headers],[ROW_ID]])</f>
        <v>211</v>
      </c>
      <c r="D220" s="82"/>
      <c r="E220" s="39"/>
      <c r="F220" s="33"/>
      <c r="G220" s="84" t="str">
        <f>IFERROR(INDEX(TBL_CIPDRFRESI_LOANPOOL[HUD_MFI_115],MATCH(TBL_QUAL_INCOMELISTING_UNITS[[#This Row],[INCOMELISTING_LOAN_ID_PROP_ADDR]],TBL_CIPDRFRESI_LOANPOOL[LOAN_ID_PROP_ADDR],0)),"")</f>
        <v/>
      </c>
      <c r="H2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0" s="36" t="b">
        <f>CONCATENATE(TBL_QUAL_INCOMELISTING_UNITS[[#This Row],[INCOMELISTING_LOAN_ID_PROP_ADDR]],TBL_QUAL_INCOMELISTING_UNITS[[#This Row],[INCOMELISTING_UNIT]],TBL_QUAL_INCOMELISTING_UNITS[[#This Row],[INCOMELISTING_HSEHLD_INCOME]])&lt;&gt;""</f>
        <v>0</v>
      </c>
      <c r="J220" s="36" t="b">
        <f>AND(TBL_QUAL_INCOMELISTING_UNITS[[#This Row],[INCOMELISTING_LOAN_ID_PROP_ADDR]]&lt;&gt;"",TBL_QUAL_INCOMELISTING_UNITS[[#This Row],[INCOMELISTING_UNIT]]&lt;&gt;"",TBL_QUAL_INCOMELISTING_UNITS[[#This Row],[INCOMELISTING_HSEHLD_INCOME]]&lt;&gt;"")</f>
        <v>0</v>
      </c>
      <c r="K220" s="36">
        <f>SUM(
IF(AND(TBL_QUAL_INCOMELISTING_UNITS[[#This Row],[INCOMELISTING_LOAN_ID_PROP_ADDR]]&lt;&gt;"",NOT(ISNUMBER(MATCH(TBL_QUAL_INCOMELISTING_UNITS[[#This Row],[INCOMELISTING_LOAN_ID_PROP_ADDR]],RANGE_LOOKUP_CIPDRF_LOANLIST,0)))),1,0)
)</f>
        <v>0</v>
      </c>
    </row>
    <row r="221" spans="2:11" ht="20.100000000000001" customHeight="1" x14ac:dyDescent="0.25">
      <c r="B221" s="25" t="str">
        <f>IF(TBL_QUAL_INCOMELISTING_UNITS[[#This Row],[RECORD_STARTED]],IF(TBL_QUAL_INCOMELISTING_UNITS[[#This Row],[ERROR_COUNT]]&gt;0,-1,IF(TBL_QUAL_INCOMELISTING_UNITS[[#This Row],[REQ_FIELDS_POPULATED]],1,0)),"")</f>
        <v/>
      </c>
      <c r="C221" s="94">
        <f>ROW()-ROW(TBL_QUAL_INCOMELISTING_UNITS[[#Headers],[ROW_ID]])</f>
        <v>212</v>
      </c>
      <c r="D221" s="82"/>
      <c r="E221" s="39"/>
      <c r="F221" s="33"/>
      <c r="G221" s="84" t="str">
        <f>IFERROR(INDEX(TBL_CIPDRFRESI_LOANPOOL[HUD_MFI_115],MATCH(TBL_QUAL_INCOMELISTING_UNITS[[#This Row],[INCOMELISTING_LOAN_ID_PROP_ADDR]],TBL_CIPDRFRESI_LOANPOOL[LOAN_ID_PROP_ADDR],0)),"")</f>
        <v/>
      </c>
      <c r="H2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1" s="36" t="b">
        <f>CONCATENATE(TBL_QUAL_INCOMELISTING_UNITS[[#This Row],[INCOMELISTING_LOAN_ID_PROP_ADDR]],TBL_QUAL_INCOMELISTING_UNITS[[#This Row],[INCOMELISTING_UNIT]],TBL_QUAL_INCOMELISTING_UNITS[[#This Row],[INCOMELISTING_HSEHLD_INCOME]])&lt;&gt;""</f>
        <v>0</v>
      </c>
      <c r="J221" s="36" t="b">
        <f>AND(TBL_QUAL_INCOMELISTING_UNITS[[#This Row],[INCOMELISTING_LOAN_ID_PROP_ADDR]]&lt;&gt;"",TBL_QUAL_INCOMELISTING_UNITS[[#This Row],[INCOMELISTING_UNIT]]&lt;&gt;"",TBL_QUAL_INCOMELISTING_UNITS[[#This Row],[INCOMELISTING_HSEHLD_INCOME]]&lt;&gt;"")</f>
        <v>0</v>
      </c>
      <c r="K221" s="36">
        <f>SUM(
IF(AND(TBL_QUAL_INCOMELISTING_UNITS[[#This Row],[INCOMELISTING_LOAN_ID_PROP_ADDR]]&lt;&gt;"",NOT(ISNUMBER(MATCH(TBL_QUAL_INCOMELISTING_UNITS[[#This Row],[INCOMELISTING_LOAN_ID_PROP_ADDR]],RANGE_LOOKUP_CIPDRF_LOANLIST,0)))),1,0)
)</f>
        <v>0</v>
      </c>
    </row>
    <row r="222" spans="2:11" ht="20.100000000000001" customHeight="1" x14ac:dyDescent="0.25">
      <c r="B222" s="25" t="str">
        <f>IF(TBL_QUAL_INCOMELISTING_UNITS[[#This Row],[RECORD_STARTED]],IF(TBL_QUAL_INCOMELISTING_UNITS[[#This Row],[ERROR_COUNT]]&gt;0,-1,IF(TBL_QUAL_INCOMELISTING_UNITS[[#This Row],[REQ_FIELDS_POPULATED]],1,0)),"")</f>
        <v/>
      </c>
      <c r="C222" s="94">
        <f>ROW()-ROW(TBL_QUAL_INCOMELISTING_UNITS[[#Headers],[ROW_ID]])</f>
        <v>213</v>
      </c>
      <c r="D222" s="82"/>
      <c r="E222" s="39"/>
      <c r="F222" s="33"/>
      <c r="G222" s="84" t="str">
        <f>IFERROR(INDEX(TBL_CIPDRFRESI_LOANPOOL[HUD_MFI_115],MATCH(TBL_QUAL_INCOMELISTING_UNITS[[#This Row],[INCOMELISTING_LOAN_ID_PROP_ADDR]],TBL_CIPDRFRESI_LOANPOOL[LOAN_ID_PROP_ADDR],0)),"")</f>
        <v/>
      </c>
      <c r="H2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2" s="36" t="b">
        <f>CONCATENATE(TBL_QUAL_INCOMELISTING_UNITS[[#This Row],[INCOMELISTING_LOAN_ID_PROP_ADDR]],TBL_QUAL_INCOMELISTING_UNITS[[#This Row],[INCOMELISTING_UNIT]],TBL_QUAL_INCOMELISTING_UNITS[[#This Row],[INCOMELISTING_HSEHLD_INCOME]])&lt;&gt;""</f>
        <v>0</v>
      </c>
      <c r="J222" s="36" t="b">
        <f>AND(TBL_QUAL_INCOMELISTING_UNITS[[#This Row],[INCOMELISTING_LOAN_ID_PROP_ADDR]]&lt;&gt;"",TBL_QUAL_INCOMELISTING_UNITS[[#This Row],[INCOMELISTING_UNIT]]&lt;&gt;"",TBL_QUAL_INCOMELISTING_UNITS[[#This Row],[INCOMELISTING_HSEHLD_INCOME]]&lt;&gt;"")</f>
        <v>0</v>
      </c>
      <c r="K222" s="36">
        <f>SUM(
IF(AND(TBL_QUAL_INCOMELISTING_UNITS[[#This Row],[INCOMELISTING_LOAN_ID_PROP_ADDR]]&lt;&gt;"",NOT(ISNUMBER(MATCH(TBL_QUAL_INCOMELISTING_UNITS[[#This Row],[INCOMELISTING_LOAN_ID_PROP_ADDR]],RANGE_LOOKUP_CIPDRF_LOANLIST,0)))),1,0)
)</f>
        <v>0</v>
      </c>
    </row>
    <row r="223" spans="2:11" ht="20.100000000000001" customHeight="1" x14ac:dyDescent="0.25">
      <c r="B223" s="25" t="str">
        <f>IF(TBL_QUAL_INCOMELISTING_UNITS[[#This Row],[RECORD_STARTED]],IF(TBL_QUAL_INCOMELISTING_UNITS[[#This Row],[ERROR_COUNT]]&gt;0,-1,IF(TBL_QUAL_INCOMELISTING_UNITS[[#This Row],[REQ_FIELDS_POPULATED]],1,0)),"")</f>
        <v/>
      </c>
      <c r="C223" s="94">
        <f>ROW()-ROW(TBL_QUAL_INCOMELISTING_UNITS[[#Headers],[ROW_ID]])</f>
        <v>214</v>
      </c>
      <c r="D223" s="82"/>
      <c r="E223" s="39"/>
      <c r="F223" s="33"/>
      <c r="G223" s="84" t="str">
        <f>IFERROR(INDEX(TBL_CIPDRFRESI_LOANPOOL[HUD_MFI_115],MATCH(TBL_QUAL_INCOMELISTING_UNITS[[#This Row],[INCOMELISTING_LOAN_ID_PROP_ADDR]],TBL_CIPDRFRESI_LOANPOOL[LOAN_ID_PROP_ADDR],0)),"")</f>
        <v/>
      </c>
      <c r="H2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3" s="36" t="b">
        <f>CONCATENATE(TBL_QUAL_INCOMELISTING_UNITS[[#This Row],[INCOMELISTING_LOAN_ID_PROP_ADDR]],TBL_QUAL_INCOMELISTING_UNITS[[#This Row],[INCOMELISTING_UNIT]],TBL_QUAL_INCOMELISTING_UNITS[[#This Row],[INCOMELISTING_HSEHLD_INCOME]])&lt;&gt;""</f>
        <v>0</v>
      </c>
      <c r="J223" s="36" t="b">
        <f>AND(TBL_QUAL_INCOMELISTING_UNITS[[#This Row],[INCOMELISTING_LOAN_ID_PROP_ADDR]]&lt;&gt;"",TBL_QUAL_INCOMELISTING_UNITS[[#This Row],[INCOMELISTING_UNIT]]&lt;&gt;"",TBL_QUAL_INCOMELISTING_UNITS[[#This Row],[INCOMELISTING_HSEHLD_INCOME]]&lt;&gt;"")</f>
        <v>0</v>
      </c>
      <c r="K223" s="36">
        <f>SUM(
IF(AND(TBL_QUAL_INCOMELISTING_UNITS[[#This Row],[INCOMELISTING_LOAN_ID_PROP_ADDR]]&lt;&gt;"",NOT(ISNUMBER(MATCH(TBL_QUAL_INCOMELISTING_UNITS[[#This Row],[INCOMELISTING_LOAN_ID_PROP_ADDR]],RANGE_LOOKUP_CIPDRF_LOANLIST,0)))),1,0)
)</f>
        <v>0</v>
      </c>
    </row>
    <row r="224" spans="2:11" ht="20.100000000000001" customHeight="1" x14ac:dyDescent="0.25">
      <c r="B224" s="25" t="str">
        <f>IF(TBL_QUAL_INCOMELISTING_UNITS[[#This Row],[RECORD_STARTED]],IF(TBL_QUAL_INCOMELISTING_UNITS[[#This Row],[ERROR_COUNT]]&gt;0,-1,IF(TBL_QUAL_INCOMELISTING_UNITS[[#This Row],[REQ_FIELDS_POPULATED]],1,0)),"")</f>
        <v/>
      </c>
      <c r="C224" s="94">
        <f>ROW()-ROW(TBL_QUAL_INCOMELISTING_UNITS[[#Headers],[ROW_ID]])</f>
        <v>215</v>
      </c>
      <c r="D224" s="82"/>
      <c r="E224" s="39"/>
      <c r="F224" s="33"/>
      <c r="G224" s="84" t="str">
        <f>IFERROR(INDEX(TBL_CIPDRFRESI_LOANPOOL[HUD_MFI_115],MATCH(TBL_QUAL_INCOMELISTING_UNITS[[#This Row],[INCOMELISTING_LOAN_ID_PROP_ADDR]],TBL_CIPDRFRESI_LOANPOOL[LOAN_ID_PROP_ADDR],0)),"")</f>
        <v/>
      </c>
      <c r="H2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4" s="36" t="b">
        <f>CONCATENATE(TBL_QUAL_INCOMELISTING_UNITS[[#This Row],[INCOMELISTING_LOAN_ID_PROP_ADDR]],TBL_QUAL_INCOMELISTING_UNITS[[#This Row],[INCOMELISTING_UNIT]],TBL_QUAL_INCOMELISTING_UNITS[[#This Row],[INCOMELISTING_HSEHLD_INCOME]])&lt;&gt;""</f>
        <v>0</v>
      </c>
      <c r="J224" s="36" t="b">
        <f>AND(TBL_QUAL_INCOMELISTING_UNITS[[#This Row],[INCOMELISTING_LOAN_ID_PROP_ADDR]]&lt;&gt;"",TBL_QUAL_INCOMELISTING_UNITS[[#This Row],[INCOMELISTING_UNIT]]&lt;&gt;"",TBL_QUAL_INCOMELISTING_UNITS[[#This Row],[INCOMELISTING_HSEHLD_INCOME]]&lt;&gt;"")</f>
        <v>0</v>
      </c>
      <c r="K224" s="36">
        <f>SUM(
IF(AND(TBL_QUAL_INCOMELISTING_UNITS[[#This Row],[INCOMELISTING_LOAN_ID_PROP_ADDR]]&lt;&gt;"",NOT(ISNUMBER(MATCH(TBL_QUAL_INCOMELISTING_UNITS[[#This Row],[INCOMELISTING_LOAN_ID_PROP_ADDR]],RANGE_LOOKUP_CIPDRF_LOANLIST,0)))),1,0)
)</f>
        <v>0</v>
      </c>
    </row>
    <row r="225" spans="2:11" ht="20.100000000000001" customHeight="1" x14ac:dyDescent="0.25">
      <c r="B225" s="25" t="str">
        <f>IF(TBL_QUAL_INCOMELISTING_UNITS[[#This Row],[RECORD_STARTED]],IF(TBL_QUAL_INCOMELISTING_UNITS[[#This Row],[ERROR_COUNT]]&gt;0,-1,IF(TBL_QUAL_INCOMELISTING_UNITS[[#This Row],[REQ_FIELDS_POPULATED]],1,0)),"")</f>
        <v/>
      </c>
      <c r="C225" s="94">
        <f>ROW()-ROW(TBL_QUAL_INCOMELISTING_UNITS[[#Headers],[ROW_ID]])</f>
        <v>216</v>
      </c>
      <c r="D225" s="82"/>
      <c r="E225" s="39"/>
      <c r="F225" s="33"/>
      <c r="G225" s="84" t="str">
        <f>IFERROR(INDEX(TBL_CIPDRFRESI_LOANPOOL[HUD_MFI_115],MATCH(TBL_QUAL_INCOMELISTING_UNITS[[#This Row],[INCOMELISTING_LOAN_ID_PROP_ADDR]],TBL_CIPDRFRESI_LOANPOOL[LOAN_ID_PROP_ADDR],0)),"")</f>
        <v/>
      </c>
      <c r="H2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5" s="36" t="b">
        <f>CONCATENATE(TBL_QUAL_INCOMELISTING_UNITS[[#This Row],[INCOMELISTING_LOAN_ID_PROP_ADDR]],TBL_QUAL_INCOMELISTING_UNITS[[#This Row],[INCOMELISTING_UNIT]],TBL_QUAL_INCOMELISTING_UNITS[[#This Row],[INCOMELISTING_HSEHLD_INCOME]])&lt;&gt;""</f>
        <v>0</v>
      </c>
      <c r="J225" s="36" t="b">
        <f>AND(TBL_QUAL_INCOMELISTING_UNITS[[#This Row],[INCOMELISTING_LOAN_ID_PROP_ADDR]]&lt;&gt;"",TBL_QUAL_INCOMELISTING_UNITS[[#This Row],[INCOMELISTING_UNIT]]&lt;&gt;"",TBL_QUAL_INCOMELISTING_UNITS[[#This Row],[INCOMELISTING_HSEHLD_INCOME]]&lt;&gt;"")</f>
        <v>0</v>
      </c>
      <c r="K225" s="36">
        <f>SUM(
IF(AND(TBL_QUAL_INCOMELISTING_UNITS[[#This Row],[INCOMELISTING_LOAN_ID_PROP_ADDR]]&lt;&gt;"",NOT(ISNUMBER(MATCH(TBL_QUAL_INCOMELISTING_UNITS[[#This Row],[INCOMELISTING_LOAN_ID_PROP_ADDR]],RANGE_LOOKUP_CIPDRF_LOANLIST,0)))),1,0)
)</f>
        <v>0</v>
      </c>
    </row>
    <row r="226" spans="2:11" ht="20.100000000000001" customHeight="1" x14ac:dyDescent="0.25">
      <c r="B226" s="25" t="str">
        <f>IF(TBL_QUAL_INCOMELISTING_UNITS[[#This Row],[RECORD_STARTED]],IF(TBL_QUAL_INCOMELISTING_UNITS[[#This Row],[ERROR_COUNT]]&gt;0,-1,IF(TBL_QUAL_INCOMELISTING_UNITS[[#This Row],[REQ_FIELDS_POPULATED]],1,0)),"")</f>
        <v/>
      </c>
      <c r="C226" s="94">
        <f>ROW()-ROW(TBL_QUAL_INCOMELISTING_UNITS[[#Headers],[ROW_ID]])</f>
        <v>217</v>
      </c>
      <c r="D226" s="82"/>
      <c r="E226" s="39"/>
      <c r="F226" s="33"/>
      <c r="G226" s="84" t="str">
        <f>IFERROR(INDEX(TBL_CIPDRFRESI_LOANPOOL[HUD_MFI_115],MATCH(TBL_QUAL_INCOMELISTING_UNITS[[#This Row],[INCOMELISTING_LOAN_ID_PROP_ADDR]],TBL_CIPDRFRESI_LOANPOOL[LOAN_ID_PROP_ADDR],0)),"")</f>
        <v/>
      </c>
      <c r="H2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6" s="36" t="b">
        <f>CONCATENATE(TBL_QUAL_INCOMELISTING_UNITS[[#This Row],[INCOMELISTING_LOAN_ID_PROP_ADDR]],TBL_QUAL_INCOMELISTING_UNITS[[#This Row],[INCOMELISTING_UNIT]],TBL_QUAL_INCOMELISTING_UNITS[[#This Row],[INCOMELISTING_HSEHLD_INCOME]])&lt;&gt;""</f>
        <v>0</v>
      </c>
      <c r="J226" s="36" t="b">
        <f>AND(TBL_QUAL_INCOMELISTING_UNITS[[#This Row],[INCOMELISTING_LOAN_ID_PROP_ADDR]]&lt;&gt;"",TBL_QUAL_INCOMELISTING_UNITS[[#This Row],[INCOMELISTING_UNIT]]&lt;&gt;"",TBL_QUAL_INCOMELISTING_UNITS[[#This Row],[INCOMELISTING_HSEHLD_INCOME]]&lt;&gt;"")</f>
        <v>0</v>
      </c>
      <c r="K226" s="36">
        <f>SUM(
IF(AND(TBL_QUAL_INCOMELISTING_UNITS[[#This Row],[INCOMELISTING_LOAN_ID_PROP_ADDR]]&lt;&gt;"",NOT(ISNUMBER(MATCH(TBL_QUAL_INCOMELISTING_UNITS[[#This Row],[INCOMELISTING_LOAN_ID_PROP_ADDR]],RANGE_LOOKUP_CIPDRF_LOANLIST,0)))),1,0)
)</f>
        <v>0</v>
      </c>
    </row>
    <row r="227" spans="2:11" ht="20.100000000000001" customHeight="1" x14ac:dyDescent="0.25">
      <c r="B227" s="25" t="str">
        <f>IF(TBL_QUAL_INCOMELISTING_UNITS[[#This Row],[RECORD_STARTED]],IF(TBL_QUAL_INCOMELISTING_UNITS[[#This Row],[ERROR_COUNT]]&gt;0,-1,IF(TBL_QUAL_INCOMELISTING_UNITS[[#This Row],[REQ_FIELDS_POPULATED]],1,0)),"")</f>
        <v/>
      </c>
      <c r="C227" s="94">
        <f>ROW()-ROW(TBL_QUAL_INCOMELISTING_UNITS[[#Headers],[ROW_ID]])</f>
        <v>218</v>
      </c>
      <c r="D227" s="82"/>
      <c r="E227" s="39"/>
      <c r="F227" s="33"/>
      <c r="G227" s="84" t="str">
        <f>IFERROR(INDEX(TBL_CIPDRFRESI_LOANPOOL[HUD_MFI_115],MATCH(TBL_QUAL_INCOMELISTING_UNITS[[#This Row],[INCOMELISTING_LOAN_ID_PROP_ADDR]],TBL_CIPDRFRESI_LOANPOOL[LOAN_ID_PROP_ADDR],0)),"")</f>
        <v/>
      </c>
      <c r="H2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7" s="36" t="b">
        <f>CONCATENATE(TBL_QUAL_INCOMELISTING_UNITS[[#This Row],[INCOMELISTING_LOAN_ID_PROP_ADDR]],TBL_QUAL_INCOMELISTING_UNITS[[#This Row],[INCOMELISTING_UNIT]],TBL_QUAL_INCOMELISTING_UNITS[[#This Row],[INCOMELISTING_HSEHLD_INCOME]])&lt;&gt;""</f>
        <v>0</v>
      </c>
      <c r="J227" s="36" t="b">
        <f>AND(TBL_QUAL_INCOMELISTING_UNITS[[#This Row],[INCOMELISTING_LOAN_ID_PROP_ADDR]]&lt;&gt;"",TBL_QUAL_INCOMELISTING_UNITS[[#This Row],[INCOMELISTING_UNIT]]&lt;&gt;"",TBL_QUAL_INCOMELISTING_UNITS[[#This Row],[INCOMELISTING_HSEHLD_INCOME]]&lt;&gt;"")</f>
        <v>0</v>
      </c>
      <c r="K227" s="36">
        <f>SUM(
IF(AND(TBL_QUAL_INCOMELISTING_UNITS[[#This Row],[INCOMELISTING_LOAN_ID_PROP_ADDR]]&lt;&gt;"",NOT(ISNUMBER(MATCH(TBL_QUAL_INCOMELISTING_UNITS[[#This Row],[INCOMELISTING_LOAN_ID_PROP_ADDR]],RANGE_LOOKUP_CIPDRF_LOANLIST,0)))),1,0)
)</f>
        <v>0</v>
      </c>
    </row>
    <row r="228" spans="2:11" ht="20.100000000000001" customHeight="1" x14ac:dyDescent="0.25">
      <c r="B228" s="25" t="str">
        <f>IF(TBL_QUAL_INCOMELISTING_UNITS[[#This Row],[RECORD_STARTED]],IF(TBL_QUAL_INCOMELISTING_UNITS[[#This Row],[ERROR_COUNT]]&gt;0,-1,IF(TBL_QUAL_INCOMELISTING_UNITS[[#This Row],[REQ_FIELDS_POPULATED]],1,0)),"")</f>
        <v/>
      </c>
      <c r="C228" s="94">
        <f>ROW()-ROW(TBL_QUAL_INCOMELISTING_UNITS[[#Headers],[ROW_ID]])</f>
        <v>219</v>
      </c>
      <c r="D228" s="82"/>
      <c r="E228" s="39"/>
      <c r="F228" s="33"/>
      <c r="G228" s="84" t="str">
        <f>IFERROR(INDEX(TBL_CIPDRFRESI_LOANPOOL[HUD_MFI_115],MATCH(TBL_QUAL_INCOMELISTING_UNITS[[#This Row],[INCOMELISTING_LOAN_ID_PROP_ADDR]],TBL_CIPDRFRESI_LOANPOOL[LOAN_ID_PROP_ADDR],0)),"")</f>
        <v/>
      </c>
      <c r="H2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8" s="36" t="b">
        <f>CONCATENATE(TBL_QUAL_INCOMELISTING_UNITS[[#This Row],[INCOMELISTING_LOAN_ID_PROP_ADDR]],TBL_QUAL_INCOMELISTING_UNITS[[#This Row],[INCOMELISTING_UNIT]],TBL_QUAL_INCOMELISTING_UNITS[[#This Row],[INCOMELISTING_HSEHLD_INCOME]])&lt;&gt;""</f>
        <v>0</v>
      </c>
      <c r="J228" s="36" t="b">
        <f>AND(TBL_QUAL_INCOMELISTING_UNITS[[#This Row],[INCOMELISTING_LOAN_ID_PROP_ADDR]]&lt;&gt;"",TBL_QUAL_INCOMELISTING_UNITS[[#This Row],[INCOMELISTING_UNIT]]&lt;&gt;"",TBL_QUAL_INCOMELISTING_UNITS[[#This Row],[INCOMELISTING_HSEHLD_INCOME]]&lt;&gt;"")</f>
        <v>0</v>
      </c>
      <c r="K228" s="36">
        <f>SUM(
IF(AND(TBL_QUAL_INCOMELISTING_UNITS[[#This Row],[INCOMELISTING_LOAN_ID_PROP_ADDR]]&lt;&gt;"",NOT(ISNUMBER(MATCH(TBL_QUAL_INCOMELISTING_UNITS[[#This Row],[INCOMELISTING_LOAN_ID_PROP_ADDR]],RANGE_LOOKUP_CIPDRF_LOANLIST,0)))),1,0)
)</f>
        <v>0</v>
      </c>
    </row>
    <row r="229" spans="2:11" ht="20.100000000000001" customHeight="1" x14ac:dyDescent="0.25">
      <c r="B229" s="25" t="str">
        <f>IF(TBL_QUAL_INCOMELISTING_UNITS[[#This Row],[RECORD_STARTED]],IF(TBL_QUAL_INCOMELISTING_UNITS[[#This Row],[ERROR_COUNT]]&gt;0,-1,IF(TBL_QUAL_INCOMELISTING_UNITS[[#This Row],[REQ_FIELDS_POPULATED]],1,0)),"")</f>
        <v/>
      </c>
      <c r="C229" s="94">
        <f>ROW()-ROW(TBL_QUAL_INCOMELISTING_UNITS[[#Headers],[ROW_ID]])</f>
        <v>220</v>
      </c>
      <c r="D229" s="82"/>
      <c r="E229" s="39"/>
      <c r="F229" s="33"/>
      <c r="G229" s="84" t="str">
        <f>IFERROR(INDEX(TBL_CIPDRFRESI_LOANPOOL[HUD_MFI_115],MATCH(TBL_QUAL_INCOMELISTING_UNITS[[#This Row],[INCOMELISTING_LOAN_ID_PROP_ADDR]],TBL_CIPDRFRESI_LOANPOOL[LOAN_ID_PROP_ADDR],0)),"")</f>
        <v/>
      </c>
      <c r="H2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9" s="36" t="b">
        <f>CONCATENATE(TBL_QUAL_INCOMELISTING_UNITS[[#This Row],[INCOMELISTING_LOAN_ID_PROP_ADDR]],TBL_QUAL_INCOMELISTING_UNITS[[#This Row],[INCOMELISTING_UNIT]],TBL_QUAL_INCOMELISTING_UNITS[[#This Row],[INCOMELISTING_HSEHLD_INCOME]])&lt;&gt;""</f>
        <v>0</v>
      </c>
      <c r="J229" s="36" t="b">
        <f>AND(TBL_QUAL_INCOMELISTING_UNITS[[#This Row],[INCOMELISTING_LOAN_ID_PROP_ADDR]]&lt;&gt;"",TBL_QUAL_INCOMELISTING_UNITS[[#This Row],[INCOMELISTING_UNIT]]&lt;&gt;"",TBL_QUAL_INCOMELISTING_UNITS[[#This Row],[INCOMELISTING_HSEHLD_INCOME]]&lt;&gt;"")</f>
        <v>0</v>
      </c>
      <c r="K229" s="36">
        <f>SUM(
IF(AND(TBL_QUAL_INCOMELISTING_UNITS[[#This Row],[INCOMELISTING_LOAN_ID_PROP_ADDR]]&lt;&gt;"",NOT(ISNUMBER(MATCH(TBL_QUAL_INCOMELISTING_UNITS[[#This Row],[INCOMELISTING_LOAN_ID_PROP_ADDR]],RANGE_LOOKUP_CIPDRF_LOANLIST,0)))),1,0)
)</f>
        <v>0</v>
      </c>
    </row>
    <row r="230" spans="2:11" ht="20.100000000000001" customHeight="1" x14ac:dyDescent="0.25">
      <c r="B230" s="25" t="str">
        <f>IF(TBL_QUAL_INCOMELISTING_UNITS[[#This Row],[RECORD_STARTED]],IF(TBL_QUAL_INCOMELISTING_UNITS[[#This Row],[ERROR_COUNT]]&gt;0,-1,IF(TBL_QUAL_INCOMELISTING_UNITS[[#This Row],[REQ_FIELDS_POPULATED]],1,0)),"")</f>
        <v/>
      </c>
      <c r="C230" s="94">
        <f>ROW()-ROW(TBL_QUAL_INCOMELISTING_UNITS[[#Headers],[ROW_ID]])</f>
        <v>221</v>
      </c>
      <c r="D230" s="82"/>
      <c r="E230" s="39"/>
      <c r="F230" s="33"/>
      <c r="G230" s="84" t="str">
        <f>IFERROR(INDEX(TBL_CIPDRFRESI_LOANPOOL[HUD_MFI_115],MATCH(TBL_QUAL_INCOMELISTING_UNITS[[#This Row],[INCOMELISTING_LOAN_ID_PROP_ADDR]],TBL_CIPDRFRESI_LOANPOOL[LOAN_ID_PROP_ADDR],0)),"")</f>
        <v/>
      </c>
      <c r="H2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0" s="36" t="b">
        <f>CONCATENATE(TBL_QUAL_INCOMELISTING_UNITS[[#This Row],[INCOMELISTING_LOAN_ID_PROP_ADDR]],TBL_QUAL_INCOMELISTING_UNITS[[#This Row],[INCOMELISTING_UNIT]],TBL_QUAL_INCOMELISTING_UNITS[[#This Row],[INCOMELISTING_HSEHLD_INCOME]])&lt;&gt;""</f>
        <v>0</v>
      </c>
      <c r="J230" s="36" t="b">
        <f>AND(TBL_QUAL_INCOMELISTING_UNITS[[#This Row],[INCOMELISTING_LOAN_ID_PROP_ADDR]]&lt;&gt;"",TBL_QUAL_INCOMELISTING_UNITS[[#This Row],[INCOMELISTING_UNIT]]&lt;&gt;"",TBL_QUAL_INCOMELISTING_UNITS[[#This Row],[INCOMELISTING_HSEHLD_INCOME]]&lt;&gt;"")</f>
        <v>0</v>
      </c>
      <c r="K230" s="36">
        <f>SUM(
IF(AND(TBL_QUAL_INCOMELISTING_UNITS[[#This Row],[INCOMELISTING_LOAN_ID_PROP_ADDR]]&lt;&gt;"",NOT(ISNUMBER(MATCH(TBL_QUAL_INCOMELISTING_UNITS[[#This Row],[INCOMELISTING_LOAN_ID_PROP_ADDR]],RANGE_LOOKUP_CIPDRF_LOANLIST,0)))),1,0)
)</f>
        <v>0</v>
      </c>
    </row>
    <row r="231" spans="2:11" ht="20.100000000000001" customHeight="1" x14ac:dyDescent="0.25">
      <c r="B231" s="25" t="str">
        <f>IF(TBL_QUAL_INCOMELISTING_UNITS[[#This Row],[RECORD_STARTED]],IF(TBL_QUAL_INCOMELISTING_UNITS[[#This Row],[ERROR_COUNT]]&gt;0,-1,IF(TBL_QUAL_INCOMELISTING_UNITS[[#This Row],[REQ_FIELDS_POPULATED]],1,0)),"")</f>
        <v/>
      </c>
      <c r="C231" s="94">
        <f>ROW()-ROW(TBL_QUAL_INCOMELISTING_UNITS[[#Headers],[ROW_ID]])</f>
        <v>222</v>
      </c>
      <c r="D231" s="82"/>
      <c r="E231" s="39"/>
      <c r="F231" s="33"/>
      <c r="G231" s="84" t="str">
        <f>IFERROR(INDEX(TBL_CIPDRFRESI_LOANPOOL[HUD_MFI_115],MATCH(TBL_QUAL_INCOMELISTING_UNITS[[#This Row],[INCOMELISTING_LOAN_ID_PROP_ADDR]],TBL_CIPDRFRESI_LOANPOOL[LOAN_ID_PROP_ADDR],0)),"")</f>
        <v/>
      </c>
      <c r="H2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1" s="36" t="b">
        <f>CONCATENATE(TBL_QUAL_INCOMELISTING_UNITS[[#This Row],[INCOMELISTING_LOAN_ID_PROP_ADDR]],TBL_QUAL_INCOMELISTING_UNITS[[#This Row],[INCOMELISTING_UNIT]],TBL_QUAL_INCOMELISTING_UNITS[[#This Row],[INCOMELISTING_HSEHLD_INCOME]])&lt;&gt;""</f>
        <v>0</v>
      </c>
      <c r="J231" s="36" t="b">
        <f>AND(TBL_QUAL_INCOMELISTING_UNITS[[#This Row],[INCOMELISTING_LOAN_ID_PROP_ADDR]]&lt;&gt;"",TBL_QUAL_INCOMELISTING_UNITS[[#This Row],[INCOMELISTING_UNIT]]&lt;&gt;"",TBL_QUAL_INCOMELISTING_UNITS[[#This Row],[INCOMELISTING_HSEHLD_INCOME]]&lt;&gt;"")</f>
        <v>0</v>
      </c>
      <c r="K231" s="36">
        <f>SUM(
IF(AND(TBL_QUAL_INCOMELISTING_UNITS[[#This Row],[INCOMELISTING_LOAN_ID_PROP_ADDR]]&lt;&gt;"",NOT(ISNUMBER(MATCH(TBL_QUAL_INCOMELISTING_UNITS[[#This Row],[INCOMELISTING_LOAN_ID_PROP_ADDR]],RANGE_LOOKUP_CIPDRF_LOANLIST,0)))),1,0)
)</f>
        <v>0</v>
      </c>
    </row>
    <row r="232" spans="2:11" ht="20.100000000000001" customHeight="1" x14ac:dyDescent="0.25">
      <c r="B232" s="25" t="str">
        <f>IF(TBL_QUAL_INCOMELISTING_UNITS[[#This Row],[RECORD_STARTED]],IF(TBL_QUAL_INCOMELISTING_UNITS[[#This Row],[ERROR_COUNT]]&gt;0,-1,IF(TBL_QUAL_INCOMELISTING_UNITS[[#This Row],[REQ_FIELDS_POPULATED]],1,0)),"")</f>
        <v/>
      </c>
      <c r="C232" s="94">
        <f>ROW()-ROW(TBL_QUAL_INCOMELISTING_UNITS[[#Headers],[ROW_ID]])</f>
        <v>223</v>
      </c>
      <c r="D232" s="82"/>
      <c r="E232" s="39"/>
      <c r="F232" s="33"/>
      <c r="G232" s="84" t="str">
        <f>IFERROR(INDEX(TBL_CIPDRFRESI_LOANPOOL[HUD_MFI_115],MATCH(TBL_QUAL_INCOMELISTING_UNITS[[#This Row],[INCOMELISTING_LOAN_ID_PROP_ADDR]],TBL_CIPDRFRESI_LOANPOOL[LOAN_ID_PROP_ADDR],0)),"")</f>
        <v/>
      </c>
      <c r="H2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2" s="36" t="b">
        <f>CONCATENATE(TBL_QUAL_INCOMELISTING_UNITS[[#This Row],[INCOMELISTING_LOAN_ID_PROP_ADDR]],TBL_QUAL_INCOMELISTING_UNITS[[#This Row],[INCOMELISTING_UNIT]],TBL_QUAL_INCOMELISTING_UNITS[[#This Row],[INCOMELISTING_HSEHLD_INCOME]])&lt;&gt;""</f>
        <v>0</v>
      </c>
      <c r="J232" s="36" t="b">
        <f>AND(TBL_QUAL_INCOMELISTING_UNITS[[#This Row],[INCOMELISTING_LOAN_ID_PROP_ADDR]]&lt;&gt;"",TBL_QUAL_INCOMELISTING_UNITS[[#This Row],[INCOMELISTING_UNIT]]&lt;&gt;"",TBL_QUAL_INCOMELISTING_UNITS[[#This Row],[INCOMELISTING_HSEHLD_INCOME]]&lt;&gt;"")</f>
        <v>0</v>
      </c>
      <c r="K232" s="36">
        <f>SUM(
IF(AND(TBL_QUAL_INCOMELISTING_UNITS[[#This Row],[INCOMELISTING_LOAN_ID_PROP_ADDR]]&lt;&gt;"",NOT(ISNUMBER(MATCH(TBL_QUAL_INCOMELISTING_UNITS[[#This Row],[INCOMELISTING_LOAN_ID_PROP_ADDR]],RANGE_LOOKUP_CIPDRF_LOANLIST,0)))),1,0)
)</f>
        <v>0</v>
      </c>
    </row>
    <row r="233" spans="2:11" ht="20.100000000000001" customHeight="1" x14ac:dyDescent="0.25">
      <c r="B233" s="25" t="str">
        <f>IF(TBL_QUAL_INCOMELISTING_UNITS[[#This Row],[RECORD_STARTED]],IF(TBL_QUAL_INCOMELISTING_UNITS[[#This Row],[ERROR_COUNT]]&gt;0,-1,IF(TBL_QUAL_INCOMELISTING_UNITS[[#This Row],[REQ_FIELDS_POPULATED]],1,0)),"")</f>
        <v/>
      </c>
      <c r="C233" s="94">
        <f>ROW()-ROW(TBL_QUAL_INCOMELISTING_UNITS[[#Headers],[ROW_ID]])</f>
        <v>224</v>
      </c>
      <c r="D233" s="82"/>
      <c r="E233" s="39"/>
      <c r="F233" s="33"/>
      <c r="G233" s="84" t="str">
        <f>IFERROR(INDEX(TBL_CIPDRFRESI_LOANPOOL[HUD_MFI_115],MATCH(TBL_QUAL_INCOMELISTING_UNITS[[#This Row],[INCOMELISTING_LOAN_ID_PROP_ADDR]],TBL_CIPDRFRESI_LOANPOOL[LOAN_ID_PROP_ADDR],0)),"")</f>
        <v/>
      </c>
      <c r="H2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3" s="36" t="b">
        <f>CONCATENATE(TBL_QUAL_INCOMELISTING_UNITS[[#This Row],[INCOMELISTING_LOAN_ID_PROP_ADDR]],TBL_QUAL_INCOMELISTING_UNITS[[#This Row],[INCOMELISTING_UNIT]],TBL_QUAL_INCOMELISTING_UNITS[[#This Row],[INCOMELISTING_HSEHLD_INCOME]])&lt;&gt;""</f>
        <v>0</v>
      </c>
      <c r="J233" s="36" t="b">
        <f>AND(TBL_QUAL_INCOMELISTING_UNITS[[#This Row],[INCOMELISTING_LOAN_ID_PROP_ADDR]]&lt;&gt;"",TBL_QUAL_INCOMELISTING_UNITS[[#This Row],[INCOMELISTING_UNIT]]&lt;&gt;"",TBL_QUAL_INCOMELISTING_UNITS[[#This Row],[INCOMELISTING_HSEHLD_INCOME]]&lt;&gt;"")</f>
        <v>0</v>
      </c>
      <c r="K233" s="36">
        <f>SUM(
IF(AND(TBL_QUAL_INCOMELISTING_UNITS[[#This Row],[INCOMELISTING_LOAN_ID_PROP_ADDR]]&lt;&gt;"",NOT(ISNUMBER(MATCH(TBL_QUAL_INCOMELISTING_UNITS[[#This Row],[INCOMELISTING_LOAN_ID_PROP_ADDR]],RANGE_LOOKUP_CIPDRF_LOANLIST,0)))),1,0)
)</f>
        <v>0</v>
      </c>
    </row>
    <row r="234" spans="2:11" ht="20.100000000000001" customHeight="1" x14ac:dyDescent="0.25">
      <c r="B234" s="25" t="str">
        <f>IF(TBL_QUAL_INCOMELISTING_UNITS[[#This Row],[RECORD_STARTED]],IF(TBL_QUAL_INCOMELISTING_UNITS[[#This Row],[ERROR_COUNT]]&gt;0,-1,IF(TBL_QUAL_INCOMELISTING_UNITS[[#This Row],[REQ_FIELDS_POPULATED]],1,0)),"")</f>
        <v/>
      </c>
      <c r="C234" s="94">
        <f>ROW()-ROW(TBL_QUAL_INCOMELISTING_UNITS[[#Headers],[ROW_ID]])</f>
        <v>225</v>
      </c>
      <c r="D234" s="82"/>
      <c r="E234" s="39"/>
      <c r="F234" s="33"/>
      <c r="G234" s="84" t="str">
        <f>IFERROR(INDEX(TBL_CIPDRFRESI_LOANPOOL[HUD_MFI_115],MATCH(TBL_QUAL_INCOMELISTING_UNITS[[#This Row],[INCOMELISTING_LOAN_ID_PROP_ADDR]],TBL_CIPDRFRESI_LOANPOOL[LOAN_ID_PROP_ADDR],0)),"")</f>
        <v/>
      </c>
      <c r="H2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4" s="36" t="b">
        <f>CONCATENATE(TBL_QUAL_INCOMELISTING_UNITS[[#This Row],[INCOMELISTING_LOAN_ID_PROP_ADDR]],TBL_QUAL_INCOMELISTING_UNITS[[#This Row],[INCOMELISTING_UNIT]],TBL_QUAL_INCOMELISTING_UNITS[[#This Row],[INCOMELISTING_HSEHLD_INCOME]])&lt;&gt;""</f>
        <v>0</v>
      </c>
      <c r="J234" s="36" t="b">
        <f>AND(TBL_QUAL_INCOMELISTING_UNITS[[#This Row],[INCOMELISTING_LOAN_ID_PROP_ADDR]]&lt;&gt;"",TBL_QUAL_INCOMELISTING_UNITS[[#This Row],[INCOMELISTING_UNIT]]&lt;&gt;"",TBL_QUAL_INCOMELISTING_UNITS[[#This Row],[INCOMELISTING_HSEHLD_INCOME]]&lt;&gt;"")</f>
        <v>0</v>
      </c>
      <c r="K234" s="36">
        <f>SUM(
IF(AND(TBL_QUAL_INCOMELISTING_UNITS[[#This Row],[INCOMELISTING_LOAN_ID_PROP_ADDR]]&lt;&gt;"",NOT(ISNUMBER(MATCH(TBL_QUAL_INCOMELISTING_UNITS[[#This Row],[INCOMELISTING_LOAN_ID_PROP_ADDR]],RANGE_LOOKUP_CIPDRF_LOANLIST,0)))),1,0)
)</f>
        <v>0</v>
      </c>
    </row>
    <row r="235" spans="2:11" ht="20.100000000000001" customHeight="1" x14ac:dyDescent="0.25">
      <c r="B235" s="25" t="str">
        <f>IF(TBL_QUAL_INCOMELISTING_UNITS[[#This Row],[RECORD_STARTED]],IF(TBL_QUAL_INCOMELISTING_UNITS[[#This Row],[ERROR_COUNT]]&gt;0,-1,IF(TBL_QUAL_INCOMELISTING_UNITS[[#This Row],[REQ_FIELDS_POPULATED]],1,0)),"")</f>
        <v/>
      </c>
      <c r="C235" s="94">
        <f>ROW()-ROW(TBL_QUAL_INCOMELISTING_UNITS[[#Headers],[ROW_ID]])</f>
        <v>226</v>
      </c>
      <c r="D235" s="82"/>
      <c r="E235" s="39"/>
      <c r="F235" s="33"/>
      <c r="G235" s="84" t="str">
        <f>IFERROR(INDEX(TBL_CIPDRFRESI_LOANPOOL[HUD_MFI_115],MATCH(TBL_QUAL_INCOMELISTING_UNITS[[#This Row],[INCOMELISTING_LOAN_ID_PROP_ADDR]],TBL_CIPDRFRESI_LOANPOOL[LOAN_ID_PROP_ADDR],0)),"")</f>
        <v/>
      </c>
      <c r="H2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5" s="36" t="b">
        <f>CONCATENATE(TBL_QUAL_INCOMELISTING_UNITS[[#This Row],[INCOMELISTING_LOAN_ID_PROP_ADDR]],TBL_QUAL_INCOMELISTING_UNITS[[#This Row],[INCOMELISTING_UNIT]],TBL_QUAL_INCOMELISTING_UNITS[[#This Row],[INCOMELISTING_HSEHLD_INCOME]])&lt;&gt;""</f>
        <v>0</v>
      </c>
      <c r="J235" s="36" t="b">
        <f>AND(TBL_QUAL_INCOMELISTING_UNITS[[#This Row],[INCOMELISTING_LOAN_ID_PROP_ADDR]]&lt;&gt;"",TBL_QUAL_INCOMELISTING_UNITS[[#This Row],[INCOMELISTING_UNIT]]&lt;&gt;"",TBL_QUAL_INCOMELISTING_UNITS[[#This Row],[INCOMELISTING_HSEHLD_INCOME]]&lt;&gt;"")</f>
        <v>0</v>
      </c>
      <c r="K235" s="36">
        <f>SUM(
IF(AND(TBL_QUAL_INCOMELISTING_UNITS[[#This Row],[INCOMELISTING_LOAN_ID_PROP_ADDR]]&lt;&gt;"",NOT(ISNUMBER(MATCH(TBL_QUAL_INCOMELISTING_UNITS[[#This Row],[INCOMELISTING_LOAN_ID_PROP_ADDR]],RANGE_LOOKUP_CIPDRF_LOANLIST,0)))),1,0)
)</f>
        <v>0</v>
      </c>
    </row>
    <row r="236" spans="2:11" ht="20.100000000000001" customHeight="1" x14ac:dyDescent="0.25">
      <c r="B236" s="25" t="str">
        <f>IF(TBL_QUAL_INCOMELISTING_UNITS[[#This Row],[RECORD_STARTED]],IF(TBL_QUAL_INCOMELISTING_UNITS[[#This Row],[ERROR_COUNT]]&gt;0,-1,IF(TBL_QUAL_INCOMELISTING_UNITS[[#This Row],[REQ_FIELDS_POPULATED]],1,0)),"")</f>
        <v/>
      </c>
      <c r="C236" s="94">
        <f>ROW()-ROW(TBL_QUAL_INCOMELISTING_UNITS[[#Headers],[ROW_ID]])</f>
        <v>227</v>
      </c>
      <c r="D236" s="82"/>
      <c r="E236" s="39"/>
      <c r="F236" s="33"/>
      <c r="G236" s="84" t="str">
        <f>IFERROR(INDEX(TBL_CIPDRFRESI_LOANPOOL[HUD_MFI_115],MATCH(TBL_QUAL_INCOMELISTING_UNITS[[#This Row],[INCOMELISTING_LOAN_ID_PROP_ADDR]],TBL_CIPDRFRESI_LOANPOOL[LOAN_ID_PROP_ADDR],0)),"")</f>
        <v/>
      </c>
      <c r="H2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6" s="36" t="b">
        <f>CONCATENATE(TBL_QUAL_INCOMELISTING_UNITS[[#This Row],[INCOMELISTING_LOAN_ID_PROP_ADDR]],TBL_QUAL_INCOMELISTING_UNITS[[#This Row],[INCOMELISTING_UNIT]],TBL_QUAL_INCOMELISTING_UNITS[[#This Row],[INCOMELISTING_HSEHLD_INCOME]])&lt;&gt;""</f>
        <v>0</v>
      </c>
      <c r="J236" s="36" t="b">
        <f>AND(TBL_QUAL_INCOMELISTING_UNITS[[#This Row],[INCOMELISTING_LOAN_ID_PROP_ADDR]]&lt;&gt;"",TBL_QUAL_INCOMELISTING_UNITS[[#This Row],[INCOMELISTING_UNIT]]&lt;&gt;"",TBL_QUAL_INCOMELISTING_UNITS[[#This Row],[INCOMELISTING_HSEHLD_INCOME]]&lt;&gt;"")</f>
        <v>0</v>
      </c>
      <c r="K236" s="36">
        <f>SUM(
IF(AND(TBL_QUAL_INCOMELISTING_UNITS[[#This Row],[INCOMELISTING_LOAN_ID_PROP_ADDR]]&lt;&gt;"",NOT(ISNUMBER(MATCH(TBL_QUAL_INCOMELISTING_UNITS[[#This Row],[INCOMELISTING_LOAN_ID_PROP_ADDR]],RANGE_LOOKUP_CIPDRF_LOANLIST,0)))),1,0)
)</f>
        <v>0</v>
      </c>
    </row>
    <row r="237" spans="2:11" ht="20.100000000000001" customHeight="1" x14ac:dyDescent="0.25">
      <c r="B237" s="25" t="str">
        <f>IF(TBL_QUAL_INCOMELISTING_UNITS[[#This Row],[RECORD_STARTED]],IF(TBL_QUAL_INCOMELISTING_UNITS[[#This Row],[ERROR_COUNT]]&gt;0,-1,IF(TBL_QUAL_INCOMELISTING_UNITS[[#This Row],[REQ_FIELDS_POPULATED]],1,0)),"")</f>
        <v/>
      </c>
      <c r="C237" s="94">
        <f>ROW()-ROW(TBL_QUAL_INCOMELISTING_UNITS[[#Headers],[ROW_ID]])</f>
        <v>228</v>
      </c>
      <c r="D237" s="82"/>
      <c r="E237" s="39"/>
      <c r="F237" s="33"/>
      <c r="G237" s="84" t="str">
        <f>IFERROR(INDEX(TBL_CIPDRFRESI_LOANPOOL[HUD_MFI_115],MATCH(TBL_QUAL_INCOMELISTING_UNITS[[#This Row],[INCOMELISTING_LOAN_ID_PROP_ADDR]],TBL_CIPDRFRESI_LOANPOOL[LOAN_ID_PROP_ADDR],0)),"")</f>
        <v/>
      </c>
      <c r="H2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7" s="36" t="b">
        <f>CONCATENATE(TBL_QUAL_INCOMELISTING_UNITS[[#This Row],[INCOMELISTING_LOAN_ID_PROP_ADDR]],TBL_QUAL_INCOMELISTING_UNITS[[#This Row],[INCOMELISTING_UNIT]],TBL_QUAL_INCOMELISTING_UNITS[[#This Row],[INCOMELISTING_HSEHLD_INCOME]])&lt;&gt;""</f>
        <v>0</v>
      </c>
      <c r="J237" s="36" t="b">
        <f>AND(TBL_QUAL_INCOMELISTING_UNITS[[#This Row],[INCOMELISTING_LOAN_ID_PROP_ADDR]]&lt;&gt;"",TBL_QUAL_INCOMELISTING_UNITS[[#This Row],[INCOMELISTING_UNIT]]&lt;&gt;"",TBL_QUAL_INCOMELISTING_UNITS[[#This Row],[INCOMELISTING_HSEHLD_INCOME]]&lt;&gt;"")</f>
        <v>0</v>
      </c>
      <c r="K237" s="36">
        <f>SUM(
IF(AND(TBL_QUAL_INCOMELISTING_UNITS[[#This Row],[INCOMELISTING_LOAN_ID_PROP_ADDR]]&lt;&gt;"",NOT(ISNUMBER(MATCH(TBL_QUAL_INCOMELISTING_UNITS[[#This Row],[INCOMELISTING_LOAN_ID_PROP_ADDR]],RANGE_LOOKUP_CIPDRF_LOANLIST,0)))),1,0)
)</f>
        <v>0</v>
      </c>
    </row>
    <row r="238" spans="2:11" ht="20.100000000000001" customHeight="1" x14ac:dyDescent="0.25">
      <c r="B238" s="25" t="str">
        <f>IF(TBL_QUAL_INCOMELISTING_UNITS[[#This Row],[RECORD_STARTED]],IF(TBL_QUAL_INCOMELISTING_UNITS[[#This Row],[ERROR_COUNT]]&gt;0,-1,IF(TBL_QUAL_INCOMELISTING_UNITS[[#This Row],[REQ_FIELDS_POPULATED]],1,0)),"")</f>
        <v/>
      </c>
      <c r="C238" s="94">
        <f>ROW()-ROW(TBL_QUAL_INCOMELISTING_UNITS[[#Headers],[ROW_ID]])</f>
        <v>229</v>
      </c>
      <c r="D238" s="82"/>
      <c r="E238" s="39"/>
      <c r="F238" s="33"/>
      <c r="G238" s="84" t="str">
        <f>IFERROR(INDEX(TBL_CIPDRFRESI_LOANPOOL[HUD_MFI_115],MATCH(TBL_QUAL_INCOMELISTING_UNITS[[#This Row],[INCOMELISTING_LOAN_ID_PROP_ADDR]],TBL_CIPDRFRESI_LOANPOOL[LOAN_ID_PROP_ADDR],0)),"")</f>
        <v/>
      </c>
      <c r="H2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8" s="36" t="b">
        <f>CONCATENATE(TBL_QUAL_INCOMELISTING_UNITS[[#This Row],[INCOMELISTING_LOAN_ID_PROP_ADDR]],TBL_QUAL_INCOMELISTING_UNITS[[#This Row],[INCOMELISTING_UNIT]],TBL_QUAL_INCOMELISTING_UNITS[[#This Row],[INCOMELISTING_HSEHLD_INCOME]])&lt;&gt;""</f>
        <v>0</v>
      </c>
      <c r="J238" s="36" t="b">
        <f>AND(TBL_QUAL_INCOMELISTING_UNITS[[#This Row],[INCOMELISTING_LOAN_ID_PROP_ADDR]]&lt;&gt;"",TBL_QUAL_INCOMELISTING_UNITS[[#This Row],[INCOMELISTING_UNIT]]&lt;&gt;"",TBL_QUAL_INCOMELISTING_UNITS[[#This Row],[INCOMELISTING_HSEHLD_INCOME]]&lt;&gt;"")</f>
        <v>0</v>
      </c>
      <c r="K238" s="36">
        <f>SUM(
IF(AND(TBL_QUAL_INCOMELISTING_UNITS[[#This Row],[INCOMELISTING_LOAN_ID_PROP_ADDR]]&lt;&gt;"",NOT(ISNUMBER(MATCH(TBL_QUAL_INCOMELISTING_UNITS[[#This Row],[INCOMELISTING_LOAN_ID_PROP_ADDR]],RANGE_LOOKUP_CIPDRF_LOANLIST,0)))),1,0)
)</f>
        <v>0</v>
      </c>
    </row>
    <row r="239" spans="2:11" ht="20.100000000000001" customHeight="1" x14ac:dyDescent="0.25">
      <c r="B239" s="25" t="str">
        <f>IF(TBL_QUAL_INCOMELISTING_UNITS[[#This Row],[RECORD_STARTED]],IF(TBL_QUAL_INCOMELISTING_UNITS[[#This Row],[ERROR_COUNT]]&gt;0,-1,IF(TBL_QUAL_INCOMELISTING_UNITS[[#This Row],[REQ_FIELDS_POPULATED]],1,0)),"")</f>
        <v/>
      </c>
      <c r="C239" s="94">
        <f>ROW()-ROW(TBL_QUAL_INCOMELISTING_UNITS[[#Headers],[ROW_ID]])</f>
        <v>230</v>
      </c>
      <c r="D239" s="82"/>
      <c r="E239" s="39"/>
      <c r="F239" s="33"/>
      <c r="G239" s="84" t="str">
        <f>IFERROR(INDEX(TBL_CIPDRFRESI_LOANPOOL[HUD_MFI_115],MATCH(TBL_QUAL_INCOMELISTING_UNITS[[#This Row],[INCOMELISTING_LOAN_ID_PROP_ADDR]],TBL_CIPDRFRESI_LOANPOOL[LOAN_ID_PROP_ADDR],0)),"")</f>
        <v/>
      </c>
      <c r="H2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9" s="36" t="b">
        <f>CONCATENATE(TBL_QUAL_INCOMELISTING_UNITS[[#This Row],[INCOMELISTING_LOAN_ID_PROP_ADDR]],TBL_QUAL_INCOMELISTING_UNITS[[#This Row],[INCOMELISTING_UNIT]],TBL_QUAL_INCOMELISTING_UNITS[[#This Row],[INCOMELISTING_HSEHLD_INCOME]])&lt;&gt;""</f>
        <v>0</v>
      </c>
      <c r="J239" s="36" t="b">
        <f>AND(TBL_QUAL_INCOMELISTING_UNITS[[#This Row],[INCOMELISTING_LOAN_ID_PROP_ADDR]]&lt;&gt;"",TBL_QUAL_INCOMELISTING_UNITS[[#This Row],[INCOMELISTING_UNIT]]&lt;&gt;"",TBL_QUAL_INCOMELISTING_UNITS[[#This Row],[INCOMELISTING_HSEHLD_INCOME]]&lt;&gt;"")</f>
        <v>0</v>
      </c>
      <c r="K239" s="36">
        <f>SUM(
IF(AND(TBL_QUAL_INCOMELISTING_UNITS[[#This Row],[INCOMELISTING_LOAN_ID_PROP_ADDR]]&lt;&gt;"",NOT(ISNUMBER(MATCH(TBL_QUAL_INCOMELISTING_UNITS[[#This Row],[INCOMELISTING_LOAN_ID_PROP_ADDR]],RANGE_LOOKUP_CIPDRF_LOANLIST,0)))),1,0)
)</f>
        <v>0</v>
      </c>
    </row>
    <row r="240" spans="2:11" ht="20.100000000000001" customHeight="1" x14ac:dyDescent="0.25">
      <c r="B240" s="25" t="str">
        <f>IF(TBL_QUAL_INCOMELISTING_UNITS[[#This Row],[RECORD_STARTED]],IF(TBL_QUAL_INCOMELISTING_UNITS[[#This Row],[ERROR_COUNT]]&gt;0,-1,IF(TBL_QUAL_INCOMELISTING_UNITS[[#This Row],[REQ_FIELDS_POPULATED]],1,0)),"")</f>
        <v/>
      </c>
      <c r="C240" s="94">
        <f>ROW()-ROW(TBL_QUAL_INCOMELISTING_UNITS[[#Headers],[ROW_ID]])</f>
        <v>231</v>
      </c>
      <c r="D240" s="82"/>
      <c r="E240" s="39"/>
      <c r="F240" s="33"/>
      <c r="G240" s="84" t="str">
        <f>IFERROR(INDEX(TBL_CIPDRFRESI_LOANPOOL[HUD_MFI_115],MATCH(TBL_QUAL_INCOMELISTING_UNITS[[#This Row],[INCOMELISTING_LOAN_ID_PROP_ADDR]],TBL_CIPDRFRESI_LOANPOOL[LOAN_ID_PROP_ADDR],0)),"")</f>
        <v/>
      </c>
      <c r="H2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0" s="36" t="b">
        <f>CONCATENATE(TBL_QUAL_INCOMELISTING_UNITS[[#This Row],[INCOMELISTING_LOAN_ID_PROP_ADDR]],TBL_QUAL_INCOMELISTING_UNITS[[#This Row],[INCOMELISTING_UNIT]],TBL_QUAL_INCOMELISTING_UNITS[[#This Row],[INCOMELISTING_HSEHLD_INCOME]])&lt;&gt;""</f>
        <v>0</v>
      </c>
      <c r="J240" s="36" t="b">
        <f>AND(TBL_QUAL_INCOMELISTING_UNITS[[#This Row],[INCOMELISTING_LOAN_ID_PROP_ADDR]]&lt;&gt;"",TBL_QUAL_INCOMELISTING_UNITS[[#This Row],[INCOMELISTING_UNIT]]&lt;&gt;"",TBL_QUAL_INCOMELISTING_UNITS[[#This Row],[INCOMELISTING_HSEHLD_INCOME]]&lt;&gt;"")</f>
        <v>0</v>
      </c>
      <c r="K240" s="36">
        <f>SUM(
IF(AND(TBL_QUAL_INCOMELISTING_UNITS[[#This Row],[INCOMELISTING_LOAN_ID_PROP_ADDR]]&lt;&gt;"",NOT(ISNUMBER(MATCH(TBL_QUAL_INCOMELISTING_UNITS[[#This Row],[INCOMELISTING_LOAN_ID_PROP_ADDR]],RANGE_LOOKUP_CIPDRF_LOANLIST,0)))),1,0)
)</f>
        <v>0</v>
      </c>
    </row>
    <row r="241" spans="2:11" ht="20.100000000000001" customHeight="1" x14ac:dyDescent="0.25">
      <c r="B241" s="25" t="str">
        <f>IF(TBL_QUAL_INCOMELISTING_UNITS[[#This Row],[RECORD_STARTED]],IF(TBL_QUAL_INCOMELISTING_UNITS[[#This Row],[ERROR_COUNT]]&gt;0,-1,IF(TBL_QUAL_INCOMELISTING_UNITS[[#This Row],[REQ_FIELDS_POPULATED]],1,0)),"")</f>
        <v/>
      </c>
      <c r="C241" s="94">
        <f>ROW()-ROW(TBL_QUAL_INCOMELISTING_UNITS[[#Headers],[ROW_ID]])</f>
        <v>232</v>
      </c>
      <c r="D241" s="82"/>
      <c r="E241" s="39"/>
      <c r="F241" s="33"/>
      <c r="G241" s="84" t="str">
        <f>IFERROR(INDEX(TBL_CIPDRFRESI_LOANPOOL[HUD_MFI_115],MATCH(TBL_QUAL_INCOMELISTING_UNITS[[#This Row],[INCOMELISTING_LOAN_ID_PROP_ADDR]],TBL_CIPDRFRESI_LOANPOOL[LOAN_ID_PROP_ADDR],0)),"")</f>
        <v/>
      </c>
      <c r="H2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1" s="36" t="b">
        <f>CONCATENATE(TBL_QUAL_INCOMELISTING_UNITS[[#This Row],[INCOMELISTING_LOAN_ID_PROP_ADDR]],TBL_QUAL_INCOMELISTING_UNITS[[#This Row],[INCOMELISTING_UNIT]],TBL_QUAL_INCOMELISTING_UNITS[[#This Row],[INCOMELISTING_HSEHLD_INCOME]])&lt;&gt;""</f>
        <v>0</v>
      </c>
      <c r="J241" s="36" t="b">
        <f>AND(TBL_QUAL_INCOMELISTING_UNITS[[#This Row],[INCOMELISTING_LOAN_ID_PROP_ADDR]]&lt;&gt;"",TBL_QUAL_INCOMELISTING_UNITS[[#This Row],[INCOMELISTING_UNIT]]&lt;&gt;"",TBL_QUAL_INCOMELISTING_UNITS[[#This Row],[INCOMELISTING_HSEHLD_INCOME]]&lt;&gt;"")</f>
        <v>0</v>
      </c>
      <c r="K241" s="36">
        <f>SUM(
IF(AND(TBL_QUAL_INCOMELISTING_UNITS[[#This Row],[INCOMELISTING_LOAN_ID_PROP_ADDR]]&lt;&gt;"",NOT(ISNUMBER(MATCH(TBL_QUAL_INCOMELISTING_UNITS[[#This Row],[INCOMELISTING_LOAN_ID_PROP_ADDR]],RANGE_LOOKUP_CIPDRF_LOANLIST,0)))),1,0)
)</f>
        <v>0</v>
      </c>
    </row>
    <row r="242" spans="2:11" ht="20.100000000000001" customHeight="1" x14ac:dyDescent="0.25">
      <c r="B242" s="25" t="str">
        <f>IF(TBL_QUAL_INCOMELISTING_UNITS[[#This Row],[RECORD_STARTED]],IF(TBL_QUAL_INCOMELISTING_UNITS[[#This Row],[ERROR_COUNT]]&gt;0,-1,IF(TBL_QUAL_INCOMELISTING_UNITS[[#This Row],[REQ_FIELDS_POPULATED]],1,0)),"")</f>
        <v/>
      </c>
      <c r="C242" s="94">
        <f>ROW()-ROW(TBL_QUAL_INCOMELISTING_UNITS[[#Headers],[ROW_ID]])</f>
        <v>233</v>
      </c>
      <c r="D242" s="82"/>
      <c r="E242" s="39"/>
      <c r="F242" s="33"/>
      <c r="G242" s="84" t="str">
        <f>IFERROR(INDEX(TBL_CIPDRFRESI_LOANPOOL[HUD_MFI_115],MATCH(TBL_QUAL_INCOMELISTING_UNITS[[#This Row],[INCOMELISTING_LOAN_ID_PROP_ADDR]],TBL_CIPDRFRESI_LOANPOOL[LOAN_ID_PROP_ADDR],0)),"")</f>
        <v/>
      </c>
      <c r="H2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2" s="36" t="b">
        <f>CONCATENATE(TBL_QUAL_INCOMELISTING_UNITS[[#This Row],[INCOMELISTING_LOAN_ID_PROP_ADDR]],TBL_QUAL_INCOMELISTING_UNITS[[#This Row],[INCOMELISTING_UNIT]],TBL_QUAL_INCOMELISTING_UNITS[[#This Row],[INCOMELISTING_HSEHLD_INCOME]])&lt;&gt;""</f>
        <v>0</v>
      </c>
      <c r="J242" s="36" t="b">
        <f>AND(TBL_QUAL_INCOMELISTING_UNITS[[#This Row],[INCOMELISTING_LOAN_ID_PROP_ADDR]]&lt;&gt;"",TBL_QUAL_INCOMELISTING_UNITS[[#This Row],[INCOMELISTING_UNIT]]&lt;&gt;"",TBL_QUAL_INCOMELISTING_UNITS[[#This Row],[INCOMELISTING_HSEHLD_INCOME]]&lt;&gt;"")</f>
        <v>0</v>
      </c>
      <c r="K242" s="36">
        <f>SUM(
IF(AND(TBL_QUAL_INCOMELISTING_UNITS[[#This Row],[INCOMELISTING_LOAN_ID_PROP_ADDR]]&lt;&gt;"",NOT(ISNUMBER(MATCH(TBL_QUAL_INCOMELISTING_UNITS[[#This Row],[INCOMELISTING_LOAN_ID_PROP_ADDR]],RANGE_LOOKUP_CIPDRF_LOANLIST,0)))),1,0)
)</f>
        <v>0</v>
      </c>
    </row>
    <row r="243" spans="2:11" ht="20.100000000000001" customHeight="1" x14ac:dyDescent="0.25">
      <c r="B243" s="25" t="str">
        <f>IF(TBL_QUAL_INCOMELISTING_UNITS[[#This Row],[RECORD_STARTED]],IF(TBL_QUAL_INCOMELISTING_UNITS[[#This Row],[ERROR_COUNT]]&gt;0,-1,IF(TBL_QUAL_INCOMELISTING_UNITS[[#This Row],[REQ_FIELDS_POPULATED]],1,0)),"")</f>
        <v/>
      </c>
      <c r="C243" s="94">
        <f>ROW()-ROW(TBL_QUAL_INCOMELISTING_UNITS[[#Headers],[ROW_ID]])</f>
        <v>234</v>
      </c>
      <c r="D243" s="82"/>
      <c r="E243" s="39"/>
      <c r="F243" s="33"/>
      <c r="G243" s="84" t="str">
        <f>IFERROR(INDEX(TBL_CIPDRFRESI_LOANPOOL[HUD_MFI_115],MATCH(TBL_QUAL_INCOMELISTING_UNITS[[#This Row],[INCOMELISTING_LOAN_ID_PROP_ADDR]],TBL_CIPDRFRESI_LOANPOOL[LOAN_ID_PROP_ADDR],0)),"")</f>
        <v/>
      </c>
      <c r="H2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3" s="36" t="b">
        <f>CONCATENATE(TBL_QUAL_INCOMELISTING_UNITS[[#This Row],[INCOMELISTING_LOAN_ID_PROP_ADDR]],TBL_QUAL_INCOMELISTING_UNITS[[#This Row],[INCOMELISTING_UNIT]],TBL_QUAL_INCOMELISTING_UNITS[[#This Row],[INCOMELISTING_HSEHLD_INCOME]])&lt;&gt;""</f>
        <v>0</v>
      </c>
      <c r="J243" s="36" t="b">
        <f>AND(TBL_QUAL_INCOMELISTING_UNITS[[#This Row],[INCOMELISTING_LOAN_ID_PROP_ADDR]]&lt;&gt;"",TBL_QUAL_INCOMELISTING_UNITS[[#This Row],[INCOMELISTING_UNIT]]&lt;&gt;"",TBL_QUAL_INCOMELISTING_UNITS[[#This Row],[INCOMELISTING_HSEHLD_INCOME]]&lt;&gt;"")</f>
        <v>0</v>
      </c>
      <c r="K243" s="36">
        <f>SUM(
IF(AND(TBL_QUAL_INCOMELISTING_UNITS[[#This Row],[INCOMELISTING_LOAN_ID_PROP_ADDR]]&lt;&gt;"",NOT(ISNUMBER(MATCH(TBL_QUAL_INCOMELISTING_UNITS[[#This Row],[INCOMELISTING_LOAN_ID_PROP_ADDR]],RANGE_LOOKUP_CIPDRF_LOANLIST,0)))),1,0)
)</f>
        <v>0</v>
      </c>
    </row>
    <row r="244" spans="2:11" ht="20.100000000000001" customHeight="1" x14ac:dyDescent="0.25">
      <c r="B244" s="25" t="str">
        <f>IF(TBL_QUAL_INCOMELISTING_UNITS[[#This Row],[RECORD_STARTED]],IF(TBL_QUAL_INCOMELISTING_UNITS[[#This Row],[ERROR_COUNT]]&gt;0,-1,IF(TBL_QUAL_INCOMELISTING_UNITS[[#This Row],[REQ_FIELDS_POPULATED]],1,0)),"")</f>
        <v/>
      </c>
      <c r="C244" s="94">
        <f>ROW()-ROW(TBL_QUAL_INCOMELISTING_UNITS[[#Headers],[ROW_ID]])</f>
        <v>235</v>
      </c>
      <c r="D244" s="82"/>
      <c r="E244" s="39"/>
      <c r="F244" s="33"/>
      <c r="G244" s="84" t="str">
        <f>IFERROR(INDEX(TBL_CIPDRFRESI_LOANPOOL[HUD_MFI_115],MATCH(TBL_QUAL_INCOMELISTING_UNITS[[#This Row],[INCOMELISTING_LOAN_ID_PROP_ADDR]],TBL_CIPDRFRESI_LOANPOOL[LOAN_ID_PROP_ADDR],0)),"")</f>
        <v/>
      </c>
      <c r="H2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4" s="36" t="b">
        <f>CONCATENATE(TBL_QUAL_INCOMELISTING_UNITS[[#This Row],[INCOMELISTING_LOAN_ID_PROP_ADDR]],TBL_QUAL_INCOMELISTING_UNITS[[#This Row],[INCOMELISTING_UNIT]],TBL_QUAL_INCOMELISTING_UNITS[[#This Row],[INCOMELISTING_HSEHLD_INCOME]])&lt;&gt;""</f>
        <v>0</v>
      </c>
      <c r="J244" s="36" t="b">
        <f>AND(TBL_QUAL_INCOMELISTING_UNITS[[#This Row],[INCOMELISTING_LOAN_ID_PROP_ADDR]]&lt;&gt;"",TBL_QUAL_INCOMELISTING_UNITS[[#This Row],[INCOMELISTING_UNIT]]&lt;&gt;"",TBL_QUAL_INCOMELISTING_UNITS[[#This Row],[INCOMELISTING_HSEHLD_INCOME]]&lt;&gt;"")</f>
        <v>0</v>
      </c>
      <c r="K244" s="36">
        <f>SUM(
IF(AND(TBL_QUAL_INCOMELISTING_UNITS[[#This Row],[INCOMELISTING_LOAN_ID_PROP_ADDR]]&lt;&gt;"",NOT(ISNUMBER(MATCH(TBL_QUAL_INCOMELISTING_UNITS[[#This Row],[INCOMELISTING_LOAN_ID_PROP_ADDR]],RANGE_LOOKUP_CIPDRF_LOANLIST,0)))),1,0)
)</f>
        <v>0</v>
      </c>
    </row>
    <row r="245" spans="2:11" ht="20.100000000000001" customHeight="1" x14ac:dyDescent="0.25">
      <c r="B245" s="25" t="str">
        <f>IF(TBL_QUAL_INCOMELISTING_UNITS[[#This Row],[RECORD_STARTED]],IF(TBL_QUAL_INCOMELISTING_UNITS[[#This Row],[ERROR_COUNT]]&gt;0,-1,IF(TBL_QUAL_INCOMELISTING_UNITS[[#This Row],[REQ_FIELDS_POPULATED]],1,0)),"")</f>
        <v/>
      </c>
      <c r="C245" s="94">
        <f>ROW()-ROW(TBL_QUAL_INCOMELISTING_UNITS[[#Headers],[ROW_ID]])</f>
        <v>236</v>
      </c>
      <c r="D245" s="82"/>
      <c r="E245" s="39"/>
      <c r="F245" s="33"/>
      <c r="G245" s="84" t="str">
        <f>IFERROR(INDEX(TBL_CIPDRFRESI_LOANPOOL[HUD_MFI_115],MATCH(TBL_QUAL_INCOMELISTING_UNITS[[#This Row],[INCOMELISTING_LOAN_ID_PROP_ADDR]],TBL_CIPDRFRESI_LOANPOOL[LOAN_ID_PROP_ADDR],0)),"")</f>
        <v/>
      </c>
      <c r="H2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5" s="36" t="b">
        <f>CONCATENATE(TBL_QUAL_INCOMELISTING_UNITS[[#This Row],[INCOMELISTING_LOAN_ID_PROP_ADDR]],TBL_QUAL_INCOMELISTING_UNITS[[#This Row],[INCOMELISTING_UNIT]],TBL_QUAL_INCOMELISTING_UNITS[[#This Row],[INCOMELISTING_HSEHLD_INCOME]])&lt;&gt;""</f>
        <v>0</v>
      </c>
      <c r="J245" s="36" t="b">
        <f>AND(TBL_QUAL_INCOMELISTING_UNITS[[#This Row],[INCOMELISTING_LOAN_ID_PROP_ADDR]]&lt;&gt;"",TBL_QUAL_INCOMELISTING_UNITS[[#This Row],[INCOMELISTING_UNIT]]&lt;&gt;"",TBL_QUAL_INCOMELISTING_UNITS[[#This Row],[INCOMELISTING_HSEHLD_INCOME]]&lt;&gt;"")</f>
        <v>0</v>
      </c>
      <c r="K245" s="36">
        <f>SUM(
IF(AND(TBL_QUAL_INCOMELISTING_UNITS[[#This Row],[INCOMELISTING_LOAN_ID_PROP_ADDR]]&lt;&gt;"",NOT(ISNUMBER(MATCH(TBL_QUAL_INCOMELISTING_UNITS[[#This Row],[INCOMELISTING_LOAN_ID_PROP_ADDR]],RANGE_LOOKUP_CIPDRF_LOANLIST,0)))),1,0)
)</f>
        <v>0</v>
      </c>
    </row>
    <row r="246" spans="2:11" ht="20.100000000000001" customHeight="1" x14ac:dyDescent="0.25">
      <c r="B246" s="25" t="str">
        <f>IF(TBL_QUAL_INCOMELISTING_UNITS[[#This Row],[RECORD_STARTED]],IF(TBL_QUAL_INCOMELISTING_UNITS[[#This Row],[ERROR_COUNT]]&gt;0,-1,IF(TBL_QUAL_INCOMELISTING_UNITS[[#This Row],[REQ_FIELDS_POPULATED]],1,0)),"")</f>
        <v/>
      </c>
      <c r="C246" s="94">
        <f>ROW()-ROW(TBL_QUAL_INCOMELISTING_UNITS[[#Headers],[ROW_ID]])</f>
        <v>237</v>
      </c>
      <c r="D246" s="82"/>
      <c r="E246" s="39"/>
      <c r="F246" s="33"/>
      <c r="G246" s="84" t="str">
        <f>IFERROR(INDEX(TBL_CIPDRFRESI_LOANPOOL[HUD_MFI_115],MATCH(TBL_QUAL_INCOMELISTING_UNITS[[#This Row],[INCOMELISTING_LOAN_ID_PROP_ADDR]],TBL_CIPDRFRESI_LOANPOOL[LOAN_ID_PROP_ADDR],0)),"")</f>
        <v/>
      </c>
      <c r="H2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6" s="36" t="b">
        <f>CONCATENATE(TBL_QUAL_INCOMELISTING_UNITS[[#This Row],[INCOMELISTING_LOAN_ID_PROP_ADDR]],TBL_QUAL_INCOMELISTING_UNITS[[#This Row],[INCOMELISTING_UNIT]],TBL_QUAL_INCOMELISTING_UNITS[[#This Row],[INCOMELISTING_HSEHLD_INCOME]])&lt;&gt;""</f>
        <v>0</v>
      </c>
      <c r="J246" s="36" t="b">
        <f>AND(TBL_QUAL_INCOMELISTING_UNITS[[#This Row],[INCOMELISTING_LOAN_ID_PROP_ADDR]]&lt;&gt;"",TBL_QUAL_INCOMELISTING_UNITS[[#This Row],[INCOMELISTING_UNIT]]&lt;&gt;"",TBL_QUAL_INCOMELISTING_UNITS[[#This Row],[INCOMELISTING_HSEHLD_INCOME]]&lt;&gt;"")</f>
        <v>0</v>
      </c>
      <c r="K246" s="36">
        <f>SUM(
IF(AND(TBL_QUAL_INCOMELISTING_UNITS[[#This Row],[INCOMELISTING_LOAN_ID_PROP_ADDR]]&lt;&gt;"",NOT(ISNUMBER(MATCH(TBL_QUAL_INCOMELISTING_UNITS[[#This Row],[INCOMELISTING_LOAN_ID_PROP_ADDR]],RANGE_LOOKUP_CIPDRF_LOANLIST,0)))),1,0)
)</f>
        <v>0</v>
      </c>
    </row>
    <row r="247" spans="2:11" ht="20.100000000000001" customHeight="1" x14ac:dyDescent="0.25">
      <c r="B247" s="25" t="str">
        <f>IF(TBL_QUAL_INCOMELISTING_UNITS[[#This Row],[RECORD_STARTED]],IF(TBL_QUAL_INCOMELISTING_UNITS[[#This Row],[ERROR_COUNT]]&gt;0,-1,IF(TBL_QUAL_INCOMELISTING_UNITS[[#This Row],[REQ_FIELDS_POPULATED]],1,0)),"")</f>
        <v/>
      </c>
      <c r="C247" s="94">
        <f>ROW()-ROW(TBL_QUAL_INCOMELISTING_UNITS[[#Headers],[ROW_ID]])</f>
        <v>238</v>
      </c>
      <c r="D247" s="82"/>
      <c r="E247" s="39"/>
      <c r="F247" s="33"/>
      <c r="G247" s="84" t="str">
        <f>IFERROR(INDEX(TBL_CIPDRFRESI_LOANPOOL[HUD_MFI_115],MATCH(TBL_QUAL_INCOMELISTING_UNITS[[#This Row],[INCOMELISTING_LOAN_ID_PROP_ADDR]],TBL_CIPDRFRESI_LOANPOOL[LOAN_ID_PROP_ADDR],0)),"")</f>
        <v/>
      </c>
      <c r="H2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7" s="36" t="b">
        <f>CONCATENATE(TBL_QUAL_INCOMELISTING_UNITS[[#This Row],[INCOMELISTING_LOAN_ID_PROP_ADDR]],TBL_QUAL_INCOMELISTING_UNITS[[#This Row],[INCOMELISTING_UNIT]],TBL_QUAL_INCOMELISTING_UNITS[[#This Row],[INCOMELISTING_HSEHLD_INCOME]])&lt;&gt;""</f>
        <v>0</v>
      </c>
      <c r="J247" s="36" t="b">
        <f>AND(TBL_QUAL_INCOMELISTING_UNITS[[#This Row],[INCOMELISTING_LOAN_ID_PROP_ADDR]]&lt;&gt;"",TBL_QUAL_INCOMELISTING_UNITS[[#This Row],[INCOMELISTING_UNIT]]&lt;&gt;"",TBL_QUAL_INCOMELISTING_UNITS[[#This Row],[INCOMELISTING_HSEHLD_INCOME]]&lt;&gt;"")</f>
        <v>0</v>
      </c>
      <c r="K247" s="36">
        <f>SUM(
IF(AND(TBL_QUAL_INCOMELISTING_UNITS[[#This Row],[INCOMELISTING_LOAN_ID_PROP_ADDR]]&lt;&gt;"",NOT(ISNUMBER(MATCH(TBL_QUAL_INCOMELISTING_UNITS[[#This Row],[INCOMELISTING_LOAN_ID_PROP_ADDR]],RANGE_LOOKUP_CIPDRF_LOANLIST,0)))),1,0)
)</f>
        <v>0</v>
      </c>
    </row>
    <row r="248" spans="2:11" ht="20.100000000000001" customHeight="1" x14ac:dyDescent="0.25">
      <c r="B248" s="25" t="str">
        <f>IF(TBL_QUAL_INCOMELISTING_UNITS[[#This Row],[RECORD_STARTED]],IF(TBL_QUAL_INCOMELISTING_UNITS[[#This Row],[ERROR_COUNT]]&gt;0,-1,IF(TBL_QUAL_INCOMELISTING_UNITS[[#This Row],[REQ_FIELDS_POPULATED]],1,0)),"")</f>
        <v/>
      </c>
      <c r="C248" s="94">
        <f>ROW()-ROW(TBL_QUAL_INCOMELISTING_UNITS[[#Headers],[ROW_ID]])</f>
        <v>239</v>
      </c>
      <c r="D248" s="82"/>
      <c r="E248" s="39"/>
      <c r="F248" s="33"/>
      <c r="G248" s="84" t="str">
        <f>IFERROR(INDEX(TBL_CIPDRFRESI_LOANPOOL[HUD_MFI_115],MATCH(TBL_QUAL_INCOMELISTING_UNITS[[#This Row],[INCOMELISTING_LOAN_ID_PROP_ADDR]],TBL_CIPDRFRESI_LOANPOOL[LOAN_ID_PROP_ADDR],0)),"")</f>
        <v/>
      </c>
      <c r="H2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8" s="36" t="b">
        <f>CONCATENATE(TBL_QUAL_INCOMELISTING_UNITS[[#This Row],[INCOMELISTING_LOAN_ID_PROP_ADDR]],TBL_QUAL_INCOMELISTING_UNITS[[#This Row],[INCOMELISTING_UNIT]],TBL_QUAL_INCOMELISTING_UNITS[[#This Row],[INCOMELISTING_HSEHLD_INCOME]])&lt;&gt;""</f>
        <v>0</v>
      </c>
      <c r="J248" s="36" t="b">
        <f>AND(TBL_QUAL_INCOMELISTING_UNITS[[#This Row],[INCOMELISTING_LOAN_ID_PROP_ADDR]]&lt;&gt;"",TBL_QUAL_INCOMELISTING_UNITS[[#This Row],[INCOMELISTING_UNIT]]&lt;&gt;"",TBL_QUAL_INCOMELISTING_UNITS[[#This Row],[INCOMELISTING_HSEHLD_INCOME]]&lt;&gt;"")</f>
        <v>0</v>
      </c>
      <c r="K248" s="36">
        <f>SUM(
IF(AND(TBL_QUAL_INCOMELISTING_UNITS[[#This Row],[INCOMELISTING_LOAN_ID_PROP_ADDR]]&lt;&gt;"",NOT(ISNUMBER(MATCH(TBL_QUAL_INCOMELISTING_UNITS[[#This Row],[INCOMELISTING_LOAN_ID_PROP_ADDR]],RANGE_LOOKUP_CIPDRF_LOANLIST,0)))),1,0)
)</f>
        <v>0</v>
      </c>
    </row>
    <row r="249" spans="2:11" ht="20.100000000000001" customHeight="1" x14ac:dyDescent="0.25">
      <c r="B249" s="25" t="str">
        <f>IF(TBL_QUAL_INCOMELISTING_UNITS[[#This Row],[RECORD_STARTED]],IF(TBL_QUAL_INCOMELISTING_UNITS[[#This Row],[ERROR_COUNT]]&gt;0,-1,IF(TBL_QUAL_INCOMELISTING_UNITS[[#This Row],[REQ_FIELDS_POPULATED]],1,0)),"")</f>
        <v/>
      </c>
      <c r="C249" s="94">
        <f>ROW()-ROW(TBL_QUAL_INCOMELISTING_UNITS[[#Headers],[ROW_ID]])</f>
        <v>240</v>
      </c>
      <c r="D249" s="82"/>
      <c r="E249" s="39"/>
      <c r="F249" s="33"/>
      <c r="G249" s="84" t="str">
        <f>IFERROR(INDEX(TBL_CIPDRFRESI_LOANPOOL[HUD_MFI_115],MATCH(TBL_QUAL_INCOMELISTING_UNITS[[#This Row],[INCOMELISTING_LOAN_ID_PROP_ADDR]],TBL_CIPDRFRESI_LOANPOOL[LOAN_ID_PROP_ADDR],0)),"")</f>
        <v/>
      </c>
      <c r="H2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9" s="36" t="b">
        <f>CONCATENATE(TBL_QUAL_INCOMELISTING_UNITS[[#This Row],[INCOMELISTING_LOAN_ID_PROP_ADDR]],TBL_QUAL_INCOMELISTING_UNITS[[#This Row],[INCOMELISTING_UNIT]],TBL_QUAL_INCOMELISTING_UNITS[[#This Row],[INCOMELISTING_HSEHLD_INCOME]])&lt;&gt;""</f>
        <v>0</v>
      </c>
      <c r="J249" s="36" t="b">
        <f>AND(TBL_QUAL_INCOMELISTING_UNITS[[#This Row],[INCOMELISTING_LOAN_ID_PROP_ADDR]]&lt;&gt;"",TBL_QUAL_INCOMELISTING_UNITS[[#This Row],[INCOMELISTING_UNIT]]&lt;&gt;"",TBL_QUAL_INCOMELISTING_UNITS[[#This Row],[INCOMELISTING_HSEHLD_INCOME]]&lt;&gt;"")</f>
        <v>0</v>
      </c>
      <c r="K249" s="36">
        <f>SUM(
IF(AND(TBL_QUAL_INCOMELISTING_UNITS[[#This Row],[INCOMELISTING_LOAN_ID_PROP_ADDR]]&lt;&gt;"",NOT(ISNUMBER(MATCH(TBL_QUAL_INCOMELISTING_UNITS[[#This Row],[INCOMELISTING_LOAN_ID_PROP_ADDR]],RANGE_LOOKUP_CIPDRF_LOANLIST,0)))),1,0)
)</f>
        <v>0</v>
      </c>
    </row>
    <row r="250" spans="2:11" ht="20.100000000000001" customHeight="1" x14ac:dyDescent="0.25">
      <c r="B250" s="25" t="str">
        <f>IF(TBL_QUAL_INCOMELISTING_UNITS[[#This Row],[RECORD_STARTED]],IF(TBL_QUAL_INCOMELISTING_UNITS[[#This Row],[ERROR_COUNT]]&gt;0,-1,IF(TBL_QUAL_INCOMELISTING_UNITS[[#This Row],[REQ_FIELDS_POPULATED]],1,0)),"")</f>
        <v/>
      </c>
      <c r="C250" s="94">
        <f>ROW()-ROW(TBL_QUAL_INCOMELISTING_UNITS[[#Headers],[ROW_ID]])</f>
        <v>241</v>
      </c>
      <c r="D250" s="82"/>
      <c r="E250" s="39"/>
      <c r="F250" s="33"/>
      <c r="G250" s="84" t="str">
        <f>IFERROR(INDEX(TBL_CIPDRFRESI_LOANPOOL[HUD_MFI_115],MATCH(TBL_QUAL_INCOMELISTING_UNITS[[#This Row],[INCOMELISTING_LOAN_ID_PROP_ADDR]],TBL_CIPDRFRESI_LOANPOOL[LOAN_ID_PROP_ADDR],0)),"")</f>
        <v/>
      </c>
      <c r="H2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0" s="36" t="b">
        <f>CONCATENATE(TBL_QUAL_INCOMELISTING_UNITS[[#This Row],[INCOMELISTING_LOAN_ID_PROP_ADDR]],TBL_QUAL_INCOMELISTING_UNITS[[#This Row],[INCOMELISTING_UNIT]],TBL_QUAL_INCOMELISTING_UNITS[[#This Row],[INCOMELISTING_HSEHLD_INCOME]])&lt;&gt;""</f>
        <v>0</v>
      </c>
      <c r="J250" s="36" t="b">
        <f>AND(TBL_QUAL_INCOMELISTING_UNITS[[#This Row],[INCOMELISTING_LOAN_ID_PROP_ADDR]]&lt;&gt;"",TBL_QUAL_INCOMELISTING_UNITS[[#This Row],[INCOMELISTING_UNIT]]&lt;&gt;"",TBL_QUAL_INCOMELISTING_UNITS[[#This Row],[INCOMELISTING_HSEHLD_INCOME]]&lt;&gt;"")</f>
        <v>0</v>
      </c>
      <c r="K250" s="36">
        <f>SUM(
IF(AND(TBL_QUAL_INCOMELISTING_UNITS[[#This Row],[INCOMELISTING_LOAN_ID_PROP_ADDR]]&lt;&gt;"",NOT(ISNUMBER(MATCH(TBL_QUAL_INCOMELISTING_UNITS[[#This Row],[INCOMELISTING_LOAN_ID_PROP_ADDR]],RANGE_LOOKUP_CIPDRF_LOANLIST,0)))),1,0)
)</f>
        <v>0</v>
      </c>
    </row>
    <row r="251" spans="2:11" ht="20.100000000000001" customHeight="1" x14ac:dyDescent="0.25">
      <c r="B251" s="25" t="str">
        <f>IF(TBL_QUAL_INCOMELISTING_UNITS[[#This Row],[RECORD_STARTED]],IF(TBL_QUAL_INCOMELISTING_UNITS[[#This Row],[ERROR_COUNT]]&gt;0,-1,IF(TBL_QUAL_INCOMELISTING_UNITS[[#This Row],[REQ_FIELDS_POPULATED]],1,0)),"")</f>
        <v/>
      </c>
      <c r="C251" s="94">
        <f>ROW()-ROW(TBL_QUAL_INCOMELISTING_UNITS[[#Headers],[ROW_ID]])</f>
        <v>242</v>
      </c>
      <c r="D251" s="82"/>
      <c r="E251" s="39"/>
      <c r="F251" s="33"/>
      <c r="G251" s="84" t="str">
        <f>IFERROR(INDEX(TBL_CIPDRFRESI_LOANPOOL[HUD_MFI_115],MATCH(TBL_QUAL_INCOMELISTING_UNITS[[#This Row],[INCOMELISTING_LOAN_ID_PROP_ADDR]],TBL_CIPDRFRESI_LOANPOOL[LOAN_ID_PROP_ADDR],0)),"")</f>
        <v/>
      </c>
      <c r="H2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1" s="36" t="b">
        <f>CONCATENATE(TBL_QUAL_INCOMELISTING_UNITS[[#This Row],[INCOMELISTING_LOAN_ID_PROP_ADDR]],TBL_QUAL_INCOMELISTING_UNITS[[#This Row],[INCOMELISTING_UNIT]],TBL_QUAL_INCOMELISTING_UNITS[[#This Row],[INCOMELISTING_HSEHLD_INCOME]])&lt;&gt;""</f>
        <v>0</v>
      </c>
      <c r="J251" s="36" t="b">
        <f>AND(TBL_QUAL_INCOMELISTING_UNITS[[#This Row],[INCOMELISTING_LOAN_ID_PROP_ADDR]]&lt;&gt;"",TBL_QUAL_INCOMELISTING_UNITS[[#This Row],[INCOMELISTING_UNIT]]&lt;&gt;"",TBL_QUAL_INCOMELISTING_UNITS[[#This Row],[INCOMELISTING_HSEHLD_INCOME]]&lt;&gt;"")</f>
        <v>0</v>
      </c>
      <c r="K251" s="36">
        <f>SUM(
IF(AND(TBL_QUAL_INCOMELISTING_UNITS[[#This Row],[INCOMELISTING_LOAN_ID_PROP_ADDR]]&lt;&gt;"",NOT(ISNUMBER(MATCH(TBL_QUAL_INCOMELISTING_UNITS[[#This Row],[INCOMELISTING_LOAN_ID_PROP_ADDR]],RANGE_LOOKUP_CIPDRF_LOANLIST,0)))),1,0)
)</f>
        <v>0</v>
      </c>
    </row>
    <row r="252" spans="2:11" ht="20.100000000000001" customHeight="1" x14ac:dyDescent="0.25">
      <c r="B252" s="25" t="str">
        <f>IF(TBL_QUAL_INCOMELISTING_UNITS[[#This Row],[RECORD_STARTED]],IF(TBL_QUAL_INCOMELISTING_UNITS[[#This Row],[ERROR_COUNT]]&gt;0,-1,IF(TBL_QUAL_INCOMELISTING_UNITS[[#This Row],[REQ_FIELDS_POPULATED]],1,0)),"")</f>
        <v/>
      </c>
      <c r="C252" s="94">
        <f>ROW()-ROW(TBL_QUAL_INCOMELISTING_UNITS[[#Headers],[ROW_ID]])</f>
        <v>243</v>
      </c>
      <c r="D252" s="82"/>
      <c r="E252" s="39"/>
      <c r="F252" s="33"/>
      <c r="G252" s="84" t="str">
        <f>IFERROR(INDEX(TBL_CIPDRFRESI_LOANPOOL[HUD_MFI_115],MATCH(TBL_QUAL_INCOMELISTING_UNITS[[#This Row],[INCOMELISTING_LOAN_ID_PROP_ADDR]],TBL_CIPDRFRESI_LOANPOOL[LOAN_ID_PROP_ADDR],0)),"")</f>
        <v/>
      </c>
      <c r="H2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2" s="36" t="b">
        <f>CONCATENATE(TBL_QUAL_INCOMELISTING_UNITS[[#This Row],[INCOMELISTING_LOAN_ID_PROP_ADDR]],TBL_QUAL_INCOMELISTING_UNITS[[#This Row],[INCOMELISTING_UNIT]],TBL_QUAL_INCOMELISTING_UNITS[[#This Row],[INCOMELISTING_HSEHLD_INCOME]])&lt;&gt;""</f>
        <v>0</v>
      </c>
      <c r="J252" s="36" t="b">
        <f>AND(TBL_QUAL_INCOMELISTING_UNITS[[#This Row],[INCOMELISTING_LOAN_ID_PROP_ADDR]]&lt;&gt;"",TBL_QUAL_INCOMELISTING_UNITS[[#This Row],[INCOMELISTING_UNIT]]&lt;&gt;"",TBL_QUAL_INCOMELISTING_UNITS[[#This Row],[INCOMELISTING_HSEHLD_INCOME]]&lt;&gt;"")</f>
        <v>0</v>
      </c>
      <c r="K252" s="36">
        <f>SUM(
IF(AND(TBL_QUAL_INCOMELISTING_UNITS[[#This Row],[INCOMELISTING_LOAN_ID_PROP_ADDR]]&lt;&gt;"",NOT(ISNUMBER(MATCH(TBL_QUAL_INCOMELISTING_UNITS[[#This Row],[INCOMELISTING_LOAN_ID_PROP_ADDR]],RANGE_LOOKUP_CIPDRF_LOANLIST,0)))),1,0)
)</f>
        <v>0</v>
      </c>
    </row>
    <row r="253" spans="2:11" ht="20.100000000000001" customHeight="1" x14ac:dyDescent="0.25">
      <c r="B253" s="25" t="str">
        <f>IF(TBL_QUAL_INCOMELISTING_UNITS[[#This Row],[RECORD_STARTED]],IF(TBL_QUAL_INCOMELISTING_UNITS[[#This Row],[ERROR_COUNT]]&gt;0,-1,IF(TBL_QUAL_INCOMELISTING_UNITS[[#This Row],[REQ_FIELDS_POPULATED]],1,0)),"")</f>
        <v/>
      </c>
      <c r="C253" s="94">
        <f>ROW()-ROW(TBL_QUAL_INCOMELISTING_UNITS[[#Headers],[ROW_ID]])</f>
        <v>244</v>
      </c>
      <c r="D253" s="82"/>
      <c r="E253" s="39"/>
      <c r="F253" s="33"/>
      <c r="G253" s="84" t="str">
        <f>IFERROR(INDEX(TBL_CIPDRFRESI_LOANPOOL[HUD_MFI_115],MATCH(TBL_QUAL_INCOMELISTING_UNITS[[#This Row],[INCOMELISTING_LOAN_ID_PROP_ADDR]],TBL_CIPDRFRESI_LOANPOOL[LOAN_ID_PROP_ADDR],0)),"")</f>
        <v/>
      </c>
      <c r="H2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3" s="36" t="b">
        <f>CONCATENATE(TBL_QUAL_INCOMELISTING_UNITS[[#This Row],[INCOMELISTING_LOAN_ID_PROP_ADDR]],TBL_QUAL_INCOMELISTING_UNITS[[#This Row],[INCOMELISTING_UNIT]],TBL_QUAL_INCOMELISTING_UNITS[[#This Row],[INCOMELISTING_HSEHLD_INCOME]])&lt;&gt;""</f>
        <v>0</v>
      </c>
      <c r="J253" s="36" t="b">
        <f>AND(TBL_QUAL_INCOMELISTING_UNITS[[#This Row],[INCOMELISTING_LOAN_ID_PROP_ADDR]]&lt;&gt;"",TBL_QUAL_INCOMELISTING_UNITS[[#This Row],[INCOMELISTING_UNIT]]&lt;&gt;"",TBL_QUAL_INCOMELISTING_UNITS[[#This Row],[INCOMELISTING_HSEHLD_INCOME]]&lt;&gt;"")</f>
        <v>0</v>
      </c>
      <c r="K253" s="36">
        <f>SUM(
IF(AND(TBL_QUAL_INCOMELISTING_UNITS[[#This Row],[INCOMELISTING_LOAN_ID_PROP_ADDR]]&lt;&gt;"",NOT(ISNUMBER(MATCH(TBL_QUAL_INCOMELISTING_UNITS[[#This Row],[INCOMELISTING_LOAN_ID_PROP_ADDR]],RANGE_LOOKUP_CIPDRF_LOANLIST,0)))),1,0)
)</f>
        <v>0</v>
      </c>
    </row>
    <row r="254" spans="2:11" ht="20.100000000000001" customHeight="1" x14ac:dyDescent="0.25">
      <c r="B254" s="25" t="str">
        <f>IF(TBL_QUAL_INCOMELISTING_UNITS[[#This Row],[RECORD_STARTED]],IF(TBL_QUAL_INCOMELISTING_UNITS[[#This Row],[ERROR_COUNT]]&gt;0,-1,IF(TBL_QUAL_INCOMELISTING_UNITS[[#This Row],[REQ_FIELDS_POPULATED]],1,0)),"")</f>
        <v/>
      </c>
      <c r="C254" s="94">
        <f>ROW()-ROW(TBL_QUAL_INCOMELISTING_UNITS[[#Headers],[ROW_ID]])</f>
        <v>245</v>
      </c>
      <c r="D254" s="82"/>
      <c r="E254" s="39"/>
      <c r="F254" s="33"/>
      <c r="G254" s="84" t="str">
        <f>IFERROR(INDEX(TBL_CIPDRFRESI_LOANPOOL[HUD_MFI_115],MATCH(TBL_QUAL_INCOMELISTING_UNITS[[#This Row],[INCOMELISTING_LOAN_ID_PROP_ADDR]],TBL_CIPDRFRESI_LOANPOOL[LOAN_ID_PROP_ADDR],0)),"")</f>
        <v/>
      </c>
      <c r="H2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4" s="36" t="b">
        <f>CONCATENATE(TBL_QUAL_INCOMELISTING_UNITS[[#This Row],[INCOMELISTING_LOAN_ID_PROP_ADDR]],TBL_QUAL_INCOMELISTING_UNITS[[#This Row],[INCOMELISTING_UNIT]],TBL_QUAL_INCOMELISTING_UNITS[[#This Row],[INCOMELISTING_HSEHLD_INCOME]])&lt;&gt;""</f>
        <v>0</v>
      </c>
      <c r="J254" s="36" t="b">
        <f>AND(TBL_QUAL_INCOMELISTING_UNITS[[#This Row],[INCOMELISTING_LOAN_ID_PROP_ADDR]]&lt;&gt;"",TBL_QUAL_INCOMELISTING_UNITS[[#This Row],[INCOMELISTING_UNIT]]&lt;&gt;"",TBL_QUAL_INCOMELISTING_UNITS[[#This Row],[INCOMELISTING_HSEHLD_INCOME]]&lt;&gt;"")</f>
        <v>0</v>
      </c>
      <c r="K254" s="36">
        <f>SUM(
IF(AND(TBL_QUAL_INCOMELISTING_UNITS[[#This Row],[INCOMELISTING_LOAN_ID_PROP_ADDR]]&lt;&gt;"",NOT(ISNUMBER(MATCH(TBL_QUAL_INCOMELISTING_UNITS[[#This Row],[INCOMELISTING_LOAN_ID_PROP_ADDR]],RANGE_LOOKUP_CIPDRF_LOANLIST,0)))),1,0)
)</f>
        <v>0</v>
      </c>
    </row>
    <row r="255" spans="2:11" ht="20.100000000000001" customHeight="1" x14ac:dyDescent="0.25">
      <c r="B255" s="25" t="str">
        <f>IF(TBL_QUAL_INCOMELISTING_UNITS[[#This Row],[RECORD_STARTED]],IF(TBL_QUAL_INCOMELISTING_UNITS[[#This Row],[ERROR_COUNT]]&gt;0,-1,IF(TBL_QUAL_INCOMELISTING_UNITS[[#This Row],[REQ_FIELDS_POPULATED]],1,0)),"")</f>
        <v/>
      </c>
      <c r="C255" s="94">
        <f>ROW()-ROW(TBL_QUAL_INCOMELISTING_UNITS[[#Headers],[ROW_ID]])</f>
        <v>246</v>
      </c>
      <c r="D255" s="82"/>
      <c r="E255" s="39"/>
      <c r="F255" s="33"/>
      <c r="G255" s="84" t="str">
        <f>IFERROR(INDEX(TBL_CIPDRFRESI_LOANPOOL[HUD_MFI_115],MATCH(TBL_QUAL_INCOMELISTING_UNITS[[#This Row],[INCOMELISTING_LOAN_ID_PROP_ADDR]],TBL_CIPDRFRESI_LOANPOOL[LOAN_ID_PROP_ADDR],0)),"")</f>
        <v/>
      </c>
      <c r="H2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5" s="36" t="b">
        <f>CONCATENATE(TBL_QUAL_INCOMELISTING_UNITS[[#This Row],[INCOMELISTING_LOAN_ID_PROP_ADDR]],TBL_QUAL_INCOMELISTING_UNITS[[#This Row],[INCOMELISTING_UNIT]],TBL_QUAL_INCOMELISTING_UNITS[[#This Row],[INCOMELISTING_HSEHLD_INCOME]])&lt;&gt;""</f>
        <v>0</v>
      </c>
      <c r="J255" s="36" t="b">
        <f>AND(TBL_QUAL_INCOMELISTING_UNITS[[#This Row],[INCOMELISTING_LOAN_ID_PROP_ADDR]]&lt;&gt;"",TBL_QUAL_INCOMELISTING_UNITS[[#This Row],[INCOMELISTING_UNIT]]&lt;&gt;"",TBL_QUAL_INCOMELISTING_UNITS[[#This Row],[INCOMELISTING_HSEHLD_INCOME]]&lt;&gt;"")</f>
        <v>0</v>
      </c>
      <c r="K255" s="36">
        <f>SUM(
IF(AND(TBL_QUAL_INCOMELISTING_UNITS[[#This Row],[INCOMELISTING_LOAN_ID_PROP_ADDR]]&lt;&gt;"",NOT(ISNUMBER(MATCH(TBL_QUAL_INCOMELISTING_UNITS[[#This Row],[INCOMELISTING_LOAN_ID_PROP_ADDR]],RANGE_LOOKUP_CIPDRF_LOANLIST,0)))),1,0)
)</f>
        <v>0</v>
      </c>
    </row>
    <row r="256" spans="2:11" ht="20.100000000000001" customHeight="1" x14ac:dyDescent="0.25">
      <c r="B256" s="25" t="str">
        <f>IF(TBL_QUAL_INCOMELISTING_UNITS[[#This Row],[RECORD_STARTED]],IF(TBL_QUAL_INCOMELISTING_UNITS[[#This Row],[ERROR_COUNT]]&gt;0,-1,IF(TBL_QUAL_INCOMELISTING_UNITS[[#This Row],[REQ_FIELDS_POPULATED]],1,0)),"")</f>
        <v/>
      </c>
      <c r="C256" s="94">
        <f>ROW()-ROW(TBL_QUAL_INCOMELISTING_UNITS[[#Headers],[ROW_ID]])</f>
        <v>247</v>
      </c>
      <c r="D256" s="82"/>
      <c r="E256" s="39"/>
      <c r="F256" s="33"/>
      <c r="G256" s="84" t="str">
        <f>IFERROR(INDEX(TBL_CIPDRFRESI_LOANPOOL[HUD_MFI_115],MATCH(TBL_QUAL_INCOMELISTING_UNITS[[#This Row],[INCOMELISTING_LOAN_ID_PROP_ADDR]],TBL_CIPDRFRESI_LOANPOOL[LOAN_ID_PROP_ADDR],0)),"")</f>
        <v/>
      </c>
      <c r="H2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6" s="36" t="b">
        <f>CONCATENATE(TBL_QUAL_INCOMELISTING_UNITS[[#This Row],[INCOMELISTING_LOAN_ID_PROP_ADDR]],TBL_QUAL_INCOMELISTING_UNITS[[#This Row],[INCOMELISTING_UNIT]],TBL_QUAL_INCOMELISTING_UNITS[[#This Row],[INCOMELISTING_HSEHLD_INCOME]])&lt;&gt;""</f>
        <v>0</v>
      </c>
      <c r="J256" s="36" t="b">
        <f>AND(TBL_QUAL_INCOMELISTING_UNITS[[#This Row],[INCOMELISTING_LOAN_ID_PROP_ADDR]]&lt;&gt;"",TBL_QUAL_INCOMELISTING_UNITS[[#This Row],[INCOMELISTING_UNIT]]&lt;&gt;"",TBL_QUAL_INCOMELISTING_UNITS[[#This Row],[INCOMELISTING_HSEHLD_INCOME]]&lt;&gt;"")</f>
        <v>0</v>
      </c>
      <c r="K256" s="36">
        <f>SUM(
IF(AND(TBL_QUAL_INCOMELISTING_UNITS[[#This Row],[INCOMELISTING_LOAN_ID_PROP_ADDR]]&lt;&gt;"",NOT(ISNUMBER(MATCH(TBL_QUAL_INCOMELISTING_UNITS[[#This Row],[INCOMELISTING_LOAN_ID_PROP_ADDR]],RANGE_LOOKUP_CIPDRF_LOANLIST,0)))),1,0)
)</f>
        <v>0</v>
      </c>
    </row>
    <row r="257" spans="2:11" ht="20.100000000000001" customHeight="1" x14ac:dyDescent="0.25">
      <c r="B257" s="25" t="str">
        <f>IF(TBL_QUAL_INCOMELISTING_UNITS[[#This Row],[RECORD_STARTED]],IF(TBL_QUAL_INCOMELISTING_UNITS[[#This Row],[ERROR_COUNT]]&gt;0,-1,IF(TBL_QUAL_INCOMELISTING_UNITS[[#This Row],[REQ_FIELDS_POPULATED]],1,0)),"")</f>
        <v/>
      </c>
      <c r="C257" s="94">
        <f>ROW()-ROW(TBL_QUAL_INCOMELISTING_UNITS[[#Headers],[ROW_ID]])</f>
        <v>248</v>
      </c>
      <c r="D257" s="82"/>
      <c r="E257" s="39"/>
      <c r="F257" s="33"/>
      <c r="G257" s="84" t="str">
        <f>IFERROR(INDEX(TBL_CIPDRFRESI_LOANPOOL[HUD_MFI_115],MATCH(TBL_QUAL_INCOMELISTING_UNITS[[#This Row],[INCOMELISTING_LOAN_ID_PROP_ADDR]],TBL_CIPDRFRESI_LOANPOOL[LOAN_ID_PROP_ADDR],0)),"")</f>
        <v/>
      </c>
      <c r="H2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7" s="36" t="b">
        <f>CONCATENATE(TBL_QUAL_INCOMELISTING_UNITS[[#This Row],[INCOMELISTING_LOAN_ID_PROP_ADDR]],TBL_QUAL_INCOMELISTING_UNITS[[#This Row],[INCOMELISTING_UNIT]],TBL_QUAL_INCOMELISTING_UNITS[[#This Row],[INCOMELISTING_HSEHLD_INCOME]])&lt;&gt;""</f>
        <v>0</v>
      </c>
      <c r="J257" s="36" t="b">
        <f>AND(TBL_QUAL_INCOMELISTING_UNITS[[#This Row],[INCOMELISTING_LOAN_ID_PROP_ADDR]]&lt;&gt;"",TBL_QUAL_INCOMELISTING_UNITS[[#This Row],[INCOMELISTING_UNIT]]&lt;&gt;"",TBL_QUAL_INCOMELISTING_UNITS[[#This Row],[INCOMELISTING_HSEHLD_INCOME]]&lt;&gt;"")</f>
        <v>0</v>
      </c>
      <c r="K257" s="36">
        <f>SUM(
IF(AND(TBL_QUAL_INCOMELISTING_UNITS[[#This Row],[INCOMELISTING_LOAN_ID_PROP_ADDR]]&lt;&gt;"",NOT(ISNUMBER(MATCH(TBL_QUAL_INCOMELISTING_UNITS[[#This Row],[INCOMELISTING_LOAN_ID_PROP_ADDR]],RANGE_LOOKUP_CIPDRF_LOANLIST,0)))),1,0)
)</f>
        <v>0</v>
      </c>
    </row>
    <row r="258" spans="2:11" ht="20.100000000000001" customHeight="1" x14ac:dyDescent="0.25">
      <c r="B258" s="25" t="str">
        <f>IF(TBL_QUAL_INCOMELISTING_UNITS[[#This Row],[RECORD_STARTED]],IF(TBL_QUAL_INCOMELISTING_UNITS[[#This Row],[ERROR_COUNT]]&gt;0,-1,IF(TBL_QUAL_INCOMELISTING_UNITS[[#This Row],[REQ_FIELDS_POPULATED]],1,0)),"")</f>
        <v/>
      </c>
      <c r="C258" s="94">
        <f>ROW()-ROW(TBL_QUAL_INCOMELISTING_UNITS[[#Headers],[ROW_ID]])</f>
        <v>249</v>
      </c>
      <c r="D258" s="82"/>
      <c r="E258" s="39"/>
      <c r="F258" s="33"/>
      <c r="G258" s="84" t="str">
        <f>IFERROR(INDEX(TBL_CIPDRFRESI_LOANPOOL[HUD_MFI_115],MATCH(TBL_QUAL_INCOMELISTING_UNITS[[#This Row],[INCOMELISTING_LOAN_ID_PROP_ADDR]],TBL_CIPDRFRESI_LOANPOOL[LOAN_ID_PROP_ADDR],0)),"")</f>
        <v/>
      </c>
      <c r="H2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8" s="36" t="b">
        <f>CONCATENATE(TBL_QUAL_INCOMELISTING_UNITS[[#This Row],[INCOMELISTING_LOAN_ID_PROP_ADDR]],TBL_QUAL_INCOMELISTING_UNITS[[#This Row],[INCOMELISTING_UNIT]],TBL_QUAL_INCOMELISTING_UNITS[[#This Row],[INCOMELISTING_HSEHLD_INCOME]])&lt;&gt;""</f>
        <v>0</v>
      </c>
      <c r="J258" s="36" t="b">
        <f>AND(TBL_QUAL_INCOMELISTING_UNITS[[#This Row],[INCOMELISTING_LOAN_ID_PROP_ADDR]]&lt;&gt;"",TBL_QUAL_INCOMELISTING_UNITS[[#This Row],[INCOMELISTING_UNIT]]&lt;&gt;"",TBL_QUAL_INCOMELISTING_UNITS[[#This Row],[INCOMELISTING_HSEHLD_INCOME]]&lt;&gt;"")</f>
        <v>0</v>
      </c>
      <c r="K258" s="36">
        <f>SUM(
IF(AND(TBL_QUAL_INCOMELISTING_UNITS[[#This Row],[INCOMELISTING_LOAN_ID_PROP_ADDR]]&lt;&gt;"",NOT(ISNUMBER(MATCH(TBL_QUAL_INCOMELISTING_UNITS[[#This Row],[INCOMELISTING_LOAN_ID_PROP_ADDR]],RANGE_LOOKUP_CIPDRF_LOANLIST,0)))),1,0)
)</f>
        <v>0</v>
      </c>
    </row>
    <row r="259" spans="2:11" ht="20.100000000000001" customHeight="1" x14ac:dyDescent="0.25">
      <c r="B259" s="25" t="str">
        <f>IF(TBL_QUAL_INCOMELISTING_UNITS[[#This Row],[RECORD_STARTED]],IF(TBL_QUAL_INCOMELISTING_UNITS[[#This Row],[ERROR_COUNT]]&gt;0,-1,IF(TBL_QUAL_INCOMELISTING_UNITS[[#This Row],[REQ_FIELDS_POPULATED]],1,0)),"")</f>
        <v/>
      </c>
      <c r="C259" s="94">
        <f>ROW()-ROW(TBL_QUAL_INCOMELISTING_UNITS[[#Headers],[ROW_ID]])</f>
        <v>250</v>
      </c>
      <c r="D259" s="82"/>
      <c r="E259" s="39"/>
      <c r="F259" s="33"/>
      <c r="G259" s="84" t="str">
        <f>IFERROR(INDEX(TBL_CIPDRFRESI_LOANPOOL[HUD_MFI_115],MATCH(TBL_QUAL_INCOMELISTING_UNITS[[#This Row],[INCOMELISTING_LOAN_ID_PROP_ADDR]],TBL_CIPDRFRESI_LOANPOOL[LOAN_ID_PROP_ADDR],0)),"")</f>
        <v/>
      </c>
      <c r="H2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9" s="36" t="b">
        <f>CONCATENATE(TBL_QUAL_INCOMELISTING_UNITS[[#This Row],[INCOMELISTING_LOAN_ID_PROP_ADDR]],TBL_QUAL_INCOMELISTING_UNITS[[#This Row],[INCOMELISTING_UNIT]],TBL_QUAL_INCOMELISTING_UNITS[[#This Row],[INCOMELISTING_HSEHLD_INCOME]])&lt;&gt;""</f>
        <v>0</v>
      </c>
      <c r="J259" s="36" t="b">
        <f>AND(TBL_QUAL_INCOMELISTING_UNITS[[#This Row],[INCOMELISTING_LOAN_ID_PROP_ADDR]]&lt;&gt;"",TBL_QUAL_INCOMELISTING_UNITS[[#This Row],[INCOMELISTING_UNIT]]&lt;&gt;"",TBL_QUAL_INCOMELISTING_UNITS[[#This Row],[INCOMELISTING_HSEHLD_INCOME]]&lt;&gt;"")</f>
        <v>0</v>
      </c>
      <c r="K259" s="36">
        <f>SUM(
IF(AND(TBL_QUAL_INCOMELISTING_UNITS[[#This Row],[INCOMELISTING_LOAN_ID_PROP_ADDR]]&lt;&gt;"",NOT(ISNUMBER(MATCH(TBL_QUAL_INCOMELISTING_UNITS[[#This Row],[INCOMELISTING_LOAN_ID_PROP_ADDR]],RANGE_LOOKUP_CIPDRF_LOANLIST,0)))),1,0)
)</f>
        <v>0</v>
      </c>
    </row>
    <row r="260" spans="2:11" ht="20.100000000000001" customHeight="1" x14ac:dyDescent="0.25">
      <c r="B260" s="25" t="str">
        <f>IF(TBL_QUAL_INCOMELISTING_UNITS[[#This Row],[RECORD_STARTED]],IF(TBL_QUAL_INCOMELISTING_UNITS[[#This Row],[ERROR_COUNT]]&gt;0,-1,IF(TBL_QUAL_INCOMELISTING_UNITS[[#This Row],[REQ_FIELDS_POPULATED]],1,0)),"")</f>
        <v/>
      </c>
      <c r="C260" s="94">
        <f>ROW()-ROW(TBL_QUAL_INCOMELISTING_UNITS[[#Headers],[ROW_ID]])</f>
        <v>251</v>
      </c>
      <c r="D260" s="82"/>
      <c r="E260" s="39"/>
      <c r="F260" s="33"/>
      <c r="G260" s="84" t="str">
        <f>IFERROR(INDEX(TBL_CIPDRFRESI_LOANPOOL[HUD_MFI_115],MATCH(TBL_QUAL_INCOMELISTING_UNITS[[#This Row],[INCOMELISTING_LOAN_ID_PROP_ADDR]],TBL_CIPDRFRESI_LOANPOOL[LOAN_ID_PROP_ADDR],0)),"")</f>
        <v/>
      </c>
      <c r="H2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0" s="36" t="b">
        <f>CONCATENATE(TBL_QUAL_INCOMELISTING_UNITS[[#This Row],[INCOMELISTING_LOAN_ID_PROP_ADDR]],TBL_QUAL_INCOMELISTING_UNITS[[#This Row],[INCOMELISTING_UNIT]],TBL_QUAL_INCOMELISTING_UNITS[[#This Row],[INCOMELISTING_HSEHLD_INCOME]])&lt;&gt;""</f>
        <v>0</v>
      </c>
      <c r="J260" s="36" t="b">
        <f>AND(TBL_QUAL_INCOMELISTING_UNITS[[#This Row],[INCOMELISTING_LOAN_ID_PROP_ADDR]]&lt;&gt;"",TBL_QUAL_INCOMELISTING_UNITS[[#This Row],[INCOMELISTING_UNIT]]&lt;&gt;"",TBL_QUAL_INCOMELISTING_UNITS[[#This Row],[INCOMELISTING_HSEHLD_INCOME]]&lt;&gt;"")</f>
        <v>0</v>
      </c>
      <c r="K260" s="36">
        <f>SUM(
IF(AND(TBL_QUAL_INCOMELISTING_UNITS[[#This Row],[INCOMELISTING_LOAN_ID_PROP_ADDR]]&lt;&gt;"",NOT(ISNUMBER(MATCH(TBL_QUAL_INCOMELISTING_UNITS[[#This Row],[INCOMELISTING_LOAN_ID_PROP_ADDR]],RANGE_LOOKUP_CIPDRF_LOANLIST,0)))),1,0)
)</f>
        <v>0</v>
      </c>
    </row>
    <row r="261" spans="2:11" ht="20.100000000000001" customHeight="1" x14ac:dyDescent="0.25">
      <c r="B261" s="25" t="str">
        <f>IF(TBL_QUAL_INCOMELISTING_UNITS[[#This Row],[RECORD_STARTED]],IF(TBL_QUAL_INCOMELISTING_UNITS[[#This Row],[ERROR_COUNT]]&gt;0,-1,IF(TBL_QUAL_INCOMELISTING_UNITS[[#This Row],[REQ_FIELDS_POPULATED]],1,0)),"")</f>
        <v/>
      </c>
      <c r="C261" s="94">
        <f>ROW()-ROW(TBL_QUAL_INCOMELISTING_UNITS[[#Headers],[ROW_ID]])</f>
        <v>252</v>
      </c>
      <c r="D261" s="82"/>
      <c r="E261" s="39"/>
      <c r="F261" s="33"/>
      <c r="G261" s="84" t="str">
        <f>IFERROR(INDEX(TBL_CIPDRFRESI_LOANPOOL[HUD_MFI_115],MATCH(TBL_QUAL_INCOMELISTING_UNITS[[#This Row],[INCOMELISTING_LOAN_ID_PROP_ADDR]],TBL_CIPDRFRESI_LOANPOOL[LOAN_ID_PROP_ADDR],0)),"")</f>
        <v/>
      </c>
      <c r="H2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1" s="36" t="b">
        <f>CONCATENATE(TBL_QUAL_INCOMELISTING_UNITS[[#This Row],[INCOMELISTING_LOAN_ID_PROP_ADDR]],TBL_QUAL_INCOMELISTING_UNITS[[#This Row],[INCOMELISTING_UNIT]],TBL_QUAL_INCOMELISTING_UNITS[[#This Row],[INCOMELISTING_HSEHLD_INCOME]])&lt;&gt;""</f>
        <v>0</v>
      </c>
      <c r="J261" s="36" t="b">
        <f>AND(TBL_QUAL_INCOMELISTING_UNITS[[#This Row],[INCOMELISTING_LOAN_ID_PROP_ADDR]]&lt;&gt;"",TBL_QUAL_INCOMELISTING_UNITS[[#This Row],[INCOMELISTING_UNIT]]&lt;&gt;"",TBL_QUAL_INCOMELISTING_UNITS[[#This Row],[INCOMELISTING_HSEHLD_INCOME]]&lt;&gt;"")</f>
        <v>0</v>
      </c>
      <c r="K261" s="36">
        <f>SUM(
IF(AND(TBL_QUAL_INCOMELISTING_UNITS[[#This Row],[INCOMELISTING_LOAN_ID_PROP_ADDR]]&lt;&gt;"",NOT(ISNUMBER(MATCH(TBL_QUAL_INCOMELISTING_UNITS[[#This Row],[INCOMELISTING_LOAN_ID_PROP_ADDR]],RANGE_LOOKUP_CIPDRF_LOANLIST,0)))),1,0)
)</f>
        <v>0</v>
      </c>
    </row>
    <row r="262" spans="2:11" ht="20.100000000000001" customHeight="1" x14ac:dyDescent="0.25">
      <c r="B262" s="25" t="str">
        <f>IF(TBL_QUAL_INCOMELISTING_UNITS[[#This Row],[RECORD_STARTED]],IF(TBL_QUAL_INCOMELISTING_UNITS[[#This Row],[ERROR_COUNT]]&gt;0,-1,IF(TBL_QUAL_INCOMELISTING_UNITS[[#This Row],[REQ_FIELDS_POPULATED]],1,0)),"")</f>
        <v/>
      </c>
      <c r="C262" s="94">
        <f>ROW()-ROW(TBL_QUAL_INCOMELISTING_UNITS[[#Headers],[ROW_ID]])</f>
        <v>253</v>
      </c>
      <c r="D262" s="82"/>
      <c r="E262" s="39"/>
      <c r="F262" s="33"/>
      <c r="G262" s="84" t="str">
        <f>IFERROR(INDEX(TBL_CIPDRFRESI_LOANPOOL[HUD_MFI_115],MATCH(TBL_QUAL_INCOMELISTING_UNITS[[#This Row],[INCOMELISTING_LOAN_ID_PROP_ADDR]],TBL_CIPDRFRESI_LOANPOOL[LOAN_ID_PROP_ADDR],0)),"")</f>
        <v/>
      </c>
      <c r="H2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2" s="36" t="b">
        <f>CONCATENATE(TBL_QUAL_INCOMELISTING_UNITS[[#This Row],[INCOMELISTING_LOAN_ID_PROP_ADDR]],TBL_QUAL_INCOMELISTING_UNITS[[#This Row],[INCOMELISTING_UNIT]],TBL_QUAL_INCOMELISTING_UNITS[[#This Row],[INCOMELISTING_HSEHLD_INCOME]])&lt;&gt;""</f>
        <v>0</v>
      </c>
      <c r="J262" s="36" t="b">
        <f>AND(TBL_QUAL_INCOMELISTING_UNITS[[#This Row],[INCOMELISTING_LOAN_ID_PROP_ADDR]]&lt;&gt;"",TBL_QUAL_INCOMELISTING_UNITS[[#This Row],[INCOMELISTING_UNIT]]&lt;&gt;"",TBL_QUAL_INCOMELISTING_UNITS[[#This Row],[INCOMELISTING_HSEHLD_INCOME]]&lt;&gt;"")</f>
        <v>0</v>
      </c>
      <c r="K262" s="36">
        <f>SUM(
IF(AND(TBL_QUAL_INCOMELISTING_UNITS[[#This Row],[INCOMELISTING_LOAN_ID_PROP_ADDR]]&lt;&gt;"",NOT(ISNUMBER(MATCH(TBL_QUAL_INCOMELISTING_UNITS[[#This Row],[INCOMELISTING_LOAN_ID_PROP_ADDR]],RANGE_LOOKUP_CIPDRF_LOANLIST,0)))),1,0)
)</f>
        <v>0</v>
      </c>
    </row>
    <row r="263" spans="2:11" ht="20.100000000000001" customHeight="1" x14ac:dyDescent="0.25">
      <c r="B263" s="25" t="str">
        <f>IF(TBL_QUAL_INCOMELISTING_UNITS[[#This Row],[RECORD_STARTED]],IF(TBL_QUAL_INCOMELISTING_UNITS[[#This Row],[ERROR_COUNT]]&gt;0,-1,IF(TBL_QUAL_INCOMELISTING_UNITS[[#This Row],[REQ_FIELDS_POPULATED]],1,0)),"")</f>
        <v/>
      </c>
      <c r="C263" s="94">
        <f>ROW()-ROW(TBL_QUAL_INCOMELISTING_UNITS[[#Headers],[ROW_ID]])</f>
        <v>254</v>
      </c>
      <c r="D263" s="82"/>
      <c r="E263" s="39"/>
      <c r="F263" s="33"/>
      <c r="G263" s="84" t="str">
        <f>IFERROR(INDEX(TBL_CIPDRFRESI_LOANPOOL[HUD_MFI_115],MATCH(TBL_QUAL_INCOMELISTING_UNITS[[#This Row],[INCOMELISTING_LOAN_ID_PROP_ADDR]],TBL_CIPDRFRESI_LOANPOOL[LOAN_ID_PROP_ADDR],0)),"")</f>
        <v/>
      </c>
      <c r="H2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3" s="36" t="b">
        <f>CONCATENATE(TBL_QUAL_INCOMELISTING_UNITS[[#This Row],[INCOMELISTING_LOAN_ID_PROP_ADDR]],TBL_QUAL_INCOMELISTING_UNITS[[#This Row],[INCOMELISTING_UNIT]],TBL_QUAL_INCOMELISTING_UNITS[[#This Row],[INCOMELISTING_HSEHLD_INCOME]])&lt;&gt;""</f>
        <v>0</v>
      </c>
      <c r="J263" s="36" t="b">
        <f>AND(TBL_QUAL_INCOMELISTING_UNITS[[#This Row],[INCOMELISTING_LOAN_ID_PROP_ADDR]]&lt;&gt;"",TBL_QUAL_INCOMELISTING_UNITS[[#This Row],[INCOMELISTING_UNIT]]&lt;&gt;"",TBL_QUAL_INCOMELISTING_UNITS[[#This Row],[INCOMELISTING_HSEHLD_INCOME]]&lt;&gt;"")</f>
        <v>0</v>
      </c>
      <c r="K263" s="36">
        <f>SUM(
IF(AND(TBL_QUAL_INCOMELISTING_UNITS[[#This Row],[INCOMELISTING_LOAN_ID_PROP_ADDR]]&lt;&gt;"",NOT(ISNUMBER(MATCH(TBL_QUAL_INCOMELISTING_UNITS[[#This Row],[INCOMELISTING_LOAN_ID_PROP_ADDR]],RANGE_LOOKUP_CIPDRF_LOANLIST,0)))),1,0)
)</f>
        <v>0</v>
      </c>
    </row>
    <row r="264" spans="2:11" ht="20.100000000000001" customHeight="1" x14ac:dyDescent="0.25">
      <c r="B264" s="25" t="str">
        <f>IF(TBL_QUAL_INCOMELISTING_UNITS[[#This Row],[RECORD_STARTED]],IF(TBL_QUAL_INCOMELISTING_UNITS[[#This Row],[ERROR_COUNT]]&gt;0,-1,IF(TBL_QUAL_INCOMELISTING_UNITS[[#This Row],[REQ_FIELDS_POPULATED]],1,0)),"")</f>
        <v/>
      </c>
      <c r="C264" s="94">
        <f>ROW()-ROW(TBL_QUAL_INCOMELISTING_UNITS[[#Headers],[ROW_ID]])</f>
        <v>255</v>
      </c>
      <c r="D264" s="82"/>
      <c r="E264" s="39"/>
      <c r="F264" s="33"/>
      <c r="G264" s="84" t="str">
        <f>IFERROR(INDEX(TBL_CIPDRFRESI_LOANPOOL[HUD_MFI_115],MATCH(TBL_QUAL_INCOMELISTING_UNITS[[#This Row],[INCOMELISTING_LOAN_ID_PROP_ADDR]],TBL_CIPDRFRESI_LOANPOOL[LOAN_ID_PROP_ADDR],0)),"")</f>
        <v/>
      </c>
      <c r="H2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4" s="36" t="b">
        <f>CONCATENATE(TBL_QUAL_INCOMELISTING_UNITS[[#This Row],[INCOMELISTING_LOAN_ID_PROP_ADDR]],TBL_QUAL_INCOMELISTING_UNITS[[#This Row],[INCOMELISTING_UNIT]],TBL_QUAL_INCOMELISTING_UNITS[[#This Row],[INCOMELISTING_HSEHLD_INCOME]])&lt;&gt;""</f>
        <v>0</v>
      </c>
      <c r="J264" s="36" t="b">
        <f>AND(TBL_QUAL_INCOMELISTING_UNITS[[#This Row],[INCOMELISTING_LOAN_ID_PROP_ADDR]]&lt;&gt;"",TBL_QUAL_INCOMELISTING_UNITS[[#This Row],[INCOMELISTING_UNIT]]&lt;&gt;"",TBL_QUAL_INCOMELISTING_UNITS[[#This Row],[INCOMELISTING_HSEHLD_INCOME]]&lt;&gt;"")</f>
        <v>0</v>
      </c>
      <c r="K264" s="36">
        <f>SUM(
IF(AND(TBL_QUAL_INCOMELISTING_UNITS[[#This Row],[INCOMELISTING_LOAN_ID_PROP_ADDR]]&lt;&gt;"",NOT(ISNUMBER(MATCH(TBL_QUAL_INCOMELISTING_UNITS[[#This Row],[INCOMELISTING_LOAN_ID_PROP_ADDR]],RANGE_LOOKUP_CIPDRF_LOANLIST,0)))),1,0)
)</f>
        <v>0</v>
      </c>
    </row>
    <row r="265" spans="2:11" ht="20.100000000000001" customHeight="1" x14ac:dyDescent="0.25">
      <c r="B265" s="25" t="str">
        <f>IF(TBL_QUAL_INCOMELISTING_UNITS[[#This Row],[RECORD_STARTED]],IF(TBL_QUAL_INCOMELISTING_UNITS[[#This Row],[ERROR_COUNT]]&gt;0,-1,IF(TBL_QUAL_INCOMELISTING_UNITS[[#This Row],[REQ_FIELDS_POPULATED]],1,0)),"")</f>
        <v/>
      </c>
      <c r="C265" s="94">
        <f>ROW()-ROW(TBL_QUAL_INCOMELISTING_UNITS[[#Headers],[ROW_ID]])</f>
        <v>256</v>
      </c>
      <c r="D265" s="82"/>
      <c r="E265" s="39"/>
      <c r="F265" s="33"/>
      <c r="G265" s="84" t="str">
        <f>IFERROR(INDEX(TBL_CIPDRFRESI_LOANPOOL[HUD_MFI_115],MATCH(TBL_QUAL_INCOMELISTING_UNITS[[#This Row],[INCOMELISTING_LOAN_ID_PROP_ADDR]],TBL_CIPDRFRESI_LOANPOOL[LOAN_ID_PROP_ADDR],0)),"")</f>
        <v/>
      </c>
      <c r="H2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5" s="36" t="b">
        <f>CONCATENATE(TBL_QUAL_INCOMELISTING_UNITS[[#This Row],[INCOMELISTING_LOAN_ID_PROP_ADDR]],TBL_QUAL_INCOMELISTING_UNITS[[#This Row],[INCOMELISTING_UNIT]],TBL_QUAL_INCOMELISTING_UNITS[[#This Row],[INCOMELISTING_HSEHLD_INCOME]])&lt;&gt;""</f>
        <v>0</v>
      </c>
      <c r="J265" s="36" t="b">
        <f>AND(TBL_QUAL_INCOMELISTING_UNITS[[#This Row],[INCOMELISTING_LOAN_ID_PROP_ADDR]]&lt;&gt;"",TBL_QUAL_INCOMELISTING_UNITS[[#This Row],[INCOMELISTING_UNIT]]&lt;&gt;"",TBL_QUAL_INCOMELISTING_UNITS[[#This Row],[INCOMELISTING_HSEHLD_INCOME]]&lt;&gt;"")</f>
        <v>0</v>
      </c>
      <c r="K265" s="36">
        <f>SUM(
IF(AND(TBL_QUAL_INCOMELISTING_UNITS[[#This Row],[INCOMELISTING_LOAN_ID_PROP_ADDR]]&lt;&gt;"",NOT(ISNUMBER(MATCH(TBL_QUAL_INCOMELISTING_UNITS[[#This Row],[INCOMELISTING_LOAN_ID_PROP_ADDR]],RANGE_LOOKUP_CIPDRF_LOANLIST,0)))),1,0)
)</f>
        <v>0</v>
      </c>
    </row>
    <row r="266" spans="2:11" ht="20.100000000000001" customHeight="1" x14ac:dyDescent="0.25">
      <c r="B266" s="25" t="str">
        <f>IF(TBL_QUAL_INCOMELISTING_UNITS[[#This Row],[RECORD_STARTED]],IF(TBL_QUAL_INCOMELISTING_UNITS[[#This Row],[ERROR_COUNT]]&gt;0,-1,IF(TBL_QUAL_INCOMELISTING_UNITS[[#This Row],[REQ_FIELDS_POPULATED]],1,0)),"")</f>
        <v/>
      </c>
      <c r="C266" s="94">
        <f>ROW()-ROW(TBL_QUAL_INCOMELISTING_UNITS[[#Headers],[ROW_ID]])</f>
        <v>257</v>
      </c>
      <c r="D266" s="82"/>
      <c r="E266" s="39"/>
      <c r="F266" s="33"/>
      <c r="G266" s="84" t="str">
        <f>IFERROR(INDEX(TBL_CIPDRFRESI_LOANPOOL[HUD_MFI_115],MATCH(TBL_QUAL_INCOMELISTING_UNITS[[#This Row],[INCOMELISTING_LOAN_ID_PROP_ADDR]],TBL_CIPDRFRESI_LOANPOOL[LOAN_ID_PROP_ADDR],0)),"")</f>
        <v/>
      </c>
      <c r="H2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6" s="36" t="b">
        <f>CONCATENATE(TBL_QUAL_INCOMELISTING_UNITS[[#This Row],[INCOMELISTING_LOAN_ID_PROP_ADDR]],TBL_QUAL_INCOMELISTING_UNITS[[#This Row],[INCOMELISTING_UNIT]],TBL_QUAL_INCOMELISTING_UNITS[[#This Row],[INCOMELISTING_HSEHLD_INCOME]])&lt;&gt;""</f>
        <v>0</v>
      </c>
      <c r="J266" s="36" t="b">
        <f>AND(TBL_QUAL_INCOMELISTING_UNITS[[#This Row],[INCOMELISTING_LOAN_ID_PROP_ADDR]]&lt;&gt;"",TBL_QUAL_INCOMELISTING_UNITS[[#This Row],[INCOMELISTING_UNIT]]&lt;&gt;"",TBL_QUAL_INCOMELISTING_UNITS[[#This Row],[INCOMELISTING_HSEHLD_INCOME]]&lt;&gt;"")</f>
        <v>0</v>
      </c>
      <c r="K266" s="36">
        <f>SUM(
IF(AND(TBL_QUAL_INCOMELISTING_UNITS[[#This Row],[INCOMELISTING_LOAN_ID_PROP_ADDR]]&lt;&gt;"",NOT(ISNUMBER(MATCH(TBL_QUAL_INCOMELISTING_UNITS[[#This Row],[INCOMELISTING_LOAN_ID_PROP_ADDR]],RANGE_LOOKUP_CIPDRF_LOANLIST,0)))),1,0)
)</f>
        <v>0</v>
      </c>
    </row>
    <row r="267" spans="2:11" ht="20.100000000000001" customHeight="1" x14ac:dyDescent="0.25">
      <c r="B267" s="25" t="str">
        <f>IF(TBL_QUAL_INCOMELISTING_UNITS[[#This Row],[RECORD_STARTED]],IF(TBL_QUAL_INCOMELISTING_UNITS[[#This Row],[ERROR_COUNT]]&gt;0,-1,IF(TBL_QUAL_INCOMELISTING_UNITS[[#This Row],[REQ_FIELDS_POPULATED]],1,0)),"")</f>
        <v/>
      </c>
      <c r="C267" s="94">
        <f>ROW()-ROW(TBL_QUAL_INCOMELISTING_UNITS[[#Headers],[ROW_ID]])</f>
        <v>258</v>
      </c>
      <c r="D267" s="82"/>
      <c r="E267" s="39"/>
      <c r="F267" s="33"/>
      <c r="G267" s="84" t="str">
        <f>IFERROR(INDEX(TBL_CIPDRFRESI_LOANPOOL[HUD_MFI_115],MATCH(TBL_QUAL_INCOMELISTING_UNITS[[#This Row],[INCOMELISTING_LOAN_ID_PROP_ADDR]],TBL_CIPDRFRESI_LOANPOOL[LOAN_ID_PROP_ADDR],0)),"")</f>
        <v/>
      </c>
      <c r="H2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7" s="36" t="b">
        <f>CONCATENATE(TBL_QUAL_INCOMELISTING_UNITS[[#This Row],[INCOMELISTING_LOAN_ID_PROP_ADDR]],TBL_QUAL_INCOMELISTING_UNITS[[#This Row],[INCOMELISTING_UNIT]],TBL_QUAL_INCOMELISTING_UNITS[[#This Row],[INCOMELISTING_HSEHLD_INCOME]])&lt;&gt;""</f>
        <v>0</v>
      </c>
      <c r="J267" s="36" t="b">
        <f>AND(TBL_QUAL_INCOMELISTING_UNITS[[#This Row],[INCOMELISTING_LOAN_ID_PROP_ADDR]]&lt;&gt;"",TBL_QUAL_INCOMELISTING_UNITS[[#This Row],[INCOMELISTING_UNIT]]&lt;&gt;"",TBL_QUAL_INCOMELISTING_UNITS[[#This Row],[INCOMELISTING_HSEHLD_INCOME]]&lt;&gt;"")</f>
        <v>0</v>
      </c>
      <c r="K267" s="36">
        <f>SUM(
IF(AND(TBL_QUAL_INCOMELISTING_UNITS[[#This Row],[INCOMELISTING_LOAN_ID_PROP_ADDR]]&lt;&gt;"",NOT(ISNUMBER(MATCH(TBL_QUAL_INCOMELISTING_UNITS[[#This Row],[INCOMELISTING_LOAN_ID_PROP_ADDR]],RANGE_LOOKUP_CIPDRF_LOANLIST,0)))),1,0)
)</f>
        <v>0</v>
      </c>
    </row>
    <row r="268" spans="2:11" ht="20.100000000000001" customHeight="1" x14ac:dyDescent="0.25">
      <c r="B268" s="25" t="str">
        <f>IF(TBL_QUAL_INCOMELISTING_UNITS[[#This Row],[RECORD_STARTED]],IF(TBL_QUAL_INCOMELISTING_UNITS[[#This Row],[ERROR_COUNT]]&gt;0,-1,IF(TBL_QUAL_INCOMELISTING_UNITS[[#This Row],[REQ_FIELDS_POPULATED]],1,0)),"")</f>
        <v/>
      </c>
      <c r="C268" s="94">
        <f>ROW()-ROW(TBL_QUAL_INCOMELISTING_UNITS[[#Headers],[ROW_ID]])</f>
        <v>259</v>
      </c>
      <c r="D268" s="82"/>
      <c r="E268" s="39"/>
      <c r="F268" s="33"/>
      <c r="G268" s="84" t="str">
        <f>IFERROR(INDEX(TBL_CIPDRFRESI_LOANPOOL[HUD_MFI_115],MATCH(TBL_QUAL_INCOMELISTING_UNITS[[#This Row],[INCOMELISTING_LOAN_ID_PROP_ADDR]],TBL_CIPDRFRESI_LOANPOOL[LOAN_ID_PROP_ADDR],0)),"")</f>
        <v/>
      </c>
      <c r="H2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8" s="36" t="b">
        <f>CONCATENATE(TBL_QUAL_INCOMELISTING_UNITS[[#This Row],[INCOMELISTING_LOAN_ID_PROP_ADDR]],TBL_QUAL_INCOMELISTING_UNITS[[#This Row],[INCOMELISTING_UNIT]],TBL_QUAL_INCOMELISTING_UNITS[[#This Row],[INCOMELISTING_HSEHLD_INCOME]])&lt;&gt;""</f>
        <v>0</v>
      </c>
      <c r="J268" s="36" t="b">
        <f>AND(TBL_QUAL_INCOMELISTING_UNITS[[#This Row],[INCOMELISTING_LOAN_ID_PROP_ADDR]]&lt;&gt;"",TBL_QUAL_INCOMELISTING_UNITS[[#This Row],[INCOMELISTING_UNIT]]&lt;&gt;"",TBL_QUAL_INCOMELISTING_UNITS[[#This Row],[INCOMELISTING_HSEHLD_INCOME]]&lt;&gt;"")</f>
        <v>0</v>
      </c>
      <c r="K268" s="36">
        <f>SUM(
IF(AND(TBL_QUAL_INCOMELISTING_UNITS[[#This Row],[INCOMELISTING_LOAN_ID_PROP_ADDR]]&lt;&gt;"",NOT(ISNUMBER(MATCH(TBL_QUAL_INCOMELISTING_UNITS[[#This Row],[INCOMELISTING_LOAN_ID_PROP_ADDR]],RANGE_LOOKUP_CIPDRF_LOANLIST,0)))),1,0)
)</f>
        <v>0</v>
      </c>
    </row>
    <row r="269" spans="2:11" ht="20.100000000000001" customHeight="1" x14ac:dyDescent="0.25">
      <c r="B269" s="25" t="str">
        <f>IF(TBL_QUAL_INCOMELISTING_UNITS[[#This Row],[RECORD_STARTED]],IF(TBL_QUAL_INCOMELISTING_UNITS[[#This Row],[ERROR_COUNT]]&gt;0,-1,IF(TBL_QUAL_INCOMELISTING_UNITS[[#This Row],[REQ_FIELDS_POPULATED]],1,0)),"")</f>
        <v/>
      </c>
      <c r="C269" s="94">
        <f>ROW()-ROW(TBL_QUAL_INCOMELISTING_UNITS[[#Headers],[ROW_ID]])</f>
        <v>260</v>
      </c>
      <c r="D269" s="82"/>
      <c r="E269" s="39"/>
      <c r="F269" s="33"/>
      <c r="G269" s="84" t="str">
        <f>IFERROR(INDEX(TBL_CIPDRFRESI_LOANPOOL[HUD_MFI_115],MATCH(TBL_QUAL_INCOMELISTING_UNITS[[#This Row],[INCOMELISTING_LOAN_ID_PROP_ADDR]],TBL_CIPDRFRESI_LOANPOOL[LOAN_ID_PROP_ADDR],0)),"")</f>
        <v/>
      </c>
      <c r="H2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9" s="36" t="b">
        <f>CONCATENATE(TBL_QUAL_INCOMELISTING_UNITS[[#This Row],[INCOMELISTING_LOAN_ID_PROP_ADDR]],TBL_QUAL_INCOMELISTING_UNITS[[#This Row],[INCOMELISTING_UNIT]],TBL_QUAL_INCOMELISTING_UNITS[[#This Row],[INCOMELISTING_HSEHLD_INCOME]])&lt;&gt;""</f>
        <v>0</v>
      </c>
      <c r="J269" s="36" t="b">
        <f>AND(TBL_QUAL_INCOMELISTING_UNITS[[#This Row],[INCOMELISTING_LOAN_ID_PROP_ADDR]]&lt;&gt;"",TBL_QUAL_INCOMELISTING_UNITS[[#This Row],[INCOMELISTING_UNIT]]&lt;&gt;"",TBL_QUAL_INCOMELISTING_UNITS[[#This Row],[INCOMELISTING_HSEHLD_INCOME]]&lt;&gt;"")</f>
        <v>0</v>
      </c>
      <c r="K269" s="36">
        <f>SUM(
IF(AND(TBL_QUAL_INCOMELISTING_UNITS[[#This Row],[INCOMELISTING_LOAN_ID_PROP_ADDR]]&lt;&gt;"",NOT(ISNUMBER(MATCH(TBL_QUAL_INCOMELISTING_UNITS[[#This Row],[INCOMELISTING_LOAN_ID_PROP_ADDR]],RANGE_LOOKUP_CIPDRF_LOANLIST,0)))),1,0)
)</f>
        <v>0</v>
      </c>
    </row>
    <row r="270" spans="2:11" ht="20.100000000000001" customHeight="1" x14ac:dyDescent="0.25">
      <c r="B270" s="25" t="str">
        <f>IF(TBL_QUAL_INCOMELISTING_UNITS[[#This Row],[RECORD_STARTED]],IF(TBL_QUAL_INCOMELISTING_UNITS[[#This Row],[ERROR_COUNT]]&gt;0,-1,IF(TBL_QUAL_INCOMELISTING_UNITS[[#This Row],[REQ_FIELDS_POPULATED]],1,0)),"")</f>
        <v/>
      </c>
      <c r="C270" s="94">
        <f>ROW()-ROW(TBL_QUAL_INCOMELISTING_UNITS[[#Headers],[ROW_ID]])</f>
        <v>261</v>
      </c>
      <c r="D270" s="82"/>
      <c r="E270" s="39"/>
      <c r="F270" s="33"/>
      <c r="G270" s="84" t="str">
        <f>IFERROR(INDEX(TBL_CIPDRFRESI_LOANPOOL[HUD_MFI_115],MATCH(TBL_QUAL_INCOMELISTING_UNITS[[#This Row],[INCOMELISTING_LOAN_ID_PROP_ADDR]],TBL_CIPDRFRESI_LOANPOOL[LOAN_ID_PROP_ADDR],0)),"")</f>
        <v/>
      </c>
      <c r="H2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0" s="36" t="b">
        <f>CONCATENATE(TBL_QUAL_INCOMELISTING_UNITS[[#This Row],[INCOMELISTING_LOAN_ID_PROP_ADDR]],TBL_QUAL_INCOMELISTING_UNITS[[#This Row],[INCOMELISTING_UNIT]],TBL_QUAL_INCOMELISTING_UNITS[[#This Row],[INCOMELISTING_HSEHLD_INCOME]])&lt;&gt;""</f>
        <v>0</v>
      </c>
      <c r="J270" s="36" t="b">
        <f>AND(TBL_QUAL_INCOMELISTING_UNITS[[#This Row],[INCOMELISTING_LOAN_ID_PROP_ADDR]]&lt;&gt;"",TBL_QUAL_INCOMELISTING_UNITS[[#This Row],[INCOMELISTING_UNIT]]&lt;&gt;"",TBL_QUAL_INCOMELISTING_UNITS[[#This Row],[INCOMELISTING_HSEHLD_INCOME]]&lt;&gt;"")</f>
        <v>0</v>
      </c>
      <c r="K270" s="36">
        <f>SUM(
IF(AND(TBL_QUAL_INCOMELISTING_UNITS[[#This Row],[INCOMELISTING_LOAN_ID_PROP_ADDR]]&lt;&gt;"",NOT(ISNUMBER(MATCH(TBL_QUAL_INCOMELISTING_UNITS[[#This Row],[INCOMELISTING_LOAN_ID_PROP_ADDR]],RANGE_LOOKUP_CIPDRF_LOANLIST,0)))),1,0)
)</f>
        <v>0</v>
      </c>
    </row>
    <row r="271" spans="2:11" ht="20.100000000000001" customHeight="1" x14ac:dyDescent="0.25">
      <c r="B271" s="25" t="str">
        <f>IF(TBL_QUAL_INCOMELISTING_UNITS[[#This Row],[RECORD_STARTED]],IF(TBL_QUAL_INCOMELISTING_UNITS[[#This Row],[ERROR_COUNT]]&gt;0,-1,IF(TBL_QUAL_INCOMELISTING_UNITS[[#This Row],[REQ_FIELDS_POPULATED]],1,0)),"")</f>
        <v/>
      </c>
      <c r="C271" s="94">
        <f>ROW()-ROW(TBL_QUAL_INCOMELISTING_UNITS[[#Headers],[ROW_ID]])</f>
        <v>262</v>
      </c>
      <c r="D271" s="82"/>
      <c r="E271" s="39"/>
      <c r="F271" s="33"/>
      <c r="G271" s="84" t="str">
        <f>IFERROR(INDEX(TBL_CIPDRFRESI_LOANPOOL[HUD_MFI_115],MATCH(TBL_QUAL_INCOMELISTING_UNITS[[#This Row],[INCOMELISTING_LOAN_ID_PROP_ADDR]],TBL_CIPDRFRESI_LOANPOOL[LOAN_ID_PROP_ADDR],0)),"")</f>
        <v/>
      </c>
      <c r="H2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1" s="36" t="b">
        <f>CONCATENATE(TBL_QUAL_INCOMELISTING_UNITS[[#This Row],[INCOMELISTING_LOAN_ID_PROP_ADDR]],TBL_QUAL_INCOMELISTING_UNITS[[#This Row],[INCOMELISTING_UNIT]],TBL_QUAL_INCOMELISTING_UNITS[[#This Row],[INCOMELISTING_HSEHLD_INCOME]])&lt;&gt;""</f>
        <v>0</v>
      </c>
      <c r="J271" s="36" t="b">
        <f>AND(TBL_QUAL_INCOMELISTING_UNITS[[#This Row],[INCOMELISTING_LOAN_ID_PROP_ADDR]]&lt;&gt;"",TBL_QUAL_INCOMELISTING_UNITS[[#This Row],[INCOMELISTING_UNIT]]&lt;&gt;"",TBL_QUAL_INCOMELISTING_UNITS[[#This Row],[INCOMELISTING_HSEHLD_INCOME]]&lt;&gt;"")</f>
        <v>0</v>
      </c>
      <c r="K271" s="36">
        <f>SUM(
IF(AND(TBL_QUAL_INCOMELISTING_UNITS[[#This Row],[INCOMELISTING_LOAN_ID_PROP_ADDR]]&lt;&gt;"",NOT(ISNUMBER(MATCH(TBL_QUAL_INCOMELISTING_UNITS[[#This Row],[INCOMELISTING_LOAN_ID_PROP_ADDR]],RANGE_LOOKUP_CIPDRF_LOANLIST,0)))),1,0)
)</f>
        <v>0</v>
      </c>
    </row>
    <row r="272" spans="2:11" ht="20.100000000000001" customHeight="1" x14ac:dyDescent="0.25">
      <c r="B272" s="25" t="str">
        <f>IF(TBL_QUAL_INCOMELISTING_UNITS[[#This Row],[RECORD_STARTED]],IF(TBL_QUAL_INCOMELISTING_UNITS[[#This Row],[ERROR_COUNT]]&gt;0,-1,IF(TBL_QUAL_INCOMELISTING_UNITS[[#This Row],[REQ_FIELDS_POPULATED]],1,0)),"")</f>
        <v/>
      </c>
      <c r="C272" s="94">
        <f>ROW()-ROW(TBL_QUAL_INCOMELISTING_UNITS[[#Headers],[ROW_ID]])</f>
        <v>263</v>
      </c>
      <c r="D272" s="82"/>
      <c r="E272" s="39"/>
      <c r="F272" s="33"/>
      <c r="G272" s="84" t="str">
        <f>IFERROR(INDEX(TBL_CIPDRFRESI_LOANPOOL[HUD_MFI_115],MATCH(TBL_QUAL_INCOMELISTING_UNITS[[#This Row],[INCOMELISTING_LOAN_ID_PROP_ADDR]],TBL_CIPDRFRESI_LOANPOOL[LOAN_ID_PROP_ADDR],0)),"")</f>
        <v/>
      </c>
      <c r="H2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2" s="36" t="b">
        <f>CONCATENATE(TBL_QUAL_INCOMELISTING_UNITS[[#This Row],[INCOMELISTING_LOAN_ID_PROP_ADDR]],TBL_QUAL_INCOMELISTING_UNITS[[#This Row],[INCOMELISTING_UNIT]],TBL_QUAL_INCOMELISTING_UNITS[[#This Row],[INCOMELISTING_HSEHLD_INCOME]])&lt;&gt;""</f>
        <v>0</v>
      </c>
      <c r="J272" s="36" t="b">
        <f>AND(TBL_QUAL_INCOMELISTING_UNITS[[#This Row],[INCOMELISTING_LOAN_ID_PROP_ADDR]]&lt;&gt;"",TBL_QUAL_INCOMELISTING_UNITS[[#This Row],[INCOMELISTING_UNIT]]&lt;&gt;"",TBL_QUAL_INCOMELISTING_UNITS[[#This Row],[INCOMELISTING_HSEHLD_INCOME]]&lt;&gt;"")</f>
        <v>0</v>
      </c>
      <c r="K272" s="36">
        <f>SUM(
IF(AND(TBL_QUAL_INCOMELISTING_UNITS[[#This Row],[INCOMELISTING_LOAN_ID_PROP_ADDR]]&lt;&gt;"",NOT(ISNUMBER(MATCH(TBL_QUAL_INCOMELISTING_UNITS[[#This Row],[INCOMELISTING_LOAN_ID_PROP_ADDR]],RANGE_LOOKUP_CIPDRF_LOANLIST,0)))),1,0)
)</f>
        <v>0</v>
      </c>
    </row>
    <row r="273" spans="2:11" ht="20.100000000000001" customHeight="1" x14ac:dyDescent="0.25">
      <c r="B273" s="25" t="str">
        <f>IF(TBL_QUAL_INCOMELISTING_UNITS[[#This Row],[RECORD_STARTED]],IF(TBL_QUAL_INCOMELISTING_UNITS[[#This Row],[ERROR_COUNT]]&gt;0,-1,IF(TBL_QUAL_INCOMELISTING_UNITS[[#This Row],[REQ_FIELDS_POPULATED]],1,0)),"")</f>
        <v/>
      </c>
      <c r="C273" s="94">
        <f>ROW()-ROW(TBL_QUAL_INCOMELISTING_UNITS[[#Headers],[ROW_ID]])</f>
        <v>264</v>
      </c>
      <c r="D273" s="82"/>
      <c r="E273" s="39"/>
      <c r="F273" s="33"/>
      <c r="G273" s="84" t="str">
        <f>IFERROR(INDEX(TBL_CIPDRFRESI_LOANPOOL[HUD_MFI_115],MATCH(TBL_QUAL_INCOMELISTING_UNITS[[#This Row],[INCOMELISTING_LOAN_ID_PROP_ADDR]],TBL_CIPDRFRESI_LOANPOOL[LOAN_ID_PROP_ADDR],0)),"")</f>
        <v/>
      </c>
      <c r="H2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3" s="36" t="b">
        <f>CONCATENATE(TBL_QUAL_INCOMELISTING_UNITS[[#This Row],[INCOMELISTING_LOAN_ID_PROP_ADDR]],TBL_QUAL_INCOMELISTING_UNITS[[#This Row],[INCOMELISTING_UNIT]],TBL_QUAL_INCOMELISTING_UNITS[[#This Row],[INCOMELISTING_HSEHLD_INCOME]])&lt;&gt;""</f>
        <v>0</v>
      </c>
      <c r="J273" s="36" t="b">
        <f>AND(TBL_QUAL_INCOMELISTING_UNITS[[#This Row],[INCOMELISTING_LOAN_ID_PROP_ADDR]]&lt;&gt;"",TBL_QUAL_INCOMELISTING_UNITS[[#This Row],[INCOMELISTING_UNIT]]&lt;&gt;"",TBL_QUAL_INCOMELISTING_UNITS[[#This Row],[INCOMELISTING_HSEHLD_INCOME]]&lt;&gt;"")</f>
        <v>0</v>
      </c>
      <c r="K273" s="36">
        <f>SUM(
IF(AND(TBL_QUAL_INCOMELISTING_UNITS[[#This Row],[INCOMELISTING_LOAN_ID_PROP_ADDR]]&lt;&gt;"",NOT(ISNUMBER(MATCH(TBL_QUAL_INCOMELISTING_UNITS[[#This Row],[INCOMELISTING_LOAN_ID_PROP_ADDR]],RANGE_LOOKUP_CIPDRF_LOANLIST,0)))),1,0)
)</f>
        <v>0</v>
      </c>
    </row>
    <row r="274" spans="2:11" ht="20.100000000000001" customHeight="1" x14ac:dyDescent="0.25">
      <c r="B274" s="25" t="str">
        <f>IF(TBL_QUAL_INCOMELISTING_UNITS[[#This Row],[RECORD_STARTED]],IF(TBL_QUAL_INCOMELISTING_UNITS[[#This Row],[ERROR_COUNT]]&gt;0,-1,IF(TBL_QUAL_INCOMELISTING_UNITS[[#This Row],[REQ_FIELDS_POPULATED]],1,0)),"")</f>
        <v/>
      </c>
      <c r="C274" s="94">
        <f>ROW()-ROW(TBL_QUAL_INCOMELISTING_UNITS[[#Headers],[ROW_ID]])</f>
        <v>265</v>
      </c>
      <c r="D274" s="82"/>
      <c r="E274" s="39"/>
      <c r="F274" s="33"/>
      <c r="G274" s="84" t="str">
        <f>IFERROR(INDEX(TBL_CIPDRFRESI_LOANPOOL[HUD_MFI_115],MATCH(TBL_QUAL_INCOMELISTING_UNITS[[#This Row],[INCOMELISTING_LOAN_ID_PROP_ADDR]],TBL_CIPDRFRESI_LOANPOOL[LOAN_ID_PROP_ADDR],0)),"")</f>
        <v/>
      </c>
      <c r="H2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4" s="36" t="b">
        <f>CONCATENATE(TBL_QUAL_INCOMELISTING_UNITS[[#This Row],[INCOMELISTING_LOAN_ID_PROP_ADDR]],TBL_QUAL_INCOMELISTING_UNITS[[#This Row],[INCOMELISTING_UNIT]],TBL_QUAL_INCOMELISTING_UNITS[[#This Row],[INCOMELISTING_HSEHLD_INCOME]])&lt;&gt;""</f>
        <v>0</v>
      </c>
      <c r="J274" s="36" t="b">
        <f>AND(TBL_QUAL_INCOMELISTING_UNITS[[#This Row],[INCOMELISTING_LOAN_ID_PROP_ADDR]]&lt;&gt;"",TBL_QUAL_INCOMELISTING_UNITS[[#This Row],[INCOMELISTING_UNIT]]&lt;&gt;"",TBL_QUAL_INCOMELISTING_UNITS[[#This Row],[INCOMELISTING_HSEHLD_INCOME]]&lt;&gt;"")</f>
        <v>0</v>
      </c>
      <c r="K274" s="36">
        <f>SUM(
IF(AND(TBL_QUAL_INCOMELISTING_UNITS[[#This Row],[INCOMELISTING_LOAN_ID_PROP_ADDR]]&lt;&gt;"",NOT(ISNUMBER(MATCH(TBL_QUAL_INCOMELISTING_UNITS[[#This Row],[INCOMELISTING_LOAN_ID_PROP_ADDR]],RANGE_LOOKUP_CIPDRF_LOANLIST,0)))),1,0)
)</f>
        <v>0</v>
      </c>
    </row>
    <row r="275" spans="2:11" ht="20.100000000000001" customHeight="1" x14ac:dyDescent="0.25">
      <c r="B275" s="25" t="str">
        <f>IF(TBL_QUAL_INCOMELISTING_UNITS[[#This Row],[RECORD_STARTED]],IF(TBL_QUAL_INCOMELISTING_UNITS[[#This Row],[ERROR_COUNT]]&gt;0,-1,IF(TBL_QUAL_INCOMELISTING_UNITS[[#This Row],[REQ_FIELDS_POPULATED]],1,0)),"")</f>
        <v/>
      </c>
      <c r="C275" s="94">
        <f>ROW()-ROW(TBL_QUAL_INCOMELISTING_UNITS[[#Headers],[ROW_ID]])</f>
        <v>266</v>
      </c>
      <c r="D275" s="82"/>
      <c r="E275" s="39"/>
      <c r="F275" s="33"/>
      <c r="G275" s="84" t="str">
        <f>IFERROR(INDEX(TBL_CIPDRFRESI_LOANPOOL[HUD_MFI_115],MATCH(TBL_QUAL_INCOMELISTING_UNITS[[#This Row],[INCOMELISTING_LOAN_ID_PROP_ADDR]],TBL_CIPDRFRESI_LOANPOOL[LOAN_ID_PROP_ADDR],0)),"")</f>
        <v/>
      </c>
      <c r="H2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5" s="36" t="b">
        <f>CONCATENATE(TBL_QUAL_INCOMELISTING_UNITS[[#This Row],[INCOMELISTING_LOAN_ID_PROP_ADDR]],TBL_QUAL_INCOMELISTING_UNITS[[#This Row],[INCOMELISTING_UNIT]],TBL_QUAL_INCOMELISTING_UNITS[[#This Row],[INCOMELISTING_HSEHLD_INCOME]])&lt;&gt;""</f>
        <v>0</v>
      </c>
      <c r="J275" s="36" t="b">
        <f>AND(TBL_QUAL_INCOMELISTING_UNITS[[#This Row],[INCOMELISTING_LOAN_ID_PROP_ADDR]]&lt;&gt;"",TBL_QUAL_INCOMELISTING_UNITS[[#This Row],[INCOMELISTING_UNIT]]&lt;&gt;"",TBL_QUAL_INCOMELISTING_UNITS[[#This Row],[INCOMELISTING_HSEHLD_INCOME]]&lt;&gt;"")</f>
        <v>0</v>
      </c>
      <c r="K275" s="36">
        <f>SUM(
IF(AND(TBL_QUAL_INCOMELISTING_UNITS[[#This Row],[INCOMELISTING_LOAN_ID_PROP_ADDR]]&lt;&gt;"",NOT(ISNUMBER(MATCH(TBL_QUAL_INCOMELISTING_UNITS[[#This Row],[INCOMELISTING_LOAN_ID_PROP_ADDR]],RANGE_LOOKUP_CIPDRF_LOANLIST,0)))),1,0)
)</f>
        <v>0</v>
      </c>
    </row>
    <row r="276" spans="2:11" ht="20.100000000000001" customHeight="1" x14ac:dyDescent="0.25">
      <c r="B276" s="25" t="str">
        <f>IF(TBL_QUAL_INCOMELISTING_UNITS[[#This Row],[RECORD_STARTED]],IF(TBL_QUAL_INCOMELISTING_UNITS[[#This Row],[ERROR_COUNT]]&gt;0,-1,IF(TBL_QUAL_INCOMELISTING_UNITS[[#This Row],[REQ_FIELDS_POPULATED]],1,0)),"")</f>
        <v/>
      </c>
      <c r="C276" s="94">
        <f>ROW()-ROW(TBL_QUAL_INCOMELISTING_UNITS[[#Headers],[ROW_ID]])</f>
        <v>267</v>
      </c>
      <c r="D276" s="82"/>
      <c r="E276" s="39"/>
      <c r="F276" s="33"/>
      <c r="G276" s="84" t="str">
        <f>IFERROR(INDEX(TBL_CIPDRFRESI_LOANPOOL[HUD_MFI_115],MATCH(TBL_QUAL_INCOMELISTING_UNITS[[#This Row],[INCOMELISTING_LOAN_ID_PROP_ADDR]],TBL_CIPDRFRESI_LOANPOOL[LOAN_ID_PROP_ADDR],0)),"")</f>
        <v/>
      </c>
      <c r="H2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6" s="36" t="b">
        <f>CONCATENATE(TBL_QUAL_INCOMELISTING_UNITS[[#This Row],[INCOMELISTING_LOAN_ID_PROP_ADDR]],TBL_QUAL_INCOMELISTING_UNITS[[#This Row],[INCOMELISTING_UNIT]],TBL_QUAL_INCOMELISTING_UNITS[[#This Row],[INCOMELISTING_HSEHLD_INCOME]])&lt;&gt;""</f>
        <v>0</v>
      </c>
      <c r="J276" s="36" t="b">
        <f>AND(TBL_QUAL_INCOMELISTING_UNITS[[#This Row],[INCOMELISTING_LOAN_ID_PROP_ADDR]]&lt;&gt;"",TBL_QUAL_INCOMELISTING_UNITS[[#This Row],[INCOMELISTING_UNIT]]&lt;&gt;"",TBL_QUAL_INCOMELISTING_UNITS[[#This Row],[INCOMELISTING_HSEHLD_INCOME]]&lt;&gt;"")</f>
        <v>0</v>
      </c>
      <c r="K276" s="36">
        <f>SUM(
IF(AND(TBL_QUAL_INCOMELISTING_UNITS[[#This Row],[INCOMELISTING_LOAN_ID_PROP_ADDR]]&lt;&gt;"",NOT(ISNUMBER(MATCH(TBL_QUAL_INCOMELISTING_UNITS[[#This Row],[INCOMELISTING_LOAN_ID_PROP_ADDR]],RANGE_LOOKUP_CIPDRF_LOANLIST,0)))),1,0)
)</f>
        <v>0</v>
      </c>
    </row>
    <row r="277" spans="2:11" ht="20.100000000000001" customHeight="1" x14ac:dyDescent="0.25">
      <c r="B277" s="25" t="str">
        <f>IF(TBL_QUAL_INCOMELISTING_UNITS[[#This Row],[RECORD_STARTED]],IF(TBL_QUAL_INCOMELISTING_UNITS[[#This Row],[ERROR_COUNT]]&gt;0,-1,IF(TBL_QUAL_INCOMELISTING_UNITS[[#This Row],[REQ_FIELDS_POPULATED]],1,0)),"")</f>
        <v/>
      </c>
      <c r="C277" s="94">
        <f>ROW()-ROW(TBL_QUAL_INCOMELISTING_UNITS[[#Headers],[ROW_ID]])</f>
        <v>268</v>
      </c>
      <c r="D277" s="82"/>
      <c r="E277" s="39"/>
      <c r="F277" s="33"/>
      <c r="G277" s="84" t="str">
        <f>IFERROR(INDEX(TBL_CIPDRFRESI_LOANPOOL[HUD_MFI_115],MATCH(TBL_QUAL_INCOMELISTING_UNITS[[#This Row],[INCOMELISTING_LOAN_ID_PROP_ADDR]],TBL_CIPDRFRESI_LOANPOOL[LOAN_ID_PROP_ADDR],0)),"")</f>
        <v/>
      </c>
      <c r="H2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7" s="36" t="b">
        <f>CONCATENATE(TBL_QUAL_INCOMELISTING_UNITS[[#This Row],[INCOMELISTING_LOAN_ID_PROP_ADDR]],TBL_QUAL_INCOMELISTING_UNITS[[#This Row],[INCOMELISTING_UNIT]],TBL_QUAL_INCOMELISTING_UNITS[[#This Row],[INCOMELISTING_HSEHLD_INCOME]])&lt;&gt;""</f>
        <v>0</v>
      </c>
      <c r="J277" s="36" t="b">
        <f>AND(TBL_QUAL_INCOMELISTING_UNITS[[#This Row],[INCOMELISTING_LOAN_ID_PROP_ADDR]]&lt;&gt;"",TBL_QUAL_INCOMELISTING_UNITS[[#This Row],[INCOMELISTING_UNIT]]&lt;&gt;"",TBL_QUAL_INCOMELISTING_UNITS[[#This Row],[INCOMELISTING_HSEHLD_INCOME]]&lt;&gt;"")</f>
        <v>0</v>
      </c>
      <c r="K277" s="36">
        <f>SUM(
IF(AND(TBL_QUAL_INCOMELISTING_UNITS[[#This Row],[INCOMELISTING_LOAN_ID_PROP_ADDR]]&lt;&gt;"",NOT(ISNUMBER(MATCH(TBL_QUAL_INCOMELISTING_UNITS[[#This Row],[INCOMELISTING_LOAN_ID_PROP_ADDR]],RANGE_LOOKUP_CIPDRF_LOANLIST,0)))),1,0)
)</f>
        <v>0</v>
      </c>
    </row>
    <row r="278" spans="2:11" ht="20.100000000000001" customHeight="1" x14ac:dyDescent="0.25">
      <c r="B278" s="25" t="str">
        <f>IF(TBL_QUAL_INCOMELISTING_UNITS[[#This Row],[RECORD_STARTED]],IF(TBL_QUAL_INCOMELISTING_UNITS[[#This Row],[ERROR_COUNT]]&gt;0,-1,IF(TBL_QUAL_INCOMELISTING_UNITS[[#This Row],[REQ_FIELDS_POPULATED]],1,0)),"")</f>
        <v/>
      </c>
      <c r="C278" s="94">
        <f>ROW()-ROW(TBL_QUAL_INCOMELISTING_UNITS[[#Headers],[ROW_ID]])</f>
        <v>269</v>
      </c>
      <c r="D278" s="82"/>
      <c r="E278" s="39"/>
      <c r="F278" s="33"/>
      <c r="G278" s="84" t="str">
        <f>IFERROR(INDEX(TBL_CIPDRFRESI_LOANPOOL[HUD_MFI_115],MATCH(TBL_QUAL_INCOMELISTING_UNITS[[#This Row],[INCOMELISTING_LOAN_ID_PROP_ADDR]],TBL_CIPDRFRESI_LOANPOOL[LOAN_ID_PROP_ADDR],0)),"")</f>
        <v/>
      </c>
      <c r="H2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8" s="36" t="b">
        <f>CONCATENATE(TBL_QUAL_INCOMELISTING_UNITS[[#This Row],[INCOMELISTING_LOAN_ID_PROP_ADDR]],TBL_QUAL_INCOMELISTING_UNITS[[#This Row],[INCOMELISTING_UNIT]],TBL_QUAL_INCOMELISTING_UNITS[[#This Row],[INCOMELISTING_HSEHLD_INCOME]])&lt;&gt;""</f>
        <v>0</v>
      </c>
      <c r="J278" s="36" t="b">
        <f>AND(TBL_QUAL_INCOMELISTING_UNITS[[#This Row],[INCOMELISTING_LOAN_ID_PROP_ADDR]]&lt;&gt;"",TBL_QUAL_INCOMELISTING_UNITS[[#This Row],[INCOMELISTING_UNIT]]&lt;&gt;"",TBL_QUAL_INCOMELISTING_UNITS[[#This Row],[INCOMELISTING_HSEHLD_INCOME]]&lt;&gt;"")</f>
        <v>0</v>
      </c>
      <c r="K278" s="36">
        <f>SUM(
IF(AND(TBL_QUAL_INCOMELISTING_UNITS[[#This Row],[INCOMELISTING_LOAN_ID_PROP_ADDR]]&lt;&gt;"",NOT(ISNUMBER(MATCH(TBL_QUAL_INCOMELISTING_UNITS[[#This Row],[INCOMELISTING_LOAN_ID_PROP_ADDR]],RANGE_LOOKUP_CIPDRF_LOANLIST,0)))),1,0)
)</f>
        <v>0</v>
      </c>
    </row>
    <row r="279" spans="2:11" ht="20.100000000000001" customHeight="1" x14ac:dyDescent="0.25">
      <c r="B279" s="25" t="str">
        <f>IF(TBL_QUAL_INCOMELISTING_UNITS[[#This Row],[RECORD_STARTED]],IF(TBL_QUAL_INCOMELISTING_UNITS[[#This Row],[ERROR_COUNT]]&gt;0,-1,IF(TBL_QUAL_INCOMELISTING_UNITS[[#This Row],[REQ_FIELDS_POPULATED]],1,0)),"")</f>
        <v/>
      </c>
      <c r="C279" s="94">
        <f>ROW()-ROW(TBL_QUAL_INCOMELISTING_UNITS[[#Headers],[ROW_ID]])</f>
        <v>270</v>
      </c>
      <c r="D279" s="82"/>
      <c r="E279" s="39"/>
      <c r="F279" s="33"/>
      <c r="G279" s="84" t="str">
        <f>IFERROR(INDEX(TBL_CIPDRFRESI_LOANPOOL[HUD_MFI_115],MATCH(TBL_QUAL_INCOMELISTING_UNITS[[#This Row],[INCOMELISTING_LOAN_ID_PROP_ADDR]],TBL_CIPDRFRESI_LOANPOOL[LOAN_ID_PROP_ADDR],0)),"")</f>
        <v/>
      </c>
      <c r="H2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9" s="36" t="b">
        <f>CONCATENATE(TBL_QUAL_INCOMELISTING_UNITS[[#This Row],[INCOMELISTING_LOAN_ID_PROP_ADDR]],TBL_QUAL_INCOMELISTING_UNITS[[#This Row],[INCOMELISTING_UNIT]],TBL_QUAL_INCOMELISTING_UNITS[[#This Row],[INCOMELISTING_HSEHLD_INCOME]])&lt;&gt;""</f>
        <v>0</v>
      </c>
      <c r="J279" s="36" t="b">
        <f>AND(TBL_QUAL_INCOMELISTING_UNITS[[#This Row],[INCOMELISTING_LOAN_ID_PROP_ADDR]]&lt;&gt;"",TBL_QUAL_INCOMELISTING_UNITS[[#This Row],[INCOMELISTING_UNIT]]&lt;&gt;"",TBL_QUAL_INCOMELISTING_UNITS[[#This Row],[INCOMELISTING_HSEHLD_INCOME]]&lt;&gt;"")</f>
        <v>0</v>
      </c>
      <c r="K279" s="36">
        <f>SUM(
IF(AND(TBL_QUAL_INCOMELISTING_UNITS[[#This Row],[INCOMELISTING_LOAN_ID_PROP_ADDR]]&lt;&gt;"",NOT(ISNUMBER(MATCH(TBL_QUAL_INCOMELISTING_UNITS[[#This Row],[INCOMELISTING_LOAN_ID_PROP_ADDR]],RANGE_LOOKUP_CIPDRF_LOANLIST,0)))),1,0)
)</f>
        <v>0</v>
      </c>
    </row>
    <row r="280" spans="2:11" ht="20.100000000000001" customHeight="1" x14ac:dyDescent="0.25">
      <c r="B280" s="25" t="str">
        <f>IF(TBL_QUAL_INCOMELISTING_UNITS[[#This Row],[RECORD_STARTED]],IF(TBL_QUAL_INCOMELISTING_UNITS[[#This Row],[ERROR_COUNT]]&gt;0,-1,IF(TBL_QUAL_INCOMELISTING_UNITS[[#This Row],[REQ_FIELDS_POPULATED]],1,0)),"")</f>
        <v/>
      </c>
      <c r="C280" s="94">
        <f>ROW()-ROW(TBL_QUAL_INCOMELISTING_UNITS[[#Headers],[ROW_ID]])</f>
        <v>271</v>
      </c>
      <c r="D280" s="82"/>
      <c r="E280" s="39"/>
      <c r="F280" s="33"/>
      <c r="G280" s="84" t="str">
        <f>IFERROR(INDEX(TBL_CIPDRFRESI_LOANPOOL[HUD_MFI_115],MATCH(TBL_QUAL_INCOMELISTING_UNITS[[#This Row],[INCOMELISTING_LOAN_ID_PROP_ADDR]],TBL_CIPDRFRESI_LOANPOOL[LOAN_ID_PROP_ADDR],0)),"")</f>
        <v/>
      </c>
      <c r="H2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0" s="36" t="b">
        <f>CONCATENATE(TBL_QUAL_INCOMELISTING_UNITS[[#This Row],[INCOMELISTING_LOAN_ID_PROP_ADDR]],TBL_QUAL_INCOMELISTING_UNITS[[#This Row],[INCOMELISTING_UNIT]],TBL_QUAL_INCOMELISTING_UNITS[[#This Row],[INCOMELISTING_HSEHLD_INCOME]])&lt;&gt;""</f>
        <v>0</v>
      </c>
      <c r="J280" s="36" t="b">
        <f>AND(TBL_QUAL_INCOMELISTING_UNITS[[#This Row],[INCOMELISTING_LOAN_ID_PROP_ADDR]]&lt;&gt;"",TBL_QUAL_INCOMELISTING_UNITS[[#This Row],[INCOMELISTING_UNIT]]&lt;&gt;"",TBL_QUAL_INCOMELISTING_UNITS[[#This Row],[INCOMELISTING_HSEHLD_INCOME]]&lt;&gt;"")</f>
        <v>0</v>
      </c>
      <c r="K280" s="36">
        <f>SUM(
IF(AND(TBL_QUAL_INCOMELISTING_UNITS[[#This Row],[INCOMELISTING_LOAN_ID_PROP_ADDR]]&lt;&gt;"",NOT(ISNUMBER(MATCH(TBL_QUAL_INCOMELISTING_UNITS[[#This Row],[INCOMELISTING_LOAN_ID_PROP_ADDR]],RANGE_LOOKUP_CIPDRF_LOANLIST,0)))),1,0)
)</f>
        <v>0</v>
      </c>
    </row>
    <row r="281" spans="2:11" ht="20.100000000000001" customHeight="1" x14ac:dyDescent="0.25">
      <c r="B281" s="25" t="str">
        <f>IF(TBL_QUAL_INCOMELISTING_UNITS[[#This Row],[RECORD_STARTED]],IF(TBL_QUAL_INCOMELISTING_UNITS[[#This Row],[ERROR_COUNT]]&gt;0,-1,IF(TBL_QUAL_INCOMELISTING_UNITS[[#This Row],[REQ_FIELDS_POPULATED]],1,0)),"")</f>
        <v/>
      </c>
      <c r="C281" s="94">
        <f>ROW()-ROW(TBL_QUAL_INCOMELISTING_UNITS[[#Headers],[ROW_ID]])</f>
        <v>272</v>
      </c>
      <c r="D281" s="82"/>
      <c r="E281" s="39"/>
      <c r="F281" s="33"/>
      <c r="G281" s="84" t="str">
        <f>IFERROR(INDEX(TBL_CIPDRFRESI_LOANPOOL[HUD_MFI_115],MATCH(TBL_QUAL_INCOMELISTING_UNITS[[#This Row],[INCOMELISTING_LOAN_ID_PROP_ADDR]],TBL_CIPDRFRESI_LOANPOOL[LOAN_ID_PROP_ADDR],0)),"")</f>
        <v/>
      </c>
      <c r="H2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1" s="36" t="b">
        <f>CONCATENATE(TBL_QUAL_INCOMELISTING_UNITS[[#This Row],[INCOMELISTING_LOAN_ID_PROP_ADDR]],TBL_QUAL_INCOMELISTING_UNITS[[#This Row],[INCOMELISTING_UNIT]],TBL_QUAL_INCOMELISTING_UNITS[[#This Row],[INCOMELISTING_HSEHLD_INCOME]])&lt;&gt;""</f>
        <v>0</v>
      </c>
      <c r="J281" s="36" t="b">
        <f>AND(TBL_QUAL_INCOMELISTING_UNITS[[#This Row],[INCOMELISTING_LOAN_ID_PROP_ADDR]]&lt;&gt;"",TBL_QUAL_INCOMELISTING_UNITS[[#This Row],[INCOMELISTING_UNIT]]&lt;&gt;"",TBL_QUAL_INCOMELISTING_UNITS[[#This Row],[INCOMELISTING_HSEHLD_INCOME]]&lt;&gt;"")</f>
        <v>0</v>
      </c>
      <c r="K281" s="36">
        <f>SUM(
IF(AND(TBL_QUAL_INCOMELISTING_UNITS[[#This Row],[INCOMELISTING_LOAN_ID_PROP_ADDR]]&lt;&gt;"",NOT(ISNUMBER(MATCH(TBL_QUAL_INCOMELISTING_UNITS[[#This Row],[INCOMELISTING_LOAN_ID_PROP_ADDR]],RANGE_LOOKUP_CIPDRF_LOANLIST,0)))),1,0)
)</f>
        <v>0</v>
      </c>
    </row>
    <row r="282" spans="2:11" ht="20.100000000000001" customHeight="1" x14ac:dyDescent="0.25">
      <c r="B282" s="25" t="str">
        <f>IF(TBL_QUAL_INCOMELISTING_UNITS[[#This Row],[RECORD_STARTED]],IF(TBL_QUAL_INCOMELISTING_UNITS[[#This Row],[ERROR_COUNT]]&gt;0,-1,IF(TBL_QUAL_INCOMELISTING_UNITS[[#This Row],[REQ_FIELDS_POPULATED]],1,0)),"")</f>
        <v/>
      </c>
      <c r="C282" s="94">
        <f>ROW()-ROW(TBL_QUAL_INCOMELISTING_UNITS[[#Headers],[ROW_ID]])</f>
        <v>273</v>
      </c>
      <c r="D282" s="82"/>
      <c r="E282" s="39"/>
      <c r="F282" s="33"/>
      <c r="G282" s="84" t="str">
        <f>IFERROR(INDEX(TBL_CIPDRFRESI_LOANPOOL[HUD_MFI_115],MATCH(TBL_QUAL_INCOMELISTING_UNITS[[#This Row],[INCOMELISTING_LOAN_ID_PROP_ADDR]],TBL_CIPDRFRESI_LOANPOOL[LOAN_ID_PROP_ADDR],0)),"")</f>
        <v/>
      </c>
      <c r="H2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2" s="36" t="b">
        <f>CONCATENATE(TBL_QUAL_INCOMELISTING_UNITS[[#This Row],[INCOMELISTING_LOAN_ID_PROP_ADDR]],TBL_QUAL_INCOMELISTING_UNITS[[#This Row],[INCOMELISTING_UNIT]],TBL_QUAL_INCOMELISTING_UNITS[[#This Row],[INCOMELISTING_HSEHLD_INCOME]])&lt;&gt;""</f>
        <v>0</v>
      </c>
      <c r="J282" s="36" t="b">
        <f>AND(TBL_QUAL_INCOMELISTING_UNITS[[#This Row],[INCOMELISTING_LOAN_ID_PROP_ADDR]]&lt;&gt;"",TBL_QUAL_INCOMELISTING_UNITS[[#This Row],[INCOMELISTING_UNIT]]&lt;&gt;"",TBL_QUAL_INCOMELISTING_UNITS[[#This Row],[INCOMELISTING_HSEHLD_INCOME]]&lt;&gt;"")</f>
        <v>0</v>
      </c>
      <c r="K282" s="36">
        <f>SUM(
IF(AND(TBL_QUAL_INCOMELISTING_UNITS[[#This Row],[INCOMELISTING_LOAN_ID_PROP_ADDR]]&lt;&gt;"",NOT(ISNUMBER(MATCH(TBL_QUAL_INCOMELISTING_UNITS[[#This Row],[INCOMELISTING_LOAN_ID_PROP_ADDR]],RANGE_LOOKUP_CIPDRF_LOANLIST,0)))),1,0)
)</f>
        <v>0</v>
      </c>
    </row>
    <row r="283" spans="2:11" ht="20.100000000000001" customHeight="1" x14ac:dyDescent="0.25">
      <c r="B283" s="25" t="str">
        <f>IF(TBL_QUAL_INCOMELISTING_UNITS[[#This Row],[RECORD_STARTED]],IF(TBL_QUAL_INCOMELISTING_UNITS[[#This Row],[ERROR_COUNT]]&gt;0,-1,IF(TBL_QUAL_INCOMELISTING_UNITS[[#This Row],[REQ_FIELDS_POPULATED]],1,0)),"")</f>
        <v/>
      </c>
      <c r="C283" s="94">
        <f>ROW()-ROW(TBL_QUAL_INCOMELISTING_UNITS[[#Headers],[ROW_ID]])</f>
        <v>274</v>
      </c>
      <c r="D283" s="82"/>
      <c r="E283" s="39"/>
      <c r="F283" s="33"/>
      <c r="G283" s="84" t="str">
        <f>IFERROR(INDEX(TBL_CIPDRFRESI_LOANPOOL[HUD_MFI_115],MATCH(TBL_QUAL_INCOMELISTING_UNITS[[#This Row],[INCOMELISTING_LOAN_ID_PROP_ADDR]],TBL_CIPDRFRESI_LOANPOOL[LOAN_ID_PROP_ADDR],0)),"")</f>
        <v/>
      </c>
      <c r="H2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3" s="36" t="b">
        <f>CONCATENATE(TBL_QUAL_INCOMELISTING_UNITS[[#This Row],[INCOMELISTING_LOAN_ID_PROP_ADDR]],TBL_QUAL_INCOMELISTING_UNITS[[#This Row],[INCOMELISTING_UNIT]],TBL_QUAL_INCOMELISTING_UNITS[[#This Row],[INCOMELISTING_HSEHLD_INCOME]])&lt;&gt;""</f>
        <v>0</v>
      </c>
      <c r="J283" s="36" t="b">
        <f>AND(TBL_QUAL_INCOMELISTING_UNITS[[#This Row],[INCOMELISTING_LOAN_ID_PROP_ADDR]]&lt;&gt;"",TBL_QUAL_INCOMELISTING_UNITS[[#This Row],[INCOMELISTING_UNIT]]&lt;&gt;"",TBL_QUAL_INCOMELISTING_UNITS[[#This Row],[INCOMELISTING_HSEHLD_INCOME]]&lt;&gt;"")</f>
        <v>0</v>
      </c>
      <c r="K283" s="36">
        <f>SUM(
IF(AND(TBL_QUAL_INCOMELISTING_UNITS[[#This Row],[INCOMELISTING_LOAN_ID_PROP_ADDR]]&lt;&gt;"",NOT(ISNUMBER(MATCH(TBL_QUAL_INCOMELISTING_UNITS[[#This Row],[INCOMELISTING_LOAN_ID_PROP_ADDR]],RANGE_LOOKUP_CIPDRF_LOANLIST,0)))),1,0)
)</f>
        <v>0</v>
      </c>
    </row>
    <row r="284" spans="2:11" ht="20.100000000000001" customHeight="1" x14ac:dyDescent="0.25">
      <c r="B284" s="25" t="str">
        <f>IF(TBL_QUAL_INCOMELISTING_UNITS[[#This Row],[RECORD_STARTED]],IF(TBL_QUAL_INCOMELISTING_UNITS[[#This Row],[ERROR_COUNT]]&gt;0,-1,IF(TBL_QUAL_INCOMELISTING_UNITS[[#This Row],[REQ_FIELDS_POPULATED]],1,0)),"")</f>
        <v/>
      </c>
      <c r="C284" s="94">
        <f>ROW()-ROW(TBL_QUAL_INCOMELISTING_UNITS[[#Headers],[ROW_ID]])</f>
        <v>275</v>
      </c>
      <c r="D284" s="82"/>
      <c r="E284" s="39"/>
      <c r="F284" s="33"/>
      <c r="G284" s="84" t="str">
        <f>IFERROR(INDEX(TBL_CIPDRFRESI_LOANPOOL[HUD_MFI_115],MATCH(TBL_QUAL_INCOMELISTING_UNITS[[#This Row],[INCOMELISTING_LOAN_ID_PROP_ADDR]],TBL_CIPDRFRESI_LOANPOOL[LOAN_ID_PROP_ADDR],0)),"")</f>
        <v/>
      </c>
      <c r="H2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4" s="36" t="b">
        <f>CONCATENATE(TBL_QUAL_INCOMELISTING_UNITS[[#This Row],[INCOMELISTING_LOAN_ID_PROP_ADDR]],TBL_QUAL_INCOMELISTING_UNITS[[#This Row],[INCOMELISTING_UNIT]],TBL_QUAL_INCOMELISTING_UNITS[[#This Row],[INCOMELISTING_HSEHLD_INCOME]])&lt;&gt;""</f>
        <v>0</v>
      </c>
      <c r="J284" s="36" t="b">
        <f>AND(TBL_QUAL_INCOMELISTING_UNITS[[#This Row],[INCOMELISTING_LOAN_ID_PROP_ADDR]]&lt;&gt;"",TBL_QUAL_INCOMELISTING_UNITS[[#This Row],[INCOMELISTING_UNIT]]&lt;&gt;"",TBL_QUAL_INCOMELISTING_UNITS[[#This Row],[INCOMELISTING_HSEHLD_INCOME]]&lt;&gt;"")</f>
        <v>0</v>
      </c>
      <c r="K284" s="36">
        <f>SUM(
IF(AND(TBL_QUAL_INCOMELISTING_UNITS[[#This Row],[INCOMELISTING_LOAN_ID_PROP_ADDR]]&lt;&gt;"",NOT(ISNUMBER(MATCH(TBL_QUAL_INCOMELISTING_UNITS[[#This Row],[INCOMELISTING_LOAN_ID_PROP_ADDR]],RANGE_LOOKUP_CIPDRF_LOANLIST,0)))),1,0)
)</f>
        <v>0</v>
      </c>
    </row>
    <row r="285" spans="2:11" ht="20.100000000000001" customHeight="1" x14ac:dyDescent="0.25">
      <c r="B285" s="25" t="str">
        <f>IF(TBL_QUAL_INCOMELISTING_UNITS[[#This Row],[RECORD_STARTED]],IF(TBL_QUAL_INCOMELISTING_UNITS[[#This Row],[ERROR_COUNT]]&gt;0,-1,IF(TBL_QUAL_INCOMELISTING_UNITS[[#This Row],[REQ_FIELDS_POPULATED]],1,0)),"")</f>
        <v/>
      </c>
      <c r="C285" s="94">
        <f>ROW()-ROW(TBL_QUAL_INCOMELISTING_UNITS[[#Headers],[ROW_ID]])</f>
        <v>276</v>
      </c>
      <c r="D285" s="82"/>
      <c r="E285" s="39"/>
      <c r="F285" s="33"/>
      <c r="G285" s="84" t="str">
        <f>IFERROR(INDEX(TBL_CIPDRFRESI_LOANPOOL[HUD_MFI_115],MATCH(TBL_QUAL_INCOMELISTING_UNITS[[#This Row],[INCOMELISTING_LOAN_ID_PROP_ADDR]],TBL_CIPDRFRESI_LOANPOOL[LOAN_ID_PROP_ADDR],0)),"")</f>
        <v/>
      </c>
      <c r="H2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5" s="36" t="b">
        <f>CONCATENATE(TBL_QUAL_INCOMELISTING_UNITS[[#This Row],[INCOMELISTING_LOAN_ID_PROP_ADDR]],TBL_QUAL_INCOMELISTING_UNITS[[#This Row],[INCOMELISTING_UNIT]],TBL_QUAL_INCOMELISTING_UNITS[[#This Row],[INCOMELISTING_HSEHLD_INCOME]])&lt;&gt;""</f>
        <v>0</v>
      </c>
      <c r="J285" s="36" t="b">
        <f>AND(TBL_QUAL_INCOMELISTING_UNITS[[#This Row],[INCOMELISTING_LOAN_ID_PROP_ADDR]]&lt;&gt;"",TBL_QUAL_INCOMELISTING_UNITS[[#This Row],[INCOMELISTING_UNIT]]&lt;&gt;"",TBL_QUAL_INCOMELISTING_UNITS[[#This Row],[INCOMELISTING_HSEHLD_INCOME]]&lt;&gt;"")</f>
        <v>0</v>
      </c>
      <c r="K285" s="36">
        <f>SUM(
IF(AND(TBL_QUAL_INCOMELISTING_UNITS[[#This Row],[INCOMELISTING_LOAN_ID_PROP_ADDR]]&lt;&gt;"",NOT(ISNUMBER(MATCH(TBL_QUAL_INCOMELISTING_UNITS[[#This Row],[INCOMELISTING_LOAN_ID_PROP_ADDR]],RANGE_LOOKUP_CIPDRF_LOANLIST,0)))),1,0)
)</f>
        <v>0</v>
      </c>
    </row>
    <row r="286" spans="2:11" ht="20.100000000000001" customHeight="1" x14ac:dyDescent="0.25">
      <c r="B286" s="25" t="str">
        <f>IF(TBL_QUAL_INCOMELISTING_UNITS[[#This Row],[RECORD_STARTED]],IF(TBL_QUAL_INCOMELISTING_UNITS[[#This Row],[ERROR_COUNT]]&gt;0,-1,IF(TBL_QUAL_INCOMELISTING_UNITS[[#This Row],[REQ_FIELDS_POPULATED]],1,0)),"")</f>
        <v/>
      </c>
      <c r="C286" s="94">
        <f>ROW()-ROW(TBL_QUAL_INCOMELISTING_UNITS[[#Headers],[ROW_ID]])</f>
        <v>277</v>
      </c>
      <c r="D286" s="82"/>
      <c r="E286" s="39"/>
      <c r="F286" s="33"/>
      <c r="G286" s="84" t="str">
        <f>IFERROR(INDEX(TBL_CIPDRFRESI_LOANPOOL[HUD_MFI_115],MATCH(TBL_QUAL_INCOMELISTING_UNITS[[#This Row],[INCOMELISTING_LOAN_ID_PROP_ADDR]],TBL_CIPDRFRESI_LOANPOOL[LOAN_ID_PROP_ADDR],0)),"")</f>
        <v/>
      </c>
      <c r="H2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6" s="36" t="b">
        <f>CONCATENATE(TBL_QUAL_INCOMELISTING_UNITS[[#This Row],[INCOMELISTING_LOAN_ID_PROP_ADDR]],TBL_QUAL_INCOMELISTING_UNITS[[#This Row],[INCOMELISTING_UNIT]],TBL_QUAL_INCOMELISTING_UNITS[[#This Row],[INCOMELISTING_HSEHLD_INCOME]])&lt;&gt;""</f>
        <v>0</v>
      </c>
      <c r="J286" s="36" t="b">
        <f>AND(TBL_QUAL_INCOMELISTING_UNITS[[#This Row],[INCOMELISTING_LOAN_ID_PROP_ADDR]]&lt;&gt;"",TBL_QUAL_INCOMELISTING_UNITS[[#This Row],[INCOMELISTING_UNIT]]&lt;&gt;"",TBL_QUAL_INCOMELISTING_UNITS[[#This Row],[INCOMELISTING_HSEHLD_INCOME]]&lt;&gt;"")</f>
        <v>0</v>
      </c>
      <c r="K286" s="36">
        <f>SUM(
IF(AND(TBL_QUAL_INCOMELISTING_UNITS[[#This Row],[INCOMELISTING_LOAN_ID_PROP_ADDR]]&lt;&gt;"",NOT(ISNUMBER(MATCH(TBL_QUAL_INCOMELISTING_UNITS[[#This Row],[INCOMELISTING_LOAN_ID_PROP_ADDR]],RANGE_LOOKUP_CIPDRF_LOANLIST,0)))),1,0)
)</f>
        <v>0</v>
      </c>
    </row>
    <row r="287" spans="2:11" ht="20.100000000000001" customHeight="1" x14ac:dyDescent="0.25">
      <c r="B287" s="25" t="str">
        <f>IF(TBL_QUAL_INCOMELISTING_UNITS[[#This Row],[RECORD_STARTED]],IF(TBL_QUAL_INCOMELISTING_UNITS[[#This Row],[ERROR_COUNT]]&gt;0,-1,IF(TBL_QUAL_INCOMELISTING_UNITS[[#This Row],[REQ_FIELDS_POPULATED]],1,0)),"")</f>
        <v/>
      </c>
      <c r="C287" s="94">
        <f>ROW()-ROW(TBL_QUAL_INCOMELISTING_UNITS[[#Headers],[ROW_ID]])</f>
        <v>278</v>
      </c>
      <c r="D287" s="82"/>
      <c r="E287" s="39"/>
      <c r="F287" s="33"/>
      <c r="G287" s="84" t="str">
        <f>IFERROR(INDEX(TBL_CIPDRFRESI_LOANPOOL[HUD_MFI_115],MATCH(TBL_QUAL_INCOMELISTING_UNITS[[#This Row],[INCOMELISTING_LOAN_ID_PROP_ADDR]],TBL_CIPDRFRESI_LOANPOOL[LOAN_ID_PROP_ADDR],0)),"")</f>
        <v/>
      </c>
      <c r="H2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7" s="36" t="b">
        <f>CONCATENATE(TBL_QUAL_INCOMELISTING_UNITS[[#This Row],[INCOMELISTING_LOAN_ID_PROP_ADDR]],TBL_QUAL_INCOMELISTING_UNITS[[#This Row],[INCOMELISTING_UNIT]],TBL_QUAL_INCOMELISTING_UNITS[[#This Row],[INCOMELISTING_HSEHLD_INCOME]])&lt;&gt;""</f>
        <v>0</v>
      </c>
      <c r="J287" s="36" t="b">
        <f>AND(TBL_QUAL_INCOMELISTING_UNITS[[#This Row],[INCOMELISTING_LOAN_ID_PROP_ADDR]]&lt;&gt;"",TBL_QUAL_INCOMELISTING_UNITS[[#This Row],[INCOMELISTING_UNIT]]&lt;&gt;"",TBL_QUAL_INCOMELISTING_UNITS[[#This Row],[INCOMELISTING_HSEHLD_INCOME]]&lt;&gt;"")</f>
        <v>0</v>
      </c>
      <c r="K287" s="36">
        <f>SUM(
IF(AND(TBL_QUAL_INCOMELISTING_UNITS[[#This Row],[INCOMELISTING_LOAN_ID_PROP_ADDR]]&lt;&gt;"",NOT(ISNUMBER(MATCH(TBL_QUAL_INCOMELISTING_UNITS[[#This Row],[INCOMELISTING_LOAN_ID_PROP_ADDR]],RANGE_LOOKUP_CIPDRF_LOANLIST,0)))),1,0)
)</f>
        <v>0</v>
      </c>
    </row>
    <row r="288" spans="2:11" ht="20.100000000000001" customHeight="1" x14ac:dyDescent="0.25">
      <c r="B288" s="25" t="str">
        <f>IF(TBL_QUAL_INCOMELISTING_UNITS[[#This Row],[RECORD_STARTED]],IF(TBL_QUAL_INCOMELISTING_UNITS[[#This Row],[ERROR_COUNT]]&gt;0,-1,IF(TBL_QUAL_INCOMELISTING_UNITS[[#This Row],[REQ_FIELDS_POPULATED]],1,0)),"")</f>
        <v/>
      </c>
      <c r="C288" s="94">
        <f>ROW()-ROW(TBL_QUAL_INCOMELISTING_UNITS[[#Headers],[ROW_ID]])</f>
        <v>279</v>
      </c>
      <c r="D288" s="82"/>
      <c r="E288" s="39"/>
      <c r="F288" s="33"/>
      <c r="G288" s="84" t="str">
        <f>IFERROR(INDEX(TBL_CIPDRFRESI_LOANPOOL[HUD_MFI_115],MATCH(TBL_QUAL_INCOMELISTING_UNITS[[#This Row],[INCOMELISTING_LOAN_ID_PROP_ADDR]],TBL_CIPDRFRESI_LOANPOOL[LOAN_ID_PROP_ADDR],0)),"")</f>
        <v/>
      </c>
      <c r="H2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8" s="36" t="b">
        <f>CONCATENATE(TBL_QUAL_INCOMELISTING_UNITS[[#This Row],[INCOMELISTING_LOAN_ID_PROP_ADDR]],TBL_QUAL_INCOMELISTING_UNITS[[#This Row],[INCOMELISTING_UNIT]],TBL_QUAL_INCOMELISTING_UNITS[[#This Row],[INCOMELISTING_HSEHLD_INCOME]])&lt;&gt;""</f>
        <v>0</v>
      </c>
      <c r="J288" s="36" t="b">
        <f>AND(TBL_QUAL_INCOMELISTING_UNITS[[#This Row],[INCOMELISTING_LOAN_ID_PROP_ADDR]]&lt;&gt;"",TBL_QUAL_INCOMELISTING_UNITS[[#This Row],[INCOMELISTING_UNIT]]&lt;&gt;"",TBL_QUAL_INCOMELISTING_UNITS[[#This Row],[INCOMELISTING_HSEHLD_INCOME]]&lt;&gt;"")</f>
        <v>0</v>
      </c>
      <c r="K288" s="36">
        <f>SUM(
IF(AND(TBL_QUAL_INCOMELISTING_UNITS[[#This Row],[INCOMELISTING_LOAN_ID_PROP_ADDR]]&lt;&gt;"",NOT(ISNUMBER(MATCH(TBL_QUAL_INCOMELISTING_UNITS[[#This Row],[INCOMELISTING_LOAN_ID_PROP_ADDR]],RANGE_LOOKUP_CIPDRF_LOANLIST,0)))),1,0)
)</f>
        <v>0</v>
      </c>
    </row>
    <row r="289" spans="2:11" ht="20.100000000000001" customHeight="1" x14ac:dyDescent="0.25">
      <c r="B289" s="25" t="str">
        <f>IF(TBL_QUAL_INCOMELISTING_UNITS[[#This Row],[RECORD_STARTED]],IF(TBL_QUAL_INCOMELISTING_UNITS[[#This Row],[ERROR_COUNT]]&gt;0,-1,IF(TBL_QUAL_INCOMELISTING_UNITS[[#This Row],[REQ_FIELDS_POPULATED]],1,0)),"")</f>
        <v/>
      </c>
      <c r="C289" s="94">
        <f>ROW()-ROW(TBL_QUAL_INCOMELISTING_UNITS[[#Headers],[ROW_ID]])</f>
        <v>280</v>
      </c>
      <c r="D289" s="82"/>
      <c r="E289" s="39"/>
      <c r="F289" s="33"/>
      <c r="G289" s="84" t="str">
        <f>IFERROR(INDEX(TBL_CIPDRFRESI_LOANPOOL[HUD_MFI_115],MATCH(TBL_QUAL_INCOMELISTING_UNITS[[#This Row],[INCOMELISTING_LOAN_ID_PROP_ADDR]],TBL_CIPDRFRESI_LOANPOOL[LOAN_ID_PROP_ADDR],0)),"")</f>
        <v/>
      </c>
      <c r="H2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9" s="36" t="b">
        <f>CONCATENATE(TBL_QUAL_INCOMELISTING_UNITS[[#This Row],[INCOMELISTING_LOAN_ID_PROP_ADDR]],TBL_QUAL_INCOMELISTING_UNITS[[#This Row],[INCOMELISTING_UNIT]],TBL_QUAL_INCOMELISTING_UNITS[[#This Row],[INCOMELISTING_HSEHLD_INCOME]])&lt;&gt;""</f>
        <v>0</v>
      </c>
      <c r="J289" s="36" t="b">
        <f>AND(TBL_QUAL_INCOMELISTING_UNITS[[#This Row],[INCOMELISTING_LOAN_ID_PROP_ADDR]]&lt;&gt;"",TBL_QUAL_INCOMELISTING_UNITS[[#This Row],[INCOMELISTING_UNIT]]&lt;&gt;"",TBL_QUAL_INCOMELISTING_UNITS[[#This Row],[INCOMELISTING_HSEHLD_INCOME]]&lt;&gt;"")</f>
        <v>0</v>
      </c>
      <c r="K289" s="36">
        <f>SUM(
IF(AND(TBL_QUAL_INCOMELISTING_UNITS[[#This Row],[INCOMELISTING_LOAN_ID_PROP_ADDR]]&lt;&gt;"",NOT(ISNUMBER(MATCH(TBL_QUAL_INCOMELISTING_UNITS[[#This Row],[INCOMELISTING_LOAN_ID_PROP_ADDR]],RANGE_LOOKUP_CIPDRF_LOANLIST,0)))),1,0)
)</f>
        <v>0</v>
      </c>
    </row>
    <row r="290" spans="2:11" ht="20.100000000000001" customHeight="1" x14ac:dyDescent="0.25">
      <c r="B290" s="25" t="str">
        <f>IF(TBL_QUAL_INCOMELISTING_UNITS[[#This Row],[RECORD_STARTED]],IF(TBL_QUAL_INCOMELISTING_UNITS[[#This Row],[ERROR_COUNT]]&gt;0,-1,IF(TBL_QUAL_INCOMELISTING_UNITS[[#This Row],[REQ_FIELDS_POPULATED]],1,0)),"")</f>
        <v/>
      </c>
      <c r="C290" s="94">
        <f>ROW()-ROW(TBL_QUAL_INCOMELISTING_UNITS[[#Headers],[ROW_ID]])</f>
        <v>281</v>
      </c>
      <c r="D290" s="82"/>
      <c r="E290" s="39"/>
      <c r="F290" s="33"/>
      <c r="G290" s="84" t="str">
        <f>IFERROR(INDEX(TBL_CIPDRFRESI_LOANPOOL[HUD_MFI_115],MATCH(TBL_QUAL_INCOMELISTING_UNITS[[#This Row],[INCOMELISTING_LOAN_ID_PROP_ADDR]],TBL_CIPDRFRESI_LOANPOOL[LOAN_ID_PROP_ADDR],0)),"")</f>
        <v/>
      </c>
      <c r="H2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0" s="36" t="b">
        <f>CONCATENATE(TBL_QUAL_INCOMELISTING_UNITS[[#This Row],[INCOMELISTING_LOAN_ID_PROP_ADDR]],TBL_QUAL_INCOMELISTING_UNITS[[#This Row],[INCOMELISTING_UNIT]],TBL_QUAL_INCOMELISTING_UNITS[[#This Row],[INCOMELISTING_HSEHLD_INCOME]])&lt;&gt;""</f>
        <v>0</v>
      </c>
      <c r="J290" s="36" t="b">
        <f>AND(TBL_QUAL_INCOMELISTING_UNITS[[#This Row],[INCOMELISTING_LOAN_ID_PROP_ADDR]]&lt;&gt;"",TBL_QUAL_INCOMELISTING_UNITS[[#This Row],[INCOMELISTING_UNIT]]&lt;&gt;"",TBL_QUAL_INCOMELISTING_UNITS[[#This Row],[INCOMELISTING_HSEHLD_INCOME]]&lt;&gt;"")</f>
        <v>0</v>
      </c>
      <c r="K290" s="36">
        <f>SUM(
IF(AND(TBL_QUAL_INCOMELISTING_UNITS[[#This Row],[INCOMELISTING_LOAN_ID_PROP_ADDR]]&lt;&gt;"",NOT(ISNUMBER(MATCH(TBL_QUAL_INCOMELISTING_UNITS[[#This Row],[INCOMELISTING_LOAN_ID_PROP_ADDR]],RANGE_LOOKUP_CIPDRF_LOANLIST,0)))),1,0)
)</f>
        <v>0</v>
      </c>
    </row>
    <row r="291" spans="2:11" ht="20.100000000000001" customHeight="1" x14ac:dyDescent="0.25">
      <c r="B291" s="25" t="str">
        <f>IF(TBL_QUAL_INCOMELISTING_UNITS[[#This Row],[RECORD_STARTED]],IF(TBL_QUAL_INCOMELISTING_UNITS[[#This Row],[ERROR_COUNT]]&gt;0,-1,IF(TBL_QUAL_INCOMELISTING_UNITS[[#This Row],[REQ_FIELDS_POPULATED]],1,0)),"")</f>
        <v/>
      </c>
      <c r="C291" s="94">
        <f>ROW()-ROW(TBL_QUAL_INCOMELISTING_UNITS[[#Headers],[ROW_ID]])</f>
        <v>282</v>
      </c>
      <c r="D291" s="82"/>
      <c r="E291" s="39"/>
      <c r="F291" s="33"/>
      <c r="G291" s="84" t="str">
        <f>IFERROR(INDEX(TBL_CIPDRFRESI_LOANPOOL[HUD_MFI_115],MATCH(TBL_QUAL_INCOMELISTING_UNITS[[#This Row],[INCOMELISTING_LOAN_ID_PROP_ADDR]],TBL_CIPDRFRESI_LOANPOOL[LOAN_ID_PROP_ADDR],0)),"")</f>
        <v/>
      </c>
      <c r="H2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1" s="36" t="b">
        <f>CONCATENATE(TBL_QUAL_INCOMELISTING_UNITS[[#This Row],[INCOMELISTING_LOAN_ID_PROP_ADDR]],TBL_QUAL_INCOMELISTING_UNITS[[#This Row],[INCOMELISTING_UNIT]],TBL_QUAL_INCOMELISTING_UNITS[[#This Row],[INCOMELISTING_HSEHLD_INCOME]])&lt;&gt;""</f>
        <v>0</v>
      </c>
      <c r="J291" s="36" t="b">
        <f>AND(TBL_QUAL_INCOMELISTING_UNITS[[#This Row],[INCOMELISTING_LOAN_ID_PROP_ADDR]]&lt;&gt;"",TBL_QUAL_INCOMELISTING_UNITS[[#This Row],[INCOMELISTING_UNIT]]&lt;&gt;"",TBL_QUAL_INCOMELISTING_UNITS[[#This Row],[INCOMELISTING_HSEHLD_INCOME]]&lt;&gt;"")</f>
        <v>0</v>
      </c>
      <c r="K291" s="36">
        <f>SUM(
IF(AND(TBL_QUAL_INCOMELISTING_UNITS[[#This Row],[INCOMELISTING_LOAN_ID_PROP_ADDR]]&lt;&gt;"",NOT(ISNUMBER(MATCH(TBL_QUAL_INCOMELISTING_UNITS[[#This Row],[INCOMELISTING_LOAN_ID_PROP_ADDR]],RANGE_LOOKUP_CIPDRF_LOANLIST,0)))),1,0)
)</f>
        <v>0</v>
      </c>
    </row>
    <row r="292" spans="2:11" ht="20.100000000000001" customHeight="1" x14ac:dyDescent="0.25">
      <c r="B292" s="25" t="str">
        <f>IF(TBL_QUAL_INCOMELISTING_UNITS[[#This Row],[RECORD_STARTED]],IF(TBL_QUAL_INCOMELISTING_UNITS[[#This Row],[ERROR_COUNT]]&gt;0,-1,IF(TBL_QUAL_INCOMELISTING_UNITS[[#This Row],[REQ_FIELDS_POPULATED]],1,0)),"")</f>
        <v/>
      </c>
      <c r="C292" s="94">
        <f>ROW()-ROW(TBL_QUAL_INCOMELISTING_UNITS[[#Headers],[ROW_ID]])</f>
        <v>283</v>
      </c>
      <c r="D292" s="82"/>
      <c r="E292" s="39"/>
      <c r="F292" s="33"/>
      <c r="G292" s="84" t="str">
        <f>IFERROR(INDEX(TBL_CIPDRFRESI_LOANPOOL[HUD_MFI_115],MATCH(TBL_QUAL_INCOMELISTING_UNITS[[#This Row],[INCOMELISTING_LOAN_ID_PROP_ADDR]],TBL_CIPDRFRESI_LOANPOOL[LOAN_ID_PROP_ADDR],0)),"")</f>
        <v/>
      </c>
      <c r="H2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2" s="36" t="b">
        <f>CONCATENATE(TBL_QUAL_INCOMELISTING_UNITS[[#This Row],[INCOMELISTING_LOAN_ID_PROP_ADDR]],TBL_QUAL_INCOMELISTING_UNITS[[#This Row],[INCOMELISTING_UNIT]],TBL_QUAL_INCOMELISTING_UNITS[[#This Row],[INCOMELISTING_HSEHLD_INCOME]])&lt;&gt;""</f>
        <v>0</v>
      </c>
      <c r="J292" s="36" t="b">
        <f>AND(TBL_QUAL_INCOMELISTING_UNITS[[#This Row],[INCOMELISTING_LOAN_ID_PROP_ADDR]]&lt;&gt;"",TBL_QUAL_INCOMELISTING_UNITS[[#This Row],[INCOMELISTING_UNIT]]&lt;&gt;"",TBL_QUAL_INCOMELISTING_UNITS[[#This Row],[INCOMELISTING_HSEHLD_INCOME]]&lt;&gt;"")</f>
        <v>0</v>
      </c>
      <c r="K292" s="36">
        <f>SUM(
IF(AND(TBL_QUAL_INCOMELISTING_UNITS[[#This Row],[INCOMELISTING_LOAN_ID_PROP_ADDR]]&lt;&gt;"",NOT(ISNUMBER(MATCH(TBL_QUAL_INCOMELISTING_UNITS[[#This Row],[INCOMELISTING_LOAN_ID_PROP_ADDR]],RANGE_LOOKUP_CIPDRF_LOANLIST,0)))),1,0)
)</f>
        <v>0</v>
      </c>
    </row>
    <row r="293" spans="2:11" ht="20.100000000000001" customHeight="1" x14ac:dyDescent="0.25">
      <c r="B293" s="25" t="str">
        <f>IF(TBL_QUAL_INCOMELISTING_UNITS[[#This Row],[RECORD_STARTED]],IF(TBL_QUAL_INCOMELISTING_UNITS[[#This Row],[ERROR_COUNT]]&gt;0,-1,IF(TBL_QUAL_INCOMELISTING_UNITS[[#This Row],[REQ_FIELDS_POPULATED]],1,0)),"")</f>
        <v/>
      </c>
      <c r="C293" s="94">
        <f>ROW()-ROW(TBL_QUAL_INCOMELISTING_UNITS[[#Headers],[ROW_ID]])</f>
        <v>284</v>
      </c>
      <c r="D293" s="82"/>
      <c r="E293" s="39"/>
      <c r="F293" s="33"/>
      <c r="G293" s="84" t="str">
        <f>IFERROR(INDEX(TBL_CIPDRFRESI_LOANPOOL[HUD_MFI_115],MATCH(TBL_QUAL_INCOMELISTING_UNITS[[#This Row],[INCOMELISTING_LOAN_ID_PROP_ADDR]],TBL_CIPDRFRESI_LOANPOOL[LOAN_ID_PROP_ADDR],0)),"")</f>
        <v/>
      </c>
      <c r="H2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3" s="36" t="b">
        <f>CONCATENATE(TBL_QUAL_INCOMELISTING_UNITS[[#This Row],[INCOMELISTING_LOAN_ID_PROP_ADDR]],TBL_QUAL_INCOMELISTING_UNITS[[#This Row],[INCOMELISTING_UNIT]],TBL_QUAL_INCOMELISTING_UNITS[[#This Row],[INCOMELISTING_HSEHLD_INCOME]])&lt;&gt;""</f>
        <v>0</v>
      </c>
      <c r="J293" s="36" t="b">
        <f>AND(TBL_QUAL_INCOMELISTING_UNITS[[#This Row],[INCOMELISTING_LOAN_ID_PROP_ADDR]]&lt;&gt;"",TBL_QUAL_INCOMELISTING_UNITS[[#This Row],[INCOMELISTING_UNIT]]&lt;&gt;"",TBL_QUAL_INCOMELISTING_UNITS[[#This Row],[INCOMELISTING_HSEHLD_INCOME]]&lt;&gt;"")</f>
        <v>0</v>
      </c>
      <c r="K293" s="36">
        <f>SUM(
IF(AND(TBL_QUAL_INCOMELISTING_UNITS[[#This Row],[INCOMELISTING_LOAN_ID_PROP_ADDR]]&lt;&gt;"",NOT(ISNUMBER(MATCH(TBL_QUAL_INCOMELISTING_UNITS[[#This Row],[INCOMELISTING_LOAN_ID_PROP_ADDR]],RANGE_LOOKUP_CIPDRF_LOANLIST,0)))),1,0)
)</f>
        <v>0</v>
      </c>
    </row>
    <row r="294" spans="2:11" ht="20.100000000000001" customHeight="1" x14ac:dyDescent="0.25">
      <c r="B294" s="25" t="str">
        <f>IF(TBL_QUAL_INCOMELISTING_UNITS[[#This Row],[RECORD_STARTED]],IF(TBL_QUAL_INCOMELISTING_UNITS[[#This Row],[ERROR_COUNT]]&gt;0,-1,IF(TBL_QUAL_INCOMELISTING_UNITS[[#This Row],[REQ_FIELDS_POPULATED]],1,0)),"")</f>
        <v/>
      </c>
      <c r="C294" s="94">
        <f>ROW()-ROW(TBL_QUAL_INCOMELISTING_UNITS[[#Headers],[ROW_ID]])</f>
        <v>285</v>
      </c>
      <c r="D294" s="82"/>
      <c r="E294" s="39"/>
      <c r="F294" s="33"/>
      <c r="G294" s="84" t="str">
        <f>IFERROR(INDEX(TBL_CIPDRFRESI_LOANPOOL[HUD_MFI_115],MATCH(TBL_QUAL_INCOMELISTING_UNITS[[#This Row],[INCOMELISTING_LOAN_ID_PROP_ADDR]],TBL_CIPDRFRESI_LOANPOOL[LOAN_ID_PROP_ADDR],0)),"")</f>
        <v/>
      </c>
      <c r="H2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4" s="36" t="b">
        <f>CONCATENATE(TBL_QUAL_INCOMELISTING_UNITS[[#This Row],[INCOMELISTING_LOAN_ID_PROP_ADDR]],TBL_QUAL_INCOMELISTING_UNITS[[#This Row],[INCOMELISTING_UNIT]],TBL_QUAL_INCOMELISTING_UNITS[[#This Row],[INCOMELISTING_HSEHLD_INCOME]])&lt;&gt;""</f>
        <v>0</v>
      </c>
      <c r="J294" s="36" t="b">
        <f>AND(TBL_QUAL_INCOMELISTING_UNITS[[#This Row],[INCOMELISTING_LOAN_ID_PROP_ADDR]]&lt;&gt;"",TBL_QUAL_INCOMELISTING_UNITS[[#This Row],[INCOMELISTING_UNIT]]&lt;&gt;"",TBL_QUAL_INCOMELISTING_UNITS[[#This Row],[INCOMELISTING_HSEHLD_INCOME]]&lt;&gt;"")</f>
        <v>0</v>
      </c>
      <c r="K294" s="36">
        <f>SUM(
IF(AND(TBL_QUAL_INCOMELISTING_UNITS[[#This Row],[INCOMELISTING_LOAN_ID_PROP_ADDR]]&lt;&gt;"",NOT(ISNUMBER(MATCH(TBL_QUAL_INCOMELISTING_UNITS[[#This Row],[INCOMELISTING_LOAN_ID_PROP_ADDR]],RANGE_LOOKUP_CIPDRF_LOANLIST,0)))),1,0)
)</f>
        <v>0</v>
      </c>
    </row>
    <row r="295" spans="2:11" ht="20.100000000000001" customHeight="1" x14ac:dyDescent="0.25">
      <c r="B295" s="25" t="str">
        <f>IF(TBL_QUAL_INCOMELISTING_UNITS[[#This Row],[RECORD_STARTED]],IF(TBL_QUAL_INCOMELISTING_UNITS[[#This Row],[ERROR_COUNT]]&gt;0,-1,IF(TBL_QUAL_INCOMELISTING_UNITS[[#This Row],[REQ_FIELDS_POPULATED]],1,0)),"")</f>
        <v/>
      </c>
      <c r="C295" s="94">
        <f>ROW()-ROW(TBL_QUAL_INCOMELISTING_UNITS[[#Headers],[ROW_ID]])</f>
        <v>286</v>
      </c>
      <c r="D295" s="82"/>
      <c r="E295" s="39"/>
      <c r="F295" s="33"/>
      <c r="G295" s="84" t="str">
        <f>IFERROR(INDEX(TBL_CIPDRFRESI_LOANPOOL[HUD_MFI_115],MATCH(TBL_QUAL_INCOMELISTING_UNITS[[#This Row],[INCOMELISTING_LOAN_ID_PROP_ADDR]],TBL_CIPDRFRESI_LOANPOOL[LOAN_ID_PROP_ADDR],0)),"")</f>
        <v/>
      </c>
      <c r="H2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5" s="36" t="b">
        <f>CONCATENATE(TBL_QUAL_INCOMELISTING_UNITS[[#This Row],[INCOMELISTING_LOAN_ID_PROP_ADDR]],TBL_QUAL_INCOMELISTING_UNITS[[#This Row],[INCOMELISTING_UNIT]],TBL_QUAL_INCOMELISTING_UNITS[[#This Row],[INCOMELISTING_HSEHLD_INCOME]])&lt;&gt;""</f>
        <v>0</v>
      </c>
      <c r="J295" s="36" t="b">
        <f>AND(TBL_QUAL_INCOMELISTING_UNITS[[#This Row],[INCOMELISTING_LOAN_ID_PROP_ADDR]]&lt;&gt;"",TBL_QUAL_INCOMELISTING_UNITS[[#This Row],[INCOMELISTING_UNIT]]&lt;&gt;"",TBL_QUAL_INCOMELISTING_UNITS[[#This Row],[INCOMELISTING_HSEHLD_INCOME]]&lt;&gt;"")</f>
        <v>0</v>
      </c>
      <c r="K295" s="36">
        <f>SUM(
IF(AND(TBL_QUAL_INCOMELISTING_UNITS[[#This Row],[INCOMELISTING_LOAN_ID_PROP_ADDR]]&lt;&gt;"",NOT(ISNUMBER(MATCH(TBL_QUAL_INCOMELISTING_UNITS[[#This Row],[INCOMELISTING_LOAN_ID_PROP_ADDR]],RANGE_LOOKUP_CIPDRF_LOANLIST,0)))),1,0)
)</f>
        <v>0</v>
      </c>
    </row>
    <row r="296" spans="2:11" ht="20.100000000000001" customHeight="1" x14ac:dyDescent="0.25">
      <c r="B296" s="25" t="str">
        <f>IF(TBL_QUAL_INCOMELISTING_UNITS[[#This Row],[RECORD_STARTED]],IF(TBL_QUAL_INCOMELISTING_UNITS[[#This Row],[ERROR_COUNT]]&gt;0,-1,IF(TBL_QUAL_INCOMELISTING_UNITS[[#This Row],[REQ_FIELDS_POPULATED]],1,0)),"")</f>
        <v/>
      </c>
      <c r="C296" s="94">
        <f>ROW()-ROW(TBL_QUAL_INCOMELISTING_UNITS[[#Headers],[ROW_ID]])</f>
        <v>287</v>
      </c>
      <c r="D296" s="82"/>
      <c r="E296" s="39"/>
      <c r="F296" s="33"/>
      <c r="G296" s="84" t="str">
        <f>IFERROR(INDEX(TBL_CIPDRFRESI_LOANPOOL[HUD_MFI_115],MATCH(TBL_QUAL_INCOMELISTING_UNITS[[#This Row],[INCOMELISTING_LOAN_ID_PROP_ADDR]],TBL_CIPDRFRESI_LOANPOOL[LOAN_ID_PROP_ADDR],0)),"")</f>
        <v/>
      </c>
      <c r="H2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6" s="36" t="b">
        <f>CONCATENATE(TBL_QUAL_INCOMELISTING_UNITS[[#This Row],[INCOMELISTING_LOAN_ID_PROP_ADDR]],TBL_QUAL_INCOMELISTING_UNITS[[#This Row],[INCOMELISTING_UNIT]],TBL_QUAL_INCOMELISTING_UNITS[[#This Row],[INCOMELISTING_HSEHLD_INCOME]])&lt;&gt;""</f>
        <v>0</v>
      </c>
      <c r="J296" s="36" t="b">
        <f>AND(TBL_QUAL_INCOMELISTING_UNITS[[#This Row],[INCOMELISTING_LOAN_ID_PROP_ADDR]]&lt;&gt;"",TBL_QUAL_INCOMELISTING_UNITS[[#This Row],[INCOMELISTING_UNIT]]&lt;&gt;"",TBL_QUAL_INCOMELISTING_UNITS[[#This Row],[INCOMELISTING_HSEHLD_INCOME]]&lt;&gt;"")</f>
        <v>0</v>
      </c>
      <c r="K296" s="36">
        <f>SUM(
IF(AND(TBL_QUAL_INCOMELISTING_UNITS[[#This Row],[INCOMELISTING_LOAN_ID_PROP_ADDR]]&lt;&gt;"",NOT(ISNUMBER(MATCH(TBL_QUAL_INCOMELISTING_UNITS[[#This Row],[INCOMELISTING_LOAN_ID_PROP_ADDR]],RANGE_LOOKUP_CIPDRF_LOANLIST,0)))),1,0)
)</f>
        <v>0</v>
      </c>
    </row>
    <row r="297" spans="2:11" ht="20.100000000000001" customHeight="1" x14ac:dyDescent="0.25">
      <c r="B297" s="25" t="str">
        <f>IF(TBL_QUAL_INCOMELISTING_UNITS[[#This Row],[RECORD_STARTED]],IF(TBL_QUAL_INCOMELISTING_UNITS[[#This Row],[ERROR_COUNT]]&gt;0,-1,IF(TBL_QUAL_INCOMELISTING_UNITS[[#This Row],[REQ_FIELDS_POPULATED]],1,0)),"")</f>
        <v/>
      </c>
      <c r="C297" s="94">
        <f>ROW()-ROW(TBL_QUAL_INCOMELISTING_UNITS[[#Headers],[ROW_ID]])</f>
        <v>288</v>
      </c>
      <c r="D297" s="82"/>
      <c r="E297" s="39"/>
      <c r="F297" s="33"/>
      <c r="G297" s="84" t="str">
        <f>IFERROR(INDEX(TBL_CIPDRFRESI_LOANPOOL[HUD_MFI_115],MATCH(TBL_QUAL_INCOMELISTING_UNITS[[#This Row],[INCOMELISTING_LOAN_ID_PROP_ADDR]],TBL_CIPDRFRESI_LOANPOOL[LOAN_ID_PROP_ADDR],0)),"")</f>
        <v/>
      </c>
      <c r="H2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7" s="36" t="b">
        <f>CONCATENATE(TBL_QUAL_INCOMELISTING_UNITS[[#This Row],[INCOMELISTING_LOAN_ID_PROP_ADDR]],TBL_QUAL_INCOMELISTING_UNITS[[#This Row],[INCOMELISTING_UNIT]],TBL_QUAL_INCOMELISTING_UNITS[[#This Row],[INCOMELISTING_HSEHLD_INCOME]])&lt;&gt;""</f>
        <v>0</v>
      </c>
      <c r="J297" s="36" t="b">
        <f>AND(TBL_QUAL_INCOMELISTING_UNITS[[#This Row],[INCOMELISTING_LOAN_ID_PROP_ADDR]]&lt;&gt;"",TBL_QUAL_INCOMELISTING_UNITS[[#This Row],[INCOMELISTING_UNIT]]&lt;&gt;"",TBL_QUAL_INCOMELISTING_UNITS[[#This Row],[INCOMELISTING_HSEHLD_INCOME]]&lt;&gt;"")</f>
        <v>0</v>
      </c>
      <c r="K297" s="36">
        <f>SUM(
IF(AND(TBL_QUAL_INCOMELISTING_UNITS[[#This Row],[INCOMELISTING_LOAN_ID_PROP_ADDR]]&lt;&gt;"",NOT(ISNUMBER(MATCH(TBL_QUAL_INCOMELISTING_UNITS[[#This Row],[INCOMELISTING_LOAN_ID_PROP_ADDR]],RANGE_LOOKUP_CIPDRF_LOANLIST,0)))),1,0)
)</f>
        <v>0</v>
      </c>
    </row>
    <row r="298" spans="2:11" ht="20.100000000000001" customHeight="1" x14ac:dyDescent="0.25">
      <c r="B298" s="25" t="str">
        <f>IF(TBL_QUAL_INCOMELISTING_UNITS[[#This Row],[RECORD_STARTED]],IF(TBL_QUAL_INCOMELISTING_UNITS[[#This Row],[ERROR_COUNT]]&gt;0,-1,IF(TBL_QUAL_INCOMELISTING_UNITS[[#This Row],[REQ_FIELDS_POPULATED]],1,0)),"")</f>
        <v/>
      </c>
      <c r="C298" s="94">
        <f>ROW()-ROW(TBL_QUAL_INCOMELISTING_UNITS[[#Headers],[ROW_ID]])</f>
        <v>289</v>
      </c>
      <c r="D298" s="82"/>
      <c r="E298" s="39"/>
      <c r="F298" s="33"/>
      <c r="G298" s="84" t="str">
        <f>IFERROR(INDEX(TBL_CIPDRFRESI_LOANPOOL[HUD_MFI_115],MATCH(TBL_QUAL_INCOMELISTING_UNITS[[#This Row],[INCOMELISTING_LOAN_ID_PROP_ADDR]],TBL_CIPDRFRESI_LOANPOOL[LOAN_ID_PROP_ADDR],0)),"")</f>
        <v/>
      </c>
      <c r="H2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8" s="36" t="b">
        <f>CONCATENATE(TBL_QUAL_INCOMELISTING_UNITS[[#This Row],[INCOMELISTING_LOAN_ID_PROP_ADDR]],TBL_QUAL_INCOMELISTING_UNITS[[#This Row],[INCOMELISTING_UNIT]],TBL_QUAL_INCOMELISTING_UNITS[[#This Row],[INCOMELISTING_HSEHLD_INCOME]])&lt;&gt;""</f>
        <v>0</v>
      </c>
      <c r="J298" s="36" t="b">
        <f>AND(TBL_QUAL_INCOMELISTING_UNITS[[#This Row],[INCOMELISTING_LOAN_ID_PROP_ADDR]]&lt;&gt;"",TBL_QUAL_INCOMELISTING_UNITS[[#This Row],[INCOMELISTING_UNIT]]&lt;&gt;"",TBL_QUAL_INCOMELISTING_UNITS[[#This Row],[INCOMELISTING_HSEHLD_INCOME]]&lt;&gt;"")</f>
        <v>0</v>
      </c>
      <c r="K298" s="36">
        <f>SUM(
IF(AND(TBL_QUAL_INCOMELISTING_UNITS[[#This Row],[INCOMELISTING_LOAN_ID_PROP_ADDR]]&lt;&gt;"",NOT(ISNUMBER(MATCH(TBL_QUAL_INCOMELISTING_UNITS[[#This Row],[INCOMELISTING_LOAN_ID_PROP_ADDR]],RANGE_LOOKUP_CIPDRF_LOANLIST,0)))),1,0)
)</f>
        <v>0</v>
      </c>
    </row>
    <row r="299" spans="2:11" ht="20.100000000000001" customHeight="1" x14ac:dyDescent="0.25">
      <c r="B299" s="25" t="str">
        <f>IF(TBL_QUAL_INCOMELISTING_UNITS[[#This Row],[RECORD_STARTED]],IF(TBL_QUAL_INCOMELISTING_UNITS[[#This Row],[ERROR_COUNT]]&gt;0,-1,IF(TBL_QUAL_INCOMELISTING_UNITS[[#This Row],[REQ_FIELDS_POPULATED]],1,0)),"")</f>
        <v/>
      </c>
      <c r="C299" s="94">
        <f>ROW()-ROW(TBL_QUAL_INCOMELISTING_UNITS[[#Headers],[ROW_ID]])</f>
        <v>290</v>
      </c>
      <c r="D299" s="82"/>
      <c r="E299" s="39"/>
      <c r="F299" s="33"/>
      <c r="G299" s="84" t="str">
        <f>IFERROR(INDEX(TBL_CIPDRFRESI_LOANPOOL[HUD_MFI_115],MATCH(TBL_QUAL_INCOMELISTING_UNITS[[#This Row],[INCOMELISTING_LOAN_ID_PROP_ADDR]],TBL_CIPDRFRESI_LOANPOOL[LOAN_ID_PROP_ADDR],0)),"")</f>
        <v/>
      </c>
      <c r="H2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9" s="36" t="b">
        <f>CONCATENATE(TBL_QUAL_INCOMELISTING_UNITS[[#This Row],[INCOMELISTING_LOAN_ID_PROP_ADDR]],TBL_QUAL_INCOMELISTING_UNITS[[#This Row],[INCOMELISTING_UNIT]],TBL_QUAL_INCOMELISTING_UNITS[[#This Row],[INCOMELISTING_HSEHLD_INCOME]])&lt;&gt;""</f>
        <v>0</v>
      </c>
      <c r="J299" s="36" t="b">
        <f>AND(TBL_QUAL_INCOMELISTING_UNITS[[#This Row],[INCOMELISTING_LOAN_ID_PROP_ADDR]]&lt;&gt;"",TBL_QUAL_INCOMELISTING_UNITS[[#This Row],[INCOMELISTING_UNIT]]&lt;&gt;"",TBL_QUAL_INCOMELISTING_UNITS[[#This Row],[INCOMELISTING_HSEHLD_INCOME]]&lt;&gt;"")</f>
        <v>0</v>
      </c>
      <c r="K299" s="36">
        <f>SUM(
IF(AND(TBL_QUAL_INCOMELISTING_UNITS[[#This Row],[INCOMELISTING_LOAN_ID_PROP_ADDR]]&lt;&gt;"",NOT(ISNUMBER(MATCH(TBL_QUAL_INCOMELISTING_UNITS[[#This Row],[INCOMELISTING_LOAN_ID_PROP_ADDR]],RANGE_LOOKUP_CIPDRF_LOANLIST,0)))),1,0)
)</f>
        <v>0</v>
      </c>
    </row>
    <row r="300" spans="2:11" ht="20.100000000000001" customHeight="1" x14ac:dyDescent="0.25">
      <c r="B300" s="25" t="str">
        <f>IF(TBL_QUAL_INCOMELISTING_UNITS[[#This Row],[RECORD_STARTED]],IF(TBL_QUAL_INCOMELISTING_UNITS[[#This Row],[ERROR_COUNT]]&gt;0,-1,IF(TBL_QUAL_INCOMELISTING_UNITS[[#This Row],[REQ_FIELDS_POPULATED]],1,0)),"")</f>
        <v/>
      </c>
      <c r="C300" s="94">
        <f>ROW()-ROW(TBL_QUAL_INCOMELISTING_UNITS[[#Headers],[ROW_ID]])</f>
        <v>291</v>
      </c>
      <c r="D300" s="82"/>
      <c r="E300" s="39"/>
      <c r="F300" s="33"/>
      <c r="G300" s="84" t="str">
        <f>IFERROR(INDEX(TBL_CIPDRFRESI_LOANPOOL[HUD_MFI_115],MATCH(TBL_QUAL_INCOMELISTING_UNITS[[#This Row],[INCOMELISTING_LOAN_ID_PROP_ADDR]],TBL_CIPDRFRESI_LOANPOOL[LOAN_ID_PROP_ADDR],0)),"")</f>
        <v/>
      </c>
      <c r="H3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0" s="36" t="b">
        <f>CONCATENATE(TBL_QUAL_INCOMELISTING_UNITS[[#This Row],[INCOMELISTING_LOAN_ID_PROP_ADDR]],TBL_QUAL_INCOMELISTING_UNITS[[#This Row],[INCOMELISTING_UNIT]],TBL_QUAL_INCOMELISTING_UNITS[[#This Row],[INCOMELISTING_HSEHLD_INCOME]])&lt;&gt;""</f>
        <v>0</v>
      </c>
      <c r="J300" s="36" t="b">
        <f>AND(TBL_QUAL_INCOMELISTING_UNITS[[#This Row],[INCOMELISTING_LOAN_ID_PROP_ADDR]]&lt;&gt;"",TBL_QUAL_INCOMELISTING_UNITS[[#This Row],[INCOMELISTING_UNIT]]&lt;&gt;"",TBL_QUAL_INCOMELISTING_UNITS[[#This Row],[INCOMELISTING_HSEHLD_INCOME]]&lt;&gt;"")</f>
        <v>0</v>
      </c>
      <c r="K300" s="36">
        <f>SUM(
IF(AND(TBL_QUAL_INCOMELISTING_UNITS[[#This Row],[INCOMELISTING_LOAN_ID_PROP_ADDR]]&lt;&gt;"",NOT(ISNUMBER(MATCH(TBL_QUAL_INCOMELISTING_UNITS[[#This Row],[INCOMELISTING_LOAN_ID_PROP_ADDR]],RANGE_LOOKUP_CIPDRF_LOANLIST,0)))),1,0)
)</f>
        <v>0</v>
      </c>
    </row>
    <row r="301" spans="2:11" ht="20.100000000000001" customHeight="1" x14ac:dyDescent="0.25">
      <c r="B301" s="25" t="str">
        <f>IF(TBL_QUAL_INCOMELISTING_UNITS[[#This Row],[RECORD_STARTED]],IF(TBL_QUAL_INCOMELISTING_UNITS[[#This Row],[ERROR_COUNT]]&gt;0,-1,IF(TBL_QUAL_INCOMELISTING_UNITS[[#This Row],[REQ_FIELDS_POPULATED]],1,0)),"")</f>
        <v/>
      </c>
      <c r="C301" s="94">
        <f>ROW()-ROW(TBL_QUAL_INCOMELISTING_UNITS[[#Headers],[ROW_ID]])</f>
        <v>292</v>
      </c>
      <c r="D301" s="82"/>
      <c r="E301" s="39"/>
      <c r="F301" s="33"/>
      <c r="G301" s="84" t="str">
        <f>IFERROR(INDEX(TBL_CIPDRFRESI_LOANPOOL[HUD_MFI_115],MATCH(TBL_QUAL_INCOMELISTING_UNITS[[#This Row],[INCOMELISTING_LOAN_ID_PROP_ADDR]],TBL_CIPDRFRESI_LOANPOOL[LOAN_ID_PROP_ADDR],0)),"")</f>
        <v/>
      </c>
      <c r="H3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1" s="36" t="b">
        <f>CONCATENATE(TBL_QUAL_INCOMELISTING_UNITS[[#This Row],[INCOMELISTING_LOAN_ID_PROP_ADDR]],TBL_QUAL_INCOMELISTING_UNITS[[#This Row],[INCOMELISTING_UNIT]],TBL_QUAL_INCOMELISTING_UNITS[[#This Row],[INCOMELISTING_HSEHLD_INCOME]])&lt;&gt;""</f>
        <v>0</v>
      </c>
      <c r="J301" s="36" t="b">
        <f>AND(TBL_QUAL_INCOMELISTING_UNITS[[#This Row],[INCOMELISTING_LOAN_ID_PROP_ADDR]]&lt;&gt;"",TBL_QUAL_INCOMELISTING_UNITS[[#This Row],[INCOMELISTING_UNIT]]&lt;&gt;"",TBL_QUAL_INCOMELISTING_UNITS[[#This Row],[INCOMELISTING_HSEHLD_INCOME]]&lt;&gt;"")</f>
        <v>0</v>
      </c>
      <c r="K301" s="36">
        <f>SUM(
IF(AND(TBL_QUAL_INCOMELISTING_UNITS[[#This Row],[INCOMELISTING_LOAN_ID_PROP_ADDR]]&lt;&gt;"",NOT(ISNUMBER(MATCH(TBL_QUAL_INCOMELISTING_UNITS[[#This Row],[INCOMELISTING_LOAN_ID_PROP_ADDR]],RANGE_LOOKUP_CIPDRF_LOANLIST,0)))),1,0)
)</f>
        <v>0</v>
      </c>
    </row>
    <row r="302" spans="2:11" ht="20.100000000000001" customHeight="1" x14ac:dyDescent="0.25">
      <c r="B302" s="25" t="str">
        <f>IF(TBL_QUAL_INCOMELISTING_UNITS[[#This Row],[RECORD_STARTED]],IF(TBL_QUAL_INCOMELISTING_UNITS[[#This Row],[ERROR_COUNT]]&gt;0,-1,IF(TBL_QUAL_INCOMELISTING_UNITS[[#This Row],[REQ_FIELDS_POPULATED]],1,0)),"")</f>
        <v/>
      </c>
      <c r="C302" s="94">
        <f>ROW()-ROW(TBL_QUAL_INCOMELISTING_UNITS[[#Headers],[ROW_ID]])</f>
        <v>293</v>
      </c>
      <c r="D302" s="82"/>
      <c r="E302" s="39"/>
      <c r="F302" s="33"/>
      <c r="G302" s="84" t="str">
        <f>IFERROR(INDEX(TBL_CIPDRFRESI_LOANPOOL[HUD_MFI_115],MATCH(TBL_QUAL_INCOMELISTING_UNITS[[#This Row],[INCOMELISTING_LOAN_ID_PROP_ADDR]],TBL_CIPDRFRESI_LOANPOOL[LOAN_ID_PROP_ADDR],0)),"")</f>
        <v/>
      </c>
      <c r="H30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2" s="36" t="b">
        <f>CONCATENATE(TBL_QUAL_INCOMELISTING_UNITS[[#This Row],[INCOMELISTING_LOAN_ID_PROP_ADDR]],TBL_QUAL_INCOMELISTING_UNITS[[#This Row],[INCOMELISTING_UNIT]],TBL_QUAL_INCOMELISTING_UNITS[[#This Row],[INCOMELISTING_HSEHLD_INCOME]])&lt;&gt;""</f>
        <v>0</v>
      </c>
      <c r="J302" s="36" t="b">
        <f>AND(TBL_QUAL_INCOMELISTING_UNITS[[#This Row],[INCOMELISTING_LOAN_ID_PROP_ADDR]]&lt;&gt;"",TBL_QUAL_INCOMELISTING_UNITS[[#This Row],[INCOMELISTING_UNIT]]&lt;&gt;"",TBL_QUAL_INCOMELISTING_UNITS[[#This Row],[INCOMELISTING_HSEHLD_INCOME]]&lt;&gt;"")</f>
        <v>0</v>
      </c>
      <c r="K302" s="36">
        <f>SUM(
IF(AND(TBL_QUAL_INCOMELISTING_UNITS[[#This Row],[INCOMELISTING_LOAN_ID_PROP_ADDR]]&lt;&gt;"",NOT(ISNUMBER(MATCH(TBL_QUAL_INCOMELISTING_UNITS[[#This Row],[INCOMELISTING_LOAN_ID_PROP_ADDR]],RANGE_LOOKUP_CIPDRF_LOANLIST,0)))),1,0)
)</f>
        <v>0</v>
      </c>
    </row>
    <row r="303" spans="2:11" ht="20.100000000000001" customHeight="1" x14ac:dyDescent="0.25">
      <c r="B303" s="25" t="str">
        <f>IF(TBL_QUAL_INCOMELISTING_UNITS[[#This Row],[RECORD_STARTED]],IF(TBL_QUAL_INCOMELISTING_UNITS[[#This Row],[ERROR_COUNT]]&gt;0,-1,IF(TBL_QUAL_INCOMELISTING_UNITS[[#This Row],[REQ_FIELDS_POPULATED]],1,0)),"")</f>
        <v/>
      </c>
      <c r="C303" s="94">
        <f>ROW()-ROW(TBL_QUAL_INCOMELISTING_UNITS[[#Headers],[ROW_ID]])</f>
        <v>294</v>
      </c>
      <c r="D303" s="82"/>
      <c r="E303" s="39"/>
      <c r="F303" s="33"/>
      <c r="G303" s="84" t="str">
        <f>IFERROR(INDEX(TBL_CIPDRFRESI_LOANPOOL[HUD_MFI_115],MATCH(TBL_QUAL_INCOMELISTING_UNITS[[#This Row],[INCOMELISTING_LOAN_ID_PROP_ADDR]],TBL_CIPDRFRESI_LOANPOOL[LOAN_ID_PROP_ADDR],0)),"")</f>
        <v/>
      </c>
      <c r="H30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3" s="36" t="b">
        <f>CONCATENATE(TBL_QUAL_INCOMELISTING_UNITS[[#This Row],[INCOMELISTING_LOAN_ID_PROP_ADDR]],TBL_QUAL_INCOMELISTING_UNITS[[#This Row],[INCOMELISTING_UNIT]],TBL_QUAL_INCOMELISTING_UNITS[[#This Row],[INCOMELISTING_HSEHLD_INCOME]])&lt;&gt;""</f>
        <v>0</v>
      </c>
      <c r="J303" s="36" t="b">
        <f>AND(TBL_QUAL_INCOMELISTING_UNITS[[#This Row],[INCOMELISTING_LOAN_ID_PROP_ADDR]]&lt;&gt;"",TBL_QUAL_INCOMELISTING_UNITS[[#This Row],[INCOMELISTING_UNIT]]&lt;&gt;"",TBL_QUAL_INCOMELISTING_UNITS[[#This Row],[INCOMELISTING_HSEHLD_INCOME]]&lt;&gt;"")</f>
        <v>0</v>
      </c>
      <c r="K303" s="36">
        <f>SUM(
IF(AND(TBL_QUAL_INCOMELISTING_UNITS[[#This Row],[INCOMELISTING_LOAN_ID_PROP_ADDR]]&lt;&gt;"",NOT(ISNUMBER(MATCH(TBL_QUAL_INCOMELISTING_UNITS[[#This Row],[INCOMELISTING_LOAN_ID_PROP_ADDR]],RANGE_LOOKUP_CIPDRF_LOANLIST,0)))),1,0)
)</f>
        <v>0</v>
      </c>
    </row>
    <row r="304" spans="2:11" ht="20.100000000000001" customHeight="1" x14ac:dyDescent="0.25">
      <c r="B304" s="25" t="str">
        <f>IF(TBL_QUAL_INCOMELISTING_UNITS[[#This Row],[RECORD_STARTED]],IF(TBL_QUAL_INCOMELISTING_UNITS[[#This Row],[ERROR_COUNT]]&gt;0,-1,IF(TBL_QUAL_INCOMELISTING_UNITS[[#This Row],[REQ_FIELDS_POPULATED]],1,0)),"")</f>
        <v/>
      </c>
      <c r="C304" s="94">
        <f>ROW()-ROW(TBL_QUAL_INCOMELISTING_UNITS[[#Headers],[ROW_ID]])</f>
        <v>295</v>
      </c>
      <c r="D304" s="82"/>
      <c r="E304" s="39"/>
      <c r="F304" s="33"/>
      <c r="G304" s="84" t="str">
        <f>IFERROR(INDEX(TBL_CIPDRFRESI_LOANPOOL[HUD_MFI_115],MATCH(TBL_QUAL_INCOMELISTING_UNITS[[#This Row],[INCOMELISTING_LOAN_ID_PROP_ADDR]],TBL_CIPDRFRESI_LOANPOOL[LOAN_ID_PROP_ADDR],0)),"")</f>
        <v/>
      </c>
      <c r="H30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4" s="36" t="b">
        <f>CONCATENATE(TBL_QUAL_INCOMELISTING_UNITS[[#This Row],[INCOMELISTING_LOAN_ID_PROP_ADDR]],TBL_QUAL_INCOMELISTING_UNITS[[#This Row],[INCOMELISTING_UNIT]],TBL_QUAL_INCOMELISTING_UNITS[[#This Row],[INCOMELISTING_HSEHLD_INCOME]])&lt;&gt;""</f>
        <v>0</v>
      </c>
      <c r="J304" s="36" t="b">
        <f>AND(TBL_QUAL_INCOMELISTING_UNITS[[#This Row],[INCOMELISTING_LOAN_ID_PROP_ADDR]]&lt;&gt;"",TBL_QUAL_INCOMELISTING_UNITS[[#This Row],[INCOMELISTING_UNIT]]&lt;&gt;"",TBL_QUAL_INCOMELISTING_UNITS[[#This Row],[INCOMELISTING_HSEHLD_INCOME]]&lt;&gt;"")</f>
        <v>0</v>
      </c>
      <c r="K304" s="36">
        <f>SUM(
IF(AND(TBL_QUAL_INCOMELISTING_UNITS[[#This Row],[INCOMELISTING_LOAN_ID_PROP_ADDR]]&lt;&gt;"",NOT(ISNUMBER(MATCH(TBL_QUAL_INCOMELISTING_UNITS[[#This Row],[INCOMELISTING_LOAN_ID_PROP_ADDR]],RANGE_LOOKUP_CIPDRF_LOANLIST,0)))),1,0)
)</f>
        <v>0</v>
      </c>
    </row>
    <row r="305" spans="2:11" ht="20.100000000000001" customHeight="1" x14ac:dyDescent="0.25">
      <c r="B305" s="25" t="str">
        <f>IF(TBL_QUAL_INCOMELISTING_UNITS[[#This Row],[RECORD_STARTED]],IF(TBL_QUAL_INCOMELISTING_UNITS[[#This Row],[ERROR_COUNT]]&gt;0,-1,IF(TBL_QUAL_INCOMELISTING_UNITS[[#This Row],[REQ_FIELDS_POPULATED]],1,0)),"")</f>
        <v/>
      </c>
      <c r="C305" s="94">
        <f>ROW()-ROW(TBL_QUAL_INCOMELISTING_UNITS[[#Headers],[ROW_ID]])</f>
        <v>296</v>
      </c>
      <c r="D305" s="82"/>
      <c r="E305" s="39"/>
      <c r="F305" s="33"/>
      <c r="G305" s="84" t="str">
        <f>IFERROR(INDEX(TBL_CIPDRFRESI_LOANPOOL[HUD_MFI_115],MATCH(TBL_QUAL_INCOMELISTING_UNITS[[#This Row],[INCOMELISTING_LOAN_ID_PROP_ADDR]],TBL_CIPDRFRESI_LOANPOOL[LOAN_ID_PROP_ADDR],0)),"")</f>
        <v/>
      </c>
      <c r="H30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5" s="36" t="b">
        <f>CONCATENATE(TBL_QUAL_INCOMELISTING_UNITS[[#This Row],[INCOMELISTING_LOAN_ID_PROP_ADDR]],TBL_QUAL_INCOMELISTING_UNITS[[#This Row],[INCOMELISTING_UNIT]],TBL_QUAL_INCOMELISTING_UNITS[[#This Row],[INCOMELISTING_HSEHLD_INCOME]])&lt;&gt;""</f>
        <v>0</v>
      </c>
      <c r="J305" s="36" t="b">
        <f>AND(TBL_QUAL_INCOMELISTING_UNITS[[#This Row],[INCOMELISTING_LOAN_ID_PROP_ADDR]]&lt;&gt;"",TBL_QUAL_INCOMELISTING_UNITS[[#This Row],[INCOMELISTING_UNIT]]&lt;&gt;"",TBL_QUAL_INCOMELISTING_UNITS[[#This Row],[INCOMELISTING_HSEHLD_INCOME]]&lt;&gt;"")</f>
        <v>0</v>
      </c>
      <c r="K305" s="36">
        <f>SUM(
IF(AND(TBL_QUAL_INCOMELISTING_UNITS[[#This Row],[INCOMELISTING_LOAN_ID_PROP_ADDR]]&lt;&gt;"",NOT(ISNUMBER(MATCH(TBL_QUAL_INCOMELISTING_UNITS[[#This Row],[INCOMELISTING_LOAN_ID_PROP_ADDR]],RANGE_LOOKUP_CIPDRF_LOANLIST,0)))),1,0)
)</f>
        <v>0</v>
      </c>
    </row>
    <row r="306" spans="2:11" ht="20.100000000000001" customHeight="1" x14ac:dyDescent="0.25">
      <c r="B306" s="25" t="str">
        <f>IF(TBL_QUAL_INCOMELISTING_UNITS[[#This Row],[RECORD_STARTED]],IF(TBL_QUAL_INCOMELISTING_UNITS[[#This Row],[ERROR_COUNT]]&gt;0,-1,IF(TBL_QUAL_INCOMELISTING_UNITS[[#This Row],[REQ_FIELDS_POPULATED]],1,0)),"")</f>
        <v/>
      </c>
      <c r="C306" s="94">
        <f>ROW()-ROW(TBL_QUAL_INCOMELISTING_UNITS[[#Headers],[ROW_ID]])</f>
        <v>297</v>
      </c>
      <c r="D306" s="82"/>
      <c r="E306" s="39"/>
      <c r="F306" s="33"/>
      <c r="G306" s="84" t="str">
        <f>IFERROR(INDEX(TBL_CIPDRFRESI_LOANPOOL[HUD_MFI_115],MATCH(TBL_QUAL_INCOMELISTING_UNITS[[#This Row],[INCOMELISTING_LOAN_ID_PROP_ADDR]],TBL_CIPDRFRESI_LOANPOOL[LOAN_ID_PROP_ADDR],0)),"")</f>
        <v/>
      </c>
      <c r="H30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6" s="36" t="b">
        <f>CONCATENATE(TBL_QUAL_INCOMELISTING_UNITS[[#This Row],[INCOMELISTING_LOAN_ID_PROP_ADDR]],TBL_QUAL_INCOMELISTING_UNITS[[#This Row],[INCOMELISTING_UNIT]],TBL_QUAL_INCOMELISTING_UNITS[[#This Row],[INCOMELISTING_HSEHLD_INCOME]])&lt;&gt;""</f>
        <v>0</v>
      </c>
      <c r="J306" s="36" t="b">
        <f>AND(TBL_QUAL_INCOMELISTING_UNITS[[#This Row],[INCOMELISTING_LOAN_ID_PROP_ADDR]]&lt;&gt;"",TBL_QUAL_INCOMELISTING_UNITS[[#This Row],[INCOMELISTING_UNIT]]&lt;&gt;"",TBL_QUAL_INCOMELISTING_UNITS[[#This Row],[INCOMELISTING_HSEHLD_INCOME]]&lt;&gt;"")</f>
        <v>0</v>
      </c>
      <c r="K306" s="36">
        <f>SUM(
IF(AND(TBL_QUAL_INCOMELISTING_UNITS[[#This Row],[INCOMELISTING_LOAN_ID_PROP_ADDR]]&lt;&gt;"",NOT(ISNUMBER(MATCH(TBL_QUAL_INCOMELISTING_UNITS[[#This Row],[INCOMELISTING_LOAN_ID_PROP_ADDR]],RANGE_LOOKUP_CIPDRF_LOANLIST,0)))),1,0)
)</f>
        <v>0</v>
      </c>
    </row>
    <row r="307" spans="2:11" ht="20.100000000000001" customHeight="1" x14ac:dyDescent="0.25">
      <c r="B307" s="25" t="str">
        <f>IF(TBL_QUAL_INCOMELISTING_UNITS[[#This Row],[RECORD_STARTED]],IF(TBL_QUAL_INCOMELISTING_UNITS[[#This Row],[ERROR_COUNT]]&gt;0,-1,IF(TBL_QUAL_INCOMELISTING_UNITS[[#This Row],[REQ_FIELDS_POPULATED]],1,0)),"")</f>
        <v/>
      </c>
      <c r="C307" s="94">
        <f>ROW()-ROW(TBL_QUAL_INCOMELISTING_UNITS[[#Headers],[ROW_ID]])</f>
        <v>298</v>
      </c>
      <c r="D307" s="82"/>
      <c r="E307" s="39"/>
      <c r="F307" s="33"/>
      <c r="G307" s="84" t="str">
        <f>IFERROR(INDEX(TBL_CIPDRFRESI_LOANPOOL[HUD_MFI_115],MATCH(TBL_QUAL_INCOMELISTING_UNITS[[#This Row],[INCOMELISTING_LOAN_ID_PROP_ADDR]],TBL_CIPDRFRESI_LOANPOOL[LOAN_ID_PROP_ADDR],0)),"")</f>
        <v/>
      </c>
      <c r="H30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7" s="36" t="b">
        <f>CONCATENATE(TBL_QUAL_INCOMELISTING_UNITS[[#This Row],[INCOMELISTING_LOAN_ID_PROP_ADDR]],TBL_QUAL_INCOMELISTING_UNITS[[#This Row],[INCOMELISTING_UNIT]],TBL_QUAL_INCOMELISTING_UNITS[[#This Row],[INCOMELISTING_HSEHLD_INCOME]])&lt;&gt;""</f>
        <v>0</v>
      </c>
      <c r="J307" s="36" t="b">
        <f>AND(TBL_QUAL_INCOMELISTING_UNITS[[#This Row],[INCOMELISTING_LOAN_ID_PROP_ADDR]]&lt;&gt;"",TBL_QUAL_INCOMELISTING_UNITS[[#This Row],[INCOMELISTING_UNIT]]&lt;&gt;"",TBL_QUAL_INCOMELISTING_UNITS[[#This Row],[INCOMELISTING_HSEHLD_INCOME]]&lt;&gt;"")</f>
        <v>0</v>
      </c>
      <c r="K307" s="36">
        <f>SUM(
IF(AND(TBL_QUAL_INCOMELISTING_UNITS[[#This Row],[INCOMELISTING_LOAN_ID_PROP_ADDR]]&lt;&gt;"",NOT(ISNUMBER(MATCH(TBL_QUAL_INCOMELISTING_UNITS[[#This Row],[INCOMELISTING_LOAN_ID_PROP_ADDR]],RANGE_LOOKUP_CIPDRF_LOANLIST,0)))),1,0)
)</f>
        <v>0</v>
      </c>
    </row>
    <row r="308" spans="2:11" ht="20.100000000000001" customHeight="1" x14ac:dyDescent="0.25">
      <c r="B308" s="25" t="str">
        <f>IF(TBL_QUAL_INCOMELISTING_UNITS[[#This Row],[RECORD_STARTED]],IF(TBL_QUAL_INCOMELISTING_UNITS[[#This Row],[ERROR_COUNT]]&gt;0,-1,IF(TBL_QUAL_INCOMELISTING_UNITS[[#This Row],[REQ_FIELDS_POPULATED]],1,0)),"")</f>
        <v/>
      </c>
      <c r="C308" s="94">
        <f>ROW()-ROW(TBL_QUAL_INCOMELISTING_UNITS[[#Headers],[ROW_ID]])</f>
        <v>299</v>
      </c>
      <c r="D308" s="82"/>
      <c r="E308" s="39"/>
      <c r="F308" s="33"/>
      <c r="G308" s="84" t="str">
        <f>IFERROR(INDEX(TBL_CIPDRFRESI_LOANPOOL[HUD_MFI_115],MATCH(TBL_QUAL_INCOMELISTING_UNITS[[#This Row],[INCOMELISTING_LOAN_ID_PROP_ADDR]],TBL_CIPDRFRESI_LOANPOOL[LOAN_ID_PROP_ADDR],0)),"")</f>
        <v/>
      </c>
      <c r="H30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8" s="36" t="b">
        <f>CONCATENATE(TBL_QUAL_INCOMELISTING_UNITS[[#This Row],[INCOMELISTING_LOAN_ID_PROP_ADDR]],TBL_QUAL_INCOMELISTING_UNITS[[#This Row],[INCOMELISTING_UNIT]],TBL_QUAL_INCOMELISTING_UNITS[[#This Row],[INCOMELISTING_HSEHLD_INCOME]])&lt;&gt;""</f>
        <v>0</v>
      </c>
      <c r="J308" s="36" t="b">
        <f>AND(TBL_QUAL_INCOMELISTING_UNITS[[#This Row],[INCOMELISTING_LOAN_ID_PROP_ADDR]]&lt;&gt;"",TBL_QUAL_INCOMELISTING_UNITS[[#This Row],[INCOMELISTING_UNIT]]&lt;&gt;"",TBL_QUAL_INCOMELISTING_UNITS[[#This Row],[INCOMELISTING_HSEHLD_INCOME]]&lt;&gt;"")</f>
        <v>0</v>
      </c>
      <c r="K308" s="36">
        <f>SUM(
IF(AND(TBL_QUAL_INCOMELISTING_UNITS[[#This Row],[INCOMELISTING_LOAN_ID_PROP_ADDR]]&lt;&gt;"",NOT(ISNUMBER(MATCH(TBL_QUAL_INCOMELISTING_UNITS[[#This Row],[INCOMELISTING_LOAN_ID_PROP_ADDR]],RANGE_LOOKUP_CIPDRF_LOANLIST,0)))),1,0)
)</f>
        <v>0</v>
      </c>
    </row>
    <row r="309" spans="2:11" ht="20.100000000000001" customHeight="1" x14ac:dyDescent="0.25">
      <c r="B309" s="25" t="str">
        <f>IF(TBL_QUAL_INCOMELISTING_UNITS[[#This Row],[RECORD_STARTED]],IF(TBL_QUAL_INCOMELISTING_UNITS[[#This Row],[ERROR_COUNT]]&gt;0,-1,IF(TBL_QUAL_INCOMELISTING_UNITS[[#This Row],[REQ_FIELDS_POPULATED]],1,0)),"")</f>
        <v/>
      </c>
      <c r="C309" s="94">
        <f>ROW()-ROW(TBL_QUAL_INCOMELISTING_UNITS[[#Headers],[ROW_ID]])</f>
        <v>300</v>
      </c>
      <c r="D309" s="82"/>
      <c r="E309" s="39"/>
      <c r="F309" s="33"/>
      <c r="G309" s="84" t="str">
        <f>IFERROR(INDEX(TBL_CIPDRFRESI_LOANPOOL[HUD_MFI_115],MATCH(TBL_QUAL_INCOMELISTING_UNITS[[#This Row],[INCOMELISTING_LOAN_ID_PROP_ADDR]],TBL_CIPDRFRESI_LOANPOOL[LOAN_ID_PROP_ADDR],0)),"")</f>
        <v/>
      </c>
      <c r="H30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9" s="36" t="b">
        <f>CONCATENATE(TBL_QUAL_INCOMELISTING_UNITS[[#This Row],[INCOMELISTING_LOAN_ID_PROP_ADDR]],TBL_QUAL_INCOMELISTING_UNITS[[#This Row],[INCOMELISTING_UNIT]],TBL_QUAL_INCOMELISTING_UNITS[[#This Row],[INCOMELISTING_HSEHLD_INCOME]])&lt;&gt;""</f>
        <v>0</v>
      </c>
      <c r="J309" s="36" t="b">
        <f>AND(TBL_QUAL_INCOMELISTING_UNITS[[#This Row],[INCOMELISTING_LOAN_ID_PROP_ADDR]]&lt;&gt;"",TBL_QUAL_INCOMELISTING_UNITS[[#This Row],[INCOMELISTING_UNIT]]&lt;&gt;"",TBL_QUAL_INCOMELISTING_UNITS[[#This Row],[INCOMELISTING_HSEHLD_INCOME]]&lt;&gt;"")</f>
        <v>0</v>
      </c>
      <c r="K309" s="36">
        <f>SUM(
IF(AND(TBL_QUAL_INCOMELISTING_UNITS[[#This Row],[INCOMELISTING_LOAN_ID_PROP_ADDR]]&lt;&gt;"",NOT(ISNUMBER(MATCH(TBL_QUAL_INCOMELISTING_UNITS[[#This Row],[INCOMELISTING_LOAN_ID_PROP_ADDR]],RANGE_LOOKUP_CIPDRF_LOANLIST,0)))),1,0)
)</f>
        <v>0</v>
      </c>
    </row>
    <row r="310" spans="2:11" ht="20.100000000000001" customHeight="1" x14ac:dyDescent="0.25">
      <c r="B310" s="25" t="str">
        <f>IF(TBL_QUAL_INCOMELISTING_UNITS[[#This Row],[RECORD_STARTED]],IF(TBL_QUAL_INCOMELISTING_UNITS[[#This Row],[ERROR_COUNT]]&gt;0,-1,IF(TBL_QUAL_INCOMELISTING_UNITS[[#This Row],[REQ_FIELDS_POPULATED]],1,0)),"")</f>
        <v/>
      </c>
      <c r="C310" s="94">
        <f>ROW()-ROW(TBL_QUAL_INCOMELISTING_UNITS[[#Headers],[ROW_ID]])</f>
        <v>301</v>
      </c>
      <c r="D310" s="82"/>
      <c r="E310" s="39"/>
      <c r="F310" s="33"/>
      <c r="G310" s="84" t="str">
        <f>IFERROR(INDEX(TBL_CIPDRFRESI_LOANPOOL[HUD_MFI_115],MATCH(TBL_QUAL_INCOMELISTING_UNITS[[#This Row],[INCOMELISTING_LOAN_ID_PROP_ADDR]],TBL_CIPDRFRESI_LOANPOOL[LOAN_ID_PROP_ADDR],0)),"")</f>
        <v/>
      </c>
      <c r="H3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0" s="36" t="b">
        <f>CONCATENATE(TBL_QUAL_INCOMELISTING_UNITS[[#This Row],[INCOMELISTING_LOAN_ID_PROP_ADDR]],TBL_QUAL_INCOMELISTING_UNITS[[#This Row],[INCOMELISTING_UNIT]],TBL_QUAL_INCOMELISTING_UNITS[[#This Row],[INCOMELISTING_HSEHLD_INCOME]])&lt;&gt;""</f>
        <v>0</v>
      </c>
      <c r="J310" s="36" t="b">
        <f>AND(TBL_QUAL_INCOMELISTING_UNITS[[#This Row],[INCOMELISTING_LOAN_ID_PROP_ADDR]]&lt;&gt;"",TBL_QUAL_INCOMELISTING_UNITS[[#This Row],[INCOMELISTING_UNIT]]&lt;&gt;"",TBL_QUAL_INCOMELISTING_UNITS[[#This Row],[INCOMELISTING_HSEHLD_INCOME]]&lt;&gt;"")</f>
        <v>0</v>
      </c>
      <c r="K310" s="36">
        <f>SUM(
IF(AND(TBL_QUAL_INCOMELISTING_UNITS[[#This Row],[INCOMELISTING_LOAN_ID_PROP_ADDR]]&lt;&gt;"",NOT(ISNUMBER(MATCH(TBL_QUAL_INCOMELISTING_UNITS[[#This Row],[INCOMELISTING_LOAN_ID_PROP_ADDR]],RANGE_LOOKUP_CIPDRF_LOANLIST,0)))),1,0)
)</f>
        <v>0</v>
      </c>
    </row>
    <row r="311" spans="2:11" ht="20.100000000000001" customHeight="1" x14ac:dyDescent="0.25">
      <c r="B311" s="25" t="str">
        <f>IF(TBL_QUAL_INCOMELISTING_UNITS[[#This Row],[RECORD_STARTED]],IF(TBL_QUAL_INCOMELISTING_UNITS[[#This Row],[ERROR_COUNT]]&gt;0,-1,IF(TBL_QUAL_INCOMELISTING_UNITS[[#This Row],[REQ_FIELDS_POPULATED]],1,0)),"")</f>
        <v/>
      </c>
      <c r="C311" s="94">
        <f>ROW()-ROW(TBL_QUAL_INCOMELISTING_UNITS[[#Headers],[ROW_ID]])</f>
        <v>302</v>
      </c>
      <c r="D311" s="82"/>
      <c r="E311" s="39"/>
      <c r="F311" s="33"/>
      <c r="G311" s="84" t="str">
        <f>IFERROR(INDEX(TBL_CIPDRFRESI_LOANPOOL[HUD_MFI_115],MATCH(TBL_QUAL_INCOMELISTING_UNITS[[#This Row],[INCOMELISTING_LOAN_ID_PROP_ADDR]],TBL_CIPDRFRESI_LOANPOOL[LOAN_ID_PROP_ADDR],0)),"")</f>
        <v/>
      </c>
      <c r="H3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1" s="36" t="b">
        <f>CONCATENATE(TBL_QUAL_INCOMELISTING_UNITS[[#This Row],[INCOMELISTING_LOAN_ID_PROP_ADDR]],TBL_QUAL_INCOMELISTING_UNITS[[#This Row],[INCOMELISTING_UNIT]],TBL_QUAL_INCOMELISTING_UNITS[[#This Row],[INCOMELISTING_HSEHLD_INCOME]])&lt;&gt;""</f>
        <v>0</v>
      </c>
      <c r="J311" s="36" t="b">
        <f>AND(TBL_QUAL_INCOMELISTING_UNITS[[#This Row],[INCOMELISTING_LOAN_ID_PROP_ADDR]]&lt;&gt;"",TBL_QUAL_INCOMELISTING_UNITS[[#This Row],[INCOMELISTING_UNIT]]&lt;&gt;"",TBL_QUAL_INCOMELISTING_UNITS[[#This Row],[INCOMELISTING_HSEHLD_INCOME]]&lt;&gt;"")</f>
        <v>0</v>
      </c>
      <c r="K311" s="36">
        <f>SUM(
IF(AND(TBL_QUAL_INCOMELISTING_UNITS[[#This Row],[INCOMELISTING_LOAN_ID_PROP_ADDR]]&lt;&gt;"",NOT(ISNUMBER(MATCH(TBL_QUAL_INCOMELISTING_UNITS[[#This Row],[INCOMELISTING_LOAN_ID_PROP_ADDR]],RANGE_LOOKUP_CIPDRF_LOANLIST,0)))),1,0)
)</f>
        <v>0</v>
      </c>
    </row>
    <row r="312" spans="2:11" ht="20.100000000000001" customHeight="1" x14ac:dyDescent="0.25">
      <c r="B312" s="25" t="str">
        <f>IF(TBL_QUAL_INCOMELISTING_UNITS[[#This Row],[RECORD_STARTED]],IF(TBL_QUAL_INCOMELISTING_UNITS[[#This Row],[ERROR_COUNT]]&gt;0,-1,IF(TBL_QUAL_INCOMELISTING_UNITS[[#This Row],[REQ_FIELDS_POPULATED]],1,0)),"")</f>
        <v/>
      </c>
      <c r="C312" s="94">
        <f>ROW()-ROW(TBL_QUAL_INCOMELISTING_UNITS[[#Headers],[ROW_ID]])</f>
        <v>303</v>
      </c>
      <c r="D312" s="82"/>
      <c r="E312" s="39"/>
      <c r="F312" s="33"/>
      <c r="G312" s="84" t="str">
        <f>IFERROR(INDEX(TBL_CIPDRFRESI_LOANPOOL[HUD_MFI_115],MATCH(TBL_QUAL_INCOMELISTING_UNITS[[#This Row],[INCOMELISTING_LOAN_ID_PROP_ADDR]],TBL_CIPDRFRESI_LOANPOOL[LOAN_ID_PROP_ADDR],0)),"")</f>
        <v/>
      </c>
      <c r="H3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2" s="36" t="b">
        <f>CONCATENATE(TBL_QUAL_INCOMELISTING_UNITS[[#This Row],[INCOMELISTING_LOAN_ID_PROP_ADDR]],TBL_QUAL_INCOMELISTING_UNITS[[#This Row],[INCOMELISTING_UNIT]],TBL_QUAL_INCOMELISTING_UNITS[[#This Row],[INCOMELISTING_HSEHLD_INCOME]])&lt;&gt;""</f>
        <v>0</v>
      </c>
      <c r="J312" s="36" t="b">
        <f>AND(TBL_QUAL_INCOMELISTING_UNITS[[#This Row],[INCOMELISTING_LOAN_ID_PROP_ADDR]]&lt;&gt;"",TBL_QUAL_INCOMELISTING_UNITS[[#This Row],[INCOMELISTING_UNIT]]&lt;&gt;"",TBL_QUAL_INCOMELISTING_UNITS[[#This Row],[INCOMELISTING_HSEHLD_INCOME]]&lt;&gt;"")</f>
        <v>0</v>
      </c>
      <c r="K312" s="36">
        <f>SUM(
IF(AND(TBL_QUAL_INCOMELISTING_UNITS[[#This Row],[INCOMELISTING_LOAN_ID_PROP_ADDR]]&lt;&gt;"",NOT(ISNUMBER(MATCH(TBL_QUAL_INCOMELISTING_UNITS[[#This Row],[INCOMELISTING_LOAN_ID_PROP_ADDR]],RANGE_LOOKUP_CIPDRF_LOANLIST,0)))),1,0)
)</f>
        <v>0</v>
      </c>
    </row>
    <row r="313" spans="2:11" ht="20.100000000000001" customHeight="1" x14ac:dyDescent="0.25">
      <c r="B313" s="25" t="str">
        <f>IF(TBL_QUAL_INCOMELISTING_UNITS[[#This Row],[RECORD_STARTED]],IF(TBL_QUAL_INCOMELISTING_UNITS[[#This Row],[ERROR_COUNT]]&gt;0,-1,IF(TBL_QUAL_INCOMELISTING_UNITS[[#This Row],[REQ_FIELDS_POPULATED]],1,0)),"")</f>
        <v/>
      </c>
      <c r="C313" s="94">
        <f>ROW()-ROW(TBL_QUAL_INCOMELISTING_UNITS[[#Headers],[ROW_ID]])</f>
        <v>304</v>
      </c>
      <c r="D313" s="82"/>
      <c r="E313" s="39"/>
      <c r="F313" s="33"/>
      <c r="G313" s="84" t="str">
        <f>IFERROR(INDEX(TBL_CIPDRFRESI_LOANPOOL[HUD_MFI_115],MATCH(TBL_QUAL_INCOMELISTING_UNITS[[#This Row],[INCOMELISTING_LOAN_ID_PROP_ADDR]],TBL_CIPDRFRESI_LOANPOOL[LOAN_ID_PROP_ADDR],0)),"")</f>
        <v/>
      </c>
      <c r="H3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3" s="36" t="b">
        <f>CONCATENATE(TBL_QUAL_INCOMELISTING_UNITS[[#This Row],[INCOMELISTING_LOAN_ID_PROP_ADDR]],TBL_QUAL_INCOMELISTING_UNITS[[#This Row],[INCOMELISTING_UNIT]],TBL_QUAL_INCOMELISTING_UNITS[[#This Row],[INCOMELISTING_HSEHLD_INCOME]])&lt;&gt;""</f>
        <v>0</v>
      </c>
      <c r="J313" s="36" t="b">
        <f>AND(TBL_QUAL_INCOMELISTING_UNITS[[#This Row],[INCOMELISTING_LOAN_ID_PROP_ADDR]]&lt;&gt;"",TBL_QUAL_INCOMELISTING_UNITS[[#This Row],[INCOMELISTING_UNIT]]&lt;&gt;"",TBL_QUAL_INCOMELISTING_UNITS[[#This Row],[INCOMELISTING_HSEHLD_INCOME]]&lt;&gt;"")</f>
        <v>0</v>
      </c>
      <c r="K313" s="36">
        <f>SUM(
IF(AND(TBL_QUAL_INCOMELISTING_UNITS[[#This Row],[INCOMELISTING_LOAN_ID_PROP_ADDR]]&lt;&gt;"",NOT(ISNUMBER(MATCH(TBL_QUAL_INCOMELISTING_UNITS[[#This Row],[INCOMELISTING_LOAN_ID_PROP_ADDR]],RANGE_LOOKUP_CIPDRF_LOANLIST,0)))),1,0)
)</f>
        <v>0</v>
      </c>
    </row>
    <row r="314" spans="2:11" ht="20.100000000000001" customHeight="1" x14ac:dyDescent="0.25">
      <c r="B314" s="25" t="str">
        <f>IF(TBL_QUAL_INCOMELISTING_UNITS[[#This Row],[RECORD_STARTED]],IF(TBL_QUAL_INCOMELISTING_UNITS[[#This Row],[ERROR_COUNT]]&gt;0,-1,IF(TBL_QUAL_INCOMELISTING_UNITS[[#This Row],[REQ_FIELDS_POPULATED]],1,0)),"")</f>
        <v/>
      </c>
      <c r="C314" s="94">
        <f>ROW()-ROW(TBL_QUAL_INCOMELISTING_UNITS[[#Headers],[ROW_ID]])</f>
        <v>305</v>
      </c>
      <c r="D314" s="82"/>
      <c r="E314" s="39"/>
      <c r="F314" s="33"/>
      <c r="G314" s="84" t="str">
        <f>IFERROR(INDEX(TBL_CIPDRFRESI_LOANPOOL[HUD_MFI_115],MATCH(TBL_QUAL_INCOMELISTING_UNITS[[#This Row],[INCOMELISTING_LOAN_ID_PROP_ADDR]],TBL_CIPDRFRESI_LOANPOOL[LOAN_ID_PROP_ADDR],0)),"")</f>
        <v/>
      </c>
      <c r="H3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4" s="36" t="b">
        <f>CONCATENATE(TBL_QUAL_INCOMELISTING_UNITS[[#This Row],[INCOMELISTING_LOAN_ID_PROP_ADDR]],TBL_QUAL_INCOMELISTING_UNITS[[#This Row],[INCOMELISTING_UNIT]],TBL_QUAL_INCOMELISTING_UNITS[[#This Row],[INCOMELISTING_HSEHLD_INCOME]])&lt;&gt;""</f>
        <v>0</v>
      </c>
      <c r="J314" s="36" t="b">
        <f>AND(TBL_QUAL_INCOMELISTING_UNITS[[#This Row],[INCOMELISTING_LOAN_ID_PROP_ADDR]]&lt;&gt;"",TBL_QUAL_INCOMELISTING_UNITS[[#This Row],[INCOMELISTING_UNIT]]&lt;&gt;"",TBL_QUAL_INCOMELISTING_UNITS[[#This Row],[INCOMELISTING_HSEHLD_INCOME]]&lt;&gt;"")</f>
        <v>0</v>
      </c>
      <c r="K314" s="36">
        <f>SUM(
IF(AND(TBL_QUAL_INCOMELISTING_UNITS[[#This Row],[INCOMELISTING_LOAN_ID_PROP_ADDR]]&lt;&gt;"",NOT(ISNUMBER(MATCH(TBL_QUAL_INCOMELISTING_UNITS[[#This Row],[INCOMELISTING_LOAN_ID_PROP_ADDR]],RANGE_LOOKUP_CIPDRF_LOANLIST,0)))),1,0)
)</f>
        <v>0</v>
      </c>
    </row>
    <row r="315" spans="2:11" ht="20.100000000000001" customHeight="1" x14ac:dyDescent="0.25">
      <c r="B315" s="25" t="str">
        <f>IF(TBL_QUAL_INCOMELISTING_UNITS[[#This Row],[RECORD_STARTED]],IF(TBL_QUAL_INCOMELISTING_UNITS[[#This Row],[ERROR_COUNT]]&gt;0,-1,IF(TBL_QUAL_INCOMELISTING_UNITS[[#This Row],[REQ_FIELDS_POPULATED]],1,0)),"")</f>
        <v/>
      </c>
      <c r="C315" s="94">
        <f>ROW()-ROW(TBL_QUAL_INCOMELISTING_UNITS[[#Headers],[ROW_ID]])</f>
        <v>306</v>
      </c>
      <c r="D315" s="82"/>
      <c r="E315" s="39"/>
      <c r="F315" s="33"/>
      <c r="G315" s="84" t="str">
        <f>IFERROR(INDEX(TBL_CIPDRFRESI_LOANPOOL[HUD_MFI_115],MATCH(TBL_QUAL_INCOMELISTING_UNITS[[#This Row],[INCOMELISTING_LOAN_ID_PROP_ADDR]],TBL_CIPDRFRESI_LOANPOOL[LOAN_ID_PROP_ADDR],0)),"")</f>
        <v/>
      </c>
      <c r="H3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5" s="36" t="b">
        <f>CONCATENATE(TBL_QUAL_INCOMELISTING_UNITS[[#This Row],[INCOMELISTING_LOAN_ID_PROP_ADDR]],TBL_QUAL_INCOMELISTING_UNITS[[#This Row],[INCOMELISTING_UNIT]],TBL_QUAL_INCOMELISTING_UNITS[[#This Row],[INCOMELISTING_HSEHLD_INCOME]])&lt;&gt;""</f>
        <v>0</v>
      </c>
      <c r="J315" s="36" t="b">
        <f>AND(TBL_QUAL_INCOMELISTING_UNITS[[#This Row],[INCOMELISTING_LOAN_ID_PROP_ADDR]]&lt;&gt;"",TBL_QUAL_INCOMELISTING_UNITS[[#This Row],[INCOMELISTING_UNIT]]&lt;&gt;"",TBL_QUAL_INCOMELISTING_UNITS[[#This Row],[INCOMELISTING_HSEHLD_INCOME]]&lt;&gt;"")</f>
        <v>0</v>
      </c>
      <c r="K315" s="36">
        <f>SUM(
IF(AND(TBL_QUAL_INCOMELISTING_UNITS[[#This Row],[INCOMELISTING_LOAN_ID_PROP_ADDR]]&lt;&gt;"",NOT(ISNUMBER(MATCH(TBL_QUAL_INCOMELISTING_UNITS[[#This Row],[INCOMELISTING_LOAN_ID_PROP_ADDR]],RANGE_LOOKUP_CIPDRF_LOANLIST,0)))),1,0)
)</f>
        <v>0</v>
      </c>
    </row>
    <row r="316" spans="2:11" ht="20.100000000000001" customHeight="1" x14ac:dyDescent="0.25">
      <c r="B316" s="25" t="str">
        <f>IF(TBL_QUAL_INCOMELISTING_UNITS[[#This Row],[RECORD_STARTED]],IF(TBL_QUAL_INCOMELISTING_UNITS[[#This Row],[ERROR_COUNT]]&gt;0,-1,IF(TBL_QUAL_INCOMELISTING_UNITS[[#This Row],[REQ_FIELDS_POPULATED]],1,0)),"")</f>
        <v/>
      </c>
      <c r="C316" s="94">
        <f>ROW()-ROW(TBL_QUAL_INCOMELISTING_UNITS[[#Headers],[ROW_ID]])</f>
        <v>307</v>
      </c>
      <c r="D316" s="82"/>
      <c r="E316" s="39"/>
      <c r="F316" s="33"/>
      <c r="G316" s="84" t="str">
        <f>IFERROR(INDEX(TBL_CIPDRFRESI_LOANPOOL[HUD_MFI_115],MATCH(TBL_QUAL_INCOMELISTING_UNITS[[#This Row],[INCOMELISTING_LOAN_ID_PROP_ADDR]],TBL_CIPDRFRESI_LOANPOOL[LOAN_ID_PROP_ADDR],0)),"")</f>
        <v/>
      </c>
      <c r="H3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6" s="36" t="b">
        <f>CONCATENATE(TBL_QUAL_INCOMELISTING_UNITS[[#This Row],[INCOMELISTING_LOAN_ID_PROP_ADDR]],TBL_QUAL_INCOMELISTING_UNITS[[#This Row],[INCOMELISTING_UNIT]],TBL_QUAL_INCOMELISTING_UNITS[[#This Row],[INCOMELISTING_HSEHLD_INCOME]])&lt;&gt;""</f>
        <v>0</v>
      </c>
      <c r="J316" s="36" t="b">
        <f>AND(TBL_QUAL_INCOMELISTING_UNITS[[#This Row],[INCOMELISTING_LOAN_ID_PROP_ADDR]]&lt;&gt;"",TBL_QUAL_INCOMELISTING_UNITS[[#This Row],[INCOMELISTING_UNIT]]&lt;&gt;"",TBL_QUAL_INCOMELISTING_UNITS[[#This Row],[INCOMELISTING_HSEHLD_INCOME]]&lt;&gt;"")</f>
        <v>0</v>
      </c>
      <c r="K316" s="36">
        <f>SUM(
IF(AND(TBL_QUAL_INCOMELISTING_UNITS[[#This Row],[INCOMELISTING_LOAN_ID_PROP_ADDR]]&lt;&gt;"",NOT(ISNUMBER(MATCH(TBL_QUAL_INCOMELISTING_UNITS[[#This Row],[INCOMELISTING_LOAN_ID_PROP_ADDR]],RANGE_LOOKUP_CIPDRF_LOANLIST,0)))),1,0)
)</f>
        <v>0</v>
      </c>
    </row>
    <row r="317" spans="2:11" ht="20.100000000000001" customHeight="1" x14ac:dyDescent="0.25">
      <c r="B317" s="25" t="str">
        <f>IF(TBL_QUAL_INCOMELISTING_UNITS[[#This Row],[RECORD_STARTED]],IF(TBL_QUAL_INCOMELISTING_UNITS[[#This Row],[ERROR_COUNT]]&gt;0,-1,IF(TBL_QUAL_INCOMELISTING_UNITS[[#This Row],[REQ_FIELDS_POPULATED]],1,0)),"")</f>
        <v/>
      </c>
      <c r="C317" s="94">
        <f>ROW()-ROW(TBL_QUAL_INCOMELISTING_UNITS[[#Headers],[ROW_ID]])</f>
        <v>308</v>
      </c>
      <c r="D317" s="82"/>
      <c r="E317" s="39"/>
      <c r="F317" s="33"/>
      <c r="G317" s="84" t="str">
        <f>IFERROR(INDEX(TBL_CIPDRFRESI_LOANPOOL[HUD_MFI_115],MATCH(TBL_QUAL_INCOMELISTING_UNITS[[#This Row],[INCOMELISTING_LOAN_ID_PROP_ADDR]],TBL_CIPDRFRESI_LOANPOOL[LOAN_ID_PROP_ADDR],0)),"")</f>
        <v/>
      </c>
      <c r="H3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7" s="36" t="b">
        <f>CONCATENATE(TBL_QUAL_INCOMELISTING_UNITS[[#This Row],[INCOMELISTING_LOAN_ID_PROP_ADDR]],TBL_QUAL_INCOMELISTING_UNITS[[#This Row],[INCOMELISTING_UNIT]],TBL_QUAL_INCOMELISTING_UNITS[[#This Row],[INCOMELISTING_HSEHLD_INCOME]])&lt;&gt;""</f>
        <v>0</v>
      </c>
      <c r="J317" s="36" t="b">
        <f>AND(TBL_QUAL_INCOMELISTING_UNITS[[#This Row],[INCOMELISTING_LOAN_ID_PROP_ADDR]]&lt;&gt;"",TBL_QUAL_INCOMELISTING_UNITS[[#This Row],[INCOMELISTING_UNIT]]&lt;&gt;"",TBL_QUAL_INCOMELISTING_UNITS[[#This Row],[INCOMELISTING_HSEHLD_INCOME]]&lt;&gt;"")</f>
        <v>0</v>
      </c>
      <c r="K317" s="36">
        <f>SUM(
IF(AND(TBL_QUAL_INCOMELISTING_UNITS[[#This Row],[INCOMELISTING_LOAN_ID_PROP_ADDR]]&lt;&gt;"",NOT(ISNUMBER(MATCH(TBL_QUAL_INCOMELISTING_UNITS[[#This Row],[INCOMELISTING_LOAN_ID_PROP_ADDR]],RANGE_LOOKUP_CIPDRF_LOANLIST,0)))),1,0)
)</f>
        <v>0</v>
      </c>
    </row>
    <row r="318" spans="2:11" ht="20.100000000000001" customHeight="1" x14ac:dyDescent="0.25">
      <c r="B318" s="25" t="str">
        <f>IF(TBL_QUAL_INCOMELISTING_UNITS[[#This Row],[RECORD_STARTED]],IF(TBL_QUAL_INCOMELISTING_UNITS[[#This Row],[ERROR_COUNT]]&gt;0,-1,IF(TBL_QUAL_INCOMELISTING_UNITS[[#This Row],[REQ_FIELDS_POPULATED]],1,0)),"")</f>
        <v/>
      </c>
      <c r="C318" s="94">
        <f>ROW()-ROW(TBL_QUAL_INCOMELISTING_UNITS[[#Headers],[ROW_ID]])</f>
        <v>309</v>
      </c>
      <c r="D318" s="82"/>
      <c r="E318" s="39"/>
      <c r="F318" s="33"/>
      <c r="G318" s="84" t="str">
        <f>IFERROR(INDEX(TBL_CIPDRFRESI_LOANPOOL[HUD_MFI_115],MATCH(TBL_QUAL_INCOMELISTING_UNITS[[#This Row],[INCOMELISTING_LOAN_ID_PROP_ADDR]],TBL_CIPDRFRESI_LOANPOOL[LOAN_ID_PROP_ADDR],0)),"")</f>
        <v/>
      </c>
      <c r="H3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8" s="36" t="b">
        <f>CONCATENATE(TBL_QUAL_INCOMELISTING_UNITS[[#This Row],[INCOMELISTING_LOAN_ID_PROP_ADDR]],TBL_QUAL_INCOMELISTING_UNITS[[#This Row],[INCOMELISTING_UNIT]],TBL_QUAL_INCOMELISTING_UNITS[[#This Row],[INCOMELISTING_HSEHLD_INCOME]])&lt;&gt;""</f>
        <v>0</v>
      </c>
      <c r="J318" s="36" t="b">
        <f>AND(TBL_QUAL_INCOMELISTING_UNITS[[#This Row],[INCOMELISTING_LOAN_ID_PROP_ADDR]]&lt;&gt;"",TBL_QUAL_INCOMELISTING_UNITS[[#This Row],[INCOMELISTING_UNIT]]&lt;&gt;"",TBL_QUAL_INCOMELISTING_UNITS[[#This Row],[INCOMELISTING_HSEHLD_INCOME]]&lt;&gt;"")</f>
        <v>0</v>
      </c>
      <c r="K318" s="36">
        <f>SUM(
IF(AND(TBL_QUAL_INCOMELISTING_UNITS[[#This Row],[INCOMELISTING_LOAN_ID_PROP_ADDR]]&lt;&gt;"",NOT(ISNUMBER(MATCH(TBL_QUAL_INCOMELISTING_UNITS[[#This Row],[INCOMELISTING_LOAN_ID_PROP_ADDR]],RANGE_LOOKUP_CIPDRF_LOANLIST,0)))),1,0)
)</f>
        <v>0</v>
      </c>
    </row>
    <row r="319" spans="2:11" ht="20.100000000000001" customHeight="1" x14ac:dyDescent="0.25">
      <c r="B319" s="25" t="str">
        <f>IF(TBL_QUAL_INCOMELISTING_UNITS[[#This Row],[RECORD_STARTED]],IF(TBL_QUAL_INCOMELISTING_UNITS[[#This Row],[ERROR_COUNT]]&gt;0,-1,IF(TBL_QUAL_INCOMELISTING_UNITS[[#This Row],[REQ_FIELDS_POPULATED]],1,0)),"")</f>
        <v/>
      </c>
      <c r="C319" s="94">
        <f>ROW()-ROW(TBL_QUAL_INCOMELISTING_UNITS[[#Headers],[ROW_ID]])</f>
        <v>310</v>
      </c>
      <c r="D319" s="82"/>
      <c r="E319" s="39"/>
      <c r="F319" s="33"/>
      <c r="G319" s="84" t="str">
        <f>IFERROR(INDEX(TBL_CIPDRFRESI_LOANPOOL[HUD_MFI_115],MATCH(TBL_QUAL_INCOMELISTING_UNITS[[#This Row],[INCOMELISTING_LOAN_ID_PROP_ADDR]],TBL_CIPDRFRESI_LOANPOOL[LOAN_ID_PROP_ADDR],0)),"")</f>
        <v/>
      </c>
      <c r="H3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9" s="36" t="b">
        <f>CONCATENATE(TBL_QUAL_INCOMELISTING_UNITS[[#This Row],[INCOMELISTING_LOAN_ID_PROP_ADDR]],TBL_QUAL_INCOMELISTING_UNITS[[#This Row],[INCOMELISTING_UNIT]],TBL_QUAL_INCOMELISTING_UNITS[[#This Row],[INCOMELISTING_HSEHLD_INCOME]])&lt;&gt;""</f>
        <v>0</v>
      </c>
      <c r="J319" s="36" t="b">
        <f>AND(TBL_QUAL_INCOMELISTING_UNITS[[#This Row],[INCOMELISTING_LOAN_ID_PROP_ADDR]]&lt;&gt;"",TBL_QUAL_INCOMELISTING_UNITS[[#This Row],[INCOMELISTING_UNIT]]&lt;&gt;"",TBL_QUAL_INCOMELISTING_UNITS[[#This Row],[INCOMELISTING_HSEHLD_INCOME]]&lt;&gt;"")</f>
        <v>0</v>
      </c>
      <c r="K319" s="36">
        <f>SUM(
IF(AND(TBL_QUAL_INCOMELISTING_UNITS[[#This Row],[INCOMELISTING_LOAN_ID_PROP_ADDR]]&lt;&gt;"",NOT(ISNUMBER(MATCH(TBL_QUAL_INCOMELISTING_UNITS[[#This Row],[INCOMELISTING_LOAN_ID_PROP_ADDR]],RANGE_LOOKUP_CIPDRF_LOANLIST,0)))),1,0)
)</f>
        <v>0</v>
      </c>
    </row>
    <row r="320" spans="2:11" ht="20.100000000000001" customHeight="1" x14ac:dyDescent="0.25">
      <c r="B320" s="25" t="str">
        <f>IF(TBL_QUAL_INCOMELISTING_UNITS[[#This Row],[RECORD_STARTED]],IF(TBL_QUAL_INCOMELISTING_UNITS[[#This Row],[ERROR_COUNT]]&gt;0,-1,IF(TBL_QUAL_INCOMELISTING_UNITS[[#This Row],[REQ_FIELDS_POPULATED]],1,0)),"")</f>
        <v/>
      </c>
      <c r="C320" s="94">
        <f>ROW()-ROW(TBL_QUAL_INCOMELISTING_UNITS[[#Headers],[ROW_ID]])</f>
        <v>311</v>
      </c>
      <c r="D320" s="82"/>
      <c r="E320" s="39"/>
      <c r="F320" s="33"/>
      <c r="G320" s="84" t="str">
        <f>IFERROR(INDEX(TBL_CIPDRFRESI_LOANPOOL[HUD_MFI_115],MATCH(TBL_QUAL_INCOMELISTING_UNITS[[#This Row],[INCOMELISTING_LOAN_ID_PROP_ADDR]],TBL_CIPDRFRESI_LOANPOOL[LOAN_ID_PROP_ADDR],0)),"")</f>
        <v/>
      </c>
      <c r="H3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0" s="36" t="b">
        <f>CONCATENATE(TBL_QUAL_INCOMELISTING_UNITS[[#This Row],[INCOMELISTING_LOAN_ID_PROP_ADDR]],TBL_QUAL_INCOMELISTING_UNITS[[#This Row],[INCOMELISTING_UNIT]],TBL_QUAL_INCOMELISTING_UNITS[[#This Row],[INCOMELISTING_HSEHLD_INCOME]])&lt;&gt;""</f>
        <v>0</v>
      </c>
      <c r="J320" s="36" t="b">
        <f>AND(TBL_QUAL_INCOMELISTING_UNITS[[#This Row],[INCOMELISTING_LOAN_ID_PROP_ADDR]]&lt;&gt;"",TBL_QUAL_INCOMELISTING_UNITS[[#This Row],[INCOMELISTING_UNIT]]&lt;&gt;"",TBL_QUAL_INCOMELISTING_UNITS[[#This Row],[INCOMELISTING_HSEHLD_INCOME]]&lt;&gt;"")</f>
        <v>0</v>
      </c>
      <c r="K320" s="36">
        <f>SUM(
IF(AND(TBL_QUAL_INCOMELISTING_UNITS[[#This Row],[INCOMELISTING_LOAN_ID_PROP_ADDR]]&lt;&gt;"",NOT(ISNUMBER(MATCH(TBL_QUAL_INCOMELISTING_UNITS[[#This Row],[INCOMELISTING_LOAN_ID_PROP_ADDR]],RANGE_LOOKUP_CIPDRF_LOANLIST,0)))),1,0)
)</f>
        <v>0</v>
      </c>
    </row>
    <row r="321" spans="2:11" ht="20.100000000000001" customHeight="1" x14ac:dyDescent="0.25">
      <c r="B321" s="25" t="str">
        <f>IF(TBL_QUAL_INCOMELISTING_UNITS[[#This Row],[RECORD_STARTED]],IF(TBL_QUAL_INCOMELISTING_UNITS[[#This Row],[ERROR_COUNT]]&gt;0,-1,IF(TBL_QUAL_INCOMELISTING_UNITS[[#This Row],[REQ_FIELDS_POPULATED]],1,0)),"")</f>
        <v/>
      </c>
      <c r="C321" s="94">
        <f>ROW()-ROW(TBL_QUAL_INCOMELISTING_UNITS[[#Headers],[ROW_ID]])</f>
        <v>312</v>
      </c>
      <c r="D321" s="82"/>
      <c r="E321" s="39"/>
      <c r="F321" s="33"/>
      <c r="G321" s="84" t="str">
        <f>IFERROR(INDEX(TBL_CIPDRFRESI_LOANPOOL[HUD_MFI_115],MATCH(TBL_QUAL_INCOMELISTING_UNITS[[#This Row],[INCOMELISTING_LOAN_ID_PROP_ADDR]],TBL_CIPDRFRESI_LOANPOOL[LOAN_ID_PROP_ADDR],0)),"")</f>
        <v/>
      </c>
      <c r="H3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1" s="36" t="b">
        <f>CONCATENATE(TBL_QUAL_INCOMELISTING_UNITS[[#This Row],[INCOMELISTING_LOAN_ID_PROP_ADDR]],TBL_QUAL_INCOMELISTING_UNITS[[#This Row],[INCOMELISTING_UNIT]],TBL_QUAL_INCOMELISTING_UNITS[[#This Row],[INCOMELISTING_HSEHLD_INCOME]])&lt;&gt;""</f>
        <v>0</v>
      </c>
      <c r="J321" s="36" t="b">
        <f>AND(TBL_QUAL_INCOMELISTING_UNITS[[#This Row],[INCOMELISTING_LOAN_ID_PROP_ADDR]]&lt;&gt;"",TBL_QUAL_INCOMELISTING_UNITS[[#This Row],[INCOMELISTING_UNIT]]&lt;&gt;"",TBL_QUAL_INCOMELISTING_UNITS[[#This Row],[INCOMELISTING_HSEHLD_INCOME]]&lt;&gt;"")</f>
        <v>0</v>
      </c>
      <c r="K321" s="36">
        <f>SUM(
IF(AND(TBL_QUAL_INCOMELISTING_UNITS[[#This Row],[INCOMELISTING_LOAN_ID_PROP_ADDR]]&lt;&gt;"",NOT(ISNUMBER(MATCH(TBL_QUAL_INCOMELISTING_UNITS[[#This Row],[INCOMELISTING_LOAN_ID_PROP_ADDR]],RANGE_LOOKUP_CIPDRF_LOANLIST,0)))),1,0)
)</f>
        <v>0</v>
      </c>
    </row>
    <row r="322" spans="2:11" ht="20.100000000000001" customHeight="1" x14ac:dyDescent="0.25">
      <c r="B322" s="25" t="str">
        <f>IF(TBL_QUAL_INCOMELISTING_UNITS[[#This Row],[RECORD_STARTED]],IF(TBL_QUAL_INCOMELISTING_UNITS[[#This Row],[ERROR_COUNT]]&gt;0,-1,IF(TBL_QUAL_INCOMELISTING_UNITS[[#This Row],[REQ_FIELDS_POPULATED]],1,0)),"")</f>
        <v/>
      </c>
      <c r="C322" s="94">
        <f>ROW()-ROW(TBL_QUAL_INCOMELISTING_UNITS[[#Headers],[ROW_ID]])</f>
        <v>313</v>
      </c>
      <c r="D322" s="82"/>
      <c r="E322" s="39"/>
      <c r="F322" s="33"/>
      <c r="G322" s="84" t="str">
        <f>IFERROR(INDEX(TBL_CIPDRFRESI_LOANPOOL[HUD_MFI_115],MATCH(TBL_QUAL_INCOMELISTING_UNITS[[#This Row],[INCOMELISTING_LOAN_ID_PROP_ADDR]],TBL_CIPDRFRESI_LOANPOOL[LOAN_ID_PROP_ADDR],0)),"")</f>
        <v/>
      </c>
      <c r="H3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2" s="36" t="b">
        <f>CONCATENATE(TBL_QUAL_INCOMELISTING_UNITS[[#This Row],[INCOMELISTING_LOAN_ID_PROP_ADDR]],TBL_QUAL_INCOMELISTING_UNITS[[#This Row],[INCOMELISTING_UNIT]],TBL_QUAL_INCOMELISTING_UNITS[[#This Row],[INCOMELISTING_HSEHLD_INCOME]])&lt;&gt;""</f>
        <v>0</v>
      </c>
      <c r="J322" s="36" t="b">
        <f>AND(TBL_QUAL_INCOMELISTING_UNITS[[#This Row],[INCOMELISTING_LOAN_ID_PROP_ADDR]]&lt;&gt;"",TBL_QUAL_INCOMELISTING_UNITS[[#This Row],[INCOMELISTING_UNIT]]&lt;&gt;"",TBL_QUAL_INCOMELISTING_UNITS[[#This Row],[INCOMELISTING_HSEHLD_INCOME]]&lt;&gt;"")</f>
        <v>0</v>
      </c>
      <c r="K322" s="36">
        <f>SUM(
IF(AND(TBL_QUAL_INCOMELISTING_UNITS[[#This Row],[INCOMELISTING_LOAN_ID_PROP_ADDR]]&lt;&gt;"",NOT(ISNUMBER(MATCH(TBL_QUAL_INCOMELISTING_UNITS[[#This Row],[INCOMELISTING_LOAN_ID_PROP_ADDR]],RANGE_LOOKUP_CIPDRF_LOANLIST,0)))),1,0)
)</f>
        <v>0</v>
      </c>
    </row>
    <row r="323" spans="2:11" ht="20.100000000000001" customHeight="1" x14ac:dyDescent="0.25">
      <c r="B323" s="25" t="str">
        <f>IF(TBL_QUAL_INCOMELISTING_UNITS[[#This Row],[RECORD_STARTED]],IF(TBL_QUAL_INCOMELISTING_UNITS[[#This Row],[ERROR_COUNT]]&gt;0,-1,IF(TBL_QUAL_INCOMELISTING_UNITS[[#This Row],[REQ_FIELDS_POPULATED]],1,0)),"")</f>
        <v/>
      </c>
      <c r="C323" s="94">
        <f>ROW()-ROW(TBL_QUAL_INCOMELISTING_UNITS[[#Headers],[ROW_ID]])</f>
        <v>314</v>
      </c>
      <c r="D323" s="82"/>
      <c r="E323" s="39"/>
      <c r="F323" s="33"/>
      <c r="G323" s="84" t="str">
        <f>IFERROR(INDEX(TBL_CIPDRFRESI_LOANPOOL[HUD_MFI_115],MATCH(TBL_QUAL_INCOMELISTING_UNITS[[#This Row],[INCOMELISTING_LOAN_ID_PROP_ADDR]],TBL_CIPDRFRESI_LOANPOOL[LOAN_ID_PROP_ADDR],0)),"")</f>
        <v/>
      </c>
      <c r="H3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3" s="36" t="b">
        <f>CONCATENATE(TBL_QUAL_INCOMELISTING_UNITS[[#This Row],[INCOMELISTING_LOAN_ID_PROP_ADDR]],TBL_QUAL_INCOMELISTING_UNITS[[#This Row],[INCOMELISTING_UNIT]],TBL_QUAL_INCOMELISTING_UNITS[[#This Row],[INCOMELISTING_HSEHLD_INCOME]])&lt;&gt;""</f>
        <v>0</v>
      </c>
      <c r="J323" s="36" t="b">
        <f>AND(TBL_QUAL_INCOMELISTING_UNITS[[#This Row],[INCOMELISTING_LOAN_ID_PROP_ADDR]]&lt;&gt;"",TBL_QUAL_INCOMELISTING_UNITS[[#This Row],[INCOMELISTING_UNIT]]&lt;&gt;"",TBL_QUAL_INCOMELISTING_UNITS[[#This Row],[INCOMELISTING_HSEHLD_INCOME]]&lt;&gt;"")</f>
        <v>0</v>
      </c>
      <c r="K323" s="36">
        <f>SUM(
IF(AND(TBL_QUAL_INCOMELISTING_UNITS[[#This Row],[INCOMELISTING_LOAN_ID_PROP_ADDR]]&lt;&gt;"",NOT(ISNUMBER(MATCH(TBL_QUAL_INCOMELISTING_UNITS[[#This Row],[INCOMELISTING_LOAN_ID_PROP_ADDR]],RANGE_LOOKUP_CIPDRF_LOANLIST,0)))),1,0)
)</f>
        <v>0</v>
      </c>
    </row>
    <row r="324" spans="2:11" ht="20.100000000000001" customHeight="1" x14ac:dyDescent="0.25">
      <c r="B324" s="25" t="str">
        <f>IF(TBL_QUAL_INCOMELISTING_UNITS[[#This Row],[RECORD_STARTED]],IF(TBL_QUAL_INCOMELISTING_UNITS[[#This Row],[ERROR_COUNT]]&gt;0,-1,IF(TBL_QUAL_INCOMELISTING_UNITS[[#This Row],[REQ_FIELDS_POPULATED]],1,0)),"")</f>
        <v/>
      </c>
      <c r="C324" s="94">
        <f>ROW()-ROW(TBL_QUAL_INCOMELISTING_UNITS[[#Headers],[ROW_ID]])</f>
        <v>315</v>
      </c>
      <c r="D324" s="82"/>
      <c r="E324" s="39"/>
      <c r="F324" s="33"/>
      <c r="G324" s="84" t="str">
        <f>IFERROR(INDEX(TBL_CIPDRFRESI_LOANPOOL[HUD_MFI_115],MATCH(TBL_QUAL_INCOMELISTING_UNITS[[#This Row],[INCOMELISTING_LOAN_ID_PROP_ADDR]],TBL_CIPDRFRESI_LOANPOOL[LOAN_ID_PROP_ADDR],0)),"")</f>
        <v/>
      </c>
      <c r="H3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4" s="36" t="b">
        <f>CONCATENATE(TBL_QUAL_INCOMELISTING_UNITS[[#This Row],[INCOMELISTING_LOAN_ID_PROP_ADDR]],TBL_QUAL_INCOMELISTING_UNITS[[#This Row],[INCOMELISTING_UNIT]],TBL_QUAL_INCOMELISTING_UNITS[[#This Row],[INCOMELISTING_HSEHLD_INCOME]])&lt;&gt;""</f>
        <v>0</v>
      </c>
      <c r="J324" s="36" t="b">
        <f>AND(TBL_QUAL_INCOMELISTING_UNITS[[#This Row],[INCOMELISTING_LOAN_ID_PROP_ADDR]]&lt;&gt;"",TBL_QUAL_INCOMELISTING_UNITS[[#This Row],[INCOMELISTING_UNIT]]&lt;&gt;"",TBL_QUAL_INCOMELISTING_UNITS[[#This Row],[INCOMELISTING_HSEHLD_INCOME]]&lt;&gt;"")</f>
        <v>0</v>
      </c>
      <c r="K324" s="36">
        <f>SUM(
IF(AND(TBL_QUAL_INCOMELISTING_UNITS[[#This Row],[INCOMELISTING_LOAN_ID_PROP_ADDR]]&lt;&gt;"",NOT(ISNUMBER(MATCH(TBL_QUAL_INCOMELISTING_UNITS[[#This Row],[INCOMELISTING_LOAN_ID_PROP_ADDR]],RANGE_LOOKUP_CIPDRF_LOANLIST,0)))),1,0)
)</f>
        <v>0</v>
      </c>
    </row>
    <row r="325" spans="2:11" ht="20.100000000000001" customHeight="1" x14ac:dyDescent="0.25">
      <c r="B325" s="25" t="str">
        <f>IF(TBL_QUAL_INCOMELISTING_UNITS[[#This Row],[RECORD_STARTED]],IF(TBL_QUAL_INCOMELISTING_UNITS[[#This Row],[ERROR_COUNT]]&gt;0,-1,IF(TBL_QUAL_INCOMELISTING_UNITS[[#This Row],[REQ_FIELDS_POPULATED]],1,0)),"")</f>
        <v/>
      </c>
      <c r="C325" s="94">
        <f>ROW()-ROW(TBL_QUAL_INCOMELISTING_UNITS[[#Headers],[ROW_ID]])</f>
        <v>316</v>
      </c>
      <c r="D325" s="82"/>
      <c r="E325" s="39"/>
      <c r="F325" s="33"/>
      <c r="G325" s="84" t="str">
        <f>IFERROR(INDEX(TBL_CIPDRFRESI_LOANPOOL[HUD_MFI_115],MATCH(TBL_QUAL_INCOMELISTING_UNITS[[#This Row],[INCOMELISTING_LOAN_ID_PROP_ADDR]],TBL_CIPDRFRESI_LOANPOOL[LOAN_ID_PROP_ADDR],0)),"")</f>
        <v/>
      </c>
      <c r="H3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5" s="36" t="b">
        <f>CONCATENATE(TBL_QUAL_INCOMELISTING_UNITS[[#This Row],[INCOMELISTING_LOAN_ID_PROP_ADDR]],TBL_QUAL_INCOMELISTING_UNITS[[#This Row],[INCOMELISTING_UNIT]],TBL_QUAL_INCOMELISTING_UNITS[[#This Row],[INCOMELISTING_HSEHLD_INCOME]])&lt;&gt;""</f>
        <v>0</v>
      </c>
      <c r="J325" s="36" t="b">
        <f>AND(TBL_QUAL_INCOMELISTING_UNITS[[#This Row],[INCOMELISTING_LOAN_ID_PROP_ADDR]]&lt;&gt;"",TBL_QUAL_INCOMELISTING_UNITS[[#This Row],[INCOMELISTING_UNIT]]&lt;&gt;"",TBL_QUAL_INCOMELISTING_UNITS[[#This Row],[INCOMELISTING_HSEHLD_INCOME]]&lt;&gt;"")</f>
        <v>0</v>
      </c>
      <c r="K325" s="36">
        <f>SUM(
IF(AND(TBL_QUAL_INCOMELISTING_UNITS[[#This Row],[INCOMELISTING_LOAN_ID_PROP_ADDR]]&lt;&gt;"",NOT(ISNUMBER(MATCH(TBL_QUAL_INCOMELISTING_UNITS[[#This Row],[INCOMELISTING_LOAN_ID_PROP_ADDR]],RANGE_LOOKUP_CIPDRF_LOANLIST,0)))),1,0)
)</f>
        <v>0</v>
      </c>
    </row>
    <row r="326" spans="2:11" ht="20.100000000000001" customHeight="1" x14ac:dyDescent="0.25">
      <c r="B326" s="25" t="str">
        <f>IF(TBL_QUAL_INCOMELISTING_UNITS[[#This Row],[RECORD_STARTED]],IF(TBL_QUAL_INCOMELISTING_UNITS[[#This Row],[ERROR_COUNT]]&gt;0,-1,IF(TBL_QUAL_INCOMELISTING_UNITS[[#This Row],[REQ_FIELDS_POPULATED]],1,0)),"")</f>
        <v/>
      </c>
      <c r="C326" s="94">
        <f>ROW()-ROW(TBL_QUAL_INCOMELISTING_UNITS[[#Headers],[ROW_ID]])</f>
        <v>317</v>
      </c>
      <c r="D326" s="82"/>
      <c r="E326" s="39"/>
      <c r="F326" s="33"/>
      <c r="G326" s="84" t="str">
        <f>IFERROR(INDEX(TBL_CIPDRFRESI_LOANPOOL[HUD_MFI_115],MATCH(TBL_QUAL_INCOMELISTING_UNITS[[#This Row],[INCOMELISTING_LOAN_ID_PROP_ADDR]],TBL_CIPDRFRESI_LOANPOOL[LOAN_ID_PROP_ADDR],0)),"")</f>
        <v/>
      </c>
      <c r="H3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6" s="36" t="b">
        <f>CONCATENATE(TBL_QUAL_INCOMELISTING_UNITS[[#This Row],[INCOMELISTING_LOAN_ID_PROP_ADDR]],TBL_QUAL_INCOMELISTING_UNITS[[#This Row],[INCOMELISTING_UNIT]],TBL_QUAL_INCOMELISTING_UNITS[[#This Row],[INCOMELISTING_HSEHLD_INCOME]])&lt;&gt;""</f>
        <v>0</v>
      </c>
      <c r="J326" s="36" t="b">
        <f>AND(TBL_QUAL_INCOMELISTING_UNITS[[#This Row],[INCOMELISTING_LOAN_ID_PROP_ADDR]]&lt;&gt;"",TBL_QUAL_INCOMELISTING_UNITS[[#This Row],[INCOMELISTING_UNIT]]&lt;&gt;"",TBL_QUAL_INCOMELISTING_UNITS[[#This Row],[INCOMELISTING_HSEHLD_INCOME]]&lt;&gt;"")</f>
        <v>0</v>
      </c>
      <c r="K326" s="36">
        <f>SUM(
IF(AND(TBL_QUAL_INCOMELISTING_UNITS[[#This Row],[INCOMELISTING_LOAN_ID_PROP_ADDR]]&lt;&gt;"",NOT(ISNUMBER(MATCH(TBL_QUAL_INCOMELISTING_UNITS[[#This Row],[INCOMELISTING_LOAN_ID_PROP_ADDR]],RANGE_LOOKUP_CIPDRF_LOANLIST,0)))),1,0)
)</f>
        <v>0</v>
      </c>
    </row>
    <row r="327" spans="2:11" ht="20.100000000000001" customHeight="1" x14ac:dyDescent="0.25">
      <c r="B327" s="25" t="str">
        <f>IF(TBL_QUAL_INCOMELISTING_UNITS[[#This Row],[RECORD_STARTED]],IF(TBL_QUAL_INCOMELISTING_UNITS[[#This Row],[ERROR_COUNT]]&gt;0,-1,IF(TBL_QUAL_INCOMELISTING_UNITS[[#This Row],[REQ_FIELDS_POPULATED]],1,0)),"")</f>
        <v/>
      </c>
      <c r="C327" s="94">
        <f>ROW()-ROW(TBL_QUAL_INCOMELISTING_UNITS[[#Headers],[ROW_ID]])</f>
        <v>318</v>
      </c>
      <c r="D327" s="82"/>
      <c r="E327" s="39"/>
      <c r="F327" s="33"/>
      <c r="G327" s="84" t="str">
        <f>IFERROR(INDEX(TBL_CIPDRFRESI_LOANPOOL[HUD_MFI_115],MATCH(TBL_QUAL_INCOMELISTING_UNITS[[#This Row],[INCOMELISTING_LOAN_ID_PROP_ADDR]],TBL_CIPDRFRESI_LOANPOOL[LOAN_ID_PROP_ADDR],0)),"")</f>
        <v/>
      </c>
      <c r="H3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7" s="36" t="b">
        <f>CONCATENATE(TBL_QUAL_INCOMELISTING_UNITS[[#This Row],[INCOMELISTING_LOAN_ID_PROP_ADDR]],TBL_QUAL_INCOMELISTING_UNITS[[#This Row],[INCOMELISTING_UNIT]],TBL_QUAL_INCOMELISTING_UNITS[[#This Row],[INCOMELISTING_HSEHLD_INCOME]])&lt;&gt;""</f>
        <v>0</v>
      </c>
      <c r="J327" s="36" t="b">
        <f>AND(TBL_QUAL_INCOMELISTING_UNITS[[#This Row],[INCOMELISTING_LOAN_ID_PROP_ADDR]]&lt;&gt;"",TBL_QUAL_INCOMELISTING_UNITS[[#This Row],[INCOMELISTING_UNIT]]&lt;&gt;"",TBL_QUAL_INCOMELISTING_UNITS[[#This Row],[INCOMELISTING_HSEHLD_INCOME]]&lt;&gt;"")</f>
        <v>0</v>
      </c>
      <c r="K327" s="36">
        <f>SUM(
IF(AND(TBL_QUAL_INCOMELISTING_UNITS[[#This Row],[INCOMELISTING_LOAN_ID_PROP_ADDR]]&lt;&gt;"",NOT(ISNUMBER(MATCH(TBL_QUAL_INCOMELISTING_UNITS[[#This Row],[INCOMELISTING_LOAN_ID_PROP_ADDR]],RANGE_LOOKUP_CIPDRF_LOANLIST,0)))),1,0)
)</f>
        <v>0</v>
      </c>
    </row>
    <row r="328" spans="2:11" ht="20.100000000000001" customHeight="1" x14ac:dyDescent="0.25">
      <c r="B328" s="25" t="str">
        <f>IF(TBL_QUAL_INCOMELISTING_UNITS[[#This Row],[RECORD_STARTED]],IF(TBL_QUAL_INCOMELISTING_UNITS[[#This Row],[ERROR_COUNT]]&gt;0,-1,IF(TBL_QUAL_INCOMELISTING_UNITS[[#This Row],[REQ_FIELDS_POPULATED]],1,0)),"")</f>
        <v/>
      </c>
      <c r="C328" s="94">
        <f>ROW()-ROW(TBL_QUAL_INCOMELISTING_UNITS[[#Headers],[ROW_ID]])</f>
        <v>319</v>
      </c>
      <c r="D328" s="82"/>
      <c r="E328" s="39"/>
      <c r="F328" s="33"/>
      <c r="G328" s="84" t="str">
        <f>IFERROR(INDEX(TBL_CIPDRFRESI_LOANPOOL[HUD_MFI_115],MATCH(TBL_QUAL_INCOMELISTING_UNITS[[#This Row],[INCOMELISTING_LOAN_ID_PROP_ADDR]],TBL_CIPDRFRESI_LOANPOOL[LOAN_ID_PROP_ADDR],0)),"")</f>
        <v/>
      </c>
      <c r="H3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8" s="36" t="b">
        <f>CONCATENATE(TBL_QUAL_INCOMELISTING_UNITS[[#This Row],[INCOMELISTING_LOAN_ID_PROP_ADDR]],TBL_QUAL_INCOMELISTING_UNITS[[#This Row],[INCOMELISTING_UNIT]],TBL_QUAL_INCOMELISTING_UNITS[[#This Row],[INCOMELISTING_HSEHLD_INCOME]])&lt;&gt;""</f>
        <v>0</v>
      </c>
      <c r="J328" s="36" t="b">
        <f>AND(TBL_QUAL_INCOMELISTING_UNITS[[#This Row],[INCOMELISTING_LOAN_ID_PROP_ADDR]]&lt;&gt;"",TBL_QUAL_INCOMELISTING_UNITS[[#This Row],[INCOMELISTING_UNIT]]&lt;&gt;"",TBL_QUAL_INCOMELISTING_UNITS[[#This Row],[INCOMELISTING_HSEHLD_INCOME]]&lt;&gt;"")</f>
        <v>0</v>
      </c>
      <c r="K328" s="36">
        <f>SUM(
IF(AND(TBL_QUAL_INCOMELISTING_UNITS[[#This Row],[INCOMELISTING_LOAN_ID_PROP_ADDR]]&lt;&gt;"",NOT(ISNUMBER(MATCH(TBL_QUAL_INCOMELISTING_UNITS[[#This Row],[INCOMELISTING_LOAN_ID_PROP_ADDR]],RANGE_LOOKUP_CIPDRF_LOANLIST,0)))),1,0)
)</f>
        <v>0</v>
      </c>
    </row>
    <row r="329" spans="2:11" ht="20.100000000000001" customHeight="1" x14ac:dyDescent="0.25">
      <c r="B329" s="25" t="str">
        <f>IF(TBL_QUAL_INCOMELISTING_UNITS[[#This Row],[RECORD_STARTED]],IF(TBL_QUAL_INCOMELISTING_UNITS[[#This Row],[ERROR_COUNT]]&gt;0,-1,IF(TBL_QUAL_INCOMELISTING_UNITS[[#This Row],[REQ_FIELDS_POPULATED]],1,0)),"")</f>
        <v/>
      </c>
      <c r="C329" s="94">
        <f>ROW()-ROW(TBL_QUAL_INCOMELISTING_UNITS[[#Headers],[ROW_ID]])</f>
        <v>320</v>
      </c>
      <c r="D329" s="82"/>
      <c r="E329" s="39"/>
      <c r="F329" s="33"/>
      <c r="G329" s="84" t="str">
        <f>IFERROR(INDEX(TBL_CIPDRFRESI_LOANPOOL[HUD_MFI_115],MATCH(TBL_QUAL_INCOMELISTING_UNITS[[#This Row],[INCOMELISTING_LOAN_ID_PROP_ADDR]],TBL_CIPDRFRESI_LOANPOOL[LOAN_ID_PROP_ADDR],0)),"")</f>
        <v/>
      </c>
      <c r="H3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9" s="36" t="b">
        <f>CONCATENATE(TBL_QUAL_INCOMELISTING_UNITS[[#This Row],[INCOMELISTING_LOAN_ID_PROP_ADDR]],TBL_QUAL_INCOMELISTING_UNITS[[#This Row],[INCOMELISTING_UNIT]],TBL_QUAL_INCOMELISTING_UNITS[[#This Row],[INCOMELISTING_HSEHLD_INCOME]])&lt;&gt;""</f>
        <v>0</v>
      </c>
      <c r="J329" s="36" t="b">
        <f>AND(TBL_QUAL_INCOMELISTING_UNITS[[#This Row],[INCOMELISTING_LOAN_ID_PROP_ADDR]]&lt;&gt;"",TBL_QUAL_INCOMELISTING_UNITS[[#This Row],[INCOMELISTING_UNIT]]&lt;&gt;"",TBL_QUAL_INCOMELISTING_UNITS[[#This Row],[INCOMELISTING_HSEHLD_INCOME]]&lt;&gt;"")</f>
        <v>0</v>
      </c>
      <c r="K329" s="36">
        <f>SUM(
IF(AND(TBL_QUAL_INCOMELISTING_UNITS[[#This Row],[INCOMELISTING_LOAN_ID_PROP_ADDR]]&lt;&gt;"",NOT(ISNUMBER(MATCH(TBL_QUAL_INCOMELISTING_UNITS[[#This Row],[INCOMELISTING_LOAN_ID_PROP_ADDR]],RANGE_LOOKUP_CIPDRF_LOANLIST,0)))),1,0)
)</f>
        <v>0</v>
      </c>
    </row>
    <row r="330" spans="2:11" ht="20.100000000000001" customHeight="1" x14ac:dyDescent="0.25">
      <c r="B330" s="25" t="str">
        <f>IF(TBL_QUAL_INCOMELISTING_UNITS[[#This Row],[RECORD_STARTED]],IF(TBL_QUAL_INCOMELISTING_UNITS[[#This Row],[ERROR_COUNT]]&gt;0,-1,IF(TBL_QUAL_INCOMELISTING_UNITS[[#This Row],[REQ_FIELDS_POPULATED]],1,0)),"")</f>
        <v/>
      </c>
      <c r="C330" s="94">
        <f>ROW()-ROW(TBL_QUAL_INCOMELISTING_UNITS[[#Headers],[ROW_ID]])</f>
        <v>321</v>
      </c>
      <c r="D330" s="82"/>
      <c r="E330" s="39"/>
      <c r="F330" s="33"/>
      <c r="G330" s="84" t="str">
        <f>IFERROR(INDEX(TBL_CIPDRFRESI_LOANPOOL[HUD_MFI_115],MATCH(TBL_QUAL_INCOMELISTING_UNITS[[#This Row],[INCOMELISTING_LOAN_ID_PROP_ADDR]],TBL_CIPDRFRESI_LOANPOOL[LOAN_ID_PROP_ADDR],0)),"")</f>
        <v/>
      </c>
      <c r="H3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0" s="36" t="b">
        <f>CONCATENATE(TBL_QUAL_INCOMELISTING_UNITS[[#This Row],[INCOMELISTING_LOAN_ID_PROP_ADDR]],TBL_QUAL_INCOMELISTING_UNITS[[#This Row],[INCOMELISTING_UNIT]],TBL_QUAL_INCOMELISTING_UNITS[[#This Row],[INCOMELISTING_HSEHLD_INCOME]])&lt;&gt;""</f>
        <v>0</v>
      </c>
      <c r="J330" s="36" t="b">
        <f>AND(TBL_QUAL_INCOMELISTING_UNITS[[#This Row],[INCOMELISTING_LOAN_ID_PROP_ADDR]]&lt;&gt;"",TBL_QUAL_INCOMELISTING_UNITS[[#This Row],[INCOMELISTING_UNIT]]&lt;&gt;"",TBL_QUAL_INCOMELISTING_UNITS[[#This Row],[INCOMELISTING_HSEHLD_INCOME]]&lt;&gt;"")</f>
        <v>0</v>
      </c>
      <c r="K330" s="36">
        <f>SUM(
IF(AND(TBL_QUAL_INCOMELISTING_UNITS[[#This Row],[INCOMELISTING_LOAN_ID_PROP_ADDR]]&lt;&gt;"",NOT(ISNUMBER(MATCH(TBL_QUAL_INCOMELISTING_UNITS[[#This Row],[INCOMELISTING_LOAN_ID_PROP_ADDR]],RANGE_LOOKUP_CIPDRF_LOANLIST,0)))),1,0)
)</f>
        <v>0</v>
      </c>
    </row>
    <row r="331" spans="2:11" ht="20.100000000000001" customHeight="1" x14ac:dyDescent="0.25">
      <c r="B331" s="25" t="str">
        <f>IF(TBL_QUAL_INCOMELISTING_UNITS[[#This Row],[RECORD_STARTED]],IF(TBL_QUAL_INCOMELISTING_UNITS[[#This Row],[ERROR_COUNT]]&gt;0,-1,IF(TBL_QUAL_INCOMELISTING_UNITS[[#This Row],[REQ_FIELDS_POPULATED]],1,0)),"")</f>
        <v/>
      </c>
      <c r="C331" s="94">
        <f>ROW()-ROW(TBL_QUAL_INCOMELISTING_UNITS[[#Headers],[ROW_ID]])</f>
        <v>322</v>
      </c>
      <c r="D331" s="82"/>
      <c r="E331" s="39"/>
      <c r="F331" s="33"/>
      <c r="G331" s="84" t="str">
        <f>IFERROR(INDEX(TBL_CIPDRFRESI_LOANPOOL[HUD_MFI_115],MATCH(TBL_QUAL_INCOMELISTING_UNITS[[#This Row],[INCOMELISTING_LOAN_ID_PROP_ADDR]],TBL_CIPDRFRESI_LOANPOOL[LOAN_ID_PROP_ADDR],0)),"")</f>
        <v/>
      </c>
      <c r="H3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1" s="36" t="b">
        <f>CONCATENATE(TBL_QUAL_INCOMELISTING_UNITS[[#This Row],[INCOMELISTING_LOAN_ID_PROP_ADDR]],TBL_QUAL_INCOMELISTING_UNITS[[#This Row],[INCOMELISTING_UNIT]],TBL_QUAL_INCOMELISTING_UNITS[[#This Row],[INCOMELISTING_HSEHLD_INCOME]])&lt;&gt;""</f>
        <v>0</v>
      </c>
      <c r="J331" s="36" t="b">
        <f>AND(TBL_QUAL_INCOMELISTING_UNITS[[#This Row],[INCOMELISTING_LOAN_ID_PROP_ADDR]]&lt;&gt;"",TBL_QUAL_INCOMELISTING_UNITS[[#This Row],[INCOMELISTING_UNIT]]&lt;&gt;"",TBL_QUAL_INCOMELISTING_UNITS[[#This Row],[INCOMELISTING_HSEHLD_INCOME]]&lt;&gt;"")</f>
        <v>0</v>
      </c>
      <c r="K331" s="36">
        <f>SUM(
IF(AND(TBL_QUAL_INCOMELISTING_UNITS[[#This Row],[INCOMELISTING_LOAN_ID_PROP_ADDR]]&lt;&gt;"",NOT(ISNUMBER(MATCH(TBL_QUAL_INCOMELISTING_UNITS[[#This Row],[INCOMELISTING_LOAN_ID_PROP_ADDR]],RANGE_LOOKUP_CIPDRF_LOANLIST,0)))),1,0)
)</f>
        <v>0</v>
      </c>
    </row>
    <row r="332" spans="2:11" ht="20.100000000000001" customHeight="1" x14ac:dyDescent="0.25">
      <c r="B332" s="25" t="str">
        <f>IF(TBL_QUAL_INCOMELISTING_UNITS[[#This Row],[RECORD_STARTED]],IF(TBL_QUAL_INCOMELISTING_UNITS[[#This Row],[ERROR_COUNT]]&gt;0,-1,IF(TBL_QUAL_INCOMELISTING_UNITS[[#This Row],[REQ_FIELDS_POPULATED]],1,0)),"")</f>
        <v/>
      </c>
      <c r="C332" s="94">
        <f>ROW()-ROW(TBL_QUAL_INCOMELISTING_UNITS[[#Headers],[ROW_ID]])</f>
        <v>323</v>
      </c>
      <c r="D332" s="82"/>
      <c r="E332" s="39"/>
      <c r="F332" s="33"/>
      <c r="G332" s="84" t="str">
        <f>IFERROR(INDEX(TBL_CIPDRFRESI_LOANPOOL[HUD_MFI_115],MATCH(TBL_QUAL_INCOMELISTING_UNITS[[#This Row],[INCOMELISTING_LOAN_ID_PROP_ADDR]],TBL_CIPDRFRESI_LOANPOOL[LOAN_ID_PROP_ADDR],0)),"")</f>
        <v/>
      </c>
      <c r="H3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2" s="36" t="b">
        <f>CONCATENATE(TBL_QUAL_INCOMELISTING_UNITS[[#This Row],[INCOMELISTING_LOAN_ID_PROP_ADDR]],TBL_QUAL_INCOMELISTING_UNITS[[#This Row],[INCOMELISTING_UNIT]],TBL_QUAL_INCOMELISTING_UNITS[[#This Row],[INCOMELISTING_HSEHLD_INCOME]])&lt;&gt;""</f>
        <v>0</v>
      </c>
      <c r="J332" s="36" t="b">
        <f>AND(TBL_QUAL_INCOMELISTING_UNITS[[#This Row],[INCOMELISTING_LOAN_ID_PROP_ADDR]]&lt;&gt;"",TBL_QUAL_INCOMELISTING_UNITS[[#This Row],[INCOMELISTING_UNIT]]&lt;&gt;"",TBL_QUAL_INCOMELISTING_UNITS[[#This Row],[INCOMELISTING_HSEHLD_INCOME]]&lt;&gt;"")</f>
        <v>0</v>
      </c>
      <c r="K332" s="36">
        <f>SUM(
IF(AND(TBL_QUAL_INCOMELISTING_UNITS[[#This Row],[INCOMELISTING_LOAN_ID_PROP_ADDR]]&lt;&gt;"",NOT(ISNUMBER(MATCH(TBL_QUAL_INCOMELISTING_UNITS[[#This Row],[INCOMELISTING_LOAN_ID_PROP_ADDR]],RANGE_LOOKUP_CIPDRF_LOANLIST,0)))),1,0)
)</f>
        <v>0</v>
      </c>
    </row>
    <row r="333" spans="2:11" ht="20.100000000000001" customHeight="1" x14ac:dyDescent="0.25">
      <c r="B333" s="25" t="str">
        <f>IF(TBL_QUAL_INCOMELISTING_UNITS[[#This Row],[RECORD_STARTED]],IF(TBL_QUAL_INCOMELISTING_UNITS[[#This Row],[ERROR_COUNT]]&gt;0,-1,IF(TBL_QUAL_INCOMELISTING_UNITS[[#This Row],[REQ_FIELDS_POPULATED]],1,0)),"")</f>
        <v/>
      </c>
      <c r="C333" s="94">
        <f>ROW()-ROW(TBL_QUAL_INCOMELISTING_UNITS[[#Headers],[ROW_ID]])</f>
        <v>324</v>
      </c>
      <c r="D333" s="82"/>
      <c r="E333" s="39"/>
      <c r="F333" s="33"/>
      <c r="G333" s="84" t="str">
        <f>IFERROR(INDEX(TBL_CIPDRFRESI_LOANPOOL[HUD_MFI_115],MATCH(TBL_QUAL_INCOMELISTING_UNITS[[#This Row],[INCOMELISTING_LOAN_ID_PROP_ADDR]],TBL_CIPDRFRESI_LOANPOOL[LOAN_ID_PROP_ADDR],0)),"")</f>
        <v/>
      </c>
      <c r="H3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3" s="36" t="b">
        <f>CONCATENATE(TBL_QUAL_INCOMELISTING_UNITS[[#This Row],[INCOMELISTING_LOAN_ID_PROP_ADDR]],TBL_QUAL_INCOMELISTING_UNITS[[#This Row],[INCOMELISTING_UNIT]],TBL_QUAL_INCOMELISTING_UNITS[[#This Row],[INCOMELISTING_HSEHLD_INCOME]])&lt;&gt;""</f>
        <v>0</v>
      </c>
      <c r="J333" s="36" t="b">
        <f>AND(TBL_QUAL_INCOMELISTING_UNITS[[#This Row],[INCOMELISTING_LOAN_ID_PROP_ADDR]]&lt;&gt;"",TBL_QUAL_INCOMELISTING_UNITS[[#This Row],[INCOMELISTING_UNIT]]&lt;&gt;"",TBL_QUAL_INCOMELISTING_UNITS[[#This Row],[INCOMELISTING_HSEHLD_INCOME]]&lt;&gt;"")</f>
        <v>0</v>
      </c>
      <c r="K333" s="36">
        <f>SUM(
IF(AND(TBL_QUAL_INCOMELISTING_UNITS[[#This Row],[INCOMELISTING_LOAN_ID_PROP_ADDR]]&lt;&gt;"",NOT(ISNUMBER(MATCH(TBL_QUAL_INCOMELISTING_UNITS[[#This Row],[INCOMELISTING_LOAN_ID_PROP_ADDR]],RANGE_LOOKUP_CIPDRF_LOANLIST,0)))),1,0)
)</f>
        <v>0</v>
      </c>
    </row>
    <row r="334" spans="2:11" ht="20.100000000000001" customHeight="1" x14ac:dyDescent="0.25">
      <c r="B334" s="25" t="str">
        <f>IF(TBL_QUAL_INCOMELISTING_UNITS[[#This Row],[RECORD_STARTED]],IF(TBL_QUAL_INCOMELISTING_UNITS[[#This Row],[ERROR_COUNT]]&gt;0,-1,IF(TBL_QUAL_INCOMELISTING_UNITS[[#This Row],[REQ_FIELDS_POPULATED]],1,0)),"")</f>
        <v/>
      </c>
      <c r="C334" s="94">
        <f>ROW()-ROW(TBL_QUAL_INCOMELISTING_UNITS[[#Headers],[ROW_ID]])</f>
        <v>325</v>
      </c>
      <c r="D334" s="82"/>
      <c r="E334" s="39"/>
      <c r="F334" s="33"/>
      <c r="G334" s="84" t="str">
        <f>IFERROR(INDEX(TBL_CIPDRFRESI_LOANPOOL[HUD_MFI_115],MATCH(TBL_QUAL_INCOMELISTING_UNITS[[#This Row],[INCOMELISTING_LOAN_ID_PROP_ADDR]],TBL_CIPDRFRESI_LOANPOOL[LOAN_ID_PROP_ADDR],0)),"")</f>
        <v/>
      </c>
      <c r="H3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4" s="36" t="b">
        <f>CONCATENATE(TBL_QUAL_INCOMELISTING_UNITS[[#This Row],[INCOMELISTING_LOAN_ID_PROP_ADDR]],TBL_QUAL_INCOMELISTING_UNITS[[#This Row],[INCOMELISTING_UNIT]],TBL_QUAL_INCOMELISTING_UNITS[[#This Row],[INCOMELISTING_HSEHLD_INCOME]])&lt;&gt;""</f>
        <v>0</v>
      </c>
      <c r="J334" s="36" t="b">
        <f>AND(TBL_QUAL_INCOMELISTING_UNITS[[#This Row],[INCOMELISTING_LOAN_ID_PROP_ADDR]]&lt;&gt;"",TBL_QUAL_INCOMELISTING_UNITS[[#This Row],[INCOMELISTING_UNIT]]&lt;&gt;"",TBL_QUAL_INCOMELISTING_UNITS[[#This Row],[INCOMELISTING_HSEHLD_INCOME]]&lt;&gt;"")</f>
        <v>0</v>
      </c>
      <c r="K334" s="36">
        <f>SUM(
IF(AND(TBL_QUAL_INCOMELISTING_UNITS[[#This Row],[INCOMELISTING_LOAN_ID_PROP_ADDR]]&lt;&gt;"",NOT(ISNUMBER(MATCH(TBL_QUAL_INCOMELISTING_UNITS[[#This Row],[INCOMELISTING_LOAN_ID_PROP_ADDR]],RANGE_LOOKUP_CIPDRF_LOANLIST,0)))),1,0)
)</f>
        <v>0</v>
      </c>
    </row>
    <row r="335" spans="2:11" ht="20.100000000000001" customHeight="1" x14ac:dyDescent="0.25">
      <c r="B335" s="25" t="str">
        <f>IF(TBL_QUAL_INCOMELISTING_UNITS[[#This Row],[RECORD_STARTED]],IF(TBL_QUAL_INCOMELISTING_UNITS[[#This Row],[ERROR_COUNT]]&gt;0,-1,IF(TBL_QUAL_INCOMELISTING_UNITS[[#This Row],[REQ_FIELDS_POPULATED]],1,0)),"")</f>
        <v/>
      </c>
      <c r="C335" s="94">
        <f>ROW()-ROW(TBL_QUAL_INCOMELISTING_UNITS[[#Headers],[ROW_ID]])</f>
        <v>326</v>
      </c>
      <c r="D335" s="82"/>
      <c r="E335" s="39"/>
      <c r="F335" s="33"/>
      <c r="G335" s="84" t="str">
        <f>IFERROR(INDEX(TBL_CIPDRFRESI_LOANPOOL[HUD_MFI_115],MATCH(TBL_QUAL_INCOMELISTING_UNITS[[#This Row],[INCOMELISTING_LOAN_ID_PROP_ADDR]],TBL_CIPDRFRESI_LOANPOOL[LOAN_ID_PROP_ADDR],0)),"")</f>
        <v/>
      </c>
      <c r="H3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5" s="36" t="b">
        <f>CONCATENATE(TBL_QUAL_INCOMELISTING_UNITS[[#This Row],[INCOMELISTING_LOAN_ID_PROP_ADDR]],TBL_QUAL_INCOMELISTING_UNITS[[#This Row],[INCOMELISTING_UNIT]],TBL_QUAL_INCOMELISTING_UNITS[[#This Row],[INCOMELISTING_HSEHLD_INCOME]])&lt;&gt;""</f>
        <v>0</v>
      </c>
      <c r="J335" s="36" t="b">
        <f>AND(TBL_QUAL_INCOMELISTING_UNITS[[#This Row],[INCOMELISTING_LOAN_ID_PROP_ADDR]]&lt;&gt;"",TBL_QUAL_INCOMELISTING_UNITS[[#This Row],[INCOMELISTING_UNIT]]&lt;&gt;"",TBL_QUAL_INCOMELISTING_UNITS[[#This Row],[INCOMELISTING_HSEHLD_INCOME]]&lt;&gt;"")</f>
        <v>0</v>
      </c>
      <c r="K335" s="36">
        <f>SUM(
IF(AND(TBL_QUAL_INCOMELISTING_UNITS[[#This Row],[INCOMELISTING_LOAN_ID_PROP_ADDR]]&lt;&gt;"",NOT(ISNUMBER(MATCH(TBL_QUAL_INCOMELISTING_UNITS[[#This Row],[INCOMELISTING_LOAN_ID_PROP_ADDR]],RANGE_LOOKUP_CIPDRF_LOANLIST,0)))),1,0)
)</f>
        <v>0</v>
      </c>
    </row>
    <row r="336" spans="2:11" ht="20.100000000000001" customHeight="1" x14ac:dyDescent="0.25">
      <c r="B336" s="25" t="str">
        <f>IF(TBL_QUAL_INCOMELISTING_UNITS[[#This Row],[RECORD_STARTED]],IF(TBL_QUAL_INCOMELISTING_UNITS[[#This Row],[ERROR_COUNT]]&gt;0,-1,IF(TBL_QUAL_INCOMELISTING_UNITS[[#This Row],[REQ_FIELDS_POPULATED]],1,0)),"")</f>
        <v/>
      </c>
      <c r="C336" s="94">
        <f>ROW()-ROW(TBL_QUAL_INCOMELISTING_UNITS[[#Headers],[ROW_ID]])</f>
        <v>327</v>
      </c>
      <c r="D336" s="82"/>
      <c r="E336" s="39"/>
      <c r="F336" s="33"/>
      <c r="G336" s="84" t="str">
        <f>IFERROR(INDEX(TBL_CIPDRFRESI_LOANPOOL[HUD_MFI_115],MATCH(TBL_QUAL_INCOMELISTING_UNITS[[#This Row],[INCOMELISTING_LOAN_ID_PROP_ADDR]],TBL_CIPDRFRESI_LOANPOOL[LOAN_ID_PROP_ADDR],0)),"")</f>
        <v/>
      </c>
      <c r="H3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6" s="36" t="b">
        <f>CONCATENATE(TBL_QUAL_INCOMELISTING_UNITS[[#This Row],[INCOMELISTING_LOAN_ID_PROP_ADDR]],TBL_QUAL_INCOMELISTING_UNITS[[#This Row],[INCOMELISTING_UNIT]],TBL_QUAL_INCOMELISTING_UNITS[[#This Row],[INCOMELISTING_HSEHLD_INCOME]])&lt;&gt;""</f>
        <v>0</v>
      </c>
      <c r="J336" s="36" t="b">
        <f>AND(TBL_QUAL_INCOMELISTING_UNITS[[#This Row],[INCOMELISTING_LOAN_ID_PROP_ADDR]]&lt;&gt;"",TBL_QUAL_INCOMELISTING_UNITS[[#This Row],[INCOMELISTING_UNIT]]&lt;&gt;"",TBL_QUAL_INCOMELISTING_UNITS[[#This Row],[INCOMELISTING_HSEHLD_INCOME]]&lt;&gt;"")</f>
        <v>0</v>
      </c>
      <c r="K336" s="36">
        <f>SUM(
IF(AND(TBL_QUAL_INCOMELISTING_UNITS[[#This Row],[INCOMELISTING_LOAN_ID_PROP_ADDR]]&lt;&gt;"",NOT(ISNUMBER(MATCH(TBL_QUAL_INCOMELISTING_UNITS[[#This Row],[INCOMELISTING_LOAN_ID_PROP_ADDR]],RANGE_LOOKUP_CIPDRF_LOANLIST,0)))),1,0)
)</f>
        <v>0</v>
      </c>
    </row>
    <row r="337" spans="2:11" ht="20.100000000000001" customHeight="1" x14ac:dyDescent="0.25">
      <c r="B337" s="25" t="str">
        <f>IF(TBL_QUAL_INCOMELISTING_UNITS[[#This Row],[RECORD_STARTED]],IF(TBL_QUAL_INCOMELISTING_UNITS[[#This Row],[ERROR_COUNT]]&gt;0,-1,IF(TBL_QUAL_INCOMELISTING_UNITS[[#This Row],[REQ_FIELDS_POPULATED]],1,0)),"")</f>
        <v/>
      </c>
      <c r="C337" s="94">
        <f>ROW()-ROW(TBL_QUAL_INCOMELISTING_UNITS[[#Headers],[ROW_ID]])</f>
        <v>328</v>
      </c>
      <c r="D337" s="82"/>
      <c r="E337" s="39"/>
      <c r="F337" s="33"/>
      <c r="G337" s="84" t="str">
        <f>IFERROR(INDEX(TBL_CIPDRFRESI_LOANPOOL[HUD_MFI_115],MATCH(TBL_QUAL_INCOMELISTING_UNITS[[#This Row],[INCOMELISTING_LOAN_ID_PROP_ADDR]],TBL_CIPDRFRESI_LOANPOOL[LOAN_ID_PROP_ADDR],0)),"")</f>
        <v/>
      </c>
      <c r="H3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7" s="36" t="b">
        <f>CONCATENATE(TBL_QUAL_INCOMELISTING_UNITS[[#This Row],[INCOMELISTING_LOAN_ID_PROP_ADDR]],TBL_QUAL_INCOMELISTING_UNITS[[#This Row],[INCOMELISTING_UNIT]],TBL_QUAL_INCOMELISTING_UNITS[[#This Row],[INCOMELISTING_HSEHLD_INCOME]])&lt;&gt;""</f>
        <v>0</v>
      </c>
      <c r="J337" s="36" t="b">
        <f>AND(TBL_QUAL_INCOMELISTING_UNITS[[#This Row],[INCOMELISTING_LOAN_ID_PROP_ADDR]]&lt;&gt;"",TBL_QUAL_INCOMELISTING_UNITS[[#This Row],[INCOMELISTING_UNIT]]&lt;&gt;"",TBL_QUAL_INCOMELISTING_UNITS[[#This Row],[INCOMELISTING_HSEHLD_INCOME]]&lt;&gt;"")</f>
        <v>0</v>
      </c>
      <c r="K337" s="36">
        <f>SUM(
IF(AND(TBL_QUAL_INCOMELISTING_UNITS[[#This Row],[INCOMELISTING_LOAN_ID_PROP_ADDR]]&lt;&gt;"",NOT(ISNUMBER(MATCH(TBL_QUAL_INCOMELISTING_UNITS[[#This Row],[INCOMELISTING_LOAN_ID_PROP_ADDR]],RANGE_LOOKUP_CIPDRF_LOANLIST,0)))),1,0)
)</f>
        <v>0</v>
      </c>
    </row>
    <row r="338" spans="2:11" ht="20.100000000000001" customHeight="1" x14ac:dyDescent="0.25">
      <c r="B338" s="25" t="str">
        <f>IF(TBL_QUAL_INCOMELISTING_UNITS[[#This Row],[RECORD_STARTED]],IF(TBL_QUAL_INCOMELISTING_UNITS[[#This Row],[ERROR_COUNT]]&gt;0,-1,IF(TBL_QUAL_INCOMELISTING_UNITS[[#This Row],[REQ_FIELDS_POPULATED]],1,0)),"")</f>
        <v/>
      </c>
      <c r="C338" s="94">
        <f>ROW()-ROW(TBL_QUAL_INCOMELISTING_UNITS[[#Headers],[ROW_ID]])</f>
        <v>329</v>
      </c>
      <c r="D338" s="82"/>
      <c r="E338" s="39"/>
      <c r="F338" s="33"/>
      <c r="G338" s="84" t="str">
        <f>IFERROR(INDEX(TBL_CIPDRFRESI_LOANPOOL[HUD_MFI_115],MATCH(TBL_QUAL_INCOMELISTING_UNITS[[#This Row],[INCOMELISTING_LOAN_ID_PROP_ADDR]],TBL_CIPDRFRESI_LOANPOOL[LOAN_ID_PROP_ADDR],0)),"")</f>
        <v/>
      </c>
      <c r="H3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8" s="36" t="b">
        <f>CONCATENATE(TBL_QUAL_INCOMELISTING_UNITS[[#This Row],[INCOMELISTING_LOAN_ID_PROP_ADDR]],TBL_QUAL_INCOMELISTING_UNITS[[#This Row],[INCOMELISTING_UNIT]],TBL_QUAL_INCOMELISTING_UNITS[[#This Row],[INCOMELISTING_HSEHLD_INCOME]])&lt;&gt;""</f>
        <v>0</v>
      </c>
      <c r="J338" s="36" t="b">
        <f>AND(TBL_QUAL_INCOMELISTING_UNITS[[#This Row],[INCOMELISTING_LOAN_ID_PROP_ADDR]]&lt;&gt;"",TBL_QUAL_INCOMELISTING_UNITS[[#This Row],[INCOMELISTING_UNIT]]&lt;&gt;"",TBL_QUAL_INCOMELISTING_UNITS[[#This Row],[INCOMELISTING_HSEHLD_INCOME]]&lt;&gt;"")</f>
        <v>0</v>
      </c>
      <c r="K338" s="36">
        <f>SUM(
IF(AND(TBL_QUAL_INCOMELISTING_UNITS[[#This Row],[INCOMELISTING_LOAN_ID_PROP_ADDR]]&lt;&gt;"",NOT(ISNUMBER(MATCH(TBL_QUAL_INCOMELISTING_UNITS[[#This Row],[INCOMELISTING_LOAN_ID_PROP_ADDR]],RANGE_LOOKUP_CIPDRF_LOANLIST,0)))),1,0)
)</f>
        <v>0</v>
      </c>
    </row>
    <row r="339" spans="2:11" ht="20.100000000000001" customHeight="1" x14ac:dyDescent="0.25">
      <c r="B339" s="25" t="str">
        <f>IF(TBL_QUAL_INCOMELISTING_UNITS[[#This Row],[RECORD_STARTED]],IF(TBL_QUAL_INCOMELISTING_UNITS[[#This Row],[ERROR_COUNT]]&gt;0,-1,IF(TBL_QUAL_INCOMELISTING_UNITS[[#This Row],[REQ_FIELDS_POPULATED]],1,0)),"")</f>
        <v/>
      </c>
      <c r="C339" s="94">
        <f>ROW()-ROW(TBL_QUAL_INCOMELISTING_UNITS[[#Headers],[ROW_ID]])</f>
        <v>330</v>
      </c>
      <c r="D339" s="82"/>
      <c r="E339" s="39"/>
      <c r="F339" s="33"/>
      <c r="G339" s="84" t="str">
        <f>IFERROR(INDEX(TBL_CIPDRFRESI_LOANPOOL[HUD_MFI_115],MATCH(TBL_QUAL_INCOMELISTING_UNITS[[#This Row],[INCOMELISTING_LOAN_ID_PROP_ADDR]],TBL_CIPDRFRESI_LOANPOOL[LOAN_ID_PROP_ADDR],0)),"")</f>
        <v/>
      </c>
      <c r="H3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9" s="36" t="b">
        <f>CONCATENATE(TBL_QUAL_INCOMELISTING_UNITS[[#This Row],[INCOMELISTING_LOAN_ID_PROP_ADDR]],TBL_QUAL_INCOMELISTING_UNITS[[#This Row],[INCOMELISTING_UNIT]],TBL_QUAL_INCOMELISTING_UNITS[[#This Row],[INCOMELISTING_HSEHLD_INCOME]])&lt;&gt;""</f>
        <v>0</v>
      </c>
      <c r="J339" s="36" t="b">
        <f>AND(TBL_QUAL_INCOMELISTING_UNITS[[#This Row],[INCOMELISTING_LOAN_ID_PROP_ADDR]]&lt;&gt;"",TBL_QUAL_INCOMELISTING_UNITS[[#This Row],[INCOMELISTING_UNIT]]&lt;&gt;"",TBL_QUAL_INCOMELISTING_UNITS[[#This Row],[INCOMELISTING_HSEHLD_INCOME]]&lt;&gt;"")</f>
        <v>0</v>
      </c>
      <c r="K339" s="36">
        <f>SUM(
IF(AND(TBL_QUAL_INCOMELISTING_UNITS[[#This Row],[INCOMELISTING_LOAN_ID_PROP_ADDR]]&lt;&gt;"",NOT(ISNUMBER(MATCH(TBL_QUAL_INCOMELISTING_UNITS[[#This Row],[INCOMELISTING_LOAN_ID_PROP_ADDR]],RANGE_LOOKUP_CIPDRF_LOANLIST,0)))),1,0)
)</f>
        <v>0</v>
      </c>
    </row>
    <row r="340" spans="2:11" ht="20.100000000000001" customHeight="1" x14ac:dyDescent="0.25">
      <c r="B340" s="25" t="str">
        <f>IF(TBL_QUAL_INCOMELISTING_UNITS[[#This Row],[RECORD_STARTED]],IF(TBL_QUAL_INCOMELISTING_UNITS[[#This Row],[ERROR_COUNT]]&gt;0,-1,IF(TBL_QUAL_INCOMELISTING_UNITS[[#This Row],[REQ_FIELDS_POPULATED]],1,0)),"")</f>
        <v/>
      </c>
      <c r="C340" s="94">
        <f>ROW()-ROW(TBL_QUAL_INCOMELISTING_UNITS[[#Headers],[ROW_ID]])</f>
        <v>331</v>
      </c>
      <c r="D340" s="82"/>
      <c r="E340" s="39"/>
      <c r="F340" s="33"/>
      <c r="G340" s="84" t="str">
        <f>IFERROR(INDEX(TBL_CIPDRFRESI_LOANPOOL[HUD_MFI_115],MATCH(TBL_QUAL_INCOMELISTING_UNITS[[#This Row],[INCOMELISTING_LOAN_ID_PROP_ADDR]],TBL_CIPDRFRESI_LOANPOOL[LOAN_ID_PROP_ADDR],0)),"")</f>
        <v/>
      </c>
      <c r="H3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0" s="36" t="b">
        <f>CONCATENATE(TBL_QUAL_INCOMELISTING_UNITS[[#This Row],[INCOMELISTING_LOAN_ID_PROP_ADDR]],TBL_QUAL_INCOMELISTING_UNITS[[#This Row],[INCOMELISTING_UNIT]],TBL_QUAL_INCOMELISTING_UNITS[[#This Row],[INCOMELISTING_HSEHLD_INCOME]])&lt;&gt;""</f>
        <v>0</v>
      </c>
      <c r="J340" s="36" t="b">
        <f>AND(TBL_QUAL_INCOMELISTING_UNITS[[#This Row],[INCOMELISTING_LOAN_ID_PROP_ADDR]]&lt;&gt;"",TBL_QUAL_INCOMELISTING_UNITS[[#This Row],[INCOMELISTING_UNIT]]&lt;&gt;"",TBL_QUAL_INCOMELISTING_UNITS[[#This Row],[INCOMELISTING_HSEHLD_INCOME]]&lt;&gt;"")</f>
        <v>0</v>
      </c>
      <c r="K340" s="36">
        <f>SUM(
IF(AND(TBL_QUAL_INCOMELISTING_UNITS[[#This Row],[INCOMELISTING_LOAN_ID_PROP_ADDR]]&lt;&gt;"",NOT(ISNUMBER(MATCH(TBL_QUAL_INCOMELISTING_UNITS[[#This Row],[INCOMELISTING_LOAN_ID_PROP_ADDR]],RANGE_LOOKUP_CIPDRF_LOANLIST,0)))),1,0)
)</f>
        <v>0</v>
      </c>
    </row>
    <row r="341" spans="2:11" ht="20.100000000000001" customHeight="1" x14ac:dyDescent="0.25">
      <c r="B341" s="25" t="str">
        <f>IF(TBL_QUAL_INCOMELISTING_UNITS[[#This Row],[RECORD_STARTED]],IF(TBL_QUAL_INCOMELISTING_UNITS[[#This Row],[ERROR_COUNT]]&gt;0,-1,IF(TBL_QUAL_INCOMELISTING_UNITS[[#This Row],[REQ_FIELDS_POPULATED]],1,0)),"")</f>
        <v/>
      </c>
      <c r="C341" s="94">
        <f>ROW()-ROW(TBL_QUAL_INCOMELISTING_UNITS[[#Headers],[ROW_ID]])</f>
        <v>332</v>
      </c>
      <c r="D341" s="82"/>
      <c r="E341" s="39"/>
      <c r="F341" s="33"/>
      <c r="G341" s="84" t="str">
        <f>IFERROR(INDEX(TBL_CIPDRFRESI_LOANPOOL[HUD_MFI_115],MATCH(TBL_QUAL_INCOMELISTING_UNITS[[#This Row],[INCOMELISTING_LOAN_ID_PROP_ADDR]],TBL_CIPDRFRESI_LOANPOOL[LOAN_ID_PROP_ADDR],0)),"")</f>
        <v/>
      </c>
      <c r="H3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1" s="36" t="b">
        <f>CONCATENATE(TBL_QUAL_INCOMELISTING_UNITS[[#This Row],[INCOMELISTING_LOAN_ID_PROP_ADDR]],TBL_QUAL_INCOMELISTING_UNITS[[#This Row],[INCOMELISTING_UNIT]],TBL_QUAL_INCOMELISTING_UNITS[[#This Row],[INCOMELISTING_HSEHLD_INCOME]])&lt;&gt;""</f>
        <v>0</v>
      </c>
      <c r="J341" s="36" t="b">
        <f>AND(TBL_QUAL_INCOMELISTING_UNITS[[#This Row],[INCOMELISTING_LOAN_ID_PROP_ADDR]]&lt;&gt;"",TBL_QUAL_INCOMELISTING_UNITS[[#This Row],[INCOMELISTING_UNIT]]&lt;&gt;"",TBL_QUAL_INCOMELISTING_UNITS[[#This Row],[INCOMELISTING_HSEHLD_INCOME]]&lt;&gt;"")</f>
        <v>0</v>
      </c>
      <c r="K341" s="36">
        <f>SUM(
IF(AND(TBL_QUAL_INCOMELISTING_UNITS[[#This Row],[INCOMELISTING_LOAN_ID_PROP_ADDR]]&lt;&gt;"",NOT(ISNUMBER(MATCH(TBL_QUAL_INCOMELISTING_UNITS[[#This Row],[INCOMELISTING_LOAN_ID_PROP_ADDR]],RANGE_LOOKUP_CIPDRF_LOANLIST,0)))),1,0)
)</f>
        <v>0</v>
      </c>
    </row>
    <row r="342" spans="2:11" ht="20.100000000000001" customHeight="1" x14ac:dyDescent="0.25">
      <c r="B342" s="25" t="str">
        <f>IF(TBL_QUAL_INCOMELISTING_UNITS[[#This Row],[RECORD_STARTED]],IF(TBL_QUAL_INCOMELISTING_UNITS[[#This Row],[ERROR_COUNT]]&gt;0,-1,IF(TBL_QUAL_INCOMELISTING_UNITS[[#This Row],[REQ_FIELDS_POPULATED]],1,0)),"")</f>
        <v/>
      </c>
      <c r="C342" s="94">
        <f>ROW()-ROW(TBL_QUAL_INCOMELISTING_UNITS[[#Headers],[ROW_ID]])</f>
        <v>333</v>
      </c>
      <c r="D342" s="82"/>
      <c r="E342" s="39"/>
      <c r="F342" s="33"/>
      <c r="G342" s="84" t="str">
        <f>IFERROR(INDEX(TBL_CIPDRFRESI_LOANPOOL[HUD_MFI_115],MATCH(TBL_QUAL_INCOMELISTING_UNITS[[#This Row],[INCOMELISTING_LOAN_ID_PROP_ADDR]],TBL_CIPDRFRESI_LOANPOOL[LOAN_ID_PROP_ADDR],0)),"")</f>
        <v/>
      </c>
      <c r="H3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2" s="36" t="b">
        <f>CONCATENATE(TBL_QUAL_INCOMELISTING_UNITS[[#This Row],[INCOMELISTING_LOAN_ID_PROP_ADDR]],TBL_QUAL_INCOMELISTING_UNITS[[#This Row],[INCOMELISTING_UNIT]],TBL_QUAL_INCOMELISTING_UNITS[[#This Row],[INCOMELISTING_HSEHLD_INCOME]])&lt;&gt;""</f>
        <v>0</v>
      </c>
      <c r="J342" s="36" t="b">
        <f>AND(TBL_QUAL_INCOMELISTING_UNITS[[#This Row],[INCOMELISTING_LOAN_ID_PROP_ADDR]]&lt;&gt;"",TBL_QUAL_INCOMELISTING_UNITS[[#This Row],[INCOMELISTING_UNIT]]&lt;&gt;"",TBL_QUAL_INCOMELISTING_UNITS[[#This Row],[INCOMELISTING_HSEHLD_INCOME]]&lt;&gt;"")</f>
        <v>0</v>
      </c>
      <c r="K342" s="36">
        <f>SUM(
IF(AND(TBL_QUAL_INCOMELISTING_UNITS[[#This Row],[INCOMELISTING_LOAN_ID_PROP_ADDR]]&lt;&gt;"",NOT(ISNUMBER(MATCH(TBL_QUAL_INCOMELISTING_UNITS[[#This Row],[INCOMELISTING_LOAN_ID_PROP_ADDR]],RANGE_LOOKUP_CIPDRF_LOANLIST,0)))),1,0)
)</f>
        <v>0</v>
      </c>
    </row>
    <row r="343" spans="2:11" ht="20.100000000000001" customHeight="1" x14ac:dyDescent="0.25">
      <c r="B343" s="25" t="str">
        <f>IF(TBL_QUAL_INCOMELISTING_UNITS[[#This Row],[RECORD_STARTED]],IF(TBL_QUAL_INCOMELISTING_UNITS[[#This Row],[ERROR_COUNT]]&gt;0,-1,IF(TBL_QUAL_INCOMELISTING_UNITS[[#This Row],[REQ_FIELDS_POPULATED]],1,0)),"")</f>
        <v/>
      </c>
      <c r="C343" s="94">
        <f>ROW()-ROW(TBL_QUAL_INCOMELISTING_UNITS[[#Headers],[ROW_ID]])</f>
        <v>334</v>
      </c>
      <c r="D343" s="82"/>
      <c r="E343" s="39"/>
      <c r="F343" s="33"/>
      <c r="G343" s="84" t="str">
        <f>IFERROR(INDEX(TBL_CIPDRFRESI_LOANPOOL[HUD_MFI_115],MATCH(TBL_QUAL_INCOMELISTING_UNITS[[#This Row],[INCOMELISTING_LOAN_ID_PROP_ADDR]],TBL_CIPDRFRESI_LOANPOOL[LOAN_ID_PROP_ADDR],0)),"")</f>
        <v/>
      </c>
      <c r="H3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3" s="36" t="b">
        <f>CONCATENATE(TBL_QUAL_INCOMELISTING_UNITS[[#This Row],[INCOMELISTING_LOAN_ID_PROP_ADDR]],TBL_QUAL_INCOMELISTING_UNITS[[#This Row],[INCOMELISTING_UNIT]],TBL_QUAL_INCOMELISTING_UNITS[[#This Row],[INCOMELISTING_HSEHLD_INCOME]])&lt;&gt;""</f>
        <v>0</v>
      </c>
      <c r="J343" s="36" t="b">
        <f>AND(TBL_QUAL_INCOMELISTING_UNITS[[#This Row],[INCOMELISTING_LOAN_ID_PROP_ADDR]]&lt;&gt;"",TBL_QUAL_INCOMELISTING_UNITS[[#This Row],[INCOMELISTING_UNIT]]&lt;&gt;"",TBL_QUAL_INCOMELISTING_UNITS[[#This Row],[INCOMELISTING_HSEHLD_INCOME]]&lt;&gt;"")</f>
        <v>0</v>
      </c>
      <c r="K343" s="36">
        <f>SUM(
IF(AND(TBL_QUAL_INCOMELISTING_UNITS[[#This Row],[INCOMELISTING_LOAN_ID_PROP_ADDR]]&lt;&gt;"",NOT(ISNUMBER(MATCH(TBL_QUAL_INCOMELISTING_UNITS[[#This Row],[INCOMELISTING_LOAN_ID_PROP_ADDR]],RANGE_LOOKUP_CIPDRF_LOANLIST,0)))),1,0)
)</f>
        <v>0</v>
      </c>
    </row>
    <row r="344" spans="2:11" ht="20.100000000000001" customHeight="1" x14ac:dyDescent="0.25">
      <c r="B344" s="25" t="str">
        <f>IF(TBL_QUAL_INCOMELISTING_UNITS[[#This Row],[RECORD_STARTED]],IF(TBL_QUAL_INCOMELISTING_UNITS[[#This Row],[ERROR_COUNT]]&gt;0,-1,IF(TBL_QUAL_INCOMELISTING_UNITS[[#This Row],[REQ_FIELDS_POPULATED]],1,0)),"")</f>
        <v/>
      </c>
      <c r="C344" s="94">
        <f>ROW()-ROW(TBL_QUAL_INCOMELISTING_UNITS[[#Headers],[ROW_ID]])</f>
        <v>335</v>
      </c>
      <c r="D344" s="82"/>
      <c r="E344" s="39"/>
      <c r="F344" s="33"/>
      <c r="G344" s="84" t="str">
        <f>IFERROR(INDEX(TBL_CIPDRFRESI_LOANPOOL[HUD_MFI_115],MATCH(TBL_QUAL_INCOMELISTING_UNITS[[#This Row],[INCOMELISTING_LOAN_ID_PROP_ADDR]],TBL_CIPDRFRESI_LOANPOOL[LOAN_ID_PROP_ADDR],0)),"")</f>
        <v/>
      </c>
      <c r="H3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4" s="36" t="b">
        <f>CONCATENATE(TBL_QUAL_INCOMELISTING_UNITS[[#This Row],[INCOMELISTING_LOAN_ID_PROP_ADDR]],TBL_QUAL_INCOMELISTING_UNITS[[#This Row],[INCOMELISTING_UNIT]],TBL_QUAL_INCOMELISTING_UNITS[[#This Row],[INCOMELISTING_HSEHLD_INCOME]])&lt;&gt;""</f>
        <v>0</v>
      </c>
      <c r="J344" s="36" t="b">
        <f>AND(TBL_QUAL_INCOMELISTING_UNITS[[#This Row],[INCOMELISTING_LOAN_ID_PROP_ADDR]]&lt;&gt;"",TBL_QUAL_INCOMELISTING_UNITS[[#This Row],[INCOMELISTING_UNIT]]&lt;&gt;"",TBL_QUAL_INCOMELISTING_UNITS[[#This Row],[INCOMELISTING_HSEHLD_INCOME]]&lt;&gt;"")</f>
        <v>0</v>
      </c>
      <c r="K344" s="36">
        <f>SUM(
IF(AND(TBL_QUAL_INCOMELISTING_UNITS[[#This Row],[INCOMELISTING_LOAN_ID_PROP_ADDR]]&lt;&gt;"",NOT(ISNUMBER(MATCH(TBL_QUAL_INCOMELISTING_UNITS[[#This Row],[INCOMELISTING_LOAN_ID_PROP_ADDR]],RANGE_LOOKUP_CIPDRF_LOANLIST,0)))),1,0)
)</f>
        <v>0</v>
      </c>
    </row>
    <row r="345" spans="2:11" ht="20.100000000000001" customHeight="1" x14ac:dyDescent="0.25">
      <c r="B345" s="25" t="str">
        <f>IF(TBL_QUAL_INCOMELISTING_UNITS[[#This Row],[RECORD_STARTED]],IF(TBL_QUAL_INCOMELISTING_UNITS[[#This Row],[ERROR_COUNT]]&gt;0,-1,IF(TBL_QUAL_INCOMELISTING_UNITS[[#This Row],[REQ_FIELDS_POPULATED]],1,0)),"")</f>
        <v/>
      </c>
      <c r="C345" s="94">
        <f>ROW()-ROW(TBL_QUAL_INCOMELISTING_UNITS[[#Headers],[ROW_ID]])</f>
        <v>336</v>
      </c>
      <c r="D345" s="82"/>
      <c r="E345" s="39"/>
      <c r="F345" s="33"/>
      <c r="G345" s="84" t="str">
        <f>IFERROR(INDEX(TBL_CIPDRFRESI_LOANPOOL[HUD_MFI_115],MATCH(TBL_QUAL_INCOMELISTING_UNITS[[#This Row],[INCOMELISTING_LOAN_ID_PROP_ADDR]],TBL_CIPDRFRESI_LOANPOOL[LOAN_ID_PROP_ADDR],0)),"")</f>
        <v/>
      </c>
      <c r="H3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5" s="36" t="b">
        <f>CONCATENATE(TBL_QUAL_INCOMELISTING_UNITS[[#This Row],[INCOMELISTING_LOAN_ID_PROP_ADDR]],TBL_QUAL_INCOMELISTING_UNITS[[#This Row],[INCOMELISTING_UNIT]],TBL_QUAL_INCOMELISTING_UNITS[[#This Row],[INCOMELISTING_HSEHLD_INCOME]])&lt;&gt;""</f>
        <v>0</v>
      </c>
      <c r="J345" s="36" t="b">
        <f>AND(TBL_QUAL_INCOMELISTING_UNITS[[#This Row],[INCOMELISTING_LOAN_ID_PROP_ADDR]]&lt;&gt;"",TBL_QUAL_INCOMELISTING_UNITS[[#This Row],[INCOMELISTING_UNIT]]&lt;&gt;"",TBL_QUAL_INCOMELISTING_UNITS[[#This Row],[INCOMELISTING_HSEHLD_INCOME]]&lt;&gt;"")</f>
        <v>0</v>
      </c>
      <c r="K345" s="36">
        <f>SUM(
IF(AND(TBL_QUAL_INCOMELISTING_UNITS[[#This Row],[INCOMELISTING_LOAN_ID_PROP_ADDR]]&lt;&gt;"",NOT(ISNUMBER(MATCH(TBL_QUAL_INCOMELISTING_UNITS[[#This Row],[INCOMELISTING_LOAN_ID_PROP_ADDR]],RANGE_LOOKUP_CIPDRF_LOANLIST,0)))),1,0)
)</f>
        <v>0</v>
      </c>
    </row>
    <row r="346" spans="2:11" ht="20.100000000000001" customHeight="1" x14ac:dyDescent="0.25">
      <c r="B346" s="25" t="str">
        <f>IF(TBL_QUAL_INCOMELISTING_UNITS[[#This Row],[RECORD_STARTED]],IF(TBL_QUAL_INCOMELISTING_UNITS[[#This Row],[ERROR_COUNT]]&gt;0,-1,IF(TBL_QUAL_INCOMELISTING_UNITS[[#This Row],[REQ_FIELDS_POPULATED]],1,0)),"")</f>
        <v/>
      </c>
      <c r="C346" s="94">
        <f>ROW()-ROW(TBL_QUAL_INCOMELISTING_UNITS[[#Headers],[ROW_ID]])</f>
        <v>337</v>
      </c>
      <c r="D346" s="82"/>
      <c r="E346" s="39"/>
      <c r="F346" s="33"/>
      <c r="G346" s="84" t="str">
        <f>IFERROR(INDEX(TBL_CIPDRFRESI_LOANPOOL[HUD_MFI_115],MATCH(TBL_QUAL_INCOMELISTING_UNITS[[#This Row],[INCOMELISTING_LOAN_ID_PROP_ADDR]],TBL_CIPDRFRESI_LOANPOOL[LOAN_ID_PROP_ADDR],0)),"")</f>
        <v/>
      </c>
      <c r="H3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6" s="36" t="b">
        <f>CONCATENATE(TBL_QUAL_INCOMELISTING_UNITS[[#This Row],[INCOMELISTING_LOAN_ID_PROP_ADDR]],TBL_QUAL_INCOMELISTING_UNITS[[#This Row],[INCOMELISTING_UNIT]],TBL_QUAL_INCOMELISTING_UNITS[[#This Row],[INCOMELISTING_HSEHLD_INCOME]])&lt;&gt;""</f>
        <v>0</v>
      </c>
      <c r="J346" s="36" t="b">
        <f>AND(TBL_QUAL_INCOMELISTING_UNITS[[#This Row],[INCOMELISTING_LOAN_ID_PROP_ADDR]]&lt;&gt;"",TBL_QUAL_INCOMELISTING_UNITS[[#This Row],[INCOMELISTING_UNIT]]&lt;&gt;"",TBL_QUAL_INCOMELISTING_UNITS[[#This Row],[INCOMELISTING_HSEHLD_INCOME]]&lt;&gt;"")</f>
        <v>0</v>
      </c>
      <c r="K346" s="36">
        <f>SUM(
IF(AND(TBL_QUAL_INCOMELISTING_UNITS[[#This Row],[INCOMELISTING_LOAN_ID_PROP_ADDR]]&lt;&gt;"",NOT(ISNUMBER(MATCH(TBL_QUAL_INCOMELISTING_UNITS[[#This Row],[INCOMELISTING_LOAN_ID_PROP_ADDR]],RANGE_LOOKUP_CIPDRF_LOANLIST,0)))),1,0)
)</f>
        <v>0</v>
      </c>
    </row>
    <row r="347" spans="2:11" ht="20.100000000000001" customHeight="1" x14ac:dyDescent="0.25">
      <c r="B347" s="25" t="str">
        <f>IF(TBL_QUAL_INCOMELISTING_UNITS[[#This Row],[RECORD_STARTED]],IF(TBL_QUAL_INCOMELISTING_UNITS[[#This Row],[ERROR_COUNT]]&gt;0,-1,IF(TBL_QUAL_INCOMELISTING_UNITS[[#This Row],[REQ_FIELDS_POPULATED]],1,0)),"")</f>
        <v/>
      </c>
      <c r="C347" s="94">
        <f>ROW()-ROW(TBL_QUAL_INCOMELISTING_UNITS[[#Headers],[ROW_ID]])</f>
        <v>338</v>
      </c>
      <c r="D347" s="82"/>
      <c r="E347" s="39"/>
      <c r="F347" s="33"/>
      <c r="G347" s="84" t="str">
        <f>IFERROR(INDEX(TBL_CIPDRFRESI_LOANPOOL[HUD_MFI_115],MATCH(TBL_QUAL_INCOMELISTING_UNITS[[#This Row],[INCOMELISTING_LOAN_ID_PROP_ADDR]],TBL_CIPDRFRESI_LOANPOOL[LOAN_ID_PROP_ADDR],0)),"")</f>
        <v/>
      </c>
      <c r="H3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7" s="36" t="b">
        <f>CONCATENATE(TBL_QUAL_INCOMELISTING_UNITS[[#This Row],[INCOMELISTING_LOAN_ID_PROP_ADDR]],TBL_QUAL_INCOMELISTING_UNITS[[#This Row],[INCOMELISTING_UNIT]],TBL_QUAL_INCOMELISTING_UNITS[[#This Row],[INCOMELISTING_HSEHLD_INCOME]])&lt;&gt;""</f>
        <v>0</v>
      </c>
      <c r="J347" s="36" t="b">
        <f>AND(TBL_QUAL_INCOMELISTING_UNITS[[#This Row],[INCOMELISTING_LOAN_ID_PROP_ADDR]]&lt;&gt;"",TBL_QUAL_INCOMELISTING_UNITS[[#This Row],[INCOMELISTING_UNIT]]&lt;&gt;"",TBL_QUAL_INCOMELISTING_UNITS[[#This Row],[INCOMELISTING_HSEHLD_INCOME]]&lt;&gt;"")</f>
        <v>0</v>
      </c>
      <c r="K347" s="36">
        <f>SUM(
IF(AND(TBL_QUAL_INCOMELISTING_UNITS[[#This Row],[INCOMELISTING_LOAN_ID_PROP_ADDR]]&lt;&gt;"",NOT(ISNUMBER(MATCH(TBL_QUAL_INCOMELISTING_UNITS[[#This Row],[INCOMELISTING_LOAN_ID_PROP_ADDR]],RANGE_LOOKUP_CIPDRF_LOANLIST,0)))),1,0)
)</f>
        <v>0</v>
      </c>
    </row>
    <row r="348" spans="2:11" ht="20.100000000000001" customHeight="1" x14ac:dyDescent="0.25">
      <c r="B348" s="25" t="str">
        <f>IF(TBL_QUAL_INCOMELISTING_UNITS[[#This Row],[RECORD_STARTED]],IF(TBL_QUAL_INCOMELISTING_UNITS[[#This Row],[ERROR_COUNT]]&gt;0,-1,IF(TBL_QUAL_INCOMELISTING_UNITS[[#This Row],[REQ_FIELDS_POPULATED]],1,0)),"")</f>
        <v/>
      </c>
      <c r="C348" s="94">
        <f>ROW()-ROW(TBL_QUAL_INCOMELISTING_UNITS[[#Headers],[ROW_ID]])</f>
        <v>339</v>
      </c>
      <c r="D348" s="82"/>
      <c r="E348" s="39"/>
      <c r="F348" s="33"/>
      <c r="G348" s="84" t="str">
        <f>IFERROR(INDEX(TBL_CIPDRFRESI_LOANPOOL[HUD_MFI_115],MATCH(TBL_QUAL_INCOMELISTING_UNITS[[#This Row],[INCOMELISTING_LOAN_ID_PROP_ADDR]],TBL_CIPDRFRESI_LOANPOOL[LOAN_ID_PROP_ADDR],0)),"")</f>
        <v/>
      </c>
      <c r="H3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8" s="36" t="b">
        <f>CONCATENATE(TBL_QUAL_INCOMELISTING_UNITS[[#This Row],[INCOMELISTING_LOAN_ID_PROP_ADDR]],TBL_QUAL_INCOMELISTING_UNITS[[#This Row],[INCOMELISTING_UNIT]],TBL_QUAL_INCOMELISTING_UNITS[[#This Row],[INCOMELISTING_HSEHLD_INCOME]])&lt;&gt;""</f>
        <v>0</v>
      </c>
      <c r="J348" s="36" t="b">
        <f>AND(TBL_QUAL_INCOMELISTING_UNITS[[#This Row],[INCOMELISTING_LOAN_ID_PROP_ADDR]]&lt;&gt;"",TBL_QUAL_INCOMELISTING_UNITS[[#This Row],[INCOMELISTING_UNIT]]&lt;&gt;"",TBL_QUAL_INCOMELISTING_UNITS[[#This Row],[INCOMELISTING_HSEHLD_INCOME]]&lt;&gt;"")</f>
        <v>0</v>
      </c>
      <c r="K348" s="36">
        <f>SUM(
IF(AND(TBL_QUAL_INCOMELISTING_UNITS[[#This Row],[INCOMELISTING_LOAN_ID_PROP_ADDR]]&lt;&gt;"",NOT(ISNUMBER(MATCH(TBL_QUAL_INCOMELISTING_UNITS[[#This Row],[INCOMELISTING_LOAN_ID_PROP_ADDR]],RANGE_LOOKUP_CIPDRF_LOANLIST,0)))),1,0)
)</f>
        <v>0</v>
      </c>
    </row>
    <row r="349" spans="2:11" ht="20.100000000000001" customHeight="1" x14ac:dyDescent="0.25">
      <c r="B349" s="25" t="str">
        <f>IF(TBL_QUAL_INCOMELISTING_UNITS[[#This Row],[RECORD_STARTED]],IF(TBL_QUAL_INCOMELISTING_UNITS[[#This Row],[ERROR_COUNT]]&gt;0,-1,IF(TBL_QUAL_INCOMELISTING_UNITS[[#This Row],[REQ_FIELDS_POPULATED]],1,0)),"")</f>
        <v/>
      </c>
      <c r="C349" s="94">
        <f>ROW()-ROW(TBL_QUAL_INCOMELISTING_UNITS[[#Headers],[ROW_ID]])</f>
        <v>340</v>
      </c>
      <c r="D349" s="82"/>
      <c r="E349" s="39"/>
      <c r="F349" s="33"/>
      <c r="G349" s="84" t="str">
        <f>IFERROR(INDEX(TBL_CIPDRFRESI_LOANPOOL[HUD_MFI_115],MATCH(TBL_QUAL_INCOMELISTING_UNITS[[#This Row],[INCOMELISTING_LOAN_ID_PROP_ADDR]],TBL_CIPDRFRESI_LOANPOOL[LOAN_ID_PROP_ADDR],0)),"")</f>
        <v/>
      </c>
      <c r="H3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9" s="36" t="b">
        <f>CONCATENATE(TBL_QUAL_INCOMELISTING_UNITS[[#This Row],[INCOMELISTING_LOAN_ID_PROP_ADDR]],TBL_QUAL_INCOMELISTING_UNITS[[#This Row],[INCOMELISTING_UNIT]],TBL_QUAL_INCOMELISTING_UNITS[[#This Row],[INCOMELISTING_HSEHLD_INCOME]])&lt;&gt;""</f>
        <v>0</v>
      </c>
      <c r="J349" s="36" t="b">
        <f>AND(TBL_QUAL_INCOMELISTING_UNITS[[#This Row],[INCOMELISTING_LOAN_ID_PROP_ADDR]]&lt;&gt;"",TBL_QUAL_INCOMELISTING_UNITS[[#This Row],[INCOMELISTING_UNIT]]&lt;&gt;"",TBL_QUAL_INCOMELISTING_UNITS[[#This Row],[INCOMELISTING_HSEHLD_INCOME]]&lt;&gt;"")</f>
        <v>0</v>
      </c>
      <c r="K349" s="36">
        <f>SUM(
IF(AND(TBL_QUAL_INCOMELISTING_UNITS[[#This Row],[INCOMELISTING_LOAN_ID_PROP_ADDR]]&lt;&gt;"",NOT(ISNUMBER(MATCH(TBL_QUAL_INCOMELISTING_UNITS[[#This Row],[INCOMELISTING_LOAN_ID_PROP_ADDR]],RANGE_LOOKUP_CIPDRF_LOANLIST,0)))),1,0)
)</f>
        <v>0</v>
      </c>
    </row>
    <row r="350" spans="2:11" ht="20.100000000000001" customHeight="1" x14ac:dyDescent="0.25">
      <c r="B350" s="25" t="str">
        <f>IF(TBL_QUAL_INCOMELISTING_UNITS[[#This Row],[RECORD_STARTED]],IF(TBL_QUAL_INCOMELISTING_UNITS[[#This Row],[ERROR_COUNT]]&gt;0,-1,IF(TBL_QUAL_INCOMELISTING_UNITS[[#This Row],[REQ_FIELDS_POPULATED]],1,0)),"")</f>
        <v/>
      </c>
      <c r="C350" s="94">
        <f>ROW()-ROW(TBL_QUAL_INCOMELISTING_UNITS[[#Headers],[ROW_ID]])</f>
        <v>341</v>
      </c>
      <c r="D350" s="82"/>
      <c r="E350" s="39"/>
      <c r="F350" s="33"/>
      <c r="G350" s="84" t="str">
        <f>IFERROR(INDEX(TBL_CIPDRFRESI_LOANPOOL[HUD_MFI_115],MATCH(TBL_QUAL_INCOMELISTING_UNITS[[#This Row],[INCOMELISTING_LOAN_ID_PROP_ADDR]],TBL_CIPDRFRESI_LOANPOOL[LOAN_ID_PROP_ADDR],0)),"")</f>
        <v/>
      </c>
      <c r="H3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0" s="36" t="b">
        <f>CONCATENATE(TBL_QUAL_INCOMELISTING_UNITS[[#This Row],[INCOMELISTING_LOAN_ID_PROP_ADDR]],TBL_QUAL_INCOMELISTING_UNITS[[#This Row],[INCOMELISTING_UNIT]],TBL_QUAL_INCOMELISTING_UNITS[[#This Row],[INCOMELISTING_HSEHLD_INCOME]])&lt;&gt;""</f>
        <v>0</v>
      </c>
      <c r="J350" s="36" t="b">
        <f>AND(TBL_QUAL_INCOMELISTING_UNITS[[#This Row],[INCOMELISTING_LOAN_ID_PROP_ADDR]]&lt;&gt;"",TBL_QUAL_INCOMELISTING_UNITS[[#This Row],[INCOMELISTING_UNIT]]&lt;&gt;"",TBL_QUAL_INCOMELISTING_UNITS[[#This Row],[INCOMELISTING_HSEHLD_INCOME]]&lt;&gt;"")</f>
        <v>0</v>
      </c>
      <c r="K350" s="36">
        <f>SUM(
IF(AND(TBL_QUAL_INCOMELISTING_UNITS[[#This Row],[INCOMELISTING_LOAN_ID_PROP_ADDR]]&lt;&gt;"",NOT(ISNUMBER(MATCH(TBL_QUAL_INCOMELISTING_UNITS[[#This Row],[INCOMELISTING_LOAN_ID_PROP_ADDR]],RANGE_LOOKUP_CIPDRF_LOANLIST,0)))),1,0)
)</f>
        <v>0</v>
      </c>
    </row>
    <row r="351" spans="2:11" ht="20.100000000000001" customHeight="1" x14ac:dyDescent="0.25">
      <c r="B351" s="25" t="str">
        <f>IF(TBL_QUAL_INCOMELISTING_UNITS[[#This Row],[RECORD_STARTED]],IF(TBL_QUAL_INCOMELISTING_UNITS[[#This Row],[ERROR_COUNT]]&gt;0,-1,IF(TBL_QUAL_INCOMELISTING_UNITS[[#This Row],[REQ_FIELDS_POPULATED]],1,0)),"")</f>
        <v/>
      </c>
      <c r="C351" s="94">
        <f>ROW()-ROW(TBL_QUAL_INCOMELISTING_UNITS[[#Headers],[ROW_ID]])</f>
        <v>342</v>
      </c>
      <c r="D351" s="82"/>
      <c r="E351" s="39"/>
      <c r="F351" s="33"/>
      <c r="G351" s="84" t="str">
        <f>IFERROR(INDEX(TBL_CIPDRFRESI_LOANPOOL[HUD_MFI_115],MATCH(TBL_QUAL_INCOMELISTING_UNITS[[#This Row],[INCOMELISTING_LOAN_ID_PROP_ADDR]],TBL_CIPDRFRESI_LOANPOOL[LOAN_ID_PROP_ADDR],0)),"")</f>
        <v/>
      </c>
      <c r="H3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1" s="36" t="b">
        <f>CONCATENATE(TBL_QUAL_INCOMELISTING_UNITS[[#This Row],[INCOMELISTING_LOAN_ID_PROP_ADDR]],TBL_QUAL_INCOMELISTING_UNITS[[#This Row],[INCOMELISTING_UNIT]],TBL_QUAL_INCOMELISTING_UNITS[[#This Row],[INCOMELISTING_HSEHLD_INCOME]])&lt;&gt;""</f>
        <v>0</v>
      </c>
      <c r="J351" s="36" t="b">
        <f>AND(TBL_QUAL_INCOMELISTING_UNITS[[#This Row],[INCOMELISTING_LOAN_ID_PROP_ADDR]]&lt;&gt;"",TBL_QUAL_INCOMELISTING_UNITS[[#This Row],[INCOMELISTING_UNIT]]&lt;&gt;"",TBL_QUAL_INCOMELISTING_UNITS[[#This Row],[INCOMELISTING_HSEHLD_INCOME]]&lt;&gt;"")</f>
        <v>0</v>
      </c>
      <c r="K351" s="36">
        <f>SUM(
IF(AND(TBL_QUAL_INCOMELISTING_UNITS[[#This Row],[INCOMELISTING_LOAN_ID_PROP_ADDR]]&lt;&gt;"",NOT(ISNUMBER(MATCH(TBL_QUAL_INCOMELISTING_UNITS[[#This Row],[INCOMELISTING_LOAN_ID_PROP_ADDR]],RANGE_LOOKUP_CIPDRF_LOANLIST,0)))),1,0)
)</f>
        <v>0</v>
      </c>
    </row>
    <row r="352" spans="2:11" ht="20.100000000000001" customHeight="1" x14ac:dyDescent="0.25">
      <c r="B352" s="25" t="str">
        <f>IF(TBL_QUAL_INCOMELISTING_UNITS[[#This Row],[RECORD_STARTED]],IF(TBL_QUAL_INCOMELISTING_UNITS[[#This Row],[ERROR_COUNT]]&gt;0,-1,IF(TBL_QUAL_INCOMELISTING_UNITS[[#This Row],[REQ_FIELDS_POPULATED]],1,0)),"")</f>
        <v/>
      </c>
      <c r="C352" s="94">
        <f>ROW()-ROW(TBL_QUAL_INCOMELISTING_UNITS[[#Headers],[ROW_ID]])</f>
        <v>343</v>
      </c>
      <c r="D352" s="82"/>
      <c r="E352" s="39"/>
      <c r="F352" s="33"/>
      <c r="G352" s="84" t="str">
        <f>IFERROR(INDEX(TBL_CIPDRFRESI_LOANPOOL[HUD_MFI_115],MATCH(TBL_QUAL_INCOMELISTING_UNITS[[#This Row],[INCOMELISTING_LOAN_ID_PROP_ADDR]],TBL_CIPDRFRESI_LOANPOOL[LOAN_ID_PROP_ADDR],0)),"")</f>
        <v/>
      </c>
      <c r="H3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2" s="36" t="b">
        <f>CONCATENATE(TBL_QUAL_INCOMELISTING_UNITS[[#This Row],[INCOMELISTING_LOAN_ID_PROP_ADDR]],TBL_QUAL_INCOMELISTING_UNITS[[#This Row],[INCOMELISTING_UNIT]],TBL_QUAL_INCOMELISTING_UNITS[[#This Row],[INCOMELISTING_HSEHLD_INCOME]])&lt;&gt;""</f>
        <v>0</v>
      </c>
      <c r="J352" s="36" t="b">
        <f>AND(TBL_QUAL_INCOMELISTING_UNITS[[#This Row],[INCOMELISTING_LOAN_ID_PROP_ADDR]]&lt;&gt;"",TBL_QUAL_INCOMELISTING_UNITS[[#This Row],[INCOMELISTING_UNIT]]&lt;&gt;"",TBL_QUAL_INCOMELISTING_UNITS[[#This Row],[INCOMELISTING_HSEHLD_INCOME]]&lt;&gt;"")</f>
        <v>0</v>
      </c>
      <c r="K352" s="36">
        <f>SUM(
IF(AND(TBL_QUAL_INCOMELISTING_UNITS[[#This Row],[INCOMELISTING_LOAN_ID_PROP_ADDR]]&lt;&gt;"",NOT(ISNUMBER(MATCH(TBL_QUAL_INCOMELISTING_UNITS[[#This Row],[INCOMELISTING_LOAN_ID_PROP_ADDR]],RANGE_LOOKUP_CIPDRF_LOANLIST,0)))),1,0)
)</f>
        <v>0</v>
      </c>
    </row>
    <row r="353" spans="2:11" ht="20.100000000000001" customHeight="1" x14ac:dyDescent="0.25">
      <c r="B353" s="25" t="str">
        <f>IF(TBL_QUAL_INCOMELISTING_UNITS[[#This Row],[RECORD_STARTED]],IF(TBL_QUAL_INCOMELISTING_UNITS[[#This Row],[ERROR_COUNT]]&gt;0,-1,IF(TBL_QUAL_INCOMELISTING_UNITS[[#This Row],[REQ_FIELDS_POPULATED]],1,0)),"")</f>
        <v/>
      </c>
      <c r="C353" s="94">
        <f>ROW()-ROW(TBL_QUAL_INCOMELISTING_UNITS[[#Headers],[ROW_ID]])</f>
        <v>344</v>
      </c>
      <c r="D353" s="82"/>
      <c r="E353" s="39"/>
      <c r="F353" s="33"/>
      <c r="G353" s="84" t="str">
        <f>IFERROR(INDEX(TBL_CIPDRFRESI_LOANPOOL[HUD_MFI_115],MATCH(TBL_QUAL_INCOMELISTING_UNITS[[#This Row],[INCOMELISTING_LOAN_ID_PROP_ADDR]],TBL_CIPDRFRESI_LOANPOOL[LOAN_ID_PROP_ADDR],0)),"")</f>
        <v/>
      </c>
      <c r="H3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3" s="36" t="b">
        <f>CONCATENATE(TBL_QUAL_INCOMELISTING_UNITS[[#This Row],[INCOMELISTING_LOAN_ID_PROP_ADDR]],TBL_QUAL_INCOMELISTING_UNITS[[#This Row],[INCOMELISTING_UNIT]],TBL_QUAL_INCOMELISTING_UNITS[[#This Row],[INCOMELISTING_HSEHLD_INCOME]])&lt;&gt;""</f>
        <v>0</v>
      </c>
      <c r="J353" s="36" t="b">
        <f>AND(TBL_QUAL_INCOMELISTING_UNITS[[#This Row],[INCOMELISTING_LOAN_ID_PROP_ADDR]]&lt;&gt;"",TBL_QUAL_INCOMELISTING_UNITS[[#This Row],[INCOMELISTING_UNIT]]&lt;&gt;"",TBL_QUAL_INCOMELISTING_UNITS[[#This Row],[INCOMELISTING_HSEHLD_INCOME]]&lt;&gt;"")</f>
        <v>0</v>
      </c>
      <c r="K353" s="36">
        <f>SUM(
IF(AND(TBL_QUAL_INCOMELISTING_UNITS[[#This Row],[INCOMELISTING_LOAN_ID_PROP_ADDR]]&lt;&gt;"",NOT(ISNUMBER(MATCH(TBL_QUAL_INCOMELISTING_UNITS[[#This Row],[INCOMELISTING_LOAN_ID_PROP_ADDR]],RANGE_LOOKUP_CIPDRF_LOANLIST,0)))),1,0)
)</f>
        <v>0</v>
      </c>
    </row>
    <row r="354" spans="2:11" ht="20.100000000000001" customHeight="1" x14ac:dyDescent="0.25">
      <c r="B354" s="25" t="str">
        <f>IF(TBL_QUAL_INCOMELISTING_UNITS[[#This Row],[RECORD_STARTED]],IF(TBL_QUAL_INCOMELISTING_UNITS[[#This Row],[ERROR_COUNT]]&gt;0,-1,IF(TBL_QUAL_INCOMELISTING_UNITS[[#This Row],[REQ_FIELDS_POPULATED]],1,0)),"")</f>
        <v/>
      </c>
      <c r="C354" s="94">
        <f>ROW()-ROW(TBL_QUAL_INCOMELISTING_UNITS[[#Headers],[ROW_ID]])</f>
        <v>345</v>
      </c>
      <c r="D354" s="82"/>
      <c r="E354" s="39"/>
      <c r="F354" s="33"/>
      <c r="G354" s="84" t="str">
        <f>IFERROR(INDEX(TBL_CIPDRFRESI_LOANPOOL[HUD_MFI_115],MATCH(TBL_QUAL_INCOMELISTING_UNITS[[#This Row],[INCOMELISTING_LOAN_ID_PROP_ADDR]],TBL_CIPDRFRESI_LOANPOOL[LOAN_ID_PROP_ADDR],0)),"")</f>
        <v/>
      </c>
      <c r="H3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4" s="36" t="b">
        <f>CONCATENATE(TBL_QUAL_INCOMELISTING_UNITS[[#This Row],[INCOMELISTING_LOAN_ID_PROP_ADDR]],TBL_QUAL_INCOMELISTING_UNITS[[#This Row],[INCOMELISTING_UNIT]],TBL_QUAL_INCOMELISTING_UNITS[[#This Row],[INCOMELISTING_HSEHLD_INCOME]])&lt;&gt;""</f>
        <v>0</v>
      </c>
      <c r="J354" s="36" t="b">
        <f>AND(TBL_QUAL_INCOMELISTING_UNITS[[#This Row],[INCOMELISTING_LOAN_ID_PROP_ADDR]]&lt;&gt;"",TBL_QUAL_INCOMELISTING_UNITS[[#This Row],[INCOMELISTING_UNIT]]&lt;&gt;"",TBL_QUAL_INCOMELISTING_UNITS[[#This Row],[INCOMELISTING_HSEHLD_INCOME]]&lt;&gt;"")</f>
        <v>0</v>
      </c>
      <c r="K354" s="36">
        <f>SUM(
IF(AND(TBL_QUAL_INCOMELISTING_UNITS[[#This Row],[INCOMELISTING_LOAN_ID_PROP_ADDR]]&lt;&gt;"",NOT(ISNUMBER(MATCH(TBL_QUAL_INCOMELISTING_UNITS[[#This Row],[INCOMELISTING_LOAN_ID_PROP_ADDR]],RANGE_LOOKUP_CIPDRF_LOANLIST,0)))),1,0)
)</f>
        <v>0</v>
      </c>
    </row>
    <row r="355" spans="2:11" ht="20.100000000000001" customHeight="1" x14ac:dyDescent="0.25">
      <c r="B355" s="25" t="str">
        <f>IF(TBL_QUAL_INCOMELISTING_UNITS[[#This Row],[RECORD_STARTED]],IF(TBL_QUAL_INCOMELISTING_UNITS[[#This Row],[ERROR_COUNT]]&gt;0,-1,IF(TBL_QUAL_INCOMELISTING_UNITS[[#This Row],[REQ_FIELDS_POPULATED]],1,0)),"")</f>
        <v/>
      </c>
      <c r="C355" s="94">
        <f>ROW()-ROW(TBL_QUAL_INCOMELISTING_UNITS[[#Headers],[ROW_ID]])</f>
        <v>346</v>
      </c>
      <c r="D355" s="82"/>
      <c r="E355" s="39"/>
      <c r="F355" s="33"/>
      <c r="G355" s="84" t="str">
        <f>IFERROR(INDEX(TBL_CIPDRFRESI_LOANPOOL[HUD_MFI_115],MATCH(TBL_QUAL_INCOMELISTING_UNITS[[#This Row],[INCOMELISTING_LOAN_ID_PROP_ADDR]],TBL_CIPDRFRESI_LOANPOOL[LOAN_ID_PROP_ADDR],0)),"")</f>
        <v/>
      </c>
      <c r="H3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5" s="36" t="b">
        <f>CONCATENATE(TBL_QUAL_INCOMELISTING_UNITS[[#This Row],[INCOMELISTING_LOAN_ID_PROP_ADDR]],TBL_QUAL_INCOMELISTING_UNITS[[#This Row],[INCOMELISTING_UNIT]],TBL_QUAL_INCOMELISTING_UNITS[[#This Row],[INCOMELISTING_HSEHLD_INCOME]])&lt;&gt;""</f>
        <v>0</v>
      </c>
      <c r="J355" s="36" t="b">
        <f>AND(TBL_QUAL_INCOMELISTING_UNITS[[#This Row],[INCOMELISTING_LOAN_ID_PROP_ADDR]]&lt;&gt;"",TBL_QUAL_INCOMELISTING_UNITS[[#This Row],[INCOMELISTING_UNIT]]&lt;&gt;"",TBL_QUAL_INCOMELISTING_UNITS[[#This Row],[INCOMELISTING_HSEHLD_INCOME]]&lt;&gt;"")</f>
        <v>0</v>
      </c>
      <c r="K355" s="36">
        <f>SUM(
IF(AND(TBL_QUAL_INCOMELISTING_UNITS[[#This Row],[INCOMELISTING_LOAN_ID_PROP_ADDR]]&lt;&gt;"",NOT(ISNUMBER(MATCH(TBL_QUAL_INCOMELISTING_UNITS[[#This Row],[INCOMELISTING_LOAN_ID_PROP_ADDR]],RANGE_LOOKUP_CIPDRF_LOANLIST,0)))),1,0)
)</f>
        <v>0</v>
      </c>
    </row>
    <row r="356" spans="2:11" ht="20.100000000000001" customHeight="1" x14ac:dyDescent="0.25">
      <c r="B356" s="25" t="str">
        <f>IF(TBL_QUAL_INCOMELISTING_UNITS[[#This Row],[RECORD_STARTED]],IF(TBL_QUAL_INCOMELISTING_UNITS[[#This Row],[ERROR_COUNT]]&gt;0,-1,IF(TBL_QUAL_INCOMELISTING_UNITS[[#This Row],[REQ_FIELDS_POPULATED]],1,0)),"")</f>
        <v/>
      </c>
      <c r="C356" s="94">
        <f>ROW()-ROW(TBL_QUAL_INCOMELISTING_UNITS[[#Headers],[ROW_ID]])</f>
        <v>347</v>
      </c>
      <c r="D356" s="82"/>
      <c r="E356" s="39"/>
      <c r="F356" s="33"/>
      <c r="G356" s="84" t="str">
        <f>IFERROR(INDEX(TBL_CIPDRFRESI_LOANPOOL[HUD_MFI_115],MATCH(TBL_QUAL_INCOMELISTING_UNITS[[#This Row],[INCOMELISTING_LOAN_ID_PROP_ADDR]],TBL_CIPDRFRESI_LOANPOOL[LOAN_ID_PROP_ADDR],0)),"")</f>
        <v/>
      </c>
      <c r="H3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6" s="36" t="b">
        <f>CONCATENATE(TBL_QUAL_INCOMELISTING_UNITS[[#This Row],[INCOMELISTING_LOAN_ID_PROP_ADDR]],TBL_QUAL_INCOMELISTING_UNITS[[#This Row],[INCOMELISTING_UNIT]],TBL_QUAL_INCOMELISTING_UNITS[[#This Row],[INCOMELISTING_HSEHLD_INCOME]])&lt;&gt;""</f>
        <v>0</v>
      </c>
      <c r="J356" s="36" t="b">
        <f>AND(TBL_QUAL_INCOMELISTING_UNITS[[#This Row],[INCOMELISTING_LOAN_ID_PROP_ADDR]]&lt;&gt;"",TBL_QUAL_INCOMELISTING_UNITS[[#This Row],[INCOMELISTING_UNIT]]&lt;&gt;"",TBL_QUAL_INCOMELISTING_UNITS[[#This Row],[INCOMELISTING_HSEHLD_INCOME]]&lt;&gt;"")</f>
        <v>0</v>
      </c>
      <c r="K356" s="36">
        <f>SUM(
IF(AND(TBL_QUAL_INCOMELISTING_UNITS[[#This Row],[INCOMELISTING_LOAN_ID_PROP_ADDR]]&lt;&gt;"",NOT(ISNUMBER(MATCH(TBL_QUAL_INCOMELISTING_UNITS[[#This Row],[INCOMELISTING_LOAN_ID_PROP_ADDR]],RANGE_LOOKUP_CIPDRF_LOANLIST,0)))),1,0)
)</f>
        <v>0</v>
      </c>
    </row>
    <row r="357" spans="2:11" ht="20.100000000000001" customHeight="1" x14ac:dyDescent="0.25">
      <c r="B357" s="25" t="str">
        <f>IF(TBL_QUAL_INCOMELISTING_UNITS[[#This Row],[RECORD_STARTED]],IF(TBL_QUAL_INCOMELISTING_UNITS[[#This Row],[ERROR_COUNT]]&gt;0,-1,IF(TBL_QUAL_INCOMELISTING_UNITS[[#This Row],[REQ_FIELDS_POPULATED]],1,0)),"")</f>
        <v/>
      </c>
      <c r="C357" s="94">
        <f>ROW()-ROW(TBL_QUAL_INCOMELISTING_UNITS[[#Headers],[ROW_ID]])</f>
        <v>348</v>
      </c>
      <c r="D357" s="82"/>
      <c r="E357" s="39"/>
      <c r="F357" s="33"/>
      <c r="G357" s="84" t="str">
        <f>IFERROR(INDEX(TBL_CIPDRFRESI_LOANPOOL[HUD_MFI_115],MATCH(TBL_QUAL_INCOMELISTING_UNITS[[#This Row],[INCOMELISTING_LOAN_ID_PROP_ADDR]],TBL_CIPDRFRESI_LOANPOOL[LOAN_ID_PROP_ADDR],0)),"")</f>
        <v/>
      </c>
      <c r="H3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7" s="36" t="b">
        <f>CONCATENATE(TBL_QUAL_INCOMELISTING_UNITS[[#This Row],[INCOMELISTING_LOAN_ID_PROP_ADDR]],TBL_QUAL_INCOMELISTING_UNITS[[#This Row],[INCOMELISTING_UNIT]],TBL_QUAL_INCOMELISTING_UNITS[[#This Row],[INCOMELISTING_HSEHLD_INCOME]])&lt;&gt;""</f>
        <v>0</v>
      </c>
      <c r="J357" s="36" t="b">
        <f>AND(TBL_QUAL_INCOMELISTING_UNITS[[#This Row],[INCOMELISTING_LOAN_ID_PROP_ADDR]]&lt;&gt;"",TBL_QUAL_INCOMELISTING_UNITS[[#This Row],[INCOMELISTING_UNIT]]&lt;&gt;"",TBL_QUAL_INCOMELISTING_UNITS[[#This Row],[INCOMELISTING_HSEHLD_INCOME]]&lt;&gt;"")</f>
        <v>0</v>
      </c>
      <c r="K357" s="36">
        <f>SUM(
IF(AND(TBL_QUAL_INCOMELISTING_UNITS[[#This Row],[INCOMELISTING_LOAN_ID_PROP_ADDR]]&lt;&gt;"",NOT(ISNUMBER(MATCH(TBL_QUAL_INCOMELISTING_UNITS[[#This Row],[INCOMELISTING_LOAN_ID_PROP_ADDR]],RANGE_LOOKUP_CIPDRF_LOANLIST,0)))),1,0)
)</f>
        <v>0</v>
      </c>
    </row>
    <row r="358" spans="2:11" ht="20.100000000000001" customHeight="1" x14ac:dyDescent="0.25">
      <c r="B358" s="25" t="str">
        <f>IF(TBL_QUAL_INCOMELISTING_UNITS[[#This Row],[RECORD_STARTED]],IF(TBL_QUAL_INCOMELISTING_UNITS[[#This Row],[ERROR_COUNT]]&gt;0,-1,IF(TBL_QUAL_INCOMELISTING_UNITS[[#This Row],[REQ_FIELDS_POPULATED]],1,0)),"")</f>
        <v/>
      </c>
      <c r="C358" s="94">
        <f>ROW()-ROW(TBL_QUAL_INCOMELISTING_UNITS[[#Headers],[ROW_ID]])</f>
        <v>349</v>
      </c>
      <c r="D358" s="82"/>
      <c r="E358" s="39"/>
      <c r="F358" s="33"/>
      <c r="G358" s="84" t="str">
        <f>IFERROR(INDEX(TBL_CIPDRFRESI_LOANPOOL[HUD_MFI_115],MATCH(TBL_QUAL_INCOMELISTING_UNITS[[#This Row],[INCOMELISTING_LOAN_ID_PROP_ADDR]],TBL_CIPDRFRESI_LOANPOOL[LOAN_ID_PROP_ADDR],0)),"")</f>
        <v/>
      </c>
      <c r="H3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8" s="36" t="b">
        <f>CONCATENATE(TBL_QUAL_INCOMELISTING_UNITS[[#This Row],[INCOMELISTING_LOAN_ID_PROP_ADDR]],TBL_QUAL_INCOMELISTING_UNITS[[#This Row],[INCOMELISTING_UNIT]],TBL_QUAL_INCOMELISTING_UNITS[[#This Row],[INCOMELISTING_HSEHLD_INCOME]])&lt;&gt;""</f>
        <v>0</v>
      </c>
      <c r="J358" s="36" t="b">
        <f>AND(TBL_QUAL_INCOMELISTING_UNITS[[#This Row],[INCOMELISTING_LOAN_ID_PROP_ADDR]]&lt;&gt;"",TBL_QUAL_INCOMELISTING_UNITS[[#This Row],[INCOMELISTING_UNIT]]&lt;&gt;"",TBL_QUAL_INCOMELISTING_UNITS[[#This Row],[INCOMELISTING_HSEHLD_INCOME]]&lt;&gt;"")</f>
        <v>0</v>
      </c>
      <c r="K358" s="36">
        <f>SUM(
IF(AND(TBL_QUAL_INCOMELISTING_UNITS[[#This Row],[INCOMELISTING_LOAN_ID_PROP_ADDR]]&lt;&gt;"",NOT(ISNUMBER(MATCH(TBL_QUAL_INCOMELISTING_UNITS[[#This Row],[INCOMELISTING_LOAN_ID_PROP_ADDR]],RANGE_LOOKUP_CIPDRF_LOANLIST,0)))),1,0)
)</f>
        <v>0</v>
      </c>
    </row>
    <row r="359" spans="2:11" ht="20.100000000000001" customHeight="1" x14ac:dyDescent="0.25">
      <c r="B359" s="25" t="str">
        <f>IF(TBL_QUAL_INCOMELISTING_UNITS[[#This Row],[RECORD_STARTED]],IF(TBL_QUAL_INCOMELISTING_UNITS[[#This Row],[ERROR_COUNT]]&gt;0,-1,IF(TBL_QUAL_INCOMELISTING_UNITS[[#This Row],[REQ_FIELDS_POPULATED]],1,0)),"")</f>
        <v/>
      </c>
      <c r="C359" s="94">
        <f>ROW()-ROW(TBL_QUAL_INCOMELISTING_UNITS[[#Headers],[ROW_ID]])</f>
        <v>350</v>
      </c>
      <c r="D359" s="82"/>
      <c r="E359" s="39"/>
      <c r="F359" s="33"/>
      <c r="G359" s="84" t="str">
        <f>IFERROR(INDEX(TBL_CIPDRFRESI_LOANPOOL[HUD_MFI_115],MATCH(TBL_QUAL_INCOMELISTING_UNITS[[#This Row],[INCOMELISTING_LOAN_ID_PROP_ADDR]],TBL_CIPDRFRESI_LOANPOOL[LOAN_ID_PROP_ADDR],0)),"")</f>
        <v/>
      </c>
      <c r="H3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9" s="36" t="b">
        <f>CONCATENATE(TBL_QUAL_INCOMELISTING_UNITS[[#This Row],[INCOMELISTING_LOAN_ID_PROP_ADDR]],TBL_QUAL_INCOMELISTING_UNITS[[#This Row],[INCOMELISTING_UNIT]],TBL_QUAL_INCOMELISTING_UNITS[[#This Row],[INCOMELISTING_HSEHLD_INCOME]])&lt;&gt;""</f>
        <v>0</v>
      </c>
      <c r="J359" s="36" t="b">
        <f>AND(TBL_QUAL_INCOMELISTING_UNITS[[#This Row],[INCOMELISTING_LOAN_ID_PROP_ADDR]]&lt;&gt;"",TBL_QUAL_INCOMELISTING_UNITS[[#This Row],[INCOMELISTING_UNIT]]&lt;&gt;"",TBL_QUAL_INCOMELISTING_UNITS[[#This Row],[INCOMELISTING_HSEHLD_INCOME]]&lt;&gt;"")</f>
        <v>0</v>
      </c>
      <c r="K359" s="36">
        <f>SUM(
IF(AND(TBL_QUAL_INCOMELISTING_UNITS[[#This Row],[INCOMELISTING_LOAN_ID_PROP_ADDR]]&lt;&gt;"",NOT(ISNUMBER(MATCH(TBL_QUAL_INCOMELISTING_UNITS[[#This Row],[INCOMELISTING_LOAN_ID_PROP_ADDR]],RANGE_LOOKUP_CIPDRF_LOANLIST,0)))),1,0)
)</f>
        <v>0</v>
      </c>
    </row>
    <row r="360" spans="2:11" ht="20.100000000000001" customHeight="1" x14ac:dyDescent="0.25">
      <c r="B360" s="25" t="str">
        <f>IF(TBL_QUAL_INCOMELISTING_UNITS[[#This Row],[RECORD_STARTED]],IF(TBL_QUAL_INCOMELISTING_UNITS[[#This Row],[ERROR_COUNT]]&gt;0,-1,IF(TBL_QUAL_INCOMELISTING_UNITS[[#This Row],[REQ_FIELDS_POPULATED]],1,0)),"")</f>
        <v/>
      </c>
      <c r="C360" s="94">
        <f>ROW()-ROW(TBL_QUAL_INCOMELISTING_UNITS[[#Headers],[ROW_ID]])</f>
        <v>351</v>
      </c>
      <c r="D360" s="82"/>
      <c r="E360" s="39"/>
      <c r="F360" s="33"/>
      <c r="G360" s="84" t="str">
        <f>IFERROR(INDEX(TBL_CIPDRFRESI_LOANPOOL[HUD_MFI_115],MATCH(TBL_QUAL_INCOMELISTING_UNITS[[#This Row],[INCOMELISTING_LOAN_ID_PROP_ADDR]],TBL_CIPDRFRESI_LOANPOOL[LOAN_ID_PROP_ADDR],0)),"")</f>
        <v/>
      </c>
      <c r="H3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0" s="36" t="b">
        <f>CONCATENATE(TBL_QUAL_INCOMELISTING_UNITS[[#This Row],[INCOMELISTING_LOAN_ID_PROP_ADDR]],TBL_QUAL_INCOMELISTING_UNITS[[#This Row],[INCOMELISTING_UNIT]],TBL_QUAL_INCOMELISTING_UNITS[[#This Row],[INCOMELISTING_HSEHLD_INCOME]])&lt;&gt;""</f>
        <v>0</v>
      </c>
      <c r="J360" s="36" t="b">
        <f>AND(TBL_QUAL_INCOMELISTING_UNITS[[#This Row],[INCOMELISTING_LOAN_ID_PROP_ADDR]]&lt;&gt;"",TBL_QUAL_INCOMELISTING_UNITS[[#This Row],[INCOMELISTING_UNIT]]&lt;&gt;"",TBL_QUAL_INCOMELISTING_UNITS[[#This Row],[INCOMELISTING_HSEHLD_INCOME]]&lt;&gt;"")</f>
        <v>0</v>
      </c>
      <c r="K360" s="36">
        <f>SUM(
IF(AND(TBL_QUAL_INCOMELISTING_UNITS[[#This Row],[INCOMELISTING_LOAN_ID_PROP_ADDR]]&lt;&gt;"",NOT(ISNUMBER(MATCH(TBL_QUAL_INCOMELISTING_UNITS[[#This Row],[INCOMELISTING_LOAN_ID_PROP_ADDR]],RANGE_LOOKUP_CIPDRF_LOANLIST,0)))),1,0)
)</f>
        <v>0</v>
      </c>
    </row>
    <row r="361" spans="2:11" ht="20.100000000000001" customHeight="1" x14ac:dyDescent="0.25">
      <c r="B361" s="25" t="str">
        <f>IF(TBL_QUAL_INCOMELISTING_UNITS[[#This Row],[RECORD_STARTED]],IF(TBL_QUAL_INCOMELISTING_UNITS[[#This Row],[ERROR_COUNT]]&gt;0,-1,IF(TBL_QUAL_INCOMELISTING_UNITS[[#This Row],[REQ_FIELDS_POPULATED]],1,0)),"")</f>
        <v/>
      </c>
      <c r="C361" s="94">
        <f>ROW()-ROW(TBL_QUAL_INCOMELISTING_UNITS[[#Headers],[ROW_ID]])</f>
        <v>352</v>
      </c>
      <c r="D361" s="82"/>
      <c r="E361" s="39"/>
      <c r="F361" s="33"/>
      <c r="G361" s="84" t="str">
        <f>IFERROR(INDEX(TBL_CIPDRFRESI_LOANPOOL[HUD_MFI_115],MATCH(TBL_QUAL_INCOMELISTING_UNITS[[#This Row],[INCOMELISTING_LOAN_ID_PROP_ADDR]],TBL_CIPDRFRESI_LOANPOOL[LOAN_ID_PROP_ADDR],0)),"")</f>
        <v/>
      </c>
      <c r="H3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1" s="36" t="b">
        <f>CONCATENATE(TBL_QUAL_INCOMELISTING_UNITS[[#This Row],[INCOMELISTING_LOAN_ID_PROP_ADDR]],TBL_QUAL_INCOMELISTING_UNITS[[#This Row],[INCOMELISTING_UNIT]],TBL_QUAL_INCOMELISTING_UNITS[[#This Row],[INCOMELISTING_HSEHLD_INCOME]])&lt;&gt;""</f>
        <v>0</v>
      </c>
      <c r="J361" s="36" t="b">
        <f>AND(TBL_QUAL_INCOMELISTING_UNITS[[#This Row],[INCOMELISTING_LOAN_ID_PROP_ADDR]]&lt;&gt;"",TBL_QUAL_INCOMELISTING_UNITS[[#This Row],[INCOMELISTING_UNIT]]&lt;&gt;"",TBL_QUAL_INCOMELISTING_UNITS[[#This Row],[INCOMELISTING_HSEHLD_INCOME]]&lt;&gt;"")</f>
        <v>0</v>
      </c>
      <c r="K361" s="36">
        <f>SUM(
IF(AND(TBL_QUAL_INCOMELISTING_UNITS[[#This Row],[INCOMELISTING_LOAN_ID_PROP_ADDR]]&lt;&gt;"",NOT(ISNUMBER(MATCH(TBL_QUAL_INCOMELISTING_UNITS[[#This Row],[INCOMELISTING_LOAN_ID_PROP_ADDR]],RANGE_LOOKUP_CIPDRF_LOANLIST,0)))),1,0)
)</f>
        <v>0</v>
      </c>
    </row>
    <row r="362" spans="2:11" ht="20.100000000000001" customHeight="1" x14ac:dyDescent="0.25">
      <c r="B362" s="25" t="str">
        <f>IF(TBL_QUAL_INCOMELISTING_UNITS[[#This Row],[RECORD_STARTED]],IF(TBL_QUAL_INCOMELISTING_UNITS[[#This Row],[ERROR_COUNT]]&gt;0,-1,IF(TBL_QUAL_INCOMELISTING_UNITS[[#This Row],[REQ_FIELDS_POPULATED]],1,0)),"")</f>
        <v/>
      </c>
      <c r="C362" s="94">
        <f>ROW()-ROW(TBL_QUAL_INCOMELISTING_UNITS[[#Headers],[ROW_ID]])</f>
        <v>353</v>
      </c>
      <c r="D362" s="82"/>
      <c r="E362" s="39"/>
      <c r="F362" s="33"/>
      <c r="G362" s="84" t="str">
        <f>IFERROR(INDEX(TBL_CIPDRFRESI_LOANPOOL[HUD_MFI_115],MATCH(TBL_QUAL_INCOMELISTING_UNITS[[#This Row],[INCOMELISTING_LOAN_ID_PROP_ADDR]],TBL_CIPDRFRESI_LOANPOOL[LOAN_ID_PROP_ADDR],0)),"")</f>
        <v/>
      </c>
      <c r="H3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2" s="36" t="b">
        <f>CONCATENATE(TBL_QUAL_INCOMELISTING_UNITS[[#This Row],[INCOMELISTING_LOAN_ID_PROP_ADDR]],TBL_QUAL_INCOMELISTING_UNITS[[#This Row],[INCOMELISTING_UNIT]],TBL_QUAL_INCOMELISTING_UNITS[[#This Row],[INCOMELISTING_HSEHLD_INCOME]])&lt;&gt;""</f>
        <v>0</v>
      </c>
      <c r="J362" s="36" t="b">
        <f>AND(TBL_QUAL_INCOMELISTING_UNITS[[#This Row],[INCOMELISTING_LOAN_ID_PROP_ADDR]]&lt;&gt;"",TBL_QUAL_INCOMELISTING_UNITS[[#This Row],[INCOMELISTING_UNIT]]&lt;&gt;"",TBL_QUAL_INCOMELISTING_UNITS[[#This Row],[INCOMELISTING_HSEHLD_INCOME]]&lt;&gt;"")</f>
        <v>0</v>
      </c>
      <c r="K362" s="36">
        <f>SUM(
IF(AND(TBL_QUAL_INCOMELISTING_UNITS[[#This Row],[INCOMELISTING_LOAN_ID_PROP_ADDR]]&lt;&gt;"",NOT(ISNUMBER(MATCH(TBL_QUAL_INCOMELISTING_UNITS[[#This Row],[INCOMELISTING_LOAN_ID_PROP_ADDR]],RANGE_LOOKUP_CIPDRF_LOANLIST,0)))),1,0)
)</f>
        <v>0</v>
      </c>
    </row>
    <row r="363" spans="2:11" ht="20.100000000000001" customHeight="1" x14ac:dyDescent="0.25">
      <c r="B363" s="25" t="str">
        <f>IF(TBL_QUAL_INCOMELISTING_UNITS[[#This Row],[RECORD_STARTED]],IF(TBL_QUAL_INCOMELISTING_UNITS[[#This Row],[ERROR_COUNT]]&gt;0,-1,IF(TBL_QUAL_INCOMELISTING_UNITS[[#This Row],[REQ_FIELDS_POPULATED]],1,0)),"")</f>
        <v/>
      </c>
      <c r="C363" s="94">
        <f>ROW()-ROW(TBL_QUAL_INCOMELISTING_UNITS[[#Headers],[ROW_ID]])</f>
        <v>354</v>
      </c>
      <c r="D363" s="82"/>
      <c r="E363" s="39"/>
      <c r="F363" s="33"/>
      <c r="G363" s="84" t="str">
        <f>IFERROR(INDEX(TBL_CIPDRFRESI_LOANPOOL[HUD_MFI_115],MATCH(TBL_QUAL_INCOMELISTING_UNITS[[#This Row],[INCOMELISTING_LOAN_ID_PROP_ADDR]],TBL_CIPDRFRESI_LOANPOOL[LOAN_ID_PROP_ADDR],0)),"")</f>
        <v/>
      </c>
      <c r="H3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3" s="36" t="b">
        <f>CONCATENATE(TBL_QUAL_INCOMELISTING_UNITS[[#This Row],[INCOMELISTING_LOAN_ID_PROP_ADDR]],TBL_QUAL_INCOMELISTING_UNITS[[#This Row],[INCOMELISTING_UNIT]],TBL_QUAL_INCOMELISTING_UNITS[[#This Row],[INCOMELISTING_HSEHLD_INCOME]])&lt;&gt;""</f>
        <v>0</v>
      </c>
      <c r="J363" s="36" t="b">
        <f>AND(TBL_QUAL_INCOMELISTING_UNITS[[#This Row],[INCOMELISTING_LOAN_ID_PROP_ADDR]]&lt;&gt;"",TBL_QUAL_INCOMELISTING_UNITS[[#This Row],[INCOMELISTING_UNIT]]&lt;&gt;"",TBL_QUAL_INCOMELISTING_UNITS[[#This Row],[INCOMELISTING_HSEHLD_INCOME]]&lt;&gt;"")</f>
        <v>0</v>
      </c>
      <c r="K363" s="36">
        <f>SUM(
IF(AND(TBL_QUAL_INCOMELISTING_UNITS[[#This Row],[INCOMELISTING_LOAN_ID_PROP_ADDR]]&lt;&gt;"",NOT(ISNUMBER(MATCH(TBL_QUAL_INCOMELISTING_UNITS[[#This Row],[INCOMELISTING_LOAN_ID_PROP_ADDR]],RANGE_LOOKUP_CIPDRF_LOANLIST,0)))),1,0)
)</f>
        <v>0</v>
      </c>
    </row>
    <row r="364" spans="2:11" ht="20.100000000000001" customHeight="1" x14ac:dyDescent="0.25">
      <c r="B364" s="25" t="str">
        <f>IF(TBL_QUAL_INCOMELISTING_UNITS[[#This Row],[RECORD_STARTED]],IF(TBL_QUAL_INCOMELISTING_UNITS[[#This Row],[ERROR_COUNT]]&gt;0,-1,IF(TBL_QUAL_INCOMELISTING_UNITS[[#This Row],[REQ_FIELDS_POPULATED]],1,0)),"")</f>
        <v/>
      </c>
      <c r="C364" s="94">
        <f>ROW()-ROW(TBL_QUAL_INCOMELISTING_UNITS[[#Headers],[ROW_ID]])</f>
        <v>355</v>
      </c>
      <c r="D364" s="82"/>
      <c r="E364" s="39"/>
      <c r="F364" s="33"/>
      <c r="G364" s="84" t="str">
        <f>IFERROR(INDEX(TBL_CIPDRFRESI_LOANPOOL[HUD_MFI_115],MATCH(TBL_QUAL_INCOMELISTING_UNITS[[#This Row],[INCOMELISTING_LOAN_ID_PROP_ADDR]],TBL_CIPDRFRESI_LOANPOOL[LOAN_ID_PROP_ADDR],0)),"")</f>
        <v/>
      </c>
      <c r="H3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4" s="36" t="b">
        <f>CONCATENATE(TBL_QUAL_INCOMELISTING_UNITS[[#This Row],[INCOMELISTING_LOAN_ID_PROP_ADDR]],TBL_QUAL_INCOMELISTING_UNITS[[#This Row],[INCOMELISTING_UNIT]],TBL_QUAL_INCOMELISTING_UNITS[[#This Row],[INCOMELISTING_HSEHLD_INCOME]])&lt;&gt;""</f>
        <v>0</v>
      </c>
      <c r="J364" s="36" t="b">
        <f>AND(TBL_QUAL_INCOMELISTING_UNITS[[#This Row],[INCOMELISTING_LOAN_ID_PROP_ADDR]]&lt;&gt;"",TBL_QUAL_INCOMELISTING_UNITS[[#This Row],[INCOMELISTING_UNIT]]&lt;&gt;"",TBL_QUAL_INCOMELISTING_UNITS[[#This Row],[INCOMELISTING_HSEHLD_INCOME]]&lt;&gt;"")</f>
        <v>0</v>
      </c>
      <c r="K364" s="36">
        <f>SUM(
IF(AND(TBL_QUAL_INCOMELISTING_UNITS[[#This Row],[INCOMELISTING_LOAN_ID_PROP_ADDR]]&lt;&gt;"",NOT(ISNUMBER(MATCH(TBL_QUAL_INCOMELISTING_UNITS[[#This Row],[INCOMELISTING_LOAN_ID_PROP_ADDR]],RANGE_LOOKUP_CIPDRF_LOANLIST,0)))),1,0)
)</f>
        <v>0</v>
      </c>
    </row>
    <row r="365" spans="2:11" ht="20.100000000000001" customHeight="1" x14ac:dyDescent="0.25">
      <c r="B365" s="25" t="str">
        <f>IF(TBL_QUAL_INCOMELISTING_UNITS[[#This Row],[RECORD_STARTED]],IF(TBL_QUAL_INCOMELISTING_UNITS[[#This Row],[ERROR_COUNT]]&gt;0,-1,IF(TBL_QUAL_INCOMELISTING_UNITS[[#This Row],[REQ_FIELDS_POPULATED]],1,0)),"")</f>
        <v/>
      </c>
      <c r="C365" s="94">
        <f>ROW()-ROW(TBL_QUAL_INCOMELISTING_UNITS[[#Headers],[ROW_ID]])</f>
        <v>356</v>
      </c>
      <c r="D365" s="82"/>
      <c r="E365" s="39"/>
      <c r="F365" s="33"/>
      <c r="G365" s="84" t="str">
        <f>IFERROR(INDEX(TBL_CIPDRFRESI_LOANPOOL[HUD_MFI_115],MATCH(TBL_QUAL_INCOMELISTING_UNITS[[#This Row],[INCOMELISTING_LOAN_ID_PROP_ADDR]],TBL_CIPDRFRESI_LOANPOOL[LOAN_ID_PROP_ADDR],0)),"")</f>
        <v/>
      </c>
      <c r="H3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5" s="36" t="b">
        <f>CONCATENATE(TBL_QUAL_INCOMELISTING_UNITS[[#This Row],[INCOMELISTING_LOAN_ID_PROP_ADDR]],TBL_QUAL_INCOMELISTING_UNITS[[#This Row],[INCOMELISTING_UNIT]],TBL_QUAL_INCOMELISTING_UNITS[[#This Row],[INCOMELISTING_HSEHLD_INCOME]])&lt;&gt;""</f>
        <v>0</v>
      </c>
      <c r="J365" s="36" t="b">
        <f>AND(TBL_QUAL_INCOMELISTING_UNITS[[#This Row],[INCOMELISTING_LOAN_ID_PROP_ADDR]]&lt;&gt;"",TBL_QUAL_INCOMELISTING_UNITS[[#This Row],[INCOMELISTING_UNIT]]&lt;&gt;"",TBL_QUAL_INCOMELISTING_UNITS[[#This Row],[INCOMELISTING_HSEHLD_INCOME]]&lt;&gt;"")</f>
        <v>0</v>
      </c>
      <c r="K365" s="36">
        <f>SUM(
IF(AND(TBL_QUAL_INCOMELISTING_UNITS[[#This Row],[INCOMELISTING_LOAN_ID_PROP_ADDR]]&lt;&gt;"",NOT(ISNUMBER(MATCH(TBL_QUAL_INCOMELISTING_UNITS[[#This Row],[INCOMELISTING_LOAN_ID_PROP_ADDR]],RANGE_LOOKUP_CIPDRF_LOANLIST,0)))),1,0)
)</f>
        <v>0</v>
      </c>
    </row>
    <row r="366" spans="2:11" ht="20.100000000000001" customHeight="1" x14ac:dyDescent="0.25">
      <c r="B366" s="25" t="str">
        <f>IF(TBL_QUAL_INCOMELISTING_UNITS[[#This Row],[RECORD_STARTED]],IF(TBL_QUAL_INCOMELISTING_UNITS[[#This Row],[ERROR_COUNT]]&gt;0,-1,IF(TBL_QUAL_INCOMELISTING_UNITS[[#This Row],[REQ_FIELDS_POPULATED]],1,0)),"")</f>
        <v/>
      </c>
      <c r="C366" s="94">
        <f>ROW()-ROW(TBL_QUAL_INCOMELISTING_UNITS[[#Headers],[ROW_ID]])</f>
        <v>357</v>
      </c>
      <c r="D366" s="82"/>
      <c r="E366" s="39"/>
      <c r="F366" s="33"/>
      <c r="G366" s="84" t="str">
        <f>IFERROR(INDEX(TBL_CIPDRFRESI_LOANPOOL[HUD_MFI_115],MATCH(TBL_QUAL_INCOMELISTING_UNITS[[#This Row],[INCOMELISTING_LOAN_ID_PROP_ADDR]],TBL_CIPDRFRESI_LOANPOOL[LOAN_ID_PROP_ADDR],0)),"")</f>
        <v/>
      </c>
      <c r="H3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6" s="36" t="b">
        <f>CONCATENATE(TBL_QUAL_INCOMELISTING_UNITS[[#This Row],[INCOMELISTING_LOAN_ID_PROP_ADDR]],TBL_QUAL_INCOMELISTING_UNITS[[#This Row],[INCOMELISTING_UNIT]],TBL_QUAL_INCOMELISTING_UNITS[[#This Row],[INCOMELISTING_HSEHLD_INCOME]])&lt;&gt;""</f>
        <v>0</v>
      </c>
      <c r="J366" s="36" t="b">
        <f>AND(TBL_QUAL_INCOMELISTING_UNITS[[#This Row],[INCOMELISTING_LOAN_ID_PROP_ADDR]]&lt;&gt;"",TBL_QUAL_INCOMELISTING_UNITS[[#This Row],[INCOMELISTING_UNIT]]&lt;&gt;"",TBL_QUAL_INCOMELISTING_UNITS[[#This Row],[INCOMELISTING_HSEHLD_INCOME]]&lt;&gt;"")</f>
        <v>0</v>
      </c>
      <c r="K366" s="36">
        <f>SUM(
IF(AND(TBL_QUAL_INCOMELISTING_UNITS[[#This Row],[INCOMELISTING_LOAN_ID_PROP_ADDR]]&lt;&gt;"",NOT(ISNUMBER(MATCH(TBL_QUAL_INCOMELISTING_UNITS[[#This Row],[INCOMELISTING_LOAN_ID_PROP_ADDR]],RANGE_LOOKUP_CIPDRF_LOANLIST,0)))),1,0)
)</f>
        <v>0</v>
      </c>
    </row>
    <row r="367" spans="2:11" ht="20.100000000000001" customHeight="1" x14ac:dyDescent="0.25">
      <c r="B367" s="25" t="str">
        <f>IF(TBL_QUAL_INCOMELISTING_UNITS[[#This Row],[RECORD_STARTED]],IF(TBL_QUAL_INCOMELISTING_UNITS[[#This Row],[ERROR_COUNT]]&gt;0,-1,IF(TBL_QUAL_INCOMELISTING_UNITS[[#This Row],[REQ_FIELDS_POPULATED]],1,0)),"")</f>
        <v/>
      </c>
      <c r="C367" s="94">
        <f>ROW()-ROW(TBL_QUAL_INCOMELISTING_UNITS[[#Headers],[ROW_ID]])</f>
        <v>358</v>
      </c>
      <c r="D367" s="82"/>
      <c r="E367" s="39"/>
      <c r="F367" s="33"/>
      <c r="G367" s="84" t="str">
        <f>IFERROR(INDEX(TBL_CIPDRFRESI_LOANPOOL[HUD_MFI_115],MATCH(TBL_QUAL_INCOMELISTING_UNITS[[#This Row],[INCOMELISTING_LOAN_ID_PROP_ADDR]],TBL_CIPDRFRESI_LOANPOOL[LOAN_ID_PROP_ADDR],0)),"")</f>
        <v/>
      </c>
      <c r="H3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7" s="36" t="b">
        <f>CONCATENATE(TBL_QUAL_INCOMELISTING_UNITS[[#This Row],[INCOMELISTING_LOAN_ID_PROP_ADDR]],TBL_QUAL_INCOMELISTING_UNITS[[#This Row],[INCOMELISTING_UNIT]],TBL_QUAL_INCOMELISTING_UNITS[[#This Row],[INCOMELISTING_HSEHLD_INCOME]])&lt;&gt;""</f>
        <v>0</v>
      </c>
      <c r="J367" s="36" t="b">
        <f>AND(TBL_QUAL_INCOMELISTING_UNITS[[#This Row],[INCOMELISTING_LOAN_ID_PROP_ADDR]]&lt;&gt;"",TBL_QUAL_INCOMELISTING_UNITS[[#This Row],[INCOMELISTING_UNIT]]&lt;&gt;"",TBL_QUAL_INCOMELISTING_UNITS[[#This Row],[INCOMELISTING_HSEHLD_INCOME]]&lt;&gt;"")</f>
        <v>0</v>
      </c>
      <c r="K367" s="36">
        <f>SUM(
IF(AND(TBL_QUAL_INCOMELISTING_UNITS[[#This Row],[INCOMELISTING_LOAN_ID_PROP_ADDR]]&lt;&gt;"",NOT(ISNUMBER(MATCH(TBL_QUAL_INCOMELISTING_UNITS[[#This Row],[INCOMELISTING_LOAN_ID_PROP_ADDR]],RANGE_LOOKUP_CIPDRF_LOANLIST,0)))),1,0)
)</f>
        <v>0</v>
      </c>
    </row>
    <row r="368" spans="2:11" ht="20.100000000000001" customHeight="1" x14ac:dyDescent="0.25">
      <c r="B368" s="25" t="str">
        <f>IF(TBL_QUAL_INCOMELISTING_UNITS[[#This Row],[RECORD_STARTED]],IF(TBL_QUAL_INCOMELISTING_UNITS[[#This Row],[ERROR_COUNT]]&gt;0,-1,IF(TBL_QUAL_INCOMELISTING_UNITS[[#This Row],[REQ_FIELDS_POPULATED]],1,0)),"")</f>
        <v/>
      </c>
      <c r="C368" s="94">
        <f>ROW()-ROW(TBL_QUAL_INCOMELISTING_UNITS[[#Headers],[ROW_ID]])</f>
        <v>359</v>
      </c>
      <c r="D368" s="82"/>
      <c r="E368" s="39"/>
      <c r="F368" s="33"/>
      <c r="G368" s="84" t="str">
        <f>IFERROR(INDEX(TBL_CIPDRFRESI_LOANPOOL[HUD_MFI_115],MATCH(TBL_QUAL_INCOMELISTING_UNITS[[#This Row],[INCOMELISTING_LOAN_ID_PROP_ADDR]],TBL_CIPDRFRESI_LOANPOOL[LOAN_ID_PROP_ADDR],0)),"")</f>
        <v/>
      </c>
      <c r="H3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8" s="36" t="b">
        <f>CONCATENATE(TBL_QUAL_INCOMELISTING_UNITS[[#This Row],[INCOMELISTING_LOAN_ID_PROP_ADDR]],TBL_QUAL_INCOMELISTING_UNITS[[#This Row],[INCOMELISTING_UNIT]],TBL_QUAL_INCOMELISTING_UNITS[[#This Row],[INCOMELISTING_HSEHLD_INCOME]])&lt;&gt;""</f>
        <v>0</v>
      </c>
      <c r="J368" s="36" t="b">
        <f>AND(TBL_QUAL_INCOMELISTING_UNITS[[#This Row],[INCOMELISTING_LOAN_ID_PROP_ADDR]]&lt;&gt;"",TBL_QUAL_INCOMELISTING_UNITS[[#This Row],[INCOMELISTING_UNIT]]&lt;&gt;"",TBL_QUAL_INCOMELISTING_UNITS[[#This Row],[INCOMELISTING_HSEHLD_INCOME]]&lt;&gt;"")</f>
        <v>0</v>
      </c>
      <c r="K368" s="36">
        <f>SUM(
IF(AND(TBL_QUAL_INCOMELISTING_UNITS[[#This Row],[INCOMELISTING_LOAN_ID_PROP_ADDR]]&lt;&gt;"",NOT(ISNUMBER(MATCH(TBL_QUAL_INCOMELISTING_UNITS[[#This Row],[INCOMELISTING_LOAN_ID_PROP_ADDR]],RANGE_LOOKUP_CIPDRF_LOANLIST,0)))),1,0)
)</f>
        <v>0</v>
      </c>
    </row>
    <row r="369" spans="2:11" ht="20.100000000000001" customHeight="1" x14ac:dyDescent="0.25">
      <c r="B369" s="25" t="str">
        <f>IF(TBL_QUAL_INCOMELISTING_UNITS[[#This Row],[RECORD_STARTED]],IF(TBL_QUAL_INCOMELISTING_UNITS[[#This Row],[ERROR_COUNT]]&gt;0,-1,IF(TBL_QUAL_INCOMELISTING_UNITS[[#This Row],[REQ_FIELDS_POPULATED]],1,0)),"")</f>
        <v/>
      </c>
      <c r="C369" s="94">
        <f>ROW()-ROW(TBL_QUAL_INCOMELISTING_UNITS[[#Headers],[ROW_ID]])</f>
        <v>360</v>
      </c>
      <c r="D369" s="82"/>
      <c r="E369" s="39"/>
      <c r="F369" s="33"/>
      <c r="G369" s="84" t="str">
        <f>IFERROR(INDEX(TBL_CIPDRFRESI_LOANPOOL[HUD_MFI_115],MATCH(TBL_QUAL_INCOMELISTING_UNITS[[#This Row],[INCOMELISTING_LOAN_ID_PROP_ADDR]],TBL_CIPDRFRESI_LOANPOOL[LOAN_ID_PROP_ADDR],0)),"")</f>
        <v/>
      </c>
      <c r="H3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9" s="36" t="b">
        <f>CONCATENATE(TBL_QUAL_INCOMELISTING_UNITS[[#This Row],[INCOMELISTING_LOAN_ID_PROP_ADDR]],TBL_QUAL_INCOMELISTING_UNITS[[#This Row],[INCOMELISTING_UNIT]],TBL_QUAL_INCOMELISTING_UNITS[[#This Row],[INCOMELISTING_HSEHLD_INCOME]])&lt;&gt;""</f>
        <v>0</v>
      </c>
      <c r="J369" s="36" t="b">
        <f>AND(TBL_QUAL_INCOMELISTING_UNITS[[#This Row],[INCOMELISTING_LOAN_ID_PROP_ADDR]]&lt;&gt;"",TBL_QUAL_INCOMELISTING_UNITS[[#This Row],[INCOMELISTING_UNIT]]&lt;&gt;"",TBL_QUAL_INCOMELISTING_UNITS[[#This Row],[INCOMELISTING_HSEHLD_INCOME]]&lt;&gt;"")</f>
        <v>0</v>
      </c>
      <c r="K369" s="36">
        <f>SUM(
IF(AND(TBL_QUAL_INCOMELISTING_UNITS[[#This Row],[INCOMELISTING_LOAN_ID_PROP_ADDR]]&lt;&gt;"",NOT(ISNUMBER(MATCH(TBL_QUAL_INCOMELISTING_UNITS[[#This Row],[INCOMELISTING_LOAN_ID_PROP_ADDR]],RANGE_LOOKUP_CIPDRF_LOANLIST,0)))),1,0)
)</f>
        <v>0</v>
      </c>
    </row>
    <row r="370" spans="2:11" ht="20.100000000000001" customHeight="1" x14ac:dyDescent="0.25">
      <c r="B370" s="25" t="str">
        <f>IF(TBL_QUAL_INCOMELISTING_UNITS[[#This Row],[RECORD_STARTED]],IF(TBL_QUAL_INCOMELISTING_UNITS[[#This Row],[ERROR_COUNT]]&gt;0,-1,IF(TBL_QUAL_INCOMELISTING_UNITS[[#This Row],[REQ_FIELDS_POPULATED]],1,0)),"")</f>
        <v/>
      </c>
      <c r="C370" s="94">
        <f>ROW()-ROW(TBL_QUAL_INCOMELISTING_UNITS[[#Headers],[ROW_ID]])</f>
        <v>361</v>
      </c>
      <c r="D370" s="82"/>
      <c r="E370" s="39"/>
      <c r="F370" s="33"/>
      <c r="G370" s="84" t="str">
        <f>IFERROR(INDEX(TBL_CIPDRFRESI_LOANPOOL[HUD_MFI_115],MATCH(TBL_QUAL_INCOMELISTING_UNITS[[#This Row],[INCOMELISTING_LOAN_ID_PROP_ADDR]],TBL_CIPDRFRESI_LOANPOOL[LOAN_ID_PROP_ADDR],0)),"")</f>
        <v/>
      </c>
      <c r="H3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0" s="36" t="b">
        <f>CONCATENATE(TBL_QUAL_INCOMELISTING_UNITS[[#This Row],[INCOMELISTING_LOAN_ID_PROP_ADDR]],TBL_QUAL_INCOMELISTING_UNITS[[#This Row],[INCOMELISTING_UNIT]],TBL_QUAL_INCOMELISTING_UNITS[[#This Row],[INCOMELISTING_HSEHLD_INCOME]])&lt;&gt;""</f>
        <v>0</v>
      </c>
      <c r="J370" s="36" t="b">
        <f>AND(TBL_QUAL_INCOMELISTING_UNITS[[#This Row],[INCOMELISTING_LOAN_ID_PROP_ADDR]]&lt;&gt;"",TBL_QUAL_INCOMELISTING_UNITS[[#This Row],[INCOMELISTING_UNIT]]&lt;&gt;"",TBL_QUAL_INCOMELISTING_UNITS[[#This Row],[INCOMELISTING_HSEHLD_INCOME]]&lt;&gt;"")</f>
        <v>0</v>
      </c>
      <c r="K370" s="36">
        <f>SUM(
IF(AND(TBL_QUAL_INCOMELISTING_UNITS[[#This Row],[INCOMELISTING_LOAN_ID_PROP_ADDR]]&lt;&gt;"",NOT(ISNUMBER(MATCH(TBL_QUAL_INCOMELISTING_UNITS[[#This Row],[INCOMELISTING_LOAN_ID_PROP_ADDR]],RANGE_LOOKUP_CIPDRF_LOANLIST,0)))),1,0)
)</f>
        <v>0</v>
      </c>
    </row>
    <row r="371" spans="2:11" ht="20.100000000000001" customHeight="1" x14ac:dyDescent="0.25">
      <c r="B371" s="25" t="str">
        <f>IF(TBL_QUAL_INCOMELISTING_UNITS[[#This Row],[RECORD_STARTED]],IF(TBL_QUAL_INCOMELISTING_UNITS[[#This Row],[ERROR_COUNT]]&gt;0,-1,IF(TBL_QUAL_INCOMELISTING_UNITS[[#This Row],[REQ_FIELDS_POPULATED]],1,0)),"")</f>
        <v/>
      </c>
      <c r="C371" s="94">
        <f>ROW()-ROW(TBL_QUAL_INCOMELISTING_UNITS[[#Headers],[ROW_ID]])</f>
        <v>362</v>
      </c>
      <c r="D371" s="82"/>
      <c r="E371" s="39"/>
      <c r="F371" s="33"/>
      <c r="G371" s="84" t="str">
        <f>IFERROR(INDEX(TBL_CIPDRFRESI_LOANPOOL[HUD_MFI_115],MATCH(TBL_QUAL_INCOMELISTING_UNITS[[#This Row],[INCOMELISTING_LOAN_ID_PROP_ADDR]],TBL_CIPDRFRESI_LOANPOOL[LOAN_ID_PROP_ADDR],0)),"")</f>
        <v/>
      </c>
      <c r="H3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1" s="36" t="b">
        <f>CONCATENATE(TBL_QUAL_INCOMELISTING_UNITS[[#This Row],[INCOMELISTING_LOAN_ID_PROP_ADDR]],TBL_QUAL_INCOMELISTING_UNITS[[#This Row],[INCOMELISTING_UNIT]],TBL_QUAL_INCOMELISTING_UNITS[[#This Row],[INCOMELISTING_HSEHLD_INCOME]])&lt;&gt;""</f>
        <v>0</v>
      </c>
      <c r="J371" s="36" t="b">
        <f>AND(TBL_QUAL_INCOMELISTING_UNITS[[#This Row],[INCOMELISTING_LOAN_ID_PROP_ADDR]]&lt;&gt;"",TBL_QUAL_INCOMELISTING_UNITS[[#This Row],[INCOMELISTING_UNIT]]&lt;&gt;"",TBL_QUAL_INCOMELISTING_UNITS[[#This Row],[INCOMELISTING_HSEHLD_INCOME]]&lt;&gt;"")</f>
        <v>0</v>
      </c>
      <c r="K371" s="36">
        <f>SUM(
IF(AND(TBL_QUAL_INCOMELISTING_UNITS[[#This Row],[INCOMELISTING_LOAN_ID_PROP_ADDR]]&lt;&gt;"",NOT(ISNUMBER(MATCH(TBL_QUAL_INCOMELISTING_UNITS[[#This Row],[INCOMELISTING_LOAN_ID_PROP_ADDR]],RANGE_LOOKUP_CIPDRF_LOANLIST,0)))),1,0)
)</f>
        <v>0</v>
      </c>
    </row>
    <row r="372" spans="2:11" ht="20.100000000000001" customHeight="1" x14ac:dyDescent="0.25">
      <c r="B372" s="25" t="str">
        <f>IF(TBL_QUAL_INCOMELISTING_UNITS[[#This Row],[RECORD_STARTED]],IF(TBL_QUAL_INCOMELISTING_UNITS[[#This Row],[ERROR_COUNT]]&gt;0,-1,IF(TBL_QUAL_INCOMELISTING_UNITS[[#This Row],[REQ_FIELDS_POPULATED]],1,0)),"")</f>
        <v/>
      </c>
      <c r="C372" s="94">
        <f>ROW()-ROW(TBL_QUAL_INCOMELISTING_UNITS[[#Headers],[ROW_ID]])</f>
        <v>363</v>
      </c>
      <c r="D372" s="82"/>
      <c r="E372" s="39"/>
      <c r="F372" s="33"/>
      <c r="G372" s="84" t="str">
        <f>IFERROR(INDEX(TBL_CIPDRFRESI_LOANPOOL[HUD_MFI_115],MATCH(TBL_QUAL_INCOMELISTING_UNITS[[#This Row],[INCOMELISTING_LOAN_ID_PROP_ADDR]],TBL_CIPDRFRESI_LOANPOOL[LOAN_ID_PROP_ADDR],0)),"")</f>
        <v/>
      </c>
      <c r="H3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2" s="36" t="b">
        <f>CONCATENATE(TBL_QUAL_INCOMELISTING_UNITS[[#This Row],[INCOMELISTING_LOAN_ID_PROP_ADDR]],TBL_QUAL_INCOMELISTING_UNITS[[#This Row],[INCOMELISTING_UNIT]],TBL_QUAL_INCOMELISTING_UNITS[[#This Row],[INCOMELISTING_HSEHLD_INCOME]])&lt;&gt;""</f>
        <v>0</v>
      </c>
      <c r="J372" s="36" t="b">
        <f>AND(TBL_QUAL_INCOMELISTING_UNITS[[#This Row],[INCOMELISTING_LOAN_ID_PROP_ADDR]]&lt;&gt;"",TBL_QUAL_INCOMELISTING_UNITS[[#This Row],[INCOMELISTING_UNIT]]&lt;&gt;"",TBL_QUAL_INCOMELISTING_UNITS[[#This Row],[INCOMELISTING_HSEHLD_INCOME]]&lt;&gt;"")</f>
        <v>0</v>
      </c>
      <c r="K372" s="36">
        <f>SUM(
IF(AND(TBL_QUAL_INCOMELISTING_UNITS[[#This Row],[INCOMELISTING_LOAN_ID_PROP_ADDR]]&lt;&gt;"",NOT(ISNUMBER(MATCH(TBL_QUAL_INCOMELISTING_UNITS[[#This Row],[INCOMELISTING_LOAN_ID_PROP_ADDR]],RANGE_LOOKUP_CIPDRF_LOANLIST,0)))),1,0)
)</f>
        <v>0</v>
      </c>
    </row>
    <row r="373" spans="2:11" ht="20.100000000000001" customHeight="1" x14ac:dyDescent="0.25">
      <c r="B373" s="25" t="str">
        <f>IF(TBL_QUAL_INCOMELISTING_UNITS[[#This Row],[RECORD_STARTED]],IF(TBL_QUAL_INCOMELISTING_UNITS[[#This Row],[ERROR_COUNT]]&gt;0,-1,IF(TBL_QUAL_INCOMELISTING_UNITS[[#This Row],[REQ_FIELDS_POPULATED]],1,0)),"")</f>
        <v/>
      </c>
      <c r="C373" s="94">
        <f>ROW()-ROW(TBL_QUAL_INCOMELISTING_UNITS[[#Headers],[ROW_ID]])</f>
        <v>364</v>
      </c>
      <c r="D373" s="82"/>
      <c r="E373" s="39"/>
      <c r="F373" s="33"/>
      <c r="G373" s="84" t="str">
        <f>IFERROR(INDEX(TBL_CIPDRFRESI_LOANPOOL[HUD_MFI_115],MATCH(TBL_QUAL_INCOMELISTING_UNITS[[#This Row],[INCOMELISTING_LOAN_ID_PROP_ADDR]],TBL_CIPDRFRESI_LOANPOOL[LOAN_ID_PROP_ADDR],0)),"")</f>
        <v/>
      </c>
      <c r="H3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3" s="36" t="b">
        <f>CONCATENATE(TBL_QUAL_INCOMELISTING_UNITS[[#This Row],[INCOMELISTING_LOAN_ID_PROP_ADDR]],TBL_QUAL_INCOMELISTING_UNITS[[#This Row],[INCOMELISTING_UNIT]],TBL_QUAL_INCOMELISTING_UNITS[[#This Row],[INCOMELISTING_HSEHLD_INCOME]])&lt;&gt;""</f>
        <v>0</v>
      </c>
      <c r="J373" s="36" t="b">
        <f>AND(TBL_QUAL_INCOMELISTING_UNITS[[#This Row],[INCOMELISTING_LOAN_ID_PROP_ADDR]]&lt;&gt;"",TBL_QUAL_INCOMELISTING_UNITS[[#This Row],[INCOMELISTING_UNIT]]&lt;&gt;"",TBL_QUAL_INCOMELISTING_UNITS[[#This Row],[INCOMELISTING_HSEHLD_INCOME]]&lt;&gt;"")</f>
        <v>0</v>
      </c>
      <c r="K373" s="36">
        <f>SUM(
IF(AND(TBL_QUAL_INCOMELISTING_UNITS[[#This Row],[INCOMELISTING_LOAN_ID_PROP_ADDR]]&lt;&gt;"",NOT(ISNUMBER(MATCH(TBL_QUAL_INCOMELISTING_UNITS[[#This Row],[INCOMELISTING_LOAN_ID_PROP_ADDR]],RANGE_LOOKUP_CIPDRF_LOANLIST,0)))),1,0)
)</f>
        <v>0</v>
      </c>
    </row>
    <row r="374" spans="2:11" ht="20.100000000000001" customHeight="1" x14ac:dyDescent="0.25">
      <c r="B374" s="25" t="str">
        <f>IF(TBL_QUAL_INCOMELISTING_UNITS[[#This Row],[RECORD_STARTED]],IF(TBL_QUAL_INCOMELISTING_UNITS[[#This Row],[ERROR_COUNT]]&gt;0,-1,IF(TBL_QUAL_INCOMELISTING_UNITS[[#This Row],[REQ_FIELDS_POPULATED]],1,0)),"")</f>
        <v/>
      </c>
      <c r="C374" s="94">
        <f>ROW()-ROW(TBL_QUAL_INCOMELISTING_UNITS[[#Headers],[ROW_ID]])</f>
        <v>365</v>
      </c>
      <c r="D374" s="82"/>
      <c r="E374" s="39"/>
      <c r="F374" s="33"/>
      <c r="G374" s="84" t="str">
        <f>IFERROR(INDEX(TBL_CIPDRFRESI_LOANPOOL[HUD_MFI_115],MATCH(TBL_QUAL_INCOMELISTING_UNITS[[#This Row],[INCOMELISTING_LOAN_ID_PROP_ADDR]],TBL_CIPDRFRESI_LOANPOOL[LOAN_ID_PROP_ADDR],0)),"")</f>
        <v/>
      </c>
      <c r="H3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4" s="36" t="b">
        <f>CONCATENATE(TBL_QUAL_INCOMELISTING_UNITS[[#This Row],[INCOMELISTING_LOAN_ID_PROP_ADDR]],TBL_QUAL_INCOMELISTING_UNITS[[#This Row],[INCOMELISTING_UNIT]],TBL_QUAL_INCOMELISTING_UNITS[[#This Row],[INCOMELISTING_HSEHLD_INCOME]])&lt;&gt;""</f>
        <v>0</v>
      </c>
      <c r="J374" s="36" t="b">
        <f>AND(TBL_QUAL_INCOMELISTING_UNITS[[#This Row],[INCOMELISTING_LOAN_ID_PROP_ADDR]]&lt;&gt;"",TBL_QUAL_INCOMELISTING_UNITS[[#This Row],[INCOMELISTING_UNIT]]&lt;&gt;"",TBL_QUAL_INCOMELISTING_UNITS[[#This Row],[INCOMELISTING_HSEHLD_INCOME]]&lt;&gt;"")</f>
        <v>0</v>
      </c>
      <c r="K374" s="36">
        <f>SUM(
IF(AND(TBL_QUAL_INCOMELISTING_UNITS[[#This Row],[INCOMELISTING_LOAN_ID_PROP_ADDR]]&lt;&gt;"",NOT(ISNUMBER(MATCH(TBL_QUAL_INCOMELISTING_UNITS[[#This Row],[INCOMELISTING_LOAN_ID_PROP_ADDR]],RANGE_LOOKUP_CIPDRF_LOANLIST,0)))),1,0)
)</f>
        <v>0</v>
      </c>
    </row>
    <row r="375" spans="2:11" ht="20.100000000000001" customHeight="1" x14ac:dyDescent="0.25">
      <c r="B375" s="25" t="str">
        <f>IF(TBL_QUAL_INCOMELISTING_UNITS[[#This Row],[RECORD_STARTED]],IF(TBL_QUAL_INCOMELISTING_UNITS[[#This Row],[ERROR_COUNT]]&gt;0,-1,IF(TBL_QUAL_INCOMELISTING_UNITS[[#This Row],[REQ_FIELDS_POPULATED]],1,0)),"")</f>
        <v/>
      </c>
      <c r="C375" s="94">
        <f>ROW()-ROW(TBL_QUAL_INCOMELISTING_UNITS[[#Headers],[ROW_ID]])</f>
        <v>366</v>
      </c>
      <c r="D375" s="82"/>
      <c r="E375" s="39"/>
      <c r="F375" s="33"/>
      <c r="G375" s="84" t="str">
        <f>IFERROR(INDEX(TBL_CIPDRFRESI_LOANPOOL[HUD_MFI_115],MATCH(TBL_QUAL_INCOMELISTING_UNITS[[#This Row],[INCOMELISTING_LOAN_ID_PROP_ADDR]],TBL_CIPDRFRESI_LOANPOOL[LOAN_ID_PROP_ADDR],0)),"")</f>
        <v/>
      </c>
      <c r="H3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5" s="36" t="b">
        <f>CONCATENATE(TBL_QUAL_INCOMELISTING_UNITS[[#This Row],[INCOMELISTING_LOAN_ID_PROP_ADDR]],TBL_QUAL_INCOMELISTING_UNITS[[#This Row],[INCOMELISTING_UNIT]],TBL_QUAL_INCOMELISTING_UNITS[[#This Row],[INCOMELISTING_HSEHLD_INCOME]])&lt;&gt;""</f>
        <v>0</v>
      </c>
      <c r="J375" s="36" t="b">
        <f>AND(TBL_QUAL_INCOMELISTING_UNITS[[#This Row],[INCOMELISTING_LOAN_ID_PROP_ADDR]]&lt;&gt;"",TBL_QUAL_INCOMELISTING_UNITS[[#This Row],[INCOMELISTING_UNIT]]&lt;&gt;"",TBL_QUAL_INCOMELISTING_UNITS[[#This Row],[INCOMELISTING_HSEHLD_INCOME]]&lt;&gt;"")</f>
        <v>0</v>
      </c>
      <c r="K375" s="36">
        <f>SUM(
IF(AND(TBL_QUAL_INCOMELISTING_UNITS[[#This Row],[INCOMELISTING_LOAN_ID_PROP_ADDR]]&lt;&gt;"",NOT(ISNUMBER(MATCH(TBL_QUAL_INCOMELISTING_UNITS[[#This Row],[INCOMELISTING_LOAN_ID_PROP_ADDR]],RANGE_LOOKUP_CIPDRF_LOANLIST,0)))),1,0)
)</f>
        <v>0</v>
      </c>
    </row>
    <row r="376" spans="2:11" ht="20.100000000000001" customHeight="1" x14ac:dyDescent="0.25">
      <c r="B376" s="25" t="str">
        <f>IF(TBL_QUAL_INCOMELISTING_UNITS[[#This Row],[RECORD_STARTED]],IF(TBL_QUAL_INCOMELISTING_UNITS[[#This Row],[ERROR_COUNT]]&gt;0,-1,IF(TBL_QUAL_INCOMELISTING_UNITS[[#This Row],[REQ_FIELDS_POPULATED]],1,0)),"")</f>
        <v/>
      </c>
      <c r="C376" s="94">
        <f>ROW()-ROW(TBL_QUAL_INCOMELISTING_UNITS[[#Headers],[ROW_ID]])</f>
        <v>367</v>
      </c>
      <c r="D376" s="82"/>
      <c r="E376" s="39"/>
      <c r="F376" s="33"/>
      <c r="G376" s="84" t="str">
        <f>IFERROR(INDEX(TBL_CIPDRFRESI_LOANPOOL[HUD_MFI_115],MATCH(TBL_QUAL_INCOMELISTING_UNITS[[#This Row],[INCOMELISTING_LOAN_ID_PROP_ADDR]],TBL_CIPDRFRESI_LOANPOOL[LOAN_ID_PROP_ADDR],0)),"")</f>
        <v/>
      </c>
      <c r="H3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6" s="36" t="b">
        <f>CONCATENATE(TBL_QUAL_INCOMELISTING_UNITS[[#This Row],[INCOMELISTING_LOAN_ID_PROP_ADDR]],TBL_QUAL_INCOMELISTING_UNITS[[#This Row],[INCOMELISTING_UNIT]],TBL_QUAL_INCOMELISTING_UNITS[[#This Row],[INCOMELISTING_HSEHLD_INCOME]])&lt;&gt;""</f>
        <v>0</v>
      </c>
      <c r="J376" s="36" t="b">
        <f>AND(TBL_QUAL_INCOMELISTING_UNITS[[#This Row],[INCOMELISTING_LOAN_ID_PROP_ADDR]]&lt;&gt;"",TBL_QUAL_INCOMELISTING_UNITS[[#This Row],[INCOMELISTING_UNIT]]&lt;&gt;"",TBL_QUAL_INCOMELISTING_UNITS[[#This Row],[INCOMELISTING_HSEHLD_INCOME]]&lt;&gt;"")</f>
        <v>0</v>
      </c>
      <c r="K376" s="36">
        <f>SUM(
IF(AND(TBL_QUAL_INCOMELISTING_UNITS[[#This Row],[INCOMELISTING_LOAN_ID_PROP_ADDR]]&lt;&gt;"",NOT(ISNUMBER(MATCH(TBL_QUAL_INCOMELISTING_UNITS[[#This Row],[INCOMELISTING_LOAN_ID_PROP_ADDR]],RANGE_LOOKUP_CIPDRF_LOANLIST,0)))),1,0)
)</f>
        <v>0</v>
      </c>
    </row>
    <row r="377" spans="2:11" ht="20.100000000000001" customHeight="1" x14ac:dyDescent="0.25">
      <c r="B377" s="25" t="str">
        <f>IF(TBL_QUAL_INCOMELISTING_UNITS[[#This Row],[RECORD_STARTED]],IF(TBL_QUAL_INCOMELISTING_UNITS[[#This Row],[ERROR_COUNT]]&gt;0,-1,IF(TBL_QUAL_INCOMELISTING_UNITS[[#This Row],[REQ_FIELDS_POPULATED]],1,0)),"")</f>
        <v/>
      </c>
      <c r="C377" s="94">
        <f>ROW()-ROW(TBL_QUAL_INCOMELISTING_UNITS[[#Headers],[ROW_ID]])</f>
        <v>368</v>
      </c>
      <c r="D377" s="82"/>
      <c r="E377" s="39"/>
      <c r="F377" s="33"/>
      <c r="G377" s="84" t="str">
        <f>IFERROR(INDEX(TBL_CIPDRFRESI_LOANPOOL[HUD_MFI_115],MATCH(TBL_QUAL_INCOMELISTING_UNITS[[#This Row],[INCOMELISTING_LOAN_ID_PROP_ADDR]],TBL_CIPDRFRESI_LOANPOOL[LOAN_ID_PROP_ADDR],0)),"")</f>
        <v/>
      </c>
      <c r="H3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7" s="36" t="b">
        <f>CONCATENATE(TBL_QUAL_INCOMELISTING_UNITS[[#This Row],[INCOMELISTING_LOAN_ID_PROP_ADDR]],TBL_QUAL_INCOMELISTING_UNITS[[#This Row],[INCOMELISTING_UNIT]],TBL_QUAL_INCOMELISTING_UNITS[[#This Row],[INCOMELISTING_HSEHLD_INCOME]])&lt;&gt;""</f>
        <v>0</v>
      </c>
      <c r="J377" s="36" t="b">
        <f>AND(TBL_QUAL_INCOMELISTING_UNITS[[#This Row],[INCOMELISTING_LOAN_ID_PROP_ADDR]]&lt;&gt;"",TBL_QUAL_INCOMELISTING_UNITS[[#This Row],[INCOMELISTING_UNIT]]&lt;&gt;"",TBL_QUAL_INCOMELISTING_UNITS[[#This Row],[INCOMELISTING_HSEHLD_INCOME]]&lt;&gt;"")</f>
        <v>0</v>
      </c>
      <c r="K377" s="36">
        <f>SUM(
IF(AND(TBL_QUAL_INCOMELISTING_UNITS[[#This Row],[INCOMELISTING_LOAN_ID_PROP_ADDR]]&lt;&gt;"",NOT(ISNUMBER(MATCH(TBL_QUAL_INCOMELISTING_UNITS[[#This Row],[INCOMELISTING_LOAN_ID_PROP_ADDR]],RANGE_LOOKUP_CIPDRF_LOANLIST,0)))),1,0)
)</f>
        <v>0</v>
      </c>
    </row>
    <row r="378" spans="2:11" ht="20.100000000000001" customHeight="1" x14ac:dyDescent="0.25">
      <c r="B378" s="25" t="str">
        <f>IF(TBL_QUAL_INCOMELISTING_UNITS[[#This Row],[RECORD_STARTED]],IF(TBL_QUAL_INCOMELISTING_UNITS[[#This Row],[ERROR_COUNT]]&gt;0,-1,IF(TBL_QUAL_INCOMELISTING_UNITS[[#This Row],[REQ_FIELDS_POPULATED]],1,0)),"")</f>
        <v/>
      </c>
      <c r="C378" s="94">
        <f>ROW()-ROW(TBL_QUAL_INCOMELISTING_UNITS[[#Headers],[ROW_ID]])</f>
        <v>369</v>
      </c>
      <c r="D378" s="82"/>
      <c r="E378" s="39"/>
      <c r="F378" s="33"/>
      <c r="G378" s="84" t="str">
        <f>IFERROR(INDEX(TBL_CIPDRFRESI_LOANPOOL[HUD_MFI_115],MATCH(TBL_QUAL_INCOMELISTING_UNITS[[#This Row],[INCOMELISTING_LOAN_ID_PROP_ADDR]],TBL_CIPDRFRESI_LOANPOOL[LOAN_ID_PROP_ADDR],0)),"")</f>
        <v/>
      </c>
      <c r="H3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8" s="36" t="b">
        <f>CONCATENATE(TBL_QUAL_INCOMELISTING_UNITS[[#This Row],[INCOMELISTING_LOAN_ID_PROP_ADDR]],TBL_QUAL_INCOMELISTING_UNITS[[#This Row],[INCOMELISTING_UNIT]],TBL_QUAL_INCOMELISTING_UNITS[[#This Row],[INCOMELISTING_HSEHLD_INCOME]])&lt;&gt;""</f>
        <v>0</v>
      </c>
      <c r="J378" s="36" t="b">
        <f>AND(TBL_QUAL_INCOMELISTING_UNITS[[#This Row],[INCOMELISTING_LOAN_ID_PROP_ADDR]]&lt;&gt;"",TBL_QUAL_INCOMELISTING_UNITS[[#This Row],[INCOMELISTING_UNIT]]&lt;&gt;"",TBL_QUAL_INCOMELISTING_UNITS[[#This Row],[INCOMELISTING_HSEHLD_INCOME]]&lt;&gt;"")</f>
        <v>0</v>
      </c>
      <c r="K378" s="36">
        <f>SUM(
IF(AND(TBL_QUAL_INCOMELISTING_UNITS[[#This Row],[INCOMELISTING_LOAN_ID_PROP_ADDR]]&lt;&gt;"",NOT(ISNUMBER(MATCH(TBL_QUAL_INCOMELISTING_UNITS[[#This Row],[INCOMELISTING_LOAN_ID_PROP_ADDR]],RANGE_LOOKUP_CIPDRF_LOANLIST,0)))),1,0)
)</f>
        <v>0</v>
      </c>
    </row>
    <row r="379" spans="2:11" ht="20.100000000000001" customHeight="1" x14ac:dyDescent="0.25">
      <c r="B379" s="25" t="str">
        <f>IF(TBL_QUAL_INCOMELISTING_UNITS[[#This Row],[RECORD_STARTED]],IF(TBL_QUAL_INCOMELISTING_UNITS[[#This Row],[ERROR_COUNT]]&gt;0,-1,IF(TBL_QUAL_INCOMELISTING_UNITS[[#This Row],[REQ_FIELDS_POPULATED]],1,0)),"")</f>
        <v/>
      </c>
      <c r="C379" s="94">
        <f>ROW()-ROW(TBL_QUAL_INCOMELISTING_UNITS[[#Headers],[ROW_ID]])</f>
        <v>370</v>
      </c>
      <c r="D379" s="82"/>
      <c r="E379" s="39"/>
      <c r="F379" s="33"/>
      <c r="G379" s="84" t="str">
        <f>IFERROR(INDEX(TBL_CIPDRFRESI_LOANPOOL[HUD_MFI_115],MATCH(TBL_QUAL_INCOMELISTING_UNITS[[#This Row],[INCOMELISTING_LOAN_ID_PROP_ADDR]],TBL_CIPDRFRESI_LOANPOOL[LOAN_ID_PROP_ADDR],0)),"")</f>
        <v/>
      </c>
      <c r="H3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9" s="36" t="b">
        <f>CONCATENATE(TBL_QUAL_INCOMELISTING_UNITS[[#This Row],[INCOMELISTING_LOAN_ID_PROP_ADDR]],TBL_QUAL_INCOMELISTING_UNITS[[#This Row],[INCOMELISTING_UNIT]],TBL_QUAL_INCOMELISTING_UNITS[[#This Row],[INCOMELISTING_HSEHLD_INCOME]])&lt;&gt;""</f>
        <v>0</v>
      </c>
      <c r="J379" s="36" t="b">
        <f>AND(TBL_QUAL_INCOMELISTING_UNITS[[#This Row],[INCOMELISTING_LOAN_ID_PROP_ADDR]]&lt;&gt;"",TBL_QUAL_INCOMELISTING_UNITS[[#This Row],[INCOMELISTING_UNIT]]&lt;&gt;"",TBL_QUAL_INCOMELISTING_UNITS[[#This Row],[INCOMELISTING_HSEHLD_INCOME]]&lt;&gt;"")</f>
        <v>0</v>
      </c>
      <c r="K379" s="36">
        <f>SUM(
IF(AND(TBL_QUAL_INCOMELISTING_UNITS[[#This Row],[INCOMELISTING_LOAN_ID_PROP_ADDR]]&lt;&gt;"",NOT(ISNUMBER(MATCH(TBL_QUAL_INCOMELISTING_UNITS[[#This Row],[INCOMELISTING_LOAN_ID_PROP_ADDR]],RANGE_LOOKUP_CIPDRF_LOANLIST,0)))),1,0)
)</f>
        <v>0</v>
      </c>
    </row>
    <row r="380" spans="2:11" ht="20.100000000000001" customHeight="1" x14ac:dyDescent="0.25">
      <c r="B380" s="25" t="str">
        <f>IF(TBL_QUAL_INCOMELISTING_UNITS[[#This Row],[RECORD_STARTED]],IF(TBL_QUAL_INCOMELISTING_UNITS[[#This Row],[ERROR_COUNT]]&gt;0,-1,IF(TBL_QUAL_INCOMELISTING_UNITS[[#This Row],[REQ_FIELDS_POPULATED]],1,0)),"")</f>
        <v/>
      </c>
      <c r="C380" s="94">
        <f>ROW()-ROW(TBL_QUAL_INCOMELISTING_UNITS[[#Headers],[ROW_ID]])</f>
        <v>371</v>
      </c>
      <c r="D380" s="82"/>
      <c r="E380" s="39"/>
      <c r="F380" s="33"/>
      <c r="G380" s="84" t="str">
        <f>IFERROR(INDEX(TBL_CIPDRFRESI_LOANPOOL[HUD_MFI_115],MATCH(TBL_QUAL_INCOMELISTING_UNITS[[#This Row],[INCOMELISTING_LOAN_ID_PROP_ADDR]],TBL_CIPDRFRESI_LOANPOOL[LOAN_ID_PROP_ADDR],0)),"")</f>
        <v/>
      </c>
      <c r="H3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0" s="36" t="b">
        <f>CONCATENATE(TBL_QUAL_INCOMELISTING_UNITS[[#This Row],[INCOMELISTING_LOAN_ID_PROP_ADDR]],TBL_QUAL_INCOMELISTING_UNITS[[#This Row],[INCOMELISTING_UNIT]],TBL_QUAL_INCOMELISTING_UNITS[[#This Row],[INCOMELISTING_HSEHLD_INCOME]])&lt;&gt;""</f>
        <v>0</v>
      </c>
      <c r="J380" s="36" t="b">
        <f>AND(TBL_QUAL_INCOMELISTING_UNITS[[#This Row],[INCOMELISTING_LOAN_ID_PROP_ADDR]]&lt;&gt;"",TBL_QUAL_INCOMELISTING_UNITS[[#This Row],[INCOMELISTING_UNIT]]&lt;&gt;"",TBL_QUAL_INCOMELISTING_UNITS[[#This Row],[INCOMELISTING_HSEHLD_INCOME]]&lt;&gt;"")</f>
        <v>0</v>
      </c>
      <c r="K380" s="36">
        <f>SUM(
IF(AND(TBL_QUAL_INCOMELISTING_UNITS[[#This Row],[INCOMELISTING_LOAN_ID_PROP_ADDR]]&lt;&gt;"",NOT(ISNUMBER(MATCH(TBL_QUAL_INCOMELISTING_UNITS[[#This Row],[INCOMELISTING_LOAN_ID_PROP_ADDR]],RANGE_LOOKUP_CIPDRF_LOANLIST,0)))),1,0)
)</f>
        <v>0</v>
      </c>
    </row>
    <row r="381" spans="2:11" ht="20.100000000000001" customHeight="1" x14ac:dyDescent="0.25">
      <c r="B381" s="25" t="str">
        <f>IF(TBL_QUAL_INCOMELISTING_UNITS[[#This Row],[RECORD_STARTED]],IF(TBL_QUAL_INCOMELISTING_UNITS[[#This Row],[ERROR_COUNT]]&gt;0,-1,IF(TBL_QUAL_INCOMELISTING_UNITS[[#This Row],[REQ_FIELDS_POPULATED]],1,0)),"")</f>
        <v/>
      </c>
      <c r="C381" s="94">
        <f>ROW()-ROW(TBL_QUAL_INCOMELISTING_UNITS[[#Headers],[ROW_ID]])</f>
        <v>372</v>
      </c>
      <c r="D381" s="82"/>
      <c r="E381" s="39"/>
      <c r="F381" s="33"/>
      <c r="G381" s="84" t="str">
        <f>IFERROR(INDEX(TBL_CIPDRFRESI_LOANPOOL[HUD_MFI_115],MATCH(TBL_QUAL_INCOMELISTING_UNITS[[#This Row],[INCOMELISTING_LOAN_ID_PROP_ADDR]],TBL_CIPDRFRESI_LOANPOOL[LOAN_ID_PROP_ADDR],0)),"")</f>
        <v/>
      </c>
      <c r="H3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1" s="36" t="b">
        <f>CONCATENATE(TBL_QUAL_INCOMELISTING_UNITS[[#This Row],[INCOMELISTING_LOAN_ID_PROP_ADDR]],TBL_QUAL_INCOMELISTING_UNITS[[#This Row],[INCOMELISTING_UNIT]],TBL_QUAL_INCOMELISTING_UNITS[[#This Row],[INCOMELISTING_HSEHLD_INCOME]])&lt;&gt;""</f>
        <v>0</v>
      </c>
      <c r="J381" s="36" t="b">
        <f>AND(TBL_QUAL_INCOMELISTING_UNITS[[#This Row],[INCOMELISTING_LOAN_ID_PROP_ADDR]]&lt;&gt;"",TBL_QUAL_INCOMELISTING_UNITS[[#This Row],[INCOMELISTING_UNIT]]&lt;&gt;"",TBL_QUAL_INCOMELISTING_UNITS[[#This Row],[INCOMELISTING_HSEHLD_INCOME]]&lt;&gt;"")</f>
        <v>0</v>
      </c>
      <c r="K381" s="36">
        <f>SUM(
IF(AND(TBL_QUAL_INCOMELISTING_UNITS[[#This Row],[INCOMELISTING_LOAN_ID_PROP_ADDR]]&lt;&gt;"",NOT(ISNUMBER(MATCH(TBL_QUAL_INCOMELISTING_UNITS[[#This Row],[INCOMELISTING_LOAN_ID_PROP_ADDR]],RANGE_LOOKUP_CIPDRF_LOANLIST,0)))),1,0)
)</f>
        <v>0</v>
      </c>
    </row>
    <row r="382" spans="2:11" ht="20.100000000000001" customHeight="1" x14ac:dyDescent="0.25">
      <c r="B382" s="25" t="str">
        <f>IF(TBL_QUAL_INCOMELISTING_UNITS[[#This Row],[RECORD_STARTED]],IF(TBL_QUAL_INCOMELISTING_UNITS[[#This Row],[ERROR_COUNT]]&gt;0,-1,IF(TBL_QUAL_INCOMELISTING_UNITS[[#This Row],[REQ_FIELDS_POPULATED]],1,0)),"")</f>
        <v/>
      </c>
      <c r="C382" s="94">
        <f>ROW()-ROW(TBL_QUAL_INCOMELISTING_UNITS[[#Headers],[ROW_ID]])</f>
        <v>373</v>
      </c>
      <c r="D382" s="82"/>
      <c r="E382" s="39"/>
      <c r="F382" s="33"/>
      <c r="G382" s="84" t="str">
        <f>IFERROR(INDEX(TBL_CIPDRFRESI_LOANPOOL[HUD_MFI_115],MATCH(TBL_QUAL_INCOMELISTING_UNITS[[#This Row],[INCOMELISTING_LOAN_ID_PROP_ADDR]],TBL_CIPDRFRESI_LOANPOOL[LOAN_ID_PROP_ADDR],0)),"")</f>
        <v/>
      </c>
      <c r="H3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2" s="36" t="b">
        <f>CONCATENATE(TBL_QUAL_INCOMELISTING_UNITS[[#This Row],[INCOMELISTING_LOAN_ID_PROP_ADDR]],TBL_QUAL_INCOMELISTING_UNITS[[#This Row],[INCOMELISTING_UNIT]],TBL_QUAL_INCOMELISTING_UNITS[[#This Row],[INCOMELISTING_HSEHLD_INCOME]])&lt;&gt;""</f>
        <v>0</v>
      </c>
      <c r="J382" s="36" t="b">
        <f>AND(TBL_QUAL_INCOMELISTING_UNITS[[#This Row],[INCOMELISTING_LOAN_ID_PROP_ADDR]]&lt;&gt;"",TBL_QUAL_INCOMELISTING_UNITS[[#This Row],[INCOMELISTING_UNIT]]&lt;&gt;"",TBL_QUAL_INCOMELISTING_UNITS[[#This Row],[INCOMELISTING_HSEHLD_INCOME]]&lt;&gt;"")</f>
        <v>0</v>
      </c>
      <c r="K382" s="36">
        <f>SUM(
IF(AND(TBL_QUAL_INCOMELISTING_UNITS[[#This Row],[INCOMELISTING_LOAN_ID_PROP_ADDR]]&lt;&gt;"",NOT(ISNUMBER(MATCH(TBL_QUAL_INCOMELISTING_UNITS[[#This Row],[INCOMELISTING_LOAN_ID_PROP_ADDR]],RANGE_LOOKUP_CIPDRF_LOANLIST,0)))),1,0)
)</f>
        <v>0</v>
      </c>
    </row>
    <row r="383" spans="2:11" ht="20.100000000000001" customHeight="1" x14ac:dyDescent="0.25">
      <c r="B383" s="25" t="str">
        <f>IF(TBL_QUAL_INCOMELISTING_UNITS[[#This Row],[RECORD_STARTED]],IF(TBL_QUAL_INCOMELISTING_UNITS[[#This Row],[ERROR_COUNT]]&gt;0,-1,IF(TBL_QUAL_INCOMELISTING_UNITS[[#This Row],[REQ_FIELDS_POPULATED]],1,0)),"")</f>
        <v/>
      </c>
      <c r="C383" s="94">
        <f>ROW()-ROW(TBL_QUAL_INCOMELISTING_UNITS[[#Headers],[ROW_ID]])</f>
        <v>374</v>
      </c>
      <c r="D383" s="82"/>
      <c r="E383" s="39"/>
      <c r="F383" s="33"/>
      <c r="G383" s="84" t="str">
        <f>IFERROR(INDEX(TBL_CIPDRFRESI_LOANPOOL[HUD_MFI_115],MATCH(TBL_QUAL_INCOMELISTING_UNITS[[#This Row],[INCOMELISTING_LOAN_ID_PROP_ADDR]],TBL_CIPDRFRESI_LOANPOOL[LOAN_ID_PROP_ADDR],0)),"")</f>
        <v/>
      </c>
      <c r="H3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3" s="36" t="b">
        <f>CONCATENATE(TBL_QUAL_INCOMELISTING_UNITS[[#This Row],[INCOMELISTING_LOAN_ID_PROP_ADDR]],TBL_QUAL_INCOMELISTING_UNITS[[#This Row],[INCOMELISTING_UNIT]],TBL_QUAL_INCOMELISTING_UNITS[[#This Row],[INCOMELISTING_HSEHLD_INCOME]])&lt;&gt;""</f>
        <v>0</v>
      </c>
      <c r="J383" s="36" t="b">
        <f>AND(TBL_QUAL_INCOMELISTING_UNITS[[#This Row],[INCOMELISTING_LOAN_ID_PROP_ADDR]]&lt;&gt;"",TBL_QUAL_INCOMELISTING_UNITS[[#This Row],[INCOMELISTING_UNIT]]&lt;&gt;"",TBL_QUAL_INCOMELISTING_UNITS[[#This Row],[INCOMELISTING_HSEHLD_INCOME]]&lt;&gt;"")</f>
        <v>0</v>
      </c>
      <c r="K383" s="36">
        <f>SUM(
IF(AND(TBL_QUAL_INCOMELISTING_UNITS[[#This Row],[INCOMELISTING_LOAN_ID_PROP_ADDR]]&lt;&gt;"",NOT(ISNUMBER(MATCH(TBL_QUAL_INCOMELISTING_UNITS[[#This Row],[INCOMELISTING_LOAN_ID_PROP_ADDR]],RANGE_LOOKUP_CIPDRF_LOANLIST,0)))),1,0)
)</f>
        <v>0</v>
      </c>
    </row>
    <row r="384" spans="2:11" ht="20.100000000000001" customHeight="1" x14ac:dyDescent="0.25">
      <c r="B384" s="25" t="str">
        <f>IF(TBL_QUAL_INCOMELISTING_UNITS[[#This Row],[RECORD_STARTED]],IF(TBL_QUAL_INCOMELISTING_UNITS[[#This Row],[ERROR_COUNT]]&gt;0,-1,IF(TBL_QUAL_INCOMELISTING_UNITS[[#This Row],[REQ_FIELDS_POPULATED]],1,0)),"")</f>
        <v/>
      </c>
      <c r="C384" s="94">
        <f>ROW()-ROW(TBL_QUAL_INCOMELISTING_UNITS[[#Headers],[ROW_ID]])</f>
        <v>375</v>
      </c>
      <c r="D384" s="82"/>
      <c r="E384" s="39"/>
      <c r="F384" s="33"/>
      <c r="G384" s="84" t="str">
        <f>IFERROR(INDEX(TBL_CIPDRFRESI_LOANPOOL[HUD_MFI_115],MATCH(TBL_QUAL_INCOMELISTING_UNITS[[#This Row],[INCOMELISTING_LOAN_ID_PROP_ADDR]],TBL_CIPDRFRESI_LOANPOOL[LOAN_ID_PROP_ADDR],0)),"")</f>
        <v/>
      </c>
      <c r="H3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4" s="36" t="b">
        <f>CONCATENATE(TBL_QUAL_INCOMELISTING_UNITS[[#This Row],[INCOMELISTING_LOAN_ID_PROP_ADDR]],TBL_QUAL_INCOMELISTING_UNITS[[#This Row],[INCOMELISTING_UNIT]],TBL_QUAL_INCOMELISTING_UNITS[[#This Row],[INCOMELISTING_HSEHLD_INCOME]])&lt;&gt;""</f>
        <v>0</v>
      </c>
      <c r="J384" s="36" t="b">
        <f>AND(TBL_QUAL_INCOMELISTING_UNITS[[#This Row],[INCOMELISTING_LOAN_ID_PROP_ADDR]]&lt;&gt;"",TBL_QUAL_INCOMELISTING_UNITS[[#This Row],[INCOMELISTING_UNIT]]&lt;&gt;"",TBL_QUAL_INCOMELISTING_UNITS[[#This Row],[INCOMELISTING_HSEHLD_INCOME]]&lt;&gt;"")</f>
        <v>0</v>
      </c>
      <c r="K384" s="36">
        <f>SUM(
IF(AND(TBL_QUAL_INCOMELISTING_UNITS[[#This Row],[INCOMELISTING_LOAN_ID_PROP_ADDR]]&lt;&gt;"",NOT(ISNUMBER(MATCH(TBL_QUAL_INCOMELISTING_UNITS[[#This Row],[INCOMELISTING_LOAN_ID_PROP_ADDR]],RANGE_LOOKUP_CIPDRF_LOANLIST,0)))),1,0)
)</f>
        <v>0</v>
      </c>
    </row>
    <row r="385" spans="2:11" ht="20.100000000000001" customHeight="1" x14ac:dyDescent="0.25">
      <c r="B385" s="25" t="str">
        <f>IF(TBL_QUAL_INCOMELISTING_UNITS[[#This Row],[RECORD_STARTED]],IF(TBL_QUAL_INCOMELISTING_UNITS[[#This Row],[ERROR_COUNT]]&gt;0,-1,IF(TBL_QUAL_INCOMELISTING_UNITS[[#This Row],[REQ_FIELDS_POPULATED]],1,0)),"")</f>
        <v/>
      </c>
      <c r="C385" s="94">
        <f>ROW()-ROW(TBL_QUAL_INCOMELISTING_UNITS[[#Headers],[ROW_ID]])</f>
        <v>376</v>
      </c>
      <c r="D385" s="82"/>
      <c r="E385" s="39"/>
      <c r="F385" s="33"/>
      <c r="G385" s="84" t="str">
        <f>IFERROR(INDEX(TBL_CIPDRFRESI_LOANPOOL[HUD_MFI_115],MATCH(TBL_QUAL_INCOMELISTING_UNITS[[#This Row],[INCOMELISTING_LOAN_ID_PROP_ADDR]],TBL_CIPDRFRESI_LOANPOOL[LOAN_ID_PROP_ADDR],0)),"")</f>
        <v/>
      </c>
      <c r="H3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5" s="36" t="b">
        <f>CONCATENATE(TBL_QUAL_INCOMELISTING_UNITS[[#This Row],[INCOMELISTING_LOAN_ID_PROP_ADDR]],TBL_QUAL_INCOMELISTING_UNITS[[#This Row],[INCOMELISTING_UNIT]],TBL_QUAL_INCOMELISTING_UNITS[[#This Row],[INCOMELISTING_HSEHLD_INCOME]])&lt;&gt;""</f>
        <v>0</v>
      </c>
      <c r="J385" s="36" t="b">
        <f>AND(TBL_QUAL_INCOMELISTING_UNITS[[#This Row],[INCOMELISTING_LOAN_ID_PROP_ADDR]]&lt;&gt;"",TBL_QUAL_INCOMELISTING_UNITS[[#This Row],[INCOMELISTING_UNIT]]&lt;&gt;"",TBL_QUAL_INCOMELISTING_UNITS[[#This Row],[INCOMELISTING_HSEHLD_INCOME]]&lt;&gt;"")</f>
        <v>0</v>
      </c>
      <c r="K385" s="36">
        <f>SUM(
IF(AND(TBL_QUAL_INCOMELISTING_UNITS[[#This Row],[INCOMELISTING_LOAN_ID_PROP_ADDR]]&lt;&gt;"",NOT(ISNUMBER(MATCH(TBL_QUAL_INCOMELISTING_UNITS[[#This Row],[INCOMELISTING_LOAN_ID_PROP_ADDR]],RANGE_LOOKUP_CIPDRF_LOANLIST,0)))),1,0)
)</f>
        <v>0</v>
      </c>
    </row>
    <row r="386" spans="2:11" ht="20.100000000000001" customHeight="1" x14ac:dyDescent="0.25">
      <c r="B386" s="25" t="str">
        <f>IF(TBL_QUAL_INCOMELISTING_UNITS[[#This Row],[RECORD_STARTED]],IF(TBL_QUAL_INCOMELISTING_UNITS[[#This Row],[ERROR_COUNT]]&gt;0,-1,IF(TBL_QUAL_INCOMELISTING_UNITS[[#This Row],[REQ_FIELDS_POPULATED]],1,0)),"")</f>
        <v/>
      </c>
      <c r="C386" s="94">
        <f>ROW()-ROW(TBL_QUAL_INCOMELISTING_UNITS[[#Headers],[ROW_ID]])</f>
        <v>377</v>
      </c>
      <c r="D386" s="82"/>
      <c r="E386" s="39"/>
      <c r="F386" s="33"/>
      <c r="G386" s="84" t="str">
        <f>IFERROR(INDEX(TBL_CIPDRFRESI_LOANPOOL[HUD_MFI_115],MATCH(TBL_QUAL_INCOMELISTING_UNITS[[#This Row],[INCOMELISTING_LOAN_ID_PROP_ADDR]],TBL_CIPDRFRESI_LOANPOOL[LOAN_ID_PROP_ADDR],0)),"")</f>
        <v/>
      </c>
      <c r="H3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6" s="36" t="b">
        <f>CONCATENATE(TBL_QUAL_INCOMELISTING_UNITS[[#This Row],[INCOMELISTING_LOAN_ID_PROP_ADDR]],TBL_QUAL_INCOMELISTING_UNITS[[#This Row],[INCOMELISTING_UNIT]],TBL_QUAL_INCOMELISTING_UNITS[[#This Row],[INCOMELISTING_HSEHLD_INCOME]])&lt;&gt;""</f>
        <v>0</v>
      </c>
      <c r="J386" s="36" t="b">
        <f>AND(TBL_QUAL_INCOMELISTING_UNITS[[#This Row],[INCOMELISTING_LOAN_ID_PROP_ADDR]]&lt;&gt;"",TBL_QUAL_INCOMELISTING_UNITS[[#This Row],[INCOMELISTING_UNIT]]&lt;&gt;"",TBL_QUAL_INCOMELISTING_UNITS[[#This Row],[INCOMELISTING_HSEHLD_INCOME]]&lt;&gt;"")</f>
        <v>0</v>
      </c>
      <c r="K386" s="36">
        <f>SUM(
IF(AND(TBL_QUAL_INCOMELISTING_UNITS[[#This Row],[INCOMELISTING_LOAN_ID_PROP_ADDR]]&lt;&gt;"",NOT(ISNUMBER(MATCH(TBL_QUAL_INCOMELISTING_UNITS[[#This Row],[INCOMELISTING_LOAN_ID_PROP_ADDR]],RANGE_LOOKUP_CIPDRF_LOANLIST,0)))),1,0)
)</f>
        <v>0</v>
      </c>
    </row>
    <row r="387" spans="2:11" ht="20.100000000000001" customHeight="1" x14ac:dyDescent="0.25">
      <c r="B387" s="25" t="str">
        <f>IF(TBL_QUAL_INCOMELISTING_UNITS[[#This Row],[RECORD_STARTED]],IF(TBL_QUAL_INCOMELISTING_UNITS[[#This Row],[ERROR_COUNT]]&gt;0,-1,IF(TBL_QUAL_INCOMELISTING_UNITS[[#This Row],[REQ_FIELDS_POPULATED]],1,0)),"")</f>
        <v/>
      </c>
      <c r="C387" s="94">
        <f>ROW()-ROW(TBL_QUAL_INCOMELISTING_UNITS[[#Headers],[ROW_ID]])</f>
        <v>378</v>
      </c>
      <c r="D387" s="82"/>
      <c r="E387" s="39"/>
      <c r="F387" s="33"/>
      <c r="G387" s="84" t="str">
        <f>IFERROR(INDEX(TBL_CIPDRFRESI_LOANPOOL[HUD_MFI_115],MATCH(TBL_QUAL_INCOMELISTING_UNITS[[#This Row],[INCOMELISTING_LOAN_ID_PROP_ADDR]],TBL_CIPDRFRESI_LOANPOOL[LOAN_ID_PROP_ADDR],0)),"")</f>
        <v/>
      </c>
      <c r="H3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7" s="36" t="b">
        <f>CONCATENATE(TBL_QUAL_INCOMELISTING_UNITS[[#This Row],[INCOMELISTING_LOAN_ID_PROP_ADDR]],TBL_QUAL_INCOMELISTING_UNITS[[#This Row],[INCOMELISTING_UNIT]],TBL_QUAL_INCOMELISTING_UNITS[[#This Row],[INCOMELISTING_HSEHLD_INCOME]])&lt;&gt;""</f>
        <v>0</v>
      </c>
      <c r="J387" s="36" t="b">
        <f>AND(TBL_QUAL_INCOMELISTING_UNITS[[#This Row],[INCOMELISTING_LOAN_ID_PROP_ADDR]]&lt;&gt;"",TBL_QUAL_INCOMELISTING_UNITS[[#This Row],[INCOMELISTING_UNIT]]&lt;&gt;"",TBL_QUAL_INCOMELISTING_UNITS[[#This Row],[INCOMELISTING_HSEHLD_INCOME]]&lt;&gt;"")</f>
        <v>0</v>
      </c>
      <c r="K387" s="36">
        <f>SUM(
IF(AND(TBL_QUAL_INCOMELISTING_UNITS[[#This Row],[INCOMELISTING_LOAN_ID_PROP_ADDR]]&lt;&gt;"",NOT(ISNUMBER(MATCH(TBL_QUAL_INCOMELISTING_UNITS[[#This Row],[INCOMELISTING_LOAN_ID_PROP_ADDR]],RANGE_LOOKUP_CIPDRF_LOANLIST,0)))),1,0)
)</f>
        <v>0</v>
      </c>
    </row>
    <row r="388" spans="2:11" ht="20.100000000000001" customHeight="1" x14ac:dyDescent="0.25">
      <c r="B388" s="25" t="str">
        <f>IF(TBL_QUAL_INCOMELISTING_UNITS[[#This Row],[RECORD_STARTED]],IF(TBL_QUAL_INCOMELISTING_UNITS[[#This Row],[ERROR_COUNT]]&gt;0,-1,IF(TBL_QUAL_INCOMELISTING_UNITS[[#This Row],[REQ_FIELDS_POPULATED]],1,0)),"")</f>
        <v/>
      </c>
      <c r="C388" s="94">
        <f>ROW()-ROW(TBL_QUAL_INCOMELISTING_UNITS[[#Headers],[ROW_ID]])</f>
        <v>379</v>
      </c>
      <c r="D388" s="82"/>
      <c r="E388" s="39"/>
      <c r="F388" s="33"/>
      <c r="G388" s="84" t="str">
        <f>IFERROR(INDEX(TBL_CIPDRFRESI_LOANPOOL[HUD_MFI_115],MATCH(TBL_QUAL_INCOMELISTING_UNITS[[#This Row],[INCOMELISTING_LOAN_ID_PROP_ADDR]],TBL_CIPDRFRESI_LOANPOOL[LOAN_ID_PROP_ADDR],0)),"")</f>
        <v/>
      </c>
      <c r="H3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8" s="36" t="b">
        <f>CONCATENATE(TBL_QUAL_INCOMELISTING_UNITS[[#This Row],[INCOMELISTING_LOAN_ID_PROP_ADDR]],TBL_QUAL_INCOMELISTING_UNITS[[#This Row],[INCOMELISTING_UNIT]],TBL_QUAL_INCOMELISTING_UNITS[[#This Row],[INCOMELISTING_HSEHLD_INCOME]])&lt;&gt;""</f>
        <v>0</v>
      </c>
      <c r="J388" s="36" t="b">
        <f>AND(TBL_QUAL_INCOMELISTING_UNITS[[#This Row],[INCOMELISTING_LOAN_ID_PROP_ADDR]]&lt;&gt;"",TBL_QUAL_INCOMELISTING_UNITS[[#This Row],[INCOMELISTING_UNIT]]&lt;&gt;"",TBL_QUAL_INCOMELISTING_UNITS[[#This Row],[INCOMELISTING_HSEHLD_INCOME]]&lt;&gt;"")</f>
        <v>0</v>
      </c>
      <c r="K388" s="36">
        <f>SUM(
IF(AND(TBL_QUAL_INCOMELISTING_UNITS[[#This Row],[INCOMELISTING_LOAN_ID_PROP_ADDR]]&lt;&gt;"",NOT(ISNUMBER(MATCH(TBL_QUAL_INCOMELISTING_UNITS[[#This Row],[INCOMELISTING_LOAN_ID_PROP_ADDR]],RANGE_LOOKUP_CIPDRF_LOANLIST,0)))),1,0)
)</f>
        <v>0</v>
      </c>
    </row>
    <row r="389" spans="2:11" ht="20.100000000000001" customHeight="1" x14ac:dyDescent="0.25">
      <c r="B389" s="25" t="str">
        <f>IF(TBL_QUAL_INCOMELISTING_UNITS[[#This Row],[RECORD_STARTED]],IF(TBL_QUAL_INCOMELISTING_UNITS[[#This Row],[ERROR_COUNT]]&gt;0,-1,IF(TBL_QUAL_INCOMELISTING_UNITS[[#This Row],[REQ_FIELDS_POPULATED]],1,0)),"")</f>
        <v/>
      </c>
      <c r="C389" s="94">
        <f>ROW()-ROW(TBL_QUAL_INCOMELISTING_UNITS[[#Headers],[ROW_ID]])</f>
        <v>380</v>
      </c>
      <c r="D389" s="82"/>
      <c r="E389" s="39"/>
      <c r="F389" s="33"/>
      <c r="G389" s="84" t="str">
        <f>IFERROR(INDEX(TBL_CIPDRFRESI_LOANPOOL[HUD_MFI_115],MATCH(TBL_QUAL_INCOMELISTING_UNITS[[#This Row],[INCOMELISTING_LOAN_ID_PROP_ADDR]],TBL_CIPDRFRESI_LOANPOOL[LOAN_ID_PROP_ADDR],0)),"")</f>
        <v/>
      </c>
      <c r="H3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9" s="36" t="b">
        <f>CONCATENATE(TBL_QUAL_INCOMELISTING_UNITS[[#This Row],[INCOMELISTING_LOAN_ID_PROP_ADDR]],TBL_QUAL_INCOMELISTING_UNITS[[#This Row],[INCOMELISTING_UNIT]],TBL_QUAL_INCOMELISTING_UNITS[[#This Row],[INCOMELISTING_HSEHLD_INCOME]])&lt;&gt;""</f>
        <v>0</v>
      </c>
      <c r="J389" s="36" t="b">
        <f>AND(TBL_QUAL_INCOMELISTING_UNITS[[#This Row],[INCOMELISTING_LOAN_ID_PROP_ADDR]]&lt;&gt;"",TBL_QUAL_INCOMELISTING_UNITS[[#This Row],[INCOMELISTING_UNIT]]&lt;&gt;"",TBL_QUAL_INCOMELISTING_UNITS[[#This Row],[INCOMELISTING_HSEHLD_INCOME]]&lt;&gt;"")</f>
        <v>0</v>
      </c>
      <c r="K389" s="36">
        <f>SUM(
IF(AND(TBL_QUAL_INCOMELISTING_UNITS[[#This Row],[INCOMELISTING_LOAN_ID_PROP_ADDR]]&lt;&gt;"",NOT(ISNUMBER(MATCH(TBL_QUAL_INCOMELISTING_UNITS[[#This Row],[INCOMELISTING_LOAN_ID_PROP_ADDR]],RANGE_LOOKUP_CIPDRF_LOANLIST,0)))),1,0)
)</f>
        <v>0</v>
      </c>
    </row>
    <row r="390" spans="2:11" ht="20.100000000000001" customHeight="1" x14ac:dyDescent="0.25">
      <c r="B390" s="25" t="str">
        <f>IF(TBL_QUAL_INCOMELISTING_UNITS[[#This Row],[RECORD_STARTED]],IF(TBL_QUAL_INCOMELISTING_UNITS[[#This Row],[ERROR_COUNT]]&gt;0,-1,IF(TBL_QUAL_INCOMELISTING_UNITS[[#This Row],[REQ_FIELDS_POPULATED]],1,0)),"")</f>
        <v/>
      </c>
      <c r="C390" s="94">
        <f>ROW()-ROW(TBL_QUAL_INCOMELISTING_UNITS[[#Headers],[ROW_ID]])</f>
        <v>381</v>
      </c>
      <c r="D390" s="82"/>
      <c r="E390" s="39"/>
      <c r="F390" s="33"/>
      <c r="G390" s="84" t="str">
        <f>IFERROR(INDEX(TBL_CIPDRFRESI_LOANPOOL[HUD_MFI_115],MATCH(TBL_QUAL_INCOMELISTING_UNITS[[#This Row],[INCOMELISTING_LOAN_ID_PROP_ADDR]],TBL_CIPDRFRESI_LOANPOOL[LOAN_ID_PROP_ADDR],0)),"")</f>
        <v/>
      </c>
      <c r="H3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0" s="36" t="b">
        <f>CONCATENATE(TBL_QUAL_INCOMELISTING_UNITS[[#This Row],[INCOMELISTING_LOAN_ID_PROP_ADDR]],TBL_QUAL_INCOMELISTING_UNITS[[#This Row],[INCOMELISTING_UNIT]],TBL_QUAL_INCOMELISTING_UNITS[[#This Row],[INCOMELISTING_HSEHLD_INCOME]])&lt;&gt;""</f>
        <v>0</v>
      </c>
      <c r="J390" s="36" t="b">
        <f>AND(TBL_QUAL_INCOMELISTING_UNITS[[#This Row],[INCOMELISTING_LOAN_ID_PROP_ADDR]]&lt;&gt;"",TBL_QUAL_INCOMELISTING_UNITS[[#This Row],[INCOMELISTING_UNIT]]&lt;&gt;"",TBL_QUAL_INCOMELISTING_UNITS[[#This Row],[INCOMELISTING_HSEHLD_INCOME]]&lt;&gt;"")</f>
        <v>0</v>
      </c>
      <c r="K390" s="36">
        <f>SUM(
IF(AND(TBL_QUAL_INCOMELISTING_UNITS[[#This Row],[INCOMELISTING_LOAN_ID_PROP_ADDR]]&lt;&gt;"",NOT(ISNUMBER(MATCH(TBL_QUAL_INCOMELISTING_UNITS[[#This Row],[INCOMELISTING_LOAN_ID_PROP_ADDR]],RANGE_LOOKUP_CIPDRF_LOANLIST,0)))),1,0)
)</f>
        <v>0</v>
      </c>
    </row>
    <row r="391" spans="2:11" ht="20.100000000000001" customHeight="1" x14ac:dyDescent="0.25">
      <c r="B391" s="25" t="str">
        <f>IF(TBL_QUAL_INCOMELISTING_UNITS[[#This Row],[RECORD_STARTED]],IF(TBL_QUAL_INCOMELISTING_UNITS[[#This Row],[ERROR_COUNT]]&gt;0,-1,IF(TBL_QUAL_INCOMELISTING_UNITS[[#This Row],[REQ_FIELDS_POPULATED]],1,0)),"")</f>
        <v/>
      </c>
      <c r="C391" s="94">
        <f>ROW()-ROW(TBL_QUAL_INCOMELISTING_UNITS[[#Headers],[ROW_ID]])</f>
        <v>382</v>
      </c>
      <c r="D391" s="82"/>
      <c r="E391" s="39"/>
      <c r="F391" s="33"/>
      <c r="G391" s="84" t="str">
        <f>IFERROR(INDEX(TBL_CIPDRFRESI_LOANPOOL[HUD_MFI_115],MATCH(TBL_QUAL_INCOMELISTING_UNITS[[#This Row],[INCOMELISTING_LOAN_ID_PROP_ADDR]],TBL_CIPDRFRESI_LOANPOOL[LOAN_ID_PROP_ADDR],0)),"")</f>
        <v/>
      </c>
      <c r="H3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1" s="36" t="b">
        <f>CONCATENATE(TBL_QUAL_INCOMELISTING_UNITS[[#This Row],[INCOMELISTING_LOAN_ID_PROP_ADDR]],TBL_QUAL_INCOMELISTING_UNITS[[#This Row],[INCOMELISTING_UNIT]],TBL_QUAL_INCOMELISTING_UNITS[[#This Row],[INCOMELISTING_HSEHLD_INCOME]])&lt;&gt;""</f>
        <v>0</v>
      </c>
      <c r="J391" s="36" t="b">
        <f>AND(TBL_QUAL_INCOMELISTING_UNITS[[#This Row],[INCOMELISTING_LOAN_ID_PROP_ADDR]]&lt;&gt;"",TBL_QUAL_INCOMELISTING_UNITS[[#This Row],[INCOMELISTING_UNIT]]&lt;&gt;"",TBL_QUAL_INCOMELISTING_UNITS[[#This Row],[INCOMELISTING_HSEHLD_INCOME]]&lt;&gt;"")</f>
        <v>0</v>
      </c>
      <c r="K391" s="36">
        <f>SUM(
IF(AND(TBL_QUAL_INCOMELISTING_UNITS[[#This Row],[INCOMELISTING_LOAN_ID_PROP_ADDR]]&lt;&gt;"",NOT(ISNUMBER(MATCH(TBL_QUAL_INCOMELISTING_UNITS[[#This Row],[INCOMELISTING_LOAN_ID_PROP_ADDR]],RANGE_LOOKUP_CIPDRF_LOANLIST,0)))),1,0)
)</f>
        <v>0</v>
      </c>
    </row>
    <row r="392" spans="2:11" ht="20.100000000000001" customHeight="1" x14ac:dyDescent="0.25">
      <c r="B392" s="25" t="str">
        <f>IF(TBL_QUAL_INCOMELISTING_UNITS[[#This Row],[RECORD_STARTED]],IF(TBL_QUAL_INCOMELISTING_UNITS[[#This Row],[ERROR_COUNT]]&gt;0,-1,IF(TBL_QUAL_INCOMELISTING_UNITS[[#This Row],[REQ_FIELDS_POPULATED]],1,0)),"")</f>
        <v/>
      </c>
      <c r="C392" s="94">
        <f>ROW()-ROW(TBL_QUAL_INCOMELISTING_UNITS[[#Headers],[ROW_ID]])</f>
        <v>383</v>
      </c>
      <c r="D392" s="82"/>
      <c r="E392" s="39"/>
      <c r="F392" s="33"/>
      <c r="G392" s="84" t="str">
        <f>IFERROR(INDEX(TBL_CIPDRFRESI_LOANPOOL[HUD_MFI_115],MATCH(TBL_QUAL_INCOMELISTING_UNITS[[#This Row],[INCOMELISTING_LOAN_ID_PROP_ADDR]],TBL_CIPDRFRESI_LOANPOOL[LOAN_ID_PROP_ADDR],0)),"")</f>
        <v/>
      </c>
      <c r="H3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2" s="36" t="b">
        <f>CONCATENATE(TBL_QUAL_INCOMELISTING_UNITS[[#This Row],[INCOMELISTING_LOAN_ID_PROP_ADDR]],TBL_QUAL_INCOMELISTING_UNITS[[#This Row],[INCOMELISTING_UNIT]],TBL_QUAL_INCOMELISTING_UNITS[[#This Row],[INCOMELISTING_HSEHLD_INCOME]])&lt;&gt;""</f>
        <v>0</v>
      </c>
      <c r="J392" s="36" t="b">
        <f>AND(TBL_QUAL_INCOMELISTING_UNITS[[#This Row],[INCOMELISTING_LOAN_ID_PROP_ADDR]]&lt;&gt;"",TBL_QUAL_INCOMELISTING_UNITS[[#This Row],[INCOMELISTING_UNIT]]&lt;&gt;"",TBL_QUAL_INCOMELISTING_UNITS[[#This Row],[INCOMELISTING_HSEHLD_INCOME]]&lt;&gt;"")</f>
        <v>0</v>
      </c>
      <c r="K392" s="36">
        <f>SUM(
IF(AND(TBL_QUAL_INCOMELISTING_UNITS[[#This Row],[INCOMELISTING_LOAN_ID_PROP_ADDR]]&lt;&gt;"",NOT(ISNUMBER(MATCH(TBL_QUAL_INCOMELISTING_UNITS[[#This Row],[INCOMELISTING_LOAN_ID_PROP_ADDR]],RANGE_LOOKUP_CIPDRF_LOANLIST,0)))),1,0)
)</f>
        <v>0</v>
      </c>
    </row>
    <row r="393" spans="2:11" ht="20.100000000000001" customHeight="1" x14ac:dyDescent="0.25">
      <c r="B393" s="25" t="str">
        <f>IF(TBL_QUAL_INCOMELISTING_UNITS[[#This Row],[RECORD_STARTED]],IF(TBL_QUAL_INCOMELISTING_UNITS[[#This Row],[ERROR_COUNT]]&gt;0,-1,IF(TBL_QUAL_INCOMELISTING_UNITS[[#This Row],[REQ_FIELDS_POPULATED]],1,0)),"")</f>
        <v/>
      </c>
      <c r="C393" s="94">
        <f>ROW()-ROW(TBL_QUAL_INCOMELISTING_UNITS[[#Headers],[ROW_ID]])</f>
        <v>384</v>
      </c>
      <c r="D393" s="82"/>
      <c r="E393" s="39"/>
      <c r="F393" s="33"/>
      <c r="G393" s="84" t="str">
        <f>IFERROR(INDEX(TBL_CIPDRFRESI_LOANPOOL[HUD_MFI_115],MATCH(TBL_QUAL_INCOMELISTING_UNITS[[#This Row],[INCOMELISTING_LOAN_ID_PROP_ADDR]],TBL_CIPDRFRESI_LOANPOOL[LOAN_ID_PROP_ADDR],0)),"")</f>
        <v/>
      </c>
      <c r="H3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3" s="36" t="b">
        <f>CONCATENATE(TBL_QUAL_INCOMELISTING_UNITS[[#This Row],[INCOMELISTING_LOAN_ID_PROP_ADDR]],TBL_QUAL_INCOMELISTING_UNITS[[#This Row],[INCOMELISTING_UNIT]],TBL_QUAL_INCOMELISTING_UNITS[[#This Row],[INCOMELISTING_HSEHLD_INCOME]])&lt;&gt;""</f>
        <v>0</v>
      </c>
      <c r="J393" s="36" t="b">
        <f>AND(TBL_QUAL_INCOMELISTING_UNITS[[#This Row],[INCOMELISTING_LOAN_ID_PROP_ADDR]]&lt;&gt;"",TBL_QUAL_INCOMELISTING_UNITS[[#This Row],[INCOMELISTING_UNIT]]&lt;&gt;"",TBL_QUAL_INCOMELISTING_UNITS[[#This Row],[INCOMELISTING_HSEHLD_INCOME]]&lt;&gt;"")</f>
        <v>0</v>
      </c>
      <c r="K393" s="36">
        <f>SUM(
IF(AND(TBL_QUAL_INCOMELISTING_UNITS[[#This Row],[INCOMELISTING_LOAN_ID_PROP_ADDR]]&lt;&gt;"",NOT(ISNUMBER(MATCH(TBL_QUAL_INCOMELISTING_UNITS[[#This Row],[INCOMELISTING_LOAN_ID_PROP_ADDR]],RANGE_LOOKUP_CIPDRF_LOANLIST,0)))),1,0)
)</f>
        <v>0</v>
      </c>
    </row>
    <row r="394" spans="2:11" ht="20.100000000000001" customHeight="1" x14ac:dyDescent="0.25">
      <c r="B394" s="25" t="str">
        <f>IF(TBL_QUAL_INCOMELISTING_UNITS[[#This Row],[RECORD_STARTED]],IF(TBL_QUAL_INCOMELISTING_UNITS[[#This Row],[ERROR_COUNT]]&gt;0,-1,IF(TBL_QUAL_INCOMELISTING_UNITS[[#This Row],[REQ_FIELDS_POPULATED]],1,0)),"")</f>
        <v/>
      </c>
      <c r="C394" s="94">
        <f>ROW()-ROW(TBL_QUAL_INCOMELISTING_UNITS[[#Headers],[ROW_ID]])</f>
        <v>385</v>
      </c>
      <c r="D394" s="82"/>
      <c r="E394" s="39"/>
      <c r="F394" s="33"/>
      <c r="G394" s="84" t="str">
        <f>IFERROR(INDEX(TBL_CIPDRFRESI_LOANPOOL[HUD_MFI_115],MATCH(TBL_QUAL_INCOMELISTING_UNITS[[#This Row],[INCOMELISTING_LOAN_ID_PROP_ADDR]],TBL_CIPDRFRESI_LOANPOOL[LOAN_ID_PROP_ADDR],0)),"")</f>
        <v/>
      </c>
      <c r="H3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4" s="36" t="b">
        <f>CONCATENATE(TBL_QUAL_INCOMELISTING_UNITS[[#This Row],[INCOMELISTING_LOAN_ID_PROP_ADDR]],TBL_QUAL_INCOMELISTING_UNITS[[#This Row],[INCOMELISTING_UNIT]],TBL_QUAL_INCOMELISTING_UNITS[[#This Row],[INCOMELISTING_HSEHLD_INCOME]])&lt;&gt;""</f>
        <v>0</v>
      </c>
      <c r="J394" s="36" t="b">
        <f>AND(TBL_QUAL_INCOMELISTING_UNITS[[#This Row],[INCOMELISTING_LOAN_ID_PROP_ADDR]]&lt;&gt;"",TBL_QUAL_INCOMELISTING_UNITS[[#This Row],[INCOMELISTING_UNIT]]&lt;&gt;"",TBL_QUAL_INCOMELISTING_UNITS[[#This Row],[INCOMELISTING_HSEHLD_INCOME]]&lt;&gt;"")</f>
        <v>0</v>
      </c>
      <c r="K394" s="36">
        <f>SUM(
IF(AND(TBL_QUAL_INCOMELISTING_UNITS[[#This Row],[INCOMELISTING_LOAN_ID_PROP_ADDR]]&lt;&gt;"",NOT(ISNUMBER(MATCH(TBL_QUAL_INCOMELISTING_UNITS[[#This Row],[INCOMELISTING_LOAN_ID_PROP_ADDR]],RANGE_LOOKUP_CIPDRF_LOANLIST,0)))),1,0)
)</f>
        <v>0</v>
      </c>
    </row>
    <row r="395" spans="2:11" ht="20.100000000000001" customHeight="1" x14ac:dyDescent="0.25">
      <c r="B395" s="25" t="str">
        <f>IF(TBL_QUAL_INCOMELISTING_UNITS[[#This Row],[RECORD_STARTED]],IF(TBL_QUAL_INCOMELISTING_UNITS[[#This Row],[ERROR_COUNT]]&gt;0,-1,IF(TBL_QUAL_INCOMELISTING_UNITS[[#This Row],[REQ_FIELDS_POPULATED]],1,0)),"")</f>
        <v/>
      </c>
      <c r="C395" s="94">
        <f>ROW()-ROW(TBL_QUAL_INCOMELISTING_UNITS[[#Headers],[ROW_ID]])</f>
        <v>386</v>
      </c>
      <c r="D395" s="82"/>
      <c r="E395" s="39"/>
      <c r="F395" s="33"/>
      <c r="G395" s="84" t="str">
        <f>IFERROR(INDEX(TBL_CIPDRFRESI_LOANPOOL[HUD_MFI_115],MATCH(TBL_QUAL_INCOMELISTING_UNITS[[#This Row],[INCOMELISTING_LOAN_ID_PROP_ADDR]],TBL_CIPDRFRESI_LOANPOOL[LOAN_ID_PROP_ADDR],0)),"")</f>
        <v/>
      </c>
      <c r="H3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5" s="36" t="b">
        <f>CONCATENATE(TBL_QUAL_INCOMELISTING_UNITS[[#This Row],[INCOMELISTING_LOAN_ID_PROP_ADDR]],TBL_QUAL_INCOMELISTING_UNITS[[#This Row],[INCOMELISTING_UNIT]],TBL_QUAL_INCOMELISTING_UNITS[[#This Row],[INCOMELISTING_HSEHLD_INCOME]])&lt;&gt;""</f>
        <v>0</v>
      </c>
      <c r="J395" s="36" t="b">
        <f>AND(TBL_QUAL_INCOMELISTING_UNITS[[#This Row],[INCOMELISTING_LOAN_ID_PROP_ADDR]]&lt;&gt;"",TBL_QUAL_INCOMELISTING_UNITS[[#This Row],[INCOMELISTING_UNIT]]&lt;&gt;"",TBL_QUAL_INCOMELISTING_UNITS[[#This Row],[INCOMELISTING_HSEHLD_INCOME]]&lt;&gt;"")</f>
        <v>0</v>
      </c>
      <c r="K395" s="36">
        <f>SUM(
IF(AND(TBL_QUAL_INCOMELISTING_UNITS[[#This Row],[INCOMELISTING_LOAN_ID_PROP_ADDR]]&lt;&gt;"",NOT(ISNUMBER(MATCH(TBL_QUAL_INCOMELISTING_UNITS[[#This Row],[INCOMELISTING_LOAN_ID_PROP_ADDR]],RANGE_LOOKUP_CIPDRF_LOANLIST,0)))),1,0)
)</f>
        <v>0</v>
      </c>
    </row>
    <row r="396" spans="2:11" ht="20.100000000000001" customHeight="1" x14ac:dyDescent="0.25">
      <c r="B396" s="25" t="str">
        <f>IF(TBL_QUAL_INCOMELISTING_UNITS[[#This Row],[RECORD_STARTED]],IF(TBL_QUAL_INCOMELISTING_UNITS[[#This Row],[ERROR_COUNT]]&gt;0,-1,IF(TBL_QUAL_INCOMELISTING_UNITS[[#This Row],[REQ_FIELDS_POPULATED]],1,0)),"")</f>
        <v/>
      </c>
      <c r="C396" s="94">
        <f>ROW()-ROW(TBL_QUAL_INCOMELISTING_UNITS[[#Headers],[ROW_ID]])</f>
        <v>387</v>
      </c>
      <c r="D396" s="82"/>
      <c r="E396" s="39"/>
      <c r="F396" s="33"/>
      <c r="G396" s="84" t="str">
        <f>IFERROR(INDEX(TBL_CIPDRFRESI_LOANPOOL[HUD_MFI_115],MATCH(TBL_QUAL_INCOMELISTING_UNITS[[#This Row],[INCOMELISTING_LOAN_ID_PROP_ADDR]],TBL_CIPDRFRESI_LOANPOOL[LOAN_ID_PROP_ADDR],0)),"")</f>
        <v/>
      </c>
      <c r="H3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6" s="36" t="b">
        <f>CONCATENATE(TBL_QUAL_INCOMELISTING_UNITS[[#This Row],[INCOMELISTING_LOAN_ID_PROP_ADDR]],TBL_QUAL_INCOMELISTING_UNITS[[#This Row],[INCOMELISTING_UNIT]],TBL_QUAL_INCOMELISTING_UNITS[[#This Row],[INCOMELISTING_HSEHLD_INCOME]])&lt;&gt;""</f>
        <v>0</v>
      </c>
      <c r="J396" s="36" t="b">
        <f>AND(TBL_QUAL_INCOMELISTING_UNITS[[#This Row],[INCOMELISTING_LOAN_ID_PROP_ADDR]]&lt;&gt;"",TBL_QUAL_INCOMELISTING_UNITS[[#This Row],[INCOMELISTING_UNIT]]&lt;&gt;"",TBL_QUAL_INCOMELISTING_UNITS[[#This Row],[INCOMELISTING_HSEHLD_INCOME]]&lt;&gt;"")</f>
        <v>0</v>
      </c>
      <c r="K396" s="36">
        <f>SUM(
IF(AND(TBL_QUAL_INCOMELISTING_UNITS[[#This Row],[INCOMELISTING_LOAN_ID_PROP_ADDR]]&lt;&gt;"",NOT(ISNUMBER(MATCH(TBL_QUAL_INCOMELISTING_UNITS[[#This Row],[INCOMELISTING_LOAN_ID_PROP_ADDR]],RANGE_LOOKUP_CIPDRF_LOANLIST,0)))),1,0)
)</f>
        <v>0</v>
      </c>
    </row>
    <row r="397" spans="2:11" ht="20.100000000000001" customHeight="1" x14ac:dyDescent="0.25">
      <c r="B397" s="25" t="str">
        <f>IF(TBL_QUAL_INCOMELISTING_UNITS[[#This Row],[RECORD_STARTED]],IF(TBL_QUAL_INCOMELISTING_UNITS[[#This Row],[ERROR_COUNT]]&gt;0,-1,IF(TBL_QUAL_INCOMELISTING_UNITS[[#This Row],[REQ_FIELDS_POPULATED]],1,0)),"")</f>
        <v/>
      </c>
      <c r="C397" s="94">
        <f>ROW()-ROW(TBL_QUAL_INCOMELISTING_UNITS[[#Headers],[ROW_ID]])</f>
        <v>388</v>
      </c>
      <c r="D397" s="82"/>
      <c r="E397" s="39"/>
      <c r="F397" s="33"/>
      <c r="G397" s="84" t="str">
        <f>IFERROR(INDEX(TBL_CIPDRFRESI_LOANPOOL[HUD_MFI_115],MATCH(TBL_QUAL_INCOMELISTING_UNITS[[#This Row],[INCOMELISTING_LOAN_ID_PROP_ADDR]],TBL_CIPDRFRESI_LOANPOOL[LOAN_ID_PROP_ADDR],0)),"")</f>
        <v/>
      </c>
      <c r="H3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7" s="36" t="b">
        <f>CONCATENATE(TBL_QUAL_INCOMELISTING_UNITS[[#This Row],[INCOMELISTING_LOAN_ID_PROP_ADDR]],TBL_QUAL_INCOMELISTING_UNITS[[#This Row],[INCOMELISTING_UNIT]],TBL_QUAL_INCOMELISTING_UNITS[[#This Row],[INCOMELISTING_HSEHLD_INCOME]])&lt;&gt;""</f>
        <v>0</v>
      </c>
      <c r="J397" s="36" t="b">
        <f>AND(TBL_QUAL_INCOMELISTING_UNITS[[#This Row],[INCOMELISTING_LOAN_ID_PROP_ADDR]]&lt;&gt;"",TBL_QUAL_INCOMELISTING_UNITS[[#This Row],[INCOMELISTING_UNIT]]&lt;&gt;"",TBL_QUAL_INCOMELISTING_UNITS[[#This Row],[INCOMELISTING_HSEHLD_INCOME]]&lt;&gt;"")</f>
        <v>0</v>
      </c>
      <c r="K397" s="36">
        <f>SUM(
IF(AND(TBL_QUAL_INCOMELISTING_UNITS[[#This Row],[INCOMELISTING_LOAN_ID_PROP_ADDR]]&lt;&gt;"",NOT(ISNUMBER(MATCH(TBL_QUAL_INCOMELISTING_UNITS[[#This Row],[INCOMELISTING_LOAN_ID_PROP_ADDR]],RANGE_LOOKUP_CIPDRF_LOANLIST,0)))),1,0)
)</f>
        <v>0</v>
      </c>
    </row>
    <row r="398" spans="2:11" ht="20.100000000000001" customHeight="1" x14ac:dyDescent="0.25">
      <c r="B398" s="25" t="str">
        <f>IF(TBL_QUAL_INCOMELISTING_UNITS[[#This Row],[RECORD_STARTED]],IF(TBL_QUAL_INCOMELISTING_UNITS[[#This Row],[ERROR_COUNT]]&gt;0,-1,IF(TBL_QUAL_INCOMELISTING_UNITS[[#This Row],[REQ_FIELDS_POPULATED]],1,0)),"")</f>
        <v/>
      </c>
      <c r="C398" s="94">
        <f>ROW()-ROW(TBL_QUAL_INCOMELISTING_UNITS[[#Headers],[ROW_ID]])</f>
        <v>389</v>
      </c>
      <c r="D398" s="82"/>
      <c r="E398" s="39"/>
      <c r="F398" s="33"/>
      <c r="G398" s="84" t="str">
        <f>IFERROR(INDEX(TBL_CIPDRFRESI_LOANPOOL[HUD_MFI_115],MATCH(TBL_QUAL_INCOMELISTING_UNITS[[#This Row],[INCOMELISTING_LOAN_ID_PROP_ADDR]],TBL_CIPDRFRESI_LOANPOOL[LOAN_ID_PROP_ADDR],0)),"")</f>
        <v/>
      </c>
      <c r="H3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8" s="36" t="b">
        <f>CONCATENATE(TBL_QUAL_INCOMELISTING_UNITS[[#This Row],[INCOMELISTING_LOAN_ID_PROP_ADDR]],TBL_QUAL_INCOMELISTING_UNITS[[#This Row],[INCOMELISTING_UNIT]],TBL_QUAL_INCOMELISTING_UNITS[[#This Row],[INCOMELISTING_HSEHLD_INCOME]])&lt;&gt;""</f>
        <v>0</v>
      </c>
      <c r="J398" s="36" t="b">
        <f>AND(TBL_QUAL_INCOMELISTING_UNITS[[#This Row],[INCOMELISTING_LOAN_ID_PROP_ADDR]]&lt;&gt;"",TBL_QUAL_INCOMELISTING_UNITS[[#This Row],[INCOMELISTING_UNIT]]&lt;&gt;"",TBL_QUAL_INCOMELISTING_UNITS[[#This Row],[INCOMELISTING_HSEHLD_INCOME]]&lt;&gt;"")</f>
        <v>0</v>
      </c>
      <c r="K398" s="36">
        <f>SUM(
IF(AND(TBL_QUAL_INCOMELISTING_UNITS[[#This Row],[INCOMELISTING_LOAN_ID_PROP_ADDR]]&lt;&gt;"",NOT(ISNUMBER(MATCH(TBL_QUAL_INCOMELISTING_UNITS[[#This Row],[INCOMELISTING_LOAN_ID_PROP_ADDR]],RANGE_LOOKUP_CIPDRF_LOANLIST,0)))),1,0)
)</f>
        <v>0</v>
      </c>
    </row>
    <row r="399" spans="2:11" ht="20.100000000000001" customHeight="1" x14ac:dyDescent="0.25">
      <c r="B399" s="25" t="str">
        <f>IF(TBL_QUAL_INCOMELISTING_UNITS[[#This Row],[RECORD_STARTED]],IF(TBL_QUAL_INCOMELISTING_UNITS[[#This Row],[ERROR_COUNT]]&gt;0,-1,IF(TBL_QUAL_INCOMELISTING_UNITS[[#This Row],[REQ_FIELDS_POPULATED]],1,0)),"")</f>
        <v/>
      </c>
      <c r="C399" s="94">
        <f>ROW()-ROW(TBL_QUAL_INCOMELISTING_UNITS[[#Headers],[ROW_ID]])</f>
        <v>390</v>
      </c>
      <c r="D399" s="82"/>
      <c r="E399" s="39"/>
      <c r="F399" s="33"/>
      <c r="G399" s="84" t="str">
        <f>IFERROR(INDEX(TBL_CIPDRFRESI_LOANPOOL[HUD_MFI_115],MATCH(TBL_QUAL_INCOMELISTING_UNITS[[#This Row],[INCOMELISTING_LOAN_ID_PROP_ADDR]],TBL_CIPDRFRESI_LOANPOOL[LOAN_ID_PROP_ADDR],0)),"")</f>
        <v/>
      </c>
      <c r="H3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9" s="36" t="b">
        <f>CONCATENATE(TBL_QUAL_INCOMELISTING_UNITS[[#This Row],[INCOMELISTING_LOAN_ID_PROP_ADDR]],TBL_QUAL_INCOMELISTING_UNITS[[#This Row],[INCOMELISTING_UNIT]],TBL_QUAL_INCOMELISTING_UNITS[[#This Row],[INCOMELISTING_HSEHLD_INCOME]])&lt;&gt;""</f>
        <v>0</v>
      </c>
      <c r="J399" s="36" t="b">
        <f>AND(TBL_QUAL_INCOMELISTING_UNITS[[#This Row],[INCOMELISTING_LOAN_ID_PROP_ADDR]]&lt;&gt;"",TBL_QUAL_INCOMELISTING_UNITS[[#This Row],[INCOMELISTING_UNIT]]&lt;&gt;"",TBL_QUAL_INCOMELISTING_UNITS[[#This Row],[INCOMELISTING_HSEHLD_INCOME]]&lt;&gt;"")</f>
        <v>0</v>
      </c>
      <c r="K399" s="36">
        <f>SUM(
IF(AND(TBL_QUAL_INCOMELISTING_UNITS[[#This Row],[INCOMELISTING_LOAN_ID_PROP_ADDR]]&lt;&gt;"",NOT(ISNUMBER(MATCH(TBL_QUAL_INCOMELISTING_UNITS[[#This Row],[INCOMELISTING_LOAN_ID_PROP_ADDR]],RANGE_LOOKUP_CIPDRF_LOANLIST,0)))),1,0)
)</f>
        <v>0</v>
      </c>
    </row>
    <row r="400" spans="2:11" ht="20.100000000000001" customHeight="1" x14ac:dyDescent="0.25">
      <c r="B400" s="25" t="str">
        <f>IF(TBL_QUAL_INCOMELISTING_UNITS[[#This Row],[RECORD_STARTED]],IF(TBL_QUAL_INCOMELISTING_UNITS[[#This Row],[ERROR_COUNT]]&gt;0,-1,IF(TBL_QUAL_INCOMELISTING_UNITS[[#This Row],[REQ_FIELDS_POPULATED]],1,0)),"")</f>
        <v/>
      </c>
      <c r="C400" s="94">
        <f>ROW()-ROW(TBL_QUAL_INCOMELISTING_UNITS[[#Headers],[ROW_ID]])</f>
        <v>391</v>
      </c>
      <c r="D400" s="82"/>
      <c r="E400" s="39"/>
      <c r="F400" s="33"/>
      <c r="G400" s="84" t="str">
        <f>IFERROR(INDEX(TBL_CIPDRFRESI_LOANPOOL[HUD_MFI_115],MATCH(TBL_QUAL_INCOMELISTING_UNITS[[#This Row],[INCOMELISTING_LOAN_ID_PROP_ADDR]],TBL_CIPDRFRESI_LOANPOOL[LOAN_ID_PROP_ADDR],0)),"")</f>
        <v/>
      </c>
      <c r="H4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0" s="36" t="b">
        <f>CONCATENATE(TBL_QUAL_INCOMELISTING_UNITS[[#This Row],[INCOMELISTING_LOAN_ID_PROP_ADDR]],TBL_QUAL_INCOMELISTING_UNITS[[#This Row],[INCOMELISTING_UNIT]],TBL_QUAL_INCOMELISTING_UNITS[[#This Row],[INCOMELISTING_HSEHLD_INCOME]])&lt;&gt;""</f>
        <v>0</v>
      </c>
      <c r="J400" s="36" t="b">
        <f>AND(TBL_QUAL_INCOMELISTING_UNITS[[#This Row],[INCOMELISTING_LOAN_ID_PROP_ADDR]]&lt;&gt;"",TBL_QUAL_INCOMELISTING_UNITS[[#This Row],[INCOMELISTING_UNIT]]&lt;&gt;"",TBL_QUAL_INCOMELISTING_UNITS[[#This Row],[INCOMELISTING_HSEHLD_INCOME]]&lt;&gt;"")</f>
        <v>0</v>
      </c>
      <c r="K400" s="36">
        <f>SUM(
IF(AND(TBL_QUAL_INCOMELISTING_UNITS[[#This Row],[INCOMELISTING_LOAN_ID_PROP_ADDR]]&lt;&gt;"",NOT(ISNUMBER(MATCH(TBL_QUAL_INCOMELISTING_UNITS[[#This Row],[INCOMELISTING_LOAN_ID_PROP_ADDR]],RANGE_LOOKUP_CIPDRF_LOANLIST,0)))),1,0)
)</f>
        <v>0</v>
      </c>
    </row>
    <row r="401" spans="2:11" ht="20.100000000000001" customHeight="1" x14ac:dyDescent="0.25">
      <c r="B401" s="25" t="str">
        <f>IF(TBL_QUAL_INCOMELISTING_UNITS[[#This Row],[RECORD_STARTED]],IF(TBL_QUAL_INCOMELISTING_UNITS[[#This Row],[ERROR_COUNT]]&gt;0,-1,IF(TBL_QUAL_INCOMELISTING_UNITS[[#This Row],[REQ_FIELDS_POPULATED]],1,0)),"")</f>
        <v/>
      </c>
      <c r="C401" s="94">
        <f>ROW()-ROW(TBL_QUAL_INCOMELISTING_UNITS[[#Headers],[ROW_ID]])</f>
        <v>392</v>
      </c>
      <c r="D401" s="82"/>
      <c r="E401" s="39"/>
      <c r="F401" s="33"/>
      <c r="G401" s="84" t="str">
        <f>IFERROR(INDEX(TBL_CIPDRFRESI_LOANPOOL[HUD_MFI_115],MATCH(TBL_QUAL_INCOMELISTING_UNITS[[#This Row],[INCOMELISTING_LOAN_ID_PROP_ADDR]],TBL_CIPDRFRESI_LOANPOOL[LOAN_ID_PROP_ADDR],0)),"")</f>
        <v/>
      </c>
      <c r="H4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1" s="36" t="b">
        <f>CONCATENATE(TBL_QUAL_INCOMELISTING_UNITS[[#This Row],[INCOMELISTING_LOAN_ID_PROP_ADDR]],TBL_QUAL_INCOMELISTING_UNITS[[#This Row],[INCOMELISTING_UNIT]],TBL_QUAL_INCOMELISTING_UNITS[[#This Row],[INCOMELISTING_HSEHLD_INCOME]])&lt;&gt;""</f>
        <v>0</v>
      </c>
      <c r="J401" s="36" t="b">
        <f>AND(TBL_QUAL_INCOMELISTING_UNITS[[#This Row],[INCOMELISTING_LOAN_ID_PROP_ADDR]]&lt;&gt;"",TBL_QUAL_INCOMELISTING_UNITS[[#This Row],[INCOMELISTING_UNIT]]&lt;&gt;"",TBL_QUAL_INCOMELISTING_UNITS[[#This Row],[INCOMELISTING_HSEHLD_INCOME]]&lt;&gt;"")</f>
        <v>0</v>
      </c>
      <c r="K401" s="36">
        <f>SUM(
IF(AND(TBL_QUAL_INCOMELISTING_UNITS[[#This Row],[INCOMELISTING_LOAN_ID_PROP_ADDR]]&lt;&gt;"",NOT(ISNUMBER(MATCH(TBL_QUAL_INCOMELISTING_UNITS[[#This Row],[INCOMELISTING_LOAN_ID_PROP_ADDR]],RANGE_LOOKUP_CIPDRF_LOANLIST,0)))),1,0)
)</f>
        <v>0</v>
      </c>
    </row>
    <row r="402" spans="2:11" ht="20.100000000000001" customHeight="1" x14ac:dyDescent="0.25">
      <c r="B402" s="25" t="str">
        <f>IF(TBL_QUAL_INCOMELISTING_UNITS[[#This Row],[RECORD_STARTED]],IF(TBL_QUAL_INCOMELISTING_UNITS[[#This Row],[ERROR_COUNT]]&gt;0,-1,IF(TBL_QUAL_INCOMELISTING_UNITS[[#This Row],[REQ_FIELDS_POPULATED]],1,0)),"")</f>
        <v/>
      </c>
      <c r="C402" s="94">
        <f>ROW()-ROW(TBL_QUAL_INCOMELISTING_UNITS[[#Headers],[ROW_ID]])</f>
        <v>393</v>
      </c>
      <c r="D402" s="82"/>
      <c r="E402" s="39"/>
      <c r="F402" s="33"/>
      <c r="G402" s="84" t="str">
        <f>IFERROR(INDEX(TBL_CIPDRFRESI_LOANPOOL[HUD_MFI_115],MATCH(TBL_QUAL_INCOMELISTING_UNITS[[#This Row],[INCOMELISTING_LOAN_ID_PROP_ADDR]],TBL_CIPDRFRESI_LOANPOOL[LOAN_ID_PROP_ADDR],0)),"")</f>
        <v/>
      </c>
      <c r="H40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2" s="36" t="b">
        <f>CONCATENATE(TBL_QUAL_INCOMELISTING_UNITS[[#This Row],[INCOMELISTING_LOAN_ID_PROP_ADDR]],TBL_QUAL_INCOMELISTING_UNITS[[#This Row],[INCOMELISTING_UNIT]],TBL_QUAL_INCOMELISTING_UNITS[[#This Row],[INCOMELISTING_HSEHLD_INCOME]])&lt;&gt;""</f>
        <v>0</v>
      </c>
      <c r="J402" s="36" t="b">
        <f>AND(TBL_QUAL_INCOMELISTING_UNITS[[#This Row],[INCOMELISTING_LOAN_ID_PROP_ADDR]]&lt;&gt;"",TBL_QUAL_INCOMELISTING_UNITS[[#This Row],[INCOMELISTING_UNIT]]&lt;&gt;"",TBL_QUAL_INCOMELISTING_UNITS[[#This Row],[INCOMELISTING_HSEHLD_INCOME]]&lt;&gt;"")</f>
        <v>0</v>
      </c>
      <c r="K402" s="36">
        <f>SUM(
IF(AND(TBL_QUAL_INCOMELISTING_UNITS[[#This Row],[INCOMELISTING_LOAN_ID_PROP_ADDR]]&lt;&gt;"",NOT(ISNUMBER(MATCH(TBL_QUAL_INCOMELISTING_UNITS[[#This Row],[INCOMELISTING_LOAN_ID_PROP_ADDR]],RANGE_LOOKUP_CIPDRF_LOANLIST,0)))),1,0)
)</f>
        <v>0</v>
      </c>
    </row>
    <row r="403" spans="2:11" ht="20.100000000000001" customHeight="1" x14ac:dyDescent="0.25">
      <c r="B403" s="25" t="str">
        <f>IF(TBL_QUAL_INCOMELISTING_UNITS[[#This Row],[RECORD_STARTED]],IF(TBL_QUAL_INCOMELISTING_UNITS[[#This Row],[ERROR_COUNT]]&gt;0,-1,IF(TBL_QUAL_INCOMELISTING_UNITS[[#This Row],[REQ_FIELDS_POPULATED]],1,0)),"")</f>
        <v/>
      </c>
      <c r="C403" s="94">
        <f>ROW()-ROW(TBL_QUAL_INCOMELISTING_UNITS[[#Headers],[ROW_ID]])</f>
        <v>394</v>
      </c>
      <c r="D403" s="82"/>
      <c r="E403" s="39"/>
      <c r="F403" s="33"/>
      <c r="G403" s="84" t="str">
        <f>IFERROR(INDEX(TBL_CIPDRFRESI_LOANPOOL[HUD_MFI_115],MATCH(TBL_QUAL_INCOMELISTING_UNITS[[#This Row],[INCOMELISTING_LOAN_ID_PROP_ADDR]],TBL_CIPDRFRESI_LOANPOOL[LOAN_ID_PROP_ADDR],0)),"")</f>
        <v/>
      </c>
      <c r="H40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3" s="36" t="b">
        <f>CONCATENATE(TBL_QUAL_INCOMELISTING_UNITS[[#This Row],[INCOMELISTING_LOAN_ID_PROP_ADDR]],TBL_QUAL_INCOMELISTING_UNITS[[#This Row],[INCOMELISTING_UNIT]],TBL_QUAL_INCOMELISTING_UNITS[[#This Row],[INCOMELISTING_HSEHLD_INCOME]])&lt;&gt;""</f>
        <v>0</v>
      </c>
      <c r="J403" s="36" t="b">
        <f>AND(TBL_QUAL_INCOMELISTING_UNITS[[#This Row],[INCOMELISTING_LOAN_ID_PROP_ADDR]]&lt;&gt;"",TBL_QUAL_INCOMELISTING_UNITS[[#This Row],[INCOMELISTING_UNIT]]&lt;&gt;"",TBL_QUAL_INCOMELISTING_UNITS[[#This Row],[INCOMELISTING_HSEHLD_INCOME]]&lt;&gt;"")</f>
        <v>0</v>
      </c>
      <c r="K403" s="36">
        <f>SUM(
IF(AND(TBL_QUAL_INCOMELISTING_UNITS[[#This Row],[INCOMELISTING_LOAN_ID_PROP_ADDR]]&lt;&gt;"",NOT(ISNUMBER(MATCH(TBL_QUAL_INCOMELISTING_UNITS[[#This Row],[INCOMELISTING_LOAN_ID_PROP_ADDR]],RANGE_LOOKUP_CIPDRF_LOANLIST,0)))),1,0)
)</f>
        <v>0</v>
      </c>
    </row>
    <row r="404" spans="2:11" ht="20.100000000000001" customHeight="1" x14ac:dyDescent="0.25">
      <c r="B404" s="25" t="str">
        <f>IF(TBL_QUAL_INCOMELISTING_UNITS[[#This Row],[RECORD_STARTED]],IF(TBL_QUAL_INCOMELISTING_UNITS[[#This Row],[ERROR_COUNT]]&gt;0,-1,IF(TBL_QUAL_INCOMELISTING_UNITS[[#This Row],[REQ_FIELDS_POPULATED]],1,0)),"")</f>
        <v/>
      </c>
      <c r="C404" s="94">
        <f>ROW()-ROW(TBL_QUAL_INCOMELISTING_UNITS[[#Headers],[ROW_ID]])</f>
        <v>395</v>
      </c>
      <c r="D404" s="82"/>
      <c r="E404" s="39"/>
      <c r="F404" s="33"/>
      <c r="G404" s="84" t="str">
        <f>IFERROR(INDEX(TBL_CIPDRFRESI_LOANPOOL[HUD_MFI_115],MATCH(TBL_QUAL_INCOMELISTING_UNITS[[#This Row],[INCOMELISTING_LOAN_ID_PROP_ADDR]],TBL_CIPDRFRESI_LOANPOOL[LOAN_ID_PROP_ADDR],0)),"")</f>
        <v/>
      </c>
      <c r="H40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4" s="36" t="b">
        <f>CONCATENATE(TBL_QUAL_INCOMELISTING_UNITS[[#This Row],[INCOMELISTING_LOAN_ID_PROP_ADDR]],TBL_QUAL_INCOMELISTING_UNITS[[#This Row],[INCOMELISTING_UNIT]],TBL_QUAL_INCOMELISTING_UNITS[[#This Row],[INCOMELISTING_HSEHLD_INCOME]])&lt;&gt;""</f>
        <v>0</v>
      </c>
      <c r="J404" s="36" t="b">
        <f>AND(TBL_QUAL_INCOMELISTING_UNITS[[#This Row],[INCOMELISTING_LOAN_ID_PROP_ADDR]]&lt;&gt;"",TBL_QUAL_INCOMELISTING_UNITS[[#This Row],[INCOMELISTING_UNIT]]&lt;&gt;"",TBL_QUAL_INCOMELISTING_UNITS[[#This Row],[INCOMELISTING_HSEHLD_INCOME]]&lt;&gt;"")</f>
        <v>0</v>
      </c>
      <c r="K404" s="36">
        <f>SUM(
IF(AND(TBL_QUAL_INCOMELISTING_UNITS[[#This Row],[INCOMELISTING_LOAN_ID_PROP_ADDR]]&lt;&gt;"",NOT(ISNUMBER(MATCH(TBL_QUAL_INCOMELISTING_UNITS[[#This Row],[INCOMELISTING_LOAN_ID_PROP_ADDR]],RANGE_LOOKUP_CIPDRF_LOANLIST,0)))),1,0)
)</f>
        <v>0</v>
      </c>
    </row>
    <row r="405" spans="2:11" ht="20.100000000000001" customHeight="1" x14ac:dyDescent="0.25">
      <c r="B405" s="25" t="str">
        <f>IF(TBL_QUAL_INCOMELISTING_UNITS[[#This Row],[RECORD_STARTED]],IF(TBL_QUAL_INCOMELISTING_UNITS[[#This Row],[ERROR_COUNT]]&gt;0,-1,IF(TBL_QUAL_INCOMELISTING_UNITS[[#This Row],[REQ_FIELDS_POPULATED]],1,0)),"")</f>
        <v/>
      </c>
      <c r="C405" s="94">
        <f>ROW()-ROW(TBL_QUAL_INCOMELISTING_UNITS[[#Headers],[ROW_ID]])</f>
        <v>396</v>
      </c>
      <c r="D405" s="82"/>
      <c r="E405" s="39"/>
      <c r="F405" s="33"/>
      <c r="G405" s="84" t="str">
        <f>IFERROR(INDEX(TBL_CIPDRFRESI_LOANPOOL[HUD_MFI_115],MATCH(TBL_QUAL_INCOMELISTING_UNITS[[#This Row],[INCOMELISTING_LOAN_ID_PROP_ADDR]],TBL_CIPDRFRESI_LOANPOOL[LOAN_ID_PROP_ADDR],0)),"")</f>
        <v/>
      </c>
      <c r="H40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5" s="36" t="b">
        <f>CONCATENATE(TBL_QUAL_INCOMELISTING_UNITS[[#This Row],[INCOMELISTING_LOAN_ID_PROP_ADDR]],TBL_QUAL_INCOMELISTING_UNITS[[#This Row],[INCOMELISTING_UNIT]],TBL_QUAL_INCOMELISTING_UNITS[[#This Row],[INCOMELISTING_HSEHLD_INCOME]])&lt;&gt;""</f>
        <v>0</v>
      </c>
      <c r="J405" s="36" t="b">
        <f>AND(TBL_QUAL_INCOMELISTING_UNITS[[#This Row],[INCOMELISTING_LOAN_ID_PROP_ADDR]]&lt;&gt;"",TBL_QUAL_INCOMELISTING_UNITS[[#This Row],[INCOMELISTING_UNIT]]&lt;&gt;"",TBL_QUAL_INCOMELISTING_UNITS[[#This Row],[INCOMELISTING_HSEHLD_INCOME]]&lt;&gt;"")</f>
        <v>0</v>
      </c>
      <c r="K405" s="36">
        <f>SUM(
IF(AND(TBL_QUAL_INCOMELISTING_UNITS[[#This Row],[INCOMELISTING_LOAN_ID_PROP_ADDR]]&lt;&gt;"",NOT(ISNUMBER(MATCH(TBL_QUAL_INCOMELISTING_UNITS[[#This Row],[INCOMELISTING_LOAN_ID_PROP_ADDR]],RANGE_LOOKUP_CIPDRF_LOANLIST,0)))),1,0)
)</f>
        <v>0</v>
      </c>
    </row>
    <row r="406" spans="2:11" ht="20.100000000000001" customHeight="1" x14ac:dyDescent="0.25">
      <c r="B406" s="25" t="str">
        <f>IF(TBL_QUAL_INCOMELISTING_UNITS[[#This Row],[RECORD_STARTED]],IF(TBL_QUAL_INCOMELISTING_UNITS[[#This Row],[ERROR_COUNT]]&gt;0,-1,IF(TBL_QUAL_INCOMELISTING_UNITS[[#This Row],[REQ_FIELDS_POPULATED]],1,0)),"")</f>
        <v/>
      </c>
      <c r="C406" s="94">
        <f>ROW()-ROW(TBL_QUAL_INCOMELISTING_UNITS[[#Headers],[ROW_ID]])</f>
        <v>397</v>
      </c>
      <c r="D406" s="82"/>
      <c r="E406" s="39"/>
      <c r="F406" s="33"/>
      <c r="G406" s="84" t="str">
        <f>IFERROR(INDEX(TBL_CIPDRFRESI_LOANPOOL[HUD_MFI_115],MATCH(TBL_QUAL_INCOMELISTING_UNITS[[#This Row],[INCOMELISTING_LOAN_ID_PROP_ADDR]],TBL_CIPDRFRESI_LOANPOOL[LOAN_ID_PROP_ADDR],0)),"")</f>
        <v/>
      </c>
      <c r="H40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6" s="36" t="b">
        <f>CONCATENATE(TBL_QUAL_INCOMELISTING_UNITS[[#This Row],[INCOMELISTING_LOAN_ID_PROP_ADDR]],TBL_QUAL_INCOMELISTING_UNITS[[#This Row],[INCOMELISTING_UNIT]],TBL_QUAL_INCOMELISTING_UNITS[[#This Row],[INCOMELISTING_HSEHLD_INCOME]])&lt;&gt;""</f>
        <v>0</v>
      </c>
      <c r="J406" s="36" t="b">
        <f>AND(TBL_QUAL_INCOMELISTING_UNITS[[#This Row],[INCOMELISTING_LOAN_ID_PROP_ADDR]]&lt;&gt;"",TBL_QUAL_INCOMELISTING_UNITS[[#This Row],[INCOMELISTING_UNIT]]&lt;&gt;"",TBL_QUAL_INCOMELISTING_UNITS[[#This Row],[INCOMELISTING_HSEHLD_INCOME]]&lt;&gt;"")</f>
        <v>0</v>
      </c>
      <c r="K406" s="36">
        <f>SUM(
IF(AND(TBL_QUAL_INCOMELISTING_UNITS[[#This Row],[INCOMELISTING_LOAN_ID_PROP_ADDR]]&lt;&gt;"",NOT(ISNUMBER(MATCH(TBL_QUAL_INCOMELISTING_UNITS[[#This Row],[INCOMELISTING_LOAN_ID_PROP_ADDR]],RANGE_LOOKUP_CIPDRF_LOANLIST,0)))),1,0)
)</f>
        <v>0</v>
      </c>
    </row>
    <row r="407" spans="2:11" ht="20.100000000000001" customHeight="1" x14ac:dyDescent="0.25">
      <c r="B407" s="25" t="str">
        <f>IF(TBL_QUAL_INCOMELISTING_UNITS[[#This Row],[RECORD_STARTED]],IF(TBL_QUAL_INCOMELISTING_UNITS[[#This Row],[ERROR_COUNT]]&gt;0,-1,IF(TBL_QUAL_INCOMELISTING_UNITS[[#This Row],[REQ_FIELDS_POPULATED]],1,0)),"")</f>
        <v/>
      </c>
      <c r="C407" s="94">
        <f>ROW()-ROW(TBL_QUAL_INCOMELISTING_UNITS[[#Headers],[ROW_ID]])</f>
        <v>398</v>
      </c>
      <c r="D407" s="82"/>
      <c r="E407" s="39"/>
      <c r="F407" s="33"/>
      <c r="G407" s="84" t="str">
        <f>IFERROR(INDEX(TBL_CIPDRFRESI_LOANPOOL[HUD_MFI_115],MATCH(TBL_QUAL_INCOMELISTING_UNITS[[#This Row],[INCOMELISTING_LOAN_ID_PROP_ADDR]],TBL_CIPDRFRESI_LOANPOOL[LOAN_ID_PROP_ADDR],0)),"")</f>
        <v/>
      </c>
      <c r="H40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7" s="36" t="b">
        <f>CONCATENATE(TBL_QUAL_INCOMELISTING_UNITS[[#This Row],[INCOMELISTING_LOAN_ID_PROP_ADDR]],TBL_QUAL_INCOMELISTING_UNITS[[#This Row],[INCOMELISTING_UNIT]],TBL_QUAL_INCOMELISTING_UNITS[[#This Row],[INCOMELISTING_HSEHLD_INCOME]])&lt;&gt;""</f>
        <v>0</v>
      </c>
      <c r="J407" s="36" t="b">
        <f>AND(TBL_QUAL_INCOMELISTING_UNITS[[#This Row],[INCOMELISTING_LOAN_ID_PROP_ADDR]]&lt;&gt;"",TBL_QUAL_INCOMELISTING_UNITS[[#This Row],[INCOMELISTING_UNIT]]&lt;&gt;"",TBL_QUAL_INCOMELISTING_UNITS[[#This Row],[INCOMELISTING_HSEHLD_INCOME]]&lt;&gt;"")</f>
        <v>0</v>
      </c>
      <c r="K407" s="36">
        <f>SUM(
IF(AND(TBL_QUAL_INCOMELISTING_UNITS[[#This Row],[INCOMELISTING_LOAN_ID_PROP_ADDR]]&lt;&gt;"",NOT(ISNUMBER(MATCH(TBL_QUAL_INCOMELISTING_UNITS[[#This Row],[INCOMELISTING_LOAN_ID_PROP_ADDR]],RANGE_LOOKUP_CIPDRF_LOANLIST,0)))),1,0)
)</f>
        <v>0</v>
      </c>
    </row>
    <row r="408" spans="2:11" ht="20.100000000000001" customHeight="1" x14ac:dyDescent="0.25">
      <c r="B408" s="25" t="str">
        <f>IF(TBL_QUAL_INCOMELISTING_UNITS[[#This Row],[RECORD_STARTED]],IF(TBL_QUAL_INCOMELISTING_UNITS[[#This Row],[ERROR_COUNT]]&gt;0,-1,IF(TBL_QUAL_INCOMELISTING_UNITS[[#This Row],[REQ_FIELDS_POPULATED]],1,0)),"")</f>
        <v/>
      </c>
      <c r="C408" s="94">
        <f>ROW()-ROW(TBL_QUAL_INCOMELISTING_UNITS[[#Headers],[ROW_ID]])</f>
        <v>399</v>
      </c>
      <c r="D408" s="82"/>
      <c r="E408" s="39"/>
      <c r="F408" s="33"/>
      <c r="G408" s="84" t="str">
        <f>IFERROR(INDEX(TBL_CIPDRFRESI_LOANPOOL[HUD_MFI_115],MATCH(TBL_QUAL_INCOMELISTING_UNITS[[#This Row],[INCOMELISTING_LOAN_ID_PROP_ADDR]],TBL_CIPDRFRESI_LOANPOOL[LOAN_ID_PROP_ADDR],0)),"")</f>
        <v/>
      </c>
      <c r="H40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8" s="36" t="b">
        <f>CONCATENATE(TBL_QUAL_INCOMELISTING_UNITS[[#This Row],[INCOMELISTING_LOAN_ID_PROP_ADDR]],TBL_QUAL_INCOMELISTING_UNITS[[#This Row],[INCOMELISTING_UNIT]],TBL_QUAL_INCOMELISTING_UNITS[[#This Row],[INCOMELISTING_HSEHLD_INCOME]])&lt;&gt;""</f>
        <v>0</v>
      </c>
      <c r="J408" s="36" t="b">
        <f>AND(TBL_QUAL_INCOMELISTING_UNITS[[#This Row],[INCOMELISTING_LOAN_ID_PROP_ADDR]]&lt;&gt;"",TBL_QUAL_INCOMELISTING_UNITS[[#This Row],[INCOMELISTING_UNIT]]&lt;&gt;"",TBL_QUAL_INCOMELISTING_UNITS[[#This Row],[INCOMELISTING_HSEHLD_INCOME]]&lt;&gt;"")</f>
        <v>0</v>
      </c>
      <c r="K408" s="36">
        <f>SUM(
IF(AND(TBL_QUAL_INCOMELISTING_UNITS[[#This Row],[INCOMELISTING_LOAN_ID_PROP_ADDR]]&lt;&gt;"",NOT(ISNUMBER(MATCH(TBL_QUAL_INCOMELISTING_UNITS[[#This Row],[INCOMELISTING_LOAN_ID_PROP_ADDR]],RANGE_LOOKUP_CIPDRF_LOANLIST,0)))),1,0)
)</f>
        <v>0</v>
      </c>
    </row>
    <row r="409" spans="2:11" ht="20.100000000000001" customHeight="1" x14ac:dyDescent="0.25">
      <c r="B409" s="25" t="str">
        <f>IF(TBL_QUAL_INCOMELISTING_UNITS[[#This Row],[RECORD_STARTED]],IF(TBL_QUAL_INCOMELISTING_UNITS[[#This Row],[ERROR_COUNT]]&gt;0,-1,IF(TBL_QUAL_INCOMELISTING_UNITS[[#This Row],[REQ_FIELDS_POPULATED]],1,0)),"")</f>
        <v/>
      </c>
      <c r="C409" s="94">
        <f>ROW()-ROW(TBL_QUAL_INCOMELISTING_UNITS[[#Headers],[ROW_ID]])</f>
        <v>400</v>
      </c>
      <c r="D409" s="82"/>
      <c r="E409" s="39"/>
      <c r="F409" s="33"/>
      <c r="G409" s="84" t="str">
        <f>IFERROR(INDEX(TBL_CIPDRFRESI_LOANPOOL[HUD_MFI_115],MATCH(TBL_QUAL_INCOMELISTING_UNITS[[#This Row],[INCOMELISTING_LOAN_ID_PROP_ADDR]],TBL_CIPDRFRESI_LOANPOOL[LOAN_ID_PROP_ADDR],0)),"")</f>
        <v/>
      </c>
      <c r="H40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9" s="36" t="b">
        <f>CONCATENATE(TBL_QUAL_INCOMELISTING_UNITS[[#This Row],[INCOMELISTING_LOAN_ID_PROP_ADDR]],TBL_QUAL_INCOMELISTING_UNITS[[#This Row],[INCOMELISTING_UNIT]],TBL_QUAL_INCOMELISTING_UNITS[[#This Row],[INCOMELISTING_HSEHLD_INCOME]])&lt;&gt;""</f>
        <v>0</v>
      </c>
      <c r="J409" s="36" t="b">
        <f>AND(TBL_QUAL_INCOMELISTING_UNITS[[#This Row],[INCOMELISTING_LOAN_ID_PROP_ADDR]]&lt;&gt;"",TBL_QUAL_INCOMELISTING_UNITS[[#This Row],[INCOMELISTING_UNIT]]&lt;&gt;"",TBL_QUAL_INCOMELISTING_UNITS[[#This Row],[INCOMELISTING_HSEHLD_INCOME]]&lt;&gt;"")</f>
        <v>0</v>
      </c>
      <c r="K409" s="36">
        <f>SUM(
IF(AND(TBL_QUAL_INCOMELISTING_UNITS[[#This Row],[INCOMELISTING_LOAN_ID_PROP_ADDR]]&lt;&gt;"",NOT(ISNUMBER(MATCH(TBL_QUAL_INCOMELISTING_UNITS[[#This Row],[INCOMELISTING_LOAN_ID_PROP_ADDR]],RANGE_LOOKUP_CIPDRF_LOANLIST,0)))),1,0)
)</f>
        <v>0</v>
      </c>
    </row>
    <row r="410" spans="2:11" ht="20.100000000000001" customHeight="1" x14ac:dyDescent="0.25">
      <c r="B410" s="25" t="str">
        <f>IF(TBL_QUAL_INCOMELISTING_UNITS[[#This Row],[RECORD_STARTED]],IF(TBL_QUAL_INCOMELISTING_UNITS[[#This Row],[ERROR_COUNT]]&gt;0,-1,IF(TBL_QUAL_INCOMELISTING_UNITS[[#This Row],[REQ_FIELDS_POPULATED]],1,0)),"")</f>
        <v/>
      </c>
      <c r="C410" s="94">
        <f>ROW()-ROW(TBL_QUAL_INCOMELISTING_UNITS[[#Headers],[ROW_ID]])</f>
        <v>401</v>
      </c>
      <c r="D410" s="82"/>
      <c r="E410" s="39"/>
      <c r="F410" s="33"/>
      <c r="G410" s="84" t="str">
        <f>IFERROR(INDEX(TBL_CIPDRFRESI_LOANPOOL[HUD_MFI_115],MATCH(TBL_QUAL_INCOMELISTING_UNITS[[#This Row],[INCOMELISTING_LOAN_ID_PROP_ADDR]],TBL_CIPDRFRESI_LOANPOOL[LOAN_ID_PROP_ADDR],0)),"")</f>
        <v/>
      </c>
      <c r="H4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0" s="36" t="b">
        <f>CONCATENATE(TBL_QUAL_INCOMELISTING_UNITS[[#This Row],[INCOMELISTING_LOAN_ID_PROP_ADDR]],TBL_QUAL_INCOMELISTING_UNITS[[#This Row],[INCOMELISTING_UNIT]],TBL_QUAL_INCOMELISTING_UNITS[[#This Row],[INCOMELISTING_HSEHLD_INCOME]])&lt;&gt;""</f>
        <v>0</v>
      </c>
      <c r="J410" s="36" t="b">
        <f>AND(TBL_QUAL_INCOMELISTING_UNITS[[#This Row],[INCOMELISTING_LOAN_ID_PROP_ADDR]]&lt;&gt;"",TBL_QUAL_INCOMELISTING_UNITS[[#This Row],[INCOMELISTING_UNIT]]&lt;&gt;"",TBL_QUAL_INCOMELISTING_UNITS[[#This Row],[INCOMELISTING_HSEHLD_INCOME]]&lt;&gt;"")</f>
        <v>0</v>
      </c>
      <c r="K410" s="36">
        <f>SUM(
IF(AND(TBL_QUAL_INCOMELISTING_UNITS[[#This Row],[INCOMELISTING_LOAN_ID_PROP_ADDR]]&lt;&gt;"",NOT(ISNUMBER(MATCH(TBL_QUAL_INCOMELISTING_UNITS[[#This Row],[INCOMELISTING_LOAN_ID_PROP_ADDR]],RANGE_LOOKUP_CIPDRF_LOANLIST,0)))),1,0)
)</f>
        <v>0</v>
      </c>
    </row>
    <row r="411" spans="2:11" ht="20.100000000000001" customHeight="1" x14ac:dyDescent="0.25">
      <c r="B411" s="25" t="str">
        <f>IF(TBL_QUAL_INCOMELISTING_UNITS[[#This Row],[RECORD_STARTED]],IF(TBL_QUAL_INCOMELISTING_UNITS[[#This Row],[ERROR_COUNT]]&gt;0,-1,IF(TBL_QUAL_INCOMELISTING_UNITS[[#This Row],[REQ_FIELDS_POPULATED]],1,0)),"")</f>
        <v/>
      </c>
      <c r="C411" s="94">
        <f>ROW()-ROW(TBL_QUAL_INCOMELISTING_UNITS[[#Headers],[ROW_ID]])</f>
        <v>402</v>
      </c>
      <c r="D411" s="82"/>
      <c r="E411" s="39"/>
      <c r="F411" s="33"/>
      <c r="G411" s="84" t="str">
        <f>IFERROR(INDEX(TBL_CIPDRFRESI_LOANPOOL[HUD_MFI_115],MATCH(TBL_QUAL_INCOMELISTING_UNITS[[#This Row],[INCOMELISTING_LOAN_ID_PROP_ADDR]],TBL_CIPDRFRESI_LOANPOOL[LOAN_ID_PROP_ADDR],0)),"")</f>
        <v/>
      </c>
      <c r="H4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1" s="36" t="b">
        <f>CONCATENATE(TBL_QUAL_INCOMELISTING_UNITS[[#This Row],[INCOMELISTING_LOAN_ID_PROP_ADDR]],TBL_QUAL_INCOMELISTING_UNITS[[#This Row],[INCOMELISTING_UNIT]],TBL_QUAL_INCOMELISTING_UNITS[[#This Row],[INCOMELISTING_HSEHLD_INCOME]])&lt;&gt;""</f>
        <v>0</v>
      </c>
      <c r="J411" s="36" t="b">
        <f>AND(TBL_QUAL_INCOMELISTING_UNITS[[#This Row],[INCOMELISTING_LOAN_ID_PROP_ADDR]]&lt;&gt;"",TBL_QUAL_INCOMELISTING_UNITS[[#This Row],[INCOMELISTING_UNIT]]&lt;&gt;"",TBL_QUAL_INCOMELISTING_UNITS[[#This Row],[INCOMELISTING_HSEHLD_INCOME]]&lt;&gt;"")</f>
        <v>0</v>
      </c>
      <c r="K411" s="36">
        <f>SUM(
IF(AND(TBL_QUAL_INCOMELISTING_UNITS[[#This Row],[INCOMELISTING_LOAN_ID_PROP_ADDR]]&lt;&gt;"",NOT(ISNUMBER(MATCH(TBL_QUAL_INCOMELISTING_UNITS[[#This Row],[INCOMELISTING_LOAN_ID_PROP_ADDR]],RANGE_LOOKUP_CIPDRF_LOANLIST,0)))),1,0)
)</f>
        <v>0</v>
      </c>
    </row>
    <row r="412" spans="2:11" ht="20.100000000000001" customHeight="1" x14ac:dyDescent="0.25">
      <c r="B412" s="25" t="str">
        <f>IF(TBL_QUAL_INCOMELISTING_UNITS[[#This Row],[RECORD_STARTED]],IF(TBL_QUAL_INCOMELISTING_UNITS[[#This Row],[ERROR_COUNT]]&gt;0,-1,IF(TBL_QUAL_INCOMELISTING_UNITS[[#This Row],[REQ_FIELDS_POPULATED]],1,0)),"")</f>
        <v/>
      </c>
      <c r="C412" s="94">
        <f>ROW()-ROW(TBL_QUAL_INCOMELISTING_UNITS[[#Headers],[ROW_ID]])</f>
        <v>403</v>
      </c>
      <c r="D412" s="82"/>
      <c r="E412" s="39"/>
      <c r="F412" s="33"/>
      <c r="G412" s="84" t="str">
        <f>IFERROR(INDEX(TBL_CIPDRFRESI_LOANPOOL[HUD_MFI_115],MATCH(TBL_QUAL_INCOMELISTING_UNITS[[#This Row],[INCOMELISTING_LOAN_ID_PROP_ADDR]],TBL_CIPDRFRESI_LOANPOOL[LOAN_ID_PROP_ADDR],0)),"")</f>
        <v/>
      </c>
      <c r="H4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2" s="36" t="b">
        <f>CONCATENATE(TBL_QUAL_INCOMELISTING_UNITS[[#This Row],[INCOMELISTING_LOAN_ID_PROP_ADDR]],TBL_QUAL_INCOMELISTING_UNITS[[#This Row],[INCOMELISTING_UNIT]],TBL_QUAL_INCOMELISTING_UNITS[[#This Row],[INCOMELISTING_HSEHLD_INCOME]])&lt;&gt;""</f>
        <v>0</v>
      </c>
      <c r="J412" s="36" t="b">
        <f>AND(TBL_QUAL_INCOMELISTING_UNITS[[#This Row],[INCOMELISTING_LOAN_ID_PROP_ADDR]]&lt;&gt;"",TBL_QUAL_INCOMELISTING_UNITS[[#This Row],[INCOMELISTING_UNIT]]&lt;&gt;"",TBL_QUAL_INCOMELISTING_UNITS[[#This Row],[INCOMELISTING_HSEHLD_INCOME]]&lt;&gt;"")</f>
        <v>0</v>
      </c>
      <c r="K412" s="36">
        <f>SUM(
IF(AND(TBL_QUAL_INCOMELISTING_UNITS[[#This Row],[INCOMELISTING_LOAN_ID_PROP_ADDR]]&lt;&gt;"",NOT(ISNUMBER(MATCH(TBL_QUAL_INCOMELISTING_UNITS[[#This Row],[INCOMELISTING_LOAN_ID_PROP_ADDR]],RANGE_LOOKUP_CIPDRF_LOANLIST,0)))),1,0)
)</f>
        <v>0</v>
      </c>
    </row>
    <row r="413" spans="2:11" ht="20.100000000000001" customHeight="1" x14ac:dyDescent="0.25">
      <c r="B413" s="25" t="str">
        <f>IF(TBL_QUAL_INCOMELISTING_UNITS[[#This Row],[RECORD_STARTED]],IF(TBL_QUAL_INCOMELISTING_UNITS[[#This Row],[ERROR_COUNT]]&gt;0,-1,IF(TBL_QUAL_INCOMELISTING_UNITS[[#This Row],[REQ_FIELDS_POPULATED]],1,0)),"")</f>
        <v/>
      </c>
      <c r="C413" s="94">
        <f>ROW()-ROW(TBL_QUAL_INCOMELISTING_UNITS[[#Headers],[ROW_ID]])</f>
        <v>404</v>
      </c>
      <c r="D413" s="82"/>
      <c r="E413" s="39"/>
      <c r="F413" s="33"/>
      <c r="G413" s="84" t="str">
        <f>IFERROR(INDEX(TBL_CIPDRFRESI_LOANPOOL[HUD_MFI_115],MATCH(TBL_QUAL_INCOMELISTING_UNITS[[#This Row],[INCOMELISTING_LOAN_ID_PROP_ADDR]],TBL_CIPDRFRESI_LOANPOOL[LOAN_ID_PROP_ADDR],0)),"")</f>
        <v/>
      </c>
      <c r="H4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3" s="36" t="b">
        <f>CONCATENATE(TBL_QUAL_INCOMELISTING_UNITS[[#This Row],[INCOMELISTING_LOAN_ID_PROP_ADDR]],TBL_QUAL_INCOMELISTING_UNITS[[#This Row],[INCOMELISTING_UNIT]],TBL_QUAL_INCOMELISTING_UNITS[[#This Row],[INCOMELISTING_HSEHLD_INCOME]])&lt;&gt;""</f>
        <v>0</v>
      </c>
      <c r="J413" s="36" t="b">
        <f>AND(TBL_QUAL_INCOMELISTING_UNITS[[#This Row],[INCOMELISTING_LOAN_ID_PROP_ADDR]]&lt;&gt;"",TBL_QUAL_INCOMELISTING_UNITS[[#This Row],[INCOMELISTING_UNIT]]&lt;&gt;"",TBL_QUAL_INCOMELISTING_UNITS[[#This Row],[INCOMELISTING_HSEHLD_INCOME]]&lt;&gt;"")</f>
        <v>0</v>
      </c>
      <c r="K413" s="36">
        <f>SUM(
IF(AND(TBL_QUAL_INCOMELISTING_UNITS[[#This Row],[INCOMELISTING_LOAN_ID_PROP_ADDR]]&lt;&gt;"",NOT(ISNUMBER(MATCH(TBL_QUAL_INCOMELISTING_UNITS[[#This Row],[INCOMELISTING_LOAN_ID_PROP_ADDR]],RANGE_LOOKUP_CIPDRF_LOANLIST,0)))),1,0)
)</f>
        <v>0</v>
      </c>
    </row>
    <row r="414" spans="2:11" ht="20.100000000000001" customHeight="1" x14ac:dyDescent="0.25">
      <c r="B414" s="25" t="str">
        <f>IF(TBL_QUAL_INCOMELISTING_UNITS[[#This Row],[RECORD_STARTED]],IF(TBL_QUAL_INCOMELISTING_UNITS[[#This Row],[ERROR_COUNT]]&gt;0,-1,IF(TBL_QUAL_INCOMELISTING_UNITS[[#This Row],[REQ_FIELDS_POPULATED]],1,0)),"")</f>
        <v/>
      </c>
      <c r="C414" s="94">
        <f>ROW()-ROW(TBL_QUAL_INCOMELISTING_UNITS[[#Headers],[ROW_ID]])</f>
        <v>405</v>
      </c>
      <c r="D414" s="82"/>
      <c r="E414" s="39"/>
      <c r="F414" s="33"/>
      <c r="G414" s="84" t="str">
        <f>IFERROR(INDEX(TBL_CIPDRFRESI_LOANPOOL[HUD_MFI_115],MATCH(TBL_QUAL_INCOMELISTING_UNITS[[#This Row],[INCOMELISTING_LOAN_ID_PROP_ADDR]],TBL_CIPDRFRESI_LOANPOOL[LOAN_ID_PROP_ADDR],0)),"")</f>
        <v/>
      </c>
      <c r="H4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4" s="36" t="b">
        <f>CONCATENATE(TBL_QUAL_INCOMELISTING_UNITS[[#This Row],[INCOMELISTING_LOAN_ID_PROP_ADDR]],TBL_QUAL_INCOMELISTING_UNITS[[#This Row],[INCOMELISTING_UNIT]],TBL_QUAL_INCOMELISTING_UNITS[[#This Row],[INCOMELISTING_HSEHLD_INCOME]])&lt;&gt;""</f>
        <v>0</v>
      </c>
      <c r="J414" s="36" t="b">
        <f>AND(TBL_QUAL_INCOMELISTING_UNITS[[#This Row],[INCOMELISTING_LOAN_ID_PROP_ADDR]]&lt;&gt;"",TBL_QUAL_INCOMELISTING_UNITS[[#This Row],[INCOMELISTING_UNIT]]&lt;&gt;"",TBL_QUAL_INCOMELISTING_UNITS[[#This Row],[INCOMELISTING_HSEHLD_INCOME]]&lt;&gt;"")</f>
        <v>0</v>
      </c>
      <c r="K414" s="36">
        <f>SUM(
IF(AND(TBL_QUAL_INCOMELISTING_UNITS[[#This Row],[INCOMELISTING_LOAN_ID_PROP_ADDR]]&lt;&gt;"",NOT(ISNUMBER(MATCH(TBL_QUAL_INCOMELISTING_UNITS[[#This Row],[INCOMELISTING_LOAN_ID_PROP_ADDR]],RANGE_LOOKUP_CIPDRF_LOANLIST,0)))),1,0)
)</f>
        <v>0</v>
      </c>
    </row>
    <row r="415" spans="2:11" ht="20.100000000000001" customHeight="1" x14ac:dyDescent="0.25">
      <c r="B415" s="25" t="str">
        <f>IF(TBL_QUAL_INCOMELISTING_UNITS[[#This Row],[RECORD_STARTED]],IF(TBL_QUAL_INCOMELISTING_UNITS[[#This Row],[ERROR_COUNT]]&gt;0,-1,IF(TBL_QUAL_INCOMELISTING_UNITS[[#This Row],[REQ_FIELDS_POPULATED]],1,0)),"")</f>
        <v/>
      </c>
      <c r="C415" s="94">
        <f>ROW()-ROW(TBL_QUAL_INCOMELISTING_UNITS[[#Headers],[ROW_ID]])</f>
        <v>406</v>
      </c>
      <c r="D415" s="82"/>
      <c r="E415" s="39"/>
      <c r="F415" s="33"/>
      <c r="G415" s="84" t="str">
        <f>IFERROR(INDEX(TBL_CIPDRFRESI_LOANPOOL[HUD_MFI_115],MATCH(TBL_QUAL_INCOMELISTING_UNITS[[#This Row],[INCOMELISTING_LOAN_ID_PROP_ADDR]],TBL_CIPDRFRESI_LOANPOOL[LOAN_ID_PROP_ADDR],0)),"")</f>
        <v/>
      </c>
      <c r="H4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5" s="36" t="b">
        <f>CONCATENATE(TBL_QUAL_INCOMELISTING_UNITS[[#This Row],[INCOMELISTING_LOAN_ID_PROP_ADDR]],TBL_QUAL_INCOMELISTING_UNITS[[#This Row],[INCOMELISTING_UNIT]],TBL_QUAL_INCOMELISTING_UNITS[[#This Row],[INCOMELISTING_HSEHLD_INCOME]])&lt;&gt;""</f>
        <v>0</v>
      </c>
      <c r="J415" s="36" t="b">
        <f>AND(TBL_QUAL_INCOMELISTING_UNITS[[#This Row],[INCOMELISTING_LOAN_ID_PROP_ADDR]]&lt;&gt;"",TBL_QUAL_INCOMELISTING_UNITS[[#This Row],[INCOMELISTING_UNIT]]&lt;&gt;"",TBL_QUAL_INCOMELISTING_UNITS[[#This Row],[INCOMELISTING_HSEHLD_INCOME]]&lt;&gt;"")</f>
        <v>0</v>
      </c>
      <c r="K415" s="36">
        <f>SUM(
IF(AND(TBL_QUAL_INCOMELISTING_UNITS[[#This Row],[INCOMELISTING_LOAN_ID_PROP_ADDR]]&lt;&gt;"",NOT(ISNUMBER(MATCH(TBL_QUAL_INCOMELISTING_UNITS[[#This Row],[INCOMELISTING_LOAN_ID_PROP_ADDR]],RANGE_LOOKUP_CIPDRF_LOANLIST,0)))),1,0)
)</f>
        <v>0</v>
      </c>
    </row>
    <row r="416" spans="2:11" ht="20.100000000000001" customHeight="1" x14ac:dyDescent="0.25">
      <c r="B416" s="25" t="str">
        <f>IF(TBL_QUAL_INCOMELISTING_UNITS[[#This Row],[RECORD_STARTED]],IF(TBL_QUAL_INCOMELISTING_UNITS[[#This Row],[ERROR_COUNT]]&gt;0,-1,IF(TBL_QUAL_INCOMELISTING_UNITS[[#This Row],[REQ_FIELDS_POPULATED]],1,0)),"")</f>
        <v/>
      </c>
      <c r="C416" s="94">
        <f>ROW()-ROW(TBL_QUAL_INCOMELISTING_UNITS[[#Headers],[ROW_ID]])</f>
        <v>407</v>
      </c>
      <c r="D416" s="82"/>
      <c r="E416" s="39"/>
      <c r="F416" s="33"/>
      <c r="G416" s="84" t="str">
        <f>IFERROR(INDEX(TBL_CIPDRFRESI_LOANPOOL[HUD_MFI_115],MATCH(TBL_QUAL_INCOMELISTING_UNITS[[#This Row],[INCOMELISTING_LOAN_ID_PROP_ADDR]],TBL_CIPDRFRESI_LOANPOOL[LOAN_ID_PROP_ADDR],0)),"")</f>
        <v/>
      </c>
      <c r="H4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6" s="36" t="b">
        <f>CONCATENATE(TBL_QUAL_INCOMELISTING_UNITS[[#This Row],[INCOMELISTING_LOAN_ID_PROP_ADDR]],TBL_QUAL_INCOMELISTING_UNITS[[#This Row],[INCOMELISTING_UNIT]],TBL_QUAL_INCOMELISTING_UNITS[[#This Row],[INCOMELISTING_HSEHLD_INCOME]])&lt;&gt;""</f>
        <v>0</v>
      </c>
      <c r="J416" s="36" t="b">
        <f>AND(TBL_QUAL_INCOMELISTING_UNITS[[#This Row],[INCOMELISTING_LOAN_ID_PROP_ADDR]]&lt;&gt;"",TBL_QUAL_INCOMELISTING_UNITS[[#This Row],[INCOMELISTING_UNIT]]&lt;&gt;"",TBL_QUAL_INCOMELISTING_UNITS[[#This Row],[INCOMELISTING_HSEHLD_INCOME]]&lt;&gt;"")</f>
        <v>0</v>
      </c>
      <c r="K416" s="36">
        <f>SUM(
IF(AND(TBL_QUAL_INCOMELISTING_UNITS[[#This Row],[INCOMELISTING_LOAN_ID_PROP_ADDR]]&lt;&gt;"",NOT(ISNUMBER(MATCH(TBL_QUAL_INCOMELISTING_UNITS[[#This Row],[INCOMELISTING_LOAN_ID_PROP_ADDR]],RANGE_LOOKUP_CIPDRF_LOANLIST,0)))),1,0)
)</f>
        <v>0</v>
      </c>
    </row>
    <row r="417" spans="2:11" ht="20.100000000000001" customHeight="1" x14ac:dyDescent="0.25">
      <c r="B417" s="25" t="str">
        <f>IF(TBL_QUAL_INCOMELISTING_UNITS[[#This Row],[RECORD_STARTED]],IF(TBL_QUAL_INCOMELISTING_UNITS[[#This Row],[ERROR_COUNT]]&gt;0,-1,IF(TBL_QUAL_INCOMELISTING_UNITS[[#This Row],[REQ_FIELDS_POPULATED]],1,0)),"")</f>
        <v/>
      </c>
      <c r="C417" s="94">
        <f>ROW()-ROW(TBL_QUAL_INCOMELISTING_UNITS[[#Headers],[ROW_ID]])</f>
        <v>408</v>
      </c>
      <c r="D417" s="82"/>
      <c r="E417" s="39"/>
      <c r="F417" s="33"/>
      <c r="G417" s="84" t="str">
        <f>IFERROR(INDEX(TBL_CIPDRFRESI_LOANPOOL[HUD_MFI_115],MATCH(TBL_QUAL_INCOMELISTING_UNITS[[#This Row],[INCOMELISTING_LOAN_ID_PROP_ADDR]],TBL_CIPDRFRESI_LOANPOOL[LOAN_ID_PROP_ADDR],0)),"")</f>
        <v/>
      </c>
      <c r="H4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7" s="36" t="b">
        <f>CONCATENATE(TBL_QUAL_INCOMELISTING_UNITS[[#This Row],[INCOMELISTING_LOAN_ID_PROP_ADDR]],TBL_QUAL_INCOMELISTING_UNITS[[#This Row],[INCOMELISTING_UNIT]],TBL_QUAL_INCOMELISTING_UNITS[[#This Row],[INCOMELISTING_HSEHLD_INCOME]])&lt;&gt;""</f>
        <v>0</v>
      </c>
      <c r="J417" s="36" t="b">
        <f>AND(TBL_QUAL_INCOMELISTING_UNITS[[#This Row],[INCOMELISTING_LOAN_ID_PROP_ADDR]]&lt;&gt;"",TBL_QUAL_INCOMELISTING_UNITS[[#This Row],[INCOMELISTING_UNIT]]&lt;&gt;"",TBL_QUAL_INCOMELISTING_UNITS[[#This Row],[INCOMELISTING_HSEHLD_INCOME]]&lt;&gt;"")</f>
        <v>0</v>
      </c>
      <c r="K417" s="36">
        <f>SUM(
IF(AND(TBL_QUAL_INCOMELISTING_UNITS[[#This Row],[INCOMELISTING_LOAN_ID_PROP_ADDR]]&lt;&gt;"",NOT(ISNUMBER(MATCH(TBL_QUAL_INCOMELISTING_UNITS[[#This Row],[INCOMELISTING_LOAN_ID_PROP_ADDR]],RANGE_LOOKUP_CIPDRF_LOANLIST,0)))),1,0)
)</f>
        <v>0</v>
      </c>
    </row>
    <row r="418" spans="2:11" ht="20.100000000000001" customHeight="1" x14ac:dyDescent="0.25">
      <c r="B418" s="25" t="str">
        <f>IF(TBL_QUAL_INCOMELISTING_UNITS[[#This Row],[RECORD_STARTED]],IF(TBL_QUAL_INCOMELISTING_UNITS[[#This Row],[ERROR_COUNT]]&gt;0,-1,IF(TBL_QUAL_INCOMELISTING_UNITS[[#This Row],[REQ_FIELDS_POPULATED]],1,0)),"")</f>
        <v/>
      </c>
      <c r="C418" s="94">
        <f>ROW()-ROW(TBL_QUAL_INCOMELISTING_UNITS[[#Headers],[ROW_ID]])</f>
        <v>409</v>
      </c>
      <c r="D418" s="82"/>
      <c r="E418" s="39"/>
      <c r="F418" s="33"/>
      <c r="G418" s="84" t="str">
        <f>IFERROR(INDEX(TBL_CIPDRFRESI_LOANPOOL[HUD_MFI_115],MATCH(TBL_QUAL_INCOMELISTING_UNITS[[#This Row],[INCOMELISTING_LOAN_ID_PROP_ADDR]],TBL_CIPDRFRESI_LOANPOOL[LOAN_ID_PROP_ADDR],0)),"")</f>
        <v/>
      </c>
      <c r="H4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8" s="36" t="b">
        <f>CONCATENATE(TBL_QUAL_INCOMELISTING_UNITS[[#This Row],[INCOMELISTING_LOAN_ID_PROP_ADDR]],TBL_QUAL_INCOMELISTING_UNITS[[#This Row],[INCOMELISTING_UNIT]],TBL_QUAL_INCOMELISTING_UNITS[[#This Row],[INCOMELISTING_HSEHLD_INCOME]])&lt;&gt;""</f>
        <v>0</v>
      </c>
      <c r="J418" s="36" t="b">
        <f>AND(TBL_QUAL_INCOMELISTING_UNITS[[#This Row],[INCOMELISTING_LOAN_ID_PROP_ADDR]]&lt;&gt;"",TBL_QUAL_INCOMELISTING_UNITS[[#This Row],[INCOMELISTING_UNIT]]&lt;&gt;"",TBL_QUAL_INCOMELISTING_UNITS[[#This Row],[INCOMELISTING_HSEHLD_INCOME]]&lt;&gt;"")</f>
        <v>0</v>
      </c>
      <c r="K418" s="36">
        <f>SUM(
IF(AND(TBL_QUAL_INCOMELISTING_UNITS[[#This Row],[INCOMELISTING_LOAN_ID_PROP_ADDR]]&lt;&gt;"",NOT(ISNUMBER(MATCH(TBL_QUAL_INCOMELISTING_UNITS[[#This Row],[INCOMELISTING_LOAN_ID_PROP_ADDR]],RANGE_LOOKUP_CIPDRF_LOANLIST,0)))),1,0)
)</f>
        <v>0</v>
      </c>
    </row>
    <row r="419" spans="2:11" ht="20.100000000000001" customHeight="1" x14ac:dyDescent="0.25">
      <c r="B419" s="25" t="str">
        <f>IF(TBL_QUAL_INCOMELISTING_UNITS[[#This Row],[RECORD_STARTED]],IF(TBL_QUAL_INCOMELISTING_UNITS[[#This Row],[ERROR_COUNT]]&gt;0,-1,IF(TBL_QUAL_INCOMELISTING_UNITS[[#This Row],[REQ_FIELDS_POPULATED]],1,0)),"")</f>
        <v/>
      </c>
      <c r="C419" s="94">
        <f>ROW()-ROW(TBL_QUAL_INCOMELISTING_UNITS[[#Headers],[ROW_ID]])</f>
        <v>410</v>
      </c>
      <c r="D419" s="82"/>
      <c r="E419" s="39"/>
      <c r="F419" s="33"/>
      <c r="G419" s="84" t="str">
        <f>IFERROR(INDEX(TBL_CIPDRFRESI_LOANPOOL[HUD_MFI_115],MATCH(TBL_QUAL_INCOMELISTING_UNITS[[#This Row],[INCOMELISTING_LOAN_ID_PROP_ADDR]],TBL_CIPDRFRESI_LOANPOOL[LOAN_ID_PROP_ADDR],0)),"")</f>
        <v/>
      </c>
      <c r="H4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9" s="36" t="b">
        <f>CONCATENATE(TBL_QUAL_INCOMELISTING_UNITS[[#This Row],[INCOMELISTING_LOAN_ID_PROP_ADDR]],TBL_QUAL_INCOMELISTING_UNITS[[#This Row],[INCOMELISTING_UNIT]],TBL_QUAL_INCOMELISTING_UNITS[[#This Row],[INCOMELISTING_HSEHLD_INCOME]])&lt;&gt;""</f>
        <v>0</v>
      </c>
      <c r="J419" s="36" t="b">
        <f>AND(TBL_QUAL_INCOMELISTING_UNITS[[#This Row],[INCOMELISTING_LOAN_ID_PROP_ADDR]]&lt;&gt;"",TBL_QUAL_INCOMELISTING_UNITS[[#This Row],[INCOMELISTING_UNIT]]&lt;&gt;"",TBL_QUAL_INCOMELISTING_UNITS[[#This Row],[INCOMELISTING_HSEHLD_INCOME]]&lt;&gt;"")</f>
        <v>0</v>
      </c>
      <c r="K419" s="36">
        <f>SUM(
IF(AND(TBL_QUAL_INCOMELISTING_UNITS[[#This Row],[INCOMELISTING_LOAN_ID_PROP_ADDR]]&lt;&gt;"",NOT(ISNUMBER(MATCH(TBL_QUAL_INCOMELISTING_UNITS[[#This Row],[INCOMELISTING_LOAN_ID_PROP_ADDR]],RANGE_LOOKUP_CIPDRF_LOANLIST,0)))),1,0)
)</f>
        <v>0</v>
      </c>
    </row>
    <row r="420" spans="2:11" ht="20.100000000000001" customHeight="1" x14ac:dyDescent="0.25">
      <c r="B420" s="25" t="str">
        <f>IF(TBL_QUAL_INCOMELISTING_UNITS[[#This Row],[RECORD_STARTED]],IF(TBL_QUAL_INCOMELISTING_UNITS[[#This Row],[ERROR_COUNT]]&gt;0,-1,IF(TBL_QUAL_INCOMELISTING_UNITS[[#This Row],[REQ_FIELDS_POPULATED]],1,0)),"")</f>
        <v/>
      </c>
      <c r="C420" s="94">
        <f>ROW()-ROW(TBL_QUAL_INCOMELISTING_UNITS[[#Headers],[ROW_ID]])</f>
        <v>411</v>
      </c>
      <c r="D420" s="82"/>
      <c r="E420" s="39"/>
      <c r="F420" s="33"/>
      <c r="G420" s="84" t="str">
        <f>IFERROR(INDEX(TBL_CIPDRFRESI_LOANPOOL[HUD_MFI_115],MATCH(TBL_QUAL_INCOMELISTING_UNITS[[#This Row],[INCOMELISTING_LOAN_ID_PROP_ADDR]],TBL_CIPDRFRESI_LOANPOOL[LOAN_ID_PROP_ADDR],0)),"")</f>
        <v/>
      </c>
      <c r="H4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0" s="36" t="b">
        <f>CONCATENATE(TBL_QUAL_INCOMELISTING_UNITS[[#This Row],[INCOMELISTING_LOAN_ID_PROP_ADDR]],TBL_QUAL_INCOMELISTING_UNITS[[#This Row],[INCOMELISTING_UNIT]],TBL_QUAL_INCOMELISTING_UNITS[[#This Row],[INCOMELISTING_HSEHLD_INCOME]])&lt;&gt;""</f>
        <v>0</v>
      </c>
      <c r="J420" s="36" t="b">
        <f>AND(TBL_QUAL_INCOMELISTING_UNITS[[#This Row],[INCOMELISTING_LOAN_ID_PROP_ADDR]]&lt;&gt;"",TBL_QUAL_INCOMELISTING_UNITS[[#This Row],[INCOMELISTING_UNIT]]&lt;&gt;"",TBL_QUAL_INCOMELISTING_UNITS[[#This Row],[INCOMELISTING_HSEHLD_INCOME]]&lt;&gt;"")</f>
        <v>0</v>
      </c>
      <c r="K420" s="36">
        <f>SUM(
IF(AND(TBL_QUAL_INCOMELISTING_UNITS[[#This Row],[INCOMELISTING_LOAN_ID_PROP_ADDR]]&lt;&gt;"",NOT(ISNUMBER(MATCH(TBL_QUAL_INCOMELISTING_UNITS[[#This Row],[INCOMELISTING_LOAN_ID_PROP_ADDR]],RANGE_LOOKUP_CIPDRF_LOANLIST,0)))),1,0)
)</f>
        <v>0</v>
      </c>
    </row>
    <row r="421" spans="2:11" ht="20.100000000000001" customHeight="1" x14ac:dyDescent="0.25">
      <c r="B421" s="25" t="str">
        <f>IF(TBL_QUAL_INCOMELISTING_UNITS[[#This Row],[RECORD_STARTED]],IF(TBL_QUAL_INCOMELISTING_UNITS[[#This Row],[ERROR_COUNT]]&gt;0,-1,IF(TBL_QUAL_INCOMELISTING_UNITS[[#This Row],[REQ_FIELDS_POPULATED]],1,0)),"")</f>
        <v/>
      </c>
      <c r="C421" s="94">
        <f>ROW()-ROW(TBL_QUAL_INCOMELISTING_UNITS[[#Headers],[ROW_ID]])</f>
        <v>412</v>
      </c>
      <c r="D421" s="82"/>
      <c r="E421" s="39"/>
      <c r="F421" s="33"/>
      <c r="G421" s="84" t="str">
        <f>IFERROR(INDEX(TBL_CIPDRFRESI_LOANPOOL[HUD_MFI_115],MATCH(TBL_QUAL_INCOMELISTING_UNITS[[#This Row],[INCOMELISTING_LOAN_ID_PROP_ADDR]],TBL_CIPDRFRESI_LOANPOOL[LOAN_ID_PROP_ADDR],0)),"")</f>
        <v/>
      </c>
      <c r="H4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1" s="36" t="b">
        <f>CONCATENATE(TBL_QUAL_INCOMELISTING_UNITS[[#This Row],[INCOMELISTING_LOAN_ID_PROP_ADDR]],TBL_QUAL_INCOMELISTING_UNITS[[#This Row],[INCOMELISTING_UNIT]],TBL_QUAL_INCOMELISTING_UNITS[[#This Row],[INCOMELISTING_HSEHLD_INCOME]])&lt;&gt;""</f>
        <v>0</v>
      </c>
      <c r="J421" s="36" t="b">
        <f>AND(TBL_QUAL_INCOMELISTING_UNITS[[#This Row],[INCOMELISTING_LOAN_ID_PROP_ADDR]]&lt;&gt;"",TBL_QUAL_INCOMELISTING_UNITS[[#This Row],[INCOMELISTING_UNIT]]&lt;&gt;"",TBL_QUAL_INCOMELISTING_UNITS[[#This Row],[INCOMELISTING_HSEHLD_INCOME]]&lt;&gt;"")</f>
        <v>0</v>
      </c>
      <c r="K421" s="36">
        <f>SUM(
IF(AND(TBL_QUAL_INCOMELISTING_UNITS[[#This Row],[INCOMELISTING_LOAN_ID_PROP_ADDR]]&lt;&gt;"",NOT(ISNUMBER(MATCH(TBL_QUAL_INCOMELISTING_UNITS[[#This Row],[INCOMELISTING_LOAN_ID_PROP_ADDR]],RANGE_LOOKUP_CIPDRF_LOANLIST,0)))),1,0)
)</f>
        <v>0</v>
      </c>
    </row>
    <row r="422" spans="2:11" ht="20.100000000000001" customHeight="1" x14ac:dyDescent="0.25">
      <c r="B422" s="25" t="str">
        <f>IF(TBL_QUAL_INCOMELISTING_UNITS[[#This Row],[RECORD_STARTED]],IF(TBL_QUAL_INCOMELISTING_UNITS[[#This Row],[ERROR_COUNT]]&gt;0,-1,IF(TBL_QUAL_INCOMELISTING_UNITS[[#This Row],[REQ_FIELDS_POPULATED]],1,0)),"")</f>
        <v/>
      </c>
      <c r="C422" s="94">
        <f>ROW()-ROW(TBL_QUAL_INCOMELISTING_UNITS[[#Headers],[ROW_ID]])</f>
        <v>413</v>
      </c>
      <c r="D422" s="82"/>
      <c r="E422" s="39"/>
      <c r="F422" s="33"/>
      <c r="G422" s="84" t="str">
        <f>IFERROR(INDEX(TBL_CIPDRFRESI_LOANPOOL[HUD_MFI_115],MATCH(TBL_QUAL_INCOMELISTING_UNITS[[#This Row],[INCOMELISTING_LOAN_ID_PROP_ADDR]],TBL_CIPDRFRESI_LOANPOOL[LOAN_ID_PROP_ADDR],0)),"")</f>
        <v/>
      </c>
      <c r="H4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2" s="36" t="b">
        <f>CONCATENATE(TBL_QUAL_INCOMELISTING_UNITS[[#This Row],[INCOMELISTING_LOAN_ID_PROP_ADDR]],TBL_QUAL_INCOMELISTING_UNITS[[#This Row],[INCOMELISTING_UNIT]],TBL_QUAL_INCOMELISTING_UNITS[[#This Row],[INCOMELISTING_HSEHLD_INCOME]])&lt;&gt;""</f>
        <v>0</v>
      </c>
      <c r="J422" s="36" t="b">
        <f>AND(TBL_QUAL_INCOMELISTING_UNITS[[#This Row],[INCOMELISTING_LOAN_ID_PROP_ADDR]]&lt;&gt;"",TBL_QUAL_INCOMELISTING_UNITS[[#This Row],[INCOMELISTING_UNIT]]&lt;&gt;"",TBL_QUAL_INCOMELISTING_UNITS[[#This Row],[INCOMELISTING_HSEHLD_INCOME]]&lt;&gt;"")</f>
        <v>0</v>
      </c>
      <c r="K422" s="36">
        <f>SUM(
IF(AND(TBL_QUAL_INCOMELISTING_UNITS[[#This Row],[INCOMELISTING_LOAN_ID_PROP_ADDR]]&lt;&gt;"",NOT(ISNUMBER(MATCH(TBL_QUAL_INCOMELISTING_UNITS[[#This Row],[INCOMELISTING_LOAN_ID_PROP_ADDR]],RANGE_LOOKUP_CIPDRF_LOANLIST,0)))),1,0)
)</f>
        <v>0</v>
      </c>
    </row>
    <row r="423" spans="2:11" ht="20.100000000000001" customHeight="1" x14ac:dyDescent="0.25">
      <c r="B423" s="25" t="str">
        <f>IF(TBL_QUAL_INCOMELISTING_UNITS[[#This Row],[RECORD_STARTED]],IF(TBL_QUAL_INCOMELISTING_UNITS[[#This Row],[ERROR_COUNT]]&gt;0,-1,IF(TBL_QUAL_INCOMELISTING_UNITS[[#This Row],[REQ_FIELDS_POPULATED]],1,0)),"")</f>
        <v/>
      </c>
      <c r="C423" s="94">
        <f>ROW()-ROW(TBL_QUAL_INCOMELISTING_UNITS[[#Headers],[ROW_ID]])</f>
        <v>414</v>
      </c>
      <c r="D423" s="82"/>
      <c r="E423" s="39"/>
      <c r="F423" s="33"/>
      <c r="G423" s="84" t="str">
        <f>IFERROR(INDEX(TBL_CIPDRFRESI_LOANPOOL[HUD_MFI_115],MATCH(TBL_QUAL_INCOMELISTING_UNITS[[#This Row],[INCOMELISTING_LOAN_ID_PROP_ADDR]],TBL_CIPDRFRESI_LOANPOOL[LOAN_ID_PROP_ADDR],0)),"")</f>
        <v/>
      </c>
      <c r="H4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3" s="36" t="b">
        <f>CONCATENATE(TBL_QUAL_INCOMELISTING_UNITS[[#This Row],[INCOMELISTING_LOAN_ID_PROP_ADDR]],TBL_QUAL_INCOMELISTING_UNITS[[#This Row],[INCOMELISTING_UNIT]],TBL_QUAL_INCOMELISTING_UNITS[[#This Row],[INCOMELISTING_HSEHLD_INCOME]])&lt;&gt;""</f>
        <v>0</v>
      </c>
      <c r="J423" s="36" t="b">
        <f>AND(TBL_QUAL_INCOMELISTING_UNITS[[#This Row],[INCOMELISTING_LOAN_ID_PROP_ADDR]]&lt;&gt;"",TBL_QUAL_INCOMELISTING_UNITS[[#This Row],[INCOMELISTING_UNIT]]&lt;&gt;"",TBL_QUAL_INCOMELISTING_UNITS[[#This Row],[INCOMELISTING_HSEHLD_INCOME]]&lt;&gt;"")</f>
        <v>0</v>
      </c>
      <c r="K423" s="36">
        <f>SUM(
IF(AND(TBL_QUAL_INCOMELISTING_UNITS[[#This Row],[INCOMELISTING_LOAN_ID_PROP_ADDR]]&lt;&gt;"",NOT(ISNUMBER(MATCH(TBL_QUAL_INCOMELISTING_UNITS[[#This Row],[INCOMELISTING_LOAN_ID_PROP_ADDR]],RANGE_LOOKUP_CIPDRF_LOANLIST,0)))),1,0)
)</f>
        <v>0</v>
      </c>
    </row>
    <row r="424" spans="2:11" ht="20.100000000000001" customHeight="1" x14ac:dyDescent="0.25">
      <c r="B424" s="25" t="str">
        <f>IF(TBL_QUAL_INCOMELISTING_UNITS[[#This Row],[RECORD_STARTED]],IF(TBL_QUAL_INCOMELISTING_UNITS[[#This Row],[ERROR_COUNT]]&gt;0,-1,IF(TBL_QUAL_INCOMELISTING_UNITS[[#This Row],[REQ_FIELDS_POPULATED]],1,0)),"")</f>
        <v/>
      </c>
      <c r="C424" s="94">
        <f>ROW()-ROW(TBL_QUAL_INCOMELISTING_UNITS[[#Headers],[ROW_ID]])</f>
        <v>415</v>
      </c>
      <c r="D424" s="82"/>
      <c r="E424" s="39"/>
      <c r="F424" s="33"/>
      <c r="G424" s="84" t="str">
        <f>IFERROR(INDEX(TBL_CIPDRFRESI_LOANPOOL[HUD_MFI_115],MATCH(TBL_QUAL_INCOMELISTING_UNITS[[#This Row],[INCOMELISTING_LOAN_ID_PROP_ADDR]],TBL_CIPDRFRESI_LOANPOOL[LOAN_ID_PROP_ADDR],0)),"")</f>
        <v/>
      </c>
      <c r="H4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4" s="36" t="b">
        <f>CONCATENATE(TBL_QUAL_INCOMELISTING_UNITS[[#This Row],[INCOMELISTING_LOAN_ID_PROP_ADDR]],TBL_QUAL_INCOMELISTING_UNITS[[#This Row],[INCOMELISTING_UNIT]],TBL_QUAL_INCOMELISTING_UNITS[[#This Row],[INCOMELISTING_HSEHLD_INCOME]])&lt;&gt;""</f>
        <v>0</v>
      </c>
      <c r="J424" s="36" t="b">
        <f>AND(TBL_QUAL_INCOMELISTING_UNITS[[#This Row],[INCOMELISTING_LOAN_ID_PROP_ADDR]]&lt;&gt;"",TBL_QUAL_INCOMELISTING_UNITS[[#This Row],[INCOMELISTING_UNIT]]&lt;&gt;"",TBL_QUAL_INCOMELISTING_UNITS[[#This Row],[INCOMELISTING_HSEHLD_INCOME]]&lt;&gt;"")</f>
        <v>0</v>
      </c>
      <c r="K424" s="36">
        <f>SUM(
IF(AND(TBL_QUAL_INCOMELISTING_UNITS[[#This Row],[INCOMELISTING_LOAN_ID_PROP_ADDR]]&lt;&gt;"",NOT(ISNUMBER(MATCH(TBL_QUAL_INCOMELISTING_UNITS[[#This Row],[INCOMELISTING_LOAN_ID_PROP_ADDR]],RANGE_LOOKUP_CIPDRF_LOANLIST,0)))),1,0)
)</f>
        <v>0</v>
      </c>
    </row>
    <row r="425" spans="2:11" ht="20.100000000000001" customHeight="1" x14ac:dyDescent="0.25">
      <c r="B425" s="25" t="str">
        <f>IF(TBL_QUAL_INCOMELISTING_UNITS[[#This Row],[RECORD_STARTED]],IF(TBL_QUAL_INCOMELISTING_UNITS[[#This Row],[ERROR_COUNT]]&gt;0,-1,IF(TBL_QUAL_INCOMELISTING_UNITS[[#This Row],[REQ_FIELDS_POPULATED]],1,0)),"")</f>
        <v/>
      </c>
      <c r="C425" s="94">
        <f>ROW()-ROW(TBL_QUAL_INCOMELISTING_UNITS[[#Headers],[ROW_ID]])</f>
        <v>416</v>
      </c>
      <c r="D425" s="82"/>
      <c r="E425" s="39"/>
      <c r="F425" s="33"/>
      <c r="G425" s="84" t="str">
        <f>IFERROR(INDEX(TBL_CIPDRFRESI_LOANPOOL[HUD_MFI_115],MATCH(TBL_QUAL_INCOMELISTING_UNITS[[#This Row],[INCOMELISTING_LOAN_ID_PROP_ADDR]],TBL_CIPDRFRESI_LOANPOOL[LOAN_ID_PROP_ADDR],0)),"")</f>
        <v/>
      </c>
      <c r="H4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5" s="36" t="b">
        <f>CONCATENATE(TBL_QUAL_INCOMELISTING_UNITS[[#This Row],[INCOMELISTING_LOAN_ID_PROP_ADDR]],TBL_QUAL_INCOMELISTING_UNITS[[#This Row],[INCOMELISTING_UNIT]],TBL_QUAL_INCOMELISTING_UNITS[[#This Row],[INCOMELISTING_HSEHLD_INCOME]])&lt;&gt;""</f>
        <v>0</v>
      </c>
      <c r="J425" s="36" t="b">
        <f>AND(TBL_QUAL_INCOMELISTING_UNITS[[#This Row],[INCOMELISTING_LOAN_ID_PROP_ADDR]]&lt;&gt;"",TBL_QUAL_INCOMELISTING_UNITS[[#This Row],[INCOMELISTING_UNIT]]&lt;&gt;"",TBL_QUAL_INCOMELISTING_UNITS[[#This Row],[INCOMELISTING_HSEHLD_INCOME]]&lt;&gt;"")</f>
        <v>0</v>
      </c>
      <c r="K425" s="36">
        <f>SUM(
IF(AND(TBL_QUAL_INCOMELISTING_UNITS[[#This Row],[INCOMELISTING_LOAN_ID_PROP_ADDR]]&lt;&gt;"",NOT(ISNUMBER(MATCH(TBL_QUAL_INCOMELISTING_UNITS[[#This Row],[INCOMELISTING_LOAN_ID_PROP_ADDR]],RANGE_LOOKUP_CIPDRF_LOANLIST,0)))),1,0)
)</f>
        <v>0</v>
      </c>
    </row>
    <row r="426" spans="2:11" ht="20.100000000000001" customHeight="1" x14ac:dyDescent="0.25">
      <c r="B426" s="25" t="str">
        <f>IF(TBL_QUAL_INCOMELISTING_UNITS[[#This Row],[RECORD_STARTED]],IF(TBL_QUAL_INCOMELISTING_UNITS[[#This Row],[ERROR_COUNT]]&gt;0,-1,IF(TBL_QUAL_INCOMELISTING_UNITS[[#This Row],[REQ_FIELDS_POPULATED]],1,0)),"")</f>
        <v/>
      </c>
      <c r="C426" s="94">
        <f>ROW()-ROW(TBL_QUAL_INCOMELISTING_UNITS[[#Headers],[ROW_ID]])</f>
        <v>417</v>
      </c>
      <c r="D426" s="82"/>
      <c r="E426" s="39"/>
      <c r="F426" s="33"/>
      <c r="G426" s="84" t="str">
        <f>IFERROR(INDEX(TBL_CIPDRFRESI_LOANPOOL[HUD_MFI_115],MATCH(TBL_QUAL_INCOMELISTING_UNITS[[#This Row],[INCOMELISTING_LOAN_ID_PROP_ADDR]],TBL_CIPDRFRESI_LOANPOOL[LOAN_ID_PROP_ADDR],0)),"")</f>
        <v/>
      </c>
      <c r="H4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6" s="36" t="b">
        <f>CONCATENATE(TBL_QUAL_INCOMELISTING_UNITS[[#This Row],[INCOMELISTING_LOAN_ID_PROP_ADDR]],TBL_QUAL_INCOMELISTING_UNITS[[#This Row],[INCOMELISTING_UNIT]],TBL_QUAL_INCOMELISTING_UNITS[[#This Row],[INCOMELISTING_HSEHLD_INCOME]])&lt;&gt;""</f>
        <v>0</v>
      </c>
      <c r="J426" s="36" t="b">
        <f>AND(TBL_QUAL_INCOMELISTING_UNITS[[#This Row],[INCOMELISTING_LOAN_ID_PROP_ADDR]]&lt;&gt;"",TBL_QUAL_INCOMELISTING_UNITS[[#This Row],[INCOMELISTING_UNIT]]&lt;&gt;"",TBL_QUAL_INCOMELISTING_UNITS[[#This Row],[INCOMELISTING_HSEHLD_INCOME]]&lt;&gt;"")</f>
        <v>0</v>
      </c>
      <c r="K426" s="36">
        <f>SUM(
IF(AND(TBL_QUAL_INCOMELISTING_UNITS[[#This Row],[INCOMELISTING_LOAN_ID_PROP_ADDR]]&lt;&gt;"",NOT(ISNUMBER(MATCH(TBL_QUAL_INCOMELISTING_UNITS[[#This Row],[INCOMELISTING_LOAN_ID_PROP_ADDR]],RANGE_LOOKUP_CIPDRF_LOANLIST,0)))),1,0)
)</f>
        <v>0</v>
      </c>
    </row>
    <row r="427" spans="2:11" ht="20.100000000000001" customHeight="1" x14ac:dyDescent="0.25">
      <c r="B427" s="25" t="str">
        <f>IF(TBL_QUAL_INCOMELISTING_UNITS[[#This Row],[RECORD_STARTED]],IF(TBL_QUAL_INCOMELISTING_UNITS[[#This Row],[ERROR_COUNT]]&gt;0,-1,IF(TBL_QUAL_INCOMELISTING_UNITS[[#This Row],[REQ_FIELDS_POPULATED]],1,0)),"")</f>
        <v/>
      </c>
      <c r="C427" s="94">
        <f>ROW()-ROW(TBL_QUAL_INCOMELISTING_UNITS[[#Headers],[ROW_ID]])</f>
        <v>418</v>
      </c>
      <c r="D427" s="82"/>
      <c r="E427" s="39"/>
      <c r="F427" s="33"/>
      <c r="G427" s="84" t="str">
        <f>IFERROR(INDEX(TBL_CIPDRFRESI_LOANPOOL[HUD_MFI_115],MATCH(TBL_QUAL_INCOMELISTING_UNITS[[#This Row],[INCOMELISTING_LOAN_ID_PROP_ADDR]],TBL_CIPDRFRESI_LOANPOOL[LOAN_ID_PROP_ADDR],0)),"")</f>
        <v/>
      </c>
      <c r="H4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7" s="36" t="b">
        <f>CONCATENATE(TBL_QUAL_INCOMELISTING_UNITS[[#This Row],[INCOMELISTING_LOAN_ID_PROP_ADDR]],TBL_QUAL_INCOMELISTING_UNITS[[#This Row],[INCOMELISTING_UNIT]],TBL_QUAL_INCOMELISTING_UNITS[[#This Row],[INCOMELISTING_HSEHLD_INCOME]])&lt;&gt;""</f>
        <v>0</v>
      </c>
      <c r="J427" s="36" t="b">
        <f>AND(TBL_QUAL_INCOMELISTING_UNITS[[#This Row],[INCOMELISTING_LOAN_ID_PROP_ADDR]]&lt;&gt;"",TBL_QUAL_INCOMELISTING_UNITS[[#This Row],[INCOMELISTING_UNIT]]&lt;&gt;"",TBL_QUAL_INCOMELISTING_UNITS[[#This Row],[INCOMELISTING_HSEHLD_INCOME]]&lt;&gt;"")</f>
        <v>0</v>
      </c>
      <c r="K427" s="36">
        <f>SUM(
IF(AND(TBL_QUAL_INCOMELISTING_UNITS[[#This Row],[INCOMELISTING_LOAN_ID_PROP_ADDR]]&lt;&gt;"",NOT(ISNUMBER(MATCH(TBL_QUAL_INCOMELISTING_UNITS[[#This Row],[INCOMELISTING_LOAN_ID_PROP_ADDR]],RANGE_LOOKUP_CIPDRF_LOANLIST,0)))),1,0)
)</f>
        <v>0</v>
      </c>
    </row>
    <row r="428" spans="2:11" ht="20.100000000000001" customHeight="1" x14ac:dyDescent="0.25">
      <c r="B428" s="25" t="str">
        <f>IF(TBL_QUAL_INCOMELISTING_UNITS[[#This Row],[RECORD_STARTED]],IF(TBL_QUAL_INCOMELISTING_UNITS[[#This Row],[ERROR_COUNT]]&gt;0,-1,IF(TBL_QUAL_INCOMELISTING_UNITS[[#This Row],[REQ_FIELDS_POPULATED]],1,0)),"")</f>
        <v/>
      </c>
      <c r="C428" s="94">
        <f>ROW()-ROW(TBL_QUAL_INCOMELISTING_UNITS[[#Headers],[ROW_ID]])</f>
        <v>419</v>
      </c>
      <c r="D428" s="82"/>
      <c r="E428" s="39"/>
      <c r="F428" s="33"/>
      <c r="G428" s="84" t="str">
        <f>IFERROR(INDEX(TBL_CIPDRFRESI_LOANPOOL[HUD_MFI_115],MATCH(TBL_QUAL_INCOMELISTING_UNITS[[#This Row],[INCOMELISTING_LOAN_ID_PROP_ADDR]],TBL_CIPDRFRESI_LOANPOOL[LOAN_ID_PROP_ADDR],0)),"")</f>
        <v/>
      </c>
      <c r="H4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8" s="36" t="b">
        <f>CONCATENATE(TBL_QUAL_INCOMELISTING_UNITS[[#This Row],[INCOMELISTING_LOAN_ID_PROP_ADDR]],TBL_QUAL_INCOMELISTING_UNITS[[#This Row],[INCOMELISTING_UNIT]],TBL_QUAL_INCOMELISTING_UNITS[[#This Row],[INCOMELISTING_HSEHLD_INCOME]])&lt;&gt;""</f>
        <v>0</v>
      </c>
      <c r="J428" s="36" t="b">
        <f>AND(TBL_QUAL_INCOMELISTING_UNITS[[#This Row],[INCOMELISTING_LOAN_ID_PROP_ADDR]]&lt;&gt;"",TBL_QUAL_INCOMELISTING_UNITS[[#This Row],[INCOMELISTING_UNIT]]&lt;&gt;"",TBL_QUAL_INCOMELISTING_UNITS[[#This Row],[INCOMELISTING_HSEHLD_INCOME]]&lt;&gt;"")</f>
        <v>0</v>
      </c>
      <c r="K428" s="36">
        <f>SUM(
IF(AND(TBL_QUAL_INCOMELISTING_UNITS[[#This Row],[INCOMELISTING_LOAN_ID_PROP_ADDR]]&lt;&gt;"",NOT(ISNUMBER(MATCH(TBL_QUAL_INCOMELISTING_UNITS[[#This Row],[INCOMELISTING_LOAN_ID_PROP_ADDR]],RANGE_LOOKUP_CIPDRF_LOANLIST,0)))),1,0)
)</f>
        <v>0</v>
      </c>
    </row>
    <row r="429" spans="2:11" ht="20.100000000000001" customHeight="1" x14ac:dyDescent="0.25">
      <c r="B429" s="25" t="str">
        <f>IF(TBL_QUAL_INCOMELISTING_UNITS[[#This Row],[RECORD_STARTED]],IF(TBL_QUAL_INCOMELISTING_UNITS[[#This Row],[ERROR_COUNT]]&gt;0,-1,IF(TBL_QUAL_INCOMELISTING_UNITS[[#This Row],[REQ_FIELDS_POPULATED]],1,0)),"")</f>
        <v/>
      </c>
      <c r="C429" s="94">
        <f>ROW()-ROW(TBL_QUAL_INCOMELISTING_UNITS[[#Headers],[ROW_ID]])</f>
        <v>420</v>
      </c>
      <c r="D429" s="82"/>
      <c r="E429" s="39"/>
      <c r="F429" s="33"/>
      <c r="G429" s="84" t="str">
        <f>IFERROR(INDEX(TBL_CIPDRFRESI_LOANPOOL[HUD_MFI_115],MATCH(TBL_QUAL_INCOMELISTING_UNITS[[#This Row],[INCOMELISTING_LOAN_ID_PROP_ADDR]],TBL_CIPDRFRESI_LOANPOOL[LOAN_ID_PROP_ADDR],0)),"")</f>
        <v/>
      </c>
      <c r="H4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9" s="36" t="b">
        <f>CONCATENATE(TBL_QUAL_INCOMELISTING_UNITS[[#This Row],[INCOMELISTING_LOAN_ID_PROP_ADDR]],TBL_QUAL_INCOMELISTING_UNITS[[#This Row],[INCOMELISTING_UNIT]],TBL_QUAL_INCOMELISTING_UNITS[[#This Row],[INCOMELISTING_HSEHLD_INCOME]])&lt;&gt;""</f>
        <v>0</v>
      </c>
      <c r="J429" s="36" t="b">
        <f>AND(TBL_QUAL_INCOMELISTING_UNITS[[#This Row],[INCOMELISTING_LOAN_ID_PROP_ADDR]]&lt;&gt;"",TBL_QUAL_INCOMELISTING_UNITS[[#This Row],[INCOMELISTING_UNIT]]&lt;&gt;"",TBL_QUAL_INCOMELISTING_UNITS[[#This Row],[INCOMELISTING_HSEHLD_INCOME]]&lt;&gt;"")</f>
        <v>0</v>
      </c>
      <c r="K429" s="36">
        <f>SUM(
IF(AND(TBL_QUAL_INCOMELISTING_UNITS[[#This Row],[INCOMELISTING_LOAN_ID_PROP_ADDR]]&lt;&gt;"",NOT(ISNUMBER(MATCH(TBL_QUAL_INCOMELISTING_UNITS[[#This Row],[INCOMELISTING_LOAN_ID_PROP_ADDR]],RANGE_LOOKUP_CIPDRF_LOANLIST,0)))),1,0)
)</f>
        <v>0</v>
      </c>
    </row>
    <row r="430" spans="2:11" ht="20.100000000000001" customHeight="1" x14ac:dyDescent="0.25">
      <c r="B430" s="25" t="str">
        <f>IF(TBL_QUAL_INCOMELISTING_UNITS[[#This Row],[RECORD_STARTED]],IF(TBL_QUAL_INCOMELISTING_UNITS[[#This Row],[ERROR_COUNT]]&gt;0,-1,IF(TBL_QUAL_INCOMELISTING_UNITS[[#This Row],[REQ_FIELDS_POPULATED]],1,0)),"")</f>
        <v/>
      </c>
      <c r="C430" s="94">
        <f>ROW()-ROW(TBL_QUAL_INCOMELISTING_UNITS[[#Headers],[ROW_ID]])</f>
        <v>421</v>
      </c>
      <c r="D430" s="82"/>
      <c r="E430" s="39"/>
      <c r="F430" s="33"/>
      <c r="G430" s="84" t="str">
        <f>IFERROR(INDEX(TBL_CIPDRFRESI_LOANPOOL[HUD_MFI_115],MATCH(TBL_QUAL_INCOMELISTING_UNITS[[#This Row],[INCOMELISTING_LOAN_ID_PROP_ADDR]],TBL_CIPDRFRESI_LOANPOOL[LOAN_ID_PROP_ADDR],0)),"")</f>
        <v/>
      </c>
      <c r="H4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0" s="36" t="b">
        <f>CONCATENATE(TBL_QUAL_INCOMELISTING_UNITS[[#This Row],[INCOMELISTING_LOAN_ID_PROP_ADDR]],TBL_QUAL_INCOMELISTING_UNITS[[#This Row],[INCOMELISTING_UNIT]],TBL_QUAL_INCOMELISTING_UNITS[[#This Row],[INCOMELISTING_HSEHLD_INCOME]])&lt;&gt;""</f>
        <v>0</v>
      </c>
      <c r="J430" s="36" t="b">
        <f>AND(TBL_QUAL_INCOMELISTING_UNITS[[#This Row],[INCOMELISTING_LOAN_ID_PROP_ADDR]]&lt;&gt;"",TBL_QUAL_INCOMELISTING_UNITS[[#This Row],[INCOMELISTING_UNIT]]&lt;&gt;"",TBL_QUAL_INCOMELISTING_UNITS[[#This Row],[INCOMELISTING_HSEHLD_INCOME]]&lt;&gt;"")</f>
        <v>0</v>
      </c>
      <c r="K430" s="36">
        <f>SUM(
IF(AND(TBL_QUAL_INCOMELISTING_UNITS[[#This Row],[INCOMELISTING_LOAN_ID_PROP_ADDR]]&lt;&gt;"",NOT(ISNUMBER(MATCH(TBL_QUAL_INCOMELISTING_UNITS[[#This Row],[INCOMELISTING_LOAN_ID_PROP_ADDR]],RANGE_LOOKUP_CIPDRF_LOANLIST,0)))),1,0)
)</f>
        <v>0</v>
      </c>
    </row>
    <row r="431" spans="2:11" ht="20.100000000000001" customHeight="1" x14ac:dyDescent="0.25">
      <c r="B431" s="25" t="str">
        <f>IF(TBL_QUAL_INCOMELISTING_UNITS[[#This Row],[RECORD_STARTED]],IF(TBL_QUAL_INCOMELISTING_UNITS[[#This Row],[ERROR_COUNT]]&gt;0,-1,IF(TBL_QUAL_INCOMELISTING_UNITS[[#This Row],[REQ_FIELDS_POPULATED]],1,0)),"")</f>
        <v/>
      </c>
      <c r="C431" s="94">
        <f>ROW()-ROW(TBL_QUAL_INCOMELISTING_UNITS[[#Headers],[ROW_ID]])</f>
        <v>422</v>
      </c>
      <c r="D431" s="82"/>
      <c r="E431" s="39"/>
      <c r="F431" s="33"/>
      <c r="G431" s="84" t="str">
        <f>IFERROR(INDEX(TBL_CIPDRFRESI_LOANPOOL[HUD_MFI_115],MATCH(TBL_QUAL_INCOMELISTING_UNITS[[#This Row],[INCOMELISTING_LOAN_ID_PROP_ADDR]],TBL_CIPDRFRESI_LOANPOOL[LOAN_ID_PROP_ADDR],0)),"")</f>
        <v/>
      </c>
      <c r="H4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1" s="36" t="b">
        <f>CONCATENATE(TBL_QUAL_INCOMELISTING_UNITS[[#This Row],[INCOMELISTING_LOAN_ID_PROP_ADDR]],TBL_QUAL_INCOMELISTING_UNITS[[#This Row],[INCOMELISTING_UNIT]],TBL_QUAL_INCOMELISTING_UNITS[[#This Row],[INCOMELISTING_HSEHLD_INCOME]])&lt;&gt;""</f>
        <v>0</v>
      </c>
      <c r="J431" s="36" t="b">
        <f>AND(TBL_QUAL_INCOMELISTING_UNITS[[#This Row],[INCOMELISTING_LOAN_ID_PROP_ADDR]]&lt;&gt;"",TBL_QUAL_INCOMELISTING_UNITS[[#This Row],[INCOMELISTING_UNIT]]&lt;&gt;"",TBL_QUAL_INCOMELISTING_UNITS[[#This Row],[INCOMELISTING_HSEHLD_INCOME]]&lt;&gt;"")</f>
        <v>0</v>
      </c>
      <c r="K431" s="36">
        <f>SUM(
IF(AND(TBL_QUAL_INCOMELISTING_UNITS[[#This Row],[INCOMELISTING_LOAN_ID_PROP_ADDR]]&lt;&gt;"",NOT(ISNUMBER(MATCH(TBL_QUAL_INCOMELISTING_UNITS[[#This Row],[INCOMELISTING_LOAN_ID_PROP_ADDR]],RANGE_LOOKUP_CIPDRF_LOANLIST,0)))),1,0)
)</f>
        <v>0</v>
      </c>
    </row>
    <row r="432" spans="2:11" ht="20.100000000000001" customHeight="1" x14ac:dyDescent="0.25">
      <c r="B432" s="25" t="str">
        <f>IF(TBL_QUAL_INCOMELISTING_UNITS[[#This Row],[RECORD_STARTED]],IF(TBL_QUAL_INCOMELISTING_UNITS[[#This Row],[ERROR_COUNT]]&gt;0,-1,IF(TBL_QUAL_INCOMELISTING_UNITS[[#This Row],[REQ_FIELDS_POPULATED]],1,0)),"")</f>
        <v/>
      </c>
      <c r="C432" s="94">
        <f>ROW()-ROW(TBL_QUAL_INCOMELISTING_UNITS[[#Headers],[ROW_ID]])</f>
        <v>423</v>
      </c>
      <c r="D432" s="82"/>
      <c r="E432" s="39"/>
      <c r="F432" s="33"/>
      <c r="G432" s="84" t="str">
        <f>IFERROR(INDEX(TBL_CIPDRFRESI_LOANPOOL[HUD_MFI_115],MATCH(TBL_QUAL_INCOMELISTING_UNITS[[#This Row],[INCOMELISTING_LOAN_ID_PROP_ADDR]],TBL_CIPDRFRESI_LOANPOOL[LOAN_ID_PROP_ADDR],0)),"")</f>
        <v/>
      </c>
      <c r="H4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2" s="36" t="b">
        <f>CONCATENATE(TBL_QUAL_INCOMELISTING_UNITS[[#This Row],[INCOMELISTING_LOAN_ID_PROP_ADDR]],TBL_QUAL_INCOMELISTING_UNITS[[#This Row],[INCOMELISTING_UNIT]],TBL_QUAL_INCOMELISTING_UNITS[[#This Row],[INCOMELISTING_HSEHLD_INCOME]])&lt;&gt;""</f>
        <v>0</v>
      </c>
      <c r="J432" s="36" t="b">
        <f>AND(TBL_QUAL_INCOMELISTING_UNITS[[#This Row],[INCOMELISTING_LOAN_ID_PROP_ADDR]]&lt;&gt;"",TBL_QUAL_INCOMELISTING_UNITS[[#This Row],[INCOMELISTING_UNIT]]&lt;&gt;"",TBL_QUAL_INCOMELISTING_UNITS[[#This Row],[INCOMELISTING_HSEHLD_INCOME]]&lt;&gt;"")</f>
        <v>0</v>
      </c>
      <c r="K432" s="36">
        <f>SUM(
IF(AND(TBL_QUAL_INCOMELISTING_UNITS[[#This Row],[INCOMELISTING_LOAN_ID_PROP_ADDR]]&lt;&gt;"",NOT(ISNUMBER(MATCH(TBL_QUAL_INCOMELISTING_UNITS[[#This Row],[INCOMELISTING_LOAN_ID_PROP_ADDR]],RANGE_LOOKUP_CIPDRF_LOANLIST,0)))),1,0)
)</f>
        <v>0</v>
      </c>
    </row>
    <row r="433" spans="2:11" ht="20.100000000000001" customHeight="1" x14ac:dyDescent="0.25">
      <c r="B433" s="25" t="str">
        <f>IF(TBL_QUAL_INCOMELISTING_UNITS[[#This Row],[RECORD_STARTED]],IF(TBL_QUAL_INCOMELISTING_UNITS[[#This Row],[ERROR_COUNT]]&gt;0,-1,IF(TBL_QUAL_INCOMELISTING_UNITS[[#This Row],[REQ_FIELDS_POPULATED]],1,0)),"")</f>
        <v/>
      </c>
      <c r="C433" s="94">
        <f>ROW()-ROW(TBL_QUAL_INCOMELISTING_UNITS[[#Headers],[ROW_ID]])</f>
        <v>424</v>
      </c>
      <c r="D433" s="82"/>
      <c r="E433" s="39"/>
      <c r="F433" s="33"/>
      <c r="G433" s="84" t="str">
        <f>IFERROR(INDEX(TBL_CIPDRFRESI_LOANPOOL[HUD_MFI_115],MATCH(TBL_QUAL_INCOMELISTING_UNITS[[#This Row],[INCOMELISTING_LOAN_ID_PROP_ADDR]],TBL_CIPDRFRESI_LOANPOOL[LOAN_ID_PROP_ADDR],0)),"")</f>
        <v/>
      </c>
      <c r="H4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3" s="36" t="b">
        <f>CONCATENATE(TBL_QUAL_INCOMELISTING_UNITS[[#This Row],[INCOMELISTING_LOAN_ID_PROP_ADDR]],TBL_QUAL_INCOMELISTING_UNITS[[#This Row],[INCOMELISTING_UNIT]],TBL_QUAL_INCOMELISTING_UNITS[[#This Row],[INCOMELISTING_HSEHLD_INCOME]])&lt;&gt;""</f>
        <v>0</v>
      </c>
      <c r="J433" s="36" t="b">
        <f>AND(TBL_QUAL_INCOMELISTING_UNITS[[#This Row],[INCOMELISTING_LOAN_ID_PROP_ADDR]]&lt;&gt;"",TBL_QUAL_INCOMELISTING_UNITS[[#This Row],[INCOMELISTING_UNIT]]&lt;&gt;"",TBL_QUAL_INCOMELISTING_UNITS[[#This Row],[INCOMELISTING_HSEHLD_INCOME]]&lt;&gt;"")</f>
        <v>0</v>
      </c>
      <c r="K433" s="36">
        <f>SUM(
IF(AND(TBL_QUAL_INCOMELISTING_UNITS[[#This Row],[INCOMELISTING_LOAN_ID_PROP_ADDR]]&lt;&gt;"",NOT(ISNUMBER(MATCH(TBL_QUAL_INCOMELISTING_UNITS[[#This Row],[INCOMELISTING_LOAN_ID_PROP_ADDR]],RANGE_LOOKUP_CIPDRF_LOANLIST,0)))),1,0)
)</f>
        <v>0</v>
      </c>
    </row>
    <row r="434" spans="2:11" ht="20.100000000000001" customHeight="1" x14ac:dyDescent="0.25">
      <c r="B434" s="25" t="str">
        <f>IF(TBL_QUAL_INCOMELISTING_UNITS[[#This Row],[RECORD_STARTED]],IF(TBL_QUAL_INCOMELISTING_UNITS[[#This Row],[ERROR_COUNT]]&gt;0,-1,IF(TBL_QUAL_INCOMELISTING_UNITS[[#This Row],[REQ_FIELDS_POPULATED]],1,0)),"")</f>
        <v/>
      </c>
      <c r="C434" s="94">
        <f>ROW()-ROW(TBL_QUAL_INCOMELISTING_UNITS[[#Headers],[ROW_ID]])</f>
        <v>425</v>
      </c>
      <c r="D434" s="82"/>
      <c r="E434" s="39"/>
      <c r="F434" s="33"/>
      <c r="G434" s="84" t="str">
        <f>IFERROR(INDEX(TBL_CIPDRFRESI_LOANPOOL[HUD_MFI_115],MATCH(TBL_QUAL_INCOMELISTING_UNITS[[#This Row],[INCOMELISTING_LOAN_ID_PROP_ADDR]],TBL_CIPDRFRESI_LOANPOOL[LOAN_ID_PROP_ADDR],0)),"")</f>
        <v/>
      </c>
      <c r="H4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4" s="36" t="b">
        <f>CONCATENATE(TBL_QUAL_INCOMELISTING_UNITS[[#This Row],[INCOMELISTING_LOAN_ID_PROP_ADDR]],TBL_QUAL_INCOMELISTING_UNITS[[#This Row],[INCOMELISTING_UNIT]],TBL_QUAL_INCOMELISTING_UNITS[[#This Row],[INCOMELISTING_HSEHLD_INCOME]])&lt;&gt;""</f>
        <v>0</v>
      </c>
      <c r="J434" s="36" t="b">
        <f>AND(TBL_QUAL_INCOMELISTING_UNITS[[#This Row],[INCOMELISTING_LOAN_ID_PROP_ADDR]]&lt;&gt;"",TBL_QUAL_INCOMELISTING_UNITS[[#This Row],[INCOMELISTING_UNIT]]&lt;&gt;"",TBL_QUAL_INCOMELISTING_UNITS[[#This Row],[INCOMELISTING_HSEHLD_INCOME]]&lt;&gt;"")</f>
        <v>0</v>
      </c>
      <c r="K434" s="36">
        <f>SUM(
IF(AND(TBL_QUAL_INCOMELISTING_UNITS[[#This Row],[INCOMELISTING_LOAN_ID_PROP_ADDR]]&lt;&gt;"",NOT(ISNUMBER(MATCH(TBL_QUAL_INCOMELISTING_UNITS[[#This Row],[INCOMELISTING_LOAN_ID_PROP_ADDR]],RANGE_LOOKUP_CIPDRF_LOANLIST,0)))),1,0)
)</f>
        <v>0</v>
      </c>
    </row>
    <row r="435" spans="2:11" ht="20.100000000000001" customHeight="1" x14ac:dyDescent="0.25">
      <c r="B435" s="25" t="str">
        <f>IF(TBL_QUAL_INCOMELISTING_UNITS[[#This Row],[RECORD_STARTED]],IF(TBL_QUAL_INCOMELISTING_UNITS[[#This Row],[ERROR_COUNT]]&gt;0,-1,IF(TBL_QUAL_INCOMELISTING_UNITS[[#This Row],[REQ_FIELDS_POPULATED]],1,0)),"")</f>
        <v/>
      </c>
      <c r="C435" s="94">
        <f>ROW()-ROW(TBL_QUAL_INCOMELISTING_UNITS[[#Headers],[ROW_ID]])</f>
        <v>426</v>
      </c>
      <c r="D435" s="82"/>
      <c r="E435" s="39"/>
      <c r="F435" s="33"/>
      <c r="G435" s="84" t="str">
        <f>IFERROR(INDEX(TBL_CIPDRFRESI_LOANPOOL[HUD_MFI_115],MATCH(TBL_QUAL_INCOMELISTING_UNITS[[#This Row],[INCOMELISTING_LOAN_ID_PROP_ADDR]],TBL_CIPDRFRESI_LOANPOOL[LOAN_ID_PROP_ADDR],0)),"")</f>
        <v/>
      </c>
      <c r="H4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5" s="36" t="b">
        <f>CONCATENATE(TBL_QUAL_INCOMELISTING_UNITS[[#This Row],[INCOMELISTING_LOAN_ID_PROP_ADDR]],TBL_QUAL_INCOMELISTING_UNITS[[#This Row],[INCOMELISTING_UNIT]],TBL_QUAL_INCOMELISTING_UNITS[[#This Row],[INCOMELISTING_HSEHLD_INCOME]])&lt;&gt;""</f>
        <v>0</v>
      </c>
      <c r="J435" s="36" t="b">
        <f>AND(TBL_QUAL_INCOMELISTING_UNITS[[#This Row],[INCOMELISTING_LOAN_ID_PROP_ADDR]]&lt;&gt;"",TBL_QUAL_INCOMELISTING_UNITS[[#This Row],[INCOMELISTING_UNIT]]&lt;&gt;"",TBL_QUAL_INCOMELISTING_UNITS[[#This Row],[INCOMELISTING_HSEHLD_INCOME]]&lt;&gt;"")</f>
        <v>0</v>
      </c>
      <c r="K435" s="36">
        <f>SUM(
IF(AND(TBL_QUAL_INCOMELISTING_UNITS[[#This Row],[INCOMELISTING_LOAN_ID_PROP_ADDR]]&lt;&gt;"",NOT(ISNUMBER(MATCH(TBL_QUAL_INCOMELISTING_UNITS[[#This Row],[INCOMELISTING_LOAN_ID_PROP_ADDR]],RANGE_LOOKUP_CIPDRF_LOANLIST,0)))),1,0)
)</f>
        <v>0</v>
      </c>
    </row>
    <row r="436" spans="2:11" ht="20.100000000000001" customHeight="1" x14ac:dyDescent="0.25">
      <c r="B436" s="25" t="str">
        <f>IF(TBL_QUAL_INCOMELISTING_UNITS[[#This Row],[RECORD_STARTED]],IF(TBL_QUAL_INCOMELISTING_UNITS[[#This Row],[ERROR_COUNT]]&gt;0,-1,IF(TBL_QUAL_INCOMELISTING_UNITS[[#This Row],[REQ_FIELDS_POPULATED]],1,0)),"")</f>
        <v/>
      </c>
      <c r="C436" s="94">
        <f>ROW()-ROW(TBL_QUAL_INCOMELISTING_UNITS[[#Headers],[ROW_ID]])</f>
        <v>427</v>
      </c>
      <c r="D436" s="82"/>
      <c r="E436" s="39"/>
      <c r="F436" s="33"/>
      <c r="G436" s="84" t="str">
        <f>IFERROR(INDEX(TBL_CIPDRFRESI_LOANPOOL[HUD_MFI_115],MATCH(TBL_QUAL_INCOMELISTING_UNITS[[#This Row],[INCOMELISTING_LOAN_ID_PROP_ADDR]],TBL_CIPDRFRESI_LOANPOOL[LOAN_ID_PROP_ADDR],0)),"")</f>
        <v/>
      </c>
      <c r="H4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6" s="36" t="b">
        <f>CONCATENATE(TBL_QUAL_INCOMELISTING_UNITS[[#This Row],[INCOMELISTING_LOAN_ID_PROP_ADDR]],TBL_QUAL_INCOMELISTING_UNITS[[#This Row],[INCOMELISTING_UNIT]],TBL_QUAL_INCOMELISTING_UNITS[[#This Row],[INCOMELISTING_HSEHLD_INCOME]])&lt;&gt;""</f>
        <v>0</v>
      </c>
      <c r="J436" s="36" t="b">
        <f>AND(TBL_QUAL_INCOMELISTING_UNITS[[#This Row],[INCOMELISTING_LOAN_ID_PROP_ADDR]]&lt;&gt;"",TBL_QUAL_INCOMELISTING_UNITS[[#This Row],[INCOMELISTING_UNIT]]&lt;&gt;"",TBL_QUAL_INCOMELISTING_UNITS[[#This Row],[INCOMELISTING_HSEHLD_INCOME]]&lt;&gt;"")</f>
        <v>0</v>
      </c>
      <c r="K436" s="36">
        <f>SUM(
IF(AND(TBL_QUAL_INCOMELISTING_UNITS[[#This Row],[INCOMELISTING_LOAN_ID_PROP_ADDR]]&lt;&gt;"",NOT(ISNUMBER(MATCH(TBL_QUAL_INCOMELISTING_UNITS[[#This Row],[INCOMELISTING_LOAN_ID_PROP_ADDR]],RANGE_LOOKUP_CIPDRF_LOANLIST,0)))),1,0)
)</f>
        <v>0</v>
      </c>
    </row>
    <row r="437" spans="2:11" ht="20.100000000000001" customHeight="1" x14ac:dyDescent="0.25">
      <c r="B437" s="25" t="str">
        <f>IF(TBL_QUAL_INCOMELISTING_UNITS[[#This Row],[RECORD_STARTED]],IF(TBL_QUAL_INCOMELISTING_UNITS[[#This Row],[ERROR_COUNT]]&gt;0,-1,IF(TBL_QUAL_INCOMELISTING_UNITS[[#This Row],[REQ_FIELDS_POPULATED]],1,0)),"")</f>
        <v/>
      </c>
      <c r="C437" s="94">
        <f>ROW()-ROW(TBL_QUAL_INCOMELISTING_UNITS[[#Headers],[ROW_ID]])</f>
        <v>428</v>
      </c>
      <c r="D437" s="82"/>
      <c r="E437" s="39"/>
      <c r="F437" s="33"/>
      <c r="G437" s="84" t="str">
        <f>IFERROR(INDEX(TBL_CIPDRFRESI_LOANPOOL[HUD_MFI_115],MATCH(TBL_QUAL_INCOMELISTING_UNITS[[#This Row],[INCOMELISTING_LOAN_ID_PROP_ADDR]],TBL_CIPDRFRESI_LOANPOOL[LOAN_ID_PROP_ADDR],0)),"")</f>
        <v/>
      </c>
      <c r="H4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7" s="36" t="b">
        <f>CONCATENATE(TBL_QUAL_INCOMELISTING_UNITS[[#This Row],[INCOMELISTING_LOAN_ID_PROP_ADDR]],TBL_QUAL_INCOMELISTING_UNITS[[#This Row],[INCOMELISTING_UNIT]],TBL_QUAL_INCOMELISTING_UNITS[[#This Row],[INCOMELISTING_HSEHLD_INCOME]])&lt;&gt;""</f>
        <v>0</v>
      </c>
      <c r="J437" s="36" t="b">
        <f>AND(TBL_QUAL_INCOMELISTING_UNITS[[#This Row],[INCOMELISTING_LOAN_ID_PROP_ADDR]]&lt;&gt;"",TBL_QUAL_INCOMELISTING_UNITS[[#This Row],[INCOMELISTING_UNIT]]&lt;&gt;"",TBL_QUAL_INCOMELISTING_UNITS[[#This Row],[INCOMELISTING_HSEHLD_INCOME]]&lt;&gt;"")</f>
        <v>0</v>
      </c>
      <c r="K437" s="36">
        <f>SUM(
IF(AND(TBL_QUAL_INCOMELISTING_UNITS[[#This Row],[INCOMELISTING_LOAN_ID_PROP_ADDR]]&lt;&gt;"",NOT(ISNUMBER(MATCH(TBL_QUAL_INCOMELISTING_UNITS[[#This Row],[INCOMELISTING_LOAN_ID_PROP_ADDR]],RANGE_LOOKUP_CIPDRF_LOANLIST,0)))),1,0)
)</f>
        <v>0</v>
      </c>
    </row>
    <row r="438" spans="2:11" ht="20.100000000000001" customHeight="1" x14ac:dyDescent="0.25">
      <c r="B438" s="25" t="str">
        <f>IF(TBL_QUAL_INCOMELISTING_UNITS[[#This Row],[RECORD_STARTED]],IF(TBL_QUAL_INCOMELISTING_UNITS[[#This Row],[ERROR_COUNT]]&gt;0,-1,IF(TBL_QUAL_INCOMELISTING_UNITS[[#This Row],[REQ_FIELDS_POPULATED]],1,0)),"")</f>
        <v/>
      </c>
      <c r="C438" s="94">
        <f>ROW()-ROW(TBL_QUAL_INCOMELISTING_UNITS[[#Headers],[ROW_ID]])</f>
        <v>429</v>
      </c>
      <c r="D438" s="82"/>
      <c r="E438" s="39"/>
      <c r="F438" s="33"/>
      <c r="G438" s="84" t="str">
        <f>IFERROR(INDEX(TBL_CIPDRFRESI_LOANPOOL[HUD_MFI_115],MATCH(TBL_QUAL_INCOMELISTING_UNITS[[#This Row],[INCOMELISTING_LOAN_ID_PROP_ADDR]],TBL_CIPDRFRESI_LOANPOOL[LOAN_ID_PROP_ADDR],0)),"")</f>
        <v/>
      </c>
      <c r="H4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8" s="36" t="b">
        <f>CONCATENATE(TBL_QUAL_INCOMELISTING_UNITS[[#This Row],[INCOMELISTING_LOAN_ID_PROP_ADDR]],TBL_QUAL_INCOMELISTING_UNITS[[#This Row],[INCOMELISTING_UNIT]],TBL_QUAL_INCOMELISTING_UNITS[[#This Row],[INCOMELISTING_HSEHLD_INCOME]])&lt;&gt;""</f>
        <v>0</v>
      </c>
      <c r="J438" s="36" t="b">
        <f>AND(TBL_QUAL_INCOMELISTING_UNITS[[#This Row],[INCOMELISTING_LOAN_ID_PROP_ADDR]]&lt;&gt;"",TBL_QUAL_INCOMELISTING_UNITS[[#This Row],[INCOMELISTING_UNIT]]&lt;&gt;"",TBL_QUAL_INCOMELISTING_UNITS[[#This Row],[INCOMELISTING_HSEHLD_INCOME]]&lt;&gt;"")</f>
        <v>0</v>
      </c>
      <c r="K438" s="36">
        <f>SUM(
IF(AND(TBL_QUAL_INCOMELISTING_UNITS[[#This Row],[INCOMELISTING_LOAN_ID_PROP_ADDR]]&lt;&gt;"",NOT(ISNUMBER(MATCH(TBL_QUAL_INCOMELISTING_UNITS[[#This Row],[INCOMELISTING_LOAN_ID_PROP_ADDR]],RANGE_LOOKUP_CIPDRF_LOANLIST,0)))),1,0)
)</f>
        <v>0</v>
      </c>
    </row>
    <row r="439" spans="2:11" ht="20.100000000000001" customHeight="1" x14ac:dyDescent="0.25">
      <c r="B439" s="25" t="str">
        <f>IF(TBL_QUAL_INCOMELISTING_UNITS[[#This Row],[RECORD_STARTED]],IF(TBL_QUAL_INCOMELISTING_UNITS[[#This Row],[ERROR_COUNT]]&gt;0,-1,IF(TBL_QUAL_INCOMELISTING_UNITS[[#This Row],[REQ_FIELDS_POPULATED]],1,0)),"")</f>
        <v/>
      </c>
      <c r="C439" s="94">
        <f>ROW()-ROW(TBL_QUAL_INCOMELISTING_UNITS[[#Headers],[ROW_ID]])</f>
        <v>430</v>
      </c>
      <c r="D439" s="82"/>
      <c r="E439" s="39"/>
      <c r="F439" s="33"/>
      <c r="G439" s="84" t="str">
        <f>IFERROR(INDEX(TBL_CIPDRFRESI_LOANPOOL[HUD_MFI_115],MATCH(TBL_QUAL_INCOMELISTING_UNITS[[#This Row],[INCOMELISTING_LOAN_ID_PROP_ADDR]],TBL_CIPDRFRESI_LOANPOOL[LOAN_ID_PROP_ADDR],0)),"")</f>
        <v/>
      </c>
      <c r="H4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9" s="36" t="b">
        <f>CONCATENATE(TBL_QUAL_INCOMELISTING_UNITS[[#This Row],[INCOMELISTING_LOAN_ID_PROP_ADDR]],TBL_QUAL_INCOMELISTING_UNITS[[#This Row],[INCOMELISTING_UNIT]],TBL_QUAL_INCOMELISTING_UNITS[[#This Row],[INCOMELISTING_HSEHLD_INCOME]])&lt;&gt;""</f>
        <v>0</v>
      </c>
      <c r="J439" s="36" t="b">
        <f>AND(TBL_QUAL_INCOMELISTING_UNITS[[#This Row],[INCOMELISTING_LOAN_ID_PROP_ADDR]]&lt;&gt;"",TBL_QUAL_INCOMELISTING_UNITS[[#This Row],[INCOMELISTING_UNIT]]&lt;&gt;"",TBL_QUAL_INCOMELISTING_UNITS[[#This Row],[INCOMELISTING_HSEHLD_INCOME]]&lt;&gt;"")</f>
        <v>0</v>
      </c>
      <c r="K439" s="36">
        <f>SUM(
IF(AND(TBL_QUAL_INCOMELISTING_UNITS[[#This Row],[INCOMELISTING_LOAN_ID_PROP_ADDR]]&lt;&gt;"",NOT(ISNUMBER(MATCH(TBL_QUAL_INCOMELISTING_UNITS[[#This Row],[INCOMELISTING_LOAN_ID_PROP_ADDR]],RANGE_LOOKUP_CIPDRF_LOANLIST,0)))),1,0)
)</f>
        <v>0</v>
      </c>
    </row>
    <row r="440" spans="2:11" ht="20.100000000000001" customHeight="1" x14ac:dyDescent="0.25">
      <c r="B440" s="25" t="str">
        <f>IF(TBL_QUAL_INCOMELISTING_UNITS[[#This Row],[RECORD_STARTED]],IF(TBL_QUAL_INCOMELISTING_UNITS[[#This Row],[ERROR_COUNT]]&gt;0,-1,IF(TBL_QUAL_INCOMELISTING_UNITS[[#This Row],[REQ_FIELDS_POPULATED]],1,0)),"")</f>
        <v/>
      </c>
      <c r="C440" s="94">
        <f>ROW()-ROW(TBL_QUAL_INCOMELISTING_UNITS[[#Headers],[ROW_ID]])</f>
        <v>431</v>
      </c>
      <c r="D440" s="82"/>
      <c r="E440" s="39"/>
      <c r="F440" s="33"/>
      <c r="G440" s="84" t="str">
        <f>IFERROR(INDEX(TBL_CIPDRFRESI_LOANPOOL[HUD_MFI_115],MATCH(TBL_QUAL_INCOMELISTING_UNITS[[#This Row],[INCOMELISTING_LOAN_ID_PROP_ADDR]],TBL_CIPDRFRESI_LOANPOOL[LOAN_ID_PROP_ADDR],0)),"")</f>
        <v/>
      </c>
      <c r="H4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0" s="36" t="b">
        <f>CONCATENATE(TBL_QUAL_INCOMELISTING_UNITS[[#This Row],[INCOMELISTING_LOAN_ID_PROP_ADDR]],TBL_QUAL_INCOMELISTING_UNITS[[#This Row],[INCOMELISTING_UNIT]],TBL_QUAL_INCOMELISTING_UNITS[[#This Row],[INCOMELISTING_HSEHLD_INCOME]])&lt;&gt;""</f>
        <v>0</v>
      </c>
      <c r="J440" s="36" t="b">
        <f>AND(TBL_QUAL_INCOMELISTING_UNITS[[#This Row],[INCOMELISTING_LOAN_ID_PROP_ADDR]]&lt;&gt;"",TBL_QUAL_INCOMELISTING_UNITS[[#This Row],[INCOMELISTING_UNIT]]&lt;&gt;"",TBL_QUAL_INCOMELISTING_UNITS[[#This Row],[INCOMELISTING_HSEHLD_INCOME]]&lt;&gt;"")</f>
        <v>0</v>
      </c>
      <c r="K440" s="36">
        <f>SUM(
IF(AND(TBL_QUAL_INCOMELISTING_UNITS[[#This Row],[INCOMELISTING_LOAN_ID_PROP_ADDR]]&lt;&gt;"",NOT(ISNUMBER(MATCH(TBL_QUAL_INCOMELISTING_UNITS[[#This Row],[INCOMELISTING_LOAN_ID_PROP_ADDR]],RANGE_LOOKUP_CIPDRF_LOANLIST,0)))),1,0)
)</f>
        <v>0</v>
      </c>
    </row>
    <row r="441" spans="2:11" ht="20.100000000000001" customHeight="1" x14ac:dyDescent="0.25">
      <c r="B441" s="25" t="str">
        <f>IF(TBL_QUAL_INCOMELISTING_UNITS[[#This Row],[RECORD_STARTED]],IF(TBL_QUAL_INCOMELISTING_UNITS[[#This Row],[ERROR_COUNT]]&gt;0,-1,IF(TBL_QUAL_INCOMELISTING_UNITS[[#This Row],[REQ_FIELDS_POPULATED]],1,0)),"")</f>
        <v/>
      </c>
      <c r="C441" s="94">
        <f>ROW()-ROW(TBL_QUAL_INCOMELISTING_UNITS[[#Headers],[ROW_ID]])</f>
        <v>432</v>
      </c>
      <c r="D441" s="82"/>
      <c r="E441" s="39"/>
      <c r="F441" s="33"/>
      <c r="G441" s="84" t="str">
        <f>IFERROR(INDEX(TBL_CIPDRFRESI_LOANPOOL[HUD_MFI_115],MATCH(TBL_QUAL_INCOMELISTING_UNITS[[#This Row],[INCOMELISTING_LOAN_ID_PROP_ADDR]],TBL_CIPDRFRESI_LOANPOOL[LOAN_ID_PROP_ADDR],0)),"")</f>
        <v/>
      </c>
      <c r="H4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1" s="36" t="b">
        <f>CONCATENATE(TBL_QUAL_INCOMELISTING_UNITS[[#This Row],[INCOMELISTING_LOAN_ID_PROP_ADDR]],TBL_QUAL_INCOMELISTING_UNITS[[#This Row],[INCOMELISTING_UNIT]],TBL_QUAL_INCOMELISTING_UNITS[[#This Row],[INCOMELISTING_HSEHLD_INCOME]])&lt;&gt;""</f>
        <v>0</v>
      </c>
      <c r="J441" s="36" t="b">
        <f>AND(TBL_QUAL_INCOMELISTING_UNITS[[#This Row],[INCOMELISTING_LOAN_ID_PROP_ADDR]]&lt;&gt;"",TBL_QUAL_INCOMELISTING_UNITS[[#This Row],[INCOMELISTING_UNIT]]&lt;&gt;"",TBL_QUAL_INCOMELISTING_UNITS[[#This Row],[INCOMELISTING_HSEHLD_INCOME]]&lt;&gt;"")</f>
        <v>0</v>
      </c>
      <c r="K441" s="36">
        <f>SUM(
IF(AND(TBL_QUAL_INCOMELISTING_UNITS[[#This Row],[INCOMELISTING_LOAN_ID_PROP_ADDR]]&lt;&gt;"",NOT(ISNUMBER(MATCH(TBL_QUAL_INCOMELISTING_UNITS[[#This Row],[INCOMELISTING_LOAN_ID_PROP_ADDR]],RANGE_LOOKUP_CIPDRF_LOANLIST,0)))),1,0)
)</f>
        <v>0</v>
      </c>
    </row>
    <row r="442" spans="2:11" ht="20.100000000000001" customHeight="1" x14ac:dyDescent="0.25">
      <c r="B442" s="25" t="str">
        <f>IF(TBL_QUAL_INCOMELISTING_UNITS[[#This Row],[RECORD_STARTED]],IF(TBL_QUAL_INCOMELISTING_UNITS[[#This Row],[ERROR_COUNT]]&gt;0,-1,IF(TBL_QUAL_INCOMELISTING_UNITS[[#This Row],[REQ_FIELDS_POPULATED]],1,0)),"")</f>
        <v/>
      </c>
      <c r="C442" s="94">
        <f>ROW()-ROW(TBL_QUAL_INCOMELISTING_UNITS[[#Headers],[ROW_ID]])</f>
        <v>433</v>
      </c>
      <c r="D442" s="82"/>
      <c r="E442" s="39"/>
      <c r="F442" s="33"/>
      <c r="G442" s="84" t="str">
        <f>IFERROR(INDEX(TBL_CIPDRFRESI_LOANPOOL[HUD_MFI_115],MATCH(TBL_QUAL_INCOMELISTING_UNITS[[#This Row],[INCOMELISTING_LOAN_ID_PROP_ADDR]],TBL_CIPDRFRESI_LOANPOOL[LOAN_ID_PROP_ADDR],0)),"")</f>
        <v/>
      </c>
      <c r="H4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2" s="36" t="b">
        <f>CONCATENATE(TBL_QUAL_INCOMELISTING_UNITS[[#This Row],[INCOMELISTING_LOAN_ID_PROP_ADDR]],TBL_QUAL_INCOMELISTING_UNITS[[#This Row],[INCOMELISTING_UNIT]],TBL_QUAL_INCOMELISTING_UNITS[[#This Row],[INCOMELISTING_HSEHLD_INCOME]])&lt;&gt;""</f>
        <v>0</v>
      </c>
      <c r="J442" s="36" t="b">
        <f>AND(TBL_QUAL_INCOMELISTING_UNITS[[#This Row],[INCOMELISTING_LOAN_ID_PROP_ADDR]]&lt;&gt;"",TBL_QUAL_INCOMELISTING_UNITS[[#This Row],[INCOMELISTING_UNIT]]&lt;&gt;"",TBL_QUAL_INCOMELISTING_UNITS[[#This Row],[INCOMELISTING_HSEHLD_INCOME]]&lt;&gt;"")</f>
        <v>0</v>
      </c>
      <c r="K442" s="36">
        <f>SUM(
IF(AND(TBL_QUAL_INCOMELISTING_UNITS[[#This Row],[INCOMELISTING_LOAN_ID_PROP_ADDR]]&lt;&gt;"",NOT(ISNUMBER(MATCH(TBL_QUAL_INCOMELISTING_UNITS[[#This Row],[INCOMELISTING_LOAN_ID_PROP_ADDR]],RANGE_LOOKUP_CIPDRF_LOANLIST,0)))),1,0)
)</f>
        <v>0</v>
      </c>
    </row>
    <row r="443" spans="2:11" ht="20.100000000000001" customHeight="1" x14ac:dyDescent="0.25">
      <c r="B443" s="25" t="str">
        <f>IF(TBL_QUAL_INCOMELISTING_UNITS[[#This Row],[RECORD_STARTED]],IF(TBL_QUAL_INCOMELISTING_UNITS[[#This Row],[ERROR_COUNT]]&gt;0,-1,IF(TBL_QUAL_INCOMELISTING_UNITS[[#This Row],[REQ_FIELDS_POPULATED]],1,0)),"")</f>
        <v/>
      </c>
      <c r="C443" s="94">
        <f>ROW()-ROW(TBL_QUAL_INCOMELISTING_UNITS[[#Headers],[ROW_ID]])</f>
        <v>434</v>
      </c>
      <c r="D443" s="82"/>
      <c r="E443" s="39"/>
      <c r="F443" s="33"/>
      <c r="G443" s="84" t="str">
        <f>IFERROR(INDEX(TBL_CIPDRFRESI_LOANPOOL[HUD_MFI_115],MATCH(TBL_QUAL_INCOMELISTING_UNITS[[#This Row],[INCOMELISTING_LOAN_ID_PROP_ADDR]],TBL_CIPDRFRESI_LOANPOOL[LOAN_ID_PROP_ADDR],0)),"")</f>
        <v/>
      </c>
      <c r="H4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3" s="36" t="b">
        <f>CONCATENATE(TBL_QUAL_INCOMELISTING_UNITS[[#This Row],[INCOMELISTING_LOAN_ID_PROP_ADDR]],TBL_QUAL_INCOMELISTING_UNITS[[#This Row],[INCOMELISTING_UNIT]],TBL_QUAL_INCOMELISTING_UNITS[[#This Row],[INCOMELISTING_HSEHLD_INCOME]])&lt;&gt;""</f>
        <v>0</v>
      </c>
      <c r="J443" s="36" t="b">
        <f>AND(TBL_QUAL_INCOMELISTING_UNITS[[#This Row],[INCOMELISTING_LOAN_ID_PROP_ADDR]]&lt;&gt;"",TBL_QUAL_INCOMELISTING_UNITS[[#This Row],[INCOMELISTING_UNIT]]&lt;&gt;"",TBL_QUAL_INCOMELISTING_UNITS[[#This Row],[INCOMELISTING_HSEHLD_INCOME]]&lt;&gt;"")</f>
        <v>0</v>
      </c>
      <c r="K443" s="36">
        <f>SUM(
IF(AND(TBL_QUAL_INCOMELISTING_UNITS[[#This Row],[INCOMELISTING_LOAN_ID_PROP_ADDR]]&lt;&gt;"",NOT(ISNUMBER(MATCH(TBL_QUAL_INCOMELISTING_UNITS[[#This Row],[INCOMELISTING_LOAN_ID_PROP_ADDR]],RANGE_LOOKUP_CIPDRF_LOANLIST,0)))),1,0)
)</f>
        <v>0</v>
      </c>
    </row>
    <row r="444" spans="2:11" ht="20.100000000000001" customHeight="1" x14ac:dyDescent="0.25">
      <c r="B444" s="25" t="str">
        <f>IF(TBL_QUAL_INCOMELISTING_UNITS[[#This Row],[RECORD_STARTED]],IF(TBL_QUAL_INCOMELISTING_UNITS[[#This Row],[ERROR_COUNT]]&gt;0,-1,IF(TBL_QUAL_INCOMELISTING_UNITS[[#This Row],[REQ_FIELDS_POPULATED]],1,0)),"")</f>
        <v/>
      </c>
      <c r="C444" s="94">
        <f>ROW()-ROW(TBL_QUAL_INCOMELISTING_UNITS[[#Headers],[ROW_ID]])</f>
        <v>435</v>
      </c>
      <c r="D444" s="82"/>
      <c r="E444" s="39"/>
      <c r="F444" s="33"/>
      <c r="G444" s="84" t="str">
        <f>IFERROR(INDEX(TBL_CIPDRFRESI_LOANPOOL[HUD_MFI_115],MATCH(TBL_QUAL_INCOMELISTING_UNITS[[#This Row],[INCOMELISTING_LOAN_ID_PROP_ADDR]],TBL_CIPDRFRESI_LOANPOOL[LOAN_ID_PROP_ADDR],0)),"")</f>
        <v/>
      </c>
      <c r="H4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4" s="36" t="b">
        <f>CONCATENATE(TBL_QUAL_INCOMELISTING_UNITS[[#This Row],[INCOMELISTING_LOAN_ID_PROP_ADDR]],TBL_QUAL_INCOMELISTING_UNITS[[#This Row],[INCOMELISTING_UNIT]],TBL_QUAL_INCOMELISTING_UNITS[[#This Row],[INCOMELISTING_HSEHLD_INCOME]])&lt;&gt;""</f>
        <v>0</v>
      </c>
      <c r="J444" s="36" t="b">
        <f>AND(TBL_QUAL_INCOMELISTING_UNITS[[#This Row],[INCOMELISTING_LOAN_ID_PROP_ADDR]]&lt;&gt;"",TBL_QUAL_INCOMELISTING_UNITS[[#This Row],[INCOMELISTING_UNIT]]&lt;&gt;"",TBL_QUAL_INCOMELISTING_UNITS[[#This Row],[INCOMELISTING_HSEHLD_INCOME]]&lt;&gt;"")</f>
        <v>0</v>
      </c>
      <c r="K444" s="36">
        <f>SUM(
IF(AND(TBL_QUAL_INCOMELISTING_UNITS[[#This Row],[INCOMELISTING_LOAN_ID_PROP_ADDR]]&lt;&gt;"",NOT(ISNUMBER(MATCH(TBL_QUAL_INCOMELISTING_UNITS[[#This Row],[INCOMELISTING_LOAN_ID_PROP_ADDR]],RANGE_LOOKUP_CIPDRF_LOANLIST,0)))),1,0)
)</f>
        <v>0</v>
      </c>
    </row>
    <row r="445" spans="2:11" ht="20.100000000000001" customHeight="1" x14ac:dyDescent="0.25">
      <c r="B445" s="25" t="str">
        <f>IF(TBL_QUAL_INCOMELISTING_UNITS[[#This Row],[RECORD_STARTED]],IF(TBL_QUAL_INCOMELISTING_UNITS[[#This Row],[ERROR_COUNT]]&gt;0,-1,IF(TBL_QUAL_INCOMELISTING_UNITS[[#This Row],[REQ_FIELDS_POPULATED]],1,0)),"")</f>
        <v/>
      </c>
      <c r="C445" s="94">
        <f>ROW()-ROW(TBL_QUAL_INCOMELISTING_UNITS[[#Headers],[ROW_ID]])</f>
        <v>436</v>
      </c>
      <c r="D445" s="82"/>
      <c r="E445" s="39"/>
      <c r="F445" s="33"/>
      <c r="G445" s="84" t="str">
        <f>IFERROR(INDEX(TBL_CIPDRFRESI_LOANPOOL[HUD_MFI_115],MATCH(TBL_QUAL_INCOMELISTING_UNITS[[#This Row],[INCOMELISTING_LOAN_ID_PROP_ADDR]],TBL_CIPDRFRESI_LOANPOOL[LOAN_ID_PROP_ADDR],0)),"")</f>
        <v/>
      </c>
      <c r="H4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5" s="36" t="b">
        <f>CONCATENATE(TBL_QUAL_INCOMELISTING_UNITS[[#This Row],[INCOMELISTING_LOAN_ID_PROP_ADDR]],TBL_QUAL_INCOMELISTING_UNITS[[#This Row],[INCOMELISTING_UNIT]],TBL_QUAL_INCOMELISTING_UNITS[[#This Row],[INCOMELISTING_HSEHLD_INCOME]])&lt;&gt;""</f>
        <v>0</v>
      </c>
      <c r="J445" s="36" t="b">
        <f>AND(TBL_QUAL_INCOMELISTING_UNITS[[#This Row],[INCOMELISTING_LOAN_ID_PROP_ADDR]]&lt;&gt;"",TBL_QUAL_INCOMELISTING_UNITS[[#This Row],[INCOMELISTING_UNIT]]&lt;&gt;"",TBL_QUAL_INCOMELISTING_UNITS[[#This Row],[INCOMELISTING_HSEHLD_INCOME]]&lt;&gt;"")</f>
        <v>0</v>
      </c>
      <c r="K445" s="36">
        <f>SUM(
IF(AND(TBL_QUAL_INCOMELISTING_UNITS[[#This Row],[INCOMELISTING_LOAN_ID_PROP_ADDR]]&lt;&gt;"",NOT(ISNUMBER(MATCH(TBL_QUAL_INCOMELISTING_UNITS[[#This Row],[INCOMELISTING_LOAN_ID_PROP_ADDR]],RANGE_LOOKUP_CIPDRF_LOANLIST,0)))),1,0)
)</f>
        <v>0</v>
      </c>
    </row>
    <row r="446" spans="2:11" ht="20.100000000000001" customHeight="1" x14ac:dyDescent="0.25">
      <c r="B446" s="25" t="str">
        <f>IF(TBL_QUAL_INCOMELISTING_UNITS[[#This Row],[RECORD_STARTED]],IF(TBL_QUAL_INCOMELISTING_UNITS[[#This Row],[ERROR_COUNT]]&gt;0,-1,IF(TBL_QUAL_INCOMELISTING_UNITS[[#This Row],[REQ_FIELDS_POPULATED]],1,0)),"")</f>
        <v/>
      </c>
      <c r="C446" s="94">
        <f>ROW()-ROW(TBL_QUAL_INCOMELISTING_UNITS[[#Headers],[ROW_ID]])</f>
        <v>437</v>
      </c>
      <c r="D446" s="82"/>
      <c r="E446" s="39"/>
      <c r="F446" s="33"/>
      <c r="G446" s="84" t="str">
        <f>IFERROR(INDEX(TBL_CIPDRFRESI_LOANPOOL[HUD_MFI_115],MATCH(TBL_QUAL_INCOMELISTING_UNITS[[#This Row],[INCOMELISTING_LOAN_ID_PROP_ADDR]],TBL_CIPDRFRESI_LOANPOOL[LOAN_ID_PROP_ADDR],0)),"")</f>
        <v/>
      </c>
      <c r="H4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6" s="36" t="b">
        <f>CONCATENATE(TBL_QUAL_INCOMELISTING_UNITS[[#This Row],[INCOMELISTING_LOAN_ID_PROP_ADDR]],TBL_QUAL_INCOMELISTING_UNITS[[#This Row],[INCOMELISTING_UNIT]],TBL_QUAL_INCOMELISTING_UNITS[[#This Row],[INCOMELISTING_HSEHLD_INCOME]])&lt;&gt;""</f>
        <v>0</v>
      </c>
      <c r="J446" s="36" t="b">
        <f>AND(TBL_QUAL_INCOMELISTING_UNITS[[#This Row],[INCOMELISTING_LOAN_ID_PROP_ADDR]]&lt;&gt;"",TBL_QUAL_INCOMELISTING_UNITS[[#This Row],[INCOMELISTING_UNIT]]&lt;&gt;"",TBL_QUAL_INCOMELISTING_UNITS[[#This Row],[INCOMELISTING_HSEHLD_INCOME]]&lt;&gt;"")</f>
        <v>0</v>
      </c>
      <c r="K446" s="36">
        <f>SUM(
IF(AND(TBL_QUAL_INCOMELISTING_UNITS[[#This Row],[INCOMELISTING_LOAN_ID_PROP_ADDR]]&lt;&gt;"",NOT(ISNUMBER(MATCH(TBL_QUAL_INCOMELISTING_UNITS[[#This Row],[INCOMELISTING_LOAN_ID_PROP_ADDR]],RANGE_LOOKUP_CIPDRF_LOANLIST,0)))),1,0)
)</f>
        <v>0</v>
      </c>
    </row>
    <row r="447" spans="2:11" ht="20.100000000000001" customHeight="1" x14ac:dyDescent="0.25">
      <c r="B447" s="25" t="str">
        <f>IF(TBL_QUAL_INCOMELISTING_UNITS[[#This Row],[RECORD_STARTED]],IF(TBL_QUAL_INCOMELISTING_UNITS[[#This Row],[ERROR_COUNT]]&gt;0,-1,IF(TBL_QUAL_INCOMELISTING_UNITS[[#This Row],[REQ_FIELDS_POPULATED]],1,0)),"")</f>
        <v/>
      </c>
      <c r="C447" s="94">
        <f>ROW()-ROW(TBL_QUAL_INCOMELISTING_UNITS[[#Headers],[ROW_ID]])</f>
        <v>438</v>
      </c>
      <c r="D447" s="82"/>
      <c r="E447" s="39"/>
      <c r="F447" s="33"/>
      <c r="G447" s="84" t="str">
        <f>IFERROR(INDEX(TBL_CIPDRFRESI_LOANPOOL[HUD_MFI_115],MATCH(TBL_QUAL_INCOMELISTING_UNITS[[#This Row],[INCOMELISTING_LOAN_ID_PROP_ADDR]],TBL_CIPDRFRESI_LOANPOOL[LOAN_ID_PROP_ADDR],0)),"")</f>
        <v/>
      </c>
      <c r="H4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7" s="36" t="b">
        <f>CONCATENATE(TBL_QUAL_INCOMELISTING_UNITS[[#This Row],[INCOMELISTING_LOAN_ID_PROP_ADDR]],TBL_QUAL_INCOMELISTING_UNITS[[#This Row],[INCOMELISTING_UNIT]],TBL_QUAL_INCOMELISTING_UNITS[[#This Row],[INCOMELISTING_HSEHLD_INCOME]])&lt;&gt;""</f>
        <v>0</v>
      </c>
      <c r="J447" s="36" t="b">
        <f>AND(TBL_QUAL_INCOMELISTING_UNITS[[#This Row],[INCOMELISTING_LOAN_ID_PROP_ADDR]]&lt;&gt;"",TBL_QUAL_INCOMELISTING_UNITS[[#This Row],[INCOMELISTING_UNIT]]&lt;&gt;"",TBL_QUAL_INCOMELISTING_UNITS[[#This Row],[INCOMELISTING_HSEHLD_INCOME]]&lt;&gt;"")</f>
        <v>0</v>
      </c>
      <c r="K447" s="36">
        <f>SUM(
IF(AND(TBL_QUAL_INCOMELISTING_UNITS[[#This Row],[INCOMELISTING_LOAN_ID_PROP_ADDR]]&lt;&gt;"",NOT(ISNUMBER(MATCH(TBL_QUAL_INCOMELISTING_UNITS[[#This Row],[INCOMELISTING_LOAN_ID_PROP_ADDR]],RANGE_LOOKUP_CIPDRF_LOANLIST,0)))),1,0)
)</f>
        <v>0</v>
      </c>
    </row>
    <row r="448" spans="2:11" ht="20.100000000000001" customHeight="1" x14ac:dyDescent="0.25">
      <c r="B448" s="25" t="str">
        <f>IF(TBL_QUAL_INCOMELISTING_UNITS[[#This Row],[RECORD_STARTED]],IF(TBL_QUAL_INCOMELISTING_UNITS[[#This Row],[ERROR_COUNT]]&gt;0,-1,IF(TBL_QUAL_INCOMELISTING_UNITS[[#This Row],[REQ_FIELDS_POPULATED]],1,0)),"")</f>
        <v/>
      </c>
      <c r="C448" s="94">
        <f>ROW()-ROW(TBL_QUAL_INCOMELISTING_UNITS[[#Headers],[ROW_ID]])</f>
        <v>439</v>
      </c>
      <c r="D448" s="82"/>
      <c r="E448" s="39"/>
      <c r="F448" s="33"/>
      <c r="G448" s="84" t="str">
        <f>IFERROR(INDEX(TBL_CIPDRFRESI_LOANPOOL[HUD_MFI_115],MATCH(TBL_QUAL_INCOMELISTING_UNITS[[#This Row],[INCOMELISTING_LOAN_ID_PROP_ADDR]],TBL_CIPDRFRESI_LOANPOOL[LOAN_ID_PROP_ADDR],0)),"")</f>
        <v/>
      </c>
      <c r="H4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8" s="36" t="b">
        <f>CONCATENATE(TBL_QUAL_INCOMELISTING_UNITS[[#This Row],[INCOMELISTING_LOAN_ID_PROP_ADDR]],TBL_QUAL_INCOMELISTING_UNITS[[#This Row],[INCOMELISTING_UNIT]],TBL_QUAL_INCOMELISTING_UNITS[[#This Row],[INCOMELISTING_HSEHLD_INCOME]])&lt;&gt;""</f>
        <v>0</v>
      </c>
      <c r="J448" s="36" t="b">
        <f>AND(TBL_QUAL_INCOMELISTING_UNITS[[#This Row],[INCOMELISTING_LOAN_ID_PROP_ADDR]]&lt;&gt;"",TBL_QUAL_INCOMELISTING_UNITS[[#This Row],[INCOMELISTING_UNIT]]&lt;&gt;"",TBL_QUAL_INCOMELISTING_UNITS[[#This Row],[INCOMELISTING_HSEHLD_INCOME]]&lt;&gt;"")</f>
        <v>0</v>
      </c>
      <c r="K448" s="36">
        <f>SUM(
IF(AND(TBL_QUAL_INCOMELISTING_UNITS[[#This Row],[INCOMELISTING_LOAN_ID_PROP_ADDR]]&lt;&gt;"",NOT(ISNUMBER(MATCH(TBL_QUAL_INCOMELISTING_UNITS[[#This Row],[INCOMELISTING_LOAN_ID_PROP_ADDR]],RANGE_LOOKUP_CIPDRF_LOANLIST,0)))),1,0)
)</f>
        <v>0</v>
      </c>
    </row>
    <row r="449" spans="2:11" ht="20.100000000000001" customHeight="1" x14ac:dyDescent="0.25">
      <c r="B449" s="25" t="str">
        <f>IF(TBL_QUAL_INCOMELISTING_UNITS[[#This Row],[RECORD_STARTED]],IF(TBL_QUAL_INCOMELISTING_UNITS[[#This Row],[ERROR_COUNT]]&gt;0,-1,IF(TBL_QUAL_INCOMELISTING_UNITS[[#This Row],[REQ_FIELDS_POPULATED]],1,0)),"")</f>
        <v/>
      </c>
      <c r="C449" s="94">
        <f>ROW()-ROW(TBL_QUAL_INCOMELISTING_UNITS[[#Headers],[ROW_ID]])</f>
        <v>440</v>
      </c>
      <c r="D449" s="82"/>
      <c r="E449" s="39"/>
      <c r="F449" s="33"/>
      <c r="G449" s="84" t="str">
        <f>IFERROR(INDEX(TBL_CIPDRFRESI_LOANPOOL[HUD_MFI_115],MATCH(TBL_QUAL_INCOMELISTING_UNITS[[#This Row],[INCOMELISTING_LOAN_ID_PROP_ADDR]],TBL_CIPDRFRESI_LOANPOOL[LOAN_ID_PROP_ADDR],0)),"")</f>
        <v/>
      </c>
      <c r="H4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9" s="36" t="b">
        <f>CONCATENATE(TBL_QUAL_INCOMELISTING_UNITS[[#This Row],[INCOMELISTING_LOAN_ID_PROP_ADDR]],TBL_QUAL_INCOMELISTING_UNITS[[#This Row],[INCOMELISTING_UNIT]],TBL_QUAL_INCOMELISTING_UNITS[[#This Row],[INCOMELISTING_HSEHLD_INCOME]])&lt;&gt;""</f>
        <v>0</v>
      </c>
      <c r="J449" s="36" t="b">
        <f>AND(TBL_QUAL_INCOMELISTING_UNITS[[#This Row],[INCOMELISTING_LOAN_ID_PROP_ADDR]]&lt;&gt;"",TBL_QUAL_INCOMELISTING_UNITS[[#This Row],[INCOMELISTING_UNIT]]&lt;&gt;"",TBL_QUAL_INCOMELISTING_UNITS[[#This Row],[INCOMELISTING_HSEHLD_INCOME]]&lt;&gt;"")</f>
        <v>0</v>
      </c>
      <c r="K449" s="36">
        <f>SUM(
IF(AND(TBL_QUAL_INCOMELISTING_UNITS[[#This Row],[INCOMELISTING_LOAN_ID_PROP_ADDR]]&lt;&gt;"",NOT(ISNUMBER(MATCH(TBL_QUAL_INCOMELISTING_UNITS[[#This Row],[INCOMELISTING_LOAN_ID_PROP_ADDR]],RANGE_LOOKUP_CIPDRF_LOANLIST,0)))),1,0)
)</f>
        <v>0</v>
      </c>
    </row>
    <row r="450" spans="2:11" ht="20.100000000000001" customHeight="1" x14ac:dyDescent="0.25">
      <c r="B450" s="25" t="str">
        <f>IF(TBL_QUAL_INCOMELISTING_UNITS[[#This Row],[RECORD_STARTED]],IF(TBL_QUAL_INCOMELISTING_UNITS[[#This Row],[ERROR_COUNT]]&gt;0,-1,IF(TBL_QUAL_INCOMELISTING_UNITS[[#This Row],[REQ_FIELDS_POPULATED]],1,0)),"")</f>
        <v/>
      </c>
      <c r="C450" s="94">
        <f>ROW()-ROW(TBL_QUAL_INCOMELISTING_UNITS[[#Headers],[ROW_ID]])</f>
        <v>441</v>
      </c>
      <c r="D450" s="82"/>
      <c r="E450" s="39"/>
      <c r="F450" s="33"/>
      <c r="G450" s="84" t="str">
        <f>IFERROR(INDEX(TBL_CIPDRFRESI_LOANPOOL[HUD_MFI_115],MATCH(TBL_QUAL_INCOMELISTING_UNITS[[#This Row],[INCOMELISTING_LOAN_ID_PROP_ADDR]],TBL_CIPDRFRESI_LOANPOOL[LOAN_ID_PROP_ADDR],0)),"")</f>
        <v/>
      </c>
      <c r="H4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0" s="36" t="b">
        <f>CONCATENATE(TBL_QUAL_INCOMELISTING_UNITS[[#This Row],[INCOMELISTING_LOAN_ID_PROP_ADDR]],TBL_QUAL_INCOMELISTING_UNITS[[#This Row],[INCOMELISTING_UNIT]],TBL_QUAL_INCOMELISTING_UNITS[[#This Row],[INCOMELISTING_HSEHLD_INCOME]])&lt;&gt;""</f>
        <v>0</v>
      </c>
      <c r="J450" s="36" t="b">
        <f>AND(TBL_QUAL_INCOMELISTING_UNITS[[#This Row],[INCOMELISTING_LOAN_ID_PROP_ADDR]]&lt;&gt;"",TBL_QUAL_INCOMELISTING_UNITS[[#This Row],[INCOMELISTING_UNIT]]&lt;&gt;"",TBL_QUAL_INCOMELISTING_UNITS[[#This Row],[INCOMELISTING_HSEHLD_INCOME]]&lt;&gt;"")</f>
        <v>0</v>
      </c>
      <c r="K450" s="36">
        <f>SUM(
IF(AND(TBL_QUAL_INCOMELISTING_UNITS[[#This Row],[INCOMELISTING_LOAN_ID_PROP_ADDR]]&lt;&gt;"",NOT(ISNUMBER(MATCH(TBL_QUAL_INCOMELISTING_UNITS[[#This Row],[INCOMELISTING_LOAN_ID_PROP_ADDR]],RANGE_LOOKUP_CIPDRF_LOANLIST,0)))),1,0)
)</f>
        <v>0</v>
      </c>
    </row>
    <row r="451" spans="2:11" ht="20.100000000000001" customHeight="1" x14ac:dyDescent="0.25">
      <c r="B451" s="25" t="str">
        <f>IF(TBL_QUAL_INCOMELISTING_UNITS[[#This Row],[RECORD_STARTED]],IF(TBL_QUAL_INCOMELISTING_UNITS[[#This Row],[ERROR_COUNT]]&gt;0,-1,IF(TBL_QUAL_INCOMELISTING_UNITS[[#This Row],[REQ_FIELDS_POPULATED]],1,0)),"")</f>
        <v/>
      </c>
      <c r="C451" s="94">
        <f>ROW()-ROW(TBL_QUAL_INCOMELISTING_UNITS[[#Headers],[ROW_ID]])</f>
        <v>442</v>
      </c>
      <c r="D451" s="82"/>
      <c r="E451" s="39"/>
      <c r="F451" s="33"/>
      <c r="G451" s="84" t="str">
        <f>IFERROR(INDEX(TBL_CIPDRFRESI_LOANPOOL[HUD_MFI_115],MATCH(TBL_QUAL_INCOMELISTING_UNITS[[#This Row],[INCOMELISTING_LOAN_ID_PROP_ADDR]],TBL_CIPDRFRESI_LOANPOOL[LOAN_ID_PROP_ADDR],0)),"")</f>
        <v/>
      </c>
      <c r="H4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1" s="36" t="b">
        <f>CONCATENATE(TBL_QUAL_INCOMELISTING_UNITS[[#This Row],[INCOMELISTING_LOAN_ID_PROP_ADDR]],TBL_QUAL_INCOMELISTING_UNITS[[#This Row],[INCOMELISTING_UNIT]],TBL_QUAL_INCOMELISTING_UNITS[[#This Row],[INCOMELISTING_HSEHLD_INCOME]])&lt;&gt;""</f>
        <v>0</v>
      </c>
      <c r="J451" s="36" t="b">
        <f>AND(TBL_QUAL_INCOMELISTING_UNITS[[#This Row],[INCOMELISTING_LOAN_ID_PROP_ADDR]]&lt;&gt;"",TBL_QUAL_INCOMELISTING_UNITS[[#This Row],[INCOMELISTING_UNIT]]&lt;&gt;"",TBL_QUAL_INCOMELISTING_UNITS[[#This Row],[INCOMELISTING_HSEHLD_INCOME]]&lt;&gt;"")</f>
        <v>0</v>
      </c>
      <c r="K451" s="36">
        <f>SUM(
IF(AND(TBL_QUAL_INCOMELISTING_UNITS[[#This Row],[INCOMELISTING_LOAN_ID_PROP_ADDR]]&lt;&gt;"",NOT(ISNUMBER(MATCH(TBL_QUAL_INCOMELISTING_UNITS[[#This Row],[INCOMELISTING_LOAN_ID_PROP_ADDR]],RANGE_LOOKUP_CIPDRF_LOANLIST,0)))),1,0)
)</f>
        <v>0</v>
      </c>
    </row>
    <row r="452" spans="2:11" ht="20.100000000000001" customHeight="1" x14ac:dyDescent="0.25">
      <c r="B452" s="25" t="str">
        <f>IF(TBL_QUAL_INCOMELISTING_UNITS[[#This Row],[RECORD_STARTED]],IF(TBL_QUAL_INCOMELISTING_UNITS[[#This Row],[ERROR_COUNT]]&gt;0,-1,IF(TBL_QUAL_INCOMELISTING_UNITS[[#This Row],[REQ_FIELDS_POPULATED]],1,0)),"")</f>
        <v/>
      </c>
      <c r="C452" s="94">
        <f>ROW()-ROW(TBL_QUAL_INCOMELISTING_UNITS[[#Headers],[ROW_ID]])</f>
        <v>443</v>
      </c>
      <c r="D452" s="82"/>
      <c r="E452" s="39"/>
      <c r="F452" s="33"/>
      <c r="G452" s="84" t="str">
        <f>IFERROR(INDEX(TBL_CIPDRFRESI_LOANPOOL[HUD_MFI_115],MATCH(TBL_QUAL_INCOMELISTING_UNITS[[#This Row],[INCOMELISTING_LOAN_ID_PROP_ADDR]],TBL_CIPDRFRESI_LOANPOOL[LOAN_ID_PROP_ADDR],0)),"")</f>
        <v/>
      </c>
      <c r="H4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2" s="36" t="b">
        <f>CONCATENATE(TBL_QUAL_INCOMELISTING_UNITS[[#This Row],[INCOMELISTING_LOAN_ID_PROP_ADDR]],TBL_QUAL_INCOMELISTING_UNITS[[#This Row],[INCOMELISTING_UNIT]],TBL_QUAL_INCOMELISTING_UNITS[[#This Row],[INCOMELISTING_HSEHLD_INCOME]])&lt;&gt;""</f>
        <v>0</v>
      </c>
      <c r="J452" s="36" t="b">
        <f>AND(TBL_QUAL_INCOMELISTING_UNITS[[#This Row],[INCOMELISTING_LOAN_ID_PROP_ADDR]]&lt;&gt;"",TBL_QUAL_INCOMELISTING_UNITS[[#This Row],[INCOMELISTING_UNIT]]&lt;&gt;"",TBL_QUAL_INCOMELISTING_UNITS[[#This Row],[INCOMELISTING_HSEHLD_INCOME]]&lt;&gt;"")</f>
        <v>0</v>
      </c>
      <c r="K452" s="36">
        <f>SUM(
IF(AND(TBL_QUAL_INCOMELISTING_UNITS[[#This Row],[INCOMELISTING_LOAN_ID_PROP_ADDR]]&lt;&gt;"",NOT(ISNUMBER(MATCH(TBL_QUAL_INCOMELISTING_UNITS[[#This Row],[INCOMELISTING_LOAN_ID_PROP_ADDR]],RANGE_LOOKUP_CIPDRF_LOANLIST,0)))),1,0)
)</f>
        <v>0</v>
      </c>
    </row>
    <row r="453" spans="2:11" ht="20.100000000000001" customHeight="1" x14ac:dyDescent="0.25">
      <c r="B453" s="25" t="str">
        <f>IF(TBL_QUAL_INCOMELISTING_UNITS[[#This Row],[RECORD_STARTED]],IF(TBL_QUAL_INCOMELISTING_UNITS[[#This Row],[ERROR_COUNT]]&gt;0,-1,IF(TBL_QUAL_INCOMELISTING_UNITS[[#This Row],[REQ_FIELDS_POPULATED]],1,0)),"")</f>
        <v/>
      </c>
      <c r="C453" s="94">
        <f>ROW()-ROW(TBL_QUAL_INCOMELISTING_UNITS[[#Headers],[ROW_ID]])</f>
        <v>444</v>
      </c>
      <c r="D453" s="82"/>
      <c r="E453" s="39"/>
      <c r="F453" s="33"/>
      <c r="G453" s="84" t="str">
        <f>IFERROR(INDEX(TBL_CIPDRFRESI_LOANPOOL[HUD_MFI_115],MATCH(TBL_QUAL_INCOMELISTING_UNITS[[#This Row],[INCOMELISTING_LOAN_ID_PROP_ADDR]],TBL_CIPDRFRESI_LOANPOOL[LOAN_ID_PROP_ADDR],0)),"")</f>
        <v/>
      </c>
      <c r="H4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3" s="36" t="b">
        <f>CONCATENATE(TBL_QUAL_INCOMELISTING_UNITS[[#This Row],[INCOMELISTING_LOAN_ID_PROP_ADDR]],TBL_QUAL_INCOMELISTING_UNITS[[#This Row],[INCOMELISTING_UNIT]],TBL_QUAL_INCOMELISTING_UNITS[[#This Row],[INCOMELISTING_HSEHLD_INCOME]])&lt;&gt;""</f>
        <v>0</v>
      </c>
      <c r="J453" s="36" t="b">
        <f>AND(TBL_QUAL_INCOMELISTING_UNITS[[#This Row],[INCOMELISTING_LOAN_ID_PROP_ADDR]]&lt;&gt;"",TBL_QUAL_INCOMELISTING_UNITS[[#This Row],[INCOMELISTING_UNIT]]&lt;&gt;"",TBL_QUAL_INCOMELISTING_UNITS[[#This Row],[INCOMELISTING_HSEHLD_INCOME]]&lt;&gt;"")</f>
        <v>0</v>
      </c>
      <c r="K453" s="36">
        <f>SUM(
IF(AND(TBL_QUAL_INCOMELISTING_UNITS[[#This Row],[INCOMELISTING_LOAN_ID_PROP_ADDR]]&lt;&gt;"",NOT(ISNUMBER(MATCH(TBL_QUAL_INCOMELISTING_UNITS[[#This Row],[INCOMELISTING_LOAN_ID_PROP_ADDR]],RANGE_LOOKUP_CIPDRF_LOANLIST,0)))),1,0)
)</f>
        <v>0</v>
      </c>
    </row>
    <row r="454" spans="2:11" ht="20.100000000000001" customHeight="1" x14ac:dyDescent="0.25">
      <c r="B454" s="25" t="str">
        <f>IF(TBL_QUAL_INCOMELISTING_UNITS[[#This Row],[RECORD_STARTED]],IF(TBL_QUAL_INCOMELISTING_UNITS[[#This Row],[ERROR_COUNT]]&gt;0,-1,IF(TBL_QUAL_INCOMELISTING_UNITS[[#This Row],[REQ_FIELDS_POPULATED]],1,0)),"")</f>
        <v/>
      </c>
      <c r="C454" s="94">
        <f>ROW()-ROW(TBL_QUAL_INCOMELISTING_UNITS[[#Headers],[ROW_ID]])</f>
        <v>445</v>
      </c>
      <c r="D454" s="82"/>
      <c r="E454" s="39"/>
      <c r="F454" s="33"/>
      <c r="G454" s="84" t="str">
        <f>IFERROR(INDEX(TBL_CIPDRFRESI_LOANPOOL[HUD_MFI_115],MATCH(TBL_QUAL_INCOMELISTING_UNITS[[#This Row],[INCOMELISTING_LOAN_ID_PROP_ADDR]],TBL_CIPDRFRESI_LOANPOOL[LOAN_ID_PROP_ADDR],0)),"")</f>
        <v/>
      </c>
      <c r="H4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4" s="36" t="b">
        <f>CONCATENATE(TBL_QUAL_INCOMELISTING_UNITS[[#This Row],[INCOMELISTING_LOAN_ID_PROP_ADDR]],TBL_QUAL_INCOMELISTING_UNITS[[#This Row],[INCOMELISTING_UNIT]],TBL_QUAL_INCOMELISTING_UNITS[[#This Row],[INCOMELISTING_HSEHLD_INCOME]])&lt;&gt;""</f>
        <v>0</v>
      </c>
      <c r="J454" s="36" t="b">
        <f>AND(TBL_QUAL_INCOMELISTING_UNITS[[#This Row],[INCOMELISTING_LOAN_ID_PROP_ADDR]]&lt;&gt;"",TBL_QUAL_INCOMELISTING_UNITS[[#This Row],[INCOMELISTING_UNIT]]&lt;&gt;"",TBL_QUAL_INCOMELISTING_UNITS[[#This Row],[INCOMELISTING_HSEHLD_INCOME]]&lt;&gt;"")</f>
        <v>0</v>
      </c>
      <c r="K454" s="36">
        <f>SUM(
IF(AND(TBL_QUAL_INCOMELISTING_UNITS[[#This Row],[INCOMELISTING_LOAN_ID_PROP_ADDR]]&lt;&gt;"",NOT(ISNUMBER(MATCH(TBL_QUAL_INCOMELISTING_UNITS[[#This Row],[INCOMELISTING_LOAN_ID_PROP_ADDR]],RANGE_LOOKUP_CIPDRF_LOANLIST,0)))),1,0)
)</f>
        <v>0</v>
      </c>
    </row>
    <row r="455" spans="2:11" ht="20.100000000000001" customHeight="1" x14ac:dyDescent="0.25">
      <c r="B455" s="25" t="str">
        <f>IF(TBL_QUAL_INCOMELISTING_UNITS[[#This Row],[RECORD_STARTED]],IF(TBL_QUAL_INCOMELISTING_UNITS[[#This Row],[ERROR_COUNT]]&gt;0,-1,IF(TBL_QUAL_INCOMELISTING_UNITS[[#This Row],[REQ_FIELDS_POPULATED]],1,0)),"")</f>
        <v/>
      </c>
      <c r="C455" s="94">
        <f>ROW()-ROW(TBL_QUAL_INCOMELISTING_UNITS[[#Headers],[ROW_ID]])</f>
        <v>446</v>
      </c>
      <c r="D455" s="82"/>
      <c r="E455" s="39"/>
      <c r="F455" s="33"/>
      <c r="G455" s="84" t="str">
        <f>IFERROR(INDEX(TBL_CIPDRFRESI_LOANPOOL[HUD_MFI_115],MATCH(TBL_QUAL_INCOMELISTING_UNITS[[#This Row],[INCOMELISTING_LOAN_ID_PROP_ADDR]],TBL_CIPDRFRESI_LOANPOOL[LOAN_ID_PROP_ADDR],0)),"")</f>
        <v/>
      </c>
      <c r="H4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5" s="36" t="b">
        <f>CONCATENATE(TBL_QUAL_INCOMELISTING_UNITS[[#This Row],[INCOMELISTING_LOAN_ID_PROP_ADDR]],TBL_QUAL_INCOMELISTING_UNITS[[#This Row],[INCOMELISTING_UNIT]],TBL_QUAL_INCOMELISTING_UNITS[[#This Row],[INCOMELISTING_HSEHLD_INCOME]])&lt;&gt;""</f>
        <v>0</v>
      </c>
      <c r="J455" s="36" t="b">
        <f>AND(TBL_QUAL_INCOMELISTING_UNITS[[#This Row],[INCOMELISTING_LOAN_ID_PROP_ADDR]]&lt;&gt;"",TBL_QUAL_INCOMELISTING_UNITS[[#This Row],[INCOMELISTING_UNIT]]&lt;&gt;"",TBL_QUAL_INCOMELISTING_UNITS[[#This Row],[INCOMELISTING_HSEHLD_INCOME]]&lt;&gt;"")</f>
        <v>0</v>
      </c>
      <c r="K455" s="36">
        <f>SUM(
IF(AND(TBL_QUAL_INCOMELISTING_UNITS[[#This Row],[INCOMELISTING_LOAN_ID_PROP_ADDR]]&lt;&gt;"",NOT(ISNUMBER(MATCH(TBL_QUAL_INCOMELISTING_UNITS[[#This Row],[INCOMELISTING_LOAN_ID_PROP_ADDR]],RANGE_LOOKUP_CIPDRF_LOANLIST,0)))),1,0)
)</f>
        <v>0</v>
      </c>
    </row>
    <row r="456" spans="2:11" ht="20.100000000000001" customHeight="1" x14ac:dyDescent="0.25">
      <c r="B456" s="25" t="str">
        <f>IF(TBL_QUAL_INCOMELISTING_UNITS[[#This Row],[RECORD_STARTED]],IF(TBL_QUAL_INCOMELISTING_UNITS[[#This Row],[ERROR_COUNT]]&gt;0,-1,IF(TBL_QUAL_INCOMELISTING_UNITS[[#This Row],[REQ_FIELDS_POPULATED]],1,0)),"")</f>
        <v/>
      </c>
      <c r="C456" s="94">
        <f>ROW()-ROW(TBL_QUAL_INCOMELISTING_UNITS[[#Headers],[ROW_ID]])</f>
        <v>447</v>
      </c>
      <c r="D456" s="82"/>
      <c r="E456" s="39"/>
      <c r="F456" s="33"/>
      <c r="G456" s="84" t="str">
        <f>IFERROR(INDEX(TBL_CIPDRFRESI_LOANPOOL[HUD_MFI_115],MATCH(TBL_QUAL_INCOMELISTING_UNITS[[#This Row],[INCOMELISTING_LOAN_ID_PROP_ADDR]],TBL_CIPDRFRESI_LOANPOOL[LOAN_ID_PROP_ADDR],0)),"")</f>
        <v/>
      </c>
      <c r="H4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6" s="36" t="b">
        <f>CONCATENATE(TBL_QUAL_INCOMELISTING_UNITS[[#This Row],[INCOMELISTING_LOAN_ID_PROP_ADDR]],TBL_QUAL_INCOMELISTING_UNITS[[#This Row],[INCOMELISTING_UNIT]],TBL_QUAL_INCOMELISTING_UNITS[[#This Row],[INCOMELISTING_HSEHLD_INCOME]])&lt;&gt;""</f>
        <v>0</v>
      </c>
      <c r="J456" s="36" t="b">
        <f>AND(TBL_QUAL_INCOMELISTING_UNITS[[#This Row],[INCOMELISTING_LOAN_ID_PROP_ADDR]]&lt;&gt;"",TBL_QUAL_INCOMELISTING_UNITS[[#This Row],[INCOMELISTING_UNIT]]&lt;&gt;"",TBL_QUAL_INCOMELISTING_UNITS[[#This Row],[INCOMELISTING_HSEHLD_INCOME]]&lt;&gt;"")</f>
        <v>0</v>
      </c>
      <c r="K456" s="36">
        <f>SUM(
IF(AND(TBL_QUAL_INCOMELISTING_UNITS[[#This Row],[INCOMELISTING_LOAN_ID_PROP_ADDR]]&lt;&gt;"",NOT(ISNUMBER(MATCH(TBL_QUAL_INCOMELISTING_UNITS[[#This Row],[INCOMELISTING_LOAN_ID_PROP_ADDR]],RANGE_LOOKUP_CIPDRF_LOANLIST,0)))),1,0)
)</f>
        <v>0</v>
      </c>
    </row>
    <row r="457" spans="2:11" ht="20.100000000000001" customHeight="1" x14ac:dyDescent="0.25">
      <c r="B457" s="25" t="str">
        <f>IF(TBL_QUAL_INCOMELISTING_UNITS[[#This Row],[RECORD_STARTED]],IF(TBL_QUAL_INCOMELISTING_UNITS[[#This Row],[ERROR_COUNT]]&gt;0,-1,IF(TBL_QUAL_INCOMELISTING_UNITS[[#This Row],[REQ_FIELDS_POPULATED]],1,0)),"")</f>
        <v/>
      </c>
      <c r="C457" s="94">
        <f>ROW()-ROW(TBL_QUAL_INCOMELISTING_UNITS[[#Headers],[ROW_ID]])</f>
        <v>448</v>
      </c>
      <c r="D457" s="82"/>
      <c r="E457" s="39"/>
      <c r="F457" s="33"/>
      <c r="G457" s="84" t="str">
        <f>IFERROR(INDEX(TBL_CIPDRFRESI_LOANPOOL[HUD_MFI_115],MATCH(TBL_QUAL_INCOMELISTING_UNITS[[#This Row],[INCOMELISTING_LOAN_ID_PROP_ADDR]],TBL_CIPDRFRESI_LOANPOOL[LOAN_ID_PROP_ADDR],0)),"")</f>
        <v/>
      </c>
      <c r="H4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7" s="36" t="b">
        <f>CONCATENATE(TBL_QUAL_INCOMELISTING_UNITS[[#This Row],[INCOMELISTING_LOAN_ID_PROP_ADDR]],TBL_QUAL_INCOMELISTING_UNITS[[#This Row],[INCOMELISTING_UNIT]],TBL_QUAL_INCOMELISTING_UNITS[[#This Row],[INCOMELISTING_HSEHLD_INCOME]])&lt;&gt;""</f>
        <v>0</v>
      </c>
      <c r="J457" s="36" t="b">
        <f>AND(TBL_QUAL_INCOMELISTING_UNITS[[#This Row],[INCOMELISTING_LOAN_ID_PROP_ADDR]]&lt;&gt;"",TBL_QUAL_INCOMELISTING_UNITS[[#This Row],[INCOMELISTING_UNIT]]&lt;&gt;"",TBL_QUAL_INCOMELISTING_UNITS[[#This Row],[INCOMELISTING_HSEHLD_INCOME]]&lt;&gt;"")</f>
        <v>0</v>
      </c>
      <c r="K457" s="36">
        <f>SUM(
IF(AND(TBL_QUAL_INCOMELISTING_UNITS[[#This Row],[INCOMELISTING_LOAN_ID_PROP_ADDR]]&lt;&gt;"",NOT(ISNUMBER(MATCH(TBL_QUAL_INCOMELISTING_UNITS[[#This Row],[INCOMELISTING_LOAN_ID_PROP_ADDR]],RANGE_LOOKUP_CIPDRF_LOANLIST,0)))),1,0)
)</f>
        <v>0</v>
      </c>
    </row>
    <row r="458" spans="2:11" ht="20.100000000000001" customHeight="1" x14ac:dyDescent="0.25">
      <c r="B458" s="25" t="str">
        <f>IF(TBL_QUAL_INCOMELISTING_UNITS[[#This Row],[RECORD_STARTED]],IF(TBL_QUAL_INCOMELISTING_UNITS[[#This Row],[ERROR_COUNT]]&gt;0,-1,IF(TBL_QUAL_INCOMELISTING_UNITS[[#This Row],[REQ_FIELDS_POPULATED]],1,0)),"")</f>
        <v/>
      </c>
      <c r="C458" s="94">
        <f>ROW()-ROW(TBL_QUAL_INCOMELISTING_UNITS[[#Headers],[ROW_ID]])</f>
        <v>449</v>
      </c>
      <c r="D458" s="82"/>
      <c r="E458" s="39"/>
      <c r="F458" s="33"/>
      <c r="G458" s="84" t="str">
        <f>IFERROR(INDEX(TBL_CIPDRFRESI_LOANPOOL[HUD_MFI_115],MATCH(TBL_QUAL_INCOMELISTING_UNITS[[#This Row],[INCOMELISTING_LOAN_ID_PROP_ADDR]],TBL_CIPDRFRESI_LOANPOOL[LOAN_ID_PROP_ADDR],0)),"")</f>
        <v/>
      </c>
      <c r="H4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8" s="36" t="b">
        <f>CONCATENATE(TBL_QUAL_INCOMELISTING_UNITS[[#This Row],[INCOMELISTING_LOAN_ID_PROP_ADDR]],TBL_QUAL_INCOMELISTING_UNITS[[#This Row],[INCOMELISTING_UNIT]],TBL_QUAL_INCOMELISTING_UNITS[[#This Row],[INCOMELISTING_HSEHLD_INCOME]])&lt;&gt;""</f>
        <v>0</v>
      </c>
      <c r="J458" s="36" t="b">
        <f>AND(TBL_QUAL_INCOMELISTING_UNITS[[#This Row],[INCOMELISTING_LOAN_ID_PROP_ADDR]]&lt;&gt;"",TBL_QUAL_INCOMELISTING_UNITS[[#This Row],[INCOMELISTING_UNIT]]&lt;&gt;"",TBL_QUAL_INCOMELISTING_UNITS[[#This Row],[INCOMELISTING_HSEHLD_INCOME]]&lt;&gt;"")</f>
        <v>0</v>
      </c>
      <c r="K458" s="36">
        <f>SUM(
IF(AND(TBL_QUAL_INCOMELISTING_UNITS[[#This Row],[INCOMELISTING_LOAN_ID_PROP_ADDR]]&lt;&gt;"",NOT(ISNUMBER(MATCH(TBL_QUAL_INCOMELISTING_UNITS[[#This Row],[INCOMELISTING_LOAN_ID_PROP_ADDR]],RANGE_LOOKUP_CIPDRF_LOANLIST,0)))),1,0)
)</f>
        <v>0</v>
      </c>
    </row>
    <row r="459" spans="2:11" ht="20.100000000000001" customHeight="1" x14ac:dyDescent="0.25">
      <c r="B459" s="25" t="str">
        <f>IF(TBL_QUAL_INCOMELISTING_UNITS[[#This Row],[RECORD_STARTED]],IF(TBL_QUAL_INCOMELISTING_UNITS[[#This Row],[ERROR_COUNT]]&gt;0,-1,IF(TBL_QUAL_INCOMELISTING_UNITS[[#This Row],[REQ_FIELDS_POPULATED]],1,0)),"")</f>
        <v/>
      </c>
      <c r="C459" s="94">
        <f>ROW()-ROW(TBL_QUAL_INCOMELISTING_UNITS[[#Headers],[ROW_ID]])</f>
        <v>450</v>
      </c>
      <c r="D459" s="82"/>
      <c r="E459" s="39"/>
      <c r="F459" s="33"/>
      <c r="G459" s="84" t="str">
        <f>IFERROR(INDEX(TBL_CIPDRFRESI_LOANPOOL[HUD_MFI_115],MATCH(TBL_QUAL_INCOMELISTING_UNITS[[#This Row],[INCOMELISTING_LOAN_ID_PROP_ADDR]],TBL_CIPDRFRESI_LOANPOOL[LOAN_ID_PROP_ADDR],0)),"")</f>
        <v/>
      </c>
      <c r="H4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9" s="36" t="b">
        <f>CONCATENATE(TBL_QUAL_INCOMELISTING_UNITS[[#This Row],[INCOMELISTING_LOAN_ID_PROP_ADDR]],TBL_QUAL_INCOMELISTING_UNITS[[#This Row],[INCOMELISTING_UNIT]],TBL_QUAL_INCOMELISTING_UNITS[[#This Row],[INCOMELISTING_HSEHLD_INCOME]])&lt;&gt;""</f>
        <v>0</v>
      </c>
      <c r="J459" s="36" t="b">
        <f>AND(TBL_QUAL_INCOMELISTING_UNITS[[#This Row],[INCOMELISTING_LOAN_ID_PROP_ADDR]]&lt;&gt;"",TBL_QUAL_INCOMELISTING_UNITS[[#This Row],[INCOMELISTING_UNIT]]&lt;&gt;"",TBL_QUAL_INCOMELISTING_UNITS[[#This Row],[INCOMELISTING_HSEHLD_INCOME]]&lt;&gt;"")</f>
        <v>0</v>
      </c>
      <c r="K459" s="36">
        <f>SUM(
IF(AND(TBL_QUAL_INCOMELISTING_UNITS[[#This Row],[INCOMELISTING_LOAN_ID_PROP_ADDR]]&lt;&gt;"",NOT(ISNUMBER(MATCH(TBL_QUAL_INCOMELISTING_UNITS[[#This Row],[INCOMELISTING_LOAN_ID_PROP_ADDR]],RANGE_LOOKUP_CIPDRF_LOANLIST,0)))),1,0)
)</f>
        <v>0</v>
      </c>
    </row>
    <row r="460" spans="2:11" ht="20.100000000000001" customHeight="1" x14ac:dyDescent="0.25">
      <c r="B460" s="25" t="str">
        <f>IF(TBL_QUAL_INCOMELISTING_UNITS[[#This Row],[RECORD_STARTED]],IF(TBL_QUAL_INCOMELISTING_UNITS[[#This Row],[ERROR_COUNT]]&gt;0,-1,IF(TBL_QUAL_INCOMELISTING_UNITS[[#This Row],[REQ_FIELDS_POPULATED]],1,0)),"")</f>
        <v/>
      </c>
      <c r="C460" s="94">
        <f>ROW()-ROW(TBL_QUAL_INCOMELISTING_UNITS[[#Headers],[ROW_ID]])</f>
        <v>451</v>
      </c>
      <c r="D460" s="82"/>
      <c r="E460" s="39"/>
      <c r="F460" s="33"/>
      <c r="G460" s="84" t="str">
        <f>IFERROR(INDEX(TBL_CIPDRFRESI_LOANPOOL[HUD_MFI_115],MATCH(TBL_QUAL_INCOMELISTING_UNITS[[#This Row],[INCOMELISTING_LOAN_ID_PROP_ADDR]],TBL_CIPDRFRESI_LOANPOOL[LOAN_ID_PROP_ADDR],0)),"")</f>
        <v/>
      </c>
      <c r="H4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0" s="36" t="b">
        <f>CONCATENATE(TBL_QUAL_INCOMELISTING_UNITS[[#This Row],[INCOMELISTING_LOAN_ID_PROP_ADDR]],TBL_QUAL_INCOMELISTING_UNITS[[#This Row],[INCOMELISTING_UNIT]],TBL_QUAL_INCOMELISTING_UNITS[[#This Row],[INCOMELISTING_HSEHLD_INCOME]])&lt;&gt;""</f>
        <v>0</v>
      </c>
      <c r="J460" s="36" t="b">
        <f>AND(TBL_QUAL_INCOMELISTING_UNITS[[#This Row],[INCOMELISTING_LOAN_ID_PROP_ADDR]]&lt;&gt;"",TBL_QUAL_INCOMELISTING_UNITS[[#This Row],[INCOMELISTING_UNIT]]&lt;&gt;"",TBL_QUAL_INCOMELISTING_UNITS[[#This Row],[INCOMELISTING_HSEHLD_INCOME]]&lt;&gt;"")</f>
        <v>0</v>
      </c>
      <c r="K460" s="36">
        <f>SUM(
IF(AND(TBL_QUAL_INCOMELISTING_UNITS[[#This Row],[INCOMELISTING_LOAN_ID_PROP_ADDR]]&lt;&gt;"",NOT(ISNUMBER(MATCH(TBL_QUAL_INCOMELISTING_UNITS[[#This Row],[INCOMELISTING_LOAN_ID_PROP_ADDR]],RANGE_LOOKUP_CIPDRF_LOANLIST,0)))),1,0)
)</f>
        <v>0</v>
      </c>
    </row>
    <row r="461" spans="2:11" ht="20.100000000000001" customHeight="1" x14ac:dyDescent="0.25">
      <c r="B461" s="25" t="str">
        <f>IF(TBL_QUAL_INCOMELISTING_UNITS[[#This Row],[RECORD_STARTED]],IF(TBL_QUAL_INCOMELISTING_UNITS[[#This Row],[ERROR_COUNT]]&gt;0,-1,IF(TBL_QUAL_INCOMELISTING_UNITS[[#This Row],[REQ_FIELDS_POPULATED]],1,0)),"")</f>
        <v/>
      </c>
      <c r="C461" s="94">
        <f>ROW()-ROW(TBL_QUAL_INCOMELISTING_UNITS[[#Headers],[ROW_ID]])</f>
        <v>452</v>
      </c>
      <c r="D461" s="82"/>
      <c r="E461" s="39"/>
      <c r="F461" s="33"/>
      <c r="G461" s="84" t="str">
        <f>IFERROR(INDEX(TBL_CIPDRFRESI_LOANPOOL[HUD_MFI_115],MATCH(TBL_QUAL_INCOMELISTING_UNITS[[#This Row],[INCOMELISTING_LOAN_ID_PROP_ADDR]],TBL_CIPDRFRESI_LOANPOOL[LOAN_ID_PROP_ADDR],0)),"")</f>
        <v/>
      </c>
      <c r="H4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1" s="36" t="b">
        <f>CONCATENATE(TBL_QUAL_INCOMELISTING_UNITS[[#This Row],[INCOMELISTING_LOAN_ID_PROP_ADDR]],TBL_QUAL_INCOMELISTING_UNITS[[#This Row],[INCOMELISTING_UNIT]],TBL_QUAL_INCOMELISTING_UNITS[[#This Row],[INCOMELISTING_HSEHLD_INCOME]])&lt;&gt;""</f>
        <v>0</v>
      </c>
      <c r="J461" s="36" t="b">
        <f>AND(TBL_QUAL_INCOMELISTING_UNITS[[#This Row],[INCOMELISTING_LOAN_ID_PROP_ADDR]]&lt;&gt;"",TBL_QUAL_INCOMELISTING_UNITS[[#This Row],[INCOMELISTING_UNIT]]&lt;&gt;"",TBL_QUAL_INCOMELISTING_UNITS[[#This Row],[INCOMELISTING_HSEHLD_INCOME]]&lt;&gt;"")</f>
        <v>0</v>
      </c>
      <c r="K461" s="36">
        <f>SUM(
IF(AND(TBL_QUAL_INCOMELISTING_UNITS[[#This Row],[INCOMELISTING_LOAN_ID_PROP_ADDR]]&lt;&gt;"",NOT(ISNUMBER(MATCH(TBL_QUAL_INCOMELISTING_UNITS[[#This Row],[INCOMELISTING_LOAN_ID_PROP_ADDR]],RANGE_LOOKUP_CIPDRF_LOANLIST,0)))),1,0)
)</f>
        <v>0</v>
      </c>
    </row>
    <row r="462" spans="2:11" ht="20.100000000000001" customHeight="1" x14ac:dyDescent="0.25">
      <c r="B462" s="25" t="str">
        <f>IF(TBL_QUAL_INCOMELISTING_UNITS[[#This Row],[RECORD_STARTED]],IF(TBL_QUAL_INCOMELISTING_UNITS[[#This Row],[ERROR_COUNT]]&gt;0,-1,IF(TBL_QUAL_INCOMELISTING_UNITS[[#This Row],[REQ_FIELDS_POPULATED]],1,0)),"")</f>
        <v/>
      </c>
      <c r="C462" s="94">
        <f>ROW()-ROW(TBL_QUAL_INCOMELISTING_UNITS[[#Headers],[ROW_ID]])</f>
        <v>453</v>
      </c>
      <c r="D462" s="82"/>
      <c r="E462" s="39"/>
      <c r="F462" s="33"/>
      <c r="G462" s="84" t="str">
        <f>IFERROR(INDEX(TBL_CIPDRFRESI_LOANPOOL[HUD_MFI_115],MATCH(TBL_QUAL_INCOMELISTING_UNITS[[#This Row],[INCOMELISTING_LOAN_ID_PROP_ADDR]],TBL_CIPDRFRESI_LOANPOOL[LOAN_ID_PROP_ADDR],0)),"")</f>
        <v/>
      </c>
      <c r="H4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2" s="36" t="b">
        <f>CONCATENATE(TBL_QUAL_INCOMELISTING_UNITS[[#This Row],[INCOMELISTING_LOAN_ID_PROP_ADDR]],TBL_QUAL_INCOMELISTING_UNITS[[#This Row],[INCOMELISTING_UNIT]],TBL_QUAL_INCOMELISTING_UNITS[[#This Row],[INCOMELISTING_HSEHLD_INCOME]])&lt;&gt;""</f>
        <v>0</v>
      </c>
      <c r="J462" s="36" t="b">
        <f>AND(TBL_QUAL_INCOMELISTING_UNITS[[#This Row],[INCOMELISTING_LOAN_ID_PROP_ADDR]]&lt;&gt;"",TBL_QUAL_INCOMELISTING_UNITS[[#This Row],[INCOMELISTING_UNIT]]&lt;&gt;"",TBL_QUAL_INCOMELISTING_UNITS[[#This Row],[INCOMELISTING_HSEHLD_INCOME]]&lt;&gt;"")</f>
        <v>0</v>
      </c>
      <c r="K462" s="36">
        <f>SUM(
IF(AND(TBL_QUAL_INCOMELISTING_UNITS[[#This Row],[INCOMELISTING_LOAN_ID_PROP_ADDR]]&lt;&gt;"",NOT(ISNUMBER(MATCH(TBL_QUAL_INCOMELISTING_UNITS[[#This Row],[INCOMELISTING_LOAN_ID_PROP_ADDR]],RANGE_LOOKUP_CIPDRF_LOANLIST,0)))),1,0)
)</f>
        <v>0</v>
      </c>
    </row>
    <row r="463" spans="2:11" ht="20.100000000000001" customHeight="1" x14ac:dyDescent="0.25">
      <c r="B463" s="25" t="str">
        <f>IF(TBL_QUAL_INCOMELISTING_UNITS[[#This Row],[RECORD_STARTED]],IF(TBL_QUAL_INCOMELISTING_UNITS[[#This Row],[ERROR_COUNT]]&gt;0,-1,IF(TBL_QUAL_INCOMELISTING_UNITS[[#This Row],[REQ_FIELDS_POPULATED]],1,0)),"")</f>
        <v/>
      </c>
      <c r="C463" s="94">
        <f>ROW()-ROW(TBL_QUAL_INCOMELISTING_UNITS[[#Headers],[ROW_ID]])</f>
        <v>454</v>
      </c>
      <c r="D463" s="82"/>
      <c r="E463" s="39"/>
      <c r="F463" s="33"/>
      <c r="G463" s="84" t="str">
        <f>IFERROR(INDEX(TBL_CIPDRFRESI_LOANPOOL[HUD_MFI_115],MATCH(TBL_QUAL_INCOMELISTING_UNITS[[#This Row],[INCOMELISTING_LOAN_ID_PROP_ADDR]],TBL_CIPDRFRESI_LOANPOOL[LOAN_ID_PROP_ADDR],0)),"")</f>
        <v/>
      </c>
      <c r="H4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3" s="36" t="b">
        <f>CONCATENATE(TBL_QUAL_INCOMELISTING_UNITS[[#This Row],[INCOMELISTING_LOAN_ID_PROP_ADDR]],TBL_QUAL_INCOMELISTING_UNITS[[#This Row],[INCOMELISTING_UNIT]],TBL_QUAL_INCOMELISTING_UNITS[[#This Row],[INCOMELISTING_HSEHLD_INCOME]])&lt;&gt;""</f>
        <v>0</v>
      </c>
      <c r="J463" s="36" t="b">
        <f>AND(TBL_QUAL_INCOMELISTING_UNITS[[#This Row],[INCOMELISTING_LOAN_ID_PROP_ADDR]]&lt;&gt;"",TBL_QUAL_INCOMELISTING_UNITS[[#This Row],[INCOMELISTING_UNIT]]&lt;&gt;"",TBL_QUAL_INCOMELISTING_UNITS[[#This Row],[INCOMELISTING_HSEHLD_INCOME]]&lt;&gt;"")</f>
        <v>0</v>
      </c>
      <c r="K463" s="36">
        <f>SUM(
IF(AND(TBL_QUAL_INCOMELISTING_UNITS[[#This Row],[INCOMELISTING_LOAN_ID_PROP_ADDR]]&lt;&gt;"",NOT(ISNUMBER(MATCH(TBL_QUAL_INCOMELISTING_UNITS[[#This Row],[INCOMELISTING_LOAN_ID_PROP_ADDR]],RANGE_LOOKUP_CIPDRF_LOANLIST,0)))),1,0)
)</f>
        <v>0</v>
      </c>
    </row>
    <row r="464" spans="2:11" ht="20.100000000000001" customHeight="1" x14ac:dyDescent="0.25">
      <c r="B464" s="25" t="str">
        <f>IF(TBL_QUAL_INCOMELISTING_UNITS[[#This Row],[RECORD_STARTED]],IF(TBL_QUAL_INCOMELISTING_UNITS[[#This Row],[ERROR_COUNT]]&gt;0,-1,IF(TBL_QUAL_INCOMELISTING_UNITS[[#This Row],[REQ_FIELDS_POPULATED]],1,0)),"")</f>
        <v/>
      </c>
      <c r="C464" s="94">
        <f>ROW()-ROW(TBL_QUAL_INCOMELISTING_UNITS[[#Headers],[ROW_ID]])</f>
        <v>455</v>
      </c>
      <c r="D464" s="82"/>
      <c r="E464" s="39"/>
      <c r="F464" s="33"/>
      <c r="G464" s="84" t="str">
        <f>IFERROR(INDEX(TBL_CIPDRFRESI_LOANPOOL[HUD_MFI_115],MATCH(TBL_QUAL_INCOMELISTING_UNITS[[#This Row],[INCOMELISTING_LOAN_ID_PROP_ADDR]],TBL_CIPDRFRESI_LOANPOOL[LOAN_ID_PROP_ADDR],0)),"")</f>
        <v/>
      </c>
      <c r="H4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4" s="36" t="b">
        <f>CONCATENATE(TBL_QUAL_INCOMELISTING_UNITS[[#This Row],[INCOMELISTING_LOAN_ID_PROP_ADDR]],TBL_QUAL_INCOMELISTING_UNITS[[#This Row],[INCOMELISTING_UNIT]],TBL_QUAL_INCOMELISTING_UNITS[[#This Row],[INCOMELISTING_HSEHLD_INCOME]])&lt;&gt;""</f>
        <v>0</v>
      </c>
      <c r="J464" s="36" t="b">
        <f>AND(TBL_QUAL_INCOMELISTING_UNITS[[#This Row],[INCOMELISTING_LOAN_ID_PROP_ADDR]]&lt;&gt;"",TBL_QUAL_INCOMELISTING_UNITS[[#This Row],[INCOMELISTING_UNIT]]&lt;&gt;"",TBL_QUAL_INCOMELISTING_UNITS[[#This Row],[INCOMELISTING_HSEHLD_INCOME]]&lt;&gt;"")</f>
        <v>0</v>
      </c>
      <c r="K464" s="36">
        <f>SUM(
IF(AND(TBL_QUAL_INCOMELISTING_UNITS[[#This Row],[INCOMELISTING_LOAN_ID_PROP_ADDR]]&lt;&gt;"",NOT(ISNUMBER(MATCH(TBL_QUAL_INCOMELISTING_UNITS[[#This Row],[INCOMELISTING_LOAN_ID_PROP_ADDR]],RANGE_LOOKUP_CIPDRF_LOANLIST,0)))),1,0)
)</f>
        <v>0</v>
      </c>
    </row>
    <row r="465" spans="2:11" ht="20.100000000000001" customHeight="1" x14ac:dyDescent="0.25">
      <c r="B465" s="25" t="str">
        <f>IF(TBL_QUAL_INCOMELISTING_UNITS[[#This Row],[RECORD_STARTED]],IF(TBL_QUAL_INCOMELISTING_UNITS[[#This Row],[ERROR_COUNT]]&gt;0,-1,IF(TBL_QUAL_INCOMELISTING_UNITS[[#This Row],[REQ_FIELDS_POPULATED]],1,0)),"")</f>
        <v/>
      </c>
      <c r="C465" s="94">
        <f>ROW()-ROW(TBL_QUAL_INCOMELISTING_UNITS[[#Headers],[ROW_ID]])</f>
        <v>456</v>
      </c>
      <c r="D465" s="82"/>
      <c r="E465" s="39"/>
      <c r="F465" s="33"/>
      <c r="G465" s="84" t="str">
        <f>IFERROR(INDEX(TBL_CIPDRFRESI_LOANPOOL[HUD_MFI_115],MATCH(TBL_QUAL_INCOMELISTING_UNITS[[#This Row],[INCOMELISTING_LOAN_ID_PROP_ADDR]],TBL_CIPDRFRESI_LOANPOOL[LOAN_ID_PROP_ADDR],0)),"")</f>
        <v/>
      </c>
      <c r="H4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5" s="36" t="b">
        <f>CONCATENATE(TBL_QUAL_INCOMELISTING_UNITS[[#This Row],[INCOMELISTING_LOAN_ID_PROP_ADDR]],TBL_QUAL_INCOMELISTING_UNITS[[#This Row],[INCOMELISTING_UNIT]],TBL_QUAL_INCOMELISTING_UNITS[[#This Row],[INCOMELISTING_HSEHLD_INCOME]])&lt;&gt;""</f>
        <v>0</v>
      </c>
      <c r="J465" s="36" t="b">
        <f>AND(TBL_QUAL_INCOMELISTING_UNITS[[#This Row],[INCOMELISTING_LOAN_ID_PROP_ADDR]]&lt;&gt;"",TBL_QUAL_INCOMELISTING_UNITS[[#This Row],[INCOMELISTING_UNIT]]&lt;&gt;"",TBL_QUAL_INCOMELISTING_UNITS[[#This Row],[INCOMELISTING_HSEHLD_INCOME]]&lt;&gt;"")</f>
        <v>0</v>
      </c>
      <c r="K465" s="36">
        <f>SUM(
IF(AND(TBL_QUAL_INCOMELISTING_UNITS[[#This Row],[INCOMELISTING_LOAN_ID_PROP_ADDR]]&lt;&gt;"",NOT(ISNUMBER(MATCH(TBL_QUAL_INCOMELISTING_UNITS[[#This Row],[INCOMELISTING_LOAN_ID_PROP_ADDR]],RANGE_LOOKUP_CIPDRF_LOANLIST,0)))),1,0)
)</f>
        <v>0</v>
      </c>
    </row>
    <row r="466" spans="2:11" ht="20.100000000000001" customHeight="1" x14ac:dyDescent="0.25">
      <c r="B466" s="25" t="str">
        <f>IF(TBL_QUAL_INCOMELISTING_UNITS[[#This Row],[RECORD_STARTED]],IF(TBL_QUAL_INCOMELISTING_UNITS[[#This Row],[ERROR_COUNT]]&gt;0,-1,IF(TBL_QUAL_INCOMELISTING_UNITS[[#This Row],[REQ_FIELDS_POPULATED]],1,0)),"")</f>
        <v/>
      </c>
      <c r="C466" s="94">
        <f>ROW()-ROW(TBL_QUAL_INCOMELISTING_UNITS[[#Headers],[ROW_ID]])</f>
        <v>457</v>
      </c>
      <c r="D466" s="82"/>
      <c r="E466" s="39"/>
      <c r="F466" s="33"/>
      <c r="G466" s="84" t="str">
        <f>IFERROR(INDEX(TBL_CIPDRFRESI_LOANPOOL[HUD_MFI_115],MATCH(TBL_QUAL_INCOMELISTING_UNITS[[#This Row],[INCOMELISTING_LOAN_ID_PROP_ADDR]],TBL_CIPDRFRESI_LOANPOOL[LOAN_ID_PROP_ADDR],0)),"")</f>
        <v/>
      </c>
      <c r="H4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6" s="36" t="b">
        <f>CONCATENATE(TBL_QUAL_INCOMELISTING_UNITS[[#This Row],[INCOMELISTING_LOAN_ID_PROP_ADDR]],TBL_QUAL_INCOMELISTING_UNITS[[#This Row],[INCOMELISTING_UNIT]],TBL_QUAL_INCOMELISTING_UNITS[[#This Row],[INCOMELISTING_HSEHLD_INCOME]])&lt;&gt;""</f>
        <v>0</v>
      </c>
      <c r="J466" s="36" t="b">
        <f>AND(TBL_QUAL_INCOMELISTING_UNITS[[#This Row],[INCOMELISTING_LOAN_ID_PROP_ADDR]]&lt;&gt;"",TBL_QUAL_INCOMELISTING_UNITS[[#This Row],[INCOMELISTING_UNIT]]&lt;&gt;"",TBL_QUAL_INCOMELISTING_UNITS[[#This Row],[INCOMELISTING_HSEHLD_INCOME]]&lt;&gt;"")</f>
        <v>0</v>
      </c>
      <c r="K466" s="36">
        <f>SUM(
IF(AND(TBL_QUAL_INCOMELISTING_UNITS[[#This Row],[INCOMELISTING_LOAN_ID_PROP_ADDR]]&lt;&gt;"",NOT(ISNUMBER(MATCH(TBL_QUAL_INCOMELISTING_UNITS[[#This Row],[INCOMELISTING_LOAN_ID_PROP_ADDR]],RANGE_LOOKUP_CIPDRF_LOANLIST,0)))),1,0)
)</f>
        <v>0</v>
      </c>
    </row>
    <row r="467" spans="2:11" ht="20.100000000000001" customHeight="1" x14ac:dyDescent="0.25">
      <c r="B467" s="25" t="str">
        <f>IF(TBL_QUAL_INCOMELISTING_UNITS[[#This Row],[RECORD_STARTED]],IF(TBL_QUAL_INCOMELISTING_UNITS[[#This Row],[ERROR_COUNT]]&gt;0,-1,IF(TBL_QUAL_INCOMELISTING_UNITS[[#This Row],[REQ_FIELDS_POPULATED]],1,0)),"")</f>
        <v/>
      </c>
      <c r="C467" s="94">
        <f>ROW()-ROW(TBL_QUAL_INCOMELISTING_UNITS[[#Headers],[ROW_ID]])</f>
        <v>458</v>
      </c>
      <c r="D467" s="82"/>
      <c r="E467" s="39"/>
      <c r="F467" s="33"/>
      <c r="G467" s="84" t="str">
        <f>IFERROR(INDEX(TBL_CIPDRFRESI_LOANPOOL[HUD_MFI_115],MATCH(TBL_QUAL_INCOMELISTING_UNITS[[#This Row],[INCOMELISTING_LOAN_ID_PROP_ADDR]],TBL_CIPDRFRESI_LOANPOOL[LOAN_ID_PROP_ADDR],0)),"")</f>
        <v/>
      </c>
      <c r="H4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7" s="36" t="b">
        <f>CONCATENATE(TBL_QUAL_INCOMELISTING_UNITS[[#This Row],[INCOMELISTING_LOAN_ID_PROP_ADDR]],TBL_QUAL_INCOMELISTING_UNITS[[#This Row],[INCOMELISTING_UNIT]],TBL_QUAL_INCOMELISTING_UNITS[[#This Row],[INCOMELISTING_HSEHLD_INCOME]])&lt;&gt;""</f>
        <v>0</v>
      </c>
      <c r="J467" s="36" t="b">
        <f>AND(TBL_QUAL_INCOMELISTING_UNITS[[#This Row],[INCOMELISTING_LOAN_ID_PROP_ADDR]]&lt;&gt;"",TBL_QUAL_INCOMELISTING_UNITS[[#This Row],[INCOMELISTING_UNIT]]&lt;&gt;"",TBL_QUAL_INCOMELISTING_UNITS[[#This Row],[INCOMELISTING_HSEHLD_INCOME]]&lt;&gt;"")</f>
        <v>0</v>
      </c>
      <c r="K467" s="36">
        <f>SUM(
IF(AND(TBL_QUAL_INCOMELISTING_UNITS[[#This Row],[INCOMELISTING_LOAN_ID_PROP_ADDR]]&lt;&gt;"",NOT(ISNUMBER(MATCH(TBL_QUAL_INCOMELISTING_UNITS[[#This Row],[INCOMELISTING_LOAN_ID_PROP_ADDR]],RANGE_LOOKUP_CIPDRF_LOANLIST,0)))),1,0)
)</f>
        <v>0</v>
      </c>
    </row>
    <row r="468" spans="2:11" ht="20.100000000000001" customHeight="1" x14ac:dyDescent="0.25">
      <c r="B468" s="25" t="str">
        <f>IF(TBL_QUAL_INCOMELISTING_UNITS[[#This Row],[RECORD_STARTED]],IF(TBL_QUAL_INCOMELISTING_UNITS[[#This Row],[ERROR_COUNT]]&gt;0,-1,IF(TBL_QUAL_INCOMELISTING_UNITS[[#This Row],[REQ_FIELDS_POPULATED]],1,0)),"")</f>
        <v/>
      </c>
      <c r="C468" s="94">
        <f>ROW()-ROW(TBL_QUAL_INCOMELISTING_UNITS[[#Headers],[ROW_ID]])</f>
        <v>459</v>
      </c>
      <c r="D468" s="82"/>
      <c r="E468" s="39"/>
      <c r="F468" s="33"/>
      <c r="G468" s="84" t="str">
        <f>IFERROR(INDEX(TBL_CIPDRFRESI_LOANPOOL[HUD_MFI_115],MATCH(TBL_QUAL_INCOMELISTING_UNITS[[#This Row],[INCOMELISTING_LOAN_ID_PROP_ADDR]],TBL_CIPDRFRESI_LOANPOOL[LOAN_ID_PROP_ADDR],0)),"")</f>
        <v/>
      </c>
      <c r="H4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8" s="36" t="b">
        <f>CONCATENATE(TBL_QUAL_INCOMELISTING_UNITS[[#This Row],[INCOMELISTING_LOAN_ID_PROP_ADDR]],TBL_QUAL_INCOMELISTING_UNITS[[#This Row],[INCOMELISTING_UNIT]],TBL_QUAL_INCOMELISTING_UNITS[[#This Row],[INCOMELISTING_HSEHLD_INCOME]])&lt;&gt;""</f>
        <v>0</v>
      </c>
      <c r="J468" s="36" t="b">
        <f>AND(TBL_QUAL_INCOMELISTING_UNITS[[#This Row],[INCOMELISTING_LOAN_ID_PROP_ADDR]]&lt;&gt;"",TBL_QUAL_INCOMELISTING_UNITS[[#This Row],[INCOMELISTING_UNIT]]&lt;&gt;"",TBL_QUAL_INCOMELISTING_UNITS[[#This Row],[INCOMELISTING_HSEHLD_INCOME]]&lt;&gt;"")</f>
        <v>0</v>
      </c>
      <c r="K468" s="36">
        <f>SUM(
IF(AND(TBL_QUAL_INCOMELISTING_UNITS[[#This Row],[INCOMELISTING_LOAN_ID_PROP_ADDR]]&lt;&gt;"",NOT(ISNUMBER(MATCH(TBL_QUAL_INCOMELISTING_UNITS[[#This Row],[INCOMELISTING_LOAN_ID_PROP_ADDR]],RANGE_LOOKUP_CIPDRF_LOANLIST,0)))),1,0)
)</f>
        <v>0</v>
      </c>
    </row>
    <row r="469" spans="2:11" ht="20.100000000000001" customHeight="1" x14ac:dyDescent="0.25">
      <c r="B469" s="25" t="str">
        <f>IF(TBL_QUAL_INCOMELISTING_UNITS[[#This Row],[RECORD_STARTED]],IF(TBL_QUAL_INCOMELISTING_UNITS[[#This Row],[ERROR_COUNT]]&gt;0,-1,IF(TBL_QUAL_INCOMELISTING_UNITS[[#This Row],[REQ_FIELDS_POPULATED]],1,0)),"")</f>
        <v/>
      </c>
      <c r="C469" s="94">
        <f>ROW()-ROW(TBL_QUAL_INCOMELISTING_UNITS[[#Headers],[ROW_ID]])</f>
        <v>460</v>
      </c>
      <c r="D469" s="82"/>
      <c r="E469" s="39"/>
      <c r="F469" s="33"/>
      <c r="G469" s="84" t="str">
        <f>IFERROR(INDEX(TBL_CIPDRFRESI_LOANPOOL[HUD_MFI_115],MATCH(TBL_QUAL_INCOMELISTING_UNITS[[#This Row],[INCOMELISTING_LOAN_ID_PROP_ADDR]],TBL_CIPDRFRESI_LOANPOOL[LOAN_ID_PROP_ADDR],0)),"")</f>
        <v/>
      </c>
      <c r="H4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9" s="36" t="b">
        <f>CONCATENATE(TBL_QUAL_INCOMELISTING_UNITS[[#This Row],[INCOMELISTING_LOAN_ID_PROP_ADDR]],TBL_QUAL_INCOMELISTING_UNITS[[#This Row],[INCOMELISTING_UNIT]],TBL_QUAL_INCOMELISTING_UNITS[[#This Row],[INCOMELISTING_HSEHLD_INCOME]])&lt;&gt;""</f>
        <v>0</v>
      </c>
      <c r="J469" s="36" t="b">
        <f>AND(TBL_QUAL_INCOMELISTING_UNITS[[#This Row],[INCOMELISTING_LOAN_ID_PROP_ADDR]]&lt;&gt;"",TBL_QUAL_INCOMELISTING_UNITS[[#This Row],[INCOMELISTING_UNIT]]&lt;&gt;"",TBL_QUAL_INCOMELISTING_UNITS[[#This Row],[INCOMELISTING_HSEHLD_INCOME]]&lt;&gt;"")</f>
        <v>0</v>
      </c>
      <c r="K469" s="36">
        <f>SUM(
IF(AND(TBL_QUAL_INCOMELISTING_UNITS[[#This Row],[INCOMELISTING_LOAN_ID_PROP_ADDR]]&lt;&gt;"",NOT(ISNUMBER(MATCH(TBL_QUAL_INCOMELISTING_UNITS[[#This Row],[INCOMELISTING_LOAN_ID_PROP_ADDR]],RANGE_LOOKUP_CIPDRF_LOANLIST,0)))),1,0)
)</f>
        <v>0</v>
      </c>
    </row>
    <row r="470" spans="2:11" ht="20.100000000000001" customHeight="1" x14ac:dyDescent="0.25">
      <c r="B470" s="25" t="str">
        <f>IF(TBL_QUAL_INCOMELISTING_UNITS[[#This Row],[RECORD_STARTED]],IF(TBL_QUAL_INCOMELISTING_UNITS[[#This Row],[ERROR_COUNT]]&gt;0,-1,IF(TBL_QUAL_INCOMELISTING_UNITS[[#This Row],[REQ_FIELDS_POPULATED]],1,0)),"")</f>
        <v/>
      </c>
      <c r="C470" s="94">
        <f>ROW()-ROW(TBL_QUAL_INCOMELISTING_UNITS[[#Headers],[ROW_ID]])</f>
        <v>461</v>
      </c>
      <c r="D470" s="82"/>
      <c r="E470" s="39"/>
      <c r="F470" s="33"/>
      <c r="G470" s="84" t="str">
        <f>IFERROR(INDEX(TBL_CIPDRFRESI_LOANPOOL[HUD_MFI_115],MATCH(TBL_QUAL_INCOMELISTING_UNITS[[#This Row],[INCOMELISTING_LOAN_ID_PROP_ADDR]],TBL_CIPDRFRESI_LOANPOOL[LOAN_ID_PROP_ADDR],0)),"")</f>
        <v/>
      </c>
      <c r="H4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0" s="36" t="b">
        <f>CONCATENATE(TBL_QUAL_INCOMELISTING_UNITS[[#This Row],[INCOMELISTING_LOAN_ID_PROP_ADDR]],TBL_QUAL_INCOMELISTING_UNITS[[#This Row],[INCOMELISTING_UNIT]],TBL_QUAL_INCOMELISTING_UNITS[[#This Row],[INCOMELISTING_HSEHLD_INCOME]])&lt;&gt;""</f>
        <v>0</v>
      </c>
      <c r="J470" s="36" t="b">
        <f>AND(TBL_QUAL_INCOMELISTING_UNITS[[#This Row],[INCOMELISTING_LOAN_ID_PROP_ADDR]]&lt;&gt;"",TBL_QUAL_INCOMELISTING_UNITS[[#This Row],[INCOMELISTING_UNIT]]&lt;&gt;"",TBL_QUAL_INCOMELISTING_UNITS[[#This Row],[INCOMELISTING_HSEHLD_INCOME]]&lt;&gt;"")</f>
        <v>0</v>
      </c>
      <c r="K470" s="36">
        <f>SUM(
IF(AND(TBL_QUAL_INCOMELISTING_UNITS[[#This Row],[INCOMELISTING_LOAN_ID_PROP_ADDR]]&lt;&gt;"",NOT(ISNUMBER(MATCH(TBL_QUAL_INCOMELISTING_UNITS[[#This Row],[INCOMELISTING_LOAN_ID_PROP_ADDR]],RANGE_LOOKUP_CIPDRF_LOANLIST,0)))),1,0)
)</f>
        <v>0</v>
      </c>
    </row>
    <row r="471" spans="2:11" ht="20.100000000000001" customHeight="1" x14ac:dyDescent="0.25">
      <c r="B471" s="25" t="str">
        <f>IF(TBL_QUAL_INCOMELISTING_UNITS[[#This Row],[RECORD_STARTED]],IF(TBL_QUAL_INCOMELISTING_UNITS[[#This Row],[ERROR_COUNT]]&gt;0,-1,IF(TBL_QUAL_INCOMELISTING_UNITS[[#This Row],[REQ_FIELDS_POPULATED]],1,0)),"")</f>
        <v/>
      </c>
      <c r="C471" s="94">
        <f>ROW()-ROW(TBL_QUAL_INCOMELISTING_UNITS[[#Headers],[ROW_ID]])</f>
        <v>462</v>
      </c>
      <c r="D471" s="82"/>
      <c r="E471" s="39"/>
      <c r="F471" s="33"/>
      <c r="G471" s="84" t="str">
        <f>IFERROR(INDEX(TBL_CIPDRFRESI_LOANPOOL[HUD_MFI_115],MATCH(TBL_QUAL_INCOMELISTING_UNITS[[#This Row],[INCOMELISTING_LOAN_ID_PROP_ADDR]],TBL_CIPDRFRESI_LOANPOOL[LOAN_ID_PROP_ADDR],0)),"")</f>
        <v/>
      </c>
      <c r="H4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1" s="36" t="b">
        <f>CONCATENATE(TBL_QUAL_INCOMELISTING_UNITS[[#This Row],[INCOMELISTING_LOAN_ID_PROP_ADDR]],TBL_QUAL_INCOMELISTING_UNITS[[#This Row],[INCOMELISTING_UNIT]],TBL_QUAL_INCOMELISTING_UNITS[[#This Row],[INCOMELISTING_HSEHLD_INCOME]])&lt;&gt;""</f>
        <v>0</v>
      </c>
      <c r="J471" s="36" t="b">
        <f>AND(TBL_QUAL_INCOMELISTING_UNITS[[#This Row],[INCOMELISTING_LOAN_ID_PROP_ADDR]]&lt;&gt;"",TBL_QUAL_INCOMELISTING_UNITS[[#This Row],[INCOMELISTING_UNIT]]&lt;&gt;"",TBL_QUAL_INCOMELISTING_UNITS[[#This Row],[INCOMELISTING_HSEHLD_INCOME]]&lt;&gt;"")</f>
        <v>0</v>
      </c>
      <c r="K471" s="36">
        <f>SUM(
IF(AND(TBL_QUAL_INCOMELISTING_UNITS[[#This Row],[INCOMELISTING_LOAN_ID_PROP_ADDR]]&lt;&gt;"",NOT(ISNUMBER(MATCH(TBL_QUAL_INCOMELISTING_UNITS[[#This Row],[INCOMELISTING_LOAN_ID_PROP_ADDR]],RANGE_LOOKUP_CIPDRF_LOANLIST,0)))),1,0)
)</f>
        <v>0</v>
      </c>
    </row>
    <row r="472" spans="2:11" ht="20.100000000000001" customHeight="1" x14ac:dyDescent="0.25">
      <c r="B472" s="25" t="str">
        <f>IF(TBL_QUAL_INCOMELISTING_UNITS[[#This Row],[RECORD_STARTED]],IF(TBL_QUAL_INCOMELISTING_UNITS[[#This Row],[ERROR_COUNT]]&gt;0,-1,IF(TBL_QUAL_INCOMELISTING_UNITS[[#This Row],[REQ_FIELDS_POPULATED]],1,0)),"")</f>
        <v/>
      </c>
      <c r="C472" s="94">
        <f>ROW()-ROW(TBL_QUAL_INCOMELISTING_UNITS[[#Headers],[ROW_ID]])</f>
        <v>463</v>
      </c>
      <c r="D472" s="82"/>
      <c r="E472" s="39"/>
      <c r="F472" s="33"/>
      <c r="G472" s="84" t="str">
        <f>IFERROR(INDEX(TBL_CIPDRFRESI_LOANPOOL[HUD_MFI_115],MATCH(TBL_QUAL_INCOMELISTING_UNITS[[#This Row],[INCOMELISTING_LOAN_ID_PROP_ADDR]],TBL_CIPDRFRESI_LOANPOOL[LOAN_ID_PROP_ADDR],0)),"")</f>
        <v/>
      </c>
      <c r="H4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2" s="36" t="b">
        <f>CONCATENATE(TBL_QUAL_INCOMELISTING_UNITS[[#This Row],[INCOMELISTING_LOAN_ID_PROP_ADDR]],TBL_QUAL_INCOMELISTING_UNITS[[#This Row],[INCOMELISTING_UNIT]],TBL_QUAL_INCOMELISTING_UNITS[[#This Row],[INCOMELISTING_HSEHLD_INCOME]])&lt;&gt;""</f>
        <v>0</v>
      </c>
      <c r="J472" s="36" t="b">
        <f>AND(TBL_QUAL_INCOMELISTING_UNITS[[#This Row],[INCOMELISTING_LOAN_ID_PROP_ADDR]]&lt;&gt;"",TBL_QUAL_INCOMELISTING_UNITS[[#This Row],[INCOMELISTING_UNIT]]&lt;&gt;"",TBL_QUAL_INCOMELISTING_UNITS[[#This Row],[INCOMELISTING_HSEHLD_INCOME]]&lt;&gt;"")</f>
        <v>0</v>
      </c>
      <c r="K472" s="36">
        <f>SUM(
IF(AND(TBL_QUAL_INCOMELISTING_UNITS[[#This Row],[INCOMELISTING_LOAN_ID_PROP_ADDR]]&lt;&gt;"",NOT(ISNUMBER(MATCH(TBL_QUAL_INCOMELISTING_UNITS[[#This Row],[INCOMELISTING_LOAN_ID_PROP_ADDR]],RANGE_LOOKUP_CIPDRF_LOANLIST,0)))),1,0)
)</f>
        <v>0</v>
      </c>
    </row>
    <row r="473" spans="2:11" ht="20.100000000000001" customHeight="1" x14ac:dyDescent="0.25">
      <c r="B473" s="25" t="str">
        <f>IF(TBL_QUAL_INCOMELISTING_UNITS[[#This Row],[RECORD_STARTED]],IF(TBL_QUAL_INCOMELISTING_UNITS[[#This Row],[ERROR_COUNT]]&gt;0,-1,IF(TBL_QUAL_INCOMELISTING_UNITS[[#This Row],[REQ_FIELDS_POPULATED]],1,0)),"")</f>
        <v/>
      </c>
      <c r="C473" s="94">
        <f>ROW()-ROW(TBL_QUAL_INCOMELISTING_UNITS[[#Headers],[ROW_ID]])</f>
        <v>464</v>
      </c>
      <c r="D473" s="82"/>
      <c r="E473" s="39"/>
      <c r="F473" s="33"/>
      <c r="G473" s="84" t="str">
        <f>IFERROR(INDEX(TBL_CIPDRFRESI_LOANPOOL[HUD_MFI_115],MATCH(TBL_QUAL_INCOMELISTING_UNITS[[#This Row],[INCOMELISTING_LOAN_ID_PROP_ADDR]],TBL_CIPDRFRESI_LOANPOOL[LOAN_ID_PROP_ADDR],0)),"")</f>
        <v/>
      </c>
      <c r="H4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3" s="36" t="b">
        <f>CONCATENATE(TBL_QUAL_INCOMELISTING_UNITS[[#This Row],[INCOMELISTING_LOAN_ID_PROP_ADDR]],TBL_QUAL_INCOMELISTING_UNITS[[#This Row],[INCOMELISTING_UNIT]],TBL_QUAL_INCOMELISTING_UNITS[[#This Row],[INCOMELISTING_HSEHLD_INCOME]])&lt;&gt;""</f>
        <v>0</v>
      </c>
      <c r="J473" s="36" t="b">
        <f>AND(TBL_QUAL_INCOMELISTING_UNITS[[#This Row],[INCOMELISTING_LOAN_ID_PROP_ADDR]]&lt;&gt;"",TBL_QUAL_INCOMELISTING_UNITS[[#This Row],[INCOMELISTING_UNIT]]&lt;&gt;"",TBL_QUAL_INCOMELISTING_UNITS[[#This Row],[INCOMELISTING_HSEHLD_INCOME]]&lt;&gt;"")</f>
        <v>0</v>
      </c>
      <c r="K473" s="36">
        <f>SUM(
IF(AND(TBL_QUAL_INCOMELISTING_UNITS[[#This Row],[INCOMELISTING_LOAN_ID_PROP_ADDR]]&lt;&gt;"",NOT(ISNUMBER(MATCH(TBL_QUAL_INCOMELISTING_UNITS[[#This Row],[INCOMELISTING_LOAN_ID_PROP_ADDR]],RANGE_LOOKUP_CIPDRF_LOANLIST,0)))),1,0)
)</f>
        <v>0</v>
      </c>
    </row>
    <row r="474" spans="2:11" ht="20.100000000000001" customHeight="1" x14ac:dyDescent="0.25">
      <c r="B474" s="25" t="str">
        <f>IF(TBL_QUAL_INCOMELISTING_UNITS[[#This Row],[RECORD_STARTED]],IF(TBL_QUAL_INCOMELISTING_UNITS[[#This Row],[ERROR_COUNT]]&gt;0,-1,IF(TBL_QUAL_INCOMELISTING_UNITS[[#This Row],[REQ_FIELDS_POPULATED]],1,0)),"")</f>
        <v/>
      </c>
      <c r="C474" s="94">
        <f>ROW()-ROW(TBL_QUAL_INCOMELISTING_UNITS[[#Headers],[ROW_ID]])</f>
        <v>465</v>
      </c>
      <c r="D474" s="82"/>
      <c r="E474" s="39"/>
      <c r="F474" s="33"/>
      <c r="G474" s="84" t="str">
        <f>IFERROR(INDEX(TBL_CIPDRFRESI_LOANPOOL[HUD_MFI_115],MATCH(TBL_QUAL_INCOMELISTING_UNITS[[#This Row],[INCOMELISTING_LOAN_ID_PROP_ADDR]],TBL_CIPDRFRESI_LOANPOOL[LOAN_ID_PROP_ADDR],0)),"")</f>
        <v/>
      </c>
      <c r="H4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4" s="36" t="b">
        <f>CONCATENATE(TBL_QUAL_INCOMELISTING_UNITS[[#This Row],[INCOMELISTING_LOAN_ID_PROP_ADDR]],TBL_QUAL_INCOMELISTING_UNITS[[#This Row],[INCOMELISTING_UNIT]],TBL_QUAL_INCOMELISTING_UNITS[[#This Row],[INCOMELISTING_HSEHLD_INCOME]])&lt;&gt;""</f>
        <v>0</v>
      </c>
      <c r="J474" s="36" t="b">
        <f>AND(TBL_QUAL_INCOMELISTING_UNITS[[#This Row],[INCOMELISTING_LOAN_ID_PROP_ADDR]]&lt;&gt;"",TBL_QUAL_INCOMELISTING_UNITS[[#This Row],[INCOMELISTING_UNIT]]&lt;&gt;"",TBL_QUAL_INCOMELISTING_UNITS[[#This Row],[INCOMELISTING_HSEHLD_INCOME]]&lt;&gt;"")</f>
        <v>0</v>
      </c>
      <c r="K474" s="36">
        <f>SUM(
IF(AND(TBL_QUAL_INCOMELISTING_UNITS[[#This Row],[INCOMELISTING_LOAN_ID_PROP_ADDR]]&lt;&gt;"",NOT(ISNUMBER(MATCH(TBL_QUAL_INCOMELISTING_UNITS[[#This Row],[INCOMELISTING_LOAN_ID_PROP_ADDR]],RANGE_LOOKUP_CIPDRF_LOANLIST,0)))),1,0)
)</f>
        <v>0</v>
      </c>
    </row>
    <row r="475" spans="2:11" ht="20.100000000000001" customHeight="1" x14ac:dyDescent="0.25">
      <c r="B475" s="25" t="str">
        <f>IF(TBL_QUAL_INCOMELISTING_UNITS[[#This Row],[RECORD_STARTED]],IF(TBL_QUAL_INCOMELISTING_UNITS[[#This Row],[ERROR_COUNT]]&gt;0,-1,IF(TBL_QUAL_INCOMELISTING_UNITS[[#This Row],[REQ_FIELDS_POPULATED]],1,0)),"")</f>
        <v/>
      </c>
      <c r="C475" s="94">
        <f>ROW()-ROW(TBL_QUAL_INCOMELISTING_UNITS[[#Headers],[ROW_ID]])</f>
        <v>466</v>
      </c>
      <c r="D475" s="82"/>
      <c r="E475" s="39"/>
      <c r="F475" s="33"/>
      <c r="G475" s="84" t="str">
        <f>IFERROR(INDEX(TBL_CIPDRFRESI_LOANPOOL[HUD_MFI_115],MATCH(TBL_QUAL_INCOMELISTING_UNITS[[#This Row],[INCOMELISTING_LOAN_ID_PROP_ADDR]],TBL_CIPDRFRESI_LOANPOOL[LOAN_ID_PROP_ADDR],0)),"")</f>
        <v/>
      </c>
      <c r="H4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5" s="36" t="b">
        <f>CONCATENATE(TBL_QUAL_INCOMELISTING_UNITS[[#This Row],[INCOMELISTING_LOAN_ID_PROP_ADDR]],TBL_QUAL_INCOMELISTING_UNITS[[#This Row],[INCOMELISTING_UNIT]],TBL_QUAL_INCOMELISTING_UNITS[[#This Row],[INCOMELISTING_HSEHLD_INCOME]])&lt;&gt;""</f>
        <v>0</v>
      </c>
      <c r="J475" s="36" t="b">
        <f>AND(TBL_QUAL_INCOMELISTING_UNITS[[#This Row],[INCOMELISTING_LOAN_ID_PROP_ADDR]]&lt;&gt;"",TBL_QUAL_INCOMELISTING_UNITS[[#This Row],[INCOMELISTING_UNIT]]&lt;&gt;"",TBL_QUAL_INCOMELISTING_UNITS[[#This Row],[INCOMELISTING_HSEHLD_INCOME]]&lt;&gt;"")</f>
        <v>0</v>
      </c>
      <c r="K475" s="36">
        <f>SUM(
IF(AND(TBL_QUAL_INCOMELISTING_UNITS[[#This Row],[INCOMELISTING_LOAN_ID_PROP_ADDR]]&lt;&gt;"",NOT(ISNUMBER(MATCH(TBL_QUAL_INCOMELISTING_UNITS[[#This Row],[INCOMELISTING_LOAN_ID_PROP_ADDR]],RANGE_LOOKUP_CIPDRF_LOANLIST,0)))),1,0)
)</f>
        <v>0</v>
      </c>
    </row>
    <row r="476" spans="2:11" ht="20.100000000000001" customHeight="1" x14ac:dyDescent="0.25">
      <c r="B476" s="25" t="str">
        <f>IF(TBL_QUAL_INCOMELISTING_UNITS[[#This Row],[RECORD_STARTED]],IF(TBL_QUAL_INCOMELISTING_UNITS[[#This Row],[ERROR_COUNT]]&gt;0,-1,IF(TBL_QUAL_INCOMELISTING_UNITS[[#This Row],[REQ_FIELDS_POPULATED]],1,0)),"")</f>
        <v/>
      </c>
      <c r="C476" s="94">
        <f>ROW()-ROW(TBL_QUAL_INCOMELISTING_UNITS[[#Headers],[ROW_ID]])</f>
        <v>467</v>
      </c>
      <c r="D476" s="82"/>
      <c r="E476" s="39"/>
      <c r="F476" s="33"/>
      <c r="G476" s="84" t="str">
        <f>IFERROR(INDEX(TBL_CIPDRFRESI_LOANPOOL[HUD_MFI_115],MATCH(TBL_QUAL_INCOMELISTING_UNITS[[#This Row],[INCOMELISTING_LOAN_ID_PROP_ADDR]],TBL_CIPDRFRESI_LOANPOOL[LOAN_ID_PROP_ADDR],0)),"")</f>
        <v/>
      </c>
      <c r="H4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6" s="36" t="b">
        <f>CONCATENATE(TBL_QUAL_INCOMELISTING_UNITS[[#This Row],[INCOMELISTING_LOAN_ID_PROP_ADDR]],TBL_QUAL_INCOMELISTING_UNITS[[#This Row],[INCOMELISTING_UNIT]],TBL_QUAL_INCOMELISTING_UNITS[[#This Row],[INCOMELISTING_HSEHLD_INCOME]])&lt;&gt;""</f>
        <v>0</v>
      </c>
      <c r="J476" s="36" t="b">
        <f>AND(TBL_QUAL_INCOMELISTING_UNITS[[#This Row],[INCOMELISTING_LOAN_ID_PROP_ADDR]]&lt;&gt;"",TBL_QUAL_INCOMELISTING_UNITS[[#This Row],[INCOMELISTING_UNIT]]&lt;&gt;"",TBL_QUAL_INCOMELISTING_UNITS[[#This Row],[INCOMELISTING_HSEHLD_INCOME]]&lt;&gt;"")</f>
        <v>0</v>
      </c>
      <c r="K476" s="36">
        <f>SUM(
IF(AND(TBL_QUAL_INCOMELISTING_UNITS[[#This Row],[INCOMELISTING_LOAN_ID_PROP_ADDR]]&lt;&gt;"",NOT(ISNUMBER(MATCH(TBL_QUAL_INCOMELISTING_UNITS[[#This Row],[INCOMELISTING_LOAN_ID_PROP_ADDR]],RANGE_LOOKUP_CIPDRF_LOANLIST,0)))),1,0)
)</f>
        <v>0</v>
      </c>
    </row>
    <row r="477" spans="2:11" ht="20.100000000000001" customHeight="1" x14ac:dyDescent="0.25">
      <c r="B477" s="25" t="str">
        <f>IF(TBL_QUAL_INCOMELISTING_UNITS[[#This Row],[RECORD_STARTED]],IF(TBL_QUAL_INCOMELISTING_UNITS[[#This Row],[ERROR_COUNT]]&gt;0,-1,IF(TBL_QUAL_INCOMELISTING_UNITS[[#This Row],[REQ_FIELDS_POPULATED]],1,0)),"")</f>
        <v/>
      </c>
      <c r="C477" s="94">
        <f>ROW()-ROW(TBL_QUAL_INCOMELISTING_UNITS[[#Headers],[ROW_ID]])</f>
        <v>468</v>
      </c>
      <c r="D477" s="82"/>
      <c r="E477" s="39"/>
      <c r="F477" s="33"/>
      <c r="G477" s="84" t="str">
        <f>IFERROR(INDEX(TBL_CIPDRFRESI_LOANPOOL[HUD_MFI_115],MATCH(TBL_QUAL_INCOMELISTING_UNITS[[#This Row],[INCOMELISTING_LOAN_ID_PROP_ADDR]],TBL_CIPDRFRESI_LOANPOOL[LOAN_ID_PROP_ADDR],0)),"")</f>
        <v/>
      </c>
      <c r="H4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7" s="36" t="b">
        <f>CONCATENATE(TBL_QUAL_INCOMELISTING_UNITS[[#This Row],[INCOMELISTING_LOAN_ID_PROP_ADDR]],TBL_QUAL_INCOMELISTING_UNITS[[#This Row],[INCOMELISTING_UNIT]],TBL_QUAL_INCOMELISTING_UNITS[[#This Row],[INCOMELISTING_HSEHLD_INCOME]])&lt;&gt;""</f>
        <v>0</v>
      </c>
      <c r="J477" s="36" t="b">
        <f>AND(TBL_QUAL_INCOMELISTING_UNITS[[#This Row],[INCOMELISTING_LOAN_ID_PROP_ADDR]]&lt;&gt;"",TBL_QUAL_INCOMELISTING_UNITS[[#This Row],[INCOMELISTING_UNIT]]&lt;&gt;"",TBL_QUAL_INCOMELISTING_UNITS[[#This Row],[INCOMELISTING_HSEHLD_INCOME]]&lt;&gt;"")</f>
        <v>0</v>
      </c>
      <c r="K477" s="36">
        <f>SUM(
IF(AND(TBL_QUAL_INCOMELISTING_UNITS[[#This Row],[INCOMELISTING_LOAN_ID_PROP_ADDR]]&lt;&gt;"",NOT(ISNUMBER(MATCH(TBL_QUAL_INCOMELISTING_UNITS[[#This Row],[INCOMELISTING_LOAN_ID_PROP_ADDR]],RANGE_LOOKUP_CIPDRF_LOANLIST,0)))),1,0)
)</f>
        <v>0</v>
      </c>
    </row>
    <row r="478" spans="2:11" ht="20.100000000000001" customHeight="1" x14ac:dyDescent="0.25">
      <c r="B478" s="25" t="str">
        <f>IF(TBL_QUAL_INCOMELISTING_UNITS[[#This Row],[RECORD_STARTED]],IF(TBL_QUAL_INCOMELISTING_UNITS[[#This Row],[ERROR_COUNT]]&gt;0,-1,IF(TBL_QUAL_INCOMELISTING_UNITS[[#This Row],[REQ_FIELDS_POPULATED]],1,0)),"")</f>
        <v/>
      </c>
      <c r="C478" s="94">
        <f>ROW()-ROW(TBL_QUAL_INCOMELISTING_UNITS[[#Headers],[ROW_ID]])</f>
        <v>469</v>
      </c>
      <c r="D478" s="82"/>
      <c r="E478" s="39"/>
      <c r="F478" s="33"/>
      <c r="G478" s="84" t="str">
        <f>IFERROR(INDEX(TBL_CIPDRFRESI_LOANPOOL[HUD_MFI_115],MATCH(TBL_QUAL_INCOMELISTING_UNITS[[#This Row],[INCOMELISTING_LOAN_ID_PROP_ADDR]],TBL_CIPDRFRESI_LOANPOOL[LOAN_ID_PROP_ADDR],0)),"")</f>
        <v/>
      </c>
      <c r="H4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8" s="36" t="b">
        <f>CONCATENATE(TBL_QUAL_INCOMELISTING_UNITS[[#This Row],[INCOMELISTING_LOAN_ID_PROP_ADDR]],TBL_QUAL_INCOMELISTING_UNITS[[#This Row],[INCOMELISTING_UNIT]],TBL_QUAL_INCOMELISTING_UNITS[[#This Row],[INCOMELISTING_HSEHLD_INCOME]])&lt;&gt;""</f>
        <v>0</v>
      </c>
      <c r="J478" s="36" t="b">
        <f>AND(TBL_QUAL_INCOMELISTING_UNITS[[#This Row],[INCOMELISTING_LOAN_ID_PROP_ADDR]]&lt;&gt;"",TBL_QUAL_INCOMELISTING_UNITS[[#This Row],[INCOMELISTING_UNIT]]&lt;&gt;"",TBL_QUAL_INCOMELISTING_UNITS[[#This Row],[INCOMELISTING_HSEHLD_INCOME]]&lt;&gt;"")</f>
        <v>0</v>
      </c>
      <c r="K478" s="36">
        <f>SUM(
IF(AND(TBL_QUAL_INCOMELISTING_UNITS[[#This Row],[INCOMELISTING_LOAN_ID_PROP_ADDR]]&lt;&gt;"",NOT(ISNUMBER(MATCH(TBL_QUAL_INCOMELISTING_UNITS[[#This Row],[INCOMELISTING_LOAN_ID_PROP_ADDR]],RANGE_LOOKUP_CIPDRF_LOANLIST,0)))),1,0)
)</f>
        <v>0</v>
      </c>
    </row>
    <row r="479" spans="2:11" ht="20.100000000000001" customHeight="1" x14ac:dyDescent="0.25">
      <c r="B479" s="25" t="str">
        <f>IF(TBL_QUAL_INCOMELISTING_UNITS[[#This Row],[RECORD_STARTED]],IF(TBL_QUAL_INCOMELISTING_UNITS[[#This Row],[ERROR_COUNT]]&gt;0,-1,IF(TBL_QUAL_INCOMELISTING_UNITS[[#This Row],[REQ_FIELDS_POPULATED]],1,0)),"")</f>
        <v/>
      </c>
      <c r="C479" s="94">
        <f>ROW()-ROW(TBL_QUAL_INCOMELISTING_UNITS[[#Headers],[ROW_ID]])</f>
        <v>470</v>
      </c>
      <c r="D479" s="82"/>
      <c r="E479" s="39"/>
      <c r="F479" s="33"/>
      <c r="G479" s="84" t="str">
        <f>IFERROR(INDEX(TBL_CIPDRFRESI_LOANPOOL[HUD_MFI_115],MATCH(TBL_QUAL_INCOMELISTING_UNITS[[#This Row],[INCOMELISTING_LOAN_ID_PROP_ADDR]],TBL_CIPDRFRESI_LOANPOOL[LOAN_ID_PROP_ADDR],0)),"")</f>
        <v/>
      </c>
      <c r="H4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9" s="36" t="b">
        <f>CONCATENATE(TBL_QUAL_INCOMELISTING_UNITS[[#This Row],[INCOMELISTING_LOAN_ID_PROP_ADDR]],TBL_QUAL_INCOMELISTING_UNITS[[#This Row],[INCOMELISTING_UNIT]],TBL_QUAL_INCOMELISTING_UNITS[[#This Row],[INCOMELISTING_HSEHLD_INCOME]])&lt;&gt;""</f>
        <v>0</v>
      </c>
      <c r="J479" s="36" t="b">
        <f>AND(TBL_QUAL_INCOMELISTING_UNITS[[#This Row],[INCOMELISTING_LOAN_ID_PROP_ADDR]]&lt;&gt;"",TBL_QUAL_INCOMELISTING_UNITS[[#This Row],[INCOMELISTING_UNIT]]&lt;&gt;"",TBL_QUAL_INCOMELISTING_UNITS[[#This Row],[INCOMELISTING_HSEHLD_INCOME]]&lt;&gt;"")</f>
        <v>0</v>
      </c>
      <c r="K479" s="36">
        <f>SUM(
IF(AND(TBL_QUAL_INCOMELISTING_UNITS[[#This Row],[INCOMELISTING_LOAN_ID_PROP_ADDR]]&lt;&gt;"",NOT(ISNUMBER(MATCH(TBL_QUAL_INCOMELISTING_UNITS[[#This Row],[INCOMELISTING_LOAN_ID_PROP_ADDR]],RANGE_LOOKUP_CIPDRF_LOANLIST,0)))),1,0)
)</f>
        <v>0</v>
      </c>
    </row>
    <row r="480" spans="2:11" ht="20.100000000000001" customHeight="1" x14ac:dyDescent="0.25">
      <c r="B480" s="25" t="str">
        <f>IF(TBL_QUAL_INCOMELISTING_UNITS[[#This Row],[RECORD_STARTED]],IF(TBL_QUAL_INCOMELISTING_UNITS[[#This Row],[ERROR_COUNT]]&gt;0,-1,IF(TBL_QUAL_INCOMELISTING_UNITS[[#This Row],[REQ_FIELDS_POPULATED]],1,0)),"")</f>
        <v/>
      </c>
      <c r="C480" s="94">
        <f>ROW()-ROW(TBL_QUAL_INCOMELISTING_UNITS[[#Headers],[ROW_ID]])</f>
        <v>471</v>
      </c>
      <c r="D480" s="82"/>
      <c r="E480" s="39"/>
      <c r="F480" s="33"/>
      <c r="G480" s="84" t="str">
        <f>IFERROR(INDEX(TBL_CIPDRFRESI_LOANPOOL[HUD_MFI_115],MATCH(TBL_QUAL_INCOMELISTING_UNITS[[#This Row],[INCOMELISTING_LOAN_ID_PROP_ADDR]],TBL_CIPDRFRESI_LOANPOOL[LOAN_ID_PROP_ADDR],0)),"")</f>
        <v/>
      </c>
      <c r="H4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0" s="36" t="b">
        <f>CONCATENATE(TBL_QUAL_INCOMELISTING_UNITS[[#This Row],[INCOMELISTING_LOAN_ID_PROP_ADDR]],TBL_QUAL_INCOMELISTING_UNITS[[#This Row],[INCOMELISTING_UNIT]],TBL_QUAL_INCOMELISTING_UNITS[[#This Row],[INCOMELISTING_HSEHLD_INCOME]])&lt;&gt;""</f>
        <v>0</v>
      </c>
      <c r="J480" s="36" t="b">
        <f>AND(TBL_QUAL_INCOMELISTING_UNITS[[#This Row],[INCOMELISTING_LOAN_ID_PROP_ADDR]]&lt;&gt;"",TBL_QUAL_INCOMELISTING_UNITS[[#This Row],[INCOMELISTING_UNIT]]&lt;&gt;"",TBL_QUAL_INCOMELISTING_UNITS[[#This Row],[INCOMELISTING_HSEHLD_INCOME]]&lt;&gt;"")</f>
        <v>0</v>
      </c>
      <c r="K480" s="36">
        <f>SUM(
IF(AND(TBL_QUAL_INCOMELISTING_UNITS[[#This Row],[INCOMELISTING_LOAN_ID_PROP_ADDR]]&lt;&gt;"",NOT(ISNUMBER(MATCH(TBL_QUAL_INCOMELISTING_UNITS[[#This Row],[INCOMELISTING_LOAN_ID_PROP_ADDR]],RANGE_LOOKUP_CIPDRF_LOANLIST,0)))),1,0)
)</f>
        <v>0</v>
      </c>
    </row>
    <row r="481" spans="2:11" ht="20.100000000000001" customHeight="1" x14ac:dyDescent="0.25">
      <c r="B481" s="25" t="str">
        <f>IF(TBL_QUAL_INCOMELISTING_UNITS[[#This Row],[RECORD_STARTED]],IF(TBL_QUAL_INCOMELISTING_UNITS[[#This Row],[ERROR_COUNT]]&gt;0,-1,IF(TBL_QUAL_INCOMELISTING_UNITS[[#This Row],[REQ_FIELDS_POPULATED]],1,0)),"")</f>
        <v/>
      </c>
      <c r="C481" s="94">
        <f>ROW()-ROW(TBL_QUAL_INCOMELISTING_UNITS[[#Headers],[ROW_ID]])</f>
        <v>472</v>
      </c>
      <c r="D481" s="82"/>
      <c r="E481" s="39"/>
      <c r="F481" s="33"/>
      <c r="G481" s="84" t="str">
        <f>IFERROR(INDEX(TBL_CIPDRFRESI_LOANPOOL[HUD_MFI_115],MATCH(TBL_QUAL_INCOMELISTING_UNITS[[#This Row],[INCOMELISTING_LOAN_ID_PROP_ADDR]],TBL_CIPDRFRESI_LOANPOOL[LOAN_ID_PROP_ADDR],0)),"")</f>
        <v/>
      </c>
      <c r="H4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1" s="36" t="b">
        <f>CONCATENATE(TBL_QUAL_INCOMELISTING_UNITS[[#This Row],[INCOMELISTING_LOAN_ID_PROP_ADDR]],TBL_QUAL_INCOMELISTING_UNITS[[#This Row],[INCOMELISTING_UNIT]],TBL_QUAL_INCOMELISTING_UNITS[[#This Row],[INCOMELISTING_HSEHLD_INCOME]])&lt;&gt;""</f>
        <v>0</v>
      </c>
      <c r="J481" s="36" t="b">
        <f>AND(TBL_QUAL_INCOMELISTING_UNITS[[#This Row],[INCOMELISTING_LOAN_ID_PROP_ADDR]]&lt;&gt;"",TBL_QUAL_INCOMELISTING_UNITS[[#This Row],[INCOMELISTING_UNIT]]&lt;&gt;"",TBL_QUAL_INCOMELISTING_UNITS[[#This Row],[INCOMELISTING_HSEHLD_INCOME]]&lt;&gt;"")</f>
        <v>0</v>
      </c>
      <c r="K481" s="36">
        <f>SUM(
IF(AND(TBL_QUAL_INCOMELISTING_UNITS[[#This Row],[INCOMELISTING_LOAN_ID_PROP_ADDR]]&lt;&gt;"",NOT(ISNUMBER(MATCH(TBL_QUAL_INCOMELISTING_UNITS[[#This Row],[INCOMELISTING_LOAN_ID_PROP_ADDR]],RANGE_LOOKUP_CIPDRF_LOANLIST,0)))),1,0)
)</f>
        <v>0</v>
      </c>
    </row>
    <row r="482" spans="2:11" ht="20.100000000000001" customHeight="1" x14ac:dyDescent="0.25">
      <c r="B482" s="25" t="str">
        <f>IF(TBL_QUAL_INCOMELISTING_UNITS[[#This Row],[RECORD_STARTED]],IF(TBL_QUAL_INCOMELISTING_UNITS[[#This Row],[ERROR_COUNT]]&gt;0,-1,IF(TBL_QUAL_INCOMELISTING_UNITS[[#This Row],[REQ_FIELDS_POPULATED]],1,0)),"")</f>
        <v/>
      </c>
      <c r="C482" s="94">
        <f>ROW()-ROW(TBL_QUAL_INCOMELISTING_UNITS[[#Headers],[ROW_ID]])</f>
        <v>473</v>
      </c>
      <c r="D482" s="82"/>
      <c r="E482" s="39"/>
      <c r="F482" s="33"/>
      <c r="G482" s="84" t="str">
        <f>IFERROR(INDEX(TBL_CIPDRFRESI_LOANPOOL[HUD_MFI_115],MATCH(TBL_QUAL_INCOMELISTING_UNITS[[#This Row],[INCOMELISTING_LOAN_ID_PROP_ADDR]],TBL_CIPDRFRESI_LOANPOOL[LOAN_ID_PROP_ADDR],0)),"")</f>
        <v/>
      </c>
      <c r="H4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2" s="36" t="b">
        <f>CONCATENATE(TBL_QUAL_INCOMELISTING_UNITS[[#This Row],[INCOMELISTING_LOAN_ID_PROP_ADDR]],TBL_QUAL_INCOMELISTING_UNITS[[#This Row],[INCOMELISTING_UNIT]],TBL_QUAL_INCOMELISTING_UNITS[[#This Row],[INCOMELISTING_HSEHLD_INCOME]])&lt;&gt;""</f>
        <v>0</v>
      </c>
      <c r="J482" s="36" t="b">
        <f>AND(TBL_QUAL_INCOMELISTING_UNITS[[#This Row],[INCOMELISTING_LOAN_ID_PROP_ADDR]]&lt;&gt;"",TBL_QUAL_INCOMELISTING_UNITS[[#This Row],[INCOMELISTING_UNIT]]&lt;&gt;"",TBL_QUAL_INCOMELISTING_UNITS[[#This Row],[INCOMELISTING_HSEHLD_INCOME]]&lt;&gt;"")</f>
        <v>0</v>
      </c>
      <c r="K482" s="36">
        <f>SUM(
IF(AND(TBL_QUAL_INCOMELISTING_UNITS[[#This Row],[INCOMELISTING_LOAN_ID_PROP_ADDR]]&lt;&gt;"",NOT(ISNUMBER(MATCH(TBL_QUAL_INCOMELISTING_UNITS[[#This Row],[INCOMELISTING_LOAN_ID_PROP_ADDR]],RANGE_LOOKUP_CIPDRF_LOANLIST,0)))),1,0)
)</f>
        <v>0</v>
      </c>
    </row>
    <row r="483" spans="2:11" ht="20.100000000000001" customHeight="1" x14ac:dyDescent="0.25">
      <c r="B483" s="25" t="str">
        <f>IF(TBL_QUAL_INCOMELISTING_UNITS[[#This Row],[RECORD_STARTED]],IF(TBL_QUAL_INCOMELISTING_UNITS[[#This Row],[ERROR_COUNT]]&gt;0,-1,IF(TBL_QUAL_INCOMELISTING_UNITS[[#This Row],[REQ_FIELDS_POPULATED]],1,0)),"")</f>
        <v/>
      </c>
      <c r="C483" s="94">
        <f>ROW()-ROW(TBL_QUAL_INCOMELISTING_UNITS[[#Headers],[ROW_ID]])</f>
        <v>474</v>
      </c>
      <c r="D483" s="82"/>
      <c r="E483" s="39"/>
      <c r="F483" s="33"/>
      <c r="G483" s="84" t="str">
        <f>IFERROR(INDEX(TBL_CIPDRFRESI_LOANPOOL[HUD_MFI_115],MATCH(TBL_QUAL_INCOMELISTING_UNITS[[#This Row],[INCOMELISTING_LOAN_ID_PROP_ADDR]],TBL_CIPDRFRESI_LOANPOOL[LOAN_ID_PROP_ADDR],0)),"")</f>
        <v/>
      </c>
      <c r="H4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3" s="36" t="b">
        <f>CONCATENATE(TBL_QUAL_INCOMELISTING_UNITS[[#This Row],[INCOMELISTING_LOAN_ID_PROP_ADDR]],TBL_QUAL_INCOMELISTING_UNITS[[#This Row],[INCOMELISTING_UNIT]],TBL_QUAL_INCOMELISTING_UNITS[[#This Row],[INCOMELISTING_HSEHLD_INCOME]])&lt;&gt;""</f>
        <v>0</v>
      </c>
      <c r="J483" s="36" t="b">
        <f>AND(TBL_QUAL_INCOMELISTING_UNITS[[#This Row],[INCOMELISTING_LOAN_ID_PROP_ADDR]]&lt;&gt;"",TBL_QUAL_INCOMELISTING_UNITS[[#This Row],[INCOMELISTING_UNIT]]&lt;&gt;"",TBL_QUAL_INCOMELISTING_UNITS[[#This Row],[INCOMELISTING_HSEHLD_INCOME]]&lt;&gt;"")</f>
        <v>0</v>
      </c>
      <c r="K483" s="36">
        <f>SUM(
IF(AND(TBL_QUAL_INCOMELISTING_UNITS[[#This Row],[INCOMELISTING_LOAN_ID_PROP_ADDR]]&lt;&gt;"",NOT(ISNUMBER(MATCH(TBL_QUAL_INCOMELISTING_UNITS[[#This Row],[INCOMELISTING_LOAN_ID_PROP_ADDR]],RANGE_LOOKUP_CIPDRF_LOANLIST,0)))),1,0)
)</f>
        <v>0</v>
      </c>
    </row>
    <row r="484" spans="2:11" ht="20.100000000000001" customHeight="1" x14ac:dyDescent="0.25">
      <c r="B484" s="25" t="str">
        <f>IF(TBL_QUAL_INCOMELISTING_UNITS[[#This Row],[RECORD_STARTED]],IF(TBL_QUAL_INCOMELISTING_UNITS[[#This Row],[ERROR_COUNT]]&gt;0,-1,IF(TBL_QUAL_INCOMELISTING_UNITS[[#This Row],[REQ_FIELDS_POPULATED]],1,0)),"")</f>
        <v/>
      </c>
      <c r="C484" s="94">
        <f>ROW()-ROW(TBL_QUAL_INCOMELISTING_UNITS[[#Headers],[ROW_ID]])</f>
        <v>475</v>
      </c>
      <c r="D484" s="82"/>
      <c r="E484" s="39"/>
      <c r="F484" s="33"/>
      <c r="G484" s="84" t="str">
        <f>IFERROR(INDEX(TBL_CIPDRFRESI_LOANPOOL[HUD_MFI_115],MATCH(TBL_QUAL_INCOMELISTING_UNITS[[#This Row],[INCOMELISTING_LOAN_ID_PROP_ADDR]],TBL_CIPDRFRESI_LOANPOOL[LOAN_ID_PROP_ADDR],0)),"")</f>
        <v/>
      </c>
      <c r="H4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4" s="36" t="b">
        <f>CONCATENATE(TBL_QUAL_INCOMELISTING_UNITS[[#This Row],[INCOMELISTING_LOAN_ID_PROP_ADDR]],TBL_QUAL_INCOMELISTING_UNITS[[#This Row],[INCOMELISTING_UNIT]],TBL_QUAL_INCOMELISTING_UNITS[[#This Row],[INCOMELISTING_HSEHLD_INCOME]])&lt;&gt;""</f>
        <v>0</v>
      </c>
      <c r="J484" s="36" t="b">
        <f>AND(TBL_QUAL_INCOMELISTING_UNITS[[#This Row],[INCOMELISTING_LOAN_ID_PROP_ADDR]]&lt;&gt;"",TBL_QUAL_INCOMELISTING_UNITS[[#This Row],[INCOMELISTING_UNIT]]&lt;&gt;"",TBL_QUAL_INCOMELISTING_UNITS[[#This Row],[INCOMELISTING_HSEHLD_INCOME]]&lt;&gt;"")</f>
        <v>0</v>
      </c>
      <c r="K484" s="36">
        <f>SUM(
IF(AND(TBL_QUAL_INCOMELISTING_UNITS[[#This Row],[INCOMELISTING_LOAN_ID_PROP_ADDR]]&lt;&gt;"",NOT(ISNUMBER(MATCH(TBL_QUAL_INCOMELISTING_UNITS[[#This Row],[INCOMELISTING_LOAN_ID_PROP_ADDR]],RANGE_LOOKUP_CIPDRF_LOANLIST,0)))),1,0)
)</f>
        <v>0</v>
      </c>
    </row>
    <row r="485" spans="2:11" ht="20.100000000000001" customHeight="1" x14ac:dyDescent="0.25">
      <c r="B485" s="25" t="str">
        <f>IF(TBL_QUAL_INCOMELISTING_UNITS[[#This Row],[RECORD_STARTED]],IF(TBL_QUAL_INCOMELISTING_UNITS[[#This Row],[ERROR_COUNT]]&gt;0,-1,IF(TBL_QUAL_INCOMELISTING_UNITS[[#This Row],[REQ_FIELDS_POPULATED]],1,0)),"")</f>
        <v/>
      </c>
      <c r="C485" s="94">
        <f>ROW()-ROW(TBL_QUAL_INCOMELISTING_UNITS[[#Headers],[ROW_ID]])</f>
        <v>476</v>
      </c>
      <c r="D485" s="82"/>
      <c r="E485" s="39"/>
      <c r="F485" s="33"/>
      <c r="G485" s="84" t="str">
        <f>IFERROR(INDEX(TBL_CIPDRFRESI_LOANPOOL[HUD_MFI_115],MATCH(TBL_QUAL_INCOMELISTING_UNITS[[#This Row],[INCOMELISTING_LOAN_ID_PROP_ADDR]],TBL_CIPDRFRESI_LOANPOOL[LOAN_ID_PROP_ADDR],0)),"")</f>
        <v/>
      </c>
      <c r="H4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5" s="36" t="b">
        <f>CONCATENATE(TBL_QUAL_INCOMELISTING_UNITS[[#This Row],[INCOMELISTING_LOAN_ID_PROP_ADDR]],TBL_QUAL_INCOMELISTING_UNITS[[#This Row],[INCOMELISTING_UNIT]],TBL_QUAL_INCOMELISTING_UNITS[[#This Row],[INCOMELISTING_HSEHLD_INCOME]])&lt;&gt;""</f>
        <v>0</v>
      </c>
      <c r="J485" s="36" t="b">
        <f>AND(TBL_QUAL_INCOMELISTING_UNITS[[#This Row],[INCOMELISTING_LOAN_ID_PROP_ADDR]]&lt;&gt;"",TBL_QUAL_INCOMELISTING_UNITS[[#This Row],[INCOMELISTING_UNIT]]&lt;&gt;"",TBL_QUAL_INCOMELISTING_UNITS[[#This Row],[INCOMELISTING_HSEHLD_INCOME]]&lt;&gt;"")</f>
        <v>0</v>
      </c>
      <c r="K485" s="36">
        <f>SUM(
IF(AND(TBL_QUAL_INCOMELISTING_UNITS[[#This Row],[INCOMELISTING_LOAN_ID_PROP_ADDR]]&lt;&gt;"",NOT(ISNUMBER(MATCH(TBL_QUAL_INCOMELISTING_UNITS[[#This Row],[INCOMELISTING_LOAN_ID_PROP_ADDR]],RANGE_LOOKUP_CIPDRF_LOANLIST,0)))),1,0)
)</f>
        <v>0</v>
      </c>
    </row>
    <row r="486" spans="2:11" ht="20.100000000000001" customHeight="1" x14ac:dyDescent="0.25">
      <c r="B486" s="25" t="str">
        <f>IF(TBL_QUAL_INCOMELISTING_UNITS[[#This Row],[RECORD_STARTED]],IF(TBL_QUAL_INCOMELISTING_UNITS[[#This Row],[ERROR_COUNT]]&gt;0,-1,IF(TBL_QUAL_INCOMELISTING_UNITS[[#This Row],[REQ_FIELDS_POPULATED]],1,0)),"")</f>
        <v/>
      </c>
      <c r="C486" s="94">
        <f>ROW()-ROW(TBL_QUAL_INCOMELISTING_UNITS[[#Headers],[ROW_ID]])</f>
        <v>477</v>
      </c>
      <c r="D486" s="82"/>
      <c r="E486" s="39"/>
      <c r="F486" s="33"/>
      <c r="G486" s="84" t="str">
        <f>IFERROR(INDEX(TBL_CIPDRFRESI_LOANPOOL[HUD_MFI_115],MATCH(TBL_QUAL_INCOMELISTING_UNITS[[#This Row],[INCOMELISTING_LOAN_ID_PROP_ADDR]],TBL_CIPDRFRESI_LOANPOOL[LOAN_ID_PROP_ADDR],0)),"")</f>
        <v/>
      </c>
      <c r="H4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6" s="36" t="b">
        <f>CONCATENATE(TBL_QUAL_INCOMELISTING_UNITS[[#This Row],[INCOMELISTING_LOAN_ID_PROP_ADDR]],TBL_QUAL_INCOMELISTING_UNITS[[#This Row],[INCOMELISTING_UNIT]],TBL_QUAL_INCOMELISTING_UNITS[[#This Row],[INCOMELISTING_HSEHLD_INCOME]])&lt;&gt;""</f>
        <v>0</v>
      </c>
      <c r="J486" s="36" t="b">
        <f>AND(TBL_QUAL_INCOMELISTING_UNITS[[#This Row],[INCOMELISTING_LOAN_ID_PROP_ADDR]]&lt;&gt;"",TBL_QUAL_INCOMELISTING_UNITS[[#This Row],[INCOMELISTING_UNIT]]&lt;&gt;"",TBL_QUAL_INCOMELISTING_UNITS[[#This Row],[INCOMELISTING_HSEHLD_INCOME]]&lt;&gt;"")</f>
        <v>0</v>
      </c>
      <c r="K486" s="36">
        <f>SUM(
IF(AND(TBL_QUAL_INCOMELISTING_UNITS[[#This Row],[INCOMELISTING_LOAN_ID_PROP_ADDR]]&lt;&gt;"",NOT(ISNUMBER(MATCH(TBL_QUAL_INCOMELISTING_UNITS[[#This Row],[INCOMELISTING_LOAN_ID_PROP_ADDR]],RANGE_LOOKUP_CIPDRF_LOANLIST,0)))),1,0)
)</f>
        <v>0</v>
      </c>
    </row>
    <row r="487" spans="2:11" ht="20.100000000000001" customHeight="1" x14ac:dyDescent="0.25">
      <c r="B487" s="25" t="str">
        <f>IF(TBL_QUAL_INCOMELISTING_UNITS[[#This Row],[RECORD_STARTED]],IF(TBL_QUAL_INCOMELISTING_UNITS[[#This Row],[ERROR_COUNT]]&gt;0,-1,IF(TBL_QUAL_INCOMELISTING_UNITS[[#This Row],[REQ_FIELDS_POPULATED]],1,0)),"")</f>
        <v/>
      </c>
      <c r="C487" s="94">
        <f>ROW()-ROW(TBL_QUAL_INCOMELISTING_UNITS[[#Headers],[ROW_ID]])</f>
        <v>478</v>
      </c>
      <c r="D487" s="82"/>
      <c r="E487" s="39"/>
      <c r="F487" s="33"/>
      <c r="G487" s="84" t="str">
        <f>IFERROR(INDEX(TBL_CIPDRFRESI_LOANPOOL[HUD_MFI_115],MATCH(TBL_QUAL_INCOMELISTING_UNITS[[#This Row],[INCOMELISTING_LOAN_ID_PROP_ADDR]],TBL_CIPDRFRESI_LOANPOOL[LOAN_ID_PROP_ADDR],0)),"")</f>
        <v/>
      </c>
      <c r="H4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7" s="36" t="b">
        <f>CONCATENATE(TBL_QUAL_INCOMELISTING_UNITS[[#This Row],[INCOMELISTING_LOAN_ID_PROP_ADDR]],TBL_QUAL_INCOMELISTING_UNITS[[#This Row],[INCOMELISTING_UNIT]],TBL_QUAL_INCOMELISTING_UNITS[[#This Row],[INCOMELISTING_HSEHLD_INCOME]])&lt;&gt;""</f>
        <v>0</v>
      </c>
      <c r="J487" s="36" t="b">
        <f>AND(TBL_QUAL_INCOMELISTING_UNITS[[#This Row],[INCOMELISTING_LOAN_ID_PROP_ADDR]]&lt;&gt;"",TBL_QUAL_INCOMELISTING_UNITS[[#This Row],[INCOMELISTING_UNIT]]&lt;&gt;"",TBL_QUAL_INCOMELISTING_UNITS[[#This Row],[INCOMELISTING_HSEHLD_INCOME]]&lt;&gt;"")</f>
        <v>0</v>
      </c>
      <c r="K487" s="36">
        <f>SUM(
IF(AND(TBL_QUAL_INCOMELISTING_UNITS[[#This Row],[INCOMELISTING_LOAN_ID_PROP_ADDR]]&lt;&gt;"",NOT(ISNUMBER(MATCH(TBL_QUAL_INCOMELISTING_UNITS[[#This Row],[INCOMELISTING_LOAN_ID_PROP_ADDR]],RANGE_LOOKUP_CIPDRF_LOANLIST,0)))),1,0)
)</f>
        <v>0</v>
      </c>
    </row>
    <row r="488" spans="2:11" ht="20.100000000000001" customHeight="1" x14ac:dyDescent="0.25">
      <c r="B488" s="25" t="str">
        <f>IF(TBL_QUAL_INCOMELISTING_UNITS[[#This Row],[RECORD_STARTED]],IF(TBL_QUAL_INCOMELISTING_UNITS[[#This Row],[ERROR_COUNT]]&gt;0,-1,IF(TBL_QUAL_INCOMELISTING_UNITS[[#This Row],[REQ_FIELDS_POPULATED]],1,0)),"")</f>
        <v/>
      </c>
      <c r="C488" s="94">
        <f>ROW()-ROW(TBL_QUAL_INCOMELISTING_UNITS[[#Headers],[ROW_ID]])</f>
        <v>479</v>
      </c>
      <c r="D488" s="82"/>
      <c r="E488" s="39"/>
      <c r="F488" s="33"/>
      <c r="G488" s="84" t="str">
        <f>IFERROR(INDEX(TBL_CIPDRFRESI_LOANPOOL[HUD_MFI_115],MATCH(TBL_QUAL_INCOMELISTING_UNITS[[#This Row],[INCOMELISTING_LOAN_ID_PROP_ADDR]],TBL_CIPDRFRESI_LOANPOOL[LOAN_ID_PROP_ADDR],0)),"")</f>
        <v/>
      </c>
      <c r="H4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8" s="36" t="b">
        <f>CONCATENATE(TBL_QUAL_INCOMELISTING_UNITS[[#This Row],[INCOMELISTING_LOAN_ID_PROP_ADDR]],TBL_QUAL_INCOMELISTING_UNITS[[#This Row],[INCOMELISTING_UNIT]],TBL_QUAL_INCOMELISTING_UNITS[[#This Row],[INCOMELISTING_HSEHLD_INCOME]])&lt;&gt;""</f>
        <v>0</v>
      </c>
      <c r="J488" s="36" t="b">
        <f>AND(TBL_QUAL_INCOMELISTING_UNITS[[#This Row],[INCOMELISTING_LOAN_ID_PROP_ADDR]]&lt;&gt;"",TBL_QUAL_INCOMELISTING_UNITS[[#This Row],[INCOMELISTING_UNIT]]&lt;&gt;"",TBL_QUAL_INCOMELISTING_UNITS[[#This Row],[INCOMELISTING_HSEHLD_INCOME]]&lt;&gt;"")</f>
        <v>0</v>
      </c>
      <c r="K488" s="36">
        <f>SUM(
IF(AND(TBL_QUAL_INCOMELISTING_UNITS[[#This Row],[INCOMELISTING_LOAN_ID_PROP_ADDR]]&lt;&gt;"",NOT(ISNUMBER(MATCH(TBL_QUAL_INCOMELISTING_UNITS[[#This Row],[INCOMELISTING_LOAN_ID_PROP_ADDR]],RANGE_LOOKUP_CIPDRF_LOANLIST,0)))),1,0)
)</f>
        <v>0</v>
      </c>
    </row>
    <row r="489" spans="2:11" ht="20.100000000000001" customHeight="1" x14ac:dyDescent="0.25">
      <c r="B489" s="25" t="str">
        <f>IF(TBL_QUAL_INCOMELISTING_UNITS[[#This Row],[RECORD_STARTED]],IF(TBL_QUAL_INCOMELISTING_UNITS[[#This Row],[ERROR_COUNT]]&gt;0,-1,IF(TBL_QUAL_INCOMELISTING_UNITS[[#This Row],[REQ_FIELDS_POPULATED]],1,0)),"")</f>
        <v/>
      </c>
      <c r="C489" s="94">
        <f>ROW()-ROW(TBL_QUAL_INCOMELISTING_UNITS[[#Headers],[ROW_ID]])</f>
        <v>480</v>
      </c>
      <c r="D489" s="82"/>
      <c r="E489" s="39"/>
      <c r="F489" s="33"/>
      <c r="G489" s="84" t="str">
        <f>IFERROR(INDEX(TBL_CIPDRFRESI_LOANPOOL[HUD_MFI_115],MATCH(TBL_QUAL_INCOMELISTING_UNITS[[#This Row],[INCOMELISTING_LOAN_ID_PROP_ADDR]],TBL_CIPDRFRESI_LOANPOOL[LOAN_ID_PROP_ADDR],0)),"")</f>
        <v/>
      </c>
      <c r="H4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9" s="36" t="b">
        <f>CONCATENATE(TBL_QUAL_INCOMELISTING_UNITS[[#This Row],[INCOMELISTING_LOAN_ID_PROP_ADDR]],TBL_QUAL_INCOMELISTING_UNITS[[#This Row],[INCOMELISTING_UNIT]],TBL_QUAL_INCOMELISTING_UNITS[[#This Row],[INCOMELISTING_HSEHLD_INCOME]])&lt;&gt;""</f>
        <v>0</v>
      </c>
      <c r="J489" s="36" t="b">
        <f>AND(TBL_QUAL_INCOMELISTING_UNITS[[#This Row],[INCOMELISTING_LOAN_ID_PROP_ADDR]]&lt;&gt;"",TBL_QUAL_INCOMELISTING_UNITS[[#This Row],[INCOMELISTING_UNIT]]&lt;&gt;"",TBL_QUAL_INCOMELISTING_UNITS[[#This Row],[INCOMELISTING_HSEHLD_INCOME]]&lt;&gt;"")</f>
        <v>0</v>
      </c>
      <c r="K489" s="36">
        <f>SUM(
IF(AND(TBL_QUAL_INCOMELISTING_UNITS[[#This Row],[INCOMELISTING_LOAN_ID_PROP_ADDR]]&lt;&gt;"",NOT(ISNUMBER(MATCH(TBL_QUAL_INCOMELISTING_UNITS[[#This Row],[INCOMELISTING_LOAN_ID_PROP_ADDR]],RANGE_LOOKUP_CIPDRF_LOANLIST,0)))),1,0)
)</f>
        <v>0</v>
      </c>
    </row>
    <row r="490" spans="2:11" ht="20.100000000000001" customHeight="1" x14ac:dyDescent="0.25">
      <c r="B490" s="25" t="str">
        <f>IF(TBL_QUAL_INCOMELISTING_UNITS[[#This Row],[RECORD_STARTED]],IF(TBL_QUAL_INCOMELISTING_UNITS[[#This Row],[ERROR_COUNT]]&gt;0,-1,IF(TBL_QUAL_INCOMELISTING_UNITS[[#This Row],[REQ_FIELDS_POPULATED]],1,0)),"")</f>
        <v/>
      </c>
      <c r="C490" s="94">
        <f>ROW()-ROW(TBL_QUAL_INCOMELISTING_UNITS[[#Headers],[ROW_ID]])</f>
        <v>481</v>
      </c>
      <c r="D490" s="82"/>
      <c r="E490" s="39"/>
      <c r="F490" s="33"/>
      <c r="G490" s="84" t="str">
        <f>IFERROR(INDEX(TBL_CIPDRFRESI_LOANPOOL[HUD_MFI_115],MATCH(TBL_QUAL_INCOMELISTING_UNITS[[#This Row],[INCOMELISTING_LOAN_ID_PROP_ADDR]],TBL_CIPDRFRESI_LOANPOOL[LOAN_ID_PROP_ADDR],0)),"")</f>
        <v/>
      </c>
      <c r="H4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0" s="36" t="b">
        <f>CONCATENATE(TBL_QUAL_INCOMELISTING_UNITS[[#This Row],[INCOMELISTING_LOAN_ID_PROP_ADDR]],TBL_QUAL_INCOMELISTING_UNITS[[#This Row],[INCOMELISTING_UNIT]],TBL_QUAL_INCOMELISTING_UNITS[[#This Row],[INCOMELISTING_HSEHLD_INCOME]])&lt;&gt;""</f>
        <v>0</v>
      </c>
      <c r="J490" s="36" t="b">
        <f>AND(TBL_QUAL_INCOMELISTING_UNITS[[#This Row],[INCOMELISTING_LOAN_ID_PROP_ADDR]]&lt;&gt;"",TBL_QUAL_INCOMELISTING_UNITS[[#This Row],[INCOMELISTING_UNIT]]&lt;&gt;"",TBL_QUAL_INCOMELISTING_UNITS[[#This Row],[INCOMELISTING_HSEHLD_INCOME]]&lt;&gt;"")</f>
        <v>0</v>
      </c>
      <c r="K490" s="36">
        <f>SUM(
IF(AND(TBL_QUAL_INCOMELISTING_UNITS[[#This Row],[INCOMELISTING_LOAN_ID_PROP_ADDR]]&lt;&gt;"",NOT(ISNUMBER(MATCH(TBL_QUAL_INCOMELISTING_UNITS[[#This Row],[INCOMELISTING_LOAN_ID_PROP_ADDR]],RANGE_LOOKUP_CIPDRF_LOANLIST,0)))),1,0)
)</f>
        <v>0</v>
      </c>
    </row>
    <row r="491" spans="2:11" ht="20.100000000000001" customHeight="1" x14ac:dyDescent="0.25">
      <c r="B491" s="25" t="str">
        <f>IF(TBL_QUAL_INCOMELISTING_UNITS[[#This Row],[RECORD_STARTED]],IF(TBL_QUAL_INCOMELISTING_UNITS[[#This Row],[ERROR_COUNT]]&gt;0,-1,IF(TBL_QUAL_INCOMELISTING_UNITS[[#This Row],[REQ_FIELDS_POPULATED]],1,0)),"")</f>
        <v/>
      </c>
      <c r="C491" s="94">
        <f>ROW()-ROW(TBL_QUAL_INCOMELISTING_UNITS[[#Headers],[ROW_ID]])</f>
        <v>482</v>
      </c>
      <c r="D491" s="82"/>
      <c r="E491" s="39"/>
      <c r="F491" s="33"/>
      <c r="G491" s="84" t="str">
        <f>IFERROR(INDEX(TBL_CIPDRFRESI_LOANPOOL[HUD_MFI_115],MATCH(TBL_QUAL_INCOMELISTING_UNITS[[#This Row],[INCOMELISTING_LOAN_ID_PROP_ADDR]],TBL_CIPDRFRESI_LOANPOOL[LOAN_ID_PROP_ADDR],0)),"")</f>
        <v/>
      </c>
      <c r="H4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1" s="36" t="b">
        <f>CONCATENATE(TBL_QUAL_INCOMELISTING_UNITS[[#This Row],[INCOMELISTING_LOAN_ID_PROP_ADDR]],TBL_QUAL_INCOMELISTING_UNITS[[#This Row],[INCOMELISTING_UNIT]],TBL_QUAL_INCOMELISTING_UNITS[[#This Row],[INCOMELISTING_HSEHLD_INCOME]])&lt;&gt;""</f>
        <v>0</v>
      </c>
      <c r="J491" s="36" t="b">
        <f>AND(TBL_QUAL_INCOMELISTING_UNITS[[#This Row],[INCOMELISTING_LOAN_ID_PROP_ADDR]]&lt;&gt;"",TBL_QUAL_INCOMELISTING_UNITS[[#This Row],[INCOMELISTING_UNIT]]&lt;&gt;"",TBL_QUAL_INCOMELISTING_UNITS[[#This Row],[INCOMELISTING_HSEHLD_INCOME]]&lt;&gt;"")</f>
        <v>0</v>
      </c>
      <c r="K491" s="36">
        <f>SUM(
IF(AND(TBL_QUAL_INCOMELISTING_UNITS[[#This Row],[INCOMELISTING_LOAN_ID_PROP_ADDR]]&lt;&gt;"",NOT(ISNUMBER(MATCH(TBL_QUAL_INCOMELISTING_UNITS[[#This Row],[INCOMELISTING_LOAN_ID_PROP_ADDR]],RANGE_LOOKUP_CIPDRF_LOANLIST,0)))),1,0)
)</f>
        <v>0</v>
      </c>
    </row>
    <row r="492" spans="2:11" ht="20.100000000000001" customHeight="1" x14ac:dyDescent="0.25">
      <c r="B492" s="25" t="str">
        <f>IF(TBL_QUAL_INCOMELISTING_UNITS[[#This Row],[RECORD_STARTED]],IF(TBL_QUAL_INCOMELISTING_UNITS[[#This Row],[ERROR_COUNT]]&gt;0,-1,IF(TBL_QUAL_INCOMELISTING_UNITS[[#This Row],[REQ_FIELDS_POPULATED]],1,0)),"")</f>
        <v/>
      </c>
      <c r="C492" s="94">
        <f>ROW()-ROW(TBL_QUAL_INCOMELISTING_UNITS[[#Headers],[ROW_ID]])</f>
        <v>483</v>
      </c>
      <c r="D492" s="82"/>
      <c r="E492" s="39"/>
      <c r="F492" s="33"/>
      <c r="G492" s="84" t="str">
        <f>IFERROR(INDEX(TBL_CIPDRFRESI_LOANPOOL[HUD_MFI_115],MATCH(TBL_QUAL_INCOMELISTING_UNITS[[#This Row],[INCOMELISTING_LOAN_ID_PROP_ADDR]],TBL_CIPDRFRESI_LOANPOOL[LOAN_ID_PROP_ADDR],0)),"")</f>
        <v/>
      </c>
      <c r="H4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2" s="36" t="b">
        <f>CONCATENATE(TBL_QUAL_INCOMELISTING_UNITS[[#This Row],[INCOMELISTING_LOAN_ID_PROP_ADDR]],TBL_QUAL_INCOMELISTING_UNITS[[#This Row],[INCOMELISTING_UNIT]],TBL_QUAL_INCOMELISTING_UNITS[[#This Row],[INCOMELISTING_HSEHLD_INCOME]])&lt;&gt;""</f>
        <v>0</v>
      </c>
      <c r="J492" s="36" t="b">
        <f>AND(TBL_QUAL_INCOMELISTING_UNITS[[#This Row],[INCOMELISTING_LOAN_ID_PROP_ADDR]]&lt;&gt;"",TBL_QUAL_INCOMELISTING_UNITS[[#This Row],[INCOMELISTING_UNIT]]&lt;&gt;"",TBL_QUAL_INCOMELISTING_UNITS[[#This Row],[INCOMELISTING_HSEHLD_INCOME]]&lt;&gt;"")</f>
        <v>0</v>
      </c>
      <c r="K492" s="36">
        <f>SUM(
IF(AND(TBL_QUAL_INCOMELISTING_UNITS[[#This Row],[INCOMELISTING_LOAN_ID_PROP_ADDR]]&lt;&gt;"",NOT(ISNUMBER(MATCH(TBL_QUAL_INCOMELISTING_UNITS[[#This Row],[INCOMELISTING_LOAN_ID_PROP_ADDR]],RANGE_LOOKUP_CIPDRF_LOANLIST,0)))),1,0)
)</f>
        <v>0</v>
      </c>
    </row>
    <row r="493" spans="2:11" ht="20.100000000000001" customHeight="1" x14ac:dyDescent="0.25">
      <c r="B493" s="25" t="str">
        <f>IF(TBL_QUAL_INCOMELISTING_UNITS[[#This Row],[RECORD_STARTED]],IF(TBL_QUAL_INCOMELISTING_UNITS[[#This Row],[ERROR_COUNT]]&gt;0,-1,IF(TBL_QUAL_INCOMELISTING_UNITS[[#This Row],[REQ_FIELDS_POPULATED]],1,0)),"")</f>
        <v/>
      </c>
      <c r="C493" s="94">
        <f>ROW()-ROW(TBL_QUAL_INCOMELISTING_UNITS[[#Headers],[ROW_ID]])</f>
        <v>484</v>
      </c>
      <c r="D493" s="82"/>
      <c r="E493" s="39"/>
      <c r="F493" s="33"/>
      <c r="G493" s="84" t="str">
        <f>IFERROR(INDEX(TBL_CIPDRFRESI_LOANPOOL[HUD_MFI_115],MATCH(TBL_QUAL_INCOMELISTING_UNITS[[#This Row],[INCOMELISTING_LOAN_ID_PROP_ADDR]],TBL_CIPDRFRESI_LOANPOOL[LOAN_ID_PROP_ADDR],0)),"")</f>
        <v/>
      </c>
      <c r="H4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3" s="36" t="b">
        <f>CONCATENATE(TBL_QUAL_INCOMELISTING_UNITS[[#This Row],[INCOMELISTING_LOAN_ID_PROP_ADDR]],TBL_QUAL_INCOMELISTING_UNITS[[#This Row],[INCOMELISTING_UNIT]],TBL_QUAL_INCOMELISTING_UNITS[[#This Row],[INCOMELISTING_HSEHLD_INCOME]])&lt;&gt;""</f>
        <v>0</v>
      </c>
      <c r="J493" s="36" t="b">
        <f>AND(TBL_QUAL_INCOMELISTING_UNITS[[#This Row],[INCOMELISTING_LOAN_ID_PROP_ADDR]]&lt;&gt;"",TBL_QUAL_INCOMELISTING_UNITS[[#This Row],[INCOMELISTING_UNIT]]&lt;&gt;"",TBL_QUAL_INCOMELISTING_UNITS[[#This Row],[INCOMELISTING_HSEHLD_INCOME]]&lt;&gt;"")</f>
        <v>0</v>
      </c>
      <c r="K493" s="36">
        <f>SUM(
IF(AND(TBL_QUAL_INCOMELISTING_UNITS[[#This Row],[INCOMELISTING_LOAN_ID_PROP_ADDR]]&lt;&gt;"",NOT(ISNUMBER(MATCH(TBL_QUAL_INCOMELISTING_UNITS[[#This Row],[INCOMELISTING_LOAN_ID_PROP_ADDR]],RANGE_LOOKUP_CIPDRF_LOANLIST,0)))),1,0)
)</f>
        <v>0</v>
      </c>
    </row>
    <row r="494" spans="2:11" ht="20.100000000000001" customHeight="1" x14ac:dyDescent="0.25">
      <c r="B494" s="25" t="str">
        <f>IF(TBL_QUAL_INCOMELISTING_UNITS[[#This Row],[RECORD_STARTED]],IF(TBL_QUAL_INCOMELISTING_UNITS[[#This Row],[ERROR_COUNT]]&gt;0,-1,IF(TBL_QUAL_INCOMELISTING_UNITS[[#This Row],[REQ_FIELDS_POPULATED]],1,0)),"")</f>
        <v/>
      </c>
      <c r="C494" s="94">
        <f>ROW()-ROW(TBL_QUAL_INCOMELISTING_UNITS[[#Headers],[ROW_ID]])</f>
        <v>485</v>
      </c>
      <c r="D494" s="82"/>
      <c r="E494" s="39"/>
      <c r="F494" s="33"/>
      <c r="G494" s="84" t="str">
        <f>IFERROR(INDEX(TBL_CIPDRFRESI_LOANPOOL[HUD_MFI_115],MATCH(TBL_QUAL_INCOMELISTING_UNITS[[#This Row],[INCOMELISTING_LOAN_ID_PROP_ADDR]],TBL_CIPDRFRESI_LOANPOOL[LOAN_ID_PROP_ADDR],0)),"")</f>
        <v/>
      </c>
      <c r="H4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4" s="36" t="b">
        <f>CONCATENATE(TBL_QUAL_INCOMELISTING_UNITS[[#This Row],[INCOMELISTING_LOAN_ID_PROP_ADDR]],TBL_QUAL_INCOMELISTING_UNITS[[#This Row],[INCOMELISTING_UNIT]],TBL_QUAL_INCOMELISTING_UNITS[[#This Row],[INCOMELISTING_HSEHLD_INCOME]])&lt;&gt;""</f>
        <v>0</v>
      </c>
      <c r="J494" s="36" t="b">
        <f>AND(TBL_QUAL_INCOMELISTING_UNITS[[#This Row],[INCOMELISTING_LOAN_ID_PROP_ADDR]]&lt;&gt;"",TBL_QUAL_INCOMELISTING_UNITS[[#This Row],[INCOMELISTING_UNIT]]&lt;&gt;"",TBL_QUAL_INCOMELISTING_UNITS[[#This Row],[INCOMELISTING_HSEHLD_INCOME]]&lt;&gt;"")</f>
        <v>0</v>
      </c>
      <c r="K494" s="36">
        <f>SUM(
IF(AND(TBL_QUAL_INCOMELISTING_UNITS[[#This Row],[INCOMELISTING_LOAN_ID_PROP_ADDR]]&lt;&gt;"",NOT(ISNUMBER(MATCH(TBL_QUAL_INCOMELISTING_UNITS[[#This Row],[INCOMELISTING_LOAN_ID_PROP_ADDR]],RANGE_LOOKUP_CIPDRF_LOANLIST,0)))),1,0)
)</f>
        <v>0</v>
      </c>
    </row>
    <row r="495" spans="2:11" ht="20.100000000000001" customHeight="1" x14ac:dyDescent="0.25">
      <c r="B495" s="25" t="str">
        <f>IF(TBL_QUAL_INCOMELISTING_UNITS[[#This Row],[RECORD_STARTED]],IF(TBL_QUAL_INCOMELISTING_UNITS[[#This Row],[ERROR_COUNT]]&gt;0,-1,IF(TBL_QUAL_INCOMELISTING_UNITS[[#This Row],[REQ_FIELDS_POPULATED]],1,0)),"")</f>
        <v/>
      </c>
      <c r="C495" s="94">
        <f>ROW()-ROW(TBL_QUAL_INCOMELISTING_UNITS[[#Headers],[ROW_ID]])</f>
        <v>486</v>
      </c>
      <c r="D495" s="82"/>
      <c r="E495" s="39"/>
      <c r="F495" s="33"/>
      <c r="G495" s="84" t="str">
        <f>IFERROR(INDEX(TBL_CIPDRFRESI_LOANPOOL[HUD_MFI_115],MATCH(TBL_QUAL_INCOMELISTING_UNITS[[#This Row],[INCOMELISTING_LOAN_ID_PROP_ADDR]],TBL_CIPDRFRESI_LOANPOOL[LOAN_ID_PROP_ADDR],0)),"")</f>
        <v/>
      </c>
      <c r="H4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5" s="36" t="b">
        <f>CONCATENATE(TBL_QUAL_INCOMELISTING_UNITS[[#This Row],[INCOMELISTING_LOAN_ID_PROP_ADDR]],TBL_QUAL_INCOMELISTING_UNITS[[#This Row],[INCOMELISTING_UNIT]],TBL_QUAL_INCOMELISTING_UNITS[[#This Row],[INCOMELISTING_HSEHLD_INCOME]])&lt;&gt;""</f>
        <v>0</v>
      </c>
      <c r="J495" s="36" t="b">
        <f>AND(TBL_QUAL_INCOMELISTING_UNITS[[#This Row],[INCOMELISTING_LOAN_ID_PROP_ADDR]]&lt;&gt;"",TBL_QUAL_INCOMELISTING_UNITS[[#This Row],[INCOMELISTING_UNIT]]&lt;&gt;"",TBL_QUAL_INCOMELISTING_UNITS[[#This Row],[INCOMELISTING_HSEHLD_INCOME]]&lt;&gt;"")</f>
        <v>0</v>
      </c>
      <c r="K495" s="36">
        <f>SUM(
IF(AND(TBL_QUAL_INCOMELISTING_UNITS[[#This Row],[INCOMELISTING_LOAN_ID_PROP_ADDR]]&lt;&gt;"",NOT(ISNUMBER(MATCH(TBL_QUAL_INCOMELISTING_UNITS[[#This Row],[INCOMELISTING_LOAN_ID_PROP_ADDR]],RANGE_LOOKUP_CIPDRF_LOANLIST,0)))),1,0)
)</f>
        <v>0</v>
      </c>
    </row>
    <row r="496" spans="2:11" ht="20.100000000000001" customHeight="1" x14ac:dyDescent="0.25">
      <c r="B496" s="25" t="str">
        <f>IF(TBL_QUAL_INCOMELISTING_UNITS[[#This Row],[RECORD_STARTED]],IF(TBL_QUAL_INCOMELISTING_UNITS[[#This Row],[ERROR_COUNT]]&gt;0,-1,IF(TBL_QUAL_INCOMELISTING_UNITS[[#This Row],[REQ_FIELDS_POPULATED]],1,0)),"")</f>
        <v/>
      </c>
      <c r="C496" s="94">
        <f>ROW()-ROW(TBL_QUAL_INCOMELISTING_UNITS[[#Headers],[ROW_ID]])</f>
        <v>487</v>
      </c>
      <c r="D496" s="82"/>
      <c r="E496" s="39"/>
      <c r="F496" s="33"/>
      <c r="G496" s="84" t="str">
        <f>IFERROR(INDEX(TBL_CIPDRFRESI_LOANPOOL[HUD_MFI_115],MATCH(TBL_QUAL_INCOMELISTING_UNITS[[#This Row],[INCOMELISTING_LOAN_ID_PROP_ADDR]],TBL_CIPDRFRESI_LOANPOOL[LOAN_ID_PROP_ADDR],0)),"")</f>
        <v/>
      </c>
      <c r="H4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6" s="36" t="b">
        <f>CONCATENATE(TBL_QUAL_INCOMELISTING_UNITS[[#This Row],[INCOMELISTING_LOAN_ID_PROP_ADDR]],TBL_QUAL_INCOMELISTING_UNITS[[#This Row],[INCOMELISTING_UNIT]],TBL_QUAL_INCOMELISTING_UNITS[[#This Row],[INCOMELISTING_HSEHLD_INCOME]])&lt;&gt;""</f>
        <v>0</v>
      </c>
      <c r="J496" s="36" t="b">
        <f>AND(TBL_QUAL_INCOMELISTING_UNITS[[#This Row],[INCOMELISTING_LOAN_ID_PROP_ADDR]]&lt;&gt;"",TBL_QUAL_INCOMELISTING_UNITS[[#This Row],[INCOMELISTING_UNIT]]&lt;&gt;"",TBL_QUAL_INCOMELISTING_UNITS[[#This Row],[INCOMELISTING_HSEHLD_INCOME]]&lt;&gt;"")</f>
        <v>0</v>
      </c>
      <c r="K496" s="36">
        <f>SUM(
IF(AND(TBL_QUAL_INCOMELISTING_UNITS[[#This Row],[INCOMELISTING_LOAN_ID_PROP_ADDR]]&lt;&gt;"",NOT(ISNUMBER(MATCH(TBL_QUAL_INCOMELISTING_UNITS[[#This Row],[INCOMELISTING_LOAN_ID_PROP_ADDR]],RANGE_LOOKUP_CIPDRF_LOANLIST,0)))),1,0)
)</f>
        <v>0</v>
      </c>
    </row>
    <row r="497" spans="2:11" ht="20.100000000000001" customHeight="1" x14ac:dyDescent="0.25">
      <c r="B497" s="25" t="str">
        <f>IF(TBL_QUAL_INCOMELISTING_UNITS[[#This Row],[RECORD_STARTED]],IF(TBL_QUAL_INCOMELISTING_UNITS[[#This Row],[ERROR_COUNT]]&gt;0,-1,IF(TBL_QUAL_INCOMELISTING_UNITS[[#This Row],[REQ_FIELDS_POPULATED]],1,0)),"")</f>
        <v/>
      </c>
      <c r="C497" s="94">
        <f>ROW()-ROW(TBL_QUAL_INCOMELISTING_UNITS[[#Headers],[ROW_ID]])</f>
        <v>488</v>
      </c>
      <c r="D497" s="82"/>
      <c r="E497" s="39"/>
      <c r="F497" s="33"/>
      <c r="G497" s="84" t="str">
        <f>IFERROR(INDEX(TBL_CIPDRFRESI_LOANPOOL[HUD_MFI_115],MATCH(TBL_QUAL_INCOMELISTING_UNITS[[#This Row],[INCOMELISTING_LOAN_ID_PROP_ADDR]],TBL_CIPDRFRESI_LOANPOOL[LOAN_ID_PROP_ADDR],0)),"")</f>
        <v/>
      </c>
      <c r="H4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7" s="36" t="b">
        <f>CONCATENATE(TBL_QUAL_INCOMELISTING_UNITS[[#This Row],[INCOMELISTING_LOAN_ID_PROP_ADDR]],TBL_QUAL_INCOMELISTING_UNITS[[#This Row],[INCOMELISTING_UNIT]],TBL_QUAL_INCOMELISTING_UNITS[[#This Row],[INCOMELISTING_HSEHLD_INCOME]])&lt;&gt;""</f>
        <v>0</v>
      </c>
      <c r="J497" s="36" t="b">
        <f>AND(TBL_QUAL_INCOMELISTING_UNITS[[#This Row],[INCOMELISTING_LOAN_ID_PROP_ADDR]]&lt;&gt;"",TBL_QUAL_INCOMELISTING_UNITS[[#This Row],[INCOMELISTING_UNIT]]&lt;&gt;"",TBL_QUAL_INCOMELISTING_UNITS[[#This Row],[INCOMELISTING_HSEHLD_INCOME]]&lt;&gt;"")</f>
        <v>0</v>
      </c>
      <c r="K497" s="36">
        <f>SUM(
IF(AND(TBL_QUAL_INCOMELISTING_UNITS[[#This Row],[INCOMELISTING_LOAN_ID_PROP_ADDR]]&lt;&gt;"",NOT(ISNUMBER(MATCH(TBL_QUAL_INCOMELISTING_UNITS[[#This Row],[INCOMELISTING_LOAN_ID_PROP_ADDR]],RANGE_LOOKUP_CIPDRF_LOANLIST,0)))),1,0)
)</f>
        <v>0</v>
      </c>
    </row>
    <row r="498" spans="2:11" ht="20.100000000000001" customHeight="1" x14ac:dyDescent="0.25">
      <c r="B498" s="25" t="str">
        <f>IF(TBL_QUAL_INCOMELISTING_UNITS[[#This Row],[RECORD_STARTED]],IF(TBL_QUAL_INCOMELISTING_UNITS[[#This Row],[ERROR_COUNT]]&gt;0,-1,IF(TBL_QUAL_INCOMELISTING_UNITS[[#This Row],[REQ_FIELDS_POPULATED]],1,0)),"")</f>
        <v/>
      </c>
      <c r="C498" s="94">
        <f>ROW()-ROW(TBL_QUAL_INCOMELISTING_UNITS[[#Headers],[ROW_ID]])</f>
        <v>489</v>
      </c>
      <c r="D498" s="82"/>
      <c r="E498" s="39"/>
      <c r="F498" s="33"/>
      <c r="G498" s="84" t="str">
        <f>IFERROR(INDEX(TBL_CIPDRFRESI_LOANPOOL[HUD_MFI_115],MATCH(TBL_QUAL_INCOMELISTING_UNITS[[#This Row],[INCOMELISTING_LOAN_ID_PROP_ADDR]],TBL_CIPDRFRESI_LOANPOOL[LOAN_ID_PROP_ADDR],0)),"")</f>
        <v/>
      </c>
      <c r="H4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8" s="36" t="b">
        <f>CONCATENATE(TBL_QUAL_INCOMELISTING_UNITS[[#This Row],[INCOMELISTING_LOAN_ID_PROP_ADDR]],TBL_QUAL_INCOMELISTING_UNITS[[#This Row],[INCOMELISTING_UNIT]],TBL_QUAL_INCOMELISTING_UNITS[[#This Row],[INCOMELISTING_HSEHLD_INCOME]])&lt;&gt;""</f>
        <v>0</v>
      </c>
      <c r="J498" s="36" t="b">
        <f>AND(TBL_QUAL_INCOMELISTING_UNITS[[#This Row],[INCOMELISTING_LOAN_ID_PROP_ADDR]]&lt;&gt;"",TBL_QUAL_INCOMELISTING_UNITS[[#This Row],[INCOMELISTING_UNIT]]&lt;&gt;"",TBL_QUAL_INCOMELISTING_UNITS[[#This Row],[INCOMELISTING_HSEHLD_INCOME]]&lt;&gt;"")</f>
        <v>0</v>
      </c>
      <c r="K498" s="36">
        <f>SUM(
IF(AND(TBL_QUAL_INCOMELISTING_UNITS[[#This Row],[INCOMELISTING_LOAN_ID_PROP_ADDR]]&lt;&gt;"",NOT(ISNUMBER(MATCH(TBL_QUAL_INCOMELISTING_UNITS[[#This Row],[INCOMELISTING_LOAN_ID_PROP_ADDR]],RANGE_LOOKUP_CIPDRF_LOANLIST,0)))),1,0)
)</f>
        <v>0</v>
      </c>
    </row>
    <row r="499" spans="2:11" ht="20.100000000000001" customHeight="1" x14ac:dyDescent="0.25">
      <c r="B499" s="25" t="str">
        <f>IF(TBL_QUAL_INCOMELISTING_UNITS[[#This Row],[RECORD_STARTED]],IF(TBL_QUAL_INCOMELISTING_UNITS[[#This Row],[ERROR_COUNT]]&gt;0,-1,IF(TBL_QUAL_INCOMELISTING_UNITS[[#This Row],[REQ_FIELDS_POPULATED]],1,0)),"")</f>
        <v/>
      </c>
      <c r="C499" s="94">
        <f>ROW()-ROW(TBL_QUAL_INCOMELISTING_UNITS[[#Headers],[ROW_ID]])</f>
        <v>490</v>
      </c>
      <c r="D499" s="82"/>
      <c r="E499" s="39"/>
      <c r="F499" s="33"/>
      <c r="G499" s="84" t="str">
        <f>IFERROR(INDEX(TBL_CIPDRFRESI_LOANPOOL[HUD_MFI_115],MATCH(TBL_QUAL_INCOMELISTING_UNITS[[#This Row],[INCOMELISTING_LOAN_ID_PROP_ADDR]],TBL_CIPDRFRESI_LOANPOOL[LOAN_ID_PROP_ADDR],0)),"")</f>
        <v/>
      </c>
      <c r="H4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9" s="36" t="b">
        <f>CONCATENATE(TBL_QUAL_INCOMELISTING_UNITS[[#This Row],[INCOMELISTING_LOAN_ID_PROP_ADDR]],TBL_QUAL_INCOMELISTING_UNITS[[#This Row],[INCOMELISTING_UNIT]],TBL_QUAL_INCOMELISTING_UNITS[[#This Row],[INCOMELISTING_HSEHLD_INCOME]])&lt;&gt;""</f>
        <v>0</v>
      </c>
      <c r="J499" s="36" t="b">
        <f>AND(TBL_QUAL_INCOMELISTING_UNITS[[#This Row],[INCOMELISTING_LOAN_ID_PROP_ADDR]]&lt;&gt;"",TBL_QUAL_INCOMELISTING_UNITS[[#This Row],[INCOMELISTING_UNIT]]&lt;&gt;"",TBL_QUAL_INCOMELISTING_UNITS[[#This Row],[INCOMELISTING_HSEHLD_INCOME]]&lt;&gt;"")</f>
        <v>0</v>
      </c>
      <c r="K499" s="36">
        <f>SUM(
IF(AND(TBL_QUAL_INCOMELISTING_UNITS[[#This Row],[INCOMELISTING_LOAN_ID_PROP_ADDR]]&lt;&gt;"",NOT(ISNUMBER(MATCH(TBL_QUAL_INCOMELISTING_UNITS[[#This Row],[INCOMELISTING_LOAN_ID_PROP_ADDR]],RANGE_LOOKUP_CIPDRF_LOANLIST,0)))),1,0)
)</f>
        <v>0</v>
      </c>
    </row>
    <row r="500" spans="2:11" ht="20.100000000000001" customHeight="1" x14ac:dyDescent="0.25">
      <c r="B500" s="25" t="str">
        <f>IF(TBL_QUAL_INCOMELISTING_UNITS[[#This Row],[RECORD_STARTED]],IF(TBL_QUAL_INCOMELISTING_UNITS[[#This Row],[ERROR_COUNT]]&gt;0,-1,IF(TBL_QUAL_INCOMELISTING_UNITS[[#This Row],[REQ_FIELDS_POPULATED]],1,0)),"")</f>
        <v/>
      </c>
      <c r="C500" s="94">
        <f>ROW()-ROW(TBL_QUAL_INCOMELISTING_UNITS[[#Headers],[ROW_ID]])</f>
        <v>491</v>
      </c>
      <c r="D500" s="82"/>
      <c r="E500" s="39"/>
      <c r="F500" s="33"/>
      <c r="G500" s="84" t="str">
        <f>IFERROR(INDEX(TBL_CIPDRFRESI_LOANPOOL[HUD_MFI_115],MATCH(TBL_QUAL_INCOMELISTING_UNITS[[#This Row],[INCOMELISTING_LOAN_ID_PROP_ADDR]],TBL_CIPDRFRESI_LOANPOOL[LOAN_ID_PROP_ADDR],0)),"")</f>
        <v/>
      </c>
      <c r="H5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0" s="36" t="b">
        <f>CONCATENATE(TBL_QUAL_INCOMELISTING_UNITS[[#This Row],[INCOMELISTING_LOAN_ID_PROP_ADDR]],TBL_QUAL_INCOMELISTING_UNITS[[#This Row],[INCOMELISTING_UNIT]],TBL_QUAL_INCOMELISTING_UNITS[[#This Row],[INCOMELISTING_HSEHLD_INCOME]])&lt;&gt;""</f>
        <v>0</v>
      </c>
      <c r="J500" s="36" t="b">
        <f>AND(TBL_QUAL_INCOMELISTING_UNITS[[#This Row],[INCOMELISTING_LOAN_ID_PROP_ADDR]]&lt;&gt;"",TBL_QUAL_INCOMELISTING_UNITS[[#This Row],[INCOMELISTING_UNIT]]&lt;&gt;"",TBL_QUAL_INCOMELISTING_UNITS[[#This Row],[INCOMELISTING_HSEHLD_INCOME]]&lt;&gt;"")</f>
        <v>0</v>
      </c>
      <c r="K500" s="36">
        <f>SUM(
IF(AND(TBL_QUAL_INCOMELISTING_UNITS[[#This Row],[INCOMELISTING_LOAN_ID_PROP_ADDR]]&lt;&gt;"",NOT(ISNUMBER(MATCH(TBL_QUAL_INCOMELISTING_UNITS[[#This Row],[INCOMELISTING_LOAN_ID_PROP_ADDR]],RANGE_LOOKUP_CIPDRF_LOANLIST,0)))),1,0)
)</f>
        <v>0</v>
      </c>
    </row>
    <row r="501" spans="2:11" ht="20.100000000000001" customHeight="1" x14ac:dyDescent="0.25">
      <c r="B501" s="25" t="str">
        <f>IF(TBL_QUAL_INCOMELISTING_UNITS[[#This Row],[RECORD_STARTED]],IF(TBL_QUAL_INCOMELISTING_UNITS[[#This Row],[ERROR_COUNT]]&gt;0,-1,IF(TBL_QUAL_INCOMELISTING_UNITS[[#This Row],[REQ_FIELDS_POPULATED]],1,0)),"")</f>
        <v/>
      </c>
      <c r="C501" s="94">
        <f>ROW()-ROW(TBL_QUAL_INCOMELISTING_UNITS[[#Headers],[ROW_ID]])</f>
        <v>492</v>
      </c>
      <c r="D501" s="82"/>
      <c r="E501" s="39"/>
      <c r="F501" s="33"/>
      <c r="G501" s="84" t="str">
        <f>IFERROR(INDEX(TBL_CIPDRFRESI_LOANPOOL[HUD_MFI_115],MATCH(TBL_QUAL_INCOMELISTING_UNITS[[#This Row],[INCOMELISTING_LOAN_ID_PROP_ADDR]],TBL_CIPDRFRESI_LOANPOOL[LOAN_ID_PROP_ADDR],0)),"")</f>
        <v/>
      </c>
      <c r="H5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1" s="36" t="b">
        <f>CONCATENATE(TBL_QUAL_INCOMELISTING_UNITS[[#This Row],[INCOMELISTING_LOAN_ID_PROP_ADDR]],TBL_QUAL_INCOMELISTING_UNITS[[#This Row],[INCOMELISTING_UNIT]],TBL_QUAL_INCOMELISTING_UNITS[[#This Row],[INCOMELISTING_HSEHLD_INCOME]])&lt;&gt;""</f>
        <v>0</v>
      </c>
      <c r="J501" s="36" t="b">
        <f>AND(TBL_QUAL_INCOMELISTING_UNITS[[#This Row],[INCOMELISTING_LOAN_ID_PROP_ADDR]]&lt;&gt;"",TBL_QUAL_INCOMELISTING_UNITS[[#This Row],[INCOMELISTING_UNIT]]&lt;&gt;"",TBL_QUAL_INCOMELISTING_UNITS[[#This Row],[INCOMELISTING_HSEHLD_INCOME]]&lt;&gt;"")</f>
        <v>0</v>
      </c>
      <c r="K501" s="36">
        <f>SUM(
IF(AND(TBL_QUAL_INCOMELISTING_UNITS[[#This Row],[INCOMELISTING_LOAN_ID_PROP_ADDR]]&lt;&gt;"",NOT(ISNUMBER(MATCH(TBL_QUAL_INCOMELISTING_UNITS[[#This Row],[INCOMELISTING_LOAN_ID_PROP_ADDR]],RANGE_LOOKUP_CIPDRF_LOANLIST,0)))),1,0)
)</f>
        <v>0</v>
      </c>
    </row>
    <row r="502" spans="2:11" ht="20.100000000000001" customHeight="1" x14ac:dyDescent="0.25">
      <c r="B502" s="25" t="str">
        <f>IF(TBL_QUAL_INCOMELISTING_UNITS[[#This Row],[RECORD_STARTED]],IF(TBL_QUAL_INCOMELISTING_UNITS[[#This Row],[ERROR_COUNT]]&gt;0,-1,IF(TBL_QUAL_INCOMELISTING_UNITS[[#This Row],[REQ_FIELDS_POPULATED]],1,0)),"")</f>
        <v/>
      </c>
      <c r="C502" s="94">
        <f>ROW()-ROW(TBL_QUAL_INCOMELISTING_UNITS[[#Headers],[ROW_ID]])</f>
        <v>493</v>
      </c>
      <c r="D502" s="82"/>
      <c r="E502" s="39"/>
      <c r="F502" s="33"/>
      <c r="G502" s="84" t="str">
        <f>IFERROR(INDEX(TBL_CIPDRFRESI_LOANPOOL[HUD_MFI_115],MATCH(TBL_QUAL_INCOMELISTING_UNITS[[#This Row],[INCOMELISTING_LOAN_ID_PROP_ADDR]],TBL_CIPDRFRESI_LOANPOOL[LOAN_ID_PROP_ADDR],0)),"")</f>
        <v/>
      </c>
      <c r="H50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2" s="36" t="b">
        <f>CONCATENATE(TBL_QUAL_INCOMELISTING_UNITS[[#This Row],[INCOMELISTING_LOAN_ID_PROP_ADDR]],TBL_QUAL_INCOMELISTING_UNITS[[#This Row],[INCOMELISTING_UNIT]],TBL_QUAL_INCOMELISTING_UNITS[[#This Row],[INCOMELISTING_HSEHLD_INCOME]])&lt;&gt;""</f>
        <v>0</v>
      </c>
      <c r="J502" s="36" t="b">
        <f>AND(TBL_QUAL_INCOMELISTING_UNITS[[#This Row],[INCOMELISTING_LOAN_ID_PROP_ADDR]]&lt;&gt;"",TBL_QUAL_INCOMELISTING_UNITS[[#This Row],[INCOMELISTING_UNIT]]&lt;&gt;"",TBL_QUAL_INCOMELISTING_UNITS[[#This Row],[INCOMELISTING_HSEHLD_INCOME]]&lt;&gt;"")</f>
        <v>0</v>
      </c>
      <c r="K502" s="36">
        <f>SUM(
IF(AND(TBL_QUAL_INCOMELISTING_UNITS[[#This Row],[INCOMELISTING_LOAN_ID_PROP_ADDR]]&lt;&gt;"",NOT(ISNUMBER(MATCH(TBL_QUAL_INCOMELISTING_UNITS[[#This Row],[INCOMELISTING_LOAN_ID_PROP_ADDR]],RANGE_LOOKUP_CIPDRF_LOANLIST,0)))),1,0)
)</f>
        <v>0</v>
      </c>
    </row>
    <row r="503" spans="2:11" ht="20.100000000000001" customHeight="1" x14ac:dyDescent="0.25">
      <c r="B503" s="25" t="str">
        <f>IF(TBL_QUAL_INCOMELISTING_UNITS[[#This Row],[RECORD_STARTED]],IF(TBL_QUAL_INCOMELISTING_UNITS[[#This Row],[ERROR_COUNT]]&gt;0,-1,IF(TBL_QUAL_INCOMELISTING_UNITS[[#This Row],[REQ_FIELDS_POPULATED]],1,0)),"")</f>
        <v/>
      </c>
      <c r="C503" s="94">
        <f>ROW()-ROW(TBL_QUAL_INCOMELISTING_UNITS[[#Headers],[ROW_ID]])</f>
        <v>494</v>
      </c>
      <c r="D503" s="82"/>
      <c r="E503" s="39"/>
      <c r="F503" s="33"/>
      <c r="G503" s="84" t="str">
        <f>IFERROR(INDEX(TBL_CIPDRFRESI_LOANPOOL[HUD_MFI_115],MATCH(TBL_QUAL_INCOMELISTING_UNITS[[#This Row],[INCOMELISTING_LOAN_ID_PROP_ADDR]],TBL_CIPDRFRESI_LOANPOOL[LOAN_ID_PROP_ADDR],0)),"")</f>
        <v/>
      </c>
      <c r="H50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3" s="36" t="b">
        <f>CONCATENATE(TBL_QUAL_INCOMELISTING_UNITS[[#This Row],[INCOMELISTING_LOAN_ID_PROP_ADDR]],TBL_QUAL_INCOMELISTING_UNITS[[#This Row],[INCOMELISTING_UNIT]],TBL_QUAL_INCOMELISTING_UNITS[[#This Row],[INCOMELISTING_HSEHLD_INCOME]])&lt;&gt;""</f>
        <v>0</v>
      </c>
      <c r="J503" s="36" t="b">
        <f>AND(TBL_QUAL_INCOMELISTING_UNITS[[#This Row],[INCOMELISTING_LOAN_ID_PROP_ADDR]]&lt;&gt;"",TBL_QUAL_INCOMELISTING_UNITS[[#This Row],[INCOMELISTING_UNIT]]&lt;&gt;"",TBL_QUAL_INCOMELISTING_UNITS[[#This Row],[INCOMELISTING_HSEHLD_INCOME]]&lt;&gt;"")</f>
        <v>0</v>
      </c>
      <c r="K503" s="36">
        <f>SUM(
IF(AND(TBL_QUAL_INCOMELISTING_UNITS[[#This Row],[INCOMELISTING_LOAN_ID_PROP_ADDR]]&lt;&gt;"",NOT(ISNUMBER(MATCH(TBL_QUAL_INCOMELISTING_UNITS[[#This Row],[INCOMELISTING_LOAN_ID_PROP_ADDR]],RANGE_LOOKUP_CIPDRF_LOANLIST,0)))),1,0)
)</f>
        <v>0</v>
      </c>
    </row>
    <row r="504" spans="2:11" ht="20.100000000000001" customHeight="1" x14ac:dyDescent="0.25">
      <c r="B504" s="25" t="str">
        <f>IF(TBL_QUAL_INCOMELISTING_UNITS[[#This Row],[RECORD_STARTED]],IF(TBL_QUAL_INCOMELISTING_UNITS[[#This Row],[ERROR_COUNT]]&gt;0,-1,IF(TBL_QUAL_INCOMELISTING_UNITS[[#This Row],[REQ_FIELDS_POPULATED]],1,0)),"")</f>
        <v/>
      </c>
      <c r="C504" s="94">
        <f>ROW()-ROW(TBL_QUAL_INCOMELISTING_UNITS[[#Headers],[ROW_ID]])</f>
        <v>495</v>
      </c>
      <c r="D504" s="82"/>
      <c r="E504" s="39"/>
      <c r="F504" s="33"/>
      <c r="G504" s="84" t="str">
        <f>IFERROR(INDEX(TBL_CIPDRFRESI_LOANPOOL[HUD_MFI_115],MATCH(TBL_QUAL_INCOMELISTING_UNITS[[#This Row],[INCOMELISTING_LOAN_ID_PROP_ADDR]],TBL_CIPDRFRESI_LOANPOOL[LOAN_ID_PROP_ADDR],0)),"")</f>
        <v/>
      </c>
      <c r="H50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4" s="36" t="b">
        <f>CONCATENATE(TBL_QUAL_INCOMELISTING_UNITS[[#This Row],[INCOMELISTING_LOAN_ID_PROP_ADDR]],TBL_QUAL_INCOMELISTING_UNITS[[#This Row],[INCOMELISTING_UNIT]],TBL_QUAL_INCOMELISTING_UNITS[[#This Row],[INCOMELISTING_HSEHLD_INCOME]])&lt;&gt;""</f>
        <v>0</v>
      </c>
      <c r="J504" s="36" t="b">
        <f>AND(TBL_QUAL_INCOMELISTING_UNITS[[#This Row],[INCOMELISTING_LOAN_ID_PROP_ADDR]]&lt;&gt;"",TBL_QUAL_INCOMELISTING_UNITS[[#This Row],[INCOMELISTING_UNIT]]&lt;&gt;"",TBL_QUAL_INCOMELISTING_UNITS[[#This Row],[INCOMELISTING_HSEHLD_INCOME]]&lt;&gt;"")</f>
        <v>0</v>
      </c>
      <c r="K504" s="36">
        <f>SUM(
IF(AND(TBL_QUAL_INCOMELISTING_UNITS[[#This Row],[INCOMELISTING_LOAN_ID_PROP_ADDR]]&lt;&gt;"",NOT(ISNUMBER(MATCH(TBL_QUAL_INCOMELISTING_UNITS[[#This Row],[INCOMELISTING_LOAN_ID_PROP_ADDR]],RANGE_LOOKUP_CIPDRF_LOANLIST,0)))),1,0)
)</f>
        <v>0</v>
      </c>
    </row>
    <row r="505" spans="2:11" ht="20.100000000000001" customHeight="1" x14ac:dyDescent="0.25">
      <c r="B505" s="25" t="str">
        <f>IF(TBL_QUAL_INCOMELISTING_UNITS[[#This Row],[RECORD_STARTED]],IF(TBL_QUAL_INCOMELISTING_UNITS[[#This Row],[ERROR_COUNT]]&gt;0,-1,IF(TBL_QUAL_INCOMELISTING_UNITS[[#This Row],[REQ_FIELDS_POPULATED]],1,0)),"")</f>
        <v/>
      </c>
      <c r="C505" s="94">
        <f>ROW()-ROW(TBL_QUAL_INCOMELISTING_UNITS[[#Headers],[ROW_ID]])</f>
        <v>496</v>
      </c>
      <c r="D505" s="82"/>
      <c r="E505" s="39"/>
      <c r="F505" s="33"/>
      <c r="G505" s="84" t="str">
        <f>IFERROR(INDEX(TBL_CIPDRFRESI_LOANPOOL[HUD_MFI_115],MATCH(TBL_QUAL_INCOMELISTING_UNITS[[#This Row],[INCOMELISTING_LOAN_ID_PROP_ADDR]],TBL_CIPDRFRESI_LOANPOOL[LOAN_ID_PROP_ADDR],0)),"")</f>
        <v/>
      </c>
      <c r="H50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5" s="36" t="b">
        <f>CONCATENATE(TBL_QUAL_INCOMELISTING_UNITS[[#This Row],[INCOMELISTING_LOAN_ID_PROP_ADDR]],TBL_QUAL_INCOMELISTING_UNITS[[#This Row],[INCOMELISTING_UNIT]],TBL_QUAL_INCOMELISTING_UNITS[[#This Row],[INCOMELISTING_HSEHLD_INCOME]])&lt;&gt;""</f>
        <v>0</v>
      </c>
      <c r="J505" s="36" t="b">
        <f>AND(TBL_QUAL_INCOMELISTING_UNITS[[#This Row],[INCOMELISTING_LOAN_ID_PROP_ADDR]]&lt;&gt;"",TBL_QUAL_INCOMELISTING_UNITS[[#This Row],[INCOMELISTING_UNIT]]&lt;&gt;"",TBL_QUAL_INCOMELISTING_UNITS[[#This Row],[INCOMELISTING_HSEHLD_INCOME]]&lt;&gt;"")</f>
        <v>0</v>
      </c>
      <c r="K505" s="36">
        <f>SUM(
IF(AND(TBL_QUAL_INCOMELISTING_UNITS[[#This Row],[INCOMELISTING_LOAN_ID_PROP_ADDR]]&lt;&gt;"",NOT(ISNUMBER(MATCH(TBL_QUAL_INCOMELISTING_UNITS[[#This Row],[INCOMELISTING_LOAN_ID_PROP_ADDR]],RANGE_LOOKUP_CIPDRF_LOANLIST,0)))),1,0)
)</f>
        <v>0</v>
      </c>
    </row>
    <row r="506" spans="2:11" ht="20.100000000000001" customHeight="1" x14ac:dyDescent="0.25">
      <c r="B506" s="25" t="str">
        <f>IF(TBL_QUAL_INCOMELISTING_UNITS[[#This Row],[RECORD_STARTED]],IF(TBL_QUAL_INCOMELISTING_UNITS[[#This Row],[ERROR_COUNT]]&gt;0,-1,IF(TBL_QUAL_INCOMELISTING_UNITS[[#This Row],[REQ_FIELDS_POPULATED]],1,0)),"")</f>
        <v/>
      </c>
      <c r="C506" s="94">
        <f>ROW()-ROW(TBL_QUAL_INCOMELISTING_UNITS[[#Headers],[ROW_ID]])</f>
        <v>497</v>
      </c>
      <c r="D506" s="82"/>
      <c r="E506" s="39"/>
      <c r="F506" s="33"/>
      <c r="G506" s="84" t="str">
        <f>IFERROR(INDEX(TBL_CIPDRFRESI_LOANPOOL[HUD_MFI_115],MATCH(TBL_QUAL_INCOMELISTING_UNITS[[#This Row],[INCOMELISTING_LOAN_ID_PROP_ADDR]],TBL_CIPDRFRESI_LOANPOOL[LOAN_ID_PROP_ADDR],0)),"")</f>
        <v/>
      </c>
      <c r="H50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6" s="36" t="b">
        <f>CONCATENATE(TBL_QUAL_INCOMELISTING_UNITS[[#This Row],[INCOMELISTING_LOAN_ID_PROP_ADDR]],TBL_QUAL_INCOMELISTING_UNITS[[#This Row],[INCOMELISTING_UNIT]],TBL_QUAL_INCOMELISTING_UNITS[[#This Row],[INCOMELISTING_HSEHLD_INCOME]])&lt;&gt;""</f>
        <v>0</v>
      </c>
      <c r="J506" s="36" t="b">
        <f>AND(TBL_QUAL_INCOMELISTING_UNITS[[#This Row],[INCOMELISTING_LOAN_ID_PROP_ADDR]]&lt;&gt;"",TBL_QUAL_INCOMELISTING_UNITS[[#This Row],[INCOMELISTING_UNIT]]&lt;&gt;"",TBL_QUAL_INCOMELISTING_UNITS[[#This Row],[INCOMELISTING_HSEHLD_INCOME]]&lt;&gt;"")</f>
        <v>0</v>
      </c>
      <c r="K506" s="36">
        <f>SUM(
IF(AND(TBL_QUAL_INCOMELISTING_UNITS[[#This Row],[INCOMELISTING_LOAN_ID_PROP_ADDR]]&lt;&gt;"",NOT(ISNUMBER(MATCH(TBL_QUAL_INCOMELISTING_UNITS[[#This Row],[INCOMELISTING_LOAN_ID_PROP_ADDR]],RANGE_LOOKUP_CIPDRF_LOANLIST,0)))),1,0)
)</f>
        <v>0</v>
      </c>
    </row>
    <row r="507" spans="2:11" ht="20.100000000000001" customHeight="1" x14ac:dyDescent="0.25">
      <c r="B507" s="25" t="str">
        <f>IF(TBL_QUAL_INCOMELISTING_UNITS[[#This Row],[RECORD_STARTED]],IF(TBL_QUAL_INCOMELISTING_UNITS[[#This Row],[ERROR_COUNT]]&gt;0,-1,IF(TBL_QUAL_INCOMELISTING_UNITS[[#This Row],[REQ_FIELDS_POPULATED]],1,0)),"")</f>
        <v/>
      </c>
      <c r="C507" s="94">
        <f>ROW()-ROW(TBL_QUAL_INCOMELISTING_UNITS[[#Headers],[ROW_ID]])</f>
        <v>498</v>
      </c>
      <c r="D507" s="82"/>
      <c r="E507" s="39"/>
      <c r="F507" s="33"/>
      <c r="G507" s="84" t="str">
        <f>IFERROR(INDEX(TBL_CIPDRFRESI_LOANPOOL[HUD_MFI_115],MATCH(TBL_QUAL_INCOMELISTING_UNITS[[#This Row],[INCOMELISTING_LOAN_ID_PROP_ADDR]],TBL_CIPDRFRESI_LOANPOOL[LOAN_ID_PROP_ADDR],0)),"")</f>
        <v/>
      </c>
      <c r="H50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7" s="36" t="b">
        <f>CONCATENATE(TBL_QUAL_INCOMELISTING_UNITS[[#This Row],[INCOMELISTING_LOAN_ID_PROP_ADDR]],TBL_QUAL_INCOMELISTING_UNITS[[#This Row],[INCOMELISTING_UNIT]],TBL_QUAL_INCOMELISTING_UNITS[[#This Row],[INCOMELISTING_HSEHLD_INCOME]])&lt;&gt;""</f>
        <v>0</v>
      </c>
      <c r="J507" s="36" t="b">
        <f>AND(TBL_QUAL_INCOMELISTING_UNITS[[#This Row],[INCOMELISTING_LOAN_ID_PROP_ADDR]]&lt;&gt;"",TBL_QUAL_INCOMELISTING_UNITS[[#This Row],[INCOMELISTING_UNIT]]&lt;&gt;"",TBL_QUAL_INCOMELISTING_UNITS[[#This Row],[INCOMELISTING_HSEHLD_INCOME]]&lt;&gt;"")</f>
        <v>0</v>
      </c>
      <c r="K507" s="36">
        <f>SUM(
IF(AND(TBL_QUAL_INCOMELISTING_UNITS[[#This Row],[INCOMELISTING_LOAN_ID_PROP_ADDR]]&lt;&gt;"",NOT(ISNUMBER(MATCH(TBL_QUAL_INCOMELISTING_UNITS[[#This Row],[INCOMELISTING_LOAN_ID_PROP_ADDR]],RANGE_LOOKUP_CIPDRF_LOANLIST,0)))),1,0)
)</f>
        <v>0</v>
      </c>
    </row>
    <row r="508" spans="2:11" ht="20.100000000000001" customHeight="1" x14ac:dyDescent="0.25">
      <c r="B508" s="25" t="str">
        <f>IF(TBL_QUAL_INCOMELISTING_UNITS[[#This Row],[RECORD_STARTED]],IF(TBL_QUAL_INCOMELISTING_UNITS[[#This Row],[ERROR_COUNT]]&gt;0,-1,IF(TBL_QUAL_INCOMELISTING_UNITS[[#This Row],[REQ_FIELDS_POPULATED]],1,0)),"")</f>
        <v/>
      </c>
      <c r="C508" s="94">
        <f>ROW()-ROW(TBL_QUAL_INCOMELISTING_UNITS[[#Headers],[ROW_ID]])</f>
        <v>499</v>
      </c>
      <c r="D508" s="82"/>
      <c r="E508" s="39"/>
      <c r="F508" s="33"/>
      <c r="G508" s="84" t="str">
        <f>IFERROR(INDEX(TBL_CIPDRFRESI_LOANPOOL[HUD_MFI_115],MATCH(TBL_QUAL_INCOMELISTING_UNITS[[#This Row],[INCOMELISTING_LOAN_ID_PROP_ADDR]],TBL_CIPDRFRESI_LOANPOOL[LOAN_ID_PROP_ADDR],0)),"")</f>
        <v/>
      </c>
      <c r="H50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8" s="36" t="b">
        <f>CONCATENATE(TBL_QUAL_INCOMELISTING_UNITS[[#This Row],[INCOMELISTING_LOAN_ID_PROP_ADDR]],TBL_QUAL_INCOMELISTING_UNITS[[#This Row],[INCOMELISTING_UNIT]],TBL_QUAL_INCOMELISTING_UNITS[[#This Row],[INCOMELISTING_HSEHLD_INCOME]])&lt;&gt;""</f>
        <v>0</v>
      </c>
      <c r="J508" s="36" t="b">
        <f>AND(TBL_QUAL_INCOMELISTING_UNITS[[#This Row],[INCOMELISTING_LOAN_ID_PROP_ADDR]]&lt;&gt;"",TBL_QUAL_INCOMELISTING_UNITS[[#This Row],[INCOMELISTING_UNIT]]&lt;&gt;"",TBL_QUAL_INCOMELISTING_UNITS[[#This Row],[INCOMELISTING_HSEHLD_INCOME]]&lt;&gt;"")</f>
        <v>0</v>
      </c>
      <c r="K508" s="36">
        <f>SUM(
IF(AND(TBL_QUAL_INCOMELISTING_UNITS[[#This Row],[INCOMELISTING_LOAN_ID_PROP_ADDR]]&lt;&gt;"",NOT(ISNUMBER(MATCH(TBL_QUAL_INCOMELISTING_UNITS[[#This Row],[INCOMELISTING_LOAN_ID_PROP_ADDR]],RANGE_LOOKUP_CIPDRF_LOANLIST,0)))),1,0)
)</f>
        <v>0</v>
      </c>
    </row>
    <row r="509" spans="2:11" ht="20.100000000000001" customHeight="1" x14ac:dyDescent="0.25">
      <c r="B509" s="25" t="str">
        <f>IF(TBL_QUAL_INCOMELISTING_UNITS[[#This Row],[RECORD_STARTED]],IF(TBL_QUAL_INCOMELISTING_UNITS[[#This Row],[ERROR_COUNT]]&gt;0,-1,IF(TBL_QUAL_INCOMELISTING_UNITS[[#This Row],[REQ_FIELDS_POPULATED]],1,0)),"")</f>
        <v/>
      </c>
      <c r="C509" s="94">
        <f>ROW()-ROW(TBL_QUAL_INCOMELISTING_UNITS[[#Headers],[ROW_ID]])</f>
        <v>500</v>
      </c>
      <c r="D509" s="82"/>
      <c r="E509" s="39"/>
      <c r="F509" s="33"/>
      <c r="G509" s="84" t="str">
        <f>IFERROR(INDEX(TBL_CIPDRFRESI_LOANPOOL[HUD_MFI_115],MATCH(TBL_QUAL_INCOMELISTING_UNITS[[#This Row],[INCOMELISTING_LOAN_ID_PROP_ADDR]],TBL_CIPDRFRESI_LOANPOOL[LOAN_ID_PROP_ADDR],0)),"")</f>
        <v/>
      </c>
      <c r="H50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9" s="36" t="b">
        <f>CONCATENATE(TBL_QUAL_INCOMELISTING_UNITS[[#This Row],[INCOMELISTING_LOAN_ID_PROP_ADDR]],TBL_QUAL_INCOMELISTING_UNITS[[#This Row],[INCOMELISTING_UNIT]],TBL_QUAL_INCOMELISTING_UNITS[[#This Row],[INCOMELISTING_HSEHLD_INCOME]])&lt;&gt;""</f>
        <v>0</v>
      </c>
      <c r="J509" s="36" t="b">
        <f>AND(TBL_QUAL_INCOMELISTING_UNITS[[#This Row],[INCOMELISTING_LOAN_ID_PROP_ADDR]]&lt;&gt;"",TBL_QUAL_INCOMELISTING_UNITS[[#This Row],[INCOMELISTING_UNIT]]&lt;&gt;"",TBL_QUAL_INCOMELISTING_UNITS[[#This Row],[INCOMELISTING_HSEHLD_INCOME]]&lt;&gt;"")</f>
        <v>0</v>
      </c>
      <c r="K509" s="36">
        <f>SUM(
IF(AND(TBL_QUAL_INCOMELISTING_UNITS[[#This Row],[INCOMELISTING_LOAN_ID_PROP_ADDR]]&lt;&gt;"",NOT(ISNUMBER(MATCH(TBL_QUAL_INCOMELISTING_UNITS[[#This Row],[INCOMELISTING_LOAN_ID_PROP_ADDR]],RANGE_LOOKUP_CIPDRF_LOANLIST,0)))),1,0)
)</f>
        <v>0</v>
      </c>
    </row>
    <row r="510" spans="2:11" ht="20.100000000000001" customHeight="1" x14ac:dyDescent="0.25">
      <c r="B510" s="25" t="str">
        <f>IF(TBL_QUAL_INCOMELISTING_UNITS[[#This Row],[RECORD_STARTED]],IF(TBL_QUAL_INCOMELISTING_UNITS[[#This Row],[ERROR_COUNT]]&gt;0,-1,IF(TBL_QUAL_INCOMELISTING_UNITS[[#This Row],[REQ_FIELDS_POPULATED]],1,0)),"")</f>
        <v/>
      </c>
      <c r="C510" s="94">
        <f>ROW()-ROW(TBL_QUAL_INCOMELISTING_UNITS[[#Headers],[ROW_ID]])</f>
        <v>501</v>
      </c>
      <c r="D510" s="82"/>
      <c r="E510" s="39"/>
      <c r="F510" s="33"/>
      <c r="G510" s="84" t="str">
        <f>IFERROR(INDEX(TBL_CIPDRFRESI_LOANPOOL[HUD_MFI_115],MATCH(TBL_QUAL_INCOMELISTING_UNITS[[#This Row],[INCOMELISTING_LOAN_ID_PROP_ADDR]],TBL_CIPDRFRESI_LOANPOOL[LOAN_ID_PROP_ADDR],0)),"")</f>
        <v/>
      </c>
      <c r="H5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0" s="36" t="b">
        <f>CONCATENATE(TBL_QUAL_INCOMELISTING_UNITS[[#This Row],[INCOMELISTING_LOAN_ID_PROP_ADDR]],TBL_QUAL_INCOMELISTING_UNITS[[#This Row],[INCOMELISTING_UNIT]],TBL_QUAL_INCOMELISTING_UNITS[[#This Row],[INCOMELISTING_HSEHLD_INCOME]])&lt;&gt;""</f>
        <v>0</v>
      </c>
      <c r="J510" s="36" t="b">
        <f>AND(TBL_QUAL_INCOMELISTING_UNITS[[#This Row],[INCOMELISTING_LOAN_ID_PROP_ADDR]]&lt;&gt;"",TBL_QUAL_INCOMELISTING_UNITS[[#This Row],[INCOMELISTING_UNIT]]&lt;&gt;"",TBL_QUAL_INCOMELISTING_UNITS[[#This Row],[INCOMELISTING_HSEHLD_INCOME]]&lt;&gt;"")</f>
        <v>0</v>
      </c>
      <c r="K510" s="36">
        <f>SUM(
IF(AND(TBL_QUAL_INCOMELISTING_UNITS[[#This Row],[INCOMELISTING_LOAN_ID_PROP_ADDR]]&lt;&gt;"",NOT(ISNUMBER(MATCH(TBL_QUAL_INCOMELISTING_UNITS[[#This Row],[INCOMELISTING_LOAN_ID_PROP_ADDR]],RANGE_LOOKUP_CIPDRF_LOANLIST,0)))),1,0)
)</f>
        <v>0</v>
      </c>
    </row>
    <row r="511" spans="2:11" ht="20.100000000000001" customHeight="1" x14ac:dyDescent="0.25">
      <c r="B511" s="25" t="str">
        <f>IF(TBL_QUAL_INCOMELISTING_UNITS[[#This Row],[RECORD_STARTED]],IF(TBL_QUAL_INCOMELISTING_UNITS[[#This Row],[ERROR_COUNT]]&gt;0,-1,IF(TBL_QUAL_INCOMELISTING_UNITS[[#This Row],[REQ_FIELDS_POPULATED]],1,0)),"")</f>
        <v/>
      </c>
      <c r="C511" s="94">
        <f>ROW()-ROW(TBL_QUAL_INCOMELISTING_UNITS[[#Headers],[ROW_ID]])</f>
        <v>502</v>
      </c>
      <c r="D511" s="82"/>
      <c r="E511" s="39"/>
      <c r="F511" s="33"/>
      <c r="G511" s="84" t="str">
        <f>IFERROR(INDEX(TBL_CIPDRFRESI_LOANPOOL[HUD_MFI_115],MATCH(TBL_QUAL_INCOMELISTING_UNITS[[#This Row],[INCOMELISTING_LOAN_ID_PROP_ADDR]],TBL_CIPDRFRESI_LOANPOOL[LOAN_ID_PROP_ADDR],0)),"")</f>
        <v/>
      </c>
      <c r="H5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1" s="36" t="b">
        <f>CONCATENATE(TBL_QUAL_INCOMELISTING_UNITS[[#This Row],[INCOMELISTING_LOAN_ID_PROP_ADDR]],TBL_QUAL_INCOMELISTING_UNITS[[#This Row],[INCOMELISTING_UNIT]],TBL_QUAL_INCOMELISTING_UNITS[[#This Row],[INCOMELISTING_HSEHLD_INCOME]])&lt;&gt;""</f>
        <v>0</v>
      </c>
      <c r="J511" s="36" t="b">
        <f>AND(TBL_QUAL_INCOMELISTING_UNITS[[#This Row],[INCOMELISTING_LOAN_ID_PROP_ADDR]]&lt;&gt;"",TBL_QUAL_INCOMELISTING_UNITS[[#This Row],[INCOMELISTING_UNIT]]&lt;&gt;"",TBL_QUAL_INCOMELISTING_UNITS[[#This Row],[INCOMELISTING_HSEHLD_INCOME]]&lt;&gt;"")</f>
        <v>0</v>
      </c>
      <c r="K511" s="36">
        <f>SUM(
IF(AND(TBL_QUAL_INCOMELISTING_UNITS[[#This Row],[INCOMELISTING_LOAN_ID_PROP_ADDR]]&lt;&gt;"",NOT(ISNUMBER(MATCH(TBL_QUAL_INCOMELISTING_UNITS[[#This Row],[INCOMELISTING_LOAN_ID_PROP_ADDR]],RANGE_LOOKUP_CIPDRF_LOANLIST,0)))),1,0)
)</f>
        <v>0</v>
      </c>
    </row>
    <row r="512" spans="2:11" ht="20.100000000000001" customHeight="1" x14ac:dyDescent="0.25">
      <c r="B512" s="25" t="str">
        <f>IF(TBL_QUAL_INCOMELISTING_UNITS[[#This Row],[RECORD_STARTED]],IF(TBL_QUAL_INCOMELISTING_UNITS[[#This Row],[ERROR_COUNT]]&gt;0,-1,IF(TBL_QUAL_INCOMELISTING_UNITS[[#This Row],[REQ_FIELDS_POPULATED]],1,0)),"")</f>
        <v/>
      </c>
      <c r="C512" s="94">
        <f>ROW()-ROW(TBL_QUAL_INCOMELISTING_UNITS[[#Headers],[ROW_ID]])</f>
        <v>503</v>
      </c>
      <c r="D512" s="82"/>
      <c r="E512" s="39"/>
      <c r="F512" s="33"/>
      <c r="G512" s="84" t="str">
        <f>IFERROR(INDEX(TBL_CIPDRFRESI_LOANPOOL[HUD_MFI_115],MATCH(TBL_QUAL_INCOMELISTING_UNITS[[#This Row],[INCOMELISTING_LOAN_ID_PROP_ADDR]],TBL_CIPDRFRESI_LOANPOOL[LOAN_ID_PROP_ADDR],0)),"")</f>
        <v/>
      </c>
      <c r="H5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2" s="36" t="b">
        <f>CONCATENATE(TBL_QUAL_INCOMELISTING_UNITS[[#This Row],[INCOMELISTING_LOAN_ID_PROP_ADDR]],TBL_QUAL_INCOMELISTING_UNITS[[#This Row],[INCOMELISTING_UNIT]],TBL_QUAL_INCOMELISTING_UNITS[[#This Row],[INCOMELISTING_HSEHLD_INCOME]])&lt;&gt;""</f>
        <v>0</v>
      </c>
      <c r="J512" s="36" t="b">
        <f>AND(TBL_QUAL_INCOMELISTING_UNITS[[#This Row],[INCOMELISTING_LOAN_ID_PROP_ADDR]]&lt;&gt;"",TBL_QUAL_INCOMELISTING_UNITS[[#This Row],[INCOMELISTING_UNIT]]&lt;&gt;"",TBL_QUAL_INCOMELISTING_UNITS[[#This Row],[INCOMELISTING_HSEHLD_INCOME]]&lt;&gt;"")</f>
        <v>0</v>
      </c>
      <c r="K512" s="36">
        <f>SUM(
IF(AND(TBL_QUAL_INCOMELISTING_UNITS[[#This Row],[INCOMELISTING_LOAN_ID_PROP_ADDR]]&lt;&gt;"",NOT(ISNUMBER(MATCH(TBL_QUAL_INCOMELISTING_UNITS[[#This Row],[INCOMELISTING_LOAN_ID_PROP_ADDR]],RANGE_LOOKUP_CIPDRF_LOANLIST,0)))),1,0)
)</f>
        <v>0</v>
      </c>
    </row>
    <row r="513" spans="2:11" ht="20.100000000000001" customHeight="1" x14ac:dyDescent="0.25">
      <c r="B513" s="25" t="str">
        <f>IF(TBL_QUAL_INCOMELISTING_UNITS[[#This Row],[RECORD_STARTED]],IF(TBL_QUAL_INCOMELISTING_UNITS[[#This Row],[ERROR_COUNT]]&gt;0,-1,IF(TBL_QUAL_INCOMELISTING_UNITS[[#This Row],[REQ_FIELDS_POPULATED]],1,0)),"")</f>
        <v/>
      </c>
      <c r="C513" s="94">
        <f>ROW()-ROW(TBL_QUAL_INCOMELISTING_UNITS[[#Headers],[ROW_ID]])</f>
        <v>504</v>
      </c>
      <c r="D513" s="82"/>
      <c r="E513" s="39"/>
      <c r="F513" s="33"/>
      <c r="G513" s="84" t="str">
        <f>IFERROR(INDEX(TBL_CIPDRFRESI_LOANPOOL[HUD_MFI_115],MATCH(TBL_QUAL_INCOMELISTING_UNITS[[#This Row],[INCOMELISTING_LOAN_ID_PROP_ADDR]],TBL_CIPDRFRESI_LOANPOOL[LOAN_ID_PROP_ADDR],0)),"")</f>
        <v/>
      </c>
      <c r="H5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3" s="36" t="b">
        <f>CONCATENATE(TBL_QUAL_INCOMELISTING_UNITS[[#This Row],[INCOMELISTING_LOAN_ID_PROP_ADDR]],TBL_QUAL_INCOMELISTING_UNITS[[#This Row],[INCOMELISTING_UNIT]],TBL_QUAL_INCOMELISTING_UNITS[[#This Row],[INCOMELISTING_HSEHLD_INCOME]])&lt;&gt;""</f>
        <v>0</v>
      </c>
      <c r="J513" s="36" t="b">
        <f>AND(TBL_QUAL_INCOMELISTING_UNITS[[#This Row],[INCOMELISTING_LOAN_ID_PROP_ADDR]]&lt;&gt;"",TBL_QUAL_INCOMELISTING_UNITS[[#This Row],[INCOMELISTING_UNIT]]&lt;&gt;"",TBL_QUAL_INCOMELISTING_UNITS[[#This Row],[INCOMELISTING_HSEHLD_INCOME]]&lt;&gt;"")</f>
        <v>0</v>
      </c>
      <c r="K513" s="36">
        <f>SUM(
IF(AND(TBL_QUAL_INCOMELISTING_UNITS[[#This Row],[INCOMELISTING_LOAN_ID_PROP_ADDR]]&lt;&gt;"",NOT(ISNUMBER(MATCH(TBL_QUAL_INCOMELISTING_UNITS[[#This Row],[INCOMELISTING_LOAN_ID_PROP_ADDR]],RANGE_LOOKUP_CIPDRF_LOANLIST,0)))),1,0)
)</f>
        <v>0</v>
      </c>
    </row>
    <row r="514" spans="2:11" ht="20.100000000000001" customHeight="1" x14ac:dyDescent="0.25">
      <c r="B514" s="25" t="str">
        <f>IF(TBL_QUAL_INCOMELISTING_UNITS[[#This Row],[RECORD_STARTED]],IF(TBL_QUAL_INCOMELISTING_UNITS[[#This Row],[ERROR_COUNT]]&gt;0,-1,IF(TBL_QUAL_INCOMELISTING_UNITS[[#This Row],[REQ_FIELDS_POPULATED]],1,0)),"")</f>
        <v/>
      </c>
      <c r="C514" s="94">
        <f>ROW()-ROW(TBL_QUAL_INCOMELISTING_UNITS[[#Headers],[ROW_ID]])</f>
        <v>505</v>
      </c>
      <c r="D514" s="82"/>
      <c r="E514" s="39"/>
      <c r="F514" s="33"/>
      <c r="G514" s="84" t="str">
        <f>IFERROR(INDEX(TBL_CIPDRFRESI_LOANPOOL[HUD_MFI_115],MATCH(TBL_QUAL_INCOMELISTING_UNITS[[#This Row],[INCOMELISTING_LOAN_ID_PROP_ADDR]],TBL_CIPDRFRESI_LOANPOOL[LOAN_ID_PROP_ADDR],0)),"")</f>
        <v/>
      </c>
      <c r="H5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4" s="36" t="b">
        <f>CONCATENATE(TBL_QUAL_INCOMELISTING_UNITS[[#This Row],[INCOMELISTING_LOAN_ID_PROP_ADDR]],TBL_QUAL_INCOMELISTING_UNITS[[#This Row],[INCOMELISTING_UNIT]],TBL_QUAL_INCOMELISTING_UNITS[[#This Row],[INCOMELISTING_HSEHLD_INCOME]])&lt;&gt;""</f>
        <v>0</v>
      </c>
      <c r="J514" s="36" t="b">
        <f>AND(TBL_QUAL_INCOMELISTING_UNITS[[#This Row],[INCOMELISTING_LOAN_ID_PROP_ADDR]]&lt;&gt;"",TBL_QUAL_INCOMELISTING_UNITS[[#This Row],[INCOMELISTING_UNIT]]&lt;&gt;"",TBL_QUAL_INCOMELISTING_UNITS[[#This Row],[INCOMELISTING_HSEHLD_INCOME]]&lt;&gt;"")</f>
        <v>0</v>
      </c>
      <c r="K514" s="36">
        <f>SUM(
IF(AND(TBL_QUAL_INCOMELISTING_UNITS[[#This Row],[INCOMELISTING_LOAN_ID_PROP_ADDR]]&lt;&gt;"",NOT(ISNUMBER(MATCH(TBL_QUAL_INCOMELISTING_UNITS[[#This Row],[INCOMELISTING_LOAN_ID_PROP_ADDR]],RANGE_LOOKUP_CIPDRF_LOANLIST,0)))),1,0)
)</f>
        <v>0</v>
      </c>
    </row>
    <row r="515" spans="2:11" ht="20.100000000000001" customHeight="1" x14ac:dyDescent="0.25">
      <c r="B515" s="25" t="str">
        <f>IF(TBL_QUAL_INCOMELISTING_UNITS[[#This Row],[RECORD_STARTED]],IF(TBL_QUAL_INCOMELISTING_UNITS[[#This Row],[ERROR_COUNT]]&gt;0,-1,IF(TBL_QUAL_INCOMELISTING_UNITS[[#This Row],[REQ_FIELDS_POPULATED]],1,0)),"")</f>
        <v/>
      </c>
      <c r="C515" s="94">
        <f>ROW()-ROW(TBL_QUAL_INCOMELISTING_UNITS[[#Headers],[ROW_ID]])</f>
        <v>506</v>
      </c>
      <c r="D515" s="82"/>
      <c r="E515" s="39"/>
      <c r="F515" s="33"/>
      <c r="G515" s="84" t="str">
        <f>IFERROR(INDEX(TBL_CIPDRFRESI_LOANPOOL[HUD_MFI_115],MATCH(TBL_QUAL_INCOMELISTING_UNITS[[#This Row],[INCOMELISTING_LOAN_ID_PROP_ADDR]],TBL_CIPDRFRESI_LOANPOOL[LOAN_ID_PROP_ADDR],0)),"")</f>
        <v/>
      </c>
      <c r="H5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5" s="36" t="b">
        <f>CONCATENATE(TBL_QUAL_INCOMELISTING_UNITS[[#This Row],[INCOMELISTING_LOAN_ID_PROP_ADDR]],TBL_QUAL_INCOMELISTING_UNITS[[#This Row],[INCOMELISTING_UNIT]],TBL_QUAL_INCOMELISTING_UNITS[[#This Row],[INCOMELISTING_HSEHLD_INCOME]])&lt;&gt;""</f>
        <v>0</v>
      </c>
      <c r="J515" s="36" t="b">
        <f>AND(TBL_QUAL_INCOMELISTING_UNITS[[#This Row],[INCOMELISTING_LOAN_ID_PROP_ADDR]]&lt;&gt;"",TBL_QUAL_INCOMELISTING_UNITS[[#This Row],[INCOMELISTING_UNIT]]&lt;&gt;"",TBL_QUAL_INCOMELISTING_UNITS[[#This Row],[INCOMELISTING_HSEHLD_INCOME]]&lt;&gt;"")</f>
        <v>0</v>
      </c>
      <c r="K515" s="36">
        <f>SUM(
IF(AND(TBL_QUAL_INCOMELISTING_UNITS[[#This Row],[INCOMELISTING_LOAN_ID_PROP_ADDR]]&lt;&gt;"",NOT(ISNUMBER(MATCH(TBL_QUAL_INCOMELISTING_UNITS[[#This Row],[INCOMELISTING_LOAN_ID_PROP_ADDR]],RANGE_LOOKUP_CIPDRF_LOANLIST,0)))),1,0)
)</f>
        <v>0</v>
      </c>
    </row>
    <row r="516" spans="2:11" ht="20.100000000000001" customHeight="1" x14ac:dyDescent="0.25">
      <c r="B516" s="25" t="str">
        <f>IF(TBL_QUAL_INCOMELISTING_UNITS[[#This Row],[RECORD_STARTED]],IF(TBL_QUAL_INCOMELISTING_UNITS[[#This Row],[ERROR_COUNT]]&gt;0,-1,IF(TBL_QUAL_INCOMELISTING_UNITS[[#This Row],[REQ_FIELDS_POPULATED]],1,0)),"")</f>
        <v/>
      </c>
      <c r="C516" s="94">
        <f>ROW()-ROW(TBL_QUAL_INCOMELISTING_UNITS[[#Headers],[ROW_ID]])</f>
        <v>507</v>
      </c>
      <c r="D516" s="82"/>
      <c r="E516" s="39"/>
      <c r="F516" s="33"/>
      <c r="G516" s="84" t="str">
        <f>IFERROR(INDEX(TBL_CIPDRFRESI_LOANPOOL[HUD_MFI_115],MATCH(TBL_QUAL_INCOMELISTING_UNITS[[#This Row],[INCOMELISTING_LOAN_ID_PROP_ADDR]],TBL_CIPDRFRESI_LOANPOOL[LOAN_ID_PROP_ADDR],0)),"")</f>
        <v/>
      </c>
      <c r="H5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6" s="36" t="b">
        <f>CONCATENATE(TBL_QUAL_INCOMELISTING_UNITS[[#This Row],[INCOMELISTING_LOAN_ID_PROP_ADDR]],TBL_QUAL_INCOMELISTING_UNITS[[#This Row],[INCOMELISTING_UNIT]],TBL_QUAL_INCOMELISTING_UNITS[[#This Row],[INCOMELISTING_HSEHLD_INCOME]])&lt;&gt;""</f>
        <v>0</v>
      </c>
      <c r="J516" s="36" t="b">
        <f>AND(TBL_QUAL_INCOMELISTING_UNITS[[#This Row],[INCOMELISTING_LOAN_ID_PROP_ADDR]]&lt;&gt;"",TBL_QUAL_INCOMELISTING_UNITS[[#This Row],[INCOMELISTING_UNIT]]&lt;&gt;"",TBL_QUAL_INCOMELISTING_UNITS[[#This Row],[INCOMELISTING_HSEHLD_INCOME]]&lt;&gt;"")</f>
        <v>0</v>
      </c>
      <c r="K516" s="36">
        <f>SUM(
IF(AND(TBL_QUAL_INCOMELISTING_UNITS[[#This Row],[INCOMELISTING_LOAN_ID_PROP_ADDR]]&lt;&gt;"",NOT(ISNUMBER(MATCH(TBL_QUAL_INCOMELISTING_UNITS[[#This Row],[INCOMELISTING_LOAN_ID_PROP_ADDR]],RANGE_LOOKUP_CIPDRF_LOANLIST,0)))),1,0)
)</f>
        <v>0</v>
      </c>
    </row>
    <row r="517" spans="2:11" ht="20.100000000000001" customHeight="1" x14ac:dyDescent="0.25">
      <c r="B517" s="25" t="str">
        <f>IF(TBL_QUAL_INCOMELISTING_UNITS[[#This Row],[RECORD_STARTED]],IF(TBL_QUAL_INCOMELISTING_UNITS[[#This Row],[ERROR_COUNT]]&gt;0,-1,IF(TBL_QUAL_INCOMELISTING_UNITS[[#This Row],[REQ_FIELDS_POPULATED]],1,0)),"")</f>
        <v/>
      </c>
      <c r="C517" s="94">
        <f>ROW()-ROW(TBL_QUAL_INCOMELISTING_UNITS[[#Headers],[ROW_ID]])</f>
        <v>508</v>
      </c>
      <c r="D517" s="82"/>
      <c r="E517" s="39"/>
      <c r="F517" s="33"/>
      <c r="G517" s="84" t="str">
        <f>IFERROR(INDEX(TBL_CIPDRFRESI_LOANPOOL[HUD_MFI_115],MATCH(TBL_QUAL_INCOMELISTING_UNITS[[#This Row],[INCOMELISTING_LOAN_ID_PROP_ADDR]],TBL_CIPDRFRESI_LOANPOOL[LOAN_ID_PROP_ADDR],0)),"")</f>
        <v/>
      </c>
      <c r="H5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7" s="36" t="b">
        <f>CONCATENATE(TBL_QUAL_INCOMELISTING_UNITS[[#This Row],[INCOMELISTING_LOAN_ID_PROP_ADDR]],TBL_QUAL_INCOMELISTING_UNITS[[#This Row],[INCOMELISTING_UNIT]],TBL_QUAL_INCOMELISTING_UNITS[[#This Row],[INCOMELISTING_HSEHLD_INCOME]])&lt;&gt;""</f>
        <v>0</v>
      </c>
      <c r="J517" s="36" t="b">
        <f>AND(TBL_QUAL_INCOMELISTING_UNITS[[#This Row],[INCOMELISTING_LOAN_ID_PROP_ADDR]]&lt;&gt;"",TBL_QUAL_INCOMELISTING_UNITS[[#This Row],[INCOMELISTING_UNIT]]&lt;&gt;"",TBL_QUAL_INCOMELISTING_UNITS[[#This Row],[INCOMELISTING_HSEHLD_INCOME]]&lt;&gt;"")</f>
        <v>0</v>
      </c>
      <c r="K517" s="36">
        <f>SUM(
IF(AND(TBL_QUAL_INCOMELISTING_UNITS[[#This Row],[INCOMELISTING_LOAN_ID_PROP_ADDR]]&lt;&gt;"",NOT(ISNUMBER(MATCH(TBL_QUAL_INCOMELISTING_UNITS[[#This Row],[INCOMELISTING_LOAN_ID_PROP_ADDR]],RANGE_LOOKUP_CIPDRF_LOANLIST,0)))),1,0)
)</f>
        <v>0</v>
      </c>
    </row>
    <row r="518" spans="2:11" ht="20.100000000000001" customHeight="1" x14ac:dyDescent="0.25">
      <c r="B518" s="25" t="str">
        <f>IF(TBL_QUAL_INCOMELISTING_UNITS[[#This Row],[RECORD_STARTED]],IF(TBL_QUAL_INCOMELISTING_UNITS[[#This Row],[ERROR_COUNT]]&gt;0,-1,IF(TBL_QUAL_INCOMELISTING_UNITS[[#This Row],[REQ_FIELDS_POPULATED]],1,0)),"")</f>
        <v/>
      </c>
      <c r="C518" s="94">
        <f>ROW()-ROW(TBL_QUAL_INCOMELISTING_UNITS[[#Headers],[ROW_ID]])</f>
        <v>509</v>
      </c>
      <c r="D518" s="82"/>
      <c r="E518" s="39"/>
      <c r="F518" s="33"/>
      <c r="G518" s="84" t="str">
        <f>IFERROR(INDEX(TBL_CIPDRFRESI_LOANPOOL[HUD_MFI_115],MATCH(TBL_QUAL_INCOMELISTING_UNITS[[#This Row],[INCOMELISTING_LOAN_ID_PROP_ADDR]],TBL_CIPDRFRESI_LOANPOOL[LOAN_ID_PROP_ADDR],0)),"")</f>
        <v/>
      </c>
      <c r="H5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8" s="36" t="b">
        <f>CONCATENATE(TBL_QUAL_INCOMELISTING_UNITS[[#This Row],[INCOMELISTING_LOAN_ID_PROP_ADDR]],TBL_QUAL_INCOMELISTING_UNITS[[#This Row],[INCOMELISTING_UNIT]],TBL_QUAL_INCOMELISTING_UNITS[[#This Row],[INCOMELISTING_HSEHLD_INCOME]])&lt;&gt;""</f>
        <v>0</v>
      </c>
      <c r="J518" s="36" t="b">
        <f>AND(TBL_QUAL_INCOMELISTING_UNITS[[#This Row],[INCOMELISTING_LOAN_ID_PROP_ADDR]]&lt;&gt;"",TBL_QUAL_INCOMELISTING_UNITS[[#This Row],[INCOMELISTING_UNIT]]&lt;&gt;"",TBL_QUAL_INCOMELISTING_UNITS[[#This Row],[INCOMELISTING_HSEHLD_INCOME]]&lt;&gt;"")</f>
        <v>0</v>
      </c>
      <c r="K518" s="36">
        <f>SUM(
IF(AND(TBL_QUAL_INCOMELISTING_UNITS[[#This Row],[INCOMELISTING_LOAN_ID_PROP_ADDR]]&lt;&gt;"",NOT(ISNUMBER(MATCH(TBL_QUAL_INCOMELISTING_UNITS[[#This Row],[INCOMELISTING_LOAN_ID_PROP_ADDR]],RANGE_LOOKUP_CIPDRF_LOANLIST,0)))),1,0)
)</f>
        <v>0</v>
      </c>
    </row>
    <row r="519" spans="2:11" ht="20.100000000000001" customHeight="1" x14ac:dyDescent="0.25">
      <c r="B519" s="25" t="str">
        <f>IF(TBL_QUAL_INCOMELISTING_UNITS[[#This Row],[RECORD_STARTED]],IF(TBL_QUAL_INCOMELISTING_UNITS[[#This Row],[ERROR_COUNT]]&gt;0,-1,IF(TBL_QUAL_INCOMELISTING_UNITS[[#This Row],[REQ_FIELDS_POPULATED]],1,0)),"")</f>
        <v/>
      </c>
      <c r="C519" s="94">
        <f>ROW()-ROW(TBL_QUAL_INCOMELISTING_UNITS[[#Headers],[ROW_ID]])</f>
        <v>510</v>
      </c>
      <c r="D519" s="82"/>
      <c r="E519" s="39"/>
      <c r="F519" s="33"/>
      <c r="G519" s="84" t="str">
        <f>IFERROR(INDEX(TBL_CIPDRFRESI_LOANPOOL[HUD_MFI_115],MATCH(TBL_QUAL_INCOMELISTING_UNITS[[#This Row],[INCOMELISTING_LOAN_ID_PROP_ADDR]],TBL_CIPDRFRESI_LOANPOOL[LOAN_ID_PROP_ADDR],0)),"")</f>
        <v/>
      </c>
      <c r="H5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9" s="36" t="b">
        <f>CONCATENATE(TBL_QUAL_INCOMELISTING_UNITS[[#This Row],[INCOMELISTING_LOAN_ID_PROP_ADDR]],TBL_QUAL_INCOMELISTING_UNITS[[#This Row],[INCOMELISTING_UNIT]],TBL_QUAL_INCOMELISTING_UNITS[[#This Row],[INCOMELISTING_HSEHLD_INCOME]])&lt;&gt;""</f>
        <v>0</v>
      </c>
      <c r="J519" s="36" t="b">
        <f>AND(TBL_QUAL_INCOMELISTING_UNITS[[#This Row],[INCOMELISTING_LOAN_ID_PROP_ADDR]]&lt;&gt;"",TBL_QUAL_INCOMELISTING_UNITS[[#This Row],[INCOMELISTING_UNIT]]&lt;&gt;"",TBL_QUAL_INCOMELISTING_UNITS[[#This Row],[INCOMELISTING_HSEHLD_INCOME]]&lt;&gt;"")</f>
        <v>0</v>
      </c>
      <c r="K519" s="36">
        <f>SUM(
IF(AND(TBL_QUAL_INCOMELISTING_UNITS[[#This Row],[INCOMELISTING_LOAN_ID_PROP_ADDR]]&lt;&gt;"",NOT(ISNUMBER(MATCH(TBL_QUAL_INCOMELISTING_UNITS[[#This Row],[INCOMELISTING_LOAN_ID_PROP_ADDR]],RANGE_LOOKUP_CIPDRF_LOANLIST,0)))),1,0)
)</f>
        <v>0</v>
      </c>
    </row>
    <row r="520" spans="2:11" ht="20.100000000000001" customHeight="1" x14ac:dyDescent="0.25">
      <c r="B520" s="25" t="str">
        <f>IF(TBL_QUAL_INCOMELISTING_UNITS[[#This Row],[RECORD_STARTED]],IF(TBL_QUAL_INCOMELISTING_UNITS[[#This Row],[ERROR_COUNT]]&gt;0,-1,IF(TBL_QUAL_INCOMELISTING_UNITS[[#This Row],[REQ_FIELDS_POPULATED]],1,0)),"")</f>
        <v/>
      </c>
      <c r="C520" s="94">
        <f>ROW()-ROW(TBL_QUAL_INCOMELISTING_UNITS[[#Headers],[ROW_ID]])</f>
        <v>511</v>
      </c>
      <c r="D520" s="82"/>
      <c r="E520" s="39"/>
      <c r="F520" s="33"/>
      <c r="G520" s="84" t="str">
        <f>IFERROR(INDEX(TBL_CIPDRFRESI_LOANPOOL[HUD_MFI_115],MATCH(TBL_QUAL_INCOMELISTING_UNITS[[#This Row],[INCOMELISTING_LOAN_ID_PROP_ADDR]],TBL_CIPDRFRESI_LOANPOOL[LOAN_ID_PROP_ADDR],0)),"")</f>
        <v/>
      </c>
      <c r="H5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0" s="36" t="b">
        <f>CONCATENATE(TBL_QUAL_INCOMELISTING_UNITS[[#This Row],[INCOMELISTING_LOAN_ID_PROP_ADDR]],TBL_QUAL_INCOMELISTING_UNITS[[#This Row],[INCOMELISTING_UNIT]],TBL_QUAL_INCOMELISTING_UNITS[[#This Row],[INCOMELISTING_HSEHLD_INCOME]])&lt;&gt;""</f>
        <v>0</v>
      </c>
      <c r="J520" s="36" t="b">
        <f>AND(TBL_QUAL_INCOMELISTING_UNITS[[#This Row],[INCOMELISTING_LOAN_ID_PROP_ADDR]]&lt;&gt;"",TBL_QUAL_INCOMELISTING_UNITS[[#This Row],[INCOMELISTING_UNIT]]&lt;&gt;"",TBL_QUAL_INCOMELISTING_UNITS[[#This Row],[INCOMELISTING_HSEHLD_INCOME]]&lt;&gt;"")</f>
        <v>0</v>
      </c>
      <c r="K520" s="36">
        <f>SUM(
IF(AND(TBL_QUAL_INCOMELISTING_UNITS[[#This Row],[INCOMELISTING_LOAN_ID_PROP_ADDR]]&lt;&gt;"",NOT(ISNUMBER(MATCH(TBL_QUAL_INCOMELISTING_UNITS[[#This Row],[INCOMELISTING_LOAN_ID_PROP_ADDR]],RANGE_LOOKUP_CIPDRF_LOANLIST,0)))),1,0)
)</f>
        <v>0</v>
      </c>
    </row>
    <row r="521" spans="2:11" ht="20.100000000000001" customHeight="1" x14ac:dyDescent="0.25">
      <c r="B521" s="25" t="str">
        <f>IF(TBL_QUAL_INCOMELISTING_UNITS[[#This Row],[RECORD_STARTED]],IF(TBL_QUAL_INCOMELISTING_UNITS[[#This Row],[ERROR_COUNT]]&gt;0,-1,IF(TBL_QUAL_INCOMELISTING_UNITS[[#This Row],[REQ_FIELDS_POPULATED]],1,0)),"")</f>
        <v/>
      </c>
      <c r="C521" s="94">
        <f>ROW()-ROW(TBL_QUAL_INCOMELISTING_UNITS[[#Headers],[ROW_ID]])</f>
        <v>512</v>
      </c>
      <c r="D521" s="82"/>
      <c r="E521" s="39"/>
      <c r="F521" s="33"/>
      <c r="G521" s="84" t="str">
        <f>IFERROR(INDEX(TBL_CIPDRFRESI_LOANPOOL[HUD_MFI_115],MATCH(TBL_QUAL_INCOMELISTING_UNITS[[#This Row],[INCOMELISTING_LOAN_ID_PROP_ADDR]],TBL_CIPDRFRESI_LOANPOOL[LOAN_ID_PROP_ADDR],0)),"")</f>
        <v/>
      </c>
      <c r="H5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1" s="36" t="b">
        <f>CONCATENATE(TBL_QUAL_INCOMELISTING_UNITS[[#This Row],[INCOMELISTING_LOAN_ID_PROP_ADDR]],TBL_QUAL_INCOMELISTING_UNITS[[#This Row],[INCOMELISTING_UNIT]],TBL_QUAL_INCOMELISTING_UNITS[[#This Row],[INCOMELISTING_HSEHLD_INCOME]])&lt;&gt;""</f>
        <v>0</v>
      </c>
      <c r="J521" s="36" t="b">
        <f>AND(TBL_QUAL_INCOMELISTING_UNITS[[#This Row],[INCOMELISTING_LOAN_ID_PROP_ADDR]]&lt;&gt;"",TBL_QUAL_INCOMELISTING_UNITS[[#This Row],[INCOMELISTING_UNIT]]&lt;&gt;"",TBL_QUAL_INCOMELISTING_UNITS[[#This Row],[INCOMELISTING_HSEHLD_INCOME]]&lt;&gt;"")</f>
        <v>0</v>
      </c>
      <c r="K521" s="36">
        <f>SUM(
IF(AND(TBL_QUAL_INCOMELISTING_UNITS[[#This Row],[INCOMELISTING_LOAN_ID_PROP_ADDR]]&lt;&gt;"",NOT(ISNUMBER(MATCH(TBL_QUAL_INCOMELISTING_UNITS[[#This Row],[INCOMELISTING_LOAN_ID_PROP_ADDR]],RANGE_LOOKUP_CIPDRF_LOANLIST,0)))),1,0)
)</f>
        <v>0</v>
      </c>
    </row>
    <row r="522" spans="2:11" ht="20.100000000000001" customHeight="1" x14ac:dyDescent="0.25">
      <c r="B522" s="25" t="str">
        <f>IF(TBL_QUAL_INCOMELISTING_UNITS[[#This Row],[RECORD_STARTED]],IF(TBL_QUAL_INCOMELISTING_UNITS[[#This Row],[ERROR_COUNT]]&gt;0,-1,IF(TBL_QUAL_INCOMELISTING_UNITS[[#This Row],[REQ_FIELDS_POPULATED]],1,0)),"")</f>
        <v/>
      </c>
      <c r="C522" s="94">
        <f>ROW()-ROW(TBL_QUAL_INCOMELISTING_UNITS[[#Headers],[ROW_ID]])</f>
        <v>513</v>
      </c>
      <c r="D522" s="82"/>
      <c r="E522" s="39"/>
      <c r="F522" s="33"/>
      <c r="G522" s="84" t="str">
        <f>IFERROR(INDEX(TBL_CIPDRFRESI_LOANPOOL[HUD_MFI_115],MATCH(TBL_QUAL_INCOMELISTING_UNITS[[#This Row],[INCOMELISTING_LOAN_ID_PROP_ADDR]],TBL_CIPDRFRESI_LOANPOOL[LOAN_ID_PROP_ADDR],0)),"")</f>
        <v/>
      </c>
      <c r="H5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2" s="36" t="b">
        <f>CONCATENATE(TBL_QUAL_INCOMELISTING_UNITS[[#This Row],[INCOMELISTING_LOAN_ID_PROP_ADDR]],TBL_QUAL_INCOMELISTING_UNITS[[#This Row],[INCOMELISTING_UNIT]],TBL_QUAL_INCOMELISTING_UNITS[[#This Row],[INCOMELISTING_HSEHLD_INCOME]])&lt;&gt;""</f>
        <v>0</v>
      </c>
      <c r="J522" s="36" t="b">
        <f>AND(TBL_QUAL_INCOMELISTING_UNITS[[#This Row],[INCOMELISTING_LOAN_ID_PROP_ADDR]]&lt;&gt;"",TBL_QUAL_INCOMELISTING_UNITS[[#This Row],[INCOMELISTING_UNIT]]&lt;&gt;"",TBL_QUAL_INCOMELISTING_UNITS[[#This Row],[INCOMELISTING_HSEHLD_INCOME]]&lt;&gt;"")</f>
        <v>0</v>
      </c>
      <c r="K522" s="36">
        <f>SUM(
IF(AND(TBL_QUAL_INCOMELISTING_UNITS[[#This Row],[INCOMELISTING_LOAN_ID_PROP_ADDR]]&lt;&gt;"",NOT(ISNUMBER(MATCH(TBL_QUAL_INCOMELISTING_UNITS[[#This Row],[INCOMELISTING_LOAN_ID_PROP_ADDR]],RANGE_LOOKUP_CIPDRF_LOANLIST,0)))),1,0)
)</f>
        <v>0</v>
      </c>
    </row>
    <row r="523" spans="2:11" ht="20.100000000000001" customHeight="1" x14ac:dyDescent="0.25">
      <c r="B523" s="25" t="str">
        <f>IF(TBL_QUAL_INCOMELISTING_UNITS[[#This Row],[RECORD_STARTED]],IF(TBL_QUAL_INCOMELISTING_UNITS[[#This Row],[ERROR_COUNT]]&gt;0,-1,IF(TBL_QUAL_INCOMELISTING_UNITS[[#This Row],[REQ_FIELDS_POPULATED]],1,0)),"")</f>
        <v/>
      </c>
      <c r="C523" s="94">
        <f>ROW()-ROW(TBL_QUAL_INCOMELISTING_UNITS[[#Headers],[ROW_ID]])</f>
        <v>514</v>
      </c>
      <c r="D523" s="82"/>
      <c r="E523" s="39"/>
      <c r="F523" s="33"/>
      <c r="G523" s="84" t="str">
        <f>IFERROR(INDEX(TBL_CIPDRFRESI_LOANPOOL[HUD_MFI_115],MATCH(TBL_QUAL_INCOMELISTING_UNITS[[#This Row],[INCOMELISTING_LOAN_ID_PROP_ADDR]],TBL_CIPDRFRESI_LOANPOOL[LOAN_ID_PROP_ADDR],0)),"")</f>
        <v/>
      </c>
      <c r="H5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3" s="36" t="b">
        <f>CONCATENATE(TBL_QUAL_INCOMELISTING_UNITS[[#This Row],[INCOMELISTING_LOAN_ID_PROP_ADDR]],TBL_QUAL_INCOMELISTING_UNITS[[#This Row],[INCOMELISTING_UNIT]],TBL_QUAL_INCOMELISTING_UNITS[[#This Row],[INCOMELISTING_HSEHLD_INCOME]])&lt;&gt;""</f>
        <v>0</v>
      </c>
      <c r="J523" s="36" t="b">
        <f>AND(TBL_QUAL_INCOMELISTING_UNITS[[#This Row],[INCOMELISTING_LOAN_ID_PROP_ADDR]]&lt;&gt;"",TBL_QUAL_INCOMELISTING_UNITS[[#This Row],[INCOMELISTING_UNIT]]&lt;&gt;"",TBL_QUAL_INCOMELISTING_UNITS[[#This Row],[INCOMELISTING_HSEHLD_INCOME]]&lt;&gt;"")</f>
        <v>0</v>
      </c>
      <c r="K523" s="36">
        <f>SUM(
IF(AND(TBL_QUAL_INCOMELISTING_UNITS[[#This Row],[INCOMELISTING_LOAN_ID_PROP_ADDR]]&lt;&gt;"",NOT(ISNUMBER(MATCH(TBL_QUAL_INCOMELISTING_UNITS[[#This Row],[INCOMELISTING_LOAN_ID_PROP_ADDR]],RANGE_LOOKUP_CIPDRF_LOANLIST,0)))),1,0)
)</f>
        <v>0</v>
      </c>
    </row>
    <row r="524" spans="2:11" ht="20.100000000000001" customHeight="1" x14ac:dyDescent="0.25">
      <c r="B524" s="25" t="str">
        <f>IF(TBL_QUAL_INCOMELISTING_UNITS[[#This Row],[RECORD_STARTED]],IF(TBL_QUAL_INCOMELISTING_UNITS[[#This Row],[ERROR_COUNT]]&gt;0,-1,IF(TBL_QUAL_INCOMELISTING_UNITS[[#This Row],[REQ_FIELDS_POPULATED]],1,0)),"")</f>
        <v/>
      </c>
      <c r="C524" s="94">
        <f>ROW()-ROW(TBL_QUAL_INCOMELISTING_UNITS[[#Headers],[ROW_ID]])</f>
        <v>515</v>
      </c>
      <c r="D524" s="82"/>
      <c r="E524" s="39"/>
      <c r="F524" s="33"/>
      <c r="G524" s="84" t="str">
        <f>IFERROR(INDEX(TBL_CIPDRFRESI_LOANPOOL[HUD_MFI_115],MATCH(TBL_QUAL_INCOMELISTING_UNITS[[#This Row],[INCOMELISTING_LOAN_ID_PROP_ADDR]],TBL_CIPDRFRESI_LOANPOOL[LOAN_ID_PROP_ADDR],0)),"")</f>
        <v/>
      </c>
      <c r="H5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4" s="36" t="b">
        <f>CONCATENATE(TBL_QUAL_INCOMELISTING_UNITS[[#This Row],[INCOMELISTING_LOAN_ID_PROP_ADDR]],TBL_QUAL_INCOMELISTING_UNITS[[#This Row],[INCOMELISTING_UNIT]],TBL_QUAL_INCOMELISTING_UNITS[[#This Row],[INCOMELISTING_HSEHLD_INCOME]])&lt;&gt;""</f>
        <v>0</v>
      </c>
      <c r="J524" s="36" t="b">
        <f>AND(TBL_QUAL_INCOMELISTING_UNITS[[#This Row],[INCOMELISTING_LOAN_ID_PROP_ADDR]]&lt;&gt;"",TBL_QUAL_INCOMELISTING_UNITS[[#This Row],[INCOMELISTING_UNIT]]&lt;&gt;"",TBL_QUAL_INCOMELISTING_UNITS[[#This Row],[INCOMELISTING_HSEHLD_INCOME]]&lt;&gt;"")</f>
        <v>0</v>
      </c>
      <c r="K524" s="36">
        <f>SUM(
IF(AND(TBL_QUAL_INCOMELISTING_UNITS[[#This Row],[INCOMELISTING_LOAN_ID_PROP_ADDR]]&lt;&gt;"",NOT(ISNUMBER(MATCH(TBL_QUAL_INCOMELISTING_UNITS[[#This Row],[INCOMELISTING_LOAN_ID_PROP_ADDR]],RANGE_LOOKUP_CIPDRF_LOANLIST,0)))),1,0)
)</f>
        <v>0</v>
      </c>
    </row>
    <row r="525" spans="2:11" ht="20.100000000000001" customHeight="1" x14ac:dyDescent="0.25">
      <c r="B525" s="25" t="str">
        <f>IF(TBL_QUAL_INCOMELISTING_UNITS[[#This Row],[RECORD_STARTED]],IF(TBL_QUAL_INCOMELISTING_UNITS[[#This Row],[ERROR_COUNT]]&gt;0,-1,IF(TBL_QUAL_INCOMELISTING_UNITS[[#This Row],[REQ_FIELDS_POPULATED]],1,0)),"")</f>
        <v/>
      </c>
      <c r="C525" s="94">
        <f>ROW()-ROW(TBL_QUAL_INCOMELISTING_UNITS[[#Headers],[ROW_ID]])</f>
        <v>516</v>
      </c>
      <c r="D525" s="82"/>
      <c r="E525" s="39"/>
      <c r="F525" s="33"/>
      <c r="G525" s="84" t="str">
        <f>IFERROR(INDEX(TBL_CIPDRFRESI_LOANPOOL[HUD_MFI_115],MATCH(TBL_QUAL_INCOMELISTING_UNITS[[#This Row],[INCOMELISTING_LOAN_ID_PROP_ADDR]],TBL_CIPDRFRESI_LOANPOOL[LOAN_ID_PROP_ADDR],0)),"")</f>
        <v/>
      </c>
      <c r="H5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5" s="36" t="b">
        <f>CONCATENATE(TBL_QUAL_INCOMELISTING_UNITS[[#This Row],[INCOMELISTING_LOAN_ID_PROP_ADDR]],TBL_QUAL_INCOMELISTING_UNITS[[#This Row],[INCOMELISTING_UNIT]],TBL_QUAL_INCOMELISTING_UNITS[[#This Row],[INCOMELISTING_HSEHLD_INCOME]])&lt;&gt;""</f>
        <v>0</v>
      </c>
      <c r="J525" s="36" t="b">
        <f>AND(TBL_QUAL_INCOMELISTING_UNITS[[#This Row],[INCOMELISTING_LOAN_ID_PROP_ADDR]]&lt;&gt;"",TBL_QUAL_INCOMELISTING_UNITS[[#This Row],[INCOMELISTING_UNIT]]&lt;&gt;"",TBL_QUAL_INCOMELISTING_UNITS[[#This Row],[INCOMELISTING_HSEHLD_INCOME]]&lt;&gt;"")</f>
        <v>0</v>
      </c>
      <c r="K525" s="36">
        <f>SUM(
IF(AND(TBL_QUAL_INCOMELISTING_UNITS[[#This Row],[INCOMELISTING_LOAN_ID_PROP_ADDR]]&lt;&gt;"",NOT(ISNUMBER(MATCH(TBL_QUAL_INCOMELISTING_UNITS[[#This Row],[INCOMELISTING_LOAN_ID_PROP_ADDR]],RANGE_LOOKUP_CIPDRF_LOANLIST,0)))),1,0)
)</f>
        <v>0</v>
      </c>
    </row>
    <row r="526" spans="2:11" ht="20.100000000000001" customHeight="1" x14ac:dyDescent="0.25">
      <c r="B526" s="25" t="str">
        <f>IF(TBL_QUAL_INCOMELISTING_UNITS[[#This Row],[RECORD_STARTED]],IF(TBL_QUAL_INCOMELISTING_UNITS[[#This Row],[ERROR_COUNT]]&gt;0,-1,IF(TBL_QUAL_INCOMELISTING_UNITS[[#This Row],[REQ_FIELDS_POPULATED]],1,0)),"")</f>
        <v/>
      </c>
      <c r="C526" s="94">
        <f>ROW()-ROW(TBL_QUAL_INCOMELISTING_UNITS[[#Headers],[ROW_ID]])</f>
        <v>517</v>
      </c>
      <c r="D526" s="82"/>
      <c r="E526" s="39"/>
      <c r="F526" s="33"/>
      <c r="G526" s="84" t="str">
        <f>IFERROR(INDEX(TBL_CIPDRFRESI_LOANPOOL[HUD_MFI_115],MATCH(TBL_QUAL_INCOMELISTING_UNITS[[#This Row],[INCOMELISTING_LOAN_ID_PROP_ADDR]],TBL_CIPDRFRESI_LOANPOOL[LOAN_ID_PROP_ADDR],0)),"")</f>
        <v/>
      </c>
      <c r="H5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6" s="36" t="b">
        <f>CONCATENATE(TBL_QUAL_INCOMELISTING_UNITS[[#This Row],[INCOMELISTING_LOAN_ID_PROP_ADDR]],TBL_QUAL_INCOMELISTING_UNITS[[#This Row],[INCOMELISTING_UNIT]],TBL_QUAL_INCOMELISTING_UNITS[[#This Row],[INCOMELISTING_HSEHLD_INCOME]])&lt;&gt;""</f>
        <v>0</v>
      </c>
      <c r="J526" s="36" t="b">
        <f>AND(TBL_QUAL_INCOMELISTING_UNITS[[#This Row],[INCOMELISTING_LOAN_ID_PROP_ADDR]]&lt;&gt;"",TBL_QUAL_INCOMELISTING_UNITS[[#This Row],[INCOMELISTING_UNIT]]&lt;&gt;"",TBL_QUAL_INCOMELISTING_UNITS[[#This Row],[INCOMELISTING_HSEHLD_INCOME]]&lt;&gt;"")</f>
        <v>0</v>
      </c>
      <c r="K526" s="36">
        <f>SUM(
IF(AND(TBL_QUAL_INCOMELISTING_UNITS[[#This Row],[INCOMELISTING_LOAN_ID_PROP_ADDR]]&lt;&gt;"",NOT(ISNUMBER(MATCH(TBL_QUAL_INCOMELISTING_UNITS[[#This Row],[INCOMELISTING_LOAN_ID_PROP_ADDR]],RANGE_LOOKUP_CIPDRF_LOANLIST,0)))),1,0)
)</f>
        <v>0</v>
      </c>
    </row>
    <row r="527" spans="2:11" ht="20.100000000000001" customHeight="1" x14ac:dyDescent="0.25">
      <c r="B527" s="25" t="str">
        <f>IF(TBL_QUAL_INCOMELISTING_UNITS[[#This Row],[RECORD_STARTED]],IF(TBL_QUAL_INCOMELISTING_UNITS[[#This Row],[ERROR_COUNT]]&gt;0,-1,IF(TBL_QUAL_INCOMELISTING_UNITS[[#This Row],[REQ_FIELDS_POPULATED]],1,0)),"")</f>
        <v/>
      </c>
      <c r="C527" s="94">
        <f>ROW()-ROW(TBL_QUAL_INCOMELISTING_UNITS[[#Headers],[ROW_ID]])</f>
        <v>518</v>
      </c>
      <c r="D527" s="82"/>
      <c r="E527" s="39"/>
      <c r="F527" s="33"/>
      <c r="G527" s="84" t="str">
        <f>IFERROR(INDEX(TBL_CIPDRFRESI_LOANPOOL[HUD_MFI_115],MATCH(TBL_QUAL_INCOMELISTING_UNITS[[#This Row],[INCOMELISTING_LOAN_ID_PROP_ADDR]],TBL_CIPDRFRESI_LOANPOOL[LOAN_ID_PROP_ADDR],0)),"")</f>
        <v/>
      </c>
      <c r="H5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7" s="36" t="b">
        <f>CONCATENATE(TBL_QUAL_INCOMELISTING_UNITS[[#This Row],[INCOMELISTING_LOAN_ID_PROP_ADDR]],TBL_QUAL_INCOMELISTING_UNITS[[#This Row],[INCOMELISTING_UNIT]],TBL_QUAL_INCOMELISTING_UNITS[[#This Row],[INCOMELISTING_HSEHLD_INCOME]])&lt;&gt;""</f>
        <v>0</v>
      </c>
      <c r="J527" s="36" t="b">
        <f>AND(TBL_QUAL_INCOMELISTING_UNITS[[#This Row],[INCOMELISTING_LOAN_ID_PROP_ADDR]]&lt;&gt;"",TBL_QUAL_INCOMELISTING_UNITS[[#This Row],[INCOMELISTING_UNIT]]&lt;&gt;"",TBL_QUAL_INCOMELISTING_UNITS[[#This Row],[INCOMELISTING_HSEHLD_INCOME]]&lt;&gt;"")</f>
        <v>0</v>
      </c>
      <c r="K527" s="36">
        <f>SUM(
IF(AND(TBL_QUAL_INCOMELISTING_UNITS[[#This Row],[INCOMELISTING_LOAN_ID_PROP_ADDR]]&lt;&gt;"",NOT(ISNUMBER(MATCH(TBL_QUAL_INCOMELISTING_UNITS[[#This Row],[INCOMELISTING_LOAN_ID_PROP_ADDR]],RANGE_LOOKUP_CIPDRF_LOANLIST,0)))),1,0)
)</f>
        <v>0</v>
      </c>
    </row>
    <row r="528" spans="2:11" ht="20.100000000000001" customHeight="1" x14ac:dyDescent="0.25">
      <c r="B528" s="25" t="str">
        <f>IF(TBL_QUAL_INCOMELISTING_UNITS[[#This Row],[RECORD_STARTED]],IF(TBL_QUAL_INCOMELISTING_UNITS[[#This Row],[ERROR_COUNT]]&gt;0,-1,IF(TBL_QUAL_INCOMELISTING_UNITS[[#This Row],[REQ_FIELDS_POPULATED]],1,0)),"")</f>
        <v/>
      </c>
      <c r="C528" s="94">
        <f>ROW()-ROW(TBL_QUAL_INCOMELISTING_UNITS[[#Headers],[ROW_ID]])</f>
        <v>519</v>
      </c>
      <c r="D528" s="82"/>
      <c r="E528" s="39"/>
      <c r="F528" s="33"/>
      <c r="G528" s="84" t="str">
        <f>IFERROR(INDEX(TBL_CIPDRFRESI_LOANPOOL[HUD_MFI_115],MATCH(TBL_QUAL_INCOMELISTING_UNITS[[#This Row],[INCOMELISTING_LOAN_ID_PROP_ADDR]],TBL_CIPDRFRESI_LOANPOOL[LOAN_ID_PROP_ADDR],0)),"")</f>
        <v/>
      </c>
      <c r="H5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8" s="36" t="b">
        <f>CONCATENATE(TBL_QUAL_INCOMELISTING_UNITS[[#This Row],[INCOMELISTING_LOAN_ID_PROP_ADDR]],TBL_QUAL_INCOMELISTING_UNITS[[#This Row],[INCOMELISTING_UNIT]],TBL_QUAL_INCOMELISTING_UNITS[[#This Row],[INCOMELISTING_HSEHLD_INCOME]])&lt;&gt;""</f>
        <v>0</v>
      </c>
      <c r="J528" s="36" t="b">
        <f>AND(TBL_QUAL_INCOMELISTING_UNITS[[#This Row],[INCOMELISTING_LOAN_ID_PROP_ADDR]]&lt;&gt;"",TBL_QUAL_INCOMELISTING_UNITS[[#This Row],[INCOMELISTING_UNIT]]&lt;&gt;"",TBL_QUAL_INCOMELISTING_UNITS[[#This Row],[INCOMELISTING_HSEHLD_INCOME]]&lt;&gt;"")</f>
        <v>0</v>
      </c>
      <c r="K528" s="36">
        <f>SUM(
IF(AND(TBL_QUAL_INCOMELISTING_UNITS[[#This Row],[INCOMELISTING_LOAN_ID_PROP_ADDR]]&lt;&gt;"",NOT(ISNUMBER(MATCH(TBL_QUAL_INCOMELISTING_UNITS[[#This Row],[INCOMELISTING_LOAN_ID_PROP_ADDR]],RANGE_LOOKUP_CIPDRF_LOANLIST,0)))),1,0)
)</f>
        <v>0</v>
      </c>
    </row>
    <row r="529" spans="2:11" ht="20.100000000000001" customHeight="1" x14ac:dyDescent="0.25">
      <c r="B529" s="25" t="str">
        <f>IF(TBL_QUAL_INCOMELISTING_UNITS[[#This Row],[RECORD_STARTED]],IF(TBL_QUAL_INCOMELISTING_UNITS[[#This Row],[ERROR_COUNT]]&gt;0,-1,IF(TBL_QUAL_INCOMELISTING_UNITS[[#This Row],[REQ_FIELDS_POPULATED]],1,0)),"")</f>
        <v/>
      </c>
      <c r="C529" s="94">
        <f>ROW()-ROW(TBL_QUAL_INCOMELISTING_UNITS[[#Headers],[ROW_ID]])</f>
        <v>520</v>
      </c>
      <c r="D529" s="82"/>
      <c r="E529" s="39"/>
      <c r="F529" s="33"/>
      <c r="G529" s="84" t="str">
        <f>IFERROR(INDEX(TBL_CIPDRFRESI_LOANPOOL[HUD_MFI_115],MATCH(TBL_QUAL_INCOMELISTING_UNITS[[#This Row],[INCOMELISTING_LOAN_ID_PROP_ADDR]],TBL_CIPDRFRESI_LOANPOOL[LOAN_ID_PROP_ADDR],0)),"")</f>
        <v/>
      </c>
      <c r="H5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9" s="36" t="b">
        <f>CONCATENATE(TBL_QUAL_INCOMELISTING_UNITS[[#This Row],[INCOMELISTING_LOAN_ID_PROP_ADDR]],TBL_QUAL_INCOMELISTING_UNITS[[#This Row],[INCOMELISTING_UNIT]],TBL_QUAL_INCOMELISTING_UNITS[[#This Row],[INCOMELISTING_HSEHLD_INCOME]])&lt;&gt;""</f>
        <v>0</v>
      </c>
      <c r="J529" s="36" t="b">
        <f>AND(TBL_QUAL_INCOMELISTING_UNITS[[#This Row],[INCOMELISTING_LOAN_ID_PROP_ADDR]]&lt;&gt;"",TBL_QUAL_INCOMELISTING_UNITS[[#This Row],[INCOMELISTING_UNIT]]&lt;&gt;"",TBL_QUAL_INCOMELISTING_UNITS[[#This Row],[INCOMELISTING_HSEHLD_INCOME]]&lt;&gt;"")</f>
        <v>0</v>
      </c>
      <c r="K529" s="36">
        <f>SUM(
IF(AND(TBL_QUAL_INCOMELISTING_UNITS[[#This Row],[INCOMELISTING_LOAN_ID_PROP_ADDR]]&lt;&gt;"",NOT(ISNUMBER(MATCH(TBL_QUAL_INCOMELISTING_UNITS[[#This Row],[INCOMELISTING_LOAN_ID_PROP_ADDR]],RANGE_LOOKUP_CIPDRF_LOANLIST,0)))),1,0)
)</f>
        <v>0</v>
      </c>
    </row>
    <row r="530" spans="2:11" ht="20.100000000000001" customHeight="1" x14ac:dyDescent="0.25">
      <c r="B530" s="25" t="str">
        <f>IF(TBL_QUAL_INCOMELISTING_UNITS[[#This Row],[RECORD_STARTED]],IF(TBL_QUAL_INCOMELISTING_UNITS[[#This Row],[ERROR_COUNT]]&gt;0,-1,IF(TBL_QUAL_INCOMELISTING_UNITS[[#This Row],[REQ_FIELDS_POPULATED]],1,0)),"")</f>
        <v/>
      </c>
      <c r="C530" s="94">
        <f>ROW()-ROW(TBL_QUAL_INCOMELISTING_UNITS[[#Headers],[ROW_ID]])</f>
        <v>521</v>
      </c>
      <c r="D530" s="82"/>
      <c r="E530" s="39"/>
      <c r="F530" s="33"/>
      <c r="G530" s="84" t="str">
        <f>IFERROR(INDEX(TBL_CIPDRFRESI_LOANPOOL[HUD_MFI_115],MATCH(TBL_QUAL_INCOMELISTING_UNITS[[#This Row],[INCOMELISTING_LOAN_ID_PROP_ADDR]],TBL_CIPDRFRESI_LOANPOOL[LOAN_ID_PROP_ADDR],0)),"")</f>
        <v/>
      </c>
      <c r="H5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0" s="36" t="b">
        <f>CONCATENATE(TBL_QUAL_INCOMELISTING_UNITS[[#This Row],[INCOMELISTING_LOAN_ID_PROP_ADDR]],TBL_QUAL_INCOMELISTING_UNITS[[#This Row],[INCOMELISTING_UNIT]],TBL_QUAL_INCOMELISTING_UNITS[[#This Row],[INCOMELISTING_HSEHLD_INCOME]])&lt;&gt;""</f>
        <v>0</v>
      </c>
      <c r="J530" s="36" t="b">
        <f>AND(TBL_QUAL_INCOMELISTING_UNITS[[#This Row],[INCOMELISTING_LOAN_ID_PROP_ADDR]]&lt;&gt;"",TBL_QUAL_INCOMELISTING_UNITS[[#This Row],[INCOMELISTING_UNIT]]&lt;&gt;"",TBL_QUAL_INCOMELISTING_UNITS[[#This Row],[INCOMELISTING_HSEHLD_INCOME]]&lt;&gt;"")</f>
        <v>0</v>
      </c>
      <c r="K530" s="36">
        <f>SUM(
IF(AND(TBL_QUAL_INCOMELISTING_UNITS[[#This Row],[INCOMELISTING_LOAN_ID_PROP_ADDR]]&lt;&gt;"",NOT(ISNUMBER(MATCH(TBL_QUAL_INCOMELISTING_UNITS[[#This Row],[INCOMELISTING_LOAN_ID_PROP_ADDR]],RANGE_LOOKUP_CIPDRF_LOANLIST,0)))),1,0)
)</f>
        <v>0</v>
      </c>
    </row>
    <row r="531" spans="2:11" ht="20.100000000000001" customHeight="1" x14ac:dyDescent="0.25">
      <c r="B531" s="25" t="str">
        <f>IF(TBL_QUAL_INCOMELISTING_UNITS[[#This Row],[RECORD_STARTED]],IF(TBL_QUAL_INCOMELISTING_UNITS[[#This Row],[ERROR_COUNT]]&gt;0,-1,IF(TBL_QUAL_INCOMELISTING_UNITS[[#This Row],[REQ_FIELDS_POPULATED]],1,0)),"")</f>
        <v/>
      </c>
      <c r="C531" s="94">
        <f>ROW()-ROW(TBL_QUAL_INCOMELISTING_UNITS[[#Headers],[ROW_ID]])</f>
        <v>522</v>
      </c>
      <c r="D531" s="82"/>
      <c r="E531" s="39"/>
      <c r="F531" s="33"/>
      <c r="G531" s="84" t="str">
        <f>IFERROR(INDEX(TBL_CIPDRFRESI_LOANPOOL[HUD_MFI_115],MATCH(TBL_QUAL_INCOMELISTING_UNITS[[#This Row],[INCOMELISTING_LOAN_ID_PROP_ADDR]],TBL_CIPDRFRESI_LOANPOOL[LOAN_ID_PROP_ADDR],0)),"")</f>
        <v/>
      </c>
      <c r="H5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1" s="36" t="b">
        <f>CONCATENATE(TBL_QUAL_INCOMELISTING_UNITS[[#This Row],[INCOMELISTING_LOAN_ID_PROP_ADDR]],TBL_QUAL_INCOMELISTING_UNITS[[#This Row],[INCOMELISTING_UNIT]],TBL_QUAL_INCOMELISTING_UNITS[[#This Row],[INCOMELISTING_HSEHLD_INCOME]])&lt;&gt;""</f>
        <v>0</v>
      </c>
      <c r="J531" s="36" t="b">
        <f>AND(TBL_QUAL_INCOMELISTING_UNITS[[#This Row],[INCOMELISTING_LOAN_ID_PROP_ADDR]]&lt;&gt;"",TBL_QUAL_INCOMELISTING_UNITS[[#This Row],[INCOMELISTING_UNIT]]&lt;&gt;"",TBL_QUAL_INCOMELISTING_UNITS[[#This Row],[INCOMELISTING_HSEHLD_INCOME]]&lt;&gt;"")</f>
        <v>0</v>
      </c>
      <c r="K531" s="36">
        <f>SUM(
IF(AND(TBL_QUAL_INCOMELISTING_UNITS[[#This Row],[INCOMELISTING_LOAN_ID_PROP_ADDR]]&lt;&gt;"",NOT(ISNUMBER(MATCH(TBL_QUAL_INCOMELISTING_UNITS[[#This Row],[INCOMELISTING_LOAN_ID_PROP_ADDR]],RANGE_LOOKUP_CIPDRF_LOANLIST,0)))),1,0)
)</f>
        <v>0</v>
      </c>
    </row>
    <row r="532" spans="2:11" ht="20.100000000000001" customHeight="1" x14ac:dyDescent="0.25">
      <c r="B532" s="25" t="str">
        <f>IF(TBL_QUAL_INCOMELISTING_UNITS[[#This Row],[RECORD_STARTED]],IF(TBL_QUAL_INCOMELISTING_UNITS[[#This Row],[ERROR_COUNT]]&gt;0,-1,IF(TBL_QUAL_INCOMELISTING_UNITS[[#This Row],[REQ_FIELDS_POPULATED]],1,0)),"")</f>
        <v/>
      </c>
      <c r="C532" s="94">
        <f>ROW()-ROW(TBL_QUAL_INCOMELISTING_UNITS[[#Headers],[ROW_ID]])</f>
        <v>523</v>
      </c>
      <c r="D532" s="82"/>
      <c r="E532" s="39"/>
      <c r="F532" s="33"/>
      <c r="G532" s="84" t="str">
        <f>IFERROR(INDEX(TBL_CIPDRFRESI_LOANPOOL[HUD_MFI_115],MATCH(TBL_QUAL_INCOMELISTING_UNITS[[#This Row],[INCOMELISTING_LOAN_ID_PROP_ADDR]],TBL_CIPDRFRESI_LOANPOOL[LOAN_ID_PROP_ADDR],0)),"")</f>
        <v/>
      </c>
      <c r="H5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2" s="36" t="b">
        <f>CONCATENATE(TBL_QUAL_INCOMELISTING_UNITS[[#This Row],[INCOMELISTING_LOAN_ID_PROP_ADDR]],TBL_QUAL_INCOMELISTING_UNITS[[#This Row],[INCOMELISTING_UNIT]],TBL_QUAL_INCOMELISTING_UNITS[[#This Row],[INCOMELISTING_HSEHLD_INCOME]])&lt;&gt;""</f>
        <v>0</v>
      </c>
      <c r="J532" s="36" t="b">
        <f>AND(TBL_QUAL_INCOMELISTING_UNITS[[#This Row],[INCOMELISTING_LOAN_ID_PROP_ADDR]]&lt;&gt;"",TBL_QUAL_INCOMELISTING_UNITS[[#This Row],[INCOMELISTING_UNIT]]&lt;&gt;"",TBL_QUAL_INCOMELISTING_UNITS[[#This Row],[INCOMELISTING_HSEHLD_INCOME]]&lt;&gt;"")</f>
        <v>0</v>
      </c>
      <c r="K532" s="36">
        <f>SUM(
IF(AND(TBL_QUAL_INCOMELISTING_UNITS[[#This Row],[INCOMELISTING_LOAN_ID_PROP_ADDR]]&lt;&gt;"",NOT(ISNUMBER(MATCH(TBL_QUAL_INCOMELISTING_UNITS[[#This Row],[INCOMELISTING_LOAN_ID_PROP_ADDR]],RANGE_LOOKUP_CIPDRF_LOANLIST,0)))),1,0)
)</f>
        <v>0</v>
      </c>
    </row>
    <row r="533" spans="2:11" ht="20.100000000000001" customHeight="1" x14ac:dyDescent="0.25">
      <c r="B533" s="25" t="str">
        <f>IF(TBL_QUAL_INCOMELISTING_UNITS[[#This Row],[RECORD_STARTED]],IF(TBL_QUAL_INCOMELISTING_UNITS[[#This Row],[ERROR_COUNT]]&gt;0,-1,IF(TBL_QUAL_INCOMELISTING_UNITS[[#This Row],[REQ_FIELDS_POPULATED]],1,0)),"")</f>
        <v/>
      </c>
      <c r="C533" s="94">
        <f>ROW()-ROW(TBL_QUAL_INCOMELISTING_UNITS[[#Headers],[ROW_ID]])</f>
        <v>524</v>
      </c>
      <c r="D533" s="82"/>
      <c r="E533" s="39"/>
      <c r="F533" s="33"/>
      <c r="G533" s="84" t="str">
        <f>IFERROR(INDEX(TBL_CIPDRFRESI_LOANPOOL[HUD_MFI_115],MATCH(TBL_QUAL_INCOMELISTING_UNITS[[#This Row],[INCOMELISTING_LOAN_ID_PROP_ADDR]],TBL_CIPDRFRESI_LOANPOOL[LOAN_ID_PROP_ADDR],0)),"")</f>
        <v/>
      </c>
      <c r="H5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3" s="36" t="b">
        <f>CONCATENATE(TBL_QUAL_INCOMELISTING_UNITS[[#This Row],[INCOMELISTING_LOAN_ID_PROP_ADDR]],TBL_QUAL_INCOMELISTING_UNITS[[#This Row],[INCOMELISTING_UNIT]],TBL_QUAL_INCOMELISTING_UNITS[[#This Row],[INCOMELISTING_HSEHLD_INCOME]])&lt;&gt;""</f>
        <v>0</v>
      </c>
      <c r="J533" s="36" t="b">
        <f>AND(TBL_QUAL_INCOMELISTING_UNITS[[#This Row],[INCOMELISTING_LOAN_ID_PROP_ADDR]]&lt;&gt;"",TBL_QUAL_INCOMELISTING_UNITS[[#This Row],[INCOMELISTING_UNIT]]&lt;&gt;"",TBL_QUAL_INCOMELISTING_UNITS[[#This Row],[INCOMELISTING_HSEHLD_INCOME]]&lt;&gt;"")</f>
        <v>0</v>
      </c>
      <c r="K533" s="36">
        <f>SUM(
IF(AND(TBL_QUAL_INCOMELISTING_UNITS[[#This Row],[INCOMELISTING_LOAN_ID_PROP_ADDR]]&lt;&gt;"",NOT(ISNUMBER(MATCH(TBL_QUAL_INCOMELISTING_UNITS[[#This Row],[INCOMELISTING_LOAN_ID_PROP_ADDR]],RANGE_LOOKUP_CIPDRF_LOANLIST,0)))),1,0)
)</f>
        <v>0</v>
      </c>
    </row>
    <row r="534" spans="2:11" ht="20.100000000000001" customHeight="1" x14ac:dyDescent="0.25">
      <c r="B534" s="25" t="str">
        <f>IF(TBL_QUAL_INCOMELISTING_UNITS[[#This Row],[RECORD_STARTED]],IF(TBL_QUAL_INCOMELISTING_UNITS[[#This Row],[ERROR_COUNT]]&gt;0,-1,IF(TBL_QUAL_INCOMELISTING_UNITS[[#This Row],[REQ_FIELDS_POPULATED]],1,0)),"")</f>
        <v/>
      </c>
      <c r="C534" s="94">
        <f>ROW()-ROW(TBL_QUAL_INCOMELISTING_UNITS[[#Headers],[ROW_ID]])</f>
        <v>525</v>
      </c>
      <c r="D534" s="82"/>
      <c r="E534" s="39"/>
      <c r="F534" s="33"/>
      <c r="G534" s="84" t="str">
        <f>IFERROR(INDEX(TBL_CIPDRFRESI_LOANPOOL[HUD_MFI_115],MATCH(TBL_QUAL_INCOMELISTING_UNITS[[#This Row],[INCOMELISTING_LOAN_ID_PROP_ADDR]],TBL_CIPDRFRESI_LOANPOOL[LOAN_ID_PROP_ADDR],0)),"")</f>
        <v/>
      </c>
      <c r="H5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4" s="36" t="b">
        <f>CONCATENATE(TBL_QUAL_INCOMELISTING_UNITS[[#This Row],[INCOMELISTING_LOAN_ID_PROP_ADDR]],TBL_QUAL_INCOMELISTING_UNITS[[#This Row],[INCOMELISTING_UNIT]],TBL_QUAL_INCOMELISTING_UNITS[[#This Row],[INCOMELISTING_HSEHLD_INCOME]])&lt;&gt;""</f>
        <v>0</v>
      </c>
      <c r="J534" s="36" t="b">
        <f>AND(TBL_QUAL_INCOMELISTING_UNITS[[#This Row],[INCOMELISTING_LOAN_ID_PROP_ADDR]]&lt;&gt;"",TBL_QUAL_INCOMELISTING_UNITS[[#This Row],[INCOMELISTING_UNIT]]&lt;&gt;"",TBL_QUAL_INCOMELISTING_UNITS[[#This Row],[INCOMELISTING_HSEHLD_INCOME]]&lt;&gt;"")</f>
        <v>0</v>
      </c>
      <c r="K534" s="36">
        <f>SUM(
IF(AND(TBL_QUAL_INCOMELISTING_UNITS[[#This Row],[INCOMELISTING_LOAN_ID_PROP_ADDR]]&lt;&gt;"",NOT(ISNUMBER(MATCH(TBL_QUAL_INCOMELISTING_UNITS[[#This Row],[INCOMELISTING_LOAN_ID_PROP_ADDR]],RANGE_LOOKUP_CIPDRF_LOANLIST,0)))),1,0)
)</f>
        <v>0</v>
      </c>
    </row>
    <row r="535" spans="2:11" ht="20.100000000000001" customHeight="1" x14ac:dyDescent="0.25">
      <c r="B535" s="25" t="str">
        <f>IF(TBL_QUAL_INCOMELISTING_UNITS[[#This Row],[RECORD_STARTED]],IF(TBL_QUAL_INCOMELISTING_UNITS[[#This Row],[ERROR_COUNT]]&gt;0,-1,IF(TBL_QUAL_INCOMELISTING_UNITS[[#This Row],[REQ_FIELDS_POPULATED]],1,0)),"")</f>
        <v/>
      </c>
      <c r="C535" s="94">
        <f>ROW()-ROW(TBL_QUAL_INCOMELISTING_UNITS[[#Headers],[ROW_ID]])</f>
        <v>526</v>
      </c>
      <c r="D535" s="82"/>
      <c r="E535" s="39"/>
      <c r="F535" s="33"/>
      <c r="G535" s="84" t="str">
        <f>IFERROR(INDEX(TBL_CIPDRFRESI_LOANPOOL[HUD_MFI_115],MATCH(TBL_QUAL_INCOMELISTING_UNITS[[#This Row],[INCOMELISTING_LOAN_ID_PROP_ADDR]],TBL_CIPDRFRESI_LOANPOOL[LOAN_ID_PROP_ADDR],0)),"")</f>
        <v/>
      </c>
      <c r="H5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5" s="36" t="b">
        <f>CONCATENATE(TBL_QUAL_INCOMELISTING_UNITS[[#This Row],[INCOMELISTING_LOAN_ID_PROP_ADDR]],TBL_QUAL_INCOMELISTING_UNITS[[#This Row],[INCOMELISTING_UNIT]],TBL_QUAL_INCOMELISTING_UNITS[[#This Row],[INCOMELISTING_HSEHLD_INCOME]])&lt;&gt;""</f>
        <v>0</v>
      </c>
      <c r="J535" s="36" t="b">
        <f>AND(TBL_QUAL_INCOMELISTING_UNITS[[#This Row],[INCOMELISTING_LOAN_ID_PROP_ADDR]]&lt;&gt;"",TBL_QUAL_INCOMELISTING_UNITS[[#This Row],[INCOMELISTING_UNIT]]&lt;&gt;"",TBL_QUAL_INCOMELISTING_UNITS[[#This Row],[INCOMELISTING_HSEHLD_INCOME]]&lt;&gt;"")</f>
        <v>0</v>
      </c>
      <c r="K535" s="36">
        <f>SUM(
IF(AND(TBL_QUAL_INCOMELISTING_UNITS[[#This Row],[INCOMELISTING_LOAN_ID_PROP_ADDR]]&lt;&gt;"",NOT(ISNUMBER(MATCH(TBL_QUAL_INCOMELISTING_UNITS[[#This Row],[INCOMELISTING_LOAN_ID_PROP_ADDR]],RANGE_LOOKUP_CIPDRF_LOANLIST,0)))),1,0)
)</f>
        <v>0</v>
      </c>
    </row>
    <row r="536" spans="2:11" ht="20.100000000000001" customHeight="1" x14ac:dyDescent="0.25">
      <c r="B536" s="25" t="str">
        <f>IF(TBL_QUAL_INCOMELISTING_UNITS[[#This Row],[RECORD_STARTED]],IF(TBL_QUAL_INCOMELISTING_UNITS[[#This Row],[ERROR_COUNT]]&gt;0,-1,IF(TBL_QUAL_INCOMELISTING_UNITS[[#This Row],[REQ_FIELDS_POPULATED]],1,0)),"")</f>
        <v/>
      </c>
      <c r="C536" s="94">
        <f>ROW()-ROW(TBL_QUAL_INCOMELISTING_UNITS[[#Headers],[ROW_ID]])</f>
        <v>527</v>
      </c>
      <c r="D536" s="82"/>
      <c r="E536" s="39"/>
      <c r="F536" s="33"/>
      <c r="G536" s="84" t="str">
        <f>IFERROR(INDEX(TBL_CIPDRFRESI_LOANPOOL[HUD_MFI_115],MATCH(TBL_QUAL_INCOMELISTING_UNITS[[#This Row],[INCOMELISTING_LOAN_ID_PROP_ADDR]],TBL_CIPDRFRESI_LOANPOOL[LOAN_ID_PROP_ADDR],0)),"")</f>
        <v/>
      </c>
      <c r="H5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6" s="36" t="b">
        <f>CONCATENATE(TBL_QUAL_INCOMELISTING_UNITS[[#This Row],[INCOMELISTING_LOAN_ID_PROP_ADDR]],TBL_QUAL_INCOMELISTING_UNITS[[#This Row],[INCOMELISTING_UNIT]],TBL_QUAL_INCOMELISTING_UNITS[[#This Row],[INCOMELISTING_HSEHLD_INCOME]])&lt;&gt;""</f>
        <v>0</v>
      </c>
      <c r="J536" s="36" t="b">
        <f>AND(TBL_QUAL_INCOMELISTING_UNITS[[#This Row],[INCOMELISTING_LOAN_ID_PROP_ADDR]]&lt;&gt;"",TBL_QUAL_INCOMELISTING_UNITS[[#This Row],[INCOMELISTING_UNIT]]&lt;&gt;"",TBL_QUAL_INCOMELISTING_UNITS[[#This Row],[INCOMELISTING_HSEHLD_INCOME]]&lt;&gt;"")</f>
        <v>0</v>
      </c>
      <c r="K536" s="36">
        <f>SUM(
IF(AND(TBL_QUAL_INCOMELISTING_UNITS[[#This Row],[INCOMELISTING_LOAN_ID_PROP_ADDR]]&lt;&gt;"",NOT(ISNUMBER(MATCH(TBL_QUAL_INCOMELISTING_UNITS[[#This Row],[INCOMELISTING_LOAN_ID_PROP_ADDR]],RANGE_LOOKUP_CIPDRF_LOANLIST,0)))),1,0)
)</f>
        <v>0</v>
      </c>
    </row>
    <row r="537" spans="2:11" ht="20.100000000000001" customHeight="1" x14ac:dyDescent="0.25">
      <c r="B537" s="25" t="str">
        <f>IF(TBL_QUAL_INCOMELISTING_UNITS[[#This Row],[RECORD_STARTED]],IF(TBL_QUAL_INCOMELISTING_UNITS[[#This Row],[ERROR_COUNT]]&gt;0,-1,IF(TBL_QUAL_INCOMELISTING_UNITS[[#This Row],[REQ_FIELDS_POPULATED]],1,0)),"")</f>
        <v/>
      </c>
      <c r="C537" s="94">
        <f>ROW()-ROW(TBL_QUAL_INCOMELISTING_UNITS[[#Headers],[ROW_ID]])</f>
        <v>528</v>
      </c>
      <c r="D537" s="82"/>
      <c r="E537" s="39"/>
      <c r="F537" s="33"/>
      <c r="G537" s="84" t="str">
        <f>IFERROR(INDEX(TBL_CIPDRFRESI_LOANPOOL[HUD_MFI_115],MATCH(TBL_QUAL_INCOMELISTING_UNITS[[#This Row],[INCOMELISTING_LOAN_ID_PROP_ADDR]],TBL_CIPDRFRESI_LOANPOOL[LOAN_ID_PROP_ADDR],0)),"")</f>
        <v/>
      </c>
      <c r="H5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7" s="36" t="b">
        <f>CONCATENATE(TBL_QUAL_INCOMELISTING_UNITS[[#This Row],[INCOMELISTING_LOAN_ID_PROP_ADDR]],TBL_QUAL_INCOMELISTING_UNITS[[#This Row],[INCOMELISTING_UNIT]],TBL_QUAL_INCOMELISTING_UNITS[[#This Row],[INCOMELISTING_HSEHLD_INCOME]])&lt;&gt;""</f>
        <v>0</v>
      </c>
      <c r="J537" s="36" t="b">
        <f>AND(TBL_QUAL_INCOMELISTING_UNITS[[#This Row],[INCOMELISTING_LOAN_ID_PROP_ADDR]]&lt;&gt;"",TBL_QUAL_INCOMELISTING_UNITS[[#This Row],[INCOMELISTING_UNIT]]&lt;&gt;"",TBL_QUAL_INCOMELISTING_UNITS[[#This Row],[INCOMELISTING_HSEHLD_INCOME]]&lt;&gt;"")</f>
        <v>0</v>
      </c>
      <c r="K537" s="36">
        <f>SUM(
IF(AND(TBL_QUAL_INCOMELISTING_UNITS[[#This Row],[INCOMELISTING_LOAN_ID_PROP_ADDR]]&lt;&gt;"",NOT(ISNUMBER(MATCH(TBL_QUAL_INCOMELISTING_UNITS[[#This Row],[INCOMELISTING_LOAN_ID_PROP_ADDR]],RANGE_LOOKUP_CIPDRF_LOANLIST,0)))),1,0)
)</f>
        <v>0</v>
      </c>
    </row>
    <row r="538" spans="2:11" ht="20.100000000000001" customHeight="1" x14ac:dyDescent="0.25">
      <c r="B538" s="25" t="str">
        <f>IF(TBL_QUAL_INCOMELISTING_UNITS[[#This Row],[RECORD_STARTED]],IF(TBL_QUAL_INCOMELISTING_UNITS[[#This Row],[ERROR_COUNT]]&gt;0,-1,IF(TBL_QUAL_INCOMELISTING_UNITS[[#This Row],[REQ_FIELDS_POPULATED]],1,0)),"")</f>
        <v/>
      </c>
      <c r="C538" s="94">
        <f>ROW()-ROW(TBL_QUAL_INCOMELISTING_UNITS[[#Headers],[ROW_ID]])</f>
        <v>529</v>
      </c>
      <c r="D538" s="82"/>
      <c r="E538" s="39"/>
      <c r="F538" s="33"/>
      <c r="G538" s="84" t="str">
        <f>IFERROR(INDEX(TBL_CIPDRFRESI_LOANPOOL[HUD_MFI_115],MATCH(TBL_QUAL_INCOMELISTING_UNITS[[#This Row],[INCOMELISTING_LOAN_ID_PROP_ADDR]],TBL_CIPDRFRESI_LOANPOOL[LOAN_ID_PROP_ADDR],0)),"")</f>
        <v/>
      </c>
      <c r="H5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8" s="36" t="b">
        <f>CONCATENATE(TBL_QUAL_INCOMELISTING_UNITS[[#This Row],[INCOMELISTING_LOAN_ID_PROP_ADDR]],TBL_QUAL_INCOMELISTING_UNITS[[#This Row],[INCOMELISTING_UNIT]],TBL_QUAL_INCOMELISTING_UNITS[[#This Row],[INCOMELISTING_HSEHLD_INCOME]])&lt;&gt;""</f>
        <v>0</v>
      </c>
      <c r="J538" s="36" t="b">
        <f>AND(TBL_QUAL_INCOMELISTING_UNITS[[#This Row],[INCOMELISTING_LOAN_ID_PROP_ADDR]]&lt;&gt;"",TBL_QUAL_INCOMELISTING_UNITS[[#This Row],[INCOMELISTING_UNIT]]&lt;&gt;"",TBL_QUAL_INCOMELISTING_UNITS[[#This Row],[INCOMELISTING_HSEHLD_INCOME]]&lt;&gt;"")</f>
        <v>0</v>
      </c>
      <c r="K538" s="36">
        <f>SUM(
IF(AND(TBL_QUAL_INCOMELISTING_UNITS[[#This Row],[INCOMELISTING_LOAN_ID_PROP_ADDR]]&lt;&gt;"",NOT(ISNUMBER(MATCH(TBL_QUAL_INCOMELISTING_UNITS[[#This Row],[INCOMELISTING_LOAN_ID_PROP_ADDR]],RANGE_LOOKUP_CIPDRF_LOANLIST,0)))),1,0)
)</f>
        <v>0</v>
      </c>
    </row>
    <row r="539" spans="2:11" ht="20.100000000000001" customHeight="1" x14ac:dyDescent="0.25">
      <c r="B539" s="25" t="str">
        <f>IF(TBL_QUAL_INCOMELISTING_UNITS[[#This Row],[RECORD_STARTED]],IF(TBL_QUAL_INCOMELISTING_UNITS[[#This Row],[ERROR_COUNT]]&gt;0,-1,IF(TBL_QUAL_INCOMELISTING_UNITS[[#This Row],[REQ_FIELDS_POPULATED]],1,0)),"")</f>
        <v/>
      </c>
      <c r="C539" s="94">
        <f>ROW()-ROW(TBL_QUAL_INCOMELISTING_UNITS[[#Headers],[ROW_ID]])</f>
        <v>530</v>
      </c>
      <c r="D539" s="82"/>
      <c r="E539" s="39"/>
      <c r="F539" s="33"/>
      <c r="G539" s="84" t="str">
        <f>IFERROR(INDEX(TBL_CIPDRFRESI_LOANPOOL[HUD_MFI_115],MATCH(TBL_QUAL_INCOMELISTING_UNITS[[#This Row],[INCOMELISTING_LOAN_ID_PROP_ADDR]],TBL_CIPDRFRESI_LOANPOOL[LOAN_ID_PROP_ADDR],0)),"")</f>
        <v/>
      </c>
      <c r="H5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9" s="36" t="b">
        <f>CONCATENATE(TBL_QUAL_INCOMELISTING_UNITS[[#This Row],[INCOMELISTING_LOAN_ID_PROP_ADDR]],TBL_QUAL_INCOMELISTING_UNITS[[#This Row],[INCOMELISTING_UNIT]],TBL_QUAL_INCOMELISTING_UNITS[[#This Row],[INCOMELISTING_HSEHLD_INCOME]])&lt;&gt;""</f>
        <v>0</v>
      </c>
      <c r="J539" s="36" t="b">
        <f>AND(TBL_QUAL_INCOMELISTING_UNITS[[#This Row],[INCOMELISTING_LOAN_ID_PROP_ADDR]]&lt;&gt;"",TBL_QUAL_INCOMELISTING_UNITS[[#This Row],[INCOMELISTING_UNIT]]&lt;&gt;"",TBL_QUAL_INCOMELISTING_UNITS[[#This Row],[INCOMELISTING_HSEHLD_INCOME]]&lt;&gt;"")</f>
        <v>0</v>
      </c>
      <c r="K539" s="36">
        <f>SUM(
IF(AND(TBL_QUAL_INCOMELISTING_UNITS[[#This Row],[INCOMELISTING_LOAN_ID_PROP_ADDR]]&lt;&gt;"",NOT(ISNUMBER(MATCH(TBL_QUAL_INCOMELISTING_UNITS[[#This Row],[INCOMELISTING_LOAN_ID_PROP_ADDR]],RANGE_LOOKUP_CIPDRF_LOANLIST,0)))),1,0)
)</f>
        <v>0</v>
      </c>
    </row>
    <row r="540" spans="2:11" ht="20.100000000000001" customHeight="1" x14ac:dyDescent="0.25">
      <c r="B540" s="25" t="str">
        <f>IF(TBL_QUAL_INCOMELISTING_UNITS[[#This Row],[RECORD_STARTED]],IF(TBL_QUAL_INCOMELISTING_UNITS[[#This Row],[ERROR_COUNT]]&gt;0,-1,IF(TBL_QUAL_INCOMELISTING_UNITS[[#This Row],[REQ_FIELDS_POPULATED]],1,0)),"")</f>
        <v/>
      </c>
      <c r="C540" s="94">
        <f>ROW()-ROW(TBL_QUAL_INCOMELISTING_UNITS[[#Headers],[ROW_ID]])</f>
        <v>531</v>
      </c>
      <c r="D540" s="82"/>
      <c r="E540" s="39"/>
      <c r="F540" s="33"/>
      <c r="G540" s="84" t="str">
        <f>IFERROR(INDEX(TBL_CIPDRFRESI_LOANPOOL[HUD_MFI_115],MATCH(TBL_QUAL_INCOMELISTING_UNITS[[#This Row],[INCOMELISTING_LOAN_ID_PROP_ADDR]],TBL_CIPDRFRESI_LOANPOOL[LOAN_ID_PROP_ADDR],0)),"")</f>
        <v/>
      </c>
      <c r="H5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0" s="36" t="b">
        <f>CONCATENATE(TBL_QUAL_INCOMELISTING_UNITS[[#This Row],[INCOMELISTING_LOAN_ID_PROP_ADDR]],TBL_QUAL_INCOMELISTING_UNITS[[#This Row],[INCOMELISTING_UNIT]],TBL_QUAL_INCOMELISTING_UNITS[[#This Row],[INCOMELISTING_HSEHLD_INCOME]])&lt;&gt;""</f>
        <v>0</v>
      </c>
      <c r="J540" s="36" t="b">
        <f>AND(TBL_QUAL_INCOMELISTING_UNITS[[#This Row],[INCOMELISTING_LOAN_ID_PROP_ADDR]]&lt;&gt;"",TBL_QUAL_INCOMELISTING_UNITS[[#This Row],[INCOMELISTING_UNIT]]&lt;&gt;"",TBL_QUAL_INCOMELISTING_UNITS[[#This Row],[INCOMELISTING_HSEHLD_INCOME]]&lt;&gt;"")</f>
        <v>0</v>
      </c>
      <c r="K540" s="36">
        <f>SUM(
IF(AND(TBL_QUAL_INCOMELISTING_UNITS[[#This Row],[INCOMELISTING_LOAN_ID_PROP_ADDR]]&lt;&gt;"",NOT(ISNUMBER(MATCH(TBL_QUAL_INCOMELISTING_UNITS[[#This Row],[INCOMELISTING_LOAN_ID_PROP_ADDR]],RANGE_LOOKUP_CIPDRF_LOANLIST,0)))),1,0)
)</f>
        <v>0</v>
      </c>
    </row>
    <row r="541" spans="2:11" ht="20.100000000000001" customHeight="1" x14ac:dyDescent="0.25">
      <c r="B541" s="25" t="str">
        <f>IF(TBL_QUAL_INCOMELISTING_UNITS[[#This Row],[RECORD_STARTED]],IF(TBL_QUAL_INCOMELISTING_UNITS[[#This Row],[ERROR_COUNT]]&gt;0,-1,IF(TBL_QUAL_INCOMELISTING_UNITS[[#This Row],[REQ_FIELDS_POPULATED]],1,0)),"")</f>
        <v/>
      </c>
      <c r="C541" s="94">
        <f>ROW()-ROW(TBL_QUAL_INCOMELISTING_UNITS[[#Headers],[ROW_ID]])</f>
        <v>532</v>
      </c>
      <c r="D541" s="82"/>
      <c r="E541" s="39"/>
      <c r="F541" s="33"/>
      <c r="G541" s="84" t="str">
        <f>IFERROR(INDEX(TBL_CIPDRFRESI_LOANPOOL[HUD_MFI_115],MATCH(TBL_QUAL_INCOMELISTING_UNITS[[#This Row],[INCOMELISTING_LOAN_ID_PROP_ADDR]],TBL_CIPDRFRESI_LOANPOOL[LOAN_ID_PROP_ADDR],0)),"")</f>
        <v/>
      </c>
      <c r="H5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1" s="36" t="b">
        <f>CONCATENATE(TBL_QUAL_INCOMELISTING_UNITS[[#This Row],[INCOMELISTING_LOAN_ID_PROP_ADDR]],TBL_QUAL_INCOMELISTING_UNITS[[#This Row],[INCOMELISTING_UNIT]],TBL_QUAL_INCOMELISTING_UNITS[[#This Row],[INCOMELISTING_HSEHLD_INCOME]])&lt;&gt;""</f>
        <v>0</v>
      </c>
      <c r="J541" s="36" t="b">
        <f>AND(TBL_QUAL_INCOMELISTING_UNITS[[#This Row],[INCOMELISTING_LOAN_ID_PROP_ADDR]]&lt;&gt;"",TBL_QUAL_INCOMELISTING_UNITS[[#This Row],[INCOMELISTING_UNIT]]&lt;&gt;"",TBL_QUAL_INCOMELISTING_UNITS[[#This Row],[INCOMELISTING_HSEHLD_INCOME]]&lt;&gt;"")</f>
        <v>0</v>
      </c>
      <c r="K541" s="36">
        <f>SUM(
IF(AND(TBL_QUAL_INCOMELISTING_UNITS[[#This Row],[INCOMELISTING_LOAN_ID_PROP_ADDR]]&lt;&gt;"",NOT(ISNUMBER(MATCH(TBL_QUAL_INCOMELISTING_UNITS[[#This Row],[INCOMELISTING_LOAN_ID_PROP_ADDR]],RANGE_LOOKUP_CIPDRF_LOANLIST,0)))),1,0)
)</f>
        <v>0</v>
      </c>
    </row>
    <row r="542" spans="2:11" ht="20.100000000000001" customHeight="1" x14ac:dyDescent="0.25">
      <c r="B542" s="25" t="str">
        <f>IF(TBL_QUAL_INCOMELISTING_UNITS[[#This Row],[RECORD_STARTED]],IF(TBL_QUAL_INCOMELISTING_UNITS[[#This Row],[ERROR_COUNT]]&gt;0,-1,IF(TBL_QUAL_INCOMELISTING_UNITS[[#This Row],[REQ_FIELDS_POPULATED]],1,0)),"")</f>
        <v/>
      </c>
      <c r="C542" s="94">
        <f>ROW()-ROW(TBL_QUAL_INCOMELISTING_UNITS[[#Headers],[ROW_ID]])</f>
        <v>533</v>
      </c>
      <c r="D542" s="82"/>
      <c r="E542" s="39"/>
      <c r="F542" s="33"/>
      <c r="G542" s="84" t="str">
        <f>IFERROR(INDEX(TBL_CIPDRFRESI_LOANPOOL[HUD_MFI_115],MATCH(TBL_QUAL_INCOMELISTING_UNITS[[#This Row],[INCOMELISTING_LOAN_ID_PROP_ADDR]],TBL_CIPDRFRESI_LOANPOOL[LOAN_ID_PROP_ADDR],0)),"")</f>
        <v/>
      </c>
      <c r="H5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2" s="36" t="b">
        <f>CONCATENATE(TBL_QUAL_INCOMELISTING_UNITS[[#This Row],[INCOMELISTING_LOAN_ID_PROP_ADDR]],TBL_QUAL_INCOMELISTING_UNITS[[#This Row],[INCOMELISTING_UNIT]],TBL_QUAL_INCOMELISTING_UNITS[[#This Row],[INCOMELISTING_HSEHLD_INCOME]])&lt;&gt;""</f>
        <v>0</v>
      </c>
      <c r="J542" s="36" t="b">
        <f>AND(TBL_QUAL_INCOMELISTING_UNITS[[#This Row],[INCOMELISTING_LOAN_ID_PROP_ADDR]]&lt;&gt;"",TBL_QUAL_INCOMELISTING_UNITS[[#This Row],[INCOMELISTING_UNIT]]&lt;&gt;"",TBL_QUAL_INCOMELISTING_UNITS[[#This Row],[INCOMELISTING_HSEHLD_INCOME]]&lt;&gt;"")</f>
        <v>0</v>
      </c>
      <c r="K542" s="36">
        <f>SUM(
IF(AND(TBL_QUAL_INCOMELISTING_UNITS[[#This Row],[INCOMELISTING_LOAN_ID_PROP_ADDR]]&lt;&gt;"",NOT(ISNUMBER(MATCH(TBL_QUAL_INCOMELISTING_UNITS[[#This Row],[INCOMELISTING_LOAN_ID_PROP_ADDR]],RANGE_LOOKUP_CIPDRF_LOANLIST,0)))),1,0)
)</f>
        <v>0</v>
      </c>
    </row>
    <row r="543" spans="2:11" ht="20.100000000000001" customHeight="1" x14ac:dyDescent="0.25">
      <c r="B543" s="25" t="str">
        <f>IF(TBL_QUAL_INCOMELISTING_UNITS[[#This Row],[RECORD_STARTED]],IF(TBL_QUAL_INCOMELISTING_UNITS[[#This Row],[ERROR_COUNT]]&gt;0,-1,IF(TBL_QUAL_INCOMELISTING_UNITS[[#This Row],[REQ_FIELDS_POPULATED]],1,0)),"")</f>
        <v/>
      </c>
      <c r="C543" s="94">
        <f>ROW()-ROW(TBL_QUAL_INCOMELISTING_UNITS[[#Headers],[ROW_ID]])</f>
        <v>534</v>
      </c>
      <c r="D543" s="82"/>
      <c r="E543" s="39"/>
      <c r="F543" s="33"/>
      <c r="G543" s="84" t="str">
        <f>IFERROR(INDEX(TBL_CIPDRFRESI_LOANPOOL[HUD_MFI_115],MATCH(TBL_QUAL_INCOMELISTING_UNITS[[#This Row],[INCOMELISTING_LOAN_ID_PROP_ADDR]],TBL_CIPDRFRESI_LOANPOOL[LOAN_ID_PROP_ADDR],0)),"")</f>
        <v/>
      </c>
      <c r="H5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3" s="36" t="b">
        <f>CONCATENATE(TBL_QUAL_INCOMELISTING_UNITS[[#This Row],[INCOMELISTING_LOAN_ID_PROP_ADDR]],TBL_QUAL_INCOMELISTING_UNITS[[#This Row],[INCOMELISTING_UNIT]],TBL_QUAL_INCOMELISTING_UNITS[[#This Row],[INCOMELISTING_HSEHLD_INCOME]])&lt;&gt;""</f>
        <v>0</v>
      </c>
      <c r="J543" s="36" t="b">
        <f>AND(TBL_QUAL_INCOMELISTING_UNITS[[#This Row],[INCOMELISTING_LOAN_ID_PROP_ADDR]]&lt;&gt;"",TBL_QUAL_INCOMELISTING_UNITS[[#This Row],[INCOMELISTING_UNIT]]&lt;&gt;"",TBL_QUAL_INCOMELISTING_UNITS[[#This Row],[INCOMELISTING_HSEHLD_INCOME]]&lt;&gt;"")</f>
        <v>0</v>
      </c>
      <c r="K543" s="36">
        <f>SUM(
IF(AND(TBL_QUAL_INCOMELISTING_UNITS[[#This Row],[INCOMELISTING_LOAN_ID_PROP_ADDR]]&lt;&gt;"",NOT(ISNUMBER(MATCH(TBL_QUAL_INCOMELISTING_UNITS[[#This Row],[INCOMELISTING_LOAN_ID_PROP_ADDR]],RANGE_LOOKUP_CIPDRF_LOANLIST,0)))),1,0)
)</f>
        <v>0</v>
      </c>
    </row>
    <row r="544" spans="2:11" ht="20.100000000000001" customHeight="1" x14ac:dyDescent="0.25">
      <c r="B544" s="25" t="str">
        <f>IF(TBL_QUAL_INCOMELISTING_UNITS[[#This Row],[RECORD_STARTED]],IF(TBL_QUAL_INCOMELISTING_UNITS[[#This Row],[ERROR_COUNT]]&gt;0,-1,IF(TBL_QUAL_INCOMELISTING_UNITS[[#This Row],[REQ_FIELDS_POPULATED]],1,0)),"")</f>
        <v/>
      </c>
      <c r="C544" s="94">
        <f>ROW()-ROW(TBL_QUAL_INCOMELISTING_UNITS[[#Headers],[ROW_ID]])</f>
        <v>535</v>
      </c>
      <c r="D544" s="82"/>
      <c r="E544" s="39"/>
      <c r="F544" s="33"/>
      <c r="G544" s="84" t="str">
        <f>IFERROR(INDEX(TBL_CIPDRFRESI_LOANPOOL[HUD_MFI_115],MATCH(TBL_QUAL_INCOMELISTING_UNITS[[#This Row],[INCOMELISTING_LOAN_ID_PROP_ADDR]],TBL_CIPDRFRESI_LOANPOOL[LOAN_ID_PROP_ADDR],0)),"")</f>
        <v/>
      </c>
      <c r="H5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4" s="36" t="b">
        <f>CONCATENATE(TBL_QUAL_INCOMELISTING_UNITS[[#This Row],[INCOMELISTING_LOAN_ID_PROP_ADDR]],TBL_QUAL_INCOMELISTING_UNITS[[#This Row],[INCOMELISTING_UNIT]],TBL_QUAL_INCOMELISTING_UNITS[[#This Row],[INCOMELISTING_HSEHLD_INCOME]])&lt;&gt;""</f>
        <v>0</v>
      </c>
      <c r="J544" s="36" t="b">
        <f>AND(TBL_QUAL_INCOMELISTING_UNITS[[#This Row],[INCOMELISTING_LOAN_ID_PROP_ADDR]]&lt;&gt;"",TBL_QUAL_INCOMELISTING_UNITS[[#This Row],[INCOMELISTING_UNIT]]&lt;&gt;"",TBL_QUAL_INCOMELISTING_UNITS[[#This Row],[INCOMELISTING_HSEHLD_INCOME]]&lt;&gt;"")</f>
        <v>0</v>
      </c>
      <c r="K544" s="36">
        <f>SUM(
IF(AND(TBL_QUAL_INCOMELISTING_UNITS[[#This Row],[INCOMELISTING_LOAN_ID_PROP_ADDR]]&lt;&gt;"",NOT(ISNUMBER(MATCH(TBL_QUAL_INCOMELISTING_UNITS[[#This Row],[INCOMELISTING_LOAN_ID_PROP_ADDR]],RANGE_LOOKUP_CIPDRF_LOANLIST,0)))),1,0)
)</f>
        <v>0</v>
      </c>
    </row>
    <row r="545" spans="2:11" ht="20.100000000000001" customHeight="1" x14ac:dyDescent="0.25">
      <c r="B545" s="25" t="str">
        <f>IF(TBL_QUAL_INCOMELISTING_UNITS[[#This Row],[RECORD_STARTED]],IF(TBL_QUAL_INCOMELISTING_UNITS[[#This Row],[ERROR_COUNT]]&gt;0,-1,IF(TBL_QUAL_INCOMELISTING_UNITS[[#This Row],[REQ_FIELDS_POPULATED]],1,0)),"")</f>
        <v/>
      </c>
      <c r="C545" s="94">
        <f>ROW()-ROW(TBL_QUAL_INCOMELISTING_UNITS[[#Headers],[ROW_ID]])</f>
        <v>536</v>
      </c>
      <c r="D545" s="82"/>
      <c r="E545" s="39"/>
      <c r="F545" s="33"/>
      <c r="G545" s="84" t="str">
        <f>IFERROR(INDEX(TBL_CIPDRFRESI_LOANPOOL[HUD_MFI_115],MATCH(TBL_QUAL_INCOMELISTING_UNITS[[#This Row],[INCOMELISTING_LOAN_ID_PROP_ADDR]],TBL_CIPDRFRESI_LOANPOOL[LOAN_ID_PROP_ADDR],0)),"")</f>
        <v/>
      </c>
      <c r="H5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5" s="36" t="b">
        <f>CONCATENATE(TBL_QUAL_INCOMELISTING_UNITS[[#This Row],[INCOMELISTING_LOAN_ID_PROP_ADDR]],TBL_QUAL_INCOMELISTING_UNITS[[#This Row],[INCOMELISTING_UNIT]],TBL_QUAL_INCOMELISTING_UNITS[[#This Row],[INCOMELISTING_HSEHLD_INCOME]])&lt;&gt;""</f>
        <v>0</v>
      </c>
      <c r="J545" s="36" t="b">
        <f>AND(TBL_QUAL_INCOMELISTING_UNITS[[#This Row],[INCOMELISTING_LOAN_ID_PROP_ADDR]]&lt;&gt;"",TBL_QUAL_INCOMELISTING_UNITS[[#This Row],[INCOMELISTING_UNIT]]&lt;&gt;"",TBL_QUAL_INCOMELISTING_UNITS[[#This Row],[INCOMELISTING_HSEHLD_INCOME]]&lt;&gt;"")</f>
        <v>0</v>
      </c>
      <c r="K545" s="36">
        <f>SUM(
IF(AND(TBL_QUAL_INCOMELISTING_UNITS[[#This Row],[INCOMELISTING_LOAN_ID_PROP_ADDR]]&lt;&gt;"",NOT(ISNUMBER(MATCH(TBL_QUAL_INCOMELISTING_UNITS[[#This Row],[INCOMELISTING_LOAN_ID_PROP_ADDR]],RANGE_LOOKUP_CIPDRF_LOANLIST,0)))),1,0)
)</f>
        <v>0</v>
      </c>
    </row>
    <row r="546" spans="2:11" ht="20.100000000000001" customHeight="1" x14ac:dyDescent="0.25">
      <c r="B546" s="25" t="str">
        <f>IF(TBL_QUAL_INCOMELISTING_UNITS[[#This Row],[RECORD_STARTED]],IF(TBL_QUAL_INCOMELISTING_UNITS[[#This Row],[ERROR_COUNT]]&gt;0,-1,IF(TBL_QUAL_INCOMELISTING_UNITS[[#This Row],[REQ_FIELDS_POPULATED]],1,0)),"")</f>
        <v/>
      </c>
      <c r="C546" s="94">
        <f>ROW()-ROW(TBL_QUAL_INCOMELISTING_UNITS[[#Headers],[ROW_ID]])</f>
        <v>537</v>
      </c>
      <c r="D546" s="82"/>
      <c r="E546" s="39"/>
      <c r="F546" s="33"/>
      <c r="G546" s="84" t="str">
        <f>IFERROR(INDEX(TBL_CIPDRFRESI_LOANPOOL[HUD_MFI_115],MATCH(TBL_QUAL_INCOMELISTING_UNITS[[#This Row],[INCOMELISTING_LOAN_ID_PROP_ADDR]],TBL_CIPDRFRESI_LOANPOOL[LOAN_ID_PROP_ADDR],0)),"")</f>
        <v/>
      </c>
      <c r="H5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6" s="36" t="b">
        <f>CONCATENATE(TBL_QUAL_INCOMELISTING_UNITS[[#This Row],[INCOMELISTING_LOAN_ID_PROP_ADDR]],TBL_QUAL_INCOMELISTING_UNITS[[#This Row],[INCOMELISTING_UNIT]],TBL_QUAL_INCOMELISTING_UNITS[[#This Row],[INCOMELISTING_HSEHLD_INCOME]])&lt;&gt;""</f>
        <v>0</v>
      </c>
      <c r="J546" s="36" t="b">
        <f>AND(TBL_QUAL_INCOMELISTING_UNITS[[#This Row],[INCOMELISTING_LOAN_ID_PROP_ADDR]]&lt;&gt;"",TBL_QUAL_INCOMELISTING_UNITS[[#This Row],[INCOMELISTING_UNIT]]&lt;&gt;"",TBL_QUAL_INCOMELISTING_UNITS[[#This Row],[INCOMELISTING_HSEHLD_INCOME]]&lt;&gt;"")</f>
        <v>0</v>
      </c>
      <c r="K546" s="36">
        <f>SUM(
IF(AND(TBL_QUAL_INCOMELISTING_UNITS[[#This Row],[INCOMELISTING_LOAN_ID_PROP_ADDR]]&lt;&gt;"",NOT(ISNUMBER(MATCH(TBL_QUAL_INCOMELISTING_UNITS[[#This Row],[INCOMELISTING_LOAN_ID_PROP_ADDR]],RANGE_LOOKUP_CIPDRF_LOANLIST,0)))),1,0)
)</f>
        <v>0</v>
      </c>
    </row>
    <row r="547" spans="2:11" ht="20.100000000000001" customHeight="1" x14ac:dyDescent="0.25">
      <c r="B547" s="25" t="str">
        <f>IF(TBL_QUAL_INCOMELISTING_UNITS[[#This Row],[RECORD_STARTED]],IF(TBL_QUAL_INCOMELISTING_UNITS[[#This Row],[ERROR_COUNT]]&gt;0,-1,IF(TBL_QUAL_INCOMELISTING_UNITS[[#This Row],[REQ_FIELDS_POPULATED]],1,0)),"")</f>
        <v/>
      </c>
      <c r="C547" s="94">
        <f>ROW()-ROW(TBL_QUAL_INCOMELISTING_UNITS[[#Headers],[ROW_ID]])</f>
        <v>538</v>
      </c>
      <c r="D547" s="82"/>
      <c r="E547" s="39"/>
      <c r="F547" s="33"/>
      <c r="G547" s="84" t="str">
        <f>IFERROR(INDEX(TBL_CIPDRFRESI_LOANPOOL[HUD_MFI_115],MATCH(TBL_QUAL_INCOMELISTING_UNITS[[#This Row],[INCOMELISTING_LOAN_ID_PROP_ADDR]],TBL_CIPDRFRESI_LOANPOOL[LOAN_ID_PROP_ADDR],0)),"")</f>
        <v/>
      </c>
      <c r="H5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7" s="36" t="b">
        <f>CONCATENATE(TBL_QUAL_INCOMELISTING_UNITS[[#This Row],[INCOMELISTING_LOAN_ID_PROP_ADDR]],TBL_QUAL_INCOMELISTING_UNITS[[#This Row],[INCOMELISTING_UNIT]],TBL_QUAL_INCOMELISTING_UNITS[[#This Row],[INCOMELISTING_HSEHLD_INCOME]])&lt;&gt;""</f>
        <v>0</v>
      </c>
      <c r="J547" s="36" t="b">
        <f>AND(TBL_QUAL_INCOMELISTING_UNITS[[#This Row],[INCOMELISTING_LOAN_ID_PROP_ADDR]]&lt;&gt;"",TBL_QUAL_INCOMELISTING_UNITS[[#This Row],[INCOMELISTING_UNIT]]&lt;&gt;"",TBL_QUAL_INCOMELISTING_UNITS[[#This Row],[INCOMELISTING_HSEHLD_INCOME]]&lt;&gt;"")</f>
        <v>0</v>
      </c>
      <c r="K547" s="36">
        <f>SUM(
IF(AND(TBL_QUAL_INCOMELISTING_UNITS[[#This Row],[INCOMELISTING_LOAN_ID_PROP_ADDR]]&lt;&gt;"",NOT(ISNUMBER(MATCH(TBL_QUAL_INCOMELISTING_UNITS[[#This Row],[INCOMELISTING_LOAN_ID_PROP_ADDR]],RANGE_LOOKUP_CIPDRF_LOANLIST,0)))),1,0)
)</f>
        <v>0</v>
      </c>
    </row>
    <row r="548" spans="2:11" ht="20.100000000000001" customHeight="1" x14ac:dyDescent="0.25">
      <c r="B548" s="25" t="str">
        <f>IF(TBL_QUAL_INCOMELISTING_UNITS[[#This Row],[RECORD_STARTED]],IF(TBL_QUAL_INCOMELISTING_UNITS[[#This Row],[ERROR_COUNT]]&gt;0,-1,IF(TBL_QUAL_INCOMELISTING_UNITS[[#This Row],[REQ_FIELDS_POPULATED]],1,0)),"")</f>
        <v/>
      </c>
      <c r="C548" s="94">
        <f>ROW()-ROW(TBL_QUAL_INCOMELISTING_UNITS[[#Headers],[ROW_ID]])</f>
        <v>539</v>
      </c>
      <c r="D548" s="82"/>
      <c r="E548" s="39"/>
      <c r="F548" s="33"/>
      <c r="G548" s="84" t="str">
        <f>IFERROR(INDEX(TBL_CIPDRFRESI_LOANPOOL[HUD_MFI_115],MATCH(TBL_QUAL_INCOMELISTING_UNITS[[#This Row],[INCOMELISTING_LOAN_ID_PROP_ADDR]],TBL_CIPDRFRESI_LOANPOOL[LOAN_ID_PROP_ADDR],0)),"")</f>
        <v/>
      </c>
      <c r="H5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8" s="36" t="b">
        <f>CONCATENATE(TBL_QUAL_INCOMELISTING_UNITS[[#This Row],[INCOMELISTING_LOAN_ID_PROP_ADDR]],TBL_QUAL_INCOMELISTING_UNITS[[#This Row],[INCOMELISTING_UNIT]],TBL_QUAL_INCOMELISTING_UNITS[[#This Row],[INCOMELISTING_HSEHLD_INCOME]])&lt;&gt;""</f>
        <v>0</v>
      </c>
      <c r="J548" s="36" t="b">
        <f>AND(TBL_QUAL_INCOMELISTING_UNITS[[#This Row],[INCOMELISTING_LOAN_ID_PROP_ADDR]]&lt;&gt;"",TBL_QUAL_INCOMELISTING_UNITS[[#This Row],[INCOMELISTING_UNIT]]&lt;&gt;"",TBL_QUAL_INCOMELISTING_UNITS[[#This Row],[INCOMELISTING_HSEHLD_INCOME]]&lt;&gt;"")</f>
        <v>0</v>
      </c>
      <c r="K548" s="36">
        <f>SUM(
IF(AND(TBL_QUAL_INCOMELISTING_UNITS[[#This Row],[INCOMELISTING_LOAN_ID_PROP_ADDR]]&lt;&gt;"",NOT(ISNUMBER(MATCH(TBL_QUAL_INCOMELISTING_UNITS[[#This Row],[INCOMELISTING_LOAN_ID_PROP_ADDR]],RANGE_LOOKUP_CIPDRF_LOANLIST,0)))),1,0)
)</f>
        <v>0</v>
      </c>
    </row>
    <row r="549" spans="2:11" ht="20.100000000000001" customHeight="1" x14ac:dyDescent="0.25">
      <c r="B549" s="25" t="str">
        <f>IF(TBL_QUAL_INCOMELISTING_UNITS[[#This Row],[RECORD_STARTED]],IF(TBL_QUAL_INCOMELISTING_UNITS[[#This Row],[ERROR_COUNT]]&gt;0,-1,IF(TBL_QUAL_INCOMELISTING_UNITS[[#This Row],[REQ_FIELDS_POPULATED]],1,0)),"")</f>
        <v/>
      </c>
      <c r="C549" s="94">
        <f>ROW()-ROW(TBL_QUAL_INCOMELISTING_UNITS[[#Headers],[ROW_ID]])</f>
        <v>540</v>
      </c>
      <c r="D549" s="82"/>
      <c r="E549" s="39"/>
      <c r="F549" s="33"/>
      <c r="G549" s="84" t="str">
        <f>IFERROR(INDEX(TBL_CIPDRFRESI_LOANPOOL[HUD_MFI_115],MATCH(TBL_QUAL_INCOMELISTING_UNITS[[#This Row],[INCOMELISTING_LOAN_ID_PROP_ADDR]],TBL_CIPDRFRESI_LOANPOOL[LOAN_ID_PROP_ADDR],0)),"")</f>
        <v/>
      </c>
      <c r="H5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9" s="36" t="b">
        <f>CONCATENATE(TBL_QUAL_INCOMELISTING_UNITS[[#This Row],[INCOMELISTING_LOAN_ID_PROP_ADDR]],TBL_QUAL_INCOMELISTING_UNITS[[#This Row],[INCOMELISTING_UNIT]],TBL_QUAL_INCOMELISTING_UNITS[[#This Row],[INCOMELISTING_HSEHLD_INCOME]])&lt;&gt;""</f>
        <v>0</v>
      </c>
      <c r="J549" s="36" t="b">
        <f>AND(TBL_QUAL_INCOMELISTING_UNITS[[#This Row],[INCOMELISTING_LOAN_ID_PROP_ADDR]]&lt;&gt;"",TBL_QUAL_INCOMELISTING_UNITS[[#This Row],[INCOMELISTING_UNIT]]&lt;&gt;"",TBL_QUAL_INCOMELISTING_UNITS[[#This Row],[INCOMELISTING_HSEHLD_INCOME]]&lt;&gt;"")</f>
        <v>0</v>
      </c>
      <c r="K549" s="36">
        <f>SUM(
IF(AND(TBL_QUAL_INCOMELISTING_UNITS[[#This Row],[INCOMELISTING_LOAN_ID_PROP_ADDR]]&lt;&gt;"",NOT(ISNUMBER(MATCH(TBL_QUAL_INCOMELISTING_UNITS[[#This Row],[INCOMELISTING_LOAN_ID_PROP_ADDR]],RANGE_LOOKUP_CIPDRF_LOANLIST,0)))),1,0)
)</f>
        <v>0</v>
      </c>
    </row>
    <row r="550" spans="2:11" ht="20.100000000000001" customHeight="1" x14ac:dyDescent="0.25">
      <c r="B550" s="25" t="str">
        <f>IF(TBL_QUAL_INCOMELISTING_UNITS[[#This Row],[RECORD_STARTED]],IF(TBL_QUAL_INCOMELISTING_UNITS[[#This Row],[ERROR_COUNT]]&gt;0,-1,IF(TBL_QUAL_INCOMELISTING_UNITS[[#This Row],[REQ_FIELDS_POPULATED]],1,0)),"")</f>
        <v/>
      </c>
      <c r="C550" s="94">
        <f>ROW()-ROW(TBL_QUAL_INCOMELISTING_UNITS[[#Headers],[ROW_ID]])</f>
        <v>541</v>
      </c>
      <c r="D550" s="82"/>
      <c r="E550" s="39"/>
      <c r="F550" s="33"/>
      <c r="G550" s="84" t="str">
        <f>IFERROR(INDEX(TBL_CIPDRFRESI_LOANPOOL[HUD_MFI_115],MATCH(TBL_QUAL_INCOMELISTING_UNITS[[#This Row],[INCOMELISTING_LOAN_ID_PROP_ADDR]],TBL_CIPDRFRESI_LOANPOOL[LOAN_ID_PROP_ADDR],0)),"")</f>
        <v/>
      </c>
      <c r="H5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0" s="36" t="b">
        <f>CONCATENATE(TBL_QUAL_INCOMELISTING_UNITS[[#This Row],[INCOMELISTING_LOAN_ID_PROP_ADDR]],TBL_QUAL_INCOMELISTING_UNITS[[#This Row],[INCOMELISTING_UNIT]],TBL_QUAL_INCOMELISTING_UNITS[[#This Row],[INCOMELISTING_HSEHLD_INCOME]])&lt;&gt;""</f>
        <v>0</v>
      </c>
      <c r="J550" s="36" t="b">
        <f>AND(TBL_QUAL_INCOMELISTING_UNITS[[#This Row],[INCOMELISTING_LOAN_ID_PROP_ADDR]]&lt;&gt;"",TBL_QUAL_INCOMELISTING_UNITS[[#This Row],[INCOMELISTING_UNIT]]&lt;&gt;"",TBL_QUAL_INCOMELISTING_UNITS[[#This Row],[INCOMELISTING_HSEHLD_INCOME]]&lt;&gt;"")</f>
        <v>0</v>
      </c>
      <c r="K550" s="36">
        <f>SUM(
IF(AND(TBL_QUAL_INCOMELISTING_UNITS[[#This Row],[INCOMELISTING_LOAN_ID_PROP_ADDR]]&lt;&gt;"",NOT(ISNUMBER(MATCH(TBL_QUAL_INCOMELISTING_UNITS[[#This Row],[INCOMELISTING_LOAN_ID_PROP_ADDR]],RANGE_LOOKUP_CIPDRF_LOANLIST,0)))),1,0)
)</f>
        <v>0</v>
      </c>
    </row>
    <row r="551" spans="2:11" ht="20.100000000000001" customHeight="1" x14ac:dyDescent="0.25">
      <c r="B551" s="25" t="str">
        <f>IF(TBL_QUAL_INCOMELISTING_UNITS[[#This Row],[RECORD_STARTED]],IF(TBL_QUAL_INCOMELISTING_UNITS[[#This Row],[ERROR_COUNT]]&gt;0,-1,IF(TBL_QUAL_INCOMELISTING_UNITS[[#This Row],[REQ_FIELDS_POPULATED]],1,0)),"")</f>
        <v/>
      </c>
      <c r="C551" s="94">
        <f>ROW()-ROW(TBL_QUAL_INCOMELISTING_UNITS[[#Headers],[ROW_ID]])</f>
        <v>542</v>
      </c>
      <c r="D551" s="82"/>
      <c r="E551" s="39"/>
      <c r="F551" s="33"/>
      <c r="G551" s="84" t="str">
        <f>IFERROR(INDEX(TBL_CIPDRFRESI_LOANPOOL[HUD_MFI_115],MATCH(TBL_QUAL_INCOMELISTING_UNITS[[#This Row],[INCOMELISTING_LOAN_ID_PROP_ADDR]],TBL_CIPDRFRESI_LOANPOOL[LOAN_ID_PROP_ADDR],0)),"")</f>
        <v/>
      </c>
      <c r="H5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1" s="36" t="b">
        <f>CONCATENATE(TBL_QUAL_INCOMELISTING_UNITS[[#This Row],[INCOMELISTING_LOAN_ID_PROP_ADDR]],TBL_QUAL_INCOMELISTING_UNITS[[#This Row],[INCOMELISTING_UNIT]],TBL_QUAL_INCOMELISTING_UNITS[[#This Row],[INCOMELISTING_HSEHLD_INCOME]])&lt;&gt;""</f>
        <v>0</v>
      </c>
      <c r="J551" s="36" t="b">
        <f>AND(TBL_QUAL_INCOMELISTING_UNITS[[#This Row],[INCOMELISTING_LOAN_ID_PROP_ADDR]]&lt;&gt;"",TBL_QUAL_INCOMELISTING_UNITS[[#This Row],[INCOMELISTING_UNIT]]&lt;&gt;"",TBL_QUAL_INCOMELISTING_UNITS[[#This Row],[INCOMELISTING_HSEHLD_INCOME]]&lt;&gt;"")</f>
        <v>0</v>
      </c>
      <c r="K551" s="36">
        <f>SUM(
IF(AND(TBL_QUAL_INCOMELISTING_UNITS[[#This Row],[INCOMELISTING_LOAN_ID_PROP_ADDR]]&lt;&gt;"",NOT(ISNUMBER(MATCH(TBL_QUAL_INCOMELISTING_UNITS[[#This Row],[INCOMELISTING_LOAN_ID_PROP_ADDR]],RANGE_LOOKUP_CIPDRF_LOANLIST,0)))),1,0)
)</f>
        <v>0</v>
      </c>
    </row>
    <row r="552" spans="2:11" ht="20.100000000000001" customHeight="1" x14ac:dyDescent="0.25">
      <c r="B552" s="25" t="str">
        <f>IF(TBL_QUAL_INCOMELISTING_UNITS[[#This Row],[RECORD_STARTED]],IF(TBL_QUAL_INCOMELISTING_UNITS[[#This Row],[ERROR_COUNT]]&gt;0,-1,IF(TBL_QUAL_INCOMELISTING_UNITS[[#This Row],[REQ_FIELDS_POPULATED]],1,0)),"")</f>
        <v/>
      </c>
      <c r="C552" s="94">
        <f>ROW()-ROW(TBL_QUAL_INCOMELISTING_UNITS[[#Headers],[ROW_ID]])</f>
        <v>543</v>
      </c>
      <c r="D552" s="82"/>
      <c r="E552" s="39"/>
      <c r="F552" s="33"/>
      <c r="G552" s="84" t="str">
        <f>IFERROR(INDEX(TBL_CIPDRFRESI_LOANPOOL[HUD_MFI_115],MATCH(TBL_QUAL_INCOMELISTING_UNITS[[#This Row],[INCOMELISTING_LOAN_ID_PROP_ADDR]],TBL_CIPDRFRESI_LOANPOOL[LOAN_ID_PROP_ADDR],0)),"")</f>
        <v/>
      </c>
      <c r="H5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2" s="36" t="b">
        <f>CONCATENATE(TBL_QUAL_INCOMELISTING_UNITS[[#This Row],[INCOMELISTING_LOAN_ID_PROP_ADDR]],TBL_QUAL_INCOMELISTING_UNITS[[#This Row],[INCOMELISTING_UNIT]],TBL_QUAL_INCOMELISTING_UNITS[[#This Row],[INCOMELISTING_HSEHLD_INCOME]])&lt;&gt;""</f>
        <v>0</v>
      </c>
      <c r="J552" s="36" t="b">
        <f>AND(TBL_QUAL_INCOMELISTING_UNITS[[#This Row],[INCOMELISTING_LOAN_ID_PROP_ADDR]]&lt;&gt;"",TBL_QUAL_INCOMELISTING_UNITS[[#This Row],[INCOMELISTING_UNIT]]&lt;&gt;"",TBL_QUAL_INCOMELISTING_UNITS[[#This Row],[INCOMELISTING_HSEHLD_INCOME]]&lt;&gt;"")</f>
        <v>0</v>
      </c>
      <c r="K552" s="36">
        <f>SUM(
IF(AND(TBL_QUAL_INCOMELISTING_UNITS[[#This Row],[INCOMELISTING_LOAN_ID_PROP_ADDR]]&lt;&gt;"",NOT(ISNUMBER(MATCH(TBL_QUAL_INCOMELISTING_UNITS[[#This Row],[INCOMELISTING_LOAN_ID_PROP_ADDR]],RANGE_LOOKUP_CIPDRF_LOANLIST,0)))),1,0)
)</f>
        <v>0</v>
      </c>
    </row>
    <row r="553" spans="2:11" ht="20.100000000000001" customHeight="1" x14ac:dyDescent="0.25">
      <c r="B553" s="25" t="str">
        <f>IF(TBL_QUAL_INCOMELISTING_UNITS[[#This Row],[RECORD_STARTED]],IF(TBL_QUAL_INCOMELISTING_UNITS[[#This Row],[ERROR_COUNT]]&gt;0,-1,IF(TBL_QUAL_INCOMELISTING_UNITS[[#This Row],[REQ_FIELDS_POPULATED]],1,0)),"")</f>
        <v/>
      </c>
      <c r="C553" s="94">
        <f>ROW()-ROW(TBL_QUAL_INCOMELISTING_UNITS[[#Headers],[ROW_ID]])</f>
        <v>544</v>
      </c>
      <c r="D553" s="82"/>
      <c r="E553" s="39"/>
      <c r="F553" s="33"/>
      <c r="G553" s="84" t="str">
        <f>IFERROR(INDEX(TBL_CIPDRFRESI_LOANPOOL[HUD_MFI_115],MATCH(TBL_QUAL_INCOMELISTING_UNITS[[#This Row],[INCOMELISTING_LOAN_ID_PROP_ADDR]],TBL_CIPDRFRESI_LOANPOOL[LOAN_ID_PROP_ADDR],0)),"")</f>
        <v/>
      </c>
      <c r="H5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3" s="36" t="b">
        <f>CONCATENATE(TBL_QUAL_INCOMELISTING_UNITS[[#This Row],[INCOMELISTING_LOAN_ID_PROP_ADDR]],TBL_QUAL_INCOMELISTING_UNITS[[#This Row],[INCOMELISTING_UNIT]],TBL_QUAL_INCOMELISTING_UNITS[[#This Row],[INCOMELISTING_HSEHLD_INCOME]])&lt;&gt;""</f>
        <v>0</v>
      </c>
      <c r="J553" s="36" t="b">
        <f>AND(TBL_QUAL_INCOMELISTING_UNITS[[#This Row],[INCOMELISTING_LOAN_ID_PROP_ADDR]]&lt;&gt;"",TBL_QUAL_INCOMELISTING_UNITS[[#This Row],[INCOMELISTING_UNIT]]&lt;&gt;"",TBL_QUAL_INCOMELISTING_UNITS[[#This Row],[INCOMELISTING_HSEHLD_INCOME]]&lt;&gt;"")</f>
        <v>0</v>
      </c>
      <c r="K553" s="36">
        <f>SUM(
IF(AND(TBL_QUAL_INCOMELISTING_UNITS[[#This Row],[INCOMELISTING_LOAN_ID_PROP_ADDR]]&lt;&gt;"",NOT(ISNUMBER(MATCH(TBL_QUAL_INCOMELISTING_UNITS[[#This Row],[INCOMELISTING_LOAN_ID_PROP_ADDR]],RANGE_LOOKUP_CIPDRF_LOANLIST,0)))),1,0)
)</f>
        <v>0</v>
      </c>
    </row>
    <row r="554" spans="2:11" ht="20.100000000000001" customHeight="1" x14ac:dyDescent="0.25">
      <c r="B554" s="25" t="str">
        <f>IF(TBL_QUAL_INCOMELISTING_UNITS[[#This Row],[RECORD_STARTED]],IF(TBL_QUAL_INCOMELISTING_UNITS[[#This Row],[ERROR_COUNT]]&gt;0,-1,IF(TBL_QUAL_INCOMELISTING_UNITS[[#This Row],[REQ_FIELDS_POPULATED]],1,0)),"")</f>
        <v/>
      </c>
      <c r="C554" s="94">
        <f>ROW()-ROW(TBL_QUAL_INCOMELISTING_UNITS[[#Headers],[ROW_ID]])</f>
        <v>545</v>
      </c>
      <c r="D554" s="82"/>
      <c r="E554" s="39"/>
      <c r="F554" s="33"/>
      <c r="G554" s="84" t="str">
        <f>IFERROR(INDEX(TBL_CIPDRFRESI_LOANPOOL[HUD_MFI_115],MATCH(TBL_QUAL_INCOMELISTING_UNITS[[#This Row],[INCOMELISTING_LOAN_ID_PROP_ADDR]],TBL_CIPDRFRESI_LOANPOOL[LOAN_ID_PROP_ADDR],0)),"")</f>
        <v/>
      </c>
      <c r="H5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4" s="36" t="b">
        <f>CONCATENATE(TBL_QUAL_INCOMELISTING_UNITS[[#This Row],[INCOMELISTING_LOAN_ID_PROP_ADDR]],TBL_QUAL_INCOMELISTING_UNITS[[#This Row],[INCOMELISTING_UNIT]],TBL_QUAL_INCOMELISTING_UNITS[[#This Row],[INCOMELISTING_HSEHLD_INCOME]])&lt;&gt;""</f>
        <v>0</v>
      </c>
      <c r="J554" s="36" t="b">
        <f>AND(TBL_QUAL_INCOMELISTING_UNITS[[#This Row],[INCOMELISTING_LOAN_ID_PROP_ADDR]]&lt;&gt;"",TBL_QUAL_INCOMELISTING_UNITS[[#This Row],[INCOMELISTING_UNIT]]&lt;&gt;"",TBL_QUAL_INCOMELISTING_UNITS[[#This Row],[INCOMELISTING_HSEHLD_INCOME]]&lt;&gt;"")</f>
        <v>0</v>
      </c>
      <c r="K554" s="36">
        <f>SUM(
IF(AND(TBL_QUAL_INCOMELISTING_UNITS[[#This Row],[INCOMELISTING_LOAN_ID_PROP_ADDR]]&lt;&gt;"",NOT(ISNUMBER(MATCH(TBL_QUAL_INCOMELISTING_UNITS[[#This Row],[INCOMELISTING_LOAN_ID_PROP_ADDR]],RANGE_LOOKUP_CIPDRF_LOANLIST,0)))),1,0)
)</f>
        <v>0</v>
      </c>
    </row>
    <row r="555" spans="2:11" ht="20.100000000000001" customHeight="1" x14ac:dyDescent="0.25">
      <c r="B555" s="25" t="str">
        <f>IF(TBL_QUAL_INCOMELISTING_UNITS[[#This Row],[RECORD_STARTED]],IF(TBL_QUAL_INCOMELISTING_UNITS[[#This Row],[ERROR_COUNT]]&gt;0,-1,IF(TBL_QUAL_INCOMELISTING_UNITS[[#This Row],[REQ_FIELDS_POPULATED]],1,0)),"")</f>
        <v/>
      </c>
      <c r="C555" s="94">
        <f>ROW()-ROW(TBL_QUAL_INCOMELISTING_UNITS[[#Headers],[ROW_ID]])</f>
        <v>546</v>
      </c>
      <c r="D555" s="82"/>
      <c r="E555" s="39"/>
      <c r="F555" s="33"/>
      <c r="G555" s="84" t="str">
        <f>IFERROR(INDEX(TBL_CIPDRFRESI_LOANPOOL[HUD_MFI_115],MATCH(TBL_QUAL_INCOMELISTING_UNITS[[#This Row],[INCOMELISTING_LOAN_ID_PROP_ADDR]],TBL_CIPDRFRESI_LOANPOOL[LOAN_ID_PROP_ADDR],0)),"")</f>
        <v/>
      </c>
      <c r="H5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5" s="36" t="b">
        <f>CONCATENATE(TBL_QUAL_INCOMELISTING_UNITS[[#This Row],[INCOMELISTING_LOAN_ID_PROP_ADDR]],TBL_QUAL_INCOMELISTING_UNITS[[#This Row],[INCOMELISTING_UNIT]],TBL_QUAL_INCOMELISTING_UNITS[[#This Row],[INCOMELISTING_HSEHLD_INCOME]])&lt;&gt;""</f>
        <v>0</v>
      </c>
      <c r="J555" s="36" t="b">
        <f>AND(TBL_QUAL_INCOMELISTING_UNITS[[#This Row],[INCOMELISTING_LOAN_ID_PROP_ADDR]]&lt;&gt;"",TBL_QUAL_INCOMELISTING_UNITS[[#This Row],[INCOMELISTING_UNIT]]&lt;&gt;"",TBL_QUAL_INCOMELISTING_UNITS[[#This Row],[INCOMELISTING_HSEHLD_INCOME]]&lt;&gt;"")</f>
        <v>0</v>
      </c>
      <c r="K555" s="36">
        <f>SUM(
IF(AND(TBL_QUAL_INCOMELISTING_UNITS[[#This Row],[INCOMELISTING_LOAN_ID_PROP_ADDR]]&lt;&gt;"",NOT(ISNUMBER(MATCH(TBL_QUAL_INCOMELISTING_UNITS[[#This Row],[INCOMELISTING_LOAN_ID_PROP_ADDR]],RANGE_LOOKUP_CIPDRF_LOANLIST,0)))),1,0)
)</f>
        <v>0</v>
      </c>
    </row>
    <row r="556" spans="2:11" ht="20.100000000000001" customHeight="1" x14ac:dyDescent="0.25">
      <c r="B556" s="25" t="str">
        <f>IF(TBL_QUAL_INCOMELISTING_UNITS[[#This Row],[RECORD_STARTED]],IF(TBL_QUAL_INCOMELISTING_UNITS[[#This Row],[ERROR_COUNT]]&gt;0,-1,IF(TBL_QUAL_INCOMELISTING_UNITS[[#This Row],[REQ_FIELDS_POPULATED]],1,0)),"")</f>
        <v/>
      </c>
      <c r="C556" s="94">
        <f>ROW()-ROW(TBL_QUAL_INCOMELISTING_UNITS[[#Headers],[ROW_ID]])</f>
        <v>547</v>
      </c>
      <c r="D556" s="82"/>
      <c r="E556" s="39"/>
      <c r="F556" s="33"/>
      <c r="G556" s="84" t="str">
        <f>IFERROR(INDEX(TBL_CIPDRFRESI_LOANPOOL[HUD_MFI_115],MATCH(TBL_QUAL_INCOMELISTING_UNITS[[#This Row],[INCOMELISTING_LOAN_ID_PROP_ADDR]],TBL_CIPDRFRESI_LOANPOOL[LOAN_ID_PROP_ADDR],0)),"")</f>
        <v/>
      </c>
      <c r="H5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6" s="36" t="b">
        <f>CONCATENATE(TBL_QUAL_INCOMELISTING_UNITS[[#This Row],[INCOMELISTING_LOAN_ID_PROP_ADDR]],TBL_QUAL_INCOMELISTING_UNITS[[#This Row],[INCOMELISTING_UNIT]],TBL_QUAL_INCOMELISTING_UNITS[[#This Row],[INCOMELISTING_HSEHLD_INCOME]])&lt;&gt;""</f>
        <v>0</v>
      </c>
      <c r="J556" s="36" t="b">
        <f>AND(TBL_QUAL_INCOMELISTING_UNITS[[#This Row],[INCOMELISTING_LOAN_ID_PROP_ADDR]]&lt;&gt;"",TBL_QUAL_INCOMELISTING_UNITS[[#This Row],[INCOMELISTING_UNIT]]&lt;&gt;"",TBL_QUAL_INCOMELISTING_UNITS[[#This Row],[INCOMELISTING_HSEHLD_INCOME]]&lt;&gt;"")</f>
        <v>0</v>
      </c>
      <c r="K556" s="36">
        <f>SUM(
IF(AND(TBL_QUAL_INCOMELISTING_UNITS[[#This Row],[INCOMELISTING_LOAN_ID_PROP_ADDR]]&lt;&gt;"",NOT(ISNUMBER(MATCH(TBL_QUAL_INCOMELISTING_UNITS[[#This Row],[INCOMELISTING_LOAN_ID_PROP_ADDR]],RANGE_LOOKUP_CIPDRF_LOANLIST,0)))),1,0)
)</f>
        <v>0</v>
      </c>
    </row>
    <row r="557" spans="2:11" ht="20.100000000000001" customHeight="1" x14ac:dyDescent="0.25">
      <c r="B557" s="25" t="str">
        <f>IF(TBL_QUAL_INCOMELISTING_UNITS[[#This Row],[RECORD_STARTED]],IF(TBL_QUAL_INCOMELISTING_UNITS[[#This Row],[ERROR_COUNT]]&gt;0,-1,IF(TBL_QUAL_INCOMELISTING_UNITS[[#This Row],[REQ_FIELDS_POPULATED]],1,0)),"")</f>
        <v/>
      </c>
      <c r="C557" s="94">
        <f>ROW()-ROW(TBL_QUAL_INCOMELISTING_UNITS[[#Headers],[ROW_ID]])</f>
        <v>548</v>
      </c>
      <c r="D557" s="82"/>
      <c r="E557" s="39"/>
      <c r="F557" s="33"/>
      <c r="G557" s="84" t="str">
        <f>IFERROR(INDEX(TBL_CIPDRFRESI_LOANPOOL[HUD_MFI_115],MATCH(TBL_QUAL_INCOMELISTING_UNITS[[#This Row],[INCOMELISTING_LOAN_ID_PROP_ADDR]],TBL_CIPDRFRESI_LOANPOOL[LOAN_ID_PROP_ADDR],0)),"")</f>
        <v/>
      </c>
      <c r="H5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7" s="36" t="b">
        <f>CONCATENATE(TBL_QUAL_INCOMELISTING_UNITS[[#This Row],[INCOMELISTING_LOAN_ID_PROP_ADDR]],TBL_QUAL_INCOMELISTING_UNITS[[#This Row],[INCOMELISTING_UNIT]],TBL_QUAL_INCOMELISTING_UNITS[[#This Row],[INCOMELISTING_HSEHLD_INCOME]])&lt;&gt;""</f>
        <v>0</v>
      </c>
      <c r="J557" s="36" t="b">
        <f>AND(TBL_QUAL_INCOMELISTING_UNITS[[#This Row],[INCOMELISTING_LOAN_ID_PROP_ADDR]]&lt;&gt;"",TBL_QUAL_INCOMELISTING_UNITS[[#This Row],[INCOMELISTING_UNIT]]&lt;&gt;"",TBL_QUAL_INCOMELISTING_UNITS[[#This Row],[INCOMELISTING_HSEHLD_INCOME]]&lt;&gt;"")</f>
        <v>0</v>
      </c>
      <c r="K557" s="36">
        <f>SUM(
IF(AND(TBL_QUAL_INCOMELISTING_UNITS[[#This Row],[INCOMELISTING_LOAN_ID_PROP_ADDR]]&lt;&gt;"",NOT(ISNUMBER(MATCH(TBL_QUAL_INCOMELISTING_UNITS[[#This Row],[INCOMELISTING_LOAN_ID_PROP_ADDR]],RANGE_LOOKUP_CIPDRF_LOANLIST,0)))),1,0)
)</f>
        <v>0</v>
      </c>
    </row>
    <row r="558" spans="2:11" ht="20.100000000000001" customHeight="1" x14ac:dyDescent="0.25">
      <c r="B558" s="25" t="str">
        <f>IF(TBL_QUAL_INCOMELISTING_UNITS[[#This Row],[RECORD_STARTED]],IF(TBL_QUAL_INCOMELISTING_UNITS[[#This Row],[ERROR_COUNT]]&gt;0,-1,IF(TBL_QUAL_INCOMELISTING_UNITS[[#This Row],[REQ_FIELDS_POPULATED]],1,0)),"")</f>
        <v/>
      </c>
      <c r="C558" s="94">
        <f>ROW()-ROW(TBL_QUAL_INCOMELISTING_UNITS[[#Headers],[ROW_ID]])</f>
        <v>549</v>
      </c>
      <c r="D558" s="82"/>
      <c r="E558" s="39"/>
      <c r="F558" s="33"/>
      <c r="G558" s="84" t="str">
        <f>IFERROR(INDEX(TBL_CIPDRFRESI_LOANPOOL[HUD_MFI_115],MATCH(TBL_QUAL_INCOMELISTING_UNITS[[#This Row],[INCOMELISTING_LOAN_ID_PROP_ADDR]],TBL_CIPDRFRESI_LOANPOOL[LOAN_ID_PROP_ADDR],0)),"")</f>
        <v/>
      </c>
      <c r="H5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8" s="36" t="b">
        <f>CONCATENATE(TBL_QUAL_INCOMELISTING_UNITS[[#This Row],[INCOMELISTING_LOAN_ID_PROP_ADDR]],TBL_QUAL_INCOMELISTING_UNITS[[#This Row],[INCOMELISTING_UNIT]],TBL_QUAL_INCOMELISTING_UNITS[[#This Row],[INCOMELISTING_HSEHLD_INCOME]])&lt;&gt;""</f>
        <v>0</v>
      </c>
      <c r="J558" s="36" t="b">
        <f>AND(TBL_QUAL_INCOMELISTING_UNITS[[#This Row],[INCOMELISTING_LOAN_ID_PROP_ADDR]]&lt;&gt;"",TBL_QUAL_INCOMELISTING_UNITS[[#This Row],[INCOMELISTING_UNIT]]&lt;&gt;"",TBL_QUAL_INCOMELISTING_UNITS[[#This Row],[INCOMELISTING_HSEHLD_INCOME]]&lt;&gt;"")</f>
        <v>0</v>
      </c>
      <c r="K558" s="36">
        <f>SUM(
IF(AND(TBL_QUAL_INCOMELISTING_UNITS[[#This Row],[INCOMELISTING_LOAN_ID_PROP_ADDR]]&lt;&gt;"",NOT(ISNUMBER(MATCH(TBL_QUAL_INCOMELISTING_UNITS[[#This Row],[INCOMELISTING_LOAN_ID_PROP_ADDR]],RANGE_LOOKUP_CIPDRF_LOANLIST,0)))),1,0)
)</f>
        <v>0</v>
      </c>
    </row>
    <row r="559" spans="2:11" ht="20.100000000000001" customHeight="1" x14ac:dyDescent="0.25">
      <c r="B559" s="25" t="str">
        <f>IF(TBL_QUAL_INCOMELISTING_UNITS[[#This Row],[RECORD_STARTED]],IF(TBL_QUAL_INCOMELISTING_UNITS[[#This Row],[ERROR_COUNT]]&gt;0,-1,IF(TBL_QUAL_INCOMELISTING_UNITS[[#This Row],[REQ_FIELDS_POPULATED]],1,0)),"")</f>
        <v/>
      </c>
      <c r="C559" s="94">
        <f>ROW()-ROW(TBL_QUAL_INCOMELISTING_UNITS[[#Headers],[ROW_ID]])</f>
        <v>550</v>
      </c>
      <c r="D559" s="82"/>
      <c r="E559" s="39"/>
      <c r="F559" s="33"/>
      <c r="G559" s="84" t="str">
        <f>IFERROR(INDEX(TBL_CIPDRFRESI_LOANPOOL[HUD_MFI_115],MATCH(TBL_QUAL_INCOMELISTING_UNITS[[#This Row],[INCOMELISTING_LOAN_ID_PROP_ADDR]],TBL_CIPDRFRESI_LOANPOOL[LOAN_ID_PROP_ADDR],0)),"")</f>
        <v/>
      </c>
      <c r="H5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9" s="36" t="b">
        <f>CONCATENATE(TBL_QUAL_INCOMELISTING_UNITS[[#This Row],[INCOMELISTING_LOAN_ID_PROP_ADDR]],TBL_QUAL_INCOMELISTING_UNITS[[#This Row],[INCOMELISTING_UNIT]],TBL_QUAL_INCOMELISTING_UNITS[[#This Row],[INCOMELISTING_HSEHLD_INCOME]])&lt;&gt;""</f>
        <v>0</v>
      </c>
      <c r="J559" s="36" t="b">
        <f>AND(TBL_QUAL_INCOMELISTING_UNITS[[#This Row],[INCOMELISTING_LOAN_ID_PROP_ADDR]]&lt;&gt;"",TBL_QUAL_INCOMELISTING_UNITS[[#This Row],[INCOMELISTING_UNIT]]&lt;&gt;"",TBL_QUAL_INCOMELISTING_UNITS[[#This Row],[INCOMELISTING_HSEHLD_INCOME]]&lt;&gt;"")</f>
        <v>0</v>
      </c>
      <c r="K559" s="36">
        <f>SUM(
IF(AND(TBL_QUAL_INCOMELISTING_UNITS[[#This Row],[INCOMELISTING_LOAN_ID_PROP_ADDR]]&lt;&gt;"",NOT(ISNUMBER(MATCH(TBL_QUAL_INCOMELISTING_UNITS[[#This Row],[INCOMELISTING_LOAN_ID_PROP_ADDR]],RANGE_LOOKUP_CIPDRF_LOANLIST,0)))),1,0)
)</f>
        <v>0</v>
      </c>
    </row>
    <row r="560" spans="2:11" ht="20.100000000000001" customHeight="1" x14ac:dyDescent="0.25">
      <c r="B560" s="25" t="str">
        <f>IF(TBL_QUAL_INCOMELISTING_UNITS[[#This Row],[RECORD_STARTED]],IF(TBL_QUAL_INCOMELISTING_UNITS[[#This Row],[ERROR_COUNT]]&gt;0,-1,IF(TBL_QUAL_INCOMELISTING_UNITS[[#This Row],[REQ_FIELDS_POPULATED]],1,0)),"")</f>
        <v/>
      </c>
      <c r="C560" s="94">
        <f>ROW()-ROW(TBL_QUAL_INCOMELISTING_UNITS[[#Headers],[ROW_ID]])</f>
        <v>551</v>
      </c>
      <c r="D560" s="82"/>
      <c r="E560" s="39"/>
      <c r="F560" s="33"/>
      <c r="G560" s="84" t="str">
        <f>IFERROR(INDEX(TBL_CIPDRFRESI_LOANPOOL[HUD_MFI_115],MATCH(TBL_QUAL_INCOMELISTING_UNITS[[#This Row],[INCOMELISTING_LOAN_ID_PROP_ADDR]],TBL_CIPDRFRESI_LOANPOOL[LOAN_ID_PROP_ADDR],0)),"")</f>
        <v/>
      </c>
      <c r="H5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0" s="36" t="b">
        <f>CONCATENATE(TBL_QUAL_INCOMELISTING_UNITS[[#This Row],[INCOMELISTING_LOAN_ID_PROP_ADDR]],TBL_QUAL_INCOMELISTING_UNITS[[#This Row],[INCOMELISTING_UNIT]],TBL_QUAL_INCOMELISTING_UNITS[[#This Row],[INCOMELISTING_HSEHLD_INCOME]])&lt;&gt;""</f>
        <v>0</v>
      </c>
      <c r="J560" s="36" t="b">
        <f>AND(TBL_QUAL_INCOMELISTING_UNITS[[#This Row],[INCOMELISTING_LOAN_ID_PROP_ADDR]]&lt;&gt;"",TBL_QUAL_INCOMELISTING_UNITS[[#This Row],[INCOMELISTING_UNIT]]&lt;&gt;"",TBL_QUAL_INCOMELISTING_UNITS[[#This Row],[INCOMELISTING_HSEHLD_INCOME]]&lt;&gt;"")</f>
        <v>0</v>
      </c>
      <c r="K560" s="36">
        <f>SUM(
IF(AND(TBL_QUAL_INCOMELISTING_UNITS[[#This Row],[INCOMELISTING_LOAN_ID_PROP_ADDR]]&lt;&gt;"",NOT(ISNUMBER(MATCH(TBL_QUAL_INCOMELISTING_UNITS[[#This Row],[INCOMELISTING_LOAN_ID_PROP_ADDR]],RANGE_LOOKUP_CIPDRF_LOANLIST,0)))),1,0)
)</f>
        <v>0</v>
      </c>
    </row>
    <row r="561" spans="2:11" ht="20.100000000000001" customHeight="1" x14ac:dyDescent="0.25">
      <c r="B561" s="25" t="str">
        <f>IF(TBL_QUAL_INCOMELISTING_UNITS[[#This Row],[RECORD_STARTED]],IF(TBL_QUAL_INCOMELISTING_UNITS[[#This Row],[ERROR_COUNT]]&gt;0,-1,IF(TBL_QUAL_INCOMELISTING_UNITS[[#This Row],[REQ_FIELDS_POPULATED]],1,0)),"")</f>
        <v/>
      </c>
      <c r="C561" s="94">
        <f>ROW()-ROW(TBL_QUAL_INCOMELISTING_UNITS[[#Headers],[ROW_ID]])</f>
        <v>552</v>
      </c>
      <c r="D561" s="82"/>
      <c r="E561" s="39"/>
      <c r="F561" s="33"/>
      <c r="G561" s="84" t="str">
        <f>IFERROR(INDEX(TBL_CIPDRFRESI_LOANPOOL[HUD_MFI_115],MATCH(TBL_QUAL_INCOMELISTING_UNITS[[#This Row],[INCOMELISTING_LOAN_ID_PROP_ADDR]],TBL_CIPDRFRESI_LOANPOOL[LOAN_ID_PROP_ADDR],0)),"")</f>
        <v/>
      </c>
      <c r="H5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1" s="36" t="b">
        <f>CONCATENATE(TBL_QUAL_INCOMELISTING_UNITS[[#This Row],[INCOMELISTING_LOAN_ID_PROP_ADDR]],TBL_QUAL_INCOMELISTING_UNITS[[#This Row],[INCOMELISTING_UNIT]],TBL_QUAL_INCOMELISTING_UNITS[[#This Row],[INCOMELISTING_HSEHLD_INCOME]])&lt;&gt;""</f>
        <v>0</v>
      </c>
      <c r="J561" s="36" t="b">
        <f>AND(TBL_QUAL_INCOMELISTING_UNITS[[#This Row],[INCOMELISTING_LOAN_ID_PROP_ADDR]]&lt;&gt;"",TBL_QUAL_INCOMELISTING_UNITS[[#This Row],[INCOMELISTING_UNIT]]&lt;&gt;"",TBL_QUAL_INCOMELISTING_UNITS[[#This Row],[INCOMELISTING_HSEHLD_INCOME]]&lt;&gt;"")</f>
        <v>0</v>
      </c>
      <c r="K561" s="36">
        <f>SUM(
IF(AND(TBL_QUAL_INCOMELISTING_UNITS[[#This Row],[INCOMELISTING_LOAN_ID_PROP_ADDR]]&lt;&gt;"",NOT(ISNUMBER(MATCH(TBL_QUAL_INCOMELISTING_UNITS[[#This Row],[INCOMELISTING_LOAN_ID_PROP_ADDR]],RANGE_LOOKUP_CIPDRF_LOANLIST,0)))),1,0)
)</f>
        <v>0</v>
      </c>
    </row>
    <row r="562" spans="2:11" ht="20.100000000000001" customHeight="1" x14ac:dyDescent="0.25">
      <c r="B562" s="25" t="str">
        <f>IF(TBL_QUAL_INCOMELISTING_UNITS[[#This Row],[RECORD_STARTED]],IF(TBL_QUAL_INCOMELISTING_UNITS[[#This Row],[ERROR_COUNT]]&gt;0,-1,IF(TBL_QUAL_INCOMELISTING_UNITS[[#This Row],[REQ_FIELDS_POPULATED]],1,0)),"")</f>
        <v/>
      </c>
      <c r="C562" s="94">
        <f>ROW()-ROW(TBL_QUAL_INCOMELISTING_UNITS[[#Headers],[ROW_ID]])</f>
        <v>553</v>
      </c>
      <c r="D562" s="82"/>
      <c r="E562" s="39"/>
      <c r="F562" s="33"/>
      <c r="G562" s="84" t="str">
        <f>IFERROR(INDEX(TBL_CIPDRFRESI_LOANPOOL[HUD_MFI_115],MATCH(TBL_QUAL_INCOMELISTING_UNITS[[#This Row],[INCOMELISTING_LOAN_ID_PROP_ADDR]],TBL_CIPDRFRESI_LOANPOOL[LOAN_ID_PROP_ADDR],0)),"")</f>
        <v/>
      </c>
      <c r="H5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2" s="36" t="b">
        <f>CONCATENATE(TBL_QUAL_INCOMELISTING_UNITS[[#This Row],[INCOMELISTING_LOAN_ID_PROP_ADDR]],TBL_QUAL_INCOMELISTING_UNITS[[#This Row],[INCOMELISTING_UNIT]],TBL_QUAL_INCOMELISTING_UNITS[[#This Row],[INCOMELISTING_HSEHLD_INCOME]])&lt;&gt;""</f>
        <v>0</v>
      </c>
      <c r="J562" s="36" t="b">
        <f>AND(TBL_QUAL_INCOMELISTING_UNITS[[#This Row],[INCOMELISTING_LOAN_ID_PROP_ADDR]]&lt;&gt;"",TBL_QUAL_INCOMELISTING_UNITS[[#This Row],[INCOMELISTING_UNIT]]&lt;&gt;"",TBL_QUAL_INCOMELISTING_UNITS[[#This Row],[INCOMELISTING_HSEHLD_INCOME]]&lt;&gt;"")</f>
        <v>0</v>
      </c>
      <c r="K562" s="36">
        <f>SUM(
IF(AND(TBL_QUAL_INCOMELISTING_UNITS[[#This Row],[INCOMELISTING_LOAN_ID_PROP_ADDR]]&lt;&gt;"",NOT(ISNUMBER(MATCH(TBL_QUAL_INCOMELISTING_UNITS[[#This Row],[INCOMELISTING_LOAN_ID_PROP_ADDR]],RANGE_LOOKUP_CIPDRF_LOANLIST,0)))),1,0)
)</f>
        <v>0</v>
      </c>
    </row>
    <row r="563" spans="2:11" ht="20.100000000000001" customHeight="1" x14ac:dyDescent="0.25">
      <c r="B563" s="25" t="str">
        <f>IF(TBL_QUAL_INCOMELISTING_UNITS[[#This Row],[RECORD_STARTED]],IF(TBL_QUAL_INCOMELISTING_UNITS[[#This Row],[ERROR_COUNT]]&gt;0,-1,IF(TBL_QUAL_INCOMELISTING_UNITS[[#This Row],[REQ_FIELDS_POPULATED]],1,0)),"")</f>
        <v/>
      </c>
      <c r="C563" s="94">
        <f>ROW()-ROW(TBL_QUAL_INCOMELISTING_UNITS[[#Headers],[ROW_ID]])</f>
        <v>554</v>
      </c>
      <c r="D563" s="82"/>
      <c r="E563" s="39"/>
      <c r="F563" s="33"/>
      <c r="G563" s="84" t="str">
        <f>IFERROR(INDEX(TBL_CIPDRFRESI_LOANPOOL[HUD_MFI_115],MATCH(TBL_QUAL_INCOMELISTING_UNITS[[#This Row],[INCOMELISTING_LOAN_ID_PROP_ADDR]],TBL_CIPDRFRESI_LOANPOOL[LOAN_ID_PROP_ADDR],0)),"")</f>
        <v/>
      </c>
      <c r="H5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3" s="36" t="b">
        <f>CONCATENATE(TBL_QUAL_INCOMELISTING_UNITS[[#This Row],[INCOMELISTING_LOAN_ID_PROP_ADDR]],TBL_QUAL_INCOMELISTING_UNITS[[#This Row],[INCOMELISTING_UNIT]],TBL_QUAL_INCOMELISTING_UNITS[[#This Row],[INCOMELISTING_HSEHLD_INCOME]])&lt;&gt;""</f>
        <v>0</v>
      </c>
      <c r="J563" s="36" t="b">
        <f>AND(TBL_QUAL_INCOMELISTING_UNITS[[#This Row],[INCOMELISTING_LOAN_ID_PROP_ADDR]]&lt;&gt;"",TBL_QUAL_INCOMELISTING_UNITS[[#This Row],[INCOMELISTING_UNIT]]&lt;&gt;"",TBL_QUAL_INCOMELISTING_UNITS[[#This Row],[INCOMELISTING_HSEHLD_INCOME]]&lt;&gt;"")</f>
        <v>0</v>
      </c>
      <c r="K563" s="36">
        <f>SUM(
IF(AND(TBL_QUAL_INCOMELISTING_UNITS[[#This Row],[INCOMELISTING_LOAN_ID_PROP_ADDR]]&lt;&gt;"",NOT(ISNUMBER(MATCH(TBL_QUAL_INCOMELISTING_UNITS[[#This Row],[INCOMELISTING_LOAN_ID_PROP_ADDR]],RANGE_LOOKUP_CIPDRF_LOANLIST,0)))),1,0)
)</f>
        <v>0</v>
      </c>
    </row>
    <row r="564" spans="2:11" ht="20.100000000000001" customHeight="1" x14ac:dyDescent="0.25">
      <c r="B564" s="25" t="str">
        <f>IF(TBL_QUAL_INCOMELISTING_UNITS[[#This Row],[RECORD_STARTED]],IF(TBL_QUAL_INCOMELISTING_UNITS[[#This Row],[ERROR_COUNT]]&gt;0,-1,IF(TBL_QUAL_INCOMELISTING_UNITS[[#This Row],[REQ_FIELDS_POPULATED]],1,0)),"")</f>
        <v/>
      </c>
      <c r="C564" s="94">
        <f>ROW()-ROW(TBL_QUAL_INCOMELISTING_UNITS[[#Headers],[ROW_ID]])</f>
        <v>555</v>
      </c>
      <c r="D564" s="82"/>
      <c r="E564" s="39"/>
      <c r="F564" s="33"/>
      <c r="G564" s="84" t="str">
        <f>IFERROR(INDEX(TBL_CIPDRFRESI_LOANPOOL[HUD_MFI_115],MATCH(TBL_QUAL_INCOMELISTING_UNITS[[#This Row],[INCOMELISTING_LOAN_ID_PROP_ADDR]],TBL_CIPDRFRESI_LOANPOOL[LOAN_ID_PROP_ADDR],0)),"")</f>
        <v/>
      </c>
      <c r="H5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4" s="36" t="b">
        <f>CONCATENATE(TBL_QUAL_INCOMELISTING_UNITS[[#This Row],[INCOMELISTING_LOAN_ID_PROP_ADDR]],TBL_QUAL_INCOMELISTING_UNITS[[#This Row],[INCOMELISTING_UNIT]],TBL_QUAL_INCOMELISTING_UNITS[[#This Row],[INCOMELISTING_HSEHLD_INCOME]])&lt;&gt;""</f>
        <v>0</v>
      </c>
      <c r="J564" s="36" t="b">
        <f>AND(TBL_QUAL_INCOMELISTING_UNITS[[#This Row],[INCOMELISTING_LOAN_ID_PROP_ADDR]]&lt;&gt;"",TBL_QUAL_INCOMELISTING_UNITS[[#This Row],[INCOMELISTING_UNIT]]&lt;&gt;"",TBL_QUAL_INCOMELISTING_UNITS[[#This Row],[INCOMELISTING_HSEHLD_INCOME]]&lt;&gt;"")</f>
        <v>0</v>
      </c>
      <c r="K564" s="36">
        <f>SUM(
IF(AND(TBL_QUAL_INCOMELISTING_UNITS[[#This Row],[INCOMELISTING_LOAN_ID_PROP_ADDR]]&lt;&gt;"",NOT(ISNUMBER(MATCH(TBL_QUAL_INCOMELISTING_UNITS[[#This Row],[INCOMELISTING_LOAN_ID_PROP_ADDR]],RANGE_LOOKUP_CIPDRF_LOANLIST,0)))),1,0)
)</f>
        <v>0</v>
      </c>
    </row>
    <row r="565" spans="2:11" ht="20.100000000000001" customHeight="1" x14ac:dyDescent="0.25">
      <c r="B565" s="25" t="str">
        <f>IF(TBL_QUAL_INCOMELISTING_UNITS[[#This Row],[RECORD_STARTED]],IF(TBL_QUAL_INCOMELISTING_UNITS[[#This Row],[ERROR_COUNT]]&gt;0,-1,IF(TBL_QUAL_INCOMELISTING_UNITS[[#This Row],[REQ_FIELDS_POPULATED]],1,0)),"")</f>
        <v/>
      </c>
      <c r="C565" s="94">
        <f>ROW()-ROW(TBL_QUAL_INCOMELISTING_UNITS[[#Headers],[ROW_ID]])</f>
        <v>556</v>
      </c>
      <c r="D565" s="82"/>
      <c r="E565" s="39"/>
      <c r="F565" s="33"/>
      <c r="G565" s="84" t="str">
        <f>IFERROR(INDEX(TBL_CIPDRFRESI_LOANPOOL[HUD_MFI_115],MATCH(TBL_QUAL_INCOMELISTING_UNITS[[#This Row],[INCOMELISTING_LOAN_ID_PROP_ADDR]],TBL_CIPDRFRESI_LOANPOOL[LOAN_ID_PROP_ADDR],0)),"")</f>
        <v/>
      </c>
      <c r="H5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5" s="36" t="b">
        <f>CONCATENATE(TBL_QUAL_INCOMELISTING_UNITS[[#This Row],[INCOMELISTING_LOAN_ID_PROP_ADDR]],TBL_QUAL_INCOMELISTING_UNITS[[#This Row],[INCOMELISTING_UNIT]],TBL_QUAL_INCOMELISTING_UNITS[[#This Row],[INCOMELISTING_HSEHLD_INCOME]])&lt;&gt;""</f>
        <v>0</v>
      </c>
      <c r="J565" s="36" t="b">
        <f>AND(TBL_QUAL_INCOMELISTING_UNITS[[#This Row],[INCOMELISTING_LOAN_ID_PROP_ADDR]]&lt;&gt;"",TBL_QUAL_INCOMELISTING_UNITS[[#This Row],[INCOMELISTING_UNIT]]&lt;&gt;"",TBL_QUAL_INCOMELISTING_UNITS[[#This Row],[INCOMELISTING_HSEHLD_INCOME]]&lt;&gt;"")</f>
        <v>0</v>
      </c>
      <c r="K565" s="36">
        <f>SUM(
IF(AND(TBL_QUAL_INCOMELISTING_UNITS[[#This Row],[INCOMELISTING_LOAN_ID_PROP_ADDR]]&lt;&gt;"",NOT(ISNUMBER(MATCH(TBL_QUAL_INCOMELISTING_UNITS[[#This Row],[INCOMELISTING_LOAN_ID_PROP_ADDR]],RANGE_LOOKUP_CIPDRF_LOANLIST,0)))),1,0)
)</f>
        <v>0</v>
      </c>
    </row>
    <row r="566" spans="2:11" ht="20.100000000000001" customHeight="1" x14ac:dyDescent="0.25">
      <c r="B566" s="25" t="str">
        <f>IF(TBL_QUAL_INCOMELISTING_UNITS[[#This Row],[RECORD_STARTED]],IF(TBL_QUAL_INCOMELISTING_UNITS[[#This Row],[ERROR_COUNT]]&gt;0,-1,IF(TBL_QUAL_INCOMELISTING_UNITS[[#This Row],[REQ_FIELDS_POPULATED]],1,0)),"")</f>
        <v/>
      </c>
      <c r="C566" s="94">
        <f>ROW()-ROW(TBL_QUAL_INCOMELISTING_UNITS[[#Headers],[ROW_ID]])</f>
        <v>557</v>
      </c>
      <c r="D566" s="82"/>
      <c r="E566" s="39"/>
      <c r="F566" s="33"/>
      <c r="G566" s="84" t="str">
        <f>IFERROR(INDEX(TBL_CIPDRFRESI_LOANPOOL[HUD_MFI_115],MATCH(TBL_QUAL_INCOMELISTING_UNITS[[#This Row],[INCOMELISTING_LOAN_ID_PROP_ADDR]],TBL_CIPDRFRESI_LOANPOOL[LOAN_ID_PROP_ADDR],0)),"")</f>
        <v/>
      </c>
      <c r="H5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6" s="36" t="b">
        <f>CONCATENATE(TBL_QUAL_INCOMELISTING_UNITS[[#This Row],[INCOMELISTING_LOAN_ID_PROP_ADDR]],TBL_QUAL_INCOMELISTING_UNITS[[#This Row],[INCOMELISTING_UNIT]],TBL_QUAL_INCOMELISTING_UNITS[[#This Row],[INCOMELISTING_HSEHLD_INCOME]])&lt;&gt;""</f>
        <v>0</v>
      </c>
      <c r="J566" s="36" t="b">
        <f>AND(TBL_QUAL_INCOMELISTING_UNITS[[#This Row],[INCOMELISTING_LOAN_ID_PROP_ADDR]]&lt;&gt;"",TBL_QUAL_INCOMELISTING_UNITS[[#This Row],[INCOMELISTING_UNIT]]&lt;&gt;"",TBL_QUAL_INCOMELISTING_UNITS[[#This Row],[INCOMELISTING_HSEHLD_INCOME]]&lt;&gt;"")</f>
        <v>0</v>
      </c>
      <c r="K566" s="36">
        <f>SUM(
IF(AND(TBL_QUAL_INCOMELISTING_UNITS[[#This Row],[INCOMELISTING_LOAN_ID_PROP_ADDR]]&lt;&gt;"",NOT(ISNUMBER(MATCH(TBL_QUAL_INCOMELISTING_UNITS[[#This Row],[INCOMELISTING_LOAN_ID_PROP_ADDR]],RANGE_LOOKUP_CIPDRF_LOANLIST,0)))),1,0)
)</f>
        <v>0</v>
      </c>
    </row>
    <row r="567" spans="2:11" ht="20.100000000000001" customHeight="1" x14ac:dyDescent="0.25">
      <c r="B567" s="25" t="str">
        <f>IF(TBL_QUAL_INCOMELISTING_UNITS[[#This Row],[RECORD_STARTED]],IF(TBL_QUAL_INCOMELISTING_UNITS[[#This Row],[ERROR_COUNT]]&gt;0,-1,IF(TBL_QUAL_INCOMELISTING_UNITS[[#This Row],[REQ_FIELDS_POPULATED]],1,0)),"")</f>
        <v/>
      </c>
      <c r="C567" s="94">
        <f>ROW()-ROW(TBL_QUAL_INCOMELISTING_UNITS[[#Headers],[ROW_ID]])</f>
        <v>558</v>
      </c>
      <c r="D567" s="82"/>
      <c r="E567" s="39"/>
      <c r="F567" s="33"/>
      <c r="G567" s="84" t="str">
        <f>IFERROR(INDEX(TBL_CIPDRFRESI_LOANPOOL[HUD_MFI_115],MATCH(TBL_QUAL_INCOMELISTING_UNITS[[#This Row],[INCOMELISTING_LOAN_ID_PROP_ADDR]],TBL_CIPDRFRESI_LOANPOOL[LOAN_ID_PROP_ADDR],0)),"")</f>
        <v/>
      </c>
      <c r="H5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7" s="36" t="b">
        <f>CONCATENATE(TBL_QUAL_INCOMELISTING_UNITS[[#This Row],[INCOMELISTING_LOAN_ID_PROP_ADDR]],TBL_QUAL_INCOMELISTING_UNITS[[#This Row],[INCOMELISTING_UNIT]],TBL_QUAL_INCOMELISTING_UNITS[[#This Row],[INCOMELISTING_HSEHLD_INCOME]])&lt;&gt;""</f>
        <v>0</v>
      </c>
      <c r="J567" s="36" t="b">
        <f>AND(TBL_QUAL_INCOMELISTING_UNITS[[#This Row],[INCOMELISTING_LOAN_ID_PROP_ADDR]]&lt;&gt;"",TBL_QUAL_INCOMELISTING_UNITS[[#This Row],[INCOMELISTING_UNIT]]&lt;&gt;"",TBL_QUAL_INCOMELISTING_UNITS[[#This Row],[INCOMELISTING_HSEHLD_INCOME]]&lt;&gt;"")</f>
        <v>0</v>
      </c>
      <c r="K567" s="36">
        <f>SUM(
IF(AND(TBL_QUAL_INCOMELISTING_UNITS[[#This Row],[INCOMELISTING_LOAN_ID_PROP_ADDR]]&lt;&gt;"",NOT(ISNUMBER(MATCH(TBL_QUAL_INCOMELISTING_UNITS[[#This Row],[INCOMELISTING_LOAN_ID_PROP_ADDR]],RANGE_LOOKUP_CIPDRF_LOANLIST,0)))),1,0)
)</f>
        <v>0</v>
      </c>
    </row>
    <row r="568" spans="2:11" ht="20.100000000000001" customHeight="1" x14ac:dyDescent="0.25">
      <c r="B568" s="25" t="str">
        <f>IF(TBL_QUAL_INCOMELISTING_UNITS[[#This Row],[RECORD_STARTED]],IF(TBL_QUAL_INCOMELISTING_UNITS[[#This Row],[ERROR_COUNT]]&gt;0,-1,IF(TBL_QUAL_INCOMELISTING_UNITS[[#This Row],[REQ_FIELDS_POPULATED]],1,0)),"")</f>
        <v/>
      </c>
      <c r="C568" s="94">
        <f>ROW()-ROW(TBL_QUAL_INCOMELISTING_UNITS[[#Headers],[ROW_ID]])</f>
        <v>559</v>
      </c>
      <c r="D568" s="82"/>
      <c r="E568" s="39"/>
      <c r="F568" s="33"/>
      <c r="G568" s="84" t="str">
        <f>IFERROR(INDEX(TBL_CIPDRFRESI_LOANPOOL[HUD_MFI_115],MATCH(TBL_QUAL_INCOMELISTING_UNITS[[#This Row],[INCOMELISTING_LOAN_ID_PROP_ADDR]],TBL_CIPDRFRESI_LOANPOOL[LOAN_ID_PROP_ADDR],0)),"")</f>
        <v/>
      </c>
      <c r="H5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8" s="36" t="b">
        <f>CONCATENATE(TBL_QUAL_INCOMELISTING_UNITS[[#This Row],[INCOMELISTING_LOAN_ID_PROP_ADDR]],TBL_QUAL_INCOMELISTING_UNITS[[#This Row],[INCOMELISTING_UNIT]],TBL_QUAL_INCOMELISTING_UNITS[[#This Row],[INCOMELISTING_HSEHLD_INCOME]])&lt;&gt;""</f>
        <v>0</v>
      </c>
      <c r="J568" s="36" t="b">
        <f>AND(TBL_QUAL_INCOMELISTING_UNITS[[#This Row],[INCOMELISTING_LOAN_ID_PROP_ADDR]]&lt;&gt;"",TBL_QUAL_INCOMELISTING_UNITS[[#This Row],[INCOMELISTING_UNIT]]&lt;&gt;"",TBL_QUAL_INCOMELISTING_UNITS[[#This Row],[INCOMELISTING_HSEHLD_INCOME]]&lt;&gt;"")</f>
        <v>0</v>
      </c>
      <c r="K568" s="36">
        <f>SUM(
IF(AND(TBL_QUAL_INCOMELISTING_UNITS[[#This Row],[INCOMELISTING_LOAN_ID_PROP_ADDR]]&lt;&gt;"",NOT(ISNUMBER(MATCH(TBL_QUAL_INCOMELISTING_UNITS[[#This Row],[INCOMELISTING_LOAN_ID_PROP_ADDR]],RANGE_LOOKUP_CIPDRF_LOANLIST,0)))),1,0)
)</f>
        <v>0</v>
      </c>
    </row>
    <row r="569" spans="2:11" ht="20.100000000000001" customHeight="1" x14ac:dyDescent="0.25">
      <c r="B569" s="25" t="str">
        <f>IF(TBL_QUAL_INCOMELISTING_UNITS[[#This Row],[RECORD_STARTED]],IF(TBL_QUAL_INCOMELISTING_UNITS[[#This Row],[ERROR_COUNT]]&gt;0,-1,IF(TBL_QUAL_INCOMELISTING_UNITS[[#This Row],[REQ_FIELDS_POPULATED]],1,0)),"")</f>
        <v/>
      </c>
      <c r="C569" s="94">
        <f>ROW()-ROW(TBL_QUAL_INCOMELISTING_UNITS[[#Headers],[ROW_ID]])</f>
        <v>560</v>
      </c>
      <c r="D569" s="82"/>
      <c r="E569" s="39"/>
      <c r="F569" s="33"/>
      <c r="G569" s="84" t="str">
        <f>IFERROR(INDEX(TBL_CIPDRFRESI_LOANPOOL[HUD_MFI_115],MATCH(TBL_QUAL_INCOMELISTING_UNITS[[#This Row],[INCOMELISTING_LOAN_ID_PROP_ADDR]],TBL_CIPDRFRESI_LOANPOOL[LOAN_ID_PROP_ADDR],0)),"")</f>
        <v/>
      </c>
      <c r="H5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9" s="36" t="b">
        <f>CONCATENATE(TBL_QUAL_INCOMELISTING_UNITS[[#This Row],[INCOMELISTING_LOAN_ID_PROP_ADDR]],TBL_QUAL_INCOMELISTING_UNITS[[#This Row],[INCOMELISTING_UNIT]],TBL_QUAL_INCOMELISTING_UNITS[[#This Row],[INCOMELISTING_HSEHLD_INCOME]])&lt;&gt;""</f>
        <v>0</v>
      </c>
      <c r="J569" s="36" t="b">
        <f>AND(TBL_QUAL_INCOMELISTING_UNITS[[#This Row],[INCOMELISTING_LOAN_ID_PROP_ADDR]]&lt;&gt;"",TBL_QUAL_INCOMELISTING_UNITS[[#This Row],[INCOMELISTING_UNIT]]&lt;&gt;"",TBL_QUAL_INCOMELISTING_UNITS[[#This Row],[INCOMELISTING_HSEHLD_INCOME]]&lt;&gt;"")</f>
        <v>0</v>
      </c>
      <c r="K569" s="36">
        <f>SUM(
IF(AND(TBL_QUAL_INCOMELISTING_UNITS[[#This Row],[INCOMELISTING_LOAN_ID_PROP_ADDR]]&lt;&gt;"",NOT(ISNUMBER(MATCH(TBL_QUAL_INCOMELISTING_UNITS[[#This Row],[INCOMELISTING_LOAN_ID_PROP_ADDR]],RANGE_LOOKUP_CIPDRF_LOANLIST,0)))),1,0)
)</f>
        <v>0</v>
      </c>
    </row>
    <row r="570" spans="2:11" ht="20.100000000000001" customHeight="1" x14ac:dyDescent="0.25">
      <c r="B570" s="25" t="str">
        <f>IF(TBL_QUAL_INCOMELISTING_UNITS[[#This Row],[RECORD_STARTED]],IF(TBL_QUAL_INCOMELISTING_UNITS[[#This Row],[ERROR_COUNT]]&gt;0,-1,IF(TBL_QUAL_INCOMELISTING_UNITS[[#This Row],[REQ_FIELDS_POPULATED]],1,0)),"")</f>
        <v/>
      </c>
      <c r="C570" s="94">
        <f>ROW()-ROW(TBL_QUAL_INCOMELISTING_UNITS[[#Headers],[ROW_ID]])</f>
        <v>561</v>
      </c>
      <c r="D570" s="82"/>
      <c r="E570" s="39"/>
      <c r="F570" s="33"/>
      <c r="G570" s="84" t="str">
        <f>IFERROR(INDEX(TBL_CIPDRFRESI_LOANPOOL[HUD_MFI_115],MATCH(TBL_QUAL_INCOMELISTING_UNITS[[#This Row],[INCOMELISTING_LOAN_ID_PROP_ADDR]],TBL_CIPDRFRESI_LOANPOOL[LOAN_ID_PROP_ADDR],0)),"")</f>
        <v/>
      </c>
      <c r="H5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0" s="36" t="b">
        <f>CONCATENATE(TBL_QUAL_INCOMELISTING_UNITS[[#This Row],[INCOMELISTING_LOAN_ID_PROP_ADDR]],TBL_QUAL_INCOMELISTING_UNITS[[#This Row],[INCOMELISTING_UNIT]],TBL_QUAL_INCOMELISTING_UNITS[[#This Row],[INCOMELISTING_HSEHLD_INCOME]])&lt;&gt;""</f>
        <v>0</v>
      </c>
      <c r="J570" s="36" t="b">
        <f>AND(TBL_QUAL_INCOMELISTING_UNITS[[#This Row],[INCOMELISTING_LOAN_ID_PROP_ADDR]]&lt;&gt;"",TBL_QUAL_INCOMELISTING_UNITS[[#This Row],[INCOMELISTING_UNIT]]&lt;&gt;"",TBL_QUAL_INCOMELISTING_UNITS[[#This Row],[INCOMELISTING_HSEHLD_INCOME]]&lt;&gt;"")</f>
        <v>0</v>
      </c>
      <c r="K570" s="36">
        <f>SUM(
IF(AND(TBL_QUAL_INCOMELISTING_UNITS[[#This Row],[INCOMELISTING_LOAN_ID_PROP_ADDR]]&lt;&gt;"",NOT(ISNUMBER(MATCH(TBL_QUAL_INCOMELISTING_UNITS[[#This Row],[INCOMELISTING_LOAN_ID_PROP_ADDR]],RANGE_LOOKUP_CIPDRF_LOANLIST,0)))),1,0)
)</f>
        <v>0</v>
      </c>
    </row>
    <row r="571" spans="2:11" ht="20.100000000000001" customHeight="1" x14ac:dyDescent="0.25">
      <c r="B571" s="25" t="str">
        <f>IF(TBL_QUAL_INCOMELISTING_UNITS[[#This Row],[RECORD_STARTED]],IF(TBL_QUAL_INCOMELISTING_UNITS[[#This Row],[ERROR_COUNT]]&gt;0,-1,IF(TBL_QUAL_INCOMELISTING_UNITS[[#This Row],[REQ_FIELDS_POPULATED]],1,0)),"")</f>
        <v/>
      </c>
      <c r="C571" s="94">
        <f>ROW()-ROW(TBL_QUAL_INCOMELISTING_UNITS[[#Headers],[ROW_ID]])</f>
        <v>562</v>
      </c>
      <c r="D571" s="82"/>
      <c r="E571" s="39"/>
      <c r="F571" s="33"/>
      <c r="G571" s="84" t="str">
        <f>IFERROR(INDEX(TBL_CIPDRFRESI_LOANPOOL[HUD_MFI_115],MATCH(TBL_QUAL_INCOMELISTING_UNITS[[#This Row],[INCOMELISTING_LOAN_ID_PROP_ADDR]],TBL_CIPDRFRESI_LOANPOOL[LOAN_ID_PROP_ADDR],0)),"")</f>
        <v/>
      </c>
      <c r="H5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1" s="36" t="b">
        <f>CONCATENATE(TBL_QUAL_INCOMELISTING_UNITS[[#This Row],[INCOMELISTING_LOAN_ID_PROP_ADDR]],TBL_QUAL_INCOMELISTING_UNITS[[#This Row],[INCOMELISTING_UNIT]],TBL_QUAL_INCOMELISTING_UNITS[[#This Row],[INCOMELISTING_HSEHLD_INCOME]])&lt;&gt;""</f>
        <v>0</v>
      </c>
      <c r="J571" s="36" t="b">
        <f>AND(TBL_QUAL_INCOMELISTING_UNITS[[#This Row],[INCOMELISTING_LOAN_ID_PROP_ADDR]]&lt;&gt;"",TBL_QUAL_INCOMELISTING_UNITS[[#This Row],[INCOMELISTING_UNIT]]&lt;&gt;"",TBL_QUAL_INCOMELISTING_UNITS[[#This Row],[INCOMELISTING_HSEHLD_INCOME]]&lt;&gt;"")</f>
        <v>0</v>
      </c>
      <c r="K571" s="36">
        <f>SUM(
IF(AND(TBL_QUAL_INCOMELISTING_UNITS[[#This Row],[INCOMELISTING_LOAN_ID_PROP_ADDR]]&lt;&gt;"",NOT(ISNUMBER(MATCH(TBL_QUAL_INCOMELISTING_UNITS[[#This Row],[INCOMELISTING_LOAN_ID_PROP_ADDR]],RANGE_LOOKUP_CIPDRF_LOANLIST,0)))),1,0)
)</f>
        <v>0</v>
      </c>
    </row>
    <row r="572" spans="2:11" ht="20.100000000000001" customHeight="1" x14ac:dyDescent="0.25">
      <c r="B572" s="25" t="str">
        <f>IF(TBL_QUAL_INCOMELISTING_UNITS[[#This Row],[RECORD_STARTED]],IF(TBL_QUAL_INCOMELISTING_UNITS[[#This Row],[ERROR_COUNT]]&gt;0,-1,IF(TBL_QUAL_INCOMELISTING_UNITS[[#This Row],[REQ_FIELDS_POPULATED]],1,0)),"")</f>
        <v/>
      </c>
      <c r="C572" s="94">
        <f>ROW()-ROW(TBL_QUAL_INCOMELISTING_UNITS[[#Headers],[ROW_ID]])</f>
        <v>563</v>
      </c>
      <c r="D572" s="82"/>
      <c r="E572" s="39"/>
      <c r="F572" s="33"/>
      <c r="G572" s="84" t="str">
        <f>IFERROR(INDEX(TBL_CIPDRFRESI_LOANPOOL[HUD_MFI_115],MATCH(TBL_QUAL_INCOMELISTING_UNITS[[#This Row],[INCOMELISTING_LOAN_ID_PROP_ADDR]],TBL_CIPDRFRESI_LOANPOOL[LOAN_ID_PROP_ADDR],0)),"")</f>
        <v/>
      </c>
      <c r="H5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2" s="36" t="b">
        <f>CONCATENATE(TBL_QUAL_INCOMELISTING_UNITS[[#This Row],[INCOMELISTING_LOAN_ID_PROP_ADDR]],TBL_QUAL_INCOMELISTING_UNITS[[#This Row],[INCOMELISTING_UNIT]],TBL_QUAL_INCOMELISTING_UNITS[[#This Row],[INCOMELISTING_HSEHLD_INCOME]])&lt;&gt;""</f>
        <v>0</v>
      </c>
      <c r="J572" s="36" t="b">
        <f>AND(TBL_QUAL_INCOMELISTING_UNITS[[#This Row],[INCOMELISTING_LOAN_ID_PROP_ADDR]]&lt;&gt;"",TBL_QUAL_INCOMELISTING_UNITS[[#This Row],[INCOMELISTING_UNIT]]&lt;&gt;"",TBL_QUAL_INCOMELISTING_UNITS[[#This Row],[INCOMELISTING_HSEHLD_INCOME]]&lt;&gt;"")</f>
        <v>0</v>
      </c>
      <c r="K572" s="36">
        <f>SUM(
IF(AND(TBL_QUAL_INCOMELISTING_UNITS[[#This Row],[INCOMELISTING_LOAN_ID_PROP_ADDR]]&lt;&gt;"",NOT(ISNUMBER(MATCH(TBL_QUAL_INCOMELISTING_UNITS[[#This Row],[INCOMELISTING_LOAN_ID_PROP_ADDR]],RANGE_LOOKUP_CIPDRF_LOANLIST,0)))),1,0)
)</f>
        <v>0</v>
      </c>
    </row>
    <row r="573" spans="2:11" ht="20.100000000000001" customHeight="1" x14ac:dyDescent="0.25">
      <c r="B573" s="25" t="str">
        <f>IF(TBL_QUAL_INCOMELISTING_UNITS[[#This Row],[RECORD_STARTED]],IF(TBL_QUAL_INCOMELISTING_UNITS[[#This Row],[ERROR_COUNT]]&gt;0,-1,IF(TBL_QUAL_INCOMELISTING_UNITS[[#This Row],[REQ_FIELDS_POPULATED]],1,0)),"")</f>
        <v/>
      </c>
      <c r="C573" s="94">
        <f>ROW()-ROW(TBL_QUAL_INCOMELISTING_UNITS[[#Headers],[ROW_ID]])</f>
        <v>564</v>
      </c>
      <c r="D573" s="82"/>
      <c r="E573" s="39"/>
      <c r="F573" s="33"/>
      <c r="G573" s="84" t="str">
        <f>IFERROR(INDEX(TBL_CIPDRFRESI_LOANPOOL[HUD_MFI_115],MATCH(TBL_QUAL_INCOMELISTING_UNITS[[#This Row],[INCOMELISTING_LOAN_ID_PROP_ADDR]],TBL_CIPDRFRESI_LOANPOOL[LOAN_ID_PROP_ADDR],0)),"")</f>
        <v/>
      </c>
      <c r="H5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3" s="36" t="b">
        <f>CONCATENATE(TBL_QUAL_INCOMELISTING_UNITS[[#This Row],[INCOMELISTING_LOAN_ID_PROP_ADDR]],TBL_QUAL_INCOMELISTING_UNITS[[#This Row],[INCOMELISTING_UNIT]],TBL_QUAL_INCOMELISTING_UNITS[[#This Row],[INCOMELISTING_HSEHLD_INCOME]])&lt;&gt;""</f>
        <v>0</v>
      </c>
      <c r="J573" s="36" t="b">
        <f>AND(TBL_QUAL_INCOMELISTING_UNITS[[#This Row],[INCOMELISTING_LOAN_ID_PROP_ADDR]]&lt;&gt;"",TBL_QUAL_INCOMELISTING_UNITS[[#This Row],[INCOMELISTING_UNIT]]&lt;&gt;"",TBL_QUAL_INCOMELISTING_UNITS[[#This Row],[INCOMELISTING_HSEHLD_INCOME]]&lt;&gt;"")</f>
        <v>0</v>
      </c>
      <c r="K573" s="36">
        <f>SUM(
IF(AND(TBL_QUAL_INCOMELISTING_UNITS[[#This Row],[INCOMELISTING_LOAN_ID_PROP_ADDR]]&lt;&gt;"",NOT(ISNUMBER(MATCH(TBL_QUAL_INCOMELISTING_UNITS[[#This Row],[INCOMELISTING_LOAN_ID_PROP_ADDR]],RANGE_LOOKUP_CIPDRF_LOANLIST,0)))),1,0)
)</f>
        <v>0</v>
      </c>
    </row>
    <row r="574" spans="2:11" ht="20.100000000000001" customHeight="1" x14ac:dyDescent="0.25">
      <c r="B574" s="25" t="str">
        <f>IF(TBL_QUAL_INCOMELISTING_UNITS[[#This Row],[RECORD_STARTED]],IF(TBL_QUAL_INCOMELISTING_UNITS[[#This Row],[ERROR_COUNT]]&gt;0,-1,IF(TBL_QUAL_INCOMELISTING_UNITS[[#This Row],[REQ_FIELDS_POPULATED]],1,0)),"")</f>
        <v/>
      </c>
      <c r="C574" s="94">
        <f>ROW()-ROW(TBL_QUAL_INCOMELISTING_UNITS[[#Headers],[ROW_ID]])</f>
        <v>565</v>
      </c>
      <c r="D574" s="82"/>
      <c r="E574" s="39"/>
      <c r="F574" s="33"/>
      <c r="G574" s="84" t="str">
        <f>IFERROR(INDEX(TBL_CIPDRFRESI_LOANPOOL[HUD_MFI_115],MATCH(TBL_QUAL_INCOMELISTING_UNITS[[#This Row],[INCOMELISTING_LOAN_ID_PROP_ADDR]],TBL_CIPDRFRESI_LOANPOOL[LOAN_ID_PROP_ADDR],0)),"")</f>
        <v/>
      </c>
      <c r="H5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4" s="36" t="b">
        <f>CONCATENATE(TBL_QUAL_INCOMELISTING_UNITS[[#This Row],[INCOMELISTING_LOAN_ID_PROP_ADDR]],TBL_QUAL_INCOMELISTING_UNITS[[#This Row],[INCOMELISTING_UNIT]],TBL_QUAL_INCOMELISTING_UNITS[[#This Row],[INCOMELISTING_HSEHLD_INCOME]])&lt;&gt;""</f>
        <v>0</v>
      </c>
      <c r="J574" s="36" t="b">
        <f>AND(TBL_QUAL_INCOMELISTING_UNITS[[#This Row],[INCOMELISTING_LOAN_ID_PROP_ADDR]]&lt;&gt;"",TBL_QUAL_INCOMELISTING_UNITS[[#This Row],[INCOMELISTING_UNIT]]&lt;&gt;"",TBL_QUAL_INCOMELISTING_UNITS[[#This Row],[INCOMELISTING_HSEHLD_INCOME]]&lt;&gt;"")</f>
        <v>0</v>
      </c>
      <c r="K574" s="36">
        <f>SUM(
IF(AND(TBL_QUAL_INCOMELISTING_UNITS[[#This Row],[INCOMELISTING_LOAN_ID_PROP_ADDR]]&lt;&gt;"",NOT(ISNUMBER(MATCH(TBL_QUAL_INCOMELISTING_UNITS[[#This Row],[INCOMELISTING_LOAN_ID_PROP_ADDR]],RANGE_LOOKUP_CIPDRF_LOANLIST,0)))),1,0)
)</f>
        <v>0</v>
      </c>
    </row>
    <row r="575" spans="2:11" ht="20.100000000000001" customHeight="1" x14ac:dyDescent="0.25">
      <c r="B575" s="25" t="str">
        <f>IF(TBL_QUAL_INCOMELISTING_UNITS[[#This Row],[RECORD_STARTED]],IF(TBL_QUAL_INCOMELISTING_UNITS[[#This Row],[ERROR_COUNT]]&gt;0,-1,IF(TBL_QUAL_INCOMELISTING_UNITS[[#This Row],[REQ_FIELDS_POPULATED]],1,0)),"")</f>
        <v/>
      </c>
      <c r="C575" s="94">
        <f>ROW()-ROW(TBL_QUAL_INCOMELISTING_UNITS[[#Headers],[ROW_ID]])</f>
        <v>566</v>
      </c>
      <c r="D575" s="82"/>
      <c r="E575" s="39"/>
      <c r="F575" s="33"/>
      <c r="G575" s="84" t="str">
        <f>IFERROR(INDEX(TBL_CIPDRFRESI_LOANPOOL[HUD_MFI_115],MATCH(TBL_QUAL_INCOMELISTING_UNITS[[#This Row],[INCOMELISTING_LOAN_ID_PROP_ADDR]],TBL_CIPDRFRESI_LOANPOOL[LOAN_ID_PROP_ADDR],0)),"")</f>
        <v/>
      </c>
      <c r="H5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5" s="36" t="b">
        <f>CONCATENATE(TBL_QUAL_INCOMELISTING_UNITS[[#This Row],[INCOMELISTING_LOAN_ID_PROP_ADDR]],TBL_QUAL_INCOMELISTING_UNITS[[#This Row],[INCOMELISTING_UNIT]],TBL_QUAL_INCOMELISTING_UNITS[[#This Row],[INCOMELISTING_HSEHLD_INCOME]])&lt;&gt;""</f>
        <v>0</v>
      </c>
      <c r="J575" s="36" t="b">
        <f>AND(TBL_QUAL_INCOMELISTING_UNITS[[#This Row],[INCOMELISTING_LOAN_ID_PROP_ADDR]]&lt;&gt;"",TBL_QUAL_INCOMELISTING_UNITS[[#This Row],[INCOMELISTING_UNIT]]&lt;&gt;"",TBL_QUAL_INCOMELISTING_UNITS[[#This Row],[INCOMELISTING_HSEHLD_INCOME]]&lt;&gt;"")</f>
        <v>0</v>
      </c>
      <c r="K575" s="36">
        <f>SUM(
IF(AND(TBL_QUAL_INCOMELISTING_UNITS[[#This Row],[INCOMELISTING_LOAN_ID_PROP_ADDR]]&lt;&gt;"",NOT(ISNUMBER(MATCH(TBL_QUAL_INCOMELISTING_UNITS[[#This Row],[INCOMELISTING_LOAN_ID_PROP_ADDR]],RANGE_LOOKUP_CIPDRF_LOANLIST,0)))),1,0)
)</f>
        <v>0</v>
      </c>
    </row>
    <row r="576" spans="2:11" ht="20.100000000000001" customHeight="1" x14ac:dyDescent="0.25">
      <c r="B576" s="25" t="str">
        <f>IF(TBL_QUAL_INCOMELISTING_UNITS[[#This Row],[RECORD_STARTED]],IF(TBL_QUAL_INCOMELISTING_UNITS[[#This Row],[ERROR_COUNT]]&gt;0,-1,IF(TBL_QUAL_INCOMELISTING_UNITS[[#This Row],[REQ_FIELDS_POPULATED]],1,0)),"")</f>
        <v/>
      </c>
      <c r="C576" s="94">
        <f>ROW()-ROW(TBL_QUAL_INCOMELISTING_UNITS[[#Headers],[ROW_ID]])</f>
        <v>567</v>
      </c>
      <c r="D576" s="82"/>
      <c r="E576" s="39"/>
      <c r="F576" s="33"/>
      <c r="G576" s="84" t="str">
        <f>IFERROR(INDEX(TBL_CIPDRFRESI_LOANPOOL[HUD_MFI_115],MATCH(TBL_QUAL_INCOMELISTING_UNITS[[#This Row],[INCOMELISTING_LOAN_ID_PROP_ADDR]],TBL_CIPDRFRESI_LOANPOOL[LOAN_ID_PROP_ADDR],0)),"")</f>
        <v/>
      </c>
      <c r="H5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6" s="36" t="b">
        <f>CONCATENATE(TBL_QUAL_INCOMELISTING_UNITS[[#This Row],[INCOMELISTING_LOAN_ID_PROP_ADDR]],TBL_QUAL_INCOMELISTING_UNITS[[#This Row],[INCOMELISTING_UNIT]],TBL_QUAL_INCOMELISTING_UNITS[[#This Row],[INCOMELISTING_HSEHLD_INCOME]])&lt;&gt;""</f>
        <v>0</v>
      </c>
      <c r="J576" s="36" t="b">
        <f>AND(TBL_QUAL_INCOMELISTING_UNITS[[#This Row],[INCOMELISTING_LOAN_ID_PROP_ADDR]]&lt;&gt;"",TBL_QUAL_INCOMELISTING_UNITS[[#This Row],[INCOMELISTING_UNIT]]&lt;&gt;"",TBL_QUAL_INCOMELISTING_UNITS[[#This Row],[INCOMELISTING_HSEHLD_INCOME]]&lt;&gt;"")</f>
        <v>0</v>
      </c>
      <c r="K576" s="36">
        <f>SUM(
IF(AND(TBL_QUAL_INCOMELISTING_UNITS[[#This Row],[INCOMELISTING_LOAN_ID_PROP_ADDR]]&lt;&gt;"",NOT(ISNUMBER(MATCH(TBL_QUAL_INCOMELISTING_UNITS[[#This Row],[INCOMELISTING_LOAN_ID_PROP_ADDR]],RANGE_LOOKUP_CIPDRF_LOANLIST,0)))),1,0)
)</f>
        <v>0</v>
      </c>
    </row>
    <row r="577" spans="2:11" ht="20.100000000000001" customHeight="1" x14ac:dyDescent="0.25">
      <c r="B577" s="25" t="str">
        <f>IF(TBL_QUAL_INCOMELISTING_UNITS[[#This Row],[RECORD_STARTED]],IF(TBL_QUAL_INCOMELISTING_UNITS[[#This Row],[ERROR_COUNT]]&gt;0,-1,IF(TBL_QUAL_INCOMELISTING_UNITS[[#This Row],[REQ_FIELDS_POPULATED]],1,0)),"")</f>
        <v/>
      </c>
      <c r="C577" s="94">
        <f>ROW()-ROW(TBL_QUAL_INCOMELISTING_UNITS[[#Headers],[ROW_ID]])</f>
        <v>568</v>
      </c>
      <c r="D577" s="82"/>
      <c r="E577" s="39"/>
      <c r="F577" s="33"/>
      <c r="G577" s="84" t="str">
        <f>IFERROR(INDEX(TBL_CIPDRFRESI_LOANPOOL[HUD_MFI_115],MATCH(TBL_QUAL_INCOMELISTING_UNITS[[#This Row],[INCOMELISTING_LOAN_ID_PROP_ADDR]],TBL_CIPDRFRESI_LOANPOOL[LOAN_ID_PROP_ADDR],0)),"")</f>
        <v/>
      </c>
      <c r="H5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7" s="36" t="b">
        <f>CONCATENATE(TBL_QUAL_INCOMELISTING_UNITS[[#This Row],[INCOMELISTING_LOAN_ID_PROP_ADDR]],TBL_QUAL_INCOMELISTING_UNITS[[#This Row],[INCOMELISTING_UNIT]],TBL_QUAL_INCOMELISTING_UNITS[[#This Row],[INCOMELISTING_HSEHLD_INCOME]])&lt;&gt;""</f>
        <v>0</v>
      </c>
      <c r="J577" s="36" t="b">
        <f>AND(TBL_QUAL_INCOMELISTING_UNITS[[#This Row],[INCOMELISTING_LOAN_ID_PROP_ADDR]]&lt;&gt;"",TBL_QUAL_INCOMELISTING_UNITS[[#This Row],[INCOMELISTING_UNIT]]&lt;&gt;"",TBL_QUAL_INCOMELISTING_UNITS[[#This Row],[INCOMELISTING_HSEHLD_INCOME]]&lt;&gt;"")</f>
        <v>0</v>
      </c>
      <c r="K577" s="36">
        <f>SUM(
IF(AND(TBL_QUAL_INCOMELISTING_UNITS[[#This Row],[INCOMELISTING_LOAN_ID_PROP_ADDR]]&lt;&gt;"",NOT(ISNUMBER(MATCH(TBL_QUAL_INCOMELISTING_UNITS[[#This Row],[INCOMELISTING_LOAN_ID_PROP_ADDR]],RANGE_LOOKUP_CIPDRF_LOANLIST,0)))),1,0)
)</f>
        <v>0</v>
      </c>
    </row>
    <row r="578" spans="2:11" ht="20.100000000000001" customHeight="1" x14ac:dyDescent="0.25">
      <c r="B578" s="25" t="str">
        <f>IF(TBL_QUAL_INCOMELISTING_UNITS[[#This Row],[RECORD_STARTED]],IF(TBL_QUAL_INCOMELISTING_UNITS[[#This Row],[ERROR_COUNT]]&gt;0,-1,IF(TBL_QUAL_INCOMELISTING_UNITS[[#This Row],[REQ_FIELDS_POPULATED]],1,0)),"")</f>
        <v/>
      </c>
      <c r="C578" s="94">
        <f>ROW()-ROW(TBL_QUAL_INCOMELISTING_UNITS[[#Headers],[ROW_ID]])</f>
        <v>569</v>
      </c>
      <c r="D578" s="82"/>
      <c r="E578" s="39"/>
      <c r="F578" s="33"/>
      <c r="G578" s="84" t="str">
        <f>IFERROR(INDEX(TBL_CIPDRFRESI_LOANPOOL[HUD_MFI_115],MATCH(TBL_QUAL_INCOMELISTING_UNITS[[#This Row],[INCOMELISTING_LOAN_ID_PROP_ADDR]],TBL_CIPDRFRESI_LOANPOOL[LOAN_ID_PROP_ADDR],0)),"")</f>
        <v/>
      </c>
      <c r="H5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8" s="36" t="b">
        <f>CONCATENATE(TBL_QUAL_INCOMELISTING_UNITS[[#This Row],[INCOMELISTING_LOAN_ID_PROP_ADDR]],TBL_QUAL_INCOMELISTING_UNITS[[#This Row],[INCOMELISTING_UNIT]],TBL_QUAL_INCOMELISTING_UNITS[[#This Row],[INCOMELISTING_HSEHLD_INCOME]])&lt;&gt;""</f>
        <v>0</v>
      </c>
      <c r="J578" s="36" t="b">
        <f>AND(TBL_QUAL_INCOMELISTING_UNITS[[#This Row],[INCOMELISTING_LOAN_ID_PROP_ADDR]]&lt;&gt;"",TBL_QUAL_INCOMELISTING_UNITS[[#This Row],[INCOMELISTING_UNIT]]&lt;&gt;"",TBL_QUAL_INCOMELISTING_UNITS[[#This Row],[INCOMELISTING_HSEHLD_INCOME]]&lt;&gt;"")</f>
        <v>0</v>
      </c>
      <c r="K578" s="36">
        <f>SUM(
IF(AND(TBL_QUAL_INCOMELISTING_UNITS[[#This Row],[INCOMELISTING_LOAN_ID_PROP_ADDR]]&lt;&gt;"",NOT(ISNUMBER(MATCH(TBL_QUAL_INCOMELISTING_UNITS[[#This Row],[INCOMELISTING_LOAN_ID_PROP_ADDR]],RANGE_LOOKUP_CIPDRF_LOANLIST,0)))),1,0)
)</f>
        <v>0</v>
      </c>
    </row>
    <row r="579" spans="2:11" ht="20.100000000000001" customHeight="1" x14ac:dyDescent="0.25">
      <c r="B579" s="25" t="str">
        <f>IF(TBL_QUAL_INCOMELISTING_UNITS[[#This Row],[RECORD_STARTED]],IF(TBL_QUAL_INCOMELISTING_UNITS[[#This Row],[ERROR_COUNT]]&gt;0,-1,IF(TBL_QUAL_INCOMELISTING_UNITS[[#This Row],[REQ_FIELDS_POPULATED]],1,0)),"")</f>
        <v/>
      </c>
      <c r="C579" s="94">
        <f>ROW()-ROW(TBL_QUAL_INCOMELISTING_UNITS[[#Headers],[ROW_ID]])</f>
        <v>570</v>
      </c>
      <c r="D579" s="82"/>
      <c r="E579" s="39"/>
      <c r="F579" s="33"/>
      <c r="G579" s="84" t="str">
        <f>IFERROR(INDEX(TBL_CIPDRFRESI_LOANPOOL[HUD_MFI_115],MATCH(TBL_QUAL_INCOMELISTING_UNITS[[#This Row],[INCOMELISTING_LOAN_ID_PROP_ADDR]],TBL_CIPDRFRESI_LOANPOOL[LOAN_ID_PROP_ADDR],0)),"")</f>
        <v/>
      </c>
      <c r="H5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9" s="36" t="b">
        <f>CONCATENATE(TBL_QUAL_INCOMELISTING_UNITS[[#This Row],[INCOMELISTING_LOAN_ID_PROP_ADDR]],TBL_QUAL_INCOMELISTING_UNITS[[#This Row],[INCOMELISTING_UNIT]],TBL_QUAL_INCOMELISTING_UNITS[[#This Row],[INCOMELISTING_HSEHLD_INCOME]])&lt;&gt;""</f>
        <v>0</v>
      </c>
      <c r="J579" s="36" t="b">
        <f>AND(TBL_QUAL_INCOMELISTING_UNITS[[#This Row],[INCOMELISTING_LOAN_ID_PROP_ADDR]]&lt;&gt;"",TBL_QUAL_INCOMELISTING_UNITS[[#This Row],[INCOMELISTING_UNIT]]&lt;&gt;"",TBL_QUAL_INCOMELISTING_UNITS[[#This Row],[INCOMELISTING_HSEHLD_INCOME]]&lt;&gt;"")</f>
        <v>0</v>
      </c>
      <c r="K579" s="36">
        <f>SUM(
IF(AND(TBL_QUAL_INCOMELISTING_UNITS[[#This Row],[INCOMELISTING_LOAN_ID_PROP_ADDR]]&lt;&gt;"",NOT(ISNUMBER(MATCH(TBL_QUAL_INCOMELISTING_UNITS[[#This Row],[INCOMELISTING_LOAN_ID_PROP_ADDR]],RANGE_LOOKUP_CIPDRF_LOANLIST,0)))),1,0)
)</f>
        <v>0</v>
      </c>
    </row>
    <row r="580" spans="2:11" ht="20.100000000000001" customHeight="1" x14ac:dyDescent="0.25">
      <c r="B580" s="25" t="str">
        <f>IF(TBL_QUAL_INCOMELISTING_UNITS[[#This Row],[RECORD_STARTED]],IF(TBL_QUAL_INCOMELISTING_UNITS[[#This Row],[ERROR_COUNT]]&gt;0,-1,IF(TBL_QUAL_INCOMELISTING_UNITS[[#This Row],[REQ_FIELDS_POPULATED]],1,0)),"")</f>
        <v/>
      </c>
      <c r="C580" s="94">
        <f>ROW()-ROW(TBL_QUAL_INCOMELISTING_UNITS[[#Headers],[ROW_ID]])</f>
        <v>571</v>
      </c>
      <c r="D580" s="82"/>
      <c r="E580" s="39"/>
      <c r="F580" s="33"/>
      <c r="G580" s="84" t="str">
        <f>IFERROR(INDEX(TBL_CIPDRFRESI_LOANPOOL[HUD_MFI_115],MATCH(TBL_QUAL_INCOMELISTING_UNITS[[#This Row],[INCOMELISTING_LOAN_ID_PROP_ADDR]],TBL_CIPDRFRESI_LOANPOOL[LOAN_ID_PROP_ADDR],0)),"")</f>
        <v/>
      </c>
      <c r="H5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0" s="36" t="b">
        <f>CONCATENATE(TBL_QUAL_INCOMELISTING_UNITS[[#This Row],[INCOMELISTING_LOAN_ID_PROP_ADDR]],TBL_QUAL_INCOMELISTING_UNITS[[#This Row],[INCOMELISTING_UNIT]],TBL_QUAL_INCOMELISTING_UNITS[[#This Row],[INCOMELISTING_HSEHLD_INCOME]])&lt;&gt;""</f>
        <v>0</v>
      </c>
      <c r="J580" s="36" t="b">
        <f>AND(TBL_QUAL_INCOMELISTING_UNITS[[#This Row],[INCOMELISTING_LOAN_ID_PROP_ADDR]]&lt;&gt;"",TBL_QUAL_INCOMELISTING_UNITS[[#This Row],[INCOMELISTING_UNIT]]&lt;&gt;"",TBL_QUAL_INCOMELISTING_UNITS[[#This Row],[INCOMELISTING_HSEHLD_INCOME]]&lt;&gt;"")</f>
        <v>0</v>
      </c>
      <c r="K580" s="36">
        <f>SUM(
IF(AND(TBL_QUAL_INCOMELISTING_UNITS[[#This Row],[INCOMELISTING_LOAN_ID_PROP_ADDR]]&lt;&gt;"",NOT(ISNUMBER(MATCH(TBL_QUAL_INCOMELISTING_UNITS[[#This Row],[INCOMELISTING_LOAN_ID_PROP_ADDR]],RANGE_LOOKUP_CIPDRF_LOANLIST,0)))),1,0)
)</f>
        <v>0</v>
      </c>
    </row>
    <row r="581" spans="2:11" ht="20.100000000000001" customHeight="1" x14ac:dyDescent="0.25">
      <c r="B581" s="25" t="str">
        <f>IF(TBL_QUAL_INCOMELISTING_UNITS[[#This Row],[RECORD_STARTED]],IF(TBL_QUAL_INCOMELISTING_UNITS[[#This Row],[ERROR_COUNT]]&gt;0,-1,IF(TBL_QUAL_INCOMELISTING_UNITS[[#This Row],[REQ_FIELDS_POPULATED]],1,0)),"")</f>
        <v/>
      </c>
      <c r="C581" s="94">
        <f>ROW()-ROW(TBL_QUAL_INCOMELISTING_UNITS[[#Headers],[ROW_ID]])</f>
        <v>572</v>
      </c>
      <c r="D581" s="82"/>
      <c r="E581" s="39"/>
      <c r="F581" s="33"/>
      <c r="G581" s="84" t="str">
        <f>IFERROR(INDEX(TBL_CIPDRFRESI_LOANPOOL[HUD_MFI_115],MATCH(TBL_QUAL_INCOMELISTING_UNITS[[#This Row],[INCOMELISTING_LOAN_ID_PROP_ADDR]],TBL_CIPDRFRESI_LOANPOOL[LOAN_ID_PROP_ADDR],0)),"")</f>
        <v/>
      </c>
      <c r="H5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1" s="36" t="b">
        <f>CONCATENATE(TBL_QUAL_INCOMELISTING_UNITS[[#This Row],[INCOMELISTING_LOAN_ID_PROP_ADDR]],TBL_QUAL_INCOMELISTING_UNITS[[#This Row],[INCOMELISTING_UNIT]],TBL_QUAL_INCOMELISTING_UNITS[[#This Row],[INCOMELISTING_HSEHLD_INCOME]])&lt;&gt;""</f>
        <v>0</v>
      </c>
      <c r="J581" s="36" t="b">
        <f>AND(TBL_QUAL_INCOMELISTING_UNITS[[#This Row],[INCOMELISTING_LOAN_ID_PROP_ADDR]]&lt;&gt;"",TBL_QUAL_INCOMELISTING_UNITS[[#This Row],[INCOMELISTING_UNIT]]&lt;&gt;"",TBL_QUAL_INCOMELISTING_UNITS[[#This Row],[INCOMELISTING_HSEHLD_INCOME]]&lt;&gt;"")</f>
        <v>0</v>
      </c>
      <c r="K581" s="36">
        <f>SUM(
IF(AND(TBL_QUAL_INCOMELISTING_UNITS[[#This Row],[INCOMELISTING_LOAN_ID_PROP_ADDR]]&lt;&gt;"",NOT(ISNUMBER(MATCH(TBL_QUAL_INCOMELISTING_UNITS[[#This Row],[INCOMELISTING_LOAN_ID_PROP_ADDR]],RANGE_LOOKUP_CIPDRF_LOANLIST,0)))),1,0)
)</f>
        <v>0</v>
      </c>
    </row>
    <row r="582" spans="2:11" ht="20.100000000000001" customHeight="1" x14ac:dyDescent="0.25">
      <c r="B582" s="25" t="str">
        <f>IF(TBL_QUAL_INCOMELISTING_UNITS[[#This Row],[RECORD_STARTED]],IF(TBL_QUAL_INCOMELISTING_UNITS[[#This Row],[ERROR_COUNT]]&gt;0,-1,IF(TBL_QUAL_INCOMELISTING_UNITS[[#This Row],[REQ_FIELDS_POPULATED]],1,0)),"")</f>
        <v/>
      </c>
      <c r="C582" s="94">
        <f>ROW()-ROW(TBL_QUAL_INCOMELISTING_UNITS[[#Headers],[ROW_ID]])</f>
        <v>573</v>
      </c>
      <c r="D582" s="82"/>
      <c r="E582" s="39"/>
      <c r="F582" s="33"/>
      <c r="G582" s="84" t="str">
        <f>IFERROR(INDEX(TBL_CIPDRFRESI_LOANPOOL[HUD_MFI_115],MATCH(TBL_QUAL_INCOMELISTING_UNITS[[#This Row],[INCOMELISTING_LOAN_ID_PROP_ADDR]],TBL_CIPDRFRESI_LOANPOOL[LOAN_ID_PROP_ADDR],0)),"")</f>
        <v/>
      </c>
      <c r="H5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2" s="36" t="b">
        <f>CONCATENATE(TBL_QUAL_INCOMELISTING_UNITS[[#This Row],[INCOMELISTING_LOAN_ID_PROP_ADDR]],TBL_QUAL_INCOMELISTING_UNITS[[#This Row],[INCOMELISTING_UNIT]],TBL_QUAL_INCOMELISTING_UNITS[[#This Row],[INCOMELISTING_HSEHLD_INCOME]])&lt;&gt;""</f>
        <v>0</v>
      </c>
      <c r="J582" s="36" t="b">
        <f>AND(TBL_QUAL_INCOMELISTING_UNITS[[#This Row],[INCOMELISTING_LOAN_ID_PROP_ADDR]]&lt;&gt;"",TBL_QUAL_INCOMELISTING_UNITS[[#This Row],[INCOMELISTING_UNIT]]&lt;&gt;"",TBL_QUAL_INCOMELISTING_UNITS[[#This Row],[INCOMELISTING_HSEHLD_INCOME]]&lt;&gt;"")</f>
        <v>0</v>
      </c>
      <c r="K582" s="36">
        <f>SUM(
IF(AND(TBL_QUAL_INCOMELISTING_UNITS[[#This Row],[INCOMELISTING_LOAN_ID_PROP_ADDR]]&lt;&gt;"",NOT(ISNUMBER(MATCH(TBL_QUAL_INCOMELISTING_UNITS[[#This Row],[INCOMELISTING_LOAN_ID_PROP_ADDR]],RANGE_LOOKUP_CIPDRF_LOANLIST,0)))),1,0)
)</f>
        <v>0</v>
      </c>
    </row>
    <row r="583" spans="2:11" ht="20.100000000000001" customHeight="1" x14ac:dyDescent="0.25">
      <c r="B583" s="25" t="str">
        <f>IF(TBL_QUAL_INCOMELISTING_UNITS[[#This Row],[RECORD_STARTED]],IF(TBL_QUAL_INCOMELISTING_UNITS[[#This Row],[ERROR_COUNT]]&gt;0,-1,IF(TBL_QUAL_INCOMELISTING_UNITS[[#This Row],[REQ_FIELDS_POPULATED]],1,0)),"")</f>
        <v/>
      </c>
      <c r="C583" s="94">
        <f>ROW()-ROW(TBL_QUAL_INCOMELISTING_UNITS[[#Headers],[ROW_ID]])</f>
        <v>574</v>
      </c>
      <c r="D583" s="82"/>
      <c r="E583" s="39"/>
      <c r="F583" s="33"/>
      <c r="G583" s="84" t="str">
        <f>IFERROR(INDEX(TBL_CIPDRFRESI_LOANPOOL[HUD_MFI_115],MATCH(TBL_QUAL_INCOMELISTING_UNITS[[#This Row],[INCOMELISTING_LOAN_ID_PROP_ADDR]],TBL_CIPDRFRESI_LOANPOOL[LOAN_ID_PROP_ADDR],0)),"")</f>
        <v/>
      </c>
      <c r="H5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3" s="36" t="b">
        <f>CONCATENATE(TBL_QUAL_INCOMELISTING_UNITS[[#This Row],[INCOMELISTING_LOAN_ID_PROP_ADDR]],TBL_QUAL_INCOMELISTING_UNITS[[#This Row],[INCOMELISTING_UNIT]],TBL_QUAL_INCOMELISTING_UNITS[[#This Row],[INCOMELISTING_HSEHLD_INCOME]])&lt;&gt;""</f>
        <v>0</v>
      </c>
      <c r="J583" s="36" t="b">
        <f>AND(TBL_QUAL_INCOMELISTING_UNITS[[#This Row],[INCOMELISTING_LOAN_ID_PROP_ADDR]]&lt;&gt;"",TBL_QUAL_INCOMELISTING_UNITS[[#This Row],[INCOMELISTING_UNIT]]&lt;&gt;"",TBL_QUAL_INCOMELISTING_UNITS[[#This Row],[INCOMELISTING_HSEHLD_INCOME]]&lt;&gt;"")</f>
        <v>0</v>
      </c>
      <c r="K583" s="36">
        <f>SUM(
IF(AND(TBL_QUAL_INCOMELISTING_UNITS[[#This Row],[INCOMELISTING_LOAN_ID_PROP_ADDR]]&lt;&gt;"",NOT(ISNUMBER(MATCH(TBL_QUAL_INCOMELISTING_UNITS[[#This Row],[INCOMELISTING_LOAN_ID_PROP_ADDR]],RANGE_LOOKUP_CIPDRF_LOANLIST,0)))),1,0)
)</f>
        <v>0</v>
      </c>
    </row>
    <row r="584" spans="2:11" ht="20.100000000000001" customHeight="1" x14ac:dyDescent="0.25">
      <c r="B584" s="25" t="str">
        <f>IF(TBL_QUAL_INCOMELISTING_UNITS[[#This Row],[RECORD_STARTED]],IF(TBL_QUAL_INCOMELISTING_UNITS[[#This Row],[ERROR_COUNT]]&gt;0,-1,IF(TBL_QUAL_INCOMELISTING_UNITS[[#This Row],[REQ_FIELDS_POPULATED]],1,0)),"")</f>
        <v/>
      </c>
      <c r="C584" s="94">
        <f>ROW()-ROW(TBL_QUAL_INCOMELISTING_UNITS[[#Headers],[ROW_ID]])</f>
        <v>575</v>
      </c>
      <c r="D584" s="82"/>
      <c r="E584" s="39"/>
      <c r="F584" s="33"/>
      <c r="G584" s="84" t="str">
        <f>IFERROR(INDEX(TBL_CIPDRFRESI_LOANPOOL[HUD_MFI_115],MATCH(TBL_QUAL_INCOMELISTING_UNITS[[#This Row],[INCOMELISTING_LOAN_ID_PROP_ADDR]],TBL_CIPDRFRESI_LOANPOOL[LOAN_ID_PROP_ADDR],0)),"")</f>
        <v/>
      </c>
      <c r="H5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4" s="36" t="b">
        <f>CONCATENATE(TBL_QUAL_INCOMELISTING_UNITS[[#This Row],[INCOMELISTING_LOAN_ID_PROP_ADDR]],TBL_QUAL_INCOMELISTING_UNITS[[#This Row],[INCOMELISTING_UNIT]],TBL_QUAL_INCOMELISTING_UNITS[[#This Row],[INCOMELISTING_HSEHLD_INCOME]])&lt;&gt;""</f>
        <v>0</v>
      </c>
      <c r="J584" s="36" t="b">
        <f>AND(TBL_QUAL_INCOMELISTING_UNITS[[#This Row],[INCOMELISTING_LOAN_ID_PROP_ADDR]]&lt;&gt;"",TBL_QUAL_INCOMELISTING_UNITS[[#This Row],[INCOMELISTING_UNIT]]&lt;&gt;"",TBL_QUAL_INCOMELISTING_UNITS[[#This Row],[INCOMELISTING_HSEHLD_INCOME]]&lt;&gt;"")</f>
        <v>0</v>
      </c>
      <c r="K584" s="36">
        <f>SUM(
IF(AND(TBL_QUAL_INCOMELISTING_UNITS[[#This Row],[INCOMELISTING_LOAN_ID_PROP_ADDR]]&lt;&gt;"",NOT(ISNUMBER(MATCH(TBL_QUAL_INCOMELISTING_UNITS[[#This Row],[INCOMELISTING_LOAN_ID_PROP_ADDR]],RANGE_LOOKUP_CIPDRF_LOANLIST,0)))),1,0)
)</f>
        <v>0</v>
      </c>
    </row>
    <row r="585" spans="2:11" ht="20.100000000000001" customHeight="1" x14ac:dyDescent="0.25">
      <c r="B585" s="25" t="str">
        <f>IF(TBL_QUAL_INCOMELISTING_UNITS[[#This Row],[RECORD_STARTED]],IF(TBL_QUAL_INCOMELISTING_UNITS[[#This Row],[ERROR_COUNT]]&gt;0,-1,IF(TBL_QUAL_INCOMELISTING_UNITS[[#This Row],[REQ_FIELDS_POPULATED]],1,0)),"")</f>
        <v/>
      </c>
      <c r="C585" s="94">
        <f>ROW()-ROW(TBL_QUAL_INCOMELISTING_UNITS[[#Headers],[ROW_ID]])</f>
        <v>576</v>
      </c>
      <c r="D585" s="82"/>
      <c r="E585" s="39"/>
      <c r="F585" s="33"/>
      <c r="G585" s="84" t="str">
        <f>IFERROR(INDEX(TBL_CIPDRFRESI_LOANPOOL[HUD_MFI_115],MATCH(TBL_QUAL_INCOMELISTING_UNITS[[#This Row],[INCOMELISTING_LOAN_ID_PROP_ADDR]],TBL_CIPDRFRESI_LOANPOOL[LOAN_ID_PROP_ADDR],0)),"")</f>
        <v/>
      </c>
      <c r="H5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5" s="36" t="b">
        <f>CONCATENATE(TBL_QUAL_INCOMELISTING_UNITS[[#This Row],[INCOMELISTING_LOAN_ID_PROP_ADDR]],TBL_QUAL_INCOMELISTING_UNITS[[#This Row],[INCOMELISTING_UNIT]],TBL_QUAL_INCOMELISTING_UNITS[[#This Row],[INCOMELISTING_HSEHLD_INCOME]])&lt;&gt;""</f>
        <v>0</v>
      </c>
      <c r="J585" s="36" t="b">
        <f>AND(TBL_QUAL_INCOMELISTING_UNITS[[#This Row],[INCOMELISTING_LOAN_ID_PROP_ADDR]]&lt;&gt;"",TBL_QUAL_INCOMELISTING_UNITS[[#This Row],[INCOMELISTING_UNIT]]&lt;&gt;"",TBL_QUAL_INCOMELISTING_UNITS[[#This Row],[INCOMELISTING_HSEHLD_INCOME]]&lt;&gt;"")</f>
        <v>0</v>
      </c>
      <c r="K585" s="36">
        <f>SUM(
IF(AND(TBL_QUAL_INCOMELISTING_UNITS[[#This Row],[INCOMELISTING_LOAN_ID_PROP_ADDR]]&lt;&gt;"",NOT(ISNUMBER(MATCH(TBL_QUAL_INCOMELISTING_UNITS[[#This Row],[INCOMELISTING_LOAN_ID_PROP_ADDR]],RANGE_LOOKUP_CIPDRF_LOANLIST,0)))),1,0)
)</f>
        <v>0</v>
      </c>
    </row>
    <row r="586" spans="2:11" ht="20.100000000000001" customHeight="1" x14ac:dyDescent="0.25">
      <c r="B586" s="25" t="str">
        <f>IF(TBL_QUAL_INCOMELISTING_UNITS[[#This Row],[RECORD_STARTED]],IF(TBL_QUAL_INCOMELISTING_UNITS[[#This Row],[ERROR_COUNT]]&gt;0,-1,IF(TBL_QUAL_INCOMELISTING_UNITS[[#This Row],[REQ_FIELDS_POPULATED]],1,0)),"")</f>
        <v/>
      </c>
      <c r="C586" s="94">
        <f>ROW()-ROW(TBL_QUAL_INCOMELISTING_UNITS[[#Headers],[ROW_ID]])</f>
        <v>577</v>
      </c>
      <c r="D586" s="82"/>
      <c r="E586" s="39"/>
      <c r="F586" s="33"/>
      <c r="G586" s="84" t="str">
        <f>IFERROR(INDEX(TBL_CIPDRFRESI_LOANPOOL[HUD_MFI_115],MATCH(TBL_QUAL_INCOMELISTING_UNITS[[#This Row],[INCOMELISTING_LOAN_ID_PROP_ADDR]],TBL_CIPDRFRESI_LOANPOOL[LOAN_ID_PROP_ADDR],0)),"")</f>
        <v/>
      </c>
      <c r="H5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6" s="36" t="b">
        <f>CONCATENATE(TBL_QUAL_INCOMELISTING_UNITS[[#This Row],[INCOMELISTING_LOAN_ID_PROP_ADDR]],TBL_QUAL_INCOMELISTING_UNITS[[#This Row],[INCOMELISTING_UNIT]],TBL_QUAL_INCOMELISTING_UNITS[[#This Row],[INCOMELISTING_HSEHLD_INCOME]])&lt;&gt;""</f>
        <v>0</v>
      </c>
      <c r="J586" s="36" t="b">
        <f>AND(TBL_QUAL_INCOMELISTING_UNITS[[#This Row],[INCOMELISTING_LOAN_ID_PROP_ADDR]]&lt;&gt;"",TBL_QUAL_INCOMELISTING_UNITS[[#This Row],[INCOMELISTING_UNIT]]&lt;&gt;"",TBL_QUAL_INCOMELISTING_UNITS[[#This Row],[INCOMELISTING_HSEHLD_INCOME]]&lt;&gt;"")</f>
        <v>0</v>
      </c>
      <c r="K586" s="36">
        <f>SUM(
IF(AND(TBL_QUAL_INCOMELISTING_UNITS[[#This Row],[INCOMELISTING_LOAN_ID_PROP_ADDR]]&lt;&gt;"",NOT(ISNUMBER(MATCH(TBL_QUAL_INCOMELISTING_UNITS[[#This Row],[INCOMELISTING_LOAN_ID_PROP_ADDR]],RANGE_LOOKUP_CIPDRF_LOANLIST,0)))),1,0)
)</f>
        <v>0</v>
      </c>
    </row>
    <row r="587" spans="2:11" ht="20.100000000000001" customHeight="1" x14ac:dyDescent="0.25">
      <c r="B587" s="25" t="str">
        <f>IF(TBL_QUAL_INCOMELISTING_UNITS[[#This Row],[RECORD_STARTED]],IF(TBL_QUAL_INCOMELISTING_UNITS[[#This Row],[ERROR_COUNT]]&gt;0,-1,IF(TBL_QUAL_INCOMELISTING_UNITS[[#This Row],[REQ_FIELDS_POPULATED]],1,0)),"")</f>
        <v/>
      </c>
      <c r="C587" s="94">
        <f>ROW()-ROW(TBL_QUAL_INCOMELISTING_UNITS[[#Headers],[ROW_ID]])</f>
        <v>578</v>
      </c>
      <c r="D587" s="82"/>
      <c r="E587" s="39"/>
      <c r="F587" s="33"/>
      <c r="G587" s="84" t="str">
        <f>IFERROR(INDEX(TBL_CIPDRFRESI_LOANPOOL[HUD_MFI_115],MATCH(TBL_QUAL_INCOMELISTING_UNITS[[#This Row],[INCOMELISTING_LOAN_ID_PROP_ADDR]],TBL_CIPDRFRESI_LOANPOOL[LOAN_ID_PROP_ADDR],0)),"")</f>
        <v/>
      </c>
      <c r="H5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7" s="36" t="b">
        <f>CONCATENATE(TBL_QUAL_INCOMELISTING_UNITS[[#This Row],[INCOMELISTING_LOAN_ID_PROP_ADDR]],TBL_QUAL_INCOMELISTING_UNITS[[#This Row],[INCOMELISTING_UNIT]],TBL_QUAL_INCOMELISTING_UNITS[[#This Row],[INCOMELISTING_HSEHLD_INCOME]])&lt;&gt;""</f>
        <v>0</v>
      </c>
      <c r="J587" s="36" t="b">
        <f>AND(TBL_QUAL_INCOMELISTING_UNITS[[#This Row],[INCOMELISTING_LOAN_ID_PROP_ADDR]]&lt;&gt;"",TBL_QUAL_INCOMELISTING_UNITS[[#This Row],[INCOMELISTING_UNIT]]&lt;&gt;"",TBL_QUAL_INCOMELISTING_UNITS[[#This Row],[INCOMELISTING_HSEHLD_INCOME]]&lt;&gt;"")</f>
        <v>0</v>
      </c>
      <c r="K587" s="36">
        <f>SUM(
IF(AND(TBL_QUAL_INCOMELISTING_UNITS[[#This Row],[INCOMELISTING_LOAN_ID_PROP_ADDR]]&lt;&gt;"",NOT(ISNUMBER(MATCH(TBL_QUAL_INCOMELISTING_UNITS[[#This Row],[INCOMELISTING_LOAN_ID_PROP_ADDR]],RANGE_LOOKUP_CIPDRF_LOANLIST,0)))),1,0)
)</f>
        <v>0</v>
      </c>
    </row>
    <row r="588" spans="2:11" ht="20.100000000000001" customHeight="1" x14ac:dyDescent="0.25">
      <c r="B588" s="25" t="str">
        <f>IF(TBL_QUAL_INCOMELISTING_UNITS[[#This Row],[RECORD_STARTED]],IF(TBL_QUAL_INCOMELISTING_UNITS[[#This Row],[ERROR_COUNT]]&gt;0,-1,IF(TBL_QUAL_INCOMELISTING_UNITS[[#This Row],[REQ_FIELDS_POPULATED]],1,0)),"")</f>
        <v/>
      </c>
      <c r="C588" s="94">
        <f>ROW()-ROW(TBL_QUAL_INCOMELISTING_UNITS[[#Headers],[ROW_ID]])</f>
        <v>579</v>
      </c>
      <c r="D588" s="82"/>
      <c r="E588" s="39"/>
      <c r="F588" s="33"/>
      <c r="G588" s="84" t="str">
        <f>IFERROR(INDEX(TBL_CIPDRFRESI_LOANPOOL[HUD_MFI_115],MATCH(TBL_QUAL_INCOMELISTING_UNITS[[#This Row],[INCOMELISTING_LOAN_ID_PROP_ADDR]],TBL_CIPDRFRESI_LOANPOOL[LOAN_ID_PROP_ADDR],0)),"")</f>
        <v/>
      </c>
      <c r="H5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8" s="36" t="b">
        <f>CONCATENATE(TBL_QUAL_INCOMELISTING_UNITS[[#This Row],[INCOMELISTING_LOAN_ID_PROP_ADDR]],TBL_QUAL_INCOMELISTING_UNITS[[#This Row],[INCOMELISTING_UNIT]],TBL_QUAL_INCOMELISTING_UNITS[[#This Row],[INCOMELISTING_HSEHLD_INCOME]])&lt;&gt;""</f>
        <v>0</v>
      </c>
      <c r="J588" s="36" t="b">
        <f>AND(TBL_QUAL_INCOMELISTING_UNITS[[#This Row],[INCOMELISTING_LOAN_ID_PROP_ADDR]]&lt;&gt;"",TBL_QUAL_INCOMELISTING_UNITS[[#This Row],[INCOMELISTING_UNIT]]&lt;&gt;"",TBL_QUAL_INCOMELISTING_UNITS[[#This Row],[INCOMELISTING_HSEHLD_INCOME]]&lt;&gt;"")</f>
        <v>0</v>
      </c>
      <c r="K588" s="36">
        <f>SUM(
IF(AND(TBL_QUAL_INCOMELISTING_UNITS[[#This Row],[INCOMELISTING_LOAN_ID_PROP_ADDR]]&lt;&gt;"",NOT(ISNUMBER(MATCH(TBL_QUAL_INCOMELISTING_UNITS[[#This Row],[INCOMELISTING_LOAN_ID_PROP_ADDR]],RANGE_LOOKUP_CIPDRF_LOANLIST,0)))),1,0)
)</f>
        <v>0</v>
      </c>
    </row>
    <row r="589" spans="2:11" ht="20.100000000000001" customHeight="1" x14ac:dyDescent="0.25">
      <c r="B589" s="25" t="str">
        <f>IF(TBL_QUAL_INCOMELISTING_UNITS[[#This Row],[RECORD_STARTED]],IF(TBL_QUAL_INCOMELISTING_UNITS[[#This Row],[ERROR_COUNT]]&gt;0,-1,IF(TBL_QUAL_INCOMELISTING_UNITS[[#This Row],[REQ_FIELDS_POPULATED]],1,0)),"")</f>
        <v/>
      </c>
      <c r="C589" s="94">
        <f>ROW()-ROW(TBL_QUAL_INCOMELISTING_UNITS[[#Headers],[ROW_ID]])</f>
        <v>580</v>
      </c>
      <c r="D589" s="82"/>
      <c r="E589" s="39"/>
      <c r="F589" s="33"/>
      <c r="G589" s="84" t="str">
        <f>IFERROR(INDEX(TBL_CIPDRFRESI_LOANPOOL[HUD_MFI_115],MATCH(TBL_QUAL_INCOMELISTING_UNITS[[#This Row],[INCOMELISTING_LOAN_ID_PROP_ADDR]],TBL_CIPDRFRESI_LOANPOOL[LOAN_ID_PROP_ADDR],0)),"")</f>
        <v/>
      </c>
      <c r="H5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9" s="36" t="b">
        <f>CONCATENATE(TBL_QUAL_INCOMELISTING_UNITS[[#This Row],[INCOMELISTING_LOAN_ID_PROP_ADDR]],TBL_QUAL_INCOMELISTING_UNITS[[#This Row],[INCOMELISTING_UNIT]],TBL_QUAL_INCOMELISTING_UNITS[[#This Row],[INCOMELISTING_HSEHLD_INCOME]])&lt;&gt;""</f>
        <v>0</v>
      </c>
      <c r="J589" s="36" t="b">
        <f>AND(TBL_QUAL_INCOMELISTING_UNITS[[#This Row],[INCOMELISTING_LOAN_ID_PROP_ADDR]]&lt;&gt;"",TBL_QUAL_INCOMELISTING_UNITS[[#This Row],[INCOMELISTING_UNIT]]&lt;&gt;"",TBL_QUAL_INCOMELISTING_UNITS[[#This Row],[INCOMELISTING_HSEHLD_INCOME]]&lt;&gt;"")</f>
        <v>0</v>
      </c>
      <c r="K589" s="36">
        <f>SUM(
IF(AND(TBL_QUAL_INCOMELISTING_UNITS[[#This Row],[INCOMELISTING_LOAN_ID_PROP_ADDR]]&lt;&gt;"",NOT(ISNUMBER(MATCH(TBL_QUAL_INCOMELISTING_UNITS[[#This Row],[INCOMELISTING_LOAN_ID_PROP_ADDR]],RANGE_LOOKUP_CIPDRF_LOANLIST,0)))),1,0)
)</f>
        <v>0</v>
      </c>
    </row>
    <row r="590" spans="2:11" ht="20.100000000000001" customHeight="1" x14ac:dyDescent="0.25">
      <c r="B590" s="25" t="str">
        <f>IF(TBL_QUAL_INCOMELISTING_UNITS[[#This Row],[RECORD_STARTED]],IF(TBL_QUAL_INCOMELISTING_UNITS[[#This Row],[ERROR_COUNT]]&gt;0,-1,IF(TBL_QUAL_INCOMELISTING_UNITS[[#This Row],[REQ_FIELDS_POPULATED]],1,0)),"")</f>
        <v/>
      </c>
      <c r="C590" s="94">
        <f>ROW()-ROW(TBL_QUAL_INCOMELISTING_UNITS[[#Headers],[ROW_ID]])</f>
        <v>581</v>
      </c>
      <c r="D590" s="82"/>
      <c r="E590" s="39"/>
      <c r="F590" s="33"/>
      <c r="G590" s="84" t="str">
        <f>IFERROR(INDEX(TBL_CIPDRFRESI_LOANPOOL[HUD_MFI_115],MATCH(TBL_QUAL_INCOMELISTING_UNITS[[#This Row],[INCOMELISTING_LOAN_ID_PROP_ADDR]],TBL_CIPDRFRESI_LOANPOOL[LOAN_ID_PROP_ADDR],0)),"")</f>
        <v/>
      </c>
      <c r="H5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0" s="36" t="b">
        <f>CONCATENATE(TBL_QUAL_INCOMELISTING_UNITS[[#This Row],[INCOMELISTING_LOAN_ID_PROP_ADDR]],TBL_QUAL_INCOMELISTING_UNITS[[#This Row],[INCOMELISTING_UNIT]],TBL_QUAL_INCOMELISTING_UNITS[[#This Row],[INCOMELISTING_HSEHLD_INCOME]])&lt;&gt;""</f>
        <v>0</v>
      </c>
      <c r="J590" s="36" t="b">
        <f>AND(TBL_QUAL_INCOMELISTING_UNITS[[#This Row],[INCOMELISTING_LOAN_ID_PROP_ADDR]]&lt;&gt;"",TBL_QUAL_INCOMELISTING_UNITS[[#This Row],[INCOMELISTING_UNIT]]&lt;&gt;"",TBL_QUAL_INCOMELISTING_UNITS[[#This Row],[INCOMELISTING_HSEHLD_INCOME]]&lt;&gt;"")</f>
        <v>0</v>
      </c>
      <c r="K590" s="36">
        <f>SUM(
IF(AND(TBL_QUAL_INCOMELISTING_UNITS[[#This Row],[INCOMELISTING_LOAN_ID_PROP_ADDR]]&lt;&gt;"",NOT(ISNUMBER(MATCH(TBL_QUAL_INCOMELISTING_UNITS[[#This Row],[INCOMELISTING_LOAN_ID_PROP_ADDR]],RANGE_LOOKUP_CIPDRF_LOANLIST,0)))),1,0)
)</f>
        <v>0</v>
      </c>
    </row>
    <row r="591" spans="2:11" ht="20.100000000000001" customHeight="1" x14ac:dyDescent="0.25">
      <c r="B591" s="25" t="str">
        <f>IF(TBL_QUAL_INCOMELISTING_UNITS[[#This Row],[RECORD_STARTED]],IF(TBL_QUAL_INCOMELISTING_UNITS[[#This Row],[ERROR_COUNT]]&gt;0,-1,IF(TBL_QUAL_INCOMELISTING_UNITS[[#This Row],[REQ_FIELDS_POPULATED]],1,0)),"")</f>
        <v/>
      </c>
      <c r="C591" s="94">
        <f>ROW()-ROW(TBL_QUAL_INCOMELISTING_UNITS[[#Headers],[ROW_ID]])</f>
        <v>582</v>
      </c>
      <c r="D591" s="82"/>
      <c r="E591" s="39"/>
      <c r="F591" s="33"/>
      <c r="G591" s="84" t="str">
        <f>IFERROR(INDEX(TBL_CIPDRFRESI_LOANPOOL[HUD_MFI_115],MATCH(TBL_QUAL_INCOMELISTING_UNITS[[#This Row],[INCOMELISTING_LOAN_ID_PROP_ADDR]],TBL_CIPDRFRESI_LOANPOOL[LOAN_ID_PROP_ADDR],0)),"")</f>
        <v/>
      </c>
      <c r="H5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1" s="36" t="b">
        <f>CONCATENATE(TBL_QUAL_INCOMELISTING_UNITS[[#This Row],[INCOMELISTING_LOAN_ID_PROP_ADDR]],TBL_QUAL_INCOMELISTING_UNITS[[#This Row],[INCOMELISTING_UNIT]],TBL_QUAL_INCOMELISTING_UNITS[[#This Row],[INCOMELISTING_HSEHLD_INCOME]])&lt;&gt;""</f>
        <v>0</v>
      </c>
      <c r="J591" s="36" t="b">
        <f>AND(TBL_QUAL_INCOMELISTING_UNITS[[#This Row],[INCOMELISTING_LOAN_ID_PROP_ADDR]]&lt;&gt;"",TBL_QUAL_INCOMELISTING_UNITS[[#This Row],[INCOMELISTING_UNIT]]&lt;&gt;"",TBL_QUAL_INCOMELISTING_UNITS[[#This Row],[INCOMELISTING_HSEHLD_INCOME]]&lt;&gt;"")</f>
        <v>0</v>
      </c>
      <c r="K591" s="36">
        <f>SUM(
IF(AND(TBL_QUAL_INCOMELISTING_UNITS[[#This Row],[INCOMELISTING_LOAN_ID_PROP_ADDR]]&lt;&gt;"",NOT(ISNUMBER(MATCH(TBL_QUAL_INCOMELISTING_UNITS[[#This Row],[INCOMELISTING_LOAN_ID_PROP_ADDR]],RANGE_LOOKUP_CIPDRF_LOANLIST,0)))),1,0)
)</f>
        <v>0</v>
      </c>
    </row>
    <row r="592" spans="2:11" ht="20.100000000000001" customHeight="1" x14ac:dyDescent="0.25">
      <c r="B592" s="25" t="str">
        <f>IF(TBL_QUAL_INCOMELISTING_UNITS[[#This Row],[RECORD_STARTED]],IF(TBL_QUAL_INCOMELISTING_UNITS[[#This Row],[ERROR_COUNT]]&gt;0,-1,IF(TBL_QUAL_INCOMELISTING_UNITS[[#This Row],[REQ_FIELDS_POPULATED]],1,0)),"")</f>
        <v/>
      </c>
      <c r="C592" s="94">
        <f>ROW()-ROW(TBL_QUAL_INCOMELISTING_UNITS[[#Headers],[ROW_ID]])</f>
        <v>583</v>
      </c>
      <c r="D592" s="82"/>
      <c r="E592" s="39"/>
      <c r="F592" s="33"/>
      <c r="G592" s="84" t="str">
        <f>IFERROR(INDEX(TBL_CIPDRFRESI_LOANPOOL[HUD_MFI_115],MATCH(TBL_QUAL_INCOMELISTING_UNITS[[#This Row],[INCOMELISTING_LOAN_ID_PROP_ADDR]],TBL_CIPDRFRESI_LOANPOOL[LOAN_ID_PROP_ADDR],0)),"")</f>
        <v/>
      </c>
      <c r="H5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2" s="36" t="b">
        <f>CONCATENATE(TBL_QUAL_INCOMELISTING_UNITS[[#This Row],[INCOMELISTING_LOAN_ID_PROP_ADDR]],TBL_QUAL_INCOMELISTING_UNITS[[#This Row],[INCOMELISTING_UNIT]],TBL_QUAL_INCOMELISTING_UNITS[[#This Row],[INCOMELISTING_HSEHLD_INCOME]])&lt;&gt;""</f>
        <v>0</v>
      </c>
      <c r="J592" s="36" t="b">
        <f>AND(TBL_QUAL_INCOMELISTING_UNITS[[#This Row],[INCOMELISTING_LOAN_ID_PROP_ADDR]]&lt;&gt;"",TBL_QUAL_INCOMELISTING_UNITS[[#This Row],[INCOMELISTING_UNIT]]&lt;&gt;"",TBL_QUAL_INCOMELISTING_UNITS[[#This Row],[INCOMELISTING_HSEHLD_INCOME]]&lt;&gt;"")</f>
        <v>0</v>
      </c>
      <c r="K592" s="36">
        <f>SUM(
IF(AND(TBL_QUAL_INCOMELISTING_UNITS[[#This Row],[INCOMELISTING_LOAN_ID_PROP_ADDR]]&lt;&gt;"",NOT(ISNUMBER(MATCH(TBL_QUAL_INCOMELISTING_UNITS[[#This Row],[INCOMELISTING_LOAN_ID_PROP_ADDR]],RANGE_LOOKUP_CIPDRF_LOANLIST,0)))),1,0)
)</f>
        <v>0</v>
      </c>
    </row>
    <row r="593" spans="2:11" ht="20.100000000000001" customHeight="1" x14ac:dyDescent="0.25">
      <c r="B593" s="25" t="str">
        <f>IF(TBL_QUAL_INCOMELISTING_UNITS[[#This Row],[RECORD_STARTED]],IF(TBL_QUAL_INCOMELISTING_UNITS[[#This Row],[ERROR_COUNT]]&gt;0,-1,IF(TBL_QUAL_INCOMELISTING_UNITS[[#This Row],[REQ_FIELDS_POPULATED]],1,0)),"")</f>
        <v/>
      </c>
      <c r="C593" s="94">
        <f>ROW()-ROW(TBL_QUAL_INCOMELISTING_UNITS[[#Headers],[ROW_ID]])</f>
        <v>584</v>
      </c>
      <c r="D593" s="82"/>
      <c r="E593" s="39"/>
      <c r="F593" s="33"/>
      <c r="G593" s="84" t="str">
        <f>IFERROR(INDEX(TBL_CIPDRFRESI_LOANPOOL[HUD_MFI_115],MATCH(TBL_QUAL_INCOMELISTING_UNITS[[#This Row],[INCOMELISTING_LOAN_ID_PROP_ADDR]],TBL_CIPDRFRESI_LOANPOOL[LOAN_ID_PROP_ADDR],0)),"")</f>
        <v/>
      </c>
      <c r="H5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3" s="36" t="b">
        <f>CONCATENATE(TBL_QUAL_INCOMELISTING_UNITS[[#This Row],[INCOMELISTING_LOAN_ID_PROP_ADDR]],TBL_QUAL_INCOMELISTING_UNITS[[#This Row],[INCOMELISTING_UNIT]],TBL_QUAL_INCOMELISTING_UNITS[[#This Row],[INCOMELISTING_HSEHLD_INCOME]])&lt;&gt;""</f>
        <v>0</v>
      </c>
      <c r="J593" s="36" t="b">
        <f>AND(TBL_QUAL_INCOMELISTING_UNITS[[#This Row],[INCOMELISTING_LOAN_ID_PROP_ADDR]]&lt;&gt;"",TBL_QUAL_INCOMELISTING_UNITS[[#This Row],[INCOMELISTING_UNIT]]&lt;&gt;"",TBL_QUAL_INCOMELISTING_UNITS[[#This Row],[INCOMELISTING_HSEHLD_INCOME]]&lt;&gt;"")</f>
        <v>0</v>
      </c>
      <c r="K593" s="36">
        <f>SUM(
IF(AND(TBL_QUAL_INCOMELISTING_UNITS[[#This Row],[INCOMELISTING_LOAN_ID_PROP_ADDR]]&lt;&gt;"",NOT(ISNUMBER(MATCH(TBL_QUAL_INCOMELISTING_UNITS[[#This Row],[INCOMELISTING_LOAN_ID_PROP_ADDR]],RANGE_LOOKUP_CIPDRF_LOANLIST,0)))),1,0)
)</f>
        <v>0</v>
      </c>
    </row>
    <row r="594" spans="2:11" ht="20.100000000000001" customHeight="1" x14ac:dyDescent="0.25">
      <c r="B594" s="25" t="str">
        <f>IF(TBL_QUAL_INCOMELISTING_UNITS[[#This Row],[RECORD_STARTED]],IF(TBL_QUAL_INCOMELISTING_UNITS[[#This Row],[ERROR_COUNT]]&gt;0,-1,IF(TBL_QUAL_INCOMELISTING_UNITS[[#This Row],[REQ_FIELDS_POPULATED]],1,0)),"")</f>
        <v/>
      </c>
      <c r="C594" s="94">
        <f>ROW()-ROW(TBL_QUAL_INCOMELISTING_UNITS[[#Headers],[ROW_ID]])</f>
        <v>585</v>
      </c>
      <c r="D594" s="82"/>
      <c r="E594" s="39"/>
      <c r="F594" s="33"/>
      <c r="G594" s="84" t="str">
        <f>IFERROR(INDEX(TBL_CIPDRFRESI_LOANPOOL[HUD_MFI_115],MATCH(TBL_QUAL_INCOMELISTING_UNITS[[#This Row],[INCOMELISTING_LOAN_ID_PROP_ADDR]],TBL_CIPDRFRESI_LOANPOOL[LOAN_ID_PROP_ADDR],0)),"")</f>
        <v/>
      </c>
      <c r="H5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4" s="36" t="b">
        <f>CONCATENATE(TBL_QUAL_INCOMELISTING_UNITS[[#This Row],[INCOMELISTING_LOAN_ID_PROP_ADDR]],TBL_QUAL_INCOMELISTING_UNITS[[#This Row],[INCOMELISTING_UNIT]],TBL_QUAL_INCOMELISTING_UNITS[[#This Row],[INCOMELISTING_HSEHLD_INCOME]])&lt;&gt;""</f>
        <v>0</v>
      </c>
      <c r="J594" s="36" t="b">
        <f>AND(TBL_QUAL_INCOMELISTING_UNITS[[#This Row],[INCOMELISTING_LOAN_ID_PROP_ADDR]]&lt;&gt;"",TBL_QUAL_INCOMELISTING_UNITS[[#This Row],[INCOMELISTING_UNIT]]&lt;&gt;"",TBL_QUAL_INCOMELISTING_UNITS[[#This Row],[INCOMELISTING_HSEHLD_INCOME]]&lt;&gt;"")</f>
        <v>0</v>
      </c>
      <c r="K594" s="36">
        <f>SUM(
IF(AND(TBL_QUAL_INCOMELISTING_UNITS[[#This Row],[INCOMELISTING_LOAN_ID_PROP_ADDR]]&lt;&gt;"",NOT(ISNUMBER(MATCH(TBL_QUAL_INCOMELISTING_UNITS[[#This Row],[INCOMELISTING_LOAN_ID_PROP_ADDR]],RANGE_LOOKUP_CIPDRF_LOANLIST,0)))),1,0)
)</f>
        <v>0</v>
      </c>
    </row>
    <row r="595" spans="2:11" ht="20.100000000000001" customHeight="1" x14ac:dyDescent="0.25">
      <c r="B595" s="25" t="str">
        <f>IF(TBL_QUAL_INCOMELISTING_UNITS[[#This Row],[RECORD_STARTED]],IF(TBL_QUAL_INCOMELISTING_UNITS[[#This Row],[ERROR_COUNT]]&gt;0,-1,IF(TBL_QUAL_INCOMELISTING_UNITS[[#This Row],[REQ_FIELDS_POPULATED]],1,0)),"")</f>
        <v/>
      </c>
      <c r="C595" s="94">
        <f>ROW()-ROW(TBL_QUAL_INCOMELISTING_UNITS[[#Headers],[ROW_ID]])</f>
        <v>586</v>
      </c>
      <c r="D595" s="82"/>
      <c r="E595" s="39"/>
      <c r="F595" s="33"/>
      <c r="G595" s="84" t="str">
        <f>IFERROR(INDEX(TBL_CIPDRFRESI_LOANPOOL[HUD_MFI_115],MATCH(TBL_QUAL_INCOMELISTING_UNITS[[#This Row],[INCOMELISTING_LOAN_ID_PROP_ADDR]],TBL_CIPDRFRESI_LOANPOOL[LOAN_ID_PROP_ADDR],0)),"")</f>
        <v/>
      </c>
      <c r="H5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5" s="36" t="b">
        <f>CONCATENATE(TBL_QUAL_INCOMELISTING_UNITS[[#This Row],[INCOMELISTING_LOAN_ID_PROP_ADDR]],TBL_QUAL_INCOMELISTING_UNITS[[#This Row],[INCOMELISTING_UNIT]],TBL_QUAL_INCOMELISTING_UNITS[[#This Row],[INCOMELISTING_HSEHLD_INCOME]])&lt;&gt;""</f>
        <v>0</v>
      </c>
      <c r="J595" s="36" t="b">
        <f>AND(TBL_QUAL_INCOMELISTING_UNITS[[#This Row],[INCOMELISTING_LOAN_ID_PROP_ADDR]]&lt;&gt;"",TBL_QUAL_INCOMELISTING_UNITS[[#This Row],[INCOMELISTING_UNIT]]&lt;&gt;"",TBL_QUAL_INCOMELISTING_UNITS[[#This Row],[INCOMELISTING_HSEHLD_INCOME]]&lt;&gt;"")</f>
        <v>0</v>
      </c>
      <c r="K595" s="36">
        <f>SUM(
IF(AND(TBL_QUAL_INCOMELISTING_UNITS[[#This Row],[INCOMELISTING_LOAN_ID_PROP_ADDR]]&lt;&gt;"",NOT(ISNUMBER(MATCH(TBL_QUAL_INCOMELISTING_UNITS[[#This Row],[INCOMELISTING_LOAN_ID_PROP_ADDR]],RANGE_LOOKUP_CIPDRF_LOANLIST,0)))),1,0)
)</f>
        <v>0</v>
      </c>
    </row>
    <row r="596" spans="2:11" ht="20.100000000000001" customHeight="1" x14ac:dyDescent="0.25">
      <c r="B596" s="25" t="str">
        <f>IF(TBL_QUAL_INCOMELISTING_UNITS[[#This Row],[RECORD_STARTED]],IF(TBL_QUAL_INCOMELISTING_UNITS[[#This Row],[ERROR_COUNT]]&gt;0,-1,IF(TBL_QUAL_INCOMELISTING_UNITS[[#This Row],[REQ_FIELDS_POPULATED]],1,0)),"")</f>
        <v/>
      </c>
      <c r="C596" s="94">
        <f>ROW()-ROW(TBL_QUAL_INCOMELISTING_UNITS[[#Headers],[ROW_ID]])</f>
        <v>587</v>
      </c>
      <c r="D596" s="82"/>
      <c r="E596" s="39"/>
      <c r="F596" s="33"/>
      <c r="G596" s="84" t="str">
        <f>IFERROR(INDEX(TBL_CIPDRFRESI_LOANPOOL[HUD_MFI_115],MATCH(TBL_QUAL_INCOMELISTING_UNITS[[#This Row],[INCOMELISTING_LOAN_ID_PROP_ADDR]],TBL_CIPDRFRESI_LOANPOOL[LOAN_ID_PROP_ADDR],0)),"")</f>
        <v/>
      </c>
      <c r="H5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6" s="36" t="b">
        <f>CONCATENATE(TBL_QUAL_INCOMELISTING_UNITS[[#This Row],[INCOMELISTING_LOAN_ID_PROP_ADDR]],TBL_QUAL_INCOMELISTING_UNITS[[#This Row],[INCOMELISTING_UNIT]],TBL_QUAL_INCOMELISTING_UNITS[[#This Row],[INCOMELISTING_HSEHLD_INCOME]])&lt;&gt;""</f>
        <v>0</v>
      </c>
      <c r="J596" s="36" t="b">
        <f>AND(TBL_QUAL_INCOMELISTING_UNITS[[#This Row],[INCOMELISTING_LOAN_ID_PROP_ADDR]]&lt;&gt;"",TBL_QUAL_INCOMELISTING_UNITS[[#This Row],[INCOMELISTING_UNIT]]&lt;&gt;"",TBL_QUAL_INCOMELISTING_UNITS[[#This Row],[INCOMELISTING_HSEHLD_INCOME]]&lt;&gt;"")</f>
        <v>0</v>
      </c>
      <c r="K596" s="36">
        <f>SUM(
IF(AND(TBL_QUAL_INCOMELISTING_UNITS[[#This Row],[INCOMELISTING_LOAN_ID_PROP_ADDR]]&lt;&gt;"",NOT(ISNUMBER(MATCH(TBL_QUAL_INCOMELISTING_UNITS[[#This Row],[INCOMELISTING_LOAN_ID_PROP_ADDR]],RANGE_LOOKUP_CIPDRF_LOANLIST,0)))),1,0)
)</f>
        <v>0</v>
      </c>
    </row>
    <row r="597" spans="2:11" ht="20.100000000000001" customHeight="1" x14ac:dyDescent="0.25">
      <c r="B597" s="25" t="str">
        <f>IF(TBL_QUAL_INCOMELISTING_UNITS[[#This Row],[RECORD_STARTED]],IF(TBL_QUAL_INCOMELISTING_UNITS[[#This Row],[ERROR_COUNT]]&gt;0,-1,IF(TBL_QUAL_INCOMELISTING_UNITS[[#This Row],[REQ_FIELDS_POPULATED]],1,0)),"")</f>
        <v/>
      </c>
      <c r="C597" s="94">
        <f>ROW()-ROW(TBL_QUAL_INCOMELISTING_UNITS[[#Headers],[ROW_ID]])</f>
        <v>588</v>
      </c>
      <c r="D597" s="82"/>
      <c r="E597" s="39"/>
      <c r="F597" s="33"/>
      <c r="G597" s="84" t="str">
        <f>IFERROR(INDEX(TBL_CIPDRFRESI_LOANPOOL[HUD_MFI_115],MATCH(TBL_QUAL_INCOMELISTING_UNITS[[#This Row],[INCOMELISTING_LOAN_ID_PROP_ADDR]],TBL_CIPDRFRESI_LOANPOOL[LOAN_ID_PROP_ADDR],0)),"")</f>
        <v/>
      </c>
      <c r="H5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7" s="36" t="b">
        <f>CONCATENATE(TBL_QUAL_INCOMELISTING_UNITS[[#This Row],[INCOMELISTING_LOAN_ID_PROP_ADDR]],TBL_QUAL_INCOMELISTING_UNITS[[#This Row],[INCOMELISTING_UNIT]],TBL_QUAL_INCOMELISTING_UNITS[[#This Row],[INCOMELISTING_HSEHLD_INCOME]])&lt;&gt;""</f>
        <v>0</v>
      </c>
      <c r="J597" s="36" t="b">
        <f>AND(TBL_QUAL_INCOMELISTING_UNITS[[#This Row],[INCOMELISTING_LOAN_ID_PROP_ADDR]]&lt;&gt;"",TBL_QUAL_INCOMELISTING_UNITS[[#This Row],[INCOMELISTING_UNIT]]&lt;&gt;"",TBL_QUAL_INCOMELISTING_UNITS[[#This Row],[INCOMELISTING_HSEHLD_INCOME]]&lt;&gt;"")</f>
        <v>0</v>
      </c>
      <c r="K597" s="36">
        <f>SUM(
IF(AND(TBL_QUAL_INCOMELISTING_UNITS[[#This Row],[INCOMELISTING_LOAN_ID_PROP_ADDR]]&lt;&gt;"",NOT(ISNUMBER(MATCH(TBL_QUAL_INCOMELISTING_UNITS[[#This Row],[INCOMELISTING_LOAN_ID_PROP_ADDR]],RANGE_LOOKUP_CIPDRF_LOANLIST,0)))),1,0)
)</f>
        <v>0</v>
      </c>
    </row>
    <row r="598" spans="2:11" ht="20.100000000000001" customHeight="1" x14ac:dyDescent="0.25">
      <c r="B598" s="25" t="str">
        <f>IF(TBL_QUAL_INCOMELISTING_UNITS[[#This Row],[RECORD_STARTED]],IF(TBL_QUAL_INCOMELISTING_UNITS[[#This Row],[ERROR_COUNT]]&gt;0,-1,IF(TBL_QUAL_INCOMELISTING_UNITS[[#This Row],[REQ_FIELDS_POPULATED]],1,0)),"")</f>
        <v/>
      </c>
      <c r="C598" s="94">
        <f>ROW()-ROW(TBL_QUAL_INCOMELISTING_UNITS[[#Headers],[ROW_ID]])</f>
        <v>589</v>
      </c>
      <c r="D598" s="82"/>
      <c r="E598" s="39"/>
      <c r="F598" s="33"/>
      <c r="G598" s="84" t="str">
        <f>IFERROR(INDEX(TBL_CIPDRFRESI_LOANPOOL[HUD_MFI_115],MATCH(TBL_QUAL_INCOMELISTING_UNITS[[#This Row],[INCOMELISTING_LOAN_ID_PROP_ADDR]],TBL_CIPDRFRESI_LOANPOOL[LOAN_ID_PROP_ADDR],0)),"")</f>
        <v/>
      </c>
      <c r="H5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8" s="36" t="b">
        <f>CONCATENATE(TBL_QUAL_INCOMELISTING_UNITS[[#This Row],[INCOMELISTING_LOAN_ID_PROP_ADDR]],TBL_QUAL_INCOMELISTING_UNITS[[#This Row],[INCOMELISTING_UNIT]],TBL_QUAL_INCOMELISTING_UNITS[[#This Row],[INCOMELISTING_HSEHLD_INCOME]])&lt;&gt;""</f>
        <v>0</v>
      </c>
      <c r="J598" s="36" t="b">
        <f>AND(TBL_QUAL_INCOMELISTING_UNITS[[#This Row],[INCOMELISTING_LOAN_ID_PROP_ADDR]]&lt;&gt;"",TBL_QUAL_INCOMELISTING_UNITS[[#This Row],[INCOMELISTING_UNIT]]&lt;&gt;"",TBL_QUAL_INCOMELISTING_UNITS[[#This Row],[INCOMELISTING_HSEHLD_INCOME]]&lt;&gt;"")</f>
        <v>0</v>
      </c>
      <c r="K598" s="36">
        <f>SUM(
IF(AND(TBL_QUAL_INCOMELISTING_UNITS[[#This Row],[INCOMELISTING_LOAN_ID_PROP_ADDR]]&lt;&gt;"",NOT(ISNUMBER(MATCH(TBL_QUAL_INCOMELISTING_UNITS[[#This Row],[INCOMELISTING_LOAN_ID_PROP_ADDR]],RANGE_LOOKUP_CIPDRF_LOANLIST,0)))),1,0)
)</f>
        <v>0</v>
      </c>
    </row>
    <row r="599" spans="2:11" ht="20.100000000000001" customHeight="1" x14ac:dyDescent="0.25">
      <c r="B599" s="25" t="str">
        <f>IF(TBL_QUAL_INCOMELISTING_UNITS[[#This Row],[RECORD_STARTED]],IF(TBL_QUAL_INCOMELISTING_UNITS[[#This Row],[ERROR_COUNT]]&gt;0,-1,IF(TBL_QUAL_INCOMELISTING_UNITS[[#This Row],[REQ_FIELDS_POPULATED]],1,0)),"")</f>
        <v/>
      </c>
      <c r="C599" s="94">
        <f>ROW()-ROW(TBL_QUAL_INCOMELISTING_UNITS[[#Headers],[ROW_ID]])</f>
        <v>590</v>
      </c>
      <c r="D599" s="82"/>
      <c r="E599" s="39"/>
      <c r="F599" s="33"/>
      <c r="G599" s="84" t="str">
        <f>IFERROR(INDEX(TBL_CIPDRFRESI_LOANPOOL[HUD_MFI_115],MATCH(TBL_QUAL_INCOMELISTING_UNITS[[#This Row],[INCOMELISTING_LOAN_ID_PROP_ADDR]],TBL_CIPDRFRESI_LOANPOOL[LOAN_ID_PROP_ADDR],0)),"")</f>
        <v/>
      </c>
      <c r="H5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9" s="36" t="b">
        <f>CONCATENATE(TBL_QUAL_INCOMELISTING_UNITS[[#This Row],[INCOMELISTING_LOAN_ID_PROP_ADDR]],TBL_QUAL_INCOMELISTING_UNITS[[#This Row],[INCOMELISTING_UNIT]],TBL_QUAL_INCOMELISTING_UNITS[[#This Row],[INCOMELISTING_HSEHLD_INCOME]])&lt;&gt;""</f>
        <v>0</v>
      </c>
      <c r="J599" s="36" t="b">
        <f>AND(TBL_QUAL_INCOMELISTING_UNITS[[#This Row],[INCOMELISTING_LOAN_ID_PROP_ADDR]]&lt;&gt;"",TBL_QUAL_INCOMELISTING_UNITS[[#This Row],[INCOMELISTING_UNIT]]&lt;&gt;"",TBL_QUAL_INCOMELISTING_UNITS[[#This Row],[INCOMELISTING_HSEHLD_INCOME]]&lt;&gt;"")</f>
        <v>0</v>
      </c>
      <c r="K599" s="36">
        <f>SUM(
IF(AND(TBL_QUAL_INCOMELISTING_UNITS[[#This Row],[INCOMELISTING_LOAN_ID_PROP_ADDR]]&lt;&gt;"",NOT(ISNUMBER(MATCH(TBL_QUAL_INCOMELISTING_UNITS[[#This Row],[INCOMELISTING_LOAN_ID_PROP_ADDR]],RANGE_LOOKUP_CIPDRF_LOANLIST,0)))),1,0)
)</f>
        <v>0</v>
      </c>
    </row>
    <row r="600" spans="2:11" ht="20.100000000000001" customHeight="1" x14ac:dyDescent="0.25">
      <c r="B600" s="25" t="str">
        <f>IF(TBL_QUAL_INCOMELISTING_UNITS[[#This Row],[RECORD_STARTED]],IF(TBL_QUAL_INCOMELISTING_UNITS[[#This Row],[ERROR_COUNT]]&gt;0,-1,IF(TBL_QUAL_INCOMELISTING_UNITS[[#This Row],[REQ_FIELDS_POPULATED]],1,0)),"")</f>
        <v/>
      </c>
      <c r="C600" s="94">
        <f>ROW()-ROW(TBL_QUAL_INCOMELISTING_UNITS[[#Headers],[ROW_ID]])</f>
        <v>591</v>
      </c>
      <c r="D600" s="82"/>
      <c r="E600" s="39"/>
      <c r="F600" s="33"/>
      <c r="G600" s="84" t="str">
        <f>IFERROR(INDEX(TBL_CIPDRFRESI_LOANPOOL[HUD_MFI_115],MATCH(TBL_QUAL_INCOMELISTING_UNITS[[#This Row],[INCOMELISTING_LOAN_ID_PROP_ADDR]],TBL_CIPDRFRESI_LOANPOOL[LOAN_ID_PROP_ADDR],0)),"")</f>
        <v/>
      </c>
      <c r="H6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0" s="36" t="b">
        <f>CONCATENATE(TBL_QUAL_INCOMELISTING_UNITS[[#This Row],[INCOMELISTING_LOAN_ID_PROP_ADDR]],TBL_QUAL_INCOMELISTING_UNITS[[#This Row],[INCOMELISTING_UNIT]],TBL_QUAL_INCOMELISTING_UNITS[[#This Row],[INCOMELISTING_HSEHLD_INCOME]])&lt;&gt;""</f>
        <v>0</v>
      </c>
      <c r="J600" s="36" t="b">
        <f>AND(TBL_QUAL_INCOMELISTING_UNITS[[#This Row],[INCOMELISTING_LOAN_ID_PROP_ADDR]]&lt;&gt;"",TBL_QUAL_INCOMELISTING_UNITS[[#This Row],[INCOMELISTING_UNIT]]&lt;&gt;"",TBL_QUAL_INCOMELISTING_UNITS[[#This Row],[INCOMELISTING_HSEHLD_INCOME]]&lt;&gt;"")</f>
        <v>0</v>
      </c>
      <c r="K600" s="36">
        <f>SUM(
IF(AND(TBL_QUAL_INCOMELISTING_UNITS[[#This Row],[INCOMELISTING_LOAN_ID_PROP_ADDR]]&lt;&gt;"",NOT(ISNUMBER(MATCH(TBL_QUAL_INCOMELISTING_UNITS[[#This Row],[INCOMELISTING_LOAN_ID_PROP_ADDR]],RANGE_LOOKUP_CIPDRF_LOANLIST,0)))),1,0)
)</f>
        <v>0</v>
      </c>
    </row>
    <row r="601" spans="2:11" ht="20.100000000000001" customHeight="1" x14ac:dyDescent="0.25">
      <c r="B601" s="25" t="str">
        <f>IF(TBL_QUAL_INCOMELISTING_UNITS[[#This Row],[RECORD_STARTED]],IF(TBL_QUAL_INCOMELISTING_UNITS[[#This Row],[ERROR_COUNT]]&gt;0,-1,IF(TBL_QUAL_INCOMELISTING_UNITS[[#This Row],[REQ_FIELDS_POPULATED]],1,0)),"")</f>
        <v/>
      </c>
      <c r="C601" s="94">
        <f>ROW()-ROW(TBL_QUAL_INCOMELISTING_UNITS[[#Headers],[ROW_ID]])</f>
        <v>592</v>
      </c>
      <c r="D601" s="82"/>
      <c r="E601" s="39"/>
      <c r="F601" s="33"/>
      <c r="G601" s="84" t="str">
        <f>IFERROR(INDEX(TBL_CIPDRFRESI_LOANPOOL[HUD_MFI_115],MATCH(TBL_QUAL_INCOMELISTING_UNITS[[#This Row],[INCOMELISTING_LOAN_ID_PROP_ADDR]],TBL_CIPDRFRESI_LOANPOOL[LOAN_ID_PROP_ADDR],0)),"")</f>
        <v/>
      </c>
      <c r="H6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1" s="36" t="b">
        <f>CONCATENATE(TBL_QUAL_INCOMELISTING_UNITS[[#This Row],[INCOMELISTING_LOAN_ID_PROP_ADDR]],TBL_QUAL_INCOMELISTING_UNITS[[#This Row],[INCOMELISTING_UNIT]],TBL_QUAL_INCOMELISTING_UNITS[[#This Row],[INCOMELISTING_HSEHLD_INCOME]])&lt;&gt;""</f>
        <v>0</v>
      </c>
      <c r="J601" s="36" t="b">
        <f>AND(TBL_QUAL_INCOMELISTING_UNITS[[#This Row],[INCOMELISTING_LOAN_ID_PROP_ADDR]]&lt;&gt;"",TBL_QUAL_INCOMELISTING_UNITS[[#This Row],[INCOMELISTING_UNIT]]&lt;&gt;"",TBL_QUAL_INCOMELISTING_UNITS[[#This Row],[INCOMELISTING_HSEHLD_INCOME]]&lt;&gt;"")</f>
        <v>0</v>
      </c>
      <c r="K601" s="36">
        <f>SUM(
IF(AND(TBL_QUAL_INCOMELISTING_UNITS[[#This Row],[INCOMELISTING_LOAN_ID_PROP_ADDR]]&lt;&gt;"",NOT(ISNUMBER(MATCH(TBL_QUAL_INCOMELISTING_UNITS[[#This Row],[INCOMELISTING_LOAN_ID_PROP_ADDR]],RANGE_LOOKUP_CIPDRF_LOANLIST,0)))),1,0)
)</f>
        <v>0</v>
      </c>
    </row>
    <row r="602" spans="2:11" ht="20.100000000000001" customHeight="1" x14ac:dyDescent="0.25">
      <c r="B602" s="25" t="str">
        <f>IF(TBL_QUAL_INCOMELISTING_UNITS[[#This Row],[RECORD_STARTED]],IF(TBL_QUAL_INCOMELISTING_UNITS[[#This Row],[ERROR_COUNT]]&gt;0,-1,IF(TBL_QUAL_INCOMELISTING_UNITS[[#This Row],[REQ_FIELDS_POPULATED]],1,0)),"")</f>
        <v/>
      </c>
      <c r="C602" s="94">
        <f>ROW()-ROW(TBL_QUAL_INCOMELISTING_UNITS[[#Headers],[ROW_ID]])</f>
        <v>593</v>
      </c>
      <c r="D602" s="82"/>
      <c r="E602" s="39"/>
      <c r="F602" s="33"/>
      <c r="G602" s="84" t="str">
        <f>IFERROR(INDEX(TBL_CIPDRFRESI_LOANPOOL[HUD_MFI_115],MATCH(TBL_QUAL_INCOMELISTING_UNITS[[#This Row],[INCOMELISTING_LOAN_ID_PROP_ADDR]],TBL_CIPDRFRESI_LOANPOOL[LOAN_ID_PROP_ADDR],0)),"")</f>
        <v/>
      </c>
      <c r="H60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2" s="36" t="b">
        <f>CONCATENATE(TBL_QUAL_INCOMELISTING_UNITS[[#This Row],[INCOMELISTING_LOAN_ID_PROP_ADDR]],TBL_QUAL_INCOMELISTING_UNITS[[#This Row],[INCOMELISTING_UNIT]],TBL_QUAL_INCOMELISTING_UNITS[[#This Row],[INCOMELISTING_HSEHLD_INCOME]])&lt;&gt;""</f>
        <v>0</v>
      </c>
      <c r="J602" s="36" t="b">
        <f>AND(TBL_QUAL_INCOMELISTING_UNITS[[#This Row],[INCOMELISTING_LOAN_ID_PROP_ADDR]]&lt;&gt;"",TBL_QUAL_INCOMELISTING_UNITS[[#This Row],[INCOMELISTING_UNIT]]&lt;&gt;"",TBL_QUAL_INCOMELISTING_UNITS[[#This Row],[INCOMELISTING_HSEHLD_INCOME]]&lt;&gt;"")</f>
        <v>0</v>
      </c>
      <c r="K602" s="36">
        <f>SUM(
IF(AND(TBL_QUAL_INCOMELISTING_UNITS[[#This Row],[INCOMELISTING_LOAN_ID_PROP_ADDR]]&lt;&gt;"",NOT(ISNUMBER(MATCH(TBL_QUAL_INCOMELISTING_UNITS[[#This Row],[INCOMELISTING_LOAN_ID_PROP_ADDR]],RANGE_LOOKUP_CIPDRF_LOANLIST,0)))),1,0)
)</f>
        <v>0</v>
      </c>
    </row>
    <row r="603" spans="2:11" ht="20.100000000000001" customHeight="1" x14ac:dyDescent="0.25">
      <c r="B603" s="25" t="str">
        <f>IF(TBL_QUAL_INCOMELISTING_UNITS[[#This Row],[RECORD_STARTED]],IF(TBL_QUAL_INCOMELISTING_UNITS[[#This Row],[ERROR_COUNT]]&gt;0,-1,IF(TBL_QUAL_INCOMELISTING_UNITS[[#This Row],[REQ_FIELDS_POPULATED]],1,0)),"")</f>
        <v/>
      </c>
      <c r="C603" s="94">
        <f>ROW()-ROW(TBL_QUAL_INCOMELISTING_UNITS[[#Headers],[ROW_ID]])</f>
        <v>594</v>
      </c>
      <c r="D603" s="82"/>
      <c r="E603" s="39"/>
      <c r="F603" s="33"/>
      <c r="G603" s="84" t="str">
        <f>IFERROR(INDEX(TBL_CIPDRFRESI_LOANPOOL[HUD_MFI_115],MATCH(TBL_QUAL_INCOMELISTING_UNITS[[#This Row],[INCOMELISTING_LOAN_ID_PROP_ADDR]],TBL_CIPDRFRESI_LOANPOOL[LOAN_ID_PROP_ADDR],0)),"")</f>
        <v/>
      </c>
      <c r="H60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3" s="36" t="b">
        <f>CONCATENATE(TBL_QUAL_INCOMELISTING_UNITS[[#This Row],[INCOMELISTING_LOAN_ID_PROP_ADDR]],TBL_QUAL_INCOMELISTING_UNITS[[#This Row],[INCOMELISTING_UNIT]],TBL_QUAL_INCOMELISTING_UNITS[[#This Row],[INCOMELISTING_HSEHLD_INCOME]])&lt;&gt;""</f>
        <v>0</v>
      </c>
      <c r="J603" s="36" t="b">
        <f>AND(TBL_QUAL_INCOMELISTING_UNITS[[#This Row],[INCOMELISTING_LOAN_ID_PROP_ADDR]]&lt;&gt;"",TBL_QUAL_INCOMELISTING_UNITS[[#This Row],[INCOMELISTING_UNIT]]&lt;&gt;"",TBL_QUAL_INCOMELISTING_UNITS[[#This Row],[INCOMELISTING_HSEHLD_INCOME]]&lt;&gt;"")</f>
        <v>0</v>
      </c>
      <c r="K603" s="36">
        <f>SUM(
IF(AND(TBL_QUAL_INCOMELISTING_UNITS[[#This Row],[INCOMELISTING_LOAN_ID_PROP_ADDR]]&lt;&gt;"",NOT(ISNUMBER(MATCH(TBL_QUAL_INCOMELISTING_UNITS[[#This Row],[INCOMELISTING_LOAN_ID_PROP_ADDR]],RANGE_LOOKUP_CIPDRF_LOANLIST,0)))),1,0)
)</f>
        <v>0</v>
      </c>
    </row>
    <row r="604" spans="2:11" ht="20.100000000000001" customHeight="1" x14ac:dyDescent="0.25">
      <c r="B604" s="25" t="str">
        <f>IF(TBL_QUAL_INCOMELISTING_UNITS[[#This Row],[RECORD_STARTED]],IF(TBL_QUAL_INCOMELISTING_UNITS[[#This Row],[ERROR_COUNT]]&gt;0,-1,IF(TBL_QUAL_INCOMELISTING_UNITS[[#This Row],[REQ_FIELDS_POPULATED]],1,0)),"")</f>
        <v/>
      </c>
      <c r="C604" s="94">
        <f>ROW()-ROW(TBL_QUAL_INCOMELISTING_UNITS[[#Headers],[ROW_ID]])</f>
        <v>595</v>
      </c>
      <c r="D604" s="82"/>
      <c r="E604" s="39"/>
      <c r="F604" s="33"/>
      <c r="G604" s="84" t="str">
        <f>IFERROR(INDEX(TBL_CIPDRFRESI_LOANPOOL[HUD_MFI_115],MATCH(TBL_QUAL_INCOMELISTING_UNITS[[#This Row],[INCOMELISTING_LOAN_ID_PROP_ADDR]],TBL_CIPDRFRESI_LOANPOOL[LOAN_ID_PROP_ADDR],0)),"")</f>
        <v/>
      </c>
      <c r="H60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4" s="36" t="b">
        <f>CONCATENATE(TBL_QUAL_INCOMELISTING_UNITS[[#This Row],[INCOMELISTING_LOAN_ID_PROP_ADDR]],TBL_QUAL_INCOMELISTING_UNITS[[#This Row],[INCOMELISTING_UNIT]],TBL_QUAL_INCOMELISTING_UNITS[[#This Row],[INCOMELISTING_HSEHLD_INCOME]])&lt;&gt;""</f>
        <v>0</v>
      </c>
      <c r="J604" s="36" t="b">
        <f>AND(TBL_QUAL_INCOMELISTING_UNITS[[#This Row],[INCOMELISTING_LOAN_ID_PROP_ADDR]]&lt;&gt;"",TBL_QUAL_INCOMELISTING_UNITS[[#This Row],[INCOMELISTING_UNIT]]&lt;&gt;"",TBL_QUAL_INCOMELISTING_UNITS[[#This Row],[INCOMELISTING_HSEHLD_INCOME]]&lt;&gt;"")</f>
        <v>0</v>
      </c>
      <c r="K604" s="36">
        <f>SUM(
IF(AND(TBL_QUAL_INCOMELISTING_UNITS[[#This Row],[INCOMELISTING_LOAN_ID_PROP_ADDR]]&lt;&gt;"",NOT(ISNUMBER(MATCH(TBL_QUAL_INCOMELISTING_UNITS[[#This Row],[INCOMELISTING_LOAN_ID_PROP_ADDR]],RANGE_LOOKUP_CIPDRF_LOANLIST,0)))),1,0)
)</f>
        <v>0</v>
      </c>
    </row>
    <row r="605" spans="2:11" ht="20.100000000000001" customHeight="1" x14ac:dyDescent="0.25">
      <c r="B605" s="25" t="str">
        <f>IF(TBL_QUAL_INCOMELISTING_UNITS[[#This Row],[RECORD_STARTED]],IF(TBL_QUAL_INCOMELISTING_UNITS[[#This Row],[ERROR_COUNT]]&gt;0,-1,IF(TBL_QUAL_INCOMELISTING_UNITS[[#This Row],[REQ_FIELDS_POPULATED]],1,0)),"")</f>
        <v/>
      </c>
      <c r="C605" s="94">
        <f>ROW()-ROW(TBL_QUAL_INCOMELISTING_UNITS[[#Headers],[ROW_ID]])</f>
        <v>596</v>
      </c>
      <c r="D605" s="82"/>
      <c r="E605" s="39"/>
      <c r="F605" s="33"/>
      <c r="G605" s="84" t="str">
        <f>IFERROR(INDEX(TBL_CIPDRFRESI_LOANPOOL[HUD_MFI_115],MATCH(TBL_QUAL_INCOMELISTING_UNITS[[#This Row],[INCOMELISTING_LOAN_ID_PROP_ADDR]],TBL_CIPDRFRESI_LOANPOOL[LOAN_ID_PROP_ADDR],0)),"")</f>
        <v/>
      </c>
      <c r="H60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5" s="36" t="b">
        <f>CONCATENATE(TBL_QUAL_INCOMELISTING_UNITS[[#This Row],[INCOMELISTING_LOAN_ID_PROP_ADDR]],TBL_QUAL_INCOMELISTING_UNITS[[#This Row],[INCOMELISTING_UNIT]],TBL_QUAL_INCOMELISTING_UNITS[[#This Row],[INCOMELISTING_HSEHLD_INCOME]])&lt;&gt;""</f>
        <v>0</v>
      </c>
      <c r="J605" s="36" t="b">
        <f>AND(TBL_QUAL_INCOMELISTING_UNITS[[#This Row],[INCOMELISTING_LOAN_ID_PROP_ADDR]]&lt;&gt;"",TBL_QUAL_INCOMELISTING_UNITS[[#This Row],[INCOMELISTING_UNIT]]&lt;&gt;"",TBL_QUAL_INCOMELISTING_UNITS[[#This Row],[INCOMELISTING_HSEHLD_INCOME]]&lt;&gt;"")</f>
        <v>0</v>
      </c>
      <c r="K605" s="36">
        <f>SUM(
IF(AND(TBL_QUAL_INCOMELISTING_UNITS[[#This Row],[INCOMELISTING_LOAN_ID_PROP_ADDR]]&lt;&gt;"",NOT(ISNUMBER(MATCH(TBL_QUAL_INCOMELISTING_UNITS[[#This Row],[INCOMELISTING_LOAN_ID_PROP_ADDR]],RANGE_LOOKUP_CIPDRF_LOANLIST,0)))),1,0)
)</f>
        <v>0</v>
      </c>
    </row>
    <row r="606" spans="2:11" ht="20.100000000000001" customHeight="1" x14ac:dyDescent="0.25">
      <c r="B606" s="25" t="str">
        <f>IF(TBL_QUAL_INCOMELISTING_UNITS[[#This Row],[RECORD_STARTED]],IF(TBL_QUAL_INCOMELISTING_UNITS[[#This Row],[ERROR_COUNT]]&gt;0,-1,IF(TBL_QUAL_INCOMELISTING_UNITS[[#This Row],[REQ_FIELDS_POPULATED]],1,0)),"")</f>
        <v/>
      </c>
      <c r="C606" s="94">
        <f>ROW()-ROW(TBL_QUAL_INCOMELISTING_UNITS[[#Headers],[ROW_ID]])</f>
        <v>597</v>
      </c>
      <c r="D606" s="82"/>
      <c r="E606" s="39"/>
      <c r="F606" s="33"/>
      <c r="G606" s="84" t="str">
        <f>IFERROR(INDEX(TBL_CIPDRFRESI_LOANPOOL[HUD_MFI_115],MATCH(TBL_QUAL_INCOMELISTING_UNITS[[#This Row],[INCOMELISTING_LOAN_ID_PROP_ADDR]],TBL_CIPDRFRESI_LOANPOOL[LOAN_ID_PROP_ADDR],0)),"")</f>
        <v/>
      </c>
      <c r="H60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6" s="36" t="b">
        <f>CONCATENATE(TBL_QUAL_INCOMELISTING_UNITS[[#This Row],[INCOMELISTING_LOAN_ID_PROP_ADDR]],TBL_QUAL_INCOMELISTING_UNITS[[#This Row],[INCOMELISTING_UNIT]],TBL_QUAL_INCOMELISTING_UNITS[[#This Row],[INCOMELISTING_HSEHLD_INCOME]])&lt;&gt;""</f>
        <v>0</v>
      </c>
      <c r="J606" s="36" t="b">
        <f>AND(TBL_QUAL_INCOMELISTING_UNITS[[#This Row],[INCOMELISTING_LOAN_ID_PROP_ADDR]]&lt;&gt;"",TBL_QUAL_INCOMELISTING_UNITS[[#This Row],[INCOMELISTING_UNIT]]&lt;&gt;"",TBL_QUAL_INCOMELISTING_UNITS[[#This Row],[INCOMELISTING_HSEHLD_INCOME]]&lt;&gt;"")</f>
        <v>0</v>
      </c>
      <c r="K606" s="36">
        <f>SUM(
IF(AND(TBL_QUAL_INCOMELISTING_UNITS[[#This Row],[INCOMELISTING_LOAN_ID_PROP_ADDR]]&lt;&gt;"",NOT(ISNUMBER(MATCH(TBL_QUAL_INCOMELISTING_UNITS[[#This Row],[INCOMELISTING_LOAN_ID_PROP_ADDR]],RANGE_LOOKUP_CIPDRF_LOANLIST,0)))),1,0)
)</f>
        <v>0</v>
      </c>
    </row>
    <row r="607" spans="2:11" ht="20.100000000000001" customHeight="1" x14ac:dyDescent="0.25">
      <c r="B607" s="25" t="str">
        <f>IF(TBL_QUAL_INCOMELISTING_UNITS[[#This Row],[RECORD_STARTED]],IF(TBL_QUAL_INCOMELISTING_UNITS[[#This Row],[ERROR_COUNT]]&gt;0,-1,IF(TBL_QUAL_INCOMELISTING_UNITS[[#This Row],[REQ_FIELDS_POPULATED]],1,0)),"")</f>
        <v/>
      </c>
      <c r="C607" s="94">
        <f>ROW()-ROW(TBL_QUAL_INCOMELISTING_UNITS[[#Headers],[ROW_ID]])</f>
        <v>598</v>
      </c>
      <c r="D607" s="82"/>
      <c r="E607" s="39"/>
      <c r="F607" s="33"/>
      <c r="G607" s="84" t="str">
        <f>IFERROR(INDEX(TBL_CIPDRFRESI_LOANPOOL[HUD_MFI_115],MATCH(TBL_QUAL_INCOMELISTING_UNITS[[#This Row],[INCOMELISTING_LOAN_ID_PROP_ADDR]],TBL_CIPDRFRESI_LOANPOOL[LOAN_ID_PROP_ADDR],0)),"")</f>
        <v/>
      </c>
      <c r="H60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7" s="36" t="b">
        <f>CONCATENATE(TBL_QUAL_INCOMELISTING_UNITS[[#This Row],[INCOMELISTING_LOAN_ID_PROP_ADDR]],TBL_QUAL_INCOMELISTING_UNITS[[#This Row],[INCOMELISTING_UNIT]],TBL_QUAL_INCOMELISTING_UNITS[[#This Row],[INCOMELISTING_HSEHLD_INCOME]])&lt;&gt;""</f>
        <v>0</v>
      </c>
      <c r="J607" s="36" t="b">
        <f>AND(TBL_QUAL_INCOMELISTING_UNITS[[#This Row],[INCOMELISTING_LOAN_ID_PROP_ADDR]]&lt;&gt;"",TBL_QUAL_INCOMELISTING_UNITS[[#This Row],[INCOMELISTING_UNIT]]&lt;&gt;"",TBL_QUAL_INCOMELISTING_UNITS[[#This Row],[INCOMELISTING_HSEHLD_INCOME]]&lt;&gt;"")</f>
        <v>0</v>
      </c>
      <c r="K607" s="36">
        <f>SUM(
IF(AND(TBL_QUAL_INCOMELISTING_UNITS[[#This Row],[INCOMELISTING_LOAN_ID_PROP_ADDR]]&lt;&gt;"",NOT(ISNUMBER(MATCH(TBL_QUAL_INCOMELISTING_UNITS[[#This Row],[INCOMELISTING_LOAN_ID_PROP_ADDR]],RANGE_LOOKUP_CIPDRF_LOANLIST,0)))),1,0)
)</f>
        <v>0</v>
      </c>
    </row>
    <row r="608" spans="2:11" ht="20.100000000000001" customHeight="1" x14ac:dyDescent="0.25">
      <c r="B608" s="25" t="str">
        <f>IF(TBL_QUAL_INCOMELISTING_UNITS[[#This Row],[RECORD_STARTED]],IF(TBL_QUAL_INCOMELISTING_UNITS[[#This Row],[ERROR_COUNT]]&gt;0,-1,IF(TBL_QUAL_INCOMELISTING_UNITS[[#This Row],[REQ_FIELDS_POPULATED]],1,0)),"")</f>
        <v/>
      </c>
      <c r="C608" s="94">
        <f>ROW()-ROW(TBL_QUAL_INCOMELISTING_UNITS[[#Headers],[ROW_ID]])</f>
        <v>599</v>
      </c>
      <c r="D608" s="82"/>
      <c r="E608" s="39"/>
      <c r="F608" s="33"/>
      <c r="G608" s="84" t="str">
        <f>IFERROR(INDEX(TBL_CIPDRFRESI_LOANPOOL[HUD_MFI_115],MATCH(TBL_QUAL_INCOMELISTING_UNITS[[#This Row],[INCOMELISTING_LOAN_ID_PROP_ADDR]],TBL_CIPDRFRESI_LOANPOOL[LOAN_ID_PROP_ADDR],0)),"")</f>
        <v/>
      </c>
      <c r="H60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8" s="36" t="b">
        <f>CONCATENATE(TBL_QUAL_INCOMELISTING_UNITS[[#This Row],[INCOMELISTING_LOAN_ID_PROP_ADDR]],TBL_QUAL_INCOMELISTING_UNITS[[#This Row],[INCOMELISTING_UNIT]],TBL_QUAL_INCOMELISTING_UNITS[[#This Row],[INCOMELISTING_HSEHLD_INCOME]])&lt;&gt;""</f>
        <v>0</v>
      </c>
      <c r="J608" s="36" t="b">
        <f>AND(TBL_QUAL_INCOMELISTING_UNITS[[#This Row],[INCOMELISTING_LOAN_ID_PROP_ADDR]]&lt;&gt;"",TBL_QUAL_INCOMELISTING_UNITS[[#This Row],[INCOMELISTING_UNIT]]&lt;&gt;"",TBL_QUAL_INCOMELISTING_UNITS[[#This Row],[INCOMELISTING_HSEHLD_INCOME]]&lt;&gt;"")</f>
        <v>0</v>
      </c>
      <c r="K608" s="36">
        <f>SUM(
IF(AND(TBL_QUAL_INCOMELISTING_UNITS[[#This Row],[INCOMELISTING_LOAN_ID_PROP_ADDR]]&lt;&gt;"",NOT(ISNUMBER(MATCH(TBL_QUAL_INCOMELISTING_UNITS[[#This Row],[INCOMELISTING_LOAN_ID_PROP_ADDR]],RANGE_LOOKUP_CIPDRF_LOANLIST,0)))),1,0)
)</f>
        <v>0</v>
      </c>
    </row>
    <row r="609" spans="2:11" ht="20.100000000000001" customHeight="1" x14ac:dyDescent="0.25">
      <c r="B609" s="25" t="str">
        <f>IF(TBL_QUAL_INCOMELISTING_UNITS[[#This Row],[RECORD_STARTED]],IF(TBL_QUAL_INCOMELISTING_UNITS[[#This Row],[ERROR_COUNT]]&gt;0,-1,IF(TBL_QUAL_INCOMELISTING_UNITS[[#This Row],[REQ_FIELDS_POPULATED]],1,0)),"")</f>
        <v/>
      </c>
      <c r="C609" s="94">
        <f>ROW()-ROW(TBL_QUAL_INCOMELISTING_UNITS[[#Headers],[ROW_ID]])</f>
        <v>600</v>
      </c>
      <c r="D609" s="82"/>
      <c r="E609" s="39"/>
      <c r="F609" s="33"/>
      <c r="G609" s="84" t="str">
        <f>IFERROR(INDEX(TBL_CIPDRFRESI_LOANPOOL[HUD_MFI_115],MATCH(TBL_QUAL_INCOMELISTING_UNITS[[#This Row],[INCOMELISTING_LOAN_ID_PROP_ADDR]],TBL_CIPDRFRESI_LOANPOOL[LOAN_ID_PROP_ADDR],0)),"")</f>
        <v/>
      </c>
      <c r="H60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9" s="36" t="b">
        <f>CONCATENATE(TBL_QUAL_INCOMELISTING_UNITS[[#This Row],[INCOMELISTING_LOAN_ID_PROP_ADDR]],TBL_QUAL_INCOMELISTING_UNITS[[#This Row],[INCOMELISTING_UNIT]],TBL_QUAL_INCOMELISTING_UNITS[[#This Row],[INCOMELISTING_HSEHLD_INCOME]])&lt;&gt;""</f>
        <v>0</v>
      </c>
      <c r="J609" s="36" t="b">
        <f>AND(TBL_QUAL_INCOMELISTING_UNITS[[#This Row],[INCOMELISTING_LOAN_ID_PROP_ADDR]]&lt;&gt;"",TBL_QUAL_INCOMELISTING_UNITS[[#This Row],[INCOMELISTING_UNIT]]&lt;&gt;"",TBL_QUAL_INCOMELISTING_UNITS[[#This Row],[INCOMELISTING_HSEHLD_INCOME]]&lt;&gt;"")</f>
        <v>0</v>
      </c>
      <c r="K609" s="36">
        <f>SUM(
IF(AND(TBL_QUAL_INCOMELISTING_UNITS[[#This Row],[INCOMELISTING_LOAN_ID_PROP_ADDR]]&lt;&gt;"",NOT(ISNUMBER(MATCH(TBL_QUAL_INCOMELISTING_UNITS[[#This Row],[INCOMELISTING_LOAN_ID_PROP_ADDR]],RANGE_LOOKUP_CIPDRF_LOANLIST,0)))),1,0)
)</f>
        <v>0</v>
      </c>
    </row>
    <row r="610" spans="2:11" ht="20.100000000000001" customHeight="1" x14ac:dyDescent="0.25">
      <c r="B610" s="25" t="str">
        <f>IF(TBL_QUAL_INCOMELISTING_UNITS[[#This Row],[RECORD_STARTED]],IF(TBL_QUAL_INCOMELISTING_UNITS[[#This Row],[ERROR_COUNT]]&gt;0,-1,IF(TBL_QUAL_INCOMELISTING_UNITS[[#This Row],[REQ_FIELDS_POPULATED]],1,0)),"")</f>
        <v/>
      </c>
      <c r="C610" s="94">
        <f>ROW()-ROW(TBL_QUAL_INCOMELISTING_UNITS[[#Headers],[ROW_ID]])</f>
        <v>601</v>
      </c>
      <c r="D610" s="82"/>
      <c r="E610" s="39"/>
      <c r="F610" s="33"/>
      <c r="G610" s="84" t="str">
        <f>IFERROR(INDEX(TBL_CIPDRFRESI_LOANPOOL[HUD_MFI_115],MATCH(TBL_QUAL_INCOMELISTING_UNITS[[#This Row],[INCOMELISTING_LOAN_ID_PROP_ADDR]],TBL_CIPDRFRESI_LOANPOOL[LOAN_ID_PROP_ADDR],0)),"")</f>
        <v/>
      </c>
      <c r="H6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0" s="36" t="b">
        <f>CONCATENATE(TBL_QUAL_INCOMELISTING_UNITS[[#This Row],[INCOMELISTING_LOAN_ID_PROP_ADDR]],TBL_QUAL_INCOMELISTING_UNITS[[#This Row],[INCOMELISTING_UNIT]],TBL_QUAL_INCOMELISTING_UNITS[[#This Row],[INCOMELISTING_HSEHLD_INCOME]])&lt;&gt;""</f>
        <v>0</v>
      </c>
      <c r="J610" s="36" t="b">
        <f>AND(TBL_QUAL_INCOMELISTING_UNITS[[#This Row],[INCOMELISTING_LOAN_ID_PROP_ADDR]]&lt;&gt;"",TBL_QUAL_INCOMELISTING_UNITS[[#This Row],[INCOMELISTING_UNIT]]&lt;&gt;"",TBL_QUAL_INCOMELISTING_UNITS[[#This Row],[INCOMELISTING_HSEHLD_INCOME]]&lt;&gt;"")</f>
        <v>0</v>
      </c>
      <c r="K610" s="36">
        <f>SUM(
IF(AND(TBL_QUAL_INCOMELISTING_UNITS[[#This Row],[INCOMELISTING_LOAN_ID_PROP_ADDR]]&lt;&gt;"",NOT(ISNUMBER(MATCH(TBL_QUAL_INCOMELISTING_UNITS[[#This Row],[INCOMELISTING_LOAN_ID_PROP_ADDR]],RANGE_LOOKUP_CIPDRF_LOANLIST,0)))),1,0)
)</f>
        <v>0</v>
      </c>
    </row>
    <row r="611" spans="2:11" ht="20.100000000000001" customHeight="1" x14ac:dyDescent="0.25">
      <c r="B611" s="25" t="str">
        <f>IF(TBL_QUAL_INCOMELISTING_UNITS[[#This Row],[RECORD_STARTED]],IF(TBL_QUAL_INCOMELISTING_UNITS[[#This Row],[ERROR_COUNT]]&gt;0,-1,IF(TBL_QUAL_INCOMELISTING_UNITS[[#This Row],[REQ_FIELDS_POPULATED]],1,0)),"")</f>
        <v/>
      </c>
      <c r="C611" s="94">
        <f>ROW()-ROW(TBL_QUAL_INCOMELISTING_UNITS[[#Headers],[ROW_ID]])</f>
        <v>602</v>
      </c>
      <c r="D611" s="82"/>
      <c r="E611" s="39"/>
      <c r="F611" s="33"/>
      <c r="G611" s="84" t="str">
        <f>IFERROR(INDEX(TBL_CIPDRFRESI_LOANPOOL[HUD_MFI_115],MATCH(TBL_QUAL_INCOMELISTING_UNITS[[#This Row],[INCOMELISTING_LOAN_ID_PROP_ADDR]],TBL_CIPDRFRESI_LOANPOOL[LOAN_ID_PROP_ADDR],0)),"")</f>
        <v/>
      </c>
      <c r="H6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1" s="36" t="b">
        <f>CONCATENATE(TBL_QUAL_INCOMELISTING_UNITS[[#This Row],[INCOMELISTING_LOAN_ID_PROP_ADDR]],TBL_QUAL_INCOMELISTING_UNITS[[#This Row],[INCOMELISTING_UNIT]],TBL_QUAL_INCOMELISTING_UNITS[[#This Row],[INCOMELISTING_HSEHLD_INCOME]])&lt;&gt;""</f>
        <v>0</v>
      </c>
      <c r="J611" s="36" t="b">
        <f>AND(TBL_QUAL_INCOMELISTING_UNITS[[#This Row],[INCOMELISTING_LOAN_ID_PROP_ADDR]]&lt;&gt;"",TBL_QUAL_INCOMELISTING_UNITS[[#This Row],[INCOMELISTING_UNIT]]&lt;&gt;"",TBL_QUAL_INCOMELISTING_UNITS[[#This Row],[INCOMELISTING_HSEHLD_INCOME]]&lt;&gt;"")</f>
        <v>0</v>
      </c>
      <c r="K611" s="36">
        <f>SUM(
IF(AND(TBL_QUAL_INCOMELISTING_UNITS[[#This Row],[INCOMELISTING_LOAN_ID_PROP_ADDR]]&lt;&gt;"",NOT(ISNUMBER(MATCH(TBL_QUAL_INCOMELISTING_UNITS[[#This Row],[INCOMELISTING_LOAN_ID_PROP_ADDR]],RANGE_LOOKUP_CIPDRF_LOANLIST,0)))),1,0)
)</f>
        <v>0</v>
      </c>
    </row>
    <row r="612" spans="2:11" ht="20.100000000000001" customHeight="1" x14ac:dyDescent="0.25">
      <c r="B612" s="25" t="str">
        <f>IF(TBL_QUAL_INCOMELISTING_UNITS[[#This Row],[RECORD_STARTED]],IF(TBL_QUAL_INCOMELISTING_UNITS[[#This Row],[ERROR_COUNT]]&gt;0,-1,IF(TBL_QUAL_INCOMELISTING_UNITS[[#This Row],[REQ_FIELDS_POPULATED]],1,0)),"")</f>
        <v/>
      </c>
      <c r="C612" s="94">
        <f>ROW()-ROW(TBL_QUAL_INCOMELISTING_UNITS[[#Headers],[ROW_ID]])</f>
        <v>603</v>
      </c>
      <c r="D612" s="82"/>
      <c r="E612" s="39"/>
      <c r="F612" s="33"/>
      <c r="G612" s="84" t="str">
        <f>IFERROR(INDEX(TBL_CIPDRFRESI_LOANPOOL[HUD_MFI_115],MATCH(TBL_QUAL_INCOMELISTING_UNITS[[#This Row],[INCOMELISTING_LOAN_ID_PROP_ADDR]],TBL_CIPDRFRESI_LOANPOOL[LOAN_ID_PROP_ADDR],0)),"")</f>
        <v/>
      </c>
      <c r="H6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2" s="36" t="b">
        <f>CONCATENATE(TBL_QUAL_INCOMELISTING_UNITS[[#This Row],[INCOMELISTING_LOAN_ID_PROP_ADDR]],TBL_QUAL_INCOMELISTING_UNITS[[#This Row],[INCOMELISTING_UNIT]],TBL_QUAL_INCOMELISTING_UNITS[[#This Row],[INCOMELISTING_HSEHLD_INCOME]])&lt;&gt;""</f>
        <v>0</v>
      </c>
      <c r="J612" s="36" t="b">
        <f>AND(TBL_QUAL_INCOMELISTING_UNITS[[#This Row],[INCOMELISTING_LOAN_ID_PROP_ADDR]]&lt;&gt;"",TBL_QUAL_INCOMELISTING_UNITS[[#This Row],[INCOMELISTING_UNIT]]&lt;&gt;"",TBL_QUAL_INCOMELISTING_UNITS[[#This Row],[INCOMELISTING_HSEHLD_INCOME]]&lt;&gt;"")</f>
        <v>0</v>
      </c>
      <c r="K612" s="36">
        <f>SUM(
IF(AND(TBL_QUAL_INCOMELISTING_UNITS[[#This Row],[INCOMELISTING_LOAN_ID_PROP_ADDR]]&lt;&gt;"",NOT(ISNUMBER(MATCH(TBL_QUAL_INCOMELISTING_UNITS[[#This Row],[INCOMELISTING_LOAN_ID_PROP_ADDR]],RANGE_LOOKUP_CIPDRF_LOANLIST,0)))),1,0)
)</f>
        <v>0</v>
      </c>
    </row>
    <row r="613" spans="2:11" ht="20.100000000000001" customHeight="1" x14ac:dyDescent="0.25">
      <c r="B613" s="25" t="str">
        <f>IF(TBL_QUAL_INCOMELISTING_UNITS[[#This Row],[RECORD_STARTED]],IF(TBL_QUAL_INCOMELISTING_UNITS[[#This Row],[ERROR_COUNT]]&gt;0,-1,IF(TBL_QUAL_INCOMELISTING_UNITS[[#This Row],[REQ_FIELDS_POPULATED]],1,0)),"")</f>
        <v/>
      </c>
      <c r="C613" s="94">
        <f>ROW()-ROW(TBL_QUAL_INCOMELISTING_UNITS[[#Headers],[ROW_ID]])</f>
        <v>604</v>
      </c>
      <c r="D613" s="82"/>
      <c r="E613" s="39"/>
      <c r="F613" s="33"/>
      <c r="G613" s="84" t="str">
        <f>IFERROR(INDEX(TBL_CIPDRFRESI_LOANPOOL[HUD_MFI_115],MATCH(TBL_QUAL_INCOMELISTING_UNITS[[#This Row],[INCOMELISTING_LOAN_ID_PROP_ADDR]],TBL_CIPDRFRESI_LOANPOOL[LOAN_ID_PROP_ADDR],0)),"")</f>
        <v/>
      </c>
      <c r="H6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3" s="36" t="b">
        <f>CONCATENATE(TBL_QUAL_INCOMELISTING_UNITS[[#This Row],[INCOMELISTING_LOAN_ID_PROP_ADDR]],TBL_QUAL_INCOMELISTING_UNITS[[#This Row],[INCOMELISTING_UNIT]],TBL_QUAL_INCOMELISTING_UNITS[[#This Row],[INCOMELISTING_HSEHLD_INCOME]])&lt;&gt;""</f>
        <v>0</v>
      </c>
      <c r="J613" s="36" t="b">
        <f>AND(TBL_QUAL_INCOMELISTING_UNITS[[#This Row],[INCOMELISTING_LOAN_ID_PROP_ADDR]]&lt;&gt;"",TBL_QUAL_INCOMELISTING_UNITS[[#This Row],[INCOMELISTING_UNIT]]&lt;&gt;"",TBL_QUAL_INCOMELISTING_UNITS[[#This Row],[INCOMELISTING_HSEHLD_INCOME]]&lt;&gt;"")</f>
        <v>0</v>
      </c>
      <c r="K613" s="36">
        <f>SUM(
IF(AND(TBL_QUAL_INCOMELISTING_UNITS[[#This Row],[INCOMELISTING_LOAN_ID_PROP_ADDR]]&lt;&gt;"",NOT(ISNUMBER(MATCH(TBL_QUAL_INCOMELISTING_UNITS[[#This Row],[INCOMELISTING_LOAN_ID_PROP_ADDR]],RANGE_LOOKUP_CIPDRF_LOANLIST,0)))),1,0)
)</f>
        <v>0</v>
      </c>
    </row>
    <row r="614" spans="2:11" ht="20.100000000000001" customHeight="1" x14ac:dyDescent="0.25">
      <c r="B614" s="25" t="str">
        <f>IF(TBL_QUAL_INCOMELISTING_UNITS[[#This Row],[RECORD_STARTED]],IF(TBL_QUAL_INCOMELISTING_UNITS[[#This Row],[ERROR_COUNT]]&gt;0,-1,IF(TBL_QUAL_INCOMELISTING_UNITS[[#This Row],[REQ_FIELDS_POPULATED]],1,0)),"")</f>
        <v/>
      </c>
      <c r="C614" s="94">
        <f>ROW()-ROW(TBL_QUAL_INCOMELISTING_UNITS[[#Headers],[ROW_ID]])</f>
        <v>605</v>
      </c>
      <c r="D614" s="82"/>
      <c r="E614" s="39"/>
      <c r="F614" s="33"/>
      <c r="G614" s="84" t="str">
        <f>IFERROR(INDEX(TBL_CIPDRFRESI_LOANPOOL[HUD_MFI_115],MATCH(TBL_QUAL_INCOMELISTING_UNITS[[#This Row],[INCOMELISTING_LOAN_ID_PROP_ADDR]],TBL_CIPDRFRESI_LOANPOOL[LOAN_ID_PROP_ADDR],0)),"")</f>
        <v/>
      </c>
      <c r="H6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4" s="36" t="b">
        <f>CONCATENATE(TBL_QUAL_INCOMELISTING_UNITS[[#This Row],[INCOMELISTING_LOAN_ID_PROP_ADDR]],TBL_QUAL_INCOMELISTING_UNITS[[#This Row],[INCOMELISTING_UNIT]],TBL_QUAL_INCOMELISTING_UNITS[[#This Row],[INCOMELISTING_HSEHLD_INCOME]])&lt;&gt;""</f>
        <v>0</v>
      </c>
      <c r="J614" s="36" t="b">
        <f>AND(TBL_QUAL_INCOMELISTING_UNITS[[#This Row],[INCOMELISTING_LOAN_ID_PROP_ADDR]]&lt;&gt;"",TBL_QUAL_INCOMELISTING_UNITS[[#This Row],[INCOMELISTING_UNIT]]&lt;&gt;"",TBL_QUAL_INCOMELISTING_UNITS[[#This Row],[INCOMELISTING_HSEHLD_INCOME]]&lt;&gt;"")</f>
        <v>0</v>
      </c>
      <c r="K614" s="36">
        <f>SUM(
IF(AND(TBL_QUAL_INCOMELISTING_UNITS[[#This Row],[INCOMELISTING_LOAN_ID_PROP_ADDR]]&lt;&gt;"",NOT(ISNUMBER(MATCH(TBL_QUAL_INCOMELISTING_UNITS[[#This Row],[INCOMELISTING_LOAN_ID_PROP_ADDR]],RANGE_LOOKUP_CIPDRF_LOANLIST,0)))),1,0)
)</f>
        <v>0</v>
      </c>
    </row>
    <row r="615" spans="2:11" ht="20.100000000000001" customHeight="1" x14ac:dyDescent="0.25">
      <c r="B615" s="25" t="str">
        <f>IF(TBL_QUAL_INCOMELISTING_UNITS[[#This Row],[RECORD_STARTED]],IF(TBL_QUAL_INCOMELISTING_UNITS[[#This Row],[ERROR_COUNT]]&gt;0,-1,IF(TBL_QUAL_INCOMELISTING_UNITS[[#This Row],[REQ_FIELDS_POPULATED]],1,0)),"")</f>
        <v/>
      </c>
      <c r="C615" s="94">
        <f>ROW()-ROW(TBL_QUAL_INCOMELISTING_UNITS[[#Headers],[ROW_ID]])</f>
        <v>606</v>
      </c>
      <c r="D615" s="82"/>
      <c r="E615" s="39"/>
      <c r="F615" s="33"/>
      <c r="G615" s="84" t="str">
        <f>IFERROR(INDEX(TBL_CIPDRFRESI_LOANPOOL[HUD_MFI_115],MATCH(TBL_QUAL_INCOMELISTING_UNITS[[#This Row],[INCOMELISTING_LOAN_ID_PROP_ADDR]],TBL_CIPDRFRESI_LOANPOOL[LOAN_ID_PROP_ADDR],0)),"")</f>
        <v/>
      </c>
      <c r="H6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5" s="36" t="b">
        <f>CONCATENATE(TBL_QUAL_INCOMELISTING_UNITS[[#This Row],[INCOMELISTING_LOAN_ID_PROP_ADDR]],TBL_QUAL_INCOMELISTING_UNITS[[#This Row],[INCOMELISTING_UNIT]],TBL_QUAL_INCOMELISTING_UNITS[[#This Row],[INCOMELISTING_HSEHLD_INCOME]])&lt;&gt;""</f>
        <v>0</v>
      </c>
      <c r="J615" s="36" t="b">
        <f>AND(TBL_QUAL_INCOMELISTING_UNITS[[#This Row],[INCOMELISTING_LOAN_ID_PROP_ADDR]]&lt;&gt;"",TBL_QUAL_INCOMELISTING_UNITS[[#This Row],[INCOMELISTING_UNIT]]&lt;&gt;"",TBL_QUAL_INCOMELISTING_UNITS[[#This Row],[INCOMELISTING_HSEHLD_INCOME]]&lt;&gt;"")</f>
        <v>0</v>
      </c>
      <c r="K615" s="36">
        <f>SUM(
IF(AND(TBL_QUAL_INCOMELISTING_UNITS[[#This Row],[INCOMELISTING_LOAN_ID_PROP_ADDR]]&lt;&gt;"",NOT(ISNUMBER(MATCH(TBL_QUAL_INCOMELISTING_UNITS[[#This Row],[INCOMELISTING_LOAN_ID_PROP_ADDR]],RANGE_LOOKUP_CIPDRF_LOANLIST,0)))),1,0)
)</f>
        <v>0</v>
      </c>
    </row>
    <row r="616" spans="2:11" ht="20.100000000000001" customHeight="1" x14ac:dyDescent="0.25">
      <c r="B616" s="25" t="str">
        <f>IF(TBL_QUAL_INCOMELISTING_UNITS[[#This Row],[RECORD_STARTED]],IF(TBL_QUAL_INCOMELISTING_UNITS[[#This Row],[ERROR_COUNT]]&gt;0,-1,IF(TBL_QUAL_INCOMELISTING_UNITS[[#This Row],[REQ_FIELDS_POPULATED]],1,0)),"")</f>
        <v/>
      </c>
      <c r="C616" s="94">
        <f>ROW()-ROW(TBL_QUAL_INCOMELISTING_UNITS[[#Headers],[ROW_ID]])</f>
        <v>607</v>
      </c>
      <c r="D616" s="82"/>
      <c r="E616" s="39"/>
      <c r="F616" s="33"/>
      <c r="G616" s="84" t="str">
        <f>IFERROR(INDEX(TBL_CIPDRFRESI_LOANPOOL[HUD_MFI_115],MATCH(TBL_QUAL_INCOMELISTING_UNITS[[#This Row],[INCOMELISTING_LOAN_ID_PROP_ADDR]],TBL_CIPDRFRESI_LOANPOOL[LOAN_ID_PROP_ADDR],0)),"")</f>
        <v/>
      </c>
      <c r="H6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6" s="36" t="b">
        <f>CONCATENATE(TBL_QUAL_INCOMELISTING_UNITS[[#This Row],[INCOMELISTING_LOAN_ID_PROP_ADDR]],TBL_QUAL_INCOMELISTING_UNITS[[#This Row],[INCOMELISTING_UNIT]],TBL_QUAL_INCOMELISTING_UNITS[[#This Row],[INCOMELISTING_HSEHLD_INCOME]])&lt;&gt;""</f>
        <v>0</v>
      </c>
      <c r="J616" s="36" t="b">
        <f>AND(TBL_QUAL_INCOMELISTING_UNITS[[#This Row],[INCOMELISTING_LOAN_ID_PROP_ADDR]]&lt;&gt;"",TBL_QUAL_INCOMELISTING_UNITS[[#This Row],[INCOMELISTING_UNIT]]&lt;&gt;"",TBL_QUAL_INCOMELISTING_UNITS[[#This Row],[INCOMELISTING_HSEHLD_INCOME]]&lt;&gt;"")</f>
        <v>0</v>
      </c>
      <c r="K616" s="36">
        <f>SUM(
IF(AND(TBL_QUAL_INCOMELISTING_UNITS[[#This Row],[INCOMELISTING_LOAN_ID_PROP_ADDR]]&lt;&gt;"",NOT(ISNUMBER(MATCH(TBL_QUAL_INCOMELISTING_UNITS[[#This Row],[INCOMELISTING_LOAN_ID_PROP_ADDR]],RANGE_LOOKUP_CIPDRF_LOANLIST,0)))),1,0)
)</f>
        <v>0</v>
      </c>
    </row>
    <row r="617" spans="2:11" ht="20.100000000000001" customHeight="1" x14ac:dyDescent="0.25">
      <c r="B617" s="25" t="str">
        <f>IF(TBL_QUAL_INCOMELISTING_UNITS[[#This Row],[RECORD_STARTED]],IF(TBL_QUAL_INCOMELISTING_UNITS[[#This Row],[ERROR_COUNT]]&gt;0,-1,IF(TBL_QUAL_INCOMELISTING_UNITS[[#This Row],[REQ_FIELDS_POPULATED]],1,0)),"")</f>
        <v/>
      </c>
      <c r="C617" s="94">
        <f>ROW()-ROW(TBL_QUAL_INCOMELISTING_UNITS[[#Headers],[ROW_ID]])</f>
        <v>608</v>
      </c>
      <c r="D617" s="82"/>
      <c r="E617" s="39"/>
      <c r="F617" s="33"/>
      <c r="G617" s="84" t="str">
        <f>IFERROR(INDEX(TBL_CIPDRFRESI_LOANPOOL[HUD_MFI_115],MATCH(TBL_QUAL_INCOMELISTING_UNITS[[#This Row],[INCOMELISTING_LOAN_ID_PROP_ADDR]],TBL_CIPDRFRESI_LOANPOOL[LOAN_ID_PROP_ADDR],0)),"")</f>
        <v/>
      </c>
      <c r="H6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7" s="36" t="b">
        <f>CONCATENATE(TBL_QUAL_INCOMELISTING_UNITS[[#This Row],[INCOMELISTING_LOAN_ID_PROP_ADDR]],TBL_QUAL_INCOMELISTING_UNITS[[#This Row],[INCOMELISTING_UNIT]],TBL_QUAL_INCOMELISTING_UNITS[[#This Row],[INCOMELISTING_HSEHLD_INCOME]])&lt;&gt;""</f>
        <v>0</v>
      </c>
      <c r="J617" s="36" t="b">
        <f>AND(TBL_QUAL_INCOMELISTING_UNITS[[#This Row],[INCOMELISTING_LOAN_ID_PROP_ADDR]]&lt;&gt;"",TBL_QUAL_INCOMELISTING_UNITS[[#This Row],[INCOMELISTING_UNIT]]&lt;&gt;"",TBL_QUAL_INCOMELISTING_UNITS[[#This Row],[INCOMELISTING_HSEHLD_INCOME]]&lt;&gt;"")</f>
        <v>0</v>
      </c>
      <c r="K617" s="36">
        <f>SUM(
IF(AND(TBL_QUAL_INCOMELISTING_UNITS[[#This Row],[INCOMELISTING_LOAN_ID_PROP_ADDR]]&lt;&gt;"",NOT(ISNUMBER(MATCH(TBL_QUAL_INCOMELISTING_UNITS[[#This Row],[INCOMELISTING_LOAN_ID_PROP_ADDR]],RANGE_LOOKUP_CIPDRF_LOANLIST,0)))),1,0)
)</f>
        <v>0</v>
      </c>
    </row>
    <row r="618" spans="2:11" ht="20.100000000000001" customHeight="1" x14ac:dyDescent="0.25">
      <c r="B618" s="25" t="str">
        <f>IF(TBL_QUAL_INCOMELISTING_UNITS[[#This Row],[RECORD_STARTED]],IF(TBL_QUAL_INCOMELISTING_UNITS[[#This Row],[ERROR_COUNT]]&gt;0,-1,IF(TBL_QUAL_INCOMELISTING_UNITS[[#This Row],[REQ_FIELDS_POPULATED]],1,0)),"")</f>
        <v/>
      </c>
      <c r="C618" s="94">
        <f>ROW()-ROW(TBL_QUAL_INCOMELISTING_UNITS[[#Headers],[ROW_ID]])</f>
        <v>609</v>
      </c>
      <c r="D618" s="82"/>
      <c r="E618" s="39"/>
      <c r="F618" s="33"/>
      <c r="G618" s="84" t="str">
        <f>IFERROR(INDEX(TBL_CIPDRFRESI_LOANPOOL[HUD_MFI_115],MATCH(TBL_QUAL_INCOMELISTING_UNITS[[#This Row],[INCOMELISTING_LOAN_ID_PROP_ADDR]],TBL_CIPDRFRESI_LOANPOOL[LOAN_ID_PROP_ADDR],0)),"")</f>
        <v/>
      </c>
      <c r="H6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8" s="36" t="b">
        <f>CONCATENATE(TBL_QUAL_INCOMELISTING_UNITS[[#This Row],[INCOMELISTING_LOAN_ID_PROP_ADDR]],TBL_QUAL_INCOMELISTING_UNITS[[#This Row],[INCOMELISTING_UNIT]],TBL_QUAL_INCOMELISTING_UNITS[[#This Row],[INCOMELISTING_HSEHLD_INCOME]])&lt;&gt;""</f>
        <v>0</v>
      </c>
      <c r="J618" s="36" t="b">
        <f>AND(TBL_QUAL_INCOMELISTING_UNITS[[#This Row],[INCOMELISTING_LOAN_ID_PROP_ADDR]]&lt;&gt;"",TBL_QUAL_INCOMELISTING_UNITS[[#This Row],[INCOMELISTING_UNIT]]&lt;&gt;"",TBL_QUAL_INCOMELISTING_UNITS[[#This Row],[INCOMELISTING_HSEHLD_INCOME]]&lt;&gt;"")</f>
        <v>0</v>
      </c>
      <c r="K618" s="36">
        <f>SUM(
IF(AND(TBL_QUAL_INCOMELISTING_UNITS[[#This Row],[INCOMELISTING_LOAN_ID_PROP_ADDR]]&lt;&gt;"",NOT(ISNUMBER(MATCH(TBL_QUAL_INCOMELISTING_UNITS[[#This Row],[INCOMELISTING_LOAN_ID_PROP_ADDR]],RANGE_LOOKUP_CIPDRF_LOANLIST,0)))),1,0)
)</f>
        <v>0</v>
      </c>
    </row>
    <row r="619" spans="2:11" ht="20.100000000000001" customHeight="1" x14ac:dyDescent="0.25">
      <c r="B619" s="25" t="str">
        <f>IF(TBL_QUAL_INCOMELISTING_UNITS[[#This Row],[RECORD_STARTED]],IF(TBL_QUAL_INCOMELISTING_UNITS[[#This Row],[ERROR_COUNT]]&gt;0,-1,IF(TBL_QUAL_INCOMELISTING_UNITS[[#This Row],[REQ_FIELDS_POPULATED]],1,0)),"")</f>
        <v/>
      </c>
      <c r="C619" s="94">
        <f>ROW()-ROW(TBL_QUAL_INCOMELISTING_UNITS[[#Headers],[ROW_ID]])</f>
        <v>610</v>
      </c>
      <c r="D619" s="82"/>
      <c r="E619" s="39"/>
      <c r="F619" s="33"/>
      <c r="G619" s="84" t="str">
        <f>IFERROR(INDEX(TBL_CIPDRFRESI_LOANPOOL[HUD_MFI_115],MATCH(TBL_QUAL_INCOMELISTING_UNITS[[#This Row],[INCOMELISTING_LOAN_ID_PROP_ADDR]],TBL_CIPDRFRESI_LOANPOOL[LOAN_ID_PROP_ADDR],0)),"")</f>
        <v/>
      </c>
      <c r="H6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9" s="36" t="b">
        <f>CONCATENATE(TBL_QUAL_INCOMELISTING_UNITS[[#This Row],[INCOMELISTING_LOAN_ID_PROP_ADDR]],TBL_QUAL_INCOMELISTING_UNITS[[#This Row],[INCOMELISTING_UNIT]],TBL_QUAL_INCOMELISTING_UNITS[[#This Row],[INCOMELISTING_HSEHLD_INCOME]])&lt;&gt;""</f>
        <v>0</v>
      </c>
      <c r="J619" s="36" t="b">
        <f>AND(TBL_QUAL_INCOMELISTING_UNITS[[#This Row],[INCOMELISTING_LOAN_ID_PROP_ADDR]]&lt;&gt;"",TBL_QUAL_INCOMELISTING_UNITS[[#This Row],[INCOMELISTING_UNIT]]&lt;&gt;"",TBL_QUAL_INCOMELISTING_UNITS[[#This Row],[INCOMELISTING_HSEHLD_INCOME]]&lt;&gt;"")</f>
        <v>0</v>
      </c>
      <c r="K619" s="36">
        <f>SUM(
IF(AND(TBL_QUAL_INCOMELISTING_UNITS[[#This Row],[INCOMELISTING_LOAN_ID_PROP_ADDR]]&lt;&gt;"",NOT(ISNUMBER(MATCH(TBL_QUAL_INCOMELISTING_UNITS[[#This Row],[INCOMELISTING_LOAN_ID_PROP_ADDR]],RANGE_LOOKUP_CIPDRF_LOANLIST,0)))),1,0)
)</f>
        <v>0</v>
      </c>
    </row>
    <row r="620" spans="2:11" ht="20.100000000000001" customHeight="1" x14ac:dyDescent="0.25">
      <c r="B620" s="25" t="str">
        <f>IF(TBL_QUAL_INCOMELISTING_UNITS[[#This Row],[RECORD_STARTED]],IF(TBL_QUAL_INCOMELISTING_UNITS[[#This Row],[ERROR_COUNT]]&gt;0,-1,IF(TBL_QUAL_INCOMELISTING_UNITS[[#This Row],[REQ_FIELDS_POPULATED]],1,0)),"")</f>
        <v/>
      </c>
      <c r="C620" s="94">
        <f>ROW()-ROW(TBL_QUAL_INCOMELISTING_UNITS[[#Headers],[ROW_ID]])</f>
        <v>611</v>
      </c>
      <c r="D620" s="82"/>
      <c r="E620" s="39"/>
      <c r="F620" s="33"/>
      <c r="G620" s="84" t="str">
        <f>IFERROR(INDEX(TBL_CIPDRFRESI_LOANPOOL[HUD_MFI_115],MATCH(TBL_QUAL_INCOMELISTING_UNITS[[#This Row],[INCOMELISTING_LOAN_ID_PROP_ADDR]],TBL_CIPDRFRESI_LOANPOOL[LOAN_ID_PROP_ADDR],0)),"")</f>
        <v/>
      </c>
      <c r="H6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0" s="36" t="b">
        <f>CONCATENATE(TBL_QUAL_INCOMELISTING_UNITS[[#This Row],[INCOMELISTING_LOAN_ID_PROP_ADDR]],TBL_QUAL_INCOMELISTING_UNITS[[#This Row],[INCOMELISTING_UNIT]],TBL_QUAL_INCOMELISTING_UNITS[[#This Row],[INCOMELISTING_HSEHLD_INCOME]])&lt;&gt;""</f>
        <v>0</v>
      </c>
      <c r="J620" s="36" t="b">
        <f>AND(TBL_QUAL_INCOMELISTING_UNITS[[#This Row],[INCOMELISTING_LOAN_ID_PROP_ADDR]]&lt;&gt;"",TBL_QUAL_INCOMELISTING_UNITS[[#This Row],[INCOMELISTING_UNIT]]&lt;&gt;"",TBL_QUAL_INCOMELISTING_UNITS[[#This Row],[INCOMELISTING_HSEHLD_INCOME]]&lt;&gt;"")</f>
        <v>0</v>
      </c>
      <c r="K620" s="36">
        <f>SUM(
IF(AND(TBL_QUAL_INCOMELISTING_UNITS[[#This Row],[INCOMELISTING_LOAN_ID_PROP_ADDR]]&lt;&gt;"",NOT(ISNUMBER(MATCH(TBL_QUAL_INCOMELISTING_UNITS[[#This Row],[INCOMELISTING_LOAN_ID_PROP_ADDR]],RANGE_LOOKUP_CIPDRF_LOANLIST,0)))),1,0)
)</f>
        <v>0</v>
      </c>
    </row>
    <row r="621" spans="2:11" ht="20.100000000000001" customHeight="1" x14ac:dyDescent="0.25">
      <c r="B621" s="25" t="str">
        <f>IF(TBL_QUAL_INCOMELISTING_UNITS[[#This Row],[RECORD_STARTED]],IF(TBL_QUAL_INCOMELISTING_UNITS[[#This Row],[ERROR_COUNT]]&gt;0,-1,IF(TBL_QUAL_INCOMELISTING_UNITS[[#This Row],[REQ_FIELDS_POPULATED]],1,0)),"")</f>
        <v/>
      </c>
      <c r="C621" s="94">
        <f>ROW()-ROW(TBL_QUAL_INCOMELISTING_UNITS[[#Headers],[ROW_ID]])</f>
        <v>612</v>
      </c>
      <c r="D621" s="82"/>
      <c r="E621" s="39"/>
      <c r="F621" s="33"/>
      <c r="G621" s="84" t="str">
        <f>IFERROR(INDEX(TBL_CIPDRFRESI_LOANPOOL[HUD_MFI_115],MATCH(TBL_QUAL_INCOMELISTING_UNITS[[#This Row],[INCOMELISTING_LOAN_ID_PROP_ADDR]],TBL_CIPDRFRESI_LOANPOOL[LOAN_ID_PROP_ADDR],0)),"")</f>
        <v/>
      </c>
      <c r="H6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1" s="36" t="b">
        <f>CONCATENATE(TBL_QUAL_INCOMELISTING_UNITS[[#This Row],[INCOMELISTING_LOAN_ID_PROP_ADDR]],TBL_QUAL_INCOMELISTING_UNITS[[#This Row],[INCOMELISTING_UNIT]],TBL_QUAL_INCOMELISTING_UNITS[[#This Row],[INCOMELISTING_HSEHLD_INCOME]])&lt;&gt;""</f>
        <v>0</v>
      </c>
      <c r="J621" s="36" t="b">
        <f>AND(TBL_QUAL_INCOMELISTING_UNITS[[#This Row],[INCOMELISTING_LOAN_ID_PROP_ADDR]]&lt;&gt;"",TBL_QUAL_INCOMELISTING_UNITS[[#This Row],[INCOMELISTING_UNIT]]&lt;&gt;"",TBL_QUAL_INCOMELISTING_UNITS[[#This Row],[INCOMELISTING_HSEHLD_INCOME]]&lt;&gt;"")</f>
        <v>0</v>
      </c>
      <c r="K621" s="36">
        <f>SUM(
IF(AND(TBL_QUAL_INCOMELISTING_UNITS[[#This Row],[INCOMELISTING_LOAN_ID_PROP_ADDR]]&lt;&gt;"",NOT(ISNUMBER(MATCH(TBL_QUAL_INCOMELISTING_UNITS[[#This Row],[INCOMELISTING_LOAN_ID_PROP_ADDR]],RANGE_LOOKUP_CIPDRF_LOANLIST,0)))),1,0)
)</f>
        <v>0</v>
      </c>
    </row>
    <row r="622" spans="2:11" ht="20.100000000000001" customHeight="1" x14ac:dyDescent="0.25">
      <c r="B622" s="25" t="str">
        <f>IF(TBL_QUAL_INCOMELISTING_UNITS[[#This Row],[RECORD_STARTED]],IF(TBL_QUAL_INCOMELISTING_UNITS[[#This Row],[ERROR_COUNT]]&gt;0,-1,IF(TBL_QUAL_INCOMELISTING_UNITS[[#This Row],[REQ_FIELDS_POPULATED]],1,0)),"")</f>
        <v/>
      </c>
      <c r="C622" s="94">
        <f>ROW()-ROW(TBL_QUAL_INCOMELISTING_UNITS[[#Headers],[ROW_ID]])</f>
        <v>613</v>
      </c>
      <c r="D622" s="82"/>
      <c r="E622" s="39"/>
      <c r="F622" s="33"/>
      <c r="G622" s="84" t="str">
        <f>IFERROR(INDEX(TBL_CIPDRFRESI_LOANPOOL[HUD_MFI_115],MATCH(TBL_QUAL_INCOMELISTING_UNITS[[#This Row],[INCOMELISTING_LOAN_ID_PROP_ADDR]],TBL_CIPDRFRESI_LOANPOOL[LOAN_ID_PROP_ADDR],0)),"")</f>
        <v/>
      </c>
      <c r="H6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2" s="36" t="b">
        <f>CONCATENATE(TBL_QUAL_INCOMELISTING_UNITS[[#This Row],[INCOMELISTING_LOAN_ID_PROP_ADDR]],TBL_QUAL_INCOMELISTING_UNITS[[#This Row],[INCOMELISTING_UNIT]],TBL_QUAL_INCOMELISTING_UNITS[[#This Row],[INCOMELISTING_HSEHLD_INCOME]])&lt;&gt;""</f>
        <v>0</v>
      </c>
      <c r="J622" s="36" t="b">
        <f>AND(TBL_QUAL_INCOMELISTING_UNITS[[#This Row],[INCOMELISTING_LOAN_ID_PROP_ADDR]]&lt;&gt;"",TBL_QUAL_INCOMELISTING_UNITS[[#This Row],[INCOMELISTING_UNIT]]&lt;&gt;"",TBL_QUAL_INCOMELISTING_UNITS[[#This Row],[INCOMELISTING_HSEHLD_INCOME]]&lt;&gt;"")</f>
        <v>0</v>
      </c>
      <c r="K622" s="36">
        <f>SUM(
IF(AND(TBL_QUAL_INCOMELISTING_UNITS[[#This Row],[INCOMELISTING_LOAN_ID_PROP_ADDR]]&lt;&gt;"",NOT(ISNUMBER(MATCH(TBL_QUAL_INCOMELISTING_UNITS[[#This Row],[INCOMELISTING_LOAN_ID_PROP_ADDR]],RANGE_LOOKUP_CIPDRF_LOANLIST,0)))),1,0)
)</f>
        <v>0</v>
      </c>
    </row>
    <row r="623" spans="2:11" ht="20.100000000000001" customHeight="1" x14ac:dyDescent="0.25">
      <c r="B623" s="25" t="str">
        <f>IF(TBL_QUAL_INCOMELISTING_UNITS[[#This Row],[RECORD_STARTED]],IF(TBL_QUAL_INCOMELISTING_UNITS[[#This Row],[ERROR_COUNT]]&gt;0,-1,IF(TBL_QUAL_INCOMELISTING_UNITS[[#This Row],[REQ_FIELDS_POPULATED]],1,0)),"")</f>
        <v/>
      </c>
      <c r="C623" s="94">
        <f>ROW()-ROW(TBL_QUAL_INCOMELISTING_UNITS[[#Headers],[ROW_ID]])</f>
        <v>614</v>
      </c>
      <c r="D623" s="82"/>
      <c r="E623" s="39"/>
      <c r="F623" s="33"/>
      <c r="G623" s="84" t="str">
        <f>IFERROR(INDEX(TBL_CIPDRFRESI_LOANPOOL[HUD_MFI_115],MATCH(TBL_QUAL_INCOMELISTING_UNITS[[#This Row],[INCOMELISTING_LOAN_ID_PROP_ADDR]],TBL_CIPDRFRESI_LOANPOOL[LOAN_ID_PROP_ADDR],0)),"")</f>
        <v/>
      </c>
      <c r="H6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3" s="36" t="b">
        <f>CONCATENATE(TBL_QUAL_INCOMELISTING_UNITS[[#This Row],[INCOMELISTING_LOAN_ID_PROP_ADDR]],TBL_QUAL_INCOMELISTING_UNITS[[#This Row],[INCOMELISTING_UNIT]],TBL_QUAL_INCOMELISTING_UNITS[[#This Row],[INCOMELISTING_HSEHLD_INCOME]])&lt;&gt;""</f>
        <v>0</v>
      </c>
      <c r="J623" s="36" t="b">
        <f>AND(TBL_QUAL_INCOMELISTING_UNITS[[#This Row],[INCOMELISTING_LOAN_ID_PROP_ADDR]]&lt;&gt;"",TBL_QUAL_INCOMELISTING_UNITS[[#This Row],[INCOMELISTING_UNIT]]&lt;&gt;"",TBL_QUAL_INCOMELISTING_UNITS[[#This Row],[INCOMELISTING_HSEHLD_INCOME]]&lt;&gt;"")</f>
        <v>0</v>
      </c>
      <c r="K623" s="36">
        <f>SUM(
IF(AND(TBL_QUAL_INCOMELISTING_UNITS[[#This Row],[INCOMELISTING_LOAN_ID_PROP_ADDR]]&lt;&gt;"",NOT(ISNUMBER(MATCH(TBL_QUAL_INCOMELISTING_UNITS[[#This Row],[INCOMELISTING_LOAN_ID_PROP_ADDR]],RANGE_LOOKUP_CIPDRF_LOANLIST,0)))),1,0)
)</f>
        <v>0</v>
      </c>
    </row>
    <row r="624" spans="2:11" ht="20.100000000000001" customHeight="1" x14ac:dyDescent="0.25">
      <c r="B624" s="25" t="str">
        <f>IF(TBL_QUAL_INCOMELISTING_UNITS[[#This Row],[RECORD_STARTED]],IF(TBL_QUAL_INCOMELISTING_UNITS[[#This Row],[ERROR_COUNT]]&gt;0,-1,IF(TBL_QUAL_INCOMELISTING_UNITS[[#This Row],[REQ_FIELDS_POPULATED]],1,0)),"")</f>
        <v/>
      </c>
      <c r="C624" s="94">
        <f>ROW()-ROW(TBL_QUAL_INCOMELISTING_UNITS[[#Headers],[ROW_ID]])</f>
        <v>615</v>
      </c>
      <c r="D624" s="82"/>
      <c r="E624" s="39"/>
      <c r="F624" s="33"/>
      <c r="G624" s="84" t="str">
        <f>IFERROR(INDEX(TBL_CIPDRFRESI_LOANPOOL[HUD_MFI_115],MATCH(TBL_QUAL_INCOMELISTING_UNITS[[#This Row],[INCOMELISTING_LOAN_ID_PROP_ADDR]],TBL_CIPDRFRESI_LOANPOOL[LOAN_ID_PROP_ADDR],0)),"")</f>
        <v/>
      </c>
      <c r="H6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4" s="36" t="b">
        <f>CONCATENATE(TBL_QUAL_INCOMELISTING_UNITS[[#This Row],[INCOMELISTING_LOAN_ID_PROP_ADDR]],TBL_QUAL_INCOMELISTING_UNITS[[#This Row],[INCOMELISTING_UNIT]],TBL_QUAL_INCOMELISTING_UNITS[[#This Row],[INCOMELISTING_HSEHLD_INCOME]])&lt;&gt;""</f>
        <v>0</v>
      </c>
      <c r="J624" s="36" t="b">
        <f>AND(TBL_QUAL_INCOMELISTING_UNITS[[#This Row],[INCOMELISTING_LOAN_ID_PROP_ADDR]]&lt;&gt;"",TBL_QUAL_INCOMELISTING_UNITS[[#This Row],[INCOMELISTING_UNIT]]&lt;&gt;"",TBL_QUAL_INCOMELISTING_UNITS[[#This Row],[INCOMELISTING_HSEHLD_INCOME]]&lt;&gt;"")</f>
        <v>0</v>
      </c>
      <c r="K624" s="36">
        <f>SUM(
IF(AND(TBL_QUAL_INCOMELISTING_UNITS[[#This Row],[INCOMELISTING_LOAN_ID_PROP_ADDR]]&lt;&gt;"",NOT(ISNUMBER(MATCH(TBL_QUAL_INCOMELISTING_UNITS[[#This Row],[INCOMELISTING_LOAN_ID_PROP_ADDR]],RANGE_LOOKUP_CIPDRF_LOANLIST,0)))),1,0)
)</f>
        <v>0</v>
      </c>
    </row>
    <row r="625" spans="2:11" ht="20.100000000000001" customHeight="1" x14ac:dyDescent="0.25">
      <c r="B625" s="25" t="str">
        <f>IF(TBL_QUAL_INCOMELISTING_UNITS[[#This Row],[RECORD_STARTED]],IF(TBL_QUAL_INCOMELISTING_UNITS[[#This Row],[ERROR_COUNT]]&gt;0,-1,IF(TBL_QUAL_INCOMELISTING_UNITS[[#This Row],[REQ_FIELDS_POPULATED]],1,0)),"")</f>
        <v/>
      </c>
      <c r="C625" s="94">
        <f>ROW()-ROW(TBL_QUAL_INCOMELISTING_UNITS[[#Headers],[ROW_ID]])</f>
        <v>616</v>
      </c>
      <c r="D625" s="82"/>
      <c r="E625" s="39"/>
      <c r="F625" s="33"/>
      <c r="G625" s="84" t="str">
        <f>IFERROR(INDEX(TBL_CIPDRFRESI_LOANPOOL[HUD_MFI_115],MATCH(TBL_QUAL_INCOMELISTING_UNITS[[#This Row],[INCOMELISTING_LOAN_ID_PROP_ADDR]],TBL_CIPDRFRESI_LOANPOOL[LOAN_ID_PROP_ADDR],0)),"")</f>
        <v/>
      </c>
      <c r="H6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5" s="36" t="b">
        <f>CONCATENATE(TBL_QUAL_INCOMELISTING_UNITS[[#This Row],[INCOMELISTING_LOAN_ID_PROP_ADDR]],TBL_QUAL_INCOMELISTING_UNITS[[#This Row],[INCOMELISTING_UNIT]],TBL_QUAL_INCOMELISTING_UNITS[[#This Row],[INCOMELISTING_HSEHLD_INCOME]])&lt;&gt;""</f>
        <v>0</v>
      </c>
      <c r="J625" s="36" t="b">
        <f>AND(TBL_QUAL_INCOMELISTING_UNITS[[#This Row],[INCOMELISTING_LOAN_ID_PROP_ADDR]]&lt;&gt;"",TBL_QUAL_INCOMELISTING_UNITS[[#This Row],[INCOMELISTING_UNIT]]&lt;&gt;"",TBL_QUAL_INCOMELISTING_UNITS[[#This Row],[INCOMELISTING_HSEHLD_INCOME]]&lt;&gt;"")</f>
        <v>0</v>
      </c>
      <c r="K625" s="36">
        <f>SUM(
IF(AND(TBL_QUAL_INCOMELISTING_UNITS[[#This Row],[INCOMELISTING_LOAN_ID_PROP_ADDR]]&lt;&gt;"",NOT(ISNUMBER(MATCH(TBL_QUAL_INCOMELISTING_UNITS[[#This Row],[INCOMELISTING_LOAN_ID_PROP_ADDR]],RANGE_LOOKUP_CIPDRF_LOANLIST,0)))),1,0)
)</f>
        <v>0</v>
      </c>
    </row>
    <row r="626" spans="2:11" ht="20.100000000000001" customHeight="1" x14ac:dyDescent="0.25">
      <c r="B626" s="25" t="str">
        <f>IF(TBL_QUAL_INCOMELISTING_UNITS[[#This Row],[RECORD_STARTED]],IF(TBL_QUAL_INCOMELISTING_UNITS[[#This Row],[ERROR_COUNT]]&gt;0,-1,IF(TBL_QUAL_INCOMELISTING_UNITS[[#This Row],[REQ_FIELDS_POPULATED]],1,0)),"")</f>
        <v/>
      </c>
      <c r="C626" s="94">
        <f>ROW()-ROW(TBL_QUAL_INCOMELISTING_UNITS[[#Headers],[ROW_ID]])</f>
        <v>617</v>
      </c>
      <c r="D626" s="82"/>
      <c r="E626" s="39"/>
      <c r="F626" s="33"/>
      <c r="G626" s="84" t="str">
        <f>IFERROR(INDEX(TBL_CIPDRFRESI_LOANPOOL[HUD_MFI_115],MATCH(TBL_QUAL_INCOMELISTING_UNITS[[#This Row],[INCOMELISTING_LOAN_ID_PROP_ADDR]],TBL_CIPDRFRESI_LOANPOOL[LOAN_ID_PROP_ADDR],0)),"")</f>
        <v/>
      </c>
      <c r="H6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6" s="36" t="b">
        <f>CONCATENATE(TBL_QUAL_INCOMELISTING_UNITS[[#This Row],[INCOMELISTING_LOAN_ID_PROP_ADDR]],TBL_QUAL_INCOMELISTING_UNITS[[#This Row],[INCOMELISTING_UNIT]],TBL_QUAL_INCOMELISTING_UNITS[[#This Row],[INCOMELISTING_HSEHLD_INCOME]])&lt;&gt;""</f>
        <v>0</v>
      </c>
      <c r="J626" s="36" t="b">
        <f>AND(TBL_QUAL_INCOMELISTING_UNITS[[#This Row],[INCOMELISTING_LOAN_ID_PROP_ADDR]]&lt;&gt;"",TBL_QUAL_INCOMELISTING_UNITS[[#This Row],[INCOMELISTING_UNIT]]&lt;&gt;"",TBL_QUAL_INCOMELISTING_UNITS[[#This Row],[INCOMELISTING_HSEHLD_INCOME]]&lt;&gt;"")</f>
        <v>0</v>
      </c>
      <c r="K626" s="36">
        <f>SUM(
IF(AND(TBL_QUAL_INCOMELISTING_UNITS[[#This Row],[INCOMELISTING_LOAN_ID_PROP_ADDR]]&lt;&gt;"",NOT(ISNUMBER(MATCH(TBL_QUAL_INCOMELISTING_UNITS[[#This Row],[INCOMELISTING_LOAN_ID_PROP_ADDR]],RANGE_LOOKUP_CIPDRF_LOANLIST,0)))),1,0)
)</f>
        <v>0</v>
      </c>
    </row>
    <row r="627" spans="2:11" ht="20.100000000000001" customHeight="1" x14ac:dyDescent="0.25">
      <c r="B627" s="25" t="str">
        <f>IF(TBL_QUAL_INCOMELISTING_UNITS[[#This Row],[RECORD_STARTED]],IF(TBL_QUAL_INCOMELISTING_UNITS[[#This Row],[ERROR_COUNT]]&gt;0,-1,IF(TBL_QUAL_INCOMELISTING_UNITS[[#This Row],[REQ_FIELDS_POPULATED]],1,0)),"")</f>
        <v/>
      </c>
      <c r="C627" s="94">
        <f>ROW()-ROW(TBL_QUAL_INCOMELISTING_UNITS[[#Headers],[ROW_ID]])</f>
        <v>618</v>
      </c>
      <c r="D627" s="82"/>
      <c r="E627" s="39"/>
      <c r="F627" s="33"/>
      <c r="G627" s="84" t="str">
        <f>IFERROR(INDEX(TBL_CIPDRFRESI_LOANPOOL[HUD_MFI_115],MATCH(TBL_QUAL_INCOMELISTING_UNITS[[#This Row],[INCOMELISTING_LOAN_ID_PROP_ADDR]],TBL_CIPDRFRESI_LOANPOOL[LOAN_ID_PROP_ADDR],0)),"")</f>
        <v/>
      </c>
      <c r="H6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7" s="36" t="b">
        <f>CONCATENATE(TBL_QUAL_INCOMELISTING_UNITS[[#This Row],[INCOMELISTING_LOAN_ID_PROP_ADDR]],TBL_QUAL_INCOMELISTING_UNITS[[#This Row],[INCOMELISTING_UNIT]],TBL_QUAL_INCOMELISTING_UNITS[[#This Row],[INCOMELISTING_HSEHLD_INCOME]])&lt;&gt;""</f>
        <v>0</v>
      </c>
      <c r="J627" s="36" t="b">
        <f>AND(TBL_QUAL_INCOMELISTING_UNITS[[#This Row],[INCOMELISTING_LOAN_ID_PROP_ADDR]]&lt;&gt;"",TBL_QUAL_INCOMELISTING_UNITS[[#This Row],[INCOMELISTING_UNIT]]&lt;&gt;"",TBL_QUAL_INCOMELISTING_UNITS[[#This Row],[INCOMELISTING_HSEHLD_INCOME]]&lt;&gt;"")</f>
        <v>0</v>
      </c>
      <c r="K627" s="36">
        <f>SUM(
IF(AND(TBL_QUAL_INCOMELISTING_UNITS[[#This Row],[INCOMELISTING_LOAN_ID_PROP_ADDR]]&lt;&gt;"",NOT(ISNUMBER(MATCH(TBL_QUAL_INCOMELISTING_UNITS[[#This Row],[INCOMELISTING_LOAN_ID_PROP_ADDR]],RANGE_LOOKUP_CIPDRF_LOANLIST,0)))),1,0)
)</f>
        <v>0</v>
      </c>
    </row>
    <row r="628" spans="2:11" ht="20.100000000000001" customHeight="1" x14ac:dyDescent="0.25">
      <c r="B628" s="25" t="str">
        <f>IF(TBL_QUAL_INCOMELISTING_UNITS[[#This Row],[RECORD_STARTED]],IF(TBL_QUAL_INCOMELISTING_UNITS[[#This Row],[ERROR_COUNT]]&gt;0,-1,IF(TBL_QUAL_INCOMELISTING_UNITS[[#This Row],[REQ_FIELDS_POPULATED]],1,0)),"")</f>
        <v/>
      </c>
      <c r="C628" s="94">
        <f>ROW()-ROW(TBL_QUAL_INCOMELISTING_UNITS[[#Headers],[ROW_ID]])</f>
        <v>619</v>
      </c>
      <c r="D628" s="82"/>
      <c r="E628" s="39"/>
      <c r="F628" s="33"/>
      <c r="G628" s="84" t="str">
        <f>IFERROR(INDEX(TBL_CIPDRFRESI_LOANPOOL[HUD_MFI_115],MATCH(TBL_QUAL_INCOMELISTING_UNITS[[#This Row],[INCOMELISTING_LOAN_ID_PROP_ADDR]],TBL_CIPDRFRESI_LOANPOOL[LOAN_ID_PROP_ADDR],0)),"")</f>
        <v/>
      </c>
      <c r="H6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8" s="36" t="b">
        <f>CONCATENATE(TBL_QUAL_INCOMELISTING_UNITS[[#This Row],[INCOMELISTING_LOAN_ID_PROP_ADDR]],TBL_QUAL_INCOMELISTING_UNITS[[#This Row],[INCOMELISTING_UNIT]],TBL_QUAL_INCOMELISTING_UNITS[[#This Row],[INCOMELISTING_HSEHLD_INCOME]])&lt;&gt;""</f>
        <v>0</v>
      </c>
      <c r="J628" s="36" t="b">
        <f>AND(TBL_QUAL_INCOMELISTING_UNITS[[#This Row],[INCOMELISTING_LOAN_ID_PROP_ADDR]]&lt;&gt;"",TBL_QUAL_INCOMELISTING_UNITS[[#This Row],[INCOMELISTING_UNIT]]&lt;&gt;"",TBL_QUAL_INCOMELISTING_UNITS[[#This Row],[INCOMELISTING_HSEHLD_INCOME]]&lt;&gt;"")</f>
        <v>0</v>
      </c>
      <c r="K628" s="36">
        <f>SUM(
IF(AND(TBL_QUAL_INCOMELISTING_UNITS[[#This Row],[INCOMELISTING_LOAN_ID_PROP_ADDR]]&lt;&gt;"",NOT(ISNUMBER(MATCH(TBL_QUAL_INCOMELISTING_UNITS[[#This Row],[INCOMELISTING_LOAN_ID_PROP_ADDR]],RANGE_LOOKUP_CIPDRF_LOANLIST,0)))),1,0)
)</f>
        <v>0</v>
      </c>
    </row>
    <row r="629" spans="2:11" ht="20.100000000000001" customHeight="1" x14ac:dyDescent="0.25">
      <c r="B629" s="25" t="str">
        <f>IF(TBL_QUAL_INCOMELISTING_UNITS[[#This Row],[RECORD_STARTED]],IF(TBL_QUAL_INCOMELISTING_UNITS[[#This Row],[ERROR_COUNT]]&gt;0,-1,IF(TBL_QUAL_INCOMELISTING_UNITS[[#This Row],[REQ_FIELDS_POPULATED]],1,0)),"")</f>
        <v/>
      </c>
      <c r="C629" s="94">
        <f>ROW()-ROW(TBL_QUAL_INCOMELISTING_UNITS[[#Headers],[ROW_ID]])</f>
        <v>620</v>
      </c>
      <c r="D629" s="82"/>
      <c r="E629" s="39"/>
      <c r="F629" s="33"/>
      <c r="G629" s="84" t="str">
        <f>IFERROR(INDEX(TBL_CIPDRFRESI_LOANPOOL[HUD_MFI_115],MATCH(TBL_QUAL_INCOMELISTING_UNITS[[#This Row],[INCOMELISTING_LOAN_ID_PROP_ADDR]],TBL_CIPDRFRESI_LOANPOOL[LOAN_ID_PROP_ADDR],0)),"")</f>
        <v/>
      </c>
      <c r="H6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9" s="36" t="b">
        <f>CONCATENATE(TBL_QUAL_INCOMELISTING_UNITS[[#This Row],[INCOMELISTING_LOAN_ID_PROP_ADDR]],TBL_QUAL_INCOMELISTING_UNITS[[#This Row],[INCOMELISTING_UNIT]],TBL_QUAL_INCOMELISTING_UNITS[[#This Row],[INCOMELISTING_HSEHLD_INCOME]])&lt;&gt;""</f>
        <v>0</v>
      </c>
      <c r="J629" s="36" t="b">
        <f>AND(TBL_QUAL_INCOMELISTING_UNITS[[#This Row],[INCOMELISTING_LOAN_ID_PROP_ADDR]]&lt;&gt;"",TBL_QUAL_INCOMELISTING_UNITS[[#This Row],[INCOMELISTING_UNIT]]&lt;&gt;"",TBL_QUAL_INCOMELISTING_UNITS[[#This Row],[INCOMELISTING_HSEHLD_INCOME]]&lt;&gt;"")</f>
        <v>0</v>
      </c>
      <c r="K629" s="36">
        <f>SUM(
IF(AND(TBL_QUAL_INCOMELISTING_UNITS[[#This Row],[INCOMELISTING_LOAN_ID_PROP_ADDR]]&lt;&gt;"",NOT(ISNUMBER(MATCH(TBL_QUAL_INCOMELISTING_UNITS[[#This Row],[INCOMELISTING_LOAN_ID_PROP_ADDR]],RANGE_LOOKUP_CIPDRF_LOANLIST,0)))),1,0)
)</f>
        <v>0</v>
      </c>
    </row>
    <row r="630" spans="2:11" ht="20.100000000000001" customHeight="1" x14ac:dyDescent="0.25">
      <c r="B630" s="25" t="str">
        <f>IF(TBL_QUAL_INCOMELISTING_UNITS[[#This Row],[RECORD_STARTED]],IF(TBL_QUAL_INCOMELISTING_UNITS[[#This Row],[ERROR_COUNT]]&gt;0,-1,IF(TBL_QUAL_INCOMELISTING_UNITS[[#This Row],[REQ_FIELDS_POPULATED]],1,0)),"")</f>
        <v/>
      </c>
      <c r="C630" s="94">
        <f>ROW()-ROW(TBL_QUAL_INCOMELISTING_UNITS[[#Headers],[ROW_ID]])</f>
        <v>621</v>
      </c>
      <c r="D630" s="82"/>
      <c r="E630" s="39"/>
      <c r="F630" s="33"/>
      <c r="G630" s="84" t="str">
        <f>IFERROR(INDEX(TBL_CIPDRFRESI_LOANPOOL[HUD_MFI_115],MATCH(TBL_QUAL_INCOMELISTING_UNITS[[#This Row],[INCOMELISTING_LOAN_ID_PROP_ADDR]],TBL_CIPDRFRESI_LOANPOOL[LOAN_ID_PROP_ADDR],0)),"")</f>
        <v/>
      </c>
      <c r="H6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0" s="36" t="b">
        <f>CONCATENATE(TBL_QUAL_INCOMELISTING_UNITS[[#This Row],[INCOMELISTING_LOAN_ID_PROP_ADDR]],TBL_QUAL_INCOMELISTING_UNITS[[#This Row],[INCOMELISTING_UNIT]],TBL_QUAL_INCOMELISTING_UNITS[[#This Row],[INCOMELISTING_HSEHLD_INCOME]])&lt;&gt;""</f>
        <v>0</v>
      </c>
      <c r="J630" s="36" t="b">
        <f>AND(TBL_QUAL_INCOMELISTING_UNITS[[#This Row],[INCOMELISTING_LOAN_ID_PROP_ADDR]]&lt;&gt;"",TBL_QUAL_INCOMELISTING_UNITS[[#This Row],[INCOMELISTING_UNIT]]&lt;&gt;"",TBL_QUAL_INCOMELISTING_UNITS[[#This Row],[INCOMELISTING_HSEHLD_INCOME]]&lt;&gt;"")</f>
        <v>0</v>
      </c>
      <c r="K630" s="36">
        <f>SUM(
IF(AND(TBL_QUAL_INCOMELISTING_UNITS[[#This Row],[INCOMELISTING_LOAN_ID_PROP_ADDR]]&lt;&gt;"",NOT(ISNUMBER(MATCH(TBL_QUAL_INCOMELISTING_UNITS[[#This Row],[INCOMELISTING_LOAN_ID_PROP_ADDR]],RANGE_LOOKUP_CIPDRF_LOANLIST,0)))),1,0)
)</f>
        <v>0</v>
      </c>
    </row>
    <row r="631" spans="2:11" ht="20.100000000000001" customHeight="1" x14ac:dyDescent="0.25">
      <c r="B631" s="25" t="str">
        <f>IF(TBL_QUAL_INCOMELISTING_UNITS[[#This Row],[RECORD_STARTED]],IF(TBL_QUAL_INCOMELISTING_UNITS[[#This Row],[ERROR_COUNT]]&gt;0,-1,IF(TBL_QUAL_INCOMELISTING_UNITS[[#This Row],[REQ_FIELDS_POPULATED]],1,0)),"")</f>
        <v/>
      </c>
      <c r="C631" s="94">
        <f>ROW()-ROW(TBL_QUAL_INCOMELISTING_UNITS[[#Headers],[ROW_ID]])</f>
        <v>622</v>
      </c>
      <c r="D631" s="82"/>
      <c r="E631" s="39"/>
      <c r="F631" s="33"/>
      <c r="G631" s="84" t="str">
        <f>IFERROR(INDEX(TBL_CIPDRFRESI_LOANPOOL[HUD_MFI_115],MATCH(TBL_QUAL_INCOMELISTING_UNITS[[#This Row],[INCOMELISTING_LOAN_ID_PROP_ADDR]],TBL_CIPDRFRESI_LOANPOOL[LOAN_ID_PROP_ADDR],0)),"")</f>
        <v/>
      </c>
      <c r="H6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1" s="36" t="b">
        <f>CONCATENATE(TBL_QUAL_INCOMELISTING_UNITS[[#This Row],[INCOMELISTING_LOAN_ID_PROP_ADDR]],TBL_QUAL_INCOMELISTING_UNITS[[#This Row],[INCOMELISTING_UNIT]],TBL_QUAL_INCOMELISTING_UNITS[[#This Row],[INCOMELISTING_HSEHLD_INCOME]])&lt;&gt;""</f>
        <v>0</v>
      </c>
      <c r="J631" s="36" t="b">
        <f>AND(TBL_QUAL_INCOMELISTING_UNITS[[#This Row],[INCOMELISTING_LOAN_ID_PROP_ADDR]]&lt;&gt;"",TBL_QUAL_INCOMELISTING_UNITS[[#This Row],[INCOMELISTING_UNIT]]&lt;&gt;"",TBL_QUAL_INCOMELISTING_UNITS[[#This Row],[INCOMELISTING_HSEHLD_INCOME]]&lt;&gt;"")</f>
        <v>0</v>
      </c>
      <c r="K631" s="36">
        <f>SUM(
IF(AND(TBL_QUAL_INCOMELISTING_UNITS[[#This Row],[INCOMELISTING_LOAN_ID_PROP_ADDR]]&lt;&gt;"",NOT(ISNUMBER(MATCH(TBL_QUAL_INCOMELISTING_UNITS[[#This Row],[INCOMELISTING_LOAN_ID_PROP_ADDR]],RANGE_LOOKUP_CIPDRF_LOANLIST,0)))),1,0)
)</f>
        <v>0</v>
      </c>
    </row>
    <row r="632" spans="2:11" ht="20.100000000000001" customHeight="1" x14ac:dyDescent="0.25">
      <c r="B632" s="25" t="str">
        <f>IF(TBL_QUAL_INCOMELISTING_UNITS[[#This Row],[RECORD_STARTED]],IF(TBL_QUAL_INCOMELISTING_UNITS[[#This Row],[ERROR_COUNT]]&gt;0,-1,IF(TBL_QUAL_INCOMELISTING_UNITS[[#This Row],[REQ_FIELDS_POPULATED]],1,0)),"")</f>
        <v/>
      </c>
      <c r="C632" s="94">
        <f>ROW()-ROW(TBL_QUAL_INCOMELISTING_UNITS[[#Headers],[ROW_ID]])</f>
        <v>623</v>
      </c>
      <c r="D632" s="82"/>
      <c r="E632" s="39"/>
      <c r="F632" s="33"/>
      <c r="G632" s="84" t="str">
        <f>IFERROR(INDEX(TBL_CIPDRFRESI_LOANPOOL[HUD_MFI_115],MATCH(TBL_QUAL_INCOMELISTING_UNITS[[#This Row],[INCOMELISTING_LOAN_ID_PROP_ADDR]],TBL_CIPDRFRESI_LOANPOOL[LOAN_ID_PROP_ADDR],0)),"")</f>
        <v/>
      </c>
      <c r="H6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2" s="36" t="b">
        <f>CONCATENATE(TBL_QUAL_INCOMELISTING_UNITS[[#This Row],[INCOMELISTING_LOAN_ID_PROP_ADDR]],TBL_QUAL_INCOMELISTING_UNITS[[#This Row],[INCOMELISTING_UNIT]],TBL_QUAL_INCOMELISTING_UNITS[[#This Row],[INCOMELISTING_HSEHLD_INCOME]])&lt;&gt;""</f>
        <v>0</v>
      </c>
      <c r="J632" s="36" t="b">
        <f>AND(TBL_QUAL_INCOMELISTING_UNITS[[#This Row],[INCOMELISTING_LOAN_ID_PROP_ADDR]]&lt;&gt;"",TBL_QUAL_INCOMELISTING_UNITS[[#This Row],[INCOMELISTING_UNIT]]&lt;&gt;"",TBL_QUAL_INCOMELISTING_UNITS[[#This Row],[INCOMELISTING_HSEHLD_INCOME]]&lt;&gt;"")</f>
        <v>0</v>
      </c>
      <c r="K632" s="36">
        <f>SUM(
IF(AND(TBL_QUAL_INCOMELISTING_UNITS[[#This Row],[INCOMELISTING_LOAN_ID_PROP_ADDR]]&lt;&gt;"",NOT(ISNUMBER(MATCH(TBL_QUAL_INCOMELISTING_UNITS[[#This Row],[INCOMELISTING_LOAN_ID_PROP_ADDR]],RANGE_LOOKUP_CIPDRF_LOANLIST,0)))),1,0)
)</f>
        <v>0</v>
      </c>
    </row>
    <row r="633" spans="2:11" ht="20.100000000000001" customHeight="1" x14ac:dyDescent="0.25">
      <c r="B633" s="25" t="str">
        <f>IF(TBL_QUAL_INCOMELISTING_UNITS[[#This Row],[RECORD_STARTED]],IF(TBL_QUAL_INCOMELISTING_UNITS[[#This Row],[ERROR_COUNT]]&gt;0,-1,IF(TBL_QUAL_INCOMELISTING_UNITS[[#This Row],[REQ_FIELDS_POPULATED]],1,0)),"")</f>
        <v/>
      </c>
      <c r="C633" s="94">
        <f>ROW()-ROW(TBL_QUAL_INCOMELISTING_UNITS[[#Headers],[ROW_ID]])</f>
        <v>624</v>
      </c>
      <c r="D633" s="82"/>
      <c r="E633" s="39"/>
      <c r="F633" s="33"/>
      <c r="G633" s="84" t="str">
        <f>IFERROR(INDEX(TBL_CIPDRFRESI_LOANPOOL[HUD_MFI_115],MATCH(TBL_QUAL_INCOMELISTING_UNITS[[#This Row],[INCOMELISTING_LOAN_ID_PROP_ADDR]],TBL_CIPDRFRESI_LOANPOOL[LOAN_ID_PROP_ADDR],0)),"")</f>
        <v/>
      </c>
      <c r="H6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3" s="36" t="b">
        <f>CONCATENATE(TBL_QUAL_INCOMELISTING_UNITS[[#This Row],[INCOMELISTING_LOAN_ID_PROP_ADDR]],TBL_QUAL_INCOMELISTING_UNITS[[#This Row],[INCOMELISTING_UNIT]],TBL_QUAL_INCOMELISTING_UNITS[[#This Row],[INCOMELISTING_HSEHLD_INCOME]])&lt;&gt;""</f>
        <v>0</v>
      </c>
      <c r="J633" s="36" t="b">
        <f>AND(TBL_QUAL_INCOMELISTING_UNITS[[#This Row],[INCOMELISTING_LOAN_ID_PROP_ADDR]]&lt;&gt;"",TBL_QUAL_INCOMELISTING_UNITS[[#This Row],[INCOMELISTING_UNIT]]&lt;&gt;"",TBL_QUAL_INCOMELISTING_UNITS[[#This Row],[INCOMELISTING_HSEHLD_INCOME]]&lt;&gt;"")</f>
        <v>0</v>
      </c>
      <c r="K633" s="36">
        <f>SUM(
IF(AND(TBL_QUAL_INCOMELISTING_UNITS[[#This Row],[INCOMELISTING_LOAN_ID_PROP_ADDR]]&lt;&gt;"",NOT(ISNUMBER(MATCH(TBL_QUAL_INCOMELISTING_UNITS[[#This Row],[INCOMELISTING_LOAN_ID_PROP_ADDR]],RANGE_LOOKUP_CIPDRF_LOANLIST,0)))),1,0)
)</f>
        <v>0</v>
      </c>
    </row>
    <row r="634" spans="2:11" ht="20.100000000000001" customHeight="1" x14ac:dyDescent="0.25">
      <c r="B634" s="25" t="str">
        <f>IF(TBL_QUAL_INCOMELISTING_UNITS[[#This Row],[RECORD_STARTED]],IF(TBL_QUAL_INCOMELISTING_UNITS[[#This Row],[ERROR_COUNT]]&gt;0,-1,IF(TBL_QUAL_INCOMELISTING_UNITS[[#This Row],[REQ_FIELDS_POPULATED]],1,0)),"")</f>
        <v/>
      </c>
      <c r="C634" s="94">
        <f>ROW()-ROW(TBL_QUAL_INCOMELISTING_UNITS[[#Headers],[ROW_ID]])</f>
        <v>625</v>
      </c>
      <c r="D634" s="82"/>
      <c r="E634" s="39"/>
      <c r="F634" s="33"/>
      <c r="G634" s="84" t="str">
        <f>IFERROR(INDEX(TBL_CIPDRFRESI_LOANPOOL[HUD_MFI_115],MATCH(TBL_QUAL_INCOMELISTING_UNITS[[#This Row],[INCOMELISTING_LOAN_ID_PROP_ADDR]],TBL_CIPDRFRESI_LOANPOOL[LOAN_ID_PROP_ADDR],0)),"")</f>
        <v/>
      </c>
      <c r="H6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4" s="36" t="b">
        <f>CONCATENATE(TBL_QUAL_INCOMELISTING_UNITS[[#This Row],[INCOMELISTING_LOAN_ID_PROP_ADDR]],TBL_QUAL_INCOMELISTING_UNITS[[#This Row],[INCOMELISTING_UNIT]],TBL_QUAL_INCOMELISTING_UNITS[[#This Row],[INCOMELISTING_HSEHLD_INCOME]])&lt;&gt;""</f>
        <v>0</v>
      </c>
      <c r="J634" s="36" t="b">
        <f>AND(TBL_QUAL_INCOMELISTING_UNITS[[#This Row],[INCOMELISTING_LOAN_ID_PROP_ADDR]]&lt;&gt;"",TBL_QUAL_INCOMELISTING_UNITS[[#This Row],[INCOMELISTING_UNIT]]&lt;&gt;"",TBL_QUAL_INCOMELISTING_UNITS[[#This Row],[INCOMELISTING_HSEHLD_INCOME]]&lt;&gt;"")</f>
        <v>0</v>
      </c>
      <c r="K634" s="36">
        <f>SUM(
IF(AND(TBL_QUAL_INCOMELISTING_UNITS[[#This Row],[INCOMELISTING_LOAN_ID_PROP_ADDR]]&lt;&gt;"",NOT(ISNUMBER(MATCH(TBL_QUAL_INCOMELISTING_UNITS[[#This Row],[INCOMELISTING_LOAN_ID_PROP_ADDR]],RANGE_LOOKUP_CIPDRF_LOANLIST,0)))),1,0)
)</f>
        <v>0</v>
      </c>
    </row>
    <row r="635" spans="2:11" ht="20.100000000000001" customHeight="1" x14ac:dyDescent="0.25">
      <c r="B635" s="25" t="str">
        <f>IF(TBL_QUAL_INCOMELISTING_UNITS[[#This Row],[RECORD_STARTED]],IF(TBL_QUAL_INCOMELISTING_UNITS[[#This Row],[ERROR_COUNT]]&gt;0,-1,IF(TBL_QUAL_INCOMELISTING_UNITS[[#This Row],[REQ_FIELDS_POPULATED]],1,0)),"")</f>
        <v/>
      </c>
      <c r="C635" s="94">
        <f>ROW()-ROW(TBL_QUAL_INCOMELISTING_UNITS[[#Headers],[ROW_ID]])</f>
        <v>626</v>
      </c>
      <c r="D635" s="82"/>
      <c r="E635" s="39"/>
      <c r="F635" s="33"/>
      <c r="G635" s="84" t="str">
        <f>IFERROR(INDEX(TBL_CIPDRFRESI_LOANPOOL[HUD_MFI_115],MATCH(TBL_QUAL_INCOMELISTING_UNITS[[#This Row],[INCOMELISTING_LOAN_ID_PROP_ADDR]],TBL_CIPDRFRESI_LOANPOOL[LOAN_ID_PROP_ADDR],0)),"")</f>
        <v/>
      </c>
      <c r="H6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5" s="36" t="b">
        <f>CONCATENATE(TBL_QUAL_INCOMELISTING_UNITS[[#This Row],[INCOMELISTING_LOAN_ID_PROP_ADDR]],TBL_QUAL_INCOMELISTING_UNITS[[#This Row],[INCOMELISTING_UNIT]],TBL_QUAL_INCOMELISTING_UNITS[[#This Row],[INCOMELISTING_HSEHLD_INCOME]])&lt;&gt;""</f>
        <v>0</v>
      </c>
      <c r="J635" s="36" t="b">
        <f>AND(TBL_QUAL_INCOMELISTING_UNITS[[#This Row],[INCOMELISTING_LOAN_ID_PROP_ADDR]]&lt;&gt;"",TBL_QUAL_INCOMELISTING_UNITS[[#This Row],[INCOMELISTING_UNIT]]&lt;&gt;"",TBL_QUAL_INCOMELISTING_UNITS[[#This Row],[INCOMELISTING_HSEHLD_INCOME]]&lt;&gt;"")</f>
        <v>0</v>
      </c>
      <c r="K635" s="36">
        <f>SUM(
IF(AND(TBL_QUAL_INCOMELISTING_UNITS[[#This Row],[INCOMELISTING_LOAN_ID_PROP_ADDR]]&lt;&gt;"",NOT(ISNUMBER(MATCH(TBL_QUAL_INCOMELISTING_UNITS[[#This Row],[INCOMELISTING_LOAN_ID_PROP_ADDR]],RANGE_LOOKUP_CIPDRF_LOANLIST,0)))),1,0)
)</f>
        <v>0</v>
      </c>
    </row>
    <row r="636" spans="2:11" ht="20.100000000000001" customHeight="1" x14ac:dyDescent="0.25">
      <c r="B636" s="25" t="str">
        <f>IF(TBL_QUAL_INCOMELISTING_UNITS[[#This Row],[RECORD_STARTED]],IF(TBL_QUAL_INCOMELISTING_UNITS[[#This Row],[ERROR_COUNT]]&gt;0,-1,IF(TBL_QUAL_INCOMELISTING_UNITS[[#This Row],[REQ_FIELDS_POPULATED]],1,0)),"")</f>
        <v/>
      </c>
      <c r="C636" s="94">
        <f>ROW()-ROW(TBL_QUAL_INCOMELISTING_UNITS[[#Headers],[ROW_ID]])</f>
        <v>627</v>
      </c>
      <c r="D636" s="82"/>
      <c r="E636" s="39"/>
      <c r="F636" s="33"/>
      <c r="G636" s="84" t="str">
        <f>IFERROR(INDEX(TBL_CIPDRFRESI_LOANPOOL[HUD_MFI_115],MATCH(TBL_QUAL_INCOMELISTING_UNITS[[#This Row],[INCOMELISTING_LOAN_ID_PROP_ADDR]],TBL_CIPDRFRESI_LOANPOOL[LOAN_ID_PROP_ADDR],0)),"")</f>
        <v/>
      </c>
      <c r="H6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6" s="36" t="b">
        <f>CONCATENATE(TBL_QUAL_INCOMELISTING_UNITS[[#This Row],[INCOMELISTING_LOAN_ID_PROP_ADDR]],TBL_QUAL_INCOMELISTING_UNITS[[#This Row],[INCOMELISTING_UNIT]],TBL_QUAL_INCOMELISTING_UNITS[[#This Row],[INCOMELISTING_HSEHLD_INCOME]])&lt;&gt;""</f>
        <v>0</v>
      </c>
      <c r="J636" s="36" t="b">
        <f>AND(TBL_QUAL_INCOMELISTING_UNITS[[#This Row],[INCOMELISTING_LOAN_ID_PROP_ADDR]]&lt;&gt;"",TBL_QUAL_INCOMELISTING_UNITS[[#This Row],[INCOMELISTING_UNIT]]&lt;&gt;"",TBL_QUAL_INCOMELISTING_UNITS[[#This Row],[INCOMELISTING_HSEHLD_INCOME]]&lt;&gt;"")</f>
        <v>0</v>
      </c>
      <c r="K636" s="36">
        <f>SUM(
IF(AND(TBL_QUAL_INCOMELISTING_UNITS[[#This Row],[INCOMELISTING_LOAN_ID_PROP_ADDR]]&lt;&gt;"",NOT(ISNUMBER(MATCH(TBL_QUAL_INCOMELISTING_UNITS[[#This Row],[INCOMELISTING_LOAN_ID_PROP_ADDR]],RANGE_LOOKUP_CIPDRF_LOANLIST,0)))),1,0)
)</f>
        <v>0</v>
      </c>
    </row>
    <row r="637" spans="2:11" ht="20.100000000000001" customHeight="1" x14ac:dyDescent="0.25">
      <c r="B637" s="25" t="str">
        <f>IF(TBL_QUAL_INCOMELISTING_UNITS[[#This Row],[RECORD_STARTED]],IF(TBL_QUAL_INCOMELISTING_UNITS[[#This Row],[ERROR_COUNT]]&gt;0,-1,IF(TBL_QUAL_INCOMELISTING_UNITS[[#This Row],[REQ_FIELDS_POPULATED]],1,0)),"")</f>
        <v/>
      </c>
      <c r="C637" s="94">
        <f>ROW()-ROW(TBL_QUAL_INCOMELISTING_UNITS[[#Headers],[ROW_ID]])</f>
        <v>628</v>
      </c>
      <c r="D637" s="82"/>
      <c r="E637" s="39"/>
      <c r="F637" s="33"/>
      <c r="G637" s="84" t="str">
        <f>IFERROR(INDEX(TBL_CIPDRFRESI_LOANPOOL[HUD_MFI_115],MATCH(TBL_QUAL_INCOMELISTING_UNITS[[#This Row],[INCOMELISTING_LOAN_ID_PROP_ADDR]],TBL_CIPDRFRESI_LOANPOOL[LOAN_ID_PROP_ADDR],0)),"")</f>
        <v/>
      </c>
      <c r="H6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7" s="36" t="b">
        <f>CONCATENATE(TBL_QUAL_INCOMELISTING_UNITS[[#This Row],[INCOMELISTING_LOAN_ID_PROP_ADDR]],TBL_QUAL_INCOMELISTING_UNITS[[#This Row],[INCOMELISTING_UNIT]],TBL_QUAL_INCOMELISTING_UNITS[[#This Row],[INCOMELISTING_HSEHLD_INCOME]])&lt;&gt;""</f>
        <v>0</v>
      </c>
      <c r="J637" s="36" t="b">
        <f>AND(TBL_QUAL_INCOMELISTING_UNITS[[#This Row],[INCOMELISTING_LOAN_ID_PROP_ADDR]]&lt;&gt;"",TBL_QUAL_INCOMELISTING_UNITS[[#This Row],[INCOMELISTING_UNIT]]&lt;&gt;"",TBL_QUAL_INCOMELISTING_UNITS[[#This Row],[INCOMELISTING_HSEHLD_INCOME]]&lt;&gt;"")</f>
        <v>0</v>
      </c>
      <c r="K637" s="36">
        <f>SUM(
IF(AND(TBL_QUAL_INCOMELISTING_UNITS[[#This Row],[INCOMELISTING_LOAN_ID_PROP_ADDR]]&lt;&gt;"",NOT(ISNUMBER(MATCH(TBL_QUAL_INCOMELISTING_UNITS[[#This Row],[INCOMELISTING_LOAN_ID_PROP_ADDR]],RANGE_LOOKUP_CIPDRF_LOANLIST,0)))),1,0)
)</f>
        <v>0</v>
      </c>
    </row>
    <row r="638" spans="2:11" ht="20.100000000000001" customHeight="1" x14ac:dyDescent="0.25">
      <c r="B638" s="25" t="str">
        <f>IF(TBL_QUAL_INCOMELISTING_UNITS[[#This Row],[RECORD_STARTED]],IF(TBL_QUAL_INCOMELISTING_UNITS[[#This Row],[ERROR_COUNT]]&gt;0,-1,IF(TBL_QUAL_INCOMELISTING_UNITS[[#This Row],[REQ_FIELDS_POPULATED]],1,0)),"")</f>
        <v/>
      </c>
      <c r="C638" s="94">
        <f>ROW()-ROW(TBL_QUAL_INCOMELISTING_UNITS[[#Headers],[ROW_ID]])</f>
        <v>629</v>
      </c>
      <c r="D638" s="82"/>
      <c r="E638" s="39"/>
      <c r="F638" s="33"/>
      <c r="G638" s="84" t="str">
        <f>IFERROR(INDEX(TBL_CIPDRFRESI_LOANPOOL[HUD_MFI_115],MATCH(TBL_QUAL_INCOMELISTING_UNITS[[#This Row],[INCOMELISTING_LOAN_ID_PROP_ADDR]],TBL_CIPDRFRESI_LOANPOOL[LOAN_ID_PROP_ADDR],0)),"")</f>
        <v/>
      </c>
      <c r="H6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8" s="36" t="b">
        <f>CONCATENATE(TBL_QUAL_INCOMELISTING_UNITS[[#This Row],[INCOMELISTING_LOAN_ID_PROP_ADDR]],TBL_QUAL_INCOMELISTING_UNITS[[#This Row],[INCOMELISTING_UNIT]],TBL_QUAL_INCOMELISTING_UNITS[[#This Row],[INCOMELISTING_HSEHLD_INCOME]])&lt;&gt;""</f>
        <v>0</v>
      </c>
      <c r="J638" s="36" t="b">
        <f>AND(TBL_QUAL_INCOMELISTING_UNITS[[#This Row],[INCOMELISTING_LOAN_ID_PROP_ADDR]]&lt;&gt;"",TBL_QUAL_INCOMELISTING_UNITS[[#This Row],[INCOMELISTING_UNIT]]&lt;&gt;"",TBL_QUAL_INCOMELISTING_UNITS[[#This Row],[INCOMELISTING_HSEHLD_INCOME]]&lt;&gt;"")</f>
        <v>0</v>
      </c>
      <c r="K638" s="36">
        <f>SUM(
IF(AND(TBL_QUAL_INCOMELISTING_UNITS[[#This Row],[INCOMELISTING_LOAN_ID_PROP_ADDR]]&lt;&gt;"",NOT(ISNUMBER(MATCH(TBL_QUAL_INCOMELISTING_UNITS[[#This Row],[INCOMELISTING_LOAN_ID_PROP_ADDR]],RANGE_LOOKUP_CIPDRF_LOANLIST,0)))),1,0)
)</f>
        <v>0</v>
      </c>
    </row>
    <row r="639" spans="2:11" ht="20.100000000000001" customHeight="1" x14ac:dyDescent="0.25">
      <c r="B639" s="25" t="str">
        <f>IF(TBL_QUAL_INCOMELISTING_UNITS[[#This Row],[RECORD_STARTED]],IF(TBL_QUAL_INCOMELISTING_UNITS[[#This Row],[ERROR_COUNT]]&gt;0,-1,IF(TBL_QUAL_INCOMELISTING_UNITS[[#This Row],[REQ_FIELDS_POPULATED]],1,0)),"")</f>
        <v/>
      </c>
      <c r="C639" s="94">
        <f>ROW()-ROW(TBL_QUAL_INCOMELISTING_UNITS[[#Headers],[ROW_ID]])</f>
        <v>630</v>
      </c>
      <c r="D639" s="82"/>
      <c r="E639" s="39"/>
      <c r="F639" s="33"/>
      <c r="G639" s="84" t="str">
        <f>IFERROR(INDEX(TBL_CIPDRFRESI_LOANPOOL[HUD_MFI_115],MATCH(TBL_QUAL_INCOMELISTING_UNITS[[#This Row],[INCOMELISTING_LOAN_ID_PROP_ADDR]],TBL_CIPDRFRESI_LOANPOOL[LOAN_ID_PROP_ADDR],0)),"")</f>
        <v/>
      </c>
      <c r="H6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9" s="36" t="b">
        <f>CONCATENATE(TBL_QUAL_INCOMELISTING_UNITS[[#This Row],[INCOMELISTING_LOAN_ID_PROP_ADDR]],TBL_QUAL_INCOMELISTING_UNITS[[#This Row],[INCOMELISTING_UNIT]],TBL_QUAL_INCOMELISTING_UNITS[[#This Row],[INCOMELISTING_HSEHLD_INCOME]])&lt;&gt;""</f>
        <v>0</v>
      </c>
      <c r="J639" s="36" t="b">
        <f>AND(TBL_QUAL_INCOMELISTING_UNITS[[#This Row],[INCOMELISTING_LOAN_ID_PROP_ADDR]]&lt;&gt;"",TBL_QUAL_INCOMELISTING_UNITS[[#This Row],[INCOMELISTING_UNIT]]&lt;&gt;"",TBL_QUAL_INCOMELISTING_UNITS[[#This Row],[INCOMELISTING_HSEHLD_INCOME]]&lt;&gt;"")</f>
        <v>0</v>
      </c>
      <c r="K639" s="36">
        <f>SUM(
IF(AND(TBL_QUAL_INCOMELISTING_UNITS[[#This Row],[INCOMELISTING_LOAN_ID_PROP_ADDR]]&lt;&gt;"",NOT(ISNUMBER(MATCH(TBL_QUAL_INCOMELISTING_UNITS[[#This Row],[INCOMELISTING_LOAN_ID_PROP_ADDR]],RANGE_LOOKUP_CIPDRF_LOANLIST,0)))),1,0)
)</f>
        <v>0</v>
      </c>
    </row>
    <row r="640" spans="2:11" ht="20.100000000000001" customHeight="1" x14ac:dyDescent="0.25">
      <c r="B640" s="25" t="str">
        <f>IF(TBL_QUAL_INCOMELISTING_UNITS[[#This Row],[RECORD_STARTED]],IF(TBL_QUAL_INCOMELISTING_UNITS[[#This Row],[ERROR_COUNT]]&gt;0,-1,IF(TBL_QUAL_INCOMELISTING_UNITS[[#This Row],[REQ_FIELDS_POPULATED]],1,0)),"")</f>
        <v/>
      </c>
      <c r="C640" s="94">
        <f>ROW()-ROW(TBL_QUAL_INCOMELISTING_UNITS[[#Headers],[ROW_ID]])</f>
        <v>631</v>
      </c>
      <c r="D640" s="82"/>
      <c r="E640" s="39"/>
      <c r="F640" s="33"/>
      <c r="G640" s="84" t="str">
        <f>IFERROR(INDEX(TBL_CIPDRFRESI_LOANPOOL[HUD_MFI_115],MATCH(TBL_QUAL_INCOMELISTING_UNITS[[#This Row],[INCOMELISTING_LOAN_ID_PROP_ADDR]],TBL_CIPDRFRESI_LOANPOOL[LOAN_ID_PROP_ADDR],0)),"")</f>
        <v/>
      </c>
      <c r="H6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0" s="36" t="b">
        <f>CONCATENATE(TBL_QUAL_INCOMELISTING_UNITS[[#This Row],[INCOMELISTING_LOAN_ID_PROP_ADDR]],TBL_QUAL_INCOMELISTING_UNITS[[#This Row],[INCOMELISTING_UNIT]],TBL_QUAL_INCOMELISTING_UNITS[[#This Row],[INCOMELISTING_HSEHLD_INCOME]])&lt;&gt;""</f>
        <v>0</v>
      </c>
      <c r="J640" s="36" t="b">
        <f>AND(TBL_QUAL_INCOMELISTING_UNITS[[#This Row],[INCOMELISTING_LOAN_ID_PROP_ADDR]]&lt;&gt;"",TBL_QUAL_INCOMELISTING_UNITS[[#This Row],[INCOMELISTING_UNIT]]&lt;&gt;"",TBL_QUAL_INCOMELISTING_UNITS[[#This Row],[INCOMELISTING_HSEHLD_INCOME]]&lt;&gt;"")</f>
        <v>0</v>
      </c>
      <c r="K640" s="36">
        <f>SUM(
IF(AND(TBL_QUAL_INCOMELISTING_UNITS[[#This Row],[INCOMELISTING_LOAN_ID_PROP_ADDR]]&lt;&gt;"",NOT(ISNUMBER(MATCH(TBL_QUAL_INCOMELISTING_UNITS[[#This Row],[INCOMELISTING_LOAN_ID_PROP_ADDR]],RANGE_LOOKUP_CIPDRF_LOANLIST,0)))),1,0)
)</f>
        <v>0</v>
      </c>
    </row>
    <row r="641" spans="2:11" ht="20.100000000000001" customHeight="1" x14ac:dyDescent="0.25">
      <c r="B641" s="25" t="str">
        <f>IF(TBL_QUAL_INCOMELISTING_UNITS[[#This Row],[RECORD_STARTED]],IF(TBL_QUAL_INCOMELISTING_UNITS[[#This Row],[ERROR_COUNT]]&gt;0,-1,IF(TBL_QUAL_INCOMELISTING_UNITS[[#This Row],[REQ_FIELDS_POPULATED]],1,0)),"")</f>
        <v/>
      </c>
      <c r="C641" s="94">
        <f>ROW()-ROW(TBL_QUAL_INCOMELISTING_UNITS[[#Headers],[ROW_ID]])</f>
        <v>632</v>
      </c>
      <c r="D641" s="82"/>
      <c r="E641" s="39"/>
      <c r="F641" s="33"/>
      <c r="G641" s="84" t="str">
        <f>IFERROR(INDEX(TBL_CIPDRFRESI_LOANPOOL[HUD_MFI_115],MATCH(TBL_QUAL_INCOMELISTING_UNITS[[#This Row],[INCOMELISTING_LOAN_ID_PROP_ADDR]],TBL_CIPDRFRESI_LOANPOOL[LOAN_ID_PROP_ADDR],0)),"")</f>
        <v/>
      </c>
      <c r="H6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1" s="36" t="b">
        <f>CONCATENATE(TBL_QUAL_INCOMELISTING_UNITS[[#This Row],[INCOMELISTING_LOAN_ID_PROP_ADDR]],TBL_QUAL_INCOMELISTING_UNITS[[#This Row],[INCOMELISTING_UNIT]],TBL_QUAL_INCOMELISTING_UNITS[[#This Row],[INCOMELISTING_HSEHLD_INCOME]])&lt;&gt;""</f>
        <v>0</v>
      </c>
      <c r="J641" s="36" t="b">
        <f>AND(TBL_QUAL_INCOMELISTING_UNITS[[#This Row],[INCOMELISTING_LOAN_ID_PROP_ADDR]]&lt;&gt;"",TBL_QUAL_INCOMELISTING_UNITS[[#This Row],[INCOMELISTING_UNIT]]&lt;&gt;"",TBL_QUAL_INCOMELISTING_UNITS[[#This Row],[INCOMELISTING_HSEHLD_INCOME]]&lt;&gt;"")</f>
        <v>0</v>
      </c>
      <c r="K641" s="36">
        <f>SUM(
IF(AND(TBL_QUAL_INCOMELISTING_UNITS[[#This Row],[INCOMELISTING_LOAN_ID_PROP_ADDR]]&lt;&gt;"",NOT(ISNUMBER(MATCH(TBL_QUAL_INCOMELISTING_UNITS[[#This Row],[INCOMELISTING_LOAN_ID_PROP_ADDR]],RANGE_LOOKUP_CIPDRF_LOANLIST,0)))),1,0)
)</f>
        <v>0</v>
      </c>
    </row>
    <row r="642" spans="2:11" ht="20.100000000000001" customHeight="1" x14ac:dyDescent="0.25">
      <c r="B642" s="25" t="str">
        <f>IF(TBL_QUAL_INCOMELISTING_UNITS[[#This Row],[RECORD_STARTED]],IF(TBL_QUAL_INCOMELISTING_UNITS[[#This Row],[ERROR_COUNT]]&gt;0,-1,IF(TBL_QUAL_INCOMELISTING_UNITS[[#This Row],[REQ_FIELDS_POPULATED]],1,0)),"")</f>
        <v/>
      </c>
      <c r="C642" s="94">
        <f>ROW()-ROW(TBL_QUAL_INCOMELISTING_UNITS[[#Headers],[ROW_ID]])</f>
        <v>633</v>
      </c>
      <c r="D642" s="82"/>
      <c r="E642" s="39"/>
      <c r="F642" s="33"/>
      <c r="G642" s="84" t="str">
        <f>IFERROR(INDEX(TBL_CIPDRFRESI_LOANPOOL[HUD_MFI_115],MATCH(TBL_QUAL_INCOMELISTING_UNITS[[#This Row],[INCOMELISTING_LOAN_ID_PROP_ADDR]],TBL_CIPDRFRESI_LOANPOOL[LOAN_ID_PROP_ADDR],0)),"")</f>
        <v/>
      </c>
      <c r="H6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2" s="36" t="b">
        <f>CONCATENATE(TBL_QUAL_INCOMELISTING_UNITS[[#This Row],[INCOMELISTING_LOAN_ID_PROP_ADDR]],TBL_QUAL_INCOMELISTING_UNITS[[#This Row],[INCOMELISTING_UNIT]],TBL_QUAL_INCOMELISTING_UNITS[[#This Row],[INCOMELISTING_HSEHLD_INCOME]])&lt;&gt;""</f>
        <v>0</v>
      </c>
      <c r="J642" s="36" t="b">
        <f>AND(TBL_QUAL_INCOMELISTING_UNITS[[#This Row],[INCOMELISTING_LOAN_ID_PROP_ADDR]]&lt;&gt;"",TBL_QUAL_INCOMELISTING_UNITS[[#This Row],[INCOMELISTING_UNIT]]&lt;&gt;"",TBL_QUAL_INCOMELISTING_UNITS[[#This Row],[INCOMELISTING_HSEHLD_INCOME]]&lt;&gt;"")</f>
        <v>0</v>
      </c>
      <c r="K642" s="36">
        <f>SUM(
IF(AND(TBL_QUAL_INCOMELISTING_UNITS[[#This Row],[INCOMELISTING_LOAN_ID_PROP_ADDR]]&lt;&gt;"",NOT(ISNUMBER(MATCH(TBL_QUAL_INCOMELISTING_UNITS[[#This Row],[INCOMELISTING_LOAN_ID_PROP_ADDR]],RANGE_LOOKUP_CIPDRF_LOANLIST,0)))),1,0)
)</f>
        <v>0</v>
      </c>
    </row>
    <row r="643" spans="2:11" ht="20.100000000000001" customHeight="1" x14ac:dyDescent="0.25">
      <c r="B643" s="25" t="str">
        <f>IF(TBL_QUAL_INCOMELISTING_UNITS[[#This Row],[RECORD_STARTED]],IF(TBL_QUAL_INCOMELISTING_UNITS[[#This Row],[ERROR_COUNT]]&gt;0,-1,IF(TBL_QUAL_INCOMELISTING_UNITS[[#This Row],[REQ_FIELDS_POPULATED]],1,0)),"")</f>
        <v/>
      </c>
      <c r="C643" s="94">
        <f>ROW()-ROW(TBL_QUAL_INCOMELISTING_UNITS[[#Headers],[ROW_ID]])</f>
        <v>634</v>
      </c>
      <c r="D643" s="82"/>
      <c r="E643" s="39"/>
      <c r="F643" s="33"/>
      <c r="G643" s="84" t="str">
        <f>IFERROR(INDEX(TBL_CIPDRFRESI_LOANPOOL[HUD_MFI_115],MATCH(TBL_QUAL_INCOMELISTING_UNITS[[#This Row],[INCOMELISTING_LOAN_ID_PROP_ADDR]],TBL_CIPDRFRESI_LOANPOOL[LOAN_ID_PROP_ADDR],0)),"")</f>
        <v/>
      </c>
      <c r="H6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3" s="36" t="b">
        <f>CONCATENATE(TBL_QUAL_INCOMELISTING_UNITS[[#This Row],[INCOMELISTING_LOAN_ID_PROP_ADDR]],TBL_QUAL_INCOMELISTING_UNITS[[#This Row],[INCOMELISTING_UNIT]],TBL_QUAL_INCOMELISTING_UNITS[[#This Row],[INCOMELISTING_HSEHLD_INCOME]])&lt;&gt;""</f>
        <v>0</v>
      </c>
      <c r="J643" s="36" t="b">
        <f>AND(TBL_QUAL_INCOMELISTING_UNITS[[#This Row],[INCOMELISTING_LOAN_ID_PROP_ADDR]]&lt;&gt;"",TBL_QUAL_INCOMELISTING_UNITS[[#This Row],[INCOMELISTING_UNIT]]&lt;&gt;"",TBL_QUAL_INCOMELISTING_UNITS[[#This Row],[INCOMELISTING_HSEHLD_INCOME]]&lt;&gt;"")</f>
        <v>0</v>
      </c>
      <c r="K643" s="36">
        <f>SUM(
IF(AND(TBL_QUAL_INCOMELISTING_UNITS[[#This Row],[INCOMELISTING_LOAN_ID_PROP_ADDR]]&lt;&gt;"",NOT(ISNUMBER(MATCH(TBL_QUAL_INCOMELISTING_UNITS[[#This Row],[INCOMELISTING_LOAN_ID_PROP_ADDR]],RANGE_LOOKUP_CIPDRF_LOANLIST,0)))),1,0)
)</f>
        <v>0</v>
      </c>
    </row>
    <row r="644" spans="2:11" ht="20.100000000000001" customHeight="1" x14ac:dyDescent="0.25">
      <c r="B644" s="25" t="str">
        <f>IF(TBL_QUAL_INCOMELISTING_UNITS[[#This Row],[RECORD_STARTED]],IF(TBL_QUAL_INCOMELISTING_UNITS[[#This Row],[ERROR_COUNT]]&gt;0,-1,IF(TBL_QUAL_INCOMELISTING_UNITS[[#This Row],[REQ_FIELDS_POPULATED]],1,0)),"")</f>
        <v/>
      </c>
      <c r="C644" s="94">
        <f>ROW()-ROW(TBL_QUAL_INCOMELISTING_UNITS[[#Headers],[ROW_ID]])</f>
        <v>635</v>
      </c>
      <c r="D644" s="82"/>
      <c r="E644" s="39"/>
      <c r="F644" s="33"/>
      <c r="G644" s="84" t="str">
        <f>IFERROR(INDEX(TBL_CIPDRFRESI_LOANPOOL[HUD_MFI_115],MATCH(TBL_QUAL_INCOMELISTING_UNITS[[#This Row],[INCOMELISTING_LOAN_ID_PROP_ADDR]],TBL_CIPDRFRESI_LOANPOOL[LOAN_ID_PROP_ADDR],0)),"")</f>
        <v/>
      </c>
      <c r="H6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4" s="36" t="b">
        <f>CONCATENATE(TBL_QUAL_INCOMELISTING_UNITS[[#This Row],[INCOMELISTING_LOAN_ID_PROP_ADDR]],TBL_QUAL_INCOMELISTING_UNITS[[#This Row],[INCOMELISTING_UNIT]],TBL_QUAL_INCOMELISTING_UNITS[[#This Row],[INCOMELISTING_HSEHLD_INCOME]])&lt;&gt;""</f>
        <v>0</v>
      </c>
      <c r="J644" s="36" t="b">
        <f>AND(TBL_QUAL_INCOMELISTING_UNITS[[#This Row],[INCOMELISTING_LOAN_ID_PROP_ADDR]]&lt;&gt;"",TBL_QUAL_INCOMELISTING_UNITS[[#This Row],[INCOMELISTING_UNIT]]&lt;&gt;"",TBL_QUAL_INCOMELISTING_UNITS[[#This Row],[INCOMELISTING_HSEHLD_INCOME]]&lt;&gt;"")</f>
        <v>0</v>
      </c>
      <c r="K644" s="36">
        <f>SUM(
IF(AND(TBL_QUAL_INCOMELISTING_UNITS[[#This Row],[INCOMELISTING_LOAN_ID_PROP_ADDR]]&lt;&gt;"",NOT(ISNUMBER(MATCH(TBL_QUAL_INCOMELISTING_UNITS[[#This Row],[INCOMELISTING_LOAN_ID_PROP_ADDR]],RANGE_LOOKUP_CIPDRF_LOANLIST,0)))),1,0)
)</f>
        <v>0</v>
      </c>
    </row>
    <row r="645" spans="2:11" ht="20.100000000000001" customHeight="1" x14ac:dyDescent="0.25">
      <c r="B645" s="25" t="str">
        <f>IF(TBL_QUAL_INCOMELISTING_UNITS[[#This Row],[RECORD_STARTED]],IF(TBL_QUAL_INCOMELISTING_UNITS[[#This Row],[ERROR_COUNT]]&gt;0,-1,IF(TBL_QUAL_INCOMELISTING_UNITS[[#This Row],[REQ_FIELDS_POPULATED]],1,0)),"")</f>
        <v/>
      </c>
      <c r="C645" s="94">
        <f>ROW()-ROW(TBL_QUAL_INCOMELISTING_UNITS[[#Headers],[ROW_ID]])</f>
        <v>636</v>
      </c>
      <c r="D645" s="82"/>
      <c r="E645" s="39"/>
      <c r="F645" s="33"/>
      <c r="G645" s="84" t="str">
        <f>IFERROR(INDEX(TBL_CIPDRFRESI_LOANPOOL[HUD_MFI_115],MATCH(TBL_QUAL_INCOMELISTING_UNITS[[#This Row],[INCOMELISTING_LOAN_ID_PROP_ADDR]],TBL_CIPDRFRESI_LOANPOOL[LOAN_ID_PROP_ADDR],0)),"")</f>
        <v/>
      </c>
      <c r="H6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5" s="36" t="b">
        <f>CONCATENATE(TBL_QUAL_INCOMELISTING_UNITS[[#This Row],[INCOMELISTING_LOAN_ID_PROP_ADDR]],TBL_QUAL_INCOMELISTING_UNITS[[#This Row],[INCOMELISTING_UNIT]],TBL_QUAL_INCOMELISTING_UNITS[[#This Row],[INCOMELISTING_HSEHLD_INCOME]])&lt;&gt;""</f>
        <v>0</v>
      </c>
      <c r="J645" s="36" t="b">
        <f>AND(TBL_QUAL_INCOMELISTING_UNITS[[#This Row],[INCOMELISTING_LOAN_ID_PROP_ADDR]]&lt;&gt;"",TBL_QUAL_INCOMELISTING_UNITS[[#This Row],[INCOMELISTING_UNIT]]&lt;&gt;"",TBL_QUAL_INCOMELISTING_UNITS[[#This Row],[INCOMELISTING_HSEHLD_INCOME]]&lt;&gt;"")</f>
        <v>0</v>
      </c>
      <c r="K645" s="36">
        <f>SUM(
IF(AND(TBL_QUAL_INCOMELISTING_UNITS[[#This Row],[INCOMELISTING_LOAN_ID_PROP_ADDR]]&lt;&gt;"",NOT(ISNUMBER(MATCH(TBL_QUAL_INCOMELISTING_UNITS[[#This Row],[INCOMELISTING_LOAN_ID_PROP_ADDR]],RANGE_LOOKUP_CIPDRF_LOANLIST,0)))),1,0)
)</f>
        <v>0</v>
      </c>
    </row>
    <row r="646" spans="2:11" ht="20.100000000000001" customHeight="1" x14ac:dyDescent="0.25">
      <c r="B646" s="25" t="str">
        <f>IF(TBL_QUAL_INCOMELISTING_UNITS[[#This Row],[RECORD_STARTED]],IF(TBL_QUAL_INCOMELISTING_UNITS[[#This Row],[ERROR_COUNT]]&gt;0,-1,IF(TBL_QUAL_INCOMELISTING_UNITS[[#This Row],[REQ_FIELDS_POPULATED]],1,0)),"")</f>
        <v/>
      </c>
      <c r="C646" s="94">
        <f>ROW()-ROW(TBL_QUAL_INCOMELISTING_UNITS[[#Headers],[ROW_ID]])</f>
        <v>637</v>
      </c>
      <c r="D646" s="82"/>
      <c r="E646" s="39"/>
      <c r="F646" s="33"/>
      <c r="G646" s="84" t="str">
        <f>IFERROR(INDEX(TBL_CIPDRFRESI_LOANPOOL[HUD_MFI_115],MATCH(TBL_QUAL_INCOMELISTING_UNITS[[#This Row],[INCOMELISTING_LOAN_ID_PROP_ADDR]],TBL_CIPDRFRESI_LOANPOOL[LOAN_ID_PROP_ADDR],0)),"")</f>
        <v/>
      </c>
      <c r="H6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6" s="36" t="b">
        <f>CONCATENATE(TBL_QUAL_INCOMELISTING_UNITS[[#This Row],[INCOMELISTING_LOAN_ID_PROP_ADDR]],TBL_QUAL_INCOMELISTING_UNITS[[#This Row],[INCOMELISTING_UNIT]],TBL_QUAL_INCOMELISTING_UNITS[[#This Row],[INCOMELISTING_HSEHLD_INCOME]])&lt;&gt;""</f>
        <v>0</v>
      </c>
      <c r="J646" s="36" t="b">
        <f>AND(TBL_QUAL_INCOMELISTING_UNITS[[#This Row],[INCOMELISTING_LOAN_ID_PROP_ADDR]]&lt;&gt;"",TBL_QUAL_INCOMELISTING_UNITS[[#This Row],[INCOMELISTING_UNIT]]&lt;&gt;"",TBL_QUAL_INCOMELISTING_UNITS[[#This Row],[INCOMELISTING_HSEHLD_INCOME]]&lt;&gt;"")</f>
        <v>0</v>
      </c>
      <c r="K646" s="36">
        <f>SUM(
IF(AND(TBL_QUAL_INCOMELISTING_UNITS[[#This Row],[INCOMELISTING_LOAN_ID_PROP_ADDR]]&lt;&gt;"",NOT(ISNUMBER(MATCH(TBL_QUAL_INCOMELISTING_UNITS[[#This Row],[INCOMELISTING_LOAN_ID_PROP_ADDR]],RANGE_LOOKUP_CIPDRF_LOANLIST,0)))),1,0)
)</f>
        <v>0</v>
      </c>
    </row>
    <row r="647" spans="2:11" ht="20.100000000000001" customHeight="1" x14ac:dyDescent="0.25">
      <c r="B647" s="25" t="str">
        <f>IF(TBL_QUAL_INCOMELISTING_UNITS[[#This Row],[RECORD_STARTED]],IF(TBL_QUAL_INCOMELISTING_UNITS[[#This Row],[ERROR_COUNT]]&gt;0,-1,IF(TBL_QUAL_INCOMELISTING_UNITS[[#This Row],[REQ_FIELDS_POPULATED]],1,0)),"")</f>
        <v/>
      </c>
      <c r="C647" s="94">
        <f>ROW()-ROW(TBL_QUAL_INCOMELISTING_UNITS[[#Headers],[ROW_ID]])</f>
        <v>638</v>
      </c>
      <c r="D647" s="82"/>
      <c r="E647" s="39"/>
      <c r="F647" s="33"/>
      <c r="G647" s="84" t="str">
        <f>IFERROR(INDEX(TBL_CIPDRFRESI_LOANPOOL[HUD_MFI_115],MATCH(TBL_QUAL_INCOMELISTING_UNITS[[#This Row],[INCOMELISTING_LOAN_ID_PROP_ADDR]],TBL_CIPDRFRESI_LOANPOOL[LOAN_ID_PROP_ADDR],0)),"")</f>
        <v/>
      </c>
      <c r="H6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7" s="36" t="b">
        <f>CONCATENATE(TBL_QUAL_INCOMELISTING_UNITS[[#This Row],[INCOMELISTING_LOAN_ID_PROP_ADDR]],TBL_QUAL_INCOMELISTING_UNITS[[#This Row],[INCOMELISTING_UNIT]],TBL_QUAL_INCOMELISTING_UNITS[[#This Row],[INCOMELISTING_HSEHLD_INCOME]])&lt;&gt;""</f>
        <v>0</v>
      </c>
      <c r="J647" s="36" t="b">
        <f>AND(TBL_QUAL_INCOMELISTING_UNITS[[#This Row],[INCOMELISTING_LOAN_ID_PROP_ADDR]]&lt;&gt;"",TBL_QUAL_INCOMELISTING_UNITS[[#This Row],[INCOMELISTING_UNIT]]&lt;&gt;"",TBL_QUAL_INCOMELISTING_UNITS[[#This Row],[INCOMELISTING_HSEHLD_INCOME]]&lt;&gt;"")</f>
        <v>0</v>
      </c>
      <c r="K647" s="36">
        <f>SUM(
IF(AND(TBL_QUAL_INCOMELISTING_UNITS[[#This Row],[INCOMELISTING_LOAN_ID_PROP_ADDR]]&lt;&gt;"",NOT(ISNUMBER(MATCH(TBL_QUAL_INCOMELISTING_UNITS[[#This Row],[INCOMELISTING_LOAN_ID_PROP_ADDR]],RANGE_LOOKUP_CIPDRF_LOANLIST,0)))),1,0)
)</f>
        <v>0</v>
      </c>
    </row>
    <row r="648" spans="2:11" ht="20.100000000000001" customHeight="1" x14ac:dyDescent="0.25">
      <c r="B648" s="25" t="str">
        <f>IF(TBL_QUAL_INCOMELISTING_UNITS[[#This Row],[RECORD_STARTED]],IF(TBL_QUAL_INCOMELISTING_UNITS[[#This Row],[ERROR_COUNT]]&gt;0,-1,IF(TBL_QUAL_INCOMELISTING_UNITS[[#This Row],[REQ_FIELDS_POPULATED]],1,0)),"")</f>
        <v/>
      </c>
      <c r="C648" s="94">
        <f>ROW()-ROW(TBL_QUAL_INCOMELISTING_UNITS[[#Headers],[ROW_ID]])</f>
        <v>639</v>
      </c>
      <c r="D648" s="82"/>
      <c r="E648" s="39"/>
      <c r="F648" s="33"/>
      <c r="G648" s="84" t="str">
        <f>IFERROR(INDEX(TBL_CIPDRFRESI_LOANPOOL[HUD_MFI_115],MATCH(TBL_QUAL_INCOMELISTING_UNITS[[#This Row],[INCOMELISTING_LOAN_ID_PROP_ADDR]],TBL_CIPDRFRESI_LOANPOOL[LOAN_ID_PROP_ADDR],0)),"")</f>
        <v/>
      </c>
      <c r="H6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8" s="36" t="b">
        <f>CONCATENATE(TBL_QUAL_INCOMELISTING_UNITS[[#This Row],[INCOMELISTING_LOAN_ID_PROP_ADDR]],TBL_QUAL_INCOMELISTING_UNITS[[#This Row],[INCOMELISTING_UNIT]],TBL_QUAL_INCOMELISTING_UNITS[[#This Row],[INCOMELISTING_HSEHLD_INCOME]])&lt;&gt;""</f>
        <v>0</v>
      </c>
      <c r="J648" s="36" t="b">
        <f>AND(TBL_QUAL_INCOMELISTING_UNITS[[#This Row],[INCOMELISTING_LOAN_ID_PROP_ADDR]]&lt;&gt;"",TBL_QUAL_INCOMELISTING_UNITS[[#This Row],[INCOMELISTING_UNIT]]&lt;&gt;"",TBL_QUAL_INCOMELISTING_UNITS[[#This Row],[INCOMELISTING_HSEHLD_INCOME]]&lt;&gt;"")</f>
        <v>0</v>
      </c>
      <c r="K648" s="36">
        <f>SUM(
IF(AND(TBL_QUAL_INCOMELISTING_UNITS[[#This Row],[INCOMELISTING_LOAN_ID_PROP_ADDR]]&lt;&gt;"",NOT(ISNUMBER(MATCH(TBL_QUAL_INCOMELISTING_UNITS[[#This Row],[INCOMELISTING_LOAN_ID_PROP_ADDR]],RANGE_LOOKUP_CIPDRF_LOANLIST,0)))),1,0)
)</f>
        <v>0</v>
      </c>
    </row>
    <row r="649" spans="2:11" ht="20.100000000000001" customHeight="1" x14ac:dyDescent="0.25">
      <c r="B649" s="25" t="str">
        <f>IF(TBL_QUAL_INCOMELISTING_UNITS[[#This Row],[RECORD_STARTED]],IF(TBL_QUAL_INCOMELISTING_UNITS[[#This Row],[ERROR_COUNT]]&gt;0,-1,IF(TBL_QUAL_INCOMELISTING_UNITS[[#This Row],[REQ_FIELDS_POPULATED]],1,0)),"")</f>
        <v/>
      </c>
      <c r="C649" s="94">
        <f>ROW()-ROW(TBL_QUAL_INCOMELISTING_UNITS[[#Headers],[ROW_ID]])</f>
        <v>640</v>
      </c>
      <c r="D649" s="82"/>
      <c r="E649" s="39"/>
      <c r="F649" s="33"/>
      <c r="G649" s="84" t="str">
        <f>IFERROR(INDEX(TBL_CIPDRFRESI_LOANPOOL[HUD_MFI_115],MATCH(TBL_QUAL_INCOMELISTING_UNITS[[#This Row],[INCOMELISTING_LOAN_ID_PROP_ADDR]],TBL_CIPDRFRESI_LOANPOOL[LOAN_ID_PROP_ADDR],0)),"")</f>
        <v/>
      </c>
      <c r="H6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9" s="36" t="b">
        <f>CONCATENATE(TBL_QUAL_INCOMELISTING_UNITS[[#This Row],[INCOMELISTING_LOAN_ID_PROP_ADDR]],TBL_QUAL_INCOMELISTING_UNITS[[#This Row],[INCOMELISTING_UNIT]],TBL_QUAL_INCOMELISTING_UNITS[[#This Row],[INCOMELISTING_HSEHLD_INCOME]])&lt;&gt;""</f>
        <v>0</v>
      </c>
      <c r="J649" s="36" t="b">
        <f>AND(TBL_QUAL_INCOMELISTING_UNITS[[#This Row],[INCOMELISTING_LOAN_ID_PROP_ADDR]]&lt;&gt;"",TBL_QUAL_INCOMELISTING_UNITS[[#This Row],[INCOMELISTING_UNIT]]&lt;&gt;"",TBL_QUAL_INCOMELISTING_UNITS[[#This Row],[INCOMELISTING_HSEHLD_INCOME]]&lt;&gt;"")</f>
        <v>0</v>
      </c>
      <c r="K649" s="36">
        <f>SUM(
IF(AND(TBL_QUAL_INCOMELISTING_UNITS[[#This Row],[INCOMELISTING_LOAN_ID_PROP_ADDR]]&lt;&gt;"",NOT(ISNUMBER(MATCH(TBL_QUAL_INCOMELISTING_UNITS[[#This Row],[INCOMELISTING_LOAN_ID_PROP_ADDR]],RANGE_LOOKUP_CIPDRF_LOANLIST,0)))),1,0)
)</f>
        <v>0</v>
      </c>
    </row>
    <row r="650" spans="2:11" ht="20.100000000000001" customHeight="1" x14ac:dyDescent="0.25">
      <c r="B650" s="25" t="str">
        <f>IF(TBL_QUAL_INCOMELISTING_UNITS[[#This Row],[RECORD_STARTED]],IF(TBL_QUAL_INCOMELISTING_UNITS[[#This Row],[ERROR_COUNT]]&gt;0,-1,IF(TBL_QUAL_INCOMELISTING_UNITS[[#This Row],[REQ_FIELDS_POPULATED]],1,0)),"")</f>
        <v/>
      </c>
      <c r="C650" s="94">
        <f>ROW()-ROW(TBL_QUAL_INCOMELISTING_UNITS[[#Headers],[ROW_ID]])</f>
        <v>641</v>
      </c>
      <c r="D650" s="82"/>
      <c r="E650" s="39"/>
      <c r="F650" s="33"/>
      <c r="G650" s="84" t="str">
        <f>IFERROR(INDEX(TBL_CIPDRFRESI_LOANPOOL[HUD_MFI_115],MATCH(TBL_QUAL_INCOMELISTING_UNITS[[#This Row],[INCOMELISTING_LOAN_ID_PROP_ADDR]],TBL_CIPDRFRESI_LOANPOOL[LOAN_ID_PROP_ADDR],0)),"")</f>
        <v/>
      </c>
      <c r="H6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0" s="36" t="b">
        <f>CONCATENATE(TBL_QUAL_INCOMELISTING_UNITS[[#This Row],[INCOMELISTING_LOAN_ID_PROP_ADDR]],TBL_QUAL_INCOMELISTING_UNITS[[#This Row],[INCOMELISTING_UNIT]],TBL_QUAL_INCOMELISTING_UNITS[[#This Row],[INCOMELISTING_HSEHLD_INCOME]])&lt;&gt;""</f>
        <v>0</v>
      </c>
      <c r="J650" s="36" t="b">
        <f>AND(TBL_QUAL_INCOMELISTING_UNITS[[#This Row],[INCOMELISTING_LOAN_ID_PROP_ADDR]]&lt;&gt;"",TBL_QUAL_INCOMELISTING_UNITS[[#This Row],[INCOMELISTING_UNIT]]&lt;&gt;"",TBL_QUAL_INCOMELISTING_UNITS[[#This Row],[INCOMELISTING_HSEHLD_INCOME]]&lt;&gt;"")</f>
        <v>0</v>
      </c>
      <c r="K650" s="36">
        <f>SUM(
IF(AND(TBL_QUAL_INCOMELISTING_UNITS[[#This Row],[INCOMELISTING_LOAN_ID_PROP_ADDR]]&lt;&gt;"",NOT(ISNUMBER(MATCH(TBL_QUAL_INCOMELISTING_UNITS[[#This Row],[INCOMELISTING_LOAN_ID_PROP_ADDR]],RANGE_LOOKUP_CIPDRF_LOANLIST,0)))),1,0)
)</f>
        <v>0</v>
      </c>
    </row>
    <row r="651" spans="2:11" ht="20.100000000000001" customHeight="1" x14ac:dyDescent="0.25">
      <c r="B651" s="25" t="str">
        <f>IF(TBL_QUAL_INCOMELISTING_UNITS[[#This Row],[RECORD_STARTED]],IF(TBL_QUAL_INCOMELISTING_UNITS[[#This Row],[ERROR_COUNT]]&gt;0,-1,IF(TBL_QUAL_INCOMELISTING_UNITS[[#This Row],[REQ_FIELDS_POPULATED]],1,0)),"")</f>
        <v/>
      </c>
      <c r="C651" s="94">
        <f>ROW()-ROW(TBL_QUAL_INCOMELISTING_UNITS[[#Headers],[ROW_ID]])</f>
        <v>642</v>
      </c>
      <c r="D651" s="82"/>
      <c r="E651" s="39"/>
      <c r="F651" s="33"/>
      <c r="G651" s="84" t="str">
        <f>IFERROR(INDEX(TBL_CIPDRFRESI_LOANPOOL[HUD_MFI_115],MATCH(TBL_QUAL_INCOMELISTING_UNITS[[#This Row],[INCOMELISTING_LOAN_ID_PROP_ADDR]],TBL_CIPDRFRESI_LOANPOOL[LOAN_ID_PROP_ADDR],0)),"")</f>
        <v/>
      </c>
      <c r="H6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1" s="36" t="b">
        <f>CONCATENATE(TBL_QUAL_INCOMELISTING_UNITS[[#This Row],[INCOMELISTING_LOAN_ID_PROP_ADDR]],TBL_QUAL_INCOMELISTING_UNITS[[#This Row],[INCOMELISTING_UNIT]],TBL_QUAL_INCOMELISTING_UNITS[[#This Row],[INCOMELISTING_HSEHLD_INCOME]])&lt;&gt;""</f>
        <v>0</v>
      </c>
      <c r="J651" s="36" t="b">
        <f>AND(TBL_QUAL_INCOMELISTING_UNITS[[#This Row],[INCOMELISTING_LOAN_ID_PROP_ADDR]]&lt;&gt;"",TBL_QUAL_INCOMELISTING_UNITS[[#This Row],[INCOMELISTING_UNIT]]&lt;&gt;"",TBL_QUAL_INCOMELISTING_UNITS[[#This Row],[INCOMELISTING_HSEHLD_INCOME]]&lt;&gt;"")</f>
        <v>0</v>
      </c>
      <c r="K651" s="36">
        <f>SUM(
IF(AND(TBL_QUAL_INCOMELISTING_UNITS[[#This Row],[INCOMELISTING_LOAN_ID_PROP_ADDR]]&lt;&gt;"",NOT(ISNUMBER(MATCH(TBL_QUAL_INCOMELISTING_UNITS[[#This Row],[INCOMELISTING_LOAN_ID_PROP_ADDR]],RANGE_LOOKUP_CIPDRF_LOANLIST,0)))),1,0)
)</f>
        <v>0</v>
      </c>
    </row>
    <row r="652" spans="2:11" ht="20.100000000000001" customHeight="1" x14ac:dyDescent="0.25">
      <c r="B652" s="25" t="str">
        <f>IF(TBL_QUAL_INCOMELISTING_UNITS[[#This Row],[RECORD_STARTED]],IF(TBL_QUAL_INCOMELISTING_UNITS[[#This Row],[ERROR_COUNT]]&gt;0,-1,IF(TBL_QUAL_INCOMELISTING_UNITS[[#This Row],[REQ_FIELDS_POPULATED]],1,0)),"")</f>
        <v/>
      </c>
      <c r="C652" s="94">
        <f>ROW()-ROW(TBL_QUAL_INCOMELISTING_UNITS[[#Headers],[ROW_ID]])</f>
        <v>643</v>
      </c>
      <c r="D652" s="82"/>
      <c r="E652" s="39"/>
      <c r="F652" s="33"/>
      <c r="G652" s="84" t="str">
        <f>IFERROR(INDEX(TBL_CIPDRFRESI_LOANPOOL[HUD_MFI_115],MATCH(TBL_QUAL_INCOMELISTING_UNITS[[#This Row],[INCOMELISTING_LOAN_ID_PROP_ADDR]],TBL_CIPDRFRESI_LOANPOOL[LOAN_ID_PROP_ADDR],0)),"")</f>
        <v/>
      </c>
      <c r="H6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2" s="36" t="b">
        <f>CONCATENATE(TBL_QUAL_INCOMELISTING_UNITS[[#This Row],[INCOMELISTING_LOAN_ID_PROP_ADDR]],TBL_QUAL_INCOMELISTING_UNITS[[#This Row],[INCOMELISTING_UNIT]],TBL_QUAL_INCOMELISTING_UNITS[[#This Row],[INCOMELISTING_HSEHLD_INCOME]])&lt;&gt;""</f>
        <v>0</v>
      </c>
      <c r="J652" s="36" t="b">
        <f>AND(TBL_QUAL_INCOMELISTING_UNITS[[#This Row],[INCOMELISTING_LOAN_ID_PROP_ADDR]]&lt;&gt;"",TBL_QUAL_INCOMELISTING_UNITS[[#This Row],[INCOMELISTING_UNIT]]&lt;&gt;"",TBL_QUAL_INCOMELISTING_UNITS[[#This Row],[INCOMELISTING_HSEHLD_INCOME]]&lt;&gt;"")</f>
        <v>0</v>
      </c>
      <c r="K652" s="36">
        <f>SUM(
IF(AND(TBL_QUAL_INCOMELISTING_UNITS[[#This Row],[INCOMELISTING_LOAN_ID_PROP_ADDR]]&lt;&gt;"",NOT(ISNUMBER(MATCH(TBL_QUAL_INCOMELISTING_UNITS[[#This Row],[INCOMELISTING_LOAN_ID_PROP_ADDR]],RANGE_LOOKUP_CIPDRF_LOANLIST,0)))),1,0)
)</f>
        <v>0</v>
      </c>
    </row>
    <row r="653" spans="2:11" ht="20.100000000000001" customHeight="1" x14ac:dyDescent="0.25">
      <c r="B653" s="25" t="str">
        <f>IF(TBL_QUAL_INCOMELISTING_UNITS[[#This Row],[RECORD_STARTED]],IF(TBL_QUAL_INCOMELISTING_UNITS[[#This Row],[ERROR_COUNT]]&gt;0,-1,IF(TBL_QUAL_INCOMELISTING_UNITS[[#This Row],[REQ_FIELDS_POPULATED]],1,0)),"")</f>
        <v/>
      </c>
      <c r="C653" s="94">
        <f>ROW()-ROW(TBL_QUAL_INCOMELISTING_UNITS[[#Headers],[ROW_ID]])</f>
        <v>644</v>
      </c>
      <c r="D653" s="82"/>
      <c r="E653" s="39"/>
      <c r="F653" s="33"/>
      <c r="G653" s="84" t="str">
        <f>IFERROR(INDEX(TBL_CIPDRFRESI_LOANPOOL[HUD_MFI_115],MATCH(TBL_QUAL_INCOMELISTING_UNITS[[#This Row],[INCOMELISTING_LOAN_ID_PROP_ADDR]],TBL_CIPDRFRESI_LOANPOOL[LOAN_ID_PROP_ADDR],0)),"")</f>
        <v/>
      </c>
      <c r="H6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3" s="36" t="b">
        <f>CONCATENATE(TBL_QUAL_INCOMELISTING_UNITS[[#This Row],[INCOMELISTING_LOAN_ID_PROP_ADDR]],TBL_QUAL_INCOMELISTING_UNITS[[#This Row],[INCOMELISTING_UNIT]],TBL_QUAL_INCOMELISTING_UNITS[[#This Row],[INCOMELISTING_HSEHLD_INCOME]])&lt;&gt;""</f>
        <v>0</v>
      </c>
      <c r="J653" s="36" t="b">
        <f>AND(TBL_QUAL_INCOMELISTING_UNITS[[#This Row],[INCOMELISTING_LOAN_ID_PROP_ADDR]]&lt;&gt;"",TBL_QUAL_INCOMELISTING_UNITS[[#This Row],[INCOMELISTING_UNIT]]&lt;&gt;"",TBL_QUAL_INCOMELISTING_UNITS[[#This Row],[INCOMELISTING_HSEHLD_INCOME]]&lt;&gt;"")</f>
        <v>0</v>
      </c>
      <c r="K653" s="36">
        <f>SUM(
IF(AND(TBL_QUAL_INCOMELISTING_UNITS[[#This Row],[INCOMELISTING_LOAN_ID_PROP_ADDR]]&lt;&gt;"",NOT(ISNUMBER(MATCH(TBL_QUAL_INCOMELISTING_UNITS[[#This Row],[INCOMELISTING_LOAN_ID_PROP_ADDR]],RANGE_LOOKUP_CIPDRF_LOANLIST,0)))),1,0)
)</f>
        <v>0</v>
      </c>
    </row>
    <row r="654" spans="2:11" ht="20.100000000000001" customHeight="1" x14ac:dyDescent="0.25">
      <c r="B654" s="25" t="str">
        <f>IF(TBL_QUAL_INCOMELISTING_UNITS[[#This Row],[RECORD_STARTED]],IF(TBL_QUAL_INCOMELISTING_UNITS[[#This Row],[ERROR_COUNT]]&gt;0,-1,IF(TBL_QUAL_INCOMELISTING_UNITS[[#This Row],[REQ_FIELDS_POPULATED]],1,0)),"")</f>
        <v/>
      </c>
      <c r="C654" s="94">
        <f>ROW()-ROW(TBL_QUAL_INCOMELISTING_UNITS[[#Headers],[ROW_ID]])</f>
        <v>645</v>
      </c>
      <c r="D654" s="82"/>
      <c r="E654" s="39"/>
      <c r="F654" s="33"/>
      <c r="G654" s="84" t="str">
        <f>IFERROR(INDEX(TBL_CIPDRFRESI_LOANPOOL[HUD_MFI_115],MATCH(TBL_QUAL_INCOMELISTING_UNITS[[#This Row],[INCOMELISTING_LOAN_ID_PROP_ADDR]],TBL_CIPDRFRESI_LOANPOOL[LOAN_ID_PROP_ADDR],0)),"")</f>
        <v/>
      </c>
      <c r="H6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4" s="36" t="b">
        <f>CONCATENATE(TBL_QUAL_INCOMELISTING_UNITS[[#This Row],[INCOMELISTING_LOAN_ID_PROP_ADDR]],TBL_QUAL_INCOMELISTING_UNITS[[#This Row],[INCOMELISTING_UNIT]],TBL_QUAL_INCOMELISTING_UNITS[[#This Row],[INCOMELISTING_HSEHLD_INCOME]])&lt;&gt;""</f>
        <v>0</v>
      </c>
      <c r="J654" s="36" t="b">
        <f>AND(TBL_QUAL_INCOMELISTING_UNITS[[#This Row],[INCOMELISTING_LOAN_ID_PROP_ADDR]]&lt;&gt;"",TBL_QUAL_INCOMELISTING_UNITS[[#This Row],[INCOMELISTING_UNIT]]&lt;&gt;"",TBL_QUAL_INCOMELISTING_UNITS[[#This Row],[INCOMELISTING_HSEHLD_INCOME]]&lt;&gt;"")</f>
        <v>0</v>
      </c>
      <c r="K654" s="36">
        <f>SUM(
IF(AND(TBL_QUAL_INCOMELISTING_UNITS[[#This Row],[INCOMELISTING_LOAN_ID_PROP_ADDR]]&lt;&gt;"",NOT(ISNUMBER(MATCH(TBL_QUAL_INCOMELISTING_UNITS[[#This Row],[INCOMELISTING_LOAN_ID_PROP_ADDR]],RANGE_LOOKUP_CIPDRF_LOANLIST,0)))),1,0)
)</f>
        <v>0</v>
      </c>
    </row>
    <row r="655" spans="2:11" ht="20.100000000000001" customHeight="1" x14ac:dyDescent="0.25">
      <c r="B655" s="25" t="str">
        <f>IF(TBL_QUAL_INCOMELISTING_UNITS[[#This Row],[RECORD_STARTED]],IF(TBL_QUAL_INCOMELISTING_UNITS[[#This Row],[ERROR_COUNT]]&gt;0,-1,IF(TBL_QUAL_INCOMELISTING_UNITS[[#This Row],[REQ_FIELDS_POPULATED]],1,0)),"")</f>
        <v/>
      </c>
      <c r="C655" s="94">
        <f>ROW()-ROW(TBL_QUAL_INCOMELISTING_UNITS[[#Headers],[ROW_ID]])</f>
        <v>646</v>
      </c>
      <c r="D655" s="82"/>
      <c r="E655" s="39"/>
      <c r="F655" s="33"/>
      <c r="G655" s="84" t="str">
        <f>IFERROR(INDEX(TBL_CIPDRFRESI_LOANPOOL[HUD_MFI_115],MATCH(TBL_QUAL_INCOMELISTING_UNITS[[#This Row],[INCOMELISTING_LOAN_ID_PROP_ADDR]],TBL_CIPDRFRESI_LOANPOOL[LOAN_ID_PROP_ADDR],0)),"")</f>
        <v/>
      </c>
      <c r="H6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5" s="36" t="b">
        <f>CONCATENATE(TBL_QUAL_INCOMELISTING_UNITS[[#This Row],[INCOMELISTING_LOAN_ID_PROP_ADDR]],TBL_QUAL_INCOMELISTING_UNITS[[#This Row],[INCOMELISTING_UNIT]],TBL_QUAL_INCOMELISTING_UNITS[[#This Row],[INCOMELISTING_HSEHLD_INCOME]])&lt;&gt;""</f>
        <v>0</v>
      </c>
      <c r="J655" s="36" t="b">
        <f>AND(TBL_QUAL_INCOMELISTING_UNITS[[#This Row],[INCOMELISTING_LOAN_ID_PROP_ADDR]]&lt;&gt;"",TBL_QUAL_INCOMELISTING_UNITS[[#This Row],[INCOMELISTING_UNIT]]&lt;&gt;"",TBL_QUAL_INCOMELISTING_UNITS[[#This Row],[INCOMELISTING_HSEHLD_INCOME]]&lt;&gt;"")</f>
        <v>0</v>
      </c>
      <c r="K655" s="36">
        <f>SUM(
IF(AND(TBL_QUAL_INCOMELISTING_UNITS[[#This Row],[INCOMELISTING_LOAN_ID_PROP_ADDR]]&lt;&gt;"",NOT(ISNUMBER(MATCH(TBL_QUAL_INCOMELISTING_UNITS[[#This Row],[INCOMELISTING_LOAN_ID_PROP_ADDR]],RANGE_LOOKUP_CIPDRF_LOANLIST,0)))),1,0)
)</f>
        <v>0</v>
      </c>
    </row>
    <row r="656" spans="2:11" ht="20.100000000000001" customHeight="1" x14ac:dyDescent="0.25">
      <c r="B656" s="25" t="str">
        <f>IF(TBL_QUAL_INCOMELISTING_UNITS[[#This Row],[RECORD_STARTED]],IF(TBL_QUAL_INCOMELISTING_UNITS[[#This Row],[ERROR_COUNT]]&gt;0,-1,IF(TBL_QUAL_INCOMELISTING_UNITS[[#This Row],[REQ_FIELDS_POPULATED]],1,0)),"")</f>
        <v/>
      </c>
      <c r="C656" s="94">
        <f>ROW()-ROW(TBL_QUAL_INCOMELISTING_UNITS[[#Headers],[ROW_ID]])</f>
        <v>647</v>
      </c>
      <c r="D656" s="82"/>
      <c r="E656" s="39"/>
      <c r="F656" s="33"/>
      <c r="G656" s="84" t="str">
        <f>IFERROR(INDEX(TBL_CIPDRFRESI_LOANPOOL[HUD_MFI_115],MATCH(TBL_QUAL_INCOMELISTING_UNITS[[#This Row],[INCOMELISTING_LOAN_ID_PROP_ADDR]],TBL_CIPDRFRESI_LOANPOOL[LOAN_ID_PROP_ADDR],0)),"")</f>
        <v/>
      </c>
      <c r="H6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6" s="36" t="b">
        <f>CONCATENATE(TBL_QUAL_INCOMELISTING_UNITS[[#This Row],[INCOMELISTING_LOAN_ID_PROP_ADDR]],TBL_QUAL_INCOMELISTING_UNITS[[#This Row],[INCOMELISTING_UNIT]],TBL_QUAL_INCOMELISTING_UNITS[[#This Row],[INCOMELISTING_HSEHLD_INCOME]])&lt;&gt;""</f>
        <v>0</v>
      </c>
      <c r="J656" s="36" t="b">
        <f>AND(TBL_QUAL_INCOMELISTING_UNITS[[#This Row],[INCOMELISTING_LOAN_ID_PROP_ADDR]]&lt;&gt;"",TBL_QUAL_INCOMELISTING_UNITS[[#This Row],[INCOMELISTING_UNIT]]&lt;&gt;"",TBL_QUAL_INCOMELISTING_UNITS[[#This Row],[INCOMELISTING_HSEHLD_INCOME]]&lt;&gt;"")</f>
        <v>0</v>
      </c>
      <c r="K656" s="36">
        <f>SUM(
IF(AND(TBL_QUAL_INCOMELISTING_UNITS[[#This Row],[INCOMELISTING_LOAN_ID_PROP_ADDR]]&lt;&gt;"",NOT(ISNUMBER(MATCH(TBL_QUAL_INCOMELISTING_UNITS[[#This Row],[INCOMELISTING_LOAN_ID_PROP_ADDR]],RANGE_LOOKUP_CIPDRF_LOANLIST,0)))),1,0)
)</f>
        <v>0</v>
      </c>
    </row>
    <row r="657" spans="2:11" ht="20.100000000000001" customHeight="1" x14ac:dyDescent="0.25">
      <c r="B657" s="25" t="str">
        <f>IF(TBL_QUAL_INCOMELISTING_UNITS[[#This Row],[RECORD_STARTED]],IF(TBL_QUAL_INCOMELISTING_UNITS[[#This Row],[ERROR_COUNT]]&gt;0,-1,IF(TBL_QUAL_INCOMELISTING_UNITS[[#This Row],[REQ_FIELDS_POPULATED]],1,0)),"")</f>
        <v/>
      </c>
      <c r="C657" s="94">
        <f>ROW()-ROW(TBL_QUAL_INCOMELISTING_UNITS[[#Headers],[ROW_ID]])</f>
        <v>648</v>
      </c>
      <c r="D657" s="82"/>
      <c r="E657" s="39"/>
      <c r="F657" s="33"/>
      <c r="G657" s="84" t="str">
        <f>IFERROR(INDEX(TBL_CIPDRFRESI_LOANPOOL[HUD_MFI_115],MATCH(TBL_QUAL_INCOMELISTING_UNITS[[#This Row],[INCOMELISTING_LOAN_ID_PROP_ADDR]],TBL_CIPDRFRESI_LOANPOOL[LOAN_ID_PROP_ADDR],0)),"")</f>
        <v/>
      </c>
      <c r="H6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7" s="36" t="b">
        <f>CONCATENATE(TBL_QUAL_INCOMELISTING_UNITS[[#This Row],[INCOMELISTING_LOAN_ID_PROP_ADDR]],TBL_QUAL_INCOMELISTING_UNITS[[#This Row],[INCOMELISTING_UNIT]],TBL_QUAL_INCOMELISTING_UNITS[[#This Row],[INCOMELISTING_HSEHLD_INCOME]])&lt;&gt;""</f>
        <v>0</v>
      </c>
      <c r="J657" s="36" t="b">
        <f>AND(TBL_QUAL_INCOMELISTING_UNITS[[#This Row],[INCOMELISTING_LOAN_ID_PROP_ADDR]]&lt;&gt;"",TBL_QUAL_INCOMELISTING_UNITS[[#This Row],[INCOMELISTING_UNIT]]&lt;&gt;"",TBL_QUAL_INCOMELISTING_UNITS[[#This Row],[INCOMELISTING_HSEHLD_INCOME]]&lt;&gt;"")</f>
        <v>0</v>
      </c>
      <c r="K657" s="36">
        <f>SUM(
IF(AND(TBL_QUAL_INCOMELISTING_UNITS[[#This Row],[INCOMELISTING_LOAN_ID_PROP_ADDR]]&lt;&gt;"",NOT(ISNUMBER(MATCH(TBL_QUAL_INCOMELISTING_UNITS[[#This Row],[INCOMELISTING_LOAN_ID_PROP_ADDR]],RANGE_LOOKUP_CIPDRF_LOANLIST,0)))),1,0)
)</f>
        <v>0</v>
      </c>
    </row>
    <row r="658" spans="2:11" ht="20.100000000000001" customHeight="1" x14ac:dyDescent="0.25">
      <c r="B658" s="25" t="str">
        <f>IF(TBL_QUAL_INCOMELISTING_UNITS[[#This Row],[RECORD_STARTED]],IF(TBL_QUAL_INCOMELISTING_UNITS[[#This Row],[ERROR_COUNT]]&gt;0,-1,IF(TBL_QUAL_INCOMELISTING_UNITS[[#This Row],[REQ_FIELDS_POPULATED]],1,0)),"")</f>
        <v/>
      </c>
      <c r="C658" s="94">
        <f>ROW()-ROW(TBL_QUAL_INCOMELISTING_UNITS[[#Headers],[ROW_ID]])</f>
        <v>649</v>
      </c>
      <c r="D658" s="82"/>
      <c r="E658" s="39"/>
      <c r="F658" s="33"/>
      <c r="G658" s="84" t="str">
        <f>IFERROR(INDEX(TBL_CIPDRFRESI_LOANPOOL[HUD_MFI_115],MATCH(TBL_QUAL_INCOMELISTING_UNITS[[#This Row],[INCOMELISTING_LOAN_ID_PROP_ADDR]],TBL_CIPDRFRESI_LOANPOOL[LOAN_ID_PROP_ADDR],0)),"")</f>
        <v/>
      </c>
      <c r="H6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8" s="36" t="b">
        <f>CONCATENATE(TBL_QUAL_INCOMELISTING_UNITS[[#This Row],[INCOMELISTING_LOAN_ID_PROP_ADDR]],TBL_QUAL_INCOMELISTING_UNITS[[#This Row],[INCOMELISTING_UNIT]],TBL_QUAL_INCOMELISTING_UNITS[[#This Row],[INCOMELISTING_HSEHLD_INCOME]])&lt;&gt;""</f>
        <v>0</v>
      </c>
      <c r="J658" s="36" t="b">
        <f>AND(TBL_QUAL_INCOMELISTING_UNITS[[#This Row],[INCOMELISTING_LOAN_ID_PROP_ADDR]]&lt;&gt;"",TBL_QUAL_INCOMELISTING_UNITS[[#This Row],[INCOMELISTING_UNIT]]&lt;&gt;"",TBL_QUAL_INCOMELISTING_UNITS[[#This Row],[INCOMELISTING_HSEHLD_INCOME]]&lt;&gt;"")</f>
        <v>0</v>
      </c>
      <c r="K658" s="36">
        <f>SUM(
IF(AND(TBL_QUAL_INCOMELISTING_UNITS[[#This Row],[INCOMELISTING_LOAN_ID_PROP_ADDR]]&lt;&gt;"",NOT(ISNUMBER(MATCH(TBL_QUAL_INCOMELISTING_UNITS[[#This Row],[INCOMELISTING_LOAN_ID_PROP_ADDR]],RANGE_LOOKUP_CIPDRF_LOANLIST,0)))),1,0)
)</f>
        <v>0</v>
      </c>
    </row>
    <row r="659" spans="2:11" ht="20.100000000000001" customHeight="1" x14ac:dyDescent="0.25">
      <c r="B659" s="25" t="str">
        <f>IF(TBL_QUAL_INCOMELISTING_UNITS[[#This Row],[RECORD_STARTED]],IF(TBL_QUAL_INCOMELISTING_UNITS[[#This Row],[ERROR_COUNT]]&gt;0,-1,IF(TBL_QUAL_INCOMELISTING_UNITS[[#This Row],[REQ_FIELDS_POPULATED]],1,0)),"")</f>
        <v/>
      </c>
      <c r="C659" s="94">
        <f>ROW()-ROW(TBL_QUAL_INCOMELISTING_UNITS[[#Headers],[ROW_ID]])</f>
        <v>650</v>
      </c>
      <c r="D659" s="82"/>
      <c r="E659" s="39"/>
      <c r="F659" s="33"/>
      <c r="G659" s="84" t="str">
        <f>IFERROR(INDEX(TBL_CIPDRFRESI_LOANPOOL[HUD_MFI_115],MATCH(TBL_QUAL_INCOMELISTING_UNITS[[#This Row],[INCOMELISTING_LOAN_ID_PROP_ADDR]],TBL_CIPDRFRESI_LOANPOOL[LOAN_ID_PROP_ADDR],0)),"")</f>
        <v/>
      </c>
      <c r="H6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9" s="36" t="b">
        <f>CONCATENATE(TBL_QUAL_INCOMELISTING_UNITS[[#This Row],[INCOMELISTING_LOAN_ID_PROP_ADDR]],TBL_QUAL_INCOMELISTING_UNITS[[#This Row],[INCOMELISTING_UNIT]],TBL_QUAL_INCOMELISTING_UNITS[[#This Row],[INCOMELISTING_HSEHLD_INCOME]])&lt;&gt;""</f>
        <v>0</v>
      </c>
      <c r="J659" s="36" t="b">
        <f>AND(TBL_QUAL_INCOMELISTING_UNITS[[#This Row],[INCOMELISTING_LOAN_ID_PROP_ADDR]]&lt;&gt;"",TBL_QUAL_INCOMELISTING_UNITS[[#This Row],[INCOMELISTING_UNIT]]&lt;&gt;"",TBL_QUAL_INCOMELISTING_UNITS[[#This Row],[INCOMELISTING_HSEHLD_INCOME]]&lt;&gt;"")</f>
        <v>0</v>
      </c>
      <c r="K659" s="36">
        <f>SUM(
IF(AND(TBL_QUAL_INCOMELISTING_UNITS[[#This Row],[INCOMELISTING_LOAN_ID_PROP_ADDR]]&lt;&gt;"",NOT(ISNUMBER(MATCH(TBL_QUAL_INCOMELISTING_UNITS[[#This Row],[INCOMELISTING_LOAN_ID_PROP_ADDR]],RANGE_LOOKUP_CIPDRF_LOANLIST,0)))),1,0)
)</f>
        <v>0</v>
      </c>
    </row>
    <row r="660" spans="2:11" ht="20.100000000000001" customHeight="1" x14ac:dyDescent="0.25">
      <c r="B660" s="25" t="str">
        <f>IF(TBL_QUAL_INCOMELISTING_UNITS[[#This Row],[RECORD_STARTED]],IF(TBL_QUAL_INCOMELISTING_UNITS[[#This Row],[ERROR_COUNT]]&gt;0,-1,IF(TBL_QUAL_INCOMELISTING_UNITS[[#This Row],[REQ_FIELDS_POPULATED]],1,0)),"")</f>
        <v/>
      </c>
      <c r="C660" s="94">
        <f>ROW()-ROW(TBL_QUAL_INCOMELISTING_UNITS[[#Headers],[ROW_ID]])</f>
        <v>651</v>
      </c>
      <c r="D660" s="82"/>
      <c r="E660" s="39"/>
      <c r="F660" s="33"/>
      <c r="G660" s="84" t="str">
        <f>IFERROR(INDEX(TBL_CIPDRFRESI_LOANPOOL[HUD_MFI_115],MATCH(TBL_QUAL_INCOMELISTING_UNITS[[#This Row],[INCOMELISTING_LOAN_ID_PROP_ADDR]],TBL_CIPDRFRESI_LOANPOOL[LOAN_ID_PROP_ADDR],0)),"")</f>
        <v/>
      </c>
      <c r="H6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0" s="36" t="b">
        <f>CONCATENATE(TBL_QUAL_INCOMELISTING_UNITS[[#This Row],[INCOMELISTING_LOAN_ID_PROP_ADDR]],TBL_QUAL_INCOMELISTING_UNITS[[#This Row],[INCOMELISTING_UNIT]],TBL_QUAL_INCOMELISTING_UNITS[[#This Row],[INCOMELISTING_HSEHLD_INCOME]])&lt;&gt;""</f>
        <v>0</v>
      </c>
      <c r="J660" s="36" t="b">
        <f>AND(TBL_QUAL_INCOMELISTING_UNITS[[#This Row],[INCOMELISTING_LOAN_ID_PROP_ADDR]]&lt;&gt;"",TBL_QUAL_INCOMELISTING_UNITS[[#This Row],[INCOMELISTING_UNIT]]&lt;&gt;"",TBL_QUAL_INCOMELISTING_UNITS[[#This Row],[INCOMELISTING_HSEHLD_INCOME]]&lt;&gt;"")</f>
        <v>0</v>
      </c>
      <c r="K660" s="36">
        <f>SUM(
IF(AND(TBL_QUAL_INCOMELISTING_UNITS[[#This Row],[INCOMELISTING_LOAN_ID_PROP_ADDR]]&lt;&gt;"",NOT(ISNUMBER(MATCH(TBL_QUAL_INCOMELISTING_UNITS[[#This Row],[INCOMELISTING_LOAN_ID_PROP_ADDR]],RANGE_LOOKUP_CIPDRF_LOANLIST,0)))),1,0)
)</f>
        <v>0</v>
      </c>
    </row>
    <row r="661" spans="2:11" ht="20.100000000000001" customHeight="1" x14ac:dyDescent="0.25">
      <c r="B661" s="25" t="str">
        <f>IF(TBL_QUAL_INCOMELISTING_UNITS[[#This Row],[RECORD_STARTED]],IF(TBL_QUAL_INCOMELISTING_UNITS[[#This Row],[ERROR_COUNT]]&gt;0,-1,IF(TBL_QUAL_INCOMELISTING_UNITS[[#This Row],[REQ_FIELDS_POPULATED]],1,0)),"")</f>
        <v/>
      </c>
      <c r="C661" s="94">
        <f>ROW()-ROW(TBL_QUAL_INCOMELISTING_UNITS[[#Headers],[ROW_ID]])</f>
        <v>652</v>
      </c>
      <c r="D661" s="82"/>
      <c r="E661" s="39"/>
      <c r="F661" s="33"/>
      <c r="G661" s="84" t="str">
        <f>IFERROR(INDEX(TBL_CIPDRFRESI_LOANPOOL[HUD_MFI_115],MATCH(TBL_QUAL_INCOMELISTING_UNITS[[#This Row],[INCOMELISTING_LOAN_ID_PROP_ADDR]],TBL_CIPDRFRESI_LOANPOOL[LOAN_ID_PROP_ADDR],0)),"")</f>
        <v/>
      </c>
      <c r="H6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1" s="36" t="b">
        <f>CONCATENATE(TBL_QUAL_INCOMELISTING_UNITS[[#This Row],[INCOMELISTING_LOAN_ID_PROP_ADDR]],TBL_QUAL_INCOMELISTING_UNITS[[#This Row],[INCOMELISTING_UNIT]],TBL_QUAL_INCOMELISTING_UNITS[[#This Row],[INCOMELISTING_HSEHLD_INCOME]])&lt;&gt;""</f>
        <v>0</v>
      </c>
      <c r="J661" s="36" t="b">
        <f>AND(TBL_QUAL_INCOMELISTING_UNITS[[#This Row],[INCOMELISTING_LOAN_ID_PROP_ADDR]]&lt;&gt;"",TBL_QUAL_INCOMELISTING_UNITS[[#This Row],[INCOMELISTING_UNIT]]&lt;&gt;"",TBL_QUAL_INCOMELISTING_UNITS[[#This Row],[INCOMELISTING_HSEHLD_INCOME]]&lt;&gt;"")</f>
        <v>0</v>
      </c>
      <c r="K661" s="36">
        <f>SUM(
IF(AND(TBL_QUAL_INCOMELISTING_UNITS[[#This Row],[INCOMELISTING_LOAN_ID_PROP_ADDR]]&lt;&gt;"",NOT(ISNUMBER(MATCH(TBL_QUAL_INCOMELISTING_UNITS[[#This Row],[INCOMELISTING_LOAN_ID_PROP_ADDR]],RANGE_LOOKUP_CIPDRF_LOANLIST,0)))),1,0)
)</f>
        <v>0</v>
      </c>
    </row>
    <row r="662" spans="2:11" ht="20.100000000000001" customHeight="1" x14ac:dyDescent="0.25">
      <c r="B662" s="25" t="str">
        <f>IF(TBL_QUAL_INCOMELISTING_UNITS[[#This Row],[RECORD_STARTED]],IF(TBL_QUAL_INCOMELISTING_UNITS[[#This Row],[ERROR_COUNT]]&gt;0,-1,IF(TBL_QUAL_INCOMELISTING_UNITS[[#This Row],[REQ_FIELDS_POPULATED]],1,0)),"")</f>
        <v/>
      </c>
      <c r="C662" s="94">
        <f>ROW()-ROW(TBL_QUAL_INCOMELISTING_UNITS[[#Headers],[ROW_ID]])</f>
        <v>653</v>
      </c>
      <c r="D662" s="82"/>
      <c r="E662" s="39"/>
      <c r="F662" s="33"/>
      <c r="G662" s="84" t="str">
        <f>IFERROR(INDEX(TBL_CIPDRFRESI_LOANPOOL[HUD_MFI_115],MATCH(TBL_QUAL_INCOMELISTING_UNITS[[#This Row],[INCOMELISTING_LOAN_ID_PROP_ADDR]],TBL_CIPDRFRESI_LOANPOOL[LOAN_ID_PROP_ADDR],0)),"")</f>
        <v/>
      </c>
      <c r="H6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2" s="36" t="b">
        <f>CONCATENATE(TBL_QUAL_INCOMELISTING_UNITS[[#This Row],[INCOMELISTING_LOAN_ID_PROP_ADDR]],TBL_QUAL_INCOMELISTING_UNITS[[#This Row],[INCOMELISTING_UNIT]],TBL_QUAL_INCOMELISTING_UNITS[[#This Row],[INCOMELISTING_HSEHLD_INCOME]])&lt;&gt;""</f>
        <v>0</v>
      </c>
      <c r="J662" s="36" t="b">
        <f>AND(TBL_QUAL_INCOMELISTING_UNITS[[#This Row],[INCOMELISTING_LOAN_ID_PROP_ADDR]]&lt;&gt;"",TBL_QUAL_INCOMELISTING_UNITS[[#This Row],[INCOMELISTING_UNIT]]&lt;&gt;"",TBL_QUAL_INCOMELISTING_UNITS[[#This Row],[INCOMELISTING_HSEHLD_INCOME]]&lt;&gt;"")</f>
        <v>0</v>
      </c>
      <c r="K662" s="36">
        <f>SUM(
IF(AND(TBL_QUAL_INCOMELISTING_UNITS[[#This Row],[INCOMELISTING_LOAN_ID_PROP_ADDR]]&lt;&gt;"",NOT(ISNUMBER(MATCH(TBL_QUAL_INCOMELISTING_UNITS[[#This Row],[INCOMELISTING_LOAN_ID_PROP_ADDR]],RANGE_LOOKUP_CIPDRF_LOANLIST,0)))),1,0)
)</f>
        <v>0</v>
      </c>
    </row>
    <row r="663" spans="2:11" ht="20.100000000000001" customHeight="1" x14ac:dyDescent="0.25">
      <c r="B663" s="25" t="str">
        <f>IF(TBL_QUAL_INCOMELISTING_UNITS[[#This Row],[RECORD_STARTED]],IF(TBL_QUAL_INCOMELISTING_UNITS[[#This Row],[ERROR_COUNT]]&gt;0,-1,IF(TBL_QUAL_INCOMELISTING_UNITS[[#This Row],[REQ_FIELDS_POPULATED]],1,0)),"")</f>
        <v/>
      </c>
      <c r="C663" s="94">
        <f>ROW()-ROW(TBL_QUAL_INCOMELISTING_UNITS[[#Headers],[ROW_ID]])</f>
        <v>654</v>
      </c>
      <c r="D663" s="82"/>
      <c r="E663" s="39"/>
      <c r="F663" s="33"/>
      <c r="G663" s="84" t="str">
        <f>IFERROR(INDEX(TBL_CIPDRFRESI_LOANPOOL[HUD_MFI_115],MATCH(TBL_QUAL_INCOMELISTING_UNITS[[#This Row],[INCOMELISTING_LOAN_ID_PROP_ADDR]],TBL_CIPDRFRESI_LOANPOOL[LOAN_ID_PROP_ADDR],0)),"")</f>
        <v/>
      </c>
      <c r="H6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3" s="36" t="b">
        <f>CONCATENATE(TBL_QUAL_INCOMELISTING_UNITS[[#This Row],[INCOMELISTING_LOAN_ID_PROP_ADDR]],TBL_QUAL_INCOMELISTING_UNITS[[#This Row],[INCOMELISTING_UNIT]],TBL_QUAL_INCOMELISTING_UNITS[[#This Row],[INCOMELISTING_HSEHLD_INCOME]])&lt;&gt;""</f>
        <v>0</v>
      </c>
      <c r="J663" s="36" t="b">
        <f>AND(TBL_QUAL_INCOMELISTING_UNITS[[#This Row],[INCOMELISTING_LOAN_ID_PROP_ADDR]]&lt;&gt;"",TBL_QUAL_INCOMELISTING_UNITS[[#This Row],[INCOMELISTING_UNIT]]&lt;&gt;"",TBL_QUAL_INCOMELISTING_UNITS[[#This Row],[INCOMELISTING_HSEHLD_INCOME]]&lt;&gt;"")</f>
        <v>0</v>
      </c>
      <c r="K663" s="36">
        <f>SUM(
IF(AND(TBL_QUAL_INCOMELISTING_UNITS[[#This Row],[INCOMELISTING_LOAN_ID_PROP_ADDR]]&lt;&gt;"",NOT(ISNUMBER(MATCH(TBL_QUAL_INCOMELISTING_UNITS[[#This Row],[INCOMELISTING_LOAN_ID_PROP_ADDR]],RANGE_LOOKUP_CIPDRF_LOANLIST,0)))),1,0)
)</f>
        <v>0</v>
      </c>
    </row>
    <row r="664" spans="2:11" ht="20.100000000000001" customHeight="1" x14ac:dyDescent="0.25">
      <c r="B664" s="25" t="str">
        <f>IF(TBL_QUAL_INCOMELISTING_UNITS[[#This Row],[RECORD_STARTED]],IF(TBL_QUAL_INCOMELISTING_UNITS[[#This Row],[ERROR_COUNT]]&gt;0,-1,IF(TBL_QUAL_INCOMELISTING_UNITS[[#This Row],[REQ_FIELDS_POPULATED]],1,0)),"")</f>
        <v/>
      </c>
      <c r="C664" s="94">
        <f>ROW()-ROW(TBL_QUAL_INCOMELISTING_UNITS[[#Headers],[ROW_ID]])</f>
        <v>655</v>
      </c>
      <c r="D664" s="82"/>
      <c r="E664" s="39"/>
      <c r="F664" s="33"/>
      <c r="G664" s="84" t="str">
        <f>IFERROR(INDEX(TBL_CIPDRFRESI_LOANPOOL[HUD_MFI_115],MATCH(TBL_QUAL_INCOMELISTING_UNITS[[#This Row],[INCOMELISTING_LOAN_ID_PROP_ADDR]],TBL_CIPDRFRESI_LOANPOOL[LOAN_ID_PROP_ADDR],0)),"")</f>
        <v/>
      </c>
      <c r="H6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4" s="36" t="b">
        <f>CONCATENATE(TBL_QUAL_INCOMELISTING_UNITS[[#This Row],[INCOMELISTING_LOAN_ID_PROP_ADDR]],TBL_QUAL_INCOMELISTING_UNITS[[#This Row],[INCOMELISTING_UNIT]],TBL_QUAL_INCOMELISTING_UNITS[[#This Row],[INCOMELISTING_HSEHLD_INCOME]])&lt;&gt;""</f>
        <v>0</v>
      </c>
      <c r="J664" s="36" t="b">
        <f>AND(TBL_QUAL_INCOMELISTING_UNITS[[#This Row],[INCOMELISTING_LOAN_ID_PROP_ADDR]]&lt;&gt;"",TBL_QUAL_INCOMELISTING_UNITS[[#This Row],[INCOMELISTING_UNIT]]&lt;&gt;"",TBL_QUAL_INCOMELISTING_UNITS[[#This Row],[INCOMELISTING_HSEHLD_INCOME]]&lt;&gt;"")</f>
        <v>0</v>
      </c>
      <c r="K664" s="36">
        <f>SUM(
IF(AND(TBL_QUAL_INCOMELISTING_UNITS[[#This Row],[INCOMELISTING_LOAN_ID_PROP_ADDR]]&lt;&gt;"",NOT(ISNUMBER(MATCH(TBL_QUAL_INCOMELISTING_UNITS[[#This Row],[INCOMELISTING_LOAN_ID_PROP_ADDR]],RANGE_LOOKUP_CIPDRF_LOANLIST,0)))),1,0)
)</f>
        <v>0</v>
      </c>
    </row>
    <row r="665" spans="2:11" ht="20.100000000000001" customHeight="1" x14ac:dyDescent="0.25">
      <c r="B665" s="25" t="str">
        <f>IF(TBL_QUAL_INCOMELISTING_UNITS[[#This Row],[RECORD_STARTED]],IF(TBL_QUAL_INCOMELISTING_UNITS[[#This Row],[ERROR_COUNT]]&gt;0,-1,IF(TBL_QUAL_INCOMELISTING_UNITS[[#This Row],[REQ_FIELDS_POPULATED]],1,0)),"")</f>
        <v/>
      </c>
      <c r="C665" s="94">
        <f>ROW()-ROW(TBL_QUAL_INCOMELISTING_UNITS[[#Headers],[ROW_ID]])</f>
        <v>656</v>
      </c>
      <c r="D665" s="82"/>
      <c r="E665" s="39"/>
      <c r="F665" s="33"/>
      <c r="G665" s="84" t="str">
        <f>IFERROR(INDEX(TBL_CIPDRFRESI_LOANPOOL[HUD_MFI_115],MATCH(TBL_QUAL_INCOMELISTING_UNITS[[#This Row],[INCOMELISTING_LOAN_ID_PROP_ADDR]],TBL_CIPDRFRESI_LOANPOOL[LOAN_ID_PROP_ADDR],0)),"")</f>
        <v/>
      </c>
      <c r="H6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5" s="36" t="b">
        <f>CONCATENATE(TBL_QUAL_INCOMELISTING_UNITS[[#This Row],[INCOMELISTING_LOAN_ID_PROP_ADDR]],TBL_QUAL_INCOMELISTING_UNITS[[#This Row],[INCOMELISTING_UNIT]],TBL_QUAL_INCOMELISTING_UNITS[[#This Row],[INCOMELISTING_HSEHLD_INCOME]])&lt;&gt;""</f>
        <v>0</v>
      </c>
      <c r="J665" s="36" t="b">
        <f>AND(TBL_QUAL_INCOMELISTING_UNITS[[#This Row],[INCOMELISTING_LOAN_ID_PROP_ADDR]]&lt;&gt;"",TBL_QUAL_INCOMELISTING_UNITS[[#This Row],[INCOMELISTING_UNIT]]&lt;&gt;"",TBL_QUAL_INCOMELISTING_UNITS[[#This Row],[INCOMELISTING_HSEHLD_INCOME]]&lt;&gt;"")</f>
        <v>0</v>
      </c>
      <c r="K665" s="36">
        <f>SUM(
IF(AND(TBL_QUAL_INCOMELISTING_UNITS[[#This Row],[INCOMELISTING_LOAN_ID_PROP_ADDR]]&lt;&gt;"",NOT(ISNUMBER(MATCH(TBL_QUAL_INCOMELISTING_UNITS[[#This Row],[INCOMELISTING_LOAN_ID_PROP_ADDR]],RANGE_LOOKUP_CIPDRF_LOANLIST,0)))),1,0)
)</f>
        <v>0</v>
      </c>
    </row>
    <row r="666" spans="2:11" ht="20.100000000000001" customHeight="1" x14ac:dyDescent="0.25">
      <c r="B666" s="25" t="str">
        <f>IF(TBL_QUAL_INCOMELISTING_UNITS[[#This Row],[RECORD_STARTED]],IF(TBL_QUAL_INCOMELISTING_UNITS[[#This Row],[ERROR_COUNT]]&gt;0,-1,IF(TBL_QUAL_INCOMELISTING_UNITS[[#This Row],[REQ_FIELDS_POPULATED]],1,0)),"")</f>
        <v/>
      </c>
      <c r="C666" s="94">
        <f>ROW()-ROW(TBL_QUAL_INCOMELISTING_UNITS[[#Headers],[ROW_ID]])</f>
        <v>657</v>
      </c>
      <c r="D666" s="82"/>
      <c r="E666" s="39"/>
      <c r="F666" s="33"/>
      <c r="G666" s="84" t="str">
        <f>IFERROR(INDEX(TBL_CIPDRFRESI_LOANPOOL[HUD_MFI_115],MATCH(TBL_QUAL_INCOMELISTING_UNITS[[#This Row],[INCOMELISTING_LOAN_ID_PROP_ADDR]],TBL_CIPDRFRESI_LOANPOOL[LOAN_ID_PROP_ADDR],0)),"")</f>
        <v/>
      </c>
      <c r="H6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6" s="36" t="b">
        <f>CONCATENATE(TBL_QUAL_INCOMELISTING_UNITS[[#This Row],[INCOMELISTING_LOAN_ID_PROP_ADDR]],TBL_QUAL_INCOMELISTING_UNITS[[#This Row],[INCOMELISTING_UNIT]],TBL_QUAL_INCOMELISTING_UNITS[[#This Row],[INCOMELISTING_HSEHLD_INCOME]])&lt;&gt;""</f>
        <v>0</v>
      </c>
      <c r="J666" s="36" t="b">
        <f>AND(TBL_QUAL_INCOMELISTING_UNITS[[#This Row],[INCOMELISTING_LOAN_ID_PROP_ADDR]]&lt;&gt;"",TBL_QUAL_INCOMELISTING_UNITS[[#This Row],[INCOMELISTING_UNIT]]&lt;&gt;"",TBL_QUAL_INCOMELISTING_UNITS[[#This Row],[INCOMELISTING_HSEHLD_INCOME]]&lt;&gt;"")</f>
        <v>0</v>
      </c>
      <c r="K666" s="36">
        <f>SUM(
IF(AND(TBL_QUAL_INCOMELISTING_UNITS[[#This Row],[INCOMELISTING_LOAN_ID_PROP_ADDR]]&lt;&gt;"",NOT(ISNUMBER(MATCH(TBL_QUAL_INCOMELISTING_UNITS[[#This Row],[INCOMELISTING_LOAN_ID_PROP_ADDR]],RANGE_LOOKUP_CIPDRF_LOANLIST,0)))),1,0)
)</f>
        <v>0</v>
      </c>
    </row>
    <row r="667" spans="2:11" ht="20.100000000000001" customHeight="1" x14ac:dyDescent="0.25">
      <c r="B667" s="25" t="str">
        <f>IF(TBL_QUAL_INCOMELISTING_UNITS[[#This Row],[RECORD_STARTED]],IF(TBL_QUAL_INCOMELISTING_UNITS[[#This Row],[ERROR_COUNT]]&gt;0,-1,IF(TBL_QUAL_INCOMELISTING_UNITS[[#This Row],[REQ_FIELDS_POPULATED]],1,0)),"")</f>
        <v/>
      </c>
      <c r="C667" s="94">
        <f>ROW()-ROW(TBL_QUAL_INCOMELISTING_UNITS[[#Headers],[ROW_ID]])</f>
        <v>658</v>
      </c>
      <c r="D667" s="82"/>
      <c r="E667" s="39"/>
      <c r="F667" s="33"/>
      <c r="G667" s="84" t="str">
        <f>IFERROR(INDEX(TBL_CIPDRFRESI_LOANPOOL[HUD_MFI_115],MATCH(TBL_QUAL_INCOMELISTING_UNITS[[#This Row],[INCOMELISTING_LOAN_ID_PROP_ADDR]],TBL_CIPDRFRESI_LOANPOOL[LOAN_ID_PROP_ADDR],0)),"")</f>
        <v/>
      </c>
      <c r="H6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7" s="36" t="b">
        <f>CONCATENATE(TBL_QUAL_INCOMELISTING_UNITS[[#This Row],[INCOMELISTING_LOAN_ID_PROP_ADDR]],TBL_QUAL_INCOMELISTING_UNITS[[#This Row],[INCOMELISTING_UNIT]],TBL_QUAL_INCOMELISTING_UNITS[[#This Row],[INCOMELISTING_HSEHLD_INCOME]])&lt;&gt;""</f>
        <v>0</v>
      </c>
      <c r="J667" s="36" t="b">
        <f>AND(TBL_QUAL_INCOMELISTING_UNITS[[#This Row],[INCOMELISTING_LOAN_ID_PROP_ADDR]]&lt;&gt;"",TBL_QUAL_INCOMELISTING_UNITS[[#This Row],[INCOMELISTING_UNIT]]&lt;&gt;"",TBL_QUAL_INCOMELISTING_UNITS[[#This Row],[INCOMELISTING_HSEHLD_INCOME]]&lt;&gt;"")</f>
        <v>0</v>
      </c>
      <c r="K667" s="36">
        <f>SUM(
IF(AND(TBL_QUAL_INCOMELISTING_UNITS[[#This Row],[INCOMELISTING_LOAN_ID_PROP_ADDR]]&lt;&gt;"",NOT(ISNUMBER(MATCH(TBL_QUAL_INCOMELISTING_UNITS[[#This Row],[INCOMELISTING_LOAN_ID_PROP_ADDR]],RANGE_LOOKUP_CIPDRF_LOANLIST,0)))),1,0)
)</f>
        <v>0</v>
      </c>
    </row>
    <row r="668" spans="2:11" ht="20.100000000000001" customHeight="1" x14ac:dyDescent="0.25">
      <c r="B668" s="25" t="str">
        <f>IF(TBL_QUAL_INCOMELISTING_UNITS[[#This Row],[RECORD_STARTED]],IF(TBL_QUAL_INCOMELISTING_UNITS[[#This Row],[ERROR_COUNT]]&gt;0,-1,IF(TBL_QUAL_INCOMELISTING_UNITS[[#This Row],[REQ_FIELDS_POPULATED]],1,0)),"")</f>
        <v/>
      </c>
      <c r="C668" s="94">
        <f>ROW()-ROW(TBL_QUAL_INCOMELISTING_UNITS[[#Headers],[ROW_ID]])</f>
        <v>659</v>
      </c>
      <c r="D668" s="82"/>
      <c r="E668" s="39"/>
      <c r="F668" s="33"/>
      <c r="G668" s="84" t="str">
        <f>IFERROR(INDEX(TBL_CIPDRFRESI_LOANPOOL[HUD_MFI_115],MATCH(TBL_QUAL_INCOMELISTING_UNITS[[#This Row],[INCOMELISTING_LOAN_ID_PROP_ADDR]],TBL_CIPDRFRESI_LOANPOOL[LOAN_ID_PROP_ADDR],0)),"")</f>
        <v/>
      </c>
      <c r="H6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8" s="36" t="b">
        <f>CONCATENATE(TBL_QUAL_INCOMELISTING_UNITS[[#This Row],[INCOMELISTING_LOAN_ID_PROP_ADDR]],TBL_QUAL_INCOMELISTING_UNITS[[#This Row],[INCOMELISTING_UNIT]],TBL_QUAL_INCOMELISTING_UNITS[[#This Row],[INCOMELISTING_HSEHLD_INCOME]])&lt;&gt;""</f>
        <v>0</v>
      </c>
      <c r="J668" s="36" t="b">
        <f>AND(TBL_QUAL_INCOMELISTING_UNITS[[#This Row],[INCOMELISTING_LOAN_ID_PROP_ADDR]]&lt;&gt;"",TBL_QUAL_INCOMELISTING_UNITS[[#This Row],[INCOMELISTING_UNIT]]&lt;&gt;"",TBL_QUAL_INCOMELISTING_UNITS[[#This Row],[INCOMELISTING_HSEHLD_INCOME]]&lt;&gt;"")</f>
        <v>0</v>
      </c>
      <c r="K668" s="36">
        <f>SUM(
IF(AND(TBL_QUAL_INCOMELISTING_UNITS[[#This Row],[INCOMELISTING_LOAN_ID_PROP_ADDR]]&lt;&gt;"",NOT(ISNUMBER(MATCH(TBL_QUAL_INCOMELISTING_UNITS[[#This Row],[INCOMELISTING_LOAN_ID_PROP_ADDR]],RANGE_LOOKUP_CIPDRF_LOANLIST,0)))),1,0)
)</f>
        <v>0</v>
      </c>
    </row>
    <row r="669" spans="2:11" ht="20.100000000000001" customHeight="1" x14ac:dyDescent="0.25">
      <c r="B669" s="25" t="str">
        <f>IF(TBL_QUAL_INCOMELISTING_UNITS[[#This Row],[RECORD_STARTED]],IF(TBL_QUAL_INCOMELISTING_UNITS[[#This Row],[ERROR_COUNT]]&gt;0,-1,IF(TBL_QUAL_INCOMELISTING_UNITS[[#This Row],[REQ_FIELDS_POPULATED]],1,0)),"")</f>
        <v/>
      </c>
      <c r="C669" s="94">
        <f>ROW()-ROW(TBL_QUAL_INCOMELISTING_UNITS[[#Headers],[ROW_ID]])</f>
        <v>660</v>
      </c>
      <c r="D669" s="82"/>
      <c r="E669" s="39"/>
      <c r="F669" s="33"/>
      <c r="G669" s="84" t="str">
        <f>IFERROR(INDEX(TBL_CIPDRFRESI_LOANPOOL[HUD_MFI_115],MATCH(TBL_QUAL_INCOMELISTING_UNITS[[#This Row],[INCOMELISTING_LOAN_ID_PROP_ADDR]],TBL_CIPDRFRESI_LOANPOOL[LOAN_ID_PROP_ADDR],0)),"")</f>
        <v/>
      </c>
      <c r="H6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9" s="36" t="b">
        <f>CONCATENATE(TBL_QUAL_INCOMELISTING_UNITS[[#This Row],[INCOMELISTING_LOAN_ID_PROP_ADDR]],TBL_QUAL_INCOMELISTING_UNITS[[#This Row],[INCOMELISTING_UNIT]],TBL_QUAL_INCOMELISTING_UNITS[[#This Row],[INCOMELISTING_HSEHLD_INCOME]])&lt;&gt;""</f>
        <v>0</v>
      </c>
      <c r="J669" s="36" t="b">
        <f>AND(TBL_QUAL_INCOMELISTING_UNITS[[#This Row],[INCOMELISTING_LOAN_ID_PROP_ADDR]]&lt;&gt;"",TBL_QUAL_INCOMELISTING_UNITS[[#This Row],[INCOMELISTING_UNIT]]&lt;&gt;"",TBL_QUAL_INCOMELISTING_UNITS[[#This Row],[INCOMELISTING_HSEHLD_INCOME]]&lt;&gt;"")</f>
        <v>0</v>
      </c>
      <c r="K669" s="36">
        <f>SUM(
IF(AND(TBL_QUAL_INCOMELISTING_UNITS[[#This Row],[INCOMELISTING_LOAN_ID_PROP_ADDR]]&lt;&gt;"",NOT(ISNUMBER(MATCH(TBL_QUAL_INCOMELISTING_UNITS[[#This Row],[INCOMELISTING_LOAN_ID_PROP_ADDR]],RANGE_LOOKUP_CIPDRF_LOANLIST,0)))),1,0)
)</f>
        <v>0</v>
      </c>
    </row>
    <row r="670" spans="2:11" ht="20.100000000000001" customHeight="1" x14ac:dyDescent="0.25">
      <c r="B670" s="25" t="str">
        <f>IF(TBL_QUAL_INCOMELISTING_UNITS[[#This Row],[RECORD_STARTED]],IF(TBL_QUAL_INCOMELISTING_UNITS[[#This Row],[ERROR_COUNT]]&gt;0,-1,IF(TBL_QUAL_INCOMELISTING_UNITS[[#This Row],[REQ_FIELDS_POPULATED]],1,0)),"")</f>
        <v/>
      </c>
      <c r="C670" s="94">
        <f>ROW()-ROW(TBL_QUAL_INCOMELISTING_UNITS[[#Headers],[ROW_ID]])</f>
        <v>661</v>
      </c>
      <c r="D670" s="82"/>
      <c r="E670" s="39"/>
      <c r="F670" s="33"/>
      <c r="G670" s="84" t="str">
        <f>IFERROR(INDEX(TBL_CIPDRFRESI_LOANPOOL[HUD_MFI_115],MATCH(TBL_QUAL_INCOMELISTING_UNITS[[#This Row],[INCOMELISTING_LOAN_ID_PROP_ADDR]],TBL_CIPDRFRESI_LOANPOOL[LOAN_ID_PROP_ADDR],0)),"")</f>
        <v/>
      </c>
      <c r="H6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0" s="36" t="b">
        <f>CONCATENATE(TBL_QUAL_INCOMELISTING_UNITS[[#This Row],[INCOMELISTING_LOAN_ID_PROP_ADDR]],TBL_QUAL_INCOMELISTING_UNITS[[#This Row],[INCOMELISTING_UNIT]],TBL_QUAL_INCOMELISTING_UNITS[[#This Row],[INCOMELISTING_HSEHLD_INCOME]])&lt;&gt;""</f>
        <v>0</v>
      </c>
      <c r="J670" s="36" t="b">
        <f>AND(TBL_QUAL_INCOMELISTING_UNITS[[#This Row],[INCOMELISTING_LOAN_ID_PROP_ADDR]]&lt;&gt;"",TBL_QUAL_INCOMELISTING_UNITS[[#This Row],[INCOMELISTING_UNIT]]&lt;&gt;"",TBL_QUAL_INCOMELISTING_UNITS[[#This Row],[INCOMELISTING_HSEHLD_INCOME]]&lt;&gt;"")</f>
        <v>0</v>
      </c>
      <c r="K670" s="36">
        <f>SUM(
IF(AND(TBL_QUAL_INCOMELISTING_UNITS[[#This Row],[INCOMELISTING_LOAN_ID_PROP_ADDR]]&lt;&gt;"",NOT(ISNUMBER(MATCH(TBL_QUAL_INCOMELISTING_UNITS[[#This Row],[INCOMELISTING_LOAN_ID_PROP_ADDR]],RANGE_LOOKUP_CIPDRF_LOANLIST,0)))),1,0)
)</f>
        <v>0</v>
      </c>
    </row>
    <row r="671" spans="2:11" ht="20.100000000000001" customHeight="1" x14ac:dyDescent="0.25">
      <c r="B671" s="25" t="str">
        <f>IF(TBL_QUAL_INCOMELISTING_UNITS[[#This Row],[RECORD_STARTED]],IF(TBL_QUAL_INCOMELISTING_UNITS[[#This Row],[ERROR_COUNT]]&gt;0,-1,IF(TBL_QUAL_INCOMELISTING_UNITS[[#This Row],[REQ_FIELDS_POPULATED]],1,0)),"")</f>
        <v/>
      </c>
      <c r="C671" s="94">
        <f>ROW()-ROW(TBL_QUAL_INCOMELISTING_UNITS[[#Headers],[ROW_ID]])</f>
        <v>662</v>
      </c>
      <c r="D671" s="82"/>
      <c r="E671" s="39"/>
      <c r="F671" s="33"/>
      <c r="G671" s="84" t="str">
        <f>IFERROR(INDEX(TBL_CIPDRFRESI_LOANPOOL[HUD_MFI_115],MATCH(TBL_QUAL_INCOMELISTING_UNITS[[#This Row],[INCOMELISTING_LOAN_ID_PROP_ADDR]],TBL_CIPDRFRESI_LOANPOOL[LOAN_ID_PROP_ADDR],0)),"")</f>
        <v/>
      </c>
      <c r="H6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1" s="36" t="b">
        <f>CONCATENATE(TBL_QUAL_INCOMELISTING_UNITS[[#This Row],[INCOMELISTING_LOAN_ID_PROP_ADDR]],TBL_QUAL_INCOMELISTING_UNITS[[#This Row],[INCOMELISTING_UNIT]],TBL_QUAL_INCOMELISTING_UNITS[[#This Row],[INCOMELISTING_HSEHLD_INCOME]])&lt;&gt;""</f>
        <v>0</v>
      </c>
      <c r="J671" s="36" t="b">
        <f>AND(TBL_QUAL_INCOMELISTING_UNITS[[#This Row],[INCOMELISTING_LOAN_ID_PROP_ADDR]]&lt;&gt;"",TBL_QUAL_INCOMELISTING_UNITS[[#This Row],[INCOMELISTING_UNIT]]&lt;&gt;"",TBL_QUAL_INCOMELISTING_UNITS[[#This Row],[INCOMELISTING_HSEHLD_INCOME]]&lt;&gt;"")</f>
        <v>0</v>
      </c>
      <c r="K671" s="36">
        <f>SUM(
IF(AND(TBL_QUAL_INCOMELISTING_UNITS[[#This Row],[INCOMELISTING_LOAN_ID_PROP_ADDR]]&lt;&gt;"",NOT(ISNUMBER(MATCH(TBL_QUAL_INCOMELISTING_UNITS[[#This Row],[INCOMELISTING_LOAN_ID_PROP_ADDR]],RANGE_LOOKUP_CIPDRF_LOANLIST,0)))),1,0)
)</f>
        <v>0</v>
      </c>
    </row>
    <row r="672" spans="2:11" ht="20.100000000000001" customHeight="1" x14ac:dyDescent="0.25">
      <c r="B672" s="25" t="str">
        <f>IF(TBL_QUAL_INCOMELISTING_UNITS[[#This Row],[RECORD_STARTED]],IF(TBL_QUAL_INCOMELISTING_UNITS[[#This Row],[ERROR_COUNT]]&gt;0,-1,IF(TBL_QUAL_INCOMELISTING_UNITS[[#This Row],[REQ_FIELDS_POPULATED]],1,0)),"")</f>
        <v/>
      </c>
      <c r="C672" s="94">
        <f>ROW()-ROW(TBL_QUAL_INCOMELISTING_UNITS[[#Headers],[ROW_ID]])</f>
        <v>663</v>
      </c>
      <c r="D672" s="82"/>
      <c r="E672" s="39"/>
      <c r="F672" s="33"/>
      <c r="G672" s="84" t="str">
        <f>IFERROR(INDEX(TBL_CIPDRFRESI_LOANPOOL[HUD_MFI_115],MATCH(TBL_QUAL_INCOMELISTING_UNITS[[#This Row],[INCOMELISTING_LOAN_ID_PROP_ADDR]],TBL_CIPDRFRESI_LOANPOOL[LOAN_ID_PROP_ADDR],0)),"")</f>
        <v/>
      </c>
      <c r="H6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2" s="36" t="b">
        <f>CONCATENATE(TBL_QUAL_INCOMELISTING_UNITS[[#This Row],[INCOMELISTING_LOAN_ID_PROP_ADDR]],TBL_QUAL_INCOMELISTING_UNITS[[#This Row],[INCOMELISTING_UNIT]],TBL_QUAL_INCOMELISTING_UNITS[[#This Row],[INCOMELISTING_HSEHLD_INCOME]])&lt;&gt;""</f>
        <v>0</v>
      </c>
      <c r="J672" s="36" t="b">
        <f>AND(TBL_QUAL_INCOMELISTING_UNITS[[#This Row],[INCOMELISTING_LOAN_ID_PROP_ADDR]]&lt;&gt;"",TBL_QUAL_INCOMELISTING_UNITS[[#This Row],[INCOMELISTING_UNIT]]&lt;&gt;"",TBL_QUAL_INCOMELISTING_UNITS[[#This Row],[INCOMELISTING_HSEHLD_INCOME]]&lt;&gt;"")</f>
        <v>0</v>
      </c>
      <c r="K672" s="36">
        <f>SUM(
IF(AND(TBL_QUAL_INCOMELISTING_UNITS[[#This Row],[INCOMELISTING_LOAN_ID_PROP_ADDR]]&lt;&gt;"",NOT(ISNUMBER(MATCH(TBL_QUAL_INCOMELISTING_UNITS[[#This Row],[INCOMELISTING_LOAN_ID_PROP_ADDR]],RANGE_LOOKUP_CIPDRF_LOANLIST,0)))),1,0)
)</f>
        <v>0</v>
      </c>
    </row>
    <row r="673" spans="2:11" ht="20.100000000000001" customHeight="1" x14ac:dyDescent="0.25">
      <c r="B673" s="25" t="str">
        <f>IF(TBL_QUAL_INCOMELISTING_UNITS[[#This Row],[RECORD_STARTED]],IF(TBL_QUAL_INCOMELISTING_UNITS[[#This Row],[ERROR_COUNT]]&gt;0,-1,IF(TBL_QUAL_INCOMELISTING_UNITS[[#This Row],[REQ_FIELDS_POPULATED]],1,0)),"")</f>
        <v/>
      </c>
      <c r="C673" s="94">
        <f>ROW()-ROW(TBL_QUAL_INCOMELISTING_UNITS[[#Headers],[ROW_ID]])</f>
        <v>664</v>
      </c>
      <c r="D673" s="82"/>
      <c r="E673" s="39"/>
      <c r="F673" s="33"/>
      <c r="G673" s="84" t="str">
        <f>IFERROR(INDEX(TBL_CIPDRFRESI_LOANPOOL[HUD_MFI_115],MATCH(TBL_QUAL_INCOMELISTING_UNITS[[#This Row],[INCOMELISTING_LOAN_ID_PROP_ADDR]],TBL_CIPDRFRESI_LOANPOOL[LOAN_ID_PROP_ADDR],0)),"")</f>
        <v/>
      </c>
      <c r="H6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3" s="36" t="b">
        <f>CONCATENATE(TBL_QUAL_INCOMELISTING_UNITS[[#This Row],[INCOMELISTING_LOAN_ID_PROP_ADDR]],TBL_QUAL_INCOMELISTING_UNITS[[#This Row],[INCOMELISTING_UNIT]],TBL_QUAL_INCOMELISTING_UNITS[[#This Row],[INCOMELISTING_HSEHLD_INCOME]])&lt;&gt;""</f>
        <v>0</v>
      </c>
      <c r="J673" s="36" t="b">
        <f>AND(TBL_QUAL_INCOMELISTING_UNITS[[#This Row],[INCOMELISTING_LOAN_ID_PROP_ADDR]]&lt;&gt;"",TBL_QUAL_INCOMELISTING_UNITS[[#This Row],[INCOMELISTING_UNIT]]&lt;&gt;"",TBL_QUAL_INCOMELISTING_UNITS[[#This Row],[INCOMELISTING_HSEHLD_INCOME]]&lt;&gt;"")</f>
        <v>0</v>
      </c>
      <c r="K673" s="36">
        <f>SUM(
IF(AND(TBL_QUAL_INCOMELISTING_UNITS[[#This Row],[INCOMELISTING_LOAN_ID_PROP_ADDR]]&lt;&gt;"",NOT(ISNUMBER(MATCH(TBL_QUAL_INCOMELISTING_UNITS[[#This Row],[INCOMELISTING_LOAN_ID_PROP_ADDR]],RANGE_LOOKUP_CIPDRF_LOANLIST,0)))),1,0)
)</f>
        <v>0</v>
      </c>
    </row>
    <row r="674" spans="2:11" ht="20.100000000000001" customHeight="1" x14ac:dyDescent="0.25">
      <c r="B674" s="25" t="str">
        <f>IF(TBL_QUAL_INCOMELISTING_UNITS[[#This Row],[RECORD_STARTED]],IF(TBL_QUAL_INCOMELISTING_UNITS[[#This Row],[ERROR_COUNT]]&gt;0,-1,IF(TBL_QUAL_INCOMELISTING_UNITS[[#This Row],[REQ_FIELDS_POPULATED]],1,0)),"")</f>
        <v/>
      </c>
      <c r="C674" s="94">
        <f>ROW()-ROW(TBL_QUAL_INCOMELISTING_UNITS[[#Headers],[ROW_ID]])</f>
        <v>665</v>
      </c>
      <c r="D674" s="82"/>
      <c r="E674" s="39"/>
      <c r="F674" s="33"/>
      <c r="G674" s="84" t="str">
        <f>IFERROR(INDEX(TBL_CIPDRFRESI_LOANPOOL[HUD_MFI_115],MATCH(TBL_QUAL_INCOMELISTING_UNITS[[#This Row],[INCOMELISTING_LOAN_ID_PROP_ADDR]],TBL_CIPDRFRESI_LOANPOOL[LOAN_ID_PROP_ADDR],0)),"")</f>
        <v/>
      </c>
      <c r="H6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4" s="36" t="b">
        <f>CONCATENATE(TBL_QUAL_INCOMELISTING_UNITS[[#This Row],[INCOMELISTING_LOAN_ID_PROP_ADDR]],TBL_QUAL_INCOMELISTING_UNITS[[#This Row],[INCOMELISTING_UNIT]],TBL_QUAL_INCOMELISTING_UNITS[[#This Row],[INCOMELISTING_HSEHLD_INCOME]])&lt;&gt;""</f>
        <v>0</v>
      </c>
      <c r="J674" s="36" t="b">
        <f>AND(TBL_QUAL_INCOMELISTING_UNITS[[#This Row],[INCOMELISTING_LOAN_ID_PROP_ADDR]]&lt;&gt;"",TBL_QUAL_INCOMELISTING_UNITS[[#This Row],[INCOMELISTING_UNIT]]&lt;&gt;"",TBL_QUAL_INCOMELISTING_UNITS[[#This Row],[INCOMELISTING_HSEHLD_INCOME]]&lt;&gt;"")</f>
        <v>0</v>
      </c>
      <c r="K674" s="36">
        <f>SUM(
IF(AND(TBL_QUAL_INCOMELISTING_UNITS[[#This Row],[INCOMELISTING_LOAN_ID_PROP_ADDR]]&lt;&gt;"",NOT(ISNUMBER(MATCH(TBL_QUAL_INCOMELISTING_UNITS[[#This Row],[INCOMELISTING_LOAN_ID_PROP_ADDR]],RANGE_LOOKUP_CIPDRF_LOANLIST,0)))),1,0)
)</f>
        <v>0</v>
      </c>
    </row>
    <row r="675" spans="2:11" ht="20.100000000000001" customHeight="1" x14ac:dyDescent="0.25">
      <c r="B675" s="25" t="str">
        <f>IF(TBL_QUAL_INCOMELISTING_UNITS[[#This Row],[RECORD_STARTED]],IF(TBL_QUAL_INCOMELISTING_UNITS[[#This Row],[ERROR_COUNT]]&gt;0,-1,IF(TBL_QUAL_INCOMELISTING_UNITS[[#This Row],[REQ_FIELDS_POPULATED]],1,0)),"")</f>
        <v/>
      </c>
      <c r="C675" s="94">
        <f>ROW()-ROW(TBL_QUAL_INCOMELISTING_UNITS[[#Headers],[ROW_ID]])</f>
        <v>666</v>
      </c>
      <c r="D675" s="82"/>
      <c r="E675" s="39"/>
      <c r="F675" s="33"/>
      <c r="G675" s="84" t="str">
        <f>IFERROR(INDEX(TBL_CIPDRFRESI_LOANPOOL[HUD_MFI_115],MATCH(TBL_QUAL_INCOMELISTING_UNITS[[#This Row],[INCOMELISTING_LOAN_ID_PROP_ADDR]],TBL_CIPDRFRESI_LOANPOOL[LOAN_ID_PROP_ADDR],0)),"")</f>
        <v/>
      </c>
      <c r="H6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5" s="36" t="b">
        <f>CONCATENATE(TBL_QUAL_INCOMELISTING_UNITS[[#This Row],[INCOMELISTING_LOAN_ID_PROP_ADDR]],TBL_QUAL_INCOMELISTING_UNITS[[#This Row],[INCOMELISTING_UNIT]],TBL_QUAL_INCOMELISTING_UNITS[[#This Row],[INCOMELISTING_HSEHLD_INCOME]])&lt;&gt;""</f>
        <v>0</v>
      </c>
      <c r="J675" s="36" t="b">
        <f>AND(TBL_QUAL_INCOMELISTING_UNITS[[#This Row],[INCOMELISTING_LOAN_ID_PROP_ADDR]]&lt;&gt;"",TBL_QUAL_INCOMELISTING_UNITS[[#This Row],[INCOMELISTING_UNIT]]&lt;&gt;"",TBL_QUAL_INCOMELISTING_UNITS[[#This Row],[INCOMELISTING_HSEHLD_INCOME]]&lt;&gt;"")</f>
        <v>0</v>
      </c>
      <c r="K675" s="36">
        <f>SUM(
IF(AND(TBL_QUAL_INCOMELISTING_UNITS[[#This Row],[INCOMELISTING_LOAN_ID_PROP_ADDR]]&lt;&gt;"",NOT(ISNUMBER(MATCH(TBL_QUAL_INCOMELISTING_UNITS[[#This Row],[INCOMELISTING_LOAN_ID_PROP_ADDR]],RANGE_LOOKUP_CIPDRF_LOANLIST,0)))),1,0)
)</f>
        <v>0</v>
      </c>
    </row>
    <row r="676" spans="2:11" ht="20.100000000000001" customHeight="1" x14ac:dyDescent="0.25">
      <c r="B676" s="25" t="str">
        <f>IF(TBL_QUAL_INCOMELISTING_UNITS[[#This Row],[RECORD_STARTED]],IF(TBL_QUAL_INCOMELISTING_UNITS[[#This Row],[ERROR_COUNT]]&gt;0,-1,IF(TBL_QUAL_INCOMELISTING_UNITS[[#This Row],[REQ_FIELDS_POPULATED]],1,0)),"")</f>
        <v/>
      </c>
      <c r="C676" s="94">
        <f>ROW()-ROW(TBL_QUAL_INCOMELISTING_UNITS[[#Headers],[ROW_ID]])</f>
        <v>667</v>
      </c>
      <c r="D676" s="82"/>
      <c r="E676" s="39"/>
      <c r="F676" s="33"/>
      <c r="G676" s="84" t="str">
        <f>IFERROR(INDEX(TBL_CIPDRFRESI_LOANPOOL[HUD_MFI_115],MATCH(TBL_QUAL_INCOMELISTING_UNITS[[#This Row],[INCOMELISTING_LOAN_ID_PROP_ADDR]],TBL_CIPDRFRESI_LOANPOOL[LOAN_ID_PROP_ADDR],0)),"")</f>
        <v/>
      </c>
      <c r="H6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6" s="36" t="b">
        <f>CONCATENATE(TBL_QUAL_INCOMELISTING_UNITS[[#This Row],[INCOMELISTING_LOAN_ID_PROP_ADDR]],TBL_QUAL_INCOMELISTING_UNITS[[#This Row],[INCOMELISTING_UNIT]],TBL_QUAL_INCOMELISTING_UNITS[[#This Row],[INCOMELISTING_HSEHLD_INCOME]])&lt;&gt;""</f>
        <v>0</v>
      </c>
      <c r="J676" s="36" t="b">
        <f>AND(TBL_QUAL_INCOMELISTING_UNITS[[#This Row],[INCOMELISTING_LOAN_ID_PROP_ADDR]]&lt;&gt;"",TBL_QUAL_INCOMELISTING_UNITS[[#This Row],[INCOMELISTING_UNIT]]&lt;&gt;"",TBL_QUAL_INCOMELISTING_UNITS[[#This Row],[INCOMELISTING_HSEHLD_INCOME]]&lt;&gt;"")</f>
        <v>0</v>
      </c>
      <c r="K676" s="36">
        <f>SUM(
IF(AND(TBL_QUAL_INCOMELISTING_UNITS[[#This Row],[INCOMELISTING_LOAN_ID_PROP_ADDR]]&lt;&gt;"",NOT(ISNUMBER(MATCH(TBL_QUAL_INCOMELISTING_UNITS[[#This Row],[INCOMELISTING_LOAN_ID_PROP_ADDR]],RANGE_LOOKUP_CIPDRF_LOANLIST,0)))),1,0)
)</f>
        <v>0</v>
      </c>
    </row>
    <row r="677" spans="2:11" ht="20.100000000000001" customHeight="1" x14ac:dyDescent="0.25">
      <c r="B677" s="25" t="str">
        <f>IF(TBL_QUAL_INCOMELISTING_UNITS[[#This Row],[RECORD_STARTED]],IF(TBL_QUAL_INCOMELISTING_UNITS[[#This Row],[ERROR_COUNT]]&gt;0,-1,IF(TBL_QUAL_INCOMELISTING_UNITS[[#This Row],[REQ_FIELDS_POPULATED]],1,0)),"")</f>
        <v/>
      </c>
      <c r="C677" s="94">
        <f>ROW()-ROW(TBL_QUAL_INCOMELISTING_UNITS[[#Headers],[ROW_ID]])</f>
        <v>668</v>
      </c>
      <c r="D677" s="82"/>
      <c r="E677" s="39"/>
      <c r="F677" s="33"/>
      <c r="G677" s="84" t="str">
        <f>IFERROR(INDEX(TBL_CIPDRFRESI_LOANPOOL[HUD_MFI_115],MATCH(TBL_QUAL_INCOMELISTING_UNITS[[#This Row],[INCOMELISTING_LOAN_ID_PROP_ADDR]],TBL_CIPDRFRESI_LOANPOOL[LOAN_ID_PROP_ADDR],0)),"")</f>
        <v/>
      </c>
      <c r="H6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7" s="36" t="b">
        <f>CONCATENATE(TBL_QUAL_INCOMELISTING_UNITS[[#This Row],[INCOMELISTING_LOAN_ID_PROP_ADDR]],TBL_QUAL_INCOMELISTING_UNITS[[#This Row],[INCOMELISTING_UNIT]],TBL_QUAL_INCOMELISTING_UNITS[[#This Row],[INCOMELISTING_HSEHLD_INCOME]])&lt;&gt;""</f>
        <v>0</v>
      </c>
      <c r="J677" s="36" t="b">
        <f>AND(TBL_QUAL_INCOMELISTING_UNITS[[#This Row],[INCOMELISTING_LOAN_ID_PROP_ADDR]]&lt;&gt;"",TBL_QUAL_INCOMELISTING_UNITS[[#This Row],[INCOMELISTING_UNIT]]&lt;&gt;"",TBL_QUAL_INCOMELISTING_UNITS[[#This Row],[INCOMELISTING_HSEHLD_INCOME]]&lt;&gt;"")</f>
        <v>0</v>
      </c>
      <c r="K677" s="36">
        <f>SUM(
IF(AND(TBL_QUAL_INCOMELISTING_UNITS[[#This Row],[INCOMELISTING_LOAN_ID_PROP_ADDR]]&lt;&gt;"",NOT(ISNUMBER(MATCH(TBL_QUAL_INCOMELISTING_UNITS[[#This Row],[INCOMELISTING_LOAN_ID_PROP_ADDR]],RANGE_LOOKUP_CIPDRF_LOANLIST,0)))),1,0)
)</f>
        <v>0</v>
      </c>
    </row>
    <row r="678" spans="2:11" ht="20.100000000000001" customHeight="1" x14ac:dyDescent="0.25">
      <c r="B678" s="25" t="str">
        <f>IF(TBL_QUAL_INCOMELISTING_UNITS[[#This Row],[RECORD_STARTED]],IF(TBL_QUAL_INCOMELISTING_UNITS[[#This Row],[ERROR_COUNT]]&gt;0,-1,IF(TBL_QUAL_INCOMELISTING_UNITS[[#This Row],[REQ_FIELDS_POPULATED]],1,0)),"")</f>
        <v/>
      </c>
      <c r="C678" s="94">
        <f>ROW()-ROW(TBL_QUAL_INCOMELISTING_UNITS[[#Headers],[ROW_ID]])</f>
        <v>669</v>
      </c>
      <c r="D678" s="82"/>
      <c r="E678" s="39"/>
      <c r="F678" s="33"/>
      <c r="G678" s="84" t="str">
        <f>IFERROR(INDEX(TBL_CIPDRFRESI_LOANPOOL[HUD_MFI_115],MATCH(TBL_QUAL_INCOMELISTING_UNITS[[#This Row],[INCOMELISTING_LOAN_ID_PROP_ADDR]],TBL_CIPDRFRESI_LOANPOOL[LOAN_ID_PROP_ADDR],0)),"")</f>
        <v/>
      </c>
      <c r="H6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8" s="36" t="b">
        <f>CONCATENATE(TBL_QUAL_INCOMELISTING_UNITS[[#This Row],[INCOMELISTING_LOAN_ID_PROP_ADDR]],TBL_QUAL_INCOMELISTING_UNITS[[#This Row],[INCOMELISTING_UNIT]],TBL_QUAL_INCOMELISTING_UNITS[[#This Row],[INCOMELISTING_HSEHLD_INCOME]])&lt;&gt;""</f>
        <v>0</v>
      </c>
      <c r="J678" s="36" t="b">
        <f>AND(TBL_QUAL_INCOMELISTING_UNITS[[#This Row],[INCOMELISTING_LOAN_ID_PROP_ADDR]]&lt;&gt;"",TBL_QUAL_INCOMELISTING_UNITS[[#This Row],[INCOMELISTING_UNIT]]&lt;&gt;"",TBL_QUAL_INCOMELISTING_UNITS[[#This Row],[INCOMELISTING_HSEHLD_INCOME]]&lt;&gt;"")</f>
        <v>0</v>
      </c>
      <c r="K678" s="36">
        <f>SUM(
IF(AND(TBL_QUAL_INCOMELISTING_UNITS[[#This Row],[INCOMELISTING_LOAN_ID_PROP_ADDR]]&lt;&gt;"",NOT(ISNUMBER(MATCH(TBL_QUAL_INCOMELISTING_UNITS[[#This Row],[INCOMELISTING_LOAN_ID_PROP_ADDR]],RANGE_LOOKUP_CIPDRF_LOANLIST,0)))),1,0)
)</f>
        <v>0</v>
      </c>
    </row>
    <row r="679" spans="2:11" ht="20.100000000000001" customHeight="1" x14ac:dyDescent="0.25">
      <c r="B679" s="25" t="str">
        <f>IF(TBL_QUAL_INCOMELISTING_UNITS[[#This Row],[RECORD_STARTED]],IF(TBL_QUAL_INCOMELISTING_UNITS[[#This Row],[ERROR_COUNT]]&gt;0,-1,IF(TBL_QUAL_INCOMELISTING_UNITS[[#This Row],[REQ_FIELDS_POPULATED]],1,0)),"")</f>
        <v/>
      </c>
      <c r="C679" s="94">
        <f>ROW()-ROW(TBL_QUAL_INCOMELISTING_UNITS[[#Headers],[ROW_ID]])</f>
        <v>670</v>
      </c>
      <c r="D679" s="82"/>
      <c r="E679" s="39"/>
      <c r="F679" s="33"/>
      <c r="G679" s="84" t="str">
        <f>IFERROR(INDEX(TBL_CIPDRFRESI_LOANPOOL[HUD_MFI_115],MATCH(TBL_QUAL_INCOMELISTING_UNITS[[#This Row],[INCOMELISTING_LOAN_ID_PROP_ADDR]],TBL_CIPDRFRESI_LOANPOOL[LOAN_ID_PROP_ADDR],0)),"")</f>
        <v/>
      </c>
      <c r="H6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9" s="36" t="b">
        <f>CONCATENATE(TBL_QUAL_INCOMELISTING_UNITS[[#This Row],[INCOMELISTING_LOAN_ID_PROP_ADDR]],TBL_QUAL_INCOMELISTING_UNITS[[#This Row],[INCOMELISTING_UNIT]],TBL_QUAL_INCOMELISTING_UNITS[[#This Row],[INCOMELISTING_HSEHLD_INCOME]])&lt;&gt;""</f>
        <v>0</v>
      </c>
      <c r="J679" s="36" t="b">
        <f>AND(TBL_QUAL_INCOMELISTING_UNITS[[#This Row],[INCOMELISTING_LOAN_ID_PROP_ADDR]]&lt;&gt;"",TBL_QUAL_INCOMELISTING_UNITS[[#This Row],[INCOMELISTING_UNIT]]&lt;&gt;"",TBL_QUAL_INCOMELISTING_UNITS[[#This Row],[INCOMELISTING_HSEHLD_INCOME]]&lt;&gt;"")</f>
        <v>0</v>
      </c>
      <c r="K679" s="36">
        <f>SUM(
IF(AND(TBL_QUAL_INCOMELISTING_UNITS[[#This Row],[INCOMELISTING_LOAN_ID_PROP_ADDR]]&lt;&gt;"",NOT(ISNUMBER(MATCH(TBL_QUAL_INCOMELISTING_UNITS[[#This Row],[INCOMELISTING_LOAN_ID_PROP_ADDR]],RANGE_LOOKUP_CIPDRF_LOANLIST,0)))),1,0)
)</f>
        <v>0</v>
      </c>
    </row>
    <row r="680" spans="2:11" ht="20.100000000000001" customHeight="1" x14ac:dyDescent="0.25">
      <c r="B680" s="25" t="str">
        <f>IF(TBL_QUAL_INCOMELISTING_UNITS[[#This Row],[RECORD_STARTED]],IF(TBL_QUAL_INCOMELISTING_UNITS[[#This Row],[ERROR_COUNT]]&gt;0,-1,IF(TBL_QUAL_INCOMELISTING_UNITS[[#This Row],[REQ_FIELDS_POPULATED]],1,0)),"")</f>
        <v/>
      </c>
      <c r="C680" s="94">
        <f>ROW()-ROW(TBL_QUAL_INCOMELISTING_UNITS[[#Headers],[ROW_ID]])</f>
        <v>671</v>
      </c>
      <c r="D680" s="82"/>
      <c r="E680" s="39"/>
      <c r="F680" s="33"/>
      <c r="G680" s="84" t="str">
        <f>IFERROR(INDEX(TBL_CIPDRFRESI_LOANPOOL[HUD_MFI_115],MATCH(TBL_QUAL_INCOMELISTING_UNITS[[#This Row],[INCOMELISTING_LOAN_ID_PROP_ADDR]],TBL_CIPDRFRESI_LOANPOOL[LOAN_ID_PROP_ADDR],0)),"")</f>
        <v/>
      </c>
      <c r="H6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0" s="36" t="b">
        <f>CONCATENATE(TBL_QUAL_INCOMELISTING_UNITS[[#This Row],[INCOMELISTING_LOAN_ID_PROP_ADDR]],TBL_QUAL_INCOMELISTING_UNITS[[#This Row],[INCOMELISTING_UNIT]],TBL_QUAL_INCOMELISTING_UNITS[[#This Row],[INCOMELISTING_HSEHLD_INCOME]])&lt;&gt;""</f>
        <v>0</v>
      </c>
      <c r="J680" s="36" t="b">
        <f>AND(TBL_QUAL_INCOMELISTING_UNITS[[#This Row],[INCOMELISTING_LOAN_ID_PROP_ADDR]]&lt;&gt;"",TBL_QUAL_INCOMELISTING_UNITS[[#This Row],[INCOMELISTING_UNIT]]&lt;&gt;"",TBL_QUAL_INCOMELISTING_UNITS[[#This Row],[INCOMELISTING_HSEHLD_INCOME]]&lt;&gt;"")</f>
        <v>0</v>
      </c>
      <c r="K680" s="36">
        <f>SUM(
IF(AND(TBL_QUAL_INCOMELISTING_UNITS[[#This Row],[INCOMELISTING_LOAN_ID_PROP_ADDR]]&lt;&gt;"",NOT(ISNUMBER(MATCH(TBL_QUAL_INCOMELISTING_UNITS[[#This Row],[INCOMELISTING_LOAN_ID_PROP_ADDR]],RANGE_LOOKUP_CIPDRF_LOANLIST,0)))),1,0)
)</f>
        <v>0</v>
      </c>
    </row>
    <row r="681" spans="2:11" ht="20.100000000000001" customHeight="1" x14ac:dyDescent="0.25">
      <c r="B681" s="25" t="str">
        <f>IF(TBL_QUAL_INCOMELISTING_UNITS[[#This Row],[RECORD_STARTED]],IF(TBL_QUAL_INCOMELISTING_UNITS[[#This Row],[ERROR_COUNT]]&gt;0,-1,IF(TBL_QUAL_INCOMELISTING_UNITS[[#This Row],[REQ_FIELDS_POPULATED]],1,0)),"")</f>
        <v/>
      </c>
      <c r="C681" s="94">
        <f>ROW()-ROW(TBL_QUAL_INCOMELISTING_UNITS[[#Headers],[ROW_ID]])</f>
        <v>672</v>
      </c>
      <c r="D681" s="82"/>
      <c r="E681" s="39"/>
      <c r="F681" s="33"/>
      <c r="G681" s="84" t="str">
        <f>IFERROR(INDEX(TBL_CIPDRFRESI_LOANPOOL[HUD_MFI_115],MATCH(TBL_QUAL_INCOMELISTING_UNITS[[#This Row],[INCOMELISTING_LOAN_ID_PROP_ADDR]],TBL_CIPDRFRESI_LOANPOOL[LOAN_ID_PROP_ADDR],0)),"")</f>
        <v/>
      </c>
      <c r="H6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1" s="36" t="b">
        <f>CONCATENATE(TBL_QUAL_INCOMELISTING_UNITS[[#This Row],[INCOMELISTING_LOAN_ID_PROP_ADDR]],TBL_QUAL_INCOMELISTING_UNITS[[#This Row],[INCOMELISTING_UNIT]],TBL_QUAL_INCOMELISTING_UNITS[[#This Row],[INCOMELISTING_HSEHLD_INCOME]])&lt;&gt;""</f>
        <v>0</v>
      </c>
      <c r="J681" s="36" t="b">
        <f>AND(TBL_QUAL_INCOMELISTING_UNITS[[#This Row],[INCOMELISTING_LOAN_ID_PROP_ADDR]]&lt;&gt;"",TBL_QUAL_INCOMELISTING_UNITS[[#This Row],[INCOMELISTING_UNIT]]&lt;&gt;"",TBL_QUAL_INCOMELISTING_UNITS[[#This Row],[INCOMELISTING_HSEHLD_INCOME]]&lt;&gt;"")</f>
        <v>0</v>
      </c>
      <c r="K681" s="36">
        <f>SUM(
IF(AND(TBL_QUAL_INCOMELISTING_UNITS[[#This Row],[INCOMELISTING_LOAN_ID_PROP_ADDR]]&lt;&gt;"",NOT(ISNUMBER(MATCH(TBL_QUAL_INCOMELISTING_UNITS[[#This Row],[INCOMELISTING_LOAN_ID_PROP_ADDR]],RANGE_LOOKUP_CIPDRF_LOANLIST,0)))),1,0)
)</f>
        <v>0</v>
      </c>
    </row>
    <row r="682" spans="2:11" ht="20.100000000000001" customHeight="1" x14ac:dyDescent="0.25">
      <c r="B682" s="25" t="str">
        <f>IF(TBL_QUAL_INCOMELISTING_UNITS[[#This Row],[RECORD_STARTED]],IF(TBL_QUAL_INCOMELISTING_UNITS[[#This Row],[ERROR_COUNT]]&gt;0,-1,IF(TBL_QUAL_INCOMELISTING_UNITS[[#This Row],[REQ_FIELDS_POPULATED]],1,0)),"")</f>
        <v/>
      </c>
      <c r="C682" s="94">
        <f>ROW()-ROW(TBL_QUAL_INCOMELISTING_UNITS[[#Headers],[ROW_ID]])</f>
        <v>673</v>
      </c>
      <c r="D682" s="82"/>
      <c r="E682" s="39"/>
      <c r="F682" s="33"/>
      <c r="G682" s="84" t="str">
        <f>IFERROR(INDEX(TBL_CIPDRFRESI_LOANPOOL[HUD_MFI_115],MATCH(TBL_QUAL_INCOMELISTING_UNITS[[#This Row],[INCOMELISTING_LOAN_ID_PROP_ADDR]],TBL_CIPDRFRESI_LOANPOOL[LOAN_ID_PROP_ADDR],0)),"")</f>
        <v/>
      </c>
      <c r="H6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2" s="36" t="b">
        <f>CONCATENATE(TBL_QUAL_INCOMELISTING_UNITS[[#This Row],[INCOMELISTING_LOAN_ID_PROP_ADDR]],TBL_QUAL_INCOMELISTING_UNITS[[#This Row],[INCOMELISTING_UNIT]],TBL_QUAL_INCOMELISTING_UNITS[[#This Row],[INCOMELISTING_HSEHLD_INCOME]])&lt;&gt;""</f>
        <v>0</v>
      </c>
      <c r="J682" s="36" t="b">
        <f>AND(TBL_QUAL_INCOMELISTING_UNITS[[#This Row],[INCOMELISTING_LOAN_ID_PROP_ADDR]]&lt;&gt;"",TBL_QUAL_INCOMELISTING_UNITS[[#This Row],[INCOMELISTING_UNIT]]&lt;&gt;"",TBL_QUAL_INCOMELISTING_UNITS[[#This Row],[INCOMELISTING_HSEHLD_INCOME]]&lt;&gt;"")</f>
        <v>0</v>
      </c>
      <c r="K682" s="36">
        <f>SUM(
IF(AND(TBL_QUAL_INCOMELISTING_UNITS[[#This Row],[INCOMELISTING_LOAN_ID_PROP_ADDR]]&lt;&gt;"",NOT(ISNUMBER(MATCH(TBL_QUAL_INCOMELISTING_UNITS[[#This Row],[INCOMELISTING_LOAN_ID_PROP_ADDR]],RANGE_LOOKUP_CIPDRF_LOANLIST,0)))),1,0)
)</f>
        <v>0</v>
      </c>
    </row>
    <row r="683" spans="2:11" ht="20.100000000000001" customHeight="1" x14ac:dyDescent="0.25">
      <c r="B683" s="25" t="str">
        <f>IF(TBL_QUAL_INCOMELISTING_UNITS[[#This Row],[RECORD_STARTED]],IF(TBL_QUAL_INCOMELISTING_UNITS[[#This Row],[ERROR_COUNT]]&gt;0,-1,IF(TBL_QUAL_INCOMELISTING_UNITS[[#This Row],[REQ_FIELDS_POPULATED]],1,0)),"")</f>
        <v/>
      </c>
      <c r="C683" s="94">
        <f>ROW()-ROW(TBL_QUAL_INCOMELISTING_UNITS[[#Headers],[ROW_ID]])</f>
        <v>674</v>
      </c>
      <c r="D683" s="82"/>
      <c r="E683" s="39"/>
      <c r="F683" s="33"/>
      <c r="G683" s="84" t="str">
        <f>IFERROR(INDEX(TBL_CIPDRFRESI_LOANPOOL[HUD_MFI_115],MATCH(TBL_QUAL_INCOMELISTING_UNITS[[#This Row],[INCOMELISTING_LOAN_ID_PROP_ADDR]],TBL_CIPDRFRESI_LOANPOOL[LOAN_ID_PROP_ADDR],0)),"")</f>
        <v/>
      </c>
      <c r="H6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3" s="36" t="b">
        <f>CONCATENATE(TBL_QUAL_INCOMELISTING_UNITS[[#This Row],[INCOMELISTING_LOAN_ID_PROP_ADDR]],TBL_QUAL_INCOMELISTING_UNITS[[#This Row],[INCOMELISTING_UNIT]],TBL_QUAL_INCOMELISTING_UNITS[[#This Row],[INCOMELISTING_HSEHLD_INCOME]])&lt;&gt;""</f>
        <v>0</v>
      </c>
      <c r="J683" s="36" t="b">
        <f>AND(TBL_QUAL_INCOMELISTING_UNITS[[#This Row],[INCOMELISTING_LOAN_ID_PROP_ADDR]]&lt;&gt;"",TBL_QUAL_INCOMELISTING_UNITS[[#This Row],[INCOMELISTING_UNIT]]&lt;&gt;"",TBL_QUAL_INCOMELISTING_UNITS[[#This Row],[INCOMELISTING_HSEHLD_INCOME]]&lt;&gt;"")</f>
        <v>0</v>
      </c>
      <c r="K683" s="36">
        <f>SUM(
IF(AND(TBL_QUAL_INCOMELISTING_UNITS[[#This Row],[INCOMELISTING_LOAN_ID_PROP_ADDR]]&lt;&gt;"",NOT(ISNUMBER(MATCH(TBL_QUAL_INCOMELISTING_UNITS[[#This Row],[INCOMELISTING_LOAN_ID_PROP_ADDR]],RANGE_LOOKUP_CIPDRF_LOANLIST,0)))),1,0)
)</f>
        <v>0</v>
      </c>
    </row>
    <row r="684" spans="2:11" ht="20.100000000000001" customHeight="1" x14ac:dyDescent="0.25">
      <c r="B684" s="25" t="str">
        <f>IF(TBL_QUAL_INCOMELISTING_UNITS[[#This Row],[RECORD_STARTED]],IF(TBL_QUAL_INCOMELISTING_UNITS[[#This Row],[ERROR_COUNT]]&gt;0,-1,IF(TBL_QUAL_INCOMELISTING_UNITS[[#This Row],[REQ_FIELDS_POPULATED]],1,0)),"")</f>
        <v/>
      </c>
      <c r="C684" s="94">
        <f>ROW()-ROW(TBL_QUAL_INCOMELISTING_UNITS[[#Headers],[ROW_ID]])</f>
        <v>675</v>
      </c>
      <c r="D684" s="82"/>
      <c r="E684" s="39"/>
      <c r="F684" s="33"/>
      <c r="G684" s="84" t="str">
        <f>IFERROR(INDEX(TBL_CIPDRFRESI_LOANPOOL[HUD_MFI_115],MATCH(TBL_QUAL_INCOMELISTING_UNITS[[#This Row],[INCOMELISTING_LOAN_ID_PROP_ADDR]],TBL_CIPDRFRESI_LOANPOOL[LOAN_ID_PROP_ADDR],0)),"")</f>
        <v/>
      </c>
      <c r="H6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4" s="36" t="b">
        <f>CONCATENATE(TBL_QUAL_INCOMELISTING_UNITS[[#This Row],[INCOMELISTING_LOAN_ID_PROP_ADDR]],TBL_QUAL_INCOMELISTING_UNITS[[#This Row],[INCOMELISTING_UNIT]],TBL_QUAL_INCOMELISTING_UNITS[[#This Row],[INCOMELISTING_HSEHLD_INCOME]])&lt;&gt;""</f>
        <v>0</v>
      </c>
      <c r="J684" s="36" t="b">
        <f>AND(TBL_QUAL_INCOMELISTING_UNITS[[#This Row],[INCOMELISTING_LOAN_ID_PROP_ADDR]]&lt;&gt;"",TBL_QUAL_INCOMELISTING_UNITS[[#This Row],[INCOMELISTING_UNIT]]&lt;&gt;"",TBL_QUAL_INCOMELISTING_UNITS[[#This Row],[INCOMELISTING_HSEHLD_INCOME]]&lt;&gt;"")</f>
        <v>0</v>
      </c>
      <c r="K684" s="36">
        <f>SUM(
IF(AND(TBL_QUAL_INCOMELISTING_UNITS[[#This Row],[INCOMELISTING_LOAN_ID_PROP_ADDR]]&lt;&gt;"",NOT(ISNUMBER(MATCH(TBL_QUAL_INCOMELISTING_UNITS[[#This Row],[INCOMELISTING_LOAN_ID_PROP_ADDR]],RANGE_LOOKUP_CIPDRF_LOANLIST,0)))),1,0)
)</f>
        <v>0</v>
      </c>
    </row>
    <row r="685" spans="2:11" ht="20.100000000000001" customHeight="1" x14ac:dyDescent="0.25">
      <c r="B685" s="25" t="str">
        <f>IF(TBL_QUAL_INCOMELISTING_UNITS[[#This Row],[RECORD_STARTED]],IF(TBL_QUAL_INCOMELISTING_UNITS[[#This Row],[ERROR_COUNT]]&gt;0,-1,IF(TBL_QUAL_INCOMELISTING_UNITS[[#This Row],[REQ_FIELDS_POPULATED]],1,0)),"")</f>
        <v/>
      </c>
      <c r="C685" s="94">
        <f>ROW()-ROW(TBL_QUAL_INCOMELISTING_UNITS[[#Headers],[ROW_ID]])</f>
        <v>676</v>
      </c>
      <c r="D685" s="82"/>
      <c r="E685" s="39"/>
      <c r="F685" s="33"/>
      <c r="G685" s="84" t="str">
        <f>IFERROR(INDEX(TBL_CIPDRFRESI_LOANPOOL[HUD_MFI_115],MATCH(TBL_QUAL_INCOMELISTING_UNITS[[#This Row],[INCOMELISTING_LOAN_ID_PROP_ADDR]],TBL_CIPDRFRESI_LOANPOOL[LOAN_ID_PROP_ADDR],0)),"")</f>
        <v/>
      </c>
      <c r="H6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5" s="36" t="b">
        <f>CONCATENATE(TBL_QUAL_INCOMELISTING_UNITS[[#This Row],[INCOMELISTING_LOAN_ID_PROP_ADDR]],TBL_QUAL_INCOMELISTING_UNITS[[#This Row],[INCOMELISTING_UNIT]],TBL_QUAL_INCOMELISTING_UNITS[[#This Row],[INCOMELISTING_HSEHLD_INCOME]])&lt;&gt;""</f>
        <v>0</v>
      </c>
      <c r="J685" s="36" t="b">
        <f>AND(TBL_QUAL_INCOMELISTING_UNITS[[#This Row],[INCOMELISTING_LOAN_ID_PROP_ADDR]]&lt;&gt;"",TBL_QUAL_INCOMELISTING_UNITS[[#This Row],[INCOMELISTING_UNIT]]&lt;&gt;"",TBL_QUAL_INCOMELISTING_UNITS[[#This Row],[INCOMELISTING_HSEHLD_INCOME]]&lt;&gt;"")</f>
        <v>0</v>
      </c>
      <c r="K685" s="36">
        <f>SUM(
IF(AND(TBL_QUAL_INCOMELISTING_UNITS[[#This Row],[INCOMELISTING_LOAN_ID_PROP_ADDR]]&lt;&gt;"",NOT(ISNUMBER(MATCH(TBL_QUAL_INCOMELISTING_UNITS[[#This Row],[INCOMELISTING_LOAN_ID_PROP_ADDR]],RANGE_LOOKUP_CIPDRF_LOANLIST,0)))),1,0)
)</f>
        <v>0</v>
      </c>
    </row>
    <row r="686" spans="2:11" ht="20.100000000000001" customHeight="1" x14ac:dyDescent="0.25">
      <c r="B686" s="25" t="str">
        <f>IF(TBL_QUAL_INCOMELISTING_UNITS[[#This Row],[RECORD_STARTED]],IF(TBL_QUAL_INCOMELISTING_UNITS[[#This Row],[ERROR_COUNT]]&gt;0,-1,IF(TBL_QUAL_INCOMELISTING_UNITS[[#This Row],[REQ_FIELDS_POPULATED]],1,0)),"")</f>
        <v/>
      </c>
      <c r="C686" s="94">
        <f>ROW()-ROW(TBL_QUAL_INCOMELISTING_UNITS[[#Headers],[ROW_ID]])</f>
        <v>677</v>
      </c>
      <c r="D686" s="82"/>
      <c r="E686" s="39"/>
      <c r="F686" s="33"/>
      <c r="G686" s="84" t="str">
        <f>IFERROR(INDEX(TBL_CIPDRFRESI_LOANPOOL[HUD_MFI_115],MATCH(TBL_QUAL_INCOMELISTING_UNITS[[#This Row],[INCOMELISTING_LOAN_ID_PROP_ADDR]],TBL_CIPDRFRESI_LOANPOOL[LOAN_ID_PROP_ADDR],0)),"")</f>
        <v/>
      </c>
      <c r="H6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6" s="36" t="b">
        <f>CONCATENATE(TBL_QUAL_INCOMELISTING_UNITS[[#This Row],[INCOMELISTING_LOAN_ID_PROP_ADDR]],TBL_QUAL_INCOMELISTING_UNITS[[#This Row],[INCOMELISTING_UNIT]],TBL_QUAL_INCOMELISTING_UNITS[[#This Row],[INCOMELISTING_HSEHLD_INCOME]])&lt;&gt;""</f>
        <v>0</v>
      </c>
      <c r="J686" s="36" t="b">
        <f>AND(TBL_QUAL_INCOMELISTING_UNITS[[#This Row],[INCOMELISTING_LOAN_ID_PROP_ADDR]]&lt;&gt;"",TBL_QUAL_INCOMELISTING_UNITS[[#This Row],[INCOMELISTING_UNIT]]&lt;&gt;"",TBL_QUAL_INCOMELISTING_UNITS[[#This Row],[INCOMELISTING_HSEHLD_INCOME]]&lt;&gt;"")</f>
        <v>0</v>
      </c>
      <c r="K686" s="36">
        <f>SUM(
IF(AND(TBL_QUAL_INCOMELISTING_UNITS[[#This Row],[INCOMELISTING_LOAN_ID_PROP_ADDR]]&lt;&gt;"",NOT(ISNUMBER(MATCH(TBL_QUAL_INCOMELISTING_UNITS[[#This Row],[INCOMELISTING_LOAN_ID_PROP_ADDR]],RANGE_LOOKUP_CIPDRF_LOANLIST,0)))),1,0)
)</f>
        <v>0</v>
      </c>
    </row>
    <row r="687" spans="2:11" ht="20.100000000000001" customHeight="1" x14ac:dyDescent="0.25">
      <c r="B687" s="25" t="str">
        <f>IF(TBL_QUAL_INCOMELISTING_UNITS[[#This Row],[RECORD_STARTED]],IF(TBL_QUAL_INCOMELISTING_UNITS[[#This Row],[ERROR_COUNT]]&gt;0,-1,IF(TBL_QUAL_INCOMELISTING_UNITS[[#This Row],[REQ_FIELDS_POPULATED]],1,0)),"")</f>
        <v/>
      </c>
      <c r="C687" s="94">
        <f>ROW()-ROW(TBL_QUAL_INCOMELISTING_UNITS[[#Headers],[ROW_ID]])</f>
        <v>678</v>
      </c>
      <c r="D687" s="82"/>
      <c r="E687" s="39"/>
      <c r="F687" s="33"/>
      <c r="G687" s="84" t="str">
        <f>IFERROR(INDEX(TBL_CIPDRFRESI_LOANPOOL[HUD_MFI_115],MATCH(TBL_QUAL_INCOMELISTING_UNITS[[#This Row],[INCOMELISTING_LOAN_ID_PROP_ADDR]],TBL_CIPDRFRESI_LOANPOOL[LOAN_ID_PROP_ADDR],0)),"")</f>
        <v/>
      </c>
      <c r="H6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7" s="36" t="b">
        <f>CONCATENATE(TBL_QUAL_INCOMELISTING_UNITS[[#This Row],[INCOMELISTING_LOAN_ID_PROP_ADDR]],TBL_QUAL_INCOMELISTING_UNITS[[#This Row],[INCOMELISTING_UNIT]],TBL_QUAL_INCOMELISTING_UNITS[[#This Row],[INCOMELISTING_HSEHLD_INCOME]])&lt;&gt;""</f>
        <v>0</v>
      </c>
      <c r="J687" s="36" t="b">
        <f>AND(TBL_QUAL_INCOMELISTING_UNITS[[#This Row],[INCOMELISTING_LOAN_ID_PROP_ADDR]]&lt;&gt;"",TBL_QUAL_INCOMELISTING_UNITS[[#This Row],[INCOMELISTING_UNIT]]&lt;&gt;"",TBL_QUAL_INCOMELISTING_UNITS[[#This Row],[INCOMELISTING_HSEHLD_INCOME]]&lt;&gt;"")</f>
        <v>0</v>
      </c>
      <c r="K687" s="36">
        <f>SUM(
IF(AND(TBL_QUAL_INCOMELISTING_UNITS[[#This Row],[INCOMELISTING_LOAN_ID_PROP_ADDR]]&lt;&gt;"",NOT(ISNUMBER(MATCH(TBL_QUAL_INCOMELISTING_UNITS[[#This Row],[INCOMELISTING_LOAN_ID_PROP_ADDR]],RANGE_LOOKUP_CIPDRF_LOANLIST,0)))),1,0)
)</f>
        <v>0</v>
      </c>
    </row>
    <row r="688" spans="2:11" ht="20.100000000000001" customHeight="1" x14ac:dyDescent="0.25">
      <c r="B688" s="25" t="str">
        <f>IF(TBL_QUAL_INCOMELISTING_UNITS[[#This Row],[RECORD_STARTED]],IF(TBL_QUAL_INCOMELISTING_UNITS[[#This Row],[ERROR_COUNT]]&gt;0,-1,IF(TBL_QUAL_INCOMELISTING_UNITS[[#This Row],[REQ_FIELDS_POPULATED]],1,0)),"")</f>
        <v/>
      </c>
      <c r="C688" s="94">
        <f>ROW()-ROW(TBL_QUAL_INCOMELISTING_UNITS[[#Headers],[ROW_ID]])</f>
        <v>679</v>
      </c>
      <c r="D688" s="82"/>
      <c r="E688" s="39"/>
      <c r="F688" s="33"/>
      <c r="G688" s="84" t="str">
        <f>IFERROR(INDEX(TBL_CIPDRFRESI_LOANPOOL[HUD_MFI_115],MATCH(TBL_QUAL_INCOMELISTING_UNITS[[#This Row],[INCOMELISTING_LOAN_ID_PROP_ADDR]],TBL_CIPDRFRESI_LOANPOOL[LOAN_ID_PROP_ADDR],0)),"")</f>
        <v/>
      </c>
      <c r="H6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8" s="36" t="b">
        <f>CONCATENATE(TBL_QUAL_INCOMELISTING_UNITS[[#This Row],[INCOMELISTING_LOAN_ID_PROP_ADDR]],TBL_QUAL_INCOMELISTING_UNITS[[#This Row],[INCOMELISTING_UNIT]],TBL_QUAL_INCOMELISTING_UNITS[[#This Row],[INCOMELISTING_HSEHLD_INCOME]])&lt;&gt;""</f>
        <v>0</v>
      </c>
      <c r="J688" s="36" t="b">
        <f>AND(TBL_QUAL_INCOMELISTING_UNITS[[#This Row],[INCOMELISTING_LOAN_ID_PROP_ADDR]]&lt;&gt;"",TBL_QUAL_INCOMELISTING_UNITS[[#This Row],[INCOMELISTING_UNIT]]&lt;&gt;"",TBL_QUAL_INCOMELISTING_UNITS[[#This Row],[INCOMELISTING_HSEHLD_INCOME]]&lt;&gt;"")</f>
        <v>0</v>
      </c>
      <c r="K688" s="36">
        <f>SUM(
IF(AND(TBL_QUAL_INCOMELISTING_UNITS[[#This Row],[INCOMELISTING_LOAN_ID_PROP_ADDR]]&lt;&gt;"",NOT(ISNUMBER(MATCH(TBL_QUAL_INCOMELISTING_UNITS[[#This Row],[INCOMELISTING_LOAN_ID_PROP_ADDR]],RANGE_LOOKUP_CIPDRF_LOANLIST,0)))),1,0)
)</f>
        <v>0</v>
      </c>
    </row>
    <row r="689" spans="2:11" ht="20.100000000000001" customHeight="1" x14ac:dyDescent="0.25">
      <c r="B689" s="25" t="str">
        <f>IF(TBL_QUAL_INCOMELISTING_UNITS[[#This Row],[RECORD_STARTED]],IF(TBL_QUAL_INCOMELISTING_UNITS[[#This Row],[ERROR_COUNT]]&gt;0,-1,IF(TBL_QUAL_INCOMELISTING_UNITS[[#This Row],[REQ_FIELDS_POPULATED]],1,0)),"")</f>
        <v/>
      </c>
      <c r="C689" s="94">
        <f>ROW()-ROW(TBL_QUAL_INCOMELISTING_UNITS[[#Headers],[ROW_ID]])</f>
        <v>680</v>
      </c>
      <c r="D689" s="82"/>
      <c r="E689" s="39"/>
      <c r="F689" s="33"/>
      <c r="G689" s="84" t="str">
        <f>IFERROR(INDEX(TBL_CIPDRFRESI_LOANPOOL[HUD_MFI_115],MATCH(TBL_QUAL_INCOMELISTING_UNITS[[#This Row],[INCOMELISTING_LOAN_ID_PROP_ADDR]],TBL_CIPDRFRESI_LOANPOOL[LOAN_ID_PROP_ADDR],0)),"")</f>
        <v/>
      </c>
      <c r="H6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9" s="36" t="b">
        <f>CONCATENATE(TBL_QUAL_INCOMELISTING_UNITS[[#This Row],[INCOMELISTING_LOAN_ID_PROP_ADDR]],TBL_QUAL_INCOMELISTING_UNITS[[#This Row],[INCOMELISTING_UNIT]],TBL_QUAL_INCOMELISTING_UNITS[[#This Row],[INCOMELISTING_HSEHLD_INCOME]])&lt;&gt;""</f>
        <v>0</v>
      </c>
      <c r="J689" s="36" t="b">
        <f>AND(TBL_QUAL_INCOMELISTING_UNITS[[#This Row],[INCOMELISTING_LOAN_ID_PROP_ADDR]]&lt;&gt;"",TBL_QUAL_INCOMELISTING_UNITS[[#This Row],[INCOMELISTING_UNIT]]&lt;&gt;"",TBL_QUAL_INCOMELISTING_UNITS[[#This Row],[INCOMELISTING_HSEHLD_INCOME]]&lt;&gt;"")</f>
        <v>0</v>
      </c>
      <c r="K689" s="36">
        <f>SUM(
IF(AND(TBL_QUAL_INCOMELISTING_UNITS[[#This Row],[INCOMELISTING_LOAN_ID_PROP_ADDR]]&lt;&gt;"",NOT(ISNUMBER(MATCH(TBL_QUAL_INCOMELISTING_UNITS[[#This Row],[INCOMELISTING_LOAN_ID_PROP_ADDR]],RANGE_LOOKUP_CIPDRF_LOANLIST,0)))),1,0)
)</f>
        <v>0</v>
      </c>
    </row>
    <row r="690" spans="2:11" ht="20.100000000000001" customHeight="1" x14ac:dyDescent="0.25">
      <c r="B690" s="25" t="str">
        <f>IF(TBL_QUAL_INCOMELISTING_UNITS[[#This Row],[RECORD_STARTED]],IF(TBL_QUAL_INCOMELISTING_UNITS[[#This Row],[ERROR_COUNT]]&gt;0,-1,IF(TBL_QUAL_INCOMELISTING_UNITS[[#This Row],[REQ_FIELDS_POPULATED]],1,0)),"")</f>
        <v/>
      </c>
      <c r="C690" s="94">
        <f>ROW()-ROW(TBL_QUAL_INCOMELISTING_UNITS[[#Headers],[ROW_ID]])</f>
        <v>681</v>
      </c>
      <c r="D690" s="82"/>
      <c r="E690" s="39"/>
      <c r="F690" s="33"/>
      <c r="G690" s="84" t="str">
        <f>IFERROR(INDEX(TBL_CIPDRFRESI_LOANPOOL[HUD_MFI_115],MATCH(TBL_QUAL_INCOMELISTING_UNITS[[#This Row],[INCOMELISTING_LOAN_ID_PROP_ADDR]],TBL_CIPDRFRESI_LOANPOOL[LOAN_ID_PROP_ADDR],0)),"")</f>
        <v/>
      </c>
      <c r="H6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0" s="36" t="b">
        <f>CONCATENATE(TBL_QUAL_INCOMELISTING_UNITS[[#This Row],[INCOMELISTING_LOAN_ID_PROP_ADDR]],TBL_QUAL_INCOMELISTING_UNITS[[#This Row],[INCOMELISTING_UNIT]],TBL_QUAL_INCOMELISTING_UNITS[[#This Row],[INCOMELISTING_HSEHLD_INCOME]])&lt;&gt;""</f>
        <v>0</v>
      </c>
      <c r="J690" s="36" t="b">
        <f>AND(TBL_QUAL_INCOMELISTING_UNITS[[#This Row],[INCOMELISTING_LOAN_ID_PROP_ADDR]]&lt;&gt;"",TBL_QUAL_INCOMELISTING_UNITS[[#This Row],[INCOMELISTING_UNIT]]&lt;&gt;"",TBL_QUAL_INCOMELISTING_UNITS[[#This Row],[INCOMELISTING_HSEHLD_INCOME]]&lt;&gt;"")</f>
        <v>0</v>
      </c>
      <c r="K690" s="36">
        <f>SUM(
IF(AND(TBL_QUAL_INCOMELISTING_UNITS[[#This Row],[INCOMELISTING_LOAN_ID_PROP_ADDR]]&lt;&gt;"",NOT(ISNUMBER(MATCH(TBL_QUAL_INCOMELISTING_UNITS[[#This Row],[INCOMELISTING_LOAN_ID_PROP_ADDR]],RANGE_LOOKUP_CIPDRF_LOANLIST,0)))),1,0)
)</f>
        <v>0</v>
      </c>
    </row>
    <row r="691" spans="2:11" ht="20.100000000000001" customHeight="1" x14ac:dyDescent="0.25">
      <c r="B691" s="25" t="str">
        <f>IF(TBL_QUAL_INCOMELISTING_UNITS[[#This Row],[RECORD_STARTED]],IF(TBL_QUAL_INCOMELISTING_UNITS[[#This Row],[ERROR_COUNT]]&gt;0,-1,IF(TBL_QUAL_INCOMELISTING_UNITS[[#This Row],[REQ_FIELDS_POPULATED]],1,0)),"")</f>
        <v/>
      </c>
      <c r="C691" s="94">
        <f>ROW()-ROW(TBL_QUAL_INCOMELISTING_UNITS[[#Headers],[ROW_ID]])</f>
        <v>682</v>
      </c>
      <c r="D691" s="82"/>
      <c r="E691" s="39"/>
      <c r="F691" s="33"/>
      <c r="G691" s="84" t="str">
        <f>IFERROR(INDEX(TBL_CIPDRFRESI_LOANPOOL[HUD_MFI_115],MATCH(TBL_QUAL_INCOMELISTING_UNITS[[#This Row],[INCOMELISTING_LOAN_ID_PROP_ADDR]],TBL_CIPDRFRESI_LOANPOOL[LOAN_ID_PROP_ADDR],0)),"")</f>
        <v/>
      </c>
      <c r="H6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1" s="36" t="b">
        <f>CONCATENATE(TBL_QUAL_INCOMELISTING_UNITS[[#This Row],[INCOMELISTING_LOAN_ID_PROP_ADDR]],TBL_QUAL_INCOMELISTING_UNITS[[#This Row],[INCOMELISTING_UNIT]],TBL_QUAL_INCOMELISTING_UNITS[[#This Row],[INCOMELISTING_HSEHLD_INCOME]])&lt;&gt;""</f>
        <v>0</v>
      </c>
      <c r="J691" s="36" t="b">
        <f>AND(TBL_QUAL_INCOMELISTING_UNITS[[#This Row],[INCOMELISTING_LOAN_ID_PROP_ADDR]]&lt;&gt;"",TBL_QUAL_INCOMELISTING_UNITS[[#This Row],[INCOMELISTING_UNIT]]&lt;&gt;"",TBL_QUAL_INCOMELISTING_UNITS[[#This Row],[INCOMELISTING_HSEHLD_INCOME]]&lt;&gt;"")</f>
        <v>0</v>
      </c>
      <c r="K691" s="36">
        <f>SUM(
IF(AND(TBL_QUAL_INCOMELISTING_UNITS[[#This Row],[INCOMELISTING_LOAN_ID_PROP_ADDR]]&lt;&gt;"",NOT(ISNUMBER(MATCH(TBL_QUAL_INCOMELISTING_UNITS[[#This Row],[INCOMELISTING_LOAN_ID_PROP_ADDR]],RANGE_LOOKUP_CIPDRF_LOANLIST,0)))),1,0)
)</f>
        <v>0</v>
      </c>
    </row>
    <row r="692" spans="2:11" ht="20.100000000000001" customHeight="1" x14ac:dyDescent="0.25">
      <c r="B692" s="25" t="str">
        <f>IF(TBL_QUAL_INCOMELISTING_UNITS[[#This Row],[RECORD_STARTED]],IF(TBL_QUAL_INCOMELISTING_UNITS[[#This Row],[ERROR_COUNT]]&gt;0,-1,IF(TBL_QUAL_INCOMELISTING_UNITS[[#This Row],[REQ_FIELDS_POPULATED]],1,0)),"")</f>
        <v/>
      </c>
      <c r="C692" s="94">
        <f>ROW()-ROW(TBL_QUAL_INCOMELISTING_UNITS[[#Headers],[ROW_ID]])</f>
        <v>683</v>
      </c>
      <c r="D692" s="82"/>
      <c r="E692" s="39"/>
      <c r="F692" s="33"/>
      <c r="G692" s="84" t="str">
        <f>IFERROR(INDEX(TBL_CIPDRFRESI_LOANPOOL[HUD_MFI_115],MATCH(TBL_QUAL_INCOMELISTING_UNITS[[#This Row],[INCOMELISTING_LOAN_ID_PROP_ADDR]],TBL_CIPDRFRESI_LOANPOOL[LOAN_ID_PROP_ADDR],0)),"")</f>
        <v/>
      </c>
      <c r="H6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2" s="36" t="b">
        <f>CONCATENATE(TBL_QUAL_INCOMELISTING_UNITS[[#This Row],[INCOMELISTING_LOAN_ID_PROP_ADDR]],TBL_QUAL_INCOMELISTING_UNITS[[#This Row],[INCOMELISTING_UNIT]],TBL_QUAL_INCOMELISTING_UNITS[[#This Row],[INCOMELISTING_HSEHLD_INCOME]])&lt;&gt;""</f>
        <v>0</v>
      </c>
      <c r="J692" s="36" t="b">
        <f>AND(TBL_QUAL_INCOMELISTING_UNITS[[#This Row],[INCOMELISTING_LOAN_ID_PROP_ADDR]]&lt;&gt;"",TBL_QUAL_INCOMELISTING_UNITS[[#This Row],[INCOMELISTING_UNIT]]&lt;&gt;"",TBL_QUAL_INCOMELISTING_UNITS[[#This Row],[INCOMELISTING_HSEHLD_INCOME]]&lt;&gt;"")</f>
        <v>0</v>
      </c>
      <c r="K692" s="36">
        <f>SUM(
IF(AND(TBL_QUAL_INCOMELISTING_UNITS[[#This Row],[INCOMELISTING_LOAN_ID_PROP_ADDR]]&lt;&gt;"",NOT(ISNUMBER(MATCH(TBL_QUAL_INCOMELISTING_UNITS[[#This Row],[INCOMELISTING_LOAN_ID_PROP_ADDR]],RANGE_LOOKUP_CIPDRF_LOANLIST,0)))),1,0)
)</f>
        <v>0</v>
      </c>
    </row>
    <row r="693" spans="2:11" ht="20.100000000000001" customHeight="1" x14ac:dyDescent="0.25">
      <c r="B693" s="25" t="str">
        <f>IF(TBL_QUAL_INCOMELISTING_UNITS[[#This Row],[RECORD_STARTED]],IF(TBL_QUAL_INCOMELISTING_UNITS[[#This Row],[ERROR_COUNT]]&gt;0,-1,IF(TBL_QUAL_INCOMELISTING_UNITS[[#This Row],[REQ_FIELDS_POPULATED]],1,0)),"")</f>
        <v/>
      </c>
      <c r="C693" s="94">
        <f>ROW()-ROW(TBL_QUAL_INCOMELISTING_UNITS[[#Headers],[ROW_ID]])</f>
        <v>684</v>
      </c>
      <c r="D693" s="82"/>
      <c r="E693" s="39"/>
      <c r="F693" s="33"/>
      <c r="G693" s="84" t="str">
        <f>IFERROR(INDEX(TBL_CIPDRFRESI_LOANPOOL[HUD_MFI_115],MATCH(TBL_QUAL_INCOMELISTING_UNITS[[#This Row],[INCOMELISTING_LOAN_ID_PROP_ADDR]],TBL_CIPDRFRESI_LOANPOOL[LOAN_ID_PROP_ADDR],0)),"")</f>
        <v/>
      </c>
      <c r="H6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3" s="36" t="b">
        <f>CONCATENATE(TBL_QUAL_INCOMELISTING_UNITS[[#This Row],[INCOMELISTING_LOAN_ID_PROP_ADDR]],TBL_QUAL_INCOMELISTING_UNITS[[#This Row],[INCOMELISTING_UNIT]],TBL_QUAL_INCOMELISTING_UNITS[[#This Row],[INCOMELISTING_HSEHLD_INCOME]])&lt;&gt;""</f>
        <v>0</v>
      </c>
      <c r="J693" s="36" t="b">
        <f>AND(TBL_QUAL_INCOMELISTING_UNITS[[#This Row],[INCOMELISTING_LOAN_ID_PROP_ADDR]]&lt;&gt;"",TBL_QUAL_INCOMELISTING_UNITS[[#This Row],[INCOMELISTING_UNIT]]&lt;&gt;"",TBL_QUAL_INCOMELISTING_UNITS[[#This Row],[INCOMELISTING_HSEHLD_INCOME]]&lt;&gt;"")</f>
        <v>0</v>
      </c>
      <c r="K693" s="36">
        <f>SUM(
IF(AND(TBL_QUAL_INCOMELISTING_UNITS[[#This Row],[INCOMELISTING_LOAN_ID_PROP_ADDR]]&lt;&gt;"",NOT(ISNUMBER(MATCH(TBL_QUAL_INCOMELISTING_UNITS[[#This Row],[INCOMELISTING_LOAN_ID_PROP_ADDR]],RANGE_LOOKUP_CIPDRF_LOANLIST,0)))),1,0)
)</f>
        <v>0</v>
      </c>
    </row>
    <row r="694" spans="2:11" ht="20.100000000000001" customHeight="1" x14ac:dyDescent="0.25">
      <c r="B694" s="25" t="str">
        <f>IF(TBL_QUAL_INCOMELISTING_UNITS[[#This Row],[RECORD_STARTED]],IF(TBL_QUAL_INCOMELISTING_UNITS[[#This Row],[ERROR_COUNT]]&gt;0,-1,IF(TBL_QUAL_INCOMELISTING_UNITS[[#This Row],[REQ_FIELDS_POPULATED]],1,0)),"")</f>
        <v/>
      </c>
      <c r="C694" s="94">
        <f>ROW()-ROW(TBL_QUAL_INCOMELISTING_UNITS[[#Headers],[ROW_ID]])</f>
        <v>685</v>
      </c>
      <c r="D694" s="82"/>
      <c r="E694" s="39"/>
      <c r="F694" s="33"/>
      <c r="G694" s="84" t="str">
        <f>IFERROR(INDEX(TBL_CIPDRFRESI_LOANPOOL[HUD_MFI_115],MATCH(TBL_QUAL_INCOMELISTING_UNITS[[#This Row],[INCOMELISTING_LOAN_ID_PROP_ADDR]],TBL_CIPDRFRESI_LOANPOOL[LOAN_ID_PROP_ADDR],0)),"")</f>
        <v/>
      </c>
      <c r="H6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4" s="36" t="b">
        <f>CONCATENATE(TBL_QUAL_INCOMELISTING_UNITS[[#This Row],[INCOMELISTING_LOAN_ID_PROP_ADDR]],TBL_QUAL_INCOMELISTING_UNITS[[#This Row],[INCOMELISTING_UNIT]],TBL_QUAL_INCOMELISTING_UNITS[[#This Row],[INCOMELISTING_HSEHLD_INCOME]])&lt;&gt;""</f>
        <v>0</v>
      </c>
      <c r="J694" s="36" t="b">
        <f>AND(TBL_QUAL_INCOMELISTING_UNITS[[#This Row],[INCOMELISTING_LOAN_ID_PROP_ADDR]]&lt;&gt;"",TBL_QUAL_INCOMELISTING_UNITS[[#This Row],[INCOMELISTING_UNIT]]&lt;&gt;"",TBL_QUAL_INCOMELISTING_UNITS[[#This Row],[INCOMELISTING_HSEHLD_INCOME]]&lt;&gt;"")</f>
        <v>0</v>
      </c>
      <c r="K694" s="36">
        <f>SUM(
IF(AND(TBL_QUAL_INCOMELISTING_UNITS[[#This Row],[INCOMELISTING_LOAN_ID_PROP_ADDR]]&lt;&gt;"",NOT(ISNUMBER(MATCH(TBL_QUAL_INCOMELISTING_UNITS[[#This Row],[INCOMELISTING_LOAN_ID_PROP_ADDR]],RANGE_LOOKUP_CIPDRF_LOANLIST,0)))),1,0)
)</f>
        <v>0</v>
      </c>
    </row>
    <row r="695" spans="2:11" ht="20.100000000000001" customHeight="1" x14ac:dyDescent="0.25">
      <c r="B695" s="25" t="str">
        <f>IF(TBL_QUAL_INCOMELISTING_UNITS[[#This Row],[RECORD_STARTED]],IF(TBL_QUAL_INCOMELISTING_UNITS[[#This Row],[ERROR_COUNT]]&gt;0,-1,IF(TBL_QUAL_INCOMELISTING_UNITS[[#This Row],[REQ_FIELDS_POPULATED]],1,0)),"")</f>
        <v/>
      </c>
      <c r="C695" s="94">
        <f>ROW()-ROW(TBL_QUAL_INCOMELISTING_UNITS[[#Headers],[ROW_ID]])</f>
        <v>686</v>
      </c>
      <c r="D695" s="82"/>
      <c r="E695" s="39"/>
      <c r="F695" s="33"/>
      <c r="G695" s="84" t="str">
        <f>IFERROR(INDEX(TBL_CIPDRFRESI_LOANPOOL[HUD_MFI_115],MATCH(TBL_QUAL_INCOMELISTING_UNITS[[#This Row],[INCOMELISTING_LOAN_ID_PROP_ADDR]],TBL_CIPDRFRESI_LOANPOOL[LOAN_ID_PROP_ADDR],0)),"")</f>
        <v/>
      </c>
      <c r="H6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5" s="36" t="b">
        <f>CONCATENATE(TBL_QUAL_INCOMELISTING_UNITS[[#This Row],[INCOMELISTING_LOAN_ID_PROP_ADDR]],TBL_QUAL_INCOMELISTING_UNITS[[#This Row],[INCOMELISTING_UNIT]],TBL_QUAL_INCOMELISTING_UNITS[[#This Row],[INCOMELISTING_HSEHLD_INCOME]])&lt;&gt;""</f>
        <v>0</v>
      </c>
      <c r="J695" s="36" t="b">
        <f>AND(TBL_QUAL_INCOMELISTING_UNITS[[#This Row],[INCOMELISTING_LOAN_ID_PROP_ADDR]]&lt;&gt;"",TBL_QUAL_INCOMELISTING_UNITS[[#This Row],[INCOMELISTING_UNIT]]&lt;&gt;"",TBL_QUAL_INCOMELISTING_UNITS[[#This Row],[INCOMELISTING_HSEHLD_INCOME]]&lt;&gt;"")</f>
        <v>0</v>
      </c>
      <c r="K695" s="36">
        <f>SUM(
IF(AND(TBL_QUAL_INCOMELISTING_UNITS[[#This Row],[INCOMELISTING_LOAN_ID_PROP_ADDR]]&lt;&gt;"",NOT(ISNUMBER(MATCH(TBL_QUAL_INCOMELISTING_UNITS[[#This Row],[INCOMELISTING_LOAN_ID_PROP_ADDR]],RANGE_LOOKUP_CIPDRF_LOANLIST,0)))),1,0)
)</f>
        <v>0</v>
      </c>
    </row>
    <row r="696" spans="2:11" ht="20.100000000000001" customHeight="1" x14ac:dyDescent="0.25">
      <c r="B696" s="25" t="str">
        <f>IF(TBL_QUAL_INCOMELISTING_UNITS[[#This Row],[RECORD_STARTED]],IF(TBL_QUAL_INCOMELISTING_UNITS[[#This Row],[ERROR_COUNT]]&gt;0,-1,IF(TBL_QUAL_INCOMELISTING_UNITS[[#This Row],[REQ_FIELDS_POPULATED]],1,0)),"")</f>
        <v/>
      </c>
      <c r="C696" s="94">
        <f>ROW()-ROW(TBL_QUAL_INCOMELISTING_UNITS[[#Headers],[ROW_ID]])</f>
        <v>687</v>
      </c>
      <c r="D696" s="82"/>
      <c r="E696" s="39"/>
      <c r="F696" s="33"/>
      <c r="G696" s="84" t="str">
        <f>IFERROR(INDEX(TBL_CIPDRFRESI_LOANPOOL[HUD_MFI_115],MATCH(TBL_QUAL_INCOMELISTING_UNITS[[#This Row],[INCOMELISTING_LOAN_ID_PROP_ADDR]],TBL_CIPDRFRESI_LOANPOOL[LOAN_ID_PROP_ADDR],0)),"")</f>
        <v/>
      </c>
      <c r="H6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6" s="36" t="b">
        <f>CONCATENATE(TBL_QUAL_INCOMELISTING_UNITS[[#This Row],[INCOMELISTING_LOAN_ID_PROP_ADDR]],TBL_QUAL_INCOMELISTING_UNITS[[#This Row],[INCOMELISTING_UNIT]],TBL_QUAL_INCOMELISTING_UNITS[[#This Row],[INCOMELISTING_HSEHLD_INCOME]])&lt;&gt;""</f>
        <v>0</v>
      </c>
      <c r="J696" s="36" t="b">
        <f>AND(TBL_QUAL_INCOMELISTING_UNITS[[#This Row],[INCOMELISTING_LOAN_ID_PROP_ADDR]]&lt;&gt;"",TBL_QUAL_INCOMELISTING_UNITS[[#This Row],[INCOMELISTING_UNIT]]&lt;&gt;"",TBL_QUAL_INCOMELISTING_UNITS[[#This Row],[INCOMELISTING_HSEHLD_INCOME]]&lt;&gt;"")</f>
        <v>0</v>
      </c>
      <c r="K696" s="36">
        <f>SUM(
IF(AND(TBL_QUAL_INCOMELISTING_UNITS[[#This Row],[INCOMELISTING_LOAN_ID_PROP_ADDR]]&lt;&gt;"",NOT(ISNUMBER(MATCH(TBL_QUAL_INCOMELISTING_UNITS[[#This Row],[INCOMELISTING_LOAN_ID_PROP_ADDR]],RANGE_LOOKUP_CIPDRF_LOANLIST,0)))),1,0)
)</f>
        <v>0</v>
      </c>
    </row>
    <row r="697" spans="2:11" ht="20.100000000000001" customHeight="1" x14ac:dyDescent="0.25">
      <c r="B697" s="25" t="str">
        <f>IF(TBL_QUAL_INCOMELISTING_UNITS[[#This Row],[RECORD_STARTED]],IF(TBL_QUAL_INCOMELISTING_UNITS[[#This Row],[ERROR_COUNT]]&gt;0,-1,IF(TBL_QUAL_INCOMELISTING_UNITS[[#This Row],[REQ_FIELDS_POPULATED]],1,0)),"")</f>
        <v/>
      </c>
      <c r="C697" s="94">
        <f>ROW()-ROW(TBL_QUAL_INCOMELISTING_UNITS[[#Headers],[ROW_ID]])</f>
        <v>688</v>
      </c>
      <c r="D697" s="82"/>
      <c r="E697" s="39"/>
      <c r="F697" s="33"/>
      <c r="G697" s="84" t="str">
        <f>IFERROR(INDEX(TBL_CIPDRFRESI_LOANPOOL[HUD_MFI_115],MATCH(TBL_QUAL_INCOMELISTING_UNITS[[#This Row],[INCOMELISTING_LOAN_ID_PROP_ADDR]],TBL_CIPDRFRESI_LOANPOOL[LOAN_ID_PROP_ADDR],0)),"")</f>
        <v/>
      </c>
      <c r="H6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7" s="36" t="b">
        <f>CONCATENATE(TBL_QUAL_INCOMELISTING_UNITS[[#This Row],[INCOMELISTING_LOAN_ID_PROP_ADDR]],TBL_QUAL_INCOMELISTING_UNITS[[#This Row],[INCOMELISTING_UNIT]],TBL_QUAL_INCOMELISTING_UNITS[[#This Row],[INCOMELISTING_HSEHLD_INCOME]])&lt;&gt;""</f>
        <v>0</v>
      </c>
      <c r="J697" s="36" t="b">
        <f>AND(TBL_QUAL_INCOMELISTING_UNITS[[#This Row],[INCOMELISTING_LOAN_ID_PROP_ADDR]]&lt;&gt;"",TBL_QUAL_INCOMELISTING_UNITS[[#This Row],[INCOMELISTING_UNIT]]&lt;&gt;"",TBL_QUAL_INCOMELISTING_UNITS[[#This Row],[INCOMELISTING_HSEHLD_INCOME]]&lt;&gt;"")</f>
        <v>0</v>
      </c>
      <c r="K697" s="36">
        <f>SUM(
IF(AND(TBL_QUAL_INCOMELISTING_UNITS[[#This Row],[INCOMELISTING_LOAN_ID_PROP_ADDR]]&lt;&gt;"",NOT(ISNUMBER(MATCH(TBL_QUAL_INCOMELISTING_UNITS[[#This Row],[INCOMELISTING_LOAN_ID_PROP_ADDR]],RANGE_LOOKUP_CIPDRF_LOANLIST,0)))),1,0)
)</f>
        <v>0</v>
      </c>
    </row>
    <row r="698" spans="2:11" ht="20.100000000000001" customHeight="1" x14ac:dyDescent="0.25">
      <c r="B698" s="25" t="str">
        <f>IF(TBL_QUAL_INCOMELISTING_UNITS[[#This Row],[RECORD_STARTED]],IF(TBL_QUAL_INCOMELISTING_UNITS[[#This Row],[ERROR_COUNT]]&gt;0,-1,IF(TBL_QUAL_INCOMELISTING_UNITS[[#This Row],[REQ_FIELDS_POPULATED]],1,0)),"")</f>
        <v/>
      </c>
      <c r="C698" s="94">
        <f>ROW()-ROW(TBL_QUAL_INCOMELISTING_UNITS[[#Headers],[ROW_ID]])</f>
        <v>689</v>
      </c>
      <c r="D698" s="82"/>
      <c r="E698" s="39"/>
      <c r="F698" s="33"/>
      <c r="G698" s="84" t="str">
        <f>IFERROR(INDEX(TBL_CIPDRFRESI_LOANPOOL[HUD_MFI_115],MATCH(TBL_QUAL_INCOMELISTING_UNITS[[#This Row],[INCOMELISTING_LOAN_ID_PROP_ADDR]],TBL_CIPDRFRESI_LOANPOOL[LOAN_ID_PROP_ADDR],0)),"")</f>
        <v/>
      </c>
      <c r="H6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8" s="36" t="b">
        <f>CONCATENATE(TBL_QUAL_INCOMELISTING_UNITS[[#This Row],[INCOMELISTING_LOAN_ID_PROP_ADDR]],TBL_QUAL_INCOMELISTING_UNITS[[#This Row],[INCOMELISTING_UNIT]],TBL_QUAL_INCOMELISTING_UNITS[[#This Row],[INCOMELISTING_HSEHLD_INCOME]])&lt;&gt;""</f>
        <v>0</v>
      </c>
      <c r="J698" s="36" t="b">
        <f>AND(TBL_QUAL_INCOMELISTING_UNITS[[#This Row],[INCOMELISTING_LOAN_ID_PROP_ADDR]]&lt;&gt;"",TBL_QUAL_INCOMELISTING_UNITS[[#This Row],[INCOMELISTING_UNIT]]&lt;&gt;"",TBL_QUAL_INCOMELISTING_UNITS[[#This Row],[INCOMELISTING_HSEHLD_INCOME]]&lt;&gt;"")</f>
        <v>0</v>
      </c>
      <c r="K698" s="36">
        <f>SUM(
IF(AND(TBL_QUAL_INCOMELISTING_UNITS[[#This Row],[INCOMELISTING_LOAN_ID_PROP_ADDR]]&lt;&gt;"",NOT(ISNUMBER(MATCH(TBL_QUAL_INCOMELISTING_UNITS[[#This Row],[INCOMELISTING_LOAN_ID_PROP_ADDR]],RANGE_LOOKUP_CIPDRF_LOANLIST,0)))),1,0)
)</f>
        <v>0</v>
      </c>
    </row>
    <row r="699" spans="2:11" ht="20.100000000000001" customHeight="1" x14ac:dyDescent="0.25">
      <c r="B699" s="25" t="str">
        <f>IF(TBL_QUAL_INCOMELISTING_UNITS[[#This Row],[RECORD_STARTED]],IF(TBL_QUAL_INCOMELISTING_UNITS[[#This Row],[ERROR_COUNT]]&gt;0,-1,IF(TBL_QUAL_INCOMELISTING_UNITS[[#This Row],[REQ_FIELDS_POPULATED]],1,0)),"")</f>
        <v/>
      </c>
      <c r="C699" s="94">
        <f>ROW()-ROW(TBL_QUAL_INCOMELISTING_UNITS[[#Headers],[ROW_ID]])</f>
        <v>690</v>
      </c>
      <c r="D699" s="82"/>
      <c r="E699" s="39"/>
      <c r="F699" s="33"/>
      <c r="G699" s="84" t="str">
        <f>IFERROR(INDEX(TBL_CIPDRFRESI_LOANPOOL[HUD_MFI_115],MATCH(TBL_QUAL_INCOMELISTING_UNITS[[#This Row],[INCOMELISTING_LOAN_ID_PROP_ADDR]],TBL_CIPDRFRESI_LOANPOOL[LOAN_ID_PROP_ADDR],0)),"")</f>
        <v/>
      </c>
      <c r="H6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9" s="36" t="b">
        <f>CONCATENATE(TBL_QUAL_INCOMELISTING_UNITS[[#This Row],[INCOMELISTING_LOAN_ID_PROP_ADDR]],TBL_QUAL_INCOMELISTING_UNITS[[#This Row],[INCOMELISTING_UNIT]],TBL_QUAL_INCOMELISTING_UNITS[[#This Row],[INCOMELISTING_HSEHLD_INCOME]])&lt;&gt;""</f>
        <v>0</v>
      </c>
      <c r="J699" s="36" t="b">
        <f>AND(TBL_QUAL_INCOMELISTING_UNITS[[#This Row],[INCOMELISTING_LOAN_ID_PROP_ADDR]]&lt;&gt;"",TBL_QUAL_INCOMELISTING_UNITS[[#This Row],[INCOMELISTING_UNIT]]&lt;&gt;"",TBL_QUAL_INCOMELISTING_UNITS[[#This Row],[INCOMELISTING_HSEHLD_INCOME]]&lt;&gt;"")</f>
        <v>0</v>
      </c>
      <c r="K699" s="36">
        <f>SUM(
IF(AND(TBL_QUAL_INCOMELISTING_UNITS[[#This Row],[INCOMELISTING_LOAN_ID_PROP_ADDR]]&lt;&gt;"",NOT(ISNUMBER(MATCH(TBL_QUAL_INCOMELISTING_UNITS[[#This Row],[INCOMELISTING_LOAN_ID_PROP_ADDR]],RANGE_LOOKUP_CIPDRF_LOANLIST,0)))),1,0)
)</f>
        <v>0</v>
      </c>
    </row>
    <row r="700" spans="2:11" ht="20.100000000000001" customHeight="1" x14ac:dyDescent="0.25">
      <c r="B700" s="25" t="str">
        <f>IF(TBL_QUAL_INCOMELISTING_UNITS[[#This Row],[RECORD_STARTED]],IF(TBL_QUAL_INCOMELISTING_UNITS[[#This Row],[ERROR_COUNT]]&gt;0,-1,IF(TBL_QUAL_INCOMELISTING_UNITS[[#This Row],[REQ_FIELDS_POPULATED]],1,0)),"")</f>
        <v/>
      </c>
      <c r="C700" s="94">
        <f>ROW()-ROW(TBL_QUAL_INCOMELISTING_UNITS[[#Headers],[ROW_ID]])</f>
        <v>691</v>
      </c>
      <c r="D700" s="82"/>
      <c r="E700" s="39"/>
      <c r="F700" s="33"/>
      <c r="G700" s="84" t="str">
        <f>IFERROR(INDEX(TBL_CIPDRFRESI_LOANPOOL[HUD_MFI_115],MATCH(TBL_QUAL_INCOMELISTING_UNITS[[#This Row],[INCOMELISTING_LOAN_ID_PROP_ADDR]],TBL_CIPDRFRESI_LOANPOOL[LOAN_ID_PROP_ADDR],0)),"")</f>
        <v/>
      </c>
      <c r="H7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0" s="36" t="b">
        <f>CONCATENATE(TBL_QUAL_INCOMELISTING_UNITS[[#This Row],[INCOMELISTING_LOAN_ID_PROP_ADDR]],TBL_QUAL_INCOMELISTING_UNITS[[#This Row],[INCOMELISTING_UNIT]],TBL_QUAL_INCOMELISTING_UNITS[[#This Row],[INCOMELISTING_HSEHLD_INCOME]])&lt;&gt;""</f>
        <v>0</v>
      </c>
      <c r="J700" s="36" t="b">
        <f>AND(TBL_QUAL_INCOMELISTING_UNITS[[#This Row],[INCOMELISTING_LOAN_ID_PROP_ADDR]]&lt;&gt;"",TBL_QUAL_INCOMELISTING_UNITS[[#This Row],[INCOMELISTING_UNIT]]&lt;&gt;"",TBL_QUAL_INCOMELISTING_UNITS[[#This Row],[INCOMELISTING_HSEHLD_INCOME]]&lt;&gt;"")</f>
        <v>0</v>
      </c>
      <c r="K700" s="36">
        <f>SUM(
IF(AND(TBL_QUAL_INCOMELISTING_UNITS[[#This Row],[INCOMELISTING_LOAN_ID_PROP_ADDR]]&lt;&gt;"",NOT(ISNUMBER(MATCH(TBL_QUAL_INCOMELISTING_UNITS[[#This Row],[INCOMELISTING_LOAN_ID_PROP_ADDR]],RANGE_LOOKUP_CIPDRF_LOANLIST,0)))),1,0)
)</f>
        <v>0</v>
      </c>
    </row>
    <row r="701" spans="2:11" ht="20.100000000000001" customHeight="1" x14ac:dyDescent="0.25">
      <c r="B701" s="25" t="str">
        <f>IF(TBL_QUAL_INCOMELISTING_UNITS[[#This Row],[RECORD_STARTED]],IF(TBL_QUAL_INCOMELISTING_UNITS[[#This Row],[ERROR_COUNT]]&gt;0,-1,IF(TBL_QUAL_INCOMELISTING_UNITS[[#This Row],[REQ_FIELDS_POPULATED]],1,0)),"")</f>
        <v/>
      </c>
      <c r="C701" s="94">
        <f>ROW()-ROW(TBL_QUAL_INCOMELISTING_UNITS[[#Headers],[ROW_ID]])</f>
        <v>692</v>
      </c>
      <c r="D701" s="82"/>
      <c r="E701" s="39"/>
      <c r="F701" s="33"/>
      <c r="G701" s="84" t="str">
        <f>IFERROR(INDEX(TBL_CIPDRFRESI_LOANPOOL[HUD_MFI_115],MATCH(TBL_QUAL_INCOMELISTING_UNITS[[#This Row],[INCOMELISTING_LOAN_ID_PROP_ADDR]],TBL_CIPDRFRESI_LOANPOOL[LOAN_ID_PROP_ADDR],0)),"")</f>
        <v/>
      </c>
      <c r="H7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1" s="36" t="b">
        <f>CONCATENATE(TBL_QUAL_INCOMELISTING_UNITS[[#This Row],[INCOMELISTING_LOAN_ID_PROP_ADDR]],TBL_QUAL_INCOMELISTING_UNITS[[#This Row],[INCOMELISTING_UNIT]],TBL_QUAL_INCOMELISTING_UNITS[[#This Row],[INCOMELISTING_HSEHLD_INCOME]])&lt;&gt;""</f>
        <v>0</v>
      </c>
      <c r="J701" s="36" t="b">
        <f>AND(TBL_QUAL_INCOMELISTING_UNITS[[#This Row],[INCOMELISTING_LOAN_ID_PROP_ADDR]]&lt;&gt;"",TBL_QUAL_INCOMELISTING_UNITS[[#This Row],[INCOMELISTING_UNIT]]&lt;&gt;"",TBL_QUAL_INCOMELISTING_UNITS[[#This Row],[INCOMELISTING_HSEHLD_INCOME]]&lt;&gt;"")</f>
        <v>0</v>
      </c>
      <c r="K701" s="36">
        <f>SUM(
IF(AND(TBL_QUAL_INCOMELISTING_UNITS[[#This Row],[INCOMELISTING_LOAN_ID_PROP_ADDR]]&lt;&gt;"",NOT(ISNUMBER(MATCH(TBL_QUAL_INCOMELISTING_UNITS[[#This Row],[INCOMELISTING_LOAN_ID_PROP_ADDR]],RANGE_LOOKUP_CIPDRF_LOANLIST,0)))),1,0)
)</f>
        <v>0</v>
      </c>
    </row>
    <row r="702" spans="2:11" ht="20.100000000000001" customHeight="1" x14ac:dyDescent="0.25">
      <c r="B702" s="25" t="str">
        <f>IF(TBL_QUAL_INCOMELISTING_UNITS[[#This Row],[RECORD_STARTED]],IF(TBL_QUAL_INCOMELISTING_UNITS[[#This Row],[ERROR_COUNT]]&gt;0,-1,IF(TBL_QUAL_INCOMELISTING_UNITS[[#This Row],[REQ_FIELDS_POPULATED]],1,0)),"")</f>
        <v/>
      </c>
      <c r="C702" s="94">
        <f>ROW()-ROW(TBL_QUAL_INCOMELISTING_UNITS[[#Headers],[ROW_ID]])</f>
        <v>693</v>
      </c>
      <c r="D702" s="82"/>
      <c r="E702" s="39"/>
      <c r="F702" s="33"/>
      <c r="G702" s="84" t="str">
        <f>IFERROR(INDEX(TBL_CIPDRFRESI_LOANPOOL[HUD_MFI_115],MATCH(TBL_QUAL_INCOMELISTING_UNITS[[#This Row],[INCOMELISTING_LOAN_ID_PROP_ADDR]],TBL_CIPDRFRESI_LOANPOOL[LOAN_ID_PROP_ADDR],0)),"")</f>
        <v/>
      </c>
      <c r="H70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2" s="36" t="b">
        <f>CONCATENATE(TBL_QUAL_INCOMELISTING_UNITS[[#This Row],[INCOMELISTING_LOAN_ID_PROP_ADDR]],TBL_QUAL_INCOMELISTING_UNITS[[#This Row],[INCOMELISTING_UNIT]],TBL_QUAL_INCOMELISTING_UNITS[[#This Row],[INCOMELISTING_HSEHLD_INCOME]])&lt;&gt;""</f>
        <v>0</v>
      </c>
      <c r="J702" s="36" t="b">
        <f>AND(TBL_QUAL_INCOMELISTING_UNITS[[#This Row],[INCOMELISTING_LOAN_ID_PROP_ADDR]]&lt;&gt;"",TBL_QUAL_INCOMELISTING_UNITS[[#This Row],[INCOMELISTING_UNIT]]&lt;&gt;"",TBL_QUAL_INCOMELISTING_UNITS[[#This Row],[INCOMELISTING_HSEHLD_INCOME]]&lt;&gt;"")</f>
        <v>0</v>
      </c>
      <c r="K702" s="36">
        <f>SUM(
IF(AND(TBL_QUAL_INCOMELISTING_UNITS[[#This Row],[INCOMELISTING_LOAN_ID_PROP_ADDR]]&lt;&gt;"",NOT(ISNUMBER(MATCH(TBL_QUAL_INCOMELISTING_UNITS[[#This Row],[INCOMELISTING_LOAN_ID_PROP_ADDR]],RANGE_LOOKUP_CIPDRF_LOANLIST,0)))),1,0)
)</f>
        <v>0</v>
      </c>
    </row>
    <row r="703" spans="2:11" ht="20.100000000000001" customHeight="1" x14ac:dyDescent="0.25">
      <c r="B703" s="25" t="str">
        <f>IF(TBL_QUAL_INCOMELISTING_UNITS[[#This Row],[RECORD_STARTED]],IF(TBL_QUAL_INCOMELISTING_UNITS[[#This Row],[ERROR_COUNT]]&gt;0,-1,IF(TBL_QUAL_INCOMELISTING_UNITS[[#This Row],[REQ_FIELDS_POPULATED]],1,0)),"")</f>
        <v/>
      </c>
      <c r="C703" s="94">
        <f>ROW()-ROW(TBL_QUAL_INCOMELISTING_UNITS[[#Headers],[ROW_ID]])</f>
        <v>694</v>
      </c>
      <c r="D703" s="82"/>
      <c r="E703" s="39"/>
      <c r="F703" s="33"/>
      <c r="G703" s="84" t="str">
        <f>IFERROR(INDEX(TBL_CIPDRFRESI_LOANPOOL[HUD_MFI_115],MATCH(TBL_QUAL_INCOMELISTING_UNITS[[#This Row],[INCOMELISTING_LOAN_ID_PROP_ADDR]],TBL_CIPDRFRESI_LOANPOOL[LOAN_ID_PROP_ADDR],0)),"")</f>
        <v/>
      </c>
      <c r="H70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3" s="36" t="b">
        <f>CONCATENATE(TBL_QUAL_INCOMELISTING_UNITS[[#This Row],[INCOMELISTING_LOAN_ID_PROP_ADDR]],TBL_QUAL_INCOMELISTING_UNITS[[#This Row],[INCOMELISTING_UNIT]],TBL_QUAL_INCOMELISTING_UNITS[[#This Row],[INCOMELISTING_HSEHLD_INCOME]])&lt;&gt;""</f>
        <v>0</v>
      </c>
      <c r="J703" s="36" t="b">
        <f>AND(TBL_QUAL_INCOMELISTING_UNITS[[#This Row],[INCOMELISTING_LOAN_ID_PROP_ADDR]]&lt;&gt;"",TBL_QUAL_INCOMELISTING_UNITS[[#This Row],[INCOMELISTING_UNIT]]&lt;&gt;"",TBL_QUAL_INCOMELISTING_UNITS[[#This Row],[INCOMELISTING_HSEHLD_INCOME]]&lt;&gt;"")</f>
        <v>0</v>
      </c>
      <c r="K703" s="36">
        <f>SUM(
IF(AND(TBL_QUAL_INCOMELISTING_UNITS[[#This Row],[INCOMELISTING_LOAN_ID_PROP_ADDR]]&lt;&gt;"",NOT(ISNUMBER(MATCH(TBL_QUAL_INCOMELISTING_UNITS[[#This Row],[INCOMELISTING_LOAN_ID_PROP_ADDR]],RANGE_LOOKUP_CIPDRF_LOANLIST,0)))),1,0)
)</f>
        <v>0</v>
      </c>
    </row>
    <row r="704" spans="2:11" ht="20.100000000000001" customHeight="1" x14ac:dyDescent="0.25">
      <c r="B704" s="25" t="str">
        <f>IF(TBL_QUAL_INCOMELISTING_UNITS[[#This Row],[RECORD_STARTED]],IF(TBL_QUAL_INCOMELISTING_UNITS[[#This Row],[ERROR_COUNT]]&gt;0,-1,IF(TBL_QUAL_INCOMELISTING_UNITS[[#This Row],[REQ_FIELDS_POPULATED]],1,0)),"")</f>
        <v/>
      </c>
      <c r="C704" s="94">
        <f>ROW()-ROW(TBL_QUAL_INCOMELISTING_UNITS[[#Headers],[ROW_ID]])</f>
        <v>695</v>
      </c>
      <c r="D704" s="82"/>
      <c r="E704" s="39"/>
      <c r="F704" s="33"/>
      <c r="G704" s="84" t="str">
        <f>IFERROR(INDEX(TBL_CIPDRFRESI_LOANPOOL[HUD_MFI_115],MATCH(TBL_QUAL_INCOMELISTING_UNITS[[#This Row],[INCOMELISTING_LOAN_ID_PROP_ADDR]],TBL_CIPDRFRESI_LOANPOOL[LOAN_ID_PROP_ADDR],0)),"")</f>
        <v/>
      </c>
      <c r="H70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4" s="36" t="b">
        <f>CONCATENATE(TBL_QUAL_INCOMELISTING_UNITS[[#This Row],[INCOMELISTING_LOAN_ID_PROP_ADDR]],TBL_QUAL_INCOMELISTING_UNITS[[#This Row],[INCOMELISTING_UNIT]],TBL_QUAL_INCOMELISTING_UNITS[[#This Row],[INCOMELISTING_HSEHLD_INCOME]])&lt;&gt;""</f>
        <v>0</v>
      </c>
      <c r="J704" s="36" t="b">
        <f>AND(TBL_QUAL_INCOMELISTING_UNITS[[#This Row],[INCOMELISTING_LOAN_ID_PROP_ADDR]]&lt;&gt;"",TBL_QUAL_INCOMELISTING_UNITS[[#This Row],[INCOMELISTING_UNIT]]&lt;&gt;"",TBL_QUAL_INCOMELISTING_UNITS[[#This Row],[INCOMELISTING_HSEHLD_INCOME]]&lt;&gt;"")</f>
        <v>0</v>
      </c>
      <c r="K704" s="36">
        <f>SUM(
IF(AND(TBL_QUAL_INCOMELISTING_UNITS[[#This Row],[INCOMELISTING_LOAN_ID_PROP_ADDR]]&lt;&gt;"",NOT(ISNUMBER(MATCH(TBL_QUAL_INCOMELISTING_UNITS[[#This Row],[INCOMELISTING_LOAN_ID_PROP_ADDR]],RANGE_LOOKUP_CIPDRF_LOANLIST,0)))),1,0)
)</f>
        <v>0</v>
      </c>
    </row>
    <row r="705" spans="2:11" ht="20.100000000000001" customHeight="1" x14ac:dyDescent="0.25">
      <c r="B705" s="25" t="str">
        <f>IF(TBL_QUAL_INCOMELISTING_UNITS[[#This Row],[RECORD_STARTED]],IF(TBL_QUAL_INCOMELISTING_UNITS[[#This Row],[ERROR_COUNT]]&gt;0,-1,IF(TBL_QUAL_INCOMELISTING_UNITS[[#This Row],[REQ_FIELDS_POPULATED]],1,0)),"")</f>
        <v/>
      </c>
      <c r="C705" s="94">
        <f>ROW()-ROW(TBL_QUAL_INCOMELISTING_UNITS[[#Headers],[ROW_ID]])</f>
        <v>696</v>
      </c>
      <c r="D705" s="82"/>
      <c r="E705" s="39"/>
      <c r="F705" s="33"/>
      <c r="G705" s="84" t="str">
        <f>IFERROR(INDEX(TBL_CIPDRFRESI_LOANPOOL[HUD_MFI_115],MATCH(TBL_QUAL_INCOMELISTING_UNITS[[#This Row],[INCOMELISTING_LOAN_ID_PROP_ADDR]],TBL_CIPDRFRESI_LOANPOOL[LOAN_ID_PROP_ADDR],0)),"")</f>
        <v/>
      </c>
      <c r="H70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5" s="36" t="b">
        <f>CONCATENATE(TBL_QUAL_INCOMELISTING_UNITS[[#This Row],[INCOMELISTING_LOAN_ID_PROP_ADDR]],TBL_QUAL_INCOMELISTING_UNITS[[#This Row],[INCOMELISTING_UNIT]],TBL_QUAL_INCOMELISTING_UNITS[[#This Row],[INCOMELISTING_HSEHLD_INCOME]])&lt;&gt;""</f>
        <v>0</v>
      </c>
      <c r="J705" s="36" t="b">
        <f>AND(TBL_QUAL_INCOMELISTING_UNITS[[#This Row],[INCOMELISTING_LOAN_ID_PROP_ADDR]]&lt;&gt;"",TBL_QUAL_INCOMELISTING_UNITS[[#This Row],[INCOMELISTING_UNIT]]&lt;&gt;"",TBL_QUAL_INCOMELISTING_UNITS[[#This Row],[INCOMELISTING_HSEHLD_INCOME]]&lt;&gt;"")</f>
        <v>0</v>
      </c>
      <c r="K705" s="36">
        <f>SUM(
IF(AND(TBL_QUAL_INCOMELISTING_UNITS[[#This Row],[INCOMELISTING_LOAN_ID_PROP_ADDR]]&lt;&gt;"",NOT(ISNUMBER(MATCH(TBL_QUAL_INCOMELISTING_UNITS[[#This Row],[INCOMELISTING_LOAN_ID_PROP_ADDR]],RANGE_LOOKUP_CIPDRF_LOANLIST,0)))),1,0)
)</f>
        <v>0</v>
      </c>
    </row>
    <row r="706" spans="2:11" ht="20.100000000000001" customHeight="1" x14ac:dyDescent="0.25">
      <c r="B706" s="25" t="str">
        <f>IF(TBL_QUAL_INCOMELISTING_UNITS[[#This Row],[RECORD_STARTED]],IF(TBL_QUAL_INCOMELISTING_UNITS[[#This Row],[ERROR_COUNT]]&gt;0,-1,IF(TBL_QUAL_INCOMELISTING_UNITS[[#This Row],[REQ_FIELDS_POPULATED]],1,0)),"")</f>
        <v/>
      </c>
      <c r="C706" s="94">
        <f>ROW()-ROW(TBL_QUAL_INCOMELISTING_UNITS[[#Headers],[ROW_ID]])</f>
        <v>697</v>
      </c>
      <c r="D706" s="82"/>
      <c r="E706" s="39"/>
      <c r="F706" s="33"/>
      <c r="G706" s="84" t="str">
        <f>IFERROR(INDEX(TBL_CIPDRFRESI_LOANPOOL[HUD_MFI_115],MATCH(TBL_QUAL_INCOMELISTING_UNITS[[#This Row],[INCOMELISTING_LOAN_ID_PROP_ADDR]],TBL_CIPDRFRESI_LOANPOOL[LOAN_ID_PROP_ADDR],0)),"")</f>
        <v/>
      </c>
      <c r="H70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6" s="36" t="b">
        <f>CONCATENATE(TBL_QUAL_INCOMELISTING_UNITS[[#This Row],[INCOMELISTING_LOAN_ID_PROP_ADDR]],TBL_QUAL_INCOMELISTING_UNITS[[#This Row],[INCOMELISTING_UNIT]],TBL_QUAL_INCOMELISTING_UNITS[[#This Row],[INCOMELISTING_HSEHLD_INCOME]])&lt;&gt;""</f>
        <v>0</v>
      </c>
      <c r="J706" s="36" t="b">
        <f>AND(TBL_QUAL_INCOMELISTING_UNITS[[#This Row],[INCOMELISTING_LOAN_ID_PROP_ADDR]]&lt;&gt;"",TBL_QUAL_INCOMELISTING_UNITS[[#This Row],[INCOMELISTING_UNIT]]&lt;&gt;"",TBL_QUAL_INCOMELISTING_UNITS[[#This Row],[INCOMELISTING_HSEHLD_INCOME]]&lt;&gt;"")</f>
        <v>0</v>
      </c>
      <c r="K706" s="36">
        <f>SUM(
IF(AND(TBL_QUAL_INCOMELISTING_UNITS[[#This Row],[INCOMELISTING_LOAN_ID_PROP_ADDR]]&lt;&gt;"",NOT(ISNUMBER(MATCH(TBL_QUAL_INCOMELISTING_UNITS[[#This Row],[INCOMELISTING_LOAN_ID_PROP_ADDR]],RANGE_LOOKUP_CIPDRF_LOANLIST,0)))),1,0)
)</f>
        <v>0</v>
      </c>
    </row>
    <row r="707" spans="2:11" ht="20.100000000000001" customHeight="1" x14ac:dyDescent="0.25">
      <c r="B707" s="25" t="str">
        <f>IF(TBL_QUAL_INCOMELISTING_UNITS[[#This Row],[RECORD_STARTED]],IF(TBL_QUAL_INCOMELISTING_UNITS[[#This Row],[ERROR_COUNT]]&gt;0,-1,IF(TBL_QUAL_INCOMELISTING_UNITS[[#This Row],[REQ_FIELDS_POPULATED]],1,0)),"")</f>
        <v/>
      </c>
      <c r="C707" s="94">
        <f>ROW()-ROW(TBL_QUAL_INCOMELISTING_UNITS[[#Headers],[ROW_ID]])</f>
        <v>698</v>
      </c>
      <c r="D707" s="82"/>
      <c r="E707" s="39"/>
      <c r="F707" s="33"/>
      <c r="G707" s="84" t="str">
        <f>IFERROR(INDEX(TBL_CIPDRFRESI_LOANPOOL[HUD_MFI_115],MATCH(TBL_QUAL_INCOMELISTING_UNITS[[#This Row],[INCOMELISTING_LOAN_ID_PROP_ADDR]],TBL_CIPDRFRESI_LOANPOOL[LOAN_ID_PROP_ADDR],0)),"")</f>
        <v/>
      </c>
      <c r="H70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7" s="36" t="b">
        <f>CONCATENATE(TBL_QUAL_INCOMELISTING_UNITS[[#This Row],[INCOMELISTING_LOAN_ID_PROP_ADDR]],TBL_QUAL_INCOMELISTING_UNITS[[#This Row],[INCOMELISTING_UNIT]],TBL_QUAL_INCOMELISTING_UNITS[[#This Row],[INCOMELISTING_HSEHLD_INCOME]])&lt;&gt;""</f>
        <v>0</v>
      </c>
      <c r="J707" s="36" t="b">
        <f>AND(TBL_QUAL_INCOMELISTING_UNITS[[#This Row],[INCOMELISTING_LOAN_ID_PROP_ADDR]]&lt;&gt;"",TBL_QUAL_INCOMELISTING_UNITS[[#This Row],[INCOMELISTING_UNIT]]&lt;&gt;"",TBL_QUAL_INCOMELISTING_UNITS[[#This Row],[INCOMELISTING_HSEHLD_INCOME]]&lt;&gt;"")</f>
        <v>0</v>
      </c>
      <c r="K707" s="36">
        <f>SUM(
IF(AND(TBL_QUAL_INCOMELISTING_UNITS[[#This Row],[INCOMELISTING_LOAN_ID_PROP_ADDR]]&lt;&gt;"",NOT(ISNUMBER(MATCH(TBL_QUAL_INCOMELISTING_UNITS[[#This Row],[INCOMELISTING_LOAN_ID_PROP_ADDR]],RANGE_LOOKUP_CIPDRF_LOANLIST,0)))),1,0)
)</f>
        <v>0</v>
      </c>
    </row>
    <row r="708" spans="2:11" ht="20.100000000000001" customHeight="1" x14ac:dyDescent="0.25">
      <c r="B708" s="25" t="str">
        <f>IF(TBL_QUAL_INCOMELISTING_UNITS[[#This Row],[RECORD_STARTED]],IF(TBL_QUAL_INCOMELISTING_UNITS[[#This Row],[ERROR_COUNT]]&gt;0,-1,IF(TBL_QUAL_INCOMELISTING_UNITS[[#This Row],[REQ_FIELDS_POPULATED]],1,0)),"")</f>
        <v/>
      </c>
      <c r="C708" s="94">
        <f>ROW()-ROW(TBL_QUAL_INCOMELISTING_UNITS[[#Headers],[ROW_ID]])</f>
        <v>699</v>
      </c>
      <c r="D708" s="82"/>
      <c r="E708" s="39"/>
      <c r="F708" s="33"/>
      <c r="G708" s="84" t="str">
        <f>IFERROR(INDEX(TBL_CIPDRFRESI_LOANPOOL[HUD_MFI_115],MATCH(TBL_QUAL_INCOMELISTING_UNITS[[#This Row],[INCOMELISTING_LOAN_ID_PROP_ADDR]],TBL_CIPDRFRESI_LOANPOOL[LOAN_ID_PROP_ADDR],0)),"")</f>
        <v/>
      </c>
      <c r="H70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8" s="36" t="b">
        <f>CONCATENATE(TBL_QUAL_INCOMELISTING_UNITS[[#This Row],[INCOMELISTING_LOAN_ID_PROP_ADDR]],TBL_QUAL_INCOMELISTING_UNITS[[#This Row],[INCOMELISTING_UNIT]],TBL_QUAL_INCOMELISTING_UNITS[[#This Row],[INCOMELISTING_HSEHLD_INCOME]])&lt;&gt;""</f>
        <v>0</v>
      </c>
      <c r="J708" s="36" t="b">
        <f>AND(TBL_QUAL_INCOMELISTING_UNITS[[#This Row],[INCOMELISTING_LOAN_ID_PROP_ADDR]]&lt;&gt;"",TBL_QUAL_INCOMELISTING_UNITS[[#This Row],[INCOMELISTING_UNIT]]&lt;&gt;"",TBL_QUAL_INCOMELISTING_UNITS[[#This Row],[INCOMELISTING_HSEHLD_INCOME]]&lt;&gt;"")</f>
        <v>0</v>
      </c>
      <c r="K708" s="36">
        <f>SUM(
IF(AND(TBL_QUAL_INCOMELISTING_UNITS[[#This Row],[INCOMELISTING_LOAN_ID_PROP_ADDR]]&lt;&gt;"",NOT(ISNUMBER(MATCH(TBL_QUAL_INCOMELISTING_UNITS[[#This Row],[INCOMELISTING_LOAN_ID_PROP_ADDR]],RANGE_LOOKUP_CIPDRF_LOANLIST,0)))),1,0)
)</f>
        <v>0</v>
      </c>
    </row>
    <row r="709" spans="2:11" ht="20.100000000000001" customHeight="1" x14ac:dyDescent="0.25">
      <c r="B709" s="25" t="str">
        <f>IF(TBL_QUAL_INCOMELISTING_UNITS[[#This Row],[RECORD_STARTED]],IF(TBL_QUAL_INCOMELISTING_UNITS[[#This Row],[ERROR_COUNT]]&gt;0,-1,IF(TBL_QUAL_INCOMELISTING_UNITS[[#This Row],[REQ_FIELDS_POPULATED]],1,0)),"")</f>
        <v/>
      </c>
      <c r="C709" s="94">
        <f>ROW()-ROW(TBL_QUAL_INCOMELISTING_UNITS[[#Headers],[ROW_ID]])</f>
        <v>700</v>
      </c>
      <c r="D709" s="82"/>
      <c r="E709" s="39"/>
      <c r="F709" s="33"/>
      <c r="G709" s="84" t="str">
        <f>IFERROR(INDEX(TBL_CIPDRFRESI_LOANPOOL[HUD_MFI_115],MATCH(TBL_QUAL_INCOMELISTING_UNITS[[#This Row],[INCOMELISTING_LOAN_ID_PROP_ADDR]],TBL_CIPDRFRESI_LOANPOOL[LOAN_ID_PROP_ADDR],0)),"")</f>
        <v/>
      </c>
      <c r="H70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9" s="36" t="b">
        <f>CONCATENATE(TBL_QUAL_INCOMELISTING_UNITS[[#This Row],[INCOMELISTING_LOAN_ID_PROP_ADDR]],TBL_QUAL_INCOMELISTING_UNITS[[#This Row],[INCOMELISTING_UNIT]],TBL_QUAL_INCOMELISTING_UNITS[[#This Row],[INCOMELISTING_HSEHLD_INCOME]])&lt;&gt;""</f>
        <v>0</v>
      </c>
      <c r="J709" s="36" t="b">
        <f>AND(TBL_QUAL_INCOMELISTING_UNITS[[#This Row],[INCOMELISTING_LOAN_ID_PROP_ADDR]]&lt;&gt;"",TBL_QUAL_INCOMELISTING_UNITS[[#This Row],[INCOMELISTING_UNIT]]&lt;&gt;"",TBL_QUAL_INCOMELISTING_UNITS[[#This Row],[INCOMELISTING_HSEHLD_INCOME]]&lt;&gt;"")</f>
        <v>0</v>
      </c>
      <c r="K709" s="36">
        <f>SUM(
IF(AND(TBL_QUAL_INCOMELISTING_UNITS[[#This Row],[INCOMELISTING_LOAN_ID_PROP_ADDR]]&lt;&gt;"",NOT(ISNUMBER(MATCH(TBL_QUAL_INCOMELISTING_UNITS[[#This Row],[INCOMELISTING_LOAN_ID_PROP_ADDR]],RANGE_LOOKUP_CIPDRF_LOANLIST,0)))),1,0)
)</f>
        <v>0</v>
      </c>
    </row>
    <row r="710" spans="2:11" ht="20.100000000000001" customHeight="1" x14ac:dyDescent="0.25">
      <c r="B710" s="25" t="str">
        <f>IF(TBL_QUAL_INCOMELISTING_UNITS[[#This Row],[RECORD_STARTED]],IF(TBL_QUAL_INCOMELISTING_UNITS[[#This Row],[ERROR_COUNT]]&gt;0,-1,IF(TBL_QUAL_INCOMELISTING_UNITS[[#This Row],[REQ_FIELDS_POPULATED]],1,0)),"")</f>
        <v/>
      </c>
      <c r="C710" s="94">
        <f>ROW()-ROW(TBL_QUAL_INCOMELISTING_UNITS[[#Headers],[ROW_ID]])</f>
        <v>701</v>
      </c>
      <c r="D710" s="82"/>
      <c r="E710" s="39"/>
      <c r="F710" s="33"/>
      <c r="G710" s="84" t="str">
        <f>IFERROR(INDEX(TBL_CIPDRFRESI_LOANPOOL[HUD_MFI_115],MATCH(TBL_QUAL_INCOMELISTING_UNITS[[#This Row],[INCOMELISTING_LOAN_ID_PROP_ADDR]],TBL_CIPDRFRESI_LOANPOOL[LOAN_ID_PROP_ADDR],0)),"")</f>
        <v/>
      </c>
      <c r="H7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0" s="36" t="b">
        <f>CONCATENATE(TBL_QUAL_INCOMELISTING_UNITS[[#This Row],[INCOMELISTING_LOAN_ID_PROP_ADDR]],TBL_QUAL_INCOMELISTING_UNITS[[#This Row],[INCOMELISTING_UNIT]],TBL_QUAL_INCOMELISTING_UNITS[[#This Row],[INCOMELISTING_HSEHLD_INCOME]])&lt;&gt;""</f>
        <v>0</v>
      </c>
      <c r="J710" s="36" t="b">
        <f>AND(TBL_QUAL_INCOMELISTING_UNITS[[#This Row],[INCOMELISTING_LOAN_ID_PROP_ADDR]]&lt;&gt;"",TBL_QUAL_INCOMELISTING_UNITS[[#This Row],[INCOMELISTING_UNIT]]&lt;&gt;"",TBL_QUAL_INCOMELISTING_UNITS[[#This Row],[INCOMELISTING_HSEHLD_INCOME]]&lt;&gt;"")</f>
        <v>0</v>
      </c>
      <c r="K710" s="36">
        <f>SUM(
IF(AND(TBL_QUAL_INCOMELISTING_UNITS[[#This Row],[INCOMELISTING_LOAN_ID_PROP_ADDR]]&lt;&gt;"",NOT(ISNUMBER(MATCH(TBL_QUAL_INCOMELISTING_UNITS[[#This Row],[INCOMELISTING_LOAN_ID_PROP_ADDR]],RANGE_LOOKUP_CIPDRF_LOANLIST,0)))),1,0)
)</f>
        <v>0</v>
      </c>
    </row>
    <row r="711" spans="2:11" ht="20.100000000000001" customHeight="1" x14ac:dyDescent="0.25">
      <c r="B711" s="25" t="str">
        <f>IF(TBL_QUAL_INCOMELISTING_UNITS[[#This Row],[RECORD_STARTED]],IF(TBL_QUAL_INCOMELISTING_UNITS[[#This Row],[ERROR_COUNT]]&gt;0,-1,IF(TBL_QUAL_INCOMELISTING_UNITS[[#This Row],[REQ_FIELDS_POPULATED]],1,0)),"")</f>
        <v/>
      </c>
      <c r="C711" s="94">
        <f>ROW()-ROW(TBL_QUAL_INCOMELISTING_UNITS[[#Headers],[ROW_ID]])</f>
        <v>702</v>
      </c>
      <c r="D711" s="82"/>
      <c r="E711" s="39"/>
      <c r="F711" s="33"/>
      <c r="G711" s="84" t="str">
        <f>IFERROR(INDEX(TBL_CIPDRFRESI_LOANPOOL[HUD_MFI_115],MATCH(TBL_QUAL_INCOMELISTING_UNITS[[#This Row],[INCOMELISTING_LOAN_ID_PROP_ADDR]],TBL_CIPDRFRESI_LOANPOOL[LOAN_ID_PROP_ADDR],0)),"")</f>
        <v/>
      </c>
      <c r="H7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1" s="36" t="b">
        <f>CONCATENATE(TBL_QUAL_INCOMELISTING_UNITS[[#This Row],[INCOMELISTING_LOAN_ID_PROP_ADDR]],TBL_QUAL_INCOMELISTING_UNITS[[#This Row],[INCOMELISTING_UNIT]],TBL_QUAL_INCOMELISTING_UNITS[[#This Row],[INCOMELISTING_HSEHLD_INCOME]])&lt;&gt;""</f>
        <v>0</v>
      </c>
      <c r="J711" s="36" t="b">
        <f>AND(TBL_QUAL_INCOMELISTING_UNITS[[#This Row],[INCOMELISTING_LOAN_ID_PROP_ADDR]]&lt;&gt;"",TBL_QUAL_INCOMELISTING_UNITS[[#This Row],[INCOMELISTING_UNIT]]&lt;&gt;"",TBL_QUAL_INCOMELISTING_UNITS[[#This Row],[INCOMELISTING_HSEHLD_INCOME]]&lt;&gt;"")</f>
        <v>0</v>
      </c>
      <c r="K711" s="36">
        <f>SUM(
IF(AND(TBL_QUAL_INCOMELISTING_UNITS[[#This Row],[INCOMELISTING_LOAN_ID_PROP_ADDR]]&lt;&gt;"",NOT(ISNUMBER(MATCH(TBL_QUAL_INCOMELISTING_UNITS[[#This Row],[INCOMELISTING_LOAN_ID_PROP_ADDR]],RANGE_LOOKUP_CIPDRF_LOANLIST,0)))),1,0)
)</f>
        <v>0</v>
      </c>
    </row>
    <row r="712" spans="2:11" ht="20.100000000000001" customHeight="1" x14ac:dyDescent="0.25">
      <c r="B712" s="25" t="str">
        <f>IF(TBL_QUAL_INCOMELISTING_UNITS[[#This Row],[RECORD_STARTED]],IF(TBL_QUAL_INCOMELISTING_UNITS[[#This Row],[ERROR_COUNT]]&gt;0,-1,IF(TBL_QUAL_INCOMELISTING_UNITS[[#This Row],[REQ_FIELDS_POPULATED]],1,0)),"")</f>
        <v/>
      </c>
      <c r="C712" s="94">
        <f>ROW()-ROW(TBL_QUAL_INCOMELISTING_UNITS[[#Headers],[ROW_ID]])</f>
        <v>703</v>
      </c>
      <c r="D712" s="82"/>
      <c r="E712" s="39"/>
      <c r="F712" s="33"/>
      <c r="G712" s="84" t="str">
        <f>IFERROR(INDEX(TBL_CIPDRFRESI_LOANPOOL[HUD_MFI_115],MATCH(TBL_QUAL_INCOMELISTING_UNITS[[#This Row],[INCOMELISTING_LOAN_ID_PROP_ADDR]],TBL_CIPDRFRESI_LOANPOOL[LOAN_ID_PROP_ADDR],0)),"")</f>
        <v/>
      </c>
      <c r="H7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2" s="36" t="b">
        <f>CONCATENATE(TBL_QUAL_INCOMELISTING_UNITS[[#This Row],[INCOMELISTING_LOAN_ID_PROP_ADDR]],TBL_QUAL_INCOMELISTING_UNITS[[#This Row],[INCOMELISTING_UNIT]],TBL_QUAL_INCOMELISTING_UNITS[[#This Row],[INCOMELISTING_HSEHLD_INCOME]])&lt;&gt;""</f>
        <v>0</v>
      </c>
      <c r="J712" s="36" t="b">
        <f>AND(TBL_QUAL_INCOMELISTING_UNITS[[#This Row],[INCOMELISTING_LOAN_ID_PROP_ADDR]]&lt;&gt;"",TBL_QUAL_INCOMELISTING_UNITS[[#This Row],[INCOMELISTING_UNIT]]&lt;&gt;"",TBL_QUAL_INCOMELISTING_UNITS[[#This Row],[INCOMELISTING_HSEHLD_INCOME]]&lt;&gt;"")</f>
        <v>0</v>
      </c>
      <c r="K712" s="36">
        <f>SUM(
IF(AND(TBL_QUAL_INCOMELISTING_UNITS[[#This Row],[INCOMELISTING_LOAN_ID_PROP_ADDR]]&lt;&gt;"",NOT(ISNUMBER(MATCH(TBL_QUAL_INCOMELISTING_UNITS[[#This Row],[INCOMELISTING_LOAN_ID_PROP_ADDR]],RANGE_LOOKUP_CIPDRF_LOANLIST,0)))),1,0)
)</f>
        <v>0</v>
      </c>
    </row>
    <row r="713" spans="2:11" ht="20.100000000000001" customHeight="1" x14ac:dyDescent="0.25">
      <c r="B713" s="25" t="str">
        <f>IF(TBL_QUAL_INCOMELISTING_UNITS[[#This Row],[RECORD_STARTED]],IF(TBL_QUAL_INCOMELISTING_UNITS[[#This Row],[ERROR_COUNT]]&gt;0,-1,IF(TBL_QUAL_INCOMELISTING_UNITS[[#This Row],[REQ_FIELDS_POPULATED]],1,0)),"")</f>
        <v/>
      </c>
      <c r="C713" s="94">
        <f>ROW()-ROW(TBL_QUAL_INCOMELISTING_UNITS[[#Headers],[ROW_ID]])</f>
        <v>704</v>
      </c>
      <c r="D713" s="82"/>
      <c r="E713" s="39"/>
      <c r="F713" s="33"/>
      <c r="G713" s="84" t="str">
        <f>IFERROR(INDEX(TBL_CIPDRFRESI_LOANPOOL[HUD_MFI_115],MATCH(TBL_QUAL_INCOMELISTING_UNITS[[#This Row],[INCOMELISTING_LOAN_ID_PROP_ADDR]],TBL_CIPDRFRESI_LOANPOOL[LOAN_ID_PROP_ADDR],0)),"")</f>
        <v/>
      </c>
      <c r="H7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3" s="36" t="b">
        <f>CONCATENATE(TBL_QUAL_INCOMELISTING_UNITS[[#This Row],[INCOMELISTING_LOAN_ID_PROP_ADDR]],TBL_QUAL_INCOMELISTING_UNITS[[#This Row],[INCOMELISTING_UNIT]],TBL_QUAL_INCOMELISTING_UNITS[[#This Row],[INCOMELISTING_HSEHLD_INCOME]])&lt;&gt;""</f>
        <v>0</v>
      </c>
      <c r="J713" s="36" t="b">
        <f>AND(TBL_QUAL_INCOMELISTING_UNITS[[#This Row],[INCOMELISTING_LOAN_ID_PROP_ADDR]]&lt;&gt;"",TBL_QUAL_INCOMELISTING_UNITS[[#This Row],[INCOMELISTING_UNIT]]&lt;&gt;"",TBL_QUAL_INCOMELISTING_UNITS[[#This Row],[INCOMELISTING_HSEHLD_INCOME]]&lt;&gt;"")</f>
        <v>0</v>
      </c>
      <c r="K713" s="36">
        <f>SUM(
IF(AND(TBL_QUAL_INCOMELISTING_UNITS[[#This Row],[INCOMELISTING_LOAN_ID_PROP_ADDR]]&lt;&gt;"",NOT(ISNUMBER(MATCH(TBL_QUAL_INCOMELISTING_UNITS[[#This Row],[INCOMELISTING_LOAN_ID_PROP_ADDR]],RANGE_LOOKUP_CIPDRF_LOANLIST,0)))),1,0)
)</f>
        <v>0</v>
      </c>
    </row>
    <row r="714" spans="2:11" ht="20.100000000000001" customHeight="1" x14ac:dyDescent="0.25">
      <c r="B714" s="25" t="str">
        <f>IF(TBL_QUAL_INCOMELISTING_UNITS[[#This Row],[RECORD_STARTED]],IF(TBL_QUAL_INCOMELISTING_UNITS[[#This Row],[ERROR_COUNT]]&gt;0,-1,IF(TBL_QUAL_INCOMELISTING_UNITS[[#This Row],[REQ_FIELDS_POPULATED]],1,0)),"")</f>
        <v/>
      </c>
      <c r="C714" s="94">
        <f>ROW()-ROW(TBL_QUAL_INCOMELISTING_UNITS[[#Headers],[ROW_ID]])</f>
        <v>705</v>
      </c>
      <c r="D714" s="82"/>
      <c r="E714" s="39"/>
      <c r="F714" s="33"/>
      <c r="G714" s="84" t="str">
        <f>IFERROR(INDEX(TBL_CIPDRFRESI_LOANPOOL[HUD_MFI_115],MATCH(TBL_QUAL_INCOMELISTING_UNITS[[#This Row],[INCOMELISTING_LOAN_ID_PROP_ADDR]],TBL_CIPDRFRESI_LOANPOOL[LOAN_ID_PROP_ADDR],0)),"")</f>
        <v/>
      </c>
      <c r="H7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4" s="36" t="b">
        <f>CONCATENATE(TBL_QUAL_INCOMELISTING_UNITS[[#This Row],[INCOMELISTING_LOAN_ID_PROP_ADDR]],TBL_QUAL_INCOMELISTING_UNITS[[#This Row],[INCOMELISTING_UNIT]],TBL_QUAL_INCOMELISTING_UNITS[[#This Row],[INCOMELISTING_HSEHLD_INCOME]])&lt;&gt;""</f>
        <v>0</v>
      </c>
      <c r="J714" s="36" t="b">
        <f>AND(TBL_QUAL_INCOMELISTING_UNITS[[#This Row],[INCOMELISTING_LOAN_ID_PROP_ADDR]]&lt;&gt;"",TBL_QUAL_INCOMELISTING_UNITS[[#This Row],[INCOMELISTING_UNIT]]&lt;&gt;"",TBL_QUAL_INCOMELISTING_UNITS[[#This Row],[INCOMELISTING_HSEHLD_INCOME]]&lt;&gt;"")</f>
        <v>0</v>
      </c>
      <c r="K714" s="36">
        <f>SUM(
IF(AND(TBL_QUAL_INCOMELISTING_UNITS[[#This Row],[INCOMELISTING_LOAN_ID_PROP_ADDR]]&lt;&gt;"",NOT(ISNUMBER(MATCH(TBL_QUAL_INCOMELISTING_UNITS[[#This Row],[INCOMELISTING_LOAN_ID_PROP_ADDR]],RANGE_LOOKUP_CIPDRF_LOANLIST,0)))),1,0)
)</f>
        <v>0</v>
      </c>
    </row>
    <row r="715" spans="2:11" ht="20.100000000000001" customHeight="1" x14ac:dyDescent="0.25">
      <c r="B715" s="25" t="str">
        <f>IF(TBL_QUAL_INCOMELISTING_UNITS[[#This Row],[RECORD_STARTED]],IF(TBL_QUAL_INCOMELISTING_UNITS[[#This Row],[ERROR_COUNT]]&gt;0,-1,IF(TBL_QUAL_INCOMELISTING_UNITS[[#This Row],[REQ_FIELDS_POPULATED]],1,0)),"")</f>
        <v/>
      </c>
      <c r="C715" s="94">
        <f>ROW()-ROW(TBL_QUAL_INCOMELISTING_UNITS[[#Headers],[ROW_ID]])</f>
        <v>706</v>
      </c>
      <c r="D715" s="82"/>
      <c r="E715" s="39"/>
      <c r="F715" s="33"/>
      <c r="G715" s="84" t="str">
        <f>IFERROR(INDEX(TBL_CIPDRFRESI_LOANPOOL[HUD_MFI_115],MATCH(TBL_QUAL_INCOMELISTING_UNITS[[#This Row],[INCOMELISTING_LOAN_ID_PROP_ADDR]],TBL_CIPDRFRESI_LOANPOOL[LOAN_ID_PROP_ADDR],0)),"")</f>
        <v/>
      </c>
      <c r="H7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5" s="36" t="b">
        <f>CONCATENATE(TBL_QUAL_INCOMELISTING_UNITS[[#This Row],[INCOMELISTING_LOAN_ID_PROP_ADDR]],TBL_QUAL_INCOMELISTING_UNITS[[#This Row],[INCOMELISTING_UNIT]],TBL_QUAL_INCOMELISTING_UNITS[[#This Row],[INCOMELISTING_HSEHLD_INCOME]])&lt;&gt;""</f>
        <v>0</v>
      </c>
      <c r="J715" s="36" t="b">
        <f>AND(TBL_QUAL_INCOMELISTING_UNITS[[#This Row],[INCOMELISTING_LOAN_ID_PROP_ADDR]]&lt;&gt;"",TBL_QUAL_INCOMELISTING_UNITS[[#This Row],[INCOMELISTING_UNIT]]&lt;&gt;"",TBL_QUAL_INCOMELISTING_UNITS[[#This Row],[INCOMELISTING_HSEHLD_INCOME]]&lt;&gt;"")</f>
        <v>0</v>
      </c>
      <c r="K715" s="36">
        <f>SUM(
IF(AND(TBL_QUAL_INCOMELISTING_UNITS[[#This Row],[INCOMELISTING_LOAN_ID_PROP_ADDR]]&lt;&gt;"",NOT(ISNUMBER(MATCH(TBL_QUAL_INCOMELISTING_UNITS[[#This Row],[INCOMELISTING_LOAN_ID_PROP_ADDR]],RANGE_LOOKUP_CIPDRF_LOANLIST,0)))),1,0)
)</f>
        <v>0</v>
      </c>
    </row>
    <row r="716" spans="2:11" ht="20.100000000000001" customHeight="1" x14ac:dyDescent="0.25">
      <c r="B716" s="25" t="str">
        <f>IF(TBL_QUAL_INCOMELISTING_UNITS[[#This Row],[RECORD_STARTED]],IF(TBL_QUAL_INCOMELISTING_UNITS[[#This Row],[ERROR_COUNT]]&gt;0,-1,IF(TBL_QUAL_INCOMELISTING_UNITS[[#This Row],[REQ_FIELDS_POPULATED]],1,0)),"")</f>
        <v/>
      </c>
      <c r="C716" s="94">
        <f>ROW()-ROW(TBL_QUAL_INCOMELISTING_UNITS[[#Headers],[ROW_ID]])</f>
        <v>707</v>
      </c>
      <c r="D716" s="82"/>
      <c r="E716" s="39"/>
      <c r="F716" s="33"/>
      <c r="G716" s="84" t="str">
        <f>IFERROR(INDEX(TBL_CIPDRFRESI_LOANPOOL[HUD_MFI_115],MATCH(TBL_QUAL_INCOMELISTING_UNITS[[#This Row],[INCOMELISTING_LOAN_ID_PROP_ADDR]],TBL_CIPDRFRESI_LOANPOOL[LOAN_ID_PROP_ADDR],0)),"")</f>
        <v/>
      </c>
      <c r="H7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6" s="36" t="b">
        <f>CONCATENATE(TBL_QUAL_INCOMELISTING_UNITS[[#This Row],[INCOMELISTING_LOAN_ID_PROP_ADDR]],TBL_QUAL_INCOMELISTING_UNITS[[#This Row],[INCOMELISTING_UNIT]],TBL_QUAL_INCOMELISTING_UNITS[[#This Row],[INCOMELISTING_HSEHLD_INCOME]])&lt;&gt;""</f>
        <v>0</v>
      </c>
      <c r="J716" s="36" t="b">
        <f>AND(TBL_QUAL_INCOMELISTING_UNITS[[#This Row],[INCOMELISTING_LOAN_ID_PROP_ADDR]]&lt;&gt;"",TBL_QUAL_INCOMELISTING_UNITS[[#This Row],[INCOMELISTING_UNIT]]&lt;&gt;"",TBL_QUAL_INCOMELISTING_UNITS[[#This Row],[INCOMELISTING_HSEHLD_INCOME]]&lt;&gt;"")</f>
        <v>0</v>
      </c>
      <c r="K716" s="36">
        <f>SUM(
IF(AND(TBL_QUAL_INCOMELISTING_UNITS[[#This Row],[INCOMELISTING_LOAN_ID_PROP_ADDR]]&lt;&gt;"",NOT(ISNUMBER(MATCH(TBL_QUAL_INCOMELISTING_UNITS[[#This Row],[INCOMELISTING_LOAN_ID_PROP_ADDR]],RANGE_LOOKUP_CIPDRF_LOANLIST,0)))),1,0)
)</f>
        <v>0</v>
      </c>
    </row>
    <row r="717" spans="2:11" ht="20.100000000000001" customHeight="1" x14ac:dyDescent="0.25">
      <c r="B717" s="25" t="str">
        <f>IF(TBL_QUAL_INCOMELISTING_UNITS[[#This Row],[RECORD_STARTED]],IF(TBL_QUAL_INCOMELISTING_UNITS[[#This Row],[ERROR_COUNT]]&gt;0,-1,IF(TBL_QUAL_INCOMELISTING_UNITS[[#This Row],[REQ_FIELDS_POPULATED]],1,0)),"")</f>
        <v/>
      </c>
      <c r="C717" s="94">
        <f>ROW()-ROW(TBL_QUAL_INCOMELISTING_UNITS[[#Headers],[ROW_ID]])</f>
        <v>708</v>
      </c>
      <c r="D717" s="82"/>
      <c r="E717" s="39"/>
      <c r="F717" s="33"/>
      <c r="G717" s="84" t="str">
        <f>IFERROR(INDEX(TBL_CIPDRFRESI_LOANPOOL[HUD_MFI_115],MATCH(TBL_QUAL_INCOMELISTING_UNITS[[#This Row],[INCOMELISTING_LOAN_ID_PROP_ADDR]],TBL_CIPDRFRESI_LOANPOOL[LOAN_ID_PROP_ADDR],0)),"")</f>
        <v/>
      </c>
      <c r="H7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7" s="36" t="b">
        <f>CONCATENATE(TBL_QUAL_INCOMELISTING_UNITS[[#This Row],[INCOMELISTING_LOAN_ID_PROP_ADDR]],TBL_QUAL_INCOMELISTING_UNITS[[#This Row],[INCOMELISTING_UNIT]],TBL_QUAL_INCOMELISTING_UNITS[[#This Row],[INCOMELISTING_HSEHLD_INCOME]])&lt;&gt;""</f>
        <v>0</v>
      </c>
      <c r="J717" s="36" t="b">
        <f>AND(TBL_QUAL_INCOMELISTING_UNITS[[#This Row],[INCOMELISTING_LOAN_ID_PROP_ADDR]]&lt;&gt;"",TBL_QUAL_INCOMELISTING_UNITS[[#This Row],[INCOMELISTING_UNIT]]&lt;&gt;"",TBL_QUAL_INCOMELISTING_UNITS[[#This Row],[INCOMELISTING_HSEHLD_INCOME]]&lt;&gt;"")</f>
        <v>0</v>
      </c>
      <c r="K717" s="36">
        <f>SUM(
IF(AND(TBL_QUAL_INCOMELISTING_UNITS[[#This Row],[INCOMELISTING_LOAN_ID_PROP_ADDR]]&lt;&gt;"",NOT(ISNUMBER(MATCH(TBL_QUAL_INCOMELISTING_UNITS[[#This Row],[INCOMELISTING_LOAN_ID_PROP_ADDR]],RANGE_LOOKUP_CIPDRF_LOANLIST,0)))),1,0)
)</f>
        <v>0</v>
      </c>
    </row>
    <row r="718" spans="2:11" ht="20.100000000000001" customHeight="1" x14ac:dyDescent="0.25">
      <c r="B718" s="25" t="str">
        <f>IF(TBL_QUAL_INCOMELISTING_UNITS[[#This Row],[RECORD_STARTED]],IF(TBL_QUAL_INCOMELISTING_UNITS[[#This Row],[ERROR_COUNT]]&gt;0,-1,IF(TBL_QUAL_INCOMELISTING_UNITS[[#This Row],[REQ_FIELDS_POPULATED]],1,0)),"")</f>
        <v/>
      </c>
      <c r="C718" s="94">
        <f>ROW()-ROW(TBL_QUAL_INCOMELISTING_UNITS[[#Headers],[ROW_ID]])</f>
        <v>709</v>
      </c>
      <c r="D718" s="82"/>
      <c r="E718" s="39"/>
      <c r="F718" s="33"/>
      <c r="G718" s="84" t="str">
        <f>IFERROR(INDEX(TBL_CIPDRFRESI_LOANPOOL[HUD_MFI_115],MATCH(TBL_QUAL_INCOMELISTING_UNITS[[#This Row],[INCOMELISTING_LOAN_ID_PROP_ADDR]],TBL_CIPDRFRESI_LOANPOOL[LOAN_ID_PROP_ADDR],0)),"")</f>
        <v/>
      </c>
      <c r="H7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8" s="36" t="b">
        <f>CONCATENATE(TBL_QUAL_INCOMELISTING_UNITS[[#This Row],[INCOMELISTING_LOAN_ID_PROP_ADDR]],TBL_QUAL_INCOMELISTING_UNITS[[#This Row],[INCOMELISTING_UNIT]],TBL_QUAL_INCOMELISTING_UNITS[[#This Row],[INCOMELISTING_HSEHLD_INCOME]])&lt;&gt;""</f>
        <v>0</v>
      </c>
      <c r="J718" s="36" t="b">
        <f>AND(TBL_QUAL_INCOMELISTING_UNITS[[#This Row],[INCOMELISTING_LOAN_ID_PROP_ADDR]]&lt;&gt;"",TBL_QUAL_INCOMELISTING_UNITS[[#This Row],[INCOMELISTING_UNIT]]&lt;&gt;"",TBL_QUAL_INCOMELISTING_UNITS[[#This Row],[INCOMELISTING_HSEHLD_INCOME]]&lt;&gt;"")</f>
        <v>0</v>
      </c>
      <c r="K718" s="36">
        <f>SUM(
IF(AND(TBL_QUAL_INCOMELISTING_UNITS[[#This Row],[INCOMELISTING_LOAN_ID_PROP_ADDR]]&lt;&gt;"",NOT(ISNUMBER(MATCH(TBL_QUAL_INCOMELISTING_UNITS[[#This Row],[INCOMELISTING_LOAN_ID_PROP_ADDR]],RANGE_LOOKUP_CIPDRF_LOANLIST,0)))),1,0)
)</f>
        <v>0</v>
      </c>
    </row>
    <row r="719" spans="2:11" ht="20.100000000000001" customHeight="1" x14ac:dyDescent="0.25">
      <c r="B719" s="25" t="str">
        <f>IF(TBL_QUAL_INCOMELISTING_UNITS[[#This Row],[RECORD_STARTED]],IF(TBL_QUAL_INCOMELISTING_UNITS[[#This Row],[ERROR_COUNT]]&gt;0,-1,IF(TBL_QUAL_INCOMELISTING_UNITS[[#This Row],[REQ_FIELDS_POPULATED]],1,0)),"")</f>
        <v/>
      </c>
      <c r="C719" s="94">
        <f>ROW()-ROW(TBL_QUAL_INCOMELISTING_UNITS[[#Headers],[ROW_ID]])</f>
        <v>710</v>
      </c>
      <c r="D719" s="82"/>
      <c r="E719" s="39"/>
      <c r="F719" s="33"/>
      <c r="G719" s="84" t="str">
        <f>IFERROR(INDEX(TBL_CIPDRFRESI_LOANPOOL[HUD_MFI_115],MATCH(TBL_QUAL_INCOMELISTING_UNITS[[#This Row],[INCOMELISTING_LOAN_ID_PROP_ADDR]],TBL_CIPDRFRESI_LOANPOOL[LOAN_ID_PROP_ADDR],0)),"")</f>
        <v/>
      </c>
      <c r="H7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9" s="36" t="b">
        <f>CONCATENATE(TBL_QUAL_INCOMELISTING_UNITS[[#This Row],[INCOMELISTING_LOAN_ID_PROP_ADDR]],TBL_QUAL_INCOMELISTING_UNITS[[#This Row],[INCOMELISTING_UNIT]],TBL_QUAL_INCOMELISTING_UNITS[[#This Row],[INCOMELISTING_HSEHLD_INCOME]])&lt;&gt;""</f>
        <v>0</v>
      </c>
      <c r="J719" s="36" t="b">
        <f>AND(TBL_QUAL_INCOMELISTING_UNITS[[#This Row],[INCOMELISTING_LOAN_ID_PROP_ADDR]]&lt;&gt;"",TBL_QUAL_INCOMELISTING_UNITS[[#This Row],[INCOMELISTING_UNIT]]&lt;&gt;"",TBL_QUAL_INCOMELISTING_UNITS[[#This Row],[INCOMELISTING_HSEHLD_INCOME]]&lt;&gt;"")</f>
        <v>0</v>
      </c>
      <c r="K719" s="36">
        <f>SUM(
IF(AND(TBL_QUAL_INCOMELISTING_UNITS[[#This Row],[INCOMELISTING_LOAN_ID_PROP_ADDR]]&lt;&gt;"",NOT(ISNUMBER(MATCH(TBL_QUAL_INCOMELISTING_UNITS[[#This Row],[INCOMELISTING_LOAN_ID_PROP_ADDR]],RANGE_LOOKUP_CIPDRF_LOANLIST,0)))),1,0)
)</f>
        <v>0</v>
      </c>
    </row>
    <row r="720" spans="2:11" ht="20.100000000000001" customHeight="1" x14ac:dyDescent="0.25">
      <c r="B720" s="25" t="str">
        <f>IF(TBL_QUAL_INCOMELISTING_UNITS[[#This Row],[RECORD_STARTED]],IF(TBL_QUAL_INCOMELISTING_UNITS[[#This Row],[ERROR_COUNT]]&gt;0,-1,IF(TBL_QUAL_INCOMELISTING_UNITS[[#This Row],[REQ_FIELDS_POPULATED]],1,0)),"")</f>
        <v/>
      </c>
      <c r="C720" s="94">
        <f>ROW()-ROW(TBL_QUAL_INCOMELISTING_UNITS[[#Headers],[ROW_ID]])</f>
        <v>711</v>
      </c>
      <c r="D720" s="82"/>
      <c r="E720" s="39"/>
      <c r="F720" s="33"/>
      <c r="G720" s="84" t="str">
        <f>IFERROR(INDEX(TBL_CIPDRFRESI_LOANPOOL[HUD_MFI_115],MATCH(TBL_QUAL_INCOMELISTING_UNITS[[#This Row],[INCOMELISTING_LOAN_ID_PROP_ADDR]],TBL_CIPDRFRESI_LOANPOOL[LOAN_ID_PROP_ADDR],0)),"")</f>
        <v/>
      </c>
      <c r="H7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0" s="36" t="b">
        <f>CONCATENATE(TBL_QUAL_INCOMELISTING_UNITS[[#This Row],[INCOMELISTING_LOAN_ID_PROP_ADDR]],TBL_QUAL_INCOMELISTING_UNITS[[#This Row],[INCOMELISTING_UNIT]],TBL_QUAL_INCOMELISTING_UNITS[[#This Row],[INCOMELISTING_HSEHLD_INCOME]])&lt;&gt;""</f>
        <v>0</v>
      </c>
      <c r="J720" s="36" t="b">
        <f>AND(TBL_QUAL_INCOMELISTING_UNITS[[#This Row],[INCOMELISTING_LOAN_ID_PROP_ADDR]]&lt;&gt;"",TBL_QUAL_INCOMELISTING_UNITS[[#This Row],[INCOMELISTING_UNIT]]&lt;&gt;"",TBL_QUAL_INCOMELISTING_UNITS[[#This Row],[INCOMELISTING_HSEHLD_INCOME]]&lt;&gt;"")</f>
        <v>0</v>
      </c>
      <c r="K720" s="36">
        <f>SUM(
IF(AND(TBL_QUAL_INCOMELISTING_UNITS[[#This Row],[INCOMELISTING_LOAN_ID_PROP_ADDR]]&lt;&gt;"",NOT(ISNUMBER(MATCH(TBL_QUAL_INCOMELISTING_UNITS[[#This Row],[INCOMELISTING_LOAN_ID_PROP_ADDR]],RANGE_LOOKUP_CIPDRF_LOANLIST,0)))),1,0)
)</f>
        <v>0</v>
      </c>
    </row>
    <row r="721" spans="2:11" ht="20.100000000000001" customHeight="1" x14ac:dyDescent="0.25">
      <c r="B721" s="25" t="str">
        <f>IF(TBL_QUAL_INCOMELISTING_UNITS[[#This Row],[RECORD_STARTED]],IF(TBL_QUAL_INCOMELISTING_UNITS[[#This Row],[ERROR_COUNT]]&gt;0,-1,IF(TBL_QUAL_INCOMELISTING_UNITS[[#This Row],[REQ_FIELDS_POPULATED]],1,0)),"")</f>
        <v/>
      </c>
      <c r="C721" s="94">
        <f>ROW()-ROW(TBL_QUAL_INCOMELISTING_UNITS[[#Headers],[ROW_ID]])</f>
        <v>712</v>
      </c>
      <c r="D721" s="82"/>
      <c r="E721" s="39"/>
      <c r="F721" s="33"/>
      <c r="G721" s="84" t="str">
        <f>IFERROR(INDEX(TBL_CIPDRFRESI_LOANPOOL[HUD_MFI_115],MATCH(TBL_QUAL_INCOMELISTING_UNITS[[#This Row],[INCOMELISTING_LOAN_ID_PROP_ADDR]],TBL_CIPDRFRESI_LOANPOOL[LOAN_ID_PROP_ADDR],0)),"")</f>
        <v/>
      </c>
      <c r="H7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1" s="36" t="b">
        <f>CONCATENATE(TBL_QUAL_INCOMELISTING_UNITS[[#This Row],[INCOMELISTING_LOAN_ID_PROP_ADDR]],TBL_QUAL_INCOMELISTING_UNITS[[#This Row],[INCOMELISTING_UNIT]],TBL_QUAL_INCOMELISTING_UNITS[[#This Row],[INCOMELISTING_HSEHLD_INCOME]])&lt;&gt;""</f>
        <v>0</v>
      </c>
      <c r="J721" s="36" t="b">
        <f>AND(TBL_QUAL_INCOMELISTING_UNITS[[#This Row],[INCOMELISTING_LOAN_ID_PROP_ADDR]]&lt;&gt;"",TBL_QUAL_INCOMELISTING_UNITS[[#This Row],[INCOMELISTING_UNIT]]&lt;&gt;"",TBL_QUAL_INCOMELISTING_UNITS[[#This Row],[INCOMELISTING_HSEHLD_INCOME]]&lt;&gt;"")</f>
        <v>0</v>
      </c>
      <c r="K721" s="36">
        <f>SUM(
IF(AND(TBL_QUAL_INCOMELISTING_UNITS[[#This Row],[INCOMELISTING_LOAN_ID_PROP_ADDR]]&lt;&gt;"",NOT(ISNUMBER(MATCH(TBL_QUAL_INCOMELISTING_UNITS[[#This Row],[INCOMELISTING_LOAN_ID_PROP_ADDR]],RANGE_LOOKUP_CIPDRF_LOANLIST,0)))),1,0)
)</f>
        <v>0</v>
      </c>
    </row>
    <row r="722" spans="2:11" ht="20.100000000000001" customHeight="1" x14ac:dyDescent="0.25">
      <c r="B722" s="25" t="str">
        <f>IF(TBL_QUAL_INCOMELISTING_UNITS[[#This Row],[RECORD_STARTED]],IF(TBL_QUAL_INCOMELISTING_UNITS[[#This Row],[ERROR_COUNT]]&gt;0,-1,IF(TBL_QUAL_INCOMELISTING_UNITS[[#This Row],[REQ_FIELDS_POPULATED]],1,0)),"")</f>
        <v/>
      </c>
      <c r="C722" s="94">
        <f>ROW()-ROW(TBL_QUAL_INCOMELISTING_UNITS[[#Headers],[ROW_ID]])</f>
        <v>713</v>
      </c>
      <c r="D722" s="82"/>
      <c r="E722" s="39"/>
      <c r="F722" s="33"/>
      <c r="G722" s="84" t="str">
        <f>IFERROR(INDEX(TBL_CIPDRFRESI_LOANPOOL[HUD_MFI_115],MATCH(TBL_QUAL_INCOMELISTING_UNITS[[#This Row],[INCOMELISTING_LOAN_ID_PROP_ADDR]],TBL_CIPDRFRESI_LOANPOOL[LOAN_ID_PROP_ADDR],0)),"")</f>
        <v/>
      </c>
      <c r="H7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2" s="36" t="b">
        <f>CONCATENATE(TBL_QUAL_INCOMELISTING_UNITS[[#This Row],[INCOMELISTING_LOAN_ID_PROP_ADDR]],TBL_QUAL_INCOMELISTING_UNITS[[#This Row],[INCOMELISTING_UNIT]],TBL_QUAL_INCOMELISTING_UNITS[[#This Row],[INCOMELISTING_HSEHLD_INCOME]])&lt;&gt;""</f>
        <v>0</v>
      </c>
      <c r="J722" s="36" t="b">
        <f>AND(TBL_QUAL_INCOMELISTING_UNITS[[#This Row],[INCOMELISTING_LOAN_ID_PROP_ADDR]]&lt;&gt;"",TBL_QUAL_INCOMELISTING_UNITS[[#This Row],[INCOMELISTING_UNIT]]&lt;&gt;"",TBL_QUAL_INCOMELISTING_UNITS[[#This Row],[INCOMELISTING_HSEHLD_INCOME]]&lt;&gt;"")</f>
        <v>0</v>
      </c>
      <c r="K722" s="36">
        <f>SUM(
IF(AND(TBL_QUAL_INCOMELISTING_UNITS[[#This Row],[INCOMELISTING_LOAN_ID_PROP_ADDR]]&lt;&gt;"",NOT(ISNUMBER(MATCH(TBL_QUAL_INCOMELISTING_UNITS[[#This Row],[INCOMELISTING_LOAN_ID_PROP_ADDR]],RANGE_LOOKUP_CIPDRF_LOANLIST,0)))),1,0)
)</f>
        <v>0</v>
      </c>
    </row>
    <row r="723" spans="2:11" ht="20.100000000000001" customHeight="1" x14ac:dyDescent="0.25">
      <c r="B723" s="25" t="str">
        <f>IF(TBL_QUAL_INCOMELISTING_UNITS[[#This Row],[RECORD_STARTED]],IF(TBL_QUAL_INCOMELISTING_UNITS[[#This Row],[ERROR_COUNT]]&gt;0,-1,IF(TBL_QUAL_INCOMELISTING_UNITS[[#This Row],[REQ_FIELDS_POPULATED]],1,0)),"")</f>
        <v/>
      </c>
      <c r="C723" s="94">
        <f>ROW()-ROW(TBL_QUAL_INCOMELISTING_UNITS[[#Headers],[ROW_ID]])</f>
        <v>714</v>
      </c>
      <c r="D723" s="82"/>
      <c r="E723" s="39"/>
      <c r="F723" s="33"/>
      <c r="G723" s="84" t="str">
        <f>IFERROR(INDEX(TBL_CIPDRFRESI_LOANPOOL[HUD_MFI_115],MATCH(TBL_QUAL_INCOMELISTING_UNITS[[#This Row],[INCOMELISTING_LOAN_ID_PROP_ADDR]],TBL_CIPDRFRESI_LOANPOOL[LOAN_ID_PROP_ADDR],0)),"")</f>
        <v/>
      </c>
      <c r="H7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3" s="36" t="b">
        <f>CONCATENATE(TBL_QUAL_INCOMELISTING_UNITS[[#This Row],[INCOMELISTING_LOAN_ID_PROP_ADDR]],TBL_QUAL_INCOMELISTING_UNITS[[#This Row],[INCOMELISTING_UNIT]],TBL_QUAL_INCOMELISTING_UNITS[[#This Row],[INCOMELISTING_HSEHLD_INCOME]])&lt;&gt;""</f>
        <v>0</v>
      </c>
      <c r="J723" s="36" t="b">
        <f>AND(TBL_QUAL_INCOMELISTING_UNITS[[#This Row],[INCOMELISTING_LOAN_ID_PROP_ADDR]]&lt;&gt;"",TBL_QUAL_INCOMELISTING_UNITS[[#This Row],[INCOMELISTING_UNIT]]&lt;&gt;"",TBL_QUAL_INCOMELISTING_UNITS[[#This Row],[INCOMELISTING_HSEHLD_INCOME]]&lt;&gt;"")</f>
        <v>0</v>
      </c>
      <c r="K723" s="36">
        <f>SUM(
IF(AND(TBL_QUAL_INCOMELISTING_UNITS[[#This Row],[INCOMELISTING_LOAN_ID_PROP_ADDR]]&lt;&gt;"",NOT(ISNUMBER(MATCH(TBL_QUAL_INCOMELISTING_UNITS[[#This Row],[INCOMELISTING_LOAN_ID_PROP_ADDR]],RANGE_LOOKUP_CIPDRF_LOANLIST,0)))),1,0)
)</f>
        <v>0</v>
      </c>
    </row>
    <row r="724" spans="2:11" ht="20.100000000000001" customHeight="1" x14ac:dyDescent="0.25">
      <c r="B724" s="25" t="str">
        <f>IF(TBL_QUAL_INCOMELISTING_UNITS[[#This Row],[RECORD_STARTED]],IF(TBL_QUAL_INCOMELISTING_UNITS[[#This Row],[ERROR_COUNT]]&gt;0,-1,IF(TBL_QUAL_INCOMELISTING_UNITS[[#This Row],[REQ_FIELDS_POPULATED]],1,0)),"")</f>
        <v/>
      </c>
      <c r="C724" s="94">
        <f>ROW()-ROW(TBL_QUAL_INCOMELISTING_UNITS[[#Headers],[ROW_ID]])</f>
        <v>715</v>
      </c>
      <c r="D724" s="82"/>
      <c r="E724" s="39"/>
      <c r="F724" s="33"/>
      <c r="G724" s="84" t="str">
        <f>IFERROR(INDEX(TBL_CIPDRFRESI_LOANPOOL[HUD_MFI_115],MATCH(TBL_QUAL_INCOMELISTING_UNITS[[#This Row],[INCOMELISTING_LOAN_ID_PROP_ADDR]],TBL_CIPDRFRESI_LOANPOOL[LOAN_ID_PROP_ADDR],0)),"")</f>
        <v/>
      </c>
      <c r="H7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4" s="36" t="b">
        <f>CONCATENATE(TBL_QUAL_INCOMELISTING_UNITS[[#This Row],[INCOMELISTING_LOAN_ID_PROP_ADDR]],TBL_QUAL_INCOMELISTING_UNITS[[#This Row],[INCOMELISTING_UNIT]],TBL_QUAL_INCOMELISTING_UNITS[[#This Row],[INCOMELISTING_HSEHLD_INCOME]])&lt;&gt;""</f>
        <v>0</v>
      </c>
      <c r="J724" s="36" t="b">
        <f>AND(TBL_QUAL_INCOMELISTING_UNITS[[#This Row],[INCOMELISTING_LOAN_ID_PROP_ADDR]]&lt;&gt;"",TBL_QUAL_INCOMELISTING_UNITS[[#This Row],[INCOMELISTING_UNIT]]&lt;&gt;"",TBL_QUAL_INCOMELISTING_UNITS[[#This Row],[INCOMELISTING_HSEHLD_INCOME]]&lt;&gt;"")</f>
        <v>0</v>
      </c>
      <c r="K724" s="36">
        <f>SUM(
IF(AND(TBL_QUAL_INCOMELISTING_UNITS[[#This Row],[INCOMELISTING_LOAN_ID_PROP_ADDR]]&lt;&gt;"",NOT(ISNUMBER(MATCH(TBL_QUAL_INCOMELISTING_UNITS[[#This Row],[INCOMELISTING_LOAN_ID_PROP_ADDR]],RANGE_LOOKUP_CIPDRF_LOANLIST,0)))),1,0)
)</f>
        <v>0</v>
      </c>
    </row>
    <row r="725" spans="2:11" ht="20.100000000000001" customHeight="1" x14ac:dyDescent="0.25">
      <c r="B725" s="25" t="str">
        <f>IF(TBL_QUAL_INCOMELISTING_UNITS[[#This Row],[RECORD_STARTED]],IF(TBL_QUAL_INCOMELISTING_UNITS[[#This Row],[ERROR_COUNT]]&gt;0,-1,IF(TBL_QUAL_INCOMELISTING_UNITS[[#This Row],[REQ_FIELDS_POPULATED]],1,0)),"")</f>
        <v/>
      </c>
      <c r="C725" s="94">
        <f>ROW()-ROW(TBL_QUAL_INCOMELISTING_UNITS[[#Headers],[ROW_ID]])</f>
        <v>716</v>
      </c>
      <c r="D725" s="82"/>
      <c r="E725" s="39"/>
      <c r="F725" s="33"/>
      <c r="G725" s="84" t="str">
        <f>IFERROR(INDEX(TBL_CIPDRFRESI_LOANPOOL[HUD_MFI_115],MATCH(TBL_QUAL_INCOMELISTING_UNITS[[#This Row],[INCOMELISTING_LOAN_ID_PROP_ADDR]],TBL_CIPDRFRESI_LOANPOOL[LOAN_ID_PROP_ADDR],0)),"")</f>
        <v/>
      </c>
      <c r="H7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5" s="36" t="b">
        <f>CONCATENATE(TBL_QUAL_INCOMELISTING_UNITS[[#This Row],[INCOMELISTING_LOAN_ID_PROP_ADDR]],TBL_QUAL_INCOMELISTING_UNITS[[#This Row],[INCOMELISTING_UNIT]],TBL_QUAL_INCOMELISTING_UNITS[[#This Row],[INCOMELISTING_HSEHLD_INCOME]])&lt;&gt;""</f>
        <v>0</v>
      </c>
      <c r="J725" s="36" t="b">
        <f>AND(TBL_QUAL_INCOMELISTING_UNITS[[#This Row],[INCOMELISTING_LOAN_ID_PROP_ADDR]]&lt;&gt;"",TBL_QUAL_INCOMELISTING_UNITS[[#This Row],[INCOMELISTING_UNIT]]&lt;&gt;"",TBL_QUAL_INCOMELISTING_UNITS[[#This Row],[INCOMELISTING_HSEHLD_INCOME]]&lt;&gt;"")</f>
        <v>0</v>
      </c>
      <c r="K725" s="36">
        <f>SUM(
IF(AND(TBL_QUAL_INCOMELISTING_UNITS[[#This Row],[INCOMELISTING_LOAN_ID_PROP_ADDR]]&lt;&gt;"",NOT(ISNUMBER(MATCH(TBL_QUAL_INCOMELISTING_UNITS[[#This Row],[INCOMELISTING_LOAN_ID_PROP_ADDR]],RANGE_LOOKUP_CIPDRF_LOANLIST,0)))),1,0)
)</f>
        <v>0</v>
      </c>
    </row>
    <row r="726" spans="2:11" ht="20.100000000000001" customHeight="1" x14ac:dyDescent="0.25">
      <c r="B726" s="25" t="str">
        <f>IF(TBL_QUAL_INCOMELISTING_UNITS[[#This Row],[RECORD_STARTED]],IF(TBL_QUAL_INCOMELISTING_UNITS[[#This Row],[ERROR_COUNT]]&gt;0,-1,IF(TBL_QUAL_INCOMELISTING_UNITS[[#This Row],[REQ_FIELDS_POPULATED]],1,0)),"")</f>
        <v/>
      </c>
      <c r="C726" s="94">
        <f>ROW()-ROW(TBL_QUAL_INCOMELISTING_UNITS[[#Headers],[ROW_ID]])</f>
        <v>717</v>
      </c>
      <c r="D726" s="82"/>
      <c r="E726" s="39"/>
      <c r="F726" s="33"/>
      <c r="G726" s="84" t="str">
        <f>IFERROR(INDEX(TBL_CIPDRFRESI_LOANPOOL[HUD_MFI_115],MATCH(TBL_QUAL_INCOMELISTING_UNITS[[#This Row],[INCOMELISTING_LOAN_ID_PROP_ADDR]],TBL_CIPDRFRESI_LOANPOOL[LOAN_ID_PROP_ADDR],0)),"")</f>
        <v/>
      </c>
      <c r="H7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6" s="36" t="b">
        <f>CONCATENATE(TBL_QUAL_INCOMELISTING_UNITS[[#This Row],[INCOMELISTING_LOAN_ID_PROP_ADDR]],TBL_QUAL_INCOMELISTING_UNITS[[#This Row],[INCOMELISTING_UNIT]],TBL_QUAL_INCOMELISTING_UNITS[[#This Row],[INCOMELISTING_HSEHLD_INCOME]])&lt;&gt;""</f>
        <v>0</v>
      </c>
      <c r="J726" s="36" t="b">
        <f>AND(TBL_QUAL_INCOMELISTING_UNITS[[#This Row],[INCOMELISTING_LOAN_ID_PROP_ADDR]]&lt;&gt;"",TBL_QUAL_INCOMELISTING_UNITS[[#This Row],[INCOMELISTING_UNIT]]&lt;&gt;"",TBL_QUAL_INCOMELISTING_UNITS[[#This Row],[INCOMELISTING_HSEHLD_INCOME]]&lt;&gt;"")</f>
        <v>0</v>
      </c>
      <c r="K726" s="36">
        <f>SUM(
IF(AND(TBL_QUAL_INCOMELISTING_UNITS[[#This Row],[INCOMELISTING_LOAN_ID_PROP_ADDR]]&lt;&gt;"",NOT(ISNUMBER(MATCH(TBL_QUAL_INCOMELISTING_UNITS[[#This Row],[INCOMELISTING_LOAN_ID_PROP_ADDR]],RANGE_LOOKUP_CIPDRF_LOANLIST,0)))),1,0)
)</f>
        <v>0</v>
      </c>
    </row>
    <row r="727" spans="2:11" ht="20.100000000000001" customHeight="1" x14ac:dyDescent="0.25">
      <c r="B727" s="25" t="str">
        <f>IF(TBL_QUAL_INCOMELISTING_UNITS[[#This Row],[RECORD_STARTED]],IF(TBL_QUAL_INCOMELISTING_UNITS[[#This Row],[ERROR_COUNT]]&gt;0,-1,IF(TBL_QUAL_INCOMELISTING_UNITS[[#This Row],[REQ_FIELDS_POPULATED]],1,0)),"")</f>
        <v/>
      </c>
      <c r="C727" s="94">
        <f>ROW()-ROW(TBL_QUAL_INCOMELISTING_UNITS[[#Headers],[ROW_ID]])</f>
        <v>718</v>
      </c>
      <c r="D727" s="82"/>
      <c r="E727" s="39"/>
      <c r="F727" s="33"/>
      <c r="G727" s="84" t="str">
        <f>IFERROR(INDEX(TBL_CIPDRFRESI_LOANPOOL[HUD_MFI_115],MATCH(TBL_QUAL_INCOMELISTING_UNITS[[#This Row],[INCOMELISTING_LOAN_ID_PROP_ADDR]],TBL_CIPDRFRESI_LOANPOOL[LOAN_ID_PROP_ADDR],0)),"")</f>
        <v/>
      </c>
      <c r="H7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7" s="36" t="b">
        <f>CONCATENATE(TBL_QUAL_INCOMELISTING_UNITS[[#This Row],[INCOMELISTING_LOAN_ID_PROP_ADDR]],TBL_QUAL_INCOMELISTING_UNITS[[#This Row],[INCOMELISTING_UNIT]],TBL_QUAL_INCOMELISTING_UNITS[[#This Row],[INCOMELISTING_HSEHLD_INCOME]])&lt;&gt;""</f>
        <v>0</v>
      </c>
      <c r="J727" s="36" t="b">
        <f>AND(TBL_QUAL_INCOMELISTING_UNITS[[#This Row],[INCOMELISTING_LOAN_ID_PROP_ADDR]]&lt;&gt;"",TBL_QUAL_INCOMELISTING_UNITS[[#This Row],[INCOMELISTING_UNIT]]&lt;&gt;"",TBL_QUAL_INCOMELISTING_UNITS[[#This Row],[INCOMELISTING_HSEHLD_INCOME]]&lt;&gt;"")</f>
        <v>0</v>
      </c>
      <c r="K727" s="36">
        <f>SUM(
IF(AND(TBL_QUAL_INCOMELISTING_UNITS[[#This Row],[INCOMELISTING_LOAN_ID_PROP_ADDR]]&lt;&gt;"",NOT(ISNUMBER(MATCH(TBL_QUAL_INCOMELISTING_UNITS[[#This Row],[INCOMELISTING_LOAN_ID_PROP_ADDR]],RANGE_LOOKUP_CIPDRF_LOANLIST,0)))),1,0)
)</f>
        <v>0</v>
      </c>
    </row>
    <row r="728" spans="2:11" ht="20.100000000000001" customHeight="1" x14ac:dyDescent="0.25">
      <c r="B728" s="25" t="str">
        <f>IF(TBL_QUAL_INCOMELISTING_UNITS[[#This Row],[RECORD_STARTED]],IF(TBL_QUAL_INCOMELISTING_UNITS[[#This Row],[ERROR_COUNT]]&gt;0,-1,IF(TBL_QUAL_INCOMELISTING_UNITS[[#This Row],[REQ_FIELDS_POPULATED]],1,0)),"")</f>
        <v/>
      </c>
      <c r="C728" s="94">
        <f>ROW()-ROW(TBL_QUAL_INCOMELISTING_UNITS[[#Headers],[ROW_ID]])</f>
        <v>719</v>
      </c>
      <c r="D728" s="82"/>
      <c r="E728" s="39"/>
      <c r="F728" s="33"/>
      <c r="G728" s="84" t="str">
        <f>IFERROR(INDEX(TBL_CIPDRFRESI_LOANPOOL[HUD_MFI_115],MATCH(TBL_QUAL_INCOMELISTING_UNITS[[#This Row],[INCOMELISTING_LOAN_ID_PROP_ADDR]],TBL_CIPDRFRESI_LOANPOOL[LOAN_ID_PROP_ADDR],0)),"")</f>
        <v/>
      </c>
      <c r="H7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8" s="36" t="b">
        <f>CONCATENATE(TBL_QUAL_INCOMELISTING_UNITS[[#This Row],[INCOMELISTING_LOAN_ID_PROP_ADDR]],TBL_QUAL_INCOMELISTING_UNITS[[#This Row],[INCOMELISTING_UNIT]],TBL_QUAL_INCOMELISTING_UNITS[[#This Row],[INCOMELISTING_HSEHLD_INCOME]])&lt;&gt;""</f>
        <v>0</v>
      </c>
      <c r="J728" s="36" t="b">
        <f>AND(TBL_QUAL_INCOMELISTING_UNITS[[#This Row],[INCOMELISTING_LOAN_ID_PROP_ADDR]]&lt;&gt;"",TBL_QUAL_INCOMELISTING_UNITS[[#This Row],[INCOMELISTING_UNIT]]&lt;&gt;"",TBL_QUAL_INCOMELISTING_UNITS[[#This Row],[INCOMELISTING_HSEHLD_INCOME]]&lt;&gt;"")</f>
        <v>0</v>
      </c>
      <c r="K728" s="36">
        <f>SUM(
IF(AND(TBL_QUAL_INCOMELISTING_UNITS[[#This Row],[INCOMELISTING_LOAN_ID_PROP_ADDR]]&lt;&gt;"",NOT(ISNUMBER(MATCH(TBL_QUAL_INCOMELISTING_UNITS[[#This Row],[INCOMELISTING_LOAN_ID_PROP_ADDR]],RANGE_LOOKUP_CIPDRF_LOANLIST,0)))),1,0)
)</f>
        <v>0</v>
      </c>
    </row>
    <row r="729" spans="2:11" ht="20.100000000000001" customHeight="1" x14ac:dyDescent="0.25">
      <c r="B729" s="25" t="str">
        <f>IF(TBL_QUAL_INCOMELISTING_UNITS[[#This Row],[RECORD_STARTED]],IF(TBL_QUAL_INCOMELISTING_UNITS[[#This Row],[ERROR_COUNT]]&gt;0,-1,IF(TBL_QUAL_INCOMELISTING_UNITS[[#This Row],[REQ_FIELDS_POPULATED]],1,0)),"")</f>
        <v/>
      </c>
      <c r="C729" s="94">
        <f>ROW()-ROW(TBL_QUAL_INCOMELISTING_UNITS[[#Headers],[ROW_ID]])</f>
        <v>720</v>
      </c>
      <c r="D729" s="82"/>
      <c r="E729" s="39"/>
      <c r="F729" s="33"/>
      <c r="G729" s="84" t="str">
        <f>IFERROR(INDEX(TBL_CIPDRFRESI_LOANPOOL[HUD_MFI_115],MATCH(TBL_QUAL_INCOMELISTING_UNITS[[#This Row],[INCOMELISTING_LOAN_ID_PROP_ADDR]],TBL_CIPDRFRESI_LOANPOOL[LOAN_ID_PROP_ADDR],0)),"")</f>
        <v/>
      </c>
      <c r="H7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9" s="36" t="b">
        <f>CONCATENATE(TBL_QUAL_INCOMELISTING_UNITS[[#This Row],[INCOMELISTING_LOAN_ID_PROP_ADDR]],TBL_QUAL_INCOMELISTING_UNITS[[#This Row],[INCOMELISTING_UNIT]],TBL_QUAL_INCOMELISTING_UNITS[[#This Row],[INCOMELISTING_HSEHLD_INCOME]])&lt;&gt;""</f>
        <v>0</v>
      </c>
      <c r="J729" s="36" t="b">
        <f>AND(TBL_QUAL_INCOMELISTING_UNITS[[#This Row],[INCOMELISTING_LOAN_ID_PROP_ADDR]]&lt;&gt;"",TBL_QUAL_INCOMELISTING_UNITS[[#This Row],[INCOMELISTING_UNIT]]&lt;&gt;"",TBL_QUAL_INCOMELISTING_UNITS[[#This Row],[INCOMELISTING_HSEHLD_INCOME]]&lt;&gt;"")</f>
        <v>0</v>
      </c>
      <c r="K729" s="36">
        <f>SUM(
IF(AND(TBL_QUAL_INCOMELISTING_UNITS[[#This Row],[INCOMELISTING_LOAN_ID_PROP_ADDR]]&lt;&gt;"",NOT(ISNUMBER(MATCH(TBL_QUAL_INCOMELISTING_UNITS[[#This Row],[INCOMELISTING_LOAN_ID_PROP_ADDR]],RANGE_LOOKUP_CIPDRF_LOANLIST,0)))),1,0)
)</f>
        <v>0</v>
      </c>
    </row>
    <row r="730" spans="2:11" ht="20.100000000000001" customHeight="1" x14ac:dyDescent="0.25">
      <c r="B730" s="25" t="str">
        <f>IF(TBL_QUAL_INCOMELISTING_UNITS[[#This Row],[RECORD_STARTED]],IF(TBL_QUAL_INCOMELISTING_UNITS[[#This Row],[ERROR_COUNT]]&gt;0,-1,IF(TBL_QUAL_INCOMELISTING_UNITS[[#This Row],[REQ_FIELDS_POPULATED]],1,0)),"")</f>
        <v/>
      </c>
      <c r="C730" s="94">
        <f>ROW()-ROW(TBL_QUAL_INCOMELISTING_UNITS[[#Headers],[ROW_ID]])</f>
        <v>721</v>
      </c>
      <c r="D730" s="82"/>
      <c r="E730" s="39"/>
      <c r="F730" s="33"/>
      <c r="G730" s="84" t="str">
        <f>IFERROR(INDEX(TBL_CIPDRFRESI_LOANPOOL[HUD_MFI_115],MATCH(TBL_QUAL_INCOMELISTING_UNITS[[#This Row],[INCOMELISTING_LOAN_ID_PROP_ADDR]],TBL_CIPDRFRESI_LOANPOOL[LOAN_ID_PROP_ADDR],0)),"")</f>
        <v/>
      </c>
      <c r="H7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0" s="36" t="b">
        <f>CONCATENATE(TBL_QUAL_INCOMELISTING_UNITS[[#This Row],[INCOMELISTING_LOAN_ID_PROP_ADDR]],TBL_QUAL_INCOMELISTING_UNITS[[#This Row],[INCOMELISTING_UNIT]],TBL_QUAL_INCOMELISTING_UNITS[[#This Row],[INCOMELISTING_HSEHLD_INCOME]])&lt;&gt;""</f>
        <v>0</v>
      </c>
      <c r="J730" s="36" t="b">
        <f>AND(TBL_QUAL_INCOMELISTING_UNITS[[#This Row],[INCOMELISTING_LOAN_ID_PROP_ADDR]]&lt;&gt;"",TBL_QUAL_INCOMELISTING_UNITS[[#This Row],[INCOMELISTING_UNIT]]&lt;&gt;"",TBL_QUAL_INCOMELISTING_UNITS[[#This Row],[INCOMELISTING_HSEHLD_INCOME]]&lt;&gt;"")</f>
        <v>0</v>
      </c>
      <c r="K730" s="36">
        <f>SUM(
IF(AND(TBL_QUAL_INCOMELISTING_UNITS[[#This Row],[INCOMELISTING_LOAN_ID_PROP_ADDR]]&lt;&gt;"",NOT(ISNUMBER(MATCH(TBL_QUAL_INCOMELISTING_UNITS[[#This Row],[INCOMELISTING_LOAN_ID_PROP_ADDR]],RANGE_LOOKUP_CIPDRF_LOANLIST,0)))),1,0)
)</f>
        <v>0</v>
      </c>
    </row>
    <row r="731" spans="2:11" ht="20.100000000000001" customHeight="1" x14ac:dyDescent="0.25">
      <c r="B731" s="25" t="str">
        <f>IF(TBL_QUAL_INCOMELISTING_UNITS[[#This Row],[RECORD_STARTED]],IF(TBL_QUAL_INCOMELISTING_UNITS[[#This Row],[ERROR_COUNT]]&gt;0,-1,IF(TBL_QUAL_INCOMELISTING_UNITS[[#This Row],[REQ_FIELDS_POPULATED]],1,0)),"")</f>
        <v/>
      </c>
      <c r="C731" s="94">
        <f>ROW()-ROW(TBL_QUAL_INCOMELISTING_UNITS[[#Headers],[ROW_ID]])</f>
        <v>722</v>
      </c>
      <c r="D731" s="82"/>
      <c r="E731" s="39"/>
      <c r="F731" s="33"/>
      <c r="G731" s="84" t="str">
        <f>IFERROR(INDEX(TBL_CIPDRFRESI_LOANPOOL[HUD_MFI_115],MATCH(TBL_QUAL_INCOMELISTING_UNITS[[#This Row],[INCOMELISTING_LOAN_ID_PROP_ADDR]],TBL_CIPDRFRESI_LOANPOOL[LOAN_ID_PROP_ADDR],0)),"")</f>
        <v/>
      </c>
      <c r="H7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1" s="36" t="b">
        <f>CONCATENATE(TBL_QUAL_INCOMELISTING_UNITS[[#This Row],[INCOMELISTING_LOAN_ID_PROP_ADDR]],TBL_QUAL_INCOMELISTING_UNITS[[#This Row],[INCOMELISTING_UNIT]],TBL_QUAL_INCOMELISTING_UNITS[[#This Row],[INCOMELISTING_HSEHLD_INCOME]])&lt;&gt;""</f>
        <v>0</v>
      </c>
      <c r="J731" s="36" t="b">
        <f>AND(TBL_QUAL_INCOMELISTING_UNITS[[#This Row],[INCOMELISTING_LOAN_ID_PROP_ADDR]]&lt;&gt;"",TBL_QUAL_INCOMELISTING_UNITS[[#This Row],[INCOMELISTING_UNIT]]&lt;&gt;"",TBL_QUAL_INCOMELISTING_UNITS[[#This Row],[INCOMELISTING_HSEHLD_INCOME]]&lt;&gt;"")</f>
        <v>0</v>
      </c>
      <c r="K731" s="36">
        <f>SUM(
IF(AND(TBL_QUAL_INCOMELISTING_UNITS[[#This Row],[INCOMELISTING_LOAN_ID_PROP_ADDR]]&lt;&gt;"",NOT(ISNUMBER(MATCH(TBL_QUAL_INCOMELISTING_UNITS[[#This Row],[INCOMELISTING_LOAN_ID_PROP_ADDR]],RANGE_LOOKUP_CIPDRF_LOANLIST,0)))),1,0)
)</f>
        <v>0</v>
      </c>
    </row>
    <row r="732" spans="2:11" ht="20.100000000000001" customHeight="1" x14ac:dyDescent="0.25">
      <c r="B732" s="25" t="str">
        <f>IF(TBL_QUAL_INCOMELISTING_UNITS[[#This Row],[RECORD_STARTED]],IF(TBL_QUAL_INCOMELISTING_UNITS[[#This Row],[ERROR_COUNT]]&gt;0,-1,IF(TBL_QUAL_INCOMELISTING_UNITS[[#This Row],[REQ_FIELDS_POPULATED]],1,0)),"")</f>
        <v/>
      </c>
      <c r="C732" s="94">
        <f>ROW()-ROW(TBL_QUAL_INCOMELISTING_UNITS[[#Headers],[ROW_ID]])</f>
        <v>723</v>
      </c>
      <c r="D732" s="82"/>
      <c r="E732" s="39"/>
      <c r="F732" s="33"/>
      <c r="G732" s="84" t="str">
        <f>IFERROR(INDEX(TBL_CIPDRFRESI_LOANPOOL[HUD_MFI_115],MATCH(TBL_QUAL_INCOMELISTING_UNITS[[#This Row],[INCOMELISTING_LOAN_ID_PROP_ADDR]],TBL_CIPDRFRESI_LOANPOOL[LOAN_ID_PROP_ADDR],0)),"")</f>
        <v/>
      </c>
      <c r="H7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2" s="36" t="b">
        <f>CONCATENATE(TBL_QUAL_INCOMELISTING_UNITS[[#This Row],[INCOMELISTING_LOAN_ID_PROP_ADDR]],TBL_QUAL_INCOMELISTING_UNITS[[#This Row],[INCOMELISTING_UNIT]],TBL_QUAL_INCOMELISTING_UNITS[[#This Row],[INCOMELISTING_HSEHLD_INCOME]])&lt;&gt;""</f>
        <v>0</v>
      </c>
      <c r="J732" s="36" t="b">
        <f>AND(TBL_QUAL_INCOMELISTING_UNITS[[#This Row],[INCOMELISTING_LOAN_ID_PROP_ADDR]]&lt;&gt;"",TBL_QUAL_INCOMELISTING_UNITS[[#This Row],[INCOMELISTING_UNIT]]&lt;&gt;"",TBL_QUAL_INCOMELISTING_UNITS[[#This Row],[INCOMELISTING_HSEHLD_INCOME]]&lt;&gt;"")</f>
        <v>0</v>
      </c>
      <c r="K732" s="36">
        <f>SUM(
IF(AND(TBL_QUAL_INCOMELISTING_UNITS[[#This Row],[INCOMELISTING_LOAN_ID_PROP_ADDR]]&lt;&gt;"",NOT(ISNUMBER(MATCH(TBL_QUAL_INCOMELISTING_UNITS[[#This Row],[INCOMELISTING_LOAN_ID_PROP_ADDR]],RANGE_LOOKUP_CIPDRF_LOANLIST,0)))),1,0)
)</f>
        <v>0</v>
      </c>
    </row>
    <row r="733" spans="2:11" ht="20.100000000000001" customHeight="1" x14ac:dyDescent="0.25">
      <c r="B733" s="25" t="str">
        <f>IF(TBL_QUAL_INCOMELISTING_UNITS[[#This Row],[RECORD_STARTED]],IF(TBL_QUAL_INCOMELISTING_UNITS[[#This Row],[ERROR_COUNT]]&gt;0,-1,IF(TBL_QUAL_INCOMELISTING_UNITS[[#This Row],[REQ_FIELDS_POPULATED]],1,0)),"")</f>
        <v/>
      </c>
      <c r="C733" s="94">
        <f>ROW()-ROW(TBL_QUAL_INCOMELISTING_UNITS[[#Headers],[ROW_ID]])</f>
        <v>724</v>
      </c>
      <c r="D733" s="82"/>
      <c r="E733" s="39"/>
      <c r="F733" s="33"/>
      <c r="G733" s="84" t="str">
        <f>IFERROR(INDEX(TBL_CIPDRFRESI_LOANPOOL[HUD_MFI_115],MATCH(TBL_QUAL_INCOMELISTING_UNITS[[#This Row],[INCOMELISTING_LOAN_ID_PROP_ADDR]],TBL_CIPDRFRESI_LOANPOOL[LOAN_ID_PROP_ADDR],0)),"")</f>
        <v/>
      </c>
      <c r="H7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3" s="36" t="b">
        <f>CONCATENATE(TBL_QUAL_INCOMELISTING_UNITS[[#This Row],[INCOMELISTING_LOAN_ID_PROP_ADDR]],TBL_QUAL_INCOMELISTING_UNITS[[#This Row],[INCOMELISTING_UNIT]],TBL_QUAL_INCOMELISTING_UNITS[[#This Row],[INCOMELISTING_HSEHLD_INCOME]])&lt;&gt;""</f>
        <v>0</v>
      </c>
      <c r="J733" s="36" t="b">
        <f>AND(TBL_QUAL_INCOMELISTING_UNITS[[#This Row],[INCOMELISTING_LOAN_ID_PROP_ADDR]]&lt;&gt;"",TBL_QUAL_INCOMELISTING_UNITS[[#This Row],[INCOMELISTING_UNIT]]&lt;&gt;"",TBL_QUAL_INCOMELISTING_UNITS[[#This Row],[INCOMELISTING_HSEHLD_INCOME]]&lt;&gt;"")</f>
        <v>0</v>
      </c>
      <c r="K733" s="36">
        <f>SUM(
IF(AND(TBL_QUAL_INCOMELISTING_UNITS[[#This Row],[INCOMELISTING_LOAN_ID_PROP_ADDR]]&lt;&gt;"",NOT(ISNUMBER(MATCH(TBL_QUAL_INCOMELISTING_UNITS[[#This Row],[INCOMELISTING_LOAN_ID_PROP_ADDR]],RANGE_LOOKUP_CIPDRF_LOANLIST,0)))),1,0)
)</f>
        <v>0</v>
      </c>
    </row>
    <row r="734" spans="2:11" ht="20.100000000000001" customHeight="1" x14ac:dyDescent="0.25">
      <c r="B734" s="25" t="str">
        <f>IF(TBL_QUAL_INCOMELISTING_UNITS[[#This Row],[RECORD_STARTED]],IF(TBL_QUAL_INCOMELISTING_UNITS[[#This Row],[ERROR_COUNT]]&gt;0,-1,IF(TBL_QUAL_INCOMELISTING_UNITS[[#This Row],[REQ_FIELDS_POPULATED]],1,0)),"")</f>
        <v/>
      </c>
      <c r="C734" s="94">
        <f>ROW()-ROW(TBL_QUAL_INCOMELISTING_UNITS[[#Headers],[ROW_ID]])</f>
        <v>725</v>
      </c>
      <c r="D734" s="82"/>
      <c r="E734" s="39"/>
      <c r="F734" s="33"/>
      <c r="G734" s="84" t="str">
        <f>IFERROR(INDEX(TBL_CIPDRFRESI_LOANPOOL[HUD_MFI_115],MATCH(TBL_QUAL_INCOMELISTING_UNITS[[#This Row],[INCOMELISTING_LOAN_ID_PROP_ADDR]],TBL_CIPDRFRESI_LOANPOOL[LOAN_ID_PROP_ADDR],0)),"")</f>
        <v/>
      </c>
      <c r="H7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4" s="36" t="b">
        <f>CONCATENATE(TBL_QUAL_INCOMELISTING_UNITS[[#This Row],[INCOMELISTING_LOAN_ID_PROP_ADDR]],TBL_QUAL_INCOMELISTING_UNITS[[#This Row],[INCOMELISTING_UNIT]],TBL_QUAL_INCOMELISTING_UNITS[[#This Row],[INCOMELISTING_HSEHLD_INCOME]])&lt;&gt;""</f>
        <v>0</v>
      </c>
      <c r="J734" s="36" t="b">
        <f>AND(TBL_QUAL_INCOMELISTING_UNITS[[#This Row],[INCOMELISTING_LOAN_ID_PROP_ADDR]]&lt;&gt;"",TBL_QUAL_INCOMELISTING_UNITS[[#This Row],[INCOMELISTING_UNIT]]&lt;&gt;"",TBL_QUAL_INCOMELISTING_UNITS[[#This Row],[INCOMELISTING_HSEHLD_INCOME]]&lt;&gt;"")</f>
        <v>0</v>
      </c>
      <c r="K734" s="36">
        <f>SUM(
IF(AND(TBL_QUAL_INCOMELISTING_UNITS[[#This Row],[INCOMELISTING_LOAN_ID_PROP_ADDR]]&lt;&gt;"",NOT(ISNUMBER(MATCH(TBL_QUAL_INCOMELISTING_UNITS[[#This Row],[INCOMELISTING_LOAN_ID_PROP_ADDR]],RANGE_LOOKUP_CIPDRF_LOANLIST,0)))),1,0)
)</f>
        <v>0</v>
      </c>
    </row>
    <row r="735" spans="2:11" ht="20.100000000000001" customHeight="1" x14ac:dyDescent="0.25">
      <c r="B735" s="25" t="str">
        <f>IF(TBL_QUAL_INCOMELISTING_UNITS[[#This Row],[RECORD_STARTED]],IF(TBL_QUAL_INCOMELISTING_UNITS[[#This Row],[ERROR_COUNT]]&gt;0,-1,IF(TBL_QUAL_INCOMELISTING_UNITS[[#This Row],[REQ_FIELDS_POPULATED]],1,0)),"")</f>
        <v/>
      </c>
      <c r="C735" s="94">
        <f>ROW()-ROW(TBL_QUAL_INCOMELISTING_UNITS[[#Headers],[ROW_ID]])</f>
        <v>726</v>
      </c>
      <c r="D735" s="82"/>
      <c r="E735" s="39"/>
      <c r="F735" s="33"/>
      <c r="G735" s="84" t="str">
        <f>IFERROR(INDEX(TBL_CIPDRFRESI_LOANPOOL[HUD_MFI_115],MATCH(TBL_QUAL_INCOMELISTING_UNITS[[#This Row],[INCOMELISTING_LOAN_ID_PROP_ADDR]],TBL_CIPDRFRESI_LOANPOOL[LOAN_ID_PROP_ADDR],0)),"")</f>
        <v/>
      </c>
      <c r="H7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5" s="36" t="b">
        <f>CONCATENATE(TBL_QUAL_INCOMELISTING_UNITS[[#This Row],[INCOMELISTING_LOAN_ID_PROP_ADDR]],TBL_QUAL_INCOMELISTING_UNITS[[#This Row],[INCOMELISTING_UNIT]],TBL_QUAL_INCOMELISTING_UNITS[[#This Row],[INCOMELISTING_HSEHLD_INCOME]])&lt;&gt;""</f>
        <v>0</v>
      </c>
      <c r="J735" s="36" t="b">
        <f>AND(TBL_QUAL_INCOMELISTING_UNITS[[#This Row],[INCOMELISTING_LOAN_ID_PROP_ADDR]]&lt;&gt;"",TBL_QUAL_INCOMELISTING_UNITS[[#This Row],[INCOMELISTING_UNIT]]&lt;&gt;"",TBL_QUAL_INCOMELISTING_UNITS[[#This Row],[INCOMELISTING_HSEHLD_INCOME]]&lt;&gt;"")</f>
        <v>0</v>
      </c>
      <c r="K735" s="36">
        <f>SUM(
IF(AND(TBL_QUAL_INCOMELISTING_UNITS[[#This Row],[INCOMELISTING_LOAN_ID_PROP_ADDR]]&lt;&gt;"",NOT(ISNUMBER(MATCH(TBL_QUAL_INCOMELISTING_UNITS[[#This Row],[INCOMELISTING_LOAN_ID_PROP_ADDR]],RANGE_LOOKUP_CIPDRF_LOANLIST,0)))),1,0)
)</f>
        <v>0</v>
      </c>
    </row>
    <row r="736" spans="2:11" ht="20.100000000000001" customHeight="1" x14ac:dyDescent="0.25">
      <c r="B736" s="25" t="str">
        <f>IF(TBL_QUAL_INCOMELISTING_UNITS[[#This Row],[RECORD_STARTED]],IF(TBL_QUAL_INCOMELISTING_UNITS[[#This Row],[ERROR_COUNT]]&gt;0,-1,IF(TBL_QUAL_INCOMELISTING_UNITS[[#This Row],[REQ_FIELDS_POPULATED]],1,0)),"")</f>
        <v/>
      </c>
      <c r="C736" s="94">
        <f>ROW()-ROW(TBL_QUAL_INCOMELISTING_UNITS[[#Headers],[ROW_ID]])</f>
        <v>727</v>
      </c>
      <c r="D736" s="82"/>
      <c r="E736" s="39"/>
      <c r="F736" s="33"/>
      <c r="G736" s="84" t="str">
        <f>IFERROR(INDEX(TBL_CIPDRFRESI_LOANPOOL[HUD_MFI_115],MATCH(TBL_QUAL_INCOMELISTING_UNITS[[#This Row],[INCOMELISTING_LOAN_ID_PROP_ADDR]],TBL_CIPDRFRESI_LOANPOOL[LOAN_ID_PROP_ADDR],0)),"")</f>
        <v/>
      </c>
      <c r="H7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6" s="36" t="b">
        <f>CONCATENATE(TBL_QUAL_INCOMELISTING_UNITS[[#This Row],[INCOMELISTING_LOAN_ID_PROP_ADDR]],TBL_QUAL_INCOMELISTING_UNITS[[#This Row],[INCOMELISTING_UNIT]],TBL_QUAL_INCOMELISTING_UNITS[[#This Row],[INCOMELISTING_HSEHLD_INCOME]])&lt;&gt;""</f>
        <v>0</v>
      </c>
      <c r="J736" s="36" t="b">
        <f>AND(TBL_QUAL_INCOMELISTING_UNITS[[#This Row],[INCOMELISTING_LOAN_ID_PROP_ADDR]]&lt;&gt;"",TBL_QUAL_INCOMELISTING_UNITS[[#This Row],[INCOMELISTING_UNIT]]&lt;&gt;"",TBL_QUAL_INCOMELISTING_UNITS[[#This Row],[INCOMELISTING_HSEHLD_INCOME]]&lt;&gt;"")</f>
        <v>0</v>
      </c>
      <c r="K736" s="36">
        <f>SUM(
IF(AND(TBL_QUAL_INCOMELISTING_UNITS[[#This Row],[INCOMELISTING_LOAN_ID_PROP_ADDR]]&lt;&gt;"",NOT(ISNUMBER(MATCH(TBL_QUAL_INCOMELISTING_UNITS[[#This Row],[INCOMELISTING_LOAN_ID_PROP_ADDR]],RANGE_LOOKUP_CIPDRF_LOANLIST,0)))),1,0)
)</f>
        <v>0</v>
      </c>
    </row>
    <row r="737" spans="2:11" ht="20.100000000000001" customHeight="1" x14ac:dyDescent="0.25">
      <c r="B737" s="25" t="str">
        <f>IF(TBL_QUAL_INCOMELISTING_UNITS[[#This Row],[RECORD_STARTED]],IF(TBL_QUAL_INCOMELISTING_UNITS[[#This Row],[ERROR_COUNT]]&gt;0,-1,IF(TBL_QUAL_INCOMELISTING_UNITS[[#This Row],[REQ_FIELDS_POPULATED]],1,0)),"")</f>
        <v/>
      </c>
      <c r="C737" s="94">
        <f>ROW()-ROW(TBL_QUAL_INCOMELISTING_UNITS[[#Headers],[ROW_ID]])</f>
        <v>728</v>
      </c>
      <c r="D737" s="82"/>
      <c r="E737" s="39"/>
      <c r="F737" s="33"/>
      <c r="G737" s="84" t="str">
        <f>IFERROR(INDEX(TBL_CIPDRFRESI_LOANPOOL[HUD_MFI_115],MATCH(TBL_QUAL_INCOMELISTING_UNITS[[#This Row],[INCOMELISTING_LOAN_ID_PROP_ADDR]],TBL_CIPDRFRESI_LOANPOOL[LOAN_ID_PROP_ADDR],0)),"")</f>
        <v/>
      </c>
      <c r="H7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7" s="36" t="b">
        <f>CONCATENATE(TBL_QUAL_INCOMELISTING_UNITS[[#This Row],[INCOMELISTING_LOAN_ID_PROP_ADDR]],TBL_QUAL_INCOMELISTING_UNITS[[#This Row],[INCOMELISTING_UNIT]],TBL_QUAL_INCOMELISTING_UNITS[[#This Row],[INCOMELISTING_HSEHLD_INCOME]])&lt;&gt;""</f>
        <v>0</v>
      </c>
      <c r="J737" s="36" t="b">
        <f>AND(TBL_QUAL_INCOMELISTING_UNITS[[#This Row],[INCOMELISTING_LOAN_ID_PROP_ADDR]]&lt;&gt;"",TBL_QUAL_INCOMELISTING_UNITS[[#This Row],[INCOMELISTING_UNIT]]&lt;&gt;"",TBL_QUAL_INCOMELISTING_UNITS[[#This Row],[INCOMELISTING_HSEHLD_INCOME]]&lt;&gt;"")</f>
        <v>0</v>
      </c>
      <c r="K737" s="36">
        <f>SUM(
IF(AND(TBL_QUAL_INCOMELISTING_UNITS[[#This Row],[INCOMELISTING_LOAN_ID_PROP_ADDR]]&lt;&gt;"",NOT(ISNUMBER(MATCH(TBL_QUAL_INCOMELISTING_UNITS[[#This Row],[INCOMELISTING_LOAN_ID_PROP_ADDR]],RANGE_LOOKUP_CIPDRF_LOANLIST,0)))),1,0)
)</f>
        <v>0</v>
      </c>
    </row>
    <row r="738" spans="2:11" ht="20.100000000000001" customHeight="1" x14ac:dyDescent="0.25">
      <c r="B738" s="25" t="str">
        <f>IF(TBL_QUAL_INCOMELISTING_UNITS[[#This Row],[RECORD_STARTED]],IF(TBL_QUAL_INCOMELISTING_UNITS[[#This Row],[ERROR_COUNT]]&gt;0,-1,IF(TBL_QUAL_INCOMELISTING_UNITS[[#This Row],[REQ_FIELDS_POPULATED]],1,0)),"")</f>
        <v/>
      </c>
      <c r="C738" s="94">
        <f>ROW()-ROW(TBL_QUAL_INCOMELISTING_UNITS[[#Headers],[ROW_ID]])</f>
        <v>729</v>
      </c>
      <c r="D738" s="82"/>
      <c r="E738" s="39"/>
      <c r="F738" s="33"/>
      <c r="G738" s="84" t="str">
        <f>IFERROR(INDEX(TBL_CIPDRFRESI_LOANPOOL[HUD_MFI_115],MATCH(TBL_QUAL_INCOMELISTING_UNITS[[#This Row],[INCOMELISTING_LOAN_ID_PROP_ADDR]],TBL_CIPDRFRESI_LOANPOOL[LOAN_ID_PROP_ADDR],0)),"")</f>
        <v/>
      </c>
      <c r="H7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8" s="36" t="b">
        <f>CONCATENATE(TBL_QUAL_INCOMELISTING_UNITS[[#This Row],[INCOMELISTING_LOAN_ID_PROP_ADDR]],TBL_QUAL_INCOMELISTING_UNITS[[#This Row],[INCOMELISTING_UNIT]],TBL_QUAL_INCOMELISTING_UNITS[[#This Row],[INCOMELISTING_HSEHLD_INCOME]])&lt;&gt;""</f>
        <v>0</v>
      </c>
      <c r="J738" s="36" t="b">
        <f>AND(TBL_QUAL_INCOMELISTING_UNITS[[#This Row],[INCOMELISTING_LOAN_ID_PROP_ADDR]]&lt;&gt;"",TBL_QUAL_INCOMELISTING_UNITS[[#This Row],[INCOMELISTING_UNIT]]&lt;&gt;"",TBL_QUAL_INCOMELISTING_UNITS[[#This Row],[INCOMELISTING_HSEHLD_INCOME]]&lt;&gt;"")</f>
        <v>0</v>
      </c>
      <c r="K738" s="36">
        <f>SUM(
IF(AND(TBL_QUAL_INCOMELISTING_UNITS[[#This Row],[INCOMELISTING_LOAN_ID_PROP_ADDR]]&lt;&gt;"",NOT(ISNUMBER(MATCH(TBL_QUAL_INCOMELISTING_UNITS[[#This Row],[INCOMELISTING_LOAN_ID_PROP_ADDR]],RANGE_LOOKUP_CIPDRF_LOANLIST,0)))),1,0)
)</f>
        <v>0</v>
      </c>
    </row>
    <row r="739" spans="2:11" ht="20.100000000000001" customHeight="1" x14ac:dyDescent="0.25">
      <c r="B739" s="25" t="str">
        <f>IF(TBL_QUAL_INCOMELISTING_UNITS[[#This Row],[RECORD_STARTED]],IF(TBL_QUAL_INCOMELISTING_UNITS[[#This Row],[ERROR_COUNT]]&gt;0,-1,IF(TBL_QUAL_INCOMELISTING_UNITS[[#This Row],[REQ_FIELDS_POPULATED]],1,0)),"")</f>
        <v/>
      </c>
      <c r="C739" s="94">
        <f>ROW()-ROW(TBL_QUAL_INCOMELISTING_UNITS[[#Headers],[ROW_ID]])</f>
        <v>730</v>
      </c>
      <c r="D739" s="82"/>
      <c r="E739" s="39"/>
      <c r="F739" s="33"/>
      <c r="G739" s="84" t="str">
        <f>IFERROR(INDEX(TBL_CIPDRFRESI_LOANPOOL[HUD_MFI_115],MATCH(TBL_QUAL_INCOMELISTING_UNITS[[#This Row],[INCOMELISTING_LOAN_ID_PROP_ADDR]],TBL_CIPDRFRESI_LOANPOOL[LOAN_ID_PROP_ADDR],0)),"")</f>
        <v/>
      </c>
      <c r="H7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9" s="36" t="b">
        <f>CONCATENATE(TBL_QUAL_INCOMELISTING_UNITS[[#This Row],[INCOMELISTING_LOAN_ID_PROP_ADDR]],TBL_QUAL_INCOMELISTING_UNITS[[#This Row],[INCOMELISTING_UNIT]],TBL_QUAL_INCOMELISTING_UNITS[[#This Row],[INCOMELISTING_HSEHLD_INCOME]])&lt;&gt;""</f>
        <v>0</v>
      </c>
      <c r="J739" s="36" t="b">
        <f>AND(TBL_QUAL_INCOMELISTING_UNITS[[#This Row],[INCOMELISTING_LOAN_ID_PROP_ADDR]]&lt;&gt;"",TBL_QUAL_INCOMELISTING_UNITS[[#This Row],[INCOMELISTING_UNIT]]&lt;&gt;"",TBL_QUAL_INCOMELISTING_UNITS[[#This Row],[INCOMELISTING_HSEHLD_INCOME]]&lt;&gt;"")</f>
        <v>0</v>
      </c>
      <c r="K739" s="36">
        <f>SUM(
IF(AND(TBL_QUAL_INCOMELISTING_UNITS[[#This Row],[INCOMELISTING_LOAN_ID_PROP_ADDR]]&lt;&gt;"",NOT(ISNUMBER(MATCH(TBL_QUAL_INCOMELISTING_UNITS[[#This Row],[INCOMELISTING_LOAN_ID_PROP_ADDR]],RANGE_LOOKUP_CIPDRF_LOANLIST,0)))),1,0)
)</f>
        <v>0</v>
      </c>
    </row>
    <row r="740" spans="2:11" ht="20.100000000000001" customHeight="1" x14ac:dyDescent="0.25">
      <c r="B740" s="25" t="str">
        <f>IF(TBL_QUAL_INCOMELISTING_UNITS[[#This Row],[RECORD_STARTED]],IF(TBL_QUAL_INCOMELISTING_UNITS[[#This Row],[ERROR_COUNT]]&gt;0,-1,IF(TBL_QUAL_INCOMELISTING_UNITS[[#This Row],[REQ_FIELDS_POPULATED]],1,0)),"")</f>
        <v/>
      </c>
      <c r="C740" s="94">
        <f>ROW()-ROW(TBL_QUAL_INCOMELISTING_UNITS[[#Headers],[ROW_ID]])</f>
        <v>731</v>
      </c>
      <c r="D740" s="82"/>
      <c r="E740" s="39"/>
      <c r="F740" s="33"/>
      <c r="G740" s="84" t="str">
        <f>IFERROR(INDEX(TBL_CIPDRFRESI_LOANPOOL[HUD_MFI_115],MATCH(TBL_QUAL_INCOMELISTING_UNITS[[#This Row],[INCOMELISTING_LOAN_ID_PROP_ADDR]],TBL_CIPDRFRESI_LOANPOOL[LOAN_ID_PROP_ADDR],0)),"")</f>
        <v/>
      </c>
      <c r="H7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0" s="36" t="b">
        <f>CONCATENATE(TBL_QUAL_INCOMELISTING_UNITS[[#This Row],[INCOMELISTING_LOAN_ID_PROP_ADDR]],TBL_QUAL_INCOMELISTING_UNITS[[#This Row],[INCOMELISTING_UNIT]],TBL_QUAL_INCOMELISTING_UNITS[[#This Row],[INCOMELISTING_HSEHLD_INCOME]])&lt;&gt;""</f>
        <v>0</v>
      </c>
      <c r="J740" s="36" t="b">
        <f>AND(TBL_QUAL_INCOMELISTING_UNITS[[#This Row],[INCOMELISTING_LOAN_ID_PROP_ADDR]]&lt;&gt;"",TBL_QUAL_INCOMELISTING_UNITS[[#This Row],[INCOMELISTING_UNIT]]&lt;&gt;"",TBL_QUAL_INCOMELISTING_UNITS[[#This Row],[INCOMELISTING_HSEHLD_INCOME]]&lt;&gt;"")</f>
        <v>0</v>
      </c>
      <c r="K740" s="36">
        <f>SUM(
IF(AND(TBL_QUAL_INCOMELISTING_UNITS[[#This Row],[INCOMELISTING_LOAN_ID_PROP_ADDR]]&lt;&gt;"",NOT(ISNUMBER(MATCH(TBL_QUAL_INCOMELISTING_UNITS[[#This Row],[INCOMELISTING_LOAN_ID_PROP_ADDR]],RANGE_LOOKUP_CIPDRF_LOANLIST,0)))),1,0)
)</f>
        <v>0</v>
      </c>
    </row>
    <row r="741" spans="2:11" ht="20.100000000000001" customHeight="1" x14ac:dyDescent="0.25">
      <c r="B741" s="25" t="str">
        <f>IF(TBL_QUAL_INCOMELISTING_UNITS[[#This Row],[RECORD_STARTED]],IF(TBL_QUAL_INCOMELISTING_UNITS[[#This Row],[ERROR_COUNT]]&gt;0,-1,IF(TBL_QUAL_INCOMELISTING_UNITS[[#This Row],[REQ_FIELDS_POPULATED]],1,0)),"")</f>
        <v/>
      </c>
      <c r="C741" s="94">
        <f>ROW()-ROW(TBL_QUAL_INCOMELISTING_UNITS[[#Headers],[ROW_ID]])</f>
        <v>732</v>
      </c>
      <c r="D741" s="82"/>
      <c r="E741" s="39"/>
      <c r="F741" s="33"/>
      <c r="G741" s="84" t="str">
        <f>IFERROR(INDEX(TBL_CIPDRFRESI_LOANPOOL[HUD_MFI_115],MATCH(TBL_QUAL_INCOMELISTING_UNITS[[#This Row],[INCOMELISTING_LOAN_ID_PROP_ADDR]],TBL_CIPDRFRESI_LOANPOOL[LOAN_ID_PROP_ADDR],0)),"")</f>
        <v/>
      </c>
      <c r="H7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1" s="36" t="b">
        <f>CONCATENATE(TBL_QUAL_INCOMELISTING_UNITS[[#This Row],[INCOMELISTING_LOAN_ID_PROP_ADDR]],TBL_QUAL_INCOMELISTING_UNITS[[#This Row],[INCOMELISTING_UNIT]],TBL_QUAL_INCOMELISTING_UNITS[[#This Row],[INCOMELISTING_HSEHLD_INCOME]])&lt;&gt;""</f>
        <v>0</v>
      </c>
      <c r="J741" s="36" t="b">
        <f>AND(TBL_QUAL_INCOMELISTING_UNITS[[#This Row],[INCOMELISTING_LOAN_ID_PROP_ADDR]]&lt;&gt;"",TBL_QUAL_INCOMELISTING_UNITS[[#This Row],[INCOMELISTING_UNIT]]&lt;&gt;"",TBL_QUAL_INCOMELISTING_UNITS[[#This Row],[INCOMELISTING_HSEHLD_INCOME]]&lt;&gt;"")</f>
        <v>0</v>
      </c>
      <c r="K741" s="36">
        <f>SUM(
IF(AND(TBL_QUAL_INCOMELISTING_UNITS[[#This Row],[INCOMELISTING_LOAN_ID_PROP_ADDR]]&lt;&gt;"",NOT(ISNUMBER(MATCH(TBL_QUAL_INCOMELISTING_UNITS[[#This Row],[INCOMELISTING_LOAN_ID_PROP_ADDR]],RANGE_LOOKUP_CIPDRF_LOANLIST,0)))),1,0)
)</f>
        <v>0</v>
      </c>
    </row>
    <row r="742" spans="2:11" ht="20.100000000000001" customHeight="1" x14ac:dyDescent="0.25">
      <c r="B742" s="25" t="str">
        <f>IF(TBL_QUAL_INCOMELISTING_UNITS[[#This Row],[RECORD_STARTED]],IF(TBL_QUAL_INCOMELISTING_UNITS[[#This Row],[ERROR_COUNT]]&gt;0,-1,IF(TBL_QUAL_INCOMELISTING_UNITS[[#This Row],[REQ_FIELDS_POPULATED]],1,0)),"")</f>
        <v/>
      </c>
      <c r="C742" s="94">
        <f>ROW()-ROW(TBL_QUAL_INCOMELISTING_UNITS[[#Headers],[ROW_ID]])</f>
        <v>733</v>
      </c>
      <c r="D742" s="82"/>
      <c r="E742" s="39"/>
      <c r="F742" s="33"/>
      <c r="G742" s="84" t="str">
        <f>IFERROR(INDEX(TBL_CIPDRFRESI_LOANPOOL[HUD_MFI_115],MATCH(TBL_QUAL_INCOMELISTING_UNITS[[#This Row],[INCOMELISTING_LOAN_ID_PROP_ADDR]],TBL_CIPDRFRESI_LOANPOOL[LOAN_ID_PROP_ADDR],0)),"")</f>
        <v/>
      </c>
      <c r="H7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2" s="36" t="b">
        <f>CONCATENATE(TBL_QUAL_INCOMELISTING_UNITS[[#This Row],[INCOMELISTING_LOAN_ID_PROP_ADDR]],TBL_QUAL_INCOMELISTING_UNITS[[#This Row],[INCOMELISTING_UNIT]],TBL_QUAL_INCOMELISTING_UNITS[[#This Row],[INCOMELISTING_HSEHLD_INCOME]])&lt;&gt;""</f>
        <v>0</v>
      </c>
      <c r="J742" s="36" t="b">
        <f>AND(TBL_QUAL_INCOMELISTING_UNITS[[#This Row],[INCOMELISTING_LOAN_ID_PROP_ADDR]]&lt;&gt;"",TBL_QUAL_INCOMELISTING_UNITS[[#This Row],[INCOMELISTING_UNIT]]&lt;&gt;"",TBL_QUAL_INCOMELISTING_UNITS[[#This Row],[INCOMELISTING_HSEHLD_INCOME]]&lt;&gt;"")</f>
        <v>0</v>
      </c>
      <c r="K742" s="36">
        <f>SUM(
IF(AND(TBL_QUAL_INCOMELISTING_UNITS[[#This Row],[INCOMELISTING_LOAN_ID_PROP_ADDR]]&lt;&gt;"",NOT(ISNUMBER(MATCH(TBL_QUAL_INCOMELISTING_UNITS[[#This Row],[INCOMELISTING_LOAN_ID_PROP_ADDR]],RANGE_LOOKUP_CIPDRF_LOANLIST,0)))),1,0)
)</f>
        <v>0</v>
      </c>
    </row>
    <row r="743" spans="2:11" ht="20.100000000000001" customHeight="1" x14ac:dyDescent="0.25">
      <c r="B743" s="25" t="str">
        <f>IF(TBL_QUAL_INCOMELISTING_UNITS[[#This Row],[RECORD_STARTED]],IF(TBL_QUAL_INCOMELISTING_UNITS[[#This Row],[ERROR_COUNT]]&gt;0,-1,IF(TBL_QUAL_INCOMELISTING_UNITS[[#This Row],[REQ_FIELDS_POPULATED]],1,0)),"")</f>
        <v/>
      </c>
      <c r="C743" s="94">
        <f>ROW()-ROW(TBL_QUAL_INCOMELISTING_UNITS[[#Headers],[ROW_ID]])</f>
        <v>734</v>
      </c>
      <c r="D743" s="82"/>
      <c r="E743" s="39"/>
      <c r="F743" s="33"/>
      <c r="G743" s="84" t="str">
        <f>IFERROR(INDEX(TBL_CIPDRFRESI_LOANPOOL[HUD_MFI_115],MATCH(TBL_QUAL_INCOMELISTING_UNITS[[#This Row],[INCOMELISTING_LOAN_ID_PROP_ADDR]],TBL_CIPDRFRESI_LOANPOOL[LOAN_ID_PROP_ADDR],0)),"")</f>
        <v/>
      </c>
      <c r="H7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3" s="36" t="b">
        <f>CONCATENATE(TBL_QUAL_INCOMELISTING_UNITS[[#This Row],[INCOMELISTING_LOAN_ID_PROP_ADDR]],TBL_QUAL_INCOMELISTING_UNITS[[#This Row],[INCOMELISTING_UNIT]],TBL_QUAL_INCOMELISTING_UNITS[[#This Row],[INCOMELISTING_HSEHLD_INCOME]])&lt;&gt;""</f>
        <v>0</v>
      </c>
      <c r="J743" s="36" t="b">
        <f>AND(TBL_QUAL_INCOMELISTING_UNITS[[#This Row],[INCOMELISTING_LOAN_ID_PROP_ADDR]]&lt;&gt;"",TBL_QUAL_INCOMELISTING_UNITS[[#This Row],[INCOMELISTING_UNIT]]&lt;&gt;"",TBL_QUAL_INCOMELISTING_UNITS[[#This Row],[INCOMELISTING_HSEHLD_INCOME]]&lt;&gt;"")</f>
        <v>0</v>
      </c>
      <c r="K743" s="36">
        <f>SUM(
IF(AND(TBL_QUAL_INCOMELISTING_UNITS[[#This Row],[INCOMELISTING_LOAN_ID_PROP_ADDR]]&lt;&gt;"",NOT(ISNUMBER(MATCH(TBL_QUAL_INCOMELISTING_UNITS[[#This Row],[INCOMELISTING_LOAN_ID_PROP_ADDR]],RANGE_LOOKUP_CIPDRF_LOANLIST,0)))),1,0)
)</f>
        <v>0</v>
      </c>
    </row>
    <row r="744" spans="2:11" ht="20.100000000000001" customHeight="1" x14ac:dyDescent="0.25">
      <c r="B744" s="25" t="str">
        <f>IF(TBL_QUAL_INCOMELISTING_UNITS[[#This Row],[RECORD_STARTED]],IF(TBL_QUAL_INCOMELISTING_UNITS[[#This Row],[ERROR_COUNT]]&gt;0,-1,IF(TBL_QUAL_INCOMELISTING_UNITS[[#This Row],[REQ_FIELDS_POPULATED]],1,0)),"")</f>
        <v/>
      </c>
      <c r="C744" s="94">
        <f>ROW()-ROW(TBL_QUAL_INCOMELISTING_UNITS[[#Headers],[ROW_ID]])</f>
        <v>735</v>
      </c>
      <c r="D744" s="82"/>
      <c r="E744" s="39"/>
      <c r="F744" s="33"/>
      <c r="G744" s="84" t="str">
        <f>IFERROR(INDEX(TBL_CIPDRFRESI_LOANPOOL[HUD_MFI_115],MATCH(TBL_QUAL_INCOMELISTING_UNITS[[#This Row],[INCOMELISTING_LOAN_ID_PROP_ADDR]],TBL_CIPDRFRESI_LOANPOOL[LOAN_ID_PROP_ADDR],0)),"")</f>
        <v/>
      </c>
      <c r="H7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4" s="36" t="b">
        <f>CONCATENATE(TBL_QUAL_INCOMELISTING_UNITS[[#This Row],[INCOMELISTING_LOAN_ID_PROP_ADDR]],TBL_QUAL_INCOMELISTING_UNITS[[#This Row],[INCOMELISTING_UNIT]],TBL_QUAL_INCOMELISTING_UNITS[[#This Row],[INCOMELISTING_HSEHLD_INCOME]])&lt;&gt;""</f>
        <v>0</v>
      </c>
      <c r="J744" s="36" t="b">
        <f>AND(TBL_QUAL_INCOMELISTING_UNITS[[#This Row],[INCOMELISTING_LOAN_ID_PROP_ADDR]]&lt;&gt;"",TBL_QUAL_INCOMELISTING_UNITS[[#This Row],[INCOMELISTING_UNIT]]&lt;&gt;"",TBL_QUAL_INCOMELISTING_UNITS[[#This Row],[INCOMELISTING_HSEHLD_INCOME]]&lt;&gt;"")</f>
        <v>0</v>
      </c>
      <c r="K744" s="36">
        <f>SUM(
IF(AND(TBL_QUAL_INCOMELISTING_UNITS[[#This Row],[INCOMELISTING_LOAN_ID_PROP_ADDR]]&lt;&gt;"",NOT(ISNUMBER(MATCH(TBL_QUAL_INCOMELISTING_UNITS[[#This Row],[INCOMELISTING_LOAN_ID_PROP_ADDR]],RANGE_LOOKUP_CIPDRF_LOANLIST,0)))),1,0)
)</f>
        <v>0</v>
      </c>
    </row>
    <row r="745" spans="2:11" ht="20.100000000000001" customHeight="1" x14ac:dyDescent="0.25">
      <c r="B745" s="25" t="str">
        <f>IF(TBL_QUAL_INCOMELISTING_UNITS[[#This Row],[RECORD_STARTED]],IF(TBL_QUAL_INCOMELISTING_UNITS[[#This Row],[ERROR_COUNT]]&gt;0,-1,IF(TBL_QUAL_INCOMELISTING_UNITS[[#This Row],[REQ_FIELDS_POPULATED]],1,0)),"")</f>
        <v/>
      </c>
      <c r="C745" s="94">
        <f>ROW()-ROW(TBL_QUAL_INCOMELISTING_UNITS[[#Headers],[ROW_ID]])</f>
        <v>736</v>
      </c>
      <c r="D745" s="82"/>
      <c r="E745" s="39"/>
      <c r="F745" s="33"/>
      <c r="G745" s="84" t="str">
        <f>IFERROR(INDEX(TBL_CIPDRFRESI_LOANPOOL[HUD_MFI_115],MATCH(TBL_QUAL_INCOMELISTING_UNITS[[#This Row],[INCOMELISTING_LOAN_ID_PROP_ADDR]],TBL_CIPDRFRESI_LOANPOOL[LOAN_ID_PROP_ADDR],0)),"")</f>
        <v/>
      </c>
      <c r="H7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5" s="36" t="b">
        <f>CONCATENATE(TBL_QUAL_INCOMELISTING_UNITS[[#This Row],[INCOMELISTING_LOAN_ID_PROP_ADDR]],TBL_QUAL_INCOMELISTING_UNITS[[#This Row],[INCOMELISTING_UNIT]],TBL_QUAL_INCOMELISTING_UNITS[[#This Row],[INCOMELISTING_HSEHLD_INCOME]])&lt;&gt;""</f>
        <v>0</v>
      </c>
      <c r="J745" s="36" t="b">
        <f>AND(TBL_QUAL_INCOMELISTING_UNITS[[#This Row],[INCOMELISTING_LOAN_ID_PROP_ADDR]]&lt;&gt;"",TBL_QUAL_INCOMELISTING_UNITS[[#This Row],[INCOMELISTING_UNIT]]&lt;&gt;"",TBL_QUAL_INCOMELISTING_UNITS[[#This Row],[INCOMELISTING_HSEHLD_INCOME]]&lt;&gt;"")</f>
        <v>0</v>
      </c>
      <c r="K745" s="36">
        <f>SUM(
IF(AND(TBL_QUAL_INCOMELISTING_UNITS[[#This Row],[INCOMELISTING_LOAN_ID_PROP_ADDR]]&lt;&gt;"",NOT(ISNUMBER(MATCH(TBL_QUAL_INCOMELISTING_UNITS[[#This Row],[INCOMELISTING_LOAN_ID_PROP_ADDR]],RANGE_LOOKUP_CIPDRF_LOANLIST,0)))),1,0)
)</f>
        <v>0</v>
      </c>
    </row>
    <row r="746" spans="2:11" ht="20.100000000000001" customHeight="1" x14ac:dyDescent="0.25">
      <c r="B746" s="25" t="str">
        <f>IF(TBL_QUAL_INCOMELISTING_UNITS[[#This Row],[RECORD_STARTED]],IF(TBL_QUAL_INCOMELISTING_UNITS[[#This Row],[ERROR_COUNT]]&gt;0,-1,IF(TBL_QUAL_INCOMELISTING_UNITS[[#This Row],[REQ_FIELDS_POPULATED]],1,0)),"")</f>
        <v/>
      </c>
      <c r="C746" s="94">
        <f>ROW()-ROW(TBL_QUAL_INCOMELISTING_UNITS[[#Headers],[ROW_ID]])</f>
        <v>737</v>
      </c>
      <c r="D746" s="82"/>
      <c r="E746" s="39"/>
      <c r="F746" s="33"/>
      <c r="G746" s="84" t="str">
        <f>IFERROR(INDEX(TBL_CIPDRFRESI_LOANPOOL[HUD_MFI_115],MATCH(TBL_QUAL_INCOMELISTING_UNITS[[#This Row],[INCOMELISTING_LOAN_ID_PROP_ADDR]],TBL_CIPDRFRESI_LOANPOOL[LOAN_ID_PROP_ADDR],0)),"")</f>
        <v/>
      </c>
      <c r="H7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6" s="36" t="b">
        <f>CONCATENATE(TBL_QUAL_INCOMELISTING_UNITS[[#This Row],[INCOMELISTING_LOAN_ID_PROP_ADDR]],TBL_QUAL_INCOMELISTING_UNITS[[#This Row],[INCOMELISTING_UNIT]],TBL_QUAL_INCOMELISTING_UNITS[[#This Row],[INCOMELISTING_HSEHLD_INCOME]])&lt;&gt;""</f>
        <v>0</v>
      </c>
      <c r="J746" s="36" t="b">
        <f>AND(TBL_QUAL_INCOMELISTING_UNITS[[#This Row],[INCOMELISTING_LOAN_ID_PROP_ADDR]]&lt;&gt;"",TBL_QUAL_INCOMELISTING_UNITS[[#This Row],[INCOMELISTING_UNIT]]&lt;&gt;"",TBL_QUAL_INCOMELISTING_UNITS[[#This Row],[INCOMELISTING_HSEHLD_INCOME]]&lt;&gt;"")</f>
        <v>0</v>
      </c>
      <c r="K746" s="36">
        <f>SUM(
IF(AND(TBL_QUAL_INCOMELISTING_UNITS[[#This Row],[INCOMELISTING_LOAN_ID_PROP_ADDR]]&lt;&gt;"",NOT(ISNUMBER(MATCH(TBL_QUAL_INCOMELISTING_UNITS[[#This Row],[INCOMELISTING_LOAN_ID_PROP_ADDR]],RANGE_LOOKUP_CIPDRF_LOANLIST,0)))),1,0)
)</f>
        <v>0</v>
      </c>
    </row>
    <row r="747" spans="2:11" ht="20.100000000000001" customHeight="1" x14ac:dyDescent="0.25">
      <c r="B747" s="25" t="str">
        <f>IF(TBL_QUAL_INCOMELISTING_UNITS[[#This Row],[RECORD_STARTED]],IF(TBL_QUAL_INCOMELISTING_UNITS[[#This Row],[ERROR_COUNT]]&gt;0,-1,IF(TBL_QUAL_INCOMELISTING_UNITS[[#This Row],[REQ_FIELDS_POPULATED]],1,0)),"")</f>
        <v/>
      </c>
      <c r="C747" s="94">
        <f>ROW()-ROW(TBL_QUAL_INCOMELISTING_UNITS[[#Headers],[ROW_ID]])</f>
        <v>738</v>
      </c>
      <c r="D747" s="82"/>
      <c r="E747" s="39"/>
      <c r="F747" s="33"/>
      <c r="G747" s="84" t="str">
        <f>IFERROR(INDEX(TBL_CIPDRFRESI_LOANPOOL[HUD_MFI_115],MATCH(TBL_QUAL_INCOMELISTING_UNITS[[#This Row],[INCOMELISTING_LOAN_ID_PROP_ADDR]],TBL_CIPDRFRESI_LOANPOOL[LOAN_ID_PROP_ADDR],0)),"")</f>
        <v/>
      </c>
      <c r="H7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7" s="36" t="b">
        <f>CONCATENATE(TBL_QUAL_INCOMELISTING_UNITS[[#This Row],[INCOMELISTING_LOAN_ID_PROP_ADDR]],TBL_QUAL_INCOMELISTING_UNITS[[#This Row],[INCOMELISTING_UNIT]],TBL_QUAL_INCOMELISTING_UNITS[[#This Row],[INCOMELISTING_HSEHLD_INCOME]])&lt;&gt;""</f>
        <v>0</v>
      </c>
      <c r="J747" s="36" t="b">
        <f>AND(TBL_QUAL_INCOMELISTING_UNITS[[#This Row],[INCOMELISTING_LOAN_ID_PROP_ADDR]]&lt;&gt;"",TBL_QUAL_INCOMELISTING_UNITS[[#This Row],[INCOMELISTING_UNIT]]&lt;&gt;"",TBL_QUAL_INCOMELISTING_UNITS[[#This Row],[INCOMELISTING_HSEHLD_INCOME]]&lt;&gt;"")</f>
        <v>0</v>
      </c>
      <c r="K747" s="36">
        <f>SUM(
IF(AND(TBL_QUAL_INCOMELISTING_UNITS[[#This Row],[INCOMELISTING_LOAN_ID_PROP_ADDR]]&lt;&gt;"",NOT(ISNUMBER(MATCH(TBL_QUAL_INCOMELISTING_UNITS[[#This Row],[INCOMELISTING_LOAN_ID_PROP_ADDR]],RANGE_LOOKUP_CIPDRF_LOANLIST,0)))),1,0)
)</f>
        <v>0</v>
      </c>
    </row>
    <row r="748" spans="2:11" ht="20.100000000000001" customHeight="1" x14ac:dyDescent="0.25">
      <c r="B748" s="25" t="str">
        <f>IF(TBL_QUAL_INCOMELISTING_UNITS[[#This Row],[RECORD_STARTED]],IF(TBL_QUAL_INCOMELISTING_UNITS[[#This Row],[ERROR_COUNT]]&gt;0,-1,IF(TBL_QUAL_INCOMELISTING_UNITS[[#This Row],[REQ_FIELDS_POPULATED]],1,0)),"")</f>
        <v/>
      </c>
      <c r="C748" s="94">
        <f>ROW()-ROW(TBL_QUAL_INCOMELISTING_UNITS[[#Headers],[ROW_ID]])</f>
        <v>739</v>
      </c>
      <c r="D748" s="82"/>
      <c r="E748" s="39"/>
      <c r="F748" s="33"/>
      <c r="G748" s="84" t="str">
        <f>IFERROR(INDEX(TBL_CIPDRFRESI_LOANPOOL[HUD_MFI_115],MATCH(TBL_QUAL_INCOMELISTING_UNITS[[#This Row],[INCOMELISTING_LOAN_ID_PROP_ADDR]],TBL_CIPDRFRESI_LOANPOOL[LOAN_ID_PROP_ADDR],0)),"")</f>
        <v/>
      </c>
      <c r="H7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8" s="36" t="b">
        <f>CONCATENATE(TBL_QUAL_INCOMELISTING_UNITS[[#This Row],[INCOMELISTING_LOAN_ID_PROP_ADDR]],TBL_QUAL_INCOMELISTING_UNITS[[#This Row],[INCOMELISTING_UNIT]],TBL_QUAL_INCOMELISTING_UNITS[[#This Row],[INCOMELISTING_HSEHLD_INCOME]])&lt;&gt;""</f>
        <v>0</v>
      </c>
      <c r="J748" s="36" t="b">
        <f>AND(TBL_QUAL_INCOMELISTING_UNITS[[#This Row],[INCOMELISTING_LOAN_ID_PROP_ADDR]]&lt;&gt;"",TBL_QUAL_INCOMELISTING_UNITS[[#This Row],[INCOMELISTING_UNIT]]&lt;&gt;"",TBL_QUAL_INCOMELISTING_UNITS[[#This Row],[INCOMELISTING_HSEHLD_INCOME]]&lt;&gt;"")</f>
        <v>0</v>
      </c>
      <c r="K748" s="36">
        <f>SUM(
IF(AND(TBL_QUAL_INCOMELISTING_UNITS[[#This Row],[INCOMELISTING_LOAN_ID_PROP_ADDR]]&lt;&gt;"",NOT(ISNUMBER(MATCH(TBL_QUAL_INCOMELISTING_UNITS[[#This Row],[INCOMELISTING_LOAN_ID_PROP_ADDR]],RANGE_LOOKUP_CIPDRF_LOANLIST,0)))),1,0)
)</f>
        <v>0</v>
      </c>
    </row>
    <row r="749" spans="2:11" ht="20.100000000000001" customHeight="1" x14ac:dyDescent="0.25">
      <c r="B749" s="25" t="str">
        <f>IF(TBL_QUAL_INCOMELISTING_UNITS[[#This Row],[RECORD_STARTED]],IF(TBL_QUAL_INCOMELISTING_UNITS[[#This Row],[ERROR_COUNT]]&gt;0,-1,IF(TBL_QUAL_INCOMELISTING_UNITS[[#This Row],[REQ_FIELDS_POPULATED]],1,0)),"")</f>
        <v/>
      </c>
      <c r="C749" s="94">
        <f>ROW()-ROW(TBL_QUAL_INCOMELISTING_UNITS[[#Headers],[ROW_ID]])</f>
        <v>740</v>
      </c>
      <c r="D749" s="82"/>
      <c r="E749" s="39"/>
      <c r="F749" s="33"/>
      <c r="G749" s="84" t="str">
        <f>IFERROR(INDEX(TBL_CIPDRFRESI_LOANPOOL[HUD_MFI_115],MATCH(TBL_QUAL_INCOMELISTING_UNITS[[#This Row],[INCOMELISTING_LOAN_ID_PROP_ADDR]],TBL_CIPDRFRESI_LOANPOOL[LOAN_ID_PROP_ADDR],0)),"")</f>
        <v/>
      </c>
      <c r="H7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9" s="36" t="b">
        <f>CONCATENATE(TBL_QUAL_INCOMELISTING_UNITS[[#This Row],[INCOMELISTING_LOAN_ID_PROP_ADDR]],TBL_QUAL_INCOMELISTING_UNITS[[#This Row],[INCOMELISTING_UNIT]],TBL_QUAL_INCOMELISTING_UNITS[[#This Row],[INCOMELISTING_HSEHLD_INCOME]])&lt;&gt;""</f>
        <v>0</v>
      </c>
      <c r="J749" s="36" t="b">
        <f>AND(TBL_QUAL_INCOMELISTING_UNITS[[#This Row],[INCOMELISTING_LOAN_ID_PROP_ADDR]]&lt;&gt;"",TBL_QUAL_INCOMELISTING_UNITS[[#This Row],[INCOMELISTING_UNIT]]&lt;&gt;"",TBL_QUAL_INCOMELISTING_UNITS[[#This Row],[INCOMELISTING_HSEHLD_INCOME]]&lt;&gt;"")</f>
        <v>0</v>
      </c>
      <c r="K749" s="36">
        <f>SUM(
IF(AND(TBL_QUAL_INCOMELISTING_UNITS[[#This Row],[INCOMELISTING_LOAN_ID_PROP_ADDR]]&lt;&gt;"",NOT(ISNUMBER(MATCH(TBL_QUAL_INCOMELISTING_UNITS[[#This Row],[INCOMELISTING_LOAN_ID_PROP_ADDR]],RANGE_LOOKUP_CIPDRF_LOANLIST,0)))),1,0)
)</f>
        <v>0</v>
      </c>
    </row>
    <row r="750" spans="2:11" ht="20.100000000000001" customHeight="1" x14ac:dyDescent="0.25">
      <c r="B750" s="25" t="str">
        <f>IF(TBL_QUAL_INCOMELISTING_UNITS[[#This Row],[RECORD_STARTED]],IF(TBL_QUAL_INCOMELISTING_UNITS[[#This Row],[ERROR_COUNT]]&gt;0,-1,IF(TBL_QUAL_INCOMELISTING_UNITS[[#This Row],[REQ_FIELDS_POPULATED]],1,0)),"")</f>
        <v/>
      </c>
      <c r="C750" s="94">
        <f>ROW()-ROW(TBL_QUAL_INCOMELISTING_UNITS[[#Headers],[ROW_ID]])</f>
        <v>741</v>
      </c>
      <c r="D750" s="82"/>
      <c r="E750" s="39"/>
      <c r="F750" s="33"/>
      <c r="G750" s="84" t="str">
        <f>IFERROR(INDEX(TBL_CIPDRFRESI_LOANPOOL[HUD_MFI_115],MATCH(TBL_QUAL_INCOMELISTING_UNITS[[#This Row],[INCOMELISTING_LOAN_ID_PROP_ADDR]],TBL_CIPDRFRESI_LOANPOOL[LOAN_ID_PROP_ADDR],0)),"")</f>
        <v/>
      </c>
      <c r="H7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0" s="36" t="b">
        <f>CONCATENATE(TBL_QUAL_INCOMELISTING_UNITS[[#This Row],[INCOMELISTING_LOAN_ID_PROP_ADDR]],TBL_QUAL_INCOMELISTING_UNITS[[#This Row],[INCOMELISTING_UNIT]],TBL_QUAL_INCOMELISTING_UNITS[[#This Row],[INCOMELISTING_HSEHLD_INCOME]])&lt;&gt;""</f>
        <v>0</v>
      </c>
      <c r="J750" s="36" t="b">
        <f>AND(TBL_QUAL_INCOMELISTING_UNITS[[#This Row],[INCOMELISTING_LOAN_ID_PROP_ADDR]]&lt;&gt;"",TBL_QUAL_INCOMELISTING_UNITS[[#This Row],[INCOMELISTING_UNIT]]&lt;&gt;"",TBL_QUAL_INCOMELISTING_UNITS[[#This Row],[INCOMELISTING_HSEHLD_INCOME]]&lt;&gt;"")</f>
        <v>0</v>
      </c>
      <c r="K750" s="36">
        <f>SUM(
IF(AND(TBL_QUAL_INCOMELISTING_UNITS[[#This Row],[INCOMELISTING_LOAN_ID_PROP_ADDR]]&lt;&gt;"",NOT(ISNUMBER(MATCH(TBL_QUAL_INCOMELISTING_UNITS[[#This Row],[INCOMELISTING_LOAN_ID_PROP_ADDR]],RANGE_LOOKUP_CIPDRF_LOANLIST,0)))),1,0)
)</f>
        <v>0</v>
      </c>
    </row>
    <row r="751" spans="2:11" ht="20.100000000000001" customHeight="1" x14ac:dyDescent="0.25">
      <c r="B751" s="25" t="str">
        <f>IF(TBL_QUAL_INCOMELISTING_UNITS[[#This Row],[RECORD_STARTED]],IF(TBL_QUAL_INCOMELISTING_UNITS[[#This Row],[ERROR_COUNT]]&gt;0,-1,IF(TBL_QUAL_INCOMELISTING_UNITS[[#This Row],[REQ_FIELDS_POPULATED]],1,0)),"")</f>
        <v/>
      </c>
      <c r="C751" s="94">
        <f>ROW()-ROW(TBL_QUAL_INCOMELISTING_UNITS[[#Headers],[ROW_ID]])</f>
        <v>742</v>
      </c>
      <c r="D751" s="82"/>
      <c r="E751" s="39"/>
      <c r="F751" s="33"/>
      <c r="G751" s="84" t="str">
        <f>IFERROR(INDEX(TBL_CIPDRFRESI_LOANPOOL[HUD_MFI_115],MATCH(TBL_QUAL_INCOMELISTING_UNITS[[#This Row],[INCOMELISTING_LOAN_ID_PROP_ADDR]],TBL_CIPDRFRESI_LOANPOOL[LOAN_ID_PROP_ADDR],0)),"")</f>
        <v/>
      </c>
      <c r="H7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1" s="36" t="b">
        <f>CONCATENATE(TBL_QUAL_INCOMELISTING_UNITS[[#This Row],[INCOMELISTING_LOAN_ID_PROP_ADDR]],TBL_QUAL_INCOMELISTING_UNITS[[#This Row],[INCOMELISTING_UNIT]],TBL_QUAL_INCOMELISTING_UNITS[[#This Row],[INCOMELISTING_HSEHLD_INCOME]])&lt;&gt;""</f>
        <v>0</v>
      </c>
      <c r="J751" s="36" t="b">
        <f>AND(TBL_QUAL_INCOMELISTING_UNITS[[#This Row],[INCOMELISTING_LOAN_ID_PROP_ADDR]]&lt;&gt;"",TBL_QUAL_INCOMELISTING_UNITS[[#This Row],[INCOMELISTING_UNIT]]&lt;&gt;"",TBL_QUAL_INCOMELISTING_UNITS[[#This Row],[INCOMELISTING_HSEHLD_INCOME]]&lt;&gt;"")</f>
        <v>0</v>
      </c>
      <c r="K751" s="36">
        <f>SUM(
IF(AND(TBL_QUAL_INCOMELISTING_UNITS[[#This Row],[INCOMELISTING_LOAN_ID_PROP_ADDR]]&lt;&gt;"",NOT(ISNUMBER(MATCH(TBL_QUAL_INCOMELISTING_UNITS[[#This Row],[INCOMELISTING_LOAN_ID_PROP_ADDR]],RANGE_LOOKUP_CIPDRF_LOANLIST,0)))),1,0)
)</f>
        <v>0</v>
      </c>
    </row>
    <row r="752" spans="2:11" ht="20.100000000000001" customHeight="1" x14ac:dyDescent="0.25">
      <c r="B752" s="25" t="str">
        <f>IF(TBL_QUAL_INCOMELISTING_UNITS[[#This Row],[RECORD_STARTED]],IF(TBL_QUAL_INCOMELISTING_UNITS[[#This Row],[ERROR_COUNT]]&gt;0,-1,IF(TBL_QUAL_INCOMELISTING_UNITS[[#This Row],[REQ_FIELDS_POPULATED]],1,0)),"")</f>
        <v/>
      </c>
      <c r="C752" s="94">
        <f>ROW()-ROW(TBL_QUAL_INCOMELISTING_UNITS[[#Headers],[ROW_ID]])</f>
        <v>743</v>
      </c>
      <c r="D752" s="82"/>
      <c r="E752" s="39"/>
      <c r="F752" s="33"/>
      <c r="G752" s="84" t="str">
        <f>IFERROR(INDEX(TBL_CIPDRFRESI_LOANPOOL[HUD_MFI_115],MATCH(TBL_QUAL_INCOMELISTING_UNITS[[#This Row],[INCOMELISTING_LOAN_ID_PROP_ADDR]],TBL_CIPDRFRESI_LOANPOOL[LOAN_ID_PROP_ADDR],0)),"")</f>
        <v/>
      </c>
      <c r="H7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2" s="36" t="b">
        <f>CONCATENATE(TBL_QUAL_INCOMELISTING_UNITS[[#This Row],[INCOMELISTING_LOAN_ID_PROP_ADDR]],TBL_QUAL_INCOMELISTING_UNITS[[#This Row],[INCOMELISTING_UNIT]],TBL_QUAL_INCOMELISTING_UNITS[[#This Row],[INCOMELISTING_HSEHLD_INCOME]])&lt;&gt;""</f>
        <v>0</v>
      </c>
      <c r="J752" s="36" t="b">
        <f>AND(TBL_QUAL_INCOMELISTING_UNITS[[#This Row],[INCOMELISTING_LOAN_ID_PROP_ADDR]]&lt;&gt;"",TBL_QUAL_INCOMELISTING_UNITS[[#This Row],[INCOMELISTING_UNIT]]&lt;&gt;"",TBL_QUAL_INCOMELISTING_UNITS[[#This Row],[INCOMELISTING_HSEHLD_INCOME]]&lt;&gt;"")</f>
        <v>0</v>
      </c>
      <c r="K752" s="36">
        <f>SUM(
IF(AND(TBL_QUAL_INCOMELISTING_UNITS[[#This Row],[INCOMELISTING_LOAN_ID_PROP_ADDR]]&lt;&gt;"",NOT(ISNUMBER(MATCH(TBL_QUAL_INCOMELISTING_UNITS[[#This Row],[INCOMELISTING_LOAN_ID_PROP_ADDR]],RANGE_LOOKUP_CIPDRF_LOANLIST,0)))),1,0)
)</f>
        <v>0</v>
      </c>
    </row>
    <row r="753" spans="2:11" ht="20.100000000000001" customHeight="1" x14ac:dyDescent="0.25">
      <c r="B753" s="25" t="str">
        <f>IF(TBL_QUAL_INCOMELISTING_UNITS[[#This Row],[RECORD_STARTED]],IF(TBL_QUAL_INCOMELISTING_UNITS[[#This Row],[ERROR_COUNT]]&gt;0,-1,IF(TBL_QUAL_INCOMELISTING_UNITS[[#This Row],[REQ_FIELDS_POPULATED]],1,0)),"")</f>
        <v/>
      </c>
      <c r="C753" s="94">
        <f>ROW()-ROW(TBL_QUAL_INCOMELISTING_UNITS[[#Headers],[ROW_ID]])</f>
        <v>744</v>
      </c>
      <c r="D753" s="82"/>
      <c r="E753" s="39"/>
      <c r="F753" s="33"/>
      <c r="G753" s="84" t="str">
        <f>IFERROR(INDEX(TBL_CIPDRFRESI_LOANPOOL[HUD_MFI_115],MATCH(TBL_QUAL_INCOMELISTING_UNITS[[#This Row],[INCOMELISTING_LOAN_ID_PROP_ADDR]],TBL_CIPDRFRESI_LOANPOOL[LOAN_ID_PROP_ADDR],0)),"")</f>
        <v/>
      </c>
      <c r="H7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3" s="36" t="b">
        <f>CONCATENATE(TBL_QUAL_INCOMELISTING_UNITS[[#This Row],[INCOMELISTING_LOAN_ID_PROP_ADDR]],TBL_QUAL_INCOMELISTING_UNITS[[#This Row],[INCOMELISTING_UNIT]],TBL_QUAL_INCOMELISTING_UNITS[[#This Row],[INCOMELISTING_HSEHLD_INCOME]])&lt;&gt;""</f>
        <v>0</v>
      </c>
      <c r="J753" s="36" t="b">
        <f>AND(TBL_QUAL_INCOMELISTING_UNITS[[#This Row],[INCOMELISTING_LOAN_ID_PROP_ADDR]]&lt;&gt;"",TBL_QUAL_INCOMELISTING_UNITS[[#This Row],[INCOMELISTING_UNIT]]&lt;&gt;"",TBL_QUAL_INCOMELISTING_UNITS[[#This Row],[INCOMELISTING_HSEHLD_INCOME]]&lt;&gt;"")</f>
        <v>0</v>
      </c>
      <c r="K753" s="36">
        <f>SUM(
IF(AND(TBL_QUAL_INCOMELISTING_UNITS[[#This Row],[INCOMELISTING_LOAN_ID_PROP_ADDR]]&lt;&gt;"",NOT(ISNUMBER(MATCH(TBL_QUAL_INCOMELISTING_UNITS[[#This Row],[INCOMELISTING_LOAN_ID_PROP_ADDR]],RANGE_LOOKUP_CIPDRF_LOANLIST,0)))),1,0)
)</f>
        <v>0</v>
      </c>
    </row>
    <row r="754" spans="2:11" ht="20.100000000000001" customHeight="1" x14ac:dyDescent="0.25">
      <c r="B754" s="25" t="str">
        <f>IF(TBL_QUAL_INCOMELISTING_UNITS[[#This Row],[RECORD_STARTED]],IF(TBL_QUAL_INCOMELISTING_UNITS[[#This Row],[ERROR_COUNT]]&gt;0,-1,IF(TBL_QUAL_INCOMELISTING_UNITS[[#This Row],[REQ_FIELDS_POPULATED]],1,0)),"")</f>
        <v/>
      </c>
      <c r="C754" s="94">
        <f>ROW()-ROW(TBL_QUAL_INCOMELISTING_UNITS[[#Headers],[ROW_ID]])</f>
        <v>745</v>
      </c>
      <c r="D754" s="82"/>
      <c r="E754" s="39"/>
      <c r="F754" s="33"/>
      <c r="G754" s="84" t="str">
        <f>IFERROR(INDEX(TBL_CIPDRFRESI_LOANPOOL[HUD_MFI_115],MATCH(TBL_QUAL_INCOMELISTING_UNITS[[#This Row],[INCOMELISTING_LOAN_ID_PROP_ADDR]],TBL_CIPDRFRESI_LOANPOOL[LOAN_ID_PROP_ADDR],0)),"")</f>
        <v/>
      </c>
      <c r="H7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4" s="36" t="b">
        <f>CONCATENATE(TBL_QUAL_INCOMELISTING_UNITS[[#This Row],[INCOMELISTING_LOAN_ID_PROP_ADDR]],TBL_QUAL_INCOMELISTING_UNITS[[#This Row],[INCOMELISTING_UNIT]],TBL_QUAL_INCOMELISTING_UNITS[[#This Row],[INCOMELISTING_HSEHLD_INCOME]])&lt;&gt;""</f>
        <v>0</v>
      </c>
      <c r="J754" s="36" t="b">
        <f>AND(TBL_QUAL_INCOMELISTING_UNITS[[#This Row],[INCOMELISTING_LOAN_ID_PROP_ADDR]]&lt;&gt;"",TBL_QUAL_INCOMELISTING_UNITS[[#This Row],[INCOMELISTING_UNIT]]&lt;&gt;"",TBL_QUAL_INCOMELISTING_UNITS[[#This Row],[INCOMELISTING_HSEHLD_INCOME]]&lt;&gt;"")</f>
        <v>0</v>
      </c>
      <c r="K754" s="36">
        <f>SUM(
IF(AND(TBL_QUAL_INCOMELISTING_UNITS[[#This Row],[INCOMELISTING_LOAN_ID_PROP_ADDR]]&lt;&gt;"",NOT(ISNUMBER(MATCH(TBL_QUAL_INCOMELISTING_UNITS[[#This Row],[INCOMELISTING_LOAN_ID_PROP_ADDR]],RANGE_LOOKUP_CIPDRF_LOANLIST,0)))),1,0)
)</f>
        <v>0</v>
      </c>
    </row>
    <row r="755" spans="2:11" ht="20.100000000000001" customHeight="1" x14ac:dyDescent="0.25">
      <c r="B755" s="25" t="str">
        <f>IF(TBL_QUAL_INCOMELISTING_UNITS[[#This Row],[RECORD_STARTED]],IF(TBL_QUAL_INCOMELISTING_UNITS[[#This Row],[ERROR_COUNT]]&gt;0,-1,IF(TBL_QUAL_INCOMELISTING_UNITS[[#This Row],[REQ_FIELDS_POPULATED]],1,0)),"")</f>
        <v/>
      </c>
      <c r="C755" s="94">
        <f>ROW()-ROW(TBL_QUAL_INCOMELISTING_UNITS[[#Headers],[ROW_ID]])</f>
        <v>746</v>
      </c>
      <c r="D755" s="82"/>
      <c r="E755" s="39"/>
      <c r="F755" s="33"/>
      <c r="G755" s="84" t="str">
        <f>IFERROR(INDEX(TBL_CIPDRFRESI_LOANPOOL[HUD_MFI_115],MATCH(TBL_QUAL_INCOMELISTING_UNITS[[#This Row],[INCOMELISTING_LOAN_ID_PROP_ADDR]],TBL_CIPDRFRESI_LOANPOOL[LOAN_ID_PROP_ADDR],0)),"")</f>
        <v/>
      </c>
      <c r="H7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5" s="36" t="b">
        <f>CONCATENATE(TBL_QUAL_INCOMELISTING_UNITS[[#This Row],[INCOMELISTING_LOAN_ID_PROP_ADDR]],TBL_QUAL_INCOMELISTING_UNITS[[#This Row],[INCOMELISTING_UNIT]],TBL_QUAL_INCOMELISTING_UNITS[[#This Row],[INCOMELISTING_HSEHLD_INCOME]])&lt;&gt;""</f>
        <v>0</v>
      </c>
      <c r="J755" s="36" t="b">
        <f>AND(TBL_QUAL_INCOMELISTING_UNITS[[#This Row],[INCOMELISTING_LOAN_ID_PROP_ADDR]]&lt;&gt;"",TBL_QUAL_INCOMELISTING_UNITS[[#This Row],[INCOMELISTING_UNIT]]&lt;&gt;"",TBL_QUAL_INCOMELISTING_UNITS[[#This Row],[INCOMELISTING_HSEHLD_INCOME]]&lt;&gt;"")</f>
        <v>0</v>
      </c>
      <c r="K755" s="36">
        <f>SUM(
IF(AND(TBL_QUAL_INCOMELISTING_UNITS[[#This Row],[INCOMELISTING_LOAN_ID_PROP_ADDR]]&lt;&gt;"",NOT(ISNUMBER(MATCH(TBL_QUAL_INCOMELISTING_UNITS[[#This Row],[INCOMELISTING_LOAN_ID_PROP_ADDR]],RANGE_LOOKUP_CIPDRF_LOANLIST,0)))),1,0)
)</f>
        <v>0</v>
      </c>
    </row>
    <row r="756" spans="2:11" ht="20.100000000000001" customHeight="1" x14ac:dyDescent="0.25">
      <c r="B756" s="25" t="str">
        <f>IF(TBL_QUAL_INCOMELISTING_UNITS[[#This Row],[RECORD_STARTED]],IF(TBL_QUAL_INCOMELISTING_UNITS[[#This Row],[ERROR_COUNT]]&gt;0,-1,IF(TBL_QUAL_INCOMELISTING_UNITS[[#This Row],[REQ_FIELDS_POPULATED]],1,0)),"")</f>
        <v/>
      </c>
      <c r="C756" s="94">
        <f>ROW()-ROW(TBL_QUAL_INCOMELISTING_UNITS[[#Headers],[ROW_ID]])</f>
        <v>747</v>
      </c>
      <c r="D756" s="82"/>
      <c r="E756" s="39"/>
      <c r="F756" s="33"/>
      <c r="G756" s="84" t="str">
        <f>IFERROR(INDEX(TBL_CIPDRFRESI_LOANPOOL[HUD_MFI_115],MATCH(TBL_QUAL_INCOMELISTING_UNITS[[#This Row],[INCOMELISTING_LOAN_ID_PROP_ADDR]],TBL_CIPDRFRESI_LOANPOOL[LOAN_ID_PROP_ADDR],0)),"")</f>
        <v/>
      </c>
      <c r="H7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6" s="36" t="b">
        <f>CONCATENATE(TBL_QUAL_INCOMELISTING_UNITS[[#This Row],[INCOMELISTING_LOAN_ID_PROP_ADDR]],TBL_QUAL_INCOMELISTING_UNITS[[#This Row],[INCOMELISTING_UNIT]],TBL_QUAL_INCOMELISTING_UNITS[[#This Row],[INCOMELISTING_HSEHLD_INCOME]])&lt;&gt;""</f>
        <v>0</v>
      </c>
      <c r="J756" s="36" t="b">
        <f>AND(TBL_QUAL_INCOMELISTING_UNITS[[#This Row],[INCOMELISTING_LOAN_ID_PROP_ADDR]]&lt;&gt;"",TBL_QUAL_INCOMELISTING_UNITS[[#This Row],[INCOMELISTING_UNIT]]&lt;&gt;"",TBL_QUAL_INCOMELISTING_UNITS[[#This Row],[INCOMELISTING_HSEHLD_INCOME]]&lt;&gt;"")</f>
        <v>0</v>
      </c>
      <c r="K756" s="36">
        <f>SUM(
IF(AND(TBL_QUAL_INCOMELISTING_UNITS[[#This Row],[INCOMELISTING_LOAN_ID_PROP_ADDR]]&lt;&gt;"",NOT(ISNUMBER(MATCH(TBL_QUAL_INCOMELISTING_UNITS[[#This Row],[INCOMELISTING_LOAN_ID_PROP_ADDR]],RANGE_LOOKUP_CIPDRF_LOANLIST,0)))),1,0)
)</f>
        <v>0</v>
      </c>
    </row>
    <row r="757" spans="2:11" ht="20.100000000000001" customHeight="1" x14ac:dyDescent="0.25">
      <c r="B757" s="25" t="str">
        <f>IF(TBL_QUAL_INCOMELISTING_UNITS[[#This Row],[RECORD_STARTED]],IF(TBL_QUAL_INCOMELISTING_UNITS[[#This Row],[ERROR_COUNT]]&gt;0,-1,IF(TBL_QUAL_INCOMELISTING_UNITS[[#This Row],[REQ_FIELDS_POPULATED]],1,0)),"")</f>
        <v/>
      </c>
      <c r="C757" s="94">
        <f>ROW()-ROW(TBL_QUAL_INCOMELISTING_UNITS[[#Headers],[ROW_ID]])</f>
        <v>748</v>
      </c>
      <c r="D757" s="82"/>
      <c r="E757" s="39"/>
      <c r="F757" s="33"/>
      <c r="G757" s="84" t="str">
        <f>IFERROR(INDEX(TBL_CIPDRFRESI_LOANPOOL[HUD_MFI_115],MATCH(TBL_QUAL_INCOMELISTING_UNITS[[#This Row],[INCOMELISTING_LOAN_ID_PROP_ADDR]],TBL_CIPDRFRESI_LOANPOOL[LOAN_ID_PROP_ADDR],0)),"")</f>
        <v/>
      </c>
      <c r="H7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7" s="36" t="b">
        <f>CONCATENATE(TBL_QUAL_INCOMELISTING_UNITS[[#This Row],[INCOMELISTING_LOAN_ID_PROP_ADDR]],TBL_QUAL_INCOMELISTING_UNITS[[#This Row],[INCOMELISTING_UNIT]],TBL_QUAL_INCOMELISTING_UNITS[[#This Row],[INCOMELISTING_HSEHLD_INCOME]])&lt;&gt;""</f>
        <v>0</v>
      </c>
      <c r="J757" s="36" t="b">
        <f>AND(TBL_QUAL_INCOMELISTING_UNITS[[#This Row],[INCOMELISTING_LOAN_ID_PROP_ADDR]]&lt;&gt;"",TBL_QUAL_INCOMELISTING_UNITS[[#This Row],[INCOMELISTING_UNIT]]&lt;&gt;"",TBL_QUAL_INCOMELISTING_UNITS[[#This Row],[INCOMELISTING_HSEHLD_INCOME]]&lt;&gt;"")</f>
        <v>0</v>
      </c>
      <c r="K757" s="36">
        <f>SUM(
IF(AND(TBL_QUAL_INCOMELISTING_UNITS[[#This Row],[INCOMELISTING_LOAN_ID_PROP_ADDR]]&lt;&gt;"",NOT(ISNUMBER(MATCH(TBL_QUAL_INCOMELISTING_UNITS[[#This Row],[INCOMELISTING_LOAN_ID_PROP_ADDR]],RANGE_LOOKUP_CIPDRF_LOANLIST,0)))),1,0)
)</f>
        <v>0</v>
      </c>
    </row>
    <row r="758" spans="2:11" ht="20.100000000000001" customHeight="1" x14ac:dyDescent="0.25">
      <c r="B758" s="25" t="str">
        <f>IF(TBL_QUAL_INCOMELISTING_UNITS[[#This Row],[RECORD_STARTED]],IF(TBL_QUAL_INCOMELISTING_UNITS[[#This Row],[ERROR_COUNT]]&gt;0,-1,IF(TBL_QUAL_INCOMELISTING_UNITS[[#This Row],[REQ_FIELDS_POPULATED]],1,0)),"")</f>
        <v/>
      </c>
      <c r="C758" s="94">
        <f>ROW()-ROW(TBL_QUAL_INCOMELISTING_UNITS[[#Headers],[ROW_ID]])</f>
        <v>749</v>
      </c>
      <c r="D758" s="82"/>
      <c r="E758" s="39"/>
      <c r="F758" s="33"/>
      <c r="G758" s="84" t="str">
        <f>IFERROR(INDEX(TBL_CIPDRFRESI_LOANPOOL[HUD_MFI_115],MATCH(TBL_QUAL_INCOMELISTING_UNITS[[#This Row],[INCOMELISTING_LOAN_ID_PROP_ADDR]],TBL_CIPDRFRESI_LOANPOOL[LOAN_ID_PROP_ADDR],0)),"")</f>
        <v/>
      </c>
      <c r="H7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8" s="36" t="b">
        <f>CONCATENATE(TBL_QUAL_INCOMELISTING_UNITS[[#This Row],[INCOMELISTING_LOAN_ID_PROP_ADDR]],TBL_QUAL_INCOMELISTING_UNITS[[#This Row],[INCOMELISTING_UNIT]],TBL_QUAL_INCOMELISTING_UNITS[[#This Row],[INCOMELISTING_HSEHLD_INCOME]])&lt;&gt;""</f>
        <v>0</v>
      </c>
      <c r="J758" s="36" t="b">
        <f>AND(TBL_QUAL_INCOMELISTING_UNITS[[#This Row],[INCOMELISTING_LOAN_ID_PROP_ADDR]]&lt;&gt;"",TBL_QUAL_INCOMELISTING_UNITS[[#This Row],[INCOMELISTING_UNIT]]&lt;&gt;"",TBL_QUAL_INCOMELISTING_UNITS[[#This Row],[INCOMELISTING_HSEHLD_INCOME]]&lt;&gt;"")</f>
        <v>0</v>
      </c>
      <c r="K758" s="36">
        <f>SUM(
IF(AND(TBL_QUAL_INCOMELISTING_UNITS[[#This Row],[INCOMELISTING_LOAN_ID_PROP_ADDR]]&lt;&gt;"",NOT(ISNUMBER(MATCH(TBL_QUAL_INCOMELISTING_UNITS[[#This Row],[INCOMELISTING_LOAN_ID_PROP_ADDR]],RANGE_LOOKUP_CIPDRF_LOANLIST,0)))),1,0)
)</f>
        <v>0</v>
      </c>
    </row>
    <row r="759" spans="2:11" ht="20.100000000000001" customHeight="1" x14ac:dyDescent="0.25">
      <c r="B759" s="25" t="str">
        <f>IF(TBL_QUAL_INCOMELISTING_UNITS[[#This Row],[RECORD_STARTED]],IF(TBL_QUAL_INCOMELISTING_UNITS[[#This Row],[ERROR_COUNT]]&gt;0,-1,IF(TBL_QUAL_INCOMELISTING_UNITS[[#This Row],[REQ_FIELDS_POPULATED]],1,0)),"")</f>
        <v/>
      </c>
      <c r="C759" s="94">
        <f>ROW()-ROW(TBL_QUAL_INCOMELISTING_UNITS[[#Headers],[ROW_ID]])</f>
        <v>750</v>
      </c>
      <c r="D759" s="82"/>
      <c r="E759" s="39"/>
      <c r="F759" s="33"/>
      <c r="G759" s="84" t="str">
        <f>IFERROR(INDEX(TBL_CIPDRFRESI_LOANPOOL[HUD_MFI_115],MATCH(TBL_QUAL_INCOMELISTING_UNITS[[#This Row],[INCOMELISTING_LOAN_ID_PROP_ADDR]],TBL_CIPDRFRESI_LOANPOOL[LOAN_ID_PROP_ADDR],0)),"")</f>
        <v/>
      </c>
      <c r="H7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9" s="36" t="b">
        <f>CONCATENATE(TBL_QUAL_INCOMELISTING_UNITS[[#This Row],[INCOMELISTING_LOAN_ID_PROP_ADDR]],TBL_QUAL_INCOMELISTING_UNITS[[#This Row],[INCOMELISTING_UNIT]],TBL_QUAL_INCOMELISTING_UNITS[[#This Row],[INCOMELISTING_HSEHLD_INCOME]])&lt;&gt;""</f>
        <v>0</v>
      </c>
      <c r="J759" s="36" t="b">
        <f>AND(TBL_QUAL_INCOMELISTING_UNITS[[#This Row],[INCOMELISTING_LOAN_ID_PROP_ADDR]]&lt;&gt;"",TBL_QUAL_INCOMELISTING_UNITS[[#This Row],[INCOMELISTING_UNIT]]&lt;&gt;"",TBL_QUAL_INCOMELISTING_UNITS[[#This Row],[INCOMELISTING_HSEHLD_INCOME]]&lt;&gt;"")</f>
        <v>0</v>
      </c>
      <c r="K759" s="36">
        <f>SUM(
IF(AND(TBL_QUAL_INCOMELISTING_UNITS[[#This Row],[INCOMELISTING_LOAN_ID_PROP_ADDR]]&lt;&gt;"",NOT(ISNUMBER(MATCH(TBL_QUAL_INCOMELISTING_UNITS[[#This Row],[INCOMELISTING_LOAN_ID_PROP_ADDR]],RANGE_LOOKUP_CIPDRF_LOANLIST,0)))),1,0)
)</f>
        <v>0</v>
      </c>
    </row>
    <row r="760" spans="2:11" ht="20.100000000000001" customHeight="1" x14ac:dyDescent="0.25">
      <c r="B760" s="25" t="str">
        <f>IF(TBL_QUAL_INCOMELISTING_UNITS[[#This Row],[RECORD_STARTED]],IF(TBL_QUAL_INCOMELISTING_UNITS[[#This Row],[ERROR_COUNT]]&gt;0,-1,IF(TBL_QUAL_INCOMELISTING_UNITS[[#This Row],[REQ_FIELDS_POPULATED]],1,0)),"")</f>
        <v/>
      </c>
      <c r="C760" s="94">
        <f>ROW()-ROW(TBL_QUAL_INCOMELISTING_UNITS[[#Headers],[ROW_ID]])</f>
        <v>751</v>
      </c>
      <c r="D760" s="82"/>
      <c r="E760" s="39"/>
      <c r="F760" s="33"/>
      <c r="G760" s="84" t="str">
        <f>IFERROR(INDEX(TBL_CIPDRFRESI_LOANPOOL[HUD_MFI_115],MATCH(TBL_QUAL_INCOMELISTING_UNITS[[#This Row],[INCOMELISTING_LOAN_ID_PROP_ADDR]],TBL_CIPDRFRESI_LOANPOOL[LOAN_ID_PROP_ADDR],0)),"")</f>
        <v/>
      </c>
      <c r="H7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0" s="36" t="b">
        <f>CONCATENATE(TBL_QUAL_INCOMELISTING_UNITS[[#This Row],[INCOMELISTING_LOAN_ID_PROP_ADDR]],TBL_QUAL_INCOMELISTING_UNITS[[#This Row],[INCOMELISTING_UNIT]],TBL_QUAL_INCOMELISTING_UNITS[[#This Row],[INCOMELISTING_HSEHLD_INCOME]])&lt;&gt;""</f>
        <v>0</v>
      </c>
      <c r="J760" s="36" t="b">
        <f>AND(TBL_QUAL_INCOMELISTING_UNITS[[#This Row],[INCOMELISTING_LOAN_ID_PROP_ADDR]]&lt;&gt;"",TBL_QUAL_INCOMELISTING_UNITS[[#This Row],[INCOMELISTING_UNIT]]&lt;&gt;"",TBL_QUAL_INCOMELISTING_UNITS[[#This Row],[INCOMELISTING_HSEHLD_INCOME]]&lt;&gt;"")</f>
        <v>0</v>
      </c>
      <c r="K760" s="36">
        <f>SUM(
IF(AND(TBL_QUAL_INCOMELISTING_UNITS[[#This Row],[INCOMELISTING_LOAN_ID_PROP_ADDR]]&lt;&gt;"",NOT(ISNUMBER(MATCH(TBL_QUAL_INCOMELISTING_UNITS[[#This Row],[INCOMELISTING_LOAN_ID_PROP_ADDR]],RANGE_LOOKUP_CIPDRF_LOANLIST,0)))),1,0)
)</f>
        <v>0</v>
      </c>
    </row>
    <row r="761" spans="2:11" ht="20.100000000000001" customHeight="1" x14ac:dyDescent="0.25">
      <c r="B761" s="25" t="str">
        <f>IF(TBL_QUAL_INCOMELISTING_UNITS[[#This Row],[RECORD_STARTED]],IF(TBL_QUAL_INCOMELISTING_UNITS[[#This Row],[ERROR_COUNT]]&gt;0,-1,IF(TBL_QUAL_INCOMELISTING_UNITS[[#This Row],[REQ_FIELDS_POPULATED]],1,0)),"")</f>
        <v/>
      </c>
      <c r="C761" s="94">
        <f>ROW()-ROW(TBL_QUAL_INCOMELISTING_UNITS[[#Headers],[ROW_ID]])</f>
        <v>752</v>
      </c>
      <c r="D761" s="82"/>
      <c r="E761" s="39"/>
      <c r="F761" s="33"/>
      <c r="G761" s="84" t="str">
        <f>IFERROR(INDEX(TBL_CIPDRFRESI_LOANPOOL[HUD_MFI_115],MATCH(TBL_QUAL_INCOMELISTING_UNITS[[#This Row],[INCOMELISTING_LOAN_ID_PROP_ADDR]],TBL_CIPDRFRESI_LOANPOOL[LOAN_ID_PROP_ADDR],0)),"")</f>
        <v/>
      </c>
      <c r="H7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1" s="36" t="b">
        <f>CONCATENATE(TBL_QUAL_INCOMELISTING_UNITS[[#This Row],[INCOMELISTING_LOAN_ID_PROP_ADDR]],TBL_QUAL_INCOMELISTING_UNITS[[#This Row],[INCOMELISTING_UNIT]],TBL_QUAL_INCOMELISTING_UNITS[[#This Row],[INCOMELISTING_HSEHLD_INCOME]])&lt;&gt;""</f>
        <v>0</v>
      </c>
      <c r="J761" s="36" t="b">
        <f>AND(TBL_QUAL_INCOMELISTING_UNITS[[#This Row],[INCOMELISTING_LOAN_ID_PROP_ADDR]]&lt;&gt;"",TBL_QUAL_INCOMELISTING_UNITS[[#This Row],[INCOMELISTING_UNIT]]&lt;&gt;"",TBL_QUAL_INCOMELISTING_UNITS[[#This Row],[INCOMELISTING_HSEHLD_INCOME]]&lt;&gt;"")</f>
        <v>0</v>
      </c>
      <c r="K761" s="36">
        <f>SUM(
IF(AND(TBL_QUAL_INCOMELISTING_UNITS[[#This Row],[INCOMELISTING_LOAN_ID_PROP_ADDR]]&lt;&gt;"",NOT(ISNUMBER(MATCH(TBL_QUAL_INCOMELISTING_UNITS[[#This Row],[INCOMELISTING_LOAN_ID_PROP_ADDR]],RANGE_LOOKUP_CIPDRF_LOANLIST,0)))),1,0)
)</f>
        <v>0</v>
      </c>
    </row>
    <row r="762" spans="2:11" ht="20.100000000000001" customHeight="1" x14ac:dyDescent="0.25">
      <c r="B762" s="25" t="str">
        <f>IF(TBL_QUAL_INCOMELISTING_UNITS[[#This Row],[RECORD_STARTED]],IF(TBL_QUAL_INCOMELISTING_UNITS[[#This Row],[ERROR_COUNT]]&gt;0,-1,IF(TBL_QUAL_INCOMELISTING_UNITS[[#This Row],[REQ_FIELDS_POPULATED]],1,0)),"")</f>
        <v/>
      </c>
      <c r="C762" s="94">
        <f>ROW()-ROW(TBL_QUAL_INCOMELISTING_UNITS[[#Headers],[ROW_ID]])</f>
        <v>753</v>
      </c>
      <c r="D762" s="82"/>
      <c r="E762" s="39"/>
      <c r="F762" s="33"/>
      <c r="G762" s="84" t="str">
        <f>IFERROR(INDEX(TBL_CIPDRFRESI_LOANPOOL[HUD_MFI_115],MATCH(TBL_QUAL_INCOMELISTING_UNITS[[#This Row],[INCOMELISTING_LOAN_ID_PROP_ADDR]],TBL_CIPDRFRESI_LOANPOOL[LOAN_ID_PROP_ADDR],0)),"")</f>
        <v/>
      </c>
      <c r="H7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2" s="36" t="b">
        <f>CONCATENATE(TBL_QUAL_INCOMELISTING_UNITS[[#This Row],[INCOMELISTING_LOAN_ID_PROP_ADDR]],TBL_QUAL_INCOMELISTING_UNITS[[#This Row],[INCOMELISTING_UNIT]],TBL_QUAL_INCOMELISTING_UNITS[[#This Row],[INCOMELISTING_HSEHLD_INCOME]])&lt;&gt;""</f>
        <v>0</v>
      </c>
      <c r="J762" s="36" t="b">
        <f>AND(TBL_QUAL_INCOMELISTING_UNITS[[#This Row],[INCOMELISTING_LOAN_ID_PROP_ADDR]]&lt;&gt;"",TBL_QUAL_INCOMELISTING_UNITS[[#This Row],[INCOMELISTING_UNIT]]&lt;&gt;"",TBL_QUAL_INCOMELISTING_UNITS[[#This Row],[INCOMELISTING_HSEHLD_INCOME]]&lt;&gt;"")</f>
        <v>0</v>
      </c>
      <c r="K762" s="36">
        <f>SUM(
IF(AND(TBL_QUAL_INCOMELISTING_UNITS[[#This Row],[INCOMELISTING_LOAN_ID_PROP_ADDR]]&lt;&gt;"",NOT(ISNUMBER(MATCH(TBL_QUAL_INCOMELISTING_UNITS[[#This Row],[INCOMELISTING_LOAN_ID_PROP_ADDR]],RANGE_LOOKUP_CIPDRF_LOANLIST,0)))),1,0)
)</f>
        <v>0</v>
      </c>
    </row>
    <row r="763" spans="2:11" ht="20.100000000000001" customHeight="1" x14ac:dyDescent="0.25">
      <c r="B763" s="25" t="str">
        <f>IF(TBL_QUAL_INCOMELISTING_UNITS[[#This Row],[RECORD_STARTED]],IF(TBL_QUAL_INCOMELISTING_UNITS[[#This Row],[ERROR_COUNT]]&gt;0,-1,IF(TBL_QUAL_INCOMELISTING_UNITS[[#This Row],[REQ_FIELDS_POPULATED]],1,0)),"")</f>
        <v/>
      </c>
      <c r="C763" s="94">
        <f>ROW()-ROW(TBL_QUAL_INCOMELISTING_UNITS[[#Headers],[ROW_ID]])</f>
        <v>754</v>
      </c>
      <c r="D763" s="82"/>
      <c r="E763" s="39"/>
      <c r="F763" s="33"/>
      <c r="G763" s="84" t="str">
        <f>IFERROR(INDEX(TBL_CIPDRFRESI_LOANPOOL[HUD_MFI_115],MATCH(TBL_QUAL_INCOMELISTING_UNITS[[#This Row],[INCOMELISTING_LOAN_ID_PROP_ADDR]],TBL_CIPDRFRESI_LOANPOOL[LOAN_ID_PROP_ADDR],0)),"")</f>
        <v/>
      </c>
      <c r="H7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3" s="36" t="b">
        <f>CONCATENATE(TBL_QUAL_INCOMELISTING_UNITS[[#This Row],[INCOMELISTING_LOAN_ID_PROP_ADDR]],TBL_QUAL_INCOMELISTING_UNITS[[#This Row],[INCOMELISTING_UNIT]],TBL_QUAL_INCOMELISTING_UNITS[[#This Row],[INCOMELISTING_HSEHLD_INCOME]])&lt;&gt;""</f>
        <v>0</v>
      </c>
      <c r="J763" s="36" t="b">
        <f>AND(TBL_QUAL_INCOMELISTING_UNITS[[#This Row],[INCOMELISTING_LOAN_ID_PROP_ADDR]]&lt;&gt;"",TBL_QUAL_INCOMELISTING_UNITS[[#This Row],[INCOMELISTING_UNIT]]&lt;&gt;"",TBL_QUAL_INCOMELISTING_UNITS[[#This Row],[INCOMELISTING_HSEHLD_INCOME]]&lt;&gt;"")</f>
        <v>0</v>
      </c>
      <c r="K763" s="36">
        <f>SUM(
IF(AND(TBL_QUAL_INCOMELISTING_UNITS[[#This Row],[INCOMELISTING_LOAN_ID_PROP_ADDR]]&lt;&gt;"",NOT(ISNUMBER(MATCH(TBL_QUAL_INCOMELISTING_UNITS[[#This Row],[INCOMELISTING_LOAN_ID_PROP_ADDR]],RANGE_LOOKUP_CIPDRF_LOANLIST,0)))),1,0)
)</f>
        <v>0</v>
      </c>
    </row>
    <row r="764" spans="2:11" ht="20.100000000000001" customHeight="1" x14ac:dyDescent="0.25">
      <c r="B764" s="25" t="str">
        <f>IF(TBL_QUAL_INCOMELISTING_UNITS[[#This Row],[RECORD_STARTED]],IF(TBL_QUAL_INCOMELISTING_UNITS[[#This Row],[ERROR_COUNT]]&gt;0,-1,IF(TBL_QUAL_INCOMELISTING_UNITS[[#This Row],[REQ_FIELDS_POPULATED]],1,0)),"")</f>
        <v/>
      </c>
      <c r="C764" s="94">
        <f>ROW()-ROW(TBL_QUAL_INCOMELISTING_UNITS[[#Headers],[ROW_ID]])</f>
        <v>755</v>
      </c>
      <c r="D764" s="82"/>
      <c r="E764" s="39"/>
      <c r="F764" s="33"/>
      <c r="G764" s="84" t="str">
        <f>IFERROR(INDEX(TBL_CIPDRFRESI_LOANPOOL[HUD_MFI_115],MATCH(TBL_QUAL_INCOMELISTING_UNITS[[#This Row],[INCOMELISTING_LOAN_ID_PROP_ADDR]],TBL_CIPDRFRESI_LOANPOOL[LOAN_ID_PROP_ADDR],0)),"")</f>
        <v/>
      </c>
      <c r="H7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4" s="36" t="b">
        <f>CONCATENATE(TBL_QUAL_INCOMELISTING_UNITS[[#This Row],[INCOMELISTING_LOAN_ID_PROP_ADDR]],TBL_QUAL_INCOMELISTING_UNITS[[#This Row],[INCOMELISTING_UNIT]],TBL_QUAL_INCOMELISTING_UNITS[[#This Row],[INCOMELISTING_HSEHLD_INCOME]])&lt;&gt;""</f>
        <v>0</v>
      </c>
      <c r="J764" s="36" t="b">
        <f>AND(TBL_QUAL_INCOMELISTING_UNITS[[#This Row],[INCOMELISTING_LOAN_ID_PROP_ADDR]]&lt;&gt;"",TBL_QUAL_INCOMELISTING_UNITS[[#This Row],[INCOMELISTING_UNIT]]&lt;&gt;"",TBL_QUAL_INCOMELISTING_UNITS[[#This Row],[INCOMELISTING_HSEHLD_INCOME]]&lt;&gt;"")</f>
        <v>0</v>
      </c>
      <c r="K764" s="36">
        <f>SUM(
IF(AND(TBL_QUAL_INCOMELISTING_UNITS[[#This Row],[INCOMELISTING_LOAN_ID_PROP_ADDR]]&lt;&gt;"",NOT(ISNUMBER(MATCH(TBL_QUAL_INCOMELISTING_UNITS[[#This Row],[INCOMELISTING_LOAN_ID_PROP_ADDR]],RANGE_LOOKUP_CIPDRF_LOANLIST,0)))),1,0)
)</f>
        <v>0</v>
      </c>
    </row>
    <row r="765" spans="2:11" ht="20.100000000000001" customHeight="1" x14ac:dyDescent="0.25">
      <c r="B765" s="25" t="str">
        <f>IF(TBL_QUAL_INCOMELISTING_UNITS[[#This Row],[RECORD_STARTED]],IF(TBL_QUAL_INCOMELISTING_UNITS[[#This Row],[ERROR_COUNT]]&gt;0,-1,IF(TBL_QUAL_INCOMELISTING_UNITS[[#This Row],[REQ_FIELDS_POPULATED]],1,0)),"")</f>
        <v/>
      </c>
      <c r="C765" s="94">
        <f>ROW()-ROW(TBL_QUAL_INCOMELISTING_UNITS[[#Headers],[ROW_ID]])</f>
        <v>756</v>
      </c>
      <c r="D765" s="82"/>
      <c r="E765" s="39"/>
      <c r="F765" s="33"/>
      <c r="G765" s="84" t="str">
        <f>IFERROR(INDEX(TBL_CIPDRFRESI_LOANPOOL[HUD_MFI_115],MATCH(TBL_QUAL_INCOMELISTING_UNITS[[#This Row],[INCOMELISTING_LOAN_ID_PROP_ADDR]],TBL_CIPDRFRESI_LOANPOOL[LOAN_ID_PROP_ADDR],0)),"")</f>
        <v/>
      </c>
      <c r="H7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5" s="36" t="b">
        <f>CONCATENATE(TBL_QUAL_INCOMELISTING_UNITS[[#This Row],[INCOMELISTING_LOAN_ID_PROP_ADDR]],TBL_QUAL_INCOMELISTING_UNITS[[#This Row],[INCOMELISTING_UNIT]],TBL_QUAL_INCOMELISTING_UNITS[[#This Row],[INCOMELISTING_HSEHLD_INCOME]])&lt;&gt;""</f>
        <v>0</v>
      </c>
      <c r="J765" s="36" t="b">
        <f>AND(TBL_QUAL_INCOMELISTING_UNITS[[#This Row],[INCOMELISTING_LOAN_ID_PROP_ADDR]]&lt;&gt;"",TBL_QUAL_INCOMELISTING_UNITS[[#This Row],[INCOMELISTING_UNIT]]&lt;&gt;"",TBL_QUAL_INCOMELISTING_UNITS[[#This Row],[INCOMELISTING_HSEHLD_INCOME]]&lt;&gt;"")</f>
        <v>0</v>
      </c>
      <c r="K765" s="36">
        <f>SUM(
IF(AND(TBL_QUAL_INCOMELISTING_UNITS[[#This Row],[INCOMELISTING_LOAN_ID_PROP_ADDR]]&lt;&gt;"",NOT(ISNUMBER(MATCH(TBL_QUAL_INCOMELISTING_UNITS[[#This Row],[INCOMELISTING_LOAN_ID_PROP_ADDR]],RANGE_LOOKUP_CIPDRF_LOANLIST,0)))),1,0)
)</f>
        <v>0</v>
      </c>
    </row>
    <row r="766" spans="2:11" ht="20.100000000000001" customHeight="1" x14ac:dyDescent="0.25">
      <c r="B766" s="25" t="str">
        <f>IF(TBL_QUAL_INCOMELISTING_UNITS[[#This Row],[RECORD_STARTED]],IF(TBL_QUAL_INCOMELISTING_UNITS[[#This Row],[ERROR_COUNT]]&gt;0,-1,IF(TBL_QUAL_INCOMELISTING_UNITS[[#This Row],[REQ_FIELDS_POPULATED]],1,0)),"")</f>
        <v/>
      </c>
      <c r="C766" s="94">
        <f>ROW()-ROW(TBL_QUAL_INCOMELISTING_UNITS[[#Headers],[ROW_ID]])</f>
        <v>757</v>
      </c>
      <c r="D766" s="82"/>
      <c r="E766" s="39"/>
      <c r="F766" s="33"/>
      <c r="G766" s="84" t="str">
        <f>IFERROR(INDEX(TBL_CIPDRFRESI_LOANPOOL[HUD_MFI_115],MATCH(TBL_QUAL_INCOMELISTING_UNITS[[#This Row],[INCOMELISTING_LOAN_ID_PROP_ADDR]],TBL_CIPDRFRESI_LOANPOOL[LOAN_ID_PROP_ADDR],0)),"")</f>
        <v/>
      </c>
      <c r="H7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6" s="36" t="b">
        <f>CONCATENATE(TBL_QUAL_INCOMELISTING_UNITS[[#This Row],[INCOMELISTING_LOAN_ID_PROP_ADDR]],TBL_QUAL_INCOMELISTING_UNITS[[#This Row],[INCOMELISTING_UNIT]],TBL_QUAL_INCOMELISTING_UNITS[[#This Row],[INCOMELISTING_HSEHLD_INCOME]])&lt;&gt;""</f>
        <v>0</v>
      </c>
      <c r="J766" s="36" t="b">
        <f>AND(TBL_QUAL_INCOMELISTING_UNITS[[#This Row],[INCOMELISTING_LOAN_ID_PROP_ADDR]]&lt;&gt;"",TBL_QUAL_INCOMELISTING_UNITS[[#This Row],[INCOMELISTING_UNIT]]&lt;&gt;"",TBL_QUAL_INCOMELISTING_UNITS[[#This Row],[INCOMELISTING_HSEHLD_INCOME]]&lt;&gt;"")</f>
        <v>0</v>
      </c>
      <c r="K766" s="36">
        <f>SUM(
IF(AND(TBL_QUAL_INCOMELISTING_UNITS[[#This Row],[INCOMELISTING_LOAN_ID_PROP_ADDR]]&lt;&gt;"",NOT(ISNUMBER(MATCH(TBL_QUAL_INCOMELISTING_UNITS[[#This Row],[INCOMELISTING_LOAN_ID_PROP_ADDR]],RANGE_LOOKUP_CIPDRF_LOANLIST,0)))),1,0)
)</f>
        <v>0</v>
      </c>
    </row>
    <row r="767" spans="2:11" ht="20.100000000000001" customHeight="1" x14ac:dyDescent="0.25">
      <c r="B767" s="25" t="str">
        <f>IF(TBL_QUAL_INCOMELISTING_UNITS[[#This Row],[RECORD_STARTED]],IF(TBL_QUAL_INCOMELISTING_UNITS[[#This Row],[ERROR_COUNT]]&gt;0,-1,IF(TBL_QUAL_INCOMELISTING_UNITS[[#This Row],[REQ_FIELDS_POPULATED]],1,0)),"")</f>
        <v/>
      </c>
      <c r="C767" s="94">
        <f>ROW()-ROW(TBL_QUAL_INCOMELISTING_UNITS[[#Headers],[ROW_ID]])</f>
        <v>758</v>
      </c>
      <c r="D767" s="82"/>
      <c r="E767" s="39"/>
      <c r="F767" s="33"/>
      <c r="G767" s="84" t="str">
        <f>IFERROR(INDEX(TBL_CIPDRFRESI_LOANPOOL[HUD_MFI_115],MATCH(TBL_QUAL_INCOMELISTING_UNITS[[#This Row],[INCOMELISTING_LOAN_ID_PROP_ADDR]],TBL_CIPDRFRESI_LOANPOOL[LOAN_ID_PROP_ADDR],0)),"")</f>
        <v/>
      </c>
      <c r="H7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7" s="36" t="b">
        <f>CONCATENATE(TBL_QUAL_INCOMELISTING_UNITS[[#This Row],[INCOMELISTING_LOAN_ID_PROP_ADDR]],TBL_QUAL_INCOMELISTING_UNITS[[#This Row],[INCOMELISTING_UNIT]],TBL_QUAL_INCOMELISTING_UNITS[[#This Row],[INCOMELISTING_HSEHLD_INCOME]])&lt;&gt;""</f>
        <v>0</v>
      </c>
      <c r="J767" s="36" t="b">
        <f>AND(TBL_QUAL_INCOMELISTING_UNITS[[#This Row],[INCOMELISTING_LOAN_ID_PROP_ADDR]]&lt;&gt;"",TBL_QUAL_INCOMELISTING_UNITS[[#This Row],[INCOMELISTING_UNIT]]&lt;&gt;"",TBL_QUAL_INCOMELISTING_UNITS[[#This Row],[INCOMELISTING_HSEHLD_INCOME]]&lt;&gt;"")</f>
        <v>0</v>
      </c>
      <c r="K767" s="36">
        <f>SUM(
IF(AND(TBL_QUAL_INCOMELISTING_UNITS[[#This Row],[INCOMELISTING_LOAN_ID_PROP_ADDR]]&lt;&gt;"",NOT(ISNUMBER(MATCH(TBL_QUAL_INCOMELISTING_UNITS[[#This Row],[INCOMELISTING_LOAN_ID_PROP_ADDR]],RANGE_LOOKUP_CIPDRF_LOANLIST,0)))),1,0)
)</f>
        <v>0</v>
      </c>
    </row>
    <row r="768" spans="2:11" ht="20.100000000000001" customHeight="1" x14ac:dyDescent="0.25">
      <c r="B768" s="25" t="str">
        <f>IF(TBL_QUAL_INCOMELISTING_UNITS[[#This Row],[RECORD_STARTED]],IF(TBL_QUAL_INCOMELISTING_UNITS[[#This Row],[ERROR_COUNT]]&gt;0,-1,IF(TBL_QUAL_INCOMELISTING_UNITS[[#This Row],[REQ_FIELDS_POPULATED]],1,0)),"")</f>
        <v/>
      </c>
      <c r="C768" s="94">
        <f>ROW()-ROW(TBL_QUAL_INCOMELISTING_UNITS[[#Headers],[ROW_ID]])</f>
        <v>759</v>
      </c>
      <c r="D768" s="82"/>
      <c r="E768" s="39"/>
      <c r="F768" s="33"/>
      <c r="G768" s="84" t="str">
        <f>IFERROR(INDEX(TBL_CIPDRFRESI_LOANPOOL[HUD_MFI_115],MATCH(TBL_QUAL_INCOMELISTING_UNITS[[#This Row],[INCOMELISTING_LOAN_ID_PROP_ADDR]],TBL_CIPDRFRESI_LOANPOOL[LOAN_ID_PROP_ADDR],0)),"")</f>
        <v/>
      </c>
      <c r="H7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8" s="36" t="b">
        <f>CONCATENATE(TBL_QUAL_INCOMELISTING_UNITS[[#This Row],[INCOMELISTING_LOAN_ID_PROP_ADDR]],TBL_QUAL_INCOMELISTING_UNITS[[#This Row],[INCOMELISTING_UNIT]],TBL_QUAL_INCOMELISTING_UNITS[[#This Row],[INCOMELISTING_HSEHLD_INCOME]])&lt;&gt;""</f>
        <v>0</v>
      </c>
      <c r="J768" s="36" t="b">
        <f>AND(TBL_QUAL_INCOMELISTING_UNITS[[#This Row],[INCOMELISTING_LOAN_ID_PROP_ADDR]]&lt;&gt;"",TBL_QUAL_INCOMELISTING_UNITS[[#This Row],[INCOMELISTING_UNIT]]&lt;&gt;"",TBL_QUAL_INCOMELISTING_UNITS[[#This Row],[INCOMELISTING_HSEHLD_INCOME]]&lt;&gt;"")</f>
        <v>0</v>
      </c>
      <c r="K768" s="36">
        <f>SUM(
IF(AND(TBL_QUAL_INCOMELISTING_UNITS[[#This Row],[INCOMELISTING_LOAN_ID_PROP_ADDR]]&lt;&gt;"",NOT(ISNUMBER(MATCH(TBL_QUAL_INCOMELISTING_UNITS[[#This Row],[INCOMELISTING_LOAN_ID_PROP_ADDR]],RANGE_LOOKUP_CIPDRF_LOANLIST,0)))),1,0)
)</f>
        <v>0</v>
      </c>
    </row>
    <row r="769" spans="2:11" ht="20.100000000000001" customHeight="1" x14ac:dyDescent="0.25">
      <c r="B769" s="25" t="str">
        <f>IF(TBL_QUAL_INCOMELISTING_UNITS[[#This Row],[RECORD_STARTED]],IF(TBL_QUAL_INCOMELISTING_UNITS[[#This Row],[ERROR_COUNT]]&gt;0,-1,IF(TBL_QUAL_INCOMELISTING_UNITS[[#This Row],[REQ_FIELDS_POPULATED]],1,0)),"")</f>
        <v/>
      </c>
      <c r="C769" s="94">
        <f>ROW()-ROW(TBL_QUAL_INCOMELISTING_UNITS[[#Headers],[ROW_ID]])</f>
        <v>760</v>
      </c>
      <c r="D769" s="82"/>
      <c r="E769" s="39"/>
      <c r="F769" s="33"/>
      <c r="G769" s="84" t="str">
        <f>IFERROR(INDEX(TBL_CIPDRFRESI_LOANPOOL[HUD_MFI_115],MATCH(TBL_QUAL_INCOMELISTING_UNITS[[#This Row],[INCOMELISTING_LOAN_ID_PROP_ADDR]],TBL_CIPDRFRESI_LOANPOOL[LOAN_ID_PROP_ADDR],0)),"")</f>
        <v/>
      </c>
      <c r="H7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9" s="36" t="b">
        <f>CONCATENATE(TBL_QUAL_INCOMELISTING_UNITS[[#This Row],[INCOMELISTING_LOAN_ID_PROP_ADDR]],TBL_QUAL_INCOMELISTING_UNITS[[#This Row],[INCOMELISTING_UNIT]],TBL_QUAL_INCOMELISTING_UNITS[[#This Row],[INCOMELISTING_HSEHLD_INCOME]])&lt;&gt;""</f>
        <v>0</v>
      </c>
      <c r="J769" s="36" t="b">
        <f>AND(TBL_QUAL_INCOMELISTING_UNITS[[#This Row],[INCOMELISTING_LOAN_ID_PROP_ADDR]]&lt;&gt;"",TBL_QUAL_INCOMELISTING_UNITS[[#This Row],[INCOMELISTING_UNIT]]&lt;&gt;"",TBL_QUAL_INCOMELISTING_UNITS[[#This Row],[INCOMELISTING_HSEHLD_INCOME]]&lt;&gt;"")</f>
        <v>0</v>
      </c>
      <c r="K769" s="36">
        <f>SUM(
IF(AND(TBL_QUAL_INCOMELISTING_UNITS[[#This Row],[INCOMELISTING_LOAN_ID_PROP_ADDR]]&lt;&gt;"",NOT(ISNUMBER(MATCH(TBL_QUAL_INCOMELISTING_UNITS[[#This Row],[INCOMELISTING_LOAN_ID_PROP_ADDR]],RANGE_LOOKUP_CIPDRF_LOANLIST,0)))),1,0)
)</f>
        <v>0</v>
      </c>
    </row>
    <row r="770" spans="2:11" ht="20.100000000000001" customHeight="1" x14ac:dyDescent="0.25">
      <c r="B770" s="25" t="str">
        <f>IF(TBL_QUAL_INCOMELISTING_UNITS[[#This Row],[RECORD_STARTED]],IF(TBL_QUAL_INCOMELISTING_UNITS[[#This Row],[ERROR_COUNT]]&gt;0,-1,IF(TBL_QUAL_INCOMELISTING_UNITS[[#This Row],[REQ_FIELDS_POPULATED]],1,0)),"")</f>
        <v/>
      </c>
      <c r="C770" s="94">
        <f>ROW()-ROW(TBL_QUAL_INCOMELISTING_UNITS[[#Headers],[ROW_ID]])</f>
        <v>761</v>
      </c>
      <c r="D770" s="82"/>
      <c r="E770" s="39"/>
      <c r="F770" s="33"/>
      <c r="G770" s="84" t="str">
        <f>IFERROR(INDEX(TBL_CIPDRFRESI_LOANPOOL[HUD_MFI_115],MATCH(TBL_QUAL_INCOMELISTING_UNITS[[#This Row],[INCOMELISTING_LOAN_ID_PROP_ADDR]],TBL_CIPDRFRESI_LOANPOOL[LOAN_ID_PROP_ADDR],0)),"")</f>
        <v/>
      </c>
      <c r="H7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0" s="36" t="b">
        <f>CONCATENATE(TBL_QUAL_INCOMELISTING_UNITS[[#This Row],[INCOMELISTING_LOAN_ID_PROP_ADDR]],TBL_QUAL_INCOMELISTING_UNITS[[#This Row],[INCOMELISTING_UNIT]],TBL_QUAL_INCOMELISTING_UNITS[[#This Row],[INCOMELISTING_HSEHLD_INCOME]])&lt;&gt;""</f>
        <v>0</v>
      </c>
      <c r="J770" s="36" t="b">
        <f>AND(TBL_QUAL_INCOMELISTING_UNITS[[#This Row],[INCOMELISTING_LOAN_ID_PROP_ADDR]]&lt;&gt;"",TBL_QUAL_INCOMELISTING_UNITS[[#This Row],[INCOMELISTING_UNIT]]&lt;&gt;"",TBL_QUAL_INCOMELISTING_UNITS[[#This Row],[INCOMELISTING_HSEHLD_INCOME]]&lt;&gt;"")</f>
        <v>0</v>
      </c>
      <c r="K770" s="36">
        <f>SUM(
IF(AND(TBL_QUAL_INCOMELISTING_UNITS[[#This Row],[INCOMELISTING_LOAN_ID_PROP_ADDR]]&lt;&gt;"",NOT(ISNUMBER(MATCH(TBL_QUAL_INCOMELISTING_UNITS[[#This Row],[INCOMELISTING_LOAN_ID_PROP_ADDR]],RANGE_LOOKUP_CIPDRF_LOANLIST,0)))),1,0)
)</f>
        <v>0</v>
      </c>
    </row>
    <row r="771" spans="2:11" ht="20.100000000000001" customHeight="1" x14ac:dyDescent="0.25">
      <c r="B771" s="25" t="str">
        <f>IF(TBL_QUAL_INCOMELISTING_UNITS[[#This Row],[RECORD_STARTED]],IF(TBL_QUAL_INCOMELISTING_UNITS[[#This Row],[ERROR_COUNT]]&gt;0,-1,IF(TBL_QUAL_INCOMELISTING_UNITS[[#This Row],[REQ_FIELDS_POPULATED]],1,0)),"")</f>
        <v/>
      </c>
      <c r="C771" s="94">
        <f>ROW()-ROW(TBL_QUAL_INCOMELISTING_UNITS[[#Headers],[ROW_ID]])</f>
        <v>762</v>
      </c>
      <c r="D771" s="82"/>
      <c r="E771" s="39"/>
      <c r="F771" s="33"/>
      <c r="G771" s="84" t="str">
        <f>IFERROR(INDEX(TBL_CIPDRFRESI_LOANPOOL[HUD_MFI_115],MATCH(TBL_QUAL_INCOMELISTING_UNITS[[#This Row],[INCOMELISTING_LOAN_ID_PROP_ADDR]],TBL_CIPDRFRESI_LOANPOOL[LOAN_ID_PROP_ADDR],0)),"")</f>
        <v/>
      </c>
      <c r="H7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1" s="36" t="b">
        <f>CONCATENATE(TBL_QUAL_INCOMELISTING_UNITS[[#This Row],[INCOMELISTING_LOAN_ID_PROP_ADDR]],TBL_QUAL_INCOMELISTING_UNITS[[#This Row],[INCOMELISTING_UNIT]],TBL_QUAL_INCOMELISTING_UNITS[[#This Row],[INCOMELISTING_HSEHLD_INCOME]])&lt;&gt;""</f>
        <v>0</v>
      </c>
      <c r="J771" s="36" t="b">
        <f>AND(TBL_QUAL_INCOMELISTING_UNITS[[#This Row],[INCOMELISTING_LOAN_ID_PROP_ADDR]]&lt;&gt;"",TBL_QUAL_INCOMELISTING_UNITS[[#This Row],[INCOMELISTING_UNIT]]&lt;&gt;"",TBL_QUAL_INCOMELISTING_UNITS[[#This Row],[INCOMELISTING_HSEHLD_INCOME]]&lt;&gt;"")</f>
        <v>0</v>
      </c>
      <c r="K771" s="36">
        <f>SUM(
IF(AND(TBL_QUAL_INCOMELISTING_UNITS[[#This Row],[INCOMELISTING_LOAN_ID_PROP_ADDR]]&lt;&gt;"",NOT(ISNUMBER(MATCH(TBL_QUAL_INCOMELISTING_UNITS[[#This Row],[INCOMELISTING_LOAN_ID_PROP_ADDR]],RANGE_LOOKUP_CIPDRF_LOANLIST,0)))),1,0)
)</f>
        <v>0</v>
      </c>
    </row>
    <row r="772" spans="2:11" ht="20.100000000000001" customHeight="1" x14ac:dyDescent="0.25">
      <c r="B772" s="25" t="str">
        <f>IF(TBL_QUAL_INCOMELISTING_UNITS[[#This Row],[RECORD_STARTED]],IF(TBL_QUAL_INCOMELISTING_UNITS[[#This Row],[ERROR_COUNT]]&gt;0,-1,IF(TBL_QUAL_INCOMELISTING_UNITS[[#This Row],[REQ_FIELDS_POPULATED]],1,0)),"")</f>
        <v/>
      </c>
      <c r="C772" s="94">
        <f>ROW()-ROW(TBL_QUAL_INCOMELISTING_UNITS[[#Headers],[ROW_ID]])</f>
        <v>763</v>
      </c>
      <c r="D772" s="82"/>
      <c r="E772" s="39"/>
      <c r="F772" s="33"/>
      <c r="G772" s="84" t="str">
        <f>IFERROR(INDEX(TBL_CIPDRFRESI_LOANPOOL[HUD_MFI_115],MATCH(TBL_QUAL_INCOMELISTING_UNITS[[#This Row],[INCOMELISTING_LOAN_ID_PROP_ADDR]],TBL_CIPDRFRESI_LOANPOOL[LOAN_ID_PROP_ADDR],0)),"")</f>
        <v/>
      </c>
      <c r="H7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2" s="36" t="b">
        <f>CONCATENATE(TBL_QUAL_INCOMELISTING_UNITS[[#This Row],[INCOMELISTING_LOAN_ID_PROP_ADDR]],TBL_QUAL_INCOMELISTING_UNITS[[#This Row],[INCOMELISTING_UNIT]],TBL_QUAL_INCOMELISTING_UNITS[[#This Row],[INCOMELISTING_HSEHLD_INCOME]])&lt;&gt;""</f>
        <v>0</v>
      </c>
      <c r="J772" s="36" t="b">
        <f>AND(TBL_QUAL_INCOMELISTING_UNITS[[#This Row],[INCOMELISTING_LOAN_ID_PROP_ADDR]]&lt;&gt;"",TBL_QUAL_INCOMELISTING_UNITS[[#This Row],[INCOMELISTING_UNIT]]&lt;&gt;"",TBL_QUAL_INCOMELISTING_UNITS[[#This Row],[INCOMELISTING_HSEHLD_INCOME]]&lt;&gt;"")</f>
        <v>0</v>
      </c>
      <c r="K772" s="36">
        <f>SUM(
IF(AND(TBL_QUAL_INCOMELISTING_UNITS[[#This Row],[INCOMELISTING_LOAN_ID_PROP_ADDR]]&lt;&gt;"",NOT(ISNUMBER(MATCH(TBL_QUAL_INCOMELISTING_UNITS[[#This Row],[INCOMELISTING_LOAN_ID_PROP_ADDR]],RANGE_LOOKUP_CIPDRF_LOANLIST,0)))),1,0)
)</f>
        <v>0</v>
      </c>
    </row>
    <row r="773" spans="2:11" ht="20.100000000000001" customHeight="1" x14ac:dyDescent="0.25">
      <c r="B773" s="25" t="str">
        <f>IF(TBL_QUAL_INCOMELISTING_UNITS[[#This Row],[RECORD_STARTED]],IF(TBL_QUAL_INCOMELISTING_UNITS[[#This Row],[ERROR_COUNT]]&gt;0,-1,IF(TBL_QUAL_INCOMELISTING_UNITS[[#This Row],[REQ_FIELDS_POPULATED]],1,0)),"")</f>
        <v/>
      </c>
      <c r="C773" s="94">
        <f>ROW()-ROW(TBL_QUAL_INCOMELISTING_UNITS[[#Headers],[ROW_ID]])</f>
        <v>764</v>
      </c>
      <c r="D773" s="82"/>
      <c r="E773" s="39"/>
      <c r="F773" s="33"/>
      <c r="G773" s="84" t="str">
        <f>IFERROR(INDEX(TBL_CIPDRFRESI_LOANPOOL[HUD_MFI_115],MATCH(TBL_QUAL_INCOMELISTING_UNITS[[#This Row],[INCOMELISTING_LOAN_ID_PROP_ADDR]],TBL_CIPDRFRESI_LOANPOOL[LOAN_ID_PROP_ADDR],0)),"")</f>
        <v/>
      </c>
      <c r="H7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3" s="36" t="b">
        <f>CONCATENATE(TBL_QUAL_INCOMELISTING_UNITS[[#This Row],[INCOMELISTING_LOAN_ID_PROP_ADDR]],TBL_QUAL_INCOMELISTING_UNITS[[#This Row],[INCOMELISTING_UNIT]],TBL_QUAL_INCOMELISTING_UNITS[[#This Row],[INCOMELISTING_HSEHLD_INCOME]])&lt;&gt;""</f>
        <v>0</v>
      </c>
      <c r="J773" s="36" t="b">
        <f>AND(TBL_QUAL_INCOMELISTING_UNITS[[#This Row],[INCOMELISTING_LOAN_ID_PROP_ADDR]]&lt;&gt;"",TBL_QUAL_INCOMELISTING_UNITS[[#This Row],[INCOMELISTING_UNIT]]&lt;&gt;"",TBL_QUAL_INCOMELISTING_UNITS[[#This Row],[INCOMELISTING_HSEHLD_INCOME]]&lt;&gt;"")</f>
        <v>0</v>
      </c>
      <c r="K773" s="36">
        <f>SUM(
IF(AND(TBL_QUAL_INCOMELISTING_UNITS[[#This Row],[INCOMELISTING_LOAN_ID_PROP_ADDR]]&lt;&gt;"",NOT(ISNUMBER(MATCH(TBL_QUAL_INCOMELISTING_UNITS[[#This Row],[INCOMELISTING_LOAN_ID_PROP_ADDR]],RANGE_LOOKUP_CIPDRF_LOANLIST,0)))),1,0)
)</f>
        <v>0</v>
      </c>
    </row>
    <row r="774" spans="2:11" ht="20.100000000000001" customHeight="1" x14ac:dyDescent="0.25">
      <c r="B774" s="25" t="str">
        <f>IF(TBL_QUAL_INCOMELISTING_UNITS[[#This Row],[RECORD_STARTED]],IF(TBL_QUAL_INCOMELISTING_UNITS[[#This Row],[ERROR_COUNT]]&gt;0,-1,IF(TBL_QUAL_INCOMELISTING_UNITS[[#This Row],[REQ_FIELDS_POPULATED]],1,0)),"")</f>
        <v/>
      </c>
      <c r="C774" s="94">
        <f>ROW()-ROW(TBL_QUAL_INCOMELISTING_UNITS[[#Headers],[ROW_ID]])</f>
        <v>765</v>
      </c>
      <c r="D774" s="82"/>
      <c r="E774" s="39"/>
      <c r="F774" s="33"/>
      <c r="G774" s="84" t="str">
        <f>IFERROR(INDEX(TBL_CIPDRFRESI_LOANPOOL[HUD_MFI_115],MATCH(TBL_QUAL_INCOMELISTING_UNITS[[#This Row],[INCOMELISTING_LOAN_ID_PROP_ADDR]],TBL_CIPDRFRESI_LOANPOOL[LOAN_ID_PROP_ADDR],0)),"")</f>
        <v/>
      </c>
      <c r="H7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4" s="36" t="b">
        <f>CONCATENATE(TBL_QUAL_INCOMELISTING_UNITS[[#This Row],[INCOMELISTING_LOAN_ID_PROP_ADDR]],TBL_QUAL_INCOMELISTING_UNITS[[#This Row],[INCOMELISTING_UNIT]],TBL_QUAL_INCOMELISTING_UNITS[[#This Row],[INCOMELISTING_HSEHLD_INCOME]])&lt;&gt;""</f>
        <v>0</v>
      </c>
      <c r="J774" s="36" t="b">
        <f>AND(TBL_QUAL_INCOMELISTING_UNITS[[#This Row],[INCOMELISTING_LOAN_ID_PROP_ADDR]]&lt;&gt;"",TBL_QUAL_INCOMELISTING_UNITS[[#This Row],[INCOMELISTING_UNIT]]&lt;&gt;"",TBL_QUAL_INCOMELISTING_UNITS[[#This Row],[INCOMELISTING_HSEHLD_INCOME]]&lt;&gt;"")</f>
        <v>0</v>
      </c>
      <c r="K774" s="36">
        <f>SUM(
IF(AND(TBL_QUAL_INCOMELISTING_UNITS[[#This Row],[INCOMELISTING_LOAN_ID_PROP_ADDR]]&lt;&gt;"",NOT(ISNUMBER(MATCH(TBL_QUAL_INCOMELISTING_UNITS[[#This Row],[INCOMELISTING_LOAN_ID_PROP_ADDR]],RANGE_LOOKUP_CIPDRF_LOANLIST,0)))),1,0)
)</f>
        <v>0</v>
      </c>
    </row>
    <row r="775" spans="2:11" ht="20.100000000000001" customHeight="1" x14ac:dyDescent="0.25">
      <c r="B775" s="25" t="str">
        <f>IF(TBL_QUAL_INCOMELISTING_UNITS[[#This Row],[RECORD_STARTED]],IF(TBL_QUAL_INCOMELISTING_UNITS[[#This Row],[ERROR_COUNT]]&gt;0,-1,IF(TBL_QUAL_INCOMELISTING_UNITS[[#This Row],[REQ_FIELDS_POPULATED]],1,0)),"")</f>
        <v/>
      </c>
      <c r="C775" s="94">
        <f>ROW()-ROW(TBL_QUAL_INCOMELISTING_UNITS[[#Headers],[ROW_ID]])</f>
        <v>766</v>
      </c>
      <c r="D775" s="82"/>
      <c r="E775" s="39"/>
      <c r="F775" s="33"/>
      <c r="G775" s="84" t="str">
        <f>IFERROR(INDEX(TBL_CIPDRFRESI_LOANPOOL[HUD_MFI_115],MATCH(TBL_QUAL_INCOMELISTING_UNITS[[#This Row],[INCOMELISTING_LOAN_ID_PROP_ADDR]],TBL_CIPDRFRESI_LOANPOOL[LOAN_ID_PROP_ADDR],0)),"")</f>
        <v/>
      </c>
      <c r="H7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5" s="36" t="b">
        <f>CONCATENATE(TBL_QUAL_INCOMELISTING_UNITS[[#This Row],[INCOMELISTING_LOAN_ID_PROP_ADDR]],TBL_QUAL_INCOMELISTING_UNITS[[#This Row],[INCOMELISTING_UNIT]],TBL_QUAL_INCOMELISTING_UNITS[[#This Row],[INCOMELISTING_HSEHLD_INCOME]])&lt;&gt;""</f>
        <v>0</v>
      </c>
      <c r="J775" s="36" t="b">
        <f>AND(TBL_QUAL_INCOMELISTING_UNITS[[#This Row],[INCOMELISTING_LOAN_ID_PROP_ADDR]]&lt;&gt;"",TBL_QUAL_INCOMELISTING_UNITS[[#This Row],[INCOMELISTING_UNIT]]&lt;&gt;"",TBL_QUAL_INCOMELISTING_UNITS[[#This Row],[INCOMELISTING_HSEHLD_INCOME]]&lt;&gt;"")</f>
        <v>0</v>
      </c>
      <c r="K775" s="36">
        <f>SUM(
IF(AND(TBL_QUAL_INCOMELISTING_UNITS[[#This Row],[INCOMELISTING_LOAN_ID_PROP_ADDR]]&lt;&gt;"",NOT(ISNUMBER(MATCH(TBL_QUAL_INCOMELISTING_UNITS[[#This Row],[INCOMELISTING_LOAN_ID_PROP_ADDR]],RANGE_LOOKUP_CIPDRF_LOANLIST,0)))),1,0)
)</f>
        <v>0</v>
      </c>
    </row>
    <row r="776" spans="2:11" ht="20.100000000000001" customHeight="1" x14ac:dyDescent="0.25">
      <c r="B776" s="25" t="str">
        <f>IF(TBL_QUAL_INCOMELISTING_UNITS[[#This Row],[RECORD_STARTED]],IF(TBL_QUAL_INCOMELISTING_UNITS[[#This Row],[ERROR_COUNT]]&gt;0,-1,IF(TBL_QUAL_INCOMELISTING_UNITS[[#This Row],[REQ_FIELDS_POPULATED]],1,0)),"")</f>
        <v/>
      </c>
      <c r="C776" s="94">
        <f>ROW()-ROW(TBL_QUAL_INCOMELISTING_UNITS[[#Headers],[ROW_ID]])</f>
        <v>767</v>
      </c>
      <c r="D776" s="82"/>
      <c r="E776" s="39"/>
      <c r="F776" s="33"/>
      <c r="G776" s="84" t="str">
        <f>IFERROR(INDEX(TBL_CIPDRFRESI_LOANPOOL[HUD_MFI_115],MATCH(TBL_QUAL_INCOMELISTING_UNITS[[#This Row],[INCOMELISTING_LOAN_ID_PROP_ADDR]],TBL_CIPDRFRESI_LOANPOOL[LOAN_ID_PROP_ADDR],0)),"")</f>
        <v/>
      </c>
      <c r="H7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6" s="36" t="b">
        <f>CONCATENATE(TBL_QUAL_INCOMELISTING_UNITS[[#This Row],[INCOMELISTING_LOAN_ID_PROP_ADDR]],TBL_QUAL_INCOMELISTING_UNITS[[#This Row],[INCOMELISTING_UNIT]],TBL_QUAL_INCOMELISTING_UNITS[[#This Row],[INCOMELISTING_HSEHLD_INCOME]])&lt;&gt;""</f>
        <v>0</v>
      </c>
      <c r="J776" s="36" t="b">
        <f>AND(TBL_QUAL_INCOMELISTING_UNITS[[#This Row],[INCOMELISTING_LOAN_ID_PROP_ADDR]]&lt;&gt;"",TBL_QUAL_INCOMELISTING_UNITS[[#This Row],[INCOMELISTING_UNIT]]&lt;&gt;"",TBL_QUAL_INCOMELISTING_UNITS[[#This Row],[INCOMELISTING_HSEHLD_INCOME]]&lt;&gt;"")</f>
        <v>0</v>
      </c>
      <c r="K776" s="36">
        <f>SUM(
IF(AND(TBL_QUAL_INCOMELISTING_UNITS[[#This Row],[INCOMELISTING_LOAN_ID_PROP_ADDR]]&lt;&gt;"",NOT(ISNUMBER(MATCH(TBL_QUAL_INCOMELISTING_UNITS[[#This Row],[INCOMELISTING_LOAN_ID_PROP_ADDR]],RANGE_LOOKUP_CIPDRF_LOANLIST,0)))),1,0)
)</f>
        <v>0</v>
      </c>
    </row>
    <row r="777" spans="2:11" ht="20.100000000000001" customHeight="1" x14ac:dyDescent="0.25">
      <c r="B777" s="25" t="str">
        <f>IF(TBL_QUAL_INCOMELISTING_UNITS[[#This Row],[RECORD_STARTED]],IF(TBL_QUAL_INCOMELISTING_UNITS[[#This Row],[ERROR_COUNT]]&gt;0,-1,IF(TBL_QUAL_INCOMELISTING_UNITS[[#This Row],[REQ_FIELDS_POPULATED]],1,0)),"")</f>
        <v/>
      </c>
      <c r="C777" s="94">
        <f>ROW()-ROW(TBL_QUAL_INCOMELISTING_UNITS[[#Headers],[ROW_ID]])</f>
        <v>768</v>
      </c>
      <c r="D777" s="82"/>
      <c r="E777" s="39"/>
      <c r="F777" s="33"/>
      <c r="G777" s="84" t="str">
        <f>IFERROR(INDEX(TBL_CIPDRFRESI_LOANPOOL[HUD_MFI_115],MATCH(TBL_QUAL_INCOMELISTING_UNITS[[#This Row],[INCOMELISTING_LOAN_ID_PROP_ADDR]],TBL_CIPDRFRESI_LOANPOOL[LOAN_ID_PROP_ADDR],0)),"")</f>
        <v/>
      </c>
      <c r="H7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7" s="36" t="b">
        <f>CONCATENATE(TBL_QUAL_INCOMELISTING_UNITS[[#This Row],[INCOMELISTING_LOAN_ID_PROP_ADDR]],TBL_QUAL_INCOMELISTING_UNITS[[#This Row],[INCOMELISTING_UNIT]],TBL_QUAL_INCOMELISTING_UNITS[[#This Row],[INCOMELISTING_HSEHLD_INCOME]])&lt;&gt;""</f>
        <v>0</v>
      </c>
      <c r="J777" s="36" t="b">
        <f>AND(TBL_QUAL_INCOMELISTING_UNITS[[#This Row],[INCOMELISTING_LOAN_ID_PROP_ADDR]]&lt;&gt;"",TBL_QUAL_INCOMELISTING_UNITS[[#This Row],[INCOMELISTING_UNIT]]&lt;&gt;"",TBL_QUAL_INCOMELISTING_UNITS[[#This Row],[INCOMELISTING_HSEHLD_INCOME]]&lt;&gt;"")</f>
        <v>0</v>
      </c>
      <c r="K777" s="36">
        <f>SUM(
IF(AND(TBL_QUAL_INCOMELISTING_UNITS[[#This Row],[INCOMELISTING_LOAN_ID_PROP_ADDR]]&lt;&gt;"",NOT(ISNUMBER(MATCH(TBL_QUAL_INCOMELISTING_UNITS[[#This Row],[INCOMELISTING_LOAN_ID_PROP_ADDR]],RANGE_LOOKUP_CIPDRF_LOANLIST,0)))),1,0)
)</f>
        <v>0</v>
      </c>
    </row>
    <row r="778" spans="2:11" ht="20.100000000000001" customHeight="1" x14ac:dyDescent="0.25">
      <c r="B778" s="25" t="str">
        <f>IF(TBL_QUAL_INCOMELISTING_UNITS[[#This Row],[RECORD_STARTED]],IF(TBL_QUAL_INCOMELISTING_UNITS[[#This Row],[ERROR_COUNT]]&gt;0,-1,IF(TBL_QUAL_INCOMELISTING_UNITS[[#This Row],[REQ_FIELDS_POPULATED]],1,0)),"")</f>
        <v/>
      </c>
      <c r="C778" s="94">
        <f>ROW()-ROW(TBL_QUAL_INCOMELISTING_UNITS[[#Headers],[ROW_ID]])</f>
        <v>769</v>
      </c>
      <c r="D778" s="82"/>
      <c r="E778" s="39"/>
      <c r="F778" s="33"/>
      <c r="G778" s="84" t="str">
        <f>IFERROR(INDEX(TBL_CIPDRFRESI_LOANPOOL[HUD_MFI_115],MATCH(TBL_QUAL_INCOMELISTING_UNITS[[#This Row],[INCOMELISTING_LOAN_ID_PROP_ADDR]],TBL_CIPDRFRESI_LOANPOOL[LOAN_ID_PROP_ADDR],0)),"")</f>
        <v/>
      </c>
      <c r="H7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8" s="36" t="b">
        <f>CONCATENATE(TBL_QUAL_INCOMELISTING_UNITS[[#This Row],[INCOMELISTING_LOAN_ID_PROP_ADDR]],TBL_QUAL_INCOMELISTING_UNITS[[#This Row],[INCOMELISTING_UNIT]],TBL_QUAL_INCOMELISTING_UNITS[[#This Row],[INCOMELISTING_HSEHLD_INCOME]])&lt;&gt;""</f>
        <v>0</v>
      </c>
      <c r="J778" s="36" t="b">
        <f>AND(TBL_QUAL_INCOMELISTING_UNITS[[#This Row],[INCOMELISTING_LOAN_ID_PROP_ADDR]]&lt;&gt;"",TBL_QUAL_INCOMELISTING_UNITS[[#This Row],[INCOMELISTING_UNIT]]&lt;&gt;"",TBL_QUAL_INCOMELISTING_UNITS[[#This Row],[INCOMELISTING_HSEHLD_INCOME]]&lt;&gt;"")</f>
        <v>0</v>
      </c>
      <c r="K778" s="36">
        <f>SUM(
IF(AND(TBL_QUAL_INCOMELISTING_UNITS[[#This Row],[INCOMELISTING_LOAN_ID_PROP_ADDR]]&lt;&gt;"",NOT(ISNUMBER(MATCH(TBL_QUAL_INCOMELISTING_UNITS[[#This Row],[INCOMELISTING_LOAN_ID_PROP_ADDR]],RANGE_LOOKUP_CIPDRF_LOANLIST,0)))),1,0)
)</f>
        <v>0</v>
      </c>
    </row>
    <row r="779" spans="2:11" ht="20.100000000000001" customHeight="1" x14ac:dyDescent="0.25">
      <c r="B779" s="25" t="str">
        <f>IF(TBL_QUAL_INCOMELISTING_UNITS[[#This Row],[RECORD_STARTED]],IF(TBL_QUAL_INCOMELISTING_UNITS[[#This Row],[ERROR_COUNT]]&gt;0,-1,IF(TBL_QUAL_INCOMELISTING_UNITS[[#This Row],[REQ_FIELDS_POPULATED]],1,0)),"")</f>
        <v/>
      </c>
      <c r="C779" s="94">
        <f>ROW()-ROW(TBL_QUAL_INCOMELISTING_UNITS[[#Headers],[ROW_ID]])</f>
        <v>770</v>
      </c>
      <c r="D779" s="82"/>
      <c r="E779" s="39"/>
      <c r="F779" s="33"/>
      <c r="G779" s="84" t="str">
        <f>IFERROR(INDEX(TBL_CIPDRFRESI_LOANPOOL[HUD_MFI_115],MATCH(TBL_QUAL_INCOMELISTING_UNITS[[#This Row],[INCOMELISTING_LOAN_ID_PROP_ADDR]],TBL_CIPDRFRESI_LOANPOOL[LOAN_ID_PROP_ADDR],0)),"")</f>
        <v/>
      </c>
      <c r="H7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9" s="36" t="b">
        <f>CONCATENATE(TBL_QUAL_INCOMELISTING_UNITS[[#This Row],[INCOMELISTING_LOAN_ID_PROP_ADDR]],TBL_QUAL_INCOMELISTING_UNITS[[#This Row],[INCOMELISTING_UNIT]],TBL_QUAL_INCOMELISTING_UNITS[[#This Row],[INCOMELISTING_HSEHLD_INCOME]])&lt;&gt;""</f>
        <v>0</v>
      </c>
      <c r="J779" s="36" t="b">
        <f>AND(TBL_QUAL_INCOMELISTING_UNITS[[#This Row],[INCOMELISTING_LOAN_ID_PROP_ADDR]]&lt;&gt;"",TBL_QUAL_INCOMELISTING_UNITS[[#This Row],[INCOMELISTING_UNIT]]&lt;&gt;"",TBL_QUAL_INCOMELISTING_UNITS[[#This Row],[INCOMELISTING_HSEHLD_INCOME]]&lt;&gt;"")</f>
        <v>0</v>
      </c>
      <c r="K779" s="36">
        <f>SUM(
IF(AND(TBL_QUAL_INCOMELISTING_UNITS[[#This Row],[INCOMELISTING_LOAN_ID_PROP_ADDR]]&lt;&gt;"",NOT(ISNUMBER(MATCH(TBL_QUAL_INCOMELISTING_UNITS[[#This Row],[INCOMELISTING_LOAN_ID_PROP_ADDR]],RANGE_LOOKUP_CIPDRF_LOANLIST,0)))),1,0)
)</f>
        <v>0</v>
      </c>
    </row>
    <row r="780" spans="2:11" ht="20.100000000000001" customHeight="1" x14ac:dyDescent="0.25">
      <c r="B780" s="25" t="str">
        <f>IF(TBL_QUAL_INCOMELISTING_UNITS[[#This Row],[RECORD_STARTED]],IF(TBL_QUAL_INCOMELISTING_UNITS[[#This Row],[ERROR_COUNT]]&gt;0,-1,IF(TBL_QUAL_INCOMELISTING_UNITS[[#This Row],[REQ_FIELDS_POPULATED]],1,0)),"")</f>
        <v/>
      </c>
      <c r="C780" s="94">
        <f>ROW()-ROW(TBL_QUAL_INCOMELISTING_UNITS[[#Headers],[ROW_ID]])</f>
        <v>771</v>
      </c>
      <c r="D780" s="82"/>
      <c r="E780" s="39"/>
      <c r="F780" s="33"/>
      <c r="G780" s="84" t="str">
        <f>IFERROR(INDEX(TBL_CIPDRFRESI_LOANPOOL[HUD_MFI_115],MATCH(TBL_QUAL_INCOMELISTING_UNITS[[#This Row],[INCOMELISTING_LOAN_ID_PROP_ADDR]],TBL_CIPDRFRESI_LOANPOOL[LOAN_ID_PROP_ADDR],0)),"")</f>
        <v/>
      </c>
      <c r="H7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0" s="36" t="b">
        <f>CONCATENATE(TBL_QUAL_INCOMELISTING_UNITS[[#This Row],[INCOMELISTING_LOAN_ID_PROP_ADDR]],TBL_QUAL_INCOMELISTING_UNITS[[#This Row],[INCOMELISTING_UNIT]],TBL_QUAL_INCOMELISTING_UNITS[[#This Row],[INCOMELISTING_HSEHLD_INCOME]])&lt;&gt;""</f>
        <v>0</v>
      </c>
      <c r="J780" s="36" t="b">
        <f>AND(TBL_QUAL_INCOMELISTING_UNITS[[#This Row],[INCOMELISTING_LOAN_ID_PROP_ADDR]]&lt;&gt;"",TBL_QUAL_INCOMELISTING_UNITS[[#This Row],[INCOMELISTING_UNIT]]&lt;&gt;"",TBL_QUAL_INCOMELISTING_UNITS[[#This Row],[INCOMELISTING_HSEHLD_INCOME]]&lt;&gt;"")</f>
        <v>0</v>
      </c>
      <c r="K780" s="36">
        <f>SUM(
IF(AND(TBL_QUAL_INCOMELISTING_UNITS[[#This Row],[INCOMELISTING_LOAN_ID_PROP_ADDR]]&lt;&gt;"",NOT(ISNUMBER(MATCH(TBL_QUAL_INCOMELISTING_UNITS[[#This Row],[INCOMELISTING_LOAN_ID_PROP_ADDR]],RANGE_LOOKUP_CIPDRF_LOANLIST,0)))),1,0)
)</f>
        <v>0</v>
      </c>
    </row>
    <row r="781" spans="2:11" ht="20.100000000000001" customHeight="1" x14ac:dyDescent="0.25">
      <c r="B781" s="25" t="str">
        <f>IF(TBL_QUAL_INCOMELISTING_UNITS[[#This Row],[RECORD_STARTED]],IF(TBL_QUAL_INCOMELISTING_UNITS[[#This Row],[ERROR_COUNT]]&gt;0,-1,IF(TBL_QUAL_INCOMELISTING_UNITS[[#This Row],[REQ_FIELDS_POPULATED]],1,0)),"")</f>
        <v/>
      </c>
      <c r="C781" s="94">
        <f>ROW()-ROW(TBL_QUAL_INCOMELISTING_UNITS[[#Headers],[ROW_ID]])</f>
        <v>772</v>
      </c>
      <c r="D781" s="82"/>
      <c r="E781" s="39"/>
      <c r="F781" s="33"/>
      <c r="G781" s="84" t="str">
        <f>IFERROR(INDEX(TBL_CIPDRFRESI_LOANPOOL[HUD_MFI_115],MATCH(TBL_QUAL_INCOMELISTING_UNITS[[#This Row],[INCOMELISTING_LOAN_ID_PROP_ADDR]],TBL_CIPDRFRESI_LOANPOOL[LOAN_ID_PROP_ADDR],0)),"")</f>
        <v/>
      </c>
      <c r="H7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1" s="36" t="b">
        <f>CONCATENATE(TBL_QUAL_INCOMELISTING_UNITS[[#This Row],[INCOMELISTING_LOAN_ID_PROP_ADDR]],TBL_QUAL_INCOMELISTING_UNITS[[#This Row],[INCOMELISTING_UNIT]],TBL_QUAL_INCOMELISTING_UNITS[[#This Row],[INCOMELISTING_HSEHLD_INCOME]])&lt;&gt;""</f>
        <v>0</v>
      </c>
      <c r="J781" s="36" t="b">
        <f>AND(TBL_QUAL_INCOMELISTING_UNITS[[#This Row],[INCOMELISTING_LOAN_ID_PROP_ADDR]]&lt;&gt;"",TBL_QUAL_INCOMELISTING_UNITS[[#This Row],[INCOMELISTING_UNIT]]&lt;&gt;"",TBL_QUAL_INCOMELISTING_UNITS[[#This Row],[INCOMELISTING_HSEHLD_INCOME]]&lt;&gt;"")</f>
        <v>0</v>
      </c>
      <c r="K781" s="36">
        <f>SUM(
IF(AND(TBL_QUAL_INCOMELISTING_UNITS[[#This Row],[INCOMELISTING_LOAN_ID_PROP_ADDR]]&lt;&gt;"",NOT(ISNUMBER(MATCH(TBL_QUAL_INCOMELISTING_UNITS[[#This Row],[INCOMELISTING_LOAN_ID_PROP_ADDR]],RANGE_LOOKUP_CIPDRF_LOANLIST,0)))),1,0)
)</f>
        <v>0</v>
      </c>
    </row>
    <row r="782" spans="2:11" ht="20.100000000000001" customHeight="1" x14ac:dyDescent="0.25">
      <c r="B782" s="25" t="str">
        <f>IF(TBL_QUAL_INCOMELISTING_UNITS[[#This Row],[RECORD_STARTED]],IF(TBL_QUAL_INCOMELISTING_UNITS[[#This Row],[ERROR_COUNT]]&gt;0,-1,IF(TBL_QUAL_INCOMELISTING_UNITS[[#This Row],[REQ_FIELDS_POPULATED]],1,0)),"")</f>
        <v/>
      </c>
      <c r="C782" s="94">
        <f>ROW()-ROW(TBL_QUAL_INCOMELISTING_UNITS[[#Headers],[ROW_ID]])</f>
        <v>773</v>
      </c>
      <c r="D782" s="82"/>
      <c r="E782" s="39"/>
      <c r="F782" s="33"/>
      <c r="G782" s="84" t="str">
        <f>IFERROR(INDEX(TBL_CIPDRFRESI_LOANPOOL[HUD_MFI_115],MATCH(TBL_QUAL_INCOMELISTING_UNITS[[#This Row],[INCOMELISTING_LOAN_ID_PROP_ADDR]],TBL_CIPDRFRESI_LOANPOOL[LOAN_ID_PROP_ADDR],0)),"")</f>
        <v/>
      </c>
      <c r="H7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2" s="36" t="b">
        <f>CONCATENATE(TBL_QUAL_INCOMELISTING_UNITS[[#This Row],[INCOMELISTING_LOAN_ID_PROP_ADDR]],TBL_QUAL_INCOMELISTING_UNITS[[#This Row],[INCOMELISTING_UNIT]],TBL_QUAL_INCOMELISTING_UNITS[[#This Row],[INCOMELISTING_HSEHLD_INCOME]])&lt;&gt;""</f>
        <v>0</v>
      </c>
      <c r="J782" s="36" t="b">
        <f>AND(TBL_QUAL_INCOMELISTING_UNITS[[#This Row],[INCOMELISTING_LOAN_ID_PROP_ADDR]]&lt;&gt;"",TBL_QUAL_INCOMELISTING_UNITS[[#This Row],[INCOMELISTING_UNIT]]&lt;&gt;"",TBL_QUAL_INCOMELISTING_UNITS[[#This Row],[INCOMELISTING_HSEHLD_INCOME]]&lt;&gt;"")</f>
        <v>0</v>
      </c>
      <c r="K782" s="36">
        <f>SUM(
IF(AND(TBL_QUAL_INCOMELISTING_UNITS[[#This Row],[INCOMELISTING_LOAN_ID_PROP_ADDR]]&lt;&gt;"",NOT(ISNUMBER(MATCH(TBL_QUAL_INCOMELISTING_UNITS[[#This Row],[INCOMELISTING_LOAN_ID_PROP_ADDR]],RANGE_LOOKUP_CIPDRF_LOANLIST,0)))),1,0)
)</f>
        <v>0</v>
      </c>
    </row>
    <row r="783" spans="2:11" ht="20.100000000000001" customHeight="1" x14ac:dyDescent="0.25">
      <c r="B783" s="25" t="str">
        <f>IF(TBL_QUAL_INCOMELISTING_UNITS[[#This Row],[RECORD_STARTED]],IF(TBL_QUAL_INCOMELISTING_UNITS[[#This Row],[ERROR_COUNT]]&gt;0,-1,IF(TBL_QUAL_INCOMELISTING_UNITS[[#This Row],[REQ_FIELDS_POPULATED]],1,0)),"")</f>
        <v/>
      </c>
      <c r="C783" s="94">
        <f>ROW()-ROW(TBL_QUAL_INCOMELISTING_UNITS[[#Headers],[ROW_ID]])</f>
        <v>774</v>
      </c>
      <c r="D783" s="82"/>
      <c r="E783" s="39"/>
      <c r="F783" s="33"/>
      <c r="G783" s="84" t="str">
        <f>IFERROR(INDEX(TBL_CIPDRFRESI_LOANPOOL[HUD_MFI_115],MATCH(TBL_QUAL_INCOMELISTING_UNITS[[#This Row],[INCOMELISTING_LOAN_ID_PROP_ADDR]],TBL_CIPDRFRESI_LOANPOOL[LOAN_ID_PROP_ADDR],0)),"")</f>
        <v/>
      </c>
      <c r="H7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3" s="36" t="b">
        <f>CONCATENATE(TBL_QUAL_INCOMELISTING_UNITS[[#This Row],[INCOMELISTING_LOAN_ID_PROP_ADDR]],TBL_QUAL_INCOMELISTING_UNITS[[#This Row],[INCOMELISTING_UNIT]],TBL_QUAL_INCOMELISTING_UNITS[[#This Row],[INCOMELISTING_HSEHLD_INCOME]])&lt;&gt;""</f>
        <v>0</v>
      </c>
      <c r="J783" s="36" t="b">
        <f>AND(TBL_QUAL_INCOMELISTING_UNITS[[#This Row],[INCOMELISTING_LOAN_ID_PROP_ADDR]]&lt;&gt;"",TBL_QUAL_INCOMELISTING_UNITS[[#This Row],[INCOMELISTING_UNIT]]&lt;&gt;"",TBL_QUAL_INCOMELISTING_UNITS[[#This Row],[INCOMELISTING_HSEHLD_INCOME]]&lt;&gt;"")</f>
        <v>0</v>
      </c>
      <c r="K783" s="36">
        <f>SUM(
IF(AND(TBL_QUAL_INCOMELISTING_UNITS[[#This Row],[INCOMELISTING_LOAN_ID_PROP_ADDR]]&lt;&gt;"",NOT(ISNUMBER(MATCH(TBL_QUAL_INCOMELISTING_UNITS[[#This Row],[INCOMELISTING_LOAN_ID_PROP_ADDR]],RANGE_LOOKUP_CIPDRF_LOANLIST,0)))),1,0)
)</f>
        <v>0</v>
      </c>
    </row>
    <row r="784" spans="2:11" ht="20.100000000000001" customHeight="1" x14ac:dyDescent="0.25">
      <c r="B784" s="25" t="str">
        <f>IF(TBL_QUAL_INCOMELISTING_UNITS[[#This Row],[RECORD_STARTED]],IF(TBL_QUAL_INCOMELISTING_UNITS[[#This Row],[ERROR_COUNT]]&gt;0,-1,IF(TBL_QUAL_INCOMELISTING_UNITS[[#This Row],[REQ_FIELDS_POPULATED]],1,0)),"")</f>
        <v/>
      </c>
      <c r="C784" s="94">
        <f>ROW()-ROW(TBL_QUAL_INCOMELISTING_UNITS[[#Headers],[ROW_ID]])</f>
        <v>775</v>
      </c>
      <c r="D784" s="82"/>
      <c r="E784" s="39"/>
      <c r="F784" s="33"/>
      <c r="G784" s="84" t="str">
        <f>IFERROR(INDEX(TBL_CIPDRFRESI_LOANPOOL[HUD_MFI_115],MATCH(TBL_QUAL_INCOMELISTING_UNITS[[#This Row],[INCOMELISTING_LOAN_ID_PROP_ADDR]],TBL_CIPDRFRESI_LOANPOOL[LOAN_ID_PROP_ADDR],0)),"")</f>
        <v/>
      </c>
      <c r="H7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4" s="36" t="b">
        <f>CONCATENATE(TBL_QUAL_INCOMELISTING_UNITS[[#This Row],[INCOMELISTING_LOAN_ID_PROP_ADDR]],TBL_QUAL_INCOMELISTING_UNITS[[#This Row],[INCOMELISTING_UNIT]],TBL_QUAL_INCOMELISTING_UNITS[[#This Row],[INCOMELISTING_HSEHLD_INCOME]])&lt;&gt;""</f>
        <v>0</v>
      </c>
      <c r="J784" s="36" t="b">
        <f>AND(TBL_QUAL_INCOMELISTING_UNITS[[#This Row],[INCOMELISTING_LOAN_ID_PROP_ADDR]]&lt;&gt;"",TBL_QUAL_INCOMELISTING_UNITS[[#This Row],[INCOMELISTING_UNIT]]&lt;&gt;"",TBL_QUAL_INCOMELISTING_UNITS[[#This Row],[INCOMELISTING_HSEHLD_INCOME]]&lt;&gt;"")</f>
        <v>0</v>
      </c>
      <c r="K784" s="36">
        <f>SUM(
IF(AND(TBL_QUAL_INCOMELISTING_UNITS[[#This Row],[INCOMELISTING_LOAN_ID_PROP_ADDR]]&lt;&gt;"",NOT(ISNUMBER(MATCH(TBL_QUAL_INCOMELISTING_UNITS[[#This Row],[INCOMELISTING_LOAN_ID_PROP_ADDR]],RANGE_LOOKUP_CIPDRF_LOANLIST,0)))),1,0)
)</f>
        <v>0</v>
      </c>
    </row>
    <row r="785" spans="2:11" ht="20.100000000000001" customHeight="1" x14ac:dyDescent="0.25">
      <c r="B785" s="25" t="str">
        <f>IF(TBL_QUAL_INCOMELISTING_UNITS[[#This Row],[RECORD_STARTED]],IF(TBL_QUAL_INCOMELISTING_UNITS[[#This Row],[ERROR_COUNT]]&gt;0,-1,IF(TBL_QUAL_INCOMELISTING_UNITS[[#This Row],[REQ_FIELDS_POPULATED]],1,0)),"")</f>
        <v/>
      </c>
      <c r="C785" s="94">
        <f>ROW()-ROW(TBL_QUAL_INCOMELISTING_UNITS[[#Headers],[ROW_ID]])</f>
        <v>776</v>
      </c>
      <c r="D785" s="82"/>
      <c r="E785" s="39"/>
      <c r="F785" s="33"/>
      <c r="G785" s="84" t="str">
        <f>IFERROR(INDEX(TBL_CIPDRFRESI_LOANPOOL[HUD_MFI_115],MATCH(TBL_QUAL_INCOMELISTING_UNITS[[#This Row],[INCOMELISTING_LOAN_ID_PROP_ADDR]],TBL_CIPDRFRESI_LOANPOOL[LOAN_ID_PROP_ADDR],0)),"")</f>
        <v/>
      </c>
      <c r="H7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5" s="36" t="b">
        <f>CONCATENATE(TBL_QUAL_INCOMELISTING_UNITS[[#This Row],[INCOMELISTING_LOAN_ID_PROP_ADDR]],TBL_QUAL_INCOMELISTING_UNITS[[#This Row],[INCOMELISTING_UNIT]],TBL_QUAL_INCOMELISTING_UNITS[[#This Row],[INCOMELISTING_HSEHLD_INCOME]])&lt;&gt;""</f>
        <v>0</v>
      </c>
      <c r="J785" s="36" t="b">
        <f>AND(TBL_QUAL_INCOMELISTING_UNITS[[#This Row],[INCOMELISTING_LOAN_ID_PROP_ADDR]]&lt;&gt;"",TBL_QUAL_INCOMELISTING_UNITS[[#This Row],[INCOMELISTING_UNIT]]&lt;&gt;"",TBL_QUAL_INCOMELISTING_UNITS[[#This Row],[INCOMELISTING_HSEHLD_INCOME]]&lt;&gt;"")</f>
        <v>0</v>
      </c>
      <c r="K785" s="36">
        <f>SUM(
IF(AND(TBL_QUAL_INCOMELISTING_UNITS[[#This Row],[INCOMELISTING_LOAN_ID_PROP_ADDR]]&lt;&gt;"",NOT(ISNUMBER(MATCH(TBL_QUAL_INCOMELISTING_UNITS[[#This Row],[INCOMELISTING_LOAN_ID_PROP_ADDR]],RANGE_LOOKUP_CIPDRF_LOANLIST,0)))),1,0)
)</f>
        <v>0</v>
      </c>
    </row>
    <row r="786" spans="2:11" ht="20.100000000000001" customHeight="1" x14ac:dyDescent="0.25">
      <c r="B786" s="25" t="str">
        <f>IF(TBL_QUAL_INCOMELISTING_UNITS[[#This Row],[RECORD_STARTED]],IF(TBL_QUAL_INCOMELISTING_UNITS[[#This Row],[ERROR_COUNT]]&gt;0,-1,IF(TBL_QUAL_INCOMELISTING_UNITS[[#This Row],[REQ_FIELDS_POPULATED]],1,0)),"")</f>
        <v/>
      </c>
      <c r="C786" s="94">
        <f>ROW()-ROW(TBL_QUAL_INCOMELISTING_UNITS[[#Headers],[ROW_ID]])</f>
        <v>777</v>
      </c>
      <c r="D786" s="82"/>
      <c r="E786" s="39"/>
      <c r="F786" s="33"/>
      <c r="G786" s="84" t="str">
        <f>IFERROR(INDEX(TBL_CIPDRFRESI_LOANPOOL[HUD_MFI_115],MATCH(TBL_QUAL_INCOMELISTING_UNITS[[#This Row],[INCOMELISTING_LOAN_ID_PROP_ADDR]],TBL_CIPDRFRESI_LOANPOOL[LOAN_ID_PROP_ADDR],0)),"")</f>
        <v/>
      </c>
      <c r="H7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6" s="36" t="b">
        <f>CONCATENATE(TBL_QUAL_INCOMELISTING_UNITS[[#This Row],[INCOMELISTING_LOAN_ID_PROP_ADDR]],TBL_QUAL_INCOMELISTING_UNITS[[#This Row],[INCOMELISTING_UNIT]],TBL_QUAL_INCOMELISTING_UNITS[[#This Row],[INCOMELISTING_HSEHLD_INCOME]])&lt;&gt;""</f>
        <v>0</v>
      </c>
      <c r="J786" s="36" t="b">
        <f>AND(TBL_QUAL_INCOMELISTING_UNITS[[#This Row],[INCOMELISTING_LOAN_ID_PROP_ADDR]]&lt;&gt;"",TBL_QUAL_INCOMELISTING_UNITS[[#This Row],[INCOMELISTING_UNIT]]&lt;&gt;"",TBL_QUAL_INCOMELISTING_UNITS[[#This Row],[INCOMELISTING_HSEHLD_INCOME]]&lt;&gt;"")</f>
        <v>0</v>
      </c>
      <c r="K786" s="36">
        <f>SUM(
IF(AND(TBL_QUAL_INCOMELISTING_UNITS[[#This Row],[INCOMELISTING_LOAN_ID_PROP_ADDR]]&lt;&gt;"",NOT(ISNUMBER(MATCH(TBL_QUAL_INCOMELISTING_UNITS[[#This Row],[INCOMELISTING_LOAN_ID_PROP_ADDR]],RANGE_LOOKUP_CIPDRF_LOANLIST,0)))),1,0)
)</f>
        <v>0</v>
      </c>
    </row>
    <row r="787" spans="2:11" ht="20.100000000000001" customHeight="1" x14ac:dyDescent="0.25">
      <c r="B787" s="25" t="str">
        <f>IF(TBL_QUAL_INCOMELISTING_UNITS[[#This Row],[RECORD_STARTED]],IF(TBL_QUAL_INCOMELISTING_UNITS[[#This Row],[ERROR_COUNT]]&gt;0,-1,IF(TBL_QUAL_INCOMELISTING_UNITS[[#This Row],[REQ_FIELDS_POPULATED]],1,0)),"")</f>
        <v/>
      </c>
      <c r="C787" s="94">
        <f>ROW()-ROW(TBL_QUAL_INCOMELISTING_UNITS[[#Headers],[ROW_ID]])</f>
        <v>778</v>
      </c>
      <c r="D787" s="82"/>
      <c r="E787" s="39"/>
      <c r="F787" s="33"/>
      <c r="G787" s="84" t="str">
        <f>IFERROR(INDEX(TBL_CIPDRFRESI_LOANPOOL[HUD_MFI_115],MATCH(TBL_QUAL_INCOMELISTING_UNITS[[#This Row],[INCOMELISTING_LOAN_ID_PROP_ADDR]],TBL_CIPDRFRESI_LOANPOOL[LOAN_ID_PROP_ADDR],0)),"")</f>
        <v/>
      </c>
      <c r="H7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7" s="36" t="b">
        <f>CONCATENATE(TBL_QUAL_INCOMELISTING_UNITS[[#This Row],[INCOMELISTING_LOAN_ID_PROP_ADDR]],TBL_QUAL_INCOMELISTING_UNITS[[#This Row],[INCOMELISTING_UNIT]],TBL_QUAL_INCOMELISTING_UNITS[[#This Row],[INCOMELISTING_HSEHLD_INCOME]])&lt;&gt;""</f>
        <v>0</v>
      </c>
      <c r="J787" s="36" t="b">
        <f>AND(TBL_QUAL_INCOMELISTING_UNITS[[#This Row],[INCOMELISTING_LOAN_ID_PROP_ADDR]]&lt;&gt;"",TBL_QUAL_INCOMELISTING_UNITS[[#This Row],[INCOMELISTING_UNIT]]&lt;&gt;"",TBL_QUAL_INCOMELISTING_UNITS[[#This Row],[INCOMELISTING_HSEHLD_INCOME]]&lt;&gt;"")</f>
        <v>0</v>
      </c>
      <c r="K787" s="36">
        <f>SUM(
IF(AND(TBL_QUAL_INCOMELISTING_UNITS[[#This Row],[INCOMELISTING_LOAN_ID_PROP_ADDR]]&lt;&gt;"",NOT(ISNUMBER(MATCH(TBL_QUAL_INCOMELISTING_UNITS[[#This Row],[INCOMELISTING_LOAN_ID_PROP_ADDR]],RANGE_LOOKUP_CIPDRF_LOANLIST,0)))),1,0)
)</f>
        <v>0</v>
      </c>
    </row>
    <row r="788" spans="2:11" ht="20.100000000000001" customHeight="1" x14ac:dyDescent="0.25">
      <c r="B788" s="25" t="str">
        <f>IF(TBL_QUAL_INCOMELISTING_UNITS[[#This Row],[RECORD_STARTED]],IF(TBL_QUAL_INCOMELISTING_UNITS[[#This Row],[ERROR_COUNT]]&gt;0,-1,IF(TBL_QUAL_INCOMELISTING_UNITS[[#This Row],[REQ_FIELDS_POPULATED]],1,0)),"")</f>
        <v/>
      </c>
      <c r="C788" s="94">
        <f>ROW()-ROW(TBL_QUAL_INCOMELISTING_UNITS[[#Headers],[ROW_ID]])</f>
        <v>779</v>
      </c>
      <c r="D788" s="82"/>
      <c r="E788" s="39"/>
      <c r="F788" s="33"/>
      <c r="G788" s="84" t="str">
        <f>IFERROR(INDEX(TBL_CIPDRFRESI_LOANPOOL[HUD_MFI_115],MATCH(TBL_QUAL_INCOMELISTING_UNITS[[#This Row],[INCOMELISTING_LOAN_ID_PROP_ADDR]],TBL_CIPDRFRESI_LOANPOOL[LOAN_ID_PROP_ADDR],0)),"")</f>
        <v/>
      </c>
      <c r="H7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8" s="36" t="b">
        <f>CONCATENATE(TBL_QUAL_INCOMELISTING_UNITS[[#This Row],[INCOMELISTING_LOAN_ID_PROP_ADDR]],TBL_QUAL_INCOMELISTING_UNITS[[#This Row],[INCOMELISTING_UNIT]],TBL_QUAL_INCOMELISTING_UNITS[[#This Row],[INCOMELISTING_HSEHLD_INCOME]])&lt;&gt;""</f>
        <v>0</v>
      </c>
      <c r="J788" s="36" t="b">
        <f>AND(TBL_QUAL_INCOMELISTING_UNITS[[#This Row],[INCOMELISTING_LOAN_ID_PROP_ADDR]]&lt;&gt;"",TBL_QUAL_INCOMELISTING_UNITS[[#This Row],[INCOMELISTING_UNIT]]&lt;&gt;"",TBL_QUAL_INCOMELISTING_UNITS[[#This Row],[INCOMELISTING_HSEHLD_INCOME]]&lt;&gt;"")</f>
        <v>0</v>
      </c>
      <c r="K788" s="36">
        <f>SUM(
IF(AND(TBL_QUAL_INCOMELISTING_UNITS[[#This Row],[INCOMELISTING_LOAN_ID_PROP_ADDR]]&lt;&gt;"",NOT(ISNUMBER(MATCH(TBL_QUAL_INCOMELISTING_UNITS[[#This Row],[INCOMELISTING_LOAN_ID_PROP_ADDR]],RANGE_LOOKUP_CIPDRF_LOANLIST,0)))),1,0)
)</f>
        <v>0</v>
      </c>
    </row>
    <row r="789" spans="2:11" ht="20.100000000000001" customHeight="1" x14ac:dyDescent="0.25">
      <c r="B789" s="25" t="str">
        <f>IF(TBL_QUAL_INCOMELISTING_UNITS[[#This Row],[RECORD_STARTED]],IF(TBL_QUAL_INCOMELISTING_UNITS[[#This Row],[ERROR_COUNT]]&gt;0,-1,IF(TBL_QUAL_INCOMELISTING_UNITS[[#This Row],[REQ_FIELDS_POPULATED]],1,0)),"")</f>
        <v/>
      </c>
      <c r="C789" s="94">
        <f>ROW()-ROW(TBL_QUAL_INCOMELISTING_UNITS[[#Headers],[ROW_ID]])</f>
        <v>780</v>
      </c>
      <c r="D789" s="82"/>
      <c r="E789" s="39"/>
      <c r="F789" s="33"/>
      <c r="G789" s="84" t="str">
        <f>IFERROR(INDEX(TBL_CIPDRFRESI_LOANPOOL[HUD_MFI_115],MATCH(TBL_QUAL_INCOMELISTING_UNITS[[#This Row],[INCOMELISTING_LOAN_ID_PROP_ADDR]],TBL_CIPDRFRESI_LOANPOOL[LOAN_ID_PROP_ADDR],0)),"")</f>
        <v/>
      </c>
      <c r="H7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9" s="36" t="b">
        <f>CONCATENATE(TBL_QUAL_INCOMELISTING_UNITS[[#This Row],[INCOMELISTING_LOAN_ID_PROP_ADDR]],TBL_QUAL_INCOMELISTING_UNITS[[#This Row],[INCOMELISTING_UNIT]],TBL_QUAL_INCOMELISTING_UNITS[[#This Row],[INCOMELISTING_HSEHLD_INCOME]])&lt;&gt;""</f>
        <v>0</v>
      </c>
      <c r="J789" s="36" t="b">
        <f>AND(TBL_QUAL_INCOMELISTING_UNITS[[#This Row],[INCOMELISTING_LOAN_ID_PROP_ADDR]]&lt;&gt;"",TBL_QUAL_INCOMELISTING_UNITS[[#This Row],[INCOMELISTING_UNIT]]&lt;&gt;"",TBL_QUAL_INCOMELISTING_UNITS[[#This Row],[INCOMELISTING_HSEHLD_INCOME]]&lt;&gt;"")</f>
        <v>0</v>
      </c>
      <c r="K789" s="36">
        <f>SUM(
IF(AND(TBL_QUAL_INCOMELISTING_UNITS[[#This Row],[INCOMELISTING_LOAN_ID_PROP_ADDR]]&lt;&gt;"",NOT(ISNUMBER(MATCH(TBL_QUAL_INCOMELISTING_UNITS[[#This Row],[INCOMELISTING_LOAN_ID_PROP_ADDR]],RANGE_LOOKUP_CIPDRF_LOANLIST,0)))),1,0)
)</f>
        <v>0</v>
      </c>
    </row>
    <row r="790" spans="2:11" ht="20.100000000000001" customHeight="1" x14ac:dyDescent="0.25">
      <c r="B790" s="25" t="str">
        <f>IF(TBL_QUAL_INCOMELISTING_UNITS[[#This Row],[RECORD_STARTED]],IF(TBL_QUAL_INCOMELISTING_UNITS[[#This Row],[ERROR_COUNT]]&gt;0,-1,IF(TBL_QUAL_INCOMELISTING_UNITS[[#This Row],[REQ_FIELDS_POPULATED]],1,0)),"")</f>
        <v/>
      </c>
      <c r="C790" s="94">
        <f>ROW()-ROW(TBL_QUAL_INCOMELISTING_UNITS[[#Headers],[ROW_ID]])</f>
        <v>781</v>
      </c>
      <c r="D790" s="82"/>
      <c r="E790" s="39"/>
      <c r="F790" s="33"/>
      <c r="G790" s="84" t="str">
        <f>IFERROR(INDEX(TBL_CIPDRFRESI_LOANPOOL[HUD_MFI_115],MATCH(TBL_QUAL_INCOMELISTING_UNITS[[#This Row],[INCOMELISTING_LOAN_ID_PROP_ADDR]],TBL_CIPDRFRESI_LOANPOOL[LOAN_ID_PROP_ADDR],0)),"")</f>
        <v/>
      </c>
      <c r="H7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0" s="36" t="b">
        <f>CONCATENATE(TBL_QUAL_INCOMELISTING_UNITS[[#This Row],[INCOMELISTING_LOAN_ID_PROP_ADDR]],TBL_QUAL_INCOMELISTING_UNITS[[#This Row],[INCOMELISTING_UNIT]],TBL_QUAL_INCOMELISTING_UNITS[[#This Row],[INCOMELISTING_HSEHLD_INCOME]])&lt;&gt;""</f>
        <v>0</v>
      </c>
      <c r="J790" s="36" t="b">
        <f>AND(TBL_QUAL_INCOMELISTING_UNITS[[#This Row],[INCOMELISTING_LOAN_ID_PROP_ADDR]]&lt;&gt;"",TBL_QUAL_INCOMELISTING_UNITS[[#This Row],[INCOMELISTING_UNIT]]&lt;&gt;"",TBL_QUAL_INCOMELISTING_UNITS[[#This Row],[INCOMELISTING_HSEHLD_INCOME]]&lt;&gt;"")</f>
        <v>0</v>
      </c>
      <c r="K790" s="36">
        <f>SUM(
IF(AND(TBL_QUAL_INCOMELISTING_UNITS[[#This Row],[INCOMELISTING_LOAN_ID_PROP_ADDR]]&lt;&gt;"",NOT(ISNUMBER(MATCH(TBL_QUAL_INCOMELISTING_UNITS[[#This Row],[INCOMELISTING_LOAN_ID_PROP_ADDR]],RANGE_LOOKUP_CIPDRF_LOANLIST,0)))),1,0)
)</f>
        <v>0</v>
      </c>
    </row>
    <row r="791" spans="2:11" ht="20.100000000000001" customHeight="1" x14ac:dyDescent="0.25">
      <c r="B791" s="25" t="str">
        <f>IF(TBL_QUAL_INCOMELISTING_UNITS[[#This Row],[RECORD_STARTED]],IF(TBL_QUAL_INCOMELISTING_UNITS[[#This Row],[ERROR_COUNT]]&gt;0,-1,IF(TBL_QUAL_INCOMELISTING_UNITS[[#This Row],[REQ_FIELDS_POPULATED]],1,0)),"")</f>
        <v/>
      </c>
      <c r="C791" s="94">
        <f>ROW()-ROW(TBL_QUAL_INCOMELISTING_UNITS[[#Headers],[ROW_ID]])</f>
        <v>782</v>
      </c>
      <c r="D791" s="82"/>
      <c r="E791" s="39"/>
      <c r="F791" s="33"/>
      <c r="G791" s="84" t="str">
        <f>IFERROR(INDEX(TBL_CIPDRFRESI_LOANPOOL[HUD_MFI_115],MATCH(TBL_QUAL_INCOMELISTING_UNITS[[#This Row],[INCOMELISTING_LOAN_ID_PROP_ADDR]],TBL_CIPDRFRESI_LOANPOOL[LOAN_ID_PROP_ADDR],0)),"")</f>
        <v/>
      </c>
      <c r="H7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1" s="36" t="b">
        <f>CONCATENATE(TBL_QUAL_INCOMELISTING_UNITS[[#This Row],[INCOMELISTING_LOAN_ID_PROP_ADDR]],TBL_QUAL_INCOMELISTING_UNITS[[#This Row],[INCOMELISTING_UNIT]],TBL_QUAL_INCOMELISTING_UNITS[[#This Row],[INCOMELISTING_HSEHLD_INCOME]])&lt;&gt;""</f>
        <v>0</v>
      </c>
      <c r="J791" s="36" t="b">
        <f>AND(TBL_QUAL_INCOMELISTING_UNITS[[#This Row],[INCOMELISTING_LOAN_ID_PROP_ADDR]]&lt;&gt;"",TBL_QUAL_INCOMELISTING_UNITS[[#This Row],[INCOMELISTING_UNIT]]&lt;&gt;"",TBL_QUAL_INCOMELISTING_UNITS[[#This Row],[INCOMELISTING_HSEHLD_INCOME]]&lt;&gt;"")</f>
        <v>0</v>
      </c>
      <c r="K791" s="36">
        <f>SUM(
IF(AND(TBL_QUAL_INCOMELISTING_UNITS[[#This Row],[INCOMELISTING_LOAN_ID_PROP_ADDR]]&lt;&gt;"",NOT(ISNUMBER(MATCH(TBL_QUAL_INCOMELISTING_UNITS[[#This Row],[INCOMELISTING_LOAN_ID_PROP_ADDR]],RANGE_LOOKUP_CIPDRF_LOANLIST,0)))),1,0)
)</f>
        <v>0</v>
      </c>
    </row>
    <row r="792" spans="2:11" ht="20.100000000000001" customHeight="1" x14ac:dyDescent="0.25">
      <c r="B792" s="25" t="str">
        <f>IF(TBL_QUAL_INCOMELISTING_UNITS[[#This Row],[RECORD_STARTED]],IF(TBL_QUAL_INCOMELISTING_UNITS[[#This Row],[ERROR_COUNT]]&gt;0,-1,IF(TBL_QUAL_INCOMELISTING_UNITS[[#This Row],[REQ_FIELDS_POPULATED]],1,0)),"")</f>
        <v/>
      </c>
      <c r="C792" s="94">
        <f>ROW()-ROW(TBL_QUAL_INCOMELISTING_UNITS[[#Headers],[ROW_ID]])</f>
        <v>783</v>
      </c>
      <c r="D792" s="82"/>
      <c r="E792" s="39"/>
      <c r="F792" s="33"/>
      <c r="G792" s="84" t="str">
        <f>IFERROR(INDEX(TBL_CIPDRFRESI_LOANPOOL[HUD_MFI_115],MATCH(TBL_QUAL_INCOMELISTING_UNITS[[#This Row],[INCOMELISTING_LOAN_ID_PROP_ADDR]],TBL_CIPDRFRESI_LOANPOOL[LOAN_ID_PROP_ADDR],0)),"")</f>
        <v/>
      </c>
      <c r="H7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2" s="36" t="b">
        <f>CONCATENATE(TBL_QUAL_INCOMELISTING_UNITS[[#This Row],[INCOMELISTING_LOAN_ID_PROP_ADDR]],TBL_QUAL_INCOMELISTING_UNITS[[#This Row],[INCOMELISTING_UNIT]],TBL_QUAL_INCOMELISTING_UNITS[[#This Row],[INCOMELISTING_HSEHLD_INCOME]])&lt;&gt;""</f>
        <v>0</v>
      </c>
      <c r="J792" s="36" t="b">
        <f>AND(TBL_QUAL_INCOMELISTING_UNITS[[#This Row],[INCOMELISTING_LOAN_ID_PROP_ADDR]]&lt;&gt;"",TBL_QUAL_INCOMELISTING_UNITS[[#This Row],[INCOMELISTING_UNIT]]&lt;&gt;"",TBL_QUAL_INCOMELISTING_UNITS[[#This Row],[INCOMELISTING_HSEHLD_INCOME]]&lt;&gt;"")</f>
        <v>0</v>
      </c>
      <c r="K792" s="36">
        <f>SUM(
IF(AND(TBL_QUAL_INCOMELISTING_UNITS[[#This Row],[INCOMELISTING_LOAN_ID_PROP_ADDR]]&lt;&gt;"",NOT(ISNUMBER(MATCH(TBL_QUAL_INCOMELISTING_UNITS[[#This Row],[INCOMELISTING_LOAN_ID_PROP_ADDR]],RANGE_LOOKUP_CIPDRF_LOANLIST,0)))),1,0)
)</f>
        <v>0</v>
      </c>
    </row>
    <row r="793" spans="2:11" ht="20.100000000000001" customHeight="1" x14ac:dyDescent="0.25">
      <c r="B793" s="25" t="str">
        <f>IF(TBL_QUAL_INCOMELISTING_UNITS[[#This Row],[RECORD_STARTED]],IF(TBL_QUAL_INCOMELISTING_UNITS[[#This Row],[ERROR_COUNT]]&gt;0,-1,IF(TBL_QUAL_INCOMELISTING_UNITS[[#This Row],[REQ_FIELDS_POPULATED]],1,0)),"")</f>
        <v/>
      </c>
      <c r="C793" s="94">
        <f>ROW()-ROW(TBL_QUAL_INCOMELISTING_UNITS[[#Headers],[ROW_ID]])</f>
        <v>784</v>
      </c>
      <c r="D793" s="82"/>
      <c r="E793" s="39"/>
      <c r="F793" s="33"/>
      <c r="G793" s="84" t="str">
        <f>IFERROR(INDEX(TBL_CIPDRFRESI_LOANPOOL[HUD_MFI_115],MATCH(TBL_QUAL_INCOMELISTING_UNITS[[#This Row],[INCOMELISTING_LOAN_ID_PROP_ADDR]],TBL_CIPDRFRESI_LOANPOOL[LOAN_ID_PROP_ADDR],0)),"")</f>
        <v/>
      </c>
      <c r="H7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3" s="36" t="b">
        <f>CONCATENATE(TBL_QUAL_INCOMELISTING_UNITS[[#This Row],[INCOMELISTING_LOAN_ID_PROP_ADDR]],TBL_QUAL_INCOMELISTING_UNITS[[#This Row],[INCOMELISTING_UNIT]],TBL_QUAL_INCOMELISTING_UNITS[[#This Row],[INCOMELISTING_HSEHLD_INCOME]])&lt;&gt;""</f>
        <v>0</v>
      </c>
      <c r="J793" s="36" t="b">
        <f>AND(TBL_QUAL_INCOMELISTING_UNITS[[#This Row],[INCOMELISTING_LOAN_ID_PROP_ADDR]]&lt;&gt;"",TBL_QUAL_INCOMELISTING_UNITS[[#This Row],[INCOMELISTING_UNIT]]&lt;&gt;"",TBL_QUAL_INCOMELISTING_UNITS[[#This Row],[INCOMELISTING_HSEHLD_INCOME]]&lt;&gt;"")</f>
        <v>0</v>
      </c>
      <c r="K793" s="36">
        <f>SUM(
IF(AND(TBL_QUAL_INCOMELISTING_UNITS[[#This Row],[INCOMELISTING_LOAN_ID_PROP_ADDR]]&lt;&gt;"",NOT(ISNUMBER(MATCH(TBL_QUAL_INCOMELISTING_UNITS[[#This Row],[INCOMELISTING_LOAN_ID_PROP_ADDR]],RANGE_LOOKUP_CIPDRF_LOANLIST,0)))),1,0)
)</f>
        <v>0</v>
      </c>
    </row>
    <row r="794" spans="2:11" ht="20.100000000000001" customHeight="1" x14ac:dyDescent="0.25">
      <c r="B794" s="25" t="str">
        <f>IF(TBL_QUAL_INCOMELISTING_UNITS[[#This Row],[RECORD_STARTED]],IF(TBL_QUAL_INCOMELISTING_UNITS[[#This Row],[ERROR_COUNT]]&gt;0,-1,IF(TBL_QUAL_INCOMELISTING_UNITS[[#This Row],[REQ_FIELDS_POPULATED]],1,0)),"")</f>
        <v/>
      </c>
      <c r="C794" s="94">
        <f>ROW()-ROW(TBL_QUAL_INCOMELISTING_UNITS[[#Headers],[ROW_ID]])</f>
        <v>785</v>
      </c>
      <c r="D794" s="82"/>
      <c r="E794" s="39"/>
      <c r="F794" s="33"/>
      <c r="G794" s="84" t="str">
        <f>IFERROR(INDEX(TBL_CIPDRFRESI_LOANPOOL[HUD_MFI_115],MATCH(TBL_QUAL_INCOMELISTING_UNITS[[#This Row],[INCOMELISTING_LOAN_ID_PROP_ADDR]],TBL_CIPDRFRESI_LOANPOOL[LOAN_ID_PROP_ADDR],0)),"")</f>
        <v/>
      </c>
      <c r="H7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4" s="36" t="b">
        <f>CONCATENATE(TBL_QUAL_INCOMELISTING_UNITS[[#This Row],[INCOMELISTING_LOAN_ID_PROP_ADDR]],TBL_QUAL_INCOMELISTING_UNITS[[#This Row],[INCOMELISTING_UNIT]],TBL_QUAL_INCOMELISTING_UNITS[[#This Row],[INCOMELISTING_HSEHLD_INCOME]])&lt;&gt;""</f>
        <v>0</v>
      </c>
      <c r="J794" s="36" t="b">
        <f>AND(TBL_QUAL_INCOMELISTING_UNITS[[#This Row],[INCOMELISTING_LOAN_ID_PROP_ADDR]]&lt;&gt;"",TBL_QUAL_INCOMELISTING_UNITS[[#This Row],[INCOMELISTING_UNIT]]&lt;&gt;"",TBL_QUAL_INCOMELISTING_UNITS[[#This Row],[INCOMELISTING_HSEHLD_INCOME]]&lt;&gt;"")</f>
        <v>0</v>
      </c>
      <c r="K794" s="36">
        <f>SUM(
IF(AND(TBL_QUAL_INCOMELISTING_UNITS[[#This Row],[INCOMELISTING_LOAN_ID_PROP_ADDR]]&lt;&gt;"",NOT(ISNUMBER(MATCH(TBL_QUAL_INCOMELISTING_UNITS[[#This Row],[INCOMELISTING_LOAN_ID_PROP_ADDR]],RANGE_LOOKUP_CIPDRF_LOANLIST,0)))),1,0)
)</f>
        <v>0</v>
      </c>
    </row>
    <row r="795" spans="2:11" ht="20.100000000000001" customHeight="1" x14ac:dyDescent="0.25">
      <c r="B795" s="25" t="str">
        <f>IF(TBL_QUAL_INCOMELISTING_UNITS[[#This Row],[RECORD_STARTED]],IF(TBL_QUAL_INCOMELISTING_UNITS[[#This Row],[ERROR_COUNT]]&gt;0,-1,IF(TBL_QUAL_INCOMELISTING_UNITS[[#This Row],[REQ_FIELDS_POPULATED]],1,0)),"")</f>
        <v/>
      </c>
      <c r="C795" s="94">
        <f>ROW()-ROW(TBL_QUAL_INCOMELISTING_UNITS[[#Headers],[ROW_ID]])</f>
        <v>786</v>
      </c>
      <c r="D795" s="82"/>
      <c r="E795" s="39"/>
      <c r="F795" s="33"/>
      <c r="G795" s="84" t="str">
        <f>IFERROR(INDEX(TBL_CIPDRFRESI_LOANPOOL[HUD_MFI_115],MATCH(TBL_QUAL_INCOMELISTING_UNITS[[#This Row],[INCOMELISTING_LOAN_ID_PROP_ADDR]],TBL_CIPDRFRESI_LOANPOOL[LOAN_ID_PROP_ADDR],0)),"")</f>
        <v/>
      </c>
      <c r="H7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5" s="36" t="b">
        <f>CONCATENATE(TBL_QUAL_INCOMELISTING_UNITS[[#This Row],[INCOMELISTING_LOAN_ID_PROP_ADDR]],TBL_QUAL_INCOMELISTING_UNITS[[#This Row],[INCOMELISTING_UNIT]],TBL_QUAL_INCOMELISTING_UNITS[[#This Row],[INCOMELISTING_HSEHLD_INCOME]])&lt;&gt;""</f>
        <v>0</v>
      </c>
      <c r="J795" s="36" t="b">
        <f>AND(TBL_QUAL_INCOMELISTING_UNITS[[#This Row],[INCOMELISTING_LOAN_ID_PROP_ADDR]]&lt;&gt;"",TBL_QUAL_INCOMELISTING_UNITS[[#This Row],[INCOMELISTING_UNIT]]&lt;&gt;"",TBL_QUAL_INCOMELISTING_UNITS[[#This Row],[INCOMELISTING_HSEHLD_INCOME]]&lt;&gt;"")</f>
        <v>0</v>
      </c>
      <c r="K795" s="36">
        <f>SUM(
IF(AND(TBL_QUAL_INCOMELISTING_UNITS[[#This Row],[INCOMELISTING_LOAN_ID_PROP_ADDR]]&lt;&gt;"",NOT(ISNUMBER(MATCH(TBL_QUAL_INCOMELISTING_UNITS[[#This Row],[INCOMELISTING_LOAN_ID_PROP_ADDR]],RANGE_LOOKUP_CIPDRF_LOANLIST,0)))),1,0)
)</f>
        <v>0</v>
      </c>
    </row>
    <row r="796" spans="2:11" ht="20.100000000000001" customHeight="1" x14ac:dyDescent="0.25">
      <c r="B796" s="25" t="str">
        <f>IF(TBL_QUAL_INCOMELISTING_UNITS[[#This Row],[RECORD_STARTED]],IF(TBL_QUAL_INCOMELISTING_UNITS[[#This Row],[ERROR_COUNT]]&gt;0,-1,IF(TBL_QUAL_INCOMELISTING_UNITS[[#This Row],[REQ_FIELDS_POPULATED]],1,0)),"")</f>
        <v/>
      </c>
      <c r="C796" s="94">
        <f>ROW()-ROW(TBL_QUAL_INCOMELISTING_UNITS[[#Headers],[ROW_ID]])</f>
        <v>787</v>
      </c>
      <c r="D796" s="82"/>
      <c r="E796" s="39"/>
      <c r="F796" s="33"/>
      <c r="G796" s="84" t="str">
        <f>IFERROR(INDEX(TBL_CIPDRFRESI_LOANPOOL[HUD_MFI_115],MATCH(TBL_QUAL_INCOMELISTING_UNITS[[#This Row],[INCOMELISTING_LOAN_ID_PROP_ADDR]],TBL_CIPDRFRESI_LOANPOOL[LOAN_ID_PROP_ADDR],0)),"")</f>
        <v/>
      </c>
      <c r="H7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6" s="36" t="b">
        <f>CONCATENATE(TBL_QUAL_INCOMELISTING_UNITS[[#This Row],[INCOMELISTING_LOAN_ID_PROP_ADDR]],TBL_QUAL_INCOMELISTING_UNITS[[#This Row],[INCOMELISTING_UNIT]],TBL_QUAL_INCOMELISTING_UNITS[[#This Row],[INCOMELISTING_HSEHLD_INCOME]])&lt;&gt;""</f>
        <v>0</v>
      </c>
      <c r="J796" s="36" t="b">
        <f>AND(TBL_QUAL_INCOMELISTING_UNITS[[#This Row],[INCOMELISTING_LOAN_ID_PROP_ADDR]]&lt;&gt;"",TBL_QUAL_INCOMELISTING_UNITS[[#This Row],[INCOMELISTING_UNIT]]&lt;&gt;"",TBL_QUAL_INCOMELISTING_UNITS[[#This Row],[INCOMELISTING_HSEHLD_INCOME]]&lt;&gt;"")</f>
        <v>0</v>
      </c>
      <c r="K796" s="36">
        <f>SUM(
IF(AND(TBL_QUAL_INCOMELISTING_UNITS[[#This Row],[INCOMELISTING_LOAN_ID_PROP_ADDR]]&lt;&gt;"",NOT(ISNUMBER(MATCH(TBL_QUAL_INCOMELISTING_UNITS[[#This Row],[INCOMELISTING_LOAN_ID_PROP_ADDR]],RANGE_LOOKUP_CIPDRF_LOANLIST,0)))),1,0)
)</f>
        <v>0</v>
      </c>
    </row>
    <row r="797" spans="2:11" ht="20.100000000000001" customHeight="1" x14ac:dyDescent="0.25">
      <c r="B797" s="25" t="str">
        <f>IF(TBL_QUAL_INCOMELISTING_UNITS[[#This Row],[RECORD_STARTED]],IF(TBL_QUAL_INCOMELISTING_UNITS[[#This Row],[ERROR_COUNT]]&gt;0,-1,IF(TBL_QUAL_INCOMELISTING_UNITS[[#This Row],[REQ_FIELDS_POPULATED]],1,0)),"")</f>
        <v/>
      </c>
      <c r="C797" s="94">
        <f>ROW()-ROW(TBL_QUAL_INCOMELISTING_UNITS[[#Headers],[ROW_ID]])</f>
        <v>788</v>
      </c>
      <c r="D797" s="82"/>
      <c r="E797" s="39"/>
      <c r="F797" s="33"/>
      <c r="G797" s="84" t="str">
        <f>IFERROR(INDEX(TBL_CIPDRFRESI_LOANPOOL[HUD_MFI_115],MATCH(TBL_QUAL_INCOMELISTING_UNITS[[#This Row],[INCOMELISTING_LOAN_ID_PROP_ADDR]],TBL_CIPDRFRESI_LOANPOOL[LOAN_ID_PROP_ADDR],0)),"")</f>
        <v/>
      </c>
      <c r="H7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7" s="36" t="b">
        <f>CONCATENATE(TBL_QUAL_INCOMELISTING_UNITS[[#This Row],[INCOMELISTING_LOAN_ID_PROP_ADDR]],TBL_QUAL_INCOMELISTING_UNITS[[#This Row],[INCOMELISTING_UNIT]],TBL_QUAL_INCOMELISTING_UNITS[[#This Row],[INCOMELISTING_HSEHLD_INCOME]])&lt;&gt;""</f>
        <v>0</v>
      </c>
      <c r="J797" s="36" t="b">
        <f>AND(TBL_QUAL_INCOMELISTING_UNITS[[#This Row],[INCOMELISTING_LOAN_ID_PROP_ADDR]]&lt;&gt;"",TBL_QUAL_INCOMELISTING_UNITS[[#This Row],[INCOMELISTING_UNIT]]&lt;&gt;"",TBL_QUAL_INCOMELISTING_UNITS[[#This Row],[INCOMELISTING_HSEHLD_INCOME]]&lt;&gt;"")</f>
        <v>0</v>
      </c>
      <c r="K797" s="36">
        <f>SUM(
IF(AND(TBL_QUAL_INCOMELISTING_UNITS[[#This Row],[INCOMELISTING_LOAN_ID_PROP_ADDR]]&lt;&gt;"",NOT(ISNUMBER(MATCH(TBL_QUAL_INCOMELISTING_UNITS[[#This Row],[INCOMELISTING_LOAN_ID_PROP_ADDR]],RANGE_LOOKUP_CIPDRF_LOANLIST,0)))),1,0)
)</f>
        <v>0</v>
      </c>
    </row>
    <row r="798" spans="2:11" ht="20.100000000000001" customHeight="1" x14ac:dyDescent="0.25">
      <c r="B798" s="25" t="str">
        <f>IF(TBL_QUAL_INCOMELISTING_UNITS[[#This Row],[RECORD_STARTED]],IF(TBL_QUAL_INCOMELISTING_UNITS[[#This Row],[ERROR_COUNT]]&gt;0,-1,IF(TBL_QUAL_INCOMELISTING_UNITS[[#This Row],[REQ_FIELDS_POPULATED]],1,0)),"")</f>
        <v/>
      </c>
      <c r="C798" s="94">
        <f>ROW()-ROW(TBL_QUAL_INCOMELISTING_UNITS[[#Headers],[ROW_ID]])</f>
        <v>789</v>
      </c>
      <c r="D798" s="82"/>
      <c r="E798" s="39"/>
      <c r="F798" s="33"/>
      <c r="G798" s="84" t="str">
        <f>IFERROR(INDEX(TBL_CIPDRFRESI_LOANPOOL[HUD_MFI_115],MATCH(TBL_QUAL_INCOMELISTING_UNITS[[#This Row],[INCOMELISTING_LOAN_ID_PROP_ADDR]],TBL_CIPDRFRESI_LOANPOOL[LOAN_ID_PROP_ADDR],0)),"")</f>
        <v/>
      </c>
      <c r="H7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8" s="36" t="b">
        <f>CONCATENATE(TBL_QUAL_INCOMELISTING_UNITS[[#This Row],[INCOMELISTING_LOAN_ID_PROP_ADDR]],TBL_QUAL_INCOMELISTING_UNITS[[#This Row],[INCOMELISTING_UNIT]],TBL_QUAL_INCOMELISTING_UNITS[[#This Row],[INCOMELISTING_HSEHLD_INCOME]])&lt;&gt;""</f>
        <v>0</v>
      </c>
      <c r="J798" s="36" t="b">
        <f>AND(TBL_QUAL_INCOMELISTING_UNITS[[#This Row],[INCOMELISTING_LOAN_ID_PROP_ADDR]]&lt;&gt;"",TBL_QUAL_INCOMELISTING_UNITS[[#This Row],[INCOMELISTING_UNIT]]&lt;&gt;"",TBL_QUAL_INCOMELISTING_UNITS[[#This Row],[INCOMELISTING_HSEHLD_INCOME]]&lt;&gt;"")</f>
        <v>0</v>
      </c>
      <c r="K798" s="36">
        <f>SUM(
IF(AND(TBL_QUAL_INCOMELISTING_UNITS[[#This Row],[INCOMELISTING_LOAN_ID_PROP_ADDR]]&lt;&gt;"",NOT(ISNUMBER(MATCH(TBL_QUAL_INCOMELISTING_UNITS[[#This Row],[INCOMELISTING_LOAN_ID_PROP_ADDR]],RANGE_LOOKUP_CIPDRF_LOANLIST,0)))),1,0)
)</f>
        <v>0</v>
      </c>
    </row>
    <row r="799" spans="2:11" ht="20.100000000000001" customHeight="1" x14ac:dyDescent="0.25">
      <c r="B799" s="25" t="str">
        <f>IF(TBL_QUAL_INCOMELISTING_UNITS[[#This Row],[RECORD_STARTED]],IF(TBL_QUAL_INCOMELISTING_UNITS[[#This Row],[ERROR_COUNT]]&gt;0,-1,IF(TBL_QUAL_INCOMELISTING_UNITS[[#This Row],[REQ_FIELDS_POPULATED]],1,0)),"")</f>
        <v/>
      </c>
      <c r="C799" s="94">
        <f>ROW()-ROW(TBL_QUAL_INCOMELISTING_UNITS[[#Headers],[ROW_ID]])</f>
        <v>790</v>
      </c>
      <c r="D799" s="82"/>
      <c r="E799" s="39"/>
      <c r="F799" s="33"/>
      <c r="G799" s="84" t="str">
        <f>IFERROR(INDEX(TBL_CIPDRFRESI_LOANPOOL[HUD_MFI_115],MATCH(TBL_QUAL_INCOMELISTING_UNITS[[#This Row],[INCOMELISTING_LOAN_ID_PROP_ADDR]],TBL_CIPDRFRESI_LOANPOOL[LOAN_ID_PROP_ADDR],0)),"")</f>
        <v/>
      </c>
      <c r="H7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9" s="36" t="b">
        <f>CONCATENATE(TBL_QUAL_INCOMELISTING_UNITS[[#This Row],[INCOMELISTING_LOAN_ID_PROP_ADDR]],TBL_QUAL_INCOMELISTING_UNITS[[#This Row],[INCOMELISTING_UNIT]],TBL_QUAL_INCOMELISTING_UNITS[[#This Row],[INCOMELISTING_HSEHLD_INCOME]])&lt;&gt;""</f>
        <v>0</v>
      </c>
      <c r="J799" s="36" t="b">
        <f>AND(TBL_QUAL_INCOMELISTING_UNITS[[#This Row],[INCOMELISTING_LOAN_ID_PROP_ADDR]]&lt;&gt;"",TBL_QUAL_INCOMELISTING_UNITS[[#This Row],[INCOMELISTING_UNIT]]&lt;&gt;"",TBL_QUAL_INCOMELISTING_UNITS[[#This Row],[INCOMELISTING_HSEHLD_INCOME]]&lt;&gt;"")</f>
        <v>0</v>
      </c>
      <c r="K799" s="36">
        <f>SUM(
IF(AND(TBL_QUAL_INCOMELISTING_UNITS[[#This Row],[INCOMELISTING_LOAN_ID_PROP_ADDR]]&lt;&gt;"",NOT(ISNUMBER(MATCH(TBL_QUAL_INCOMELISTING_UNITS[[#This Row],[INCOMELISTING_LOAN_ID_PROP_ADDR]],RANGE_LOOKUP_CIPDRF_LOANLIST,0)))),1,0)
)</f>
        <v>0</v>
      </c>
    </row>
    <row r="800" spans="2:11" ht="20.100000000000001" customHeight="1" x14ac:dyDescent="0.25">
      <c r="B800" s="25" t="str">
        <f>IF(TBL_QUAL_INCOMELISTING_UNITS[[#This Row],[RECORD_STARTED]],IF(TBL_QUAL_INCOMELISTING_UNITS[[#This Row],[ERROR_COUNT]]&gt;0,-1,IF(TBL_QUAL_INCOMELISTING_UNITS[[#This Row],[REQ_FIELDS_POPULATED]],1,0)),"")</f>
        <v/>
      </c>
      <c r="C800" s="94">
        <f>ROW()-ROW(TBL_QUAL_INCOMELISTING_UNITS[[#Headers],[ROW_ID]])</f>
        <v>791</v>
      </c>
      <c r="D800" s="82"/>
      <c r="E800" s="39"/>
      <c r="F800" s="33"/>
      <c r="G800" s="84" t="str">
        <f>IFERROR(INDEX(TBL_CIPDRFRESI_LOANPOOL[HUD_MFI_115],MATCH(TBL_QUAL_INCOMELISTING_UNITS[[#This Row],[INCOMELISTING_LOAN_ID_PROP_ADDR]],TBL_CIPDRFRESI_LOANPOOL[LOAN_ID_PROP_ADDR],0)),"")</f>
        <v/>
      </c>
      <c r="H8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0" s="36" t="b">
        <f>CONCATENATE(TBL_QUAL_INCOMELISTING_UNITS[[#This Row],[INCOMELISTING_LOAN_ID_PROP_ADDR]],TBL_QUAL_INCOMELISTING_UNITS[[#This Row],[INCOMELISTING_UNIT]],TBL_QUAL_INCOMELISTING_UNITS[[#This Row],[INCOMELISTING_HSEHLD_INCOME]])&lt;&gt;""</f>
        <v>0</v>
      </c>
      <c r="J800" s="36" t="b">
        <f>AND(TBL_QUAL_INCOMELISTING_UNITS[[#This Row],[INCOMELISTING_LOAN_ID_PROP_ADDR]]&lt;&gt;"",TBL_QUAL_INCOMELISTING_UNITS[[#This Row],[INCOMELISTING_UNIT]]&lt;&gt;"",TBL_QUAL_INCOMELISTING_UNITS[[#This Row],[INCOMELISTING_HSEHLD_INCOME]]&lt;&gt;"")</f>
        <v>0</v>
      </c>
      <c r="K800" s="36">
        <f>SUM(
IF(AND(TBL_QUAL_INCOMELISTING_UNITS[[#This Row],[INCOMELISTING_LOAN_ID_PROP_ADDR]]&lt;&gt;"",NOT(ISNUMBER(MATCH(TBL_QUAL_INCOMELISTING_UNITS[[#This Row],[INCOMELISTING_LOAN_ID_PROP_ADDR]],RANGE_LOOKUP_CIPDRF_LOANLIST,0)))),1,0)
)</f>
        <v>0</v>
      </c>
    </row>
    <row r="801" spans="2:11" ht="20.100000000000001" customHeight="1" x14ac:dyDescent="0.25">
      <c r="B801" s="25" t="str">
        <f>IF(TBL_QUAL_INCOMELISTING_UNITS[[#This Row],[RECORD_STARTED]],IF(TBL_QUAL_INCOMELISTING_UNITS[[#This Row],[ERROR_COUNT]]&gt;0,-1,IF(TBL_QUAL_INCOMELISTING_UNITS[[#This Row],[REQ_FIELDS_POPULATED]],1,0)),"")</f>
        <v/>
      </c>
      <c r="C801" s="94">
        <f>ROW()-ROW(TBL_QUAL_INCOMELISTING_UNITS[[#Headers],[ROW_ID]])</f>
        <v>792</v>
      </c>
      <c r="D801" s="82"/>
      <c r="E801" s="39"/>
      <c r="F801" s="33"/>
      <c r="G801" s="84" t="str">
        <f>IFERROR(INDEX(TBL_CIPDRFRESI_LOANPOOL[HUD_MFI_115],MATCH(TBL_QUAL_INCOMELISTING_UNITS[[#This Row],[INCOMELISTING_LOAN_ID_PROP_ADDR]],TBL_CIPDRFRESI_LOANPOOL[LOAN_ID_PROP_ADDR],0)),"")</f>
        <v/>
      </c>
      <c r="H8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1" s="36" t="b">
        <f>CONCATENATE(TBL_QUAL_INCOMELISTING_UNITS[[#This Row],[INCOMELISTING_LOAN_ID_PROP_ADDR]],TBL_QUAL_INCOMELISTING_UNITS[[#This Row],[INCOMELISTING_UNIT]],TBL_QUAL_INCOMELISTING_UNITS[[#This Row],[INCOMELISTING_HSEHLD_INCOME]])&lt;&gt;""</f>
        <v>0</v>
      </c>
      <c r="J801" s="36" t="b">
        <f>AND(TBL_QUAL_INCOMELISTING_UNITS[[#This Row],[INCOMELISTING_LOAN_ID_PROP_ADDR]]&lt;&gt;"",TBL_QUAL_INCOMELISTING_UNITS[[#This Row],[INCOMELISTING_UNIT]]&lt;&gt;"",TBL_QUAL_INCOMELISTING_UNITS[[#This Row],[INCOMELISTING_HSEHLD_INCOME]]&lt;&gt;"")</f>
        <v>0</v>
      </c>
      <c r="K801" s="36">
        <f>SUM(
IF(AND(TBL_QUAL_INCOMELISTING_UNITS[[#This Row],[INCOMELISTING_LOAN_ID_PROP_ADDR]]&lt;&gt;"",NOT(ISNUMBER(MATCH(TBL_QUAL_INCOMELISTING_UNITS[[#This Row],[INCOMELISTING_LOAN_ID_PROP_ADDR]],RANGE_LOOKUP_CIPDRF_LOANLIST,0)))),1,0)
)</f>
        <v>0</v>
      </c>
    </row>
    <row r="802" spans="2:11" ht="20.100000000000001" customHeight="1" x14ac:dyDescent="0.25">
      <c r="B802" s="25" t="str">
        <f>IF(TBL_QUAL_INCOMELISTING_UNITS[[#This Row],[RECORD_STARTED]],IF(TBL_QUAL_INCOMELISTING_UNITS[[#This Row],[ERROR_COUNT]]&gt;0,-1,IF(TBL_QUAL_INCOMELISTING_UNITS[[#This Row],[REQ_FIELDS_POPULATED]],1,0)),"")</f>
        <v/>
      </c>
      <c r="C802" s="94">
        <f>ROW()-ROW(TBL_QUAL_INCOMELISTING_UNITS[[#Headers],[ROW_ID]])</f>
        <v>793</v>
      </c>
      <c r="D802" s="82"/>
      <c r="E802" s="39"/>
      <c r="F802" s="33"/>
      <c r="G802" s="84" t="str">
        <f>IFERROR(INDEX(TBL_CIPDRFRESI_LOANPOOL[HUD_MFI_115],MATCH(TBL_QUAL_INCOMELISTING_UNITS[[#This Row],[INCOMELISTING_LOAN_ID_PROP_ADDR]],TBL_CIPDRFRESI_LOANPOOL[LOAN_ID_PROP_ADDR],0)),"")</f>
        <v/>
      </c>
      <c r="H80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2" s="36" t="b">
        <f>CONCATENATE(TBL_QUAL_INCOMELISTING_UNITS[[#This Row],[INCOMELISTING_LOAN_ID_PROP_ADDR]],TBL_QUAL_INCOMELISTING_UNITS[[#This Row],[INCOMELISTING_UNIT]],TBL_QUAL_INCOMELISTING_UNITS[[#This Row],[INCOMELISTING_HSEHLD_INCOME]])&lt;&gt;""</f>
        <v>0</v>
      </c>
      <c r="J802" s="36" t="b">
        <f>AND(TBL_QUAL_INCOMELISTING_UNITS[[#This Row],[INCOMELISTING_LOAN_ID_PROP_ADDR]]&lt;&gt;"",TBL_QUAL_INCOMELISTING_UNITS[[#This Row],[INCOMELISTING_UNIT]]&lt;&gt;"",TBL_QUAL_INCOMELISTING_UNITS[[#This Row],[INCOMELISTING_HSEHLD_INCOME]]&lt;&gt;"")</f>
        <v>0</v>
      </c>
      <c r="K802" s="36">
        <f>SUM(
IF(AND(TBL_QUAL_INCOMELISTING_UNITS[[#This Row],[INCOMELISTING_LOAN_ID_PROP_ADDR]]&lt;&gt;"",NOT(ISNUMBER(MATCH(TBL_QUAL_INCOMELISTING_UNITS[[#This Row],[INCOMELISTING_LOAN_ID_PROP_ADDR]],RANGE_LOOKUP_CIPDRF_LOANLIST,0)))),1,0)
)</f>
        <v>0</v>
      </c>
    </row>
    <row r="803" spans="2:11" ht="20.100000000000001" customHeight="1" x14ac:dyDescent="0.25">
      <c r="B803" s="25" t="str">
        <f>IF(TBL_QUAL_INCOMELISTING_UNITS[[#This Row],[RECORD_STARTED]],IF(TBL_QUAL_INCOMELISTING_UNITS[[#This Row],[ERROR_COUNT]]&gt;0,-1,IF(TBL_QUAL_INCOMELISTING_UNITS[[#This Row],[REQ_FIELDS_POPULATED]],1,0)),"")</f>
        <v/>
      </c>
      <c r="C803" s="94">
        <f>ROW()-ROW(TBL_QUAL_INCOMELISTING_UNITS[[#Headers],[ROW_ID]])</f>
        <v>794</v>
      </c>
      <c r="D803" s="82"/>
      <c r="E803" s="39"/>
      <c r="F803" s="33"/>
      <c r="G803" s="84" t="str">
        <f>IFERROR(INDEX(TBL_CIPDRFRESI_LOANPOOL[HUD_MFI_115],MATCH(TBL_QUAL_INCOMELISTING_UNITS[[#This Row],[INCOMELISTING_LOAN_ID_PROP_ADDR]],TBL_CIPDRFRESI_LOANPOOL[LOAN_ID_PROP_ADDR],0)),"")</f>
        <v/>
      </c>
      <c r="H80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3" s="36" t="b">
        <f>CONCATENATE(TBL_QUAL_INCOMELISTING_UNITS[[#This Row],[INCOMELISTING_LOAN_ID_PROP_ADDR]],TBL_QUAL_INCOMELISTING_UNITS[[#This Row],[INCOMELISTING_UNIT]],TBL_QUAL_INCOMELISTING_UNITS[[#This Row],[INCOMELISTING_HSEHLD_INCOME]])&lt;&gt;""</f>
        <v>0</v>
      </c>
      <c r="J803" s="36" t="b">
        <f>AND(TBL_QUAL_INCOMELISTING_UNITS[[#This Row],[INCOMELISTING_LOAN_ID_PROP_ADDR]]&lt;&gt;"",TBL_QUAL_INCOMELISTING_UNITS[[#This Row],[INCOMELISTING_UNIT]]&lt;&gt;"",TBL_QUAL_INCOMELISTING_UNITS[[#This Row],[INCOMELISTING_HSEHLD_INCOME]]&lt;&gt;"")</f>
        <v>0</v>
      </c>
      <c r="K803" s="36">
        <f>SUM(
IF(AND(TBL_QUAL_INCOMELISTING_UNITS[[#This Row],[INCOMELISTING_LOAN_ID_PROP_ADDR]]&lt;&gt;"",NOT(ISNUMBER(MATCH(TBL_QUAL_INCOMELISTING_UNITS[[#This Row],[INCOMELISTING_LOAN_ID_PROP_ADDR]],RANGE_LOOKUP_CIPDRF_LOANLIST,0)))),1,0)
)</f>
        <v>0</v>
      </c>
    </row>
    <row r="804" spans="2:11" ht="20.100000000000001" customHeight="1" x14ac:dyDescent="0.25">
      <c r="B804" s="25" t="str">
        <f>IF(TBL_QUAL_INCOMELISTING_UNITS[[#This Row],[RECORD_STARTED]],IF(TBL_QUAL_INCOMELISTING_UNITS[[#This Row],[ERROR_COUNT]]&gt;0,-1,IF(TBL_QUAL_INCOMELISTING_UNITS[[#This Row],[REQ_FIELDS_POPULATED]],1,0)),"")</f>
        <v/>
      </c>
      <c r="C804" s="94">
        <f>ROW()-ROW(TBL_QUAL_INCOMELISTING_UNITS[[#Headers],[ROW_ID]])</f>
        <v>795</v>
      </c>
      <c r="D804" s="82"/>
      <c r="E804" s="39"/>
      <c r="F804" s="33"/>
      <c r="G804" s="84" t="str">
        <f>IFERROR(INDEX(TBL_CIPDRFRESI_LOANPOOL[HUD_MFI_115],MATCH(TBL_QUAL_INCOMELISTING_UNITS[[#This Row],[INCOMELISTING_LOAN_ID_PROP_ADDR]],TBL_CIPDRFRESI_LOANPOOL[LOAN_ID_PROP_ADDR],0)),"")</f>
        <v/>
      </c>
      <c r="H80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4" s="36" t="b">
        <f>CONCATENATE(TBL_QUAL_INCOMELISTING_UNITS[[#This Row],[INCOMELISTING_LOAN_ID_PROP_ADDR]],TBL_QUAL_INCOMELISTING_UNITS[[#This Row],[INCOMELISTING_UNIT]],TBL_QUAL_INCOMELISTING_UNITS[[#This Row],[INCOMELISTING_HSEHLD_INCOME]])&lt;&gt;""</f>
        <v>0</v>
      </c>
      <c r="J804" s="36" t="b">
        <f>AND(TBL_QUAL_INCOMELISTING_UNITS[[#This Row],[INCOMELISTING_LOAN_ID_PROP_ADDR]]&lt;&gt;"",TBL_QUAL_INCOMELISTING_UNITS[[#This Row],[INCOMELISTING_UNIT]]&lt;&gt;"",TBL_QUAL_INCOMELISTING_UNITS[[#This Row],[INCOMELISTING_HSEHLD_INCOME]]&lt;&gt;"")</f>
        <v>0</v>
      </c>
      <c r="K804" s="36">
        <f>SUM(
IF(AND(TBL_QUAL_INCOMELISTING_UNITS[[#This Row],[INCOMELISTING_LOAN_ID_PROP_ADDR]]&lt;&gt;"",NOT(ISNUMBER(MATCH(TBL_QUAL_INCOMELISTING_UNITS[[#This Row],[INCOMELISTING_LOAN_ID_PROP_ADDR]],RANGE_LOOKUP_CIPDRF_LOANLIST,0)))),1,0)
)</f>
        <v>0</v>
      </c>
    </row>
    <row r="805" spans="2:11" ht="20.100000000000001" customHeight="1" x14ac:dyDescent="0.25">
      <c r="B805" s="25" t="str">
        <f>IF(TBL_QUAL_INCOMELISTING_UNITS[[#This Row],[RECORD_STARTED]],IF(TBL_QUAL_INCOMELISTING_UNITS[[#This Row],[ERROR_COUNT]]&gt;0,-1,IF(TBL_QUAL_INCOMELISTING_UNITS[[#This Row],[REQ_FIELDS_POPULATED]],1,0)),"")</f>
        <v/>
      </c>
      <c r="C805" s="94">
        <f>ROW()-ROW(TBL_QUAL_INCOMELISTING_UNITS[[#Headers],[ROW_ID]])</f>
        <v>796</v>
      </c>
      <c r="D805" s="82"/>
      <c r="E805" s="39"/>
      <c r="F805" s="33"/>
      <c r="G805" s="84" t="str">
        <f>IFERROR(INDEX(TBL_CIPDRFRESI_LOANPOOL[HUD_MFI_115],MATCH(TBL_QUAL_INCOMELISTING_UNITS[[#This Row],[INCOMELISTING_LOAN_ID_PROP_ADDR]],TBL_CIPDRFRESI_LOANPOOL[LOAN_ID_PROP_ADDR],0)),"")</f>
        <v/>
      </c>
      <c r="H80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5" s="36" t="b">
        <f>CONCATENATE(TBL_QUAL_INCOMELISTING_UNITS[[#This Row],[INCOMELISTING_LOAN_ID_PROP_ADDR]],TBL_QUAL_INCOMELISTING_UNITS[[#This Row],[INCOMELISTING_UNIT]],TBL_QUAL_INCOMELISTING_UNITS[[#This Row],[INCOMELISTING_HSEHLD_INCOME]])&lt;&gt;""</f>
        <v>0</v>
      </c>
      <c r="J805" s="36" t="b">
        <f>AND(TBL_QUAL_INCOMELISTING_UNITS[[#This Row],[INCOMELISTING_LOAN_ID_PROP_ADDR]]&lt;&gt;"",TBL_QUAL_INCOMELISTING_UNITS[[#This Row],[INCOMELISTING_UNIT]]&lt;&gt;"",TBL_QUAL_INCOMELISTING_UNITS[[#This Row],[INCOMELISTING_HSEHLD_INCOME]]&lt;&gt;"")</f>
        <v>0</v>
      </c>
      <c r="K805" s="36">
        <f>SUM(
IF(AND(TBL_QUAL_INCOMELISTING_UNITS[[#This Row],[INCOMELISTING_LOAN_ID_PROP_ADDR]]&lt;&gt;"",NOT(ISNUMBER(MATCH(TBL_QUAL_INCOMELISTING_UNITS[[#This Row],[INCOMELISTING_LOAN_ID_PROP_ADDR]],RANGE_LOOKUP_CIPDRF_LOANLIST,0)))),1,0)
)</f>
        <v>0</v>
      </c>
    </row>
    <row r="806" spans="2:11" ht="20.100000000000001" customHeight="1" x14ac:dyDescent="0.25">
      <c r="B806" s="25" t="str">
        <f>IF(TBL_QUAL_INCOMELISTING_UNITS[[#This Row],[RECORD_STARTED]],IF(TBL_QUAL_INCOMELISTING_UNITS[[#This Row],[ERROR_COUNT]]&gt;0,-1,IF(TBL_QUAL_INCOMELISTING_UNITS[[#This Row],[REQ_FIELDS_POPULATED]],1,0)),"")</f>
        <v/>
      </c>
      <c r="C806" s="94">
        <f>ROW()-ROW(TBL_QUAL_INCOMELISTING_UNITS[[#Headers],[ROW_ID]])</f>
        <v>797</v>
      </c>
      <c r="D806" s="82"/>
      <c r="E806" s="39"/>
      <c r="F806" s="33"/>
      <c r="G806" s="84" t="str">
        <f>IFERROR(INDEX(TBL_CIPDRFRESI_LOANPOOL[HUD_MFI_115],MATCH(TBL_QUAL_INCOMELISTING_UNITS[[#This Row],[INCOMELISTING_LOAN_ID_PROP_ADDR]],TBL_CIPDRFRESI_LOANPOOL[LOAN_ID_PROP_ADDR],0)),"")</f>
        <v/>
      </c>
      <c r="H80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6" s="36" t="b">
        <f>CONCATENATE(TBL_QUAL_INCOMELISTING_UNITS[[#This Row],[INCOMELISTING_LOAN_ID_PROP_ADDR]],TBL_QUAL_INCOMELISTING_UNITS[[#This Row],[INCOMELISTING_UNIT]],TBL_QUAL_INCOMELISTING_UNITS[[#This Row],[INCOMELISTING_HSEHLD_INCOME]])&lt;&gt;""</f>
        <v>0</v>
      </c>
      <c r="J806" s="36" t="b">
        <f>AND(TBL_QUAL_INCOMELISTING_UNITS[[#This Row],[INCOMELISTING_LOAN_ID_PROP_ADDR]]&lt;&gt;"",TBL_QUAL_INCOMELISTING_UNITS[[#This Row],[INCOMELISTING_UNIT]]&lt;&gt;"",TBL_QUAL_INCOMELISTING_UNITS[[#This Row],[INCOMELISTING_HSEHLD_INCOME]]&lt;&gt;"")</f>
        <v>0</v>
      </c>
      <c r="K806" s="36">
        <f>SUM(
IF(AND(TBL_QUAL_INCOMELISTING_UNITS[[#This Row],[INCOMELISTING_LOAN_ID_PROP_ADDR]]&lt;&gt;"",NOT(ISNUMBER(MATCH(TBL_QUAL_INCOMELISTING_UNITS[[#This Row],[INCOMELISTING_LOAN_ID_PROP_ADDR]],RANGE_LOOKUP_CIPDRF_LOANLIST,0)))),1,0)
)</f>
        <v>0</v>
      </c>
    </row>
    <row r="807" spans="2:11" ht="20.100000000000001" customHeight="1" x14ac:dyDescent="0.25">
      <c r="B807" s="25" t="str">
        <f>IF(TBL_QUAL_INCOMELISTING_UNITS[[#This Row],[RECORD_STARTED]],IF(TBL_QUAL_INCOMELISTING_UNITS[[#This Row],[ERROR_COUNT]]&gt;0,-1,IF(TBL_QUAL_INCOMELISTING_UNITS[[#This Row],[REQ_FIELDS_POPULATED]],1,0)),"")</f>
        <v/>
      </c>
      <c r="C807" s="94">
        <f>ROW()-ROW(TBL_QUAL_INCOMELISTING_UNITS[[#Headers],[ROW_ID]])</f>
        <v>798</v>
      </c>
      <c r="D807" s="82"/>
      <c r="E807" s="39"/>
      <c r="F807" s="33"/>
      <c r="G807" s="84" t="str">
        <f>IFERROR(INDEX(TBL_CIPDRFRESI_LOANPOOL[HUD_MFI_115],MATCH(TBL_QUAL_INCOMELISTING_UNITS[[#This Row],[INCOMELISTING_LOAN_ID_PROP_ADDR]],TBL_CIPDRFRESI_LOANPOOL[LOAN_ID_PROP_ADDR],0)),"")</f>
        <v/>
      </c>
      <c r="H80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7" s="36" t="b">
        <f>CONCATENATE(TBL_QUAL_INCOMELISTING_UNITS[[#This Row],[INCOMELISTING_LOAN_ID_PROP_ADDR]],TBL_QUAL_INCOMELISTING_UNITS[[#This Row],[INCOMELISTING_UNIT]],TBL_QUAL_INCOMELISTING_UNITS[[#This Row],[INCOMELISTING_HSEHLD_INCOME]])&lt;&gt;""</f>
        <v>0</v>
      </c>
      <c r="J807" s="36" t="b">
        <f>AND(TBL_QUAL_INCOMELISTING_UNITS[[#This Row],[INCOMELISTING_LOAN_ID_PROP_ADDR]]&lt;&gt;"",TBL_QUAL_INCOMELISTING_UNITS[[#This Row],[INCOMELISTING_UNIT]]&lt;&gt;"",TBL_QUAL_INCOMELISTING_UNITS[[#This Row],[INCOMELISTING_HSEHLD_INCOME]]&lt;&gt;"")</f>
        <v>0</v>
      </c>
      <c r="K807" s="36">
        <f>SUM(
IF(AND(TBL_QUAL_INCOMELISTING_UNITS[[#This Row],[INCOMELISTING_LOAN_ID_PROP_ADDR]]&lt;&gt;"",NOT(ISNUMBER(MATCH(TBL_QUAL_INCOMELISTING_UNITS[[#This Row],[INCOMELISTING_LOAN_ID_PROP_ADDR]],RANGE_LOOKUP_CIPDRF_LOANLIST,0)))),1,0)
)</f>
        <v>0</v>
      </c>
    </row>
    <row r="808" spans="2:11" ht="20.100000000000001" customHeight="1" x14ac:dyDescent="0.25">
      <c r="B808" s="25" t="str">
        <f>IF(TBL_QUAL_INCOMELISTING_UNITS[[#This Row],[RECORD_STARTED]],IF(TBL_QUAL_INCOMELISTING_UNITS[[#This Row],[ERROR_COUNT]]&gt;0,-1,IF(TBL_QUAL_INCOMELISTING_UNITS[[#This Row],[REQ_FIELDS_POPULATED]],1,0)),"")</f>
        <v/>
      </c>
      <c r="C808" s="94">
        <f>ROW()-ROW(TBL_QUAL_INCOMELISTING_UNITS[[#Headers],[ROW_ID]])</f>
        <v>799</v>
      </c>
      <c r="D808" s="82"/>
      <c r="E808" s="39"/>
      <c r="F808" s="33"/>
      <c r="G808" s="84" t="str">
        <f>IFERROR(INDEX(TBL_CIPDRFRESI_LOANPOOL[HUD_MFI_115],MATCH(TBL_QUAL_INCOMELISTING_UNITS[[#This Row],[INCOMELISTING_LOAN_ID_PROP_ADDR]],TBL_CIPDRFRESI_LOANPOOL[LOAN_ID_PROP_ADDR],0)),"")</f>
        <v/>
      </c>
      <c r="H80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8" s="36" t="b">
        <f>CONCATENATE(TBL_QUAL_INCOMELISTING_UNITS[[#This Row],[INCOMELISTING_LOAN_ID_PROP_ADDR]],TBL_QUAL_INCOMELISTING_UNITS[[#This Row],[INCOMELISTING_UNIT]],TBL_QUAL_INCOMELISTING_UNITS[[#This Row],[INCOMELISTING_HSEHLD_INCOME]])&lt;&gt;""</f>
        <v>0</v>
      </c>
      <c r="J808" s="36" t="b">
        <f>AND(TBL_QUAL_INCOMELISTING_UNITS[[#This Row],[INCOMELISTING_LOAN_ID_PROP_ADDR]]&lt;&gt;"",TBL_QUAL_INCOMELISTING_UNITS[[#This Row],[INCOMELISTING_UNIT]]&lt;&gt;"",TBL_QUAL_INCOMELISTING_UNITS[[#This Row],[INCOMELISTING_HSEHLD_INCOME]]&lt;&gt;"")</f>
        <v>0</v>
      </c>
      <c r="K808" s="36">
        <f>SUM(
IF(AND(TBL_QUAL_INCOMELISTING_UNITS[[#This Row],[INCOMELISTING_LOAN_ID_PROP_ADDR]]&lt;&gt;"",NOT(ISNUMBER(MATCH(TBL_QUAL_INCOMELISTING_UNITS[[#This Row],[INCOMELISTING_LOAN_ID_PROP_ADDR]],RANGE_LOOKUP_CIPDRF_LOANLIST,0)))),1,0)
)</f>
        <v>0</v>
      </c>
    </row>
    <row r="809" spans="2:11" ht="20.100000000000001" customHeight="1" x14ac:dyDescent="0.25">
      <c r="B809" s="25" t="str">
        <f>IF(TBL_QUAL_INCOMELISTING_UNITS[[#This Row],[RECORD_STARTED]],IF(TBL_QUAL_INCOMELISTING_UNITS[[#This Row],[ERROR_COUNT]]&gt;0,-1,IF(TBL_QUAL_INCOMELISTING_UNITS[[#This Row],[REQ_FIELDS_POPULATED]],1,0)),"")</f>
        <v/>
      </c>
      <c r="C809" s="94">
        <f>ROW()-ROW(TBL_QUAL_INCOMELISTING_UNITS[[#Headers],[ROW_ID]])</f>
        <v>800</v>
      </c>
      <c r="D809" s="82"/>
      <c r="E809" s="39"/>
      <c r="F809" s="33"/>
      <c r="G809" s="84" t="str">
        <f>IFERROR(INDEX(TBL_CIPDRFRESI_LOANPOOL[HUD_MFI_115],MATCH(TBL_QUAL_INCOMELISTING_UNITS[[#This Row],[INCOMELISTING_LOAN_ID_PROP_ADDR]],TBL_CIPDRFRESI_LOANPOOL[LOAN_ID_PROP_ADDR],0)),"")</f>
        <v/>
      </c>
      <c r="H80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9" s="36" t="b">
        <f>CONCATENATE(TBL_QUAL_INCOMELISTING_UNITS[[#This Row],[INCOMELISTING_LOAN_ID_PROP_ADDR]],TBL_QUAL_INCOMELISTING_UNITS[[#This Row],[INCOMELISTING_UNIT]],TBL_QUAL_INCOMELISTING_UNITS[[#This Row],[INCOMELISTING_HSEHLD_INCOME]])&lt;&gt;""</f>
        <v>0</v>
      </c>
      <c r="J809" s="36" t="b">
        <f>AND(TBL_QUAL_INCOMELISTING_UNITS[[#This Row],[INCOMELISTING_LOAN_ID_PROP_ADDR]]&lt;&gt;"",TBL_QUAL_INCOMELISTING_UNITS[[#This Row],[INCOMELISTING_UNIT]]&lt;&gt;"",TBL_QUAL_INCOMELISTING_UNITS[[#This Row],[INCOMELISTING_HSEHLD_INCOME]]&lt;&gt;"")</f>
        <v>0</v>
      </c>
      <c r="K809" s="36">
        <f>SUM(
IF(AND(TBL_QUAL_INCOMELISTING_UNITS[[#This Row],[INCOMELISTING_LOAN_ID_PROP_ADDR]]&lt;&gt;"",NOT(ISNUMBER(MATCH(TBL_QUAL_INCOMELISTING_UNITS[[#This Row],[INCOMELISTING_LOAN_ID_PROP_ADDR]],RANGE_LOOKUP_CIPDRF_LOANLIST,0)))),1,0)
)</f>
        <v>0</v>
      </c>
    </row>
    <row r="810" spans="2:11" ht="20.100000000000001" customHeight="1" x14ac:dyDescent="0.25">
      <c r="B810" s="25" t="str">
        <f>IF(TBL_QUAL_INCOMELISTING_UNITS[[#This Row],[RECORD_STARTED]],IF(TBL_QUAL_INCOMELISTING_UNITS[[#This Row],[ERROR_COUNT]]&gt;0,-1,IF(TBL_QUAL_INCOMELISTING_UNITS[[#This Row],[REQ_FIELDS_POPULATED]],1,0)),"")</f>
        <v/>
      </c>
      <c r="C810" s="94">
        <f>ROW()-ROW(TBL_QUAL_INCOMELISTING_UNITS[[#Headers],[ROW_ID]])</f>
        <v>801</v>
      </c>
      <c r="D810" s="82"/>
      <c r="E810" s="39"/>
      <c r="F810" s="33"/>
      <c r="G810" s="84" t="str">
        <f>IFERROR(INDEX(TBL_CIPDRFRESI_LOANPOOL[HUD_MFI_115],MATCH(TBL_QUAL_INCOMELISTING_UNITS[[#This Row],[INCOMELISTING_LOAN_ID_PROP_ADDR]],TBL_CIPDRFRESI_LOANPOOL[LOAN_ID_PROP_ADDR],0)),"")</f>
        <v/>
      </c>
      <c r="H8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0" s="36" t="b">
        <f>CONCATENATE(TBL_QUAL_INCOMELISTING_UNITS[[#This Row],[INCOMELISTING_LOAN_ID_PROP_ADDR]],TBL_QUAL_INCOMELISTING_UNITS[[#This Row],[INCOMELISTING_UNIT]],TBL_QUAL_INCOMELISTING_UNITS[[#This Row],[INCOMELISTING_HSEHLD_INCOME]])&lt;&gt;""</f>
        <v>0</v>
      </c>
      <c r="J810" s="36" t="b">
        <f>AND(TBL_QUAL_INCOMELISTING_UNITS[[#This Row],[INCOMELISTING_LOAN_ID_PROP_ADDR]]&lt;&gt;"",TBL_QUAL_INCOMELISTING_UNITS[[#This Row],[INCOMELISTING_UNIT]]&lt;&gt;"",TBL_QUAL_INCOMELISTING_UNITS[[#This Row],[INCOMELISTING_HSEHLD_INCOME]]&lt;&gt;"")</f>
        <v>0</v>
      </c>
      <c r="K810" s="36">
        <f>SUM(
IF(AND(TBL_QUAL_INCOMELISTING_UNITS[[#This Row],[INCOMELISTING_LOAN_ID_PROP_ADDR]]&lt;&gt;"",NOT(ISNUMBER(MATCH(TBL_QUAL_INCOMELISTING_UNITS[[#This Row],[INCOMELISTING_LOAN_ID_PROP_ADDR]],RANGE_LOOKUP_CIPDRF_LOANLIST,0)))),1,0)
)</f>
        <v>0</v>
      </c>
    </row>
    <row r="811" spans="2:11" ht="20.100000000000001" customHeight="1" x14ac:dyDescent="0.25">
      <c r="B811" s="25" t="str">
        <f>IF(TBL_QUAL_INCOMELISTING_UNITS[[#This Row],[RECORD_STARTED]],IF(TBL_QUAL_INCOMELISTING_UNITS[[#This Row],[ERROR_COUNT]]&gt;0,-1,IF(TBL_QUAL_INCOMELISTING_UNITS[[#This Row],[REQ_FIELDS_POPULATED]],1,0)),"")</f>
        <v/>
      </c>
      <c r="C811" s="94">
        <f>ROW()-ROW(TBL_QUAL_INCOMELISTING_UNITS[[#Headers],[ROW_ID]])</f>
        <v>802</v>
      </c>
      <c r="D811" s="82"/>
      <c r="E811" s="39"/>
      <c r="F811" s="33"/>
      <c r="G811" s="84" t="str">
        <f>IFERROR(INDEX(TBL_CIPDRFRESI_LOANPOOL[HUD_MFI_115],MATCH(TBL_QUAL_INCOMELISTING_UNITS[[#This Row],[INCOMELISTING_LOAN_ID_PROP_ADDR]],TBL_CIPDRFRESI_LOANPOOL[LOAN_ID_PROP_ADDR],0)),"")</f>
        <v/>
      </c>
      <c r="H8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1" s="36" t="b">
        <f>CONCATENATE(TBL_QUAL_INCOMELISTING_UNITS[[#This Row],[INCOMELISTING_LOAN_ID_PROP_ADDR]],TBL_QUAL_INCOMELISTING_UNITS[[#This Row],[INCOMELISTING_UNIT]],TBL_QUAL_INCOMELISTING_UNITS[[#This Row],[INCOMELISTING_HSEHLD_INCOME]])&lt;&gt;""</f>
        <v>0</v>
      </c>
      <c r="J811" s="36" t="b">
        <f>AND(TBL_QUAL_INCOMELISTING_UNITS[[#This Row],[INCOMELISTING_LOAN_ID_PROP_ADDR]]&lt;&gt;"",TBL_QUAL_INCOMELISTING_UNITS[[#This Row],[INCOMELISTING_UNIT]]&lt;&gt;"",TBL_QUAL_INCOMELISTING_UNITS[[#This Row],[INCOMELISTING_HSEHLD_INCOME]]&lt;&gt;"")</f>
        <v>0</v>
      </c>
      <c r="K811" s="36">
        <f>SUM(
IF(AND(TBL_QUAL_INCOMELISTING_UNITS[[#This Row],[INCOMELISTING_LOAN_ID_PROP_ADDR]]&lt;&gt;"",NOT(ISNUMBER(MATCH(TBL_QUAL_INCOMELISTING_UNITS[[#This Row],[INCOMELISTING_LOAN_ID_PROP_ADDR]],RANGE_LOOKUP_CIPDRF_LOANLIST,0)))),1,0)
)</f>
        <v>0</v>
      </c>
    </row>
    <row r="812" spans="2:11" ht="20.100000000000001" customHeight="1" x14ac:dyDescent="0.25">
      <c r="B812" s="25" t="str">
        <f>IF(TBL_QUAL_INCOMELISTING_UNITS[[#This Row],[RECORD_STARTED]],IF(TBL_QUAL_INCOMELISTING_UNITS[[#This Row],[ERROR_COUNT]]&gt;0,-1,IF(TBL_QUAL_INCOMELISTING_UNITS[[#This Row],[REQ_FIELDS_POPULATED]],1,0)),"")</f>
        <v/>
      </c>
      <c r="C812" s="94">
        <f>ROW()-ROW(TBL_QUAL_INCOMELISTING_UNITS[[#Headers],[ROW_ID]])</f>
        <v>803</v>
      </c>
      <c r="D812" s="82"/>
      <c r="E812" s="39"/>
      <c r="F812" s="33"/>
      <c r="G812" s="84" t="str">
        <f>IFERROR(INDEX(TBL_CIPDRFRESI_LOANPOOL[HUD_MFI_115],MATCH(TBL_QUAL_INCOMELISTING_UNITS[[#This Row],[INCOMELISTING_LOAN_ID_PROP_ADDR]],TBL_CIPDRFRESI_LOANPOOL[LOAN_ID_PROP_ADDR],0)),"")</f>
        <v/>
      </c>
      <c r="H8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2" s="36" t="b">
        <f>CONCATENATE(TBL_QUAL_INCOMELISTING_UNITS[[#This Row],[INCOMELISTING_LOAN_ID_PROP_ADDR]],TBL_QUAL_INCOMELISTING_UNITS[[#This Row],[INCOMELISTING_UNIT]],TBL_QUAL_INCOMELISTING_UNITS[[#This Row],[INCOMELISTING_HSEHLD_INCOME]])&lt;&gt;""</f>
        <v>0</v>
      </c>
      <c r="J812" s="36" t="b">
        <f>AND(TBL_QUAL_INCOMELISTING_UNITS[[#This Row],[INCOMELISTING_LOAN_ID_PROP_ADDR]]&lt;&gt;"",TBL_QUAL_INCOMELISTING_UNITS[[#This Row],[INCOMELISTING_UNIT]]&lt;&gt;"",TBL_QUAL_INCOMELISTING_UNITS[[#This Row],[INCOMELISTING_HSEHLD_INCOME]]&lt;&gt;"")</f>
        <v>0</v>
      </c>
      <c r="K812" s="36">
        <f>SUM(
IF(AND(TBL_QUAL_INCOMELISTING_UNITS[[#This Row],[INCOMELISTING_LOAN_ID_PROP_ADDR]]&lt;&gt;"",NOT(ISNUMBER(MATCH(TBL_QUAL_INCOMELISTING_UNITS[[#This Row],[INCOMELISTING_LOAN_ID_PROP_ADDR]],RANGE_LOOKUP_CIPDRF_LOANLIST,0)))),1,0)
)</f>
        <v>0</v>
      </c>
    </row>
    <row r="813" spans="2:11" ht="20.100000000000001" customHeight="1" x14ac:dyDescent="0.25">
      <c r="B813" s="25" t="str">
        <f>IF(TBL_QUAL_INCOMELISTING_UNITS[[#This Row],[RECORD_STARTED]],IF(TBL_QUAL_INCOMELISTING_UNITS[[#This Row],[ERROR_COUNT]]&gt;0,-1,IF(TBL_QUAL_INCOMELISTING_UNITS[[#This Row],[REQ_FIELDS_POPULATED]],1,0)),"")</f>
        <v/>
      </c>
      <c r="C813" s="94">
        <f>ROW()-ROW(TBL_QUAL_INCOMELISTING_UNITS[[#Headers],[ROW_ID]])</f>
        <v>804</v>
      </c>
      <c r="D813" s="82"/>
      <c r="E813" s="39"/>
      <c r="F813" s="33"/>
      <c r="G813" s="84" t="str">
        <f>IFERROR(INDEX(TBL_CIPDRFRESI_LOANPOOL[HUD_MFI_115],MATCH(TBL_QUAL_INCOMELISTING_UNITS[[#This Row],[INCOMELISTING_LOAN_ID_PROP_ADDR]],TBL_CIPDRFRESI_LOANPOOL[LOAN_ID_PROP_ADDR],0)),"")</f>
        <v/>
      </c>
      <c r="H8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3" s="36" t="b">
        <f>CONCATENATE(TBL_QUAL_INCOMELISTING_UNITS[[#This Row],[INCOMELISTING_LOAN_ID_PROP_ADDR]],TBL_QUAL_INCOMELISTING_UNITS[[#This Row],[INCOMELISTING_UNIT]],TBL_QUAL_INCOMELISTING_UNITS[[#This Row],[INCOMELISTING_HSEHLD_INCOME]])&lt;&gt;""</f>
        <v>0</v>
      </c>
      <c r="J813" s="36" t="b">
        <f>AND(TBL_QUAL_INCOMELISTING_UNITS[[#This Row],[INCOMELISTING_LOAN_ID_PROP_ADDR]]&lt;&gt;"",TBL_QUAL_INCOMELISTING_UNITS[[#This Row],[INCOMELISTING_UNIT]]&lt;&gt;"",TBL_QUAL_INCOMELISTING_UNITS[[#This Row],[INCOMELISTING_HSEHLD_INCOME]]&lt;&gt;"")</f>
        <v>0</v>
      </c>
      <c r="K813" s="36">
        <f>SUM(
IF(AND(TBL_QUAL_INCOMELISTING_UNITS[[#This Row],[INCOMELISTING_LOAN_ID_PROP_ADDR]]&lt;&gt;"",NOT(ISNUMBER(MATCH(TBL_QUAL_INCOMELISTING_UNITS[[#This Row],[INCOMELISTING_LOAN_ID_PROP_ADDR]],RANGE_LOOKUP_CIPDRF_LOANLIST,0)))),1,0)
)</f>
        <v>0</v>
      </c>
    </row>
    <row r="814" spans="2:11" ht="20.100000000000001" customHeight="1" x14ac:dyDescent="0.25">
      <c r="B814" s="25" t="str">
        <f>IF(TBL_QUAL_INCOMELISTING_UNITS[[#This Row],[RECORD_STARTED]],IF(TBL_QUAL_INCOMELISTING_UNITS[[#This Row],[ERROR_COUNT]]&gt;0,-1,IF(TBL_QUAL_INCOMELISTING_UNITS[[#This Row],[REQ_FIELDS_POPULATED]],1,0)),"")</f>
        <v/>
      </c>
      <c r="C814" s="94">
        <f>ROW()-ROW(TBL_QUAL_INCOMELISTING_UNITS[[#Headers],[ROW_ID]])</f>
        <v>805</v>
      </c>
      <c r="D814" s="82"/>
      <c r="E814" s="39"/>
      <c r="F814" s="33"/>
      <c r="G814" s="84" t="str">
        <f>IFERROR(INDEX(TBL_CIPDRFRESI_LOANPOOL[HUD_MFI_115],MATCH(TBL_QUAL_INCOMELISTING_UNITS[[#This Row],[INCOMELISTING_LOAN_ID_PROP_ADDR]],TBL_CIPDRFRESI_LOANPOOL[LOAN_ID_PROP_ADDR],0)),"")</f>
        <v/>
      </c>
      <c r="H8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4" s="36" t="b">
        <f>CONCATENATE(TBL_QUAL_INCOMELISTING_UNITS[[#This Row],[INCOMELISTING_LOAN_ID_PROP_ADDR]],TBL_QUAL_INCOMELISTING_UNITS[[#This Row],[INCOMELISTING_UNIT]],TBL_QUAL_INCOMELISTING_UNITS[[#This Row],[INCOMELISTING_HSEHLD_INCOME]])&lt;&gt;""</f>
        <v>0</v>
      </c>
      <c r="J814" s="36" t="b">
        <f>AND(TBL_QUAL_INCOMELISTING_UNITS[[#This Row],[INCOMELISTING_LOAN_ID_PROP_ADDR]]&lt;&gt;"",TBL_QUAL_INCOMELISTING_UNITS[[#This Row],[INCOMELISTING_UNIT]]&lt;&gt;"",TBL_QUAL_INCOMELISTING_UNITS[[#This Row],[INCOMELISTING_HSEHLD_INCOME]]&lt;&gt;"")</f>
        <v>0</v>
      </c>
      <c r="K814" s="36">
        <f>SUM(
IF(AND(TBL_QUAL_INCOMELISTING_UNITS[[#This Row],[INCOMELISTING_LOAN_ID_PROP_ADDR]]&lt;&gt;"",NOT(ISNUMBER(MATCH(TBL_QUAL_INCOMELISTING_UNITS[[#This Row],[INCOMELISTING_LOAN_ID_PROP_ADDR]],RANGE_LOOKUP_CIPDRF_LOANLIST,0)))),1,0)
)</f>
        <v>0</v>
      </c>
    </row>
    <row r="815" spans="2:11" ht="20.100000000000001" customHeight="1" x14ac:dyDescent="0.25">
      <c r="B815" s="25" t="str">
        <f>IF(TBL_QUAL_INCOMELISTING_UNITS[[#This Row],[RECORD_STARTED]],IF(TBL_QUAL_INCOMELISTING_UNITS[[#This Row],[ERROR_COUNT]]&gt;0,-1,IF(TBL_QUAL_INCOMELISTING_UNITS[[#This Row],[REQ_FIELDS_POPULATED]],1,0)),"")</f>
        <v/>
      </c>
      <c r="C815" s="94">
        <f>ROW()-ROW(TBL_QUAL_INCOMELISTING_UNITS[[#Headers],[ROW_ID]])</f>
        <v>806</v>
      </c>
      <c r="D815" s="82"/>
      <c r="E815" s="39"/>
      <c r="F815" s="33"/>
      <c r="G815" s="84" t="str">
        <f>IFERROR(INDEX(TBL_CIPDRFRESI_LOANPOOL[HUD_MFI_115],MATCH(TBL_QUAL_INCOMELISTING_UNITS[[#This Row],[INCOMELISTING_LOAN_ID_PROP_ADDR]],TBL_CIPDRFRESI_LOANPOOL[LOAN_ID_PROP_ADDR],0)),"")</f>
        <v/>
      </c>
      <c r="H8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5" s="36" t="b">
        <f>CONCATENATE(TBL_QUAL_INCOMELISTING_UNITS[[#This Row],[INCOMELISTING_LOAN_ID_PROP_ADDR]],TBL_QUAL_INCOMELISTING_UNITS[[#This Row],[INCOMELISTING_UNIT]],TBL_QUAL_INCOMELISTING_UNITS[[#This Row],[INCOMELISTING_HSEHLD_INCOME]])&lt;&gt;""</f>
        <v>0</v>
      </c>
      <c r="J815" s="36" t="b">
        <f>AND(TBL_QUAL_INCOMELISTING_UNITS[[#This Row],[INCOMELISTING_LOAN_ID_PROP_ADDR]]&lt;&gt;"",TBL_QUAL_INCOMELISTING_UNITS[[#This Row],[INCOMELISTING_UNIT]]&lt;&gt;"",TBL_QUAL_INCOMELISTING_UNITS[[#This Row],[INCOMELISTING_HSEHLD_INCOME]]&lt;&gt;"")</f>
        <v>0</v>
      </c>
      <c r="K815" s="36">
        <f>SUM(
IF(AND(TBL_QUAL_INCOMELISTING_UNITS[[#This Row],[INCOMELISTING_LOAN_ID_PROP_ADDR]]&lt;&gt;"",NOT(ISNUMBER(MATCH(TBL_QUAL_INCOMELISTING_UNITS[[#This Row],[INCOMELISTING_LOAN_ID_PROP_ADDR]],RANGE_LOOKUP_CIPDRF_LOANLIST,0)))),1,0)
)</f>
        <v>0</v>
      </c>
    </row>
    <row r="816" spans="2:11" ht="20.100000000000001" customHeight="1" x14ac:dyDescent="0.25">
      <c r="B816" s="25" t="str">
        <f>IF(TBL_QUAL_INCOMELISTING_UNITS[[#This Row],[RECORD_STARTED]],IF(TBL_QUAL_INCOMELISTING_UNITS[[#This Row],[ERROR_COUNT]]&gt;0,-1,IF(TBL_QUAL_INCOMELISTING_UNITS[[#This Row],[REQ_FIELDS_POPULATED]],1,0)),"")</f>
        <v/>
      </c>
      <c r="C816" s="94">
        <f>ROW()-ROW(TBL_QUAL_INCOMELISTING_UNITS[[#Headers],[ROW_ID]])</f>
        <v>807</v>
      </c>
      <c r="D816" s="82"/>
      <c r="E816" s="39"/>
      <c r="F816" s="33"/>
      <c r="G816" s="84" t="str">
        <f>IFERROR(INDEX(TBL_CIPDRFRESI_LOANPOOL[HUD_MFI_115],MATCH(TBL_QUAL_INCOMELISTING_UNITS[[#This Row],[INCOMELISTING_LOAN_ID_PROP_ADDR]],TBL_CIPDRFRESI_LOANPOOL[LOAN_ID_PROP_ADDR],0)),"")</f>
        <v/>
      </c>
      <c r="H8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6" s="36" t="b">
        <f>CONCATENATE(TBL_QUAL_INCOMELISTING_UNITS[[#This Row],[INCOMELISTING_LOAN_ID_PROP_ADDR]],TBL_QUAL_INCOMELISTING_UNITS[[#This Row],[INCOMELISTING_UNIT]],TBL_QUAL_INCOMELISTING_UNITS[[#This Row],[INCOMELISTING_HSEHLD_INCOME]])&lt;&gt;""</f>
        <v>0</v>
      </c>
      <c r="J816" s="36" t="b">
        <f>AND(TBL_QUAL_INCOMELISTING_UNITS[[#This Row],[INCOMELISTING_LOAN_ID_PROP_ADDR]]&lt;&gt;"",TBL_QUAL_INCOMELISTING_UNITS[[#This Row],[INCOMELISTING_UNIT]]&lt;&gt;"",TBL_QUAL_INCOMELISTING_UNITS[[#This Row],[INCOMELISTING_HSEHLD_INCOME]]&lt;&gt;"")</f>
        <v>0</v>
      </c>
      <c r="K816" s="36">
        <f>SUM(
IF(AND(TBL_QUAL_INCOMELISTING_UNITS[[#This Row],[INCOMELISTING_LOAN_ID_PROP_ADDR]]&lt;&gt;"",NOT(ISNUMBER(MATCH(TBL_QUAL_INCOMELISTING_UNITS[[#This Row],[INCOMELISTING_LOAN_ID_PROP_ADDR]],RANGE_LOOKUP_CIPDRF_LOANLIST,0)))),1,0)
)</f>
        <v>0</v>
      </c>
    </row>
    <row r="817" spans="2:11" ht="20.100000000000001" customHeight="1" x14ac:dyDescent="0.25">
      <c r="B817" s="25" t="str">
        <f>IF(TBL_QUAL_INCOMELISTING_UNITS[[#This Row],[RECORD_STARTED]],IF(TBL_QUAL_INCOMELISTING_UNITS[[#This Row],[ERROR_COUNT]]&gt;0,-1,IF(TBL_QUAL_INCOMELISTING_UNITS[[#This Row],[REQ_FIELDS_POPULATED]],1,0)),"")</f>
        <v/>
      </c>
      <c r="C817" s="94">
        <f>ROW()-ROW(TBL_QUAL_INCOMELISTING_UNITS[[#Headers],[ROW_ID]])</f>
        <v>808</v>
      </c>
      <c r="D817" s="82"/>
      <c r="E817" s="39"/>
      <c r="F817" s="33"/>
      <c r="G817" s="84" t="str">
        <f>IFERROR(INDEX(TBL_CIPDRFRESI_LOANPOOL[HUD_MFI_115],MATCH(TBL_QUAL_INCOMELISTING_UNITS[[#This Row],[INCOMELISTING_LOAN_ID_PROP_ADDR]],TBL_CIPDRFRESI_LOANPOOL[LOAN_ID_PROP_ADDR],0)),"")</f>
        <v/>
      </c>
      <c r="H8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7" s="36" t="b">
        <f>CONCATENATE(TBL_QUAL_INCOMELISTING_UNITS[[#This Row],[INCOMELISTING_LOAN_ID_PROP_ADDR]],TBL_QUAL_INCOMELISTING_UNITS[[#This Row],[INCOMELISTING_UNIT]],TBL_QUAL_INCOMELISTING_UNITS[[#This Row],[INCOMELISTING_HSEHLD_INCOME]])&lt;&gt;""</f>
        <v>0</v>
      </c>
      <c r="J817" s="36" t="b">
        <f>AND(TBL_QUAL_INCOMELISTING_UNITS[[#This Row],[INCOMELISTING_LOAN_ID_PROP_ADDR]]&lt;&gt;"",TBL_QUAL_INCOMELISTING_UNITS[[#This Row],[INCOMELISTING_UNIT]]&lt;&gt;"",TBL_QUAL_INCOMELISTING_UNITS[[#This Row],[INCOMELISTING_HSEHLD_INCOME]]&lt;&gt;"")</f>
        <v>0</v>
      </c>
      <c r="K817" s="36">
        <f>SUM(
IF(AND(TBL_QUAL_INCOMELISTING_UNITS[[#This Row],[INCOMELISTING_LOAN_ID_PROP_ADDR]]&lt;&gt;"",NOT(ISNUMBER(MATCH(TBL_QUAL_INCOMELISTING_UNITS[[#This Row],[INCOMELISTING_LOAN_ID_PROP_ADDR]],RANGE_LOOKUP_CIPDRF_LOANLIST,0)))),1,0)
)</f>
        <v>0</v>
      </c>
    </row>
    <row r="818" spans="2:11" ht="20.100000000000001" customHeight="1" x14ac:dyDescent="0.25">
      <c r="B818" s="25" t="str">
        <f>IF(TBL_QUAL_INCOMELISTING_UNITS[[#This Row],[RECORD_STARTED]],IF(TBL_QUAL_INCOMELISTING_UNITS[[#This Row],[ERROR_COUNT]]&gt;0,-1,IF(TBL_QUAL_INCOMELISTING_UNITS[[#This Row],[REQ_FIELDS_POPULATED]],1,0)),"")</f>
        <v/>
      </c>
      <c r="C818" s="94">
        <f>ROW()-ROW(TBL_QUAL_INCOMELISTING_UNITS[[#Headers],[ROW_ID]])</f>
        <v>809</v>
      </c>
      <c r="D818" s="82"/>
      <c r="E818" s="39"/>
      <c r="F818" s="33"/>
      <c r="G818" s="84" t="str">
        <f>IFERROR(INDEX(TBL_CIPDRFRESI_LOANPOOL[HUD_MFI_115],MATCH(TBL_QUAL_INCOMELISTING_UNITS[[#This Row],[INCOMELISTING_LOAN_ID_PROP_ADDR]],TBL_CIPDRFRESI_LOANPOOL[LOAN_ID_PROP_ADDR],0)),"")</f>
        <v/>
      </c>
      <c r="H8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8" s="36" t="b">
        <f>CONCATENATE(TBL_QUAL_INCOMELISTING_UNITS[[#This Row],[INCOMELISTING_LOAN_ID_PROP_ADDR]],TBL_QUAL_INCOMELISTING_UNITS[[#This Row],[INCOMELISTING_UNIT]],TBL_QUAL_INCOMELISTING_UNITS[[#This Row],[INCOMELISTING_HSEHLD_INCOME]])&lt;&gt;""</f>
        <v>0</v>
      </c>
      <c r="J818" s="36" t="b">
        <f>AND(TBL_QUAL_INCOMELISTING_UNITS[[#This Row],[INCOMELISTING_LOAN_ID_PROP_ADDR]]&lt;&gt;"",TBL_QUAL_INCOMELISTING_UNITS[[#This Row],[INCOMELISTING_UNIT]]&lt;&gt;"",TBL_QUAL_INCOMELISTING_UNITS[[#This Row],[INCOMELISTING_HSEHLD_INCOME]]&lt;&gt;"")</f>
        <v>0</v>
      </c>
      <c r="K818" s="36">
        <f>SUM(
IF(AND(TBL_QUAL_INCOMELISTING_UNITS[[#This Row],[INCOMELISTING_LOAN_ID_PROP_ADDR]]&lt;&gt;"",NOT(ISNUMBER(MATCH(TBL_QUAL_INCOMELISTING_UNITS[[#This Row],[INCOMELISTING_LOAN_ID_PROP_ADDR]],RANGE_LOOKUP_CIPDRF_LOANLIST,0)))),1,0)
)</f>
        <v>0</v>
      </c>
    </row>
    <row r="819" spans="2:11" ht="20.100000000000001" customHeight="1" x14ac:dyDescent="0.25">
      <c r="B819" s="25" t="str">
        <f>IF(TBL_QUAL_INCOMELISTING_UNITS[[#This Row],[RECORD_STARTED]],IF(TBL_QUAL_INCOMELISTING_UNITS[[#This Row],[ERROR_COUNT]]&gt;0,-1,IF(TBL_QUAL_INCOMELISTING_UNITS[[#This Row],[REQ_FIELDS_POPULATED]],1,0)),"")</f>
        <v/>
      </c>
      <c r="C819" s="94">
        <f>ROW()-ROW(TBL_QUAL_INCOMELISTING_UNITS[[#Headers],[ROW_ID]])</f>
        <v>810</v>
      </c>
      <c r="D819" s="82"/>
      <c r="E819" s="39"/>
      <c r="F819" s="33"/>
      <c r="G819" s="84" t="str">
        <f>IFERROR(INDEX(TBL_CIPDRFRESI_LOANPOOL[HUD_MFI_115],MATCH(TBL_QUAL_INCOMELISTING_UNITS[[#This Row],[INCOMELISTING_LOAN_ID_PROP_ADDR]],TBL_CIPDRFRESI_LOANPOOL[LOAN_ID_PROP_ADDR],0)),"")</f>
        <v/>
      </c>
      <c r="H8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9" s="36" t="b">
        <f>CONCATENATE(TBL_QUAL_INCOMELISTING_UNITS[[#This Row],[INCOMELISTING_LOAN_ID_PROP_ADDR]],TBL_QUAL_INCOMELISTING_UNITS[[#This Row],[INCOMELISTING_UNIT]],TBL_QUAL_INCOMELISTING_UNITS[[#This Row],[INCOMELISTING_HSEHLD_INCOME]])&lt;&gt;""</f>
        <v>0</v>
      </c>
      <c r="J819" s="36" t="b">
        <f>AND(TBL_QUAL_INCOMELISTING_UNITS[[#This Row],[INCOMELISTING_LOAN_ID_PROP_ADDR]]&lt;&gt;"",TBL_QUAL_INCOMELISTING_UNITS[[#This Row],[INCOMELISTING_UNIT]]&lt;&gt;"",TBL_QUAL_INCOMELISTING_UNITS[[#This Row],[INCOMELISTING_HSEHLD_INCOME]]&lt;&gt;"")</f>
        <v>0</v>
      </c>
      <c r="K819" s="36">
        <f>SUM(
IF(AND(TBL_QUAL_INCOMELISTING_UNITS[[#This Row],[INCOMELISTING_LOAN_ID_PROP_ADDR]]&lt;&gt;"",NOT(ISNUMBER(MATCH(TBL_QUAL_INCOMELISTING_UNITS[[#This Row],[INCOMELISTING_LOAN_ID_PROP_ADDR]],RANGE_LOOKUP_CIPDRF_LOANLIST,0)))),1,0)
)</f>
        <v>0</v>
      </c>
    </row>
    <row r="820" spans="2:11" ht="20.100000000000001" customHeight="1" x14ac:dyDescent="0.25">
      <c r="B820" s="25" t="str">
        <f>IF(TBL_QUAL_INCOMELISTING_UNITS[[#This Row],[RECORD_STARTED]],IF(TBL_QUAL_INCOMELISTING_UNITS[[#This Row],[ERROR_COUNT]]&gt;0,-1,IF(TBL_QUAL_INCOMELISTING_UNITS[[#This Row],[REQ_FIELDS_POPULATED]],1,0)),"")</f>
        <v/>
      </c>
      <c r="C820" s="94">
        <f>ROW()-ROW(TBL_QUAL_INCOMELISTING_UNITS[[#Headers],[ROW_ID]])</f>
        <v>811</v>
      </c>
      <c r="D820" s="82"/>
      <c r="E820" s="39"/>
      <c r="F820" s="33"/>
      <c r="G820" s="84" t="str">
        <f>IFERROR(INDEX(TBL_CIPDRFRESI_LOANPOOL[HUD_MFI_115],MATCH(TBL_QUAL_INCOMELISTING_UNITS[[#This Row],[INCOMELISTING_LOAN_ID_PROP_ADDR]],TBL_CIPDRFRESI_LOANPOOL[LOAN_ID_PROP_ADDR],0)),"")</f>
        <v/>
      </c>
      <c r="H8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0" s="36" t="b">
        <f>CONCATENATE(TBL_QUAL_INCOMELISTING_UNITS[[#This Row],[INCOMELISTING_LOAN_ID_PROP_ADDR]],TBL_QUAL_INCOMELISTING_UNITS[[#This Row],[INCOMELISTING_UNIT]],TBL_QUAL_INCOMELISTING_UNITS[[#This Row],[INCOMELISTING_HSEHLD_INCOME]])&lt;&gt;""</f>
        <v>0</v>
      </c>
      <c r="J820" s="36" t="b">
        <f>AND(TBL_QUAL_INCOMELISTING_UNITS[[#This Row],[INCOMELISTING_LOAN_ID_PROP_ADDR]]&lt;&gt;"",TBL_QUAL_INCOMELISTING_UNITS[[#This Row],[INCOMELISTING_UNIT]]&lt;&gt;"",TBL_QUAL_INCOMELISTING_UNITS[[#This Row],[INCOMELISTING_HSEHLD_INCOME]]&lt;&gt;"")</f>
        <v>0</v>
      </c>
      <c r="K820" s="36">
        <f>SUM(
IF(AND(TBL_QUAL_INCOMELISTING_UNITS[[#This Row],[INCOMELISTING_LOAN_ID_PROP_ADDR]]&lt;&gt;"",NOT(ISNUMBER(MATCH(TBL_QUAL_INCOMELISTING_UNITS[[#This Row],[INCOMELISTING_LOAN_ID_PROP_ADDR]],RANGE_LOOKUP_CIPDRF_LOANLIST,0)))),1,0)
)</f>
        <v>0</v>
      </c>
    </row>
    <row r="821" spans="2:11" ht="20.100000000000001" customHeight="1" x14ac:dyDescent="0.25">
      <c r="B821" s="25" t="str">
        <f>IF(TBL_QUAL_INCOMELISTING_UNITS[[#This Row],[RECORD_STARTED]],IF(TBL_QUAL_INCOMELISTING_UNITS[[#This Row],[ERROR_COUNT]]&gt;0,-1,IF(TBL_QUAL_INCOMELISTING_UNITS[[#This Row],[REQ_FIELDS_POPULATED]],1,0)),"")</f>
        <v/>
      </c>
      <c r="C821" s="94">
        <f>ROW()-ROW(TBL_QUAL_INCOMELISTING_UNITS[[#Headers],[ROW_ID]])</f>
        <v>812</v>
      </c>
      <c r="D821" s="82"/>
      <c r="E821" s="39"/>
      <c r="F821" s="33"/>
      <c r="G821" s="84" t="str">
        <f>IFERROR(INDEX(TBL_CIPDRFRESI_LOANPOOL[HUD_MFI_115],MATCH(TBL_QUAL_INCOMELISTING_UNITS[[#This Row],[INCOMELISTING_LOAN_ID_PROP_ADDR]],TBL_CIPDRFRESI_LOANPOOL[LOAN_ID_PROP_ADDR],0)),"")</f>
        <v/>
      </c>
      <c r="H8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1" s="36" t="b">
        <f>CONCATENATE(TBL_QUAL_INCOMELISTING_UNITS[[#This Row],[INCOMELISTING_LOAN_ID_PROP_ADDR]],TBL_QUAL_INCOMELISTING_UNITS[[#This Row],[INCOMELISTING_UNIT]],TBL_QUAL_INCOMELISTING_UNITS[[#This Row],[INCOMELISTING_HSEHLD_INCOME]])&lt;&gt;""</f>
        <v>0</v>
      </c>
      <c r="J821" s="36" t="b">
        <f>AND(TBL_QUAL_INCOMELISTING_UNITS[[#This Row],[INCOMELISTING_LOAN_ID_PROP_ADDR]]&lt;&gt;"",TBL_QUAL_INCOMELISTING_UNITS[[#This Row],[INCOMELISTING_UNIT]]&lt;&gt;"",TBL_QUAL_INCOMELISTING_UNITS[[#This Row],[INCOMELISTING_HSEHLD_INCOME]]&lt;&gt;"")</f>
        <v>0</v>
      </c>
      <c r="K821" s="36">
        <f>SUM(
IF(AND(TBL_QUAL_INCOMELISTING_UNITS[[#This Row],[INCOMELISTING_LOAN_ID_PROP_ADDR]]&lt;&gt;"",NOT(ISNUMBER(MATCH(TBL_QUAL_INCOMELISTING_UNITS[[#This Row],[INCOMELISTING_LOAN_ID_PROP_ADDR]],RANGE_LOOKUP_CIPDRF_LOANLIST,0)))),1,0)
)</f>
        <v>0</v>
      </c>
    </row>
    <row r="822" spans="2:11" ht="20.100000000000001" customHeight="1" x14ac:dyDescent="0.25">
      <c r="B822" s="25" t="str">
        <f>IF(TBL_QUAL_INCOMELISTING_UNITS[[#This Row],[RECORD_STARTED]],IF(TBL_QUAL_INCOMELISTING_UNITS[[#This Row],[ERROR_COUNT]]&gt;0,-1,IF(TBL_QUAL_INCOMELISTING_UNITS[[#This Row],[REQ_FIELDS_POPULATED]],1,0)),"")</f>
        <v/>
      </c>
      <c r="C822" s="94">
        <f>ROW()-ROW(TBL_QUAL_INCOMELISTING_UNITS[[#Headers],[ROW_ID]])</f>
        <v>813</v>
      </c>
      <c r="D822" s="82"/>
      <c r="E822" s="39"/>
      <c r="F822" s="33"/>
      <c r="G822" s="84" t="str">
        <f>IFERROR(INDEX(TBL_CIPDRFRESI_LOANPOOL[HUD_MFI_115],MATCH(TBL_QUAL_INCOMELISTING_UNITS[[#This Row],[INCOMELISTING_LOAN_ID_PROP_ADDR]],TBL_CIPDRFRESI_LOANPOOL[LOAN_ID_PROP_ADDR],0)),"")</f>
        <v/>
      </c>
      <c r="H8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2" s="36" t="b">
        <f>CONCATENATE(TBL_QUAL_INCOMELISTING_UNITS[[#This Row],[INCOMELISTING_LOAN_ID_PROP_ADDR]],TBL_QUAL_INCOMELISTING_UNITS[[#This Row],[INCOMELISTING_UNIT]],TBL_QUAL_INCOMELISTING_UNITS[[#This Row],[INCOMELISTING_HSEHLD_INCOME]])&lt;&gt;""</f>
        <v>0</v>
      </c>
      <c r="J822" s="36" t="b">
        <f>AND(TBL_QUAL_INCOMELISTING_UNITS[[#This Row],[INCOMELISTING_LOAN_ID_PROP_ADDR]]&lt;&gt;"",TBL_QUAL_INCOMELISTING_UNITS[[#This Row],[INCOMELISTING_UNIT]]&lt;&gt;"",TBL_QUAL_INCOMELISTING_UNITS[[#This Row],[INCOMELISTING_HSEHLD_INCOME]]&lt;&gt;"")</f>
        <v>0</v>
      </c>
      <c r="K822" s="36">
        <f>SUM(
IF(AND(TBL_QUAL_INCOMELISTING_UNITS[[#This Row],[INCOMELISTING_LOAN_ID_PROP_ADDR]]&lt;&gt;"",NOT(ISNUMBER(MATCH(TBL_QUAL_INCOMELISTING_UNITS[[#This Row],[INCOMELISTING_LOAN_ID_PROP_ADDR]],RANGE_LOOKUP_CIPDRF_LOANLIST,0)))),1,0)
)</f>
        <v>0</v>
      </c>
    </row>
    <row r="823" spans="2:11" ht="20.100000000000001" customHeight="1" x14ac:dyDescent="0.25">
      <c r="B823" s="25" t="str">
        <f>IF(TBL_QUAL_INCOMELISTING_UNITS[[#This Row],[RECORD_STARTED]],IF(TBL_QUAL_INCOMELISTING_UNITS[[#This Row],[ERROR_COUNT]]&gt;0,-1,IF(TBL_QUAL_INCOMELISTING_UNITS[[#This Row],[REQ_FIELDS_POPULATED]],1,0)),"")</f>
        <v/>
      </c>
      <c r="C823" s="94">
        <f>ROW()-ROW(TBL_QUAL_INCOMELISTING_UNITS[[#Headers],[ROW_ID]])</f>
        <v>814</v>
      </c>
      <c r="D823" s="82"/>
      <c r="E823" s="39"/>
      <c r="F823" s="33"/>
      <c r="G823" s="84" t="str">
        <f>IFERROR(INDEX(TBL_CIPDRFRESI_LOANPOOL[HUD_MFI_115],MATCH(TBL_QUAL_INCOMELISTING_UNITS[[#This Row],[INCOMELISTING_LOAN_ID_PROP_ADDR]],TBL_CIPDRFRESI_LOANPOOL[LOAN_ID_PROP_ADDR],0)),"")</f>
        <v/>
      </c>
      <c r="H8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3" s="36" t="b">
        <f>CONCATENATE(TBL_QUAL_INCOMELISTING_UNITS[[#This Row],[INCOMELISTING_LOAN_ID_PROP_ADDR]],TBL_QUAL_INCOMELISTING_UNITS[[#This Row],[INCOMELISTING_UNIT]],TBL_QUAL_INCOMELISTING_UNITS[[#This Row],[INCOMELISTING_HSEHLD_INCOME]])&lt;&gt;""</f>
        <v>0</v>
      </c>
      <c r="J823" s="36" t="b">
        <f>AND(TBL_QUAL_INCOMELISTING_UNITS[[#This Row],[INCOMELISTING_LOAN_ID_PROP_ADDR]]&lt;&gt;"",TBL_QUAL_INCOMELISTING_UNITS[[#This Row],[INCOMELISTING_UNIT]]&lt;&gt;"",TBL_QUAL_INCOMELISTING_UNITS[[#This Row],[INCOMELISTING_HSEHLD_INCOME]]&lt;&gt;"")</f>
        <v>0</v>
      </c>
      <c r="K823" s="36">
        <f>SUM(
IF(AND(TBL_QUAL_INCOMELISTING_UNITS[[#This Row],[INCOMELISTING_LOAN_ID_PROP_ADDR]]&lt;&gt;"",NOT(ISNUMBER(MATCH(TBL_QUAL_INCOMELISTING_UNITS[[#This Row],[INCOMELISTING_LOAN_ID_PROP_ADDR]],RANGE_LOOKUP_CIPDRF_LOANLIST,0)))),1,0)
)</f>
        <v>0</v>
      </c>
    </row>
    <row r="824" spans="2:11" ht="20.100000000000001" customHeight="1" x14ac:dyDescent="0.25">
      <c r="B824" s="25" t="str">
        <f>IF(TBL_QUAL_INCOMELISTING_UNITS[[#This Row],[RECORD_STARTED]],IF(TBL_QUAL_INCOMELISTING_UNITS[[#This Row],[ERROR_COUNT]]&gt;0,-1,IF(TBL_QUAL_INCOMELISTING_UNITS[[#This Row],[REQ_FIELDS_POPULATED]],1,0)),"")</f>
        <v/>
      </c>
      <c r="C824" s="94">
        <f>ROW()-ROW(TBL_QUAL_INCOMELISTING_UNITS[[#Headers],[ROW_ID]])</f>
        <v>815</v>
      </c>
      <c r="D824" s="82"/>
      <c r="E824" s="39"/>
      <c r="F824" s="33"/>
      <c r="G824" s="84" t="str">
        <f>IFERROR(INDEX(TBL_CIPDRFRESI_LOANPOOL[HUD_MFI_115],MATCH(TBL_QUAL_INCOMELISTING_UNITS[[#This Row],[INCOMELISTING_LOAN_ID_PROP_ADDR]],TBL_CIPDRFRESI_LOANPOOL[LOAN_ID_PROP_ADDR],0)),"")</f>
        <v/>
      </c>
      <c r="H8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4" s="36" t="b">
        <f>CONCATENATE(TBL_QUAL_INCOMELISTING_UNITS[[#This Row],[INCOMELISTING_LOAN_ID_PROP_ADDR]],TBL_QUAL_INCOMELISTING_UNITS[[#This Row],[INCOMELISTING_UNIT]],TBL_QUAL_INCOMELISTING_UNITS[[#This Row],[INCOMELISTING_HSEHLD_INCOME]])&lt;&gt;""</f>
        <v>0</v>
      </c>
      <c r="J824" s="36" t="b">
        <f>AND(TBL_QUAL_INCOMELISTING_UNITS[[#This Row],[INCOMELISTING_LOAN_ID_PROP_ADDR]]&lt;&gt;"",TBL_QUAL_INCOMELISTING_UNITS[[#This Row],[INCOMELISTING_UNIT]]&lt;&gt;"",TBL_QUAL_INCOMELISTING_UNITS[[#This Row],[INCOMELISTING_HSEHLD_INCOME]]&lt;&gt;"")</f>
        <v>0</v>
      </c>
      <c r="K824" s="36">
        <f>SUM(
IF(AND(TBL_QUAL_INCOMELISTING_UNITS[[#This Row],[INCOMELISTING_LOAN_ID_PROP_ADDR]]&lt;&gt;"",NOT(ISNUMBER(MATCH(TBL_QUAL_INCOMELISTING_UNITS[[#This Row],[INCOMELISTING_LOAN_ID_PROP_ADDR]],RANGE_LOOKUP_CIPDRF_LOANLIST,0)))),1,0)
)</f>
        <v>0</v>
      </c>
    </row>
    <row r="825" spans="2:11" ht="20.100000000000001" customHeight="1" x14ac:dyDescent="0.25">
      <c r="B825" s="25" t="str">
        <f>IF(TBL_QUAL_INCOMELISTING_UNITS[[#This Row],[RECORD_STARTED]],IF(TBL_QUAL_INCOMELISTING_UNITS[[#This Row],[ERROR_COUNT]]&gt;0,-1,IF(TBL_QUAL_INCOMELISTING_UNITS[[#This Row],[REQ_FIELDS_POPULATED]],1,0)),"")</f>
        <v/>
      </c>
      <c r="C825" s="94">
        <f>ROW()-ROW(TBL_QUAL_INCOMELISTING_UNITS[[#Headers],[ROW_ID]])</f>
        <v>816</v>
      </c>
      <c r="D825" s="82"/>
      <c r="E825" s="39"/>
      <c r="F825" s="33"/>
      <c r="G825" s="84" t="str">
        <f>IFERROR(INDEX(TBL_CIPDRFRESI_LOANPOOL[HUD_MFI_115],MATCH(TBL_QUAL_INCOMELISTING_UNITS[[#This Row],[INCOMELISTING_LOAN_ID_PROP_ADDR]],TBL_CIPDRFRESI_LOANPOOL[LOAN_ID_PROP_ADDR],0)),"")</f>
        <v/>
      </c>
      <c r="H8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5" s="36" t="b">
        <f>CONCATENATE(TBL_QUAL_INCOMELISTING_UNITS[[#This Row],[INCOMELISTING_LOAN_ID_PROP_ADDR]],TBL_QUAL_INCOMELISTING_UNITS[[#This Row],[INCOMELISTING_UNIT]],TBL_QUAL_INCOMELISTING_UNITS[[#This Row],[INCOMELISTING_HSEHLD_INCOME]])&lt;&gt;""</f>
        <v>0</v>
      </c>
      <c r="J825" s="36" t="b">
        <f>AND(TBL_QUAL_INCOMELISTING_UNITS[[#This Row],[INCOMELISTING_LOAN_ID_PROP_ADDR]]&lt;&gt;"",TBL_QUAL_INCOMELISTING_UNITS[[#This Row],[INCOMELISTING_UNIT]]&lt;&gt;"",TBL_QUAL_INCOMELISTING_UNITS[[#This Row],[INCOMELISTING_HSEHLD_INCOME]]&lt;&gt;"")</f>
        <v>0</v>
      </c>
      <c r="K825" s="36">
        <f>SUM(
IF(AND(TBL_QUAL_INCOMELISTING_UNITS[[#This Row],[INCOMELISTING_LOAN_ID_PROP_ADDR]]&lt;&gt;"",NOT(ISNUMBER(MATCH(TBL_QUAL_INCOMELISTING_UNITS[[#This Row],[INCOMELISTING_LOAN_ID_PROP_ADDR]],RANGE_LOOKUP_CIPDRF_LOANLIST,0)))),1,0)
)</f>
        <v>0</v>
      </c>
    </row>
    <row r="826" spans="2:11" ht="20.100000000000001" customHeight="1" x14ac:dyDescent="0.25">
      <c r="B826" s="25" t="str">
        <f>IF(TBL_QUAL_INCOMELISTING_UNITS[[#This Row],[RECORD_STARTED]],IF(TBL_QUAL_INCOMELISTING_UNITS[[#This Row],[ERROR_COUNT]]&gt;0,-1,IF(TBL_QUAL_INCOMELISTING_UNITS[[#This Row],[REQ_FIELDS_POPULATED]],1,0)),"")</f>
        <v/>
      </c>
      <c r="C826" s="94">
        <f>ROW()-ROW(TBL_QUAL_INCOMELISTING_UNITS[[#Headers],[ROW_ID]])</f>
        <v>817</v>
      </c>
      <c r="D826" s="82"/>
      <c r="E826" s="39"/>
      <c r="F826" s="33"/>
      <c r="G826" s="84" t="str">
        <f>IFERROR(INDEX(TBL_CIPDRFRESI_LOANPOOL[HUD_MFI_115],MATCH(TBL_QUAL_INCOMELISTING_UNITS[[#This Row],[INCOMELISTING_LOAN_ID_PROP_ADDR]],TBL_CIPDRFRESI_LOANPOOL[LOAN_ID_PROP_ADDR],0)),"")</f>
        <v/>
      </c>
      <c r="H8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6" s="36" t="b">
        <f>CONCATENATE(TBL_QUAL_INCOMELISTING_UNITS[[#This Row],[INCOMELISTING_LOAN_ID_PROP_ADDR]],TBL_QUAL_INCOMELISTING_UNITS[[#This Row],[INCOMELISTING_UNIT]],TBL_QUAL_INCOMELISTING_UNITS[[#This Row],[INCOMELISTING_HSEHLD_INCOME]])&lt;&gt;""</f>
        <v>0</v>
      </c>
      <c r="J826" s="36" t="b">
        <f>AND(TBL_QUAL_INCOMELISTING_UNITS[[#This Row],[INCOMELISTING_LOAN_ID_PROP_ADDR]]&lt;&gt;"",TBL_QUAL_INCOMELISTING_UNITS[[#This Row],[INCOMELISTING_UNIT]]&lt;&gt;"",TBL_QUAL_INCOMELISTING_UNITS[[#This Row],[INCOMELISTING_HSEHLD_INCOME]]&lt;&gt;"")</f>
        <v>0</v>
      </c>
      <c r="K826" s="36">
        <f>SUM(
IF(AND(TBL_QUAL_INCOMELISTING_UNITS[[#This Row],[INCOMELISTING_LOAN_ID_PROP_ADDR]]&lt;&gt;"",NOT(ISNUMBER(MATCH(TBL_QUAL_INCOMELISTING_UNITS[[#This Row],[INCOMELISTING_LOAN_ID_PROP_ADDR]],RANGE_LOOKUP_CIPDRF_LOANLIST,0)))),1,0)
)</f>
        <v>0</v>
      </c>
    </row>
    <row r="827" spans="2:11" ht="20.100000000000001" customHeight="1" x14ac:dyDescent="0.25">
      <c r="B827" s="25" t="str">
        <f>IF(TBL_QUAL_INCOMELISTING_UNITS[[#This Row],[RECORD_STARTED]],IF(TBL_QUAL_INCOMELISTING_UNITS[[#This Row],[ERROR_COUNT]]&gt;0,-1,IF(TBL_QUAL_INCOMELISTING_UNITS[[#This Row],[REQ_FIELDS_POPULATED]],1,0)),"")</f>
        <v/>
      </c>
      <c r="C827" s="94">
        <f>ROW()-ROW(TBL_QUAL_INCOMELISTING_UNITS[[#Headers],[ROW_ID]])</f>
        <v>818</v>
      </c>
      <c r="D827" s="82"/>
      <c r="E827" s="39"/>
      <c r="F827" s="33"/>
      <c r="G827" s="84" t="str">
        <f>IFERROR(INDEX(TBL_CIPDRFRESI_LOANPOOL[HUD_MFI_115],MATCH(TBL_QUAL_INCOMELISTING_UNITS[[#This Row],[INCOMELISTING_LOAN_ID_PROP_ADDR]],TBL_CIPDRFRESI_LOANPOOL[LOAN_ID_PROP_ADDR],0)),"")</f>
        <v/>
      </c>
      <c r="H8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7" s="36" t="b">
        <f>CONCATENATE(TBL_QUAL_INCOMELISTING_UNITS[[#This Row],[INCOMELISTING_LOAN_ID_PROP_ADDR]],TBL_QUAL_INCOMELISTING_UNITS[[#This Row],[INCOMELISTING_UNIT]],TBL_QUAL_INCOMELISTING_UNITS[[#This Row],[INCOMELISTING_HSEHLD_INCOME]])&lt;&gt;""</f>
        <v>0</v>
      </c>
      <c r="J827" s="36" t="b">
        <f>AND(TBL_QUAL_INCOMELISTING_UNITS[[#This Row],[INCOMELISTING_LOAN_ID_PROP_ADDR]]&lt;&gt;"",TBL_QUAL_INCOMELISTING_UNITS[[#This Row],[INCOMELISTING_UNIT]]&lt;&gt;"",TBL_QUAL_INCOMELISTING_UNITS[[#This Row],[INCOMELISTING_HSEHLD_INCOME]]&lt;&gt;"")</f>
        <v>0</v>
      </c>
      <c r="K827" s="36">
        <f>SUM(
IF(AND(TBL_QUAL_INCOMELISTING_UNITS[[#This Row],[INCOMELISTING_LOAN_ID_PROP_ADDR]]&lt;&gt;"",NOT(ISNUMBER(MATCH(TBL_QUAL_INCOMELISTING_UNITS[[#This Row],[INCOMELISTING_LOAN_ID_PROP_ADDR]],RANGE_LOOKUP_CIPDRF_LOANLIST,0)))),1,0)
)</f>
        <v>0</v>
      </c>
    </row>
    <row r="828" spans="2:11" ht="20.100000000000001" customHeight="1" x14ac:dyDescent="0.25">
      <c r="B828" s="25" t="str">
        <f>IF(TBL_QUAL_INCOMELISTING_UNITS[[#This Row],[RECORD_STARTED]],IF(TBL_QUAL_INCOMELISTING_UNITS[[#This Row],[ERROR_COUNT]]&gt;0,-1,IF(TBL_QUAL_INCOMELISTING_UNITS[[#This Row],[REQ_FIELDS_POPULATED]],1,0)),"")</f>
        <v/>
      </c>
      <c r="C828" s="94">
        <f>ROW()-ROW(TBL_QUAL_INCOMELISTING_UNITS[[#Headers],[ROW_ID]])</f>
        <v>819</v>
      </c>
      <c r="D828" s="82"/>
      <c r="E828" s="39"/>
      <c r="F828" s="33"/>
      <c r="G828" s="84" t="str">
        <f>IFERROR(INDEX(TBL_CIPDRFRESI_LOANPOOL[HUD_MFI_115],MATCH(TBL_QUAL_INCOMELISTING_UNITS[[#This Row],[INCOMELISTING_LOAN_ID_PROP_ADDR]],TBL_CIPDRFRESI_LOANPOOL[LOAN_ID_PROP_ADDR],0)),"")</f>
        <v/>
      </c>
      <c r="H8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8" s="36" t="b">
        <f>CONCATENATE(TBL_QUAL_INCOMELISTING_UNITS[[#This Row],[INCOMELISTING_LOAN_ID_PROP_ADDR]],TBL_QUAL_INCOMELISTING_UNITS[[#This Row],[INCOMELISTING_UNIT]],TBL_QUAL_INCOMELISTING_UNITS[[#This Row],[INCOMELISTING_HSEHLD_INCOME]])&lt;&gt;""</f>
        <v>0</v>
      </c>
      <c r="J828" s="36" t="b">
        <f>AND(TBL_QUAL_INCOMELISTING_UNITS[[#This Row],[INCOMELISTING_LOAN_ID_PROP_ADDR]]&lt;&gt;"",TBL_QUAL_INCOMELISTING_UNITS[[#This Row],[INCOMELISTING_UNIT]]&lt;&gt;"",TBL_QUAL_INCOMELISTING_UNITS[[#This Row],[INCOMELISTING_HSEHLD_INCOME]]&lt;&gt;"")</f>
        <v>0</v>
      </c>
      <c r="K828" s="36">
        <f>SUM(
IF(AND(TBL_QUAL_INCOMELISTING_UNITS[[#This Row],[INCOMELISTING_LOAN_ID_PROP_ADDR]]&lt;&gt;"",NOT(ISNUMBER(MATCH(TBL_QUAL_INCOMELISTING_UNITS[[#This Row],[INCOMELISTING_LOAN_ID_PROP_ADDR]],RANGE_LOOKUP_CIPDRF_LOANLIST,0)))),1,0)
)</f>
        <v>0</v>
      </c>
    </row>
    <row r="829" spans="2:11" ht="20.100000000000001" customHeight="1" x14ac:dyDescent="0.25">
      <c r="B829" s="25" t="str">
        <f>IF(TBL_QUAL_INCOMELISTING_UNITS[[#This Row],[RECORD_STARTED]],IF(TBL_QUAL_INCOMELISTING_UNITS[[#This Row],[ERROR_COUNT]]&gt;0,-1,IF(TBL_QUAL_INCOMELISTING_UNITS[[#This Row],[REQ_FIELDS_POPULATED]],1,0)),"")</f>
        <v/>
      </c>
      <c r="C829" s="94">
        <f>ROW()-ROW(TBL_QUAL_INCOMELISTING_UNITS[[#Headers],[ROW_ID]])</f>
        <v>820</v>
      </c>
      <c r="D829" s="82"/>
      <c r="E829" s="39"/>
      <c r="F829" s="33"/>
      <c r="G829" s="84" t="str">
        <f>IFERROR(INDEX(TBL_CIPDRFRESI_LOANPOOL[HUD_MFI_115],MATCH(TBL_QUAL_INCOMELISTING_UNITS[[#This Row],[INCOMELISTING_LOAN_ID_PROP_ADDR]],TBL_CIPDRFRESI_LOANPOOL[LOAN_ID_PROP_ADDR],0)),"")</f>
        <v/>
      </c>
      <c r="H8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9" s="36" t="b">
        <f>CONCATENATE(TBL_QUAL_INCOMELISTING_UNITS[[#This Row],[INCOMELISTING_LOAN_ID_PROP_ADDR]],TBL_QUAL_INCOMELISTING_UNITS[[#This Row],[INCOMELISTING_UNIT]],TBL_QUAL_INCOMELISTING_UNITS[[#This Row],[INCOMELISTING_HSEHLD_INCOME]])&lt;&gt;""</f>
        <v>0</v>
      </c>
      <c r="J829" s="36" t="b">
        <f>AND(TBL_QUAL_INCOMELISTING_UNITS[[#This Row],[INCOMELISTING_LOAN_ID_PROP_ADDR]]&lt;&gt;"",TBL_QUAL_INCOMELISTING_UNITS[[#This Row],[INCOMELISTING_UNIT]]&lt;&gt;"",TBL_QUAL_INCOMELISTING_UNITS[[#This Row],[INCOMELISTING_HSEHLD_INCOME]]&lt;&gt;"")</f>
        <v>0</v>
      </c>
      <c r="K829" s="36">
        <f>SUM(
IF(AND(TBL_QUAL_INCOMELISTING_UNITS[[#This Row],[INCOMELISTING_LOAN_ID_PROP_ADDR]]&lt;&gt;"",NOT(ISNUMBER(MATCH(TBL_QUAL_INCOMELISTING_UNITS[[#This Row],[INCOMELISTING_LOAN_ID_PROP_ADDR]],RANGE_LOOKUP_CIPDRF_LOANLIST,0)))),1,0)
)</f>
        <v>0</v>
      </c>
    </row>
    <row r="830" spans="2:11" ht="20.100000000000001" customHeight="1" x14ac:dyDescent="0.25">
      <c r="B830" s="25" t="str">
        <f>IF(TBL_QUAL_INCOMELISTING_UNITS[[#This Row],[RECORD_STARTED]],IF(TBL_QUAL_INCOMELISTING_UNITS[[#This Row],[ERROR_COUNT]]&gt;0,-1,IF(TBL_QUAL_INCOMELISTING_UNITS[[#This Row],[REQ_FIELDS_POPULATED]],1,0)),"")</f>
        <v/>
      </c>
      <c r="C830" s="94">
        <f>ROW()-ROW(TBL_QUAL_INCOMELISTING_UNITS[[#Headers],[ROW_ID]])</f>
        <v>821</v>
      </c>
      <c r="D830" s="82"/>
      <c r="E830" s="39"/>
      <c r="F830" s="33"/>
      <c r="G830" s="84" t="str">
        <f>IFERROR(INDEX(TBL_CIPDRFRESI_LOANPOOL[HUD_MFI_115],MATCH(TBL_QUAL_INCOMELISTING_UNITS[[#This Row],[INCOMELISTING_LOAN_ID_PROP_ADDR]],TBL_CIPDRFRESI_LOANPOOL[LOAN_ID_PROP_ADDR],0)),"")</f>
        <v/>
      </c>
      <c r="H8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0" s="36" t="b">
        <f>CONCATENATE(TBL_QUAL_INCOMELISTING_UNITS[[#This Row],[INCOMELISTING_LOAN_ID_PROP_ADDR]],TBL_QUAL_INCOMELISTING_UNITS[[#This Row],[INCOMELISTING_UNIT]],TBL_QUAL_INCOMELISTING_UNITS[[#This Row],[INCOMELISTING_HSEHLD_INCOME]])&lt;&gt;""</f>
        <v>0</v>
      </c>
      <c r="J830" s="36" t="b">
        <f>AND(TBL_QUAL_INCOMELISTING_UNITS[[#This Row],[INCOMELISTING_LOAN_ID_PROP_ADDR]]&lt;&gt;"",TBL_QUAL_INCOMELISTING_UNITS[[#This Row],[INCOMELISTING_UNIT]]&lt;&gt;"",TBL_QUAL_INCOMELISTING_UNITS[[#This Row],[INCOMELISTING_HSEHLD_INCOME]]&lt;&gt;"")</f>
        <v>0</v>
      </c>
      <c r="K830" s="36">
        <f>SUM(
IF(AND(TBL_QUAL_INCOMELISTING_UNITS[[#This Row],[INCOMELISTING_LOAN_ID_PROP_ADDR]]&lt;&gt;"",NOT(ISNUMBER(MATCH(TBL_QUAL_INCOMELISTING_UNITS[[#This Row],[INCOMELISTING_LOAN_ID_PROP_ADDR]],RANGE_LOOKUP_CIPDRF_LOANLIST,0)))),1,0)
)</f>
        <v>0</v>
      </c>
    </row>
    <row r="831" spans="2:11" ht="20.100000000000001" customHeight="1" x14ac:dyDescent="0.25">
      <c r="B831" s="25" t="str">
        <f>IF(TBL_QUAL_INCOMELISTING_UNITS[[#This Row],[RECORD_STARTED]],IF(TBL_QUAL_INCOMELISTING_UNITS[[#This Row],[ERROR_COUNT]]&gt;0,-1,IF(TBL_QUAL_INCOMELISTING_UNITS[[#This Row],[REQ_FIELDS_POPULATED]],1,0)),"")</f>
        <v/>
      </c>
      <c r="C831" s="94">
        <f>ROW()-ROW(TBL_QUAL_INCOMELISTING_UNITS[[#Headers],[ROW_ID]])</f>
        <v>822</v>
      </c>
      <c r="D831" s="82"/>
      <c r="E831" s="39"/>
      <c r="F831" s="33"/>
      <c r="G831" s="84" t="str">
        <f>IFERROR(INDEX(TBL_CIPDRFRESI_LOANPOOL[HUD_MFI_115],MATCH(TBL_QUAL_INCOMELISTING_UNITS[[#This Row],[INCOMELISTING_LOAN_ID_PROP_ADDR]],TBL_CIPDRFRESI_LOANPOOL[LOAN_ID_PROP_ADDR],0)),"")</f>
        <v/>
      </c>
      <c r="H8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1" s="36" t="b">
        <f>CONCATENATE(TBL_QUAL_INCOMELISTING_UNITS[[#This Row],[INCOMELISTING_LOAN_ID_PROP_ADDR]],TBL_QUAL_INCOMELISTING_UNITS[[#This Row],[INCOMELISTING_UNIT]],TBL_QUAL_INCOMELISTING_UNITS[[#This Row],[INCOMELISTING_HSEHLD_INCOME]])&lt;&gt;""</f>
        <v>0</v>
      </c>
      <c r="J831" s="36" t="b">
        <f>AND(TBL_QUAL_INCOMELISTING_UNITS[[#This Row],[INCOMELISTING_LOAN_ID_PROP_ADDR]]&lt;&gt;"",TBL_QUAL_INCOMELISTING_UNITS[[#This Row],[INCOMELISTING_UNIT]]&lt;&gt;"",TBL_QUAL_INCOMELISTING_UNITS[[#This Row],[INCOMELISTING_HSEHLD_INCOME]]&lt;&gt;"")</f>
        <v>0</v>
      </c>
      <c r="K831" s="36">
        <f>SUM(
IF(AND(TBL_QUAL_INCOMELISTING_UNITS[[#This Row],[INCOMELISTING_LOAN_ID_PROP_ADDR]]&lt;&gt;"",NOT(ISNUMBER(MATCH(TBL_QUAL_INCOMELISTING_UNITS[[#This Row],[INCOMELISTING_LOAN_ID_PROP_ADDR]],RANGE_LOOKUP_CIPDRF_LOANLIST,0)))),1,0)
)</f>
        <v>0</v>
      </c>
    </row>
    <row r="832" spans="2:11" ht="20.100000000000001" customHeight="1" x14ac:dyDescent="0.25">
      <c r="B832" s="25" t="str">
        <f>IF(TBL_QUAL_INCOMELISTING_UNITS[[#This Row],[RECORD_STARTED]],IF(TBL_QUAL_INCOMELISTING_UNITS[[#This Row],[ERROR_COUNT]]&gt;0,-1,IF(TBL_QUAL_INCOMELISTING_UNITS[[#This Row],[REQ_FIELDS_POPULATED]],1,0)),"")</f>
        <v/>
      </c>
      <c r="C832" s="94">
        <f>ROW()-ROW(TBL_QUAL_INCOMELISTING_UNITS[[#Headers],[ROW_ID]])</f>
        <v>823</v>
      </c>
      <c r="D832" s="82"/>
      <c r="E832" s="39"/>
      <c r="F832" s="33"/>
      <c r="G832" s="84" t="str">
        <f>IFERROR(INDEX(TBL_CIPDRFRESI_LOANPOOL[HUD_MFI_115],MATCH(TBL_QUAL_INCOMELISTING_UNITS[[#This Row],[INCOMELISTING_LOAN_ID_PROP_ADDR]],TBL_CIPDRFRESI_LOANPOOL[LOAN_ID_PROP_ADDR],0)),"")</f>
        <v/>
      </c>
      <c r="H8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2" s="36" t="b">
        <f>CONCATENATE(TBL_QUAL_INCOMELISTING_UNITS[[#This Row],[INCOMELISTING_LOAN_ID_PROP_ADDR]],TBL_QUAL_INCOMELISTING_UNITS[[#This Row],[INCOMELISTING_UNIT]],TBL_QUAL_INCOMELISTING_UNITS[[#This Row],[INCOMELISTING_HSEHLD_INCOME]])&lt;&gt;""</f>
        <v>0</v>
      </c>
      <c r="J832" s="36" t="b">
        <f>AND(TBL_QUAL_INCOMELISTING_UNITS[[#This Row],[INCOMELISTING_LOAN_ID_PROP_ADDR]]&lt;&gt;"",TBL_QUAL_INCOMELISTING_UNITS[[#This Row],[INCOMELISTING_UNIT]]&lt;&gt;"",TBL_QUAL_INCOMELISTING_UNITS[[#This Row],[INCOMELISTING_HSEHLD_INCOME]]&lt;&gt;"")</f>
        <v>0</v>
      </c>
      <c r="K832" s="36">
        <f>SUM(
IF(AND(TBL_QUAL_INCOMELISTING_UNITS[[#This Row],[INCOMELISTING_LOAN_ID_PROP_ADDR]]&lt;&gt;"",NOT(ISNUMBER(MATCH(TBL_QUAL_INCOMELISTING_UNITS[[#This Row],[INCOMELISTING_LOAN_ID_PROP_ADDR]],RANGE_LOOKUP_CIPDRF_LOANLIST,0)))),1,0)
)</f>
        <v>0</v>
      </c>
    </row>
    <row r="833" spans="2:11" ht="20.100000000000001" customHeight="1" x14ac:dyDescent="0.25">
      <c r="B833" s="25" t="str">
        <f>IF(TBL_QUAL_INCOMELISTING_UNITS[[#This Row],[RECORD_STARTED]],IF(TBL_QUAL_INCOMELISTING_UNITS[[#This Row],[ERROR_COUNT]]&gt;0,-1,IF(TBL_QUAL_INCOMELISTING_UNITS[[#This Row],[REQ_FIELDS_POPULATED]],1,0)),"")</f>
        <v/>
      </c>
      <c r="C833" s="94">
        <f>ROW()-ROW(TBL_QUAL_INCOMELISTING_UNITS[[#Headers],[ROW_ID]])</f>
        <v>824</v>
      </c>
      <c r="D833" s="82"/>
      <c r="E833" s="39"/>
      <c r="F833" s="33"/>
      <c r="G833" s="84" t="str">
        <f>IFERROR(INDEX(TBL_CIPDRFRESI_LOANPOOL[HUD_MFI_115],MATCH(TBL_QUAL_INCOMELISTING_UNITS[[#This Row],[INCOMELISTING_LOAN_ID_PROP_ADDR]],TBL_CIPDRFRESI_LOANPOOL[LOAN_ID_PROP_ADDR],0)),"")</f>
        <v/>
      </c>
      <c r="H8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3" s="36" t="b">
        <f>CONCATENATE(TBL_QUAL_INCOMELISTING_UNITS[[#This Row],[INCOMELISTING_LOAN_ID_PROP_ADDR]],TBL_QUAL_INCOMELISTING_UNITS[[#This Row],[INCOMELISTING_UNIT]],TBL_QUAL_INCOMELISTING_UNITS[[#This Row],[INCOMELISTING_HSEHLD_INCOME]])&lt;&gt;""</f>
        <v>0</v>
      </c>
      <c r="J833" s="36" t="b">
        <f>AND(TBL_QUAL_INCOMELISTING_UNITS[[#This Row],[INCOMELISTING_LOAN_ID_PROP_ADDR]]&lt;&gt;"",TBL_QUAL_INCOMELISTING_UNITS[[#This Row],[INCOMELISTING_UNIT]]&lt;&gt;"",TBL_QUAL_INCOMELISTING_UNITS[[#This Row],[INCOMELISTING_HSEHLD_INCOME]]&lt;&gt;"")</f>
        <v>0</v>
      </c>
      <c r="K833" s="36">
        <f>SUM(
IF(AND(TBL_QUAL_INCOMELISTING_UNITS[[#This Row],[INCOMELISTING_LOAN_ID_PROP_ADDR]]&lt;&gt;"",NOT(ISNUMBER(MATCH(TBL_QUAL_INCOMELISTING_UNITS[[#This Row],[INCOMELISTING_LOAN_ID_PROP_ADDR]],RANGE_LOOKUP_CIPDRF_LOANLIST,0)))),1,0)
)</f>
        <v>0</v>
      </c>
    </row>
    <row r="834" spans="2:11" ht="20.100000000000001" customHeight="1" x14ac:dyDescent="0.25">
      <c r="B834" s="25" t="str">
        <f>IF(TBL_QUAL_INCOMELISTING_UNITS[[#This Row],[RECORD_STARTED]],IF(TBL_QUAL_INCOMELISTING_UNITS[[#This Row],[ERROR_COUNT]]&gt;0,-1,IF(TBL_QUAL_INCOMELISTING_UNITS[[#This Row],[REQ_FIELDS_POPULATED]],1,0)),"")</f>
        <v/>
      </c>
      <c r="C834" s="94">
        <f>ROW()-ROW(TBL_QUAL_INCOMELISTING_UNITS[[#Headers],[ROW_ID]])</f>
        <v>825</v>
      </c>
      <c r="D834" s="82"/>
      <c r="E834" s="39"/>
      <c r="F834" s="33"/>
      <c r="G834" s="84" t="str">
        <f>IFERROR(INDEX(TBL_CIPDRFRESI_LOANPOOL[HUD_MFI_115],MATCH(TBL_QUAL_INCOMELISTING_UNITS[[#This Row],[INCOMELISTING_LOAN_ID_PROP_ADDR]],TBL_CIPDRFRESI_LOANPOOL[LOAN_ID_PROP_ADDR],0)),"")</f>
        <v/>
      </c>
      <c r="H8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4" s="36" t="b">
        <f>CONCATENATE(TBL_QUAL_INCOMELISTING_UNITS[[#This Row],[INCOMELISTING_LOAN_ID_PROP_ADDR]],TBL_QUAL_INCOMELISTING_UNITS[[#This Row],[INCOMELISTING_UNIT]],TBL_QUAL_INCOMELISTING_UNITS[[#This Row],[INCOMELISTING_HSEHLD_INCOME]])&lt;&gt;""</f>
        <v>0</v>
      </c>
      <c r="J834" s="36" t="b">
        <f>AND(TBL_QUAL_INCOMELISTING_UNITS[[#This Row],[INCOMELISTING_LOAN_ID_PROP_ADDR]]&lt;&gt;"",TBL_QUAL_INCOMELISTING_UNITS[[#This Row],[INCOMELISTING_UNIT]]&lt;&gt;"",TBL_QUAL_INCOMELISTING_UNITS[[#This Row],[INCOMELISTING_HSEHLD_INCOME]]&lt;&gt;"")</f>
        <v>0</v>
      </c>
      <c r="K834" s="36">
        <f>SUM(
IF(AND(TBL_QUAL_INCOMELISTING_UNITS[[#This Row],[INCOMELISTING_LOAN_ID_PROP_ADDR]]&lt;&gt;"",NOT(ISNUMBER(MATCH(TBL_QUAL_INCOMELISTING_UNITS[[#This Row],[INCOMELISTING_LOAN_ID_PROP_ADDR]],RANGE_LOOKUP_CIPDRF_LOANLIST,0)))),1,0)
)</f>
        <v>0</v>
      </c>
    </row>
    <row r="835" spans="2:11" ht="20.100000000000001" customHeight="1" x14ac:dyDescent="0.25">
      <c r="B835" s="25" t="str">
        <f>IF(TBL_QUAL_INCOMELISTING_UNITS[[#This Row],[RECORD_STARTED]],IF(TBL_QUAL_INCOMELISTING_UNITS[[#This Row],[ERROR_COUNT]]&gt;0,-1,IF(TBL_QUAL_INCOMELISTING_UNITS[[#This Row],[REQ_FIELDS_POPULATED]],1,0)),"")</f>
        <v/>
      </c>
      <c r="C835" s="94">
        <f>ROW()-ROW(TBL_QUAL_INCOMELISTING_UNITS[[#Headers],[ROW_ID]])</f>
        <v>826</v>
      </c>
      <c r="D835" s="82"/>
      <c r="E835" s="39"/>
      <c r="F835" s="33"/>
      <c r="G835" s="84" t="str">
        <f>IFERROR(INDEX(TBL_CIPDRFRESI_LOANPOOL[HUD_MFI_115],MATCH(TBL_QUAL_INCOMELISTING_UNITS[[#This Row],[INCOMELISTING_LOAN_ID_PROP_ADDR]],TBL_CIPDRFRESI_LOANPOOL[LOAN_ID_PROP_ADDR],0)),"")</f>
        <v/>
      </c>
      <c r="H8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5" s="36" t="b">
        <f>CONCATENATE(TBL_QUAL_INCOMELISTING_UNITS[[#This Row],[INCOMELISTING_LOAN_ID_PROP_ADDR]],TBL_QUAL_INCOMELISTING_UNITS[[#This Row],[INCOMELISTING_UNIT]],TBL_QUAL_INCOMELISTING_UNITS[[#This Row],[INCOMELISTING_HSEHLD_INCOME]])&lt;&gt;""</f>
        <v>0</v>
      </c>
      <c r="J835" s="36" t="b">
        <f>AND(TBL_QUAL_INCOMELISTING_UNITS[[#This Row],[INCOMELISTING_LOAN_ID_PROP_ADDR]]&lt;&gt;"",TBL_QUAL_INCOMELISTING_UNITS[[#This Row],[INCOMELISTING_UNIT]]&lt;&gt;"",TBL_QUAL_INCOMELISTING_UNITS[[#This Row],[INCOMELISTING_HSEHLD_INCOME]]&lt;&gt;"")</f>
        <v>0</v>
      </c>
      <c r="K835" s="36">
        <f>SUM(
IF(AND(TBL_QUAL_INCOMELISTING_UNITS[[#This Row],[INCOMELISTING_LOAN_ID_PROP_ADDR]]&lt;&gt;"",NOT(ISNUMBER(MATCH(TBL_QUAL_INCOMELISTING_UNITS[[#This Row],[INCOMELISTING_LOAN_ID_PROP_ADDR]],RANGE_LOOKUP_CIPDRF_LOANLIST,0)))),1,0)
)</f>
        <v>0</v>
      </c>
    </row>
    <row r="836" spans="2:11" ht="20.100000000000001" customHeight="1" x14ac:dyDescent="0.25">
      <c r="B836" s="25" t="str">
        <f>IF(TBL_QUAL_INCOMELISTING_UNITS[[#This Row],[RECORD_STARTED]],IF(TBL_QUAL_INCOMELISTING_UNITS[[#This Row],[ERROR_COUNT]]&gt;0,-1,IF(TBL_QUAL_INCOMELISTING_UNITS[[#This Row],[REQ_FIELDS_POPULATED]],1,0)),"")</f>
        <v/>
      </c>
      <c r="C836" s="94">
        <f>ROW()-ROW(TBL_QUAL_INCOMELISTING_UNITS[[#Headers],[ROW_ID]])</f>
        <v>827</v>
      </c>
      <c r="D836" s="82"/>
      <c r="E836" s="39"/>
      <c r="F836" s="33"/>
      <c r="G836" s="84" t="str">
        <f>IFERROR(INDEX(TBL_CIPDRFRESI_LOANPOOL[HUD_MFI_115],MATCH(TBL_QUAL_INCOMELISTING_UNITS[[#This Row],[INCOMELISTING_LOAN_ID_PROP_ADDR]],TBL_CIPDRFRESI_LOANPOOL[LOAN_ID_PROP_ADDR],0)),"")</f>
        <v/>
      </c>
      <c r="H8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6" s="36" t="b">
        <f>CONCATENATE(TBL_QUAL_INCOMELISTING_UNITS[[#This Row],[INCOMELISTING_LOAN_ID_PROP_ADDR]],TBL_QUAL_INCOMELISTING_UNITS[[#This Row],[INCOMELISTING_UNIT]],TBL_QUAL_INCOMELISTING_UNITS[[#This Row],[INCOMELISTING_HSEHLD_INCOME]])&lt;&gt;""</f>
        <v>0</v>
      </c>
      <c r="J836" s="36" t="b">
        <f>AND(TBL_QUAL_INCOMELISTING_UNITS[[#This Row],[INCOMELISTING_LOAN_ID_PROP_ADDR]]&lt;&gt;"",TBL_QUAL_INCOMELISTING_UNITS[[#This Row],[INCOMELISTING_UNIT]]&lt;&gt;"",TBL_QUAL_INCOMELISTING_UNITS[[#This Row],[INCOMELISTING_HSEHLD_INCOME]]&lt;&gt;"")</f>
        <v>0</v>
      </c>
      <c r="K836" s="36">
        <f>SUM(
IF(AND(TBL_QUAL_INCOMELISTING_UNITS[[#This Row],[INCOMELISTING_LOAN_ID_PROP_ADDR]]&lt;&gt;"",NOT(ISNUMBER(MATCH(TBL_QUAL_INCOMELISTING_UNITS[[#This Row],[INCOMELISTING_LOAN_ID_PROP_ADDR]],RANGE_LOOKUP_CIPDRF_LOANLIST,0)))),1,0)
)</f>
        <v>0</v>
      </c>
    </row>
    <row r="837" spans="2:11" ht="20.100000000000001" customHeight="1" x14ac:dyDescent="0.25">
      <c r="B837" s="25" t="str">
        <f>IF(TBL_QUAL_INCOMELISTING_UNITS[[#This Row],[RECORD_STARTED]],IF(TBL_QUAL_INCOMELISTING_UNITS[[#This Row],[ERROR_COUNT]]&gt;0,-1,IF(TBL_QUAL_INCOMELISTING_UNITS[[#This Row],[REQ_FIELDS_POPULATED]],1,0)),"")</f>
        <v/>
      </c>
      <c r="C837" s="94">
        <f>ROW()-ROW(TBL_QUAL_INCOMELISTING_UNITS[[#Headers],[ROW_ID]])</f>
        <v>828</v>
      </c>
      <c r="D837" s="82"/>
      <c r="E837" s="39"/>
      <c r="F837" s="33"/>
      <c r="G837" s="84" t="str">
        <f>IFERROR(INDEX(TBL_CIPDRFRESI_LOANPOOL[HUD_MFI_115],MATCH(TBL_QUAL_INCOMELISTING_UNITS[[#This Row],[INCOMELISTING_LOAN_ID_PROP_ADDR]],TBL_CIPDRFRESI_LOANPOOL[LOAN_ID_PROP_ADDR],0)),"")</f>
        <v/>
      </c>
      <c r="H8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7" s="36" t="b">
        <f>CONCATENATE(TBL_QUAL_INCOMELISTING_UNITS[[#This Row],[INCOMELISTING_LOAN_ID_PROP_ADDR]],TBL_QUAL_INCOMELISTING_UNITS[[#This Row],[INCOMELISTING_UNIT]],TBL_QUAL_INCOMELISTING_UNITS[[#This Row],[INCOMELISTING_HSEHLD_INCOME]])&lt;&gt;""</f>
        <v>0</v>
      </c>
      <c r="J837" s="36" t="b">
        <f>AND(TBL_QUAL_INCOMELISTING_UNITS[[#This Row],[INCOMELISTING_LOAN_ID_PROP_ADDR]]&lt;&gt;"",TBL_QUAL_INCOMELISTING_UNITS[[#This Row],[INCOMELISTING_UNIT]]&lt;&gt;"",TBL_QUAL_INCOMELISTING_UNITS[[#This Row],[INCOMELISTING_HSEHLD_INCOME]]&lt;&gt;"")</f>
        <v>0</v>
      </c>
      <c r="K837" s="36">
        <f>SUM(
IF(AND(TBL_QUAL_INCOMELISTING_UNITS[[#This Row],[INCOMELISTING_LOAN_ID_PROP_ADDR]]&lt;&gt;"",NOT(ISNUMBER(MATCH(TBL_QUAL_INCOMELISTING_UNITS[[#This Row],[INCOMELISTING_LOAN_ID_PROP_ADDR]],RANGE_LOOKUP_CIPDRF_LOANLIST,0)))),1,0)
)</f>
        <v>0</v>
      </c>
    </row>
    <row r="838" spans="2:11" ht="20.100000000000001" customHeight="1" x14ac:dyDescent="0.25">
      <c r="B838" s="25" t="str">
        <f>IF(TBL_QUAL_INCOMELISTING_UNITS[[#This Row],[RECORD_STARTED]],IF(TBL_QUAL_INCOMELISTING_UNITS[[#This Row],[ERROR_COUNT]]&gt;0,-1,IF(TBL_QUAL_INCOMELISTING_UNITS[[#This Row],[REQ_FIELDS_POPULATED]],1,0)),"")</f>
        <v/>
      </c>
      <c r="C838" s="94">
        <f>ROW()-ROW(TBL_QUAL_INCOMELISTING_UNITS[[#Headers],[ROW_ID]])</f>
        <v>829</v>
      </c>
      <c r="D838" s="82"/>
      <c r="E838" s="39"/>
      <c r="F838" s="33"/>
      <c r="G838" s="84" t="str">
        <f>IFERROR(INDEX(TBL_CIPDRFRESI_LOANPOOL[HUD_MFI_115],MATCH(TBL_QUAL_INCOMELISTING_UNITS[[#This Row],[INCOMELISTING_LOAN_ID_PROP_ADDR]],TBL_CIPDRFRESI_LOANPOOL[LOAN_ID_PROP_ADDR],0)),"")</f>
        <v/>
      </c>
      <c r="H8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8" s="36" t="b">
        <f>CONCATENATE(TBL_QUAL_INCOMELISTING_UNITS[[#This Row],[INCOMELISTING_LOAN_ID_PROP_ADDR]],TBL_QUAL_INCOMELISTING_UNITS[[#This Row],[INCOMELISTING_UNIT]],TBL_QUAL_INCOMELISTING_UNITS[[#This Row],[INCOMELISTING_HSEHLD_INCOME]])&lt;&gt;""</f>
        <v>0</v>
      </c>
      <c r="J838" s="36" t="b">
        <f>AND(TBL_QUAL_INCOMELISTING_UNITS[[#This Row],[INCOMELISTING_LOAN_ID_PROP_ADDR]]&lt;&gt;"",TBL_QUAL_INCOMELISTING_UNITS[[#This Row],[INCOMELISTING_UNIT]]&lt;&gt;"",TBL_QUAL_INCOMELISTING_UNITS[[#This Row],[INCOMELISTING_HSEHLD_INCOME]]&lt;&gt;"")</f>
        <v>0</v>
      </c>
      <c r="K838" s="36">
        <f>SUM(
IF(AND(TBL_QUAL_INCOMELISTING_UNITS[[#This Row],[INCOMELISTING_LOAN_ID_PROP_ADDR]]&lt;&gt;"",NOT(ISNUMBER(MATCH(TBL_QUAL_INCOMELISTING_UNITS[[#This Row],[INCOMELISTING_LOAN_ID_PROP_ADDR]],RANGE_LOOKUP_CIPDRF_LOANLIST,0)))),1,0)
)</f>
        <v>0</v>
      </c>
    </row>
    <row r="839" spans="2:11" ht="20.100000000000001" customHeight="1" x14ac:dyDescent="0.25">
      <c r="B839" s="25" t="str">
        <f>IF(TBL_QUAL_INCOMELISTING_UNITS[[#This Row],[RECORD_STARTED]],IF(TBL_QUAL_INCOMELISTING_UNITS[[#This Row],[ERROR_COUNT]]&gt;0,-1,IF(TBL_QUAL_INCOMELISTING_UNITS[[#This Row],[REQ_FIELDS_POPULATED]],1,0)),"")</f>
        <v/>
      </c>
      <c r="C839" s="94">
        <f>ROW()-ROW(TBL_QUAL_INCOMELISTING_UNITS[[#Headers],[ROW_ID]])</f>
        <v>830</v>
      </c>
      <c r="D839" s="82"/>
      <c r="E839" s="39"/>
      <c r="F839" s="33"/>
      <c r="G839" s="84" t="str">
        <f>IFERROR(INDEX(TBL_CIPDRFRESI_LOANPOOL[HUD_MFI_115],MATCH(TBL_QUAL_INCOMELISTING_UNITS[[#This Row],[INCOMELISTING_LOAN_ID_PROP_ADDR]],TBL_CIPDRFRESI_LOANPOOL[LOAN_ID_PROP_ADDR],0)),"")</f>
        <v/>
      </c>
      <c r="H8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9" s="36" t="b">
        <f>CONCATENATE(TBL_QUAL_INCOMELISTING_UNITS[[#This Row],[INCOMELISTING_LOAN_ID_PROP_ADDR]],TBL_QUAL_INCOMELISTING_UNITS[[#This Row],[INCOMELISTING_UNIT]],TBL_QUAL_INCOMELISTING_UNITS[[#This Row],[INCOMELISTING_HSEHLD_INCOME]])&lt;&gt;""</f>
        <v>0</v>
      </c>
      <c r="J839" s="36" t="b">
        <f>AND(TBL_QUAL_INCOMELISTING_UNITS[[#This Row],[INCOMELISTING_LOAN_ID_PROP_ADDR]]&lt;&gt;"",TBL_QUAL_INCOMELISTING_UNITS[[#This Row],[INCOMELISTING_UNIT]]&lt;&gt;"",TBL_QUAL_INCOMELISTING_UNITS[[#This Row],[INCOMELISTING_HSEHLD_INCOME]]&lt;&gt;"")</f>
        <v>0</v>
      </c>
      <c r="K839" s="36">
        <f>SUM(
IF(AND(TBL_QUAL_INCOMELISTING_UNITS[[#This Row],[INCOMELISTING_LOAN_ID_PROP_ADDR]]&lt;&gt;"",NOT(ISNUMBER(MATCH(TBL_QUAL_INCOMELISTING_UNITS[[#This Row],[INCOMELISTING_LOAN_ID_PROP_ADDR]],RANGE_LOOKUP_CIPDRF_LOANLIST,0)))),1,0)
)</f>
        <v>0</v>
      </c>
    </row>
    <row r="840" spans="2:11" ht="20.100000000000001" customHeight="1" x14ac:dyDescent="0.25">
      <c r="B840" s="25" t="str">
        <f>IF(TBL_QUAL_INCOMELISTING_UNITS[[#This Row],[RECORD_STARTED]],IF(TBL_QUAL_INCOMELISTING_UNITS[[#This Row],[ERROR_COUNT]]&gt;0,-1,IF(TBL_QUAL_INCOMELISTING_UNITS[[#This Row],[REQ_FIELDS_POPULATED]],1,0)),"")</f>
        <v/>
      </c>
      <c r="C840" s="94">
        <f>ROW()-ROW(TBL_QUAL_INCOMELISTING_UNITS[[#Headers],[ROW_ID]])</f>
        <v>831</v>
      </c>
      <c r="D840" s="82"/>
      <c r="E840" s="39"/>
      <c r="F840" s="33"/>
      <c r="G840" s="84" t="str">
        <f>IFERROR(INDEX(TBL_CIPDRFRESI_LOANPOOL[HUD_MFI_115],MATCH(TBL_QUAL_INCOMELISTING_UNITS[[#This Row],[INCOMELISTING_LOAN_ID_PROP_ADDR]],TBL_CIPDRFRESI_LOANPOOL[LOAN_ID_PROP_ADDR],0)),"")</f>
        <v/>
      </c>
      <c r="H8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0" s="36" t="b">
        <f>CONCATENATE(TBL_QUAL_INCOMELISTING_UNITS[[#This Row],[INCOMELISTING_LOAN_ID_PROP_ADDR]],TBL_QUAL_INCOMELISTING_UNITS[[#This Row],[INCOMELISTING_UNIT]],TBL_QUAL_INCOMELISTING_UNITS[[#This Row],[INCOMELISTING_HSEHLD_INCOME]])&lt;&gt;""</f>
        <v>0</v>
      </c>
      <c r="J840" s="36" t="b">
        <f>AND(TBL_QUAL_INCOMELISTING_UNITS[[#This Row],[INCOMELISTING_LOAN_ID_PROP_ADDR]]&lt;&gt;"",TBL_QUAL_INCOMELISTING_UNITS[[#This Row],[INCOMELISTING_UNIT]]&lt;&gt;"",TBL_QUAL_INCOMELISTING_UNITS[[#This Row],[INCOMELISTING_HSEHLD_INCOME]]&lt;&gt;"")</f>
        <v>0</v>
      </c>
      <c r="K840" s="36">
        <f>SUM(
IF(AND(TBL_QUAL_INCOMELISTING_UNITS[[#This Row],[INCOMELISTING_LOAN_ID_PROP_ADDR]]&lt;&gt;"",NOT(ISNUMBER(MATCH(TBL_QUAL_INCOMELISTING_UNITS[[#This Row],[INCOMELISTING_LOAN_ID_PROP_ADDR]],RANGE_LOOKUP_CIPDRF_LOANLIST,0)))),1,0)
)</f>
        <v>0</v>
      </c>
    </row>
    <row r="841" spans="2:11" ht="20.100000000000001" customHeight="1" x14ac:dyDescent="0.25">
      <c r="B841" s="25" t="str">
        <f>IF(TBL_QUAL_INCOMELISTING_UNITS[[#This Row],[RECORD_STARTED]],IF(TBL_QUAL_INCOMELISTING_UNITS[[#This Row],[ERROR_COUNT]]&gt;0,-1,IF(TBL_QUAL_INCOMELISTING_UNITS[[#This Row],[REQ_FIELDS_POPULATED]],1,0)),"")</f>
        <v/>
      </c>
      <c r="C841" s="94">
        <f>ROW()-ROW(TBL_QUAL_INCOMELISTING_UNITS[[#Headers],[ROW_ID]])</f>
        <v>832</v>
      </c>
      <c r="D841" s="82"/>
      <c r="E841" s="39"/>
      <c r="F841" s="33"/>
      <c r="G841" s="84" t="str">
        <f>IFERROR(INDEX(TBL_CIPDRFRESI_LOANPOOL[HUD_MFI_115],MATCH(TBL_QUAL_INCOMELISTING_UNITS[[#This Row],[INCOMELISTING_LOAN_ID_PROP_ADDR]],TBL_CIPDRFRESI_LOANPOOL[LOAN_ID_PROP_ADDR],0)),"")</f>
        <v/>
      </c>
      <c r="H8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1" s="36" t="b">
        <f>CONCATENATE(TBL_QUAL_INCOMELISTING_UNITS[[#This Row],[INCOMELISTING_LOAN_ID_PROP_ADDR]],TBL_QUAL_INCOMELISTING_UNITS[[#This Row],[INCOMELISTING_UNIT]],TBL_QUAL_INCOMELISTING_UNITS[[#This Row],[INCOMELISTING_HSEHLD_INCOME]])&lt;&gt;""</f>
        <v>0</v>
      </c>
      <c r="J841" s="36" t="b">
        <f>AND(TBL_QUAL_INCOMELISTING_UNITS[[#This Row],[INCOMELISTING_LOAN_ID_PROP_ADDR]]&lt;&gt;"",TBL_QUAL_INCOMELISTING_UNITS[[#This Row],[INCOMELISTING_UNIT]]&lt;&gt;"",TBL_QUAL_INCOMELISTING_UNITS[[#This Row],[INCOMELISTING_HSEHLD_INCOME]]&lt;&gt;"")</f>
        <v>0</v>
      </c>
      <c r="K841" s="36">
        <f>SUM(
IF(AND(TBL_QUAL_INCOMELISTING_UNITS[[#This Row],[INCOMELISTING_LOAN_ID_PROP_ADDR]]&lt;&gt;"",NOT(ISNUMBER(MATCH(TBL_QUAL_INCOMELISTING_UNITS[[#This Row],[INCOMELISTING_LOAN_ID_PROP_ADDR]],RANGE_LOOKUP_CIPDRF_LOANLIST,0)))),1,0)
)</f>
        <v>0</v>
      </c>
    </row>
    <row r="842" spans="2:11" ht="20.100000000000001" customHeight="1" x14ac:dyDescent="0.25">
      <c r="B842" s="25" t="str">
        <f>IF(TBL_QUAL_INCOMELISTING_UNITS[[#This Row],[RECORD_STARTED]],IF(TBL_QUAL_INCOMELISTING_UNITS[[#This Row],[ERROR_COUNT]]&gt;0,-1,IF(TBL_QUAL_INCOMELISTING_UNITS[[#This Row],[REQ_FIELDS_POPULATED]],1,0)),"")</f>
        <v/>
      </c>
      <c r="C842" s="94">
        <f>ROW()-ROW(TBL_QUAL_INCOMELISTING_UNITS[[#Headers],[ROW_ID]])</f>
        <v>833</v>
      </c>
      <c r="D842" s="82"/>
      <c r="E842" s="39"/>
      <c r="F842" s="33"/>
      <c r="G842" s="84" t="str">
        <f>IFERROR(INDEX(TBL_CIPDRFRESI_LOANPOOL[HUD_MFI_115],MATCH(TBL_QUAL_INCOMELISTING_UNITS[[#This Row],[INCOMELISTING_LOAN_ID_PROP_ADDR]],TBL_CIPDRFRESI_LOANPOOL[LOAN_ID_PROP_ADDR],0)),"")</f>
        <v/>
      </c>
      <c r="H8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2" s="36" t="b">
        <f>CONCATENATE(TBL_QUAL_INCOMELISTING_UNITS[[#This Row],[INCOMELISTING_LOAN_ID_PROP_ADDR]],TBL_QUAL_INCOMELISTING_UNITS[[#This Row],[INCOMELISTING_UNIT]],TBL_QUAL_INCOMELISTING_UNITS[[#This Row],[INCOMELISTING_HSEHLD_INCOME]])&lt;&gt;""</f>
        <v>0</v>
      </c>
      <c r="J842" s="36" t="b">
        <f>AND(TBL_QUAL_INCOMELISTING_UNITS[[#This Row],[INCOMELISTING_LOAN_ID_PROP_ADDR]]&lt;&gt;"",TBL_QUAL_INCOMELISTING_UNITS[[#This Row],[INCOMELISTING_UNIT]]&lt;&gt;"",TBL_QUAL_INCOMELISTING_UNITS[[#This Row],[INCOMELISTING_HSEHLD_INCOME]]&lt;&gt;"")</f>
        <v>0</v>
      </c>
      <c r="K842" s="36">
        <f>SUM(
IF(AND(TBL_QUAL_INCOMELISTING_UNITS[[#This Row],[INCOMELISTING_LOAN_ID_PROP_ADDR]]&lt;&gt;"",NOT(ISNUMBER(MATCH(TBL_QUAL_INCOMELISTING_UNITS[[#This Row],[INCOMELISTING_LOAN_ID_PROP_ADDR]],RANGE_LOOKUP_CIPDRF_LOANLIST,0)))),1,0)
)</f>
        <v>0</v>
      </c>
    </row>
    <row r="843" spans="2:11" ht="20.100000000000001" customHeight="1" x14ac:dyDescent="0.25">
      <c r="B843" s="25" t="str">
        <f>IF(TBL_QUAL_INCOMELISTING_UNITS[[#This Row],[RECORD_STARTED]],IF(TBL_QUAL_INCOMELISTING_UNITS[[#This Row],[ERROR_COUNT]]&gt;0,-1,IF(TBL_QUAL_INCOMELISTING_UNITS[[#This Row],[REQ_FIELDS_POPULATED]],1,0)),"")</f>
        <v/>
      </c>
      <c r="C843" s="94">
        <f>ROW()-ROW(TBL_QUAL_INCOMELISTING_UNITS[[#Headers],[ROW_ID]])</f>
        <v>834</v>
      </c>
      <c r="D843" s="82"/>
      <c r="E843" s="39"/>
      <c r="F843" s="33"/>
      <c r="G843" s="84" t="str">
        <f>IFERROR(INDEX(TBL_CIPDRFRESI_LOANPOOL[HUD_MFI_115],MATCH(TBL_QUAL_INCOMELISTING_UNITS[[#This Row],[INCOMELISTING_LOAN_ID_PROP_ADDR]],TBL_CIPDRFRESI_LOANPOOL[LOAN_ID_PROP_ADDR],0)),"")</f>
        <v/>
      </c>
      <c r="H8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3" s="36" t="b">
        <f>CONCATENATE(TBL_QUAL_INCOMELISTING_UNITS[[#This Row],[INCOMELISTING_LOAN_ID_PROP_ADDR]],TBL_QUAL_INCOMELISTING_UNITS[[#This Row],[INCOMELISTING_UNIT]],TBL_QUAL_INCOMELISTING_UNITS[[#This Row],[INCOMELISTING_HSEHLD_INCOME]])&lt;&gt;""</f>
        <v>0</v>
      </c>
      <c r="J843" s="36" t="b">
        <f>AND(TBL_QUAL_INCOMELISTING_UNITS[[#This Row],[INCOMELISTING_LOAN_ID_PROP_ADDR]]&lt;&gt;"",TBL_QUAL_INCOMELISTING_UNITS[[#This Row],[INCOMELISTING_UNIT]]&lt;&gt;"",TBL_QUAL_INCOMELISTING_UNITS[[#This Row],[INCOMELISTING_HSEHLD_INCOME]]&lt;&gt;"")</f>
        <v>0</v>
      </c>
      <c r="K843" s="36">
        <f>SUM(
IF(AND(TBL_QUAL_INCOMELISTING_UNITS[[#This Row],[INCOMELISTING_LOAN_ID_PROP_ADDR]]&lt;&gt;"",NOT(ISNUMBER(MATCH(TBL_QUAL_INCOMELISTING_UNITS[[#This Row],[INCOMELISTING_LOAN_ID_PROP_ADDR]],RANGE_LOOKUP_CIPDRF_LOANLIST,0)))),1,0)
)</f>
        <v>0</v>
      </c>
    </row>
    <row r="844" spans="2:11" ht="20.100000000000001" customHeight="1" x14ac:dyDescent="0.25">
      <c r="B844" s="25" t="str">
        <f>IF(TBL_QUAL_INCOMELISTING_UNITS[[#This Row],[RECORD_STARTED]],IF(TBL_QUAL_INCOMELISTING_UNITS[[#This Row],[ERROR_COUNT]]&gt;0,-1,IF(TBL_QUAL_INCOMELISTING_UNITS[[#This Row],[REQ_FIELDS_POPULATED]],1,0)),"")</f>
        <v/>
      </c>
      <c r="C844" s="94">
        <f>ROW()-ROW(TBL_QUAL_INCOMELISTING_UNITS[[#Headers],[ROW_ID]])</f>
        <v>835</v>
      </c>
      <c r="D844" s="82"/>
      <c r="E844" s="39"/>
      <c r="F844" s="33"/>
      <c r="G844" s="84" t="str">
        <f>IFERROR(INDEX(TBL_CIPDRFRESI_LOANPOOL[HUD_MFI_115],MATCH(TBL_QUAL_INCOMELISTING_UNITS[[#This Row],[INCOMELISTING_LOAN_ID_PROP_ADDR]],TBL_CIPDRFRESI_LOANPOOL[LOAN_ID_PROP_ADDR],0)),"")</f>
        <v/>
      </c>
      <c r="H8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4" s="36" t="b">
        <f>CONCATENATE(TBL_QUAL_INCOMELISTING_UNITS[[#This Row],[INCOMELISTING_LOAN_ID_PROP_ADDR]],TBL_QUAL_INCOMELISTING_UNITS[[#This Row],[INCOMELISTING_UNIT]],TBL_QUAL_INCOMELISTING_UNITS[[#This Row],[INCOMELISTING_HSEHLD_INCOME]])&lt;&gt;""</f>
        <v>0</v>
      </c>
      <c r="J844" s="36" t="b">
        <f>AND(TBL_QUAL_INCOMELISTING_UNITS[[#This Row],[INCOMELISTING_LOAN_ID_PROP_ADDR]]&lt;&gt;"",TBL_QUAL_INCOMELISTING_UNITS[[#This Row],[INCOMELISTING_UNIT]]&lt;&gt;"",TBL_QUAL_INCOMELISTING_UNITS[[#This Row],[INCOMELISTING_HSEHLD_INCOME]]&lt;&gt;"")</f>
        <v>0</v>
      </c>
      <c r="K844" s="36">
        <f>SUM(
IF(AND(TBL_QUAL_INCOMELISTING_UNITS[[#This Row],[INCOMELISTING_LOAN_ID_PROP_ADDR]]&lt;&gt;"",NOT(ISNUMBER(MATCH(TBL_QUAL_INCOMELISTING_UNITS[[#This Row],[INCOMELISTING_LOAN_ID_PROP_ADDR]],RANGE_LOOKUP_CIPDRF_LOANLIST,0)))),1,0)
)</f>
        <v>0</v>
      </c>
    </row>
    <row r="845" spans="2:11" ht="20.100000000000001" customHeight="1" x14ac:dyDescent="0.25">
      <c r="B845" s="25" t="str">
        <f>IF(TBL_QUAL_INCOMELISTING_UNITS[[#This Row],[RECORD_STARTED]],IF(TBL_QUAL_INCOMELISTING_UNITS[[#This Row],[ERROR_COUNT]]&gt;0,-1,IF(TBL_QUAL_INCOMELISTING_UNITS[[#This Row],[REQ_FIELDS_POPULATED]],1,0)),"")</f>
        <v/>
      </c>
      <c r="C845" s="94">
        <f>ROW()-ROW(TBL_QUAL_INCOMELISTING_UNITS[[#Headers],[ROW_ID]])</f>
        <v>836</v>
      </c>
      <c r="D845" s="82"/>
      <c r="E845" s="39"/>
      <c r="F845" s="33"/>
      <c r="G845" s="84" t="str">
        <f>IFERROR(INDEX(TBL_CIPDRFRESI_LOANPOOL[HUD_MFI_115],MATCH(TBL_QUAL_INCOMELISTING_UNITS[[#This Row],[INCOMELISTING_LOAN_ID_PROP_ADDR]],TBL_CIPDRFRESI_LOANPOOL[LOAN_ID_PROP_ADDR],0)),"")</f>
        <v/>
      </c>
      <c r="H8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5" s="36" t="b">
        <f>CONCATENATE(TBL_QUAL_INCOMELISTING_UNITS[[#This Row],[INCOMELISTING_LOAN_ID_PROP_ADDR]],TBL_QUAL_INCOMELISTING_UNITS[[#This Row],[INCOMELISTING_UNIT]],TBL_QUAL_INCOMELISTING_UNITS[[#This Row],[INCOMELISTING_HSEHLD_INCOME]])&lt;&gt;""</f>
        <v>0</v>
      </c>
      <c r="J845" s="36" t="b">
        <f>AND(TBL_QUAL_INCOMELISTING_UNITS[[#This Row],[INCOMELISTING_LOAN_ID_PROP_ADDR]]&lt;&gt;"",TBL_QUAL_INCOMELISTING_UNITS[[#This Row],[INCOMELISTING_UNIT]]&lt;&gt;"",TBL_QUAL_INCOMELISTING_UNITS[[#This Row],[INCOMELISTING_HSEHLD_INCOME]]&lt;&gt;"")</f>
        <v>0</v>
      </c>
      <c r="K845" s="36">
        <f>SUM(
IF(AND(TBL_QUAL_INCOMELISTING_UNITS[[#This Row],[INCOMELISTING_LOAN_ID_PROP_ADDR]]&lt;&gt;"",NOT(ISNUMBER(MATCH(TBL_QUAL_INCOMELISTING_UNITS[[#This Row],[INCOMELISTING_LOAN_ID_PROP_ADDR]],RANGE_LOOKUP_CIPDRF_LOANLIST,0)))),1,0)
)</f>
        <v>0</v>
      </c>
    </row>
    <row r="846" spans="2:11" ht="20.100000000000001" customHeight="1" x14ac:dyDescent="0.25">
      <c r="B846" s="25" t="str">
        <f>IF(TBL_QUAL_INCOMELISTING_UNITS[[#This Row],[RECORD_STARTED]],IF(TBL_QUAL_INCOMELISTING_UNITS[[#This Row],[ERROR_COUNT]]&gt;0,-1,IF(TBL_QUAL_INCOMELISTING_UNITS[[#This Row],[REQ_FIELDS_POPULATED]],1,0)),"")</f>
        <v/>
      </c>
      <c r="C846" s="94">
        <f>ROW()-ROW(TBL_QUAL_INCOMELISTING_UNITS[[#Headers],[ROW_ID]])</f>
        <v>837</v>
      </c>
      <c r="D846" s="82"/>
      <c r="E846" s="39"/>
      <c r="F846" s="33"/>
      <c r="G846" s="84" t="str">
        <f>IFERROR(INDEX(TBL_CIPDRFRESI_LOANPOOL[HUD_MFI_115],MATCH(TBL_QUAL_INCOMELISTING_UNITS[[#This Row],[INCOMELISTING_LOAN_ID_PROP_ADDR]],TBL_CIPDRFRESI_LOANPOOL[LOAN_ID_PROP_ADDR],0)),"")</f>
        <v/>
      </c>
      <c r="H8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6" s="36" t="b">
        <f>CONCATENATE(TBL_QUAL_INCOMELISTING_UNITS[[#This Row],[INCOMELISTING_LOAN_ID_PROP_ADDR]],TBL_QUAL_INCOMELISTING_UNITS[[#This Row],[INCOMELISTING_UNIT]],TBL_QUAL_INCOMELISTING_UNITS[[#This Row],[INCOMELISTING_HSEHLD_INCOME]])&lt;&gt;""</f>
        <v>0</v>
      </c>
      <c r="J846" s="36" t="b">
        <f>AND(TBL_QUAL_INCOMELISTING_UNITS[[#This Row],[INCOMELISTING_LOAN_ID_PROP_ADDR]]&lt;&gt;"",TBL_QUAL_INCOMELISTING_UNITS[[#This Row],[INCOMELISTING_UNIT]]&lt;&gt;"",TBL_QUAL_INCOMELISTING_UNITS[[#This Row],[INCOMELISTING_HSEHLD_INCOME]]&lt;&gt;"")</f>
        <v>0</v>
      </c>
      <c r="K846" s="36">
        <f>SUM(
IF(AND(TBL_QUAL_INCOMELISTING_UNITS[[#This Row],[INCOMELISTING_LOAN_ID_PROP_ADDR]]&lt;&gt;"",NOT(ISNUMBER(MATCH(TBL_QUAL_INCOMELISTING_UNITS[[#This Row],[INCOMELISTING_LOAN_ID_PROP_ADDR]],RANGE_LOOKUP_CIPDRF_LOANLIST,0)))),1,0)
)</f>
        <v>0</v>
      </c>
    </row>
    <row r="847" spans="2:11" ht="20.100000000000001" customHeight="1" x14ac:dyDescent="0.25">
      <c r="B847" s="25" t="str">
        <f>IF(TBL_QUAL_INCOMELISTING_UNITS[[#This Row],[RECORD_STARTED]],IF(TBL_QUAL_INCOMELISTING_UNITS[[#This Row],[ERROR_COUNT]]&gt;0,-1,IF(TBL_QUAL_INCOMELISTING_UNITS[[#This Row],[REQ_FIELDS_POPULATED]],1,0)),"")</f>
        <v/>
      </c>
      <c r="C847" s="94">
        <f>ROW()-ROW(TBL_QUAL_INCOMELISTING_UNITS[[#Headers],[ROW_ID]])</f>
        <v>838</v>
      </c>
      <c r="D847" s="82"/>
      <c r="E847" s="39"/>
      <c r="F847" s="33"/>
      <c r="G847" s="84" t="str">
        <f>IFERROR(INDEX(TBL_CIPDRFRESI_LOANPOOL[HUD_MFI_115],MATCH(TBL_QUAL_INCOMELISTING_UNITS[[#This Row],[INCOMELISTING_LOAN_ID_PROP_ADDR]],TBL_CIPDRFRESI_LOANPOOL[LOAN_ID_PROP_ADDR],0)),"")</f>
        <v/>
      </c>
      <c r="H8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7" s="36" t="b">
        <f>CONCATENATE(TBL_QUAL_INCOMELISTING_UNITS[[#This Row],[INCOMELISTING_LOAN_ID_PROP_ADDR]],TBL_QUAL_INCOMELISTING_UNITS[[#This Row],[INCOMELISTING_UNIT]],TBL_QUAL_INCOMELISTING_UNITS[[#This Row],[INCOMELISTING_HSEHLD_INCOME]])&lt;&gt;""</f>
        <v>0</v>
      </c>
      <c r="J847" s="36" t="b">
        <f>AND(TBL_QUAL_INCOMELISTING_UNITS[[#This Row],[INCOMELISTING_LOAN_ID_PROP_ADDR]]&lt;&gt;"",TBL_QUAL_INCOMELISTING_UNITS[[#This Row],[INCOMELISTING_UNIT]]&lt;&gt;"",TBL_QUAL_INCOMELISTING_UNITS[[#This Row],[INCOMELISTING_HSEHLD_INCOME]]&lt;&gt;"")</f>
        <v>0</v>
      </c>
      <c r="K847" s="36">
        <f>SUM(
IF(AND(TBL_QUAL_INCOMELISTING_UNITS[[#This Row],[INCOMELISTING_LOAN_ID_PROP_ADDR]]&lt;&gt;"",NOT(ISNUMBER(MATCH(TBL_QUAL_INCOMELISTING_UNITS[[#This Row],[INCOMELISTING_LOAN_ID_PROP_ADDR]],RANGE_LOOKUP_CIPDRF_LOANLIST,0)))),1,0)
)</f>
        <v>0</v>
      </c>
    </row>
    <row r="848" spans="2:11" ht="20.100000000000001" customHeight="1" x14ac:dyDescent="0.25">
      <c r="B848" s="25" t="str">
        <f>IF(TBL_QUAL_INCOMELISTING_UNITS[[#This Row],[RECORD_STARTED]],IF(TBL_QUAL_INCOMELISTING_UNITS[[#This Row],[ERROR_COUNT]]&gt;0,-1,IF(TBL_QUAL_INCOMELISTING_UNITS[[#This Row],[REQ_FIELDS_POPULATED]],1,0)),"")</f>
        <v/>
      </c>
      <c r="C848" s="94">
        <f>ROW()-ROW(TBL_QUAL_INCOMELISTING_UNITS[[#Headers],[ROW_ID]])</f>
        <v>839</v>
      </c>
      <c r="D848" s="82"/>
      <c r="E848" s="39"/>
      <c r="F848" s="33"/>
      <c r="G848" s="84" t="str">
        <f>IFERROR(INDEX(TBL_CIPDRFRESI_LOANPOOL[HUD_MFI_115],MATCH(TBL_QUAL_INCOMELISTING_UNITS[[#This Row],[INCOMELISTING_LOAN_ID_PROP_ADDR]],TBL_CIPDRFRESI_LOANPOOL[LOAN_ID_PROP_ADDR],0)),"")</f>
        <v/>
      </c>
      <c r="H8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8" s="36" t="b">
        <f>CONCATENATE(TBL_QUAL_INCOMELISTING_UNITS[[#This Row],[INCOMELISTING_LOAN_ID_PROP_ADDR]],TBL_QUAL_INCOMELISTING_UNITS[[#This Row],[INCOMELISTING_UNIT]],TBL_QUAL_INCOMELISTING_UNITS[[#This Row],[INCOMELISTING_HSEHLD_INCOME]])&lt;&gt;""</f>
        <v>0</v>
      </c>
      <c r="J848" s="36" t="b">
        <f>AND(TBL_QUAL_INCOMELISTING_UNITS[[#This Row],[INCOMELISTING_LOAN_ID_PROP_ADDR]]&lt;&gt;"",TBL_QUAL_INCOMELISTING_UNITS[[#This Row],[INCOMELISTING_UNIT]]&lt;&gt;"",TBL_QUAL_INCOMELISTING_UNITS[[#This Row],[INCOMELISTING_HSEHLD_INCOME]]&lt;&gt;"")</f>
        <v>0</v>
      </c>
      <c r="K848" s="36">
        <f>SUM(
IF(AND(TBL_QUAL_INCOMELISTING_UNITS[[#This Row],[INCOMELISTING_LOAN_ID_PROP_ADDR]]&lt;&gt;"",NOT(ISNUMBER(MATCH(TBL_QUAL_INCOMELISTING_UNITS[[#This Row],[INCOMELISTING_LOAN_ID_PROP_ADDR]],RANGE_LOOKUP_CIPDRF_LOANLIST,0)))),1,0)
)</f>
        <v>0</v>
      </c>
    </row>
    <row r="849" spans="2:11" ht="20.100000000000001" customHeight="1" x14ac:dyDescent="0.25">
      <c r="B849" s="25" t="str">
        <f>IF(TBL_QUAL_INCOMELISTING_UNITS[[#This Row],[RECORD_STARTED]],IF(TBL_QUAL_INCOMELISTING_UNITS[[#This Row],[ERROR_COUNT]]&gt;0,-1,IF(TBL_QUAL_INCOMELISTING_UNITS[[#This Row],[REQ_FIELDS_POPULATED]],1,0)),"")</f>
        <v/>
      </c>
      <c r="C849" s="94">
        <f>ROW()-ROW(TBL_QUAL_INCOMELISTING_UNITS[[#Headers],[ROW_ID]])</f>
        <v>840</v>
      </c>
      <c r="D849" s="82"/>
      <c r="E849" s="39"/>
      <c r="F849" s="33"/>
      <c r="G849" s="84" t="str">
        <f>IFERROR(INDEX(TBL_CIPDRFRESI_LOANPOOL[HUD_MFI_115],MATCH(TBL_QUAL_INCOMELISTING_UNITS[[#This Row],[INCOMELISTING_LOAN_ID_PROP_ADDR]],TBL_CIPDRFRESI_LOANPOOL[LOAN_ID_PROP_ADDR],0)),"")</f>
        <v/>
      </c>
      <c r="H8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9" s="36" t="b">
        <f>CONCATENATE(TBL_QUAL_INCOMELISTING_UNITS[[#This Row],[INCOMELISTING_LOAN_ID_PROP_ADDR]],TBL_QUAL_INCOMELISTING_UNITS[[#This Row],[INCOMELISTING_UNIT]],TBL_QUAL_INCOMELISTING_UNITS[[#This Row],[INCOMELISTING_HSEHLD_INCOME]])&lt;&gt;""</f>
        <v>0</v>
      </c>
      <c r="J849" s="36" t="b">
        <f>AND(TBL_QUAL_INCOMELISTING_UNITS[[#This Row],[INCOMELISTING_LOAN_ID_PROP_ADDR]]&lt;&gt;"",TBL_QUAL_INCOMELISTING_UNITS[[#This Row],[INCOMELISTING_UNIT]]&lt;&gt;"",TBL_QUAL_INCOMELISTING_UNITS[[#This Row],[INCOMELISTING_HSEHLD_INCOME]]&lt;&gt;"")</f>
        <v>0</v>
      </c>
      <c r="K849" s="36">
        <f>SUM(
IF(AND(TBL_QUAL_INCOMELISTING_UNITS[[#This Row],[INCOMELISTING_LOAN_ID_PROP_ADDR]]&lt;&gt;"",NOT(ISNUMBER(MATCH(TBL_QUAL_INCOMELISTING_UNITS[[#This Row],[INCOMELISTING_LOAN_ID_PROP_ADDR]],RANGE_LOOKUP_CIPDRF_LOANLIST,0)))),1,0)
)</f>
        <v>0</v>
      </c>
    </row>
    <row r="850" spans="2:11" ht="20.100000000000001" customHeight="1" x14ac:dyDescent="0.25">
      <c r="B850" s="25" t="str">
        <f>IF(TBL_QUAL_INCOMELISTING_UNITS[[#This Row],[RECORD_STARTED]],IF(TBL_QUAL_INCOMELISTING_UNITS[[#This Row],[ERROR_COUNT]]&gt;0,-1,IF(TBL_QUAL_INCOMELISTING_UNITS[[#This Row],[REQ_FIELDS_POPULATED]],1,0)),"")</f>
        <v/>
      </c>
      <c r="C850" s="94">
        <f>ROW()-ROW(TBL_QUAL_INCOMELISTING_UNITS[[#Headers],[ROW_ID]])</f>
        <v>841</v>
      </c>
      <c r="D850" s="82"/>
      <c r="E850" s="39"/>
      <c r="F850" s="33"/>
      <c r="G850" s="84" t="str">
        <f>IFERROR(INDEX(TBL_CIPDRFRESI_LOANPOOL[HUD_MFI_115],MATCH(TBL_QUAL_INCOMELISTING_UNITS[[#This Row],[INCOMELISTING_LOAN_ID_PROP_ADDR]],TBL_CIPDRFRESI_LOANPOOL[LOAN_ID_PROP_ADDR],0)),"")</f>
        <v/>
      </c>
      <c r="H8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0" s="36" t="b">
        <f>CONCATENATE(TBL_QUAL_INCOMELISTING_UNITS[[#This Row],[INCOMELISTING_LOAN_ID_PROP_ADDR]],TBL_QUAL_INCOMELISTING_UNITS[[#This Row],[INCOMELISTING_UNIT]],TBL_QUAL_INCOMELISTING_UNITS[[#This Row],[INCOMELISTING_HSEHLD_INCOME]])&lt;&gt;""</f>
        <v>0</v>
      </c>
      <c r="J850" s="36" t="b">
        <f>AND(TBL_QUAL_INCOMELISTING_UNITS[[#This Row],[INCOMELISTING_LOAN_ID_PROP_ADDR]]&lt;&gt;"",TBL_QUAL_INCOMELISTING_UNITS[[#This Row],[INCOMELISTING_UNIT]]&lt;&gt;"",TBL_QUAL_INCOMELISTING_UNITS[[#This Row],[INCOMELISTING_HSEHLD_INCOME]]&lt;&gt;"")</f>
        <v>0</v>
      </c>
      <c r="K850" s="36">
        <f>SUM(
IF(AND(TBL_QUAL_INCOMELISTING_UNITS[[#This Row],[INCOMELISTING_LOAN_ID_PROP_ADDR]]&lt;&gt;"",NOT(ISNUMBER(MATCH(TBL_QUAL_INCOMELISTING_UNITS[[#This Row],[INCOMELISTING_LOAN_ID_PROP_ADDR]],RANGE_LOOKUP_CIPDRF_LOANLIST,0)))),1,0)
)</f>
        <v>0</v>
      </c>
    </row>
    <row r="851" spans="2:11" ht="20.100000000000001" customHeight="1" x14ac:dyDescent="0.25">
      <c r="B851" s="25" t="str">
        <f>IF(TBL_QUAL_INCOMELISTING_UNITS[[#This Row],[RECORD_STARTED]],IF(TBL_QUAL_INCOMELISTING_UNITS[[#This Row],[ERROR_COUNT]]&gt;0,-1,IF(TBL_QUAL_INCOMELISTING_UNITS[[#This Row],[REQ_FIELDS_POPULATED]],1,0)),"")</f>
        <v/>
      </c>
      <c r="C851" s="94">
        <f>ROW()-ROW(TBL_QUAL_INCOMELISTING_UNITS[[#Headers],[ROW_ID]])</f>
        <v>842</v>
      </c>
      <c r="D851" s="82"/>
      <c r="E851" s="39"/>
      <c r="F851" s="33"/>
      <c r="G851" s="84" t="str">
        <f>IFERROR(INDEX(TBL_CIPDRFRESI_LOANPOOL[HUD_MFI_115],MATCH(TBL_QUAL_INCOMELISTING_UNITS[[#This Row],[INCOMELISTING_LOAN_ID_PROP_ADDR]],TBL_CIPDRFRESI_LOANPOOL[LOAN_ID_PROP_ADDR],0)),"")</f>
        <v/>
      </c>
      <c r="H8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1" s="36" t="b">
        <f>CONCATENATE(TBL_QUAL_INCOMELISTING_UNITS[[#This Row],[INCOMELISTING_LOAN_ID_PROP_ADDR]],TBL_QUAL_INCOMELISTING_UNITS[[#This Row],[INCOMELISTING_UNIT]],TBL_QUAL_INCOMELISTING_UNITS[[#This Row],[INCOMELISTING_HSEHLD_INCOME]])&lt;&gt;""</f>
        <v>0</v>
      </c>
      <c r="J851" s="36" t="b">
        <f>AND(TBL_QUAL_INCOMELISTING_UNITS[[#This Row],[INCOMELISTING_LOAN_ID_PROP_ADDR]]&lt;&gt;"",TBL_QUAL_INCOMELISTING_UNITS[[#This Row],[INCOMELISTING_UNIT]]&lt;&gt;"",TBL_QUAL_INCOMELISTING_UNITS[[#This Row],[INCOMELISTING_HSEHLD_INCOME]]&lt;&gt;"")</f>
        <v>0</v>
      </c>
      <c r="K851" s="36">
        <f>SUM(
IF(AND(TBL_QUAL_INCOMELISTING_UNITS[[#This Row],[INCOMELISTING_LOAN_ID_PROP_ADDR]]&lt;&gt;"",NOT(ISNUMBER(MATCH(TBL_QUAL_INCOMELISTING_UNITS[[#This Row],[INCOMELISTING_LOAN_ID_PROP_ADDR]],RANGE_LOOKUP_CIPDRF_LOANLIST,0)))),1,0)
)</f>
        <v>0</v>
      </c>
    </row>
    <row r="852" spans="2:11" ht="20.100000000000001" customHeight="1" x14ac:dyDescent="0.25">
      <c r="B852" s="25" t="str">
        <f>IF(TBL_QUAL_INCOMELISTING_UNITS[[#This Row],[RECORD_STARTED]],IF(TBL_QUAL_INCOMELISTING_UNITS[[#This Row],[ERROR_COUNT]]&gt;0,-1,IF(TBL_QUAL_INCOMELISTING_UNITS[[#This Row],[REQ_FIELDS_POPULATED]],1,0)),"")</f>
        <v/>
      </c>
      <c r="C852" s="94">
        <f>ROW()-ROW(TBL_QUAL_INCOMELISTING_UNITS[[#Headers],[ROW_ID]])</f>
        <v>843</v>
      </c>
      <c r="D852" s="82"/>
      <c r="E852" s="39"/>
      <c r="F852" s="33"/>
      <c r="G852" s="84" t="str">
        <f>IFERROR(INDEX(TBL_CIPDRFRESI_LOANPOOL[HUD_MFI_115],MATCH(TBL_QUAL_INCOMELISTING_UNITS[[#This Row],[INCOMELISTING_LOAN_ID_PROP_ADDR]],TBL_CIPDRFRESI_LOANPOOL[LOAN_ID_PROP_ADDR],0)),"")</f>
        <v/>
      </c>
      <c r="H8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2" s="36" t="b">
        <f>CONCATENATE(TBL_QUAL_INCOMELISTING_UNITS[[#This Row],[INCOMELISTING_LOAN_ID_PROP_ADDR]],TBL_QUAL_INCOMELISTING_UNITS[[#This Row],[INCOMELISTING_UNIT]],TBL_QUAL_INCOMELISTING_UNITS[[#This Row],[INCOMELISTING_HSEHLD_INCOME]])&lt;&gt;""</f>
        <v>0</v>
      </c>
      <c r="J852" s="36" t="b">
        <f>AND(TBL_QUAL_INCOMELISTING_UNITS[[#This Row],[INCOMELISTING_LOAN_ID_PROP_ADDR]]&lt;&gt;"",TBL_QUAL_INCOMELISTING_UNITS[[#This Row],[INCOMELISTING_UNIT]]&lt;&gt;"",TBL_QUAL_INCOMELISTING_UNITS[[#This Row],[INCOMELISTING_HSEHLD_INCOME]]&lt;&gt;"")</f>
        <v>0</v>
      </c>
      <c r="K852" s="36">
        <f>SUM(
IF(AND(TBL_QUAL_INCOMELISTING_UNITS[[#This Row],[INCOMELISTING_LOAN_ID_PROP_ADDR]]&lt;&gt;"",NOT(ISNUMBER(MATCH(TBL_QUAL_INCOMELISTING_UNITS[[#This Row],[INCOMELISTING_LOAN_ID_PROP_ADDR]],RANGE_LOOKUP_CIPDRF_LOANLIST,0)))),1,0)
)</f>
        <v>0</v>
      </c>
    </row>
    <row r="853" spans="2:11" ht="20.100000000000001" customHeight="1" x14ac:dyDescent="0.25">
      <c r="B853" s="25" t="str">
        <f>IF(TBL_QUAL_INCOMELISTING_UNITS[[#This Row],[RECORD_STARTED]],IF(TBL_QUAL_INCOMELISTING_UNITS[[#This Row],[ERROR_COUNT]]&gt;0,-1,IF(TBL_QUAL_INCOMELISTING_UNITS[[#This Row],[REQ_FIELDS_POPULATED]],1,0)),"")</f>
        <v/>
      </c>
      <c r="C853" s="94">
        <f>ROW()-ROW(TBL_QUAL_INCOMELISTING_UNITS[[#Headers],[ROW_ID]])</f>
        <v>844</v>
      </c>
      <c r="D853" s="82"/>
      <c r="E853" s="39"/>
      <c r="F853" s="33"/>
      <c r="G853" s="84" t="str">
        <f>IFERROR(INDEX(TBL_CIPDRFRESI_LOANPOOL[HUD_MFI_115],MATCH(TBL_QUAL_INCOMELISTING_UNITS[[#This Row],[INCOMELISTING_LOAN_ID_PROP_ADDR]],TBL_CIPDRFRESI_LOANPOOL[LOAN_ID_PROP_ADDR],0)),"")</f>
        <v/>
      </c>
      <c r="H8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3" s="36" t="b">
        <f>CONCATENATE(TBL_QUAL_INCOMELISTING_UNITS[[#This Row],[INCOMELISTING_LOAN_ID_PROP_ADDR]],TBL_QUAL_INCOMELISTING_UNITS[[#This Row],[INCOMELISTING_UNIT]],TBL_QUAL_INCOMELISTING_UNITS[[#This Row],[INCOMELISTING_HSEHLD_INCOME]])&lt;&gt;""</f>
        <v>0</v>
      </c>
      <c r="J853" s="36" t="b">
        <f>AND(TBL_QUAL_INCOMELISTING_UNITS[[#This Row],[INCOMELISTING_LOAN_ID_PROP_ADDR]]&lt;&gt;"",TBL_QUAL_INCOMELISTING_UNITS[[#This Row],[INCOMELISTING_UNIT]]&lt;&gt;"",TBL_QUAL_INCOMELISTING_UNITS[[#This Row],[INCOMELISTING_HSEHLD_INCOME]]&lt;&gt;"")</f>
        <v>0</v>
      </c>
      <c r="K853" s="36">
        <f>SUM(
IF(AND(TBL_QUAL_INCOMELISTING_UNITS[[#This Row],[INCOMELISTING_LOAN_ID_PROP_ADDR]]&lt;&gt;"",NOT(ISNUMBER(MATCH(TBL_QUAL_INCOMELISTING_UNITS[[#This Row],[INCOMELISTING_LOAN_ID_PROP_ADDR]],RANGE_LOOKUP_CIPDRF_LOANLIST,0)))),1,0)
)</f>
        <v>0</v>
      </c>
    </row>
    <row r="854" spans="2:11" ht="20.100000000000001" customHeight="1" x14ac:dyDescent="0.25">
      <c r="B854" s="25" t="str">
        <f>IF(TBL_QUAL_INCOMELISTING_UNITS[[#This Row],[RECORD_STARTED]],IF(TBL_QUAL_INCOMELISTING_UNITS[[#This Row],[ERROR_COUNT]]&gt;0,-1,IF(TBL_QUAL_INCOMELISTING_UNITS[[#This Row],[REQ_FIELDS_POPULATED]],1,0)),"")</f>
        <v/>
      </c>
      <c r="C854" s="94">
        <f>ROW()-ROW(TBL_QUAL_INCOMELISTING_UNITS[[#Headers],[ROW_ID]])</f>
        <v>845</v>
      </c>
      <c r="D854" s="82"/>
      <c r="E854" s="39"/>
      <c r="F854" s="33"/>
      <c r="G854" s="84" t="str">
        <f>IFERROR(INDEX(TBL_CIPDRFRESI_LOANPOOL[HUD_MFI_115],MATCH(TBL_QUAL_INCOMELISTING_UNITS[[#This Row],[INCOMELISTING_LOAN_ID_PROP_ADDR]],TBL_CIPDRFRESI_LOANPOOL[LOAN_ID_PROP_ADDR],0)),"")</f>
        <v/>
      </c>
      <c r="H8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4" s="36" t="b">
        <f>CONCATENATE(TBL_QUAL_INCOMELISTING_UNITS[[#This Row],[INCOMELISTING_LOAN_ID_PROP_ADDR]],TBL_QUAL_INCOMELISTING_UNITS[[#This Row],[INCOMELISTING_UNIT]],TBL_QUAL_INCOMELISTING_UNITS[[#This Row],[INCOMELISTING_HSEHLD_INCOME]])&lt;&gt;""</f>
        <v>0</v>
      </c>
      <c r="J854" s="36" t="b">
        <f>AND(TBL_QUAL_INCOMELISTING_UNITS[[#This Row],[INCOMELISTING_LOAN_ID_PROP_ADDR]]&lt;&gt;"",TBL_QUAL_INCOMELISTING_UNITS[[#This Row],[INCOMELISTING_UNIT]]&lt;&gt;"",TBL_QUAL_INCOMELISTING_UNITS[[#This Row],[INCOMELISTING_HSEHLD_INCOME]]&lt;&gt;"")</f>
        <v>0</v>
      </c>
      <c r="K854" s="36">
        <f>SUM(
IF(AND(TBL_QUAL_INCOMELISTING_UNITS[[#This Row],[INCOMELISTING_LOAN_ID_PROP_ADDR]]&lt;&gt;"",NOT(ISNUMBER(MATCH(TBL_QUAL_INCOMELISTING_UNITS[[#This Row],[INCOMELISTING_LOAN_ID_PROP_ADDR]],RANGE_LOOKUP_CIPDRF_LOANLIST,0)))),1,0)
)</f>
        <v>0</v>
      </c>
    </row>
    <row r="855" spans="2:11" ht="20.100000000000001" customHeight="1" x14ac:dyDescent="0.25">
      <c r="B855" s="25" t="str">
        <f>IF(TBL_QUAL_INCOMELISTING_UNITS[[#This Row],[RECORD_STARTED]],IF(TBL_QUAL_INCOMELISTING_UNITS[[#This Row],[ERROR_COUNT]]&gt;0,-1,IF(TBL_QUAL_INCOMELISTING_UNITS[[#This Row],[REQ_FIELDS_POPULATED]],1,0)),"")</f>
        <v/>
      </c>
      <c r="C855" s="94">
        <f>ROW()-ROW(TBL_QUAL_INCOMELISTING_UNITS[[#Headers],[ROW_ID]])</f>
        <v>846</v>
      </c>
      <c r="D855" s="82"/>
      <c r="E855" s="39"/>
      <c r="F855" s="33"/>
      <c r="G855" s="84" t="str">
        <f>IFERROR(INDEX(TBL_CIPDRFRESI_LOANPOOL[HUD_MFI_115],MATCH(TBL_QUAL_INCOMELISTING_UNITS[[#This Row],[INCOMELISTING_LOAN_ID_PROP_ADDR]],TBL_CIPDRFRESI_LOANPOOL[LOAN_ID_PROP_ADDR],0)),"")</f>
        <v/>
      </c>
      <c r="H8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5" s="36" t="b">
        <f>CONCATENATE(TBL_QUAL_INCOMELISTING_UNITS[[#This Row],[INCOMELISTING_LOAN_ID_PROP_ADDR]],TBL_QUAL_INCOMELISTING_UNITS[[#This Row],[INCOMELISTING_UNIT]],TBL_QUAL_INCOMELISTING_UNITS[[#This Row],[INCOMELISTING_HSEHLD_INCOME]])&lt;&gt;""</f>
        <v>0</v>
      </c>
      <c r="J855" s="36" t="b">
        <f>AND(TBL_QUAL_INCOMELISTING_UNITS[[#This Row],[INCOMELISTING_LOAN_ID_PROP_ADDR]]&lt;&gt;"",TBL_QUAL_INCOMELISTING_UNITS[[#This Row],[INCOMELISTING_UNIT]]&lt;&gt;"",TBL_QUAL_INCOMELISTING_UNITS[[#This Row],[INCOMELISTING_HSEHLD_INCOME]]&lt;&gt;"")</f>
        <v>0</v>
      </c>
      <c r="K855" s="36">
        <f>SUM(
IF(AND(TBL_QUAL_INCOMELISTING_UNITS[[#This Row],[INCOMELISTING_LOAN_ID_PROP_ADDR]]&lt;&gt;"",NOT(ISNUMBER(MATCH(TBL_QUAL_INCOMELISTING_UNITS[[#This Row],[INCOMELISTING_LOAN_ID_PROP_ADDR]],RANGE_LOOKUP_CIPDRF_LOANLIST,0)))),1,0)
)</f>
        <v>0</v>
      </c>
    </row>
    <row r="856" spans="2:11" ht="20.100000000000001" customHeight="1" x14ac:dyDescent="0.25">
      <c r="B856" s="25" t="str">
        <f>IF(TBL_QUAL_INCOMELISTING_UNITS[[#This Row],[RECORD_STARTED]],IF(TBL_QUAL_INCOMELISTING_UNITS[[#This Row],[ERROR_COUNT]]&gt;0,-1,IF(TBL_QUAL_INCOMELISTING_UNITS[[#This Row],[REQ_FIELDS_POPULATED]],1,0)),"")</f>
        <v/>
      </c>
      <c r="C856" s="94">
        <f>ROW()-ROW(TBL_QUAL_INCOMELISTING_UNITS[[#Headers],[ROW_ID]])</f>
        <v>847</v>
      </c>
      <c r="D856" s="82"/>
      <c r="E856" s="39"/>
      <c r="F856" s="33"/>
      <c r="G856" s="84" t="str">
        <f>IFERROR(INDEX(TBL_CIPDRFRESI_LOANPOOL[HUD_MFI_115],MATCH(TBL_QUAL_INCOMELISTING_UNITS[[#This Row],[INCOMELISTING_LOAN_ID_PROP_ADDR]],TBL_CIPDRFRESI_LOANPOOL[LOAN_ID_PROP_ADDR],0)),"")</f>
        <v/>
      </c>
      <c r="H8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6" s="36" t="b">
        <f>CONCATENATE(TBL_QUAL_INCOMELISTING_UNITS[[#This Row],[INCOMELISTING_LOAN_ID_PROP_ADDR]],TBL_QUAL_INCOMELISTING_UNITS[[#This Row],[INCOMELISTING_UNIT]],TBL_QUAL_INCOMELISTING_UNITS[[#This Row],[INCOMELISTING_HSEHLD_INCOME]])&lt;&gt;""</f>
        <v>0</v>
      </c>
      <c r="J856" s="36" t="b">
        <f>AND(TBL_QUAL_INCOMELISTING_UNITS[[#This Row],[INCOMELISTING_LOAN_ID_PROP_ADDR]]&lt;&gt;"",TBL_QUAL_INCOMELISTING_UNITS[[#This Row],[INCOMELISTING_UNIT]]&lt;&gt;"",TBL_QUAL_INCOMELISTING_UNITS[[#This Row],[INCOMELISTING_HSEHLD_INCOME]]&lt;&gt;"")</f>
        <v>0</v>
      </c>
      <c r="K856" s="36">
        <f>SUM(
IF(AND(TBL_QUAL_INCOMELISTING_UNITS[[#This Row],[INCOMELISTING_LOAN_ID_PROP_ADDR]]&lt;&gt;"",NOT(ISNUMBER(MATCH(TBL_QUAL_INCOMELISTING_UNITS[[#This Row],[INCOMELISTING_LOAN_ID_PROP_ADDR]],RANGE_LOOKUP_CIPDRF_LOANLIST,0)))),1,0)
)</f>
        <v>0</v>
      </c>
    </row>
    <row r="857" spans="2:11" ht="20.100000000000001" customHeight="1" x14ac:dyDescent="0.25">
      <c r="B857" s="25" t="str">
        <f>IF(TBL_QUAL_INCOMELISTING_UNITS[[#This Row],[RECORD_STARTED]],IF(TBL_QUAL_INCOMELISTING_UNITS[[#This Row],[ERROR_COUNT]]&gt;0,-1,IF(TBL_QUAL_INCOMELISTING_UNITS[[#This Row],[REQ_FIELDS_POPULATED]],1,0)),"")</f>
        <v/>
      </c>
      <c r="C857" s="94">
        <f>ROW()-ROW(TBL_QUAL_INCOMELISTING_UNITS[[#Headers],[ROW_ID]])</f>
        <v>848</v>
      </c>
      <c r="D857" s="82"/>
      <c r="E857" s="39"/>
      <c r="F857" s="33"/>
      <c r="G857" s="84" t="str">
        <f>IFERROR(INDEX(TBL_CIPDRFRESI_LOANPOOL[HUD_MFI_115],MATCH(TBL_QUAL_INCOMELISTING_UNITS[[#This Row],[INCOMELISTING_LOAN_ID_PROP_ADDR]],TBL_CIPDRFRESI_LOANPOOL[LOAN_ID_PROP_ADDR],0)),"")</f>
        <v/>
      </c>
      <c r="H8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7" s="36" t="b">
        <f>CONCATENATE(TBL_QUAL_INCOMELISTING_UNITS[[#This Row],[INCOMELISTING_LOAN_ID_PROP_ADDR]],TBL_QUAL_INCOMELISTING_UNITS[[#This Row],[INCOMELISTING_UNIT]],TBL_QUAL_INCOMELISTING_UNITS[[#This Row],[INCOMELISTING_HSEHLD_INCOME]])&lt;&gt;""</f>
        <v>0</v>
      </c>
      <c r="J857" s="36" t="b">
        <f>AND(TBL_QUAL_INCOMELISTING_UNITS[[#This Row],[INCOMELISTING_LOAN_ID_PROP_ADDR]]&lt;&gt;"",TBL_QUAL_INCOMELISTING_UNITS[[#This Row],[INCOMELISTING_UNIT]]&lt;&gt;"",TBL_QUAL_INCOMELISTING_UNITS[[#This Row],[INCOMELISTING_HSEHLD_INCOME]]&lt;&gt;"")</f>
        <v>0</v>
      </c>
      <c r="K857" s="36">
        <f>SUM(
IF(AND(TBL_QUAL_INCOMELISTING_UNITS[[#This Row],[INCOMELISTING_LOAN_ID_PROP_ADDR]]&lt;&gt;"",NOT(ISNUMBER(MATCH(TBL_QUAL_INCOMELISTING_UNITS[[#This Row],[INCOMELISTING_LOAN_ID_PROP_ADDR]],RANGE_LOOKUP_CIPDRF_LOANLIST,0)))),1,0)
)</f>
        <v>0</v>
      </c>
    </row>
    <row r="858" spans="2:11" ht="20.100000000000001" customHeight="1" x14ac:dyDescent="0.25">
      <c r="B858" s="25" t="str">
        <f>IF(TBL_QUAL_INCOMELISTING_UNITS[[#This Row],[RECORD_STARTED]],IF(TBL_QUAL_INCOMELISTING_UNITS[[#This Row],[ERROR_COUNT]]&gt;0,-1,IF(TBL_QUAL_INCOMELISTING_UNITS[[#This Row],[REQ_FIELDS_POPULATED]],1,0)),"")</f>
        <v/>
      </c>
      <c r="C858" s="94">
        <f>ROW()-ROW(TBL_QUAL_INCOMELISTING_UNITS[[#Headers],[ROW_ID]])</f>
        <v>849</v>
      </c>
      <c r="D858" s="82"/>
      <c r="E858" s="39"/>
      <c r="F858" s="33"/>
      <c r="G858" s="84" t="str">
        <f>IFERROR(INDEX(TBL_CIPDRFRESI_LOANPOOL[HUD_MFI_115],MATCH(TBL_QUAL_INCOMELISTING_UNITS[[#This Row],[INCOMELISTING_LOAN_ID_PROP_ADDR]],TBL_CIPDRFRESI_LOANPOOL[LOAN_ID_PROP_ADDR],0)),"")</f>
        <v/>
      </c>
      <c r="H8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8" s="36" t="b">
        <f>CONCATENATE(TBL_QUAL_INCOMELISTING_UNITS[[#This Row],[INCOMELISTING_LOAN_ID_PROP_ADDR]],TBL_QUAL_INCOMELISTING_UNITS[[#This Row],[INCOMELISTING_UNIT]],TBL_QUAL_INCOMELISTING_UNITS[[#This Row],[INCOMELISTING_HSEHLD_INCOME]])&lt;&gt;""</f>
        <v>0</v>
      </c>
      <c r="J858" s="36" t="b">
        <f>AND(TBL_QUAL_INCOMELISTING_UNITS[[#This Row],[INCOMELISTING_LOAN_ID_PROP_ADDR]]&lt;&gt;"",TBL_QUAL_INCOMELISTING_UNITS[[#This Row],[INCOMELISTING_UNIT]]&lt;&gt;"",TBL_QUAL_INCOMELISTING_UNITS[[#This Row],[INCOMELISTING_HSEHLD_INCOME]]&lt;&gt;"")</f>
        <v>0</v>
      </c>
      <c r="K858" s="36">
        <f>SUM(
IF(AND(TBL_QUAL_INCOMELISTING_UNITS[[#This Row],[INCOMELISTING_LOAN_ID_PROP_ADDR]]&lt;&gt;"",NOT(ISNUMBER(MATCH(TBL_QUAL_INCOMELISTING_UNITS[[#This Row],[INCOMELISTING_LOAN_ID_PROP_ADDR]],RANGE_LOOKUP_CIPDRF_LOANLIST,0)))),1,0)
)</f>
        <v>0</v>
      </c>
    </row>
    <row r="859" spans="2:11" ht="20.100000000000001" customHeight="1" x14ac:dyDescent="0.25">
      <c r="B859" s="25" t="str">
        <f>IF(TBL_QUAL_INCOMELISTING_UNITS[[#This Row],[RECORD_STARTED]],IF(TBL_QUAL_INCOMELISTING_UNITS[[#This Row],[ERROR_COUNT]]&gt;0,-1,IF(TBL_QUAL_INCOMELISTING_UNITS[[#This Row],[REQ_FIELDS_POPULATED]],1,0)),"")</f>
        <v/>
      </c>
      <c r="C859" s="94">
        <f>ROW()-ROW(TBL_QUAL_INCOMELISTING_UNITS[[#Headers],[ROW_ID]])</f>
        <v>850</v>
      </c>
      <c r="D859" s="82"/>
      <c r="E859" s="39"/>
      <c r="F859" s="33"/>
      <c r="G859" s="84" t="str">
        <f>IFERROR(INDEX(TBL_CIPDRFRESI_LOANPOOL[HUD_MFI_115],MATCH(TBL_QUAL_INCOMELISTING_UNITS[[#This Row],[INCOMELISTING_LOAN_ID_PROP_ADDR]],TBL_CIPDRFRESI_LOANPOOL[LOAN_ID_PROP_ADDR],0)),"")</f>
        <v/>
      </c>
      <c r="H8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9" s="36" t="b">
        <f>CONCATENATE(TBL_QUAL_INCOMELISTING_UNITS[[#This Row],[INCOMELISTING_LOAN_ID_PROP_ADDR]],TBL_QUAL_INCOMELISTING_UNITS[[#This Row],[INCOMELISTING_UNIT]],TBL_QUAL_INCOMELISTING_UNITS[[#This Row],[INCOMELISTING_HSEHLD_INCOME]])&lt;&gt;""</f>
        <v>0</v>
      </c>
      <c r="J859" s="36" t="b">
        <f>AND(TBL_QUAL_INCOMELISTING_UNITS[[#This Row],[INCOMELISTING_LOAN_ID_PROP_ADDR]]&lt;&gt;"",TBL_QUAL_INCOMELISTING_UNITS[[#This Row],[INCOMELISTING_UNIT]]&lt;&gt;"",TBL_QUAL_INCOMELISTING_UNITS[[#This Row],[INCOMELISTING_HSEHLD_INCOME]]&lt;&gt;"")</f>
        <v>0</v>
      </c>
      <c r="K859" s="36">
        <f>SUM(
IF(AND(TBL_QUAL_INCOMELISTING_UNITS[[#This Row],[INCOMELISTING_LOAN_ID_PROP_ADDR]]&lt;&gt;"",NOT(ISNUMBER(MATCH(TBL_QUAL_INCOMELISTING_UNITS[[#This Row],[INCOMELISTING_LOAN_ID_PROP_ADDR]],RANGE_LOOKUP_CIPDRF_LOANLIST,0)))),1,0)
)</f>
        <v>0</v>
      </c>
    </row>
    <row r="860" spans="2:11" ht="20.100000000000001" customHeight="1" x14ac:dyDescent="0.25">
      <c r="B860" s="25" t="str">
        <f>IF(TBL_QUAL_INCOMELISTING_UNITS[[#This Row],[RECORD_STARTED]],IF(TBL_QUAL_INCOMELISTING_UNITS[[#This Row],[ERROR_COUNT]]&gt;0,-1,IF(TBL_QUAL_INCOMELISTING_UNITS[[#This Row],[REQ_FIELDS_POPULATED]],1,0)),"")</f>
        <v/>
      </c>
      <c r="C860" s="94">
        <f>ROW()-ROW(TBL_QUAL_INCOMELISTING_UNITS[[#Headers],[ROW_ID]])</f>
        <v>851</v>
      </c>
      <c r="D860" s="82"/>
      <c r="E860" s="39"/>
      <c r="F860" s="33"/>
      <c r="G860" s="84" t="str">
        <f>IFERROR(INDEX(TBL_CIPDRFRESI_LOANPOOL[HUD_MFI_115],MATCH(TBL_QUAL_INCOMELISTING_UNITS[[#This Row],[INCOMELISTING_LOAN_ID_PROP_ADDR]],TBL_CIPDRFRESI_LOANPOOL[LOAN_ID_PROP_ADDR],0)),"")</f>
        <v/>
      </c>
      <c r="H8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0" s="36" t="b">
        <f>CONCATENATE(TBL_QUAL_INCOMELISTING_UNITS[[#This Row],[INCOMELISTING_LOAN_ID_PROP_ADDR]],TBL_QUAL_INCOMELISTING_UNITS[[#This Row],[INCOMELISTING_UNIT]],TBL_QUAL_INCOMELISTING_UNITS[[#This Row],[INCOMELISTING_HSEHLD_INCOME]])&lt;&gt;""</f>
        <v>0</v>
      </c>
      <c r="J860" s="36" t="b">
        <f>AND(TBL_QUAL_INCOMELISTING_UNITS[[#This Row],[INCOMELISTING_LOAN_ID_PROP_ADDR]]&lt;&gt;"",TBL_QUAL_INCOMELISTING_UNITS[[#This Row],[INCOMELISTING_UNIT]]&lt;&gt;"",TBL_QUAL_INCOMELISTING_UNITS[[#This Row],[INCOMELISTING_HSEHLD_INCOME]]&lt;&gt;"")</f>
        <v>0</v>
      </c>
      <c r="K860" s="36">
        <f>SUM(
IF(AND(TBL_QUAL_INCOMELISTING_UNITS[[#This Row],[INCOMELISTING_LOAN_ID_PROP_ADDR]]&lt;&gt;"",NOT(ISNUMBER(MATCH(TBL_QUAL_INCOMELISTING_UNITS[[#This Row],[INCOMELISTING_LOAN_ID_PROP_ADDR]],RANGE_LOOKUP_CIPDRF_LOANLIST,0)))),1,0)
)</f>
        <v>0</v>
      </c>
    </row>
    <row r="861" spans="2:11" ht="20.100000000000001" customHeight="1" x14ac:dyDescent="0.25">
      <c r="B861" s="25" t="str">
        <f>IF(TBL_QUAL_INCOMELISTING_UNITS[[#This Row],[RECORD_STARTED]],IF(TBL_QUAL_INCOMELISTING_UNITS[[#This Row],[ERROR_COUNT]]&gt;0,-1,IF(TBL_QUAL_INCOMELISTING_UNITS[[#This Row],[REQ_FIELDS_POPULATED]],1,0)),"")</f>
        <v/>
      </c>
      <c r="C861" s="94">
        <f>ROW()-ROW(TBL_QUAL_INCOMELISTING_UNITS[[#Headers],[ROW_ID]])</f>
        <v>852</v>
      </c>
      <c r="D861" s="82"/>
      <c r="E861" s="39"/>
      <c r="F861" s="33"/>
      <c r="G861" s="84" t="str">
        <f>IFERROR(INDEX(TBL_CIPDRFRESI_LOANPOOL[HUD_MFI_115],MATCH(TBL_QUAL_INCOMELISTING_UNITS[[#This Row],[INCOMELISTING_LOAN_ID_PROP_ADDR]],TBL_CIPDRFRESI_LOANPOOL[LOAN_ID_PROP_ADDR],0)),"")</f>
        <v/>
      </c>
      <c r="H8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1" s="36" t="b">
        <f>CONCATENATE(TBL_QUAL_INCOMELISTING_UNITS[[#This Row],[INCOMELISTING_LOAN_ID_PROP_ADDR]],TBL_QUAL_INCOMELISTING_UNITS[[#This Row],[INCOMELISTING_UNIT]],TBL_QUAL_INCOMELISTING_UNITS[[#This Row],[INCOMELISTING_HSEHLD_INCOME]])&lt;&gt;""</f>
        <v>0</v>
      </c>
      <c r="J861" s="36" t="b">
        <f>AND(TBL_QUAL_INCOMELISTING_UNITS[[#This Row],[INCOMELISTING_LOAN_ID_PROP_ADDR]]&lt;&gt;"",TBL_QUAL_INCOMELISTING_UNITS[[#This Row],[INCOMELISTING_UNIT]]&lt;&gt;"",TBL_QUAL_INCOMELISTING_UNITS[[#This Row],[INCOMELISTING_HSEHLD_INCOME]]&lt;&gt;"")</f>
        <v>0</v>
      </c>
      <c r="K861" s="36">
        <f>SUM(
IF(AND(TBL_QUAL_INCOMELISTING_UNITS[[#This Row],[INCOMELISTING_LOAN_ID_PROP_ADDR]]&lt;&gt;"",NOT(ISNUMBER(MATCH(TBL_QUAL_INCOMELISTING_UNITS[[#This Row],[INCOMELISTING_LOAN_ID_PROP_ADDR]],RANGE_LOOKUP_CIPDRF_LOANLIST,0)))),1,0)
)</f>
        <v>0</v>
      </c>
    </row>
    <row r="862" spans="2:11" ht="20.100000000000001" customHeight="1" x14ac:dyDescent="0.25">
      <c r="B862" s="25" t="str">
        <f>IF(TBL_QUAL_INCOMELISTING_UNITS[[#This Row],[RECORD_STARTED]],IF(TBL_QUAL_INCOMELISTING_UNITS[[#This Row],[ERROR_COUNT]]&gt;0,-1,IF(TBL_QUAL_INCOMELISTING_UNITS[[#This Row],[REQ_FIELDS_POPULATED]],1,0)),"")</f>
        <v/>
      </c>
      <c r="C862" s="94">
        <f>ROW()-ROW(TBL_QUAL_INCOMELISTING_UNITS[[#Headers],[ROW_ID]])</f>
        <v>853</v>
      </c>
      <c r="D862" s="82"/>
      <c r="E862" s="39"/>
      <c r="F862" s="33"/>
      <c r="G862" s="84" t="str">
        <f>IFERROR(INDEX(TBL_CIPDRFRESI_LOANPOOL[HUD_MFI_115],MATCH(TBL_QUAL_INCOMELISTING_UNITS[[#This Row],[INCOMELISTING_LOAN_ID_PROP_ADDR]],TBL_CIPDRFRESI_LOANPOOL[LOAN_ID_PROP_ADDR],0)),"")</f>
        <v/>
      </c>
      <c r="H8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2" s="36" t="b">
        <f>CONCATENATE(TBL_QUAL_INCOMELISTING_UNITS[[#This Row],[INCOMELISTING_LOAN_ID_PROP_ADDR]],TBL_QUAL_INCOMELISTING_UNITS[[#This Row],[INCOMELISTING_UNIT]],TBL_QUAL_INCOMELISTING_UNITS[[#This Row],[INCOMELISTING_HSEHLD_INCOME]])&lt;&gt;""</f>
        <v>0</v>
      </c>
      <c r="J862" s="36" t="b">
        <f>AND(TBL_QUAL_INCOMELISTING_UNITS[[#This Row],[INCOMELISTING_LOAN_ID_PROP_ADDR]]&lt;&gt;"",TBL_QUAL_INCOMELISTING_UNITS[[#This Row],[INCOMELISTING_UNIT]]&lt;&gt;"",TBL_QUAL_INCOMELISTING_UNITS[[#This Row],[INCOMELISTING_HSEHLD_INCOME]]&lt;&gt;"")</f>
        <v>0</v>
      </c>
      <c r="K862" s="36">
        <f>SUM(
IF(AND(TBL_QUAL_INCOMELISTING_UNITS[[#This Row],[INCOMELISTING_LOAN_ID_PROP_ADDR]]&lt;&gt;"",NOT(ISNUMBER(MATCH(TBL_QUAL_INCOMELISTING_UNITS[[#This Row],[INCOMELISTING_LOAN_ID_PROP_ADDR]],RANGE_LOOKUP_CIPDRF_LOANLIST,0)))),1,0)
)</f>
        <v>0</v>
      </c>
    </row>
    <row r="863" spans="2:11" ht="20.100000000000001" customHeight="1" x14ac:dyDescent="0.25">
      <c r="B863" s="25" t="str">
        <f>IF(TBL_QUAL_INCOMELISTING_UNITS[[#This Row],[RECORD_STARTED]],IF(TBL_QUAL_INCOMELISTING_UNITS[[#This Row],[ERROR_COUNT]]&gt;0,-1,IF(TBL_QUAL_INCOMELISTING_UNITS[[#This Row],[REQ_FIELDS_POPULATED]],1,0)),"")</f>
        <v/>
      </c>
      <c r="C863" s="94">
        <f>ROW()-ROW(TBL_QUAL_INCOMELISTING_UNITS[[#Headers],[ROW_ID]])</f>
        <v>854</v>
      </c>
      <c r="D863" s="82"/>
      <c r="E863" s="39"/>
      <c r="F863" s="33"/>
      <c r="G863" s="84" t="str">
        <f>IFERROR(INDEX(TBL_CIPDRFRESI_LOANPOOL[HUD_MFI_115],MATCH(TBL_QUAL_INCOMELISTING_UNITS[[#This Row],[INCOMELISTING_LOAN_ID_PROP_ADDR]],TBL_CIPDRFRESI_LOANPOOL[LOAN_ID_PROP_ADDR],0)),"")</f>
        <v/>
      </c>
      <c r="H8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3" s="36" t="b">
        <f>CONCATENATE(TBL_QUAL_INCOMELISTING_UNITS[[#This Row],[INCOMELISTING_LOAN_ID_PROP_ADDR]],TBL_QUAL_INCOMELISTING_UNITS[[#This Row],[INCOMELISTING_UNIT]],TBL_QUAL_INCOMELISTING_UNITS[[#This Row],[INCOMELISTING_HSEHLD_INCOME]])&lt;&gt;""</f>
        <v>0</v>
      </c>
      <c r="J863" s="36" t="b">
        <f>AND(TBL_QUAL_INCOMELISTING_UNITS[[#This Row],[INCOMELISTING_LOAN_ID_PROP_ADDR]]&lt;&gt;"",TBL_QUAL_INCOMELISTING_UNITS[[#This Row],[INCOMELISTING_UNIT]]&lt;&gt;"",TBL_QUAL_INCOMELISTING_UNITS[[#This Row],[INCOMELISTING_HSEHLD_INCOME]]&lt;&gt;"")</f>
        <v>0</v>
      </c>
      <c r="K863" s="36">
        <f>SUM(
IF(AND(TBL_QUAL_INCOMELISTING_UNITS[[#This Row],[INCOMELISTING_LOAN_ID_PROP_ADDR]]&lt;&gt;"",NOT(ISNUMBER(MATCH(TBL_QUAL_INCOMELISTING_UNITS[[#This Row],[INCOMELISTING_LOAN_ID_PROP_ADDR]],RANGE_LOOKUP_CIPDRF_LOANLIST,0)))),1,0)
)</f>
        <v>0</v>
      </c>
    </row>
    <row r="864" spans="2:11" ht="20.100000000000001" customHeight="1" x14ac:dyDescent="0.25">
      <c r="B864" s="25" t="str">
        <f>IF(TBL_QUAL_INCOMELISTING_UNITS[[#This Row],[RECORD_STARTED]],IF(TBL_QUAL_INCOMELISTING_UNITS[[#This Row],[ERROR_COUNT]]&gt;0,-1,IF(TBL_QUAL_INCOMELISTING_UNITS[[#This Row],[REQ_FIELDS_POPULATED]],1,0)),"")</f>
        <v/>
      </c>
      <c r="C864" s="94">
        <f>ROW()-ROW(TBL_QUAL_INCOMELISTING_UNITS[[#Headers],[ROW_ID]])</f>
        <v>855</v>
      </c>
      <c r="D864" s="82"/>
      <c r="E864" s="39"/>
      <c r="F864" s="33"/>
      <c r="G864" s="84" t="str">
        <f>IFERROR(INDEX(TBL_CIPDRFRESI_LOANPOOL[HUD_MFI_115],MATCH(TBL_QUAL_INCOMELISTING_UNITS[[#This Row],[INCOMELISTING_LOAN_ID_PROP_ADDR]],TBL_CIPDRFRESI_LOANPOOL[LOAN_ID_PROP_ADDR],0)),"")</f>
        <v/>
      </c>
      <c r="H8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4" s="36" t="b">
        <f>CONCATENATE(TBL_QUAL_INCOMELISTING_UNITS[[#This Row],[INCOMELISTING_LOAN_ID_PROP_ADDR]],TBL_QUAL_INCOMELISTING_UNITS[[#This Row],[INCOMELISTING_UNIT]],TBL_QUAL_INCOMELISTING_UNITS[[#This Row],[INCOMELISTING_HSEHLD_INCOME]])&lt;&gt;""</f>
        <v>0</v>
      </c>
      <c r="J864" s="36" t="b">
        <f>AND(TBL_QUAL_INCOMELISTING_UNITS[[#This Row],[INCOMELISTING_LOAN_ID_PROP_ADDR]]&lt;&gt;"",TBL_QUAL_INCOMELISTING_UNITS[[#This Row],[INCOMELISTING_UNIT]]&lt;&gt;"",TBL_QUAL_INCOMELISTING_UNITS[[#This Row],[INCOMELISTING_HSEHLD_INCOME]]&lt;&gt;"")</f>
        <v>0</v>
      </c>
      <c r="K864" s="36">
        <f>SUM(
IF(AND(TBL_QUAL_INCOMELISTING_UNITS[[#This Row],[INCOMELISTING_LOAN_ID_PROP_ADDR]]&lt;&gt;"",NOT(ISNUMBER(MATCH(TBL_QUAL_INCOMELISTING_UNITS[[#This Row],[INCOMELISTING_LOAN_ID_PROP_ADDR]],RANGE_LOOKUP_CIPDRF_LOANLIST,0)))),1,0)
)</f>
        <v>0</v>
      </c>
    </row>
    <row r="865" spans="2:11" ht="20.100000000000001" customHeight="1" x14ac:dyDescent="0.25">
      <c r="B865" s="25" t="str">
        <f>IF(TBL_QUAL_INCOMELISTING_UNITS[[#This Row],[RECORD_STARTED]],IF(TBL_QUAL_INCOMELISTING_UNITS[[#This Row],[ERROR_COUNT]]&gt;0,-1,IF(TBL_QUAL_INCOMELISTING_UNITS[[#This Row],[REQ_FIELDS_POPULATED]],1,0)),"")</f>
        <v/>
      </c>
      <c r="C865" s="94">
        <f>ROW()-ROW(TBL_QUAL_INCOMELISTING_UNITS[[#Headers],[ROW_ID]])</f>
        <v>856</v>
      </c>
      <c r="D865" s="82"/>
      <c r="E865" s="39"/>
      <c r="F865" s="33"/>
      <c r="G865" s="84" t="str">
        <f>IFERROR(INDEX(TBL_CIPDRFRESI_LOANPOOL[HUD_MFI_115],MATCH(TBL_QUAL_INCOMELISTING_UNITS[[#This Row],[INCOMELISTING_LOAN_ID_PROP_ADDR]],TBL_CIPDRFRESI_LOANPOOL[LOAN_ID_PROP_ADDR],0)),"")</f>
        <v/>
      </c>
      <c r="H8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5" s="36" t="b">
        <f>CONCATENATE(TBL_QUAL_INCOMELISTING_UNITS[[#This Row],[INCOMELISTING_LOAN_ID_PROP_ADDR]],TBL_QUAL_INCOMELISTING_UNITS[[#This Row],[INCOMELISTING_UNIT]],TBL_QUAL_INCOMELISTING_UNITS[[#This Row],[INCOMELISTING_HSEHLD_INCOME]])&lt;&gt;""</f>
        <v>0</v>
      </c>
      <c r="J865" s="36" t="b">
        <f>AND(TBL_QUAL_INCOMELISTING_UNITS[[#This Row],[INCOMELISTING_LOAN_ID_PROP_ADDR]]&lt;&gt;"",TBL_QUAL_INCOMELISTING_UNITS[[#This Row],[INCOMELISTING_UNIT]]&lt;&gt;"",TBL_QUAL_INCOMELISTING_UNITS[[#This Row],[INCOMELISTING_HSEHLD_INCOME]]&lt;&gt;"")</f>
        <v>0</v>
      </c>
      <c r="K865" s="36">
        <f>SUM(
IF(AND(TBL_QUAL_INCOMELISTING_UNITS[[#This Row],[INCOMELISTING_LOAN_ID_PROP_ADDR]]&lt;&gt;"",NOT(ISNUMBER(MATCH(TBL_QUAL_INCOMELISTING_UNITS[[#This Row],[INCOMELISTING_LOAN_ID_PROP_ADDR]],RANGE_LOOKUP_CIPDRF_LOANLIST,0)))),1,0)
)</f>
        <v>0</v>
      </c>
    </row>
    <row r="866" spans="2:11" ht="20.100000000000001" customHeight="1" x14ac:dyDescent="0.25">
      <c r="B866" s="25" t="str">
        <f>IF(TBL_QUAL_INCOMELISTING_UNITS[[#This Row],[RECORD_STARTED]],IF(TBL_QUAL_INCOMELISTING_UNITS[[#This Row],[ERROR_COUNT]]&gt;0,-1,IF(TBL_QUAL_INCOMELISTING_UNITS[[#This Row],[REQ_FIELDS_POPULATED]],1,0)),"")</f>
        <v/>
      </c>
      <c r="C866" s="94">
        <f>ROW()-ROW(TBL_QUAL_INCOMELISTING_UNITS[[#Headers],[ROW_ID]])</f>
        <v>857</v>
      </c>
      <c r="D866" s="82"/>
      <c r="E866" s="39"/>
      <c r="F866" s="33"/>
      <c r="G866" s="84" t="str">
        <f>IFERROR(INDEX(TBL_CIPDRFRESI_LOANPOOL[HUD_MFI_115],MATCH(TBL_QUAL_INCOMELISTING_UNITS[[#This Row],[INCOMELISTING_LOAN_ID_PROP_ADDR]],TBL_CIPDRFRESI_LOANPOOL[LOAN_ID_PROP_ADDR],0)),"")</f>
        <v/>
      </c>
      <c r="H8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6" s="36" t="b">
        <f>CONCATENATE(TBL_QUAL_INCOMELISTING_UNITS[[#This Row],[INCOMELISTING_LOAN_ID_PROP_ADDR]],TBL_QUAL_INCOMELISTING_UNITS[[#This Row],[INCOMELISTING_UNIT]],TBL_QUAL_INCOMELISTING_UNITS[[#This Row],[INCOMELISTING_HSEHLD_INCOME]])&lt;&gt;""</f>
        <v>0</v>
      </c>
      <c r="J866" s="36" t="b">
        <f>AND(TBL_QUAL_INCOMELISTING_UNITS[[#This Row],[INCOMELISTING_LOAN_ID_PROP_ADDR]]&lt;&gt;"",TBL_QUAL_INCOMELISTING_UNITS[[#This Row],[INCOMELISTING_UNIT]]&lt;&gt;"",TBL_QUAL_INCOMELISTING_UNITS[[#This Row],[INCOMELISTING_HSEHLD_INCOME]]&lt;&gt;"")</f>
        <v>0</v>
      </c>
      <c r="K866" s="36">
        <f>SUM(
IF(AND(TBL_QUAL_INCOMELISTING_UNITS[[#This Row],[INCOMELISTING_LOAN_ID_PROP_ADDR]]&lt;&gt;"",NOT(ISNUMBER(MATCH(TBL_QUAL_INCOMELISTING_UNITS[[#This Row],[INCOMELISTING_LOAN_ID_PROP_ADDR]],RANGE_LOOKUP_CIPDRF_LOANLIST,0)))),1,0)
)</f>
        <v>0</v>
      </c>
    </row>
    <row r="867" spans="2:11" ht="20.100000000000001" customHeight="1" x14ac:dyDescent="0.25">
      <c r="B867" s="25" t="str">
        <f>IF(TBL_QUAL_INCOMELISTING_UNITS[[#This Row],[RECORD_STARTED]],IF(TBL_QUAL_INCOMELISTING_UNITS[[#This Row],[ERROR_COUNT]]&gt;0,-1,IF(TBL_QUAL_INCOMELISTING_UNITS[[#This Row],[REQ_FIELDS_POPULATED]],1,0)),"")</f>
        <v/>
      </c>
      <c r="C867" s="94">
        <f>ROW()-ROW(TBL_QUAL_INCOMELISTING_UNITS[[#Headers],[ROW_ID]])</f>
        <v>858</v>
      </c>
      <c r="D867" s="82"/>
      <c r="E867" s="39"/>
      <c r="F867" s="33"/>
      <c r="G867" s="84" t="str">
        <f>IFERROR(INDEX(TBL_CIPDRFRESI_LOANPOOL[HUD_MFI_115],MATCH(TBL_QUAL_INCOMELISTING_UNITS[[#This Row],[INCOMELISTING_LOAN_ID_PROP_ADDR]],TBL_CIPDRFRESI_LOANPOOL[LOAN_ID_PROP_ADDR],0)),"")</f>
        <v/>
      </c>
      <c r="H8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7" s="36" t="b">
        <f>CONCATENATE(TBL_QUAL_INCOMELISTING_UNITS[[#This Row],[INCOMELISTING_LOAN_ID_PROP_ADDR]],TBL_QUAL_INCOMELISTING_UNITS[[#This Row],[INCOMELISTING_UNIT]],TBL_QUAL_INCOMELISTING_UNITS[[#This Row],[INCOMELISTING_HSEHLD_INCOME]])&lt;&gt;""</f>
        <v>0</v>
      </c>
      <c r="J867" s="36" t="b">
        <f>AND(TBL_QUAL_INCOMELISTING_UNITS[[#This Row],[INCOMELISTING_LOAN_ID_PROP_ADDR]]&lt;&gt;"",TBL_QUAL_INCOMELISTING_UNITS[[#This Row],[INCOMELISTING_UNIT]]&lt;&gt;"",TBL_QUAL_INCOMELISTING_UNITS[[#This Row],[INCOMELISTING_HSEHLD_INCOME]]&lt;&gt;"")</f>
        <v>0</v>
      </c>
      <c r="K867" s="36">
        <f>SUM(
IF(AND(TBL_QUAL_INCOMELISTING_UNITS[[#This Row],[INCOMELISTING_LOAN_ID_PROP_ADDR]]&lt;&gt;"",NOT(ISNUMBER(MATCH(TBL_QUAL_INCOMELISTING_UNITS[[#This Row],[INCOMELISTING_LOAN_ID_PROP_ADDR]],RANGE_LOOKUP_CIPDRF_LOANLIST,0)))),1,0)
)</f>
        <v>0</v>
      </c>
    </row>
    <row r="868" spans="2:11" ht="20.100000000000001" customHeight="1" x14ac:dyDescent="0.25">
      <c r="B868" s="25" t="str">
        <f>IF(TBL_QUAL_INCOMELISTING_UNITS[[#This Row],[RECORD_STARTED]],IF(TBL_QUAL_INCOMELISTING_UNITS[[#This Row],[ERROR_COUNT]]&gt;0,-1,IF(TBL_QUAL_INCOMELISTING_UNITS[[#This Row],[REQ_FIELDS_POPULATED]],1,0)),"")</f>
        <v/>
      </c>
      <c r="C868" s="94">
        <f>ROW()-ROW(TBL_QUAL_INCOMELISTING_UNITS[[#Headers],[ROW_ID]])</f>
        <v>859</v>
      </c>
      <c r="D868" s="82"/>
      <c r="E868" s="39"/>
      <c r="F868" s="33"/>
      <c r="G868" s="84" t="str">
        <f>IFERROR(INDEX(TBL_CIPDRFRESI_LOANPOOL[HUD_MFI_115],MATCH(TBL_QUAL_INCOMELISTING_UNITS[[#This Row],[INCOMELISTING_LOAN_ID_PROP_ADDR]],TBL_CIPDRFRESI_LOANPOOL[LOAN_ID_PROP_ADDR],0)),"")</f>
        <v/>
      </c>
      <c r="H8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8" s="36" t="b">
        <f>CONCATENATE(TBL_QUAL_INCOMELISTING_UNITS[[#This Row],[INCOMELISTING_LOAN_ID_PROP_ADDR]],TBL_QUAL_INCOMELISTING_UNITS[[#This Row],[INCOMELISTING_UNIT]],TBL_QUAL_INCOMELISTING_UNITS[[#This Row],[INCOMELISTING_HSEHLD_INCOME]])&lt;&gt;""</f>
        <v>0</v>
      </c>
      <c r="J868" s="36" t="b">
        <f>AND(TBL_QUAL_INCOMELISTING_UNITS[[#This Row],[INCOMELISTING_LOAN_ID_PROP_ADDR]]&lt;&gt;"",TBL_QUAL_INCOMELISTING_UNITS[[#This Row],[INCOMELISTING_UNIT]]&lt;&gt;"",TBL_QUAL_INCOMELISTING_UNITS[[#This Row],[INCOMELISTING_HSEHLD_INCOME]]&lt;&gt;"")</f>
        <v>0</v>
      </c>
      <c r="K868" s="36">
        <f>SUM(
IF(AND(TBL_QUAL_INCOMELISTING_UNITS[[#This Row],[INCOMELISTING_LOAN_ID_PROP_ADDR]]&lt;&gt;"",NOT(ISNUMBER(MATCH(TBL_QUAL_INCOMELISTING_UNITS[[#This Row],[INCOMELISTING_LOAN_ID_PROP_ADDR]],RANGE_LOOKUP_CIPDRF_LOANLIST,0)))),1,0)
)</f>
        <v>0</v>
      </c>
    </row>
    <row r="869" spans="2:11" ht="20.100000000000001" customHeight="1" x14ac:dyDescent="0.25">
      <c r="B869" s="25" t="str">
        <f>IF(TBL_QUAL_INCOMELISTING_UNITS[[#This Row],[RECORD_STARTED]],IF(TBL_QUAL_INCOMELISTING_UNITS[[#This Row],[ERROR_COUNT]]&gt;0,-1,IF(TBL_QUAL_INCOMELISTING_UNITS[[#This Row],[REQ_FIELDS_POPULATED]],1,0)),"")</f>
        <v/>
      </c>
      <c r="C869" s="94">
        <f>ROW()-ROW(TBL_QUAL_INCOMELISTING_UNITS[[#Headers],[ROW_ID]])</f>
        <v>860</v>
      </c>
      <c r="D869" s="82"/>
      <c r="E869" s="39"/>
      <c r="F869" s="33"/>
      <c r="G869" s="84" t="str">
        <f>IFERROR(INDEX(TBL_CIPDRFRESI_LOANPOOL[HUD_MFI_115],MATCH(TBL_QUAL_INCOMELISTING_UNITS[[#This Row],[INCOMELISTING_LOAN_ID_PROP_ADDR]],TBL_CIPDRFRESI_LOANPOOL[LOAN_ID_PROP_ADDR],0)),"")</f>
        <v/>
      </c>
      <c r="H8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9" s="36" t="b">
        <f>CONCATENATE(TBL_QUAL_INCOMELISTING_UNITS[[#This Row],[INCOMELISTING_LOAN_ID_PROP_ADDR]],TBL_QUAL_INCOMELISTING_UNITS[[#This Row],[INCOMELISTING_UNIT]],TBL_QUAL_INCOMELISTING_UNITS[[#This Row],[INCOMELISTING_HSEHLD_INCOME]])&lt;&gt;""</f>
        <v>0</v>
      </c>
      <c r="J869" s="36" t="b">
        <f>AND(TBL_QUAL_INCOMELISTING_UNITS[[#This Row],[INCOMELISTING_LOAN_ID_PROP_ADDR]]&lt;&gt;"",TBL_QUAL_INCOMELISTING_UNITS[[#This Row],[INCOMELISTING_UNIT]]&lt;&gt;"",TBL_QUAL_INCOMELISTING_UNITS[[#This Row],[INCOMELISTING_HSEHLD_INCOME]]&lt;&gt;"")</f>
        <v>0</v>
      </c>
      <c r="K869" s="36">
        <f>SUM(
IF(AND(TBL_QUAL_INCOMELISTING_UNITS[[#This Row],[INCOMELISTING_LOAN_ID_PROP_ADDR]]&lt;&gt;"",NOT(ISNUMBER(MATCH(TBL_QUAL_INCOMELISTING_UNITS[[#This Row],[INCOMELISTING_LOAN_ID_PROP_ADDR]],RANGE_LOOKUP_CIPDRF_LOANLIST,0)))),1,0)
)</f>
        <v>0</v>
      </c>
    </row>
    <row r="870" spans="2:11" ht="20.100000000000001" customHeight="1" x14ac:dyDescent="0.25">
      <c r="B870" s="25" t="str">
        <f>IF(TBL_QUAL_INCOMELISTING_UNITS[[#This Row],[RECORD_STARTED]],IF(TBL_QUAL_INCOMELISTING_UNITS[[#This Row],[ERROR_COUNT]]&gt;0,-1,IF(TBL_QUAL_INCOMELISTING_UNITS[[#This Row],[REQ_FIELDS_POPULATED]],1,0)),"")</f>
        <v/>
      </c>
      <c r="C870" s="94">
        <f>ROW()-ROW(TBL_QUAL_INCOMELISTING_UNITS[[#Headers],[ROW_ID]])</f>
        <v>861</v>
      </c>
      <c r="D870" s="82"/>
      <c r="E870" s="39"/>
      <c r="F870" s="33"/>
      <c r="G870" s="84" t="str">
        <f>IFERROR(INDEX(TBL_CIPDRFRESI_LOANPOOL[HUD_MFI_115],MATCH(TBL_QUAL_INCOMELISTING_UNITS[[#This Row],[INCOMELISTING_LOAN_ID_PROP_ADDR]],TBL_CIPDRFRESI_LOANPOOL[LOAN_ID_PROP_ADDR],0)),"")</f>
        <v/>
      </c>
      <c r="H8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0" s="36" t="b">
        <f>CONCATENATE(TBL_QUAL_INCOMELISTING_UNITS[[#This Row],[INCOMELISTING_LOAN_ID_PROP_ADDR]],TBL_QUAL_INCOMELISTING_UNITS[[#This Row],[INCOMELISTING_UNIT]],TBL_QUAL_INCOMELISTING_UNITS[[#This Row],[INCOMELISTING_HSEHLD_INCOME]])&lt;&gt;""</f>
        <v>0</v>
      </c>
      <c r="J870" s="36" t="b">
        <f>AND(TBL_QUAL_INCOMELISTING_UNITS[[#This Row],[INCOMELISTING_LOAN_ID_PROP_ADDR]]&lt;&gt;"",TBL_QUAL_INCOMELISTING_UNITS[[#This Row],[INCOMELISTING_UNIT]]&lt;&gt;"",TBL_QUAL_INCOMELISTING_UNITS[[#This Row],[INCOMELISTING_HSEHLD_INCOME]]&lt;&gt;"")</f>
        <v>0</v>
      </c>
      <c r="K870" s="36">
        <f>SUM(
IF(AND(TBL_QUAL_INCOMELISTING_UNITS[[#This Row],[INCOMELISTING_LOAN_ID_PROP_ADDR]]&lt;&gt;"",NOT(ISNUMBER(MATCH(TBL_QUAL_INCOMELISTING_UNITS[[#This Row],[INCOMELISTING_LOAN_ID_PROP_ADDR]],RANGE_LOOKUP_CIPDRF_LOANLIST,0)))),1,0)
)</f>
        <v>0</v>
      </c>
    </row>
    <row r="871" spans="2:11" ht="20.100000000000001" customHeight="1" x14ac:dyDescent="0.25">
      <c r="B871" s="25" t="str">
        <f>IF(TBL_QUAL_INCOMELISTING_UNITS[[#This Row],[RECORD_STARTED]],IF(TBL_QUAL_INCOMELISTING_UNITS[[#This Row],[ERROR_COUNT]]&gt;0,-1,IF(TBL_QUAL_INCOMELISTING_UNITS[[#This Row],[REQ_FIELDS_POPULATED]],1,0)),"")</f>
        <v/>
      </c>
      <c r="C871" s="94">
        <f>ROW()-ROW(TBL_QUAL_INCOMELISTING_UNITS[[#Headers],[ROW_ID]])</f>
        <v>862</v>
      </c>
      <c r="D871" s="82"/>
      <c r="E871" s="39"/>
      <c r="F871" s="33"/>
      <c r="G871" s="84" t="str">
        <f>IFERROR(INDEX(TBL_CIPDRFRESI_LOANPOOL[HUD_MFI_115],MATCH(TBL_QUAL_INCOMELISTING_UNITS[[#This Row],[INCOMELISTING_LOAN_ID_PROP_ADDR]],TBL_CIPDRFRESI_LOANPOOL[LOAN_ID_PROP_ADDR],0)),"")</f>
        <v/>
      </c>
      <c r="H8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1" s="36" t="b">
        <f>CONCATENATE(TBL_QUAL_INCOMELISTING_UNITS[[#This Row],[INCOMELISTING_LOAN_ID_PROP_ADDR]],TBL_QUAL_INCOMELISTING_UNITS[[#This Row],[INCOMELISTING_UNIT]],TBL_QUAL_INCOMELISTING_UNITS[[#This Row],[INCOMELISTING_HSEHLD_INCOME]])&lt;&gt;""</f>
        <v>0</v>
      </c>
      <c r="J871" s="36" t="b">
        <f>AND(TBL_QUAL_INCOMELISTING_UNITS[[#This Row],[INCOMELISTING_LOAN_ID_PROP_ADDR]]&lt;&gt;"",TBL_QUAL_INCOMELISTING_UNITS[[#This Row],[INCOMELISTING_UNIT]]&lt;&gt;"",TBL_QUAL_INCOMELISTING_UNITS[[#This Row],[INCOMELISTING_HSEHLD_INCOME]]&lt;&gt;"")</f>
        <v>0</v>
      </c>
      <c r="K871" s="36">
        <f>SUM(
IF(AND(TBL_QUAL_INCOMELISTING_UNITS[[#This Row],[INCOMELISTING_LOAN_ID_PROP_ADDR]]&lt;&gt;"",NOT(ISNUMBER(MATCH(TBL_QUAL_INCOMELISTING_UNITS[[#This Row],[INCOMELISTING_LOAN_ID_PROP_ADDR]],RANGE_LOOKUP_CIPDRF_LOANLIST,0)))),1,0)
)</f>
        <v>0</v>
      </c>
    </row>
    <row r="872" spans="2:11" ht="20.100000000000001" customHeight="1" x14ac:dyDescent="0.25">
      <c r="B872" s="25" t="str">
        <f>IF(TBL_QUAL_INCOMELISTING_UNITS[[#This Row],[RECORD_STARTED]],IF(TBL_QUAL_INCOMELISTING_UNITS[[#This Row],[ERROR_COUNT]]&gt;0,-1,IF(TBL_QUAL_INCOMELISTING_UNITS[[#This Row],[REQ_FIELDS_POPULATED]],1,0)),"")</f>
        <v/>
      </c>
      <c r="C872" s="94">
        <f>ROW()-ROW(TBL_QUAL_INCOMELISTING_UNITS[[#Headers],[ROW_ID]])</f>
        <v>863</v>
      </c>
      <c r="D872" s="82"/>
      <c r="E872" s="39"/>
      <c r="F872" s="33"/>
      <c r="G872" s="84" t="str">
        <f>IFERROR(INDEX(TBL_CIPDRFRESI_LOANPOOL[HUD_MFI_115],MATCH(TBL_QUAL_INCOMELISTING_UNITS[[#This Row],[INCOMELISTING_LOAN_ID_PROP_ADDR]],TBL_CIPDRFRESI_LOANPOOL[LOAN_ID_PROP_ADDR],0)),"")</f>
        <v/>
      </c>
      <c r="H8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2" s="36" t="b">
        <f>CONCATENATE(TBL_QUAL_INCOMELISTING_UNITS[[#This Row],[INCOMELISTING_LOAN_ID_PROP_ADDR]],TBL_QUAL_INCOMELISTING_UNITS[[#This Row],[INCOMELISTING_UNIT]],TBL_QUAL_INCOMELISTING_UNITS[[#This Row],[INCOMELISTING_HSEHLD_INCOME]])&lt;&gt;""</f>
        <v>0</v>
      </c>
      <c r="J872" s="36" t="b">
        <f>AND(TBL_QUAL_INCOMELISTING_UNITS[[#This Row],[INCOMELISTING_LOAN_ID_PROP_ADDR]]&lt;&gt;"",TBL_QUAL_INCOMELISTING_UNITS[[#This Row],[INCOMELISTING_UNIT]]&lt;&gt;"",TBL_QUAL_INCOMELISTING_UNITS[[#This Row],[INCOMELISTING_HSEHLD_INCOME]]&lt;&gt;"")</f>
        <v>0</v>
      </c>
      <c r="K872" s="36">
        <f>SUM(
IF(AND(TBL_QUAL_INCOMELISTING_UNITS[[#This Row],[INCOMELISTING_LOAN_ID_PROP_ADDR]]&lt;&gt;"",NOT(ISNUMBER(MATCH(TBL_QUAL_INCOMELISTING_UNITS[[#This Row],[INCOMELISTING_LOAN_ID_PROP_ADDR]],RANGE_LOOKUP_CIPDRF_LOANLIST,0)))),1,0)
)</f>
        <v>0</v>
      </c>
    </row>
    <row r="873" spans="2:11" ht="20.100000000000001" customHeight="1" x14ac:dyDescent="0.25">
      <c r="B873" s="25" t="str">
        <f>IF(TBL_QUAL_INCOMELISTING_UNITS[[#This Row],[RECORD_STARTED]],IF(TBL_QUAL_INCOMELISTING_UNITS[[#This Row],[ERROR_COUNT]]&gt;0,-1,IF(TBL_QUAL_INCOMELISTING_UNITS[[#This Row],[REQ_FIELDS_POPULATED]],1,0)),"")</f>
        <v/>
      </c>
      <c r="C873" s="94">
        <f>ROW()-ROW(TBL_QUAL_INCOMELISTING_UNITS[[#Headers],[ROW_ID]])</f>
        <v>864</v>
      </c>
      <c r="D873" s="82"/>
      <c r="E873" s="39"/>
      <c r="F873" s="33"/>
      <c r="G873" s="84" t="str">
        <f>IFERROR(INDEX(TBL_CIPDRFRESI_LOANPOOL[HUD_MFI_115],MATCH(TBL_QUAL_INCOMELISTING_UNITS[[#This Row],[INCOMELISTING_LOAN_ID_PROP_ADDR]],TBL_CIPDRFRESI_LOANPOOL[LOAN_ID_PROP_ADDR],0)),"")</f>
        <v/>
      </c>
      <c r="H8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3" s="36" t="b">
        <f>CONCATENATE(TBL_QUAL_INCOMELISTING_UNITS[[#This Row],[INCOMELISTING_LOAN_ID_PROP_ADDR]],TBL_QUAL_INCOMELISTING_UNITS[[#This Row],[INCOMELISTING_UNIT]],TBL_QUAL_INCOMELISTING_UNITS[[#This Row],[INCOMELISTING_HSEHLD_INCOME]])&lt;&gt;""</f>
        <v>0</v>
      </c>
      <c r="J873" s="36" t="b">
        <f>AND(TBL_QUAL_INCOMELISTING_UNITS[[#This Row],[INCOMELISTING_LOAN_ID_PROP_ADDR]]&lt;&gt;"",TBL_QUAL_INCOMELISTING_UNITS[[#This Row],[INCOMELISTING_UNIT]]&lt;&gt;"",TBL_QUAL_INCOMELISTING_UNITS[[#This Row],[INCOMELISTING_HSEHLD_INCOME]]&lt;&gt;"")</f>
        <v>0</v>
      </c>
      <c r="K873" s="36">
        <f>SUM(
IF(AND(TBL_QUAL_INCOMELISTING_UNITS[[#This Row],[INCOMELISTING_LOAN_ID_PROP_ADDR]]&lt;&gt;"",NOT(ISNUMBER(MATCH(TBL_QUAL_INCOMELISTING_UNITS[[#This Row],[INCOMELISTING_LOAN_ID_PROP_ADDR]],RANGE_LOOKUP_CIPDRF_LOANLIST,0)))),1,0)
)</f>
        <v>0</v>
      </c>
    </row>
    <row r="874" spans="2:11" ht="20.100000000000001" customHeight="1" x14ac:dyDescent="0.25">
      <c r="B874" s="25" t="str">
        <f>IF(TBL_QUAL_INCOMELISTING_UNITS[[#This Row],[RECORD_STARTED]],IF(TBL_QUAL_INCOMELISTING_UNITS[[#This Row],[ERROR_COUNT]]&gt;0,-1,IF(TBL_QUAL_INCOMELISTING_UNITS[[#This Row],[REQ_FIELDS_POPULATED]],1,0)),"")</f>
        <v/>
      </c>
      <c r="C874" s="94">
        <f>ROW()-ROW(TBL_QUAL_INCOMELISTING_UNITS[[#Headers],[ROW_ID]])</f>
        <v>865</v>
      </c>
      <c r="D874" s="82"/>
      <c r="E874" s="39"/>
      <c r="F874" s="33"/>
      <c r="G874" s="84" t="str">
        <f>IFERROR(INDEX(TBL_CIPDRFRESI_LOANPOOL[HUD_MFI_115],MATCH(TBL_QUAL_INCOMELISTING_UNITS[[#This Row],[INCOMELISTING_LOAN_ID_PROP_ADDR]],TBL_CIPDRFRESI_LOANPOOL[LOAN_ID_PROP_ADDR],0)),"")</f>
        <v/>
      </c>
      <c r="H8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4" s="36" t="b">
        <f>CONCATENATE(TBL_QUAL_INCOMELISTING_UNITS[[#This Row],[INCOMELISTING_LOAN_ID_PROP_ADDR]],TBL_QUAL_INCOMELISTING_UNITS[[#This Row],[INCOMELISTING_UNIT]],TBL_QUAL_INCOMELISTING_UNITS[[#This Row],[INCOMELISTING_HSEHLD_INCOME]])&lt;&gt;""</f>
        <v>0</v>
      </c>
      <c r="J874" s="36" t="b">
        <f>AND(TBL_QUAL_INCOMELISTING_UNITS[[#This Row],[INCOMELISTING_LOAN_ID_PROP_ADDR]]&lt;&gt;"",TBL_QUAL_INCOMELISTING_UNITS[[#This Row],[INCOMELISTING_UNIT]]&lt;&gt;"",TBL_QUAL_INCOMELISTING_UNITS[[#This Row],[INCOMELISTING_HSEHLD_INCOME]]&lt;&gt;"")</f>
        <v>0</v>
      </c>
      <c r="K874" s="36">
        <f>SUM(
IF(AND(TBL_QUAL_INCOMELISTING_UNITS[[#This Row],[INCOMELISTING_LOAN_ID_PROP_ADDR]]&lt;&gt;"",NOT(ISNUMBER(MATCH(TBL_QUAL_INCOMELISTING_UNITS[[#This Row],[INCOMELISTING_LOAN_ID_PROP_ADDR]],RANGE_LOOKUP_CIPDRF_LOANLIST,0)))),1,0)
)</f>
        <v>0</v>
      </c>
    </row>
    <row r="875" spans="2:11" ht="20.100000000000001" customHeight="1" x14ac:dyDescent="0.25">
      <c r="B875" s="25" t="str">
        <f>IF(TBL_QUAL_INCOMELISTING_UNITS[[#This Row],[RECORD_STARTED]],IF(TBL_QUAL_INCOMELISTING_UNITS[[#This Row],[ERROR_COUNT]]&gt;0,-1,IF(TBL_QUAL_INCOMELISTING_UNITS[[#This Row],[REQ_FIELDS_POPULATED]],1,0)),"")</f>
        <v/>
      </c>
      <c r="C875" s="94">
        <f>ROW()-ROW(TBL_QUAL_INCOMELISTING_UNITS[[#Headers],[ROW_ID]])</f>
        <v>866</v>
      </c>
      <c r="D875" s="82"/>
      <c r="E875" s="39"/>
      <c r="F875" s="33"/>
      <c r="G875" s="84" t="str">
        <f>IFERROR(INDEX(TBL_CIPDRFRESI_LOANPOOL[HUD_MFI_115],MATCH(TBL_QUAL_INCOMELISTING_UNITS[[#This Row],[INCOMELISTING_LOAN_ID_PROP_ADDR]],TBL_CIPDRFRESI_LOANPOOL[LOAN_ID_PROP_ADDR],0)),"")</f>
        <v/>
      </c>
      <c r="H8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5" s="36" t="b">
        <f>CONCATENATE(TBL_QUAL_INCOMELISTING_UNITS[[#This Row],[INCOMELISTING_LOAN_ID_PROP_ADDR]],TBL_QUAL_INCOMELISTING_UNITS[[#This Row],[INCOMELISTING_UNIT]],TBL_QUAL_INCOMELISTING_UNITS[[#This Row],[INCOMELISTING_HSEHLD_INCOME]])&lt;&gt;""</f>
        <v>0</v>
      </c>
      <c r="J875" s="36" t="b">
        <f>AND(TBL_QUAL_INCOMELISTING_UNITS[[#This Row],[INCOMELISTING_LOAN_ID_PROP_ADDR]]&lt;&gt;"",TBL_QUAL_INCOMELISTING_UNITS[[#This Row],[INCOMELISTING_UNIT]]&lt;&gt;"",TBL_QUAL_INCOMELISTING_UNITS[[#This Row],[INCOMELISTING_HSEHLD_INCOME]]&lt;&gt;"")</f>
        <v>0</v>
      </c>
      <c r="K875" s="36">
        <f>SUM(
IF(AND(TBL_QUAL_INCOMELISTING_UNITS[[#This Row],[INCOMELISTING_LOAN_ID_PROP_ADDR]]&lt;&gt;"",NOT(ISNUMBER(MATCH(TBL_QUAL_INCOMELISTING_UNITS[[#This Row],[INCOMELISTING_LOAN_ID_PROP_ADDR]],RANGE_LOOKUP_CIPDRF_LOANLIST,0)))),1,0)
)</f>
        <v>0</v>
      </c>
    </row>
    <row r="876" spans="2:11" ht="20.100000000000001" customHeight="1" x14ac:dyDescent="0.25">
      <c r="B876" s="25" t="str">
        <f>IF(TBL_QUAL_INCOMELISTING_UNITS[[#This Row],[RECORD_STARTED]],IF(TBL_QUAL_INCOMELISTING_UNITS[[#This Row],[ERROR_COUNT]]&gt;0,-1,IF(TBL_QUAL_INCOMELISTING_UNITS[[#This Row],[REQ_FIELDS_POPULATED]],1,0)),"")</f>
        <v/>
      </c>
      <c r="C876" s="94">
        <f>ROW()-ROW(TBL_QUAL_INCOMELISTING_UNITS[[#Headers],[ROW_ID]])</f>
        <v>867</v>
      </c>
      <c r="D876" s="82"/>
      <c r="E876" s="39"/>
      <c r="F876" s="33"/>
      <c r="G876" s="84" t="str">
        <f>IFERROR(INDEX(TBL_CIPDRFRESI_LOANPOOL[HUD_MFI_115],MATCH(TBL_QUAL_INCOMELISTING_UNITS[[#This Row],[INCOMELISTING_LOAN_ID_PROP_ADDR]],TBL_CIPDRFRESI_LOANPOOL[LOAN_ID_PROP_ADDR],0)),"")</f>
        <v/>
      </c>
      <c r="H8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6" s="36" t="b">
        <f>CONCATENATE(TBL_QUAL_INCOMELISTING_UNITS[[#This Row],[INCOMELISTING_LOAN_ID_PROP_ADDR]],TBL_QUAL_INCOMELISTING_UNITS[[#This Row],[INCOMELISTING_UNIT]],TBL_QUAL_INCOMELISTING_UNITS[[#This Row],[INCOMELISTING_HSEHLD_INCOME]])&lt;&gt;""</f>
        <v>0</v>
      </c>
      <c r="J876" s="36" t="b">
        <f>AND(TBL_QUAL_INCOMELISTING_UNITS[[#This Row],[INCOMELISTING_LOAN_ID_PROP_ADDR]]&lt;&gt;"",TBL_QUAL_INCOMELISTING_UNITS[[#This Row],[INCOMELISTING_UNIT]]&lt;&gt;"",TBL_QUAL_INCOMELISTING_UNITS[[#This Row],[INCOMELISTING_HSEHLD_INCOME]]&lt;&gt;"")</f>
        <v>0</v>
      </c>
      <c r="K876" s="36">
        <f>SUM(
IF(AND(TBL_QUAL_INCOMELISTING_UNITS[[#This Row],[INCOMELISTING_LOAN_ID_PROP_ADDR]]&lt;&gt;"",NOT(ISNUMBER(MATCH(TBL_QUAL_INCOMELISTING_UNITS[[#This Row],[INCOMELISTING_LOAN_ID_PROP_ADDR]],RANGE_LOOKUP_CIPDRF_LOANLIST,0)))),1,0)
)</f>
        <v>0</v>
      </c>
    </row>
    <row r="877" spans="2:11" ht="20.100000000000001" customHeight="1" x14ac:dyDescent="0.25">
      <c r="B877" s="25" t="str">
        <f>IF(TBL_QUAL_INCOMELISTING_UNITS[[#This Row],[RECORD_STARTED]],IF(TBL_QUAL_INCOMELISTING_UNITS[[#This Row],[ERROR_COUNT]]&gt;0,-1,IF(TBL_QUAL_INCOMELISTING_UNITS[[#This Row],[REQ_FIELDS_POPULATED]],1,0)),"")</f>
        <v/>
      </c>
      <c r="C877" s="94">
        <f>ROW()-ROW(TBL_QUAL_INCOMELISTING_UNITS[[#Headers],[ROW_ID]])</f>
        <v>868</v>
      </c>
      <c r="D877" s="82"/>
      <c r="E877" s="39"/>
      <c r="F877" s="33"/>
      <c r="G877" s="84" t="str">
        <f>IFERROR(INDEX(TBL_CIPDRFRESI_LOANPOOL[HUD_MFI_115],MATCH(TBL_QUAL_INCOMELISTING_UNITS[[#This Row],[INCOMELISTING_LOAN_ID_PROP_ADDR]],TBL_CIPDRFRESI_LOANPOOL[LOAN_ID_PROP_ADDR],0)),"")</f>
        <v/>
      </c>
      <c r="H8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7" s="36" t="b">
        <f>CONCATENATE(TBL_QUAL_INCOMELISTING_UNITS[[#This Row],[INCOMELISTING_LOAN_ID_PROP_ADDR]],TBL_QUAL_INCOMELISTING_UNITS[[#This Row],[INCOMELISTING_UNIT]],TBL_QUAL_INCOMELISTING_UNITS[[#This Row],[INCOMELISTING_HSEHLD_INCOME]])&lt;&gt;""</f>
        <v>0</v>
      </c>
      <c r="J877" s="36" t="b">
        <f>AND(TBL_QUAL_INCOMELISTING_UNITS[[#This Row],[INCOMELISTING_LOAN_ID_PROP_ADDR]]&lt;&gt;"",TBL_QUAL_INCOMELISTING_UNITS[[#This Row],[INCOMELISTING_UNIT]]&lt;&gt;"",TBL_QUAL_INCOMELISTING_UNITS[[#This Row],[INCOMELISTING_HSEHLD_INCOME]]&lt;&gt;"")</f>
        <v>0</v>
      </c>
      <c r="K877" s="36">
        <f>SUM(
IF(AND(TBL_QUAL_INCOMELISTING_UNITS[[#This Row],[INCOMELISTING_LOAN_ID_PROP_ADDR]]&lt;&gt;"",NOT(ISNUMBER(MATCH(TBL_QUAL_INCOMELISTING_UNITS[[#This Row],[INCOMELISTING_LOAN_ID_PROP_ADDR]],RANGE_LOOKUP_CIPDRF_LOANLIST,0)))),1,0)
)</f>
        <v>0</v>
      </c>
    </row>
    <row r="878" spans="2:11" ht="20.100000000000001" customHeight="1" x14ac:dyDescent="0.25">
      <c r="B878" s="25" t="str">
        <f>IF(TBL_QUAL_INCOMELISTING_UNITS[[#This Row],[RECORD_STARTED]],IF(TBL_QUAL_INCOMELISTING_UNITS[[#This Row],[ERROR_COUNT]]&gt;0,-1,IF(TBL_QUAL_INCOMELISTING_UNITS[[#This Row],[REQ_FIELDS_POPULATED]],1,0)),"")</f>
        <v/>
      </c>
      <c r="C878" s="94">
        <f>ROW()-ROW(TBL_QUAL_INCOMELISTING_UNITS[[#Headers],[ROW_ID]])</f>
        <v>869</v>
      </c>
      <c r="D878" s="82"/>
      <c r="E878" s="39"/>
      <c r="F878" s="33"/>
      <c r="G878" s="84" t="str">
        <f>IFERROR(INDEX(TBL_CIPDRFRESI_LOANPOOL[HUD_MFI_115],MATCH(TBL_QUAL_INCOMELISTING_UNITS[[#This Row],[INCOMELISTING_LOAN_ID_PROP_ADDR]],TBL_CIPDRFRESI_LOANPOOL[LOAN_ID_PROP_ADDR],0)),"")</f>
        <v/>
      </c>
      <c r="H8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8" s="36" t="b">
        <f>CONCATENATE(TBL_QUAL_INCOMELISTING_UNITS[[#This Row],[INCOMELISTING_LOAN_ID_PROP_ADDR]],TBL_QUAL_INCOMELISTING_UNITS[[#This Row],[INCOMELISTING_UNIT]],TBL_QUAL_INCOMELISTING_UNITS[[#This Row],[INCOMELISTING_HSEHLD_INCOME]])&lt;&gt;""</f>
        <v>0</v>
      </c>
      <c r="J878" s="36" t="b">
        <f>AND(TBL_QUAL_INCOMELISTING_UNITS[[#This Row],[INCOMELISTING_LOAN_ID_PROP_ADDR]]&lt;&gt;"",TBL_QUAL_INCOMELISTING_UNITS[[#This Row],[INCOMELISTING_UNIT]]&lt;&gt;"",TBL_QUAL_INCOMELISTING_UNITS[[#This Row],[INCOMELISTING_HSEHLD_INCOME]]&lt;&gt;"")</f>
        <v>0</v>
      </c>
      <c r="K878" s="36">
        <f>SUM(
IF(AND(TBL_QUAL_INCOMELISTING_UNITS[[#This Row],[INCOMELISTING_LOAN_ID_PROP_ADDR]]&lt;&gt;"",NOT(ISNUMBER(MATCH(TBL_QUAL_INCOMELISTING_UNITS[[#This Row],[INCOMELISTING_LOAN_ID_PROP_ADDR]],RANGE_LOOKUP_CIPDRF_LOANLIST,0)))),1,0)
)</f>
        <v>0</v>
      </c>
    </row>
    <row r="879" spans="2:11" ht="20.100000000000001" customHeight="1" x14ac:dyDescent="0.25">
      <c r="B879" s="25" t="str">
        <f>IF(TBL_QUAL_INCOMELISTING_UNITS[[#This Row],[RECORD_STARTED]],IF(TBL_QUAL_INCOMELISTING_UNITS[[#This Row],[ERROR_COUNT]]&gt;0,-1,IF(TBL_QUAL_INCOMELISTING_UNITS[[#This Row],[REQ_FIELDS_POPULATED]],1,0)),"")</f>
        <v/>
      </c>
      <c r="C879" s="94">
        <f>ROW()-ROW(TBL_QUAL_INCOMELISTING_UNITS[[#Headers],[ROW_ID]])</f>
        <v>870</v>
      </c>
      <c r="D879" s="82"/>
      <c r="E879" s="39"/>
      <c r="F879" s="33"/>
      <c r="G879" s="84" t="str">
        <f>IFERROR(INDEX(TBL_CIPDRFRESI_LOANPOOL[HUD_MFI_115],MATCH(TBL_QUAL_INCOMELISTING_UNITS[[#This Row],[INCOMELISTING_LOAN_ID_PROP_ADDR]],TBL_CIPDRFRESI_LOANPOOL[LOAN_ID_PROP_ADDR],0)),"")</f>
        <v/>
      </c>
      <c r="H8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9" s="36" t="b">
        <f>CONCATENATE(TBL_QUAL_INCOMELISTING_UNITS[[#This Row],[INCOMELISTING_LOAN_ID_PROP_ADDR]],TBL_QUAL_INCOMELISTING_UNITS[[#This Row],[INCOMELISTING_UNIT]],TBL_QUAL_INCOMELISTING_UNITS[[#This Row],[INCOMELISTING_HSEHLD_INCOME]])&lt;&gt;""</f>
        <v>0</v>
      </c>
      <c r="J879" s="36" t="b">
        <f>AND(TBL_QUAL_INCOMELISTING_UNITS[[#This Row],[INCOMELISTING_LOAN_ID_PROP_ADDR]]&lt;&gt;"",TBL_QUAL_INCOMELISTING_UNITS[[#This Row],[INCOMELISTING_UNIT]]&lt;&gt;"",TBL_QUAL_INCOMELISTING_UNITS[[#This Row],[INCOMELISTING_HSEHLD_INCOME]]&lt;&gt;"")</f>
        <v>0</v>
      </c>
      <c r="K879" s="36">
        <f>SUM(
IF(AND(TBL_QUAL_INCOMELISTING_UNITS[[#This Row],[INCOMELISTING_LOAN_ID_PROP_ADDR]]&lt;&gt;"",NOT(ISNUMBER(MATCH(TBL_QUAL_INCOMELISTING_UNITS[[#This Row],[INCOMELISTING_LOAN_ID_PROP_ADDR]],RANGE_LOOKUP_CIPDRF_LOANLIST,0)))),1,0)
)</f>
        <v>0</v>
      </c>
    </row>
    <row r="880" spans="2:11" ht="20.100000000000001" customHeight="1" x14ac:dyDescent="0.25">
      <c r="B880" s="25" t="str">
        <f>IF(TBL_QUAL_INCOMELISTING_UNITS[[#This Row],[RECORD_STARTED]],IF(TBL_QUAL_INCOMELISTING_UNITS[[#This Row],[ERROR_COUNT]]&gt;0,-1,IF(TBL_QUAL_INCOMELISTING_UNITS[[#This Row],[REQ_FIELDS_POPULATED]],1,0)),"")</f>
        <v/>
      </c>
      <c r="C880" s="94">
        <f>ROW()-ROW(TBL_QUAL_INCOMELISTING_UNITS[[#Headers],[ROW_ID]])</f>
        <v>871</v>
      </c>
      <c r="D880" s="82"/>
      <c r="E880" s="39"/>
      <c r="F880" s="33"/>
      <c r="G880" s="84" t="str">
        <f>IFERROR(INDEX(TBL_CIPDRFRESI_LOANPOOL[HUD_MFI_115],MATCH(TBL_QUAL_INCOMELISTING_UNITS[[#This Row],[INCOMELISTING_LOAN_ID_PROP_ADDR]],TBL_CIPDRFRESI_LOANPOOL[LOAN_ID_PROP_ADDR],0)),"")</f>
        <v/>
      </c>
      <c r="H8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0" s="36" t="b">
        <f>CONCATENATE(TBL_QUAL_INCOMELISTING_UNITS[[#This Row],[INCOMELISTING_LOAN_ID_PROP_ADDR]],TBL_QUAL_INCOMELISTING_UNITS[[#This Row],[INCOMELISTING_UNIT]],TBL_QUAL_INCOMELISTING_UNITS[[#This Row],[INCOMELISTING_HSEHLD_INCOME]])&lt;&gt;""</f>
        <v>0</v>
      </c>
      <c r="J880" s="36" t="b">
        <f>AND(TBL_QUAL_INCOMELISTING_UNITS[[#This Row],[INCOMELISTING_LOAN_ID_PROP_ADDR]]&lt;&gt;"",TBL_QUAL_INCOMELISTING_UNITS[[#This Row],[INCOMELISTING_UNIT]]&lt;&gt;"",TBL_QUAL_INCOMELISTING_UNITS[[#This Row],[INCOMELISTING_HSEHLD_INCOME]]&lt;&gt;"")</f>
        <v>0</v>
      </c>
      <c r="K880" s="36">
        <f>SUM(
IF(AND(TBL_QUAL_INCOMELISTING_UNITS[[#This Row],[INCOMELISTING_LOAN_ID_PROP_ADDR]]&lt;&gt;"",NOT(ISNUMBER(MATCH(TBL_QUAL_INCOMELISTING_UNITS[[#This Row],[INCOMELISTING_LOAN_ID_PROP_ADDR]],RANGE_LOOKUP_CIPDRF_LOANLIST,0)))),1,0)
)</f>
        <v>0</v>
      </c>
    </row>
    <row r="881" spans="2:11" ht="20.100000000000001" customHeight="1" x14ac:dyDescent="0.25">
      <c r="B881" s="25" t="str">
        <f>IF(TBL_QUAL_INCOMELISTING_UNITS[[#This Row],[RECORD_STARTED]],IF(TBL_QUAL_INCOMELISTING_UNITS[[#This Row],[ERROR_COUNT]]&gt;0,-1,IF(TBL_QUAL_INCOMELISTING_UNITS[[#This Row],[REQ_FIELDS_POPULATED]],1,0)),"")</f>
        <v/>
      </c>
      <c r="C881" s="94">
        <f>ROW()-ROW(TBL_QUAL_INCOMELISTING_UNITS[[#Headers],[ROW_ID]])</f>
        <v>872</v>
      </c>
      <c r="D881" s="82"/>
      <c r="E881" s="39"/>
      <c r="F881" s="33"/>
      <c r="G881" s="84" t="str">
        <f>IFERROR(INDEX(TBL_CIPDRFRESI_LOANPOOL[HUD_MFI_115],MATCH(TBL_QUAL_INCOMELISTING_UNITS[[#This Row],[INCOMELISTING_LOAN_ID_PROP_ADDR]],TBL_CIPDRFRESI_LOANPOOL[LOAN_ID_PROP_ADDR],0)),"")</f>
        <v/>
      </c>
      <c r="H8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1" s="36" t="b">
        <f>CONCATENATE(TBL_QUAL_INCOMELISTING_UNITS[[#This Row],[INCOMELISTING_LOAN_ID_PROP_ADDR]],TBL_QUAL_INCOMELISTING_UNITS[[#This Row],[INCOMELISTING_UNIT]],TBL_QUAL_INCOMELISTING_UNITS[[#This Row],[INCOMELISTING_HSEHLD_INCOME]])&lt;&gt;""</f>
        <v>0</v>
      </c>
      <c r="J881" s="36" t="b">
        <f>AND(TBL_QUAL_INCOMELISTING_UNITS[[#This Row],[INCOMELISTING_LOAN_ID_PROP_ADDR]]&lt;&gt;"",TBL_QUAL_INCOMELISTING_UNITS[[#This Row],[INCOMELISTING_UNIT]]&lt;&gt;"",TBL_QUAL_INCOMELISTING_UNITS[[#This Row],[INCOMELISTING_HSEHLD_INCOME]]&lt;&gt;"")</f>
        <v>0</v>
      </c>
      <c r="K881" s="36">
        <f>SUM(
IF(AND(TBL_QUAL_INCOMELISTING_UNITS[[#This Row],[INCOMELISTING_LOAN_ID_PROP_ADDR]]&lt;&gt;"",NOT(ISNUMBER(MATCH(TBL_QUAL_INCOMELISTING_UNITS[[#This Row],[INCOMELISTING_LOAN_ID_PROP_ADDR]],RANGE_LOOKUP_CIPDRF_LOANLIST,0)))),1,0)
)</f>
        <v>0</v>
      </c>
    </row>
    <row r="882" spans="2:11" ht="20.100000000000001" customHeight="1" x14ac:dyDescent="0.25">
      <c r="B882" s="25" t="str">
        <f>IF(TBL_QUAL_INCOMELISTING_UNITS[[#This Row],[RECORD_STARTED]],IF(TBL_QUAL_INCOMELISTING_UNITS[[#This Row],[ERROR_COUNT]]&gt;0,-1,IF(TBL_QUAL_INCOMELISTING_UNITS[[#This Row],[REQ_FIELDS_POPULATED]],1,0)),"")</f>
        <v/>
      </c>
      <c r="C882" s="94">
        <f>ROW()-ROW(TBL_QUAL_INCOMELISTING_UNITS[[#Headers],[ROW_ID]])</f>
        <v>873</v>
      </c>
      <c r="D882" s="82"/>
      <c r="E882" s="39"/>
      <c r="F882" s="33"/>
      <c r="G882" s="84" t="str">
        <f>IFERROR(INDEX(TBL_CIPDRFRESI_LOANPOOL[HUD_MFI_115],MATCH(TBL_QUAL_INCOMELISTING_UNITS[[#This Row],[INCOMELISTING_LOAN_ID_PROP_ADDR]],TBL_CIPDRFRESI_LOANPOOL[LOAN_ID_PROP_ADDR],0)),"")</f>
        <v/>
      </c>
      <c r="H8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2" s="36" t="b">
        <f>CONCATENATE(TBL_QUAL_INCOMELISTING_UNITS[[#This Row],[INCOMELISTING_LOAN_ID_PROP_ADDR]],TBL_QUAL_INCOMELISTING_UNITS[[#This Row],[INCOMELISTING_UNIT]],TBL_QUAL_INCOMELISTING_UNITS[[#This Row],[INCOMELISTING_HSEHLD_INCOME]])&lt;&gt;""</f>
        <v>0</v>
      </c>
      <c r="J882" s="36" t="b">
        <f>AND(TBL_QUAL_INCOMELISTING_UNITS[[#This Row],[INCOMELISTING_LOAN_ID_PROP_ADDR]]&lt;&gt;"",TBL_QUAL_INCOMELISTING_UNITS[[#This Row],[INCOMELISTING_UNIT]]&lt;&gt;"",TBL_QUAL_INCOMELISTING_UNITS[[#This Row],[INCOMELISTING_HSEHLD_INCOME]]&lt;&gt;"")</f>
        <v>0</v>
      </c>
      <c r="K882" s="36">
        <f>SUM(
IF(AND(TBL_QUAL_INCOMELISTING_UNITS[[#This Row],[INCOMELISTING_LOAN_ID_PROP_ADDR]]&lt;&gt;"",NOT(ISNUMBER(MATCH(TBL_QUAL_INCOMELISTING_UNITS[[#This Row],[INCOMELISTING_LOAN_ID_PROP_ADDR]],RANGE_LOOKUP_CIPDRF_LOANLIST,0)))),1,0)
)</f>
        <v>0</v>
      </c>
    </row>
    <row r="883" spans="2:11" ht="20.100000000000001" customHeight="1" x14ac:dyDescent="0.25">
      <c r="B883" s="25" t="str">
        <f>IF(TBL_QUAL_INCOMELISTING_UNITS[[#This Row],[RECORD_STARTED]],IF(TBL_QUAL_INCOMELISTING_UNITS[[#This Row],[ERROR_COUNT]]&gt;0,-1,IF(TBL_QUAL_INCOMELISTING_UNITS[[#This Row],[REQ_FIELDS_POPULATED]],1,0)),"")</f>
        <v/>
      </c>
      <c r="C883" s="94">
        <f>ROW()-ROW(TBL_QUAL_INCOMELISTING_UNITS[[#Headers],[ROW_ID]])</f>
        <v>874</v>
      </c>
      <c r="D883" s="82"/>
      <c r="E883" s="39"/>
      <c r="F883" s="33"/>
      <c r="G883" s="84" t="str">
        <f>IFERROR(INDEX(TBL_CIPDRFRESI_LOANPOOL[HUD_MFI_115],MATCH(TBL_QUAL_INCOMELISTING_UNITS[[#This Row],[INCOMELISTING_LOAN_ID_PROP_ADDR]],TBL_CIPDRFRESI_LOANPOOL[LOAN_ID_PROP_ADDR],0)),"")</f>
        <v/>
      </c>
      <c r="H8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3" s="36" t="b">
        <f>CONCATENATE(TBL_QUAL_INCOMELISTING_UNITS[[#This Row],[INCOMELISTING_LOAN_ID_PROP_ADDR]],TBL_QUAL_INCOMELISTING_UNITS[[#This Row],[INCOMELISTING_UNIT]],TBL_QUAL_INCOMELISTING_UNITS[[#This Row],[INCOMELISTING_HSEHLD_INCOME]])&lt;&gt;""</f>
        <v>0</v>
      </c>
      <c r="J883" s="36" t="b">
        <f>AND(TBL_QUAL_INCOMELISTING_UNITS[[#This Row],[INCOMELISTING_LOAN_ID_PROP_ADDR]]&lt;&gt;"",TBL_QUAL_INCOMELISTING_UNITS[[#This Row],[INCOMELISTING_UNIT]]&lt;&gt;"",TBL_QUAL_INCOMELISTING_UNITS[[#This Row],[INCOMELISTING_HSEHLD_INCOME]]&lt;&gt;"")</f>
        <v>0</v>
      </c>
      <c r="K883" s="36">
        <f>SUM(
IF(AND(TBL_QUAL_INCOMELISTING_UNITS[[#This Row],[INCOMELISTING_LOAN_ID_PROP_ADDR]]&lt;&gt;"",NOT(ISNUMBER(MATCH(TBL_QUAL_INCOMELISTING_UNITS[[#This Row],[INCOMELISTING_LOAN_ID_PROP_ADDR]],RANGE_LOOKUP_CIPDRF_LOANLIST,0)))),1,0)
)</f>
        <v>0</v>
      </c>
    </row>
    <row r="884" spans="2:11" ht="20.100000000000001" customHeight="1" x14ac:dyDescent="0.25">
      <c r="B884" s="25" t="str">
        <f>IF(TBL_QUAL_INCOMELISTING_UNITS[[#This Row],[RECORD_STARTED]],IF(TBL_QUAL_INCOMELISTING_UNITS[[#This Row],[ERROR_COUNT]]&gt;0,-1,IF(TBL_QUAL_INCOMELISTING_UNITS[[#This Row],[REQ_FIELDS_POPULATED]],1,0)),"")</f>
        <v/>
      </c>
      <c r="C884" s="94">
        <f>ROW()-ROW(TBL_QUAL_INCOMELISTING_UNITS[[#Headers],[ROW_ID]])</f>
        <v>875</v>
      </c>
      <c r="D884" s="82"/>
      <c r="E884" s="39"/>
      <c r="F884" s="33"/>
      <c r="G884" s="84" t="str">
        <f>IFERROR(INDEX(TBL_CIPDRFRESI_LOANPOOL[HUD_MFI_115],MATCH(TBL_QUAL_INCOMELISTING_UNITS[[#This Row],[INCOMELISTING_LOAN_ID_PROP_ADDR]],TBL_CIPDRFRESI_LOANPOOL[LOAN_ID_PROP_ADDR],0)),"")</f>
        <v/>
      </c>
      <c r="H8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4" s="36" t="b">
        <f>CONCATENATE(TBL_QUAL_INCOMELISTING_UNITS[[#This Row],[INCOMELISTING_LOAN_ID_PROP_ADDR]],TBL_QUAL_INCOMELISTING_UNITS[[#This Row],[INCOMELISTING_UNIT]],TBL_QUAL_INCOMELISTING_UNITS[[#This Row],[INCOMELISTING_HSEHLD_INCOME]])&lt;&gt;""</f>
        <v>0</v>
      </c>
      <c r="J884" s="36" t="b">
        <f>AND(TBL_QUAL_INCOMELISTING_UNITS[[#This Row],[INCOMELISTING_LOAN_ID_PROP_ADDR]]&lt;&gt;"",TBL_QUAL_INCOMELISTING_UNITS[[#This Row],[INCOMELISTING_UNIT]]&lt;&gt;"",TBL_QUAL_INCOMELISTING_UNITS[[#This Row],[INCOMELISTING_HSEHLD_INCOME]]&lt;&gt;"")</f>
        <v>0</v>
      </c>
      <c r="K884" s="36">
        <f>SUM(
IF(AND(TBL_QUAL_INCOMELISTING_UNITS[[#This Row],[INCOMELISTING_LOAN_ID_PROP_ADDR]]&lt;&gt;"",NOT(ISNUMBER(MATCH(TBL_QUAL_INCOMELISTING_UNITS[[#This Row],[INCOMELISTING_LOAN_ID_PROP_ADDR]],RANGE_LOOKUP_CIPDRF_LOANLIST,0)))),1,0)
)</f>
        <v>0</v>
      </c>
    </row>
    <row r="885" spans="2:11" ht="20.100000000000001" customHeight="1" x14ac:dyDescent="0.25">
      <c r="B885" s="25" t="str">
        <f>IF(TBL_QUAL_INCOMELISTING_UNITS[[#This Row],[RECORD_STARTED]],IF(TBL_QUAL_INCOMELISTING_UNITS[[#This Row],[ERROR_COUNT]]&gt;0,-1,IF(TBL_QUAL_INCOMELISTING_UNITS[[#This Row],[REQ_FIELDS_POPULATED]],1,0)),"")</f>
        <v/>
      </c>
      <c r="C885" s="94">
        <f>ROW()-ROW(TBL_QUAL_INCOMELISTING_UNITS[[#Headers],[ROW_ID]])</f>
        <v>876</v>
      </c>
      <c r="D885" s="82"/>
      <c r="E885" s="39"/>
      <c r="F885" s="33"/>
      <c r="G885" s="84" t="str">
        <f>IFERROR(INDEX(TBL_CIPDRFRESI_LOANPOOL[HUD_MFI_115],MATCH(TBL_QUAL_INCOMELISTING_UNITS[[#This Row],[INCOMELISTING_LOAN_ID_PROP_ADDR]],TBL_CIPDRFRESI_LOANPOOL[LOAN_ID_PROP_ADDR],0)),"")</f>
        <v/>
      </c>
      <c r="H8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5" s="36" t="b">
        <f>CONCATENATE(TBL_QUAL_INCOMELISTING_UNITS[[#This Row],[INCOMELISTING_LOAN_ID_PROP_ADDR]],TBL_QUAL_INCOMELISTING_UNITS[[#This Row],[INCOMELISTING_UNIT]],TBL_QUAL_INCOMELISTING_UNITS[[#This Row],[INCOMELISTING_HSEHLD_INCOME]])&lt;&gt;""</f>
        <v>0</v>
      </c>
      <c r="J885" s="36" t="b">
        <f>AND(TBL_QUAL_INCOMELISTING_UNITS[[#This Row],[INCOMELISTING_LOAN_ID_PROP_ADDR]]&lt;&gt;"",TBL_QUAL_INCOMELISTING_UNITS[[#This Row],[INCOMELISTING_UNIT]]&lt;&gt;"",TBL_QUAL_INCOMELISTING_UNITS[[#This Row],[INCOMELISTING_HSEHLD_INCOME]]&lt;&gt;"")</f>
        <v>0</v>
      </c>
      <c r="K885" s="36">
        <f>SUM(
IF(AND(TBL_QUAL_INCOMELISTING_UNITS[[#This Row],[INCOMELISTING_LOAN_ID_PROP_ADDR]]&lt;&gt;"",NOT(ISNUMBER(MATCH(TBL_QUAL_INCOMELISTING_UNITS[[#This Row],[INCOMELISTING_LOAN_ID_PROP_ADDR]],RANGE_LOOKUP_CIPDRF_LOANLIST,0)))),1,0)
)</f>
        <v>0</v>
      </c>
    </row>
    <row r="886" spans="2:11" ht="20.100000000000001" customHeight="1" x14ac:dyDescent="0.25">
      <c r="B886" s="25" t="str">
        <f>IF(TBL_QUAL_INCOMELISTING_UNITS[[#This Row],[RECORD_STARTED]],IF(TBL_QUAL_INCOMELISTING_UNITS[[#This Row],[ERROR_COUNT]]&gt;0,-1,IF(TBL_QUAL_INCOMELISTING_UNITS[[#This Row],[REQ_FIELDS_POPULATED]],1,0)),"")</f>
        <v/>
      </c>
      <c r="C886" s="94">
        <f>ROW()-ROW(TBL_QUAL_INCOMELISTING_UNITS[[#Headers],[ROW_ID]])</f>
        <v>877</v>
      </c>
      <c r="D886" s="82"/>
      <c r="E886" s="39"/>
      <c r="F886" s="33"/>
      <c r="G886" s="84" t="str">
        <f>IFERROR(INDEX(TBL_CIPDRFRESI_LOANPOOL[HUD_MFI_115],MATCH(TBL_QUAL_INCOMELISTING_UNITS[[#This Row],[INCOMELISTING_LOAN_ID_PROP_ADDR]],TBL_CIPDRFRESI_LOANPOOL[LOAN_ID_PROP_ADDR],0)),"")</f>
        <v/>
      </c>
      <c r="H8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6" s="36" t="b">
        <f>CONCATENATE(TBL_QUAL_INCOMELISTING_UNITS[[#This Row],[INCOMELISTING_LOAN_ID_PROP_ADDR]],TBL_QUAL_INCOMELISTING_UNITS[[#This Row],[INCOMELISTING_UNIT]],TBL_QUAL_INCOMELISTING_UNITS[[#This Row],[INCOMELISTING_HSEHLD_INCOME]])&lt;&gt;""</f>
        <v>0</v>
      </c>
      <c r="J886" s="36" t="b">
        <f>AND(TBL_QUAL_INCOMELISTING_UNITS[[#This Row],[INCOMELISTING_LOAN_ID_PROP_ADDR]]&lt;&gt;"",TBL_QUAL_INCOMELISTING_UNITS[[#This Row],[INCOMELISTING_UNIT]]&lt;&gt;"",TBL_QUAL_INCOMELISTING_UNITS[[#This Row],[INCOMELISTING_HSEHLD_INCOME]]&lt;&gt;"")</f>
        <v>0</v>
      </c>
      <c r="K886" s="36">
        <f>SUM(
IF(AND(TBL_QUAL_INCOMELISTING_UNITS[[#This Row],[INCOMELISTING_LOAN_ID_PROP_ADDR]]&lt;&gt;"",NOT(ISNUMBER(MATCH(TBL_QUAL_INCOMELISTING_UNITS[[#This Row],[INCOMELISTING_LOAN_ID_PROP_ADDR]],RANGE_LOOKUP_CIPDRF_LOANLIST,0)))),1,0)
)</f>
        <v>0</v>
      </c>
    </row>
    <row r="887" spans="2:11" ht="20.100000000000001" customHeight="1" x14ac:dyDescent="0.25">
      <c r="B887" s="25" t="str">
        <f>IF(TBL_QUAL_INCOMELISTING_UNITS[[#This Row],[RECORD_STARTED]],IF(TBL_QUAL_INCOMELISTING_UNITS[[#This Row],[ERROR_COUNT]]&gt;0,-1,IF(TBL_QUAL_INCOMELISTING_UNITS[[#This Row],[REQ_FIELDS_POPULATED]],1,0)),"")</f>
        <v/>
      </c>
      <c r="C887" s="94">
        <f>ROW()-ROW(TBL_QUAL_INCOMELISTING_UNITS[[#Headers],[ROW_ID]])</f>
        <v>878</v>
      </c>
      <c r="D887" s="82"/>
      <c r="E887" s="39"/>
      <c r="F887" s="33"/>
      <c r="G887" s="84" t="str">
        <f>IFERROR(INDEX(TBL_CIPDRFRESI_LOANPOOL[HUD_MFI_115],MATCH(TBL_QUAL_INCOMELISTING_UNITS[[#This Row],[INCOMELISTING_LOAN_ID_PROP_ADDR]],TBL_CIPDRFRESI_LOANPOOL[LOAN_ID_PROP_ADDR],0)),"")</f>
        <v/>
      </c>
      <c r="H8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7" s="36" t="b">
        <f>CONCATENATE(TBL_QUAL_INCOMELISTING_UNITS[[#This Row],[INCOMELISTING_LOAN_ID_PROP_ADDR]],TBL_QUAL_INCOMELISTING_UNITS[[#This Row],[INCOMELISTING_UNIT]],TBL_QUAL_INCOMELISTING_UNITS[[#This Row],[INCOMELISTING_HSEHLD_INCOME]])&lt;&gt;""</f>
        <v>0</v>
      </c>
      <c r="J887" s="36" t="b">
        <f>AND(TBL_QUAL_INCOMELISTING_UNITS[[#This Row],[INCOMELISTING_LOAN_ID_PROP_ADDR]]&lt;&gt;"",TBL_QUAL_INCOMELISTING_UNITS[[#This Row],[INCOMELISTING_UNIT]]&lt;&gt;"",TBL_QUAL_INCOMELISTING_UNITS[[#This Row],[INCOMELISTING_HSEHLD_INCOME]]&lt;&gt;"")</f>
        <v>0</v>
      </c>
      <c r="K887" s="36">
        <f>SUM(
IF(AND(TBL_QUAL_INCOMELISTING_UNITS[[#This Row],[INCOMELISTING_LOAN_ID_PROP_ADDR]]&lt;&gt;"",NOT(ISNUMBER(MATCH(TBL_QUAL_INCOMELISTING_UNITS[[#This Row],[INCOMELISTING_LOAN_ID_PROP_ADDR]],RANGE_LOOKUP_CIPDRF_LOANLIST,0)))),1,0)
)</f>
        <v>0</v>
      </c>
    </row>
    <row r="888" spans="2:11" ht="20.100000000000001" customHeight="1" x14ac:dyDescent="0.25">
      <c r="B888" s="25" t="str">
        <f>IF(TBL_QUAL_INCOMELISTING_UNITS[[#This Row],[RECORD_STARTED]],IF(TBL_QUAL_INCOMELISTING_UNITS[[#This Row],[ERROR_COUNT]]&gt;0,-1,IF(TBL_QUAL_INCOMELISTING_UNITS[[#This Row],[REQ_FIELDS_POPULATED]],1,0)),"")</f>
        <v/>
      </c>
      <c r="C888" s="94">
        <f>ROW()-ROW(TBL_QUAL_INCOMELISTING_UNITS[[#Headers],[ROW_ID]])</f>
        <v>879</v>
      </c>
      <c r="D888" s="82"/>
      <c r="E888" s="39"/>
      <c r="F888" s="33"/>
      <c r="G888" s="84" t="str">
        <f>IFERROR(INDEX(TBL_CIPDRFRESI_LOANPOOL[HUD_MFI_115],MATCH(TBL_QUAL_INCOMELISTING_UNITS[[#This Row],[INCOMELISTING_LOAN_ID_PROP_ADDR]],TBL_CIPDRFRESI_LOANPOOL[LOAN_ID_PROP_ADDR],0)),"")</f>
        <v/>
      </c>
      <c r="H8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8" s="36" t="b">
        <f>CONCATENATE(TBL_QUAL_INCOMELISTING_UNITS[[#This Row],[INCOMELISTING_LOAN_ID_PROP_ADDR]],TBL_QUAL_INCOMELISTING_UNITS[[#This Row],[INCOMELISTING_UNIT]],TBL_QUAL_INCOMELISTING_UNITS[[#This Row],[INCOMELISTING_HSEHLD_INCOME]])&lt;&gt;""</f>
        <v>0</v>
      </c>
      <c r="J888" s="36" t="b">
        <f>AND(TBL_QUAL_INCOMELISTING_UNITS[[#This Row],[INCOMELISTING_LOAN_ID_PROP_ADDR]]&lt;&gt;"",TBL_QUAL_INCOMELISTING_UNITS[[#This Row],[INCOMELISTING_UNIT]]&lt;&gt;"",TBL_QUAL_INCOMELISTING_UNITS[[#This Row],[INCOMELISTING_HSEHLD_INCOME]]&lt;&gt;"")</f>
        <v>0</v>
      </c>
      <c r="K888" s="36">
        <f>SUM(
IF(AND(TBL_QUAL_INCOMELISTING_UNITS[[#This Row],[INCOMELISTING_LOAN_ID_PROP_ADDR]]&lt;&gt;"",NOT(ISNUMBER(MATCH(TBL_QUAL_INCOMELISTING_UNITS[[#This Row],[INCOMELISTING_LOAN_ID_PROP_ADDR]],RANGE_LOOKUP_CIPDRF_LOANLIST,0)))),1,0)
)</f>
        <v>0</v>
      </c>
    </row>
    <row r="889" spans="2:11" ht="20.100000000000001" customHeight="1" x14ac:dyDescent="0.25">
      <c r="B889" s="25" t="str">
        <f>IF(TBL_QUAL_INCOMELISTING_UNITS[[#This Row],[RECORD_STARTED]],IF(TBL_QUAL_INCOMELISTING_UNITS[[#This Row],[ERROR_COUNT]]&gt;0,-1,IF(TBL_QUAL_INCOMELISTING_UNITS[[#This Row],[REQ_FIELDS_POPULATED]],1,0)),"")</f>
        <v/>
      </c>
      <c r="C889" s="94">
        <f>ROW()-ROW(TBL_QUAL_INCOMELISTING_UNITS[[#Headers],[ROW_ID]])</f>
        <v>880</v>
      </c>
      <c r="D889" s="82"/>
      <c r="E889" s="39"/>
      <c r="F889" s="33"/>
      <c r="G889" s="84" t="str">
        <f>IFERROR(INDEX(TBL_CIPDRFRESI_LOANPOOL[HUD_MFI_115],MATCH(TBL_QUAL_INCOMELISTING_UNITS[[#This Row],[INCOMELISTING_LOAN_ID_PROP_ADDR]],TBL_CIPDRFRESI_LOANPOOL[LOAN_ID_PROP_ADDR],0)),"")</f>
        <v/>
      </c>
      <c r="H8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9" s="36" t="b">
        <f>CONCATENATE(TBL_QUAL_INCOMELISTING_UNITS[[#This Row],[INCOMELISTING_LOAN_ID_PROP_ADDR]],TBL_QUAL_INCOMELISTING_UNITS[[#This Row],[INCOMELISTING_UNIT]],TBL_QUAL_INCOMELISTING_UNITS[[#This Row],[INCOMELISTING_HSEHLD_INCOME]])&lt;&gt;""</f>
        <v>0</v>
      </c>
      <c r="J889" s="36" t="b">
        <f>AND(TBL_QUAL_INCOMELISTING_UNITS[[#This Row],[INCOMELISTING_LOAN_ID_PROP_ADDR]]&lt;&gt;"",TBL_QUAL_INCOMELISTING_UNITS[[#This Row],[INCOMELISTING_UNIT]]&lt;&gt;"",TBL_QUAL_INCOMELISTING_UNITS[[#This Row],[INCOMELISTING_HSEHLD_INCOME]]&lt;&gt;"")</f>
        <v>0</v>
      </c>
      <c r="K889" s="36">
        <f>SUM(
IF(AND(TBL_QUAL_INCOMELISTING_UNITS[[#This Row],[INCOMELISTING_LOAN_ID_PROP_ADDR]]&lt;&gt;"",NOT(ISNUMBER(MATCH(TBL_QUAL_INCOMELISTING_UNITS[[#This Row],[INCOMELISTING_LOAN_ID_PROP_ADDR]],RANGE_LOOKUP_CIPDRF_LOANLIST,0)))),1,0)
)</f>
        <v>0</v>
      </c>
    </row>
    <row r="890" spans="2:11" ht="20.100000000000001" customHeight="1" x14ac:dyDescent="0.25">
      <c r="B890" s="25" t="str">
        <f>IF(TBL_QUAL_INCOMELISTING_UNITS[[#This Row],[RECORD_STARTED]],IF(TBL_QUAL_INCOMELISTING_UNITS[[#This Row],[ERROR_COUNT]]&gt;0,-1,IF(TBL_QUAL_INCOMELISTING_UNITS[[#This Row],[REQ_FIELDS_POPULATED]],1,0)),"")</f>
        <v/>
      </c>
      <c r="C890" s="94">
        <f>ROW()-ROW(TBL_QUAL_INCOMELISTING_UNITS[[#Headers],[ROW_ID]])</f>
        <v>881</v>
      </c>
      <c r="D890" s="82"/>
      <c r="E890" s="39"/>
      <c r="F890" s="33"/>
      <c r="G890" s="84" t="str">
        <f>IFERROR(INDEX(TBL_CIPDRFRESI_LOANPOOL[HUD_MFI_115],MATCH(TBL_QUAL_INCOMELISTING_UNITS[[#This Row],[INCOMELISTING_LOAN_ID_PROP_ADDR]],TBL_CIPDRFRESI_LOANPOOL[LOAN_ID_PROP_ADDR],0)),"")</f>
        <v/>
      </c>
      <c r="H8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0" s="36" t="b">
        <f>CONCATENATE(TBL_QUAL_INCOMELISTING_UNITS[[#This Row],[INCOMELISTING_LOAN_ID_PROP_ADDR]],TBL_QUAL_INCOMELISTING_UNITS[[#This Row],[INCOMELISTING_UNIT]],TBL_QUAL_INCOMELISTING_UNITS[[#This Row],[INCOMELISTING_HSEHLD_INCOME]])&lt;&gt;""</f>
        <v>0</v>
      </c>
      <c r="J890" s="36" t="b">
        <f>AND(TBL_QUAL_INCOMELISTING_UNITS[[#This Row],[INCOMELISTING_LOAN_ID_PROP_ADDR]]&lt;&gt;"",TBL_QUAL_INCOMELISTING_UNITS[[#This Row],[INCOMELISTING_UNIT]]&lt;&gt;"",TBL_QUAL_INCOMELISTING_UNITS[[#This Row],[INCOMELISTING_HSEHLD_INCOME]]&lt;&gt;"")</f>
        <v>0</v>
      </c>
      <c r="K890" s="36">
        <f>SUM(
IF(AND(TBL_QUAL_INCOMELISTING_UNITS[[#This Row],[INCOMELISTING_LOAN_ID_PROP_ADDR]]&lt;&gt;"",NOT(ISNUMBER(MATCH(TBL_QUAL_INCOMELISTING_UNITS[[#This Row],[INCOMELISTING_LOAN_ID_PROP_ADDR]],RANGE_LOOKUP_CIPDRF_LOANLIST,0)))),1,0)
)</f>
        <v>0</v>
      </c>
    </row>
    <row r="891" spans="2:11" ht="20.100000000000001" customHeight="1" x14ac:dyDescent="0.25">
      <c r="B891" s="25" t="str">
        <f>IF(TBL_QUAL_INCOMELISTING_UNITS[[#This Row],[RECORD_STARTED]],IF(TBL_QUAL_INCOMELISTING_UNITS[[#This Row],[ERROR_COUNT]]&gt;0,-1,IF(TBL_QUAL_INCOMELISTING_UNITS[[#This Row],[REQ_FIELDS_POPULATED]],1,0)),"")</f>
        <v/>
      </c>
      <c r="C891" s="94">
        <f>ROW()-ROW(TBL_QUAL_INCOMELISTING_UNITS[[#Headers],[ROW_ID]])</f>
        <v>882</v>
      </c>
      <c r="D891" s="82"/>
      <c r="E891" s="39"/>
      <c r="F891" s="33"/>
      <c r="G891" s="84" t="str">
        <f>IFERROR(INDEX(TBL_CIPDRFRESI_LOANPOOL[HUD_MFI_115],MATCH(TBL_QUAL_INCOMELISTING_UNITS[[#This Row],[INCOMELISTING_LOAN_ID_PROP_ADDR]],TBL_CIPDRFRESI_LOANPOOL[LOAN_ID_PROP_ADDR],0)),"")</f>
        <v/>
      </c>
      <c r="H8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1" s="36" t="b">
        <f>CONCATENATE(TBL_QUAL_INCOMELISTING_UNITS[[#This Row],[INCOMELISTING_LOAN_ID_PROP_ADDR]],TBL_QUAL_INCOMELISTING_UNITS[[#This Row],[INCOMELISTING_UNIT]],TBL_QUAL_INCOMELISTING_UNITS[[#This Row],[INCOMELISTING_HSEHLD_INCOME]])&lt;&gt;""</f>
        <v>0</v>
      </c>
      <c r="J891" s="36" t="b">
        <f>AND(TBL_QUAL_INCOMELISTING_UNITS[[#This Row],[INCOMELISTING_LOAN_ID_PROP_ADDR]]&lt;&gt;"",TBL_QUAL_INCOMELISTING_UNITS[[#This Row],[INCOMELISTING_UNIT]]&lt;&gt;"",TBL_QUAL_INCOMELISTING_UNITS[[#This Row],[INCOMELISTING_HSEHLD_INCOME]]&lt;&gt;"")</f>
        <v>0</v>
      </c>
      <c r="K891" s="36">
        <f>SUM(
IF(AND(TBL_QUAL_INCOMELISTING_UNITS[[#This Row],[INCOMELISTING_LOAN_ID_PROP_ADDR]]&lt;&gt;"",NOT(ISNUMBER(MATCH(TBL_QUAL_INCOMELISTING_UNITS[[#This Row],[INCOMELISTING_LOAN_ID_PROP_ADDR]],RANGE_LOOKUP_CIPDRF_LOANLIST,0)))),1,0)
)</f>
        <v>0</v>
      </c>
    </row>
    <row r="892" spans="2:11" ht="20.100000000000001" customHeight="1" x14ac:dyDescent="0.25">
      <c r="B892" s="25" t="str">
        <f>IF(TBL_QUAL_INCOMELISTING_UNITS[[#This Row],[RECORD_STARTED]],IF(TBL_QUAL_INCOMELISTING_UNITS[[#This Row],[ERROR_COUNT]]&gt;0,-1,IF(TBL_QUAL_INCOMELISTING_UNITS[[#This Row],[REQ_FIELDS_POPULATED]],1,0)),"")</f>
        <v/>
      </c>
      <c r="C892" s="94">
        <f>ROW()-ROW(TBL_QUAL_INCOMELISTING_UNITS[[#Headers],[ROW_ID]])</f>
        <v>883</v>
      </c>
      <c r="D892" s="82"/>
      <c r="E892" s="39"/>
      <c r="F892" s="33"/>
      <c r="G892" s="84" t="str">
        <f>IFERROR(INDEX(TBL_CIPDRFRESI_LOANPOOL[HUD_MFI_115],MATCH(TBL_QUAL_INCOMELISTING_UNITS[[#This Row],[INCOMELISTING_LOAN_ID_PROP_ADDR]],TBL_CIPDRFRESI_LOANPOOL[LOAN_ID_PROP_ADDR],0)),"")</f>
        <v/>
      </c>
      <c r="H8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2" s="36" t="b">
        <f>CONCATENATE(TBL_QUAL_INCOMELISTING_UNITS[[#This Row],[INCOMELISTING_LOAN_ID_PROP_ADDR]],TBL_QUAL_INCOMELISTING_UNITS[[#This Row],[INCOMELISTING_UNIT]],TBL_QUAL_INCOMELISTING_UNITS[[#This Row],[INCOMELISTING_HSEHLD_INCOME]])&lt;&gt;""</f>
        <v>0</v>
      </c>
      <c r="J892" s="36" t="b">
        <f>AND(TBL_QUAL_INCOMELISTING_UNITS[[#This Row],[INCOMELISTING_LOAN_ID_PROP_ADDR]]&lt;&gt;"",TBL_QUAL_INCOMELISTING_UNITS[[#This Row],[INCOMELISTING_UNIT]]&lt;&gt;"",TBL_QUAL_INCOMELISTING_UNITS[[#This Row],[INCOMELISTING_HSEHLD_INCOME]]&lt;&gt;"")</f>
        <v>0</v>
      </c>
      <c r="K892" s="36">
        <f>SUM(
IF(AND(TBL_QUAL_INCOMELISTING_UNITS[[#This Row],[INCOMELISTING_LOAN_ID_PROP_ADDR]]&lt;&gt;"",NOT(ISNUMBER(MATCH(TBL_QUAL_INCOMELISTING_UNITS[[#This Row],[INCOMELISTING_LOAN_ID_PROP_ADDR]],RANGE_LOOKUP_CIPDRF_LOANLIST,0)))),1,0)
)</f>
        <v>0</v>
      </c>
    </row>
    <row r="893" spans="2:11" ht="20.100000000000001" customHeight="1" x14ac:dyDescent="0.25">
      <c r="B893" s="25" t="str">
        <f>IF(TBL_QUAL_INCOMELISTING_UNITS[[#This Row],[RECORD_STARTED]],IF(TBL_QUAL_INCOMELISTING_UNITS[[#This Row],[ERROR_COUNT]]&gt;0,-1,IF(TBL_QUAL_INCOMELISTING_UNITS[[#This Row],[REQ_FIELDS_POPULATED]],1,0)),"")</f>
        <v/>
      </c>
      <c r="C893" s="94">
        <f>ROW()-ROW(TBL_QUAL_INCOMELISTING_UNITS[[#Headers],[ROW_ID]])</f>
        <v>884</v>
      </c>
      <c r="D893" s="82"/>
      <c r="E893" s="39"/>
      <c r="F893" s="33"/>
      <c r="G893" s="84" t="str">
        <f>IFERROR(INDEX(TBL_CIPDRFRESI_LOANPOOL[HUD_MFI_115],MATCH(TBL_QUAL_INCOMELISTING_UNITS[[#This Row],[INCOMELISTING_LOAN_ID_PROP_ADDR]],TBL_CIPDRFRESI_LOANPOOL[LOAN_ID_PROP_ADDR],0)),"")</f>
        <v/>
      </c>
      <c r="H8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3" s="36" t="b">
        <f>CONCATENATE(TBL_QUAL_INCOMELISTING_UNITS[[#This Row],[INCOMELISTING_LOAN_ID_PROP_ADDR]],TBL_QUAL_INCOMELISTING_UNITS[[#This Row],[INCOMELISTING_UNIT]],TBL_QUAL_INCOMELISTING_UNITS[[#This Row],[INCOMELISTING_HSEHLD_INCOME]])&lt;&gt;""</f>
        <v>0</v>
      </c>
      <c r="J893" s="36" t="b">
        <f>AND(TBL_QUAL_INCOMELISTING_UNITS[[#This Row],[INCOMELISTING_LOAN_ID_PROP_ADDR]]&lt;&gt;"",TBL_QUAL_INCOMELISTING_UNITS[[#This Row],[INCOMELISTING_UNIT]]&lt;&gt;"",TBL_QUAL_INCOMELISTING_UNITS[[#This Row],[INCOMELISTING_HSEHLD_INCOME]]&lt;&gt;"")</f>
        <v>0</v>
      </c>
      <c r="K893" s="36">
        <f>SUM(
IF(AND(TBL_QUAL_INCOMELISTING_UNITS[[#This Row],[INCOMELISTING_LOAN_ID_PROP_ADDR]]&lt;&gt;"",NOT(ISNUMBER(MATCH(TBL_QUAL_INCOMELISTING_UNITS[[#This Row],[INCOMELISTING_LOAN_ID_PROP_ADDR]],RANGE_LOOKUP_CIPDRF_LOANLIST,0)))),1,0)
)</f>
        <v>0</v>
      </c>
    </row>
    <row r="894" spans="2:11" ht="20.100000000000001" customHeight="1" x14ac:dyDescent="0.25">
      <c r="B894" s="25" t="str">
        <f>IF(TBL_QUAL_INCOMELISTING_UNITS[[#This Row],[RECORD_STARTED]],IF(TBL_QUAL_INCOMELISTING_UNITS[[#This Row],[ERROR_COUNT]]&gt;0,-1,IF(TBL_QUAL_INCOMELISTING_UNITS[[#This Row],[REQ_FIELDS_POPULATED]],1,0)),"")</f>
        <v/>
      </c>
      <c r="C894" s="94">
        <f>ROW()-ROW(TBL_QUAL_INCOMELISTING_UNITS[[#Headers],[ROW_ID]])</f>
        <v>885</v>
      </c>
      <c r="D894" s="82"/>
      <c r="E894" s="39"/>
      <c r="F894" s="33"/>
      <c r="G894" s="84" t="str">
        <f>IFERROR(INDEX(TBL_CIPDRFRESI_LOANPOOL[HUD_MFI_115],MATCH(TBL_QUAL_INCOMELISTING_UNITS[[#This Row],[INCOMELISTING_LOAN_ID_PROP_ADDR]],TBL_CIPDRFRESI_LOANPOOL[LOAN_ID_PROP_ADDR],0)),"")</f>
        <v/>
      </c>
      <c r="H8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4" s="36" t="b">
        <f>CONCATENATE(TBL_QUAL_INCOMELISTING_UNITS[[#This Row],[INCOMELISTING_LOAN_ID_PROP_ADDR]],TBL_QUAL_INCOMELISTING_UNITS[[#This Row],[INCOMELISTING_UNIT]],TBL_QUAL_INCOMELISTING_UNITS[[#This Row],[INCOMELISTING_HSEHLD_INCOME]])&lt;&gt;""</f>
        <v>0</v>
      </c>
      <c r="J894" s="36" t="b">
        <f>AND(TBL_QUAL_INCOMELISTING_UNITS[[#This Row],[INCOMELISTING_LOAN_ID_PROP_ADDR]]&lt;&gt;"",TBL_QUAL_INCOMELISTING_UNITS[[#This Row],[INCOMELISTING_UNIT]]&lt;&gt;"",TBL_QUAL_INCOMELISTING_UNITS[[#This Row],[INCOMELISTING_HSEHLD_INCOME]]&lt;&gt;"")</f>
        <v>0</v>
      </c>
      <c r="K894" s="36">
        <f>SUM(
IF(AND(TBL_QUAL_INCOMELISTING_UNITS[[#This Row],[INCOMELISTING_LOAN_ID_PROP_ADDR]]&lt;&gt;"",NOT(ISNUMBER(MATCH(TBL_QUAL_INCOMELISTING_UNITS[[#This Row],[INCOMELISTING_LOAN_ID_PROP_ADDR]],RANGE_LOOKUP_CIPDRF_LOANLIST,0)))),1,0)
)</f>
        <v>0</v>
      </c>
    </row>
    <row r="895" spans="2:11" ht="20.100000000000001" customHeight="1" x14ac:dyDescent="0.25">
      <c r="B895" s="25" t="str">
        <f>IF(TBL_QUAL_INCOMELISTING_UNITS[[#This Row],[RECORD_STARTED]],IF(TBL_QUAL_INCOMELISTING_UNITS[[#This Row],[ERROR_COUNT]]&gt;0,-1,IF(TBL_QUAL_INCOMELISTING_UNITS[[#This Row],[REQ_FIELDS_POPULATED]],1,0)),"")</f>
        <v/>
      </c>
      <c r="C895" s="94">
        <f>ROW()-ROW(TBL_QUAL_INCOMELISTING_UNITS[[#Headers],[ROW_ID]])</f>
        <v>886</v>
      </c>
      <c r="D895" s="82"/>
      <c r="E895" s="39"/>
      <c r="F895" s="33"/>
      <c r="G895" s="84" t="str">
        <f>IFERROR(INDEX(TBL_CIPDRFRESI_LOANPOOL[HUD_MFI_115],MATCH(TBL_QUAL_INCOMELISTING_UNITS[[#This Row],[INCOMELISTING_LOAN_ID_PROP_ADDR]],TBL_CIPDRFRESI_LOANPOOL[LOAN_ID_PROP_ADDR],0)),"")</f>
        <v/>
      </c>
      <c r="H8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5" s="36" t="b">
        <f>CONCATENATE(TBL_QUAL_INCOMELISTING_UNITS[[#This Row],[INCOMELISTING_LOAN_ID_PROP_ADDR]],TBL_QUAL_INCOMELISTING_UNITS[[#This Row],[INCOMELISTING_UNIT]],TBL_QUAL_INCOMELISTING_UNITS[[#This Row],[INCOMELISTING_HSEHLD_INCOME]])&lt;&gt;""</f>
        <v>0</v>
      </c>
      <c r="J895" s="36" t="b">
        <f>AND(TBL_QUAL_INCOMELISTING_UNITS[[#This Row],[INCOMELISTING_LOAN_ID_PROP_ADDR]]&lt;&gt;"",TBL_QUAL_INCOMELISTING_UNITS[[#This Row],[INCOMELISTING_UNIT]]&lt;&gt;"",TBL_QUAL_INCOMELISTING_UNITS[[#This Row],[INCOMELISTING_HSEHLD_INCOME]]&lt;&gt;"")</f>
        <v>0</v>
      </c>
      <c r="K895" s="36">
        <f>SUM(
IF(AND(TBL_QUAL_INCOMELISTING_UNITS[[#This Row],[INCOMELISTING_LOAN_ID_PROP_ADDR]]&lt;&gt;"",NOT(ISNUMBER(MATCH(TBL_QUAL_INCOMELISTING_UNITS[[#This Row],[INCOMELISTING_LOAN_ID_PROP_ADDR]],RANGE_LOOKUP_CIPDRF_LOANLIST,0)))),1,0)
)</f>
        <v>0</v>
      </c>
    </row>
    <row r="896" spans="2:11" ht="20.100000000000001" customHeight="1" x14ac:dyDescent="0.25">
      <c r="B896" s="25" t="str">
        <f>IF(TBL_QUAL_INCOMELISTING_UNITS[[#This Row],[RECORD_STARTED]],IF(TBL_QUAL_INCOMELISTING_UNITS[[#This Row],[ERROR_COUNT]]&gt;0,-1,IF(TBL_QUAL_INCOMELISTING_UNITS[[#This Row],[REQ_FIELDS_POPULATED]],1,0)),"")</f>
        <v/>
      </c>
      <c r="C896" s="94">
        <f>ROW()-ROW(TBL_QUAL_INCOMELISTING_UNITS[[#Headers],[ROW_ID]])</f>
        <v>887</v>
      </c>
      <c r="D896" s="82"/>
      <c r="E896" s="39"/>
      <c r="F896" s="33"/>
      <c r="G896" s="84" t="str">
        <f>IFERROR(INDEX(TBL_CIPDRFRESI_LOANPOOL[HUD_MFI_115],MATCH(TBL_QUAL_INCOMELISTING_UNITS[[#This Row],[INCOMELISTING_LOAN_ID_PROP_ADDR]],TBL_CIPDRFRESI_LOANPOOL[LOAN_ID_PROP_ADDR],0)),"")</f>
        <v/>
      </c>
      <c r="H8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6" s="36" t="b">
        <f>CONCATENATE(TBL_QUAL_INCOMELISTING_UNITS[[#This Row],[INCOMELISTING_LOAN_ID_PROP_ADDR]],TBL_QUAL_INCOMELISTING_UNITS[[#This Row],[INCOMELISTING_UNIT]],TBL_QUAL_INCOMELISTING_UNITS[[#This Row],[INCOMELISTING_HSEHLD_INCOME]])&lt;&gt;""</f>
        <v>0</v>
      </c>
      <c r="J896" s="36" t="b">
        <f>AND(TBL_QUAL_INCOMELISTING_UNITS[[#This Row],[INCOMELISTING_LOAN_ID_PROP_ADDR]]&lt;&gt;"",TBL_QUAL_INCOMELISTING_UNITS[[#This Row],[INCOMELISTING_UNIT]]&lt;&gt;"",TBL_QUAL_INCOMELISTING_UNITS[[#This Row],[INCOMELISTING_HSEHLD_INCOME]]&lt;&gt;"")</f>
        <v>0</v>
      </c>
      <c r="K896" s="36">
        <f>SUM(
IF(AND(TBL_QUAL_INCOMELISTING_UNITS[[#This Row],[INCOMELISTING_LOAN_ID_PROP_ADDR]]&lt;&gt;"",NOT(ISNUMBER(MATCH(TBL_QUAL_INCOMELISTING_UNITS[[#This Row],[INCOMELISTING_LOAN_ID_PROP_ADDR]],RANGE_LOOKUP_CIPDRF_LOANLIST,0)))),1,0)
)</f>
        <v>0</v>
      </c>
    </row>
    <row r="897" spans="2:11" ht="20.100000000000001" customHeight="1" x14ac:dyDescent="0.25">
      <c r="B897" s="25" t="str">
        <f>IF(TBL_QUAL_INCOMELISTING_UNITS[[#This Row],[RECORD_STARTED]],IF(TBL_QUAL_INCOMELISTING_UNITS[[#This Row],[ERROR_COUNT]]&gt;0,-1,IF(TBL_QUAL_INCOMELISTING_UNITS[[#This Row],[REQ_FIELDS_POPULATED]],1,0)),"")</f>
        <v/>
      </c>
      <c r="C897" s="94">
        <f>ROW()-ROW(TBL_QUAL_INCOMELISTING_UNITS[[#Headers],[ROW_ID]])</f>
        <v>888</v>
      </c>
      <c r="D897" s="82"/>
      <c r="E897" s="39"/>
      <c r="F897" s="33"/>
      <c r="G897" s="84" t="str">
        <f>IFERROR(INDEX(TBL_CIPDRFRESI_LOANPOOL[HUD_MFI_115],MATCH(TBL_QUAL_INCOMELISTING_UNITS[[#This Row],[INCOMELISTING_LOAN_ID_PROP_ADDR]],TBL_CIPDRFRESI_LOANPOOL[LOAN_ID_PROP_ADDR],0)),"")</f>
        <v/>
      </c>
      <c r="H8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7" s="36" t="b">
        <f>CONCATENATE(TBL_QUAL_INCOMELISTING_UNITS[[#This Row],[INCOMELISTING_LOAN_ID_PROP_ADDR]],TBL_QUAL_INCOMELISTING_UNITS[[#This Row],[INCOMELISTING_UNIT]],TBL_QUAL_INCOMELISTING_UNITS[[#This Row],[INCOMELISTING_HSEHLD_INCOME]])&lt;&gt;""</f>
        <v>0</v>
      </c>
      <c r="J897" s="36" t="b">
        <f>AND(TBL_QUAL_INCOMELISTING_UNITS[[#This Row],[INCOMELISTING_LOAN_ID_PROP_ADDR]]&lt;&gt;"",TBL_QUAL_INCOMELISTING_UNITS[[#This Row],[INCOMELISTING_UNIT]]&lt;&gt;"",TBL_QUAL_INCOMELISTING_UNITS[[#This Row],[INCOMELISTING_HSEHLD_INCOME]]&lt;&gt;"")</f>
        <v>0</v>
      </c>
      <c r="K897" s="36">
        <f>SUM(
IF(AND(TBL_QUAL_INCOMELISTING_UNITS[[#This Row],[INCOMELISTING_LOAN_ID_PROP_ADDR]]&lt;&gt;"",NOT(ISNUMBER(MATCH(TBL_QUAL_INCOMELISTING_UNITS[[#This Row],[INCOMELISTING_LOAN_ID_PROP_ADDR]],RANGE_LOOKUP_CIPDRF_LOANLIST,0)))),1,0)
)</f>
        <v>0</v>
      </c>
    </row>
    <row r="898" spans="2:11" ht="20.100000000000001" customHeight="1" x14ac:dyDescent="0.25">
      <c r="B898" s="25" t="str">
        <f>IF(TBL_QUAL_INCOMELISTING_UNITS[[#This Row],[RECORD_STARTED]],IF(TBL_QUAL_INCOMELISTING_UNITS[[#This Row],[ERROR_COUNT]]&gt;0,-1,IF(TBL_QUAL_INCOMELISTING_UNITS[[#This Row],[REQ_FIELDS_POPULATED]],1,0)),"")</f>
        <v/>
      </c>
      <c r="C898" s="94">
        <f>ROW()-ROW(TBL_QUAL_INCOMELISTING_UNITS[[#Headers],[ROW_ID]])</f>
        <v>889</v>
      </c>
      <c r="D898" s="82"/>
      <c r="E898" s="39"/>
      <c r="F898" s="33"/>
      <c r="G898" s="84" t="str">
        <f>IFERROR(INDEX(TBL_CIPDRFRESI_LOANPOOL[HUD_MFI_115],MATCH(TBL_QUAL_INCOMELISTING_UNITS[[#This Row],[INCOMELISTING_LOAN_ID_PROP_ADDR]],TBL_CIPDRFRESI_LOANPOOL[LOAN_ID_PROP_ADDR],0)),"")</f>
        <v/>
      </c>
      <c r="H8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8" s="36" t="b">
        <f>CONCATENATE(TBL_QUAL_INCOMELISTING_UNITS[[#This Row],[INCOMELISTING_LOAN_ID_PROP_ADDR]],TBL_QUAL_INCOMELISTING_UNITS[[#This Row],[INCOMELISTING_UNIT]],TBL_QUAL_INCOMELISTING_UNITS[[#This Row],[INCOMELISTING_HSEHLD_INCOME]])&lt;&gt;""</f>
        <v>0</v>
      </c>
      <c r="J898" s="36" t="b">
        <f>AND(TBL_QUAL_INCOMELISTING_UNITS[[#This Row],[INCOMELISTING_LOAN_ID_PROP_ADDR]]&lt;&gt;"",TBL_QUAL_INCOMELISTING_UNITS[[#This Row],[INCOMELISTING_UNIT]]&lt;&gt;"",TBL_QUAL_INCOMELISTING_UNITS[[#This Row],[INCOMELISTING_HSEHLD_INCOME]]&lt;&gt;"")</f>
        <v>0</v>
      </c>
      <c r="K898" s="36">
        <f>SUM(
IF(AND(TBL_QUAL_INCOMELISTING_UNITS[[#This Row],[INCOMELISTING_LOAN_ID_PROP_ADDR]]&lt;&gt;"",NOT(ISNUMBER(MATCH(TBL_QUAL_INCOMELISTING_UNITS[[#This Row],[INCOMELISTING_LOAN_ID_PROP_ADDR]],RANGE_LOOKUP_CIPDRF_LOANLIST,0)))),1,0)
)</f>
        <v>0</v>
      </c>
    </row>
    <row r="899" spans="2:11" ht="20.100000000000001" customHeight="1" x14ac:dyDescent="0.25">
      <c r="B899" s="25" t="str">
        <f>IF(TBL_QUAL_INCOMELISTING_UNITS[[#This Row],[RECORD_STARTED]],IF(TBL_QUAL_INCOMELISTING_UNITS[[#This Row],[ERROR_COUNT]]&gt;0,-1,IF(TBL_QUAL_INCOMELISTING_UNITS[[#This Row],[REQ_FIELDS_POPULATED]],1,0)),"")</f>
        <v/>
      </c>
      <c r="C899" s="94">
        <f>ROW()-ROW(TBL_QUAL_INCOMELISTING_UNITS[[#Headers],[ROW_ID]])</f>
        <v>890</v>
      </c>
      <c r="D899" s="82"/>
      <c r="E899" s="39"/>
      <c r="F899" s="33"/>
      <c r="G899" s="84" t="str">
        <f>IFERROR(INDEX(TBL_CIPDRFRESI_LOANPOOL[HUD_MFI_115],MATCH(TBL_QUAL_INCOMELISTING_UNITS[[#This Row],[INCOMELISTING_LOAN_ID_PROP_ADDR]],TBL_CIPDRFRESI_LOANPOOL[LOAN_ID_PROP_ADDR],0)),"")</f>
        <v/>
      </c>
      <c r="H8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9" s="36" t="b">
        <f>CONCATENATE(TBL_QUAL_INCOMELISTING_UNITS[[#This Row],[INCOMELISTING_LOAN_ID_PROP_ADDR]],TBL_QUAL_INCOMELISTING_UNITS[[#This Row],[INCOMELISTING_UNIT]],TBL_QUAL_INCOMELISTING_UNITS[[#This Row],[INCOMELISTING_HSEHLD_INCOME]])&lt;&gt;""</f>
        <v>0</v>
      </c>
      <c r="J899" s="36" t="b">
        <f>AND(TBL_QUAL_INCOMELISTING_UNITS[[#This Row],[INCOMELISTING_LOAN_ID_PROP_ADDR]]&lt;&gt;"",TBL_QUAL_INCOMELISTING_UNITS[[#This Row],[INCOMELISTING_UNIT]]&lt;&gt;"",TBL_QUAL_INCOMELISTING_UNITS[[#This Row],[INCOMELISTING_HSEHLD_INCOME]]&lt;&gt;"")</f>
        <v>0</v>
      </c>
      <c r="K899" s="36">
        <f>SUM(
IF(AND(TBL_QUAL_INCOMELISTING_UNITS[[#This Row],[INCOMELISTING_LOAN_ID_PROP_ADDR]]&lt;&gt;"",NOT(ISNUMBER(MATCH(TBL_QUAL_INCOMELISTING_UNITS[[#This Row],[INCOMELISTING_LOAN_ID_PROP_ADDR]],RANGE_LOOKUP_CIPDRF_LOANLIST,0)))),1,0)
)</f>
        <v>0</v>
      </c>
    </row>
    <row r="900" spans="2:11" ht="20.100000000000001" customHeight="1" x14ac:dyDescent="0.25">
      <c r="B900" s="25" t="str">
        <f>IF(TBL_QUAL_INCOMELISTING_UNITS[[#This Row],[RECORD_STARTED]],IF(TBL_QUAL_INCOMELISTING_UNITS[[#This Row],[ERROR_COUNT]]&gt;0,-1,IF(TBL_QUAL_INCOMELISTING_UNITS[[#This Row],[REQ_FIELDS_POPULATED]],1,0)),"")</f>
        <v/>
      </c>
      <c r="C900" s="94">
        <f>ROW()-ROW(TBL_QUAL_INCOMELISTING_UNITS[[#Headers],[ROW_ID]])</f>
        <v>891</v>
      </c>
      <c r="D900" s="82"/>
      <c r="E900" s="39"/>
      <c r="F900" s="33"/>
      <c r="G900" s="84" t="str">
        <f>IFERROR(INDEX(TBL_CIPDRFRESI_LOANPOOL[HUD_MFI_115],MATCH(TBL_QUAL_INCOMELISTING_UNITS[[#This Row],[INCOMELISTING_LOAN_ID_PROP_ADDR]],TBL_CIPDRFRESI_LOANPOOL[LOAN_ID_PROP_ADDR],0)),"")</f>
        <v/>
      </c>
      <c r="H9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0" s="36" t="b">
        <f>CONCATENATE(TBL_QUAL_INCOMELISTING_UNITS[[#This Row],[INCOMELISTING_LOAN_ID_PROP_ADDR]],TBL_QUAL_INCOMELISTING_UNITS[[#This Row],[INCOMELISTING_UNIT]],TBL_QUAL_INCOMELISTING_UNITS[[#This Row],[INCOMELISTING_HSEHLD_INCOME]])&lt;&gt;""</f>
        <v>0</v>
      </c>
      <c r="J900" s="36" t="b">
        <f>AND(TBL_QUAL_INCOMELISTING_UNITS[[#This Row],[INCOMELISTING_LOAN_ID_PROP_ADDR]]&lt;&gt;"",TBL_QUAL_INCOMELISTING_UNITS[[#This Row],[INCOMELISTING_UNIT]]&lt;&gt;"",TBL_QUAL_INCOMELISTING_UNITS[[#This Row],[INCOMELISTING_HSEHLD_INCOME]]&lt;&gt;"")</f>
        <v>0</v>
      </c>
      <c r="K900" s="36">
        <f>SUM(
IF(AND(TBL_QUAL_INCOMELISTING_UNITS[[#This Row],[INCOMELISTING_LOAN_ID_PROP_ADDR]]&lt;&gt;"",NOT(ISNUMBER(MATCH(TBL_QUAL_INCOMELISTING_UNITS[[#This Row],[INCOMELISTING_LOAN_ID_PROP_ADDR]],RANGE_LOOKUP_CIPDRF_LOANLIST,0)))),1,0)
)</f>
        <v>0</v>
      </c>
    </row>
    <row r="901" spans="2:11" ht="20.100000000000001" customHeight="1" x14ac:dyDescent="0.25">
      <c r="B901" s="25" t="str">
        <f>IF(TBL_QUAL_INCOMELISTING_UNITS[[#This Row],[RECORD_STARTED]],IF(TBL_QUAL_INCOMELISTING_UNITS[[#This Row],[ERROR_COUNT]]&gt;0,-1,IF(TBL_QUAL_INCOMELISTING_UNITS[[#This Row],[REQ_FIELDS_POPULATED]],1,0)),"")</f>
        <v/>
      </c>
      <c r="C901" s="94">
        <f>ROW()-ROW(TBL_QUAL_INCOMELISTING_UNITS[[#Headers],[ROW_ID]])</f>
        <v>892</v>
      </c>
      <c r="D901" s="82"/>
      <c r="E901" s="39"/>
      <c r="F901" s="33"/>
      <c r="G901" s="84" t="str">
        <f>IFERROR(INDEX(TBL_CIPDRFRESI_LOANPOOL[HUD_MFI_115],MATCH(TBL_QUAL_INCOMELISTING_UNITS[[#This Row],[INCOMELISTING_LOAN_ID_PROP_ADDR]],TBL_CIPDRFRESI_LOANPOOL[LOAN_ID_PROP_ADDR],0)),"")</f>
        <v/>
      </c>
      <c r="H9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1" s="36" t="b">
        <f>CONCATENATE(TBL_QUAL_INCOMELISTING_UNITS[[#This Row],[INCOMELISTING_LOAN_ID_PROP_ADDR]],TBL_QUAL_INCOMELISTING_UNITS[[#This Row],[INCOMELISTING_UNIT]],TBL_QUAL_INCOMELISTING_UNITS[[#This Row],[INCOMELISTING_HSEHLD_INCOME]])&lt;&gt;""</f>
        <v>0</v>
      </c>
      <c r="J901" s="36" t="b">
        <f>AND(TBL_QUAL_INCOMELISTING_UNITS[[#This Row],[INCOMELISTING_LOAN_ID_PROP_ADDR]]&lt;&gt;"",TBL_QUAL_INCOMELISTING_UNITS[[#This Row],[INCOMELISTING_UNIT]]&lt;&gt;"",TBL_QUAL_INCOMELISTING_UNITS[[#This Row],[INCOMELISTING_HSEHLD_INCOME]]&lt;&gt;"")</f>
        <v>0</v>
      </c>
      <c r="K901" s="36">
        <f>SUM(
IF(AND(TBL_QUAL_INCOMELISTING_UNITS[[#This Row],[INCOMELISTING_LOAN_ID_PROP_ADDR]]&lt;&gt;"",NOT(ISNUMBER(MATCH(TBL_QUAL_INCOMELISTING_UNITS[[#This Row],[INCOMELISTING_LOAN_ID_PROP_ADDR]],RANGE_LOOKUP_CIPDRF_LOANLIST,0)))),1,0)
)</f>
        <v>0</v>
      </c>
    </row>
    <row r="902" spans="2:11" ht="20.100000000000001" customHeight="1" x14ac:dyDescent="0.25">
      <c r="B902" s="25" t="str">
        <f>IF(TBL_QUAL_INCOMELISTING_UNITS[[#This Row],[RECORD_STARTED]],IF(TBL_QUAL_INCOMELISTING_UNITS[[#This Row],[ERROR_COUNT]]&gt;0,-1,IF(TBL_QUAL_INCOMELISTING_UNITS[[#This Row],[REQ_FIELDS_POPULATED]],1,0)),"")</f>
        <v/>
      </c>
      <c r="C902" s="94">
        <f>ROW()-ROW(TBL_QUAL_INCOMELISTING_UNITS[[#Headers],[ROW_ID]])</f>
        <v>893</v>
      </c>
      <c r="D902" s="82"/>
      <c r="E902" s="39"/>
      <c r="F902" s="33"/>
      <c r="G902" s="84" t="str">
        <f>IFERROR(INDEX(TBL_CIPDRFRESI_LOANPOOL[HUD_MFI_115],MATCH(TBL_QUAL_INCOMELISTING_UNITS[[#This Row],[INCOMELISTING_LOAN_ID_PROP_ADDR]],TBL_CIPDRFRESI_LOANPOOL[LOAN_ID_PROP_ADDR],0)),"")</f>
        <v/>
      </c>
      <c r="H90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2" s="36" t="b">
        <f>CONCATENATE(TBL_QUAL_INCOMELISTING_UNITS[[#This Row],[INCOMELISTING_LOAN_ID_PROP_ADDR]],TBL_QUAL_INCOMELISTING_UNITS[[#This Row],[INCOMELISTING_UNIT]],TBL_QUAL_INCOMELISTING_UNITS[[#This Row],[INCOMELISTING_HSEHLD_INCOME]])&lt;&gt;""</f>
        <v>0</v>
      </c>
      <c r="J902" s="36" t="b">
        <f>AND(TBL_QUAL_INCOMELISTING_UNITS[[#This Row],[INCOMELISTING_LOAN_ID_PROP_ADDR]]&lt;&gt;"",TBL_QUAL_INCOMELISTING_UNITS[[#This Row],[INCOMELISTING_UNIT]]&lt;&gt;"",TBL_QUAL_INCOMELISTING_UNITS[[#This Row],[INCOMELISTING_HSEHLD_INCOME]]&lt;&gt;"")</f>
        <v>0</v>
      </c>
      <c r="K902" s="36">
        <f>SUM(
IF(AND(TBL_QUAL_INCOMELISTING_UNITS[[#This Row],[INCOMELISTING_LOAN_ID_PROP_ADDR]]&lt;&gt;"",NOT(ISNUMBER(MATCH(TBL_QUAL_INCOMELISTING_UNITS[[#This Row],[INCOMELISTING_LOAN_ID_PROP_ADDR]],RANGE_LOOKUP_CIPDRF_LOANLIST,0)))),1,0)
)</f>
        <v>0</v>
      </c>
    </row>
    <row r="903" spans="2:11" ht="20.100000000000001" customHeight="1" x14ac:dyDescent="0.25">
      <c r="B903" s="25" t="str">
        <f>IF(TBL_QUAL_INCOMELISTING_UNITS[[#This Row],[RECORD_STARTED]],IF(TBL_QUAL_INCOMELISTING_UNITS[[#This Row],[ERROR_COUNT]]&gt;0,-1,IF(TBL_QUAL_INCOMELISTING_UNITS[[#This Row],[REQ_FIELDS_POPULATED]],1,0)),"")</f>
        <v/>
      </c>
      <c r="C903" s="94">
        <f>ROW()-ROW(TBL_QUAL_INCOMELISTING_UNITS[[#Headers],[ROW_ID]])</f>
        <v>894</v>
      </c>
      <c r="D903" s="82"/>
      <c r="E903" s="39"/>
      <c r="F903" s="33"/>
      <c r="G903" s="84" t="str">
        <f>IFERROR(INDEX(TBL_CIPDRFRESI_LOANPOOL[HUD_MFI_115],MATCH(TBL_QUAL_INCOMELISTING_UNITS[[#This Row],[INCOMELISTING_LOAN_ID_PROP_ADDR]],TBL_CIPDRFRESI_LOANPOOL[LOAN_ID_PROP_ADDR],0)),"")</f>
        <v/>
      </c>
      <c r="H90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3" s="36" t="b">
        <f>CONCATENATE(TBL_QUAL_INCOMELISTING_UNITS[[#This Row],[INCOMELISTING_LOAN_ID_PROP_ADDR]],TBL_QUAL_INCOMELISTING_UNITS[[#This Row],[INCOMELISTING_UNIT]],TBL_QUAL_INCOMELISTING_UNITS[[#This Row],[INCOMELISTING_HSEHLD_INCOME]])&lt;&gt;""</f>
        <v>0</v>
      </c>
      <c r="J903" s="36" t="b">
        <f>AND(TBL_QUAL_INCOMELISTING_UNITS[[#This Row],[INCOMELISTING_LOAN_ID_PROP_ADDR]]&lt;&gt;"",TBL_QUAL_INCOMELISTING_UNITS[[#This Row],[INCOMELISTING_UNIT]]&lt;&gt;"",TBL_QUAL_INCOMELISTING_UNITS[[#This Row],[INCOMELISTING_HSEHLD_INCOME]]&lt;&gt;"")</f>
        <v>0</v>
      </c>
      <c r="K903" s="36">
        <f>SUM(
IF(AND(TBL_QUAL_INCOMELISTING_UNITS[[#This Row],[INCOMELISTING_LOAN_ID_PROP_ADDR]]&lt;&gt;"",NOT(ISNUMBER(MATCH(TBL_QUAL_INCOMELISTING_UNITS[[#This Row],[INCOMELISTING_LOAN_ID_PROP_ADDR]],RANGE_LOOKUP_CIPDRF_LOANLIST,0)))),1,0)
)</f>
        <v>0</v>
      </c>
    </row>
    <row r="904" spans="2:11" ht="20.100000000000001" customHeight="1" x14ac:dyDescent="0.25">
      <c r="B904" s="25" t="str">
        <f>IF(TBL_QUAL_INCOMELISTING_UNITS[[#This Row],[RECORD_STARTED]],IF(TBL_QUAL_INCOMELISTING_UNITS[[#This Row],[ERROR_COUNT]]&gt;0,-1,IF(TBL_QUAL_INCOMELISTING_UNITS[[#This Row],[REQ_FIELDS_POPULATED]],1,0)),"")</f>
        <v/>
      </c>
      <c r="C904" s="94">
        <f>ROW()-ROW(TBL_QUAL_INCOMELISTING_UNITS[[#Headers],[ROW_ID]])</f>
        <v>895</v>
      </c>
      <c r="D904" s="82"/>
      <c r="E904" s="39"/>
      <c r="F904" s="33"/>
      <c r="G904" s="84" t="str">
        <f>IFERROR(INDEX(TBL_CIPDRFRESI_LOANPOOL[HUD_MFI_115],MATCH(TBL_QUAL_INCOMELISTING_UNITS[[#This Row],[INCOMELISTING_LOAN_ID_PROP_ADDR]],TBL_CIPDRFRESI_LOANPOOL[LOAN_ID_PROP_ADDR],0)),"")</f>
        <v/>
      </c>
      <c r="H90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4" s="36" t="b">
        <f>CONCATENATE(TBL_QUAL_INCOMELISTING_UNITS[[#This Row],[INCOMELISTING_LOAN_ID_PROP_ADDR]],TBL_QUAL_INCOMELISTING_UNITS[[#This Row],[INCOMELISTING_UNIT]],TBL_QUAL_INCOMELISTING_UNITS[[#This Row],[INCOMELISTING_HSEHLD_INCOME]])&lt;&gt;""</f>
        <v>0</v>
      </c>
      <c r="J904" s="36" t="b">
        <f>AND(TBL_QUAL_INCOMELISTING_UNITS[[#This Row],[INCOMELISTING_LOAN_ID_PROP_ADDR]]&lt;&gt;"",TBL_QUAL_INCOMELISTING_UNITS[[#This Row],[INCOMELISTING_UNIT]]&lt;&gt;"",TBL_QUAL_INCOMELISTING_UNITS[[#This Row],[INCOMELISTING_HSEHLD_INCOME]]&lt;&gt;"")</f>
        <v>0</v>
      </c>
      <c r="K904" s="36">
        <f>SUM(
IF(AND(TBL_QUAL_INCOMELISTING_UNITS[[#This Row],[INCOMELISTING_LOAN_ID_PROP_ADDR]]&lt;&gt;"",NOT(ISNUMBER(MATCH(TBL_QUAL_INCOMELISTING_UNITS[[#This Row],[INCOMELISTING_LOAN_ID_PROP_ADDR]],RANGE_LOOKUP_CIPDRF_LOANLIST,0)))),1,0)
)</f>
        <v>0</v>
      </c>
    </row>
    <row r="905" spans="2:11" ht="20.100000000000001" customHeight="1" x14ac:dyDescent="0.25">
      <c r="B905" s="25" t="str">
        <f>IF(TBL_QUAL_INCOMELISTING_UNITS[[#This Row],[RECORD_STARTED]],IF(TBL_QUAL_INCOMELISTING_UNITS[[#This Row],[ERROR_COUNT]]&gt;0,-1,IF(TBL_QUAL_INCOMELISTING_UNITS[[#This Row],[REQ_FIELDS_POPULATED]],1,0)),"")</f>
        <v/>
      </c>
      <c r="C905" s="94">
        <f>ROW()-ROW(TBL_QUAL_INCOMELISTING_UNITS[[#Headers],[ROW_ID]])</f>
        <v>896</v>
      </c>
      <c r="D905" s="82"/>
      <c r="E905" s="39"/>
      <c r="F905" s="33"/>
      <c r="G905" s="84" t="str">
        <f>IFERROR(INDEX(TBL_CIPDRFRESI_LOANPOOL[HUD_MFI_115],MATCH(TBL_QUAL_INCOMELISTING_UNITS[[#This Row],[INCOMELISTING_LOAN_ID_PROP_ADDR]],TBL_CIPDRFRESI_LOANPOOL[LOAN_ID_PROP_ADDR],0)),"")</f>
        <v/>
      </c>
      <c r="H90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5" s="36" t="b">
        <f>CONCATENATE(TBL_QUAL_INCOMELISTING_UNITS[[#This Row],[INCOMELISTING_LOAN_ID_PROP_ADDR]],TBL_QUAL_INCOMELISTING_UNITS[[#This Row],[INCOMELISTING_UNIT]],TBL_QUAL_INCOMELISTING_UNITS[[#This Row],[INCOMELISTING_HSEHLD_INCOME]])&lt;&gt;""</f>
        <v>0</v>
      </c>
      <c r="J905" s="36" t="b">
        <f>AND(TBL_QUAL_INCOMELISTING_UNITS[[#This Row],[INCOMELISTING_LOAN_ID_PROP_ADDR]]&lt;&gt;"",TBL_QUAL_INCOMELISTING_UNITS[[#This Row],[INCOMELISTING_UNIT]]&lt;&gt;"",TBL_QUAL_INCOMELISTING_UNITS[[#This Row],[INCOMELISTING_HSEHLD_INCOME]]&lt;&gt;"")</f>
        <v>0</v>
      </c>
      <c r="K905" s="36">
        <f>SUM(
IF(AND(TBL_QUAL_INCOMELISTING_UNITS[[#This Row],[INCOMELISTING_LOAN_ID_PROP_ADDR]]&lt;&gt;"",NOT(ISNUMBER(MATCH(TBL_QUAL_INCOMELISTING_UNITS[[#This Row],[INCOMELISTING_LOAN_ID_PROP_ADDR]],RANGE_LOOKUP_CIPDRF_LOANLIST,0)))),1,0)
)</f>
        <v>0</v>
      </c>
    </row>
    <row r="906" spans="2:11" ht="20.100000000000001" customHeight="1" x14ac:dyDescent="0.25">
      <c r="B906" s="25" t="str">
        <f>IF(TBL_QUAL_INCOMELISTING_UNITS[[#This Row],[RECORD_STARTED]],IF(TBL_QUAL_INCOMELISTING_UNITS[[#This Row],[ERROR_COUNT]]&gt;0,-1,IF(TBL_QUAL_INCOMELISTING_UNITS[[#This Row],[REQ_FIELDS_POPULATED]],1,0)),"")</f>
        <v/>
      </c>
      <c r="C906" s="94">
        <f>ROW()-ROW(TBL_QUAL_INCOMELISTING_UNITS[[#Headers],[ROW_ID]])</f>
        <v>897</v>
      </c>
      <c r="D906" s="82"/>
      <c r="E906" s="39"/>
      <c r="F906" s="33"/>
      <c r="G906" s="84" t="str">
        <f>IFERROR(INDEX(TBL_CIPDRFRESI_LOANPOOL[HUD_MFI_115],MATCH(TBL_QUAL_INCOMELISTING_UNITS[[#This Row],[INCOMELISTING_LOAN_ID_PROP_ADDR]],TBL_CIPDRFRESI_LOANPOOL[LOAN_ID_PROP_ADDR],0)),"")</f>
        <v/>
      </c>
      <c r="H90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6" s="36" t="b">
        <f>CONCATENATE(TBL_QUAL_INCOMELISTING_UNITS[[#This Row],[INCOMELISTING_LOAN_ID_PROP_ADDR]],TBL_QUAL_INCOMELISTING_UNITS[[#This Row],[INCOMELISTING_UNIT]],TBL_QUAL_INCOMELISTING_UNITS[[#This Row],[INCOMELISTING_HSEHLD_INCOME]])&lt;&gt;""</f>
        <v>0</v>
      </c>
      <c r="J906" s="36" t="b">
        <f>AND(TBL_QUAL_INCOMELISTING_UNITS[[#This Row],[INCOMELISTING_LOAN_ID_PROP_ADDR]]&lt;&gt;"",TBL_QUAL_INCOMELISTING_UNITS[[#This Row],[INCOMELISTING_UNIT]]&lt;&gt;"",TBL_QUAL_INCOMELISTING_UNITS[[#This Row],[INCOMELISTING_HSEHLD_INCOME]]&lt;&gt;"")</f>
        <v>0</v>
      </c>
      <c r="K906" s="36">
        <f>SUM(
IF(AND(TBL_QUAL_INCOMELISTING_UNITS[[#This Row],[INCOMELISTING_LOAN_ID_PROP_ADDR]]&lt;&gt;"",NOT(ISNUMBER(MATCH(TBL_QUAL_INCOMELISTING_UNITS[[#This Row],[INCOMELISTING_LOAN_ID_PROP_ADDR]],RANGE_LOOKUP_CIPDRF_LOANLIST,0)))),1,0)
)</f>
        <v>0</v>
      </c>
    </row>
    <row r="907" spans="2:11" ht="20.100000000000001" customHeight="1" x14ac:dyDescent="0.25">
      <c r="B907" s="25" t="str">
        <f>IF(TBL_QUAL_INCOMELISTING_UNITS[[#This Row],[RECORD_STARTED]],IF(TBL_QUAL_INCOMELISTING_UNITS[[#This Row],[ERROR_COUNT]]&gt;0,-1,IF(TBL_QUAL_INCOMELISTING_UNITS[[#This Row],[REQ_FIELDS_POPULATED]],1,0)),"")</f>
        <v/>
      </c>
      <c r="C907" s="94">
        <f>ROW()-ROW(TBL_QUAL_INCOMELISTING_UNITS[[#Headers],[ROW_ID]])</f>
        <v>898</v>
      </c>
      <c r="D907" s="82"/>
      <c r="E907" s="39"/>
      <c r="F907" s="33"/>
      <c r="G907" s="84" t="str">
        <f>IFERROR(INDEX(TBL_CIPDRFRESI_LOANPOOL[HUD_MFI_115],MATCH(TBL_QUAL_INCOMELISTING_UNITS[[#This Row],[INCOMELISTING_LOAN_ID_PROP_ADDR]],TBL_CIPDRFRESI_LOANPOOL[LOAN_ID_PROP_ADDR],0)),"")</f>
        <v/>
      </c>
      <c r="H90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7" s="36" t="b">
        <f>CONCATENATE(TBL_QUAL_INCOMELISTING_UNITS[[#This Row],[INCOMELISTING_LOAN_ID_PROP_ADDR]],TBL_QUAL_INCOMELISTING_UNITS[[#This Row],[INCOMELISTING_UNIT]],TBL_QUAL_INCOMELISTING_UNITS[[#This Row],[INCOMELISTING_HSEHLD_INCOME]])&lt;&gt;""</f>
        <v>0</v>
      </c>
      <c r="J907" s="36" t="b">
        <f>AND(TBL_QUAL_INCOMELISTING_UNITS[[#This Row],[INCOMELISTING_LOAN_ID_PROP_ADDR]]&lt;&gt;"",TBL_QUAL_INCOMELISTING_UNITS[[#This Row],[INCOMELISTING_UNIT]]&lt;&gt;"",TBL_QUAL_INCOMELISTING_UNITS[[#This Row],[INCOMELISTING_HSEHLD_INCOME]]&lt;&gt;"")</f>
        <v>0</v>
      </c>
      <c r="K907" s="36">
        <f>SUM(
IF(AND(TBL_QUAL_INCOMELISTING_UNITS[[#This Row],[INCOMELISTING_LOAN_ID_PROP_ADDR]]&lt;&gt;"",NOT(ISNUMBER(MATCH(TBL_QUAL_INCOMELISTING_UNITS[[#This Row],[INCOMELISTING_LOAN_ID_PROP_ADDR]],RANGE_LOOKUP_CIPDRF_LOANLIST,0)))),1,0)
)</f>
        <v>0</v>
      </c>
    </row>
    <row r="908" spans="2:11" ht="20.100000000000001" customHeight="1" x14ac:dyDescent="0.25">
      <c r="B908" s="25" t="str">
        <f>IF(TBL_QUAL_INCOMELISTING_UNITS[[#This Row],[RECORD_STARTED]],IF(TBL_QUAL_INCOMELISTING_UNITS[[#This Row],[ERROR_COUNT]]&gt;0,-1,IF(TBL_QUAL_INCOMELISTING_UNITS[[#This Row],[REQ_FIELDS_POPULATED]],1,0)),"")</f>
        <v/>
      </c>
      <c r="C908" s="94">
        <f>ROW()-ROW(TBL_QUAL_INCOMELISTING_UNITS[[#Headers],[ROW_ID]])</f>
        <v>899</v>
      </c>
      <c r="D908" s="82"/>
      <c r="E908" s="39"/>
      <c r="F908" s="33"/>
      <c r="G908" s="84" t="str">
        <f>IFERROR(INDEX(TBL_CIPDRFRESI_LOANPOOL[HUD_MFI_115],MATCH(TBL_QUAL_INCOMELISTING_UNITS[[#This Row],[INCOMELISTING_LOAN_ID_PROP_ADDR]],TBL_CIPDRFRESI_LOANPOOL[LOAN_ID_PROP_ADDR],0)),"")</f>
        <v/>
      </c>
      <c r="H90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8" s="36" t="b">
        <f>CONCATENATE(TBL_QUAL_INCOMELISTING_UNITS[[#This Row],[INCOMELISTING_LOAN_ID_PROP_ADDR]],TBL_QUAL_INCOMELISTING_UNITS[[#This Row],[INCOMELISTING_UNIT]],TBL_QUAL_INCOMELISTING_UNITS[[#This Row],[INCOMELISTING_HSEHLD_INCOME]])&lt;&gt;""</f>
        <v>0</v>
      </c>
      <c r="J908" s="36" t="b">
        <f>AND(TBL_QUAL_INCOMELISTING_UNITS[[#This Row],[INCOMELISTING_LOAN_ID_PROP_ADDR]]&lt;&gt;"",TBL_QUAL_INCOMELISTING_UNITS[[#This Row],[INCOMELISTING_UNIT]]&lt;&gt;"",TBL_QUAL_INCOMELISTING_UNITS[[#This Row],[INCOMELISTING_HSEHLD_INCOME]]&lt;&gt;"")</f>
        <v>0</v>
      </c>
      <c r="K908" s="36">
        <f>SUM(
IF(AND(TBL_QUAL_INCOMELISTING_UNITS[[#This Row],[INCOMELISTING_LOAN_ID_PROP_ADDR]]&lt;&gt;"",NOT(ISNUMBER(MATCH(TBL_QUAL_INCOMELISTING_UNITS[[#This Row],[INCOMELISTING_LOAN_ID_PROP_ADDR]],RANGE_LOOKUP_CIPDRF_LOANLIST,0)))),1,0)
)</f>
        <v>0</v>
      </c>
    </row>
    <row r="909" spans="2:11" ht="20.100000000000001" customHeight="1" x14ac:dyDescent="0.25">
      <c r="B909" s="25" t="str">
        <f>IF(TBL_QUAL_INCOMELISTING_UNITS[[#This Row],[RECORD_STARTED]],IF(TBL_QUAL_INCOMELISTING_UNITS[[#This Row],[ERROR_COUNT]]&gt;0,-1,IF(TBL_QUAL_INCOMELISTING_UNITS[[#This Row],[REQ_FIELDS_POPULATED]],1,0)),"")</f>
        <v/>
      </c>
      <c r="C909" s="94">
        <f>ROW()-ROW(TBL_QUAL_INCOMELISTING_UNITS[[#Headers],[ROW_ID]])</f>
        <v>900</v>
      </c>
      <c r="D909" s="82"/>
      <c r="E909" s="39"/>
      <c r="F909" s="33"/>
      <c r="G909" s="84" t="str">
        <f>IFERROR(INDEX(TBL_CIPDRFRESI_LOANPOOL[HUD_MFI_115],MATCH(TBL_QUAL_INCOMELISTING_UNITS[[#This Row],[INCOMELISTING_LOAN_ID_PROP_ADDR]],TBL_CIPDRFRESI_LOANPOOL[LOAN_ID_PROP_ADDR],0)),"")</f>
        <v/>
      </c>
      <c r="H90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9" s="36" t="b">
        <f>CONCATENATE(TBL_QUAL_INCOMELISTING_UNITS[[#This Row],[INCOMELISTING_LOAN_ID_PROP_ADDR]],TBL_QUAL_INCOMELISTING_UNITS[[#This Row],[INCOMELISTING_UNIT]],TBL_QUAL_INCOMELISTING_UNITS[[#This Row],[INCOMELISTING_HSEHLD_INCOME]])&lt;&gt;""</f>
        <v>0</v>
      </c>
      <c r="J909" s="36" t="b">
        <f>AND(TBL_QUAL_INCOMELISTING_UNITS[[#This Row],[INCOMELISTING_LOAN_ID_PROP_ADDR]]&lt;&gt;"",TBL_QUAL_INCOMELISTING_UNITS[[#This Row],[INCOMELISTING_UNIT]]&lt;&gt;"",TBL_QUAL_INCOMELISTING_UNITS[[#This Row],[INCOMELISTING_HSEHLD_INCOME]]&lt;&gt;"")</f>
        <v>0</v>
      </c>
      <c r="K909" s="36">
        <f>SUM(
IF(AND(TBL_QUAL_INCOMELISTING_UNITS[[#This Row],[INCOMELISTING_LOAN_ID_PROP_ADDR]]&lt;&gt;"",NOT(ISNUMBER(MATCH(TBL_QUAL_INCOMELISTING_UNITS[[#This Row],[INCOMELISTING_LOAN_ID_PROP_ADDR]],RANGE_LOOKUP_CIPDRF_LOANLIST,0)))),1,0)
)</f>
        <v>0</v>
      </c>
    </row>
    <row r="910" spans="2:11" ht="20.100000000000001" customHeight="1" x14ac:dyDescent="0.25">
      <c r="B910" s="25" t="str">
        <f>IF(TBL_QUAL_INCOMELISTING_UNITS[[#This Row],[RECORD_STARTED]],IF(TBL_QUAL_INCOMELISTING_UNITS[[#This Row],[ERROR_COUNT]]&gt;0,-1,IF(TBL_QUAL_INCOMELISTING_UNITS[[#This Row],[REQ_FIELDS_POPULATED]],1,0)),"")</f>
        <v/>
      </c>
      <c r="C910" s="94">
        <f>ROW()-ROW(TBL_QUAL_INCOMELISTING_UNITS[[#Headers],[ROW_ID]])</f>
        <v>901</v>
      </c>
      <c r="D910" s="82"/>
      <c r="E910" s="39"/>
      <c r="F910" s="33"/>
      <c r="G910" s="84" t="str">
        <f>IFERROR(INDEX(TBL_CIPDRFRESI_LOANPOOL[HUD_MFI_115],MATCH(TBL_QUAL_INCOMELISTING_UNITS[[#This Row],[INCOMELISTING_LOAN_ID_PROP_ADDR]],TBL_CIPDRFRESI_LOANPOOL[LOAN_ID_PROP_ADDR],0)),"")</f>
        <v/>
      </c>
      <c r="H91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0" s="36" t="b">
        <f>CONCATENATE(TBL_QUAL_INCOMELISTING_UNITS[[#This Row],[INCOMELISTING_LOAN_ID_PROP_ADDR]],TBL_QUAL_INCOMELISTING_UNITS[[#This Row],[INCOMELISTING_UNIT]],TBL_QUAL_INCOMELISTING_UNITS[[#This Row],[INCOMELISTING_HSEHLD_INCOME]])&lt;&gt;""</f>
        <v>0</v>
      </c>
      <c r="J910" s="36" t="b">
        <f>AND(TBL_QUAL_INCOMELISTING_UNITS[[#This Row],[INCOMELISTING_LOAN_ID_PROP_ADDR]]&lt;&gt;"",TBL_QUAL_INCOMELISTING_UNITS[[#This Row],[INCOMELISTING_UNIT]]&lt;&gt;"",TBL_QUAL_INCOMELISTING_UNITS[[#This Row],[INCOMELISTING_HSEHLD_INCOME]]&lt;&gt;"")</f>
        <v>0</v>
      </c>
      <c r="K910" s="36">
        <f>SUM(
IF(AND(TBL_QUAL_INCOMELISTING_UNITS[[#This Row],[INCOMELISTING_LOAN_ID_PROP_ADDR]]&lt;&gt;"",NOT(ISNUMBER(MATCH(TBL_QUAL_INCOMELISTING_UNITS[[#This Row],[INCOMELISTING_LOAN_ID_PROP_ADDR]],RANGE_LOOKUP_CIPDRF_LOANLIST,0)))),1,0)
)</f>
        <v>0</v>
      </c>
    </row>
    <row r="911" spans="2:11" ht="20.100000000000001" customHeight="1" x14ac:dyDescent="0.25">
      <c r="B911" s="25" t="str">
        <f>IF(TBL_QUAL_INCOMELISTING_UNITS[[#This Row],[RECORD_STARTED]],IF(TBL_QUAL_INCOMELISTING_UNITS[[#This Row],[ERROR_COUNT]]&gt;0,-1,IF(TBL_QUAL_INCOMELISTING_UNITS[[#This Row],[REQ_FIELDS_POPULATED]],1,0)),"")</f>
        <v/>
      </c>
      <c r="C911" s="94">
        <f>ROW()-ROW(TBL_QUAL_INCOMELISTING_UNITS[[#Headers],[ROW_ID]])</f>
        <v>902</v>
      </c>
      <c r="D911" s="82"/>
      <c r="E911" s="39"/>
      <c r="F911" s="33"/>
      <c r="G911" s="84" t="str">
        <f>IFERROR(INDEX(TBL_CIPDRFRESI_LOANPOOL[HUD_MFI_115],MATCH(TBL_QUAL_INCOMELISTING_UNITS[[#This Row],[INCOMELISTING_LOAN_ID_PROP_ADDR]],TBL_CIPDRFRESI_LOANPOOL[LOAN_ID_PROP_ADDR],0)),"")</f>
        <v/>
      </c>
      <c r="H91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1" s="36" t="b">
        <f>CONCATENATE(TBL_QUAL_INCOMELISTING_UNITS[[#This Row],[INCOMELISTING_LOAN_ID_PROP_ADDR]],TBL_QUAL_INCOMELISTING_UNITS[[#This Row],[INCOMELISTING_UNIT]],TBL_QUAL_INCOMELISTING_UNITS[[#This Row],[INCOMELISTING_HSEHLD_INCOME]])&lt;&gt;""</f>
        <v>0</v>
      </c>
      <c r="J911" s="36" t="b">
        <f>AND(TBL_QUAL_INCOMELISTING_UNITS[[#This Row],[INCOMELISTING_LOAN_ID_PROP_ADDR]]&lt;&gt;"",TBL_QUAL_INCOMELISTING_UNITS[[#This Row],[INCOMELISTING_UNIT]]&lt;&gt;"",TBL_QUAL_INCOMELISTING_UNITS[[#This Row],[INCOMELISTING_HSEHLD_INCOME]]&lt;&gt;"")</f>
        <v>0</v>
      </c>
      <c r="K911" s="36">
        <f>SUM(
IF(AND(TBL_QUAL_INCOMELISTING_UNITS[[#This Row],[INCOMELISTING_LOAN_ID_PROP_ADDR]]&lt;&gt;"",NOT(ISNUMBER(MATCH(TBL_QUAL_INCOMELISTING_UNITS[[#This Row],[INCOMELISTING_LOAN_ID_PROP_ADDR]],RANGE_LOOKUP_CIPDRF_LOANLIST,0)))),1,0)
)</f>
        <v>0</v>
      </c>
    </row>
    <row r="912" spans="2:11" ht="20.100000000000001" customHeight="1" x14ac:dyDescent="0.25">
      <c r="B912" s="25" t="str">
        <f>IF(TBL_QUAL_INCOMELISTING_UNITS[[#This Row],[RECORD_STARTED]],IF(TBL_QUAL_INCOMELISTING_UNITS[[#This Row],[ERROR_COUNT]]&gt;0,-1,IF(TBL_QUAL_INCOMELISTING_UNITS[[#This Row],[REQ_FIELDS_POPULATED]],1,0)),"")</f>
        <v/>
      </c>
      <c r="C912" s="94">
        <f>ROW()-ROW(TBL_QUAL_INCOMELISTING_UNITS[[#Headers],[ROW_ID]])</f>
        <v>903</v>
      </c>
      <c r="D912" s="82"/>
      <c r="E912" s="39"/>
      <c r="F912" s="33"/>
      <c r="G912" s="84" t="str">
        <f>IFERROR(INDEX(TBL_CIPDRFRESI_LOANPOOL[HUD_MFI_115],MATCH(TBL_QUAL_INCOMELISTING_UNITS[[#This Row],[INCOMELISTING_LOAN_ID_PROP_ADDR]],TBL_CIPDRFRESI_LOANPOOL[LOAN_ID_PROP_ADDR],0)),"")</f>
        <v/>
      </c>
      <c r="H91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2" s="36" t="b">
        <f>CONCATENATE(TBL_QUAL_INCOMELISTING_UNITS[[#This Row],[INCOMELISTING_LOAN_ID_PROP_ADDR]],TBL_QUAL_INCOMELISTING_UNITS[[#This Row],[INCOMELISTING_UNIT]],TBL_QUAL_INCOMELISTING_UNITS[[#This Row],[INCOMELISTING_HSEHLD_INCOME]])&lt;&gt;""</f>
        <v>0</v>
      </c>
      <c r="J912" s="36" t="b">
        <f>AND(TBL_QUAL_INCOMELISTING_UNITS[[#This Row],[INCOMELISTING_LOAN_ID_PROP_ADDR]]&lt;&gt;"",TBL_QUAL_INCOMELISTING_UNITS[[#This Row],[INCOMELISTING_UNIT]]&lt;&gt;"",TBL_QUAL_INCOMELISTING_UNITS[[#This Row],[INCOMELISTING_HSEHLD_INCOME]]&lt;&gt;"")</f>
        <v>0</v>
      </c>
      <c r="K912" s="36">
        <f>SUM(
IF(AND(TBL_QUAL_INCOMELISTING_UNITS[[#This Row],[INCOMELISTING_LOAN_ID_PROP_ADDR]]&lt;&gt;"",NOT(ISNUMBER(MATCH(TBL_QUAL_INCOMELISTING_UNITS[[#This Row],[INCOMELISTING_LOAN_ID_PROP_ADDR]],RANGE_LOOKUP_CIPDRF_LOANLIST,0)))),1,0)
)</f>
        <v>0</v>
      </c>
    </row>
    <row r="913" spans="2:11" ht="20.100000000000001" customHeight="1" x14ac:dyDescent="0.25">
      <c r="B913" s="25" t="str">
        <f>IF(TBL_QUAL_INCOMELISTING_UNITS[[#This Row],[RECORD_STARTED]],IF(TBL_QUAL_INCOMELISTING_UNITS[[#This Row],[ERROR_COUNT]]&gt;0,-1,IF(TBL_QUAL_INCOMELISTING_UNITS[[#This Row],[REQ_FIELDS_POPULATED]],1,0)),"")</f>
        <v/>
      </c>
      <c r="C913" s="94">
        <f>ROW()-ROW(TBL_QUAL_INCOMELISTING_UNITS[[#Headers],[ROW_ID]])</f>
        <v>904</v>
      </c>
      <c r="D913" s="82"/>
      <c r="E913" s="39"/>
      <c r="F913" s="33"/>
      <c r="G913" s="84" t="str">
        <f>IFERROR(INDEX(TBL_CIPDRFRESI_LOANPOOL[HUD_MFI_115],MATCH(TBL_QUAL_INCOMELISTING_UNITS[[#This Row],[INCOMELISTING_LOAN_ID_PROP_ADDR]],TBL_CIPDRFRESI_LOANPOOL[LOAN_ID_PROP_ADDR],0)),"")</f>
        <v/>
      </c>
      <c r="H91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3" s="36" t="b">
        <f>CONCATENATE(TBL_QUAL_INCOMELISTING_UNITS[[#This Row],[INCOMELISTING_LOAN_ID_PROP_ADDR]],TBL_QUAL_INCOMELISTING_UNITS[[#This Row],[INCOMELISTING_UNIT]],TBL_QUAL_INCOMELISTING_UNITS[[#This Row],[INCOMELISTING_HSEHLD_INCOME]])&lt;&gt;""</f>
        <v>0</v>
      </c>
      <c r="J913" s="36" t="b">
        <f>AND(TBL_QUAL_INCOMELISTING_UNITS[[#This Row],[INCOMELISTING_LOAN_ID_PROP_ADDR]]&lt;&gt;"",TBL_QUAL_INCOMELISTING_UNITS[[#This Row],[INCOMELISTING_UNIT]]&lt;&gt;"",TBL_QUAL_INCOMELISTING_UNITS[[#This Row],[INCOMELISTING_HSEHLD_INCOME]]&lt;&gt;"")</f>
        <v>0</v>
      </c>
      <c r="K913" s="36">
        <f>SUM(
IF(AND(TBL_QUAL_INCOMELISTING_UNITS[[#This Row],[INCOMELISTING_LOAN_ID_PROP_ADDR]]&lt;&gt;"",NOT(ISNUMBER(MATCH(TBL_QUAL_INCOMELISTING_UNITS[[#This Row],[INCOMELISTING_LOAN_ID_PROP_ADDR]],RANGE_LOOKUP_CIPDRF_LOANLIST,0)))),1,0)
)</f>
        <v>0</v>
      </c>
    </row>
    <row r="914" spans="2:11" ht="20.100000000000001" customHeight="1" x14ac:dyDescent="0.25">
      <c r="B914" s="25" t="str">
        <f>IF(TBL_QUAL_INCOMELISTING_UNITS[[#This Row],[RECORD_STARTED]],IF(TBL_QUAL_INCOMELISTING_UNITS[[#This Row],[ERROR_COUNT]]&gt;0,-1,IF(TBL_QUAL_INCOMELISTING_UNITS[[#This Row],[REQ_FIELDS_POPULATED]],1,0)),"")</f>
        <v/>
      </c>
      <c r="C914" s="94">
        <f>ROW()-ROW(TBL_QUAL_INCOMELISTING_UNITS[[#Headers],[ROW_ID]])</f>
        <v>905</v>
      </c>
      <c r="D914" s="82"/>
      <c r="E914" s="39"/>
      <c r="F914" s="33"/>
      <c r="G914" s="84" t="str">
        <f>IFERROR(INDEX(TBL_CIPDRFRESI_LOANPOOL[HUD_MFI_115],MATCH(TBL_QUAL_INCOMELISTING_UNITS[[#This Row],[INCOMELISTING_LOAN_ID_PROP_ADDR]],TBL_CIPDRFRESI_LOANPOOL[LOAN_ID_PROP_ADDR],0)),"")</f>
        <v/>
      </c>
      <c r="H91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4" s="36" t="b">
        <f>CONCATENATE(TBL_QUAL_INCOMELISTING_UNITS[[#This Row],[INCOMELISTING_LOAN_ID_PROP_ADDR]],TBL_QUAL_INCOMELISTING_UNITS[[#This Row],[INCOMELISTING_UNIT]],TBL_QUAL_INCOMELISTING_UNITS[[#This Row],[INCOMELISTING_HSEHLD_INCOME]])&lt;&gt;""</f>
        <v>0</v>
      </c>
      <c r="J914" s="36" t="b">
        <f>AND(TBL_QUAL_INCOMELISTING_UNITS[[#This Row],[INCOMELISTING_LOAN_ID_PROP_ADDR]]&lt;&gt;"",TBL_QUAL_INCOMELISTING_UNITS[[#This Row],[INCOMELISTING_UNIT]]&lt;&gt;"",TBL_QUAL_INCOMELISTING_UNITS[[#This Row],[INCOMELISTING_HSEHLD_INCOME]]&lt;&gt;"")</f>
        <v>0</v>
      </c>
      <c r="K914" s="36">
        <f>SUM(
IF(AND(TBL_QUAL_INCOMELISTING_UNITS[[#This Row],[INCOMELISTING_LOAN_ID_PROP_ADDR]]&lt;&gt;"",NOT(ISNUMBER(MATCH(TBL_QUAL_INCOMELISTING_UNITS[[#This Row],[INCOMELISTING_LOAN_ID_PROP_ADDR]],RANGE_LOOKUP_CIPDRF_LOANLIST,0)))),1,0)
)</f>
        <v>0</v>
      </c>
    </row>
    <row r="915" spans="2:11" ht="20.100000000000001" customHeight="1" x14ac:dyDescent="0.25">
      <c r="B915" s="25" t="str">
        <f>IF(TBL_QUAL_INCOMELISTING_UNITS[[#This Row],[RECORD_STARTED]],IF(TBL_QUAL_INCOMELISTING_UNITS[[#This Row],[ERROR_COUNT]]&gt;0,-1,IF(TBL_QUAL_INCOMELISTING_UNITS[[#This Row],[REQ_FIELDS_POPULATED]],1,0)),"")</f>
        <v/>
      </c>
      <c r="C915" s="94">
        <f>ROW()-ROW(TBL_QUAL_INCOMELISTING_UNITS[[#Headers],[ROW_ID]])</f>
        <v>906</v>
      </c>
      <c r="D915" s="82"/>
      <c r="E915" s="39"/>
      <c r="F915" s="33"/>
      <c r="G915" s="84" t="str">
        <f>IFERROR(INDEX(TBL_CIPDRFRESI_LOANPOOL[HUD_MFI_115],MATCH(TBL_QUAL_INCOMELISTING_UNITS[[#This Row],[INCOMELISTING_LOAN_ID_PROP_ADDR]],TBL_CIPDRFRESI_LOANPOOL[LOAN_ID_PROP_ADDR],0)),"")</f>
        <v/>
      </c>
      <c r="H91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5" s="36" t="b">
        <f>CONCATENATE(TBL_QUAL_INCOMELISTING_UNITS[[#This Row],[INCOMELISTING_LOAN_ID_PROP_ADDR]],TBL_QUAL_INCOMELISTING_UNITS[[#This Row],[INCOMELISTING_UNIT]],TBL_QUAL_INCOMELISTING_UNITS[[#This Row],[INCOMELISTING_HSEHLD_INCOME]])&lt;&gt;""</f>
        <v>0</v>
      </c>
      <c r="J915" s="36" t="b">
        <f>AND(TBL_QUAL_INCOMELISTING_UNITS[[#This Row],[INCOMELISTING_LOAN_ID_PROP_ADDR]]&lt;&gt;"",TBL_QUAL_INCOMELISTING_UNITS[[#This Row],[INCOMELISTING_UNIT]]&lt;&gt;"",TBL_QUAL_INCOMELISTING_UNITS[[#This Row],[INCOMELISTING_HSEHLD_INCOME]]&lt;&gt;"")</f>
        <v>0</v>
      </c>
      <c r="K915" s="36">
        <f>SUM(
IF(AND(TBL_QUAL_INCOMELISTING_UNITS[[#This Row],[INCOMELISTING_LOAN_ID_PROP_ADDR]]&lt;&gt;"",NOT(ISNUMBER(MATCH(TBL_QUAL_INCOMELISTING_UNITS[[#This Row],[INCOMELISTING_LOAN_ID_PROP_ADDR]],RANGE_LOOKUP_CIPDRF_LOANLIST,0)))),1,0)
)</f>
        <v>0</v>
      </c>
    </row>
    <row r="916" spans="2:11" ht="20.100000000000001" customHeight="1" x14ac:dyDescent="0.25">
      <c r="B916" s="25" t="str">
        <f>IF(TBL_QUAL_INCOMELISTING_UNITS[[#This Row],[RECORD_STARTED]],IF(TBL_QUAL_INCOMELISTING_UNITS[[#This Row],[ERROR_COUNT]]&gt;0,-1,IF(TBL_QUAL_INCOMELISTING_UNITS[[#This Row],[REQ_FIELDS_POPULATED]],1,0)),"")</f>
        <v/>
      </c>
      <c r="C916" s="94">
        <f>ROW()-ROW(TBL_QUAL_INCOMELISTING_UNITS[[#Headers],[ROW_ID]])</f>
        <v>907</v>
      </c>
      <c r="D916" s="82"/>
      <c r="E916" s="39"/>
      <c r="F916" s="33"/>
      <c r="G916" s="84" t="str">
        <f>IFERROR(INDEX(TBL_CIPDRFRESI_LOANPOOL[HUD_MFI_115],MATCH(TBL_QUAL_INCOMELISTING_UNITS[[#This Row],[INCOMELISTING_LOAN_ID_PROP_ADDR]],TBL_CIPDRFRESI_LOANPOOL[LOAN_ID_PROP_ADDR],0)),"")</f>
        <v/>
      </c>
      <c r="H91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6" s="36" t="b">
        <f>CONCATENATE(TBL_QUAL_INCOMELISTING_UNITS[[#This Row],[INCOMELISTING_LOAN_ID_PROP_ADDR]],TBL_QUAL_INCOMELISTING_UNITS[[#This Row],[INCOMELISTING_UNIT]],TBL_QUAL_INCOMELISTING_UNITS[[#This Row],[INCOMELISTING_HSEHLD_INCOME]])&lt;&gt;""</f>
        <v>0</v>
      </c>
      <c r="J916" s="36" t="b">
        <f>AND(TBL_QUAL_INCOMELISTING_UNITS[[#This Row],[INCOMELISTING_LOAN_ID_PROP_ADDR]]&lt;&gt;"",TBL_QUAL_INCOMELISTING_UNITS[[#This Row],[INCOMELISTING_UNIT]]&lt;&gt;"",TBL_QUAL_INCOMELISTING_UNITS[[#This Row],[INCOMELISTING_HSEHLD_INCOME]]&lt;&gt;"")</f>
        <v>0</v>
      </c>
      <c r="K916" s="36">
        <f>SUM(
IF(AND(TBL_QUAL_INCOMELISTING_UNITS[[#This Row],[INCOMELISTING_LOAN_ID_PROP_ADDR]]&lt;&gt;"",NOT(ISNUMBER(MATCH(TBL_QUAL_INCOMELISTING_UNITS[[#This Row],[INCOMELISTING_LOAN_ID_PROP_ADDR]],RANGE_LOOKUP_CIPDRF_LOANLIST,0)))),1,0)
)</f>
        <v>0</v>
      </c>
    </row>
    <row r="917" spans="2:11" ht="20.100000000000001" customHeight="1" x14ac:dyDescent="0.25">
      <c r="B917" s="25" t="str">
        <f>IF(TBL_QUAL_INCOMELISTING_UNITS[[#This Row],[RECORD_STARTED]],IF(TBL_QUAL_INCOMELISTING_UNITS[[#This Row],[ERROR_COUNT]]&gt;0,-1,IF(TBL_QUAL_INCOMELISTING_UNITS[[#This Row],[REQ_FIELDS_POPULATED]],1,0)),"")</f>
        <v/>
      </c>
      <c r="C917" s="94">
        <f>ROW()-ROW(TBL_QUAL_INCOMELISTING_UNITS[[#Headers],[ROW_ID]])</f>
        <v>908</v>
      </c>
      <c r="D917" s="82"/>
      <c r="E917" s="39"/>
      <c r="F917" s="33"/>
      <c r="G917" s="84" t="str">
        <f>IFERROR(INDEX(TBL_CIPDRFRESI_LOANPOOL[HUD_MFI_115],MATCH(TBL_QUAL_INCOMELISTING_UNITS[[#This Row],[INCOMELISTING_LOAN_ID_PROP_ADDR]],TBL_CIPDRFRESI_LOANPOOL[LOAN_ID_PROP_ADDR],0)),"")</f>
        <v/>
      </c>
      <c r="H91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7" s="36" t="b">
        <f>CONCATENATE(TBL_QUAL_INCOMELISTING_UNITS[[#This Row],[INCOMELISTING_LOAN_ID_PROP_ADDR]],TBL_QUAL_INCOMELISTING_UNITS[[#This Row],[INCOMELISTING_UNIT]],TBL_QUAL_INCOMELISTING_UNITS[[#This Row],[INCOMELISTING_HSEHLD_INCOME]])&lt;&gt;""</f>
        <v>0</v>
      </c>
      <c r="J917" s="36" t="b">
        <f>AND(TBL_QUAL_INCOMELISTING_UNITS[[#This Row],[INCOMELISTING_LOAN_ID_PROP_ADDR]]&lt;&gt;"",TBL_QUAL_INCOMELISTING_UNITS[[#This Row],[INCOMELISTING_UNIT]]&lt;&gt;"",TBL_QUAL_INCOMELISTING_UNITS[[#This Row],[INCOMELISTING_HSEHLD_INCOME]]&lt;&gt;"")</f>
        <v>0</v>
      </c>
      <c r="K917" s="36">
        <f>SUM(
IF(AND(TBL_QUAL_INCOMELISTING_UNITS[[#This Row],[INCOMELISTING_LOAN_ID_PROP_ADDR]]&lt;&gt;"",NOT(ISNUMBER(MATCH(TBL_QUAL_INCOMELISTING_UNITS[[#This Row],[INCOMELISTING_LOAN_ID_PROP_ADDR]],RANGE_LOOKUP_CIPDRF_LOANLIST,0)))),1,0)
)</f>
        <v>0</v>
      </c>
    </row>
    <row r="918" spans="2:11" ht="20.100000000000001" customHeight="1" x14ac:dyDescent="0.25">
      <c r="B918" s="25" t="str">
        <f>IF(TBL_QUAL_INCOMELISTING_UNITS[[#This Row],[RECORD_STARTED]],IF(TBL_QUAL_INCOMELISTING_UNITS[[#This Row],[ERROR_COUNT]]&gt;0,-1,IF(TBL_QUAL_INCOMELISTING_UNITS[[#This Row],[REQ_FIELDS_POPULATED]],1,0)),"")</f>
        <v/>
      </c>
      <c r="C918" s="94">
        <f>ROW()-ROW(TBL_QUAL_INCOMELISTING_UNITS[[#Headers],[ROW_ID]])</f>
        <v>909</v>
      </c>
      <c r="D918" s="82"/>
      <c r="E918" s="39"/>
      <c r="F918" s="33"/>
      <c r="G918" s="84" t="str">
        <f>IFERROR(INDEX(TBL_CIPDRFRESI_LOANPOOL[HUD_MFI_115],MATCH(TBL_QUAL_INCOMELISTING_UNITS[[#This Row],[INCOMELISTING_LOAN_ID_PROP_ADDR]],TBL_CIPDRFRESI_LOANPOOL[LOAN_ID_PROP_ADDR],0)),"")</f>
        <v/>
      </c>
      <c r="H91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8" s="36" t="b">
        <f>CONCATENATE(TBL_QUAL_INCOMELISTING_UNITS[[#This Row],[INCOMELISTING_LOAN_ID_PROP_ADDR]],TBL_QUAL_INCOMELISTING_UNITS[[#This Row],[INCOMELISTING_UNIT]],TBL_QUAL_INCOMELISTING_UNITS[[#This Row],[INCOMELISTING_HSEHLD_INCOME]])&lt;&gt;""</f>
        <v>0</v>
      </c>
      <c r="J918" s="36" t="b">
        <f>AND(TBL_QUAL_INCOMELISTING_UNITS[[#This Row],[INCOMELISTING_LOAN_ID_PROP_ADDR]]&lt;&gt;"",TBL_QUAL_INCOMELISTING_UNITS[[#This Row],[INCOMELISTING_UNIT]]&lt;&gt;"",TBL_QUAL_INCOMELISTING_UNITS[[#This Row],[INCOMELISTING_HSEHLD_INCOME]]&lt;&gt;"")</f>
        <v>0</v>
      </c>
      <c r="K918" s="36">
        <f>SUM(
IF(AND(TBL_QUAL_INCOMELISTING_UNITS[[#This Row],[INCOMELISTING_LOAN_ID_PROP_ADDR]]&lt;&gt;"",NOT(ISNUMBER(MATCH(TBL_QUAL_INCOMELISTING_UNITS[[#This Row],[INCOMELISTING_LOAN_ID_PROP_ADDR]],RANGE_LOOKUP_CIPDRF_LOANLIST,0)))),1,0)
)</f>
        <v>0</v>
      </c>
    </row>
    <row r="919" spans="2:11" ht="20.100000000000001" customHeight="1" x14ac:dyDescent="0.25">
      <c r="B919" s="25" t="str">
        <f>IF(TBL_QUAL_INCOMELISTING_UNITS[[#This Row],[RECORD_STARTED]],IF(TBL_QUAL_INCOMELISTING_UNITS[[#This Row],[ERROR_COUNT]]&gt;0,-1,IF(TBL_QUAL_INCOMELISTING_UNITS[[#This Row],[REQ_FIELDS_POPULATED]],1,0)),"")</f>
        <v/>
      </c>
      <c r="C919" s="94">
        <f>ROW()-ROW(TBL_QUAL_INCOMELISTING_UNITS[[#Headers],[ROW_ID]])</f>
        <v>910</v>
      </c>
      <c r="D919" s="82"/>
      <c r="E919" s="39"/>
      <c r="F919" s="33"/>
      <c r="G919" s="84" t="str">
        <f>IFERROR(INDEX(TBL_CIPDRFRESI_LOANPOOL[HUD_MFI_115],MATCH(TBL_QUAL_INCOMELISTING_UNITS[[#This Row],[INCOMELISTING_LOAN_ID_PROP_ADDR]],TBL_CIPDRFRESI_LOANPOOL[LOAN_ID_PROP_ADDR],0)),"")</f>
        <v/>
      </c>
      <c r="H91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9" s="36" t="b">
        <f>CONCATENATE(TBL_QUAL_INCOMELISTING_UNITS[[#This Row],[INCOMELISTING_LOAN_ID_PROP_ADDR]],TBL_QUAL_INCOMELISTING_UNITS[[#This Row],[INCOMELISTING_UNIT]],TBL_QUAL_INCOMELISTING_UNITS[[#This Row],[INCOMELISTING_HSEHLD_INCOME]])&lt;&gt;""</f>
        <v>0</v>
      </c>
      <c r="J919" s="36" t="b">
        <f>AND(TBL_QUAL_INCOMELISTING_UNITS[[#This Row],[INCOMELISTING_LOAN_ID_PROP_ADDR]]&lt;&gt;"",TBL_QUAL_INCOMELISTING_UNITS[[#This Row],[INCOMELISTING_UNIT]]&lt;&gt;"",TBL_QUAL_INCOMELISTING_UNITS[[#This Row],[INCOMELISTING_HSEHLD_INCOME]]&lt;&gt;"")</f>
        <v>0</v>
      </c>
      <c r="K919" s="36">
        <f>SUM(
IF(AND(TBL_QUAL_INCOMELISTING_UNITS[[#This Row],[INCOMELISTING_LOAN_ID_PROP_ADDR]]&lt;&gt;"",NOT(ISNUMBER(MATCH(TBL_QUAL_INCOMELISTING_UNITS[[#This Row],[INCOMELISTING_LOAN_ID_PROP_ADDR]],RANGE_LOOKUP_CIPDRF_LOANLIST,0)))),1,0)
)</f>
        <v>0</v>
      </c>
    </row>
    <row r="920" spans="2:11" ht="20.100000000000001" customHeight="1" x14ac:dyDescent="0.25">
      <c r="B920" s="25" t="str">
        <f>IF(TBL_QUAL_INCOMELISTING_UNITS[[#This Row],[RECORD_STARTED]],IF(TBL_QUAL_INCOMELISTING_UNITS[[#This Row],[ERROR_COUNT]]&gt;0,-1,IF(TBL_QUAL_INCOMELISTING_UNITS[[#This Row],[REQ_FIELDS_POPULATED]],1,0)),"")</f>
        <v/>
      </c>
      <c r="C920" s="94">
        <f>ROW()-ROW(TBL_QUAL_INCOMELISTING_UNITS[[#Headers],[ROW_ID]])</f>
        <v>911</v>
      </c>
      <c r="D920" s="82"/>
      <c r="E920" s="39"/>
      <c r="F920" s="33"/>
      <c r="G920" s="84" t="str">
        <f>IFERROR(INDEX(TBL_CIPDRFRESI_LOANPOOL[HUD_MFI_115],MATCH(TBL_QUAL_INCOMELISTING_UNITS[[#This Row],[INCOMELISTING_LOAN_ID_PROP_ADDR]],TBL_CIPDRFRESI_LOANPOOL[LOAN_ID_PROP_ADDR],0)),"")</f>
        <v/>
      </c>
      <c r="H92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0" s="36" t="b">
        <f>CONCATENATE(TBL_QUAL_INCOMELISTING_UNITS[[#This Row],[INCOMELISTING_LOAN_ID_PROP_ADDR]],TBL_QUAL_INCOMELISTING_UNITS[[#This Row],[INCOMELISTING_UNIT]],TBL_QUAL_INCOMELISTING_UNITS[[#This Row],[INCOMELISTING_HSEHLD_INCOME]])&lt;&gt;""</f>
        <v>0</v>
      </c>
      <c r="J920" s="36" t="b">
        <f>AND(TBL_QUAL_INCOMELISTING_UNITS[[#This Row],[INCOMELISTING_LOAN_ID_PROP_ADDR]]&lt;&gt;"",TBL_QUAL_INCOMELISTING_UNITS[[#This Row],[INCOMELISTING_UNIT]]&lt;&gt;"",TBL_QUAL_INCOMELISTING_UNITS[[#This Row],[INCOMELISTING_HSEHLD_INCOME]]&lt;&gt;"")</f>
        <v>0</v>
      </c>
      <c r="K920" s="36">
        <f>SUM(
IF(AND(TBL_QUAL_INCOMELISTING_UNITS[[#This Row],[INCOMELISTING_LOAN_ID_PROP_ADDR]]&lt;&gt;"",NOT(ISNUMBER(MATCH(TBL_QUAL_INCOMELISTING_UNITS[[#This Row],[INCOMELISTING_LOAN_ID_PROP_ADDR]],RANGE_LOOKUP_CIPDRF_LOANLIST,0)))),1,0)
)</f>
        <v>0</v>
      </c>
    </row>
    <row r="921" spans="2:11" ht="20.100000000000001" customHeight="1" x14ac:dyDescent="0.25">
      <c r="B921" s="25" t="str">
        <f>IF(TBL_QUAL_INCOMELISTING_UNITS[[#This Row],[RECORD_STARTED]],IF(TBL_QUAL_INCOMELISTING_UNITS[[#This Row],[ERROR_COUNT]]&gt;0,-1,IF(TBL_QUAL_INCOMELISTING_UNITS[[#This Row],[REQ_FIELDS_POPULATED]],1,0)),"")</f>
        <v/>
      </c>
      <c r="C921" s="94">
        <f>ROW()-ROW(TBL_QUAL_INCOMELISTING_UNITS[[#Headers],[ROW_ID]])</f>
        <v>912</v>
      </c>
      <c r="D921" s="82"/>
      <c r="E921" s="39"/>
      <c r="F921" s="33"/>
      <c r="G921" s="84" t="str">
        <f>IFERROR(INDEX(TBL_CIPDRFRESI_LOANPOOL[HUD_MFI_115],MATCH(TBL_QUAL_INCOMELISTING_UNITS[[#This Row],[INCOMELISTING_LOAN_ID_PROP_ADDR]],TBL_CIPDRFRESI_LOANPOOL[LOAN_ID_PROP_ADDR],0)),"")</f>
        <v/>
      </c>
      <c r="H92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1" s="36" t="b">
        <f>CONCATENATE(TBL_QUAL_INCOMELISTING_UNITS[[#This Row],[INCOMELISTING_LOAN_ID_PROP_ADDR]],TBL_QUAL_INCOMELISTING_UNITS[[#This Row],[INCOMELISTING_UNIT]],TBL_QUAL_INCOMELISTING_UNITS[[#This Row],[INCOMELISTING_HSEHLD_INCOME]])&lt;&gt;""</f>
        <v>0</v>
      </c>
      <c r="J921" s="36" t="b">
        <f>AND(TBL_QUAL_INCOMELISTING_UNITS[[#This Row],[INCOMELISTING_LOAN_ID_PROP_ADDR]]&lt;&gt;"",TBL_QUAL_INCOMELISTING_UNITS[[#This Row],[INCOMELISTING_UNIT]]&lt;&gt;"",TBL_QUAL_INCOMELISTING_UNITS[[#This Row],[INCOMELISTING_HSEHLD_INCOME]]&lt;&gt;"")</f>
        <v>0</v>
      </c>
      <c r="K921" s="36">
        <f>SUM(
IF(AND(TBL_QUAL_INCOMELISTING_UNITS[[#This Row],[INCOMELISTING_LOAN_ID_PROP_ADDR]]&lt;&gt;"",NOT(ISNUMBER(MATCH(TBL_QUAL_INCOMELISTING_UNITS[[#This Row],[INCOMELISTING_LOAN_ID_PROP_ADDR]],RANGE_LOOKUP_CIPDRF_LOANLIST,0)))),1,0)
)</f>
        <v>0</v>
      </c>
    </row>
    <row r="922" spans="2:11" ht="20.100000000000001" customHeight="1" x14ac:dyDescent="0.25">
      <c r="B922" s="25" t="str">
        <f>IF(TBL_QUAL_INCOMELISTING_UNITS[[#This Row],[RECORD_STARTED]],IF(TBL_QUAL_INCOMELISTING_UNITS[[#This Row],[ERROR_COUNT]]&gt;0,-1,IF(TBL_QUAL_INCOMELISTING_UNITS[[#This Row],[REQ_FIELDS_POPULATED]],1,0)),"")</f>
        <v/>
      </c>
      <c r="C922" s="94">
        <f>ROW()-ROW(TBL_QUAL_INCOMELISTING_UNITS[[#Headers],[ROW_ID]])</f>
        <v>913</v>
      </c>
      <c r="D922" s="82"/>
      <c r="E922" s="39"/>
      <c r="F922" s="33"/>
      <c r="G922" s="84" t="str">
        <f>IFERROR(INDEX(TBL_CIPDRFRESI_LOANPOOL[HUD_MFI_115],MATCH(TBL_QUAL_INCOMELISTING_UNITS[[#This Row],[INCOMELISTING_LOAN_ID_PROP_ADDR]],TBL_CIPDRFRESI_LOANPOOL[LOAN_ID_PROP_ADDR],0)),"")</f>
        <v/>
      </c>
      <c r="H92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2" s="36" t="b">
        <f>CONCATENATE(TBL_QUAL_INCOMELISTING_UNITS[[#This Row],[INCOMELISTING_LOAN_ID_PROP_ADDR]],TBL_QUAL_INCOMELISTING_UNITS[[#This Row],[INCOMELISTING_UNIT]],TBL_QUAL_INCOMELISTING_UNITS[[#This Row],[INCOMELISTING_HSEHLD_INCOME]])&lt;&gt;""</f>
        <v>0</v>
      </c>
      <c r="J922" s="36" t="b">
        <f>AND(TBL_QUAL_INCOMELISTING_UNITS[[#This Row],[INCOMELISTING_LOAN_ID_PROP_ADDR]]&lt;&gt;"",TBL_QUAL_INCOMELISTING_UNITS[[#This Row],[INCOMELISTING_UNIT]]&lt;&gt;"",TBL_QUAL_INCOMELISTING_UNITS[[#This Row],[INCOMELISTING_HSEHLD_INCOME]]&lt;&gt;"")</f>
        <v>0</v>
      </c>
      <c r="K922" s="36">
        <f>SUM(
IF(AND(TBL_QUAL_INCOMELISTING_UNITS[[#This Row],[INCOMELISTING_LOAN_ID_PROP_ADDR]]&lt;&gt;"",NOT(ISNUMBER(MATCH(TBL_QUAL_INCOMELISTING_UNITS[[#This Row],[INCOMELISTING_LOAN_ID_PROP_ADDR]],RANGE_LOOKUP_CIPDRF_LOANLIST,0)))),1,0)
)</f>
        <v>0</v>
      </c>
    </row>
    <row r="923" spans="2:11" ht="20.100000000000001" customHeight="1" x14ac:dyDescent="0.25">
      <c r="B923" s="25" t="str">
        <f>IF(TBL_QUAL_INCOMELISTING_UNITS[[#This Row],[RECORD_STARTED]],IF(TBL_QUAL_INCOMELISTING_UNITS[[#This Row],[ERROR_COUNT]]&gt;0,-1,IF(TBL_QUAL_INCOMELISTING_UNITS[[#This Row],[REQ_FIELDS_POPULATED]],1,0)),"")</f>
        <v/>
      </c>
      <c r="C923" s="94">
        <f>ROW()-ROW(TBL_QUAL_INCOMELISTING_UNITS[[#Headers],[ROW_ID]])</f>
        <v>914</v>
      </c>
      <c r="D923" s="82"/>
      <c r="E923" s="39"/>
      <c r="F923" s="33"/>
      <c r="G923" s="84" t="str">
        <f>IFERROR(INDEX(TBL_CIPDRFRESI_LOANPOOL[HUD_MFI_115],MATCH(TBL_QUAL_INCOMELISTING_UNITS[[#This Row],[INCOMELISTING_LOAN_ID_PROP_ADDR]],TBL_CIPDRFRESI_LOANPOOL[LOAN_ID_PROP_ADDR],0)),"")</f>
        <v/>
      </c>
      <c r="H92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3" s="36" t="b">
        <f>CONCATENATE(TBL_QUAL_INCOMELISTING_UNITS[[#This Row],[INCOMELISTING_LOAN_ID_PROP_ADDR]],TBL_QUAL_INCOMELISTING_UNITS[[#This Row],[INCOMELISTING_UNIT]],TBL_QUAL_INCOMELISTING_UNITS[[#This Row],[INCOMELISTING_HSEHLD_INCOME]])&lt;&gt;""</f>
        <v>0</v>
      </c>
      <c r="J923" s="36" t="b">
        <f>AND(TBL_QUAL_INCOMELISTING_UNITS[[#This Row],[INCOMELISTING_LOAN_ID_PROP_ADDR]]&lt;&gt;"",TBL_QUAL_INCOMELISTING_UNITS[[#This Row],[INCOMELISTING_UNIT]]&lt;&gt;"",TBL_QUAL_INCOMELISTING_UNITS[[#This Row],[INCOMELISTING_HSEHLD_INCOME]]&lt;&gt;"")</f>
        <v>0</v>
      </c>
      <c r="K923" s="36">
        <f>SUM(
IF(AND(TBL_QUAL_INCOMELISTING_UNITS[[#This Row],[INCOMELISTING_LOAN_ID_PROP_ADDR]]&lt;&gt;"",NOT(ISNUMBER(MATCH(TBL_QUAL_INCOMELISTING_UNITS[[#This Row],[INCOMELISTING_LOAN_ID_PROP_ADDR]],RANGE_LOOKUP_CIPDRF_LOANLIST,0)))),1,0)
)</f>
        <v>0</v>
      </c>
    </row>
    <row r="924" spans="2:11" ht="20.100000000000001" customHeight="1" x14ac:dyDescent="0.25">
      <c r="B924" s="25" t="str">
        <f>IF(TBL_QUAL_INCOMELISTING_UNITS[[#This Row],[RECORD_STARTED]],IF(TBL_QUAL_INCOMELISTING_UNITS[[#This Row],[ERROR_COUNT]]&gt;0,-1,IF(TBL_QUAL_INCOMELISTING_UNITS[[#This Row],[REQ_FIELDS_POPULATED]],1,0)),"")</f>
        <v/>
      </c>
      <c r="C924" s="94">
        <f>ROW()-ROW(TBL_QUAL_INCOMELISTING_UNITS[[#Headers],[ROW_ID]])</f>
        <v>915</v>
      </c>
      <c r="D924" s="82"/>
      <c r="E924" s="39"/>
      <c r="F924" s="33"/>
      <c r="G924" s="84" t="str">
        <f>IFERROR(INDEX(TBL_CIPDRFRESI_LOANPOOL[HUD_MFI_115],MATCH(TBL_QUAL_INCOMELISTING_UNITS[[#This Row],[INCOMELISTING_LOAN_ID_PROP_ADDR]],TBL_CIPDRFRESI_LOANPOOL[LOAN_ID_PROP_ADDR],0)),"")</f>
        <v/>
      </c>
      <c r="H92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4" s="36" t="b">
        <f>CONCATENATE(TBL_QUAL_INCOMELISTING_UNITS[[#This Row],[INCOMELISTING_LOAN_ID_PROP_ADDR]],TBL_QUAL_INCOMELISTING_UNITS[[#This Row],[INCOMELISTING_UNIT]],TBL_QUAL_INCOMELISTING_UNITS[[#This Row],[INCOMELISTING_HSEHLD_INCOME]])&lt;&gt;""</f>
        <v>0</v>
      </c>
      <c r="J924" s="36" t="b">
        <f>AND(TBL_QUAL_INCOMELISTING_UNITS[[#This Row],[INCOMELISTING_LOAN_ID_PROP_ADDR]]&lt;&gt;"",TBL_QUAL_INCOMELISTING_UNITS[[#This Row],[INCOMELISTING_UNIT]]&lt;&gt;"",TBL_QUAL_INCOMELISTING_UNITS[[#This Row],[INCOMELISTING_HSEHLD_INCOME]]&lt;&gt;"")</f>
        <v>0</v>
      </c>
      <c r="K924" s="36">
        <f>SUM(
IF(AND(TBL_QUAL_INCOMELISTING_UNITS[[#This Row],[INCOMELISTING_LOAN_ID_PROP_ADDR]]&lt;&gt;"",NOT(ISNUMBER(MATCH(TBL_QUAL_INCOMELISTING_UNITS[[#This Row],[INCOMELISTING_LOAN_ID_PROP_ADDR]],RANGE_LOOKUP_CIPDRF_LOANLIST,0)))),1,0)
)</f>
        <v>0</v>
      </c>
    </row>
    <row r="925" spans="2:11" ht="20.100000000000001" customHeight="1" x14ac:dyDescent="0.25">
      <c r="B925" s="25" t="str">
        <f>IF(TBL_QUAL_INCOMELISTING_UNITS[[#This Row],[RECORD_STARTED]],IF(TBL_QUAL_INCOMELISTING_UNITS[[#This Row],[ERROR_COUNT]]&gt;0,-1,IF(TBL_QUAL_INCOMELISTING_UNITS[[#This Row],[REQ_FIELDS_POPULATED]],1,0)),"")</f>
        <v/>
      </c>
      <c r="C925" s="94">
        <f>ROW()-ROW(TBL_QUAL_INCOMELISTING_UNITS[[#Headers],[ROW_ID]])</f>
        <v>916</v>
      </c>
      <c r="D925" s="82"/>
      <c r="E925" s="39"/>
      <c r="F925" s="33"/>
      <c r="G925" s="84" t="str">
        <f>IFERROR(INDEX(TBL_CIPDRFRESI_LOANPOOL[HUD_MFI_115],MATCH(TBL_QUAL_INCOMELISTING_UNITS[[#This Row],[INCOMELISTING_LOAN_ID_PROP_ADDR]],TBL_CIPDRFRESI_LOANPOOL[LOAN_ID_PROP_ADDR],0)),"")</f>
        <v/>
      </c>
      <c r="H92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5" s="36" t="b">
        <f>CONCATENATE(TBL_QUAL_INCOMELISTING_UNITS[[#This Row],[INCOMELISTING_LOAN_ID_PROP_ADDR]],TBL_QUAL_INCOMELISTING_UNITS[[#This Row],[INCOMELISTING_UNIT]],TBL_QUAL_INCOMELISTING_UNITS[[#This Row],[INCOMELISTING_HSEHLD_INCOME]])&lt;&gt;""</f>
        <v>0</v>
      </c>
      <c r="J925" s="36" t="b">
        <f>AND(TBL_QUAL_INCOMELISTING_UNITS[[#This Row],[INCOMELISTING_LOAN_ID_PROP_ADDR]]&lt;&gt;"",TBL_QUAL_INCOMELISTING_UNITS[[#This Row],[INCOMELISTING_UNIT]]&lt;&gt;"",TBL_QUAL_INCOMELISTING_UNITS[[#This Row],[INCOMELISTING_HSEHLD_INCOME]]&lt;&gt;"")</f>
        <v>0</v>
      </c>
      <c r="K925" s="36">
        <f>SUM(
IF(AND(TBL_QUAL_INCOMELISTING_UNITS[[#This Row],[INCOMELISTING_LOAN_ID_PROP_ADDR]]&lt;&gt;"",NOT(ISNUMBER(MATCH(TBL_QUAL_INCOMELISTING_UNITS[[#This Row],[INCOMELISTING_LOAN_ID_PROP_ADDR]],RANGE_LOOKUP_CIPDRF_LOANLIST,0)))),1,0)
)</f>
        <v>0</v>
      </c>
    </row>
    <row r="926" spans="2:11" ht="20.100000000000001" customHeight="1" x14ac:dyDescent="0.25">
      <c r="B926" s="25" t="str">
        <f>IF(TBL_QUAL_INCOMELISTING_UNITS[[#This Row],[RECORD_STARTED]],IF(TBL_QUAL_INCOMELISTING_UNITS[[#This Row],[ERROR_COUNT]]&gt;0,-1,IF(TBL_QUAL_INCOMELISTING_UNITS[[#This Row],[REQ_FIELDS_POPULATED]],1,0)),"")</f>
        <v/>
      </c>
      <c r="C926" s="94">
        <f>ROW()-ROW(TBL_QUAL_INCOMELISTING_UNITS[[#Headers],[ROW_ID]])</f>
        <v>917</v>
      </c>
      <c r="D926" s="82"/>
      <c r="E926" s="39"/>
      <c r="F926" s="33"/>
      <c r="G926" s="84" t="str">
        <f>IFERROR(INDEX(TBL_CIPDRFRESI_LOANPOOL[HUD_MFI_115],MATCH(TBL_QUAL_INCOMELISTING_UNITS[[#This Row],[INCOMELISTING_LOAN_ID_PROP_ADDR]],TBL_CIPDRFRESI_LOANPOOL[LOAN_ID_PROP_ADDR],0)),"")</f>
        <v/>
      </c>
      <c r="H92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6" s="36" t="b">
        <f>CONCATENATE(TBL_QUAL_INCOMELISTING_UNITS[[#This Row],[INCOMELISTING_LOAN_ID_PROP_ADDR]],TBL_QUAL_INCOMELISTING_UNITS[[#This Row],[INCOMELISTING_UNIT]],TBL_QUAL_INCOMELISTING_UNITS[[#This Row],[INCOMELISTING_HSEHLD_INCOME]])&lt;&gt;""</f>
        <v>0</v>
      </c>
      <c r="J926" s="36" t="b">
        <f>AND(TBL_QUAL_INCOMELISTING_UNITS[[#This Row],[INCOMELISTING_LOAN_ID_PROP_ADDR]]&lt;&gt;"",TBL_QUAL_INCOMELISTING_UNITS[[#This Row],[INCOMELISTING_UNIT]]&lt;&gt;"",TBL_QUAL_INCOMELISTING_UNITS[[#This Row],[INCOMELISTING_HSEHLD_INCOME]]&lt;&gt;"")</f>
        <v>0</v>
      </c>
      <c r="K926" s="36">
        <f>SUM(
IF(AND(TBL_QUAL_INCOMELISTING_UNITS[[#This Row],[INCOMELISTING_LOAN_ID_PROP_ADDR]]&lt;&gt;"",NOT(ISNUMBER(MATCH(TBL_QUAL_INCOMELISTING_UNITS[[#This Row],[INCOMELISTING_LOAN_ID_PROP_ADDR]],RANGE_LOOKUP_CIPDRF_LOANLIST,0)))),1,0)
)</f>
        <v>0</v>
      </c>
    </row>
    <row r="927" spans="2:11" ht="20.100000000000001" customHeight="1" x14ac:dyDescent="0.25">
      <c r="B927" s="25" t="str">
        <f>IF(TBL_QUAL_INCOMELISTING_UNITS[[#This Row],[RECORD_STARTED]],IF(TBL_QUAL_INCOMELISTING_UNITS[[#This Row],[ERROR_COUNT]]&gt;0,-1,IF(TBL_QUAL_INCOMELISTING_UNITS[[#This Row],[REQ_FIELDS_POPULATED]],1,0)),"")</f>
        <v/>
      </c>
      <c r="C927" s="94">
        <f>ROW()-ROW(TBL_QUAL_INCOMELISTING_UNITS[[#Headers],[ROW_ID]])</f>
        <v>918</v>
      </c>
      <c r="D927" s="82"/>
      <c r="E927" s="39"/>
      <c r="F927" s="33"/>
      <c r="G927" s="84" t="str">
        <f>IFERROR(INDEX(TBL_CIPDRFRESI_LOANPOOL[HUD_MFI_115],MATCH(TBL_QUAL_INCOMELISTING_UNITS[[#This Row],[INCOMELISTING_LOAN_ID_PROP_ADDR]],TBL_CIPDRFRESI_LOANPOOL[LOAN_ID_PROP_ADDR],0)),"")</f>
        <v/>
      </c>
      <c r="H92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7" s="36" t="b">
        <f>CONCATENATE(TBL_QUAL_INCOMELISTING_UNITS[[#This Row],[INCOMELISTING_LOAN_ID_PROP_ADDR]],TBL_QUAL_INCOMELISTING_UNITS[[#This Row],[INCOMELISTING_UNIT]],TBL_QUAL_INCOMELISTING_UNITS[[#This Row],[INCOMELISTING_HSEHLD_INCOME]])&lt;&gt;""</f>
        <v>0</v>
      </c>
      <c r="J927" s="36" t="b">
        <f>AND(TBL_QUAL_INCOMELISTING_UNITS[[#This Row],[INCOMELISTING_LOAN_ID_PROP_ADDR]]&lt;&gt;"",TBL_QUAL_INCOMELISTING_UNITS[[#This Row],[INCOMELISTING_UNIT]]&lt;&gt;"",TBL_QUAL_INCOMELISTING_UNITS[[#This Row],[INCOMELISTING_HSEHLD_INCOME]]&lt;&gt;"")</f>
        <v>0</v>
      </c>
      <c r="K927" s="36">
        <f>SUM(
IF(AND(TBL_QUAL_INCOMELISTING_UNITS[[#This Row],[INCOMELISTING_LOAN_ID_PROP_ADDR]]&lt;&gt;"",NOT(ISNUMBER(MATCH(TBL_QUAL_INCOMELISTING_UNITS[[#This Row],[INCOMELISTING_LOAN_ID_PROP_ADDR]],RANGE_LOOKUP_CIPDRF_LOANLIST,0)))),1,0)
)</f>
        <v>0</v>
      </c>
    </row>
    <row r="928" spans="2:11" ht="20.100000000000001" customHeight="1" x14ac:dyDescent="0.25">
      <c r="B928" s="25" t="str">
        <f>IF(TBL_QUAL_INCOMELISTING_UNITS[[#This Row],[RECORD_STARTED]],IF(TBL_QUAL_INCOMELISTING_UNITS[[#This Row],[ERROR_COUNT]]&gt;0,-1,IF(TBL_QUAL_INCOMELISTING_UNITS[[#This Row],[REQ_FIELDS_POPULATED]],1,0)),"")</f>
        <v/>
      </c>
      <c r="C928" s="94">
        <f>ROW()-ROW(TBL_QUAL_INCOMELISTING_UNITS[[#Headers],[ROW_ID]])</f>
        <v>919</v>
      </c>
      <c r="D928" s="82"/>
      <c r="E928" s="39"/>
      <c r="F928" s="33"/>
      <c r="G928" s="84" t="str">
        <f>IFERROR(INDEX(TBL_CIPDRFRESI_LOANPOOL[HUD_MFI_115],MATCH(TBL_QUAL_INCOMELISTING_UNITS[[#This Row],[INCOMELISTING_LOAN_ID_PROP_ADDR]],TBL_CIPDRFRESI_LOANPOOL[LOAN_ID_PROP_ADDR],0)),"")</f>
        <v/>
      </c>
      <c r="H92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8" s="36" t="b">
        <f>CONCATENATE(TBL_QUAL_INCOMELISTING_UNITS[[#This Row],[INCOMELISTING_LOAN_ID_PROP_ADDR]],TBL_QUAL_INCOMELISTING_UNITS[[#This Row],[INCOMELISTING_UNIT]],TBL_QUAL_INCOMELISTING_UNITS[[#This Row],[INCOMELISTING_HSEHLD_INCOME]])&lt;&gt;""</f>
        <v>0</v>
      </c>
      <c r="J928" s="36" t="b">
        <f>AND(TBL_QUAL_INCOMELISTING_UNITS[[#This Row],[INCOMELISTING_LOAN_ID_PROP_ADDR]]&lt;&gt;"",TBL_QUAL_INCOMELISTING_UNITS[[#This Row],[INCOMELISTING_UNIT]]&lt;&gt;"",TBL_QUAL_INCOMELISTING_UNITS[[#This Row],[INCOMELISTING_HSEHLD_INCOME]]&lt;&gt;"")</f>
        <v>0</v>
      </c>
      <c r="K928" s="36">
        <f>SUM(
IF(AND(TBL_QUAL_INCOMELISTING_UNITS[[#This Row],[INCOMELISTING_LOAN_ID_PROP_ADDR]]&lt;&gt;"",NOT(ISNUMBER(MATCH(TBL_QUAL_INCOMELISTING_UNITS[[#This Row],[INCOMELISTING_LOAN_ID_PROP_ADDR]],RANGE_LOOKUP_CIPDRF_LOANLIST,0)))),1,0)
)</f>
        <v>0</v>
      </c>
    </row>
    <row r="929" spans="2:11" ht="20.100000000000001" customHeight="1" x14ac:dyDescent="0.25">
      <c r="B929" s="25" t="str">
        <f>IF(TBL_QUAL_INCOMELISTING_UNITS[[#This Row],[RECORD_STARTED]],IF(TBL_QUAL_INCOMELISTING_UNITS[[#This Row],[ERROR_COUNT]]&gt;0,-1,IF(TBL_QUAL_INCOMELISTING_UNITS[[#This Row],[REQ_FIELDS_POPULATED]],1,0)),"")</f>
        <v/>
      </c>
      <c r="C929" s="94">
        <f>ROW()-ROW(TBL_QUAL_INCOMELISTING_UNITS[[#Headers],[ROW_ID]])</f>
        <v>920</v>
      </c>
      <c r="D929" s="82"/>
      <c r="E929" s="39"/>
      <c r="F929" s="33"/>
      <c r="G929" s="84" t="str">
        <f>IFERROR(INDEX(TBL_CIPDRFRESI_LOANPOOL[HUD_MFI_115],MATCH(TBL_QUAL_INCOMELISTING_UNITS[[#This Row],[INCOMELISTING_LOAN_ID_PROP_ADDR]],TBL_CIPDRFRESI_LOANPOOL[LOAN_ID_PROP_ADDR],0)),"")</f>
        <v/>
      </c>
      <c r="H92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9" s="36" t="b">
        <f>CONCATENATE(TBL_QUAL_INCOMELISTING_UNITS[[#This Row],[INCOMELISTING_LOAN_ID_PROP_ADDR]],TBL_QUAL_INCOMELISTING_UNITS[[#This Row],[INCOMELISTING_UNIT]],TBL_QUAL_INCOMELISTING_UNITS[[#This Row],[INCOMELISTING_HSEHLD_INCOME]])&lt;&gt;""</f>
        <v>0</v>
      </c>
      <c r="J929" s="36" t="b">
        <f>AND(TBL_QUAL_INCOMELISTING_UNITS[[#This Row],[INCOMELISTING_LOAN_ID_PROP_ADDR]]&lt;&gt;"",TBL_QUAL_INCOMELISTING_UNITS[[#This Row],[INCOMELISTING_UNIT]]&lt;&gt;"",TBL_QUAL_INCOMELISTING_UNITS[[#This Row],[INCOMELISTING_HSEHLD_INCOME]]&lt;&gt;"")</f>
        <v>0</v>
      </c>
      <c r="K929" s="36">
        <f>SUM(
IF(AND(TBL_QUAL_INCOMELISTING_UNITS[[#This Row],[INCOMELISTING_LOAN_ID_PROP_ADDR]]&lt;&gt;"",NOT(ISNUMBER(MATCH(TBL_QUAL_INCOMELISTING_UNITS[[#This Row],[INCOMELISTING_LOAN_ID_PROP_ADDR]],RANGE_LOOKUP_CIPDRF_LOANLIST,0)))),1,0)
)</f>
        <v>0</v>
      </c>
    </row>
    <row r="930" spans="2:11" ht="20.100000000000001" customHeight="1" x14ac:dyDescent="0.25">
      <c r="B930" s="25" t="str">
        <f>IF(TBL_QUAL_INCOMELISTING_UNITS[[#This Row],[RECORD_STARTED]],IF(TBL_QUAL_INCOMELISTING_UNITS[[#This Row],[ERROR_COUNT]]&gt;0,-1,IF(TBL_QUAL_INCOMELISTING_UNITS[[#This Row],[REQ_FIELDS_POPULATED]],1,0)),"")</f>
        <v/>
      </c>
      <c r="C930" s="94">
        <f>ROW()-ROW(TBL_QUAL_INCOMELISTING_UNITS[[#Headers],[ROW_ID]])</f>
        <v>921</v>
      </c>
      <c r="D930" s="82"/>
      <c r="E930" s="39"/>
      <c r="F930" s="33"/>
      <c r="G930" s="84" t="str">
        <f>IFERROR(INDEX(TBL_CIPDRFRESI_LOANPOOL[HUD_MFI_115],MATCH(TBL_QUAL_INCOMELISTING_UNITS[[#This Row],[INCOMELISTING_LOAN_ID_PROP_ADDR]],TBL_CIPDRFRESI_LOANPOOL[LOAN_ID_PROP_ADDR],0)),"")</f>
        <v/>
      </c>
      <c r="H93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0" s="36" t="b">
        <f>CONCATENATE(TBL_QUAL_INCOMELISTING_UNITS[[#This Row],[INCOMELISTING_LOAN_ID_PROP_ADDR]],TBL_QUAL_INCOMELISTING_UNITS[[#This Row],[INCOMELISTING_UNIT]],TBL_QUAL_INCOMELISTING_UNITS[[#This Row],[INCOMELISTING_HSEHLD_INCOME]])&lt;&gt;""</f>
        <v>0</v>
      </c>
      <c r="J930" s="36" t="b">
        <f>AND(TBL_QUAL_INCOMELISTING_UNITS[[#This Row],[INCOMELISTING_LOAN_ID_PROP_ADDR]]&lt;&gt;"",TBL_QUAL_INCOMELISTING_UNITS[[#This Row],[INCOMELISTING_UNIT]]&lt;&gt;"",TBL_QUAL_INCOMELISTING_UNITS[[#This Row],[INCOMELISTING_HSEHLD_INCOME]]&lt;&gt;"")</f>
        <v>0</v>
      </c>
      <c r="K930" s="36">
        <f>SUM(
IF(AND(TBL_QUAL_INCOMELISTING_UNITS[[#This Row],[INCOMELISTING_LOAN_ID_PROP_ADDR]]&lt;&gt;"",NOT(ISNUMBER(MATCH(TBL_QUAL_INCOMELISTING_UNITS[[#This Row],[INCOMELISTING_LOAN_ID_PROP_ADDR]],RANGE_LOOKUP_CIPDRF_LOANLIST,0)))),1,0)
)</f>
        <v>0</v>
      </c>
    </row>
    <row r="931" spans="2:11" ht="20.100000000000001" customHeight="1" x14ac:dyDescent="0.25">
      <c r="B931" s="25" t="str">
        <f>IF(TBL_QUAL_INCOMELISTING_UNITS[[#This Row],[RECORD_STARTED]],IF(TBL_QUAL_INCOMELISTING_UNITS[[#This Row],[ERROR_COUNT]]&gt;0,-1,IF(TBL_QUAL_INCOMELISTING_UNITS[[#This Row],[REQ_FIELDS_POPULATED]],1,0)),"")</f>
        <v/>
      </c>
      <c r="C931" s="94">
        <f>ROW()-ROW(TBL_QUAL_INCOMELISTING_UNITS[[#Headers],[ROW_ID]])</f>
        <v>922</v>
      </c>
      <c r="D931" s="82"/>
      <c r="E931" s="39"/>
      <c r="F931" s="33"/>
      <c r="G931" s="84" t="str">
        <f>IFERROR(INDEX(TBL_CIPDRFRESI_LOANPOOL[HUD_MFI_115],MATCH(TBL_QUAL_INCOMELISTING_UNITS[[#This Row],[INCOMELISTING_LOAN_ID_PROP_ADDR]],TBL_CIPDRFRESI_LOANPOOL[LOAN_ID_PROP_ADDR],0)),"")</f>
        <v/>
      </c>
      <c r="H93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1" s="36" t="b">
        <f>CONCATENATE(TBL_QUAL_INCOMELISTING_UNITS[[#This Row],[INCOMELISTING_LOAN_ID_PROP_ADDR]],TBL_QUAL_INCOMELISTING_UNITS[[#This Row],[INCOMELISTING_UNIT]],TBL_QUAL_INCOMELISTING_UNITS[[#This Row],[INCOMELISTING_HSEHLD_INCOME]])&lt;&gt;""</f>
        <v>0</v>
      </c>
      <c r="J931" s="36" t="b">
        <f>AND(TBL_QUAL_INCOMELISTING_UNITS[[#This Row],[INCOMELISTING_LOAN_ID_PROP_ADDR]]&lt;&gt;"",TBL_QUAL_INCOMELISTING_UNITS[[#This Row],[INCOMELISTING_UNIT]]&lt;&gt;"",TBL_QUAL_INCOMELISTING_UNITS[[#This Row],[INCOMELISTING_HSEHLD_INCOME]]&lt;&gt;"")</f>
        <v>0</v>
      </c>
      <c r="K931" s="36">
        <f>SUM(
IF(AND(TBL_QUAL_INCOMELISTING_UNITS[[#This Row],[INCOMELISTING_LOAN_ID_PROP_ADDR]]&lt;&gt;"",NOT(ISNUMBER(MATCH(TBL_QUAL_INCOMELISTING_UNITS[[#This Row],[INCOMELISTING_LOAN_ID_PROP_ADDR]],RANGE_LOOKUP_CIPDRF_LOANLIST,0)))),1,0)
)</f>
        <v>0</v>
      </c>
    </row>
    <row r="932" spans="2:11" ht="20.100000000000001" customHeight="1" x14ac:dyDescent="0.25">
      <c r="B932" s="25" t="str">
        <f>IF(TBL_QUAL_INCOMELISTING_UNITS[[#This Row],[RECORD_STARTED]],IF(TBL_QUAL_INCOMELISTING_UNITS[[#This Row],[ERROR_COUNT]]&gt;0,-1,IF(TBL_QUAL_INCOMELISTING_UNITS[[#This Row],[REQ_FIELDS_POPULATED]],1,0)),"")</f>
        <v/>
      </c>
      <c r="C932" s="94">
        <f>ROW()-ROW(TBL_QUAL_INCOMELISTING_UNITS[[#Headers],[ROW_ID]])</f>
        <v>923</v>
      </c>
      <c r="D932" s="82"/>
      <c r="E932" s="39"/>
      <c r="F932" s="33"/>
      <c r="G932" s="84" t="str">
        <f>IFERROR(INDEX(TBL_CIPDRFRESI_LOANPOOL[HUD_MFI_115],MATCH(TBL_QUAL_INCOMELISTING_UNITS[[#This Row],[INCOMELISTING_LOAN_ID_PROP_ADDR]],TBL_CIPDRFRESI_LOANPOOL[LOAN_ID_PROP_ADDR],0)),"")</f>
        <v/>
      </c>
      <c r="H93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2" s="36" t="b">
        <f>CONCATENATE(TBL_QUAL_INCOMELISTING_UNITS[[#This Row],[INCOMELISTING_LOAN_ID_PROP_ADDR]],TBL_QUAL_INCOMELISTING_UNITS[[#This Row],[INCOMELISTING_UNIT]],TBL_QUAL_INCOMELISTING_UNITS[[#This Row],[INCOMELISTING_HSEHLD_INCOME]])&lt;&gt;""</f>
        <v>0</v>
      </c>
      <c r="J932" s="36" t="b">
        <f>AND(TBL_QUAL_INCOMELISTING_UNITS[[#This Row],[INCOMELISTING_LOAN_ID_PROP_ADDR]]&lt;&gt;"",TBL_QUAL_INCOMELISTING_UNITS[[#This Row],[INCOMELISTING_UNIT]]&lt;&gt;"",TBL_QUAL_INCOMELISTING_UNITS[[#This Row],[INCOMELISTING_HSEHLD_INCOME]]&lt;&gt;"")</f>
        <v>0</v>
      </c>
      <c r="K932" s="36">
        <f>SUM(
IF(AND(TBL_QUAL_INCOMELISTING_UNITS[[#This Row],[INCOMELISTING_LOAN_ID_PROP_ADDR]]&lt;&gt;"",NOT(ISNUMBER(MATCH(TBL_QUAL_INCOMELISTING_UNITS[[#This Row],[INCOMELISTING_LOAN_ID_PROP_ADDR]],RANGE_LOOKUP_CIPDRF_LOANLIST,0)))),1,0)
)</f>
        <v>0</v>
      </c>
    </row>
    <row r="933" spans="2:11" ht="20.100000000000001" customHeight="1" x14ac:dyDescent="0.25">
      <c r="B933" s="25" t="str">
        <f>IF(TBL_QUAL_INCOMELISTING_UNITS[[#This Row],[RECORD_STARTED]],IF(TBL_QUAL_INCOMELISTING_UNITS[[#This Row],[ERROR_COUNT]]&gt;0,-1,IF(TBL_QUAL_INCOMELISTING_UNITS[[#This Row],[REQ_FIELDS_POPULATED]],1,0)),"")</f>
        <v/>
      </c>
      <c r="C933" s="94">
        <f>ROW()-ROW(TBL_QUAL_INCOMELISTING_UNITS[[#Headers],[ROW_ID]])</f>
        <v>924</v>
      </c>
      <c r="D933" s="82"/>
      <c r="E933" s="39"/>
      <c r="F933" s="33"/>
      <c r="G933" s="84" t="str">
        <f>IFERROR(INDEX(TBL_CIPDRFRESI_LOANPOOL[HUD_MFI_115],MATCH(TBL_QUAL_INCOMELISTING_UNITS[[#This Row],[INCOMELISTING_LOAN_ID_PROP_ADDR]],TBL_CIPDRFRESI_LOANPOOL[LOAN_ID_PROP_ADDR],0)),"")</f>
        <v/>
      </c>
      <c r="H93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3" s="36" t="b">
        <f>CONCATENATE(TBL_QUAL_INCOMELISTING_UNITS[[#This Row],[INCOMELISTING_LOAN_ID_PROP_ADDR]],TBL_QUAL_INCOMELISTING_UNITS[[#This Row],[INCOMELISTING_UNIT]],TBL_QUAL_INCOMELISTING_UNITS[[#This Row],[INCOMELISTING_HSEHLD_INCOME]])&lt;&gt;""</f>
        <v>0</v>
      </c>
      <c r="J933" s="36" t="b">
        <f>AND(TBL_QUAL_INCOMELISTING_UNITS[[#This Row],[INCOMELISTING_LOAN_ID_PROP_ADDR]]&lt;&gt;"",TBL_QUAL_INCOMELISTING_UNITS[[#This Row],[INCOMELISTING_UNIT]]&lt;&gt;"",TBL_QUAL_INCOMELISTING_UNITS[[#This Row],[INCOMELISTING_HSEHLD_INCOME]]&lt;&gt;"")</f>
        <v>0</v>
      </c>
      <c r="K933" s="36">
        <f>SUM(
IF(AND(TBL_QUAL_INCOMELISTING_UNITS[[#This Row],[INCOMELISTING_LOAN_ID_PROP_ADDR]]&lt;&gt;"",NOT(ISNUMBER(MATCH(TBL_QUAL_INCOMELISTING_UNITS[[#This Row],[INCOMELISTING_LOAN_ID_PROP_ADDR]],RANGE_LOOKUP_CIPDRF_LOANLIST,0)))),1,0)
)</f>
        <v>0</v>
      </c>
    </row>
    <row r="934" spans="2:11" ht="20.100000000000001" customHeight="1" x14ac:dyDescent="0.25">
      <c r="B934" s="25" t="str">
        <f>IF(TBL_QUAL_INCOMELISTING_UNITS[[#This Row],[RECORD_STARTED]],IF(TBL_QUAL_INCOMELISTING_UNITS[[#This Row],[ERROR_COUNT]]&gt;0,-1,IF(TBL_QUAL_INCOMELISTING_UNITS[[#This Row],[REQ_FIELDS_POPULATED]],1,0)),"")</f>
        <v/>
      </c>
      <c r="C934" s="94">
        <f>ROW()-ROW(TBL_QUAL_INCOMELISTING_UNITS[[#Headers],[ROW_ID]])</f>
        <v>925</v>
      </c>
      <c r="D934" s="82"/>
      <c r="E934" s="39"/>
      <c r="F934" s="33"/>
      <c r="G934" s="84" t="str">
        <f>IFERROR(INDEX(TBL_CIPDRFRESI_LOANPOOL[HUD_MFI_115],MATCH(TBL_QUAL_INCOMELISTING_UNITS[[#This Row],[INCOMELISTING_LOAN_ID_PROP_ADDR]],TBL_CIPDRFRESI_LOANPOOL[LOAN_ID_PROP_ADDR],0)),"")</f>
        <v/>
      </c>
      <c r="H93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4" s="36" t="b">
        <f>CONCATENATE(TBL_QUAL_INCOMELISTING_UNITS[[#This Row],[INCOMELISTING_LOAN_ID_PROP_ADDR]],TBL_QUAL_INCOMELISTING_UNITS[[#This Row],[INCOMELISTING_UNIT]],TBL_QUAL_INCOMELISTING_UNITS[[#This Row],[INCOMELISTING_HSEHLD_INCOME]])&lt;&gt;""</f>
        <v>0</v>
      </c>
      <c r="J934" s="36" t="b">
        <f>AND(TBL_QUAL_INCOMELISTING_UNITS[[#This Row],[INCOMELISTING_LOAN_ID_PROP_ADDR]]&lt;&gt;"",TBL_QUAL_INCOMELISTING_UNITS[[#This Row],[INCOMELISTING_UNIT]]&lt;&gt;"",TBL_QUAL_INCOMELISTING_UNITS[[#This Row],[INCOMELISTING_HSEHLD_INCOME]]&lt;&gt;"")</f>
        <v>0</v>
      </c>
      <c r="K934" s="36">
        <f>SUM(
IF(AND(TBL_QUAL_INCOMELISTING_UNITS[[#This Row],[INCOMELISTING_LOAN_ID_PROP_ADDR]]&lt;&gt;"",NOT(ISNUMBER(MATCH(TBL_QUAL_INCOMELISTING_UNITS[[#This Row],[INCOMELISTING_LOAN_ID_PROP_ADDR]],RANGE_LOOKUP_CIPDRF_LOANLIST,0)))),1,0)
)</f>
        <v>0</v>
      </c>
    </row>
    <row r="935" spans="2:11" ht="20.100000000000001" customHeight="1" x14ac:dyDescent="0.25">
      <c r="B935" s="25" t="str">
        <f>IF(TBL_QUAL_INCOMELISTING_UNITS[[#This Row],[RECORD_STARTED]],IF(TBL_QUAL_INCOMELISTING_UNITS[[#This Row],[ERROR_COUNT]]&gt;0,-1,IF(TBL_QUAL_INCOMELISTING_UNITS[[#This Row],[REQ_FIELDS_POPULATED]],1,0)),"")</f>
        <v/>
      </c>
      <c r="C935" s="94">
        <f>ROW()-ROW(TBL_QUAL_INCOMELISTING_UNITS[[#Headers],[ROW_ID]])</f>
        <v>926</v>
      </c>
      <c r="D935" s="82"/>
      <c r="E935" s="39"/>
      <c r="F935" s="33"/>
      <c r="G935" s="84" t="str">
        <f>IFERROR(INDEX(TBL_CIPDRFRESI_LOANPOOL[HUD_MFI_115],MATCH(TBL_QUAL_INCOMELISTING_UNITS[[#This Row],[INCOMELISTING_LOAN_ID_PROP_ADDR]],TBL_CIPDRFRESI_LOANPOOL[LOAN_ID_PROP_ADDR],0)),"")</f>
        <v/>
      </c>
      <c r="H93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5" s="36" t="b">
        <f>CONCATENATE(TBL_QUAL_INCOMELISTING_UNITS[[#This Row],[INCOMELISTING_LOAN_ID_PROP_ADDR]],TBL_QUAL_INCOMELISTING_UNITS[[#This Row],[INCOMELISTING_UNIT]],TBL_QUAL_INCOMELISTING_UNITS[[#This Row],[INCOMELISTING_HSEHLD_INCOME]])&lt;&gt;""</f>
        <v>0</v>
      </c>
      <c r="J935" s="36" t="b">
        <f>AND(TBL_QUAL_INCOMELISTING_UNITS[[#This Row],[INCOMELISTING_LOAN_ID_PROP_ADDR]]&lt;&gt;"",TBL_QUAL_INCOMELISTING_UNITS[[#This Row],[INCOMELISTING_UNIT]]&lt;&gt;"",TBL_QUAL_INCOMELISTING_UNITS[[#This Row],[INCOMELISTING_HSEHLD_INCOME]]&lt;&gt;"")</f>
        <v>0</v>
      </c>
      <c r="K935" s="36">
        <f>SUM(
IF(AND(TBL_QUAL_INCOMELISTING_UNITS[[#This Row],[INCOMELISTING_LOAN_ID_PROP_ADDR]]&lt;&gt;"",NOT(ISNUMBER(MATCH(TBL_QUAL_INCOMELISTING_UNITS[[#This Row],[INCOMELISTING_LOAN_ID_PROP_ADDR]],RANGE_LOOKUP_CIPDRF_LOANLIST,0)))),1,0)
)</f>
        <v>0</v>
      </c>
    </row>
    <row r="936" spans="2:11" ht="20.100000000000001" customHeight="1" x14ac:dyDescent="0.25">
      <c r="B936" s="25" t="str">
        <f>IF(TBL_QUAL_INCOMELISTING_UNITS[[#This Row],[RECORD_STARTED]],IF(TBL_QUAL_INCOMELISTING_UNITS[[#This Row],[ERROR_COUNT]]&gt;0,-1,IF(TBL_QUAL_INCOMELISTING_UNITS[[#This Row],[REQ_FIELDS_POPULATED]],1,0)),"")</f>
        <v/>
      </c>
      <c r="C936" s="94">
        <f>ROW()-ROW(TBL_QUAL_INCOMELISTING_UNITS[[#Headers],[ROW_ID]])</f>
        <v>927</v>
      </c>
      <c r="D936" s="82"/>
      <c r="E936" s="39"/>
      <c r="F936" s="33"/>
      <c r="G936" s="84" t="str">
        <f>IFERROR(INDEX(TBL_CIPDRFRESI_LOANPOOL[HUD_MFI_115],MATCH(TBL_QUAL_INCOMELISTING_UNITS[[#This Row],[INCOMELISTING_LOAN_ID_PROP_ADDR]],TBL_CIPDRFRESI_LOANPOOL[LOAN_ID_PROP_ADDR],0)),"")</f>
        <v/>
      </c>
      <c r="H93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6" s="36" t="b">
        <f>CONCATENATE(TBL_QUAL_INCOMELISTING_UNITS[[#This Row],[INCOMELISTING_LOAN_ID_PROP_ADDR]],TBL_QUAL_INCOMELISTING_UNITS[[#This Row],[INCOMELISTING_UNIT]],TBL_QUAL_INCOMELISTING_UNITS[[#This Row],[INCOMELISTING_HSEHLD_INCOME]])&lt;&gt;""</f>
        <v>0</v>
      </c>
      <c r="J936" s="36" t="b">
        <f>AND(TBL_QUAL_INCOMELISTING_UNITS[[#This Row],[INCOMELISTING_LOAN_ID_PROP_ADDR]]&lt;&gt;"",TBL_QUAL_INCOMELISTING_UNITS[[#This Row],[INCOMELISTING_UNIT]]&lt;&gt;"",TBL_QUAL_INCOMELISTING_UNITS[[#This Row],[INCOMELISTING_HSEHLD_INCOME]]&lt;&gt;"")</f>
        <v>0</v>
      </c>
      <c r="K936" s="36">
        <f>SUM(
IF(AND(TBL_QUAL_INCOMELISTING_UNITS[[#This Row],[INCOMELISTING_LOAN_ID_PROP_ADDR]]&lt;&gt;"",NOT(ISNUMBER(MATCH(TBL_QUAL_INCOMELISTING_UNITS[[#This Row],[INCOMELISTING_LOAN_ID_PROP_ADDR]],RANGE_LOOKUP_CIPDRF_LOANLIST,0)))),1,0)
)</f>
        <v>0</v>
      </c>
    </row>
    <row r="937" spans="2:11" ht="20.100000000000001" customHeight="1" x14ac:dyDescent="0.25">
      <c r="B937" s="25" t="str">
        <f>IF(TBL_QUAL_INCOMELISTING_UNITS[[#This Row],[RECORD_STARTED]],IF(TBL_QUAL_INCOMELISTING_UNITS[[#This Row],[ERROR_COUNT]]&gt;0,-1,IF(TBL_QUAL_INCOMELISTING_UNITS[[#This Row],[REQ_FIELDS_POPULATED]],1,0)),"")</f>
        <v/>
      </c>
      <c r="C937" s="94">
        <f>ROW()-ROW(TBL_QUAL_INCOMELISTING_UNITS[[#Headers],[ROW_ID]])</f>
        <v>928</v>
      </c>
      <c r="D937" s="82"/>
      <c r="E937" s="39"/>
      <c r="F937" s="33"/>
      <c r="G937" s="84" t="str">
        <f>IFERROR(INDEX(TBL_CIPDRFRESI_LOANPOOL[HUD_MFI_115],MATCH(TBL_QUAL_INCOMELISTING_UNITS[[#This Row],[INCOMELISTING_LOAN_ID_PROP_ADDR]],TBL_CIPDRFRESI_LOANPOOL[LOAN_ID_PROP_ADDR],0)),"")</f>
        <v/>
      </c>
      <c r="H93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7" s="36" t="b">
        <f>CONCATENATE(TBL_QUAL_INCOMELISTING_UNITS[[#This Row],[INCOMELISTING_LOAN_ID_PROP_ADDR]],TBL_QUAL_INCOMELISTING_UNITS[[#This Row],[INCOMELISTING_UNIT]],TBL_QUAL_INCOMELISTING_UNITS[[#This Row],[INCOMELISTING_HSEHLD_INCOME]])&lt;&gt;""</f>
        <v>0</v>
      </c>
      <c r="J937" s="36" t="b">
        <f>AND(TBL_QUAL_INCOMELISTING_UNITS[[#This Row],[INCOMELISTING_LOAN_ID_PROP_ADDR]]&lt;&gt;"",TBL_QUAL_INCOMELISTING_UNITS[[#This Row],[INCOMELISTING_UNIT]]&lt;&gt;"",TBL_QUAL_INCOMELISTING_UNITS[[#This Row],[INCOMELISTING_HSEHLD_INCOME]]&lt;&gt;"")</f>
        <v>0</v>
      </c>
      <c r="K937" s="36">
        <f>SUM(
IF(AND(TBL_QUAL_INCOMELISTING_UNITS[[#This Row],[INCOMELISTING_LOAN_ID_PROP_ADDR]]&lt;&gt;"",NOT(ISNUMBER(MATCH(TBL_QUAL_INCOMELISTING_UNITS[[#This Row],[INCOMELISTING_LOAN_ID_PROP_ADDR]],RANGE_LOOKUP_CIPDRF_LOANLIST,0)))),1,0)
)</f>
        <v>0</v>
      </c>
    </row>
    <row r="938" spans="2:11" ht="20.100000000000001" customHeight="1" x14ac:dyDescent="0.25">
      <c r="B938" s="25" t="str">
        <f>IF(TBL_QUAL_INCOMELISTING_UNITS[[#This Row],[RECORD_STARTED]],IF(TBL_QUAL_INCOMELISTING_UNITS[[#This Row],[ERROR_COUNT]]&gt;0,-1,IF(TBL_QUAL_INCOMELISTING_UNITS[[#This Row],[REQ_FIELDS_POPULATED]],1,0)),"")</f>
        <v/>
      </c>
      <c r="C938" s="94">
        <f>ROW()-ROW(TBL_QUAL_INCOMELISTING_UNITS[[#Headers],[ROW_ID]])</f>
        <v>929</v>
      </c>
      <c r="D938" s="82"/>
      <c r="E938" s="39"/>
      <c r="F938" s="33"/>
      <c r="G938" s="84" t="str">
        <f>IFERROR(INDEX(TBL_CIPDRFRESI_LOANPOOL[HUD_MFI_115],MATCH(TBL_QUAL_INCOMELISTING_UNITS[[#This Row],[INCOMELISTING_LOAN_ID_PROP_ADDR]],TBL_CIPDRFRESI_LOANPOOL[LOAN_ID_PROP_ADDR],0)),"")</f>
        <v/>
      </c>
      <c r="H93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8" s="36" t="b">
        <f>CONCATENATE(TBL_QUAL_INCOMELISTING_UNITS[[#This Row],[INCOMELISTING_LOAN_ID_PROP_ADDR]],TBL_QUAL_INCOMELISTING_UNITS[[#This Row],[INCOMELISTING_UNIT]],TBL_QUAL_INCOMELISTING_UNITS[[#This Row],[INCOMELISTING_HSEHLD_INCOME]])&lt;&gt;""</f>
        <v>0</v>
      </c>
      <c r="J938" s="36" t="b">
        <f>AND(TBL_QUAL_INCOMELISTING_UNITS[[#This Row],[INCOMELISTING_LOAN_ID_PROP_ADDR]]&lt;&gt;"",TBL_QUAL_INCOMELISTING_UNITS[[#This Row],[INCOMELISTING_UNIT]]&lt;&gt;"",TBL_QUAL_INCOMELISTING_UNITS[[#This Row],[INCOMELISTING_HSEHLD_INCOME]]&lt;&gt;"")</f>
        <v>0</v>
      </c>
      <c r="K938" s="36">
        <f>SUM(
IF(AND(TBL_QUAL_INCOMELISTING_UNITS[[#This Row],[INCOMELISTING_LOAN_ID_PROP_ADDR]]&lt;&gt;"",NOT(ISNUMBER(MATCH(TBL_QUAL_INCOMELISTING_UNITS[[#This Row],[INCOMELISTING_LOAN_ID_PROP_ADDR]],RANGE_LOOKUP_CIPDRF_LOANLIST,0)))),1,0)
)</f>
        <v>0</v>
      </c>
    </row>
    <row r="939" spans="2:11" ht="20.100000000000001" customHeight="1" x14ac:dyDescent="0.25">
      <c r="B939" s="25" t="str">
        <f>IF(TBL_QUAL_INCOMELISTING_UNITS[[#This Row],[RECORD_STARTED]],IF(TBL_QUAL_INCOMELISTING_UNITS[[#This Row],[ERROR_COUNT]]&gt;0,-1,IF(TBL_QUAL_INCOMELISTING_UNITS[[#This Row],[REQ_FIELDS_POPULATED]],1,0)),"")</f>
        <v/>
      </c>
      <c r="C939" s="94">
        <f>ROW()-ROW(TBL_QUAL_INCOMELISTING_UNITS[[#Headers],[ROW_ID]])</f>
        <v>930</v>
      </c>
      <c r="D939" s="82"/>
      <c r="E939" s="39"/>
      <c r="F939" s="33"/>
      <c r="G939" s="84" t="str">
        <f>IFERROR(INDEX(TBL_CIPDRFRESI_LOANPOOL[HUD_MFI_115],MATCH(TBL_QUAL_INCOMELISTING_UNITS[[#This Row],[INCOMELISTING_LOAN_ID_PROP_ADDR]],TBL_CIPDRFRESI_LOANPOOL[LOAN_ID_PROP_ADDR],0)),"")</f>
        <v/>
      </c>
      <c r="H93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9" s="36" t="b">
        <f>CONCATENATE(TBL_QUAL_INCOMELISTING_UNITS[[#This Row],[INCOMELISTING_LOAN_ID_PROP_ADDR]],TBL_QUAL_INCOMELISTING_UNITS[[#This Row],[INCOMELISTING_UNIT]],TBL_QUAL_INCOMELISTING_UNITS[[#This Row],[INCOMELISTING_HSEHLD_INCOME]])&lt;&gt;""</f>
        <v>0</v>
      </c>
      <c r="J939" s="36" t="b">
        <f>AND(TBL_QUAL_INCOMELISTING_UNITS[[#This Row],[INCOMELISTING_LOAN_ID_PROP_ADDR]]&lt;&gt;"",TBL_QUAL_INCOMELISTING_UNITS[[#This Row],[INCOMELISTING_UNIT]]&lt;&gt;"",TBL_QUAL_INCOMELISTING_UNITS[[#This Row],[INCOMELISTING_HSEHLD_INCOME]]&lt;&gt;"")</f>
        <v>0</v>
      </c>
      <c r="K939" s="36">
        <f>SUM(
IF(AND(TBL_QUAL_INCOMELISTING_UNITS[[#This Row],[INCOMELISTING_LOAN_ID_PROP_ADDR]]&lt;&gt;"",NOT(ISNUMBER(MATCH(TBL_QUAL_INCOMELISTING_UNITS[[#This Row],[INCOMELISTING_LOAN_ID_PROP_ADDR]],RANGE_LOOKUP_CIPDRF_LOANLIST,0)))),1,0)
)</f>
        <v>0</v>
      </c>
    </row>
    <row r="940" spans="2:11" ht="20.100000000000001" customHeight="1" x14ac:dyDescent="0.25">
      <c r="B940" s="25" t="str">
        <f>IF(TBL_QUAL_INCOMELISTING_UNITS[[#This Row],[RECORD_STARTED]],IF(TBL_QUAL_INCOMELISTING_UNITS[[#This Row],[ERROR_COUNT]]&gt;0,-1,IF(TBL_QUAL_INCOMELISTING_UNITS[[#This Row],[REQ_FIELDS_POPULATED]],1,0)),"")</f>
        <v/>
      </c>
      <c r="C940" s="94">
        <f>ROW()-ROW(TBL_QUAL_INCOMELISTING_UNITS[[#Headers],[ROW_ID]])</f>
        <v>931</v>
      </c>
      <c r="D940" s="82"/>
      <c r="E940" s="39"/>
      <c r="F940" s="33"/>
      <c r="G940" s="84" t="str">
        <f>IFERROR(INDEX(TBL_CIPDRFRESI_LOANPOOL[HUD_MFI_115],MATCH(TBL_QUAL_INCOMELISTING_UNITS[[#This Row],[INCOMELISTING_LOAN_ID_PROP_ADDR]],TBL_CIPDRFRESI_LOANPOOL[LOAN_ID_PROP_ADDR],0)),"")</f>
        <v/>
      </c>
      <c r="H94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0" s="36" t="b">
        <f>CONCATENATE(TBL_QUAL_INCOMELISTING_UNITS[[#This Row],[INCOMELISTING_LOAN_ID_PROP_ADDR]],TBL_QUAL_INCOMELISTING_UNITS[[#This Row],[INCOMELISTING_UNIT]],TBL_QUAL_INCOMELISTING_UNITS[[#This Row],[INCOMELISTING_HSEHLD_INCOME]])&lt;&gt;""</f>
        <v>0</v>
      </c>
      <c r="J940" s="36" t="b">
        <f>AND(TBL_QUAL_INCOMELISTING_UNITS[[#This Row],[INCOMELISTING_LOAN_ID_PROP_ADDR]]&lt;&gt;"",TBL_QUAL_INCOMELISTING_UNITS[[#This Row],[INCOMELISTING_UNIT]]&lt;&gt;"",TBL_QUAL_INCOMELISTING_UNITS[[#This Row],[INCOMELISTING_HSEHLD_INCOME]]&lt;&gt;"")</f>
        <v>0</v>
      </c>
      <c r="K940" s="36">
        <f>SUM(
IF(AND(TBL_QUAL_INCOMELISTING_UNITS[[#This Row],[INCOMELISTING_LOAN_ID_PROP_ADDR]]&lt;&gt;"",NOT(ISNUMBER(MATCH(TBL_QUAL_INCOMELISTING_UNITS[[#This Row],[INCOMELISTING_LOAN_ID_PROP_ADDR]],RANGE_LOOKUP_CIPDRF_LOANLIST,0)))),1,0)
)</f>
        <v>0</v>
      </c>
    </row>
    <row r="941" spans="2:11" ht="20.100000000000001" customHeight="1" x14ac:dyDescent="0.25">
      <c r="B941" s="25" t="str">
        <f>IF(TBL_QUAL_INCOMELISTING_UNITS[[#This Row],[RECORD_STARTED]],IF(TBL_QUAL_INCOMELISTING_UNITS[[#This Row],[ERROR_COUNT]]&gt;0,-1,IF(TBL_QUAL_INCOMELISTING_UNITS[[#This Row],[REQ_FIELDS_POPULATED]],1,0)),"")</f>
        <v/>
      </c>
      <c r="C941" s="94">
        <f>ROW()-ROW(TBL_QUAL_INCOMELISTING_UNITS[[#Headers],[ROW_ID]])</f>
        <v>932</v>
      </c>
      <c r="D941" s="82"/>
      <c r="E941" s="39"/>
      <c r="F941" s="33"/>
      <c r="G941" s="84" t="str">
        <f>IFERROR(INDEX(TBL_CIPDRFRESI_LOANPOOL[HUD_MFI_115],MATCH(TBL_QUAL_INCOMELISTING_UNITS[[#This Row],[INCOMELISTING_LOAN_ID_PROP_ADDR]],TBL_CIPDRFRESI_LOANPOOL[LOAN_ID_PROP_ADDR],0)),"")</f>
        <v/>
      </c>
      <c r="H94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1" s="36" t="b">
        <f>CONCATENATE(TBL_QUAL_INCOMELISTING_UNITS[[#This Row],[INCOMELISTING_LOAN_ID_PROP_ADDR]],TBL_QUAL_INCOMELISTING_UNITS[[#This Row],[INCOMELISTING_UNIT]],TBL_QUAL_INCOMELISTING_UNITS[[#This Row],[INCOMELISTING_HSEHLD_INCOME]])&lt;&gt;""</f>
        <v>0</v>
      </c>
      <c r="J941" s="36" t="b">
        <f>AND(TBL_QUAL_INCOMELISTING_UNITS[[#This Row],[INCOMELISTING_LOAN_ID_PROP_ADDR]]&lt;&gt;"",TBL_QUAL_INCOMELISTING_UNITS[[#This Row],[INCOMELISTING_UNIT]]&lt;&gt;"",TBL_QUAL_INCOMELISTING_UNITS[[#This Row],[INCOMELISTING_HSEHLD_INCOME]]&lt;&gt;"")</f>
        <v>0</v>
      </c>
      <c r="K941" s="36">
        <f>SUM(
IF(AND(TBL_QUAL_INCOMELISTING_UNITS[[#This Row],[INCOMELISTING_LOAN_ID_PROP_ADDR]]&lt;&gt;"",NOT(ISNUMBER(MATCH(TBL_QUAL_INCOMELISTING_UNITS[[#This Row],[INCOMELISTING_LOAN_ID_PROP_ADDR]],RANGE_LOOKUP_CIPDRF_LOANLIST,0)))),1,0)
)</f>
        <v>0</v>
      </c>
    </row>
    <row r="942" spans="2:11" ht="20.100000000000001" customHeight="1" x14ac:dyDescent="0.25">
      <c r="B942" s="25" t="str">
        <f>IF(TBL_QUAL_INCOMELISTING_UNITS[[#This Row],[RECORD_STARTED]],IF(TBL_QUAL_INCOMELISTING_UNITS[[#This Row],[ERROR_COUNT]]&gt;0,-1,IF(TBL_QUAL_INCOMELISTING_UNITS[[#This Row],[REQ_FIELDS_POPULATED]],1,0)),"")</f>
        <v/>
      </c>
      <c r="C942" s="94">
        <f>ROW()-ROW(TBL_QUAL_INCOMELISTING_UNITS[[#Headers],[ROW_ID]])</f>
        <v>933</v>
      </c>
      <c r="D942" s="82"/>
      <c r="E942" s="39"/>
      <c r="F942" s="33"/>
      <c r="G942" s="84" t="str">
        <f>IFERROR(INDEX(TBL_CIPDRFRESI_LOANPOOL[HUD_MFI_115],MATCH(TBL_QUAL_INCOMELISTING_UNITS[[#This Row],[INCOMELISTING_LOAN_ID_PROP_ADDR]],TBL_CIPDRFRESI_LOANPOOL[LOAN_ID_PROP_ADDR],0)),"")</f>
        <v/>
      </c>
      <c r="H94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2" s="36" t="b">
        <f>CONCATENATE(TBL_QUAL_INCOMELISTING_UNITS[[#This Row],[INCOMELISTING_LOAN_ID_PROP_ADDR]],TBL_QUAL_INCOMELISTING_UNITS[[#This Row],[INCOMELISTING_UNIT]],TBL_QUAL_INCOMELISTING_UNITS[[#This Row],[INCOMELISTING_HSEHLD_INCOME]])&lt;&gt;""</f>
        <v>0</v>
      </c>
      <c r="J942" s="36" t="b">
        <f>AND(TBL_QUAL_INCOMELISTING_UNITS[[#This Row],[INCOMELISTING_LOAN_ID_PROP_ADDR]]&lt;&gt;"",TBL_QUAL_INCOMELISTING_UNITS[[#This Row],[INCOMELISTING_UNIT]]&lt;&gt;"",TBL_QUAL_INCOMELISTING_UNITS[[#This Row],[INCOMELISTING_HSEHLD_INCOME]]&lt;&gt;"")</f>
        <v>0</v>
      </c>
      <c r="K942" s="36">
        <f>SUM(
IF(AND(TBL_QUAL_INCOMELISTING_UNITS[[#This Row],[INCOMELISTING_LOAN_ID_PROP_ADDR]]&lt;&gt;"",NOT(ISNUMBER(MATCH(TBL_QUAL_INCOMELISTING_UNITS[[#This Row],[INCOMELISTING_LOAN_ID_PROP_ADDR]],RANGE_LOOKUP_CIPDRF_LOANLIST,0)))),1,0)
)</f>
        <v>0</v>
      </c>
    </row>
    <row r="943" spans="2:11" ht="20.100000000000001" customHeight="1" x14ac:dyDescent="0.25">
      <c r="B943" s="25" t="str">
        <f>IF(TBL_QUAL_INCOMELISTING_UNITS[[#This Row],[RECORD_STARTED]],IF(TBL_QUAL_INCOMELISTING_UNITS[[#This Row],[ERROR_COUNT]]&gt;0,-1,IF(TBL_QUAL_INCOMELISTING_UNITS[[#This Row],[REQ_FIELDS_POPULATED]],1,0)),"")</f>
        <v/>
      </c>
      <c r="C943" s="94">
        <f>ROW()-ROW(TBL_QUAL_INCOMELISTING_UNITS[[#Headers],[ROW_ID]])</f>
        <v>934</v>
      </c>
      <c r="D943" s="82"/>
      <c r="E943" s="39"/>
      <c r="F943" s="33"/>
      <c r="G943" s="84" t="str">
        <f>IFERROR(INDEX(TBL_CIPDRFRESI_LOANPOOL[HUD_MFI_115],MATCH(TBL_QUAL_INCOMELISTING_UNITS[[#This Row],[INCOMELISTING_LOAN_ID_PROP_ADDR]],TBL_CIPDRFRESI_LOANPOOL[LOAN_ID_PROP_ADDR],0)),"")</f>
        <v/>
      </c>
      <c r="H94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3" s="36" t="b">
        <f>CONCATENATE(TBL_QUAL_INCOMELISTING_UNITS[[#This Row],[INCOMELISTING_LOAN_ID_PROP_ADDR]],TBL_QUAL_INCOMELISTING_UNITS[[#This Row],[INCOMELISTING_UNIT]],TBL_QUAL_INCOMELISTING_UNITS[[#This Row],[INCOMELISTING_HSEHLD_INCOME]])&lt;&gt;""</f>
        <v>0</v>
      </c>
      <c r="J943" s="36" t="b">
        <f>AND(TBL_QUAL_INCOMELISTING_UNITS[[#This Row],[INCOMELISTING_LOAN_ID_PROP_ADDR]]&lt;&gt;"",TBL_QUAL_INCOMELISTING_UNITS[[#This Row],[INCOMELISTING_UNIT]]&lt;&gt;"",TBL_QUAL_INCOMELISTING_UNITS[[#This Row],[INCOMELISTING_HSEHLD_INCOME]]&lt;&gt;"")</f>
        <v>0</v>
      </c>
      <c r="K943" s="36">
        <f>SUM(
IF(AND(TBL_QUAL_INCOMELISTING_UNITS[[#This Row],[INCOMELISTING_LOAN_ID_PROP_ADDR]]&lt;&gt;"",NOT(ISNUMBER(MATCH(TBL_QUAL_INCOMELISTING_UNITS[[#This Row],[INCOMELISTING_LOAN_ID_PROP_ADDR]],RANGE_LOOKUP_CIPDRF_LOANLIST,0)))),1,0)
)</f>
        <v>0</v>
      </c>
    </row>
    <row r="944" spans="2:11" ht="20.100000000000001" customHeight="1" x14ac:dyDescent="0.25">
      <c r="B944" s="25" t="str">
        <f>IF(TBL_QUAL_INCOMELISTING_UNITS[[#This Row],[RECORD_STARTED]],IF(TBL_QUAL_INCOMELISTING_UNITS[[#This Row],[ERROR_COUNT]]&gt;0,-1,IF(TBL_QUAL_INCOMELISTING_UNITS[[#This Row],[REQ_FIELDS_POPULATED]],1,0)),"")</f>
        <v/>
      </c>
      <c r="C944" s="94">
        <f>ROW()-ROW(TBL_QUAL_INCOMELISTING_UNITS[[#Headers],[ROW_ID]])</f>
        <v>935</v>
      </c>
      <c r="D944" s="82"/>
      <c r="E944" s="39"/>
      <c r="F944" s="33"/>
      <c r="G944" s="84" t="str">
        <f>IFERROR(INDEX(TBL_CIPDRFRESI_LOANPOOL[HUD_MFI_115],MATCH(TBL_QUAL_INCOMELISTING_UNITS[[#This Row],[INCOMELISTING_LOAN_ID_PROP_ADDR]],TBL_CIPDRFRESI_LOANPOOL[LOAN_ID_PROP_ADDR],0)),"")</f>
        <v/>
      </c>
      <c r="H94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4" s="36" t="b">
        <f>CONCATENATE(TBL_QUAL_INCOMELISTING_UNITS[[#This Row],[INCOMELISTING_LOAN_ID_PROP_ADDR]],TBL_QUAL_INCOMELISTING_UNITS[[#This Row],[INCOMELISTING_UNIT]],TBL_QUAL_INCOMELISTING_UNITS[[#This Row],[INCOMELISTING_HSEHLD_INCOME]])&lt;&gt;""</f>
        <v>0</v>
      </c>
      <c r="J944" s="36" t="b">
        <f>AND(TBL_QUAL_INCOMELISTING_UNITS[[#This Row],[INCOMELISTING_LOAN_ID_PROP_ADDR]]&lt;&gt;"",TBL_QUAL_INCOMELISTING_UNITS[[#This Row],[INCOMELISTING_UNIT]]&lt;&gt;"",TBL_QUAL_INCOMELISTING_UNITS[[#This Row],[INCOMELISTING_HSEHLD_INCOME]]&lt;&gt;"")</f>
        <v>0</v>
      </c>
      <c r="K944" s="36">
        <f>SUM(
IF(AND(TBL_QUAL_INCOMELISTING_UNITS[[#This Row],[INCOMELISTING_LOAN_ID_PROP_ADDR]]&lt;&gt;"",NOT(ISNUMBER(MATCH(TBL_QUAL_INCOMELISTING_UNITS[[#This Row],[INCOMELISTING_LOAN_ID_PROP_ADDR]],RANGE_LOOKUP_CIPDRF_LOANLIST,0)))),1,0)
)</f>
        <v>0</v>
      </c>
    </row>
    <row r="945" spans="2:11" ht="20.100000000000001" customHeight="1" x14ac:dyDescent="0.25">
      <c r="B945" s="25" t="str">
        <f>IF(TBL_QUAL_INCOMELISTING_UNITS[[#This Row],[RECORD_STARTED]],IF(TBL_QUAL_INCOMELISTING_UNITS[[#This Row],[ERROR_COUNT]]&gt;0,-1,IF(TBL_QUAL_INCOMELISTING_UNITS[[#This Row],[REQ_FIELDS_POPULATED]],1,0)),"")</f>
        <v/>
      </c>
      <c r="C945" s="94">
        <f>ROW()-ROW(TBL_QUAL_INCOMELISTING_UNITS[[#Headers],[ROW_ID]])</f>
        <v>936</v>
      </c>
      <c r="D945" s="82"/>
      <c r="E945" s="39"/>
      <c r="F945" s="33"/>
      <c r="G945" s="84" t="str">
        <f>IFERROR(INDEX(TBL_CIPDRFRESI_LOANPOOL[HUD_MFI_115],MATCH(TBL_QUAL_INCOMELISTING_UNITS[[#This Row],[INCOMELISTING_LOAN_ID_PROP_ADDR]],TBL_CIPDRFRESI_LOANPOOL[LOAN_ID_PROP_ADDR],0)),"")</f>
        <v/>
      </c>
      <c r="H94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5" s="36" t="b">
        <f>CONCATENATE(TBL_QUAL_INCOMELISTING_UNITS[[#This Row],[INCOMELISTING_LOAN_ID_PROP_ADDR]],TBL_QUAL_INCOMELISTING_UNITS[[#This Row],[INCOMELISTING_UNIT]],TBL_QUAL_INCOMELISTING_UNITS[[#This Row],[INCOMELISTING_HSEHLD_INCOME]])&lt;&gt;""</f>
        <v>0</v>
      </c>
      <c r="J945" s="36" t="b">
        <f>AND(TBL_QUAL_INCOMELISTING_UNITS[[#This Row],[INCOMELISTING_LOAN_ID_PROP_ADDR]]&lt;&gt;"",TBL_QUAL_INCOMELISTING_UNITS[[#This Row],[INCOMELISTING_UNIT]]&lt;&gt;"",TBL_QUAL_INCOMELISTING_UNITS[[#This Row],[INCOMELISTING_HSEHLD_INCOME]]&lt;&gt;"")</f>
        <v>0</v>
      </c>
      <c r="K945" s="36">
        <f>SUM(
IF(AND(TBL_QUAL_INCOMELISTING_UNITS[[#This Row],[INCOMELISTING_LOAN_ID_PROP_ADDR]]&lt;&gt;"",NOT(ISNUMBER(MATCH(TBL_QUAL_INCOMELISTING_UNITS[[#This Row],[INCOMELISTING_LOAN_ID_PROP_ADDR]],RANGE_LOOKUP_CIPDRF_LOANLIST,0)))),1,0)
)</f>
        <v>0</v>
      </c>
    </row>
    <row r="946" spans="2:11" ht="20.100000000000001" customHeight="1" x14ac:dyDescent="0.25">
      <c r="B946" s="25" t="str">
        <f>IF(TBL_QUAL_INCOMELISTING_UNITS[[#This Row],[RECORD_STARTED]],IF(TBL_QUAL_INCOMELISTING_UNITS[[#This Row],[ERROR_COUNT]]&gt;0,-1,IF(TBL_QUAL_INCOMELISTING_UNITS[[#This Row],[REQ_FIELDS_POPULATED]],1,0)),"")</f>
        <v/>
      </c>
      <c r="C946" s="94">
        <f>ROW()-ROW(TBL_QUAL_INCOMELISTING_UNITS[[#Headers],[ROW_ID]])</f>
        <v>937</v>
      </c>
      <c r="D946" s="82"/>
      <c r="E946" s="39"/>
      <c r="F946" s="33"/>
      <c r="G946" s="84" t="str">
        <f>IFERROR(INDEX(TBL_CIPDRFRESI_LOANPOOL[HUD_MFI_115],MATCH(TBL_QUAL_INCOMELISTING_UNITS[[#This Row],[INCOMELISTING_LOAN_ID_PROP_ADDR]],TBL_CIPDRFRESI_LOANPOOL[LOAN_ID_PROP_ADDR],0)),"")</f>
        <v/>
      </c>
      <c r="H94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6" s="36" t="b">
        <f>CONCATENATE(TBL_QUAL_INCOMELISTING_UNITS[[#This Row],[INCOMELISTING_LOAN_ID_PROP_ADDR]],TBL_QUAL_INCOMELISTING_UNITS[[#This Row],[INCOMELISTING_UNIT]],TBL_QUAL_INCOMELISTING_UNITS[[#This Row],[INCOMELISTING_HSEHLD_INCOME]])&lt;&gt;""</f>
        <v>0</v>
      </c>
      <c r="J946" s="36" t="b">
        <f>AND(TBL_QUAL_INCOMELISTING_UNITS[[#This Row],[INCOMELISTING_LOAN_ID_PROP_ADDR]]&lt;&gt;"",TBL_QUAL_INCOMELISTING_UNITS[[#This Row],[INCOMELISTING_UNIT]]&lt;&gt;"",TBL_QUAL_INCOMELISTING_UNITS[[#This Row],[INCOMELISTING_HSEHLD_INCOME]]&lt;&gt;"")</f>
        <v>0</v>
      </c>
      <c r="K946" s="36">
        <f>SUM(
IF(AND(TBL_QUAL_INCOMELISTING_UNITS[[#This Row],[INCOMELISTING_LOAN_ID_PROP_ADDR]]&lt;&gt;"",NOT(ISNUMBER(MATCH(TBL_QUAL_INCOMELISTING_UNITS[[#This Row],[INCOMELISTING_LOAN_ID_PROP_ADDR]],RANGE_LOOKUP_CIPDRF_LOANLIST,0)))),1,0)
)</f>
        <v>0</v>
      </c>
    </row>
    <row r="947" spans="2:11" ht="20.100000000000001" customHeight="1" x14ac:dyDescent="0.25">
      <c r="B947" s="25" t="str">
        <f>IF(TBL_QUAL_INCOMELISTING_UNITS[[#This Row],[RECORD_STARTED]],IF(TBL_QUAL_INCOMELISTING_UNITS[[#This Row],[ERROR_COUNT]]&gt;0,-1,IF(TBL_QUAL_INCOMELISTING_UNITS[[#This Row],[REQ_FIELDS_POPULATED]],1,0)),"")</f>
        <v/>
      </c>
      <c r="C947" s="94">
        <f>ROW()-ROW(TBL_QUAL_INCOMELISTING_UNITS[[#Headers],[ROW_ID]])</f>
        <v>938</v>
      </c>
      <c r="D947" s="82"/>
      <c r="E947" s="39"/>
      <c r="F947" s="33"/>
      <c r="G947" s="84" t="str">
        <f>IFERROR(INDEX(TBL_CIPDRFRESI_LOANPOOL[HUD_MFI_115],MATCH(TBL_QUAL_INCOMELISTING_UNITS[[#This Row],[INCOMELISTING_LOAN_ID_PROP_ADDR]],TBL_CIPDRFRESI_LOANPOOL[LOAN_ID_PROP_ADDR],0)),"")</f>
        <v/>
      </c>
      <c r="H94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7" s="36" t="b">
        <f>CONCATENATE(TBL_QUAL_INCOMELISTING_UNITS[[#This Row],[INCOMELISTING_LOAN_ID_PROP_ADDR]],TBL_QUAL_INCOMELISTING_UNITS[[#This Row],[INCOMELISTING_UNIT]],TBL_QUAL_INCOMELISTING_UNITS[[#This Row],[INCOMELISTING_HSEHLD_INCOME]])&lt;&gt;""</f>
        <v>0</v>
      </c>
      <c r="J947" s="36" t="b">
        <f>AND(TBL_QUAL_INCOMELISTING_UNITS[[#This Row],[INCOMELISTING_LOAN_ID_PROP_ADDR]]&lt;&gt;"",TBL_QUAL_INCOMELISTING_UNITS[[#This Row],[INCOMELISTING_UNIT]]&lt;&gt;"",TBL_QUAL_INCOMELISTING_UNITS[[#This Row],[INCOMELISTING_HSEHLD_INCOME]]&lt;&gt;"")</f>
        <v>0</v>
      </c>
      <c r="K947" s="36">
        <f>SUM(
IF(AND(TBL_QUAL_INCOMELISTING_UNITS[[#This Row],[INCOMELISTING_LOAN_ID_PROP_ADDR]]&lt;&gt;"",NOT(ISNUMBER(MATCH(TBL_QUAL_INCOMELISTING_UNITS[[#This Row],[INCOMELISTING_LOAN_ID_PROP_ADDR]],RANGE_LOOKUP_CIPDRF_LOANLIST,0)))),1,0)
)</f>
        <v>0</v>
      </c>
    </row>
    <row r="948" spans="2:11" ht="20.100000000000001" customHeight="1" x14ac:dyDescent="0.25">
      <c r="B948" s="25" t="str">
        <f>IF(TBL_QUAL_INCOMELISTING_UNITS[[#This Row],[RECORD_STARTED]],IF(TBL_QUAL_INCOMELISTING_UNITS[[#This Row],[ERROR_COUNT]]&gt;0,-1,IF(TBL_QUAL_INCOMELISTING_UNITS[[#This Row],[REQ_FIELDS_POPULATED]],1,0)),"")</f>
        <v/>
      </c>
      <c r="C948" s="94">
        <f>ROW()-ROW(TBL_QUAL_INCOMELISTING_UNITS[[#Headers],[ROW_ID]])</f>
        <v>939</v>
      </c>
      <c r="D948" s="82"/>
      <c r="E948" s="39"/>
      <c r="F948" s="33"/>
      <c r="G948" s="84" t="str">
        <f>IFERROR(INDEX(TBL_CIPDRFRESI_LOANPOOL[HUD_MFI_115],MATCH(TBL_QUAL_INCOMELISTING_UNITS[[#This Row],[INCOMELISTING_LOAN_ID_PROP_ADDR]],TBL_CIPDRFRESI_LOANPOOL[LOAN_ID_PROP_ADDR],0)),"")</f>
        <v/>
      </c>
      <c r="H94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8" s="36" t="b">
        <f>CONCATENATE(TBL_QUAL_INCOMELISTING_UNITS[[#This Row],[INCOMELISTING_LOAN_ID_PROP_ADDR]],TBL_QUAL_INCOMELISTING_UNITS[[#This Row],[INCOMELISTING_UNIT]],TBL_QUAL_INCOMELISTING_UNITS[[#This Row],[INCOMELISTING_HSEHLD_INCOME]])&lt;&gt;""</f>
        <v>0</v>
      </c>
      <c r="J948" s="36" t="b">
        <f>AND(TBL_QUAL_INCOMELISTING_UNITS[[#This Row],[INCOMELISTING_LOAN_ID_PROP_ADDR]]&lt;&gt;"",TBL_QUAL_INCOMELISTING_UNITS[[#This Row],[INCOMELISTING_UNIT]]&lt;&gt;"",TBL_QUAL_INCOMELISTING_UNITS[[#This Row],[INCOMELISTING_HSEHLD_INCOME]]&lt;&gt;"")</f>
        <v>0</v>
      </c>
      <c r="K948" s="36">
        <f>SUM(
IF(AND(TBL_QUAL_INCOMELISTING_UNITS[[#This Row],[INCOMELISTING_LOAN_ID_PROP_ADDR]]&lt;&gt;"",NOT(ISNUMBER(MATCH(TBL_QUAL_INCOMELISTING_UNITS[[#This Row],[INCOMELISTING_LOAN_ID_PROP_ADDR]],RANGE_LOOKUP_CIPDRF_LOANLIST,0)))),1,0)
)</f>
        <v>0</v>
      </c>
    </row>
    <row r="949" spans="2:11" ht="20.100000000000001" customHeight="1" x14ac:dyDescent="0.25">
      <c r="B949" s="25" t="str">
        <f>IF(TBL_QUAL_INCOMELISTING_UNITS[[#This Row],[RECORD_STARTED]],IF(TBL_QUAL_INCOMELISTING_UNITS[[#This Row],[ERROR_COUNT]]&gt;0,-1,IF(TBL_QUAL_INCOMELISTING_UNITS[[#This Row],[REQ_FIELDS_POPULATED]],1,0)),"")</f>
        <v/>
      </c>
      <c r="C949" s="94">
        <f>ROW()-ROW(TBL_QUAL_INCOMELISTING_UNITS[[#Headers],[ROW_ID]])</f>
        <v>940</v>
      </c>
      <c r="D949" s="82"/>
      <c r="E949" s="39"/>
      <c r="F949" s="33"/>
      <c r="G949" s="84" t="str">
        <f>IFERROR(INDEX(TBL_CIPDRFRESI_LOANPOOL[HUD_MFI_115],MATCH(TBL_QUAL_INCOMELISTING_UNITS[[#This Row],[INCOMELISTING_LOAN_ID_PROP_ADDR]],TBL_CIPDRFRESI_LOANPOOL[LOAN_ID_PROP_ADDR],0)),"")</f>
        <v/>
      </c>
      <c r="H94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9" s="36" t="b">
        <f>CONCATENATE(TBL_QUAL_INCOMELISTING_UNITS[[#This Row],[INCOMELISTING_LOAN_ID_PROP_ADDR]],TBL_QUAL_INCOMELISTING_UNITS[[#This Row],[INCOMELISTING_UNIT]],TBL_QUAL_INCOMELISTING_UNITS[[#This Row],[INCOMELISTING_HSEHLD_INCOME]])&lt;&gt;""</f>
        <v>0</v>
      </c>
      <c r="J949" s="36" t="b">
        <f>AND(TBL_QUAL_INCOMELISTING_UNITS[[#This Row],[INCOMELISTING_LOAN_ID_PROP_ADDR]]&lt;&gt;"",TBL_QUAL_INCOMELISTING_UNITS[[#This Row],[INCOMELISTING_UNIT]]&lt;&gt;"",TBL_QUAL_INCOMELISTING_UNITS[[#This Row],[INCOMELISTING_HSEHLD_INCOME]]&lt;&gt;"")</f>
        <v>0</v>
      </c>
      <c r="K949" s="36">
        <f>SUM(
IF(AND(TBL_QUAL_INCOMELISTING_UNITS[[#This Row],[INCOMELISTING_LOAN_ID_PROP_ADDR]]&lt;&gt;"",NOT(ISNUMBER(MATCH(TBL_QUAL_INCOMELISTING_UNITS[[#This Row],[INCOMELISTING_LOAN_ID_PROP_ADDR]],RANGE_LOOKUP_CIPDRF_LOANLIST,0)))),1,0)
)</f>
        <v>0</v>
      </c>
    </row>
    <row r="950" spans="2:11" ht="20.100000000000001" customHeight="1" x14ac:dyDescent="0.25">
      <c r="B950" s="25" t="str">
        <f>IF(TBL_QUAL_INCOMELISTING_UNITS[[#This Row],[RECORD_STARTED]],IF(TBL_QUAL_INCOMELISTING_UNITS[[#This Row],[ERROR_COUNT]]&gt;0,-1,IF(TBL_QUAL_INCOMELISTING_UNITS[[#This Row],[REQ_FIELDS_POPULATED]],1,0)),"")</f>
        <v/>
      </c>
      <c r="C950" s="94">
        <f>ROW()-ROW(TBL_QUAL_INCOMELISTING_UNITS[[#Headers],[ROW_ID]])</f>
        <v>941</v>
      </c>
      <c r="D950" s="82"/>
      <c r="E950" s="39"/>
      <c r="F950" s="33"/>
      <c r="G950" s="84" t="str">
        <f>IFERROR(INDEX(TBL_CIPDRFRESI_LOANPOOL[HUD_MFI_115],MATCH(TBL_QUAL_INCOMELISTING_UNITS[[#This Row],[INCOMELISTING_LOAN_ID_PROP_ADDR]],TBL_CIPDRFRESI_LOANPOOL[LOAN_ID_PROP_ADDR],0)),"")</f>
        <v/>
      </c>
      <c r="H95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0" s="36" t="b">
        <f>CONCATENATE(TBL_QUAL_INCOMELISTING_UNITS[[#This Row],[INCOMELISTING_LOAN_ID_PROP_ADDR]],TBL_QUAL_INCOMELISTING_UNITS[[#This Row],[INCOMELISTING_UNIT]],TBL_QUAL_INCOMELISTING_UNITS[[#This Row],[INCOMELISTING_HSEHLD_INCOME]])&lt;&gt;""</f>
        <v>0</v>
      </c>
      <c r="J950" s="36" t="b">
        <f>AND(TBL_QUAL_INCOMELISTING_UNITS[[#This Row],[INCOMELISTING_LOAN_ID_PROP_ADDR]]&lt;&gt;"",TBL_QUAL_INCOMELISTING_UNITS[[#This Row],[INCOMELISTING_UNIT]]&lt;&gt;"",TBL_QUAL_INCOMELISTING_UNITS[[#This Row],[INCOMELISTING_HSEHLD_INCOME]]&lt;&gt;"")</f>
        <v>0</v>
      </c>
      <c r="K950" s="36">
        <f>SUM(
IF(AND(TBL_QUAL_INCOMELISTING_UNITS[[#This Row],[INCOMELISTING_LOAN_ID_PROP_ADDR]]&lt;&gt;"",NOT(ISNUMBER(MATCH(TBL_QUAL_INCOMELISTING_UNITS[[#This Row],[INCOMELISTING_LOAN_ID_PROP_ADDR]],RANGE_LOOKUP_CIPDRF_LOANLIST,0)))),1,0)
)</f>
        <v>0</v>
      </c>
    </row>
    <row r="951" spans="2:11" ht="20.100000000000001" customHeight="1" x14ac:dyDescent="0.25">
      <c r="B951" s="25" t="str">
        <f>IF(TBL_QUAL_INCOMELISTING_UNITS[[#This Row],[RECORD_STARTED]],IF(TBL_QUAL_INCOMELISTING_UNITS[[#This Row],[ERROR_COUNT]]&gt;0,-1,IF(TBL_QUAL_INCOMELISTING_UNITS[[#This Row],[REQ_FIELDS_POPULATED]],1,0)),"")</f>
        <v/>
      </c>
      <c r="C951" s="94">
        <f>ROW()-ROW(TBL_QUAL_INCOMELISTING_UNITS[[#Headers],[ROW_ID]])</f>
        <v>942</v>
      </c>
      <c r="D951" s="82"/>
      <c r="E951" s="39"/>
      <c r="F951" s="33"/>
      <c r="G951" s="84" t="str">
        <f>IFERROR(INDEX(TBL_CIPDRFRESI_LOANPOOL[HUD_MFI_115],MATCH(TBL_QUAL_INCOMELISTING_UNITS[[#This Row],[INCOMELISTING_LOAN_ID_PROP_ADDR]],TBL_CIPDRFRESI_LOANPOOL[LOAN_ID_PROP_ADDR],0)),"")</f>
        <v/>
      </c>
      <c r="H95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1" s="36" t="b">
        <f>CONCATENATE(TBL_QUAL_INCOMELISTING_UNITS[[#This Row],[INCOMELISTING_LOAN_ID_PROP_ADDR]],TBL_QUAL_INCOMELISTING_UNITS[[#This Row],[INCOMELISTING_UNIT]],TBL_QUAL_INCOMELISTING_UNITS[[#This Row],[INCOMELISTING_HSEHLD_INCOME]])&lt;&gt;""</f>
        <v>0</v>
      </c>
      <c r="J951" s="36" t="b">
        <f>AND(TBL_QUAL_INCOMELISTING_UNITS[[#This Row],[INCOMELISTING_LOAN_ID_PROP_ADDR]]&lt;&gt;"",TBL_QUAL_INCOMELISTING_UNITS[[#This Row],[INCOMELISTING_UNIT]]&lt;&gt;"",TBL_QUAL_INCOMELISTING_UNITS[[#This Row],[INCOMELISTING_HSEHLD_INCOME]]&lt;&gt;"")</f>
        <v>0</v>
      </c>
      <c r="K951" s="36">
        <f>SUM(
IF(AND(TBL_QUAL_INCOMELISTING_UNITS[[#This Row],[INCOMELISTING_LOAN_ID_PROP_ADDR]]&lt;&gt;"",NOT(ISNUMBER(MATCH(TBL_QUAL_INCOMELISTING_UNITS[[#This Row],[INCOMELISTING_LOAN_ID_PROP_ADDR]],RANGE_LOOKUP_CIPDRF_LOANLIST,0)))),1,0)
)</f>
        <v>0</v>
      </c>
    </row>
    <row r="952" spans="2:11" ht="20.100000000000001" customHeight="1" x14ac:dyDescent="0.25">
      <c r="B952" s="25" t="str">
        <f>IF(TBL_QUAL_INCOMELISTING_UNITS[[#This Row],[RECORD_STARTED]],IF(TBL_QUAL_INCOMELISTING_UNITS[[#This Row],[ERROR_COUNT]]&gt;0,-1,IF(TBL_QUAL_INCOMELISTING_UNITS[[#This Row],[REQ_FIELDS_POPULATED]],1,0)),"")</f>
        <v/>
      </c>
      <c r="C952" s="94">
        <f>ROW()-ROW(TBL_QUAL_INCOMELISTING_UNITS[[#Headers],[ROW_ID]])</f>
        <v>943</v>
      </c>
      <c r="D952" s="82"/>
      <c r="E952" s="39"/>
      <c r="F952" s="33"/>
      <c r="G952" s="84" t="str">
        <f>IFERROR(INDEX(TBL_CIPDRFRESI_LOANPOOL[HUD_MFI_115],MATCH(TBL_QUAL_INCOMELISTING_UNITS[[#This Row],[INCOMELISTING_LOAN_ID_PROP_ADDR]],TBL_CIPDRFRESI_LOANPOOL[LOAN_ID_PROP_ADDR],0)),"")</f>
        <v/>
      </c>
      <c r="H95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2" s="36" t="b">
        <f>CONCATENATE(TBL_QUAL_INCOMELISTING_UNITS[[#This Row],[INCOMELISTING_LOAN_ID_PROP_ADDR]],TBL_QUAL_INCOMELISTING_UNITS[[#This Row],[INCOMELISTING_UNIT]],TBL_QUAL_INCOMELISTING_UNITS[[#This Row],[INCOMELISTING_HSEHLD_INCOME]])&lt;&gt;""</f>
        <v>0</v>
      </c>
      <c r="J952" s="36" t="b">
        <f>AND(TBL_QUAL_INCOMELISTING_UNITS[[#This Row],[INCOMELISTING_LOAN_ID_PROP_ADDR]]&lt;&gt;"",TBL_QUAL_INCOMELISTING_UNITS[[#This Row],[INCOMELISTING_UNIT]]&lt;&gt;"",TBL_QUAL_INCOMELISTING_UNITS[[#This Row],[INCOMELISTING_HSEHLD_INCOME]]&lt;&gt;"")</f>
        <v>0</v>
      </c>
      <c r="K952" s="36">
        <f>SUM(
IF(AND(TBL_QUAL_INCOMELISTING_UNITS[[#This Row],[INCOMELISTING_LOAN_ID_PROP_ADDR]]&lt;&gt;"",NOT(ISNUMBER(MATCH(TBL_QUAL_INCOMELISTING_UNITS[[#This Row],[INCOMELISTING_LOAN_ID_PROP_ADDR]],RANGE_LOOKUP_CIPDRF_LOANLIST,0)))),1,0)
)</f>
        <v>0</v>
      </c>
    </row>
    <row r="953" spans="2:11" ht="20.100000000000001" customHeight="1" x14ac:dyDescent="0.25">
      <c r="B953" s="25" t="str">
        <f>IF(TBL_QUAL_INCOMELISTING_UNITS[[#This Row],[RECORD_STARTED]],IF(TBL_QUAL_INCOMELISTING_UNITS[[#This Row],[ERROR_COUNT]]&gt;0,-1,IF(TBL_QUAL_INCOMELISTING_UNITS[[#This Row],[REQ_FIELDS_POPULATED]],1,0)),"")</f>
        <v/>
      </c>
      <c r="C953" s="94">
        <f>ROW()-ROW(TBL_QUAL_INCOMELISTING_UNITS[[#Headers],[ROW_ID]])</f>
        <v>944</v>
      </c>
      <c r="D953" s="82"/>
      <c r="E953" s="39"/>
      <c r="F953" s="33"/>
      <c r="G953" s="84" t="str">
        <f>IFERROR(INDEX(TBL_CIPDRFRESI_LOANPOOL[HUD_MFI_115],MATCH(TBL_QUAL_INCOMELISTING_UNITS[[#This Row],[INCOMELISTING_LOAN_ID_PROP_ADDR]],TBL_CIPDRFRESI_LOANPOOL[LOAN_ID_PROP_ADDR],0)),"")</f>
        <v/>
      </c>
      <c r="H95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3" s="36" t="b">
        <f>CONCATENATE(TBL_QUAL_INCOMELISTING_UNITS[[#This Row],[INCOMELISTING_LOAN_ID_PROP_ADDR]],TBL_QUAL_INCOMELISTING_UNITS[[#This Row],[INCOMELISTING_UNIT]],TBL_QUAL_INCOMELISTING_UNITS[[#This Row],[INCOMELISTING_HSEHLD_INCOME]])&lt;&gt;""</f>
        <v>0</v>
      </c>
      <c r="J953" s="36" t="b">
        <f>AND(TBL_QUAL_INCOMELISTING_UNITS[[#This Row],[INCOMELISTING_LOAN_ID_PROP_ADDR]]&lt;&gt;"",TBL_QUAL_INCOMELISTING_UNITS[[#This Row],[INCOMELISTING_UNIT]]&lt;&gt;"",TBL_QUAL_INCOMELISTING_UNITS[[#This Row],[INCOMELISTING_HSEHLD_INCOME]]&lt;&gt;"")</f>
        <v>0</v>
      </c>
      <c r="K953" s="36">
        <f>SUM(
IF(AND(TBL_QUAL_INCOMELISTING_UNITS[[#This Row],[INCOMELISTING_LOAN_ID_PROP_ADDR]]&lt;&gt;"",NOT(ISNUMBER(MATCH(TBL_QUAL_INCOMELISTING_UNITS[[#This Row],[INCOMELISTING_LOAN_ID_PROP_ADDR]],RANGE_LOOKUP_CIPDRF_LOANLIST,0)))),1,0)
)</f>
        <v>0</v>
      </c>
    </row>
    <row r="954" spans="2:11" ht="20.100000000000001" customHeight="1" x14ac:dyDescent="0.25">
      <c r="B954" s="25" t="str">
        <f>IF(TBL_QUAL_INCOMELISTING_UNITS[[#This Row],[RECORD_STARTED]],IF(TBL_QUAL_INCOMELISTING_UNITS[[#This Row],[ERROR_COUNT]]&gt;0,-1,IF(TBL_QUAL_INCOMELISTING_UNITS[[#This Row],[REQ_FIELDS_POPULATED]],1,0)),"")</f>
        <v/>
      </c>
      <c r="C954" s="94">
        <f>ROW()-ROW(TBL_QUAL_INCOMELISTING_UNITS[[#Headers],[ROW_ID]])</f>
        <v>945</v>
      </c>
      <c r="D954" s="82"/>
      <c r="E954" s="39"/>
      <c r="F954" s="33"/>
      <c r="G954" s="84" t="str">
        <f>IFERROR(INDEX(TBL_CIPDRFRESI_LOANPOOL[HUD_MFI_115],MATCH(TBL_QUAL_INCOMELISTING_UNITS[[#This Row],[INCOMELISTING_LOAN_ID_PROP_ADDR]],TBL_CIPDRFRESI_LOANPOOL[LOAN_ID_PROP_ADDR],0)),"")</f>
        <v/>
      </c>
      <c r="H95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4" s="36" t="b">
        <f>CONCATENATE(TBL_QUAL_INCOMELISTING_UNITS[[#This Row],[INCOMELISTING_LOAN_ID_PROP_ADDR]],TBL_QUAL_INCOMELISTING_UNITS[[#This Row],[INCOMELISTING_UNIT]],TBL_QUAL_INCOMELISTING_UNITS[[#This Row],[INCOMELISTING_HSEHLD_INCOME]])&lt;&gt;""</f>
        <v>0</v>
      </c>
      <c r="J954" s="36" t="b">
        <f>AND(TBL_QUAL_INCOMELISTING_UNITS[[#This Row],[INCOMELISTING_LOAN_ID_PROP_ADDR]]&lt;&gt;"",TBL_QUAL_INCOMELISTING_UNITS[[#This Row],[INCOMELISTING_UNIT]]&lt;&gt;"",TBL_QUAL_INCOMELISTING_UNITS[[#This Row],[INCOMELISTING_HSEHLD_INCOME]]&lt;&gt;"")</f>
        <v>0</v>
      </c>
      <c r="K954" s="36">
        <f>SUM(
IF(AND(TBL_QUAL_INCOMELISTING_UNITS[[#This Row],[INCOMELISTING_LOAN_ID_PROP_ADDR]]&lt;&gt;"",NOT(ISNUMBER(MATCH(TBL_QUAL_INCOMELISTING_UNITS[[#This Row],[INCOMELISTING_LOAN_ID_PROP_ADDR]],RANGE_LOOKUP_CIPDRF_LOANLIST,0)))),1,0)
)</f>
        <v>0</v>
      </c>
    </row>
    <row r="955" spans="2:11" ht="20.100000000000001" customHeight="1" x14ac:dyDescent="0.25">
      <c r="B955" s="25" t="str">
        <f>IF(TBL_QUAL_INCOMELISTING_UNITS[[#This Row],[RECORD_STARTED]],IF(TBL_QUAL_INCOMELISTING_UNITS[[#This Row],[ERROR_COUNT]]&gt;0,-1,IF(TBL_QUAL_INCOMELISTING_UNITS[[#This Row],[REQ_FIELDS_POPULATED]],1,0)),"")</f>
        <v/>
      </c>
      <c r="C955" s="94">
        <f>ROW()-ROW(TBL_QUAL_INCOMELISTING_UNITS[[#Headers],[ROW_ID]])</f>
        <v>946</v>
      </c>
      <c r="D955" s="82"/>
      <c r="E955" s="39"/>
      <c r="F955" s="33"/>
      <c r="G955" s="84" t="str">
        <f>IFERROR(INDEX(TBL_CIPDRFRESI_LOANPOOL[HUD_MFI_115],MATCH(TBL_QUAL_INCOMELISTING_UNITS[[#This Row],[INCOMELISTING_LOAN_ID_PROP_ADDR]],TBL_CIPDRFRESI_LOANPOOL[LOAN_ID_PROP_ADDR],0)),"")</f>
        <v/>
      </c>
      <c r="H95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5" s="36" t="b">
        <f>CONCATENATE(TBL_QUAL_INCOMELISTING_UNITS[[#This Row],[INCOMELISTING_LOAN_ID_PROP_ADDR]],TBL_QUAL_INCOMELISTING_UNITS[[#This Row],[INCOMELISTING_UNIT]],TBL_QUAL_INCOMELISTING_UNITS[[#This Row],[INCOMELISTING_HSEHLD_INCOME]])&lt;&gt;""</f>
        <v>0</v>
      </c>
      <c r="J955" s="36" t="b">
        <f>AND(TBL_QUAL_INCOMELISTING_UNITS[[#This Row],[INCOMELISTING_LOAN_ID_PROP_ADDR]]&lt;&gt;"",TBL_QUAL_INCOMELISTING_UNITS[[#This Row],[INCOMELISTING_UNIT]]&lt;&gt;"",TBL_QUAL_INCOMELISTING_UNITS[[#This Row],[INCOMELISTING_HSEHLD_INCOME]]&lt;&gt;"")</f>
        <v>0</v>
      </c>
      <c r="K955" s="36">
        <f>SUM(
IF(AND(TBL_QUAL_INCOMELISTING_UNITS[[#This Row],[INCOMELISTING_LOAN_ID_PROP_ADDR]]&lt;&gt;"",NOT(ISNUMBER(MATCH(TBL_QUAL_INCOMELISTING_UNITS[[#This Row],[INCOMELISTING_LOAN_ID_PROP_ADDR]],RANGE_LOOKUP_CIPDRF_LOANLIST,0)))),1,0)
)</f>
        <v>0</v>
      </c>
    </row>
    <row r="956" spans="2:11" ht="20.100000000000001" customHeight="1" x14ac:dyDescent="0.25">
      <c r="B956" s="25" t="str">
        <f>IF(TBL_QUAL_INCOMELISTING_UNITS[[#This Row],[RECORD_STARTED]],IF(TBL_QUAL_INCOMELISTING_UNITS[[#This Row],[ERROR_COUNT]]&gt;0,-1,IF(TBL_QUAL_INCOMELISTING_UNITS[[#This Row],[REQ_FIELDS_POPULATED]],1,0)),"")</f>
        <v/>
      </c>
      <c r="C956" s="94">
        <f>ROW()-ROW(TBL_QUAL_INCOMELISTING_UNITS[[#Headers],[ROW_ID]])</f>
        <v>947</v>
      </c>
      <c r="D956" s="82"/>
      <c r="E956" s="39"/>
      <c r="F956" s="33"/>
      <c r="G956" s="84" t="str">
        <f>IFERROR(INDEX(TBL_CIPDRFRESI_LOANPOOL[HUD_MFI_115],MATCH(TBL_QUAL_INCOMELISTING_UNITS[[#This Row],[INCOMELISTING_LOAN_ID_PROP_ADDR]],TBL_CIPDRFRESI_LOANPOOL[LOAN_ID_PROP_ADDR],0)),"")</f>
        <v/>
      </c>
      <c r="H95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6" s="36" t="b">
        <f>CONCATENATE(TBL_QUAL_INCOMELISTING_UNITS[[#This Row],[INCOMELISTING_LOAN_ID_PROP_ADDR]],TBL_QUAL_INCOMELISTING_UNITS[[#This Row],[INCOMELISTING_UNIT]],TBL_QUAL_INCOMELISTING_UNITS[[#This Row],[INCOMELISTING_HSEHLD_INCOME]])&lt;&gt;""</f>
        <v>0</v>
      </c>
      <c r="J956" s="36" t="b">
        <f>AND(TBL_QUAL_INCOMELISTING_UNITS[[#This Row],[INCOMELISTING_LOAN_ID_PROP_ADDR]]&lt;&gt;"",TBL_QUAL_INCOMELISTING_UNITS[[#This Row],[INCOMELISTING_UNIT]]&lt;&gt;"",TBL_QUAL_INCOMELISTING_UNITS[[#This Row],[INCOMELISTING_HSEHLD_INCOME]]&lt;&gt;"")</f>
        <v>0</v>
      </c>
      <c r="K956" s="36">
        <f>SUM(
IF(AND(TBL_QUAL_INCOMELISTING_UNITS[[#This Row],[INCOMELISTING_LOAN_ID_PROP_ADDR]]&lt;&gt;"",NOT(ISNUMBER(MATCH(TBL_QUAL_INCOMELISTING_UNITS[[#This Row],[INCOMELISTING_LOAN_ID_PROP_ADDR]],RANGE_LOOKUP_CIPDRF_LOANLIST,0)))),1,0)
)</f>
        <v>0</v>
      </c>
    </row>
    <row r="957" spans="2:11" ht="20.100000000000001" customHeight="1" x14ac:dyDescent="0.25">
      <c r="B957" s="25" t="str">
        <f>IF(TBL_QUAL_INCOMELISTING_UNITS[[#This Row],[RECORD_STARTED]],IF(TBL_QUAL_INCOMELISTING_UNITS[[#This Row],[ERROR_COUNT]]&gt;0,-1,IF(TBL_QUAL_INCOMELISTING_UNITS[[#This Row],[REQ_FIELDS_POPULATED]],1,0)),"")</f>
        <v/>
      </c>
      <c r="C957" s="94">
        <f>ROW()-ROW(TBL_QUAL_INCOMELISTING_UNITS[[#Headers],[ROW_ID]])</f>
        <v>948</v>
      </c>
      <c r="D957" s="82"/>
      <c r="E957" s="39"/>
      <c r="F957" s="33"/>
      <c r="G957" s="84" t="str">
        <f>IFERROR(INDEX(TBL_CIPDRFRESI_LOANPOOL[HUD_MFI_115],MATCH(TBL_QUAL_INCOMELISTING_UNITS[[#This Row],[INCOMELISTING_LOAN_ID_PROP_ADDR]],TBL_CIPDRFRESI_LOANPOOL[LOAN_ID_PROP_ADDR],0)),"")</f>
        <v/>
      </c>
      <c r="H95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7" s="36" t="b">
        <f>CONCATENATE(TBL_QUAL_INCOMELISTING_UNITS[[#This Row],[INCOMELISTING_LOAN_ID_PROP_ADDR]],TBL_QUAL_INCOMELISTING_UNITS[[#This Row],[INCOMELISTING_UNIT]],TBL_QUAL_INCOMELISTING_UNITS[[#This Row],[INCOMELISTING_HSEHLD_INCOME]])&lt;&gt;""</f>
        <v>0</v>
      </c>
      <c r="J957" s="36" t="b">
        <f>AND(TBL_QUAL_INCOMELISTING_UNITS[[#This Row],[INCOMELISTING_LOAN_ID_PROP_ADDR]]&lt;&gt;"",TBL_QUAL_INCOMELISTING_UNITS[[#This Row],[INCOMELISTING_UNIT]]&lt;&gt;"",TBL_QUAL_INCOMELISTING_UNITS[[#This Row],[INCOMELISTING_HSEHLD_INCOME]]&lt;&gt;"")</f>
        <v>0</v>
      </c>
      <c r="K957" s="36">
        <f>SUM(
IF(AND(TBL_QUAL_INCOMELISTING_UNITS[[#This Row],[INCOMELISTING_LOAN_ID_PROP_ADDR]]&lt;&gt;"",NOT(ISNUMBER(MATCH(TBL_QUAL_INCOMELISTING_UNITS[[#This Row],[INCOMELISTING_LOAN_ID_PROP_ADDR]],RANGE_LOOKUP_CIPDRF_LOANLIST,0)))),1,0)
)</f>
        <v>0</v>
      </c>
    </row>
    <row r="958" spans="2:11" ht="20.100000000000001" customHeight="1" x14ac:dyDescent="0.25">
      <c r="B958" s="25" t="str">
        <f>IF(TBL_QUAL_INCOMELISTING_UNITS[[#This Row],[RECORD_STARTED]],IF(TBL_QUAL_INCOMELISTING_UNITS[[#This Row],[ERROR_COUNT]]&gt;0,-1,IF(TBL_QUAL_INCOMELISTING_UNITS[[#This Row],[REQ_FIELDS_POPULATED]],1,0)),"")</f>
        <v/>
      </c>
      <c r="C958" s="94">
        <f>ROW()-ROW(TBL_QUAL_INCOMELISTING_UNITS[[#Headers],[ROW_ID]])</f>
        <v>949</v>
      </c>
      <c r="D958" s="82"/>
      <c r="E958" s="39"/>
      <c r="F958" s="33"/>
      <c r="G958" s="84" t="str">
        <f>IFERROR(INDEX(TBL_CIPDRFRESI_LOANPOOL[HUD_MFI_115],MATCH(TBL_QUAL_INCOMELISTING_UNITS[[#This Row],[INCOMELISTING_LOAN_ID_PROP_ADDR]],TBL_CIPDRFRESI_LOANPOOL[LOAN_ID_PROP_ADDR],0)),"")</f>
        <v/>
      </c>
      <c r="H95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8" s="36" t="b">
        <f>CONCATENATE(TBL_QUAL_INCOMELISTING_UNITS[[#This Row],[INCOMELISTING_LOAN_ID_PROP_ADDR]],TBL_QUAL_INCOMELISTING_UNITS[[#This Row],[INCOMELISTING_UNIT]],TBL_QUAL_INCOMELISTING_UNITS[[#This Row],[INCOMELISTING_HSEHLD_INCOME]])&lt;&gt;""</f>
        <v>0</v>
      </c>
      <c r="J958" s="36" t="b">
        <f>AND(TBL_QUAL_INCOMELISTING_UNITS[[#This Row],[INCOMELISTING_LOAN_ID_PROP_ADDR]]&lt;&gt;"",TBL_QUAL_INCOMELISTING_UNITS[[#This Row],[INCOMELISTING_UNIT]]&lt;&gt;"",TBL_QUAL_INCOMELISTING_UNITS[[#This Row],[INCOMELISTING_HSEHLD_INCOME]]&lt;&gt;"")</f>
        <v>0</v>
      </c>
      <c r="K958" s="36">
        <f>SUM(
IF(AND(TBL_QUAL_INCOMELISTING_UNITS[[#This Row],[INCOMELISTING_LOAN_ID_PROP_ADDR]]&lt;&gt;"",NOT(ISNUMBER(MATCH(TBL_QUAL_INCOMELISTING_UNITS[[#This Row],[INCOMELISTING_LOAN_ID_PROP_ADDR]],RANGE_LOOKUP_CIPDRF_LOANLIST,0)))),1,0)
)</f>
        <v>0</v>
      </c>
    </row>
    <row r="959" spans="2:11" ht="20.100000000000001" customHeight="1" x14ac:dyDescent="0.25">
      <c r="B959" s="25" t="str">
        <f>IF(TBL_QUAL_INCOMELISTING_UNITS[[#This Row],[RECORD_STARTED]],IF(TBL_QUAL_INCOMELISTING_UNITS[[#This Row],[ERROR_COUNT]]&gt;0,-1,IF(TBL_QUAL_INCOMELISTING_UNITS[[#This Row],[REQ_FIELDS_POPULATED]],1,0)),"")</f>
        <v/>
      </c>
      <c r="C959" s="94">
        <f>ROW()-ROW(TBL_QUAL_INCOMELISTING_UNITS[[#Headers],[ROW_ID]])</f>
        <v>950</v>
      </c>
      <c r="D959" s="82"/>
      <c r="E959" s="39"/>
      <c r="F959" s="33"/>
      <c r="G959" s="84" t="str">
        <f>IFERROR(INDEX(TBL_CIPDRFRESI_LOANPOOL[HUD_MFI_115],MATCH(TBL_QUAL_INCOMELISTING_UNITS[[#This Row],[INCOMELISTING_LOAN_ID_PROP_ADDR]],TBL_CIPDRFRESI_LOANPOOL[LOAN_ID_PROP_ADDR],0)),"")</f>
        <v/>
      </c>
      <c r="H95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9" s="36" t="b">
        <f>CONCATENATE(TBL_QUAL_INCOMELISTING_UNITS[[#This Row],[INCOMELISTING_LOAN_ID_PROP_ADDR]],TBL_QUAL_INCOMELISTING_UNITS[[#This Row],[INCOMELISTING_UNIT]],TBL_QUAL_INCOMELISTING_UNITS[[#This Row],[INCOMELISTING_HSEHLD_INCOME]])&lt;&gt;""</f>
        <v>0</v>
      </c>
      <c r="J959" s="36" t="b">
        <f>AND(TBL_QUAL_INCOMELISTING_UNITS[[#This Row],[INCOMELISTING_LOAN_ID_PROP_ADDR]]&lt;&gt;"",TBL_QUAL_INCOMELISTING_UNITS[[#This Row],[INCOMELISTING_UNIT]]&lt;&gt;"",TBL_QUAL_INCOMELISTING_UNITS[[#This Row],[INCOMELISTING_HSEHLD_INCOME]]&lt;&gt;"")</f>
        <v>0</v>
      </c>
      <c r="K959" s="36">
        <f>SUM(
IF(AND(TBL_QUAL_INCOMELISTING_UNITS[[#This Row],[INCOMELISTING_LOAN_ID_PROP_ADDR]]&lt;&gt;"",NOT(ISNUMBER(MATCH(TBL_QUAL_INCOMELISTING_UNITS[[#This Row],[INCOMELISTING_LOAN_ID_PROP_ADDR]],RANGE_LOOKUP_CIPDRF_LOANLIST,0)))),1,0)
)</f>
        <v>0</v>
      </c>
    </row>
    <row r="960" spans="2:11" ht="20.100000000000001" customHeight="1" x14ac:dyDescent="0.25">
      <c r="B960" s="25" t="str">
        <f>IF(TBL_QUAL_INCOMELISTING_UNITS[[#This Row],[RECORD_STARTED]],IF(TBL_QUAL_INCOMELISTING_UNITS[[#This Row],[ERROR_COUNT]]&gt;0,-1,IF(TBL_QUAL_INCOMELISTING_UNITS[[#This Row],[REQ_FIELDS_POPULATED]],1,0)),"")</f>
        <v/>
      </c>
      <c r="C960" s="94">
        <f>ROW()-ROW(TBL_QUAL_INCOMELISTING_UNITS[[#Headers],[ROW_ID]])</f>
        <v>951</v>
      </c>
      <c r="D960" s="82"/>
      <c r="E960" s="39"/>
      <c r="F960" s="33"/>
      <c r="G960" s="84" t="str">
        <f>IFERROR(INDEX(TBL_CIPDRFRESI_LOANPOOL[HUD_MFI_115],MATCH(TBL_QUAL_INCOMELISTING_UNITS[[#This Row],[INCOMELISTING_LOAN_ID_PROP_ADDR]],TBL_CIPDRFRESI_LOANPOOL[LOAN_ID_PROP_ADDR],0)),"")</f>
        <v/>
      </c>
      <c r="H96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0" s="36" t="b">
        <f>CONCATENATE(TBL_QUAL_INCOMELISTING_UNITS[[#This Row],[INCOMELISTING_LOAN_ID_PROP_ADDR]],TBL_QUAL_INCOMELISTING_UNITS[[#This Row],[INCOMELISTING_UNIT]],TBL_QUAL_INCOMELISTING_UNITS[[#This Row],[INCOMELISTING_HSEHLD_INCOME]])&lt;&gt;""</f>
        <v>0</v>
      </c>
      <c r="J960" s="36" t="b">
        <f>AND(TBL_QUAL_INCOMELISTING_UNITS[[#This Row],[INCOMELISTING_LOAN_ID_PROP_ADDR]]&lt;&gt;"",TBL_QUAL_INCOMELISTING_UNITS[[#This Row],[INCOMELISTING_UNIT]]&lt;&gt;"",TBL_QUAL_INCOMELISTING_UNITS[[#This Row],[INCOMELISTING_HSEHLD_INCOME]]&lt;&gt;"")</f>
        <v>0</v>
      </c>
      <c r="K960" s="36">
        <f>SUM(
IF(AND(TBL_QUAL_INCOMELISTING_UNITS[[#This Row],[INCOMELISTING_LOAN_ID_PROP_ADDR]]&lt;&gt;"",NOT(ISNUMBER(MATCH(TBL_QUAL_INCOMELISTING_UNITS[[#This Row],[INCOMELISTING_LOAN_ID_PROP_ADDR]],RANGE_LOOKUP_CIPDRF_LOANLIST,0)))),1,0)
)</f>
        <v>0</v>
      </c>
    </row>
    <row r="961" spans="2:11" ht="20.100000000000001" customHeight="1" x14ac:dyDescent="0.25">
      <c r="B961" s="25" t="str">
        <f>IF(TBL_QUAL_INCOMELISTING_UNITS[[#This Row],[RECORD_STARTED]],IF(TBL_QUAL_INCOMELISTING_UNITS[[#This Row],[ERROR_COUNT]]&gt;0,-1,IF(TBL_QUAL_INCOMELISTING_UNITS[[#This Row],[REQ_FIELDS_POPULATED]],1,0)),"")</f>
        <v/>
      </c>
      <c r="C961" s="94">
        <f>ROW()-ROW(TBL_QUAL_INCOMELISTING_UNITS[[#Headers],[ROW_ID]])</f>
        <v>952</v>
      </c>
      <c r="D961" s="82"/>
      <c r="E961" s="39"/>
      <c r="F961" s="33"/>
      <c r="G961" s="84" t="str">
        <f>IFERROR(INDEX(TBL_CIPDRFRESI_LOANPOOL[HUD_MFI_115],MATCH(TBL_QUAL_INCOMELISTING_UNITS[[#This Row],[INCOMELISTING_LOAN_ID_PROP_ADDR]],TBL_CIPDRFRESI_LOANPOOL[LOAN_ID_PROP_ADDR],0)),"")</f>
        <v/>
      </c>
      <c r="H96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1" s="36" t="b">
        <f>CONCATENATE(TBL_QUAL_INCOMELISTING_UNITS[[#This Row],[INCOMELISTING_LOAN_ID_PROP_ADDR]],TBL_QUAL_INCOMELISTING_UNITS[[#This Row],[INCOMELISTING_UNIT]],TBL_QUAL_INCOMELISTING_UNITS[[#This Row],[INCOMELISTING_HSEHLD_INCOME]])&lt;&gt;""</f>
        <v>0</v>
      </c>
      <c r="J961" s="36" t="b">
        <f>AND(TBL_QUAL_INCOMELISTING_UNITS[[#This Row],[INCOMELISTING_LOAN_ID_PROP_ADDR]]&lt;&gt;"",TBL_QUAL_INCOMELISTING_UNITS[[#This Row],[INCOMELISTING_UNIT]]&lt;&gt;"",TBL_QUAL_INCOMELISTING_UNITS[[#This Row],[INCOMELISTING_HSEHLD_INCOME]]&lt;&gt;"")</f>
        <v>0</v>
      </c>
      <c r="K961" s="36">
        <f>SUM(
IF(AND(TBL_QUAL_INCOMELISTING_UNITS[[#This Row],[INCOMELISTING_LOAN_ID_PROP_ADDR]]&lt;&gt;"",NOT(ISNUMBER(MATCH(TBL_QUAL_INCOMELISTING_UNITS[[#This Row],[INCOMELISTING_LOAN_ID_PROP_ADDR]],RANGE_LOOKUP_CIPDRF_LOANLIST,0)))),1,0)
)</f>
        <v>0</v>
      </c>
    </row>
    <row r="962" spans="2:11" ht="20.100000000000001" customHeight="1" x14ac:dyDescent="0.25">
      <c r="B962" s="25" t="str">
        <f>IF(TBL_QUAL_INCOMELISTING_UNITS[[#This Row],[RECORD_STARTED]],IF(TBL_QUAL_INCOMELISTING_UNITS[[#This Row],[ERROR_COUNT]]&gt;0,-1,IF(TBL_QUAL_INCOMELISTING_UNITS[[#This Row],[REQ_FIELDS_POPULATED]],1,0)),"")</f>
        <v/>
      </c>
      <c r="C962" s="94">
        <f>ROW()-ROW(TBL_QUAL_INCOMELISTING_UNITS[[#Headers],[ROW_ID]])</f>
        <v>953</v>
      </c>
      <c r="D962" s="82"/>
      <c r="E962" s="39"/>
      <c r="F962" s="33"/>
      <c r="G962" s="84" t="str">
        <f>IFERROR(INDEX(TBL_CIPDRFRESI_LOANPOOL[HUD_MFI_115],MATCH(TBL_QUAL_INCOMELISTING_UNITS[[#This Row],[INCOMELISTING_LOAN_ID_PROP_ADDR]],TBL_CIPDRFRESI_LOANPOOL[LOAN_ID_PROP_ADDR],0)),"")</f>
        <v/>
      </c>
      <c r="H96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2" s="36" t="b">
        <f>CONCATENATE(TBL_QUAL_INCOMELISTING_UNITS[[#This Row],[INCOMELISTING_LOAN_ID_PROP_ADDR]],TBL_QUAL_INCOMELISTING_UNITS[[#This Row],[INCOMELISTING_UNIT]],TBL_QUAL_INCOMELISTING_UNITS[[#This Row],[INCOMELISTING_HSEHLD_INCOME]])&lt;&gt;""</f>
        <v>0</v>
      </c>
      <c r="J962" s="36" t="b">
        <f>AND(TBL_QUAL_INCOMELISTING_UNITS[[#This Row],[INCOMELISTING_LOAN_ID_PROP_ADDR]]&lt;&gt;"",TBL_QUAL_INCOMELISTING_UNITS[[#This Row],[INCOMELISTING_UNIT]]&lt;&gt;"",TBL_QUAL_INCOMELISTING_UNITS[[#This Row],[INCOMELISTING_HSEHLD_INCOME]]&lt;&gt;"")</f>
        <v>0</v>
      </c>
      <c r="K962" s="36">
        <f>SUM(
IF(AND(TBL_QUAL_INCOMELISTING_UNITS[[#This Row],[INCOMELISTING_LOAN_ID_PROP_ADDR]]&lt;&gt;"",NOT(ISNUMBER(MATCH(TBL_QUAL_INCOMELISTING_UNITS[[#This Row],[INCOMELISTING_LOAN_ID_PROP_ADDR]],RANGE_LOOKUP_CIPDRF_LOANLIST,0)))),1,0)
)</f>
        <v>0</v>
      </c>
    </row>
    <row r="963" spans="2:11" ht="20.100000000000001" customHeight="1" x14ac:dyDescent="0.25">
      <c r="B963" s="25" t="str">
        <f>IF(TBL_QUAL_INCOMELISTING_UNITS[[#This Row],[RECORD_STARTED]],IF(TBL_QUAL_INCOMELISTING_UNITS[[#This Row],[ERROR_COUNT]]&gt;0,-1,IF(TBL_QUAL_INCOMELISTING_UNITS[[#This Row],[REQ_FIELDS_POPULATED]],1,0)),"")</f>
        <v/>
      </c>
      <c r="C963" s="94">
        <f>ROW()-ROW(TBL_QUAL_INCOMELISTING_UNITS[[#Headers],[ROW_ID]])</f>
        <v>954</v>
      </c>
      <c r="D963" s="82"/>
      <c r="E963" s="39"/>
      <c r="F963" s="33"/>
      <c r="G963" s="84" t="str">
        <f>IFERROR(INDEX(TBL_CIPDRFRESI_LOANPOOL[HUD_MFI_115],MATCH(TBL_QUAL_INCOMELISTING_UNITS[[#This Row],[INCOMELISTING_LOAN_ID_PROP_ADDR]],TBL_CIPDRFRESI_LOANPOOL[LOAN_ID_PROP_ADDR],0)),"")</f>
        <v/>
      </c>
      <c r="H96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3" s="36" t="b">
        <f>CONCATENATE(TBL_QUAL_INCOMELISTING_UNITS[[#This Row],[INCOMELISTING_LOAN_ID_PROP_ADDR]],TBL_QUAL_INCOMELISTING_UNITS[[#This Row],[INCOMELISTING_UNIT]],TBL_QUAL_INCOMELISTING_UNITS[[#This Row],[INCOMELISTING_HSEHLD_INCOME]])&lt;&gt;""</f>
        <v>0</v>
      </c>
      <c r="J963" s="36" t="b">
        <f>AND(TBL_QUAL_INCOMELISTING_UNITS[[#This Row],[INCOMELISTING_LOAN_ID_PROP_ADDR]]&lt;&gt;"",TBL_QUAL_INCOMELISTING_UNITS[[#This Row],[INCOMELISTING_UNIT]]&lt;&gt;"",TBL_QUAL_INCOMELISTING_UNITS[[#This Row],[INCOMELISTING_HSEHLD_INCOME]]&lt;&gt;"")</f>
        <v>0</v>
      </c>
      <c r="K963" s="36">
        <f>SUM(
IF(AND(TBL_QUAL_INCOMELISTING_UNITS[[#This Row],[INCOMELISTING_LOAN_ID_PROP_ADDR]]&lt;&gt;"",NOT(ISNUMBER(MATCH(TBL_QUAL_INCOMELISTING_UNITS[[#This Row],[INCOMELISTING_LOAN_ID_PROP_ADDR]],RANGE_LOOKUP_CIPDRF_LOANLIST,0)))),1,0)
)</f>
        <v>0</v>
      </c>
    </row>
    <row r="964" spans="2:11" ht="20.100000000000001" customHeight="1" x14ac:dyDescent="0.25">
      <c r="B964" s="25" t="str">
        <f>IF(TBL_QUAL_INCOMELISTING_UNITS[[#This Row],[RECORD_STARTED]],IF(TBL_QUAL_INCOMELISTING_UNITS[[#This Row],[ERROR_COUNT]]&gt;0,-1,IF(TBL_QUAL_INCOMELISTING_UNITS[[#This Row],[REQ_FIELDS_POPULATED]],1,0)),"")</f>
        <v/>
      </c>
      <c r="C964" s="94">
        <f>ROW()-ROW(TBL_QUAL_INCOMELISTING_UNITS[[#Headers],[ROW_ID]])</f>
        <v>955</v>
      </c>
      <c r="D964" s="82"/>
      <c r="E964" s="39"/>
      <c r="F964" s="33"/>
      <c r="G964" s="84" t="str">
        <f>IFERROR(INDEX(TBL_CIPDRFRESI_LOANPOOL[HUD_MFI_115],MATCH(TBL_QUAL_INCOMELISTING_UNITS[[#This Row],[INCOMELISTING_LOAN_ID_PROP_ADDR]],TBL_CIPDRFRESI_LOANPOOL[LOAN_ID_PROP_ADDR],0)),"")</f>
        <v/>
      </c>
      <c r="H96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4" s="36" t="b">
        <f>CONCATENATE(TBL_QUAL_INCOMELISTING_UNITS[[#This Row],[INCOMELISTING_LOAN_ID_PROP_ADDR]],TBL_QUAL_INCOMELISTING_UNITS[[#This Row],[INCOMELISTING_UNIT]],TBL_QUAL_INCOMELISTING_UNITS[[#This Row],[INCOMELISTING_HSEHLD_INCOME]])&lt;&gt;""</f>
        <v>0</v>
      </c>
      <c r="J964" s="36" t="b">
        <f>AND(TBL_QUAL_INCOMELISTING_UNITS[[#This Row],[INCOMELISTING_LOAN_ID_PROP_ADDR]]&lt;&gt;"",TBL_QUAL_INCOMELISTING_UNITS[[#This Row],[INCOMELISTING_UNIT]]&lt;&gt;"",TBL_QUAL_INCOMELISTING_UNITS[[#This Row],[INCOMELISTING_HSEHLD_INCOME]]&lt;&gt;"")</f>
        <v>0</v>
      </c>
      <c r="K964" s="36">
        <f>SUM(
IF(AND(TBL_QUAL_INCOMELISTING_UNITS[[#This Row],[INCOMELISTING_LOAN_ID_PROP_ADDR]]&lt;&gt;"",NOT(ISNUMBER(MATCH(TBL_QUAL_INCOMELISTING_UNITS[[#This Row],[INCOMELISTING_LOAN_ID_PROP_ADDR]],RANGE_LOOKUP_CIPDRF_LOANLIST,0)))),1,0)
)</f>
        <v>0</v>
      </c>
    </row>
    <row r="965" spans="2:11" ht="20.100000000000001" customHeight="1" x14ac:dyDescent="0.25">
      <c r="B965" s="25" t="str">
        <f>IF(TBL_QUAL_INCOMELISTING_UNITS[[#This Row],[RECORD_STARTED]],IF(TBL_QUAL_INCOMELISTING_UNITS[[#This Row],[ERROR_COUNT]]&gt;0,-1,IF(TBL_QUAL_INCOMELISTING_UNITS[[#This Row],[REQ_FIELDS_POPULATED]],1,0)),"")</f>
        <v/>
      </c>
      <c r="C965" s="94">
        <f>ROW()-ROW(TBL_QUAL_INCOMELISTING_UNITS[[#Headers],[ROW_ID]])</f>
        <v>956</v>
      </c>
      <c r="D965" s="82"/>
      <c r="E965" s="39"/>
      <c r="F965" s="33"/>
      <c r="G965" s="84" t="str">
        <f>IFERROR(INDEX(TBL_CIPDRFRESI_LOANPOOL[HUD_MFI_115],MATCH(TBL_QUAL_INCOMELISTING_UNITS[[#This Row],[INCOMELISTING_LOAN_ID_PROP_ADDR]],TBL_CIPDRFRESI_LOANPOOL[LOAN_ID_PROP_ADDR],0)),"")</f>
        <v/>
      </c>
      <c r="H96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5" s="36" t="b">
        <f>CONCATENATE(TBL_QUAL_INCOMELISTING_UNITS[[#This Row],[INCOMELISTING_LOAN_ID_PROP_ADDR]],TBL_QUAL_INCOMELISTING_UNITS[[#This Row],[INCOMELISTING_UNIT]],TBL_QUAL_INCOMELISTING_UNITS[[#This Row],[INCOMELISTING_HSEHLD_INCOME]])&lt;&gt;""</f>
        <v>0</v>
      </c>
      <c r="J965" s="36" t="b">
        <f>AND(TBL_QUAL_INCOMELISTING_UNITS[[#This Row],[INCOMELISTING_LOAN_ID_PROP_ADDR]]&lt;&gt;"",TBL_QUAL_INCOMELISTING_UNITS[[#This Row],[INCOMELISTING_UNIT]]&lt;&gt;"",TBL_QUAL_INCOMELISTING_UNITS[[#This Row],[INCOMELISTING_HSEHLD_INCOME]]&lt;&gt;"")</f>
        <v>0</v>
      </c>
      <c r="K965" s="36">
        <f>SUM(
IF(AND(TBL_QUAL_INCOMELISTING_UNITS[[#This Row],[INCOMELISTING_LOAN_ID_PROP_ADDR]]&lt;&gt;"",NOT(ISNUMBER(MATCH(TBL_QUAL_INCOMELISTING_UNITS[[#This Row],[INCOMELISTING_LOAN_ID_PROP_ADDR]],RANGE_LOOKUP_CIPDRF_LOANLIST,0)))),1,0)
)</f>
        <v>0</v>
      </c>
    </row>
    <row r="966" spans="2:11" ht="20.100000000000001" customHeight="1" x14ac:dyDescent="0.25">
      <c r="B966" s="25" t="str">
        <f>IF(TBL_QUAL_INCOMELISTING_UNITS[[#This Row],[RECORD_STARTED]],IF(TBL_QUAL_INCOMELISTING_UNITS[[#This Row],[ERROR_COUNT]]&gt;0,-1,IF(TBL_QUAL_INCOMELISTING_UNITS[[#This Row],[REQ_FIELDS_POPULATED]],1,0)),"")</f>
        <v/>
      </c>
      <c r="C966" s="94">
        <f>ROW()-ROW(TBL_QUAL_INCOMELISTING_UNITS[[#Headers],[ROW_ID]])</f>
        <v>957</v>
      </c>
      <c r="D966" s="82"/>
      <c r="E966" s="39"/>
      <c r="F966" s="33"/>
      <c r="G966" s="84" t="str">
        <f>IFERROR(INDEX(TBL_CIPDRFRESI_LOANPOOL[HUD_MFI_115],MATCH(TBL_QUAL_INCOMELISTING_UNITS[[#This Row],[INCOMELISTING_LOAN_ID_PROP_ADDR]],TBL_CIPDRFRESI_LOANPOOL[LOAN_ID_PROP_ADDR],0)),"")</f>
        <v/>
      </c>
      <c r="H96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6" s="36" t="b">
        <f>CONCATENATE(TBL_QUAL_INCOMELISTING_UNITS[[#This Row],[INCOMELISTING_LOAN_ID_PROP_ADDR]],TBL_QUAL_INCOMELISTING_UNITS[[#This Row],[INCOMELISTING_UNIT]],TBL_QUAL_INCOMELISTING_UNITS[[#This Row],[INCOMELISTING_HSEHLD_INCOME]])&lt;&gt;""</f>
        <v>0</v>
      </c>
      <c r="J966" s="36" t="b">
        <f>AND(TBL_QUAL_INCOMELISTING_UNITS[[#This Row],[INCOMELISTING_LOAN_ID_PROP_ADDR]]&lt;&gt;"",TBL_QUAL_INCOMELISTING_UNITS[[#This Row],[INCOMELISTING_UNIT]]&lt;&gt;"",TBL_QUAL_INCOMELISTING_UNITS[[#This Row],[INCOMELISTING_HSEHLD_INCOME]]&lt;&gt;"")</f>
        <v>0</v>
      </c>
      <c r="K966" s="36">
        <f>SUM(
IF(AND(TBL_QUAL_INCOMELISTING_UNITS[[#This Row],[INCOMELISTING_LOAN_ID_PROP_ADDR]]&lt;&gt;"",NOT(ISNUMBER(MATCH(TBL_QUAL_INCOMELISTING_UNITS[[#This Row],[INCOMELISTING_LOAN_ID_PROP_ADDR]],RANGE_LOOKUP_CIPDRF_LOANLIST,0)))),1,0)
)</f>
        <v>0</v>
      </c>
    </row>
    <row r="967" spans="2:11" ht="20.100000000000001" customHeight="1" x14ac:dyDescent="0.25">
      <c r="B967" s="25" t="str">
        <f>IF(TBL_QUAL_INCOMELISTING_UNITS[[#This Row],[RECORD_STARTED]],IF(TBL_QUAL_INCOMELISTING_UNITS[[#This Row],[ERROR_COUNT]]&gt;0,-1,IF(TBL_QUAL_INCOMELISTING_UNITS[[#This Row],[REQ_FIELDS_POPULATED]],1,0)),"")</f>
        <v/>
      </c>
      <c r="C967" s="94">
        <f>ROW()-ROW(TBL_QUAL_INCOMELISTING_UNITS[[#Headers],[ROW_ID]])</f>
        <v>958</v>
      </c>
      <c r="D967" s="82"/>
      <c r="E967" s="39"/>
      <c r="F967" s="33"/>
      <c r="G967" s="84" t="str">
        <f>IFERROR(INDEX(TBL_CIPDRFRESI_LOANPOOL[HUD_MFI_115],MATCH(TBL_QUAL_INCOMELISTING_UNITS[[#This Row],[INCOMELISTING_LOAN_ID_PROP_ADDR]],TBL_CIPDRFRESI_LOANPOOL[LOAN_ID_PROP_ADDR],0)),"")</f>
        <v/>
      </c>
      <c r="H96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7" s="36" t="b">
        <f>CONCATENATE(TBL_QUAL_INCOMELISTING_UNITS[[#This Row],[INCOMELISTING_LOAN_ID_PROP_ADDR]],TBL_QUAL_INCOMELISTING_UNITS[[#This Row],[INCOMELISTING_UNIT]],TBL_QUAL_INCOMELISTING_UNITS[[#This Row],[INCOMELISTING_HSEHLD_INCOME]])&lt;&gt;""</f>
        <v>0</v>
      </c>
      <c r="J967" s="36" t="b">
        <f>AND(TBL_QUAL_INCOMELISTING_UNITS[[#This Row],[INCOMELISTING_LOAN_ID_PROP_ADDR]]&lt;&gt;"",TBL_QUAL_INCOMELISTING_UNITS[[#This Row],[INCOMELISTING_UNIT]]&lt;&gt;"",TBL_QUAL_INCOMELISTING_UNITS[[#This Row],[INCOMELISTING_HSEHLD_INCOME]]&lt;&gt;"")</f>
        <v>0</v>
      </c>
      <c r="K967" s="36">
        <f>SUM(
IF(AND(TBL_QUAL_INCOMELISTING_UNITS[[#This Row],[INCOMELISTING_LOAN_ID_PROP_ADDR]]&lt;&gt;"",NOT(ISNUMBER(MATCH(TBL_QUAL_INCOMELISTING_UNITS[[#This Row],[INCOMELISTING_LOAN_ID_PROP_ADDR]],RANGE_LOOKUP_CIPDRF_LOANLIST,0)))),1,0)
)</f>
        <v>0</v>
      </c>
    </row>
    <row r="968" spans="2:11" ht="20.100000000000001" customHeight="1" x14ac:dyDescent="0.25">
      <c r="B968" s="25" t="str">
        <f>IF(TBL_QUAL_INCOMELISTING_UNITS[[#This Row],[RECORD_STARTED]],IF(TBL_QUAL_INCOMELISTING_UNITS[[#This Row],[ERROR_COUNT]]&gt;0,-1,IF(TBL_QUAL_INCOMELISTING_UNITS[[#This Row],[REQ_FIELDS_POPULATED]],1,0)),"")</f>
        <v/>
      </c>
      <c r="C968" s="94">
        <f>ROW()-ROW(TBL_QUAL_INCOMELISTING_UNITS[[#Headers],[ROW_ID]])</f>
        <v>959</v>
      </c>
      <c r="D968" s="82"/>
      <c r="E968" s="39"/>
      <c r="F968" s="33"/>
      <c r="G968" s="84" t="str">
        <f>IFERROR(INDEX(TBL_CIPDRFRESI_LOANPOOL[HUD_MFI_115],MATCH(TBL_QUAL_INCOMELISTING_UNITS[[#This Row],[INCOMELISTING_LOAN_ID_PROP_ADDR]],TBL_CIPDRFRESI_LOANPOOL[LOAN_ID_PROP_ADDR],0)),"")</f>
        <v/>
      </c>
      <c r="H96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8" s="36" t="b">
        <f>CONCATENATE(TBL_QUAL_INCOMELISTING_UNITS[[#This Row],[INCOMELISTING_LOAN_ID_PROP_ADDR]],TBL_QUAL_INCOMELISTING_UNITS[[#This Row],[INCOMELISTING_UNIT]],TBL_QUAL_INCOMELISTING_UNITS[[#This Row],[INCOMELISTING_HSEHLD_INCOME]])&lt;&gt;""</f>
        <v>0</v>
      </c>
      <c r="J968" s="36" t="b">
        <f>AND(TBL_QUAL_INCOMELISTING_UNITS[[#This Row],[INCOMELISTING_LOAN_ID_PROP_ADDR]]&lt;&gt;"",TBL_QUAL_INCOMELISTING_UNITS[[#This Row],[INCOMELISTING_UNIT]]&lt;&gt;"",TBL_QUAL_INCOMELISTING_UNITS[[#This Row],[INCOMELISTING_HSEHLD_INCOME]]&lt;&gt;"")</f>
        <v>0</v>
      </c>
      <c r="K968" s="36">
        <f>SUM(
IF(AND(TBL_QUAL_INCOMELISTING_UNITS[[#This Row],[INCOMELISTING_LOAN_ID_PROP_ADDR]]&lt;&gt;"",NOT(ISNUMBER(MATCH(TBL_QUAL_INCOMELISTING_UNITS[[#This Row],[INCOMELISTING_LOAN_ID_PROP_ADDR]],RANGE_LOOKUP_CIPDRF_LOANLIST,0)))),1,0)
)</f>
        <v>0</v>
      </c>
    </row>
    <row r="969" spans="2:11" ht="20.100000000000001" customHeight="1" x14ac:dyDescent="0.25">
      <c r="B969" s="25" t="str">
        <f>IF(TBL_QUAL_INCOMELISTING_UNITS[[#This Row],[RECORD_STARTED]],IF(TBL_QUAL_INCOMELISTING_UNITS[[#This Row],[ERROR_COUNT]]&gt;0,-1,IF(TBL_QUAL_INCOMELISTING_UNITS[[#This Row],[REQ_FIELDS_POPULATED]],1,0)),"")</f>
        <v/>
      </c>
      <c r="C969" s="94">
        <f>ROW()-ROW(TBL_QUAL_INCOMELISTING_UNITS[[#Headers],[ROW_ID]])</f>
        <v>960</v>
      </c>
      <c r="D969" s="82"/>
      <c r="E969" s="39"/>
      <c r="F969" s="33"/>
      <c r="G969" s="84" t="str">
        <f>IFERROR(INDEX(TBL_CIPDRFRESI_LOANPOOL[HUD_MFI_115],MATCH(TBL_QUAL_INCOMELISTING_UNITS[[#This Row],[INCOMELISTING_LOAN_ID_PROP_ADDR]],TBL_CIPDRFRESI_LOANPOOL[LOAN_ID_PROP_ADDR],0)),"")</f>
        <v/>
      </c>
      <c r="H96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9" s="36" t="b">
        <f>CONCATENATE(TBL_QUAL_INCOMELISTING_UNITS[[#This Row],[INCOMELISTING_LOAN_ID_PROP_ADDR]],TBL_QUAL_INCOMELISTING_UNITS[[#This Row],[INCOMELISTING_UNIT]],TBL_QUAL_INCOMELISTING_UNITS[[#This Row],[INCOMELISTING_HSEHLD_INCOME]])&lt;&gt;""</f>
        <v>0</v>
      </c>
      <c r="J969" s="36" t="b">
        <f>AND(TBL_QUAL_INCOMELISTING_UNITS[[#This Row],[INCOMELISTING_LOAN_ID_PROP_ADDR]]&lt;&gt;"",TBL_QUAL_INCOMELISTING_UNITS[[#This Row],[INCOMELISTING_UNIT]]&lt;&gt;"",TBL_QUAL_INCOMELISTING_UNITS[[#This Row],[INCOMELISTING_HSEHLD_INCOME]]&lt;&gt;"")</f>
        <v>0</v>
      </c>
      <c r="K969" s="36">
        <f>SUM(
IF(AND(TBL_QUAL_INCOMELISTING_UNITS[[#This Row],[INCOMELISTING_LOAN_ID_PROP_ADDR]]&lt;&gt;"",NOT(ISNUMBER(MATCH(TBL_QUAL_INCOMELISTING_UNITS[[#This Row],[INCOMELISTING_LOAN_ID_PROP_ADDR]],RANGE_LOOKUP_CIPDRF_LOANLIST,0)))),1,0)
)</f>
        <v>0</v>
      </c>
    </row>
    <row r="970" spans="2:11" ht="20.100000000000001" customHeight="1" x14ac:dyDescent="0.25">
      <c r="B970" s="25" t="str">
        <f>IF(TBL_QUAL_INCOMELISTING_UNITS[[#This Row],[RECORD_STARTED]],IF(TBL_QUAL_INCOMELISTING_UNITS[[#This Row],[ERROR_COUNT]]&gt;0,-1,IF(TBL_QUAL_INCOMELISTING_UNITS[[#This Row],[REQ_FIELDS_POPULATED]],1,0)),"")</f>
        <v/>
      </c>
      <c r="C970" s="94">
        <f>ROW()-ROW(TBL_QUAL_INCOMELISTING_UNITS[[#Headers],[ROW_ID]])</f>
        <v>961</v>
      </c>
      <c r="D970" s="82"/>
      <c r="E970" s="39"/>
      <c r="F970" s="33"/>
      <c r="G970" s="84" t="str">
        <f>IFERROR(INDEX(TBL_CIPDRFRESI_LOANPOOL[HUD_MFI_115],MATCH(TBL_QUAL_INCOMELISTING_UNITS[[#This Row],[INCOMELISTING_LOAN_ID_PROP_ADDR]],TBL_CIPDRFRESI_LOANPOOL[LOAN_ID_PROP_ADDR],0)),"")</f>
        <v/>
      </c>
      <c r="H97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0" s="36" t="b">
        <f>CONCATENATE(TBL_QUAL_INCOMELISTING_UNITS[[#This Row],[INCOMELISTING_LOAN_ID_PROP_ADDR]],TBL_QUAL_INCOMELISTING_UNITS[[#This Row],[INCOMELISTING_UNIT]],TBL_QUAL_INCOMELISTING_UNITS[[#This Row],[INCOMELISTING_HSEHLD_INCOME]])&lt;&gt;""</f>
        <v>0</v>
      </c>
      <c r="J970" s="36" t="b">
        <f>AND(TBL_QUAL_INCOMELISTING_UNITS[[#This Row],[INCOMELISTING_LOAN_ID_PROP_ADDR]]&lt;&gt;"",TBL_QUAL_INCOMELISTING_UNITS[[#This Row],[INCOMELISTING_UNIT]]&lt;&gt;"",TBL_QUAL_INCOMELISTING_UNITS[[#This Row],[INCOMELISTING_HSEHLD_INCOME]]&lt;&gt;"")</f>
        <v>0</v>
      </c>
      <c r="K970" s="36">
        <f>SUM(
IF(AND(TBL_QUAL_INCOMELISTING_UNITS[[#This Row],[INCOMELISTING_LOAN_ID_PROP_ADDR]]&lt;&gt;"",NOT(ISNUMBER(MATCH(TBL_QUAL_INCOMELISTING_UNITS[[#This Row],[INCOMELISTING_LOAN_ID_PROP_ADDR]],RANGE_LOOKUP_CIPDRF_LOANLIST,0)))),1,0)
)</f>
        <v>0</v>
      </c>
    </row>
    <row r="971" spans="2:11" ht="20.100000000000001" customHeight="1" x14ac:dyDescent="0.25">
      <c r="B971" s="25" t="str">
        <f>IF(TBL_QUAL_INCOMELISTING_UNITS[[#This Row],[RECORD_STARTED]],IF(TBL_QUAL_INCOMELISTING_UNITS[[#This Row],[ERROR_COUNT]]&gt;0,-1,IF(TBL_QUAL_INCOMELISTING_UNITS[[#This Row],[REQ_FIELDS_POPULATED]],1,0)),"")</f>
        <v/>
      </c>
      <c r="C971" s="94">
        <f>ROW()-ROW(TBL_QUAL_INCOMELISTING_UNITS[[#Headers],[ROW_ID]])</f>
        <v>962</v>
      </c>
      <c r="D971" s="82"/>
      <c r="E971" s="39"/>
      <c r="F971" s="33"/>
      <c r="G971" s="84" t="str">
        <f>IFERROR(INDEX(TBL_CIPDRFRESI_LOANPOOL[HUD_MFI_115],MATCH(TBL_QUAL_INCOMELISTING_UNITS[[#This Row],[INCOMELISTING_LOAN_ID_PROP_ADDR]],TBL_CIPDRFRESI_LOANPOOL[LOAN_ID_PROP_ADDR],0)),"")</f>
        <v/>
      </c>
      <c r="H97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1" s="36" t="b">
        <f>CONCATENATE(TBL_QUAL_INCOMELISTING_UNITS[[#This Row],[INCOMELISTING_LOAN_ID_PROP_ADDR]],TBL_QUAL_INCOMELISTING_UNITS[[#This Row],[INCOMELISTING_UNIT]],TBL_QUAL_INCOMELISTING_UNITS[[#This Row],[INCOMELISTING_HSEHLD_INCOME]])&lt;&gt;""</f>
        <v>0</v>
      </c>
      <c r="J971" s="36" t="b">
        <f>AND(TBL_QUAL_INCOMELISTING_UNITS[[#This Row],[INCOMELISTING_LOAN_ID_PROP_ADDR]]&lt;&gt;"",TBL_QUAL_INCOMELISTING_UNITS[[#This Row],[INCOMELISTING_UNIT]]&lt;&gt;"",TBL_QUAL_INCOMELISTING_UNITS[[#This Row],[INCOMELISTING_HSEHLD_INCOME]]&lt;&gt;"")</f>
        <v>0</v>
      </c>
      <c r="K971" s="36">
        <f>SUM(
IF(AND(TBL_QUAL_INCOMELISTING_UNITS[[#This Row],[INCOMELISTING_LOAN_ID_PROP_ADDR]]&lt;&gt;"",NOT(ISNUMBER(MATCH(TBL_QUAL_INCOMELISTING_UNITS[[#This Row],[INCOMELISTING_LOAN_ID_PROP_ADDR]],RANGE_LOOKUP_CIPDRF_LOANLIST,0)))),1,0)
)</f>
        <v>0</v>
      </c>
    </row>
    <row r="972" spans="2:11" ht="20.100000000000001" customHeight="1" x14ac:dyDescent="0.25">
      <c r="B972" s="25" t="str">
        <f>IF(TBL_QUAL_INCOMELISTING_UNITS[[#This Row],[RECORD_STARTED]],IF(TBL_QUAL_INCOMELISTING_UNITS[[#This Row],[ERROR_COUNT]]&gt;0,-1,IF(TBL_QUAL_INCOMELISTING_UNITS[[#This Row],[REQ_FIELDS_POPULATED]],1,0)),"")</f>
        <v/>
      </c>
      <c r="C972" s="94">
        <f>ROW()-ROW(TBL_QUAL_INCOMELISTING_UNITS[[#Headers],[ROW_ID]])</f>
        <v>963</v>
      </c>
      <c r="D972" s="82"/>
      <c r="E972" s="39"/>
      <c r="F972" s="33"/>
      <c r="G972" s="84" t="str">
        <f>IFERROR(INDEX(TBL_CIPDRFRESI_LOANPOOL[HUD_MFI_115],MATCH(TBL_QUAL_INCOMELISTING_UNITS[[#This Row],[INCOMELISTING_LOAN_ID_PROP_ADDR]],TBL_CIPDRFRESI_LOANPOOL[LOAN_ID_PROP_ADDR],0)),"")</f>
        <v/>
      </c>
      <c r="H97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2" s="36" t="b">
        <f>CONCATENATE(TBL_QUAL_INCOMELISTING_UNITS[[#This Row],[INCOMELISTING_LOAN_ID_PROP_ADDR]],TBL_QUAL_INCOMELISTING_UNITS[[#This Row],[INCOMELISTING_UNIT]],TBL_QUAL_INCOMELISTING_UNITS[[#This Row],[INCOMELISTING_HSEHLD_INCOME]])&lt;&gt;""</f>
        <v>0</v>
      </c>
      <c r="J972" s="36" t="b">
        <f>AND(TBL_QUAL_INCOMELISTING_UNITS[[#This Row],[INCOMELISTING_LOAN_ID_PROP_ADDR]]&lt;&gt;"",TBL_QUAL_INCOMELISTING_UNITS[[#This Row],[INCOMELISTING_UNIT]]&lt;&gt;"",TBL_QUAL_INCOMELISTING_UNITS[[#This Row],[INCOMELISTING_HSEHLD_INCOME]]&lt;&gt;"")</f>
        <v>0</v>
      </c>
      <c r="K972" s="36">
        <f>SUM(
IF(AND(TBL_QUAL_INCOMELISTING_UNITS[[#This Row],[INCOMELISTING_LOAN_ID_PROP_ADDR]]&lt;&gt;"",NOT(ISNUMBER(MATCH(TBL_QUAL_INCOMELISTING_UNITS[[#This Row],[INCOMELISTING_LOAN_ID_PROP_ADDR]],RANGE_LOOKUP_CIPDRF_LOANLIST,0)))),1,0)
)</f>
        <v>0</v>
      </c>
    </row>
    <row r="973" spans="2:11" ht="20.100000000000001" customHeight="1" x14ac:dyDescent="0.25">
      <c r="B973" s="25" t="str">
        <f>IF(TBL_QUAL_INCOMELISTING_UNITS[[#This Row],[RECORD_STARTED]],IF(TBL_QUAL_INCOMELISTING_UNITS[[#This Row],[ERROR_COUNT]]&gt;0,-1,IF(TBL_QUAL_INCOMELISTING_UNITS[[#This Row],[REQ_FIELDS_POPULATED]],1,0)),"")</f>
        <v/>
      </c>
      <c r="C973" s="94">
        <f>ROW()-ROW(TBL_QUAL_INCOMELISTING_UNITS[[#Headers],[ROW_ID]])</f>
        <v>964</v>
      </c>
      <c r="D973" s="82"/>
      <c r="E973" s="39"/>
      <c r="F973" s="33"/>
      <c r="G973" s="84" t="str">
        <f>IFERROR(INDEX(TBL_CIPDRFRESI_LOANPOOL[HUD_MFI_115],MATCH(TBL_QUAL_INCOMELISTING_UNITS[[#This Row],[INCOMELISTING_LOAN_ID_PROP_ADDR]],TBL_CIPDRFRESI_LOANPOOL[LOAN_ID_PROP_ADDR],0)),"")</f>
        <v/>
      </c>
      <c r="H97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3" s="36" t="b">
        <f>CONCATENATE(TBL_QUAL_INCOMELISTING_UNITS[[#This Row],[INCOMELISTING_LOAN_ID_PROP_ADDR]],TBL_QUAL_INCOMELISTING_UNITS[[#This Row],[INCOMELISTING_UNIT]],TBL_QUAL_INCOMELISTING_UNITS[[#This Row],[INCOMELISTING_HSEHLD_INCOME]])&lt;&gt;""</f>
        <v>0</v>
      </c>
      <c r="J973" s="36" t="b">
        <f>AND(TBL_QUAL_INCOMELISTING_UNITS[[#This Row],[INCOMELISTING_LOAN_ID_PROP_ADDR]]&lt;&gt;"",TBL_QUAL_INCOMELISTING_UNITS[[#This Row],[INCOMELISTING_UNIT]]&lt;&gt;"",TBL_QUAL_INCOMELISTING_UNITS[[#This Row],[INCOMELISTING_HSEHLD_INCOME]]&lt;&gt;"")</f>
        <v>0</v>
      </c>
      <c r="K973" s="36">
        <f>SUM(
IF(AND(TBL_QUAL_INCOMELISTING_UNITS[[#This Row],[INCOMELISTING_LOAN_ID_PROP_ADDR]]&lt;&gt;"",NOT(ISNUMBER(MATCH(TBL_QUAL_INCOMELISTING_UNITS[[#This Row],[INCOMELISTING_LOAN_ID_PROP_ADDR]],RANGE_LOOKUP_CIPDRF_LOANLIST,0)))),1,0)
)</f>
        <v>0</v>
      </c>
    </row>
    <row r="974" spans="2:11" ht="20.100000000000001" customHeight="1" x14ac:dyDescent="0.25">
      <c r="B974" s="25" t="str">
        <f>IF(TBL_QUAL_INCOMELISTING_UNITS[[#This Row],[RECORD_STARTED]],IF(TBL_QUAL_INCOMELISTING_UNITS[[#This Row],[ERROR_COUNT]]&gt;0,-1,IF(TBL_QUAL_INCOMELISTING_UNITS[[#This Row],[REQ_FIELDS_POPULATED]],1,0)),"")</f>
        <v/>
      </c>
      <c r="C974" s="94">
        <f>ROW()-ROW(TBL_QUAL_INCOMELISTING_UNITS[[#Headers],[ROW_ID]])</f>
        <v>965</v>
      </c>
      <c r="D974" s="82"/>
      <c r="E974" s="39"/>
      <c r="F974" s="33"/>
      <c r="G974" s="84" t="str">
        <f>IFERROR(INDEX(TBL_CIPDRFRESI_LOANPOOL[HUD_MFI_115],MATCH(TBL_QUAL_INCOMELISTING_UNITS[[#This Row],[INCOMELISTING_LOAN_ID_PROP_ADDR]],TBL_CIPDRFRESI_LOANPOOL[LOAN_ID_PROP_ADDR],0)),"")</f>
        <v/>
      </c>
      <c r="H97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4" s="36" t="b">
        <f>CONCATENATE(TBL_QUAL_INCOMELISTING_UNITS[[#This Row],[INCOMELISTING_LOAN_ID_PROP_ADDR]],TBL_QUAL_INCOMELISTING_UNITS[[#This Row],[INCOMELISTING_UNIT]],TBL_QUAL_INCOMELISTING_UNITS[[#This Row],[INCOMELISTING_HSEHLD_INCOME]])&lt;&gt;""</f>
        <v>0</v>
      </c>
      <c r="J974" s="36" t="b">
        <f>AND(TBL_QUAL_INCOMELISTING_UNITS[[#This Row],[INCOMELISTING_LOAN_ID_PROP_ADDR]]&lt;&gt;"",TBL_QUAL_INCOMELISTING_UNITS[[#This Row],[INCOMELISTING_UNIT]]&lt;&gt;"",TBL_QUAL_INCOMELISTING_UNITS[[#This Row],[INCOMELISTING_HSEHLD_INCOME]]&lt;&gt;"")</f>
        <v>0</v>
      </c>
      <c r="K974" s="36">
        <f>SUM(
IF(AND(TBL_QUAL_INCOMELISTING_UNITS[[#This Row],[INCOMELISTING_LOAN_ID_PROP_ADDR]]&lt;&gt;"",NOT(ISNUMBER(MATCH(TBL_QUAL_INCOMELISTING_UNITS[[#This Row],[INCOMELISTING_LOAN_ID_PROP_ADDR]],RANGE_LOOKUP_CIPDRF_LOANLIST,0)))),1,0)
)</f>
        <v>0</v>
      </c>
    </row>
    <row r="975" spans="2:11" ht="20.100000000000001" customHeight="1" x14ac:dyDescent="0.25">
      <c r="B975" s="25" t="str">
        <f>IF(TBL_QUAL_INCOMELISTING_UNITS[[#This Row],[RECORD_STARTED]],IF(TBL_QUAL_INCOMELISTING_UNITS[[#This Row],[ERROR_COUNT]]&gt;0,-1,IF(TBL_QUAL_INCOMELISTING_UNITS[[#This Row],[REQ_FIELDS_POPULATED]],1,0)),"")</f>
        <v/>
      </c>
      <c r="C975" s="94">
        <f>ROW()-ROW(TBL_QUAL_INCOMELISTING_UNITS[[#Headers],[ROW_ID]])</f>
        <v>966</v>
      </c>
      <c r="D975" s="82"/>
      <c r="E975" s="39"/>
      <c r="F975" s="33"/>
      <c r="G975" s="84" t="str">
        <f>IFERROR(INDEX(TBL_CIPDRFRESI_LOANPOOL[HUD_MFI_115],MATCH(TBL_QUAL_INCOMELISTING_UNITS[[#This Row],[INCOMELISTING_LOAN_ID_PROP_ADDR]],TBL_CIPDRFRESI_LOANPOOL[LOAN_ID_PROP_ADDR],0)),"")</f>
        <v/>
      </c>
      <c r="H97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5" s="36" t="b">
        <f>CONCATENATE(TBL_QUAL_INCOMELISTING_UNITS[[#This Row],[INCOMELISTING_LOAN_ID_PROP_ADDR]],TBL_QUAL_INCOMELISTING_UNITS[[#This Row],[INCOMELISTING_UNIT]],TBL_QUAL_INCOMELISTING_UNITS[[#This Row],[INCOMELISTING_HSEHLD_INCOME]])&lt;&gt;""</f>
        <v>0</v>
      </c>
      <c r="J975" s="36" t="b">
        <f>AND(TBL_QUAL_INCOMELISTING_UNITS[[#This Row],[INCOMELISTING_LOAN_ID_PROP_ADDR]]&lt;&gt;"",TBL_QUAL_INCOMELISTING_UNITS[[#This Row],[INCOMELISTING_UNIT]]&lt;&gt;"",TBL_QUAL_INCOMELISTING_UNITS[[#This Row],[INCOMELISTING_HSEHLD_INCOME]]&lt;&gt;"")</f>
        <v>0</v>
      </c>
      <c r="K975" s="36">
        <f>SUM(
IF(AND(TBL_QUAL_INCOMELISTING_UNITS[[#This Row],[INCOMELISTING_LOAN_ID_PROP_ADDR]]&lt;&gt;"",NOT(ISNUMBER(MATCH(TBL_QUAL_INCOMELISTING_UNITS[[#This Row],[INCOMELISTING_LOAN_ID_PROP_ADDR]],RANGE_LOOKUP_CIPDRF_LOANLIST,0)))),1,0)
)</f>
        <v>0</v>
      </c>
    </row>
    <row r="976" spans="2:11" ht="20.100000000000001" customHeight="1" x14ac:dyDescent="0.25">
      <c r="B976" s="25" t="str">
        <f>IF(TBL_QUAL_INCOMELISTING_UNITS[[#This Row],[RECORD_STARTED]],IF(TBL_QUAL_INCOMELISTING_UNITS[[#This Row],[ERROR_COUNT]]&gt;0,-1,IF(TBL_QUAL_INCOMELISTING_UNITS[[#This Row],[REQ_FIELDS_POPULATED]],1,0)),"")</f>
        <v/>
      </c>
      <c r="C976" s="94">
        <f>ROW()-ROW(TBL_QUAL_INCOMELISTING_UNITS[[#Headers],[ROW_ID]])</f>
        <v>967</v>
      </c>
      <c r="D976" s="82"/>
      <c r="E976" s="39"/>
      <c r="F976" s="33"/>
      <c r="G976" s="84" t="str">
        <f>IFERROR(INDEX(TBL_CIPDRFRESI_LOANPOOL[HUD_MFI_115],MATCH(TBL_QUAL_INCOMELISTING_UNITS[[#This Row],[INCOMELISTING_LOAN_ID_PROP_ADDR]],TBL_CIPDRFRESI_LOANPOOL[LOAN_ID_PROP_ADDR],0)),"")</f>
        <v/>
      </c>
      <c r="H97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6" s="36" t="b">
        <f>CONCATENATE(TBL_QUAL_INCOMELISTING_UNITS[[#This Row],[INCOMELISTING_LOAN_ID_PROP_ADDR]],TBL_QUAL_INCOMELISTING_UNITS[[#This Row],[INCOMELISTING_UNIT]],TBL_QUAL_INCOMELISTING_UNITS[[#This Row],[INCOMELISTING_HSEHLD_INCOME]])&lt;&gt;""</f>
        <v>0</v>
      </c>
      <c r="J976" s="36" t="b">
        <f>AND(TBL_QUAL_INCOMELISTING_UNITS[[#This Row],[INCOMELISTING_LOAN_ID_PROP_ADDR]]&lt;&gt;"",TBL_QUAL_INCOMELISTING_UNITS[[#This Row],[INCOMELISTING_UNIT]]&lt;&gt;"",TBL_QUAL_INCOMELISTING_UNITS[[#This Row],[INCOMELISTING_HSEHLD_INCOME]]&lt;&gt;"")</f>
        <v>0</v>
      </c>
      <c r="K976" s="36">
        <f>SUM(
IF(AND(TBL_QUAL_INCOMELISTING_UNITS[[#This Row],[INCOMELISTING_LOAN_ID_PROP_ADDR]]&lt;&gt;"",NOT(ISNUMBER(MATCH(TBL_QUAL_INCOMELISTING_UNITS[[#This Row],[INCOMELISTING_LOAN_ID_PROP_ADDR]],RANGE_LOOKUP_CIPDRF_LOANLIST,0)))),1,0)
)</f>
        <v>0</v>
      </c>
    </row>
    <row r="977" spans="2:11" ht="20.100000000000001" customHeight="1" x14ac:dyDescent="0.25">
      <c r="B977" s="25" t="str">
        <f>IF(TBL_QUAL_INCOMELISTING_UNITS[[#This Row],[RECORD_STARTED]],IF(TBL_QUAL_INCOMELISTING_UNITS[[#This Row],[ERROR_COUNT]]&gt;0,-1,IF(TBL_QUAL_INCOMELISTING_UNITS[[#This Row],[REQ_FIELDS_POPULATED]],1,0)),"")</f>
        <v/>
      </c>
      <c r="C977" s="94">
        <f>ROW()-ROW(TBL_QUAL_INCOMELISTING_UNITS[[#Headers],[ROW_ID]])</f>
        <v>968</v>
      </c>
      <c r="D977" s="82"/>
      <c r="E977" s="39"/>
      <c r="F977" s="33"/>
      <c r="G977" s="84" t="str">
        <f>IFERROR(INDEX(TBL_CIPDRFRESI_LOANPOOL[HUD_MFI_115],MATCH(TBL_QUAL_INCOMELISTING_UNITS[[#This Row],[INCOMELISTING_LOAN_ID_PROP_ADDR]],TBL_CIPDRFRESI_LOANPOOL[LOAN_ID_PROP_ADDR],0)),"")</f>
        <v/>
      </c>
      <c r="H97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7" s="36" t="b">
        <f>CONCATENATE(TBL_QUAL_INCOMELISTING_UNITS[[#This Row],[INCOMELISTING_LOAN_ID_PROP_ADDR]],TBL_QUAL_INCOMELISTING_UNITS[[#This Row],[INCOMELISTING_UNIT]],TBL_QUAL_INCOMELISTING_UNITS[[#This Row],[INCOMELISTING_HSEHLD_INCOME]])&lt;&gt;""</f>
        <v>0</v>
      </c>
      <c r="J977" s="36" t="b">
        <f>AND(TBL_QUAL_INCOMELISTING_UNITS[[#This Row],[INCOMELISTING_LOAN_ID_PROP_ADDR]]&lt;&gt;"",TBL_QUAL_INCOMELISTING_UNITS[[#This Row],[INCOMELISTING_UNIT]]&lt;&gt;"",TBL_QUAL_INCOMELISTING_UNITS[[#This Row],[INCOMELISTING_HSEHLD_INCOME]]&lt;&gt;"")</f>
        <v>0</v>
      </c>
      <c r="K977" s="36">
        <f>SUM(
IF(AND(TBL_QUAL_INCOMELISTING_UNITS[[#This Row],[INCOMELISTING_LOAN_ID_PROP_ADDR]]&lt;&gt;"",NOT(ISNUMBER(MATCH(TBL_QUAL_INCOMELISTING_UNITS[[#This Row],[INCOMELISTING_LOAN_ID_PROP_ADDR]],RANGE_LOOKUP_CIPDRF_LOANLIST,0)))),1,0)
)</f>
        <v>0</v>
      </c>
    </row>
    <row r="978" spans="2:11" ht="20.100000000000001" customHeight="1" x14ac:dyDescent="0.25">
      <c r="B978" s="25" t="str">
        <f>IF(TBL_QUAL_INCOMELISTING_UNITS[[#This Row],[RECORD_STARTED]],IF(TBL_QUAL_INCOMELISTING_UNITS[[#This Row],[ERROR_COUNT]]&gt;0,-1,IF(TBL_QUAL_INCOMELISTING_UNITS[[#This Row],[REQ_FIELDS_POPULATED]],1,0)),"")</f>
        <v/>
      </c>
      <c r="C978" s="94">
        <f>ROW()-ROW(TBL_QUAL_INCOMELISTING_UNITS[[#Headers],[ROW_ID]])</f>
        <v>969</v>
      </c>
      <c r="D978" s="82"/>
      <c r="E978" s="39"/>
      <c r="F978" s="33"/>
      <c r="G978" s="84" t="str">
        <f>IFERROR(INDEX(TBL_CIPDRFRESI_LOANPOOL[HUD_MFI_115],MATCH(TBL_QUAL_INCOMELISTING_UNITS[[#This Row],[INCOMELISTING_LOAN_ID_PROP_ADDR]],TBL_CIPDRFRESI_LOANPOOL[LOAN_ID_PROP_ADDR],0)),"")</f>
        <v/>
      </c>
      <c r="H97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8" s="36" t="b">
        <f>CONCATENATE(TBL_QUAL_INCOMELISTING_UNITS[[#This Row],[INCOMELISTING_LOAN_ID_PROP_ADDR]],TBL_QUAL_INCOMELISTING_UNITS[[#This Row],[INCOMELISTING_UNIT]],TBL_QUAL_INCOMELISTING_UNITS[[#This Row],[INCOMELISTING_HSEHLD_INCOME]])&lt;&gt;""</f>
        <v>0</v>
      </c>
      <c r="J978" s="36" t="b">
        <f>AND(TBL_QUAL_INCOMELISTING_UNITS[[#This Row],[INCOMELISTING_LOAN_ID_PROP_ADDR]]&lt;&gt;"",TBL_QUAL_INCOMELISTING_UNITS[[#This Row],[INCOMELISTING_UNIT]]&lt;&gt;"",TBL_QUAL_INCOMELISTING_UNITS[[#This Row],[INCOMELISTING_HSEHLD_INCOME]]&lt;&gt;"")</f>
        <v>0</v>
      </c>
      <c r="K978" s="36">
        <f>SUM(
IF(AND(TBL_QUAL_INCOMELISTING_UNITS[[#This Row],[INCOMELISTING_LOAN_ID_PROP_ADDR]]&lt;&gt;"",NOT(ISNUMBER(MATCH(TBL_QUAL_INCOMELISTING_UNITS[[#This Row],[INCOMELISTING_LOAN_ID_PROP_ADDR]],RANGE_LOOKUP_CIPDRF_LOANLIST,0)))),1,0)
)</f>
        <v>0</v>
      </c>
    </row>
    <row r="979" spans="2:11" ht="20.100000000000001" customHeight="1" x14ac:dyDescent="0.25">
      <c r="B979" s="25" t="str">
        <f>IF(TBL_QUAL_INCOMELISTING_UNITS[[#This Row],[RECORD_STARTED]],IF(TBL_QUAL_INCOMELISTING_UNITS[[#This Row],[ERROR_COUNT]]&gt;0,-1,IF(TBL_QUAL_INCOMELISTING_UNITS[[#This Row],[REQ_FIELDS_POPULATED]],1,0)),"")</f>
        <v/>
      </c>
      <c r="C979" s="94">
        <f>ROW()-ROW(TBL_QUAL_INCOMELISTING_UNITS[[#Headers],[ROW_ID]])</f>
        <v>970</v>
      </c>
      <c r="D979" s="82"/>
      <c r="E979" s="39"/>
      <c r="F979" s="33"/>
      <c r="G979" s="84" t="str">
        <f>IFERROR(INDEX(TBL_CIPDRFRESI_LOANPOOL[HUD_MFI_115],MATCH(TBL_QUAL_INCOMELISTING_UNITS[[#This Row],[INCOMELISTING_LOAN_ID_PROP_ADDR]],TBL_CIPDRFRESI_LOANPOOL[LOAN_ID_PROP_ADDR],0)),"")</f>
        <v/>
      </c>
      <c r="H97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9" s="36" t="b">
        <f>CONCATENATE(TBL_QUAL_INCOMELISTING_UNITS[[#This Row],[INCOMELISTING_LOAN_ID_PROP_ADDR]],TBL_QUAL_INCOMELISTING_UNITS[[#This Row],[INCOMELISTING_UNIT]],TBL_QUAL_INCOMELISTING_UNITS[[#This Row],[INCOMELISTING_HSEHLD_INCOME]])&lt;&gt;""</f>
        <v>0</v>
      </c>
      <c r="J979" s="36" t="b">
        <f>AND(TBL_QUAL_INCOMELISTING_UNITS[[#This Row],[INCOMELISTING_LOAN_ID_PROP_ADDR]]&lt;&gt;"",TBL_QUAL_INCOMELISTING_UNITS[[#This Row],[INCOMELISTING_UNIT]]&lt;&gt;"",TBL_QUAL_INCOMELISTING_UNITS[[#This Row],[INCOMELISTING_HSEHLD_INCOME]]&lt;&gt;"")</f>
        <v>0</v>
      </c>
      <c r="K979" s="36">
        <f>SUM(
IF(AND(TBL_QUAL_INCOMELISTING_UNITS[[#This Row],[INCOMELISTING_LOAN_ID_PROP_ADDR]]&lt;&gt;"",NOT(ISNUMBER(MATCH(TBL_QUAL_INCOMELISTING_UNITS[[#This Row],[INCOMELISTING_LOAN_ID_PROP_ADDR]],RANGE_LOOKUP_CIPDRF_LOANLIST,0)))),1,0)
)</f>
        <v>0</v>
      </c>
    </row>
    <row r="980" spans="2:11" ht="20.100000000000001" customHeight="1" x14ac:dyDescent="0.25">
      <c r="B980" s="25" t="str">
        <f>IF(TBL_QUAL_INCOMELISTING_UNITS[[#This Row],[RECORD_STARTED]],IF(TBL_QUAL_INCOMELISTING_UNITS[[#This Row],[ERROR_COUNT]]&gt;0,-1,IF(TBL_QUAL_INCOMELISTING_UNITS[[#This Row],[REQ_FIELDS_POPULATED]],1,0)),"")</f>
        <v/>
      </c>
      <c r="C980" s="94">
        <f>ROW()-ROW(TBL_QUAL_INCOMELISTING_UNITS[[#Headers],[ROW_ID]])</f>
        <v>971</v>
      </c>
      <c r="D980" s="82"/>
      <c r="E980" s="39"/>
      <c r="F980" s="33"/>
      <c r="G980" s="84" t="str">
        <f>IFERROR(INDEX(TBL_CIPDRFRESI_LOANPOOL[HUD_MFI_115],MATCH(TBL_QUAL_INCOMELISTING_UNITS[[#This Row],[INCOMELISTING_LOAN_ID_PROP_ADDR]],TBL_CIPDRFRESI_LOANPOOL[LOAN_ID_PROP_ADDR],0)),"")</f>
        <v/>
      </c>
      <c r="H98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0" s="36" t="b">
        <f>CONCATENATE(TBL_QUAL_INCOMELISTING_UNITS[[#This Row],[INCOMELISTING_LOAN_ID_PROP_ADDR]],TBL_QUAL_INCOMELISTING_UNITS[[#This Row],[INCOMELISTING_UNIT]],TBL_QUAL_INCOMELISTING_UNITS[[#This Row],[INCOMELISTING_HSEHLD_INCOME]])&lt;&gt;""</f>
        <v>0</v>
      </c>
      <c r="J980" s="36" t="b">
        <f>AND(TBL_QUAL_INCOMELISTING_UNITS[[#This Row],[INCOMELISTING_LOAN_ID_PROP_ADDR]]&lt;&gt;"",TBL_QUAL_INCOMELISTING_UNITS[[#This Row],[INCOMELISTING_UNIT]]&lt;&gt;"",TBL_QUAL_INCOMELISTING_UNITS[[#This Row],[INCOMELISTING_HSEHLD_INCOME]]&lt;&gt;"")</f>
        <v>0</v>
      </c>
      <c r="K980" s="36">
        <f>SUM(
IF(AND(TBL_QUAL_INCOMELISTING_UNITS[[#This Row],[INCOMELISTING_LOAN_ID_PROP_ADDR]]&lt;&gt;"",NOT(ISNUMBER(MATCH(TBL_QUAL_INCOMELISTING_UNITS[[#This Row],[INCOMELISTING_LOAN_ID_PROP_ADDR]],RANGE_LOOKUP_CIPDRF_LOANLIST,0)))),1,0)
)</f>
        <v>0</v>
      </c>
    </row>
    <row r="981" spans="2:11" ht="20.100000000000001" customHeight="1" x14ac:dyDescent="0.25">
      <c r="B981" s="25" t="str">
        <f>IF(TBL_QUAL_INCOMELISTING_UNITS[[#This Row],[RECORD_STARTED]],IF(TBL_QUAL_INCOMELISTING_UNITS[[#This Row],[ERROR_COUNT]]&gt;0,-1,IF(TBL_QUAL_INCOMELISTING_UNITS[[#This Row],[REQ_FIELDS_POPULATED]],1,0)),"")</f>
        <v/>
      </c>
      <c r="C981" s="94">
        <f>ROW()-ROW(TBL_QUAL_INCOMELISTING_UNITS[[#Headers],[ROW_ID]])</f>
        <v>972</v>
      </c>
      <c r="D981" s="82"/>
      <c r="E981" s="39"/>
      <c r="F981" s="33"/>
      <c r="G981" s="84" t="str">
        <f>IFERROR(INDEX(TBL_CIPDRFRESI_LOANPOOL[HUD_MFI_115],MATCH(TBL_QUAL_INCOMELISTING_UNITS[[#This Row],[INCOMELISTING_LOAN_ID_PROP_ADDR]],TBL_CIPDRFRESI_LOANPOOL[LOAN_ID_PROP_ADDR],0)),"")</f>
        <v/>
      </c>
      <c r="H98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1" s="36" t="b">
        <f>CONCATENATE(TBL_QUAL_INCOMELISTING_UNITS[[#This Row],[INCOMELISTING_LOAN_ID_PROP_ADDR]],TBL_QUAL_INCOMELISTING_UNITS[[#This Row],[INCOMELISTING_UNIT]],TBL_QUAL_INCOMELISTING_UNITS[[#This Row],[INCOMELISTING_HSEHLD_INCOME]])&lt;&gt;""</f>
        <v>0</v>
      </c>
      <c r="J981" s="36" t="b">
        <f>AND(TBL_QUAL_INCOMELISTING_UNITS[[#This Row],[INCOMELISTING_LOAN_ID_PROP_ADDR]]&lt;&gt;"",TBL_QUAL_INCOMELISTING_UNITS[[#This Row],[INCOMELISTING_UNIT]]&lt;&gt;"",TBL_QUAL_INCOMELISTING_UNITS[[#This Row],[INCOMELISTING_HSEHLD_INCOME]]&lt;&gt;"")</f>
        <v>0</v>
      </c>
      <c r="K981" s="36">
        <f>SUM(
IF(AND(TBL_QUAL_INCOMELISTING_UNITS[[#This Row],[INCOMELISTING_LOAN_ID_PROP_ADDR]]&lt;&gt;"",NOT(ISNUMBER(MATCH(TBL_QUAL_INCOMELISTING_UNITS[[#This Row],[INCOMELISTING_LOAN_ID_PROP_ADDR]],RANGE_LOOKUP_CIPDRF_LOANLIST,0)))),1,0)
)</f>
        <v>0</v>
      </c>
    </row>
    <row r="982" spans="2:11" ht="20.100000000000001" customHeight="1" x14ac:dyDescent="0.25">
      <c r="B982" s="25" t="str">
        <f>IF(TBL_QUAL_INCOMELISTING_UNITS[[#This Row],[RECORD_STARTED]],IF(TBL_QUAL_INCOMELISTING_UNITS[[#This Row],[ERROR_COUNT]]&gt;0,-1,IF(TBL_QUAL_INCOMELISTING_UNITS[[#This Row],[REQ_FIELDS_POPULATED]],1,0)),"")</f>
        <v/>
      </c>
      <c r="C982" s="94">
        <f>ROW()-ROW(TBL_QUAL_INCOMELISTING_UNITS[[#Headers],[ROW_ID]])</f>
        <v>973</v>
      </c>
      <c r="D982" s="82"/>
      <c r="E982" s="39"/>
      <c r="F982" s="33"/>
      <c r="G982" s="84" t="str">
        <f>IFERROR(INDEX(TBL_CIPDRFRESI_LOANPOOL[HUD_MFI_115],MATCH(TBL_QUAL_INCOMELISTING_UNITS[[#This Row],[INCOMELISTING_LOAN_ID_PROP_ADDR]],TBL_CIPDRFRESI_LOANPOOL[LOAN_ID_PROP_ADDR],0)),"")</f>
        <v/>
      </c>
      <c r="H98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2" s="36" t="b">
        <f>CONCATENATE(TBL_QUAL_INCOMELISTING_UNITS[[#This Row],[INCOMELISTING_LOAN_ID_PROP_ADDR]],TBL_QUAL_INCOMELISTING_UNITS[[#This Row],[INCOMELISTING_UNIT]],TBL_QUAL_INCOMELISTING_UNITS[[#This Row],[INCOMELISTING_HSEHLD_INCOME]])&lt;&gt;""</f>
        <v>0</v>
      </c>
      <c r="J982" s="36" t="b">
        <f>AND(TBL_QUAL_INCOMELISTING_UNITS[[#This Row],[INCOMELISTING_LOAN_ID_PROP_ADDR]]&lt;&gt;"",TBL_QUAL_INCOMELISTING_UNITS[[#This Row],[INCOMELISTING_UNIT]]&lt;&gt;"",TBL_QUAL_INCOMELISTING_UNITS[[#This Row],[INCOMELISTING_HSEHLD_INCOME]]&lt;&gt;"")</f>
        <v>0</v>
      </c>
      <c r="K982" s="36">
        <f>SUM(
IF(AND(TBL_QUAL_INCOMELISTING_UNITS[[#This Row],[INCOMELISTING_LOAN_ID_PROP_ADDR]]&lt;&gt;"",NOT(ISNUMBER(MATCH(TBL_QUAL_INCOMELISTING_UNITS[[#This Row],[INCOMELISTING_LOAN_ID_PROP_ADDR]],RANGE_LOOKUP_CIPDRF_LOANLIST,0)))),1,0)
)</f>
        <v>0</v>
      </c>
    </row>
    <row r="983" spans="2:11" ht="20.100000000000001" customHeight="1" x14ac:dyDescent="0.25">
      <c r="B983" s="25" t="str">
        <f>IF(TBL_QUAL_INCOMELISTING_UNITS[[#This Row],[RECORD_STARTED]],IF(TBL_QUAL_INCOMELISTING_UNITS[[#This Row],[ERROR_COUNT]]&gt;0,-1,IF(TBL_QUAL_INCOMELISTING_UNITS[[#This Row],[REQ_FIELDS_POPULATED]],1,0)),"")</f>
        <v/>
      </c>
      <c r="C983" s="94">
        <f>ROW()-ROW(TBL_QUAL_INCOMELISTING_UNITS[[#Headers],[ROW_ID]])</f>
        <v>974</v>
      </c>
      <c r="D983" s="82"/>
      <c r="E983" s="39"/>
      <c r="F983" s="33"/>
      <c r="G983" s="84" t="str">
        <f>IFERROR(INDEX(TBL_CIPDRFRESI_LOANPOOL[HUD_MFI_115],MATCH(TBL_QUAL_INCOMELISTING_UNITS[[#This Row],[INCOMELISTING_LOAN_ID_PROP_ADDR]],TBL_CIPDRFRESI_LOANPOOL[LOAN_ID_PROP_ADDR],0)),"")</f>
        <v/>
      </c>
      <c r="H98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3" s="36" t="b">
        <f>CONCATENATE(TBL_QUAL_INCOMELISTING_UNITS[[#This Row],[INCOMELISTING_LOAN_ID_PROP_ADDR]],TBL_QUAL_INCOMELISTING_UNITS[[#This Row],[INCOMELISTING_UNIT]],TBL_QUAL_INCOMELISTING_UNITS[[#This Row],[INCOMELISTING_HSEHLD_INCOME]])&lt;&gt;""</f>
        <v>0</v>
      </c>
      <c r="J983" s="36" t="b">
        <f>AND(TBL_QUAL_INCOMELISTING_UNITS[[#This Row],[INCOMELISTING_LOAN_ID_PROP_ADDR]]&lt;&gt;"",TBL_QUAL_INCOMELISTING_UNITS[[#This Row],[INCOMELISTING_UNIT]]&lt;&gt;"",TBL_QUAL_INCOMELISTING_UNITS[[#This Row],[INCOMELISTING_HSEHLD_INCOME]]&lt;&gt;"")</f>
        <v>0</v>
      </c>
      <c r="K983" s="36">
        <f>SUM(
IF(AND(TBL_QUAL_INCOMELISTING_UNITS[[#This Row],[INCOMELISTING_LOAN_ID_PROP_ADDR]]&lt;&gt;"",NOT(ISNUMBER(MATCH(TBL_QUAL_INCOMELISTING_UNITS[[#This Row],[INCOMELISTING_LOAN_ID_PROP_ADDR]],RANGE_LOOKUP_CIPDRF_LOANLIST,0)))),1,0)
)</f>
        <v>0</v>
      </c>
    </row>
    <row r="984" spans="2:11" ht="20.100000000000001" customHeight="1" x14ac:dyDescent="0.25">
      <c r="B984" s="25" t="str">
        <f>IF(TBL_QUAL_INCOMELISTING_UNITS[[#This Row],[RECORD_STARTED]],IF(TBL_QUAL_INCOMELISTING_UNITS[[#This Row],[ERROR_COUNT]]&gt;0,-1,IF(TBL_QUAL_INCOMELISTING_UNITS[[#This Row],[REQ_FIELDS_POPULATED]],1,0)),"")</f>
        <v/>
      </c>
      <c r="C984" s="94">
        <f>ROW()-ROW(TBL_QUAL_INCOMELISTING_UNITS[[#Headers],[ROW_ID]])</f>
        <v>975</v>
      </c>
      <c r="D984" s="82"/>
      <c r="E984" s="39"/>
      <c r="F984" s="33"/>
      <c r="G984" s="84" t="str">
        <f>IFERROR(INDEX(TBL_CIPDRFRESI_LOANPOOL[HUD_MFI_115],MATCH(TBL_QUAL_INCOMELISTING_UNITS[[#This Row],[INCOMELISTING_LOAN_ID_PROP_ADDR]],TBL_CIPDRFRESI_LOANPOOL[LOAN_ID_PROP_ADDR],0)),"")</f>
        <v/>
      </c>
      <c r="H98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4" s="36" t="b">
        <f>CONCATENATE(TBL_QUAL_INCOMELISTING_UNITS[[#This Row],[INCOMELISTING_LOAN_ID_PROP_ADDR]],TBL_QUAL_INCOMELISTING_UNITS[[#This Row],[INCOMELISTING_UNIT]],TBL_QUAL_INCOMELISTING_UNITS[[#This Row],[INCOMELISTING_HSEHLD_INCOME]])&lt;&gt;""</f>
        <v>0</v>
      </c>
      <c r="J984" s="36" t="b">
        <f>AND(TBL_QUAL_INCOMELISTING_UNITS[[#This Row],[INCOMELISTING_LOAN_ID_PROP_ADDR]]&lt;&gt;"",TBL_QUAL_INCOMELISTING_UNITS[[#This Row],[INCOMELISTING_UNIT]]&lt;&gt;"",TBL_QUAL_INCOMELISTING_UNITS[[#This Row],[INCOMELISTING_HSEHLD_INCOME]]&lt;&gt;"")</f>
        <v>0</v>
      </c>
      <c r="K984" s="36">
        <f>SUM(
IF(AND(TBL_QUAL_INCOMELISTING_UNITS[[#This Row],[INCOMELISTING_LOAN_ID_PROP_ADDR]]&lt;&gt;"",NOT(ISNUMBER(MATCH(TBL_QUAL_INCOMELISTING_UNITS[[#This Row],[INCOMELISTING_LOAN_ID_PROP_ADDR]],RANGE_LOOKUP_CIPDRF_LOANLIST,0)))),1,0)
)</f>
        <v>0</v>
      </c>
    </row>
    <row r="985" spans="2:11" ht="20.100000000000001" customHeight="1" x14ac:dyDescent="0.25">
      <c r="B985" s="25" t="str">
        <f>IF(TBL_QUAL_INCOMELISTING_UNITS[[#This Row],[RECORD_STARTED]],IF(TBL_QUAL_INCOMELISTING_UNITS[[#This Row],[ERROR_COUNT]]&gt;0,-1,IF(TBL_QUAL_INCOMELISTING_UNITS[[#This Row],[REQ_FIELDS_POPULATED]],1,0)),"")</f>
        <v/>
      </c>
      <c r="C985" s="94">
        <f>ROW()-ROW(TBL_QUAL_INCOMELISTING_UNITS[[#Headers],[ROW_ID]])</f>
        <v>976</v>
      </c>
      <c r="D985" s="82"/>
      <c r="E985" s="39"/>
      <c r="F985" s="33"/>
      <c r="G985" s="84" t="str">
        <f>IFERROR(INDEX(TBL_CIPDRFRESI_LOANPOOL[HUD_MFI_115],MATCH(TBL_QUAL_INCOMELISTING_UNITS[[#This Row],[INCOMELISTING_LOAN_ID_PROP_ADDR]],TBL_CIPDRFRESI_LOANPOOL[LOAN_ID_PROP_ADDR],0)),"")</f>
        <v/>
      </c>
      <c r="H98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5" s="36" t="b">
        <f>CONCATENATE(TBL_QUAL_INCOMELISTING_UNITS[[#This Row],[INCOMELISTING_LOAN_ID_PROP_ADDR]],TBL_QUAL_INCOMELISTING_UNITS[[#This Row],[INCOMELISTING_UNIT]],TBL_QUAL_INCOMELISTING_UNITS[[#This Row],[INCOMELISTING_HSEHLD_INCOME]])&lt;&gt;""</f>
        <v>0</v>
      </c>
      <c r="J985" s="36" t="b">
        <f>AND(TBL_QUAL_INCOMELISTING_UNITS[[#This Row],[INCOMELISTING_LOAN_ID_PROP_ADDR]]&lt;&gt;"",TBL_QUAL_INCOMELISTING_UNITS[[#This Row],[INCOMELISTING_UNIT]]&lt;&gt;"",TBL_QUAL_INCOMELISTING_UNITS[[#This Row],[INCOMELISTING_HSEHLD_INCOME]]&lt;&gt;"")</f>
        <v>0</v>
      </c>
      <c r="K985" s="36">
        <f>SUM(
IF(AND(TBL_QUAL_INCOMELISTING_UNITS[[#This Row],[INCOMELISTING_LOAN_ID_PROP_ADDR]]&lt;&gt;"",NOT(ISNUMBER(MATCH(TBL_QUAL_INCOMELISTING_UNITS[[#This Row],[INCOMELISTING_LOAN_ID_PROP_ADDR]],RANGE_LOOKUP_CIPDRF_LOANLIST,0)))),1,0)
)</f>
        <v>0</v>
      </c>
    </row>
    <row r="986" spans="2:11" ht="20.100000000000001" customHeight="1" x14ac:dyDescent="0.25">
      <c r="B986" s="25" t="str">
        <f>IF(TBL_QUAL_INCOMELISTING_UNITS[[#This Row],[RECORD_STARTED]],IF(TBL_QUAL_INCOMELISTING_UNITS[[#This Row],[ERROR_COUNT]]&gt;0,-1,IF(TBL_QUAL_INCOMELISTING_UNITS[[#This Row],[REQ_FIELDS_POPULATED]],1,0)),"")</f>
        <v/>
      </c>
      <c r="C986" s="94">
        <f>ROW()-ROW(TBL_QUAL_INCOMELISTING_UNITS[[#Headers],[ROW_ID]])</f>
        <v>977</v>
      </c>
      <c r="D986" s="82"/>
      <c r="E986" s="39"/>
      <c r="F986" s="33"/>
      <c r="G986" s="84" t="str">
        <f>IFERROR(INDEX(TBL_CIPDRFRESI_LOANPOOL[HUD_MFI_115],MATCH(TBL_QUAL_INCOMELISTING_UNITS[[#This Row],[INCOMELISTING_LOAN_ID_PROP_ADDR]],TBL_CIPDRFRESI_LOANPOOL[LOAN_ID_PROP_ADDR],0)),"")</f>
        <v/>
      </c>
      <c r="H98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6" s="36" t="b">
        <f>CONCATENATE(TBL_QUAL_INCOMELISTING_UNITS[[#This Row],[INCOMELISTING_LOAN_ID_PROP_ADDR]],TBL_QUAL_INCOMELISTING_UNITS[[#This Row],[INCOMELISTING_UNIT]],TBL_QUAL_INCOMELISTING_UNITS[[#This Row],[INCOMELISTING_HSEHLD_INCOME]])&lt;&gt;""</f>
        <v>0</v>
      </c>
      <c r="J986" s="36" t="b">
        <f>AND(TBL_QUAL_INCOMELISTING_UNITS[[#This Row],[INCOMELISTING_LOAN_ID_PROP_ADDR]]&lt;&gt;"",TBL_QUAL_INCOMELISTING_UNITS[[#This Row],[INCOMELISTING_UNIT]]&lt;&gt;"",TBL_QUAL_INCOMELISTING_UNITS[[#This Row],[INCOMELISTING_HSEHLD_INCOME]]&lt;&gt;"")</f>
        <v>0</v>
      </c>
      <c r="K986" s="36">
        <f>SUM(
IF(AND(TBL_QUAL_INCOMELISTING_UNITS[[#This Row],[INCOMELISTING_LOAN_ID_PROP_ADDR]]&lt;&gt;"",NOT(ISNUMBER(MATCH(TBL_QUAL_INCOMELISTING_UNITS[[#This Row],[INCOMELISTING_LOAN_ID_PROP_ADDR]],RANGE_LOOKUP_CIPDRF_LOANLIST,0)))),1,0)
)</f>
        <v>0</v>
      </c>
    </row>
    <row r="987" spans="2:11" ht="20.100000000000001" customHeight="1" x14ac:dyDescent="0.25">
      <c r="B987" s="25" t="str">
        <f>IF(TBL_QUAL_INCOMELISTING_UNITS[[#This Row],[RECORD_STARTED]],IF(TBL_QUAL_INCOMELISTING_UNITS[[#This Row],[ERROR_COUNT]]&gt;0,-1,IF(TBL_QUAL_INCOMELISTING_UNITS[[#This Row],[REQ_FIELDS_POPULATED]],1,0)),"")</f>
        <v/>
      </c>
      <c r="C987" s="94">
        <f>ROW()-ROW(TBL_QUAL_INCOMELISTING_UNITS[[#Headers],[ROW_ID]])</f>
        <v>978</v>
      </c>
      <c r="D987" s="82"/>
      <c r="E987" s="39"/>
      <c r="F987" s="33"/>
      <c r="G987" s="84" t="str">
        <f>IFERROR(INDEX(TBL_CIPDRFRESI_LOANPOOL[HUD_MFI_115],MATCH(TBL_QUAL_INCOMELISTING_UNITS[[#This Row],[INCOMELISTING_LOAN_ID_PROP_ADDR]],TBL_CIPDRFRESI_LOANPOOL[LOAN_ID_PROP_ADDR],0)),"")</f>
        <v/>
      </c>
      <c r="H98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7" s="36" t="b">
        <f>CONCATENATE(TBL_QUAL_INCOMELISTING_UNITS[[#This Row],[INCOMELISTING_LOAN_ID_PROP_ADDR]],TBL_QUAL_INCOMELISTING_UNITS[[#This Row],[INCOMELISTING_UNIT]],TBL_QUAL_INCOMELISTING_UNITS[[#This Row],[INCOMELISTING_HSEHLD_INCOME]])&lt;&gt;""</f>
        <v>0</v>
      </c>
      <c r="J987" s="36" t="b">
        <f>AND(TBL_QUAL_INCOMELISTING_UNITS[[#This Row],[INCOMELISTING_LOAN_ID_PROP_ADDR]]&lt;&gt;"",TBL_QUAL_INCOMELISTING_UNITS[[#This Row],[INCOMELISTING_UNIT]]&lt;&gt;"",TBL_QUAL_INCOMELISTING_UNITS[[#This Row],[INCOMELISTING_HSEHLD_INCOME]]&lt;&gt;"")</f>
        <v>0</v>
      </c>
      <c r="K987" s="36">
        <f>SUM(
IF(AND(TBL_QUAL_INCOMELISTING_UNITS[[#This Row],[INCOMELISTING_LOAN_ID_PROP_ADDR]]&lt;&gt;"",NOT(ISNUMBER(MATCH(TBL_QUAL_INCOMELISTING_UNITS[[#This Row],[INCOMELISTING_LOAN_ID_PROP_ADDR]],RANGE_LOOKUP_CIPDRF_LOANLIST,0)))),1,0)
)</f>
        <v>0</v>
      </c>
    </row>
    <row r="988" spans="2:11" ht="20.100000000000001" customHeight="1" x14ac:dyDescent="0.25">
      <c r="B988" s="25" t="str">
        <f>IF(TBL_QUAL_INCOMELISTING_UNITS[[#This Row],[RECORD_STARTED]],IF(TBL_QUAL_INCOMELISTING_UNITS[[#This Row],[ERROR_COUNT]]&gt;0,-1,IF(TBL_QUAL_INCOMELISTING_UNITS[[#This Row],[REQ_FIELDS_POPULATED]],1,0)),"")</f>
        <v/>
      </c>
      <c r="C988" s="94">
        <f>ROW()-ROW(TBL_QUAL_INCOMELISTING_UNITS[[#Headers],[ROW_ID]])</f>
        <v>979</v>
      </c>
      <c r="D988" s="82"/>
      <c r="E988" s="39"/>
      <c r="F988" s="33"/>
      <c r="G988" s="84" t="str">
        <f>IFERROR(INDEX(TBL_CIPDRFRESI_LOANPOOL[HUD_MFI_115],MATCH(TBL_QUAL_INCOMELISTING_UNITS[[#This Row],[INCOMELISTING_LOAN_ID_PROP_ADDR]],TBL_CIPDRFRESI_LOANPOOL[LOAN_ID_PROP_ADDR],0)),"")</f>
        <v/>
      </c>
      <c r="H98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8" s="36" t="b">
        <f>CONCATENATE(TBL_QUAL_INCOMELISTING_UNITS[[#This Row],[INCOMELISTING_LOAN_ID_PROP_ADDR]],TBL_QUAL_INCOMELISTING_UNITS[[#This Row],[INCOMELISTING_UNIT]],TBL_QUAL_INCOMELISTING_UNITS[[#This Row],[INCOMELISTING_HSEHLD_INCOME]])&lt;&gt;""</f>
        <v>0</v>
      </c>
      <c r="J988" s="36" t="b">
        <f>AND(TBL_QUAL_INCOMELISTING_UNITS[[#This Row],[INCOMELISTING_LOAN_ID_PROP_ADDR]]&lt;&gt;"",TBL_QUAL_INCOMELISTING_UNITS[[#This Row],[INCOMELISTING_UNIT]]&lt;&gt;"",TBL_QUAL_INCOMELISTING_UNITS[[#This Row],[INCOMELISTING_HSEHLD_INCOME]]&lt;&gt;"")</f>
        <v>0</v>
      </c>
      <c r="K988" s="36">
        <f>SUM(
IF(AND(TBL_QUAL_INCOMELISTING_UNITS[[#This Row],[INCOMELISTING_LOAN_ID_PROP_ADDR]]&lt;&gt;"",NOT(ISNUMBER(MATCH(TBL_QUAL_INCOMELISTING_UNITS[[#This Row],[INCOMELISTING_LOAN_ID_PROP_ADDR]],RANGE_LOOKUP_CIPDRF_LOANLIST,0)))),1,0)
)</f>
        <v>0</v>
      </c>
    </row>
    <row r="989" spans="2:11" ht="20.100000000000001" customHeight="1" x14ac:dyDescent="0.25">
      <c r="B989" s="25" t="str">
        <f>IF(TBL_QUAL_INCOMELISTING_UNITS[[#This Row],[RECORD_STARTED]],IF(TBL_QUAL_INCOMELISTING_UNITS[[#This Row],[ERROR_COUNT]]&gt;0,-1,IF(TBL_QUAL_INCOMELISTING_UNITS[[#This Row],[REQ_FIELDS_POPULATED]],1,0)),"")</f>
        <v/>
      </c>
      <c r="C989" s="94">
        <f>ROW()-ROW(TBL_QUAL_INCOMELISTING_UNITS[[#Headers],[ROW_ID]])</f>
        <v>980</v>
      </c>
      <c r="D989" s="82"/>
      <c r="E989" s="39"/>
      <c r="F989" s="33"/>
      <c r="G989" s="84" t="str">
        <f>IFERROR(INDEX(TBL_CIPDRFRESI_LOANPOOL[HUD_MFI_115],MATCH(TBL_QUAL_INCOMELISTING_UNITS[[#This Row],[INCOMELISTING_LOAN_ID_PROP_ADDR]],TBL_CIPDRFRESI_LOANPOOL[LOAN_ID_PROP_ADDR],0)),"")</f>
        <v/>
      </c>
      <c r="H98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9" s="36" t="b">
        <f>CONCATENATE(TBL_QUAL_INCOMELISTING_UNITS[[#This Row],[INCOMELISTING_LOAN_ID_PROP_ADDR]],TBL_QUAL_INCOMELISTING_UNITS[[#This Row],[INCOMELISTING_UNIT]],TBL_QUAL_INCOMELISTING_UNITS[[#This Row],[INCOMELISTING_HSEHLD_INCOME]])&lt;&gt;""</f>
        <v>0</v>
      </c>
      <c r="J989" s="36" t="b">
        <f>AND(TBL_QUAL_INCOMELISTING_UNITS[[#This Row],[INCOMELISTING_LOAN_ID_PROP_ADDR]]&lt;&gt;"",TBL_QUAL_INCOMELISTING_UNITS[[#This Row],[INCOMELISTING_UNIT]]&lt;&gt;"",TBL_QUAL_INCOMELISTING_UNITS[[#This Row],[INCOMELISTING_HSEHLD_INCOME]]&lt;&gt;"")</f>
        <v>0</v>
      </c>
      <c r="K989" s="36">
        <f>SUM(
IF(AND(TBL_QUAL_INCOMELISTING_UNITS[[#This Row],[INCOMELISTING_LOAN_ID_PROP_ADDR]]&lt;&gt;"",NOT(ISNUMBER(MATCH(TBL_QUAL_INCOMELISTING_UNITS[[#This Row],[INCOMELISTING_LOAN_ID_PROP_ADDR]],RANGE_LOOKUP_CIPDRF_LOANLIST,0)))),1,0)
)</f>
        <v>0</v>
      </c>
    </row>
    <row r="990" spans="2:11" ht="20.100000000000001" customHeight="1" x14ac:dyDescent="0.25">
      <c r="B990" s="25" t="str">
        <f>IF(TBL_QUAL_INCOMELISTING_UNITS[[#This Row],[RECORD_STARTED]],IF(TBL_QUAL_INCOMELISTING_UNITS[[#This Row],[ERROR_COUNT]]&gt;0,-1,IF(TBL_QUAL_INCOMELISTING_UNITS[[#This Row],[REQ_FIELDS_POPULATED]],1,0)),"")</f>
        <v/>
      </c>
      <c r="C990" s="94">
        <f>ROW()-ROW(TBL_QUAL_INCOMELISTING_UNITS[[#Headers],[ROW_ID]])</f>
        <v>981</v>
      </c>
      <c r="D990" s="82"/>
      <c r="E990" s="39"/>
      <c r="F990" s="33"/>
      <c r="G990" s="84" t="str">
        <f>IFERROR(INDEX(TBL_CIPDRFRESI_LOANPOOL[HUD_MFI_115],MATCH(TBL_QUAL_INCOMELISTING_UNITS[[#This Row],[INCOMELISTING_LOAN_ID_PROP_ADDR]],TBL_CIPDRFRESI_LOANPOOL[LOAN_ID_PROP_ADDR],0)),"")</f>
        <v/>
      </c>
      <c r="H99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0" s="36" t="b">
        <f>CONCATENATE(TBL_QUAL_INCOMELISTING_UNITS[[#This Row],[INCOMELISTING_LOAN_ID_PROP_ADDR]],TBL_QUAL_INCOMELISTING_UNITS[[#This Row],[INCOMELISTING_UNIT]],TBL_QUAL_INCOMELISTING_UNITS[[#This Row],[INCOMELISTING_HSEHLD_INCOME]])&lt;&gt;""</f>
        <v>0</v>
      </c>
      <c r="J990" s="36" t="b">
        <f>AND(TBL_QUAL_INCOMELISTING_UNITS[[#This Row],[INCOMELISTING_LOAN_ID_PROP_ADDR]]&lt;&gt;"",TBL_QUAL_INCOMELISTING_UNITS[[#This Row],[INCOMELISTING_UNIT]]&lt;&gt;"",TBL_QUAL_INCOMELISTING_UNITS[[#This Row],[INCOMELISTING_HSEHLD_INCOME]]&lt;&gt;"")</f>
        <v>0</v>
      </c>
      <c r="K990" s="36">
        <f>SUM(
IF(AND(TBL_QUAL_INCOMELISTING_UNITS[[#This Row],[INCOMELISTING_LOAN_ID_PROP_ADDR]]&lt;&gt;"",NOT(ISNUMBER(MATCH(TBL_QUAL_INCOMELISTING_UNITS[[#This Row],[INCOMELISTING_LOAN_ID_PROP_ADDR]],RANGE_LOOKUP_CIPDRF_LOANLIST,0)))),1,0)
)</f>
        <v>0</v>
      </c>
    </row>
    <row r="991" spans="2:11" ht="20.100000000000001" customHeight="1" x14ac:dyDescent="0.25">
      <c r="B991" s="25" t="str">
        <f>IF(TBL_QUAL_INCOMELISTING_UNITS[[#This Row],[RECORD_STARTED]],IF(TBL_QUAL_INCOMELISTING_UNITS[[#This Row],[ERROR_COUNT]]&gt;0,-1,IF(TBL_QUAL_INCOMELISTING_UNITS[[#This Row],[REQ_FIELDS_POPULATED]],1,0)),"")</f>
        <v/>
      </c>
      <c r="C991" s="94">
        <f>ROW()-ROW(TBL_QUAL_INCOMELISTING_UNITS[[#Headers],[ROW_ID]])</f>
        <v>982</v>
      </c>
      <c r="D991" s="82"/>
      <c r="E991" s="39"/>
      <c r="F991" s="33"/>
      <c r="G991" s="84" t="str">
        <f>IFERROR(INDEX(TBL_CIPDRFRESI_LOANPOOL[HUD_MFI_115],MATCH(TBL_QUAL_INCOMELISTING_UNITS[[#This Row],[INCOMELISTING_LOAN_ID_PROP_ADDR]],TBL_CIPDRFRESI_LOANPOOL[LOAN_ID_PROP_ADDR],0)),"")</f>
        <v/>
      </c>
      <c r="H99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1" s="36" t="b">
        <f>CONCATENATE(TBL_QUAL_INCOMELISTING_UNITS[[#This Row],[INCOMELISTING_LOAN_ID_PROP_ADDR]],TBL_QUAL_INCOMELISTING_UNITS[[#This Row],[INCOMELISTING_UNIT]],TBL_QUAL_INCOMELISTING_UNITS[[#This Row],[INCOMELISTING_HSEHLD_INCOME]])&lt;&gt;""</f>
        <v>0</v>
      </c>
      <c r="J991" s="36" t="b">
        <f>AND(TBL_QUAL_INCOMELISTING_UNITS[[#This Row],[INCOMELISTING_LOAN_ID_PROP_ADDR]]&lt;&gt;"",TBL_QUAL_INCOMELISTING_UNITS[[#This Row],[INCOMELISTING_UNIT]]&lt;&gt;"",TBL_QUAL_INCOMELISTING_UNITS[[#This Row],[INCOMELISTING_HSEHLD_INCOME]]&lt;&gt;"")</f>
        <v>0</v>
      </c>
      <c r="K991" s="36">
        <f>SUM(
IF(AND(TBL_QUAL_INCOMELISTING_UNITS[[#This Row],[INCOMELISTING_LOAN_ID_PROP_ADDR]]&lt;&gt;"",NOT(ISNUMBER(MATCH(TBL_QUAL_INCOMELISTING_UNITS[[#This Row],[INCOMELISTING_LOAN_ID_PROP_ADDR]],RANGE_LOOKUP_CIPDRF_LOANLIST,0)))),1,0)
)</f>
        <v>0</v>
      </c>
    </row>
    <row r="992" spans="2:11" ht="20.100000000000001" customHeight="1" x14ac:dyDescent="0.25">
      <c r="B992" s="25" t="str">
        <f>IF(TBL_QUAL_INCOMELISTING_UNITS[[#This Row],[RECORD_STARTED]],IF(TBL_QUAL_INCOMELISTING_UNITS[[#This Row],[ERROR_COUNT]]&gt;0,-1,IF(TBL_QUAL_INCOMELISTING_UNITS[[#This Row],[REQ_FIELDS_POPULATED]],1,0)),"")</f>
        <v/>
      </c>
      <c r="C992" s="94">
        <f>ROW()-ROW(TBL_QUAL_INCOMELISTING_UNITS[[#Headers],[ROW_ID]])</f>
        <v>983</v>
      </c>
      <c r="D992" s="82"/>
      <c r="E992" s="39"/>
      <c r="F992" s="33"/>
      <c r="G992" s="84" t="str">
        <f>IFERROR(INDEX(TBL_CIPDRFRESI_LOANPOOL[HUD_MFI_115],MATCH(TBL_QUAL_INCOMELISTING_UNITS[[#This Row],[INCOMELISTING_LOAN_ID_PROP_ADDR]],TBL_CIPDRFRESI_LOANPOOL[LOAN_ID_PROP_ADDR],0)),"")</f>
        <v/>
      </c>
      <c r="H992"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2" s="36" t="b">
        <f>CONCATENATE(TBL_QUAL_INCOMELISTING_UNITS[[#This Row],[INCOMELISTING_LOAN_ID_PROP_ADDR]],TBL_QUAL_INCOMELISTING_UNITS[[#This Row],[INCOMELISTING_UNIT]],TBL_QUAL_INCOMELISTING_UNITS[[#This Row],[INCOMELISTING_HSEHLD_INCOME]])&lt;&gt;""</f>
        <v>0</v>
      </c>
      <c r="J992" s="36" t="b">
        <f>AND(TBL_QUAL_INCOMELISTING_UNITS[[#This Row],[INCOMELISTING_LOAN_ID_PROP_ADDR]]&lt;&gt;"",TBL_QUAL_INCOMELISTING_UNITS[[#This Row],[INCOMELISTING_UNIT]]&lt;&gt;"",TBL_QUAL_INCOMELISTING_UNITS[[#This Row],[INCOMELISTING_HSEHLD_INCOME]]&lt;&gt;"")</f>
        <v>0</v>
      </c>
      <c r="K992" s="36">
        <f>SUM(
IF(AND(TBL_QUAL_INCOMELISTING_UNITS[[#This Row],[INCOMELISTING_LOAN_ID_PROP_ADDR]]&lt;&gt;"",NOT(ISNUMBER(MATCH(TBL_QUAL_INCOMELISTING_UNITS[[#This Row],[INCOMELISTING_LOAN_ID_PROP_ADDR]],RANGE_LOOKUP_CIPDRF_LOANLIST,0)))),1,0)
)</f>
        <v>0</v>
      </c>
    </row>
    <row r="993" spans="2:11" ht="20.100000000000001" customHeight="1" x14ac:dyDescent="0.25">
      <c r="B993" s="25" t="str">
        <f>IF(TBL_QUAL_INCOMELISTING_UNITS[[#This Row],[RECORD_STARTED]],IF(TBL_QUAL_INCOMELISTING_UNITS[[#This Row],[ERROR_COUNT]]&gt;0,-1,IF(TBL_QUAL_INCOMELISTING_UNITS[[#This Row],[REQ_FIELDS_POPULATED]],1,0)),"")</f>
        <v/>
      </c>
      <c r="C993" s="94">
        <f>ROW()-ROW(TBL_QUAL_INCOMELISTING_UNITS[[#Headers],[ROW_ID]])</f>
        <v>984</v>
      </c>
      <c r="D993" s="82"/>
      <c r="E993" s="39"/>
      <c r="F993" s="33"/>
      <c r="G993" s="84" t="str">
        <f>IFERROR(INDEX(TBL_CIPDRFRESI_LOANPOOL[HUD_MFI_115],MATCH(TBL_QUAL_INCOMELISTING_UNITS[[#This Row],[INCOMELISTING_LOAN_ID_PROP_ADDR]],TBL_CIPDRFRESI_LOANPOOL[LOAN_ID_PROP_ADDR],0)),"")</f>
        <v/>
      </c>
      <c r="H993"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3" s="36" t="b">
        <f>CONCATENATE(TBL_QUAL_INCOMELISTING_UNITS[[#This Row],[INCOMELISTING_LOAN_ID_PROP_ADDR]],TBL_QUAL_INCOMELISTING_UNITS[[#This Row],[INCOMELISTING_UNIT]],TBL_QUAL_INCOMELISTING_UNITS[[#This Row],[INCOMELISTING_HSEHLD_INCOME]])&lt;&gt;""</f>
        <v>0</v>
      </c>
      <c r="J993" s="36" t="b">
        <f>AND(TBL_QUAL_INCOMELISTING_UNITS[[#This Row],[INCOMELISTING_LOAN_ID_PROP_ADDR]]&lt;&gt;"",TBL_QUAL_INCOMELISTING_UNITS[[#This Row],[INCOMELISTING_UNIT]]&lt;&gt;"",TBL_QUAL_INCOMELISTING_UNITS[[#This Row],[INCOMELISTING_HSEHLD_INCOME]]&lt;&gt;"")</f>
        <v>0</v>
      </c>
      <c r="K993" s="36">
        <f>SUM(
IF(AND(TBL_QUAL_INCOMELISTING_UNITS[[#This Row],[INCOMELISTING_LOAN_ID_PROP_ADDR]]&lt;&gt;"",NOT(ISNUMBER(MATCH(TBL_QUAL_INCOMELISTING_UNITS[[#This Row],[INCOMELISTING_LOAN_ID_PROP_ADDR]],RANGE_LOOKUP_CIPDRF_LOANLIST,0)))),1,0)
)</f>
        <v>0</v>
      </c>
    </row>
    <row r="994" spans="2:11" ht="20.100000000000001" customHeight="1" x14ac:dyDescent="0.25">
      <c r="B994" s="25" t="str">
        <f>IF(TBL_QUAL_INCOMELISTING_UNITS[[#This Row],[RECORD_STARTED]],IF(TBL_QUAL_INCOMELISTING_UNITS[[#This Row],[ERROR_COUNT]]&gt;0,-1,IF(TBL_QUAL_INCOMELISTING_UNITS[[#This Row],[REQ_FIELDS_POPULATED]],1,0)),"")</f>
        <v/>
      </c>
      <c r="C994" s="94">
        <f>ROW()-ROW(TBL_QUAL_INCOMELISTING_UNITS[[#Headers],[ROW_ID]])</f>
        <v>985</v>
      </c>
      <c r="D994" s="82"/>
      <c r="E994" s="39"/>
      <c r="F994" s="33"/>
      <c r="G994" s="84" t="str">
        <f>IFERROR(INDEX(TBL_CIPDRFRESI_LOANPOOL[HUD_MFI_115],MATCH(TBL_QUAL_INCOMELISTING_UNITS[[#This Row],[INCOMELISTING_LOAN_ID_PROP_ADDR]],TBL_CIPDRFRESI_LOANPOOL[LOAN_ID_PROP_ADDR],0)),"")</f>
        <v/>
      </c>
      <c r="H994"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4" s="36" t="b">
        <f>CONCATENATE(TBL_QUAL_INCOMELISTING_UNITS[[#This Row],[INCOMELISTING_LOAN_ID_PROP_ADDR]],TBL_QUAL_INCOMELISTING_UNITS[[#This Row],[INCOMELISTING_UNIT]],TBL_QUAL_INCOMELISTING_UNITS[[#This Row],[INCOMELISTING_HSEHLD_INCOME]])&lt;&gt;""</f>
        <v>0</v>
      </c>
      <c r="J994" s="36" t="b">
        <f>AND(TBL_QUAL_INCOMELISTING_UNITS[[#This Row],[INCOMELISTING_LOAN_ID_PROP_ADDR]]&lt;&gt;"",TBL_QUAL_INCOMELISTING_UNITS[[#This Row],[INCOMELISTING_UNIT]]&lt;&gt;"",TBL_QUAL_INCOMELISTING_UNITS[[#This Row],[INCOMELISTING_HSEHLD_INCOME]]&lt;&gt;"")</f>
        <v>0</v>
      </c>
      <c r="K994" s="36">
        <f>SUM(
IF(AND(TBL_QUAL_INCOMELISTING_UNITS[[#This Row],[INCOMELISTING_LOAN_ID_PROP_ADDR]]&lt;&gt;"",NOT(ISNUMBER(MATCH(TBL_QUAL_INCOMELISTING_UNITS[[#This Row],[INCOMELISTING_LOAN_ID_PROP_ADDR]],RANGE_LOOKUP_CIPDRF_LOANLIST,0)))),1,0)
)</f>
        <v>0</v>
      </c>
    </row>
    <row r="995" spans="2:11" ht="20.100000000000001" customHeight="1" x14ac:dyDescent="0.25">
      <c r="B995" s="25" t="str">
        <f>IF(TBL_QUAL_INCOMELISTING_UNITS[[#This Row],[RECORD_STARTED]],IF(TBL_QUAL_INCOMELISTING_UNITS[[#This Row],[ERROR_COUNT]]&gt;0,-1,IF(TBL_QUAL_INCOMELISTING_UNITS[[#This Row],[REQ_FIELDS_POPULATED]],1,0)),"")</f>
        <v/>
      </c>
      <c r="C995" s="94">
        <f>ROW()-ROW(TBL_QUAL_INCOMELISTING_UNITS[[#Headers],[ROW_ID]])</f>
        <v>986</v>
      </c>
      <c r="D995" s="82"/>
      <c r="E995" s="39"/>
      <c r="F995" s="33"/>
      <c r="G995" s="84" t="str">
        <f>IFERROR(INDEX(TBL_CIPDRFRESI_LOANPOOL[HUD_MFI_115],MATCH(TBL_QUAL_INCOMELISTING_UNITS[[#This Row],[INCOMELISTING_LOAN_ID_PROP_ADDR]],TBL_CIPDRFRESI_LOANPOOL[LOAN_ID_PROP_ADDR],0)),"")</f>
        <v/>
      </c>
      <c r="H995"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5" s="36" t="b">
        <f>CONCATENATE(TBL_QUAL_INCOMELISTING_UNITS[[#This Row],[INCOMELISTING_LOAN_ID_PROP_ADDR]],TBL_QUAL_INCOMELISTING_UNITS[[#This Row],[INCOMELISTING_UNIT]],TBL_QUAL_INCOMELISTING_UNITS[[#This Row],[INCOMELISTING_HSEHLD_INCOME]])&lt;&gt;""</f>
        <v>0</v>
      </c>
      <c r="J995" s="36" t="b">
        <f>AND(TBL_QUAL_INCOMELISTING_UNITS[[#This Row],[INCOMELISTING_LOAN_ID_PROP_ADDR]]&lt;&gt;"",TBL_QUAL_INCOMELISTING_UNITS[[#This Row],[INCOMELISTING_UNIT]]&lt;&gt;"",TBL_QUAL_INCOMELISTING_UNITS[[#This Row],[INCOMELISTING_HSEHLD_INCOME]]&lt;&gt;"")</f>
        <v>0</v>
      </c>
      <c r="K995" s="36">
        <f>SUM(
IF(AND(TBL_QUAL_INCOMELISTING_UNITS[[#This Row],[INCOMELISTING_LOAN_ID_PROP_ADDR]]&lt;&gt;"",NOT(ISNUMBER(MATCH(TBL_QUAL_INCOMELISTING_UNITS[[#This Row],[INCOMELISTING_LOAN_ID_PROP_ADDR]],RANGE_LOOKUP_CIPDRF_LOANLIST,0)))),1,0)
)</f>
        <v>0</v>
      </c>
    </row>
    <row r="996" spans="2:11" ht="20.100000000000001" customHeight="1" x14ac:dyDescent="0.25">
      <c r="B996" s="25" t="str">
        <f>IF(TBL_QUAL_INCOMELISTING_UNITS[[#This Row],[RECORD_STARTED]],IF(TBL_QUAL_INCOMELISTING_UNITS[[#This Row],[ERROR_COUNT]]&gt;0,-1,IF(TBL_QUAL_INCOMELISTING_UNITS[[#This Row],[REQ_FIELDS_POPULATED]],1,0)),"")</f>
        <v/>
      </c>
      <c r="C996" s="94">
        <f>ROW()-ROW(TBL_QUAL_INCOMELISTING_UNITS[[#Headers],[ROW_ID]])</f>
        <v>987</v>
      </c>
      <c r="D996" s="82"/>
      <c r="E996" s="39"/>
      <c r="F996" s="33"/>
      <c r="G996" s="84" t="str">
        <f>IFERROR(INDEX(TBL_CIPDRFRESI_LOANPOOL[HUD_MFI_115],MATCH(TBL_QUAL_INCOMELISTING_UNITS[[#This Row],[INCOMELISTING_LOAN_ID_PROP_ADDR]],TBL_CIPDRFRESI_LOANPOOL[LOAN_ID_PROP_ADDR],0)),"")</f>
        <v/>
      </c>
      <c r="H996"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6" s="36" t="b">
        <f>CONCATENATE(TBL_QUAL_INCOMELISTING_UNITS[[#This Row],[INCOMELISTING_LOAN_ID_PROP_ADDR]],TBL_QUAL_INCOMELISTING_UNITS[[#This Row],[INCOMELISTING_UNIT]],TBL_QUAL_INCOMELISTING_UNITS[[#This Row],[INCOMELISTING_HSEHLD_INCOME]])&lt;&gt;""</f>
        <v>0</v>
      </c>
      <c r="J996" s="36" t="b">
        <f>AND(TBL_QUAL_INCOMELISTING_UNITS[[#This Row],[INCOMELISTING_LOAN_ID_PROP_ADDR]]&lt;&gt;"",TBL_QUAL_INCOMELISTING_UNITS[[#This Row],[INCOMELISTING_UNIT]]&lt;&gt;"",TBL_QUAL_INCOMELISTING_UNITS[[#This Row],[INCOMELISTING_HSEHLD_INCOME]]&lt;&gt;"")</f>
        <v>0</v>
      </c>
      <c r="K996" s="36">
        <f>SUM(
IF(AND(TBL_QUAL_INCOMELISTING_UNITS[[#This Row],[INCOMELISTING_LOAN_ID_PROP_ADDR]]&lt;&gt;"",NOT(ISNUMBER(MATCH(TBL_QUAL_INCOMELISTING_UNITS[[#This Row],[INCOMELISTING_LOAN_ID_PROP_ADDR]],RANGE_LOOKUP_CIPDRF_LOANLIST,0)))),1,0)
)</f>
        <v>0</v>
      </c>
    </row>
    <row r="997" spans="2:11" ht="20.100000000000001" customHeight="1" x14ac:dyDescent="0.25">
      <c r="B997" s="25" t="str">
        <f>IF(TBL_QUAL_INCOMELISTING_UNITS[[#This Row],[RECORD_STARTED]],IF(TBL_QUAL_INCOMELISTING_UNITS[[#This Row],[ERROR_COUNT]]&gt;0,-1,IF(TBL_QUAL_INCOMELISTING_UNITS[[#This Row],[REQ_FIELDS_POPULATED]],1,0)),"")</f>
        <v/>
      </c>
      <c r="C997" s="94">
        <f>ROW()-ROW(TBL_QUAL_INCOMELISTING_UNITS[[#Headers],[ROW_ID]])</f>
        <v>988</v>
      </c>
      <c r="D997" s="82"/>
      <c r="E997" s="39"/>
      <c r="F997" s="33"/>
      <c r="G997" s="84" t="str">
        <f>IFERROR(INDEX(TBL_CIPDRFRESI_LOANPOOL[HUD_MFI_115],MATCH(TBL_QUAL_INCOMELISTING_UNITS[[#This Row],[INCOMELISTING_LOAN_ID_PROP_ADDR]],TBL_CIPDRFRESI_LOANPOOL[LOAN_ID_PROP_ADDR],0)),"")</f>
        <v/>
      </c>
      <c r="H997"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7" s="36" t="b">
        <f>CONCATENATE(TBL_QUAL_INCOMELISTING_UNITS[[#This Row],[INCOMELISTING_LOAN_ID_PROP_ADDR]],TBL_QUAL_INCOMELISTING_UNITS[[#This Row],[INCOMELISTING_UNIT]],TBL_QUAL_INCOMELISTING_UNITS[[#This Row],[INCOMELISTING_HSEHLD_INCOME]])&lt;&gt;""</f>
        <v>0</v>
      </c>
      <c r="J997" s="36" t="b">
        <f>AND(TBL_QUAL_INCOMELISTING_UNITS[[#This Row],[INCOMELISTING_LOAN_ID_PROP_ADDR]]&lt;&gt;"",TBL_QUAL_INCOMELISTING_UNITS[[#This Row],[INCOMELISTING_UNIT]]&lt;&gt;"",TBL_QUAL_INCOMELISTING_UNITS[[#This Row],[INCOMELISTING_HSEHLD_INCOME]]&lt;&gt;"")</f>
        <v>0</v>
      </c>
      <c r="K997" s="36">
        <f>SUM(
IF(AND(TBL_QUAL_INCOMELISTING_UNITS[[#This Row],[INCOMELISTING_LOAN_ID_PROP_ADDR]]&lt;&gt;"",NOT(ISNUMBER(MATCH(TBL_QUAL_INCOMELISTING_UNITS[[#This Row],[INCOMELISTING_LOAN_ID_PROP_ADDR]],RANGE_LOOKUP_CIPDRF_LOANLIST,0)))),1,0)
)</f>
        <v>0</v>
      </c>
    </row>
    <row r="998" spans="2:11" ht="20.100000000000001" customHeight="1" x14ac:dyDescent="0.25">
      <c r="B998" s="25" t="str">
        <f>IF(TBL_QUAL_INCOMELISTING_UNITS[[#This Row],[RECORD_STARTED]],IF(TBL_QUAL_INCOMELISTING_UNITS[[#This Row],[ERROR_COUNT]]&gt;0,-1,IF(TBL_QUAL_INCOMELISTING_UNITS[[#This Row],[REQ_FIELDS_POPULATED]],1,0)),"")</f>
        <v/>
      </c>
      <c r="C998" s="94">
        <f>ROW()-ROW(TBL_QUAL_INCOMELISTING_UNITS[[#Headers],[ROW_ID]])</f>
        <v>989</v>
      </c>
      <c r="D998" s="82"/>
      <c r="E998" s="39"/>
      <c r="F998" s="33"/>
      <c r="G998" s="84" t="str">
        <f>IFERROR(INDEX(TBL_CIPDRFRESI_LOANPOOL[HUD_MFI_115],MATCH(TBL_QUAL_INCOMELISTING_UNITS[[#This Row],[INCOMELISTING_LOAN_ID_PROP_ADDR]],TBL_CIPDRFRESI_LOANPOOL[LOAN_ID_PROP_ADDR],0)),"")</f>
        <v/>
      </c>
      <c r="H998"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8" s="36" t="b">
        <f>CONCATENATE(TBL_QUAL_INCOMELISTING_UNITS[[#This Row],[INCOMELISTING_LOAN_ID_PROP_ADDR]],TBL_QUAL_INCOMELISTING_UNITS[[#This Row],[INCOMELISTING_UNIT]],TBL_QUAL_INCOMELISTING_UNITS[[#This Row],[INCOMELISTING_HSEHLD_INCOME]])&lt;&gt;""</f>
        <v>0</v>
      </c>
      <c r="J998" s="36" t="b">
        <f>AND(TBL_QUAL_INCOMELISTING_UNITS[[#This Row],[INCOMELISTING_LOAN_ID_PROP_ADDR]]&lt;&gt;"",TBL_QUAL_INCOMELISTING_UNITS[[#This Row],[INCOMELISTING_UNIT]]&lt;&gt;"",TBL_QUAL_INCOMELISTING_UNITS[[#This Row],[INCOMELISTING_HSEHLD_INCOME]]&lt;&gt;"")</f>
        <v>0</v>
      </c>
      <c r="K998" s="36">
        <f>SUM(
IF(AND(TBL_QUAL_INCOMELISTING_UNITS[[#This Row],[INCOMELISTING_LOAN_ID_PROP_ADDR]]&lt;&gt;"",NOT(ISNUMBER(MATCH(TBL_QUAL_INCOMELISTING_UNITS[[#This Row],[INCOMELISTING_LOAN_ID_PROP_ADDR]],RANGE_LOOKUP_CIPDRF_LOANLIST,0)))),1,0)
)</f>
        <v>0</v>
      </c>
    </row>
    <row r="999" spans="2:11" ht="20.100000000000001" customHeight="1" x14ac:dyDescent="0.25">
      <c r="B999" s="25" t="str">
        <f>IF(TBL_QUAL_INCOMELISTING_UNITS[[#This Row],[RECORD_STARTED]],IF(TBL_QUAL_INCOMELISTING_UNITS[[#This Row],[ERROR_COUNT]]&gt;0,-1,IF(TBL_QUAL_INCOMELISTING_UNITS[[#This Row],[REQ_FIELDS_POPULATED]],1,0)),"")</f>
        <v/>
      </c>
      <c r="C999" s="94">
        <f>ROW()-ROW(TBL_QUAL_INCOMELISTING_UNITS[[#Headers],[ROW_ID]])</f>
        <v>990</v>
      </c>
      <c r="D999" s="82"/>
      <c r="E999" s="39"/>
      <c r="F999" s="33"/>
      <c r="G999" s="84" t="str">
        <f>IFERROR(INDEX(TBL_CIPDRFRESI_LOANPOOL[HUD_MFI_115],MATCH(TBL_QUAL_INCOMELISTING_UNITS[[#This Row],[INCOMELISTING_LOAN_ID_PROP_ADDR]],TBL_CIPDRFRESI_LOANPOOL[LOAN_ID_PROP_ADDR],0)),"")</f>
        <v/>
      </c>
      <c r="H999"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9" s="36" t="b">
        <f>CONCATENATE(TBL_QUAL_INCOMELISTING_UNITS[[#This Row],[INCOMELISTING_LOAN_ID_PROP_ADDR]],TBL_QUAL_INCOMELISTING_UNITS[[#This Row],[INCOMELISTING_UNIT]],TBL_QUAL_INCOMELISTING_UNITS[[#This Row],[INCOMELISTING_HSEHLD_INCOME]])&lt;&gt;""</f>
        <v>0</v>
      </c>
      <c r="J999" s="36" t="b">
        <f>AND(TBL_QUAL_INCOMELISTING_UNITS[[#This Row],[INCOMELISTING_LOAN_ID_PROP_ADDR]]&lt;&gt;"",TBL_QUAL_INCOMELISTING_UNITS[[#This Row],[INCOMELISTING_UNIT]]&lt;&gt;"",TBL_QUAL_INCOMELISTING_UNITS[[#This Row],[INCOMELISTING_HSEHLD_INCOME]]&lt;&gt;"")</f>
        <v>0</v>
      </c>
      <c r="K999" s="36">
        <f>SUM(
IF(AND(TBL_QUAL_INCOMELISTING_UNITS[[#This Row],[INCOMELISTING_LOAN_ID_PROP_ADDR]]&lt;&gt;"",NOT(ISNUMBER(MATCH(TBL_QUAL_INCOMELISTING_UNITS[[#This Row],[INCOMELISTING_LOAN_ID_PROP_ADDR]],RANGE_LOOKUP_CIPDRF_LOANLIST,0)))),1,0)
)</f>
        <v>0</v>
      </c>
    </row>
    <row r="1000" spans="2:11" ht="20.100000000000001" customHeight="1" x14ac:dyDescent="0.25">
      <c r="B1000" s="25" t="str">
        <f>IF(TBL_QUAL_INCOMELISTING_UNITS[[#This Row],[RECORD_STARTED]],IF(TBL_QUAL_INCOMELISTING_UNITS[[#This Row],[ERROR_COUNT]]&gt;0,-1,IF(TBL_QUAL_INCOMELISTING_UNITS[[#This Row],[REQ_FIELDS_POPULATED]],1,0)),"")</f>
        <v/>
      </c>
      <c r="C1000" s="94">
        <f>ROW()-ROW(TBL_QUAL_INCOMELISTING_UNITS[[#Headers],[ROW_ID]])</f>
        <v>991</v>
      </c>
      <c r="D1000" s="82"/>
      <c r="E1000" s="39"/>
      <c r="F1000" s="33"/>
      <c r="G1000" s="84" t="str">
        <f>IFERROR(INDEX(TBL_CIPDRFRESI_LOANPOOL[HUD_MFI_115],MATCH(TBL_QUAL_INCOMELISTING_UNITS[[#This Row],[INCOMELISTING_LOAN_ID_PROP_ADDR]],TBL_CIPDRFRESI_LOANPOOL[LOAN_ID_PROP_ADDR],0)),"")</f>
        <v/>
      </c>
      <c r="H1000"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00" s="36" t="b">
        <f>CONCATENATE(TBL_QUAL_INCOMELISTING_UNITS[[#This Row],[INCOMELISTING_LOAN_ID_PROP_ADDR]],TBL_QUAL_INCOMELISTING_UNITS[[#This Row],[INCOMELISTING_UNIT]],TBL_QUAL_INCOMELISTING_UNITS[[#This Row],[INCOMELISTING_HSEHLD_INCOME]])&lt;&gt;""</f>
        <v>0</v>
      </c>
      <c r="J1000" s="36" t="b">
        <f>AND(TBL_QUAL_INCOMELISTING_UNITS[[#This Row],[INCOMELISTING_LOAN_ID_PROP_ADDR]]&lt;&gt;"",TBL_QUAL_INCOMELISTING_UNITS[[#This Row],[INCOMELISTING_UNIT]]&lt;&gt;"",TBL_QUAL_INCOMELISTING_UNITS[[#This Row],[INCOMELISTING_HSEHLD_INCOME]]&lt;&gt;"")</f>
        <v>0</v>
      </c>
      <c r="K1000" s="36">
        <f>SUM(
IF(AND(TBL_QUAL_INCOMELISTING_UNITS[[#This Row],[INCOMELISTING_LOAN_ID_PROP_ADDR]]&lt;&gt;"",NOT(ISNUMBER(MATCH(TBL_QUAL_INCOMELISTING_UNITS[[#This Row],[INCOMELISTING_LOAN_ID_PROP_ADDR]],RANGE_LOOKUP_CIPDRF_LOANLIST,0)))),1,0)
)</f>
        <v>0</v>
      </c>
    </row>
    <row r="1001" spans="2:11" ht="20.100000000000001" customHeight="1" x14ac:dyDescent="0.25">
      <c r="B1001" s="25" t="str">
        <f>IF(TBL_QUAL_INCOMELISTING_UNITS[[#This Row],[RECORD_STARTED]],IF(TBL_QUAL_INCOMELISTING_UNITS[[#This Row],[ERROR_COUNT]]&gt;0,-1,IF(TBL_QUAL_INCOMELISTING_UNITS[[#This Row],[REQ_FIELDS_POPULATED]],1,0)),"")</f>
        <v/>
      </c>
      <c r="C1001" s="94">
        <f>ROW()-ROW(TBL_QUAL_INCOMELISTING_UNITS[[#Headers],[ROW_ID]])</f>
        <v>992</v>
      </c>
      <c r="D1001" s="82"/>
      <c r="E1001" s="39"/>
      <c r="F1001" s="33"/>
      <c r="G1001" s="84" t="str">
        <f>IFERROR(INDEX(TBL_CIPDRFRESI_LOANPOOL[HUD_MFI_115],MATCH(TBL_QUAL_INCOMELISTING_UNITS[[#This Row],[INCOMELISTING_LOAN_ID_PROP_ADDR]],TBL_CIPDRFRESI_LOANPOOL[LOAN_ID_PROP_ADDR],0)),"")</f>
        <v/>
      </c>
      <c r="H1001" s="36"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01" s="36" t="b">
        <f>CONCATENATE(TBL_QUAL_INCOMELISTING_UNITS[[#This Row],[INCOMELISTING_LOAN_ID_PROP_ADDR]],TBL_QUAL_INCOMELISTING_UNITS[[#This Row],[INCOMELISTING_UNIT]],TBL_QUAL_INCOMELISTING_UNITS[[#This Row],[INCOMELISTING_HSEHLD_INCOME]])&lt;&gt;""</f>
        <v>0</v>
      </c>
      <c r="J1001" s="36" t="b">
        <f>AND(TBL_QUAL_INCOMELISTING_UNITS[[#This Row],[INCOMELISTING_LOAN_ID_PROP_ADDR]]&lt;&gt;"",TBL_QUAL_INCOMELISTING_UNITS[[#This Row],[INCOMELISTING_UNIT]]&lt;&gt;"",TBL_QUAL_INCOMELISTING_UNITS[[#This Row],[INCOMELISTING_HSEHLD_INCOME]]&lt;&gt;"")</f>
        <v>0</v>
      </c>
      <c r="K1001" s="36">
        <f>SUM(
IF(AND(TBL_QUAL_INCOMELISTING_UNITS[[#This Row],[INCOMELISTING_LOAN_ID_PROP_ADDR]]&lt;&gt;"",NOT(ISNUMBER(MATCH(TBL_QUAL_INCOMELISTING_UNITS[[#This Row],[INCOMELISTING_LOAN_ID_PROP_ADDR]],RANGE_LOOKUP_CIPDRF_LOANLIST,0)))),1,0)
)</f>
        <v>0</v>
      </c>
    </row>
  </sheetData>
  <sheetProtection algorithmName="SHA-512" hashValue="siRTR1QIeKwTD86b//H4CxLATVmRk9HoffEcqRC4OMwnz24HY8LFmYiu7dsihfv2pK21vCzuI4EPmRN0FY566g==" saltValue="V4u+wz/j5Ub+ODI7wKNtzg==" spinCount="100000" sheet="1" objects="1" scenarios="1"/>
  <mergeCells count="1">
    <mergeCell ref="I8:K8"/>
  </mergeCells>
  <conditionalFormatting sqref="B10:B1001">
    <cfRule type="iconSet" priority="5">
      <iconSet iconSet="3Signs" showValue="0">
        <cfvo type="percent" val="0"/>
        <cfvo type="num" val="0"/>
        <cfvo type="num" val="1"/>
      </iconSet>
    </cfRule>
  </conditionalFormatting>
  <conditionalFormatting sqref="C4">
    <cfRule type="iconSet" priority="4">
      <iconSet iconSet="3Signs" showValue="0">
        <cfvo type="percent" val="0"/>
        <cfvo type="num" val="0"/>
        <cfvo type="num" val="1"/>
      </iconSet>
    </cfRule>
  </conditionalFormatting>
  <conditionalFormatting sqref="E4">
    <cfRule type="iconSet" priority="2">
      <iconSet iconSet="3Signs" showValue="0">
        <cfvo type="percent" val="0"/>
        <cfvo type="num" val="0"/>
        <cfvo type="num" val="1"/>
      </iconSet>
    </cfRule>
  </conditionalFormatting>
  <conditionalFormatting sqref="G4">
    <cfRule type="iconSet" priority="1">
      <iconSet iconSet="3Signs" showValue="0">
        <cfvo type="percent" val="0"/>
        <cfvo type="num" val="0"/>
        <cfvo type="num" val="1"/>
      </iconSet>
    </cfRule>
  </conditionalFormatting>
  <conditionalFormatting sqref="H10:H1001">
    <cfRule type="cellIs" dxfId="5" priority="6" operator="equal">
      <formula>"Yes"</formula>
    </cfRule>
    <cfRule type="expression" dxfId="4" priority="7">
      <formula>LEFT($H10,2)="No"</formula>
    </cfRule>
  </conditionalFormatting>
  <conditionalFormatting sqref="I4">
    <cfRule type="iconSet" priority="3">
      <iconSet iconSet="3Signs" showValue="0">
        <cfvo type="percent" val="0"/>
        <cfvo type="num" val="0"/>
        <cfvo type="num" val="1"/>
      </iconSet>
    </cfRule>
  </conditionalFormatting>
  <dataValidations count="1">
    <dataValidation type="list" allowBlank="1" showInputMessage="1" showErrorMessage="1" sqref="D10:D1001" xr:uid="{E9DB616F-F3E5-41DE-AA51-361D8C935111}">
      <formula1>RANGE_LOOKUP_CIPDRF_LOANLIST_DYNAMIC</formula1>
    </dataValidation>
  </dataValidations>
  <pageMargins left="0.7" right="0.7" top="0.75" bottom="0.75" header="0.3" footer="0.3"/>
  <pageSetup orientation="portrait" verticalDpi="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596EA-F5E1-41E8-8DCB-BE638E6444C6}">
  <sheetPr>
    <tabColor theme="9" tint="0.79998168889431442"/>
  </sheetPr>
  <dimension ref="A1:N1001"/>
  <sheetViews>
    <sheetView showGridLines="0" showRowColHeaders="0" workbookViewId="0">
      <pane ySplit="9" topLeftCell="A10" activePane="bottomLeft" state="frozen"/>
      <selection pane="bottomLeft" activeCell="D10" sqref="D10"/>
    </sheetView>
  </sheetViews>
  <sheetFormatPr defaultColWidth="0" defaultRowHeight="15" x14ac:dyDescent="0.25"/>
  <cols>
    <col min="1" max="1" width="1.28515625" customWidth="1"/>
    <col min="2" max="2" width="12.42578125" customWidth="1"/>
    <col min="3" max="3" width="8.28515625" style="90" customWidth="1"/>
    <col min="4" max="5" width="35" customWidth="1"/>
    <col min="6" max="7" width="26.5703125" customWidth="1"/>
    <col min="8" max="8" width="23" customWidth="1"/>
    <col min="9" max="9" width="23.42578125" customWidth="1"/>
    <col min="10" max="10" width="29.7109375" customWidth="1"/>
    <col min="11" max="11" width="28" hidden="1" customWidth="1"/>
    <col min="12" max="12" width="16" hidden="1" customWidth="1"/>
    <col min="13" max="13" width="15.42578125" hidden="1" customWidth="1"/>
    <col min="14" max="14" width="1.7109375" customWidth="1"/>
    <col min="15" max="16384" width="12.85546875" hidden="1"/>
  </cols>
  <sheetData>
    <row r="1" spans="1:14" ht="22.5" customHeight="1" x14ac:dyDescent="0.25">
      <c r="A1" s="210"/>
      <c r="B1" s="211" t="str">
        <f>"Community Lending Programs (CLP): "&amp;ATTR_PROG_SHORTNAME&amp;" Application"</f>
        <v>Community Lending Programs (CLP):  Application</v>
      </c>
      <c r="C1" s="216"/>
      <c r="D1" s="212"/>
      <c r="E1" s="212"/>
      <c r="F1" s="213"/>
      <c r="G1" s="213"/>
      <c r="H1" s="212"/>
      <c r="I1" s="213"/>
      <c r="J1" s="213"/>
      <c r="K1" s="213"/>
      <c r="L1" s="213"/>
      <c r="M1" s="213"/>
      <c r="N1" s="213"/>
    </row>
    <row r="2" spans="1:14" ht="8.1" customHeight="1" x14ac:dyDescent="0.25"/>
    <row r="3" spans="1:14" ht="20.100000000000001" customHeight="1" x14ac:dyDescent="0.25">
      <c r="A3" s="18"/>
      <c r="B3" s="37" t="s">
        <v>5725</v>
      </c>
      <c r="C3" s="91"/>
      <c r="D3" s="21"/>
      <c r="E3" s="21"/>
      <c r="F3" s="19"/>
      <c r="G3" s="19"/>
      <c r="H3" s="21"/>
      <c r="I3" s="19"/>
      <c r="J3" s="19"/>
      <c r="K3" s="19"/>
      <c r="L3" s="19"/>
      <c r="M3" s="19"/>
      <c r="N3" s="19"/>
    </row>
    <row r="4" spans="1:14" ht="25.5" customHeight="1" x14ac:dyDescent="0.25">
      <c r="A4" s="66"/>
      <c r="B4" s="67" t="s">
        <v>5564</v>
      </c>
      <c r="C4" s="68">
        <v>1</v>
      </c>
      <c r="D4" s="69" t="s">
        <v>5562</v>
      </c>
      <c r="E4" s="68">
        <v>0</v>
      </c>
      <c r="F4" s="69" t="s">
        <v>5563</v>
      </c>
      <c r="G4" s="68">
        <v>-1</v>
      </c>
      <c r="H4" s="69" t="s">
        <v>5528</v>
      </c>
      <c r="I4" s="68"/>
      <c r="J4" s="68"/>
      <c r="K4" s="68"/>
      <c r="L4" s="69"/>
      <c r="M4" s="66"/>
      <c r="N4" s="66"/>
    </row>
    <row r="5" spans="1:14" ht="9.75" customHeight="1" x14ac:dyDescent="0.25"/>
    <row r="6" spans="1:14" ht="27" customHeight="1" x14ac:dyDescent="0.25">
      <c r="J6" s="100" t="str">
        <f>HYPERLINK("#"&amp;ATTR_APP_TAB_TARGET&amp;"!TARGET_TOP_QUALMETHODSELECTION","Return to Application")</f>
        <v>Return to Application</v>
      </c>
    </row>
    <row r="7" spans="1:14" ht="9.75" customHeight="1" x14ac:dyDescent="0.25"/>
    <row r="8" spans="1:14" ht="26.25" customHeight="1" x14ac:dyDescent="0.25">
      <c r="B8" s="95" t="s">
        <v>5518</v>
      </c>
      <c r="C8" s="95" t="s">
        <v>5519</v>
      </c>
      <c r="D8" s="96" t="s">
        <v>5581</v>
      </c>
      <c r="E8" s="96" t="s">
        <v>5700</v>
      </c>
      <c r="F8" s="73" t="s">
        <v>5691</v>
      </c>
      <c r="G8" s="73" t="s">
        <v>5692</v>
      </c>
      <c r="H8" s="73" t="s">
        <v>5693</v>
      </c>
      <c r="I8" s="73" t="s">
        <v>5681</v>
      </c>
      <c r="J8" s="73" t="s">
        <v>5695</v>
      </c>
      <c r="K8" s="280" t="s">
        <v>5593</v>
      </c>
      <c r="L8" s="280"/>
      <c r="M8" s="280"/>
    </row>
    <row r="9" spans="1:14" hidden="1" x14ac:dyDescent="0.25">
      <c r="B9" s="97" t="s">
        <v>5491</v>
      </c>
      <c r="C9" s="98" t="s">
        <v>5515</v>
      </c>
      <c r="D9" s="97" t="s">
        <v>5690</v>
      </c>
      <c r="E9" s="97" t="s">
        <v>5701</v>
      </c>
      <c r="F9" s="97" t="s">
        <v>5696</v>
      </c>
      <c r="G9" s="97" t="s">
        <v>5697</v>
      </c>
      <c r="H9" s="97" t="s">
        <v>5698</v>
      </c>
      <c r="I9" s="97" t="s">
        <v>5694</v>
      </c>
      <c r="J9" s="97" t="s">
        <v>5699</v>
      </c>
      <c r="K9" s="97" t="s">
        <v>5510</v>
      </c>
      <c r="L9" s="97" t="s">
        <v>5511</v>
      </c>
      <c r="M9" s="97" t="s">
        <v>5512</v>
      </c>
    </row>
    <row r="10" spans="1:14" s="17" customFormat="1" ht="20.100000000000001" customHeight="1" x14ac:dyDescent="0.25">
      <c r="B10" s="25" t="str">
        <f>IF(TBL_QUAL_JOBSLISTING_JOBS[[#This Row],[RECORD_STARTED]],IF(TBL_QUAL_JOBSLISTING_JOBS[[#This Row],[ERROR_COUNT]]&gt;0,-1,IF(TBL_QUAL_JOBSLISTING_JOBS[[#This Row],[REQ_FIELDS_POPULATED]],1,0)),"")</f>
        <v/>
      </c>
      <c r="C10" s="93">
        <f>ROW()-ROW(TBL_QUAL_JOBSLISTING_JOBS[[#Headers],[ROW_ID]])</f>
        <v>1</v>
      </c>
      <c r="D10" s="82"/>
      <c r="E10" s="82"/>
      <c r="F10" s="38"/>
      <c r="G10" s="39"/>
      <c r="H10" s="33"/>
      <c r="I10" s="84" t="str">
        <f>IFERROR(INDEX(TBL_UDARDA_LOANPOOL[QUAL_JOBS_HUD_MFI],MATCH(TBL_QUAL_JOBSLISTING_JOBS[[#This Row],[LISTING_LOAN_ID_PROP_ADDR]],TBL_UDARDA_LOANPOOL[LOAN_ID_PROP_ADDR],0)),"")</f>
        <v/>
      </c>
      <c r="J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 s="36">
        <f>SUM(
IF(AND(TBL_QUAL_JOBSLISTING_JOBS[[#This Row],[LISTING_LOAN_ID_PROP_ADDR]]&lt;&gt;"",NOT(ISNUMBER(MATCH(TBL_QUAL_JOBSLISTING_JOBS[[#This Row],[LISTING_LOAN_ID_PROP_ADDR]],RANGE_LOOKUP_UDARDA_LOANLIST,0)))),1,0)
)</f>
        <v>0</v>
      </c>
    </row>
    <row r="11" spans="1:14" ht="20.100000000000001" customHeight="1" x14ac:dyDescent="0.25">
      <c r="B11" s="25" t="str">
        <f>IF(TBL_QUAL_JOBSLISTING_JOBS[[#This Row],[RECORD_STARTED]],IF(TBL_QUAL_JOBSLISTING_JOBS[[#This Row],[ERROR_COUNT]]&gt;0,-1,IF(TBL_QUAL_JOBSLISTING_JOBS[[#This Row],[REQ_FIELDS_POPULATED]],1,0)),"")</f>
        <v/>
      </c>
      <c r="C11" s="94">
        <f>ROW()-ROW(TBL_QUAL_JOBSLISTING_JOBS[[#Headers],[ROW_ID]])</f>
        <v>2</v>
      </c>
      <c r="D11" s="82"/>
      <c r="E11" s="82"/>
      <c r="F11" s="38"/>
      <c r="G11" s="39"/>
      <c r="H11" s="33"/>
      <c r="I11" s="84" t="str">
        <f>IFERROR(INDEX(TBL_UDARDA_LOANPOOL[QUAL_JOBS_HUD_MFI],MATCH(TBL_QUAL_JOBSLISTING_JOBS[[#This Row],[LISTING_LOAN_ID_PROP_ADDR]],TBL_UDARDA_LOANPOOL[LOAN_ID_PROP_ADDR],0)),"")</f>
        <v/>
      </c>
      <c r="J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 s="36">
        <f>SUM(
IF(AND(TBL_QUAL_JOBSLISTING_JOBS[[#This Row],[LISTING_LOAN_ID_PROP_ADDR]]&lt;&gt;"",NOT(ISNUMBER(MATCH(TBL_QUAL_JOBSLISTING_JOBS[[#This Row],[LISTING_LOAN_ID_PROP_ADDR]],RANGE_LOOKUP_UDARDA_LOANLIST,0)))),1,0)
)</f>
        <v>0</v>
      </c>
    </row>
    <row r="12" spans="1:14" ht="20.100000000000001" customHeight="1" x14ac:dyDescent="0.25">
      <c r="B12" s="25" t="str">
        <f>IF(TBL_QUAL_JOBSLISTING_JOBS[[#This Row],[RECORD_STARTED]],IF(TBL_QUAL_JOBSLISTING_JOBS[[#This Row],[ERROR_COUNT]]&gt;0,-1,IF(TBL_QUAL_JOBSLISTING_JOBS[[#This Row],[REQ_FIELDS_POPULATED]],1,0)),"")</f>
        <v/>
      </c>
      <c r="C12" s="94">
        <f>ROW()-ROW(TBL_QUAL_JOBSLISTING_JOBS[[#Headers],[ROW_ID]])</f>
        <v>3</v>
      </c>
      <c r="D12" s="82"/>
      <c r="E12" s="82"/>
      <c r="F12" s="38"/>
      <c r="G12" s="39"/>
      <c r="H12" s="33"/>
      <c r="I12" s="84" t="str">
        <f>IFERROR(INDEX(TBL_UDARDA_LOANPOOL[QUAL_JOBS_HUD_MFI],MATCH(TBL_QUAL_JOBSLISTING_JOBS[[#This Row],[LISTING_LOAN_ID_PROP_ADDR]],TBL_UDARDA_LOANPOOL[LOAN_ID_PROP_ADDR],0)),"")</f>
        <v/>
      </c>
      <c r="J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 s="36">
        <f>SUM(
IF(AND(TBL_QUAL_JOBSLISTING_JOBS[[#This Row],[LISTING_LOAN_ID_PROP_ADDR]]&lt;&gt;"",NOT(ISNUMBER(MATCH(TBL_QUAL_JOBSLISTING_JOBS[[#This Row],[LISTING_LOAN_ID_PROP_ADDR]],RANGE_LOOKUP_UDARDA_LOANLIST,0)))),1,0)
)</f>
        <v>0</v>
      </c>
    </row>
    <row r="13" spans="1:14" ht="20.100000000000001" customHeight="1" x14ac:dyDescent="0.25">
      <c r="B13" s="25" t="str">
        <f>IF(TBL_QUAL_JOBSLISTING_JOBS[[#This Row],[RECORD_STARTED]],IF(TBL_QUAL_JOBSLISTING_JOBS[[#This Row],[ERROR_COUNT]]&gt;0,-1,IF(TBL_QUAL_JOBSLISTING_JOBS[[#This Row],[REQ_FIELDS_POPULATED]],1,0)),"")</f>
        <v/>
      </c>
      <c r="C13" s="94">
        <f>ROW()-ROW(TBL_QUAL_JOBSLISTING_JOBS[[#Headers],[ROW_ID]])</f>
        <v>4</v>
      </c>
      <c r="D13" s="82"/>
      <c r="E13" s="82"/>
      <c r="F13" s="38"/>
      <c r="G13" s="39"/>
      <c r="H13" s="33"/>
      <c r="I13" s="84" t="str">
        <f>IFERROR(INDEX(TBL_UDARDA_LOANPOOL[QUAL_JOBS_HUD_MFI],MATCH(TBL_QUAL_JOBSLISTING_JOBS[[#This Row],[LISTING_LOAN_ID_PROP_ADDR]],TBL_UDARDA_LOANPOOL[LOAN_ID_PROP_ADDR],0)),"")</f>
        <v/>
      </c>
      <c r="J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 s="36">
        <f>SUM(
IF(AND(TBL_QUAL_JOBSLISTING_JOBS[[#This Row],[LISTING_LOAN_ID_PROP_ADDR]]&lt;&gt;"",NOT(ISNUMBER(MATCH(TBL_QUAL_JOBSLISTING_JOBS[[#This Row],[LISTING_LOAN_ID_PROP_ADDR]],RANGE_LOOKUP_UDARDA_LOANLIST,0)))),1,0)
)</f>
        <v>0</v>
      </c>
    </row>
    <row r="14" spans="1:14" ht="20.100000000000001" customHeight="1" x14ac:dyDescent="0.25">
      <c r="B14" s="25" t="str">
        <f>IF(TBL_QUAL_JOBSLISTING_JOBS[[#This Row],[RECORD_STARTED]],IF(TBL_QUAL_JOBSLISTING_JOBS[[#This Row],[ERROR_COUNT]]&gt;0,-1,IF(TBL_QUAL_JOBSLISTING_JOBS[[#This Row],[REQ_FIELDS_POPULATED]],1,0)),"")</f>
        <v/>
      </c>
      <c r="C14" s="94">
        <f>ROW()-ROW(TBL_QUAL_JOBSLISTING_JOBS[[#Headers],[ROW_ID]])</f>
        <v>5</v>
      </c>
      <c r="D14" s="82"/>
      <c r="E14" s="82"/>
      <c r="F14" s="38"/>
      <c r="G14" s="39"/>
      <c r="H14" s="33"/>
      <c r="I14" s="84" t="str">
        <f>IFERROR(INDEX(TBL_UDARDA_LOANPOOL[QUAL_JOBS_HUD_MFI],MATCH(TBL_QUAL_JOBSLISTING_JOBS[[#This Row],[LISTING_LOAN_ID_PROP_ADDR]],TBL_UDARDA_LOANPOOL[LOAN_ID_PROP_ADDR],0)),"")</f>
        <v/>
      </c>
      <c r="J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 s="36">
        <f>SUM(
IF(AND(TBL_QUAL_JOBSLISTING_JOBS[[#This Row],[LISTING_LOAN_ID_PROP_ADDR]]&lt;&gt;"",NOT(ISNUMBER(MATCH(TBL_QUAL_JOBSLISTING_JOBS[[#This Row],[LISTING_LOAN_ID_PROP_ADDR]],RANGE_LOOKUP_UDARDA_LOANLIST,0)))),1,0)
)</f>
        <v>0</v>
      </c>
    </row>
    <row r="15" spans="1:14" ht="20.100000000000001" customHeight="1" x14ac:dyDescent="0.25">
      <c r="B15" s="25" t="str">
        <f>IF(TBL_QUAL_JOBSLISTING_JOBS[[#This Row],[RECORD_STARTED]],IF(TBL_QUAL_JOBSLISTING_JOBS[[#This Row],[ERROR_COUNT]]&gt;0,-1,IF(TBL_QUAL_JOBSLISTING_JOBS[[#This Row],[REQ_FIELDS_POPULATED]],1,0)),"")</f>
        <v/>
      </c>
      <c r="C15" s="94">
        <f>ROW()-ROW(TBL_QUAL_JOBSLISTING_JOBS[[#Headers],[ROW_ID]])</f>
        <v>6</v>
      </c>
      <c r="D15" s="82"/>
      <c r="E15" s="82"/>
      <c r="F15" s="38"/>
      <c r="G15" s="39"/>
      <c r="H15" s="33"/>
      <c r="I15" s="84" t="str">
        <f>IFERROR(INDEX(TBL_UDARDA_LOANPOOL[QUAL_JOBS_HUD_MFI],MATCH(TBL_QUAL_JOBSLISTING_JOBS[[#This Row],[LISTING_LOAN_ID_PROP_ADDR]],TBL_UDARDA_LOANPOOL[LOAN_ID_PROP_ADDR],0)),"")</f>
        <v/>
      </c>
      <c r="J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 s="36">
        <f>SUM(
IF(AND(TBL_QUAL_JOBSLISTING_JOBS[[#This Row],[LISTING_LOAN_ID_PROP_ADDR]]&lt;&gt;"",NOT(ISNUMBER(MATCH(TBL_QUAL_JOBSLISTING_JOBS[[#This Row],[LISTING_LOAN_ID_PROP_ADDR]],RANGE_LOOKUP_UDARDA_LOANLIST,0)))),1,0)
)</f>
        <v>0</v>
      </c>
    </row>
    <row r="16" spans="1:14" ht="20.100000000000001" customHeight="1" x14ac:dyDescent="0.25">
      <c r="B16" s="25" t="str">
        <f>IF(TBL_QUAL_JOBSLISTING_JOBS[[#This Row],[RECORD_STARTED]],IF(TBL_QUAL_JOBSLISTING_JOBS[[#This Row],[ERROR_COUNT]]&gt;0,-1,IF(TBL_QUAL_JOBSLISTING_JOBS[[#This Row],[REQ_FIELDS_POPULATED]],1,0)),"")</f>
        <v/>
      </c>
      <c r="C16" s="94">
        <f>ROW()-ROW(TBL_QUAL_JOBSLISTING_JOBS[[#Headers],[ROW_ID]])</f>
        <v>7</v>
      </c>
      <c r="D16" s="82"/>
      <c r="E16" s="82"/>
      <c r="F16" s="38"/>
      <c r="G16" s="39"/>
      <c r="H16" s="33"/>
      <c r="I16" s="84" t="str">
        <f>IFERROR(INDEX(TBL_UDARDA_LOANPOOL[QUAL_JOBS_HUD_MFI],MATCH(TBL_QUAL_JOBSLISTING_JOBS[[#This Row],[LISTING_LOAN_ID_PROP_ADDR]],TBL_UDARDA_LOANPOOL[LOAN_ID_PROP_ADDR],0)),"")</f>
        <v/>
      </c>
      <c r="J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 s="36">
        <f>SUM(
IF(AND(TBL_QUAL_JOBSLISTING_JOBS[[#This Row],[LISTING_LOAN_ID_PROP_ADDR]]&lt;&gt;"",NOT(ISNUMBER(MATCH(TBL_QUAL_JOBSLISTING_JOBS[[#This Row],[LISTING_LOAN_ID_PROP_ADDR]],RANGE_LOOKUP_UDARDA_LOANLIST,0)))),1,0)
)</f>
        <v>0</v>
      </c>
    </row>
    <row r="17" spans="2:13" ht="20.100000000000001" customHeight="1" x14ac:dyDescent="0.25">
      <c r="B17" s="25" t="str">
        <f>IF(TBL_QUAL_JOBSLISTING_JOBS[[#This Row],[RECORD_STARTED]],IF(TBL_QUAL_JOBSLISTING_JOBS[[#This Row],[ERROR_COUNT]]&gt;0,-1,IF(TBL_QUAL_JOBSLISTING_JOBS[[#This Row],[REQ_FIELDS_POPULATED]],1,0)),"")</f>
        <v/>
      </c>
      <c r="C17" s="94">
        <f>ROW()-ROW(TBL_QUAL_JOBSLISTING_JOBS[[#Headers],[ROW_ID]])</f>
        <v>8</v>
      </c>
      <c r="D17" s="82"/>
      <c r="E17" s="82"/>
      <c r="F17" s="38"/>
      <c r="G17" s="39"/>
      <c r="H17" s="33"/>
      <c r="I17" s="84" t="str">
        <f>IFERROR(INDEX(TBL_UDARDA_LOANPOOL[QUAL_JOBS_HUD_MFI],MATCH(TBL_QUAL_JOBSLISTING_JOBS[[#This Row],[LISTING_LOAN_ID_PROP_ADDR]],TBL_UDARDA_LOANPOOL[LOAN_ID_PROP_ADDR],0)),"")</f>
        <v/>
      </c>
      <c r="J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 s="36">
        <f>SUM(
IF(AND(TBL_QUAL_JOBSLISTING_JOBS[[#This Row],[LISTING_LOAN_ID_PROP_ADDR]]&lt;&gt;"",NOT(ISNUMBER(MATCH(TBL_QUAL_JOBSLISTING_JOBS[[#This Row],[LISTING_LOAN_ID_PROP_ADDR]],RANGE_LOOKUP_UDARDA_LOANLIST,0)))),1,0)
)</f>
        <v>0</v>
      </c>
    </row>
    <row r="18" spans="2:13" ht="20.100000000000001" customHeight="1" x14ac:dyDescent="0.25">
      <c r="B18" s="25" t="str">
        <f>IF(TBL_QUAL_JOBSLISTING_JOBS[[#This Row],[RECORD_STARTED]],IF(TBL_QUAL_JOBSLISTING_JOBS[[#This Row],[ERROR_COUNT]]&gt;0,-1,IF(TBL_QUAL_JOBSLISTING_JOBS[[#This Row],[REQ_FIELDS_POPULATED]],1,0)),"")</f>
        <v/>
      </c>
      <c r="C18" s="94">
        <f>ROW()-ROW(TBL_QUAL_JOBSLISTING_JOBS[[#Headers],[ROW_ID]])</f>
        <v>9</v>
      </c>
      <c r="D18" s="82"/>
      <c r="E18" s="82"/>
      <c r="F18" s="38"/>
      <c r="G18" s="39"/>
      <c r="H18" s="33"/>
      <c r="I18" s="84" t="str">
        <f>IFERROR(INDEX(TBL_UDARDA_LOANPOOL[QUAL_JOBS_HUD_MFI],MATCH(TBL_QUAL_JOBSLISTING_JOBS[[#This Row],[LISTING_LOAN_ID_PROP_ADDR]],TBL_UDARDA_LOANPOOL[LOAN_ID_PROP_ADDR],0)),"")</f>
        <v/>
      </c>
      <c r="J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 s="36">
        <f>SUM(
IF(AND(TBL_QUAL_JOBSLISTING_JOBS[[#This Row],[LISTING_LOAN_ID_PROP_ADDR]]&lt;&gt;"",NOT(ISNUMBER(MATCH(TBL_QUAL_JOBSLISTING_JOBS[[#This Row],[LISTING_LOAN_ID_PROP_ADDR]],RANGE_LOOKUP_UDARDA_LOANLIST,0)))),1,0)
)</f>
        <v>0</v>
      </c>
    </row>
    <row r="19" spans="2:13" ht="20.100000000000001" customHeight="1" x14ac:dyDescent="0.25">
      <c r="B19" s="25" t="str">
        <f>IF(TBL_QUAL_JOBSLISTING_JOBS[[#This Row],[RECORD_STARTED]],IF(TBL_QUAL_JOBSLISTING_JOBS[[#This Row],[ERROR_COUNT]]&gt;0,-1,IF(TBL_QUAL_JOBSLISTING_JOBS[[#This Row],[REQ_FIELDS_POPULATED]],1,0)),"")</f>
        <v/>
      </c>
      <c r="C19" s="94">
        <f>ROW()-ROW(TBL_QUAL_JOBSLISTING_JOBS[[#Headers],[ROW_ID]])</f>
        <v>10</v>
      </c>
      <c r="D19" s="82"/>
      <c r="E19" s="82"/>
      <c r="F19" s="38"/>
      <c r="G19" s="39"/>
      <c r="H19" s="33"/>
      <c r="I19" s="84" t="str">
        <f>IFERROR(INDEX(TBL_UDARDA_LOANPOOL[QUAL_JOBS_HUD_MFI],MATCH(TBL_QUAL_JOBSLISTING_JOBS[[#This Row],[LISTING_LOAN_ID_PROP_ADDR]],TBL_UDARDA_LOANPOOL[LOAN_ID_PROP_ADDR],0)),"")</f>
        <v/>
      </c>
      <c r="J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 s="36">
        <f>SUM(
IF(AND(TBL_QUAL_JOBSLISTING_JOBS[[#This Row],[LISTING_LOAN_ID_PROP_ADDR]]&lt;&gt;"",NOT(ISNUMBER(MATCH(TBL_QUAL_JOBSLISTING_JOBS[[#This Row],[LISTING_LOAN_ID_PROP_ADDR]],RANGE_LOOKUP_UDARDA_LOANLIST,0)))),1,0)
)</f>
        <v>0</v>
      </c>
    </row>
    <row r="20" spans="2:13" ht="20.100000000000001" customHeight="1" x14ac:dyDescent="0.25">
      <c r="B20" s="25" t="str">
        <f>IF(TBL_QUAL_JOBSLISTING_JOBS[[#This Row],[RECORD_STARTED]],IF(TBL_QUAL_JOBSLISTING_JOBS[[#This Row],[ERROR_COUNT]]&gt;0,-1,IF(TBL_QUAL_JOBSLISTING_JOBS[[#This Row],[REQ_FIELDS_POPULATED]],1,0)),"")</f>
        <v/>
      </c>
      <c r="C20" s="94">
        <f>ROW()-ROW(TBL_QUAL_JOBSLISTING_JOBS[[#Headers],[ROW_ID]])</f>
        <v>11</v>
      </c>
      <c r="D20" s="82"/>
      <c r="E20" s="82"/>
      <c r="F20" s="38"/>
      <c r="G20" s="39"/>
      <c r="H20" s="33"/>
      <c r="I20" s="84" t="str">
        <f>IFERROR(INDEX(TBL_UDARDA_LOANPOOL[QUAL_JOBS_HUD_MFI],MATCH(TBL_QUAL_JOBSLISTING_JOBS[[#This Row],[LISTING_LOAN_ID_PROP_ADDR]],TBL_UDARDA_LOANPOOL[LOAN_ID_PROP_ADDR],0)),"")</f>
        <v/>
      </c>
      <c r="J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 s="36">
        <f>SUM(
IF(AND(TBL_QUAL_JOBSLISTING_JOBS[[#This Row],[LISTING_LOAN_ID_PROP_ADDR]]&lt;&gt;"",NOT(ISNUMBER(MATCH(TBL_QUAL_JOBSLISTING_JOBS[[#This Row],[LISTING_LOAN_ID_PROP_ADDR]],RANGE_LOOKUP_UDARDA_LOANLIST,0)))),1,0)
)</f>
        <v>0</v>
      </c>
    </row>
    <row r="21" spans="2:13" ht="20.100000000000001" customHeight="1" x14ac:dyDescent="0.25">
      <c r="B21" s="25" t="str">
        <f>IF(TBL_QUAL_JOBSLISTING_JOBS[[#This Row],[RECORD_STARTED]],IF(TBL_QUAL_JOBSLISTING_JOBS[[#This Row],[ERROR_COUNT]]&gt;0,-1,IF(TBL_QUAL_JOBSLISTING_JOBS[[#This Row],[REQ_FIELDS_POPULATED]],1,0)),"")</f>
        <v/>
      </c>
      <c r="C21" s="94">
        <f>ROW()-ROW(TBL_QUAL_JOBSLISTING_JOBS[[#Headers],[ROW_ID]])</f>
        <v>12</v>
      </c>
      <c r="D21" s="82"/>
      <c r="E21" s="82"/>
      <c r="F21" s="38"/>
      <c r="G21" s="39"/>
      <c r="H21" s="33"/>
      <c r="I21" s="84" t="str">
        <f>IFERROR(INDEX(TBL_UDARDA_LOANPOOL[QUAL_JOBS_HUD_MFI],MATCH(TBL_QUAL_JOBSLISTING_JOBS[[#This Row],[LISTING_LOAN_ID_PROP_ADDR]],TBL_UDARDA_LOANPOOL[LOAN_ID_PROP_ADDR],0)),"")</f>
        <v/>
      </c>
      <c r="J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 s="36">
        <f>SUM(
IF(AND(TBL_QUAL_JOBSLISTING_JOBS[[#This Row],[LISTING_LOAN_ID_PROP_ADDR]]&lt;&gt;"",NOT(ISNUMBER(MATCH(TBL_QUAL_JOBSLISTING_JOBS[[#This Row],[LISTING_LOAN_ID_PROP_ADDR]],RANGE_LOOKUP_UDARDA_LOANLIST,0)))),1,0)
)</f>
        <v>0</v>
      </c>
    </row>
    <row r="22" spans="2:13" ht="20.100000000000001" customHeight="1" x14ac:dyDescent="0.25">
      <c r="B22" s="25" t="str">
        <f>IF(TBL_QUAL_JOBSLISTING_JOBS[[#This Row],[RECORD_STARTED]],IF(TBL_QUAL_JOBSLISTING_JOBS[[#This Row],[ERROR_COUNT]]&gt;0,-1,IF(TBL_QUAL_JOBSLISTING_JOBS[[#This Row],[REQ_FIELDS_POPULATED]],1,0)),"")</f>
        <v/>
      </c>
      <c r="C22" s="94">
        <f>ROW()-ROW(TBL_QUAL_JOBSLISTING_JOBS[[#Headers],[ROW_ID]])</f>
        <v>13</v>
      </c>
      <c r="D22" s="82"/>
      <c r="E22" s="82"/>
      <c r="F22" s="38"/>
      <c r="G22" s="39"/>
      <c r="H22" s="33"/>
      <c r="I22" s="84" t="str">
        <f>IFERROR(INDEX(TBL_UDARDA_LOANPOOL[QUAL_JOBS_HUD_MFI],MATCH(TBL_QUAL_JOBSLISTING_JOBS[[#This Row],[LISTING_LOAN_ID_PROP_ADDR]],TBL_UDARDA_LOANPOOL[LOAN_ID_PROP_ADDR],0)),"")</f>
        <v/>
      </c>
      <c r="J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 s="36">
        <f>SUM(
IF(AND(TBL_QUAL_JOBSLISTING_JOBS[[#This Row],[LISTING_LOAN_ID_PROP_ADDR]]&lt;&gt;"",NOT(ISNUMBER(MATCH(TBL_QUAL_JOBSLISTING_JOBS[[#This Row],[LISTING_LOAN_ID_PROP_ADDR]],RANGE_LOOKUP_UDARDA_LOANLIST,0)))),1,0)
)</f>
        <v>0</v>
      </c>
    </row>
    <row r="23" spans="2:13" ht="20.100000000000001" customHeight="1" x14ac:dyDescent="0.25">
      <c r="B23" s="25" t="str">
        <f>IF(TBL_QUAL_JOBSLISTING_JOBS[[#This Row],[RECORD_STARTED]],IF(TBL_QUAL_JOBSLISTING_JOBS[[#This Row],[ERROR_COUNT]]&gt;0,-1,IF(TBL_QUAL_JOBSLISTING_JOBS[[#This Row],[REQ_FIELDS_POPULATED]],1,0)),"")</f>
        <v/>
      </c>
      <c r="C23" s="94">
        <f>ROW()-ROW(TBL_QUAL_JOBSLISTING_JOBS[[#Headers],[ROW_ID]])</f>
        <v>14</v>
      </c>
      <c r="D23" s="82"/>
      <c r="E23" s="82"/>
      <c r="F23" s="38"/>
      <c r="G23" s="39"/>
      <c r="H23" s="33"/>
      <c r="I23" s="84" t="str">
        <f>IFERROR(INDEX(TBL_UDARDA_LOANPOOL[QUAL_JOBS_HUD_MFI],MATCH(TBL_QUAL_JOBSLISTING_JOBS[[#This Row],[LISTING_LOAN_ID_PROP_ADDR]],TBL_UDARDA_LOANPOOL[LOAN_ID_PROP_ADDR],0)),"")</f>
        <v/>
      </c>
      <c r="J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 s="36">
        <f>SUM(
IF(AND(TBL_QUAL_JOBSLISTING_JOBS[[#This Row],[LISTING_LOAN_ID_PROP_ADDR]]&lt;&gt;"",NOT(ISNUMBER(MATCH(TBL_QUAL_JOBSLISTING_JOBS[[#This Row],[LISTING_LOAN_ID_PROP_ADDR]],RANGE_LOOKUP_UDARDA_LOANLIST,0)))),1,0)
)</f>
        <v>0</v>
      </c>
    </row>
    <row r="24" spans="2:13" ht="20.100000000000001" customHeight="1" x14ac:dyDescent="0.25">
      <c r="B24" s="25" t="str">
        <f>IF(TBL_QUAL_JOBSLISTING_JOBS[[#This Row],[RECORD_STARTED]],IF(TBL_QUAL_JOBSLISTING_JOBS[[#This Row],[ERROR_COUNT]]&gt;0,-1,IF(TBL_QUAL_JOBSLISTING_JOBS[[#This Row],[REQ_FIELDS_POPULATED]],1,0)),"")</f>
        <v/>
      </c>
      <c r="C24" s="94">
        <f>ROW()-ROW(TBL_QUAL_JOBSLISTING_JOBS[[#Headers],[ROW_ID]])</f>
        <v>15</v>
      </c>
      <c r="D24" s="82"/>
      <c r="E24" s="82"/>
      <c r="F24" s="38"/>
      <c r="G24" s="39"/>
      <c r="H24" s="33"/>
      <c r="I24" s="84" t="str">
        <f>IFERROR(INDEX(TBL_UDARDA_LOANPOOL[QUAL_JOBS_HUD_MFI],MATCH(TBL_QUAL_JOBSLISTING_JOBS[[#This Row],[LISTING_LOAN_ID_PROP_ADDR]],TBL_UDARDA_LOANPOOL[LOAN_ID_PROP_ADDR],0)),"")</f>
        <v/>
      </c>
      <c r="J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 s="36">
        <f>SUM(
IF(AND(TBL_QUAL_JOBSLISTING_JOBS[[#This Row],[LISTING_LOAN_ID_PROP_ADDR]]&lt;&gt;"",NOT(ISNUMBER(MATCH(TBL_QUAL_JOBSLISTING_JOBS[[#This Row],[LISTING_LOAN_ID_PROP_ADDR]],RANGE_LOOKUP_UDARDA_LOANLIST,0)))),1,0)
)</f>
        <v>0</v>
      </c>
    </row>
    <row r="25" spans="2:13" ht="20.100000000000001" customHeight="1" x14ac:dyDescent="0.25">
      <c r="B25" s="25" t="str">
        <f>IF(TBL_QUAL_JOBSLISTING_JOBS[[#This Row],[RECORD_STARTED]],IF(TBL_QUAL_JOBSLISTING_JOBS[[#This Row],[ERROR_COUNT]]&gt;0,-1,IF(TBL_QUAL_JOBSLISTING_JOBS[[#This Row],[REQ_FIELDS_POPULATED]],1,0)),"")</f>
        <v/>
      </c>
      <c r="C25" s="94">
        <f>ROW()-ROW(TBL_QUAL_JOBSLISTING_JOBS[[#Headers],[ROW_ID]])</f>
        <v>16</v>
      </c>
      <c r="D25" s="82"/>
      <c r="E25" s="82"/>
      <c r="F25" s="38"/>
      <c r="G25" s="39"/>
      <c r="H25" s="33"/>
      <c r="I25" s="84" t="str">
        <f>IFERROR(INDEX(TBL_UDARDA_LOANPOOL[QUAL_JOBS_HUD_MFI],MATCH(TBL_QUAL_JOBSLISTING_JOBS[[#This Row],[LISTING_LOAN_ID_PROP_ADDR]],TBL_UDARDA_LOANPOOL[LOAN_ID_PROP_ADDR],0)),"")</f>
        <v/>
      </c>
      <c r="J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 s="36">
        <f>SUM(
IF(AND(TBL_QUAL_JOBSLISTING_JOBS[[#This Row],[LISTING_LOAN_ID_PROP_ADDR]]&lt;&gt;"",NOT(ISNUMBER(MATCH(TBL_QUAL_JOBSLISTING_JOBS[[#This Row],[LISTING_LOAN_ID_PROP_ADDR]],RANGE_LOOKUP_UDARDA_LOANLIST,0)))),1,0)
)</f>
        <v>0</v>
      </c>
    </row>
    <row r="26" spans="2:13" ht="20.100000000000001" customHeight="1" x14ac:dyDescent="0.25">
      <c r="B26" s="25" t="str">
        <f>IF(TBL_QUAL_JOBSLISTING_JOBS[[#This Row],[RECORD_STARTED]],IF(TBL_QUAL_JOBSLISTING_JOBS[[#This Row],[ERROR_COUNT]]&gt;0,-1,IF(TBL_QUAL_JOBSLISTING_JOBS[[#This Row],[REQ_FIELDS_POPULATED]],1,0)),"")</f>
        <v/>
      </c>
      <c r="C26" s="94">
        <f>ROW()-ROW(TBL_QUAL_JOBSLISTING_JOBS[[#Headers],[ROW_ID]])</f>
        <v>17</v>
      </c>
      <c r="D26" s="82"/>
      <c r="E26" s="82"/>
      <c r="F26" s="38"/>
      <c r="G26" s="39"/>
      <c r="H26" s="33"/>
      <c r="I26" s="84" t="str">
        <f>IFERROR(INDEX(TBL_UDARDA_LOANPOOL[QUAL_JOBS_HUD_MFI],MATCH(TBL_QUAL_JOBSLISTING_JOBS[[#This Row],[LISTING_LOAN_ID_PROP_ADDR]],TBL_UDARDA_LOANPOOL[LOAN_ID_PROP_ADDR],0)),"")</f>
        <v/>
      </c>
      <c r="J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 s="36">
        <f>SUM(
IF(AND(TBL_QUAL_JOBSLISTING_JOBS[[#This Row],[LISTING_LOAN_ID_PROP_ADDR]]&lt;&gt;"",NOT(ISNUMBER(MATCH(TBL_QUAL_JOBSLISTING_JOBS[[#This Row],[LISTING_LOAN_ID_PROP_ADDR]],RANGE_LOOKUP_UDARDA_LOANLIST,0)))),1,0)
)</f>
        <v>0</v>
      </c>
    </row>
    <row r="27" spans="2:13" ht="20.100000000000001" customHeight="1" x14ac:dyDescent="0.25">
      <c r="B27" s="25" t="str">
        <f>IF(TBL_QUAL_JOBSLISTING_JOBS[[#This Row],[RECORD_STARTED]],IF(TBL_QUAL_JOBSLISTING_JOBS[[#This Row],[ERROR_COUNT]]&gt;0,-1,IF(TBL_QUAL_JOBSLISTING_JOBS[[#This Row],[REQ_FIELDS_POPULATED]],1,0)),"")</f>
        <v/>
      </c>
      <c r="C27" s="94">
        <f>ROW()-ROW(TBL_QUAL_JOBSLISTING_JOBS[[#Headers],[ROW_ID]])</f>
        <v>18</v>
      </c>
      <c r="D27" s="82"/>
      <c r="E27" s="82"/>
      <c r="F27" s="38"/>
      <c r="G27" s="39"/>
      <c r="H27" s="33"/>
      <c r="I27" s="84" t="str">
        <f>IFERROR(INDEX(TBL_UDARDA_LOANPOOL[QUAL_JOBS_HUD_MFI],MATCH(TBL_QUAL_JOBSLISTING_JOBS[[#This Row],[LISTING_LOAN_ID_PROP_ADDR]],TBL_UDARDA_LOANPOOL[LOAN_ID_PROP_ADDR],0)),"")</f>
        <v/>
      </c>
      <c r="J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 s="36">
        <f>SUM(
IF(AND(TBL_QUAL_JOBSLISTING_JOBS[[#This Row],[LISTING_LOAN_ID_PROP_ADDR]]&lt;&gt;"",NOT(ISNUMBER(MATCH(TBL_QUAL_JOBSLISTING_JOBS[[#This Row],[LISTING_LOAN_ID_PROP_ADDR]],RANGE_LOOKUP_UDARDA_LOANLIST,0)))),1,0)
)</f>
        <v>0</v>
      </c>
    </row>
    <row r="28" spans="2:13" ht="20.100000000000001" customHeight="1" x14ac:dyDescent="0.25">
      <c r="B28" s="25" t="str">
        <f>IF(TBL_QUAL_JOBSLISTING_JOBS[[#This Row],[RECORD_STARTED]],IF(TBL_QUAL_JOBSLISTING_JOBS[[#This Row],[ERROR_COUNT]]&gt;0,-1,IF(TBL_QUAL_JOBSLISTING_JOBS[[#This Row],[REQ_FIELDS_POPULATED]],1,0)),"")</f>
        <v/>
      </c>
      <c r="C28" s="94">
        <f>ROW()-ROW(TBL_QUAL_JOBSLISTING_JOBS[[#Headers],[ROW_ID]])</f>
        <v>19</v>
      </c>
      <c r="D28" s="82"/>
      <c r="E28" s="82"/>
      <c r="F28" s="38"/>
      <c r="G28" s="39"/>
      <c r="H28" s="33"/>
      <c r="I28" s="84" t="str">
        <f>IFERROR(INDEX(TBL_UDARDA_LOANPOOL[QUAL_JOBS_HUD_MFI],MATCH(TBL_QUAL_JOBSLISTING_JOBS[[#This Row],[LISTING_LOAN_ID_PROP_ADDR]],TBL_UDARDA_LOANPOOL[LOAN_ID_PROP_ADDR],0)),"")</f>
        <v/>
      </c>
      <c r="J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 s="36">
        <f>SUM(
IF(AND(TBL_QUAL_JOBSLISTING_JOBS[[#This Row],[LISTING_LOAN_ID_PROP_ADDR]]&lt;&gt;"",NOT(ISNUMBER(MATCH(TBL_QUAL_JOBSLISTING_JOBS[[#This Row],[LISTING_LOAN_ID_PROP_ADDR]],RANGE_LOOKUP_UDARDA_LOANLIST,0)))),1,0)
)</f>
        <v>0</v>
      </c>
    </row>
    <row r="29" spans="2:13" ht="20.100000000000001" customHeight="1" x14ac:dyDescent="0.25">
      <c r="B29" s="25" t="str">
        <f>IF(TBL_QUAL_JOBSLISTING_JOBS[[#This Row],[RECORD_STARTED]],IF(TBL_QUAL_JOBSLISTING_JOBS[[#This Row],[ERROR_COUNT]]&gt;0,-1,IF(TBL_QUAL_JOBSLISTING_JOBS[[#This Row],[REQ_FIELDS_POPULATED]],1,0)),"")</f>
        <v/>
      </c>
      <c r="C29" s="94">
        <f>ROW()-ROW(TBL_QUAL_JOBSLISTING_JOBS[[#Headers],[ROW_ID]])</f>
        <v>20</v>
      </c>
      <c r="D29" s="82"/>
      <c r="E29" s="82"/>
      <c r="F29" s="38"/>
      <c r="G29" s="39"/>
      <c r="H29" s="33"/>
      <c r="I29" s="84" t="str">
        <f>IFERROR(INDEX(TBL_UDARDA_LOANPOOL[QUAL_JOBS_HUD_MFI],MATCH(TBL_QUAL_JOBSLISTING_JOBS[[#This Row],[LISTING_LOAN_ID_PROP_ADDR]],TBL_UDARDA_LOANPOOL[LOAN_ID_PROP_ADDR],0)),"")</f>
        <v/>
      </c>
      <c r="J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 s="36">
        <f>SUM(
IF(AND(TBL_QUAL_JOBSLISTING_JOBS[[#This Row],[LISTING_LOAN_ID_PROP_ADDR]]&lt;&gt;"",NOT(ISNUMBER(MATCH(TBL_QUAL_JOBSLISTING_JOBS[[#This Row],[LISTING_LOAN_ID_PROP_ADDR]],RANGE_LOOKUP_UDARDA_LOANLIST,0)))),1,0)
)</f>
        <v>0</v>
      </c>
    </row>
    <row r="30" spans="2:13" ht="20.100000000000001" customHeight="1" x14ac:dyDescent="0.25">
      <c r="B30" s="25" t="str">
        <f>IF(TBL_QUAL_JOBSLISTING_JOBS[[#This Row],[RECORD_STARTED]],IF(TBL_QUAL_JOBSLISTING_JOBS[[#This Row],[ERROR_COUNT]]&gt;0,-1,IF(TBL_QUAL_JOBSLISTING_JOBS[[#This Row],[REQ_FIELDS_POPULATED]],1,0)),"")</f>
        <v/>
      </c>
      <c r="C30" s="94">
        <f>ROW()-ROW(TBL_QUAL_JOBSLISTING_JOBS[[#Headers],[ROW_ID]])</f>
        <v>21</v>
      </c>
      <c r="D30" s="82"/>
      <c r="E30" s="82"/>
      <c r="F30" s="38"/>
      <c r="G30" s="39"/>
      <c r="H30" s="33"/>
      <c r="I30" s="84" t="str">
        <f>IFERROR(INDEX(TBL_UDARDA_LOANPOOL[QUAL_JOBS_HUD_MFI],MATCH(TBL_QUAL_JOBSLISTING_JOBS[[#This Row],[LISTING_LOAN_ID_PROP_ADDR]],TBL_UDARDA_LOANPOOL[LOAN_ID_PROP_ADDR],0)),"")</f>
        <v/>
      </c>
      <c r="J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 s="36">
        <f>SUM(
IF(AND(TBL_QUAL_JOBSLISTING_JOBS[[#This Row],[LISTING_LOAN_ID_PROP_ADDR]]&lt;&gt;"",NOT(ISNUMBER(MATCH(TBL_QUAL_JOBSLISTING_JOBS[[#This Row],[LISTING_LOAN_ID_PROP_ADDR]],RANGE_LOOKUP_UDARDA_LOANLIST,0)))),1,0)
)</f>
        <v>0</v>
      </c>
    </row>
    <row r="31" spans="2:13" ht="20.100000000000001" customHeight="1" x14ac:dyDescent="0.25">
      <c r="B31" s="25" t="str">
        <f>IF(TBL_QUAL_JOBSLISTING_JOBS[[#This Row],[RECORD_STARTED]],IF(TBL_QUAL_JOBSLISTING_JOBS[[#This Row],[ERROR_COUNT]]&gt;0,-1,IF(TBL_QUAL_JOBSLISTING_JOBS[[#This Row],[REQ_FIELDS_POPULATED]],1,0)),"")</f>
        <v/>
      </c>
      <c r="C31" s="94">
        <f>ROW()-ROW(TBL_QUAL_JOBSLISTING_JOBS[[#Headers],[ROW_ID]])</f>
        <v>22</v>
      </c>
      <c r="D31" s="82"/>
      <c r="E31" s="82"/>
      <c r="F31" s="38"/>
      <c r="G31" s="39"/>
      <c r="H31" s="33"/>
      <c r="I31" s="84" t="str">
        <f>IFERROR(INDEX(TBL_UDARDA_LOANPOOL[QUAL_JOBS_HUD_MFI],MATCH(TBL_QUAL_JOBSLISTING_JOBS[[#This Row],[LISTING_LOAN_ID_PROP_ADDR]],TBL_UDARDA_LOANPOOL[LOAN_ID_PROP_ADDR],0)),"")</f>
        <v/>
      </c>
      <c r="J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 s="36">
        <f>SUM(
IF(AND(TBL_QUAL_JOBSLISTING_JOBS[[#This Row],[LISTING_LOAN_ID_PROP_ADDR]]&lt;&gt;"",NOT(ISNUMBER(MATCH(TBL_QUAL_JOBSLISTING_JOBS[[#This Row],[LISTING_LOAN_ID_PROP_ADDR]],RANGE_LOOKUP_UDARDA_LOANLIST,0)))),1,0)
)</f>
        <v>0</v>
      </c>
    </row>
    <row r="32" spans="2:13" ht="20.100000000000001" customHeight="1" x14ac:dyDescent="0.25">
      <c r="B32" s="25" t="str">
        <f>IF(TBL_QUAL_JOBSLISTING_JOBS[[#This Row],[RECORD_STARTED]],IF(TBL_QUAL_JOBSLISTING_JOBS[[#This Row],[ERROR_COUNT]]&gt;0,-1,IF(TBL_QUAL_JOBSLISTING_JOBS[[#This Row],[REQ_FIELDS_POPULATED]],1,0)),"")</f>
        <v/>
      </c>
      <c r="C32" s="94">
        <f>ROW()-ROW(TBL_QUAL_JOBSLISTING_JOBS[[#Headers],[ROW_ID]])</f>
        <v>23</v>
      </c>
      <c r="D32" s="82"/>
      <c r="E32" s="82"/>
      <c r="F32" s="38"/>
      <c r="G32" s="39"/>
      <c r="H32" s="33"/>
      <c r="I32" s="84" t="str">
        <f>IFERROR(INDEX(TBL_UDARDA_LOANPOOL[QUAL_JOBS_HUD_MFI],MATCH(TBL_QUAL_JOBSLISTING_JOBS[[#This Row],[LISTING_LOAN_ID_PROP_ADDR]],TBL_UDARDA_LOANPOOL[LOAN_ID_PROP_ADDR],0)),"")</f>
        <v/>
      </c>
      <c r="J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 s="36">
        <f>SUM(
IF(AND(TBL_QUAL_JOBSLISTING_JOBS[[#This Row],[LISTING_LOAN_ID_PROP_ADDR]]&lt;&gt;"",NOT(ISNUMBER(MATCH(TBL_QUAL_JOBSLISTING_JOBS[[#This Row],[LISTING_LOAN_ID_PROP_ADDR]],RANGE_LOOKUP_UDARDA_LOANLIST,0)))),1,0)
)</f>
        <v>0</v>
      </c>
    </row>
    <row r="33" spans="2:13" ht="20.100000000000001" customHeight="1" x14ac:dyDescent="0.25">
      <c r="B33" s="25" t="str">
        <f>IF(TBL_QUAL_JOBSLISTING_JOBS[[#This Row],[RECORD_STARTED]],IF(TBL_QUAL_JOBSLISTING_JOBS[[#This Row],[ERROR_COUNT]]&gt;0,-1,IF(TBL_QUAL_JOBSLISTING_JOBS[[#This Row],[REQ_FIELDS_POPULATED]],1,0)),"")</f>
        <v/>
      </c>
      <c r="C33" s="94">
        <f>ROW()-ROW(TBL_QUAL_JOBSLISTING_JOBS[[#Headers],[ROW_ID]])</f>
        <v>24</v>
      </c>
      <c r="D33" s="82"/>
      <c r="E33" s="82"/>
      <c r="F33" s="38"/>
      <c r="G33" s="39"/>
      <c r="H33" s="33"/>
      <c r="I33" s="84" t="str">
        <f>IFERROR(INDEX(TBL_UDARDA_LOANPOOL[QUAL_JOBS_HUD_MFI],MATCH(TBL_QUAL_JOBSLISTING_JOBS[[#This Row],[LISTING_LOAN_ID_PROP_ADDR]],TBL_UDARDA_LOANPOOL[LOAN_ID_PROP_ADDR],0)),"")</f>
        <v/>
      </c>
      <c r="J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 s="36">
        <f>SUM(
IF(AND(TBL_QUAL_JOBSLISTING_JOBS[[#This Row],[LISTING_LOAN_ID_PROP_ADDR]]&lt;&gt;"",NOT(ISNUMBER(MATCH(TBL_QUAL_JOBSLISTING_JOBS[[#This Row],[LISTING_LOAN_ID_PROP_ADDR]],RANGE_LOOKUP_UDARDA_LOANLIST,0)))),1,0)
)</f>
        <v>0</v>
      </c>
    </row>
    <row r="34" spans="2:13" ht="20.100000000000001" customHeight="1" x14ac:dyDescent="0.25">
      <c r="B34" s="25" t="str">
        <f>IF(TBL_QUAL_JOBSLISTING_JOBS[[#This Row],[RECORD_STARTED]],IF(TBL_QUAL_JOBSLISTING_JOBS[[#This Row],[ERROR_COUNT]]&gt;0,-1,IF(TBL_QUAL_JOBSLISTING_JOBS[[#This Row],[REQ_FIELDS_POPULATED]],1,0)),"")</f>
        <v/>
      </c>
      <c r="C34" s="94">
        <f>ROW()-ROW(TBL_QUAL_JOBSLISTING_JOBS[[#Headers],[ROW_ID]])</f>
        <v>25</v>
      </c>
      <c r="D34" s="82"/>
      <c r="E34" s="82"/>
      <c r="F34" s="38"/>
      <c r="G34" s="39"/>
      <c r="H34" s="33"/>
      <c r="I34" s="84" t="str">
        <f>IFERROR(INDEX(TBL_UDARDA_LOANPOOL[QUAL_JOBS_HUD_MFI],MATCH(TBL_QUAL_JOBSLISTING_JOBS[[#This Row],[LISTING_LOAN_ID_PROP_ADDR]],TBL_UDARDA_LOANPOOL[LOAN_ID_PROP_ADDR],0)),"")</f>
        <v/>
      </c>
      <c r="J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 s="36">
        <f>SUM(
IF(AND(TBL_QUAL_JOBSLISTING_JOBS[[#This Row],[LISTING_LOAN_ID_PROP_ADDR]]&lt;&gt;"",NOT(ISNUMBER(MATCH(TBL_QUAL_JOBSLISTING_JOBS[[#This Row],[LISTING_LOAN_ID_PROP_ADDR]],RANGE_LOOKUP_UDARDA_LOANLIST,0)))),1,0)
)</f>
        <v>0</v>
      </c>
    </row>
    <row r="35" spans="2:13" ht="20.100000000000001" customHeight="1" x14ac:dyDescent="0.25">
      <c r="B35" s="25" t="str">
        <f>IF(TBL_QUAL_JOBSLISTING_JOBS[[#This Row],[RECORD_STARTED]],IF(TBL_QUAL_JOBSLISTING_JOBS[[#This Row],[ERROR_COUNT]]&gt;0,-1,IF(TBL_QUAL_JOBSLISTING_JOBS[[#This Row],[REQ_FIELDS_POPULATED]],1,0)),"")</f>
        <v/>
      </c>
      <c r="C35" s="94">
        <f>ROW()-ROW(TBL_QUAL_JOBSLISTING_JOBS[[#Headers],[ROW_ID]])</f>
        <v>26</v>
      </c>
      <c r="D35" s="82"/>
      <c r="E35" s="82"/>
      <c r="F35" s="38"/>
      <c r="G35" s="39"/>
      <c r="H35" s="33"/>
      <c r="I35" s="84" t="str">
        <f>IFERROR(INDEX(TBL_UDARDA_LOANPOOL[QUAL_JOBS_HUD_MFI],MATCH(TBL_QUAL_JOBSLISTING_JOBS[[#This Row],[LISTING_LOAN_ID_PROP_ADDR]],TBL_UDARDA_LOANPOOL[LOAN_ID_PROP_ADDR],0)),"")</f>
        <v/>
      </c>
      <c r="J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 s="36">
        <f>SUM(
IF(AND(TBL_QUAL_JOBSLISTING_JOBS[[#This Row],[LISTING_LOAN_ID_PROP_ADDR]]&lt;&gt;"",NOT(ISNUMBER(MATCH(TBL_QUAL_JOBSLISTING_JOBS[[#This Row],[LISTING_LOAN_ID_PROP_ADDR]],RANGE_LOOKUP_UDARDA_LOANLIST,0)))),1,0)
)</f>
        <v>0</v>
      </c>
    </row>
    <row r="36" spans="2:13" ht="20.100000000000001" customHeight="1" x14ac:dyDescent="0.25">
      <c r="B36" s="25" t="str">
        <f>IF(TBL_QUAL_JOBSLISTING_JOBS[[#This Row],[RECORD_STARTED]],IF(TBL_QUAL_JOBSLISTING_JOBS[[#This Row],[ERROR_COUNT]]&gt;0,-1,IF(TBL_QUAL_JOBSLISTING_JOBS[[#This Row],[REQ_FIELDS_POPULATED]],1,0)),"")</f>
        <v/>
      </c>
      <c r="C36" s="94">
        <f>ROW()-ROW(TBL_QUAL_JOBSLISTING_JOBS[[#Headers],[ROW_ID]])</f>
        <v>27</v>
      </c>
      <c r="D36" s="82"/>
      <c r="E36" s="82"/>
      <c r="F36" s="38"/>
      <c r="G36" s="39"/>
      <c r="H36" s="33"/>
      <c r="I36" s="84" t="str">
        <f>IFERROR(INDEX(TBL_UDARDA_LOANPOOL[QUAL_JOBS_HUD_MFI],MATCH(TBL_QUAL_JOBSLISTING_JOBS[[#This Row],[LISTING_LOAN_ID_PROP_ADDR]],TBL_UDARDA_LOANPOOL[LOAN_ID_PROP_ADDR],0)),"")</f>
        <v/>
      </c>
      <c r="J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 s="36">
        <f>SUM(
IF(AND(TBL_QUAL_JOBSLISTING_JOBS[[#This Row],[LISTING_LOAN_ID_PROP_ADDR]]&lt;&gt;"",NOT(ISNUMBER(MATCH(TBL_QUAL_JOBSLISTING_JOBS[[#This Row],[LISTING_LOAN_ID_PROP_ADDR]],RANGE_LOOKUP_UDARDA_LOANLIST,0)))),1,0)
)</f>
        <v>0</v>
      </c>
    </row>
    <row r="37" spans="2:13" ht="20.100000000000001" customHeight="1" x14ac:dyDescent="0.25">
      <c r="B37" s="25" t="str">
        <f>IF(TBL_QUAL_JOBSLISTING_JOBS[[#This Row],[RECORD_STARTED]],IF(TBL_QUAL_JOBSLISTING_JOBS[[#This Row],[ERROR_COUNT]]&gt;0,-1,IF(TBL_QUAL_JOBSLISTING_JOBS[[#This Row],[REQ_FIELDS_POPULATED]],1,0)),"")</f>
        <v/>
      </c>
      <c r="C37" s="94">
        <f>ROW()-ROW(TBL_QUAL_JOBSLISTING_JOBS[[#Headers],[ROW_ID]])</f>
        <v>28</v>
      </c>
      <c r="D37" s="82"/>
      <c r="E37" s="82"/>
      <c r="F37" s="38"/>
      <c r="G37" s="39"/>
      <c r="H37" s="33"/>
      <c r="I37" s="84" t="str">
        <f>IFERROR(INDEX(TBL_UDARDA_LOANPOOL[QUAL_JOBS_HUD_MFI],MATCH(TBL_QUAL_JOBSLISTING_JOBS[[#This Row],[LISTING_LOAN_ID_PROP_ADDR]],TBL_UDARDA_LOANPOOL[LOAN_ID_PROP_ADDR],0)),"")</f>
        <v/>
      </c>
      <c r="J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 s="36">
        <f>SUM(
IF(AND(TBL_QUAL_JOBSLISTING_JOBS[[#This Row],[LISTING_LOAN_ID_PROP_ADDR]]&lt;&gt;"",NOT(ISNUMBER(MATCH(TBL_QUAL_JOBSLISTING_JOBS[[#This Row],[LISTING_LOAN_ID_PROP_ADDR]],RANGE_LOOKUP_UDARDA_LOANLIST,0)))),1,0)
)</f>
        <v>0</v>
      </c>
    </row>
    <row r="38" spans="2:13" ht="20.100000000000001" customHeight="1" x14ac:dyDescent="0.25">
      <c r="B38" s="25" t="str">
        <f>IF(TBL_QUAL_JOBSLISTING_JOBS[[#This Row],[RECORD_STARTED]],IF(TBL_QUAL_JOBSLISTING_JOBS[[#This Row],[ERROR_COUNT]]&gt;0,-1,IF(TBL_QUAL_JOBSLISTING_JOBS[[#This Row],[REQ_FIELDS_POPULATED]],1,0)),"")</f>
        <v/>
      </c>
      <c r="C38" s="94">
        <f>ROW()-ROW(TBL_QUAL_JOBSLISTING_JOBS[[#Headers],[ROW_ID]])</f>
        <v>29</v>
      </c>
      <c r="D38" s="82"/>
      <c r="E38" s="82"/>
      <c r="F38" s="38"/>
      <c r="G38" s="39"/>
      <c r="H38" s="33"/>
      <c r="I38" s="84" t="str">
        <f>IFERROR(INDEX(TBL_UDARDA_LOANPOOL[QUAL_JOBS_HUD_MFI],MATCH(TBL_QUAL_JOBSLISTING_JOBS[[#This Row],[LISTING_LOAN_ID_PROP_ADDR]],TBL_UDARDA_LOANPOOL[LOAN_ID_PROP_ADDR],0)),"")</f>
        <v/>
      </c>
      <c r="J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 s="36">
        <f>SUM(
IF(AND(TBL_QUAL_JOBSLISTING_JOBS[[#This Row],[LISTING_LOAN_ID_PROP_ADDR]]&lt;&gt;"",NOT(ISNUMBER(MATCH(TBL_QUAL_JOBSLISTING_JOBS[[#This Row],[LISTING_LOAN_ID_PROP_ADDR]],RANGE_LOOKUP_UDARDA_LOANLIST,0)))),1,0)
)</f>
        <v>0</v>
      </c>
    </row>
    <row r="39" spans="2:13" ht="20.100000000000001" customHeight="1" x14ac:dyDescent="0.25">
      <c r="B39" s="25" t="str">
        <f>IF(TBL_QUAL_JOBSLISTING_JOBS[[#This Row],[RECORD_STARTED]],IF(TBL_QUAL_JOBSLISTING_JOBS[[#This Row],[ERROR_COUNT]]&gt;0,-1,IF(TBL_QUAL_JOBSLISTING_JOBS[[#This Row],[REQ_FIELDS_POPULATED]],1,0)),"")</f>
        <v/>
      </c>
      <c r="C39" s="94">
        <f>ROW()-ROW(TBL_QUAL_JOBSLISTING_JOBS[[#Headers],[ROW_ID]])</f>
        <v>30</v>
      </c>
      <c r="D39" s="82"/>
      <c r="E39" s="82"/>
      <c r="F39" s="38"/>
      <c r="G39" s="39"/>
      <c r="H39" s="33"/>
      <c r="I39" s="84" t="str">
        <f>IFERROR(INDEX(TBL_UDARDA_LOANPOOL[QUAL_JOBS_HUD_MFI],MATCH(TBL_QUAL_JOBSLISTING_JOBS[[#This Row],[LISTING_LOAN_ID_PROP_ADDR]],TBL_UDARDA_LOANPOOL[LOAN_ID_PROP_ADDR],0)),"")</f>
        <v/>
      </c>
      <c r="J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 s="36">
        <f>SUM(
IF(AND(TBL_QUAL_JOBSLISTING_JOBS[[#This Row],[LISTING_LOAN_ID_PROP_ADDR]]&lt;&gt;"",NOT(ISNUMBER(MATCH(TBL_QUAL_JOBSLISTING_JOBS[[#This Row],[LISTING_LOAN_ID_PROP_ADDR]],RANGE_LOOKUP_UDARDA_LOANLIST,0)))),1,0)
)</f>
        <v>0</v>
      </c>
    </row>
    <row r="40" spans="2:13" ht="20.100000000000001" customHeight="1" x14ac:dyDescent="0.25">
      <c r="B40" s="25" t="str">
        <f>IF(TBL_QUAL_JOBSLISTING_JOBS[[#This Row],[RECORD_STARTED]],IF(TBL_QUAL_JOBSLISTING_JOBS[[#This Row],[ERROR_COUNT]]&gt;0,-1,IF(TBL_QUAL_JOBSLISTING_JOBS[[#This Row],[REQ_FIELDS_POPULATED]],1,0)),"")</f>
        <v/>
      </c>
      <c r="C40" s="94">
        <f>ROW()-ROW(TBL_QUAL_JOBSLISTING_JOBS[[#Headers],[ROW_ID]])</f>
        <v>31</v>
      </c>
      <c r="D40" s="82"/>
      <c r="E40" s="82"/>
      <c r="F40" s="38"/>
      <c r="G40" s="39"/>
      <c r="H40" s="33"/>
      <c r="I40" s="84" t="str">
        <f>IFERROR(INDEX(TBL_UDARDA_LOANPOOL[QUAL_JOBS_HUD_MFI],MATCH(TBL_QUAL_JOBSLISTING_JOBS[[#This Row],[LISTING_LOAN_ID_PROP_ADDR]],TBL_UDARDA_LOANPOOL[LOAN_ID_PROP_ADDR],0)),"")</f>
        <v/>
      </c>
      <c r="J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 s="36">
        <f>SUM(
IF(AND(TBL_QUAL_JOBSLISTING_JOBS[[#This Row],[LISTING_LOAN_ID_PROP_ADDR]]&lt;&gt;"",NOT(ISNUMBER(MATCH(TBL_QUAL_JOBSLISTING_JOBS[[#This Row],[LISTING_LOAN_ID_PROP_ADDR]],RANGE_LOOKUP_UDARDA_LOANLIST,0)))),1,0)
)</f>
        <v>0</v>
      </c>
    </row>
    <row r="41" spans="2:13" ht="20.100000000000001" customHeight="1" x14ac:dyDescent="0.25">
      <c r="B41" s="25" t="str">
        <f>IF(TBL_QUAL_JOBSLISTING_JOBS[[#This Row],[RECORD_STARTED]],IF(TBL_QUAL_JOBSLISTING_JOBS[[#This Row],[ERROR_COUNT]]&gt;0,-1,IF(TBL_QUAL_JOBSLISTING_JOBS[[#This Row],[REQ_FIELDS_POPULATED]],1,0)),"")</f>
        <v/>
      </c>
      <c r="C41" s="94">
        <f>ROW()-ROW(TBL_QUAL_JOBSLISTING_JOBS[[#Headers],[ROW_ID]])</f>
        <v>32</v>
      </c>
      <c r="D41" s="82"/>
      <c r="E41" s="82"/>
      <c r="F41" s="38"/>
      <c r="G41" s="39"/>
      <c r="H41" s="33"/>
      <c r="I41" s="84" t="str">
        <f>IFERROR(INDEX(TBL_UDARDA_LOANPOOL[QUAL_JOBS_HUD_MFI],MATCH(TBL_QUAL_JOBSLISTING_JOBS[[#This Row],[LISTING_LOAN_ID_PROP_ADDR]],TBL_UDARDA_LOANPOOL[LOAN_ID_PROP_ADDR],0)),"")</f>
        <v/>
      </c>
      <c r="J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 s="36">
        <f>SUM(
IF(AND(TBL_QUAL_JOBSLISTING_JOBS[[#This Row],[LISTING_LOAN_ID_PROP_ADDR]]&lt;&gt;"",NOT(ISNUMBER(MATCH(TBL_QUAL_JOBSLISTING_JOBS[[#This Row],[LISTING_LOAN_ID_PROP_ADDR]],RANGE_LOOKUP_UDARDA_LOANLIST,0)))),1,0)
)</f>
        <v>0</v>
      </c>
    </row>
    <row r="42" spans="2:13" ht="20.100000000000001" customHeight="1" x14ac:dyDescent="0.25">
      <c r="B42" s="25" t="str">
        <f>IF(TBL_QUAL_JOBSLISTING_JOBS[[#This Row],[RECORD_STARTED]],IF(TBL_QUAL_JOBSLISTING_JOBS[[#This Row],[ERROR_COUNT]]&gt;0,-1,IF(TBL_QUAL_JOBSLISTING_JOBS[[#This Row],[REQ_FIELDS_POPULATED]],1,0)),"")</f>
        <v/>
      </c>
      <c r="C42" s="94">
        <f>ROW()-ROW(TBL_QUAL_JOBSLISTING_JOBS[[#Headers],[ROW_ID]])</f>
        <v>33</v>
      </c>
      <c r="D42" s="82"/>
      <c r="E42" s="82"/>
      <c r="F42" s="38"/>
      <c r="G42" s="39"/>
      <c r="H42" s="33"/>
      <c r="I42" s="84" t="str">
        <f>IFERROR(INDEX(TBL_UDARDA_LOANPOOL[QUAL_JOBS_HUD_MFI],MATCH(TBL_QUAL_JOBSLISTING_JOBS[[#This Row],[LISTING_LOAN_ID_PROP_ADDR]],TBL_UDARDA_LOANPOOL[LOAN_ID_PROP_ADDR],0)),"")</f>
        <v/>
      </c>
      <c r="J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 s="36">
        <f>SUM(
IF(AND(TBL_QUAL_JOBSLISTING_JOBS[[#This Row],[LISTING_LOAN_ID_PROP_ADDR]]&lt;&gt;"",NOT(ISNUMBER(MATCH(TBL_QUAL_JOBSLISTING_JOBS[[#This Row],[LISTING_LOAN_ID_PROP_ADDR]],RANGE_LOOKUP_UDARDA_LOANLIST,0)))),1,0)
)</f>
        <v>0</v>
      </c>
    </row>
    <row r="43" spans="2:13" ht="20.100000000000001" customHeight="1" x14ac:dyDescent="0.25">
      <c r="B43" s="25" t="str">
        <f>IF(TBL_QUAL_JOBSLISTING_JOBS[[#This Row],[RECORD_STARTED]],IF(TBL_QUAL_JOBSLISTING_JOBS[[#This Row],[ERROR_COUNT]]&gt;0,-1,IF(TBL_QUAL_JOBSLISTING_JOBS[[#This Row],[REQ_FIELDS_POPULATED]],1,0)),"")</f>
        <v/>
      </c>
      <c r="C43" s="94">
        <f>ROW()-ROW(TBL_QUAL_JOBSLISTING_JOBS[[#Headers],[ROW_ID]])</f>
        <v>34</v>
      </c>
      <c r="D43" s="82"/>
      <c r="E43" s="82"/>
      <c r="F43" s="38"/>
      <c r="G43" s="39"/>
      <c r="H43" s="33"/>
      <c r="I43" s="84" t="str">
        <f>IFERROR(INDEX(TBL_UDARDA_LOANPOOL[QUAL_JOBS_HUD_MFI],MATCH(TBL_QUAL_JOBSLISTING_JOBS[[#This Row],[LISTING_LOAN_ID_PROP_ADDR]],TBL_UDARDA_LOANPOOL[LOAN_ID_PROP_ADDR],0)),"")</f>
        <v/>
      </c>
      <c r="J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 s="36">
        <f>SUM(
IF(AND(TBL_QUAL_JOBSLISTING_JOBS[[#This Row],[LISTING_LOAN_ID_PROP_ADDR]]&lt;&gt;"",NOT(ISNUMBER(MATCH(TBL_QUAL_JOBSLISTING_JOBS[[#This Row],[LISTING_LOAN_ID_PROP_ADDR]],RANGE_LOOKUP_UDARDA_LOANLIST,0)))),1,0)
)</f>
        <v>0</v>
      </c>
    </row>
    <row r="44" spans="2:13" ht="20.100000000000001" customHeight="1" x14ac:dyDescent="0.25">
      <c r="B44" s="25" t="str">
        <f>IF(TBL_QUAL_JOBSLISTING_JOBS[[#This Row],[RECORD_STARTED]],IF(TBL_QUAL_JOBSLISTING_JOBS[[#This Row],[ERROR_COUNT]]&gt;0,-1,IF(TBL_QUAL_JOBSLISTING_JOBS[[#This Row],[REQ_FIELDS_POPULATED]],1,0)),"")</f>
        <v/>
      </c>
      <c r="C44" s="94">
        <f>ROW()-ROW(TBL_QUAL_JOBSLISTING_JOBS[[#Headers],[ROW_ID]])</f>
        <v>35</v>
      </c>
      <c r="D44" s="82"/>
      <c r="E44" s="82"/>
      <c r="F44" s="38"/>
      <c r="G44" s="39"/>
      <c r="H44" s="33"/>
      <c r="I44" s="84" t="str">
        <f>IFERROR(INDEX(TBL_UDARDA_LOANPOOL[QUAL_JOBS_HUD_MFI],MATCH(TBL_QUAL_JOBSLISTING_JOBS[[#This Row],[LISTING_LOAN_ID_PROP_ADDR]],TBL_UDARDA_LOANPOOL[LOAN_ID_PROP_ADDR],0)),"")</f>
        <v/>
      </c>
      <c r="J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 s="36">
        <f>SUM(
IF(AND(TBL_QUAL_JOBSLISTING_JOBS[[#This Row],[LISTING_LOAN_ID_PROP_ADDR]]&lt;&gt;"",NOT(ISNUMBER(MATCH(TBL_QUAL_JOBSLISTING_JOBS[[#This Row],[LISTING_LOAN_ID_PROP_ADDR]],RANGE_LOOKUP_UDARDA_LOANLIST,0)))),1,0)
)</f>
        <v>0</v>
      </c>
    </row>
    <row r="45" spans="2:13" ht="20.100000000000001" customHeight="1" x14ac:dyDescent="0.25">
      <c r="B45" s="25" t="str">
        <f>IF(TBL_QUAL_JOBSLISTING_JOBS[[#This Row],[RECORD_STARTED]],IF(TBL_QUAL_JOBSLISTING_JOBS[[#This Row],[ERROR_COUNT]]&gt;0,-1,IF(TBL_QUAL_JOBSLISTING_JOBS[[#This Row],[REQ_FIELDS_POPULATED]],1,0)),"")</f>
        <v/>
      </c>
      <c r="C45" s="94">
        <f>ROW()-ROW(TBL_QUAL_JOBSLISTING_JOBS[[#Headers],[ROW_ID]])</f>
        <v>36</v>
      </c>
      <c r="D45" s="82"/>
      <c r="E45" s="82"/>
      <c r="F45" s="38"/>
      <c r="G45" s="39"/>
      <c r="H45" s="33"/>
      <c r="I45" s="84" t="str">
        <f>IFERROR(INDEX(TBL_UDARDA_LOANPOOL[QUAL_JOBS_HUD_MFI],MATCH(TBL_QUAL_JOBSLISTING_JOBS[[#This Row],[LISTING_LOAN_ID_PROP_ADDR]],TBL_UDARDA_LOANPOOL[LOAN_ID_PROP_ADDR],0)),"")</f>
        <v/>
      </c>
      <c r="J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 s="36">
        <f>SUM(
IF(AND(TBL_QUAL_JOBSLISTING_JOBS[[#This Row],[LISTING_LOAN_ID_PROP_ADDR]]&lt;&gt;"",NOT(ISNUMBER(MATCH(TBL_QUAL_JOBSLISTING_JOBS[[#This Row],[LISTING_LOAN_ID_PROP_ADDR]],RANGE_LOOKUP_UDARDA_LOANLIST,0)))),1,0)
)</f>
        <v>0</v>
      </c>
    </row>
    <row r="46" spans="2:13" ht="20.100000000000001" customHeight="1" x14ac:dyDescent="0.25">
      <c r="B46" s="25" t="str">
        <f>IF(TBL_QUAL_JOBSLISTING_JOBS[[#This Row],[RECORD_STARTED]],IF(TBL_QUAL_JOBSLISTING_JOBS[[#This Row],[ERROR_COUNT]]&gt;0,-1,IF(TBL_QUAL_JOBSLISTING_JOBS[[#This Row],[REQ_FIELDS_POPULATED]],1,0)),"")</f>
        <v/>
      </c>
      <c r="C46" s="94">
        <f>ROW()-ROW(TBL_QUAL_JOBSLISTING_JOBS[[#Headers],[ROW_ID]])</f>
        <v>37</v>
      </c>
      <c r="D46" s="82"/>
      <c r="E46" s="82"/>
      <c r="F46" s="38"/>
      <c r="G46" s="39"/>
      <c r="H46" s="33"/>
      <c r="I46" s="84" t="str">
        <f>IFERROR(INDEX(TBL_UDARDA_LOANPOOL[QUAL_JOBS_HUD_MFI],MATCH(TBL_QUAL_JOBSLISTING_JOBS[[#This Row],[LISTING_LOAN_ID_PROP_ADDR]],TBL_UDARDA_LOANPOOL[LOAN_ID_PROP_ADDR],0)),"")</f>
        <v/>
      </c>
      <c r="J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 s="36">
        <f>SUM(
IF(AND(TBL_QUAL_JOBSLISTING_JOBS[[#This Row],[LISTING_LOAN_ID_PROP_ADDR]]&lt;&gt;"",NOT(ISNUMBER(MATCH(TBL_QUAL_JOBSLISTING_JOBS[[#This Row],[LISTING_LOAN_ID_PROP_ADDR]],RANGE_LOOKUP_UDARDA_LOANLIST,0)))),1,0)
)</f>
        <v>0</v>
      </c>
    </row>
    <row r="47" spans="2:13" ht="20.100000000000001" customHeight="1" x14ac:dyDescent="0.25">
      <c r="B47" s="25" t="str">
        <f>IF(TBL_QUAL_JOBSLISTING_JOBS[[#This Row],[RECORD_STARTED]],IF(TBL_QUAL_JOBSLISTING_JOBS[[#This Row],[ERROR_COUNT]]&gt;0,-1,IF(TBL_QUAL_JOBSLISTING_JOBS[[#This Row],[REQ_FIELDS_POPULATED]],1,0)),"")</f>
        <v/>
      </c>
      <c r="C47" s="94">
        <f>ROW()-ROW(TBL_QUAL_JOBSLISTING_JOBS[[#Headers],[ROW_ID]])</f>
        <v>38</v>
      </c>
      <c r="D47" s="82"/>
      <c r="E47" s="82"/>
      <c r="F47" s="38"/>
      <c r="G47" s="39"/>
      <c r="H47" s="33"/>
      <c r="I47" s="84" t="str">
        <f>IFERROR(INDEX(TBL_UDARDA_LOANPOOL[QUAL_JOBS_HUD_MFI],MATCH(TBL_QUAL_JOBSLISTING_JOBS[[#This Row],[LISTING_LOAN_ID_PROP_ADDR]],TBL_UDARDA_LOANPOOL[LOAN_ID_PROP_ADDR],0)),"")</f>
        <v/>
      </c>
      <c r="J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 s="36">
        <f>SUM(
IF(AND(TBL_QUAL_JOBSLISTING_JOBS[[#This Row],[LISTING_LOAN_ID_PROP_ADDR]]&lt;&gt;"",NOT(ISNUMBER(MATCH(TBL_QUAL_JOBSLISTING_JOBS[[#This Row],[LISTING_LOAN_ID_PROP_ADDR]],RANGE_LOOKUP_UDARDA_LOANLIST,0)))),1,0)
)</f>
        <v>0</v>
      </c>
    </row>
    <row r="48" spans="2:13" ht="20.100000000000001" customHeight="1" x14ac:dyDescent="0.25">
      <c r="B48" s="25" t="str">
        <f>IF(TBL_QUAL_JOBSLISTING_JOBS[[#This Row],[RECORD_STARTED]],IF(TBL_QUAL_JOBSLISTING_JOBS[[#This Row],[ERROR_COUNT]]&gt;0,-1,IF(TBL_QUAL_JOBSLISTING_JOBS[[#This Row],[REQ_FIELDS_POPULATED]],1,0)),"")</f>
        <v/>
      </c>
      <c r="C48" s="94">
        <f>ROW()-ROW(TBL_QUAL_JOBSLISTING_JOBS[[#Headers],[ROW_ID]])</f>
        <v>39</v>
      </c>
      <c r="D48" s="82"/>
      <c r="E48" s="82"/>
      <c r="F48" s="38"/>
      <c r="G48" s="39"/>
      <c r="H48" s="33"/>
      <c r="I48" s="84" t="str">
        <f>IFERROR(INDEX(TBL_UDARDA_LOANPOOL[QUAL_JOBS_HUD_MFI],MATCH(TBL_QUAL_JOBSLISTING_JOBS[[#This Row],[LISTING_LOAN_ID_PROP_ADDR]],TBL_UDARDA_LOANPOOL[LOAN_ID_PROP_ADDR],0)),"")</f>
        <v/>
      </c>
      <c r="J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 s="36">
        <f>SUM(
IF(AND(TBL_QUAL_JOBSLISTING_JOBS[[#This Row],[LISTING_LOAN_ID_PROP_ADDR]]&lt;&gt;"",NOT(ISNUMBER(MATCH(TBL_QUAL_JOBSLISTING_JOBS[[#This Row],[LISTING_LOAN_ID_PROP_ADDR]],RANGE_LOOKUP_UDARDA_LOANLIST,0)))),1,0)
)</f>
        <v>0</v>
      </c>
    </row>
    <row r="49" spans="2:13" ht="20.100000000000001" customHeight="1" x14ac:dyDescent="0.25">
      <c r="B49" s="25" t="str">
        <f>IF(TBL_QUAL_JOBSLISTING_JOBS[[#This Row],[RECORD_STARTED]],IF(TBL_QUAL_JOBSLISTING_JOBS[[#This Row],[ERROR_COUNT]]&gt;0,-1,IF(TBL_QUAL_JOBSLISTING_JOBS[[#This Row],[REQ_FIELDS_POPULATED]],1,0)),"")</f>
        <v/>
      </c>
      <c r="C49" s="94">
        <f>ROW()-ROW(TBL_QUAL_JOBSLISTING_JOBS[[#Headers],[ROW_ID]])</f>
        <v>40</v>
      </c>
      <c r="D49" s="82"/>
      <c r="E49" s="82"/>
      <c r="F49" s="38"/>
      <c r="G49" s="39"/>
      <c r="H49" s="33"/>
      <c r="I49" s="84" t="str">
        <f>IFERROR(INDEX(TBL_UDARDA_LOANPOOL[QUAL_JOBS_HUD_MFI],MATCH(TBL_QUAL_JOBSLISTING_JOBS[[#This Row],[LISTING_LOAN_ID_PROP_ADDR]],TBL_UDARDA_LOANPOOL[LOAN_ID_PROP_ADDR],0)),"")</f>
        <v/>
      </c>
      <c r="J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 s="36">
        <f>SUM(
IF(AND(TBL_QUAL_JOBSLISTING_JOBS[[#This Row],[LISTING_LOAN_ID_PROP_ADDR]]&lt;&gt;"",NOT(ISNUMBER(MATCH(TBL_QUAL_JOBSLISTING_JOBS[[#This Row],[LISTING_LOAN_ID_PROP_ADDR]],RANGE_LOOKUP_UDARDA_LOANLIST,0)))),1,0)
)</f>
        <v>0</v>
      </c>
    </row>
    <row r="50" spans="2:13" ht="20.100000000000001" customHeight="1" x14ac:dyDescent="0.25">
      <c r="B50" s="25" t="str">
        <f>IF(TBL_QUAL_JOBSLISTING_JOBS[[#This Row],[RECORD_STARTED]],IF(TBL_QUAL_JOBSLISTING_JOBS[[#This Row],[ERROR_COUNT]]&gt;0,-1,IF(TBL_QUAL_JOBSLISTING_JOBS[[#This Row],[REQ_FIELDS_POPULATED]],1,0)),"")</f>
        <v/>
      </c>
      <c r="C50" s="94">
        <f>ROW()-ROW(TBL_QUAL_JOBSLISTING_JOBS[[#Headers],[ROW_ID]])</f>
        <v>41</v>
      </c>
      <c r="D50" s="82"/>
      <c r="E50" s="82"/>
      <c r="F50" s="38"/>
      <c r="G50" s="39"/>
      <c r="H50" s="33"/>
      <c r="I50" s="84" t="str">
        <f>IFERROR(INDEX(TBL_UDARDA_LOANPOOL[QUAL_JOBS_HUD_MFI],MATCH(TBL_QUAL_JOBSLISTING_JOBS[[#This Row],[LISTING_LOAN_ID_PROP_ADDR]],TBL_UDARDA_LOANPOOL[LOAN_ID_PROP_ADDR],0)),"")</f>
        <v/>
      </c>
      <c r="J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 s="36">
        <f>SUM(
IF(AND(TBL_QUAL_JOBSLISTING_JOBS[[#This Row],[LISTING_LOAN_ID_PROP_ADDR]]&lt;&gt;"",NOT(ISNUMBER(MATCH(TBL_QUAL_JOBSLISTING_JOBS[[#This Row],[LISTING_LOAN_ID_PROP_ADDR]],RANGE_LOOKUP_UDARDA_LOANLIST,0)))),1,0)
)</f>
        <v>0</v>
      </c>
    </row>
    <row r="51" spans="2:13" ht="20.100000000000001" customHeight="1" x14ac:dyDescent="0.25">
      <c r="B51" s="25" t="str">
        <f>IF(TBL_QUAL_JOBSLISTING_JOBS[[#This Row],[RECORD_STARTED]],IF(TBL_QUAL_JOBSLISTING_JOBS[[#This Row],[ERROR_COUNT]]&gt;0,-1,IF(TBL_QUAL_JOBSLISTING_JOBS[[#This Row],[REQ_FIELDS_POPULATED]],1,0)),"")</f>
        <v/>
      </c>
      <c r="C51" s="94">
        <f>ROW()-ROW(TBL_QUAL_JOBSLISTING_JOBS[[#Headers],[ROW_ID]])</f>
        <v>42</v>
      </c>
      <c r="D51" s="82"/>
      <c r="E51" s="82"/>
      <c r="F51" s="38"/>
      <c r="G51" s="39"/>
      <c r="H51" s="33"/>
      <c r="I51" s="84" t="str">
        <f>IFERROR(INDEX(TBL_UDARDA_LOANPOOL[QUAL_JOBS_HUD_MFI],MATCH(TBL_QUAL_JOBSLISTING_JOBS[[#This Row],[LISTING_LOAN_ID_PROP_ADDR]],TBL_UDARDA_LOANPOOL[LOAN_ID_PROP_ADDR],0)),"")</f>
        <v/>
      </c>
      <c r="J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 s="36">
        <f>SUM(
IF(AND(TBL_QUAL_JOBSLISTING_JOBS[[#This Row],[LISTING_LOAN_ID_PROP_ADDR]]&lt;&gt;"",NOT(ISNUMBER(MATCH(TBL_QUAL_JOBSLISTING_JOBS[[#This Row],[LISTING_LOAN_ID_PROP_ADDR]],RANGE_LOOKUP_UDARDA_LOANLIST,0)))),1,0)
)</f>
        <v>0</v>
      </c>
    </row>
    <row r="52" spans="2:13" ht="20.100000000000001" customHeight="1" x14ac:dyDescent="0.25">
      <c r="B52" s="25" t="str">
        <f>IF(TBL_QUAL_JOBSLISTING_JOBS[[#This Row],[RECORD_STARTED]],IF(TBL_QUAL_JOBSLISTING_JOBS[[#This Row],[ERROR_COUNT]]&gt;0,-1,IF(TBL_QUAL_JOBSLISTING_JOBS[[#This Row],[REQ_FIELDS_POPULATED]],1,0)),"")</f>
        <v/>
      </c>
      <c r="C52" s="94">
        <f>ROW()-ROW(TBL_QUAL_JOBSLISTING_JOBS[[#Headers],[ROW_ID]])</f>
        <v>43</v>
      </c>
      <c r="D52" s="82"/>
      <c r="E52" s="82"/>
      <c r="F52" s="38"/>
      <c r="G52" s="39"/>
      <c r="H52" s="33"/>
      <c r="I52" s="84" t="str">
        <f>IFERROR(INDEX(TBL_UDARDA_LOANPOOL[QUAL_JOBS_HUD_MFI],MATCH(TBL_QUAL_JOBSLISTING_JOBS[[#This Row],[LISTING_LOAN_ID_PROP_ADDR]],TBL_UDARDA_LOANPOOL[LOAN_ID_PROP_ADDR],0)),"")</f>
        <v/>
      </c>
      <c r="J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 s="36">
        <f>SUM(
IF(AND(TBL_QUAL_JOBSLISTING_JOBS[[#This Row],[LISTING_LOAN_ID_PROP_ADDR]]&lt;&gt;"",NOT(ISNUMBER(MATCH(TBL_QUAL_JOBSLISTING_JOBS[[#This Row],[LISTING_LOAN_ID_PROP_ADDR]],RANGE_LOOKUP_UDARDA_LOANLIST,0)))),1,0)
)</f>
        <v>0</v>
      </c>
    </row>
    <row r="53" spans="2:13" ht="20.100000000000001" customHeight="1" x14ac:dyDescent="0.25">
      <c r="B53" s="25" t="str">
        <f>IF(TBL_QUAL_JOBSLISTING_JOBS[[#This Row],[RECORD_STARTED]],IF(TBL_QUAL_JOBSLISTING_JOBS[[#This Row],[ERROR_COUNT]]&gt;0,-1,IF(TBL_QUAL_JOBSLISTING_JOBS[[#This Row],[REQ_FIELDS_POPULATED]],1,0)),"")</f>
        <v/>
      </c>
      <c r="C53" s="94">
        <f>ROW()-ROW(TBL_QUAL_JOBSLISTING_JOBS[[#Headers],[ROW_ID]])</f>
        <v>44</v>
      </c>
      <c r="D53" s="82"/>
      <c r="E53" s="82"/>
      <c r="F53" s="38"/>
      <c r="G53" s="39"/>
      <c r="H53" s="33"/>
      <c r="I53" s="84" t="str">
        <f>IFERROR(INDEX(TBL_UDARDA_LOANPOOL[QUAL_JOBS_HUD_MFI],MATCH(TBL_QUAL_JOBSLISTING_JOBS[[#This Row],[LISTING_LOAN_ID_PROP_ADDR]],TBL_UDARDA_LOANPOOL[LOAN_ID_PROP_ADDR],0)),"")</f>
        <v/>
      </c>
      <c r="J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 s="36">
        <f>SUM(
IF(AND(TBL_QUAL_JOBSLISTING_JOBS[[#This Row],[LISTING_LOAN_ID_PROP_ADDR]]&lt;&gt;"",NOT(ISNUMBER(MATCH(TBL_QUAL_JOBSLISTING_JOBS[[#This Row],[LISTING_LOAN_ID_PROP_ADDR]],RANGE_LOOKUP_UDARDA_LOANLIST,0)))),1,0)
)</f>
        <v>0</v>
      </c>
    </row>
    <row r="54" spans="2:13" ht="20.100000000000001" customHeight="1" x14ac:dyDescent="0.25">
      <c r="B54" s="25" t="str">
        <f>IF(TBL_QUAL_JOBSLISTING_JOBS[[#This Row],[RECORD_STARTED]],IF(TBL_QUAL_JOBSLISTING_JOBS[[#This Row],[ERROR_COUNT]]&gt;0,-1,IF(TBL_QUAL_JOBSLISTING_JOBS[[#This Row],[REQ_FIELDS_POPULATED]],1,0)),"")</f>
        <v/>
      </c>
      <c r="C54" s="94">
        <f>ROW()-ROW(TBL_QUAL_JOBSLISTING_JOBS[[#Headers],[ROW_ID]])</f>
        <v>45</v>
      </c>
      <c r="D54" s="82"/>
      <c r="E54" s="82"/>
      <c r="F54" s="38"/>
      <c r="G54" s="39"/>
      <c r="H54" s="33"/>
      <c r="I54" s="84" t="str">
        <f>IFERROR(INDEX(TBL_UDARDA_LOANPOOL[QUAL_JOBS_HUD_MFI],MATCH(TBL_QUAL_JOBSLISTING_JOBS[[#This Row],[LISTING_LOAN_ID_PROP_ADDR]],TBL_UDARDA_LOANPOOL[LOAN_ID_PROP_ADDR],0)),"")</f>
        <v/>
      </c>
      <c r="J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 s="36">
        <f>SUM(
IF(AND(TBL_QUAL_JOBSLISTING_JOBS[[#This Row],[LISTING_LOAN_ID_PROP_ADDR]]&lt;&gt;"",NOT(ISNUMBER(MATCH(TBL_QUAL_JOBSLISTING_JOBS[[#This Row],[LISTING_LOAN_ID_PROP_ADDR]],RANGE_LOOKUP_UDARDA_LOANLIST,0)))),1,0)
)</f>
        <v>0</v>
      </c>
    </row>
    <row r="55" spans="2:13" ht="20.100000000000001" customHeight="1" x14ac:dyDescent="0.25">
      <c r="B55" s="25" t="str">
        <f>IF(TBL_QUAL_JOBSLISTING_JOBS[[#This Row],[RECORD_STARTED]],IF(TBL_QUAL_JOBSLISTING_JOBS[[#This Row],[ERROR_COUNT]]&gt;0,-1,IF(TBL_QUAL_JOBSLISTING_JOBS[[#This Row],[REQ_FIELDS_POPULATED]],1,0)),"")</f>
        <v/>
      </c>
      <c r="C55" s="94">
        <f>ROW()-ROW(TBL_QUAL_JOBSLISTING_JOBS[[#Headers],[ROW_ID]])</f>
        <v>46</v>
      </c>
      <c r="D55" s="82"/>
      <c r="E55" s="82"/>
      <c r="F55" s="38"/>
      <c r="G55" s="39"/>
      <c r="H55" s="33"/>
      <c r="I55" s="84" t="str">
        <f>IFERROR(INDEX(TBL_UDARDA_LOANPOOL[QUAL_JOBS_HUD_MFI],MATCH(TBL_QUAL_JOBSLISTING_JOBS[[#This Row],[LISTING_LOAN_ID_PROP_ADDR]],TBL_UDARDA_LOANPOOL[LOAN_ID_PROP_ADDR],0)),"")</f>
        <v/>
      </c>
      <c r="J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 s="36">
        <f>SUM(
IF(AND(TBL_QUAL_JOBSLISTING_JOBS[[#This Row],[LISTING_LOAN_ID_PROP_ADDR]]&lt;&gt;"",NOT(ISNUMBER(MATCH(TBL_QUAL_JOBSLISTING_JOBS[[#This Row],[LISTING_LOAN_ID_PROP_ADDR]],RANGE_LOOKUP_UDARDA_LOANLIST,0)))),1,0)
)</f>
        <v>0</v>
      </c>
    </row>
    <row r="56" spans="2:13" ht="20.100000000000001" customHeight="1" x14ac:dyDescent="0.25">
      <c r="B56" s="25" t="str">
        <f>IF(TBL_QUAL_JOBSLISTING_JOBS[[#This Row],[RECORD_STARTED]],IF(TBL_QUAL_JOBSLISTING_JOBS[[#This Row],[ERROR_COUNT]]&gt;0,-1,IF(TBL_QUAL_JOBSLISTING_JOBS[[#This Row],[REQ_FIELDS_POPULATED]],1,0)),"")</f>
        <v/>
      </c>
      <c r="C56" s="94">
        <f>ROW()-ROW(TBL_QUAL_JOBSLISTING_JOBS[[#Headers],[ROW_ID]])</f>
        <v>47</v>
      </c>
      <c r="D56" s="82"/>
      <c r="E56" s="82"/>
      <c r="F56" s="38"/>
      <c r="G56" s="39"/>
      <c r="H56" s="33"/>
      <c r="I56" s="84" t="str">
        <f>IFERROR(INDEX(TBL_UDARDA_LOANPOOL[QUAL_JOBS_HUD_MFI],MATCH(TBL_QUAL_JOBSLISTING_JOBS[[#This Row],[LISTING_LOAN_ID_PROP_ADDR]],TBL_UDARDA_LOANPOOL[LOAN_ID_PROP_ADDR],0)),"")</f>
        <v/>
      </c>
      <c r="J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 s="36">
        <f>SUM(
IF(AND(TBL_QUAL_JOBSLISTING_JOBS[[#This Row],[LISTING_LOAN_ID_PROP_ADDR]]&lt;&gt;"",NOT(ISNUMBER(MATCH(TBL_QUAL_JOBSLISTING_JOBS[[#This Row],[LISTING_LOAN_ID_PROP_ADDR]],RANGE_LOOKUP_UDARDA_LOANLIST,0)))),1,0)
)</f>
        <v>0</v>
      </c>
    </row>
    <row r="57" spans="2:13" ht="20.100000000000001" customHeight="1" x14ac:dyDescent="0.25">
      <c r="B57" s="25" t="str">
        <f>IF(TBL_QUAL_JOBSLISTING_JOBS[[#This Row],[RECORD_STARTED]],IF(TBL_QUAL_JOBSLISTING_JOBS[[#This Row],[ERROR_COUNT]]&gt;0,-1,IF(TBL_QUAL_JOBSLISTING_JOBS[[#This Row],[REQ_FIELDS_POPULATED]],1,0)),"")</f>
        <v/>
      </c>
      <c r="C57" s="94">
        <f>ROW()-ROW(TBL_QUAL_JOBSLISTING_JOBS[[#Headers],[ROW_ID]])</f>
        <v>48</v>
      </c>
      <c r="D57" s="82"/>
      <c r="E57" s="82"/>
      <c r="F57" s="38"/>
      <c r="G57" s="39"/>
      <c r="H57" s="33"/>
      <c r="I57" s="84" t="str">
        <f>IFERROR(INDEX(TBL_UDARDA_LOANPOOL[QUAL_JOBS_HUD_MFI],MATCH(TBL_QUAL_JOBSLISTING_JOBS[[#This Row],[LISTING_LOAN_ID_PROP_ADDR]],TBL_UDARDA_LOANPOOL[LOAN_ID_PROP_ADDR],0)),"")</f>
        <v/>
      </c>
      <c r="J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 s="36">
        <f>SUM(
IF(AND(TBL_QUAL_JOBSLISTING_JOBS[[#This Row],[LISTING_LOAN_ID_PROP_ADDR]]&lt;&gt;"",NOT(ISNUMBER(MATCH(TBL_QUAL_JOBSLISTING_JOBS[[#This Row],[LISTING_LOAN_ID_PROP_ADDR]],RANGE_LOOKUP_UDARDA_LOANLIST,0)))),1,0)
)</f>
        <v>0</v>
      </c>
    </row>
    <row r="58" spans="2:13" ht="20.100000000000001" customHeight="1" x14ac:dyDescent="0.25">
      <c r="B58" s="25" t="str">
        <f>IF(TBL_QUAL_JOBSLISTING_JOBS[[#This Row],[RECORD_STARTED]],IF(TBL_QUAL_JOBSLISTING_JOBS[[#This Row],[ERROR_COUNT]]&gt;0,-1,IF(TBL_QUAL_JOBSLISTING_JOBS[[#This Row],[REQ_FIELDS_POPULATED]],1,0)),"")</f>
        <v/>
      </c>
      <c r="C58" s="94">
        <f>ROW()-ROW(TBL_QUAL_JOBSLISTING_JOBS[[#Headers],[ROW_ID]])</f>
        <v>49</v>
      </c>
      <c r="D58" s="82"/>
      <c r="E58" s="82"/>
      <c r="F58" s="38"/>
      <c r="G58" s="39"/>
      <c r="H58" s="33"/>
      <c r="I58" s="84" t="str">
        <f>IFERROR(INDEX(TBL_UDARDA_LOANPOOL[QUAL_JOBS_HUD_MFI],MATCH(TBL_QUAL_JOBSLISTING_JOBS[[#This Row],[LISTING_LOAN_ID_PROP_ADDR]],TBL_UDARDA_LOANPOOL[LOAN_ID_PROP_ADDR],0)),"")</f>
        <v/>
      </c>
      <c r="J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 s="36">
        <f>SUM(
IF(AND(TBL_QUAL_JOBSLISTING_JOBS[[#This Row],[LISTING_LOAN_ID_PROP_ADDR]]&lt;&gt;"",NOT(ISNUMBER(MATCH(TBL_QUAL_JOBSLISTING_JOBS[[#This Row],[LISTING_LOAN_ID_PROP_ADDR]],RANGE_LOOKUP_UDARDA_LOANLIST,0)))),1,0)
)</f>
        <v>0</v>
      </c>
    </row>
    <row r="59" spans="2:13" ht="20.100000000000001" customHeight="1" x14ac:dyDescent="0.25">
      <c r="B59" s="25" t="str">
        <f>IF(TBL_QUAL_JOBSLISTING_JOBS[[#This Row],[RECORD_STARTED]],IF(TBL_QUAL_JOBSLISTING_JOBS[[#This Row],[ERROR_COUNT]]&gt;0,-1,IF(TBL_QUAL_JOBSLISTING_JOBS[[#This Row],[REQ_FIELDS_POPULATED]],1,0)),"")</f>
        <v/>
      </c>
      <c r="C59" s="94">
        <f>ROW()-ROW(TBL_QUAL_JOBSLISTING_JOBS[[#Headers],[ROW_ID]])</f>
        <v>50</v>
      </c>
      <c r="D59" s="82"/>
      <c r="E59" s="82"/>
      <c r="F59" s="38"/>
      <c r="G59" s="39"/>
      <c r="H59" s="33"/>
      <c r="I59" s="84" t="str">
        <f>IFERROR(INDEX(TBL_UDARDA_LOANPOOL[QUAL_JOBS_HUD_MFI],MATCH(TBL_QUAL_JOBSLISTING_JOBS[[#This Row],[LISTING_LOAN_ID_PROP_ADDR]],TBL_UDARDA_LOANPOOL[LOAN_ID_PROP_ADDR],0)),"")</f>
        <v/>
      </c>
      <c r="J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 s="36">
        <f>SUM(
IF(AND(TBL_QUAL_JOBSLISTING_JOBS[[#This Row],[LISTING_LOAN_ID_PROP_ADDR]]&lt;&gt;"",NOT(ISNUMBER(MATCH(TBL_QUAL_JOBSLISTING_JOBS[[#This Row],[LISTING_LOAN_ID_PROP_ADDR]],RANGE_LOOKUP_UDARDA_LOANLIST,0)))),1,0)
)</f>
        <v>0</v>
      </c>
    </row>
    <row r="60" spans="2:13" ht="20.100000000000001" customHeight="1" x14ac:dyDescent="0.25">
      <c r="B60" s="25" t="str">
        <f>IF(TBL_QUAL_JOBSLISTING_JOBS[[#This Row],[RECORD_STARTED]],IF(TBL_QUAL_JOBSLISTING_JOBS[[#This Row],[ERROR_COUNT]]&gt;0,-1,IF(TBL_QUAL_JOBSLISTING_JOBS[[#This Row],[REQ_FIELDS_POPULATED]],1,0)),"")</f>
        <v/>
      </c>
      <c r="C60" s="94">
        <f>ROW()-ROW(TBL_QUAL_JOBSLISTING_JOBS[[#Headers],[ROW_ID]])</f>
        <v>51</v>
      </c>
      <c r="D60" s="82"/>
      <c r="E60" s="82"/>
      <c r="F60" s="38"/>
      <c r="G60" s="39"/>
      <c r="H60" s="33"/>
      <c r="I60" s="84" t="str">
        <f>IFERROR(INDEX(TBL_UDARDA_LOANPOOL[QUAL_JOBS_HUD_MFI],MATCH(TBL_QUAL_JOBSLISTING_JOBS[[#This Row],[LISTING_LOAN_ID_PROP_ADDR]],TBL_UDARDA_LOANPOOL[LOAN_ID_PROP_ADDR],0)),"")</f>
        <v/>
      </c>
      <c r="J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 s="36">
        <f>SUM(
IF(AND(TBL_QUAL_JOBSLISTING_JOBS[[#This Row],[LISTING_LOAN_ID_PROP_ADDR]]&lt;&gt;"",NOT(ISNUMBER(MATCH(TBL_QUAL_JOBSLISTING_JOBS[[#This Row],[LISTING_LOAN_ID_PROP_ADDR]],RANGE_LOOKUP_UDARDA_LOANLIST,0)))),1,0)
)</f>
        <v>0</v>
      </c>
    </row>
    <row r="61" spans="2:13" ht="20.100000000000001" customHeight="1" x14ac:dyDescent="0.25">
      <c r="B61" s="25" t="str">
        <f>IF(TBL_QUAL_JOBSLISTING_JOBS[[#This Row],[RECORD_STARTED]],IF(TBL_QUAL_JOBSLISTING_JOBS[[#This Row],[ERROR_COUNT]]&gt;0,-1,IF(TBL_QUAL_JOBSLISTING_JOBS[[#This Row],[REQ_FIELDS_POPULATED]],1,0)),"")</f>
        <v/>
      </c>
      <c r="C61" s="94">
        <f>ROW()-ROW(TBL_QUAL_JOBSLISTING_JOBS[[#Headers],[ROW_ID]])</f>
        <v>52</v>
      </c>
      <c r="D61" s="82"/>
      <c r="E61" s="82"/>
      <c r="F61" s="38"/>
      <c r="G61" s="39"/>
      <c r="H61" s="33"/>
      <c r="I61" s="84" t="str">
        <f>IFERROR(INDEX(TBL_UDARDA_LOANPOOL[QUAL_JOBS_HUD_MFI],MATCH(TBL_QUAL_JOBSLISTING_JOBS[[#This Row],[LISTING_LOAN_ID_PROP_ADDR]],TBL_UDARDA_LOANPOOL[LOAN_ID_PROP_ADDR],0)),"")</f>
        <v/>
      </c>
      <c r="J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 s="36">
        <f>SUM(
IF(AND(TBL_QUAL_JOBSLISTING_JOBS[[#This Row],[LISTING_LOAN_ID_PROP_ADDR]]&lt;&gt;"",NOT(ISNUMBER(MATCH(TBL_QUAL_JOBSLISTING_JOBS[[#This Row],[LISTING_LOAN_ID_PROP_ADDR]],RANGE_LOOKUP_UDARDA_LOANLIST,0)))),1,0)
)</f>
        <v>0</v>
      </c>
    </row>
    <row r="62" spans="2:13" ht="20.100000000000001" customHeight="1" x14ac:dyDescent="0.25">
      <c r="B62" s="25" t="str">
        <f>IF(TBL_QUAL_JOBSLISTING_JOBS[[#This Row],[RECORD_STARTED]],IF(TBL_QUAL_JOBSLISTING_JOBS[[#This Row],[ERROR_COUNT]]&gt;0,-1,IF(TBL_QUAL_JOBSLISTING_JOBS[[#This Row],[REQ_FIELDS_POPULATED]],1,0)),"")</f>
        <v/>
      </c>
      <c r="C62" s="94">
        <f>ROW()-ROW(TBL_QUAL_JOBSLISTING_JOBS[[#Headers],[ROW_ID]])</f>
        <v>53</v>
      </c>
      <c r="D62" s="82"/>
      <c r="E62" s="82"/>
      <c r="F62" s="38"/>
      <c r="G62" s="39"/>
      <c r="H62" s="33"/>
      <c r="I62" s="84" t="str">
        <f>IFERROR(INDEX(TBL_UDARDA_LOANPOOL[QUAL_JOBS_HUD_MFI],MATCH(TBL_QUAL_JOBSLISTING_JOBS[[#This Row],[LISTING_LOAN_ID_PROP_ADDR]],TBL_UDARDA_LOANPOOL[LOAN_ID_PROP_ADDR],0)),"")</f>
        <v/>
      </c>
      <c r="J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 s="36">
        <f>SUM(
IF(AND(TBL_QUAL_JOBSLISTING_JOBS[[#This Row],[LISTING_LOAN_ID_PROP_ADDR]]&lt;&gt;"",NOT(ISNUMBER(MATCH(TBL_QUAL_JOBSLISTING_JOBS[[#This Row],[LISTING_LOAN_ID_PROP_ADDR]],RANGE_LOOKUP_UDARDA_LOANLIST,0)))),1,0)
)</f>
        <v>0</v>
      </c>
    </row>
    <row r="63" spans="2:13" ht="20.100000000000001" customHeight="1" x14ac:dyDescent="0.25">
      <c r="B63" s="25" t="str">
        <f>IF(TBL_QUAL_JOBSLISTING_JOBS[[#This Row],[RECORD_STARTED]],IF(TBL_QUAL_JOBSLISTING_JOBS[[#This Row],[ERROR_COUNT]]&gt;0,-1,IF(TBL_QUAL_JOBSLISTING_JOBS[[#This Row],[REQ_FIELDS_POPULATED]],1,0)),"")</f>
        <v/>
      </c>
      <c r="C63" s="94">
        <f>ROW()-ROW(TBL_QUAL_JOBSLISTING_JOBS[[#Headers],[ROW_ID]])</f>
        <v>54</v>
      </c>
      <c r="D63" s="82"/>
      <c r="E63" s="82"/>
      <c r="F63" s="38"/>
      <c r="G63" s="39"/>
      <c r="H63" s="33"/>
      <c r="I63" s="84" t="str">
        <f>IFERROR(INDEX(TBL_UDARDA_LOANPOOL[QUAL_JOBS_HUD_MFI],MATCH(TBL_QUAL_JOBSLISTING_JOBS[[#This Row],[LISTING_LOAN_ID_PROP_ADDR]],TBL_UDARDA_LOANPOOL[LOAN_ID_PROP_ADDR],0)),"")</f>
        <v/>
      </c>
      <c r="J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 s="36">
        <f>SUM(
IF(AND(TBL_QUAL_JOBSLISTING_JOBS[[#This Row],[LISTING_LOAN_ID_PROP_ADDR]]&lt;&gt;"",NOT(ISNUMBER(MATCH(TBL_QUAL_JOBSLISTING_JOBS[[#This Row],[LISTING_LOAN_ID_PROP_ADDR]],RANGE_LOOKUP_UDARDA_LOANLIST,0)))),1,0)
)</f>
        <v>0</v>
      </c>
    </row>
    <row r="64" spans="2:13" ht="20.100000000000001" customHeight="1" x14ac:dyDescent="0.25">
      <c r="B64" s="25" t="str">
        <f>IF(TBL_QUAL_JOBSLISTING_JOBS[[#This Row],[RECORD_STARTED]],IF(TBL_QUAL_JOBSLISTING_JOBS[[#This Row],[ERROR_COUNT]]&gt;0,-1,IF(TBL_QUAL_JOBSLISTING_JOBS[[#This Row],[REQ_FIELDS_POPULATED]],1,0)),"")</f>
        <v/>
      </c>
      <c r="C64" s="94">
        <f>ROW()-ROW(TBL_QUAL_JOBSLISTING_JOBS[[#Headers],[ROW_ID]])</f>
        <v>55</v>
      </c>
      <c r="D64" s="82"/>
      <c r="E64" s="82"/>
      <c r="F64" s="38"/>
      <c r="G64" s="39"/>
      <c r="H64" s="33"/>
      <c r="I64" s="84" t="str">
        <f>IFERROR(INDEX(TBL_UDARDA_LOANPOOL[QUAL_JOBS_HUD_MFI],MATCH(TBL_QUAL_JOBSLISTING_JOBS[[#This Row],[LISTING_LOAN_ID_PROP_ADDR]],TBL_UDARDA_LOANPOOL[LOAN_ID_PROP_ADDR],0)),"")</f>
        <v/>
      </c>
      <c r="J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 s="36">
        <f>SUM(
IF(AND(TBL_QUAL_JOBSLISTING_JOBS[[#This Row],[LISTING_LOAN_ID_PROP_ADDR]]&lt;&gt;"",NOT(ISNUMBER(MATCH(TBL_QUAL_JOBSLISTING_JOBS[[#This Row],[LISTING_LOAN_ID_PROP_ADDR]],RANGE_LOOKUP_UDARDA_LOANLIST,0)))),1,0)
)</f>
        <v>0</v>
      </c>
    </row>
    <row r="65" spans="2:13" ht="20.100000000000001" customHeight="1" x14ac:dyDescent="0.25">
      <c r="B65" s="25" t="str">
        <f>IF(TBL_QUAL_JOBSLISTING_JOBS[[#This Row],[RECORD_STARTED]],IF(TBL_QUAL_JOBSLISTING_JOBS[[#This Row],[ERROR_COUNT]]&gt;0,-1,IF(TBL_QUAL_JOBSLISTING_JOBS[[#This Row],[REQ_FIELDS_POPULATED]],1,0)),"")</f>
        <v/>
      </c>
      <c r="C65" s="94">
        <f>ROW()-ROW(TBL_QUAL_JOBSLISTING_JOBS[[#Headers],[ROW_ID]])</f>
        <v>56</v>
      </c>
      <c r="D65" s="82"/>
      <c r="E65" s="82"/>
      <c r="F65" s="38"/>
      <c r="G65" s="39"/>
      <c r="H65" s="33"/>
      <c r="I65" s="84" t="str">
        <f>IFERROR(INDEX(TBL_UDARDA_LOANPOOL[QUAL_JOBS_HUD_MFI],MATCH(TBL_QUAL_JOBSLISTING_JOBS[[#This Row],[LISTING_LOAN_ID_PROP_ADDR]],TBL_UDARDA_LOANPOOL[LOAN_ID_PROP_ADDR],0)),"")</f>
        <v/>
      </c>
      <c r="J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 s="36">
        <f>SUM(
IF(AND(TBL_QUAL_JOBSLISTING_JOBS[[#This Row],[LISTING_LOAN_ID_PROP_ADDR]]&lt;&gt;"",NOT(ISNUMBER(MATCH(TBL_QUAL_JOBSLISTING_JOBS[[#This Row],[LISTING_LOAN_ID_PROP_ADDR]],RANGE_LOOKUP_UDARDA_LOANLIST,0)))),1,0)
)</f>
        <v>0</v>
      </c>
    </row>
    <row r="66" spans="2:13" ht="20.100000000000001" customHeight="1" x14ac:dyDescent="0.25">
      <c r="B66" s="25" t="str">
        <f>IF(TBL_QUAL_JOBSLISTING_JOBS[[#This Row],[RECORD_STARTED]],IF(TBL_QUAL_JOBSLISTING_JOBS[[#This Row],[ERROR_COUNT]]&gt;0,-1,IF(TBL_QUAL_JOBSLISTING_JOBS[[#This Row],[REQ_FIELDS_POPULATED]],1,0)),"")</f>
        <v/>
      </c>
      <c r="C66" s="94">
        <f>ROW()-ROW(TBL_QUAL_JOBSLISTING_JOBS[[#Headers],[ROW_ID]])</f>
        <v>57</v>
      </c>
      <c r="D66" s="82"/>
      <c r="E66" s="82"/>
      <c r="F66" s="38"/>
      <c r="G66" s="39"/>
      <c r="H66" s="33"/>
      <c r="I66" s="84" t="str">
        <f>IFERROR(INDEX(TBL_UDARDA_LOANPOOL[QUAL_JOBS_HUD_MFI],MATCH(TBL_QUAL_JOBSLISTING_JOBS[[#This Row],[LISTING_LOAN_ID_PROP_ADDR]],TBL_UDARDA_LOANPOOL[LOAN_ID_PROP_ADDR],0)),"")</f>
        <v/>
      </c>
      <c r="J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 s="36">
        <f>SUM(
IF(AND(TBL_QUAL_JOBSLISTING_JOBS[[#This Row],[LISTING_LOAN_ID_PROP_ADDR]]&lt;&gt;"",NOT(ISNUMBER(MATCH(TBL_QUAL_JOBSLISTING_JOBS[[#This Row],[LISTING_LOAN_ID_PROP_ADDR]],RANGE_LOOKUP_UDARDA_LOANLIST,0)))),1,0)
)</f>
        <v>0</v>
      </c>
    </row>
    <row r="67" spans="2:13" ht="20.100000000000001" customHeight="1" x14ac:dyDescent="0.25">
      <c r="B67" s="25" t="str">
        <f>IF(TBL_QUAL_JOBSLISTING_JOBS[[#This Row],[RECORD_STARTED]],IF(TBL_QUAL_JOBSLISTING_JOBS[[#This Row],[ERROR_COUNT]]&gt;0,-1,IF(TBL_QUAL_JOBSLISTING_JOBS[[#This Row],[REQ_FIELDS_POPULATED]],1,0)),"")</f>
        <v/>
      </c>
      <c r="C67" s="94">
        <f>ROW()-ROW(TBL_QUAL_JOBSLISTING_JOBS[[#Headers],[ROW_ID]])</f>
        <v>58</v>
      </c>
      <c r="D67" s="82"/>
      <c r="E67" s="82"/>
      <c r="F67" s="38"/>
      <c r="G67" s="39"/>
      <c r="H67" s="33"/>
      <c r="I67" s="84" t="str">
        <f>IFERROR(INDEX(TBL_UDARDA_LOANPOOL[QUAL_JOBS_HUD_MFI],MATCH(TBL_QUAL_JOBSLISTING_JOBS[[#This Row],[LISTING_LOAN_ID_PROP_ADDR]],TBL_UDARDA_LOANPOOL[LOAN_ID_PROP_ADDR],0)),"")</f>
        <v/>
      </c>
      <c r="J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 s="36">
        <f>SUM(
IF(AND(TBL_QUAL_JOBSLISTING_JOBS[[#This Row],[LISTING_LOAN_ID_PROP_ADDR]]&lt;&gt;"",NOT(ISNUMBER(MATCH(TBL_QUAL_JOBSLISTING_JOBS[[#This Row],[LISTING_LOAN_ID_PROP_ADDR]],RANGE_LOOKUP_UDARDA_LOANLIST,0)))),1,0)
)</f>
        <v>0</v>
      </c>
    </row>
    <row r="68" spans="2:13" ht="20.100000000000001" customHeight="1" x14ac:dyDescent="0.25">
      <c r="B68" s="25" t="str">
        <f>IF(TBL_QUAL_JOBSLISTING_JOBS[[#This Row],[RECORD_STARTED]],IF(TBL_QUAL_JOBSLISTING_JOBS[[#This Row],[ERROR_COUNT]]&gt;0,-1,IF(TBL_QUAL_JOBSLISTING_JOBS[[#This Row],[REQ_FIELDS_POPULATED]],1,0)),"")</f>
        <v/>
      </c>
      <c r="C68" s="94">
        <f>ROW()-ROW(TBL_QUAL_JOBSLISTING_JOBS[[#Headers],[ROW_ID]])</f>
        <v>59</v>
      </c>
      <c r="D68" s="82"/>
      <c r="E68" s="82"/>
      <c r="F68" s="38"/>
      <c r="G68" s="39"/>
      <c r="H68" s="33"/>
      <c r="I68" s="84" t="str">
        <f>IFERROR(INDEX(TBL_UDARDA_LOANPOOL[QUAL_JOBS_HUD_MFI],MATCH(TBL_QUAL_JOBSLISTING_JOBS[[#This Row],[LISTING_LOAN_ID_PROP_ADDR]],TBL_UDARDA_LOANPOOL[LOAN_ID_PROP_ADDR],0)),"")</f>
        <v/>
      </c>
      <c r="J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 s="36">
        <f>SUM(
IF(AND(TBL_QUAL_JOBSLISTING_JOBS[[#This Row],[LISTING_LOAN_ID_PROP_ADDR]]&lt;&gt;"",NOT(ISNUMBER(MATCH(TBL_QUAL_JOBSLISTING_JOBS[[#This Row],[LISTING_LOAN_ID_PROP_ADDR]],RANGE_LOOKUP_UDARDA_LOANLIST,0)))),1,0)
)</f>
        <v>0</v>
      </c>
    </row>
    <row r="69" spans="2:13" ht="20.100000000000001" customHeight="1" x14ac:dyDescent="0.25">
      <c r="B69" s="25" t="str">
        <f>IF(TBL_QUAL_JOBSLISTING_JOBS[[#This Row],[RECORD_STARTED]],IF(TBL_QUAL_JOBSLISTING_JOBS[[#This Row],[ERROR_COUNT]]&gt;0,-1,IF(TBL_QUAL_JOBSLISTING_JOBS[[#This Row],[REQ_FIELDS_POPULATED]],1,0)),"")</f>
        <v/>
      </c>
      <c r="C69" s="94">
        <f>ROW()-ROW(TBL_QUAL_JOBSLISTING_JOBS[[#Headers],[ROW_ID]])</f>
        <v>60</v>
      </c>
      <c r="D69" s="82"/>
      <c r="E69" s="82"/>
      <c r="F69" s="38"/>
      <c r="G69" s="39"/>
      <c r="H69" s="33"/>
      <c r="I69" s="84" t="str">
        <f>IFERROR(INDEX(TBL_UDARDA_LOANPOOL[QUAL_JOBS_HUD_MFI],MATCH(TBL_QUAL_JOBSLISTING_JOBS[[#This Row],[LISTING_LOAN_ID_PROP_ADDR]],TBL_UDARDA_LOANPOOL[LOAN_ID_PROP_ADDR],0)),"")</f>
        <v/>
      </c>
      <c r="J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 s="36">
        <f>SUM(
IF(AND(TBL_QUAL_JOBSLISTING_JOBS[[#This Row],[LISTING_LOAN_ID_PROP_ADDR]]&lt;&gt;"",NOT(ISNUMBER(MATCH(TBL_QUAL_JOBSLISTING_JOBS[[#This Row],[LISTING_LOAN_ID_PROP_ADDR]],RANGE_LOOKUP_UDARDA_LOANLIST,0)))),1,0)
)</f>
        <v>0</v>
      </c>
    </row>
    <row r="70" spans="2:13" ht="20.100000000000001" customHeight="1" x14ac:dyDescent="0.25">
      <c r="B70" s="25" t="str">
        <f>IF(TBL_QUAL_JOBSLISTING_JOBS[[#This Row],[RECORD_STARTED]],IF(TBL_QUAL_JOBSLISTING_JOBS[[#This Row],[ERROR_COUNT]]&gt;0,-1,IF(TBL_QUAL_JOBSLISTING_JOBS[[#This Row],[REQ_FIELDS_POPULATED]],1,0)),"")</f>
        <v/>
      </c>
      <c r="C70" s="94">
        <f>ROW()-ROW(TBL_QUAL_JOBSLISTING_JOBS[[#Headers],[ROW_ID]])</f>
        <v>61</v>
      </c>
      <c r="D70" s="82"/>
      <c r="E70" s="82"/>
      <c r="F70" s="38"/>
      <c r="G70" s="39"/>
      <c r="H70" s="33"/>
      <c r="I70" s="84" t="str">
        <f>IFERROR(INDEX(TBL_UDARDA_LOANPOOL[QUAL_JOBS_HUD_MFI],MATCH(TBL_QUAL_JOBSLISTING_JOBS[[#This Row],[LISTING_LOAN_ID_PROP_ADDR]],TBL_UDARDA_LOANPOOL[LOAN_ID_PROP_ADDR],0)),"")</f>
        <v/>
      </c>
      <c r="J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 s="36">
        <f>SUM(
IF(AND(TBL_QUAL_JOBSLISTING_JOBS[[#This Row],[LISTING_LOAN_ID_PROP_ADDR]]&lt;&gt;"",NOT(ISNUMBER(MATCH(TBL_QUAL_JOBSLISTING_JOBS[[#This Row],[LISTING_LOAN_ID_PROP_ADDR]],RANGE_LOOKUP_UDARDA_LOANLIST,0)))),1,0)
)</f>
        <v>0</v>
      </c>
    </row>
    <row r="71" spans="2:13" ht="20.100000000000001" customHeight="1" x14ac:dyDescent="0.25">
      <c r="B71" s="25" t="str">
        <f>IF(TBL_QUAL_JOBSLISTING_JOBS[[#This Row],[RECORD_STARTED]],IF(TBL_QUAL_JOBSLISTING_JOBS[[#This Row],[ERROR_COUNT]]&gt;0,-1,IF(TBL_QUAL_JOBSLISTING_JOBS[[#This Row],[REQ_FIELDS_POPULATED]],1,0)),"")</f>
        <v/>
      </c>
      <c r="C71" s="94">
        <f>ROW()-ROW(TBL_QUAL_JOBSLISTING_JOBS[[#Headers],[ROW_ID]])</f>
        <v>62</v>
      </c>
      <c r="D71" s="82"/>
      <c r="E71" s="82"/>
      <c r="F71" s="38"/>
      <c r="G71" s="39"/>
      <c r="H71" s="33"/>
      <c r="I71" s="84" t="str">
        <f>IFERROR(INDEX(TBL_UDARDA_LOANPOOL[QUAL_JOBS_HUD_MFI],MATCH(TBL_QUAL_JOBSLISTING_JOBS[[#This Row],[LISTING_LOAN_ID_PROP_ADDR]],TBL_UDARDA_LOANPOOL[LOAN_ID_PROP_ADDR],0)),"")</f>
        <v/>
      </c>
      <c r="J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 s="36">
        <f>SUM(
IF(AND(TBL_QUAL_JOBSLISTING_JOBS[[#This Row],[LISTING_LOAN_ID_PROP_ADDR]]&lt;&gt;"",NOT(ISNUMBER(MATCH(TBL_QUAL_JOBSLISTING_JOBS[[#This Row],[LISTING_LOAN_ID_PROP_ADDR]],RANGE_LOOKUP_UDARDA_LOANLIST,0)))),1,0)
)</f>
        <v>0</v>
      </c>
    </row>
    <row r="72" spans="2:13" ht="20.100000000000001" customHeight="1" x14ac:dyDescent="0.25">
      <c r="B72" s="25" t="str">
        <f>IF(TBL_QUAL_JOBSLISTING_JOBS[[#This Row],[RECORD_STARTED]],IF(TBL_QUAL_JOBSLISTING_JOBS[[#This Row],[ERROR_COUNT]]&gt;0,-1,IF(TBL_QUAL_JOBSLISTING_JOBS[[#This Row],[REQ_FIELDS_POPULATED]],1,0)),"")</f>
        <v/>
      </c>
      <c r="C72" s="94">
        <f>ROW()-ROW(TBL_QUAL_JOBSLISTING_JOBS[[#Headers],[ROW_ID]])</f>
        <v>63</v>
      </c>
      <c r="D72" s="82"/>
      <c r="E72" s="82"/>
      <c r="F72" s="38"/>
      <c r="G72" s="39"/>
      <c r="H72" s="33"/>
      <c r="I72" s="84" t="str">
        <f>IFERROR(INDEX(TBL_UDARDA_LOANPOOL[QUAL_JOBS_HUD_MFI],MATCH(TBL_QUAL_JOBSLISTING_JOBS[[#This Row],[LISTING_LOAN_ID_PROP_ADDR]],TBL_UDARDA_LOANPOOL[LOAN_ID_PROP_ADDR],0)),"")</f>
        <v/>
      </c>
      <c r="J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 s="36">
        <f>SUM(
IF(AND(TBL_QUAL_JOBSLISTING_JOBS[[#This Row],[LISTING_LOAN_ID_PROP_ADDR]]&lt;&gt;"",NOT(ISNUMBER(MATCH(TBL_QUAL_JOBSLISTING_JOBS[[#This Row],[LISTING_LOAN_ID_PROP_ADDR]],RANGE_LOOKUP_UDARDA_LOANLIST,0)))),1,0)
)</f>
        <v>0</v>
      </c>
    </row>
    <row r="73" spans="2:13" ht="20.100000000000001" customHeight="1" x14ac:dyDescent="0.25">
      <c r="B73" s="25" t="str">
        <f>IF(TBL_QUAL_JOBSLISTING_JOBS[[#This Row],[RECORD_STARTED]],IF(TBL_QUAL_JOBSLISTING_JOBS[[#This Row],[ERROR_COUNT]]&gt;0,-1,IF(TBL_QUAL_JOBSLISTING_JOBS[[#This Row],[REQ_FIELDS_POPULATED]],1,0)),"")</f>
        <v/>
      </c>
      <c r="C73" s="94">
        <f>ROW()-ROW(TBL_QUAL_JOBSLISTING_JOBS[[#Headers],[ROW_ID]])</f>
        <v>64</v>
      </c>
      <c r="D73" s="82"/>
      <c r="E73" s="82"/>
      <c r="F73" s="38"/>
      <c r="G73" s="39"/>
      <c r="H73" s="33"/>
      <c r="I73" s="84" t="str">
        <f>IFERROR(INDEX(TBL_UDARDA_LOANPOOL[QUAL_JOBS_HUD_MFI],MATCH(TBL_QUAL_JOBSLISTING_JOBS[[#This Row],[LISTING_LOAN_ID_PROP_ADDR]],TBL_UDARDA_LOANPOOL[LOAN_ID_PROP_ADDR],0)),"")</f>
        <v/>
      </c>
      <c r="J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 s="36">
        <f>SUM(
IF(AND(TBL_QUAL_JOBSLISTING_JOBS[[#This Row],[LISTING_LOAN_ID_PROP_ADDR]]&lt;&gt;"",NOT(ISNUMBER(MATCH(TBL_QUAL_JOBSLISTING_JOBS[[#This Row],[LISTING_LOAN_ID_PROP_ADDR]],RANGE_LOOKUP_UDARDA_LOANLIST,0)))),1,0)
)</f>
        <v>0</v>
      </c>
    </row>
    <row r="74" spans="2:13" ht="20.100000000000001" customHeight="1" x14ac:dyDescent="0.25">
      <c r="B74" s="25" t="str">
        <f>IF(TBL_QUAL_JOBSLISTING_JOBS[[#This Row],[RECORD_STARTED]],IF(TBL_QUAL_JOBSLISTING_JOBS[[#This Row],[ERROR_COUNT]]&gt;0,-1,IF(TBL_QUAL_JOBSLISTING_JOBS[[#This Row],[REQ_FIELDS_POPULATED]],1,0)),"")</f>
        <v/>
      </c>
      <c r="C74" s="94">
        <f>ROW()-ROW(TBL_QUAL_JOBSLISTING_JOBS[[#Headers],[ROW_ID]])</f>
        <v>65</v>
      </c>
      <c r="D74" s="82"/>
      <c r="E74" s="82"/>
      <c r="F74" s="38"/>
      <c r="G74" s="39"/>
      <c r="H74" s="33"/>
      <c r="I74" s="84" t="str">
        <f>IFERROR(INDEX(TBL_UDARDA_LOANPOOL[QUAL_JOBS_HUD_MFI],MATCH(TBL_QUAL_JOBSLISTING_JOBS[[#This Row],[LISTING_LOAN_ID_PROP_ADDR]],TBL_UDARDA_LOANPOOL[LOAN_ID_PROP_ADDR],0)),"")</f>
        <v/>
      </c>
      <c r="J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 s="36">
        <f>SUM(
IF(AND(TBL_QUAL_JOBSLISTING_JOBS[[#This Row],[LISTING_LOAN_ID_PROP_ADDR]]&lt;&gt;"",NOT(ISNUMBER(MATCH(TBL_QUAL_JOBSLISTING_JOBS[[#This Row],[LISTING_LOAN_ID_PROP_ADDR]],RANGE_LOOKUP_UDARDA_LOANLIST,0)))),1,0)
)</f>
        <v>0</v>
      </c>
    </row>
    <row r="75" spans="2:13" ht="20.100000000000001" customHeight="1" x14ac:dyDescent="0.25">
      <c r="B75" s="25" t="str">
        <f>IF(TBL_QUAL_JOBSLISTING_JOBS[[#This Row],[RECORD_STARTED]],IF(TBL_QUAL_JOBSLISTING_JOBS[[#This Row],[ERROR_COUNT]]&gt;0,-1,IF(TBL_QUAL_JOBSLISTING_JOBS[[#This Row],[REQ_FIELDS_POPULATED]],1,0)),"")</f>
        <v/>
      </c>
      <c r="C75" s="94">
        <f>ROW()-ROW(TBL_QUAL_JOBSLISTING_JOBS[[#Headers],[ROW_ID]])</f>
        <v>66</v>
      </c>
      <c r="D75" s="82"/>
      <c r="E75" s="82"/>
      <c r="F75" s="38"/>
      <c r="G75" s="39"/>
      <c r="H75" s="33"/>
      <c r="I75" s="84" t="str">
        <f>IFERROR(INDEX(TBL_UDARDA_LOANPOOL[QUAL_JOBS_HUD_MFI],MATCH(TBL_QUAL_JOBSLISTING_JOBS[[#This Row],[LISTING_LOAN_ID_PROP_ADDR]],TBL_UDARDA_LOANPOOL[LOAN_ID_PROP_ADDR],0)),"")</f>
        <v/>
      </c>
      <c r="J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 s="36">
        <f>SUM(
IF(AND(TBL_QUAL_JOBSLISTING_JOBS[[#This Row],[LISTING_LOAN_ID_PROP_ADDR]]&lt;&gt;"",NOT(ISNUMBER(MATCH(TBL_QUAL_JOBSLISTING_JOBS[[#This Row],[LISTING_LOAN_ID_PROP_ADDR]],RANGE_LOOKUP_UDARDA_LOANLIST,0)))),1,0)
)</f>
        <v>0</v>
      </c>
    </row>
    <row r="76" spans="2:13" ht="20.100000000000001" customHeight="1" x14ac:dyDescent="0.25">
      <c r="B76" s="25" t="str">
        <f>IF(TBL_QUAL_JOBSLISTING_JOBS[[#This Row],[RECORD_STARTED]],IF(TBL_QUAL_JOBSLISTING_JOBS[[#This Row],[ERROR_COUNT]]&gt;0,-1,IF(TBL_QUAL_JOBSLISTING_JOBS[[#This Row],[REQ_FIELDS_POPULATED]],1,0)),"")</f>
        <v/>
      </c>
      <c r="C76" s="94">
        <f>ROW()-ROW(TBL_QUAL_JOBSLISTING_JOBS[[#Headers],[ROW_ID]])</f>
        <v>67</v>
      </c>
      <c r="D76" s="82"/>
      <c r="E76" s="82"/>
      <c r="F76" s="38"/>
      <c r="G76" s="39"/>
      <c r="H76" s="33"/>
      <c r="I76" s="84" t="str">
        <f>IFERROR(INDEX(TBL_UDARDA_LOANPOOL[QUAL_JOBS_HUD_MFI],MATCH(TBL_QUAL_JOBSLISTING_JOBS[[#This Row],[LISTING_LOAN_ID_PROP_ADDR]],TBL_UDARDA_LOANPOOL[LOAN_ID_PROP_ADDR],0)),"")</f>
        <v/>
      </c>
      <c r="J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 s="36">
        <f>SUM(
IF(AND(TBL_QUAL_JOBSLISTING_JOBS[[#This Row],[LISTING_LOAN_ID_PROP_ADDR]]&lt;&gt;"",NOT(ISNUMBER(MATCH(TBL_QUAL_JOBSLISTING_JOBS[[#This Row],[LISTING_LOAN_ID_PROP_ADDR]],RANGE_LOOKUP_UDARDA_LOANLIST,0)))),1,0)
)</f>
        <v>0</v>
      </c>
    </row>
    <row r="77" spans="2:13" ht="20.100000000000001" customHeight="1" x14ac:dyDescent="0.25">
      <c r="B77" s="25" t="str">
        <f>IF(TBL_QUAL_JOBSLISTING_JOBS[[#This Row],[RECORD_STARTED]],IF(TBL_QUAL_JOBSLISTING_JOBS[[#This Row],[ERROR_COUNT]]&gt;0,-1,IF(TBL_QUAL_JOBSLISTING_JOBS[[#This Row],[REQ_FIELDS_POPULATED]],1,0)),"")</f>
        <v/>
      </c>
      <c r="C77" s="94">
        <f>ROW()-ROW(TBL_QUAL_JOBSLISTING_JOBS[[#Headers],[ROW_ID]])</f>
        <v>68</v>
      </c>
      <c r="D77" s="82"/>
      <c r="E77" s="82"/>
      <c r="F77" s="38"/>
      <c r="G77" s="39"/>
      <c r="H77" s="33"/>
      <c r="I77" s="84" t="str">
        <f>IFERROR(INDEX(TBL_UDARDA_LOANPOOL[QUAL_JOBS_HUD_MFI],MATCH(TBL_QUAL_JOBSLISTING_JOBS[[#This Row],[LISTING_LOAN_ID_PROP_ADDR]],TBL_UDARDA_LOANPOOL[LOAN_ID_PROP_ADDR],0)),"")</f>
        <v/>
      </c>
      <c r="J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 s="36">
        <f>SUM(
IF(AND(TBL_QUAL_JOBSLISTING_JOBS[[#This Row],[LISTING_LOAN_ID_PROP_ADDR]]&lt;&gt;"",NOT(ISNUMBER(MATCH(TBL_QUAL_JOBSLISTING_JOBS[[#This Row],[LISTING_LOAN_ID_PROP_ADDR]],RANGE_LOOKUP_UDARDA_LOANLIST,0)))),1,0)
)</f>
        <v>0</v>
      </c>
    </row>
    <row r="78" spans="2:13" ht="20.100000000000001" customHeight="1" x14ac:dyDescent="0.25">
      <c r="B78" s="25" t="str">
        <f>IF(TBL_QUAL_JOBSLISTING_JOBS[[#This Row],[RECORD_STARTED]],IF(TBL_QUAL_JOBSLISTING_JOBS[[#This Row],[ERROR_COUNT]]&gt;0,-1,IF(TBL_QUAL_JOBSLISTING_JOBS[[#This Row],[REQ_FIELDS_POPULATED]],1,0)),"")</f>
        <v/>
      </c>
      <c r="C78" s="94">
        <f>ROW()-ROW(TBL_QUAL_JOBSLISTING_JOBS[[#Headers],[ROW_ID]])</f>
        <v>69</v>
      </c>
      <c r="D78" s="82"/>
      <c r="E78" s="82"/>
      <c r="F78" s="38"/>
      <c r="G78" s="39"/>
      <c r="H78" s="33"/>
      <c r="I78" s="84" t="str">
        <f>IFERROR(INDEX(TBL_UDARDA_LOANPOOL[QUAL_JOBS_HUD_MFI],MATCH(TBL_QUAL_JOBSLISTING_JOBS[[#This Row],[LISTING_LOAN_ID_PROP_ADDR]],TBL_UDARDA_LOANPOOL[LOAN_ID_PROP_ADDR],0)),"")</f>
        <v/>
      </c>
      <c r="J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 s="36">
        <f>SUM(
IF(AND(TBL_QUAL_JOBSLISTING_JOBS[[#This Row],[LISTING_LOAN_ID_PROP_ADDR]]&lt;&gt;"",NOT(ISNUMBER(MATCH(TBL_QUAL_JOBSLISTING_JOBS[[#This Row],[LISTING_LOAN_ID_PROP_ADDR]],RANGE_LOOKUP_UDARDA_LOANLIST,0)))),1,0)
)</f>
        <v>0</v>
      </c>
    </row>
    <row r="79" spans="2:13" ht="20.100000000000001" customHeight="1" x14ac:dyDescent="0.25">
      <c r="B79" s="25" t="str">
        <f>IF(TBL_QUAL_JOBSLISTING_JOBS[[#This Row],[RECORD_STARTED]],IF(TBL_QUAL_JOBSLISTING_JOBS[[#This Row],[ERROR_COUNT]]&gt;0,-1,IF(TBL_QUAL_JOBSLISTING_JOBS[[#This Row],[REQ_FIELDS_POPULATED]],1,0)),"")</f>
        <v/>
      </c>
      <c r="C79" s="94">
        <f>ROW()-ROW(TBL_QUAL_JOBSLISTING_JOBS[[#Headers],[ROW_ID]])</f>
        <v>70</v>
      </c>
      <c r="D79" s="82"/>
      <c r="E79" s="82"/>
      <c r="F79" s="38"/>
      <c r="G79" s="39"/>
      <c r="H79" s="33"/>
      <c r="I79" s="84" t="str">
        <f>IFERROR(INDEX(TBL_UDARDA_LOANPOOL[QUAL_JOBS_HUD_MFI],MATCH(TBL_QUAL_JOBSLISTING_JOBS[[#This Row],[LISTING_LOAN_ID_PROP_ADDR]],TBL_UDARDA_LOANPOOL[LOAN_ID_PROP_ADDR],0)),"")</f>
        <v/>
      </c>
      <c r="J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 s="36">
        <f>SUM(
IF(AND(TBL_QUAL_JOBSLISTING_JOBS[[#This Row],[LISTING_LOAN_ID_PROP_ADDR]]&lt;&gt;"",NOT(ISNUMBER(MATCH(TBL_QUAL_JOBSLISTING_JOBS[[#This Row],[LISTING_LOAN_ID_PROP_ADDR]],RANGE_LOOKUP_UDARDA_LOANLIST,0)))),1,0)
)</f>
        <v>0</v>
      </c>
    </row>
    <row r="80" spans="2:13" ht="20.100000000000001" customHeight="1" x14ac:dyDescent="0.25">
      <c r="B80" s="25" t="str">
        <f>IF(TBL_QUAL_JOBSLISTING_JOBS[[#This Row],[RECORD_STARTED]],IF(TBL_QUAL_JOBSLISTING_JOBS[[#This Row],[ERROR_COUNT]]&gt;0,-1,IF(TBL_QUAL_JOBSLISTING_JOBS[[#This Row],[REQ_FIELDS_POPULATED]],1,0)),"")</f>
        <v/>
      </c>
      <c r="C80" s="94">
        <f>ROW()-ROW(TBL_QUAL_JOBSLISTING_JOBS[[#Headers],[ROW_ID]])</f>
        <v>71</v>
      </c>
      <c r="D80" s="82"/>
      <c r="E80" s="82"/>
      <c r="F80" s="38"/>
      <c r="G80" s="39"/>
      <c r="H80" s="33"/>
      <c r="I80" s="84" t="str">
        <f>IFERROR(INDEX(TBL_UDARDA_LOANPOOL[QUAL_JOBS_HUD_MFI],MATCH(TBL_QUAL_JOBSLISTING_JOBS[[#This Row],[LISTING_LOAN_ID_PROP_ADDR]],TBL_UDARDA_LOANPOOL[LOAN_ID_PROP_ADDR],0)),"")</f>
        <v/>
      </c>
      <c r="J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 s="36">
        <f>SUM(
IF(AND(TBL_QUAL_JOBSLISTING_JOBS[[#This Row],[LISTING_LOAN_ID_PROP_ADDR]]&lt;&gt;"",NOT(ISNUMBER(MATCH(TBL_QUAL_JOBSLISTING_JOBS[[#This Row],[LISTING_LOAN_ID_PROP_ADDR]],RANGE_LOOKUP_UDARDA_LOANLIST,0)))),1,0)
)</f>
        <v>0</v>
      </c>
    </row>
    <row r="81" spans="2:13" ht="20.100000000000001" customHeight="1" x14ac:dyDescent="0.25">
      <c r="B81" s="25" t="str">
        <f>IF(TBL_QUAL_JOBSLISTING_JOBS[[#This Row],[RECORD_STARTED]],IF(TBL_QUAL_JOBSLISTING_JOBS[[#This Row],[ERROR_COUNT]]&gt;0,-1,IF(TBL_QUAL_JOBSLISTING_JOBS[[#This Row],[REQ_FIELDS_POPULATED]],1,0)),"")</f>
        <v/>
      </c>
      <c r="C81" s="94">
        <f>ROW()-ROW(TBL_QUAL_JOBSLISTING_JOBS[[#Headers],[ROW_ID]])</f>
        <v>72</v>
      </c>
      <c r="D81" s="82"/>
      <c r="E81" s="82"/>
      <c r="F81" s="38"/>
      <c r="G81" s="39"/>
      <c r="H81" s="33"/>
      <c r="I81" s="84" t="str">
        <f>IFERROR(INDEX(TBL_UDARDA_LOANPOOL[QUAL_JOBS_HUD_MFI],MATCH(TBL_QUAL_JOBSLISTING_JOBS[[#This Row],[LISTING_LOAN_ID_PROP_ADDR]],TBL_UDARDA_LOANPOOL[LOAN_ID_PROP_ADDR],0)),"")</f>
        <v/>
      </c>
      <c r="J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 s="36">
        <f>SUM(
IF(AND(TBL_QUAL_JOBSLISTING_JOBS[[#This Row],[LISTING_LOAN_ID_PROP_ADDR]]&lt;&gt;"",NOT(ISNUMBER(MATCH(TBL_QUAL_JOBSLISTING_JOBS[[#This Row],[LISTING_LOAN_ID_PROP_ADDR]],RANGE_LOOKUP_UDARDA_LOANLIST,0)))),1,0)
)</f>
        <v>0</v>
      </c>
    </row>
    <row r="82" spans="2:13" ht="20.100000000000001" customHeight="1" x14ac:dyDescent="0.25">
      <c r="B82" s="25" t="str">
        <f>IF(TBL_QUAL_JOBSLISTING_JOBS[[#This Row],[RECORD_STARTED]],IF(TBL_QUAL_JOBSLISTING_JOBS[[#This Row],[ERROR_COUNT]]&gt;0,-1,IF(TBL_QUAL_JOBSLISTING_JOBS[[#This Row],[REQ_FIELDS_POPULATED]],1,0)),"")</f>
        <v/>
      </c>
      <c r="C82" s="94">
        <f>ROW()-ROW(TBL_QUAL_JOBSLISTING_JOBS[[#Headers],[ROW_ID]])</f>
        <v>73</v>
      </c>
      <c r="D82" s="82"/>
      <c r="E82" s="82"/>
      <c r="F82" s="38"/>
      <c r="G82" s="39"/>
      <c r="H82" s="33"/>
      <c r="I82" s="84" t="str">
        <f>IFERROR(INDEX(TBL_UDARDA_LOANPOOL[QUAL_JOBS_HUD_MFI],MATCH(TBL_QUAL_JOBSLISTING_JOBS[[#This Row],[LISTING_LOAN_ID_PROP_ADDR]],TBL_UDARDA_LOANPOOL[LOAN_ID_PROP_ADDR],0)),"")</f>
        <v/>
      </c>
      <c r="J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 s="36">
        <f>SUM(
IF(AND(TBL_QUAL_JOBSLISTING_JOBS[[#This Row],[LISTING_LOAN_ID_PROP_ADDR]]&lt;&gt;"",NOT(ISNUMBER(MATCH(TBL_QUAL_JOBSLISTING_JOBS[[#This Row],[LISTING_LOAN_ID_PROP_ADDR]],RANGE_LOOKUP_UDARDA_LOANLIST,0)))),1,0)
)</f>
        <v>0</v>
      </c>
    </row>
    <row r="83" spans="2:13" ht="20.100000000000001" customHeight="1" x14ac:dyDescent="0.25">
      <c r="B83" s="25" t="str">
        <f>IF(TBL_QUAL_JOBSLISTING_JOBS[[#This Row],[RECORD_STARTED]],IF(TBL_QUAL_JOBSLISTING_JOBS[[#This Row],[ERROR_COUNT]]&gt;0,-1,IF(TBL_QUAL_JOBSLISTING_JOBS[[#This Row],[REQ_FIELDS_POPULATED]],1,0)),"")</f>
        <v/>
      </c>
      <c r="C83" s="94">
        <f>ROW()-ROW(TBL_QUAL_JOBSLISTING_JOBS[[#Headers],[ROW_ID]])</f>
        <v>74</v>
      </c>
      <c r="D83" s="82"/>
      <c r="E83" s="82"/>
      <c r="F83" s="38"/>
      <c r="G83" s="39"/>
      <c r="H83" s="33"/>
      <c r="I83" s="84" t="str">
        <f>IFERROR(INDEX(TBL_UDARDA_LOANPOOL[QUAL_JOBS_HUD_MFI],MATCH(TBL_QUAL_JOBSLISTING_JOBS[[#This Row],[LISTING_LOAN_ID_PROP_ADDR]],TBL_UDARDA_LOANPOOL[LOAN_ID_PROP_ADDR],0)),"")</f>
        <v/>
      </c>
      <c r="J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 s="36">
        <f>SUM(
IF(AND(TBL_QUAL_JOBSLISTING_JOBS[[#This Row],[LISTING_LOAN_ID_PROP_ADDR]]&lt;&gt;"",NOT(ISNUMBER(MATCH(TBL_QUAL_JOBSLISTING_JOBS[[#This Row],[LISTING_LOAN_ID_PROP_ADDR]],RANGE_LOOKUP_UDARDA_LOANLIST,0)))),1,0)
)</f>
        <v>0</v>
      </c>
    </row>
    <row r="84" spans="2:13" ht="20.100000000000001" customHeight="1" x14ac:dyDescent="0.25">
      <c r="B84" s="25" t="str">
        <f>IF(TBL_QUAL_JOBSLISTING_JOBS[[#This Row],[RECORD_STARTED]],IF(TBL_QUAL_JOBSLISTING_JOBS[[#This Row],[ERROR_COUNT]]&gt;0,-1,IF(TBL_QUAL_JOBSLISTING_JOBS[[#This Row],[REQ_FIELDS_POPULATED]],1,0)),"")</f>
        <v/>
      </c>
      <c r="C84" s="94">
        <f>ROW()-ROW(TBL_QUAL_JOBSLISTING_JOBS[[#Headers],[ROW_ID]])</f>
        <v>75</v>
      </c>
      <c r="D84" s="82"/>
      <c r="E84" s="82"/>
      <c r="F84" s="38"/>
      <c r="G84" s="39"/>
      <c r="H84" s="33"/>
      <c r="I84" s="84" t="str">
        <f>IFERROR(INDEX(TBL_UDARDA_LOANPOOL[QUAL_JOBS_HUD_MFI],MATCH(TBL_QUAL_JOBSLISTING_JOBS[[#This Row],[LISTING_LOAN_ID_PROP_ADDR]],TBL_UDARDA_LOANPOOL[LOAN_ID_PROP_ADDR],0)),"")</f>
        <v/>
      </c>
      <c r="J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 s="36">
        <f>SUM(
IF(AND(TBL_QUAL_JOBSLISTING_JOBS[[#This Row],[LISTING_LOAN_ID_PROP_ADDR]]&lt;&gt;"",NOT(ISNUMBER(MATCH(TBL_QUAL_JOBSLISTING_JOBS[[#This Row],[LISTING_LOAN_ID_PROP_ADDR]],RANGE_LOOKUP_UDARDA_LOANLIST,0)))),1,0)
)</f>
        <v>0</v>
      </c>
    </row>
    <row r="85" spans="2:13" ht="20.100000000000001" customHeight="1" x14ac:dyDescent="0.25">
      <c r="B85" s="25" t="str">
        <f>IF(TBL_QUAL_JOBSLISTING_JOBS[[#This Row],[RECORD_STARTED]],IF(TBL_QUAL_JOBSLISTING_JOBS[[#This Row],[ERROR_COUNT]]&gt;0,-1,IF(TBL_QUAL_JOBSLISTING_JOBS[[#This Row],[REQ_FIELDS_POPULATED]],1,0)),"")</f>
        <v/>
      </c>
      <c r="C85" s="94">
        <f>ROW()-ROW(TBL_QUAL_JOBSLISTING_JOBS[[#Headers],[ROW_ID]])</f>
        <v>76</v>
      </c>
      <c r="D85" s="82"/>
      <c r="E85" s="82"/>
      <c r="F85" s="38"/>
      <c r="G85" s="39"/>
      <c r="H85" s="33"/>
      <c r="I85" s="84" t="str">
        <f>IFERROR(INDEX(TBL_UDARDA_LOANPOOL[QUAL_JOBS_HUD_MFI],MATCH(TBL_QUAL_JOBSLISTING_JOBS[[#This Row],[LISTING_LOAN_ID_PROP_ADDR]],TBL_UDARDA_LOANPOOL[LOAN_ID_PROP_ADDR],0)),"")</f>
        <v/>
      </c>
      <c r="J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 s="36">
        <f>SUM(
IF(AND(TBL_QUAL_JOBSLISTING_JOBS[[#This Row],[LISTING_LOAN_ID_PROP_ADDR]]&lt;&gt;"",NOT(ISNUMBER(MATCH(TBL_QUAL_JOBSLISTING_JOBS[[#This Row],[LISTING_LOAN_ID_PROP_ADDR]],RANGE_LOOKUP_UDARDA_LOANLIST,0)))),1,0)
)</f>
        <v>0</v>
      </c>
    </row>
    <row r="86" spans="2:13" ht="20.100000000000001" customHeight="1" x14ac:dyDescent="0.25">
      <c r="B86" s="25" t="str">
        <f>IF(TBL_QUAL_JOBSLISTING_JOBS[[#This Row],[RECORD_STARTED]],IF(TBL_QUAL_JOBSLISTING_JOBS[[#This Row],[ERROR_COUNT]]&gt;0,-1,IF(TBL_QUAL_JOBSLISTING_JOBS[[#This Row],[REQ_FIELDS_POPULATED]],1,0)),"")</f>
        <v/>
      </c>
      <c r="C86" s="94">
        <f>ROW()-ROW(TBL_QUAL_JOBSLISTING_JOBS[[#Headers],[ROW_ID]])</f>
        <v>77</v>
      </c>
      <c r="D86" s="82"/>
      <c r="E86" s="82"/>
      <c r="F86" s="38"/>
      <c r="G86" s="39"/>
      <c r="H86" s="33"/>
      <c r="I86" s="84" t="str">
        <f>IFERROR(INDEX(TBL_UDARDA_LOANPOOL[QUAL_JOBS_HUD_MFI],MATCH(TBL_QUAL_JOBSLISTING_JOBS[[#This Row],[LISTING_LOAN_ID_PROP_ADDR]],TBL_UDARDA_LOANPOOL[LOAN_ID_PROP_ADDR],0)),"")</f>
        <v/>
      </c>
      <c r="J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 s="36">
        <f>SUM(
IF(AND(TBL_QUAL_JOBSLISTING_JOBS[[#This Row],[LISTING_LOAN_ID_PROP_ADDR]]&lt;&gt;"",NOT(ISNUMBER(MATCH(TBL_QUAL_JOBSLISTING_JOBS[[#This Row],[LISTING_LOAN_ID_PROP_ADDR]],RANGE_LOOKUP_UDARDA_LOANLIST,0)))),1,0)
)</f>
        <v>0</v>
      </c>
    </row>
    <row r="87" spans="2:13" ht="20.100000000000001" customHeight="1" x14ac:dyDescent="0.25">
      <c r="B87" s="25" t="str">
        <f>IF(TBL_QUAL_JOBSLISTING_JOBS[[#This Row],[RECORD_STARTED]],IF(TBL_QUAL_JOBSLISTING_JOBS[[#This Row],[ERROR_COUNT]]&gt;0,-1,IF(TBL_QUAL_JOBSLISTING_JOBS[[#This Row],[REQ_FIELDS_POPULATED]],1,0)),"")</f>
        <v/>
      </c>
      <c r="C87" s="94">
        <f>ROW()-ROW(TBL_QUAL_JOBSLISTING_JOBS[[#Headers],[ROW_ID]])</f>
        <v>78</v>
      </c>
      <c r="D87" s="82"/>
      <c r="E87" s="82"/>
      <c r="F87" s="38"/>
      <c r="G87" s="39"/>
      <c r="H87" s="33"/>
      <c r="I87" s="84" t="str">
        <f>IFERROR(INDEX(TBL_UDARDA_LOANPOOL[QUAL_JOBS_HUD_MFI],MATCH(TBL_QUAL_JOBSLISTING_JOBS[[#This Row],[LISTING_LOAN_ID_PROP_ADDR]],TBL_UDARDA_LOANPOOL[LOAN_ID_PROP_ADDR],0)),"")</f>
        <v/>
      </c>
      <c r="J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 s="36">
        <f>SUM(
IF(AND(TBL_QUAL_JOBSLISTING_JOBS[[#This Row],[LISTING_LOAN_ID_PROP_ADDR]]&lt;&gt;"",NOT(ISNUMBER(MATCH(TBL_QUAL_JOBSLISTING_JOBS[[#This Row],[LISTING_LOAN_ID_PROP_ADDR]],RANGE_LOOKUP_UDARDA_LOANLIST,0)))),1,0)
)</f>
        <v>0</v>
      </c>
    </row>
    <row r="88" spans="2:13" ht="20.100000000000001" customHeight="1" x14ac:dyDescent="0.25">
      <c r="B88" s="25" t="str">
        <f>IF(TBL_QUAL_JOBSLISTING_JOBS[[#This Row],[RECORD_STARTED]],IF(TBL_QUAL_JOBSLISTING_JOBS[[#This Row],[ERROR_COUNT]]&gt;0,-1,IF(TBL_QUAL_JOBSLISTING_JOBS[[#This Row],[REQ_FIELDS_POPULATED]],1,0)),"")</f>
        <v/>
      </c>
      <c r="C88" s="94">
        <f>ROW()-ROW(TBL_QUAL_JOBSLISTING_JOBS[[#Headers],[ROW_ID]])</f>
        <v>79</v>
      </c>
      <c r="D88" s="82"/>
      <c r="E88" s="82"/>
      <c r="F88" s="38"/>
      <c r="G88" s="39"/>
      <c r="H88" s="33"/>
      <c r="I88" s="84" t="str">
        <f>IFERROR(INDEX(TBL_UDARDA_LOANPOOL[QUAL_JOBS_HUD_MFI],MATCH(TBL_QUAL_JOBSLISTING_JOBS[[#This Row],[LISTING_LOAN_ID_PROP_ADDR]],TBL_UDARDA_LOANPOOL[LOAN_ID_PROP_ADDR],0)),"")</f>
        <v/>
      </c>
      <c r="J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 s="36">
        <f>SUM(
IF(AND(TBL_QUAL_JOBSLISTING_JOBS[[#This Row],[LISTING_LOAN_ID_PROP_ADDR]]&lt;&gt;"",NOT(ISNUMBER(MATCH(TBL_QUAL_JOBSLISTING_JOBS[[#This Row],[LISTING_LOAN_ID_PROP_ADDR]],RANGE_LOOKUP_UDARDA_LOANLIST,0)))),1,0)
)</f>
        <v>0</v>
      </c>
    </row>
    <row r="89" spans="2:13" ht="20.100000000000001" customHeight="1" x14ac:dyDescent="0.25">
      <c r="B89" s="25" t="str">
        <f>IF(TBL_QUAL_JOBSLISTING_JOBS[[#This Row],[RECORD_STARTED]],IF(TBL_QUAL_JOBSLISTING_JOBS[[#This Row],[ERROR_COUNT]]&gt;0,-1,IF(TBL_QUAL_JOBSLISTING_JOBS[[#This Row],[REQ_FIELDS_POPULATED]],1,0)),"")</f>
        <v/>
      </c>
      <c r="C89" s="94">
        <f>ROW()-ROW(TBL_QUAL_JOBSLISTING_JOBS[[#Headers],[ROW_ID]])</f>
        <v>80</v>
      </c>
      <c r="D89" s="82"/>
      <c r="E89" s="82"/>
      <c r="F89" s="38"/>
      <c r="G89" s="39"/>
      <c r="H89" s="33"/>
      <c r="I89" s="84" t="str">
        <f>IFERROR(INDEX(TBL_UDARDA_LOANPOOL[QUAL_JOBS_HUD_MFI],MATCH(TBL_QUAL_JOBSLISTING_JOBS[[#This Row],[LISTING_LOAN_ID_PROP_ADDR]],TBL_UDARDA_LOANPOOL[LOAN_ID_PROP_ADDR],0)),"")</f>
        <v/>
      </c>
      <c r="J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 s="36">
        <f>SUM(
IF(AND(TBL_QUAL_JOBSLISTING_JOBS[[#This Row],[LISTING_LOAN_ID_PROP_ADDR]]&lt;&gt;"",NOT(ISNUMBER(MATCH(TBL_QUAL_JOBSLISTING_JOBS[[#This Row],[LISTING_LOAN_ID_PROP_ADDR]],RANGE_LOOKUP_UDARDA_LOANLIST,0)))),1,0)
)</f>
        <v>0</v>
      </c>
    </row>
    <row r="90" spans="2:13" ht="20.100000000000001" customHeight="1" x14ac:dyDescent="0.25">
      <c r="B90" s="25" t="str">
        <f>IF(TBL_QUAL_JOBSLISTING_JOBS[[#This Row],[RECORD_STARTED]],IF(TBL_QUAL_JOBSLISTING_JOBS[[#This Row],[ERROR_COUNT]]&gt;0,-1,IF(TBL_QUAL_JOBSLISTING_JOBS[[#This Row],[REQ_FIELDS_POPULATED]],1,0)),"")</f>
        <v/>
      </c>
      <c r="C90" s="94">
        <f>ROW()-ROW(TBL_QUAL_JOBSLISTING_JOBS[[#Headers],[ROW_ID]])</f>
        <v>81</v>
      </c>
      <c r="D90" s="82"/>
      <c r="E90" s="82"/>
      <c r="F90" s="38"/>
      <c r="G90" s="39"/>
      <c r="H90" s="33"/>
      <c r="I90" s="84" t="str">
        <f>IFERROR(INDEX(TBL_UDARDA_LOANPOOL[QUAL_JOBS_HUD_MFI],MATCH(TBL_QUAL_JOBSLISTING_JOBS[[#This Row],[LISTING_LOAN_ID_PROP_ADDR]],TBL_UDARDA_LOANPOOL[LOAN_ID_PROP_ADDR],0)),"")</f>
        <v/>
      </c>
      <c r="J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 s="36">
        <f>SUM(
IF(AND(TBL_QUAL_JOBSLISTING_JOBS[[#This Row],[LISTING_LOAN_ID_PROP_ADDR]]&lt;&gt;"",NOT(ISNUMBER(MATCH(TBL_QUAL_JOBSLISTING_JOBS[[#This Row],[LISTING_LOAN_ID_PROP_ADDR]],RANGE_LOOKUP_UDARDA_LOANLIST,0)))),1,0)
)</f>
        <v>0</v>
      </c>
    </row>
    <row r="91" spans="2:13" ht="20.100000000000001" customHeight="1" x14ac:dyDescent="0.25">
      <c r="B91" s="25" t="str">
        <f>IF(TBL_QUAL_JOBSLISTING_JOBS[[#This Row],[RECORD_STARTED]],IF(TBL_QUAL_JOBSLISTING_JOBS[[#This Row],[ERROR_COUNT]]&gt;0,-1,IF(TBL_QUAL_JOBSLISTING_JOBS[[#This Row],[REQ_FIELDS_POPULATED]],1,0)),"")</f>
        <v/>
      </c>
      <c r="C91" s="94">
        <f>ROW()-ROW(TBL_QUAL_JOBSLISTING_JOBS[[#Headers],[ROW_ID]])</f>
        <v>82</v>
      </c>
      <c r="D91" s="82"/>
      <c r="E91" s="82"/>
      <c r="F91" s="38"/>
      <c r="G91" s="39"/>
      <c r="H91" s="33"/>
      <c r="I91" s="84" t="str">
        <f>IFERROR(INDEX(TBL_UDARDA_LOANPOOL[QUAL_JOBS_HUD_MFI],MATCH(TBL_QUAL_JOBSLISTING_JOBS[[#This Row],[LISTING_LOAN_ID_PROP_ADDR]],TBL_UDARDA_LOANPOOL[LOAN_ID_PROP_ADDR],0)),"")</f>
        <v/>
      </c>
      <c r="J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 s="36">
        <f>SUM(
IF(AND(TBL_QUAL_JOBSLISTING_JOBS[[#This Row],[LISTING_LOAN_ID_PROP_ADDR]]&lt;&gt;"",NOT(ISNUMBER(MATCH(TBL_QUAL_JOBSLISTING_JOBS[[#This Row],[LISTING_LOAN_ID_PROP_ADDR]],RANGE_LOOKUP_UDARDA_LOANLIST,0)))),1,0)
)</f>
        <v>0</v>
      </c>
    </row>
    <row r="92" spans="2:13" ht="20.100000000000001" customHeight="1" x14ac:dyDescent="0.25">
      <c r="B92" s="25" t="str">
        <f>IF(TBL_QUAL_JOBSLISTING_JOBS[[#This Row],[RECORD_STARTED]],IF(TBL_QUAL_JOBSLISTING_JOBS[[#This Row],[ERROR_COUNT]]&gt;0,-1,IF(TBL_QUAL_JOBSLISTING_JOBS[[#This Row],[REQ_FIELDS_POPULATED]],1,0)),"")</f>
        <v/>
      </c>
      <c r="C92" s="94">
        <f>ROW()-ROW(TBL_QUAL_JOBSLISTING_JOBS[[#Headers],[ROW_ID]])</f>
        <v>83</v>
      </c>
      <c r="D92" s="82"/>
      <c r="E92" s="82"/>
      <c r="F92" s="38"/>
      <c r="G92" s="39"/>
      <c r="H92" s="33"/>
      <c r="I92" s="84" t="str">
        <f>IFERROR(INDEX(TBL_UDARDA_LOANPOOL[QUAL_JOBS_HUD_MFI],MATCH(TBL_QUAL_JOBSLISTING_JOBS[[#This Row],[LISTING_LOAN_ID_PROP_ADDR]],TBL_UDARDA_LOANPOOL[LOAN_ID_PROP_ADDR],0)),"")</f>
        <v/>
      </c>
      <c r="J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 s="36">
        <f>SUM(
IF(AND(TBL_QUAL_JOBSLISTING_JOBS[[#This Row],[LISTING_LOAN_ID_PROP_ADDR]]&lt;&gt;"",NOT(ISNUMBER(MATCH(TBL_QUAL_JOBSLISTING_JOBS[[#This Row],[LISTING_LOAN_ID_PROP_ADDR]],RANGE_LOOKUP_UDARDA_LOANLIST,0)))),1,0)
)</f>
        <v>0</v>
      </c>
    </row>
    <row r="93" spans="2:13" ht="20.100000000000001" customHeight="1" x14ac:dyDescent="0.25">
      <c r="B93" s="25" t="str">
        <f>IF(TBL_QUAL_JOBSLISTING_JOBS[[#This Row],[RECORD_STARTED]],IF(TBL_QUAL_JOBSLISTING_JOBS[[#This Row],[ERROR_COUNT]]&gt;0,-1,IF(TBL_QUAL_JOBSLISTING_JOBS[[#This Row],[REQ_FIELDS_POPULATED]],1,0)),"")</f>
        <v/>
      </c>
      <c r="C93" s="94">
        <f>ROW()-ROW(TBL_QUAL_JOBSLISTING_JOBS[[#Headers],[ROW_ID]])</f>
        <v>84</v>
      </c>
      <c r="D93" s="82"/>
      <c r="E93" s="82"/>
      <c r="F93" s="38"/>
      <c r="G93" s="39"/>
      <c r="H93" s="33"/>
      <c r="I93" s="84" t="str">
        <f>IFERROR(INDEX(TBL_UDARDA_LOANPOOL[QUAL_JOBS_HUD_MFI],MATCH(TBL_QUAL_JOBSLISTING_JOBS[[#This Row],[LISTING_LOAN_ID_PROP_ADDR]],TBL_UDARDA_LOANPOOL[LOAN_ID_PROP_ADDR],0)),"")</f>
        <v/>
      </c>
      <c r="J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 s="36">
        <f>SUM(
IF(AND(TBL_QUAL_JOBSLISTING_JOBS[[#This Row],[LISTING_LOAN_ID_PROP_ADDR]]&lt;&gt;"",NOT(ISNUMBER(MATCH(TBL_QUAL_JOBSLISTING_JOBS[[#This Row],[LISTING_LOAN_ID_PROP_ADDR]],RANGE_LOOKUP_UDARDA_LOANLIST,0)))),1,0)
)</f>
        <v>0</v>
      </c>
    </row>
    <row r="94" spans="2:13" ht="20.100000000000001" customHeight="1" x14ac:dyDescent="0.25">
      <c r="B94" s="25" t="str">
        <f>IF(TBL_QUAL_JOBSLISTING_JOBS[[#This Row],[RECORD_STARTED]],IF(TBL_QUAL_JOBSLISTING_JOBS[[#This Row],[ERROR_COUNT]]&gt;0,-1,IF(TBL_QUAL_JOBSLISTING_JOBS[[#This Row],[REQ_FIELDS_POPULATED]],1,0)),"")</f>
        <v/>
      </c>
      <c r="C94" s="94">
        <f>ROW()-ROW(TBL_QUAL_JOBSLISTING_JOBS[[#Headers],[ROW_ID]])</f>
        <v>85</v>
      </c>
      <c r="D94" s="82"/>
      <c r="E94" s="82"/>
      <c r="F94" s="38"/>
      <c r="G94" s="39"/>
      <c r="H94" s="33"/>
      <c r="I94" s="84" t="str">
        <f>IFERROR(INDEX(TBL_UDARDA_LOANPOOL[QUAL_JOBS_HUD_MFI],MATCH(TBL_QUAL_JOBSLISTING_JOBS[[#This Row],[LISTING_LOAN_ID_PROP_ADDR]],TBL_UDARDA_LOANPOOL[LOAN_ID_PROP_ADDR],0)),"")</f>
        <v/>
      </c>
      <c r="J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 s="36">
        <f>SUM(
IF(AND(TBL_QUAL_JOBSLISTING_JOBS[[#This Row],[LISTING_LOAN_ID_PROP_ADDR]]&lt;&gt;"",NOT(ISNUMBER(MATCH(TBL_QUAL_JOBSLISTING_JOBS[[#This Row],[LISTING_LOAN_ID_PROP_ADDR]],RANGE_LOOKUP_UDARDA_LOANLIST,0)))),1,0)
)</f>
        <v>0</v>
      </c>
    </row>
    <row r="95" spans="2:13" ht="20.100000000000001" customHeight="1" x14ac:dyDescent="0.25">
      <c r="B95" s="25" t="str">
        <f>IF(TBL_QUAL_JOBSLISTING_JOBS[[#This Row],[RECORD_STARTED]],IF(TBL_QUAL_JOBSLISTING_JOBS[[#This Row],[ERROR_COUNT]]&gt;0,-1,IF(TBL_QUAL_JOBSLISTING_JOBS[[#This Row],[REQ_FIELDS_POPULATED]],1,0)),"")</f>
        <v/>
      </c>
      <c r="C95" s="94">
        <f>ROW()-ROW(TBL_QUAL_JOBSLISTING_JOBS[[#Headers],[ROW_ID]])</f>
        <v>86</v>
      </c>
      <c r="D95" s="82"/>
      <c r="E95" s="82"/>
      <c r="F95" s="38"/>
      <c r="G95" s="39"/>
      <c r="H95" s="33"/>
      <c r="I95" s="84" t="str">
        <f>IFERROR(INDEX(TBL_UDARDA_LOANPOOL[QUAL_JOBS_HUD_MFI],MATCH(TBL_QUAL_JOBSLISTING_JOBS[[#This Row],[LISTING_LOAN_ID_PROP_ADDR]],TBL_UDARDA_LOANPOOL[LOAN_ID_PROP_ADDR],0)),"")</f>
        <v/>
      </c>
      <c r="J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 s="36">
        <f>SUM(
IF(AND(TBL_QUAL_JOBSLISTING_JOBS[[#This Row],[LISTING_LOAN_ID_PROP_ADDR]]&lt;&gt;"",NOT(ISNUMBER(MATCH(TBL_QUAL_JOBSLISTING_JOBS[[#This Row],[LISTING_LOAN_ID_PROP_ADDR]],RANGE_LOOKUP_UDARDA_LOANLIST,0)))),1,0)
)</f>
        <v>0</v>
      </c>
    </row>
    <row r="96" spans="2:13" ht="20.100000000000001" customHeight="1" x14ac:dyDescent="0.25">
      <c r="B96" s="25" t="str">
        <f>IF(TBL_QUAL_JOBSLISTING_JOBS[[#This Row],[RECORD_STARTED]],IF(TBL_QUAL_JOBSLISTING_JOBS[[#This Row],[ERROR_COUNT]]&gt;0,-1,IF(TBL_QUAL_JOBSLISTING_JOBS[[#This Row],[REQ_FIELDS_POPULATED]],1,0)),"")</f>
        <v/>
      </c>
      <c r="C96" s="94">
        <f>ROW()-ROW(TBL_QUAL_JOBSLISTING_JOBS[[#Headers],[ROW_ID]])</f>
        <v>87</v>
      </c>
      <c r="D96" s="82"/>
      <c r="E96" s="82"/>
      <c r="F96" s="38"/>
      <c r="G96" s="39"/>
      <c r="H96" s="33"/>
      <c r="I96" s="84" t="str">
        <f>IFERROR(INDEX(TBL_UDARDA_LOANPOOL[QUAL_JOBS_HUD_MFI],MATCH(TBL_QUAL_JOBSLISTING_JOBS[[#This Row],[LISTING_LOAN_ID_PROP_ADDR]],TBL_UDARDA_LOANPOOL[LOAN_ID_PROP_ADDR],0)),"")</f>
        <v/>
      </c>
      <c r="J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 s="36">
        <f>SUM(
IF(AND(TBL_QUAL_JOBSLISTING_JOBS[[#This Row],[LISTING_LOAN_ID_PROP_ADDR]]&lt;&gt;"",NOT(ISNUMBER(MATCH(TBL_QUAL_JOBSLISTING_JOBS[[#This Row],[LISTING_LOAN_ID_PROP_ADDR]],RANGE_LOOKUP_UDARDA_LOANLIST,0)))),1,0)
)</f>
        <v>0</v>
      </c>
    </row>
    <row r="97" spans="2:13" ht="20.100000000000001" customHeight="1" x14ac:dyDescent="0.25">
      <c r="B97" s="25" t="str">
        <f>IF(TBL_QUAL_JOBSLISTING_JOBS[[#This Row],[RECORD_STARTED]],IF(TBL_QUAL_JOBSLISTING_JOBS[[#This Row],[ERROR_COUNT]]&gt;0,-1,IF(TBL_QUAL_JOBSLISTING_JOBS[[#This Row],[REQ_FIELDS_POPULATED]],1,0)),"")</f>
        <v/>
      </c>
      <c r="C97" s="94">
        <f>ROW()-ROW(TBL_QUAL_JOBSLISTING_JOBS[[#Headers],[ROW_ID]])</f>
        <v>88</v>
      </c>
      <c r="D97" s="82"/>
      <c r="E97" s="82"/>
      <c r="F97" s="38"/>
      <c r="G97" s="39"/>
      <c r="H97" s="33"/>
      <c r="I97" s="84" t="str">
        <f>IFERROR(INDEX(TBL_UDARDA_LOANPOOL[QUAL_JOBS_HUD_MFI],MATCH(TBL_QUAL_JOBSLISTING_JOBS[[#This Row],[LISTING_LOAN_ID_PROP_ADDR]],TBL_UDARDA_LOANPOOL[LOAN_ID_PROP_ADDR],0)),"")</f>
        <v/>
      </c>
      <c r="J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 s="36">
        <f>SUM(
IF(AND(TBL_QUAL_JOBSLISTING_JOBS[[#This Row],[LISTING_LOAN_ID_PROP_ADDR]]&lt;&gt;"",NOT(ISNUMBER(MATCH(TBL_QUAL_JOBSLISTING_JOBS[[#This Row],[LISTING_LOAN_ID_PROP_ADDR]],RANGE_LOOKUP_UDARDA_LOANLIST,0)))),1,0)
)</f>
        <v>0</v>
      </c>
    </row>
    <row r="98" spans="2:13" ht="20.100000000000001" customHeight="1" x14ac:dyDescent="0.25">
      <c r="B98" s="25" t="str">
        <f>IF(TBL_QUAL_JOBSLISTING_JOBS[[#This Row],[RECORD_STARTED]],IF(TBL_QUAL_JOBSLISTING_JOBS[[#This Row],[ERROR_COUNT]]&gt;0,-1,IF(TBL_QUAL_JOBSLISTING_JOBS[[#This Row],[REQ_FIELDS_POPULATED]],1,0)),"")</f>
        <v/>
      </c>
      <c r="C98" s="94">
        <f>ROW()-ROW(TBL_QUAL_JOBSLISTING_JOBS[[#Headers],[ROW_ID]])</f>
        <v>89</v>
      </c>
      <c r="D98" s="82"/>
      <c r="E98" s="82"/>
      <c r="F98" s="38"/>
      <c r="G98" s="39"/>
      <c r="H98" s="33"/>
      <c r="I98" s="84" t="str">
        <f>IFERROR(INDEX(TBL_UDARDA_LOANPOOL[QUAL_JOBS_HUD_MFI],MATCH(TBL_QUAL_JOBSLISTING_JOBS[[#This Row],[LISTING_LOAN_ID_PROP_ADDR]],TBL_UDARDA_LOANPOOL[LOAN_ID_PROP_ADDR],0)),"")</f>
        <v/>
      </c>
      <c r="J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 s="36">
        <f>SUM(
IF(AND(TBL_QUAL_JOBSLISTING_JOBS[[#This Row],[LISTING_LOAN_ID_PROP_ADDR]]&lt;&gt;"",NOT(ISNUMBER(MATCH(TBL_QUAL_JOBSLISTING_JOBS[[#This Row],[LISTING_LOAN_ID_PROP_ADDR]],RANGE_LOOKUP_UDARDA_LOANLIST,0)))),1,0)
)</f>
        <v>0</v>
      </c>
    </row>
    <row r="99" spans="2:13" ht="20.100000000000001" customHeight="1" x14ac:dyDescent="0.25">
      <c r="B99" s="25" t="str">
        <f>IF(TBL_QUAL_JOBSLISTING_JOBS[[#This Row],[RECORD_STARTED]],IF(TBL_QUAL_JOBSLISTING_JOBS[[#This Row],[ERROR_COUNT]]&gt;0,-1,IF(TBL_QUAL_JOBSLISTING_JOBS[[#This Row],[REQ_FIELDS_POPULATED]],1,0)),"")</f>
        <v/>
      </c>
      <c r="C99" s="94">
        <f>ROW()-ROW(TBL_QUAL_JOBSLISTING_JOBS[[#Headers],[ROW_ID]])</f>
        <v>90</v>
      </c>
      <c r="D99" s="82"/>
      <c r="E99" s="82"/>
      <c r="F99" s="38"/>
      <c r="G99" s="39"/>
      <c r="H99" s="33"/>
      <c r="I99" s="84" t="str">
        <f>IFERROR(INDEX(TBL_UDARDA_LOANPOOL[QUAL_JOBS_HUD_MFI],MATCH(TBL_QUAL_JOBSLISTING_JOBS[[#This Row],[LISTING_LOAN_ID_PROP_ADDR]],TBL_UDARDA_LOANPOOL[LOAN_ID_PROP_ADDR],0)),"")</f>
        <v/>
      </c>
      <c r="J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 s="36">
        <f>SUM(
IF(AND(TBL_QUAL_JOBSLISTING_JOBS[[#This Row],[LISTING_LOAN_ID_PROP_ADDR]]&lt;&gt;"",NOT(ISNUMBER(MATCH(TBL_QUAL_JOBSLISTING_JOBS[[#This Row],[LISTING_LOAN_ID_PROP_ADDR]],RANGE_LOOKUP_UDARDA_LOANLIST,0)))),1,0)
)</f>
        <v>0</v>
      </c>
    </row>
    <row r="100" spans="2:13" ht="20.100000000000001" customHeight="1" x14ac:dyDescent="0.25">
      <c r="B100" s="25" t="str">
        <f>IF(TBL_QUAL_JOBSLISTING_JOBS[[#This Row],[RECORD_STARTED]],IF(TBL_QUAL_JOBSLISTING_JOBS[[#This Row],[ERROR_COUNT]]&gt;0,-1,IF(TBL_QUAL_JOBSLISTING_JOBS[[#This Row],[REQ_FIELDS_POPULATED]],1,0)),"")</f>
        <v/>
      </c>
      <c r="C100" s="94">
        <f>ROW()-ROW(TBL_QUAL_JOBSLISTING_JOBS[[#Headers],[ROW_ID]])</f>
        <v>91</v>
      </c>
      <c r="D100" s="82"/>
      <c r="E100" s="82"/>
      <c r="F100" s="38"/>
      <c r="G100" s="39"/>
      <c r="H100" s="33"/>
      <c r="I100" s="84" t="str">
        <f>IFERROR(INDEX(TBL_UDARDA_LOANPOOL[QUAL_JOBS_HUD_MFI],MATCH(TBL_QUAL_JOBSLISTING_JOBS[[#This Row],[LISTING_LOAN_ID_PROP_ADDR]],TBL_UDARDA_LOANPOOL[LOAN_ID_PROP_ADDR],0)),"")</f>
        <v/>
      </c>
      <c r="J1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0" s="36">
        <f>SUM(
IF(AND(TBL_QUAL_JOBSLISTING_JOBS[[#This Row],[LISTING_LOAN_ID_PROP_ADDR]]&lt;&gt;"",NOT(ISNUMBER(MATCH(TBL_QUAL_JOBSLISTING_JOBS[[#This Row],[LISTING_LOAN_ID_PROP_ADDR]],RANGE_LOOKUP_UDARDA_LOANLIST,0)))),1,0)
)</f>
        <v>0</v>
      </c>
    </row>
    <row r="101" spans="2:13" ht="20.100000000000001" customHeight="1" x14ac:dyDescent="0.25">
      <c r="B101" s="25" t="str">
        <f>IF(TBL_QUAL_JOBSLISTING_JOBS[[#This Row],[RECORD_STARTED]],IF(TBL_QUAL_JOBSLISTING_JOBS[[#This Row],[ERROR_COUNT]]&gt;0,-1,IF(TBL_QUAL_JOBSLISTING_JOBS[[#This Row],[REQ_FIELDS_POPULATED]],1,0)),"")</f>
        <v/>
      </c>
      <c r="C101" s="94">
        <f>ROW()-ROW(TBL_QUAL_JOBSLISTING_JOBS[[#Headers],[ROW_ID]])</f>
        <v>92</v>
      </c>
      <c r="D101" s="82"/>
      <c r="E101" s="82"/>
      <c r="F101" s="38"/>
      <c r="G101" s="39"/>
      <c r="H101" s="33"/>
      <c r="I101" s="84" t="str">
        <f>IFERROR(INDEX(TBL_UDARDA_LOANPOOL[QUAL_JOBS_HUD_MFI],MATCH(TBL_QUAL_JOBSLISTING_JOBS[[#This Row],[LISTING_LOAN_ID_PROP_ADDR]],TBL_UDARDA_LOANPOOL[LOAN_ID_PROP_ADDR],0)),"")</f>
        <v/>
      </c>
      <c r="J1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1" s="36">
        <f>SUM(
IF(AND(TBL_QUAL_JOBSLISTING_JOBS[[#This Row],[LISTING_LOAN_ID_PROP_ADDR]]&lt;&gt;"",NOT(ISNUMBER(MATCH(TBL_QUAL_JOBSLISTING_JOBS[[#This Row],[LISTING_LOAN_ID_PROP_ADDR]],RANGE_LOOKUP_UDARDA_LOANLIST,0)))),1,0)
)</f>
        <v>0</v>
      </c>
    </row>
    <row r="102" spans="2:13" ht="20.100000000000001" customHeight="1" x14ac:dyDescent="0.25">
      <c r="B102" s="25" t="str">
        <f>IF(TBL_QUAL_JOBSLISTING_JOBS[[#This Row],[RECORD_STARTED]],IF(TBL_QUAL_JOBSLISTING_JOBS[[#This Row],[ERROR_COUNT]]&gt;0,-1,IF(TBL_QUAL_JOBSLISTING_JOBS[[#This Row],[REQ_FIELDS_POPULATED]],1,0)),"")</f>
        <v/>
      </c>
      <c r="C102" s="94">
        <f>ROW()-ROW(TBL_QUAL_JOBSLISTING_JOBS[[#Headers],[ROW_ID]])</f>
        <v>93</v>
      </c>
      <c r="D102" s="82"/>
      <c r="E102" s="82"/>
      <c r="F102" s="38"/>
      <c r="G102" s="39"/>
      <c r="H102" s="33"/>
      <c r="I102" s="84" t="str">
        <f>IFERROR(INDEX(TBL_UDARDA_LOANPOOL[QUAL_JOBS_HUD_MFI],MATCH(TBL_QUAL_JOBSLISTING_JOBS[[#This Row],[LISTING_LOAN_ID_PROP_ADDR]],TBL_UDARDA_LOANPOOL[LOAN_ID_PROP_ADDR],0)),"")</f>
        <v/>
      </c>
      <c r="J10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2" s="36">
        <f>SUM(
IF(AND(TBL_QUAL_JOBSLISTING_JOBS[[#This Row],[LISTING_LOAN_ID_PROP_ADDR]]&lt;&gt;"",NOT(ISNUMBER(MATCH(TBL_QUAL_JOBSLISTING_JOBS[[#This Row],[LISTING_LOAN_ID_PROP_ADDR]],RANGE_LOOKUP_UDARDA_LOANLIST,0)))),1,0)
)</f>
        <v>0</v>
      </c>
    </row>
    <row r="103" spans="2:13" ht="20.100000000000001" customHeight="1" x14ac:dyDescent="0.25">
      <c r="B103" s="25" t="str">
        <f>IF(TBL_QUAL_JOBSLISTING_JOBS[[#This Row],[RECORD_STARTED]],IF(TBL_QUAL_JOBSLISTING_JOBS[[#This Row],[ERROR_COUNT]]&gt;0,-1,IF(TBL_QUAL_JOBSLISTING_JOBS[[#This Row],[REQ_FIELDS_POPULATED]],1,0)),"")</f>
        <v/>
      </c>
      <c r="C103" s="94">
        <f>ROW()-ROW(TBL_QUAL_JOBSLISTING_JOBS[[#Headers],[ROW_ID]])</f>
        <v>94</v>
      </c>
      <c r="D103" s="82"/>
      <c r="E103" s="82"/>
      <c r="F103" s="38"/>
      <c r="G103" s="39"/>
      <c r="H103" s="33"/>
      <c r="I103" s="84" t="str">
        <f>IFERROR(INDEX(TBL_UDARDA_LOANPOOL[QUAL_JOBS_HUD_MFI],MATCH(TBL_QUAL_JOBSLISTING_JOBS[[#This Row],[LISTING_LOAN_ID_PROP_ADDR]],TBL_UDARDA_LOANPOOL[LOAN_ID_PROP_ADDR],0)),"")</f>
        <v/>
      </c>
      <c r="J10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3" s="36">
        <f>SUM(
IF(AND(TBL_QUAL_JOBSLISTING_JOBS[[#This Row],[LISTING_LOAN_ID_PROP_ADDR]]&lt;&gt;"",NOT(ISNUMBER(MATCH(TBL_QUAL_JOBSLISTING_JOBS[[#This Row],[LISTING_LOAN_ID_PROP_ADDR]],RANGE_LOOKUP_UDARDA_LOANLIST,0)))),1,0)
)</f>
        <v>0</v>
      </c>
    </row>
    <row r="104" spans="2:13" ht="20.100000000000001" customHeight="1" x14ac:dyDescent="0.25">
      <c r="B104" s="25" t="str">
        <f>IF(TBL_QUAL_JOBSLISTING_JOBS[[#This Row],[RECORD_STARTED]],IF(TBL_QUAL_JOBSLISTING_JOBS[[#This Row],[ERROR_COUNT]]&gt;0,-1,IF(TBL_QUAL_JOBSLISTING_JOBS[[#This Row],[REQ_FIELDS_POPULATED]],1,0)),"")</f>
        <v/>
      </c>
      <c r="C104" s="94">
        <f>ROW()-ROW(TBL_QUAL_JOBSLISTING_JOBS[[#Headers],[ROW_ID]])</f>
        <v>95</v>
      </c>
      <c r="D104" s="82"/>
      <c r="E104" s="82"/>
      <c r="F104" s="38"/>
      <c r="G104" s="39"/>
      <c r="H104" s="33"/>
      <c r="I104" s="84" t="str">
        <f>IFERROR(INDEX(TBL_UDARDA_LOANPOOL[QUAL_JOBS_HUD_MFI],MATCH(TBL_QUAL_JOBSLISTING_JOBS[[#This Row],[LISTING_LOAN_ID_PROP_ADDR]],TBL_UDARDA_LOANPOOL[LOAN_ID_PROP_ADDR],0)),"")</f>
        <v/>
      </c>
      <c r="J10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4" s="36">
        <f>SUM(
IF(AND(TBL_QUAL_JOBSLISTING_JOBS[[#This Row],[LISTING_LOAN_ID_PROP_ADDR]]&lt;&gt;"",NOT(ISNUMBER(MATCH(TBL_QUAL_JOBSLISTING_JOBS[[#This Row],[LISTING_LOAN_ID_PROP_ADDR]],RANGE_LOOKUP_UDARDA_LOANLIST,0)))),1,0)
)</f>
        <v>0</v>
      </c>
    </row>
    <row r="105" spans="2:13" ht="20.100000000000001" customHeight="1" x14ac:dyDescent="0.25">
      <c r="B105" s="25" t="str">
        <f>IF(TBL_QUAL_JOBSLISTING_JOBS[[#This Row],[RECORD_STARTED]],IF(TBL_QUAL_JOBSLISTING_JOBS[[#This Row],[ERROR_COUNT]]&gt;0,-1,IF(TBL_QUAL_JOBSLISTING_JOBS[[#This Row],[REQ_FIELDS_POPULATED]],1,0)),"")</f>
        <v/>
      </c>
      <c r="C105" s="94">
        <f>ROW()-ROW(TBL_QUAL_JOBSLISTING_JOBS[[#Headers],[ROW_ID]])</f>
        <v>96</v>
      </c>
      <c r="D105" s="82"/>
      <c r="E105" s="82"/>
      <c r="F105" s="38"/>
      <c r="G105" s="39"/>
      <c r="H105" s="33"/>
      <c r="I105" s="84" t="str">
        <f>IFERROR(INDEX(TBL_UDARDA_LOANPOOL[QUAL_JOBS_HUD_MFI],MATCH(TBL_QUAL_JOBSLISTING_JOBS[[#This Row],[LISTING_LOAN_ID_PROP_ADDR]],TBL_UDARDA_LOANPOOL[LOAN_ID_PROP_ADDR],0)),"")</f>
        <v/>
      </c>
      <c r="J10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5" s="36">
        <f>SUM(
IF(AND(TBL_QUAL_JOBSLISTING_JOBS[[#This Row],[LISTING_LOAN_ID_PROP_ADDR]]&lt;&gt;"",NOT(ISNUMBER(MATCH(TBL_QUAL_JOBSLISTING_JOBS[[#This Row],[LISTING_LOAN_ID_PROP_ADDR]],RANGE_LOOKUP_UDARDA_LOANLIST,0)))),1,0)
)</f>
        <v>0</v>
      </c>
    </row>
    <row r="106" spans="2:13" ht="20.100000000000001" customHeight="1" x14ac:dyDescent="0.25">
      <c r="B106" s="25" t="str">
        <f>IF(TBL_QUAL_JOBSLISTING_JOBS[[#This Row],[RECORD_STARTED]],IF(TBL_QUAL_JOBSLISTING_JOBS[[#This Row],[ERROR_COUNT]]&gt;0,-1,IF(TBL_QUAL_JOBSLISTING_JOBS[[#This Row],[REQ_FIELDS_POPULATED]],1,0)),"")</f>
        <v/>
      </c>
      <c r="C106" s="94">
        <f>ROW()-ROW(TBL_QUAL_JOBSLISTING_JOBS[[#Headers],[ROW_ID]])</f>
        <v>97</v>
      </c>
      <c r="D106" s="82"/>
      <c r="E106" s="82"/>
      <c r="F106" s="38"/>
      <c r="G106" s="39"/>
      <c r="H106" s="33"/>
      <c r="I106" s="84" t="str">
        <f>IFERROR(INDEX(TBL_UDARDA_LOANPOOL[QUAL_JOBS_HUD_MFI],MATCH(TBL_QUAL_JOBSLISTING_JOBS[[#This Row],[LISTING_LOAN_ID_PROP_ADDR]],TBL_UDARDA_LOANPOOL[LOAN_ID_PROP_ADDR],0)),"")</f>
        <v/>
      </c>
      <c r="J10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6" s="36">
        <f>SUM(
IF(AND(TBL_QUAL_JOBSLISTING_JOBS[[#This Row],[LISTING_LOAN_ID_PROP_ADDR]]&lt;&gt;"",NOT(ISNUMBER(MATCH(TBL_QUAL_JOBSLISTING_JOBS[[#This Row],[LISTING_LOAN_ID_PROP_ADDR]],RANGE_LOOKUP_UDARDA_LOANLIST,0)))),1,0)
)</f>
        <v>0</v>
      </c>
    </row>
    <row r="107" spans="2:13" ht="20.100000000000001" customHeight="1" x14ac:dyDescent="0.25">
      <c r="B107" s="25" t="str">
        <f>IF(TBL_QUAL_JOBSLISTING_JOBS[[#This Row],[RECORD_STARTED]],IF(TBL_QUAL_JOBSLISTING_JOBS[[#This Row],[ERROR_COUNT]]&gt;0,-1,IF(TBL_QUAL_JOBSLISTING_JOBS[[#This Row],[REQ_FIELDS_POPULATED]],1,0)),"")</f>
        <v/>
      </c>
      <c r="C107" s="94">
        <f>ROW()-ROW(TBL_QUAL_JOBSLISTING_JOBS[[#Headers],[ROW_ID]])</f>
        <v>98</v>
      </c>
      <c r="D107" s="82"/>
      <c r="E107" s="82"/>
      <c r="F107" s="38"/>
      <c r="G107" s="39"/>
      <c r="H107" s="33"/>
      <c r="I107" s="84" t="str">
        <f>IFERROR(INDEX(TBL_UDARDA_LOANPOOL[QUAL_JOBS_HUD_MFI],MATCH(TBL_QUAL_JOBSLISTING_JOBS[[#This Row],[LISTING_LOAN_ID_PROP_ADDR]],TBL_UDARDA_LOANPOOL[LOAN_ID_PROP_ADDR],0)),"")</f>
        <v/>
      </c>
      <c r="J10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7" s="36">
        <f>SUM(
IF(AND(TBL_QUAL_JOBSLISTING_JOBS[[#This Row],[LISTING_LOAN_ID_PROP_ADDR]]&lt;&gt;"",NOT(ISNUMBER(MATCH(TBL_QUAL_JOBSLISTING_JOBS[[#This Row],[LISTING_LOAN_ID_PROP_ADDR]],RANGE_LOOKUP_UDARDA_LOANLIST,0)))),1,0)
)</f>
        <v>0</v>
      </c>
    </row>
    <row r="108" spans="2:13" ht="20.100000000000001" customHeight="1" x14ac:dyDescent="0.25">
      <c r="B108" s="25" t="str">
        <f>IF(TBL_QUAL_JOBSLISTING_JOBS[[#This Row],[RECORD_STARTED]],IF(TBL_QUAL_JOBSLISTING_JOBS[[#This Row],[ERROR_COUNT]]&gt;0,-1,IF(TBL_QUAL_JOBSLISTING_JOBS[[#This Row],[REQ_FIELDS_POPULATED]],1,0)),"")</f>
        <v/>
      </c>
      <c r="C108" s="94">
        <f>ROW()-ROW(TBL_QUAL_JOBSLISTING_JOBS[[#Headers],[ROW_ID]])</f>
        <v>99</v>
      </c>
      <c r="D108" s="82"/>
      <c r="E108" s="82"/>
      <c r="F108" s="38"/>
      <c r="G108" s="39"/>
      <c r="H108" s="33"/>
      <c r="I108" s="84" t="str">
        <f>IFERROR(INDEX(TBL_UDARDA_LOANPOOL[QUAL_JOBS_HUD_MFI],MATCH(TBL_QUAL_JOBSLISTING_JOBS[[#This Row],[LISTING_LOAN_ID_PROP_ADDR]],TBL_UDARDA_LOANPOOL[LOAN_ID_PROP_ADDR],0)),"")</f>
        <v/>
      </c>
      <c r="J10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8" s="36">
        <f>SUM(
IF(AND(TBL_QUAL_JOBSLISTING_JOBS[[#This Row],[LISTING_LOAN_ID_PROP_ADDR]]&lt;&gt;"",NOT(ISNUMBER(MATCH(TBL_QUAL_JOBSLISTING_JOBS[[#This Row],[LISTING_LOAN_ID_PROP_ADDR]],RANGE_LOOKUP_UDARDA_LOANLIST,0)))),1,0)
)</f>
        <v>0</v>
      </c>
    </row>
    <row r="109" spans="2:13" ht="20.100000000000001" customHeight="1" x14ac:dyDescent="0.25">
      <c r="B109" s="25" t="str">
        <f>IF(TBL_QUAL_JOBSLISTING_JOBS[[#This Row],[RECORD_STARTED]],IF(TBL_QUAL_JOBSLISTING_JOBS[[#This Row],[ERROR_COUNT]]&gt;0,-1,IF(TBL_QUAL_JOBSLISTING_JOBS[[#This Row],[REQ_FIELDS_POPULATED]],1,0)),"")</f>
        <v/>
      </c>
      <c r="C109" s="94">
        <f>ROW()-ROW(TBL_QUAL_JOBSLISTING_JOBS[[#Headers],[ROW_ID]])</f>
        <v>100</v>
      </c>
      <c r="D109" s="82"/>
      <c r="E109" s="82"/>
      <c r="F109" s="38"/>
      <c r="G109" s="39"/>
      <c r="H109" s="33"/>
      <c r="I109" s="84" t="str">
        <f>IFERROR(INDEX(TBL_UDARDA_LOANPOOL[QUAL_JOBS_HUD_MFI],MATCH(TBL_QUAL_JOBSLISTING_JOBS[[#This Row],[LISTING_LOAN_ID_PROP_ADDR]],TBL_UDARDA_LOANPOOL[LOAN_ID_PROP_ADDR],0)),"")</f>
        <v/>
      </c>
      <c r="J10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9" s="36">
        <f>SUM(
IF(AND(TBL_QUAL_JOBSLISTING_JOBS[[#This Row],[LISTING_LOAN_ID_PROP_ADDR]]&lt;&gt;"",NOT(ISNUMBER(MATCH(TBL_QUAL_JOBSLISTING_JOBS[[#This Row],[LISTING_LOAN_ID_PROP_ADDR]],RANGE_LOOKUP_UDARDA_LOANLIST,0)))),1,0)
)</f>
        <v>0</v>
      </c>
    </row>
    <row r="110" spans="2:13" ht="20.100000000000001" customHeight="1" x14ac:dyDescent="0.25">
      <c r="B110" s="25" t="str">
        <f>IF(TBL_QUAL_JOBSLISTING_JOBS[[#This Row],[RECORD_STARTED]],IF(TBL_QUAL_JOBSLISTING_JOBS[[#This Row],[ERROR_COUNT]]&gt;0,-1,IF(TBL_QUAL_JOBSLISTING_JOBS[[#This Row],[REQ_FIELDS_POPULATED]],1,0)),"")</f>
        <v/>
      </c>
      <c r="C110" s="94">
        <f>ROW()-ROW(TBL_QUAL_JOBSLISTING_JOBS[[#Headers],[ROW_ID]])</f>
        <v>101</v>
      </c>
      <c r="D110" s="82"/>
      <c r="E110" s="82"/>
      <c r="F110" s="38"/>
      <c r="G110" s="39"/>
      <c r="H110" s="33"/>
      <c r="I110" s="84" t="str">
        <f>IFERROR(INDEX(TBL_UDARDA_LOANPOOL[QUAL_JOBS_HUD_MFI],MATCH(TBL_QUAL_JOBSLISTING_JOBS[[#This Row],[LISTING_LOAN_ID_PROP_ADDR]],TBL_UDARDA_LOANPOOL[LOAN_ID_PROP_ADDR],0)),"")</f>
        <v/>
      </c>
      <c r="J1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0" s="36">
        <f>SUM(
IF(AND(TBL_QUAL_JOBSLISTING_JOBS[[#This Row],[LISTING_LOAN_ID_PROP_ADDR]]&lt;&gt;"",NOT(ISNUMBER(MATCH(TBL_QUAL_JOBSLISTING_JOBS[[#This Row],[LISTING_LOAN_ID_PROP_ADDR]],RANGE_LOOKUP_UDARDA_LOANLIST,0)))),1,0)
)</f>
        <v>0</v>
      </c>
    </row>
    <row r="111" spans="2:13" ht="20.100000000000001" customHeight="1" x14ac:dyDescent="0.25">
      <c r="B111" s="25" t="str">
        <f>IF(TBL_QUAL_JOBSLISTING_JOBS[[#This Row],[RECORD_STARTED]],IF(TBL_QUAL_JOBSLISTING_JOBS[[#This Row],[ERROR_COUNT]]&gt;0,-1,IF(TBL_QUAL_JOBSLISTING_JOBS[[#This Row],[REQ_FIELDS_POPULATED]],1,0)),"")</f>
        <v/>
      </c>
      <c r="C111" s="94">
        <f>ROW()-ROW(TBL_QUAL_JOBSLISTING_JOBS[[#Headers],[ROW_ID]])</f>
        <v>102</v>
      </c>
      <c r="D111" s="82"/>
      <c r="E111" s="82"/>
      <c r="F111" s="38"/>
      <c r="G111" s="39"/>
      <c r="H111" s="33"/>
      <c r="I111" s="84" t="str">
        <f>IFERROR(INDEX(TBL_UDARDA_LOANPOOL[QUAL_JOBS_HUD_MFI],MATCH(TBL_QUAL_JOBSLISTING_JOBS[[#This Row],[LISTING_LOAN_ID_PROP_ADDR]],TBL_UDARDA_LOANPOOL[LOAN_ID_PROP_ADDR],0)),"")</f>
        <v/>
      </c>
      <c r="J1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1" s="36">
        <f>SUM(
IF(AND(TBL_QUAL_JOBSLISTING_JOBS[[#This Row],[LISTING_LOAN_ID_PROP_ADDR]]&lt;&gt;"",NOT(ISNUMBER(MATCH(TBL_QUAL_JOBSLISTING_JOBS[[#This Row],[LISTING_LOAN_ID_PROP_ADDR]],RANGE_LOOKUP_UDARDA_LOANLIST,0)))),1,0)
)</f>
        <v>0</v>
      </c>
    </row>
    <row r="112" spans="2:13" ht="20.100000000000001" customHeight="1" x14ac:dyDescent="0.25">
      <c r="B112" s="25" t="str">
        <f>IF(TBL_QUAL_JOBSLISTING_JOBS[[#This Row],[RECORD_STARTED]],IF(TBL_QUAL_JOBSLISTING_JOBS[[#This Row],[ERROR_COUNT]]&gt;0,-1,IF(TBL_QUAL_JOBSLISTING_JOBS[[#This Row],[REQ_FIELDS_POPULATED]],1,0)),"")</f>
        <v/>
      </c>
      <c r="C112" s="94">
        <f>ROW()-ROW(TBL_QUAL_JOBSLISTING_JOBS[[#Headers],[ROW_ID]])</f>
        <v>103</v>
      </c>
      <c r="D112" s="82"/>
      <c r="E112" s="82"/>
      <c r="F112" s="38"/>
      <c r="G112" s="39"/>
      <c r="H112" s="33"/>
      <c r="I112" s="84" t="str">
        <f>IFERROR(INDEX(TBL_UDARDA_LOANPOOL[QUAL_JOBS_HUD_MFI],MATCH(TBL_QUAL_JOBSLISTING_JOBS[[#This Row],[LISTING_LOAN_ID_PROP_ADDR]],TBL_UDARDA_LOANPOOL[LOAN_ID_PROP_ADDR],0)),"")</f>
        <v/>
      </c>
      <c r="J1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2" s="36">
        <f>SUM(
IF(AND(TBL_QUAL_JOBSLISTING_JOBS[[#This Row],[LISTING_LOAN_ID_PROP_ADDR]]&lt;&gt;"",NOT(ISNUMBER(MATCH(TBL_QUAL_JOBSLISTING_JOBS[[#This Row],[LISTING_LOAN_ID_PROP_ADDR]],RANGE_LOOKUP_UDARDA_LOANLIST,0)))),1,0)
)</f>
        <v>0</v>
      </c>
    </row>
    <row r="113" spans="2:13" ht="20.100000000000001" customHeight="1" x14ac:dyDescent="0.25">
      <c r="B113" s="25" t="str">
        <f>IF(TBL_QUAL_JOBSLISTING_JOBS[[#This Row],[RECORD_STARTED]],IF(TBL_QUAL_JOBSLISTING_JOBS[[#This Row],[ERROR_COUNT]]&gt;0,-1,IF(TBL_QUAL_JOBSLISTING_JOBS[[#This Row],[REQ_FIELDS_POPULATED]],1,0)),"")</f>
        <v/>
      </c>
      <c r="C113" s="94">
        <f>ROW()-ROW(TBL_QUAL_JOBSLISTING_JOBS[[#Headers],[ROW_ID]])</f>
        <v>104</v>
      </c>
      <c r="D113" s="82"/>
      <c r="E113" s="82"/>
      <c r="F113" s="38"/>
      <c r="G113" s="39"/>
      <c r="H113" s="33"/>
      <c r="I113" s="84" t="str">
        <f>IFERROR(INDEX(TBL_UDARDA_LOANPOOL[QUAL_JOBS_HUD_MFI],MATCH(TBL_QUAL_JOBSLISTING_JOBS[[#This Row],[LISTING_LOAN_ID_PROP_ADDR]],TBL_UDARDA_LOANPOOL[LOAN_ID_PROP_ADDR],0)),"")</f>
        <v/>
      </c>
      <c r="J1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3" s="36">
        <f>SUM(
IF(AND(TBL_QUAL_JOBSLISTING_JOBS[[#This Row],[LISTING_LOAN_ID_PROP_ADDR]]&lt;&gt;"",NOT(ISNUMBER(MATCH(TBL_QUAL_JOBSLISTING_JOBS[[#This Row],[LISTING_LOAN_ID_PROP_ADDR]],RANGE_LOOKUP_UDARDA_LOANLIST,0)))),1,0)
)</f>
        <v>0</v>
      </c>
    </row>
    <row r="114" spans="2:13" ht="20.100000000000001" customHeight="1" x14ac:dyDescent="0.25">
      <c r="B114" s="25" t="str">
        <f>IF(TBL_QUAL_JOBSLISTING_JOBS[[#This Row],[RECORD_STARTED]],IF(TBL_QUAL_JOBSLISTING_JOBS[[#This Row],[ERROR_COUNT]]&gt;0,-1,IF(TBL_QUAL_JOBSLISTING_JOBS[[#This Row],[REQ_FIELDS_POPULATED]],1,0)),"")</f>
        <v/>
      </c>
      <c r="C114" s="94">
        <f>ROW()-ROW(TBL_QUAL_JOBSLISTING_JOBS[[#Headers],[ROW_ID]])</f>
        <v>105</v>
      </c>
      <c r="D114" s="82"/>
      <c r="E114" s="82"/>
      <c r="F114" s="38"/>
      <c r="G114" s="39"/>
      <c r="H114" s="33"/>
      <c r="I114" s="84" t="str">
        <f>IFERROR(INDEX(TBL_UDARDA_LOANPOOL[QUAL_JOBS_HUD_MFI],MATCH(TBL_QUAL_JOBSLISTING_JOBS[[#This Row],[LISTING_LOAN_ID_PROP_ADDR]],TBL_UDARDA_LOANPOOL[LOAN_ID_PROP_ADDR],0)),"")</f>
        <v/>
      </c>
      <c r="J1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4" s="36">
        <f>SUM(
IF(AND(TBL_QUAL_JOBSLISTING_JOBS[[#This Row],[LISTING_LOAN_ID_PROP_ADDR]]&lt;&gt;"",NOT(ISNUMBER(MATCH(TBL_QUAL_JOBSLISTING_JOBS[[#This Row],[LISTING_LOAN_ID_PROP_ADDR]],RANGE_LOOKUP_UDARDA_LOANLIST,0)))),1,0)
)</f>
        <v>0</v>
      </c>
    </row>
    <row r="115" spans="2:13" ht="20.100000000000001" customHeight="1" x14ac:dyDescent="0.25">
      <c r="B115" s="25" t="str">
        <f>IF(TBL_QUAL_JOBSLISTING_JOBS[[#This Row],[RECORD_STARTED]],IF(TBL_QUAL_JOBSLISTING_JOBS[[#This Row],[ERROR_COUNT]]&gt;0,-1,IF(TBL_QUAL_JOBSLISTING_JOBS[[#This Row],[REQ_FIELDS_POPULATED]],1,0)),"")</f>
        <v/>
      </c>
      <c r="C115" s="94">
        <f>ROW()-ROW(TBL_QUAL_JOBSLISTING_JOBS[[#Headers],[ROW_ID]])</f>
        <v>106</v>
      </c>
      <c r="D115" s="82"/>
      <c r="E115" s="82"/>
      <c r="F115" s="38"/>
      <c r="G115" s="39"/>
      <c r="H115" s="33"/>
      <c r="I115" s="84" t="str">
        <f>IFERROR(INDEX(TBL_UDARDA_LOANPOOL[QUAL_JOBS_HUD_MFI],MATCH(TBL_QUAL_JOBSLISTING_JOBS[[#This Row],[LISTING_LOAN_ID_PROP_ADDR]],TBL_UDARDA_LOANPOOL[LOAN_ID_PROP_ADDR],0)),"")</f>
        <v/>
      </c>
      <c r="J1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5" s="36">
        <f>SUM(
IF(AND(TBL_QUAL_JOBSLISTING_JOBS[[#This Row],[LISTING_LOAN_ID_PROP_ADDR]]&lt;&gt;"",NOT(ISNUMBER(MATCH(TBL_QUAL_JOBSLISTING_JOBS[[#This Row],[LISTING_LOAN_ID_PROP_ADDR]],RANGE_LOOKUP_UDARDA_LOANLIST,0)))),1,0)
)</f>
        <v>0</v>
      </c>
    </row>
    <row r="116" spans="2:13" ht="20.100000000000001" customHeight="1" x14ac:dyDescent="0.25">
      <c r="B116" s="25" t="str">
        <f>IF(TBL_QUAL_JOBSLISTING_JOBS[[#This Row],[RECORD_STARTED]],IF(TBL_QUAL_JOBSLISTING_JOBS[[#This Row],[ERROR_COUNT]]&gt;0,-1,IF(TBL_QUAL_JOBSLISTING_JOBS[[#This Row],[REQ_FIELDS_POPULATED]],1,0)),"")</f>
        <v/>
      </c>
      <c r="C116" s="94">
        <f>ROW()-ROW(TBL_QUAL_JOBSLISTING_JOBS[[#Headers],[ROW_ID]])</f>
        <v>107</v>
      </c>
      <c r="D116" s="82"/>
      <c r="E116" s="82"/>
      <c r="F116" s="38"/>
      <c r="G116" s="39"/>
      <c r="H116" s="33"/>
      <c r="I116" s="84" t="str">
        <f>IFERROR(INDEX(TBL_UDARDA_LOANPOOL[QUAL_JOBS_HUD_MFI],MATCH(TBL_QUAL_JOBSLISTING_JOBS[[#This Row],[LISTING_LOAN_ID_PROP_ADDR]],TBL_UDARDA_LOANPOOL[LOAN_ID_PROP_ADDR],0)),"")</f>
        <v/>
      </c>
      <c r="J1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6" s="36">
        <f>SUM(
IF(AND(TBL_QUAL_JOBSLISTING_JOBS[[#This Row],[LISTING_LOAN_ID_PROP_ADDR]]&lt;&gt;"",NOT(ISNUMBER(MATCH(TBL_QUAL_JOBSLISTING_JOBS[[#This Row],[LISTING_LOAN_ID_PROP_ADDR]],RANGE_LOOKUP_UDARDA_LOANLIST,0)))),1,0)
)</f>
        <v>0</v>
      </c>
    </row>
    <row r="117" spans="2:13" ht="20.100000000000001" customHeight="1" x14ac:dyDescent="0.25">
      <c r="B117" s="25" t="str">
        <f>IF(TBL_QUAL_JOBSLISTING_JOBS[[#This Row],[RECORD_STARTED]],IF(TBL_QUAL_JOBSLISTING_JOBS[[#This Row],[ERROR_COUNT]]&gt;0,-1,IF(TBL_QUAL_JOBSLISTING_JOBS[[#This Row],[REQ_FIELDS_POPULATED]],1,0)),"")</f>
        <v/>
      </c>
      <c r="C117" s="94">
        <f>ROW()-ROW(TBL_QUAL_JOBSLISTING_JOBS[[#Headers],[ROW_ID]])</f>
        <v>108</v>
      </c>
      <c r="D117" s="82"/>
      <c r="E117" s="82"/>
      <c r="F117" s="38"/>
      <c r="G117" s="39"/>
      <c r="H117" s="33"/>
      <c r="I117" s="84" t="str">
        <f>IFERROR(INDEX(TBL_UDARDA_LOANPOOL[QUAL_JOBS_HUD_MFI],MATCH(TBL_QUAL_JOBSLISTING_JOBS[[#This Row],[LISTING_LOAN_ID_PROP_ADDR]],TBL_UDARDA_LOANPOOL[LOAN_ID_PROP_ADDR],0)),"")</f>
        <v/>
      </c>
      <c r="J1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7" s="36">
        <f>SUM(
IF(AND(TBL_QUAL_JOBSLISTING_JOBS[[#This Row],[LISTING_LOAN_ID_PROP_ADDR]]&lt;&gt;"",NOT(ISNUMBER(MATCH(TBL_QUAL_JOBSLISTING_JOBS[[#This Row],[LISTING_LOAN_ID_PROP_ADDR]],RANGE_LOOKUP_UDARDA_LOANLIST,0)))),1,0)
)</f>
        <v>0</v>
      </c>
    </row>
    <row r="118" spans="2:13" ht="20.100000000000001" customHeight="1" x14ac:dyDescent="0.25">
      <c r="B118" s="25" t="str">
        <f>IF(TBL_QUAL_JOBSLISTING_JOBS[[#This Row],[RECORD_STARTED]],IF(TBL_QUAL_JOBSLISTING_JOBS[[#This Row],[ERROR_COUNT]]&gt;0,-1,IF(TBL_QUAL_JOBSLISTING_JOBS[[#This Row],[REQ_FIELDS_POPULATED]],1,0)),"")</f>
        <v/>
      </c>
      <c r="C118" s="94">
        <f>ROW()-ROW(TBL_QUAL_JOBSLISTING_JOBS[[#Headers],[ROW_ID]])</f>
        <v>109</v>
      </c>
      <c r="D118" s="82"/>
      <c r="E118" s="82"/>
      <c r="F118" s="38"/>
      <c r="G118" s="39"/>
      <c r="H118" s="33"/>
      <c r="I118" s="84" t="str">
        <f>IFERROR(INDEX(TBL_UDARDA_LOANPOOL[QUAL_JOBS_HUD_MFI],MATCH(TBL_QUAL_JOBSLISTING_JOBS[[#This Row],[LISTING_LOAN_ID_PROP_ADDR]],TBL_UDARDA_LOANPOOL[LOAN_ID_PROP_ADDR],0)),"")</f>
        <v/>
      </c>
      <c r="J1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8" s="36">
        <f>SUM(
IF(AND(TBL_QUAL_JOBSLISTING_JOBS[[#This Row],[LISTING_LOAN_ID_PROP_ADDR]]&lt;&gt;"",NOT(ISNUMBER(MATCH(TBL_QUAL_JOBSLISTING_JOBS[[#This Row],[LISTING_LOAN_ID_PROP_ADDR]],RANGE_LOOKUP_UDARDA_LOANLIST,0)))),1,0)
)</f>
        <v>0</v>
      </c>
    </row>
    <row r="119" spans="2:13" ht="20.100000000000001" customHeight="1" x14ac:dyDescent="0.25">
      <c r="B119" s="25" t="str">
        <f>IF(TBL_QUAL_JOBSLISTING_JOBS[[#This Row],[RECORD_STARTED]],IF(TBL_QUAL_JOBSLISTING_JOBS[[#This Row],[ERROR_COUNT]]&gt;0,-1,IF(TBL_QUAL_JOBSLISTING_JOBS[[#This Row],[REQ_FIELDS_POPULATED]],1,0)),"")</f>
        <v/>
      </c>
      <c r="C119" s="94">
        <f>ROW()-ROW(TBL_QUAL_JOBSLISTING_JOBS[[#Headers],[ROW_ID]])</f>
        <v>110</v>
      </c>
      <c r="D119" s="82"/>
      <c r="E119" s="82"/>
      <c r="F119" s="38"/>
      <c r="G119" s="39"/>
      <c r="H119" s="33"/>
      <c r="I119" s="84" t="str">
        <f>IFERROR(INDEX(TBL_UDARDA_LOANPOOL[QUAL_JOBS_HUD_MFI],MATCH(TBL_QUAL_JOBSLISTING_JOBS[[#This Row],[LISTING_LOAN_ID_PROP_ADDR]],TBL_UDARDA_LOANPOOL[LOAN_ID_PROP_ADDR],0)),"")</f>
        <v/>
      </c>
      <c r="J1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9" s="36">
        <f>SUM(
IF(AND(TBL_QUAL_JOBSLISTING_JOBS[[#This Row],[LISTING_LOAN_ID_PROP_ADDR]]&lt;&gt;"",NOT(ISNUMBER(MATCH(TBL_QUAL_JOBSLISTING_JOBS[[#This Row],[LISTING_LOAN_ID_PROP_ADDR]],RANGE_LOOKUP_UDARDA_LOANLIST,0)))),1,0)
)</f>
        <v>0</v>
      </c>
    </row>
    <row r="120" spans="2:13" ht="20.100000000000001" customHeight="1" x14ac:dyDescent="0.25">
      <c r="B120" s="25" t="str">
        <f>IF(TBL_QUAL_JOBSLISTING_JOBS[[#This Row],[RECORD_STARTED]],IF(TBL_QUAL_JOBSLISTING_JOBS[[#This Row],[ERROR_COUNT]]&gt;0,-1,IF(TBL_QUAL_JOBSLISTING_JOBS[[#This Row],[REQ_FIELDS_POPULATED]],1,0)),"")</f>
        <v/>
      </c>
      <c r="C120" s="94">
        <f>ROW()-ROW(TBL_QUAL_JOBSLISTING_JOBS[[#Headers],[ROW_ID]])</f>
        <v>111</v>
      </c>
      <c r="D120" s="82"/>
      <c r="E120" s="82"/>
      <c r="F120" s="38"/>
      <c r="G120" s="39"/>
      <c r="H120" s="33"/>
      <c r="I120" s="84" t="str">
        <f>IFERROR(INDEX(TBL_UDARDA_LOANPOOL[QUAL_JOBS_HUD_MFI],MATCH(TBL_QUAL_JOBSLISTING_JOBS[[#This Row],[LISTING_LOAN_ID_PROP_ADDR]],TBL_UDARDA_LOANPOOL[LOAN_ID_PROP_ADDR],0)),"")</f>
        <v/>
      </c>
      <c r="J1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0" s="36">
        <f>SUM(
IF(AND(TBL_QUAL_JOBSLISTING_JOBS[[#This Row],[LISTING_LOAN_ID_PROP_ADDR]]&lt;&gt;"",NOT(ISNUMBER(MATCH(TBL_QUAL_JOBSLISTING_JOBS[[#This Row],[LISTING_LOAN_ID_PROP_ADDR]],RANGE_LOOKUP_UDARDA_LOANLIST,0)))),1,0)
)</f>
        <v>0</v>
      </c>
    </row>
    <row r="121" spans="2:13" ht="20.100000000000001" customHeight="1" x14ac:dyDescent="0.25">
      <c r="B121" s="25" t="str">
        <f>IF(TBL_QUAL_JOBSLISTING_JOBS[[#This Row],[RECORD_STARTED]],IF(TBL_QUAL_JOBSLISTING_JOBS[[#This Row],[ERROR_COUNT]]&gt;0,-1,IF(TBL_QUAL_JOBSLISTING_JOBS[[#This Row],[REQ_FIELDS_POPULATED]],1,0)),"")</f>
        <v/>
      </c>
      <c r="C121" s="94">
        <f>ROW()-ROW(TBL_QUAL_JOBSLISTING_JOBS[[#Headers],[ROW_ID]])</f>
        <v>112</v>
      </c>
      <c r="D121" s="82"/>
      <c r="E121" s="82"/>
      <c r="F121" s="38"/>
      <c r="G121" s="39"/>
      <c r="H121" s="33"/>
      <c r="I121" s="84" t="str">
        <f>IFERROR(INDEX(TBL_UDARDA_LOANPOOL[QUAL_JOBS_HUD_MFI],MATCH(TBL_QUAL_JOBSLISTING_JOBS[[#This Row],[LISTING_LOAN_ID_PROP_ADDR]],TBL_UDARDA_LOANPOOL[LOAN_ID_PROP_ADDR],0)),"")</f>
        <v/>
      </c>
      <c r="J1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1" s="36">
        <f>SUM(
IF(AND(TBL_QUAL_JOBSLISTING_JOBS[[#This Row],[LISTING_LOAN_ID_PROP_ADDR]]&lt;&gt;"",NOT(ISNUMBER(MATCH(TBL_QUAL_JOBSLISTING_JOBS[[#This Row],[LISTING_LOAN_ID_PROP_ADDR]],RANGE_LOOKUP_UDARDA_LOANLIST,0)))),1,0)
)</f>
        <v>0</v>
      </c>
    </row>
    <row r="122" spans="2:13" ht="20.100000000000001" customHeight="1" x14ac:dyDescent="0.25">
      <c r="B122" s="25" t="str">
        <f>IF(TBL_QUAL_JOBSLISTING_JOBS[[#This Row],[RECORD_STARTED]],IF(TBL_QUAL_JOBSLISTING_JOBS[[#This Row],[ERROR_COUNT]]&gt;0,-1,IF(TBL_QUAL_JOBSLISTING_JOBS[[#This Row],[REQ_FIELDS_POPULATED]],1,0)),"")</f>
        <v/>
      </c>
      <c r="C122" s="94">
        <f>ROW()-ROW(TBL_QUAL_JOBSLISTING_JOBS[[#Headers],[ROW_ID]])</f>
        <v>113</v>
      </c>
      <c r="D122" s="82"/>
      <c r="E122" s="82"/>
      <c r="F122" s="38"/>
      <c r="G122" s="39"/>
      <c r="H122" s="33"/>
      <c r="I122" s="84" t="str">
        <f>IFERROR(INDEX(TBL_UDARDA_LOANPOOL[QUAL_JOBS_HUD_MFI],MATCH(TBL_QUAL_JOBSLISTING_JOBS[[#This Row],[LISTING_LOAN_ID_PROP_ADDR]],TBL_UDARDA_LOANPOOL[LOAN_ID_PROP_ADDR],0)),"")</f>
        <v/>
      </c>
      <c r="J1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2" s="36">
        <f>SUM(
IF(AND(TBL_QUAL_JOBSLISTING_JOBS[[#This Row],[LISTING_LOAN_ID_PROP_ADDR]]&lt;&gt;"",NOT(ISNUMBER(MATCH(TBL_QUAL_JOBSLISTING_JOBS[[#This Row],[LISTING_LOAN_ID_PROP_ADDR]],RANGE_LOOKUP_UDARDA_LOANLIST,0)))),1,0)
)</f>
        <v>0</v>
      </c>
    </row>
    <row r="123" spans="2:13" ht="20.100000000000001" customHeight="1" x14ac:dyDescent="0.25">
      <c r="B123" s="25" t="str">
        <f>IF(TBL_QUAL_JOBSLISTING_JOBS[[#This Row],[RECORD_STARTED]],IF(TBL_QUAL_JOBSLISTING_JOBS[[#This Row],[ERROR_COUNT]]&gt;0,-1,IF(TBL_QUAL_JOBSLISTING_JOBS[[#This Row],[REQ_FIELDS_POPULATED]],1,0)),"")</f>
        <v/>
      </c>
      <c r="C123" s="94">
        <f>ROW()-ROW(TBL_QUAL_JOBSLISTING_JOBS[[#Headers],[ROW_ID]])</f>
        <v>114</v>
      </c>
      <c r="D123" s="82"/>
      <c r="E123" s="82"/>
      <c r="F123" s="38"/>
      <c r="G123" s="39"/>
      <c r="H123" s="33"/>
      <c r="I123" s="84" t="str">
        <f>IFERROR(INDEX(TBL_UDARDA_LOANPOOL[QUAL_JOBS_HUD_MFI],MATCH(TBL_QUAL_JOBSLISTING_JOBS[[#This Row],[LISTING_LOAN_ID_PROP_ADDR]],TBL_UDARDA_LOANPOOL[LOAN_ID_PROP_ADDR],0)),"")</f>
        <v/>
      </c>
      <c r="J1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3" s="36">
        <f>SUM(
IF(AND(TBL_QUAL_JOBSLISTING_JOBS[[#This Row],[LISTING_LOAN_ID_PROP_ADDR]]&lt;&gt;"",NOT(ISNUMBER(MATCH(TBL_QUAL_JOBSLISTING_JOBS[[#This Row],[LISTING_LOAN_ID_PROP_ADDR]],RANGE_LOOKUP_UDARDA_LOANLIST,0)))),1,0)
)</f>
        <v>0</v>
      </c>
    </row>
    <row r="124" spans="2:13" ht="20.100000000000001" customHeight="1" x14ac:dyDescent="0.25">
      <c r="B124" s="25" t="str">
        <f>IF(TBL_QUAL_JOBSLISTING_JOBS[[#This Row],[RECORD_STARTED]],IF(TBL_QUAL_JOBSLISTING_JOBS[[#This Row],[ERROR_COUNT]]&gt;0,-1,IF(TBL_QUAL_JOBSLISTING_JOBS[[#This Row],[REQ_FIELDS_POPULATED]],1,0)),"")</f>
        <v/>
      </c>
      <c r="C124" s="94">
        <f>ROW()-ROW(TBL_QUAL_JOBSLISTING_JOBS[[#Headers],[ROW_ID]])</f>
        <v>115</v>
      </c>
      <c r="D124" s="82"/>
      <c r="E124" s="82"/>
      <c r="F124" s="38"/>
      <c r="G124" s="39"/>
      <c r="H124" s="33"/>
      <c r="I124" s="84" t="str">
        <f>IFERROR(INDEX(TBL_UDARDA_LOANPOOL[QUAL_JOBS_HUD_MFI],MATCH(TBL_QUAL_JOBSLISTING_JOBS[[#This Row],[LISTING_LOAN_ID_PROP_ADDR]],TBL_UDARDA_LOANPOOL[LOAN_ID_PROP_ADDR],0)),"")</f>
        <v/>
      </c>
      <c r="J1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4" s="36">
        <f>SUM(
IF(AND(TBL_QUAL_JOBSLISTING_JOBS[[#This Row],[LISTING_LOAN_ID_PROP_ADDR]]&lt;&gt;"",NOT(ISNUMBER(MATCH(TBL_QUAL_JOBSLISTING_JOBS[[#This Row],[LISTING_LOAN_ID_PROP_ADDR]],RANGE_LOOKUP_UDARDA_LOANLIST,0)))),1,0)
)</f>
        <v>0</v>
      </c>
    </row>
    <row r="125" spans="2:13" ht="20.100000000000001" customHeight="1" x14ac:dyDescent="0.25">
      <c r="B125" s="25" t="str">
        <f>IF(TBL_QUAL_JOBSLISTING_JOBS[[#This Row],[RECORD_STARTED]],IF(TBL_QUAL_JOBSLISTING_JOBS[[#This Row],[ERROR_COUNT]]&gt;0,-1,IF(TBL_QUAL_JOBSLISTING_JOBS[[#This Row],[REQ_FIELDS_POPULATED]],1,0)),"")</f>
        <v/>
      </c>
      <c r="C125" s="94">
        <f>ROW()-ROW(TBL_QUAL_JOBSLISTING_JOBS[[#Headers],[ROW_ID]])</f>
        <v>116</v>
      </c>
      <c r="D125" s="82"/>
      <c r="E125" s="82"/>
      <c r="F125" s="38"/>
      <c r="G125" s="39"/>
      <c r="H125" s="33"/>
      <c r="I125" s="84" t="str">
        <f>IFERROR(INDEX(TBL_UDARDA_LOANPOOL[QUAL_JOBS_HUD_MFI],MATCH(TBL_QUAL_JOBSLISTING_JOBS[[#This Row],[LISTING_LOAN_ID_PROP_ADDR]],TBL_UDARDA_LOANPOOL[LOAN_ID_PROP_ADDR],0)),"")</f>
        <v/>
      </c>
      <c r="J1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5" s="36">
        <f>SUM(
IF(AND(TBL_QUAL_JOBSLISTING_JOBS[[#This Row],[LISTING_LOAN_ID_PROP_ADDR]]&lt;&gt;"",NOT(ISNUMBER(MATCH(TBL_QUAL_JOBSLISTING_JOBS[[#This Row],[LISTING_LOAN_ID_PROP_ADDR]],RANGE_LOOKUP_UDARDA_LOANLIST,0)))),1,0)
)</f>
        <v>0</v>
      </c>
    </row>
    <row r="126" spans="2:13" ht="20.100000000000001" customHeight="1" x14ac:dyDescent="0.25">
      <c r="B126" s="25" t="str">
        <f>IF(TBL_QUAL_JOBSLISTING_JOBS[[#This Row],[RECORD_STARTED]],IF(TBL_QUAL_JOBSLISTING_JOBS[[#This Row],[ERROR_COUNT]]&gt;0,-1,IF(TBL_QUAL_JOBSLISTING_JOBS[[#This Row],[REQ_FIELDS_POPULATED]],1,0)),"")</f>
        <v/>
      </c>
      <c r="C126" s="94">
        <f>ROW()-ROW(TBL_QUAL_JOBSLISTING_JOBS[[#Headers],[ROW_ID]])</f>
        <v>117</v>
      </c>
      <c r="D126" s="82"/>
      <c r="E126" s="82"/>
      <c r="F126" s="38"/>
      <c r="G126" s="39"/>
      <c r="H126" s="33"/>
      <c r="I126" s="84" t="str">
        <f>IFERROR(INDEX(TBL_UDARDA_LOANPOOL[QUAL_JOBS_HUD_MFI],MATCH(TBL_QUAL_JOBSLISTING_JOBS[[#This Row],[LISTING_LOAN_ID_PROP_ADDR]],TBL_UDARDA_LOANPOOL[LOAN_ID_PROP_ADDR],0)),"")</f>
        <v/>
      </c>
      <c r="J1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6" s="36">
        <f>SUM(
IF(AND(TBL_QUAL_JOBSLISTING_JOBS[[#This Row],[LISTING_LOAN_ID_PROP_ADDR]]&lt;&gt;"",NOT(ISNUMBER(MATCH(TBL_QUAL_JOBSLISTING_JOBS[[#This Row],[LISTING_LOAN_ID_PROP_ADDR]],RANGE_LOOKUP_UDARDA_LOANLIST,0)))),1,0)
)</f>
        <v>0</v>
      </c>
    </row>
    <row r="127" spans="2:13" ht="20.100000000000001" customHeight="1" x14ac:dyDescent="0.25">
      <c r="B127" s="25" t="str">
        <f>IF(TBL_QUAL_JOBSLISTING_JOBS[[#This Row],[RECORD_STARTED]],IF(TBL_QUAL_JOBSLISTING_JOBS[[#This Row],[ERROR_COUNT]]&gt;0,-1,IF(TBL_QUAL_JOBSLISTING_JOBS[[#This Row],[REQ_FIELDS_POPULATED]],1,0)),"")</f>
        <v/>
      </c>
      <c r="C127" s="94">
        <f>ROW()-ROW(TBL_QUAL_JOBSLISTING_JOBS[[#Headers],[ROW_ID]])</f>
        <v>118</v>
      </c>
      <c r="D127" s="82"/>
      <c r="E127" s="82"/>
      <c r="F127" s="38"/>
      <c r="G127" s="39"/>
      <c r="H127" s="33"/>
      <c r="I127" s="84" t="str">
        <f>IFERROR(INDEX(TBL_UDARDA_LOANPOOL[QUAL_JOBS_HUD_MFI],MATCH(TBL_QUAL_JOBSLISTING_JOBS[[#This Row],[LISTING_LOAN_ID_PROP_ADDR]],TBL_UDARDA_LOANPOOL[LOAN_ID_PROP_ADDR],0)),"")</f>
        <v/>
      </c>
      <c r="J1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7" s="36">
        <f>SUM(
IF(AND(TBL_QUAL_JOBSLISTING_JOBS[[#This Row],[LISTING_LOAN_ID_PROP_ADDR]]&lt;&gt;"",NOT(ISNUMBER(MATCH(TBL_QUAL_JOBSLISTING_JOBS[[#This Row],[LISTING_LOAN_ID_PROP_ADDR]],RANGE_LOOKUP_UDARDA_LOANLIST,0)))),1,0)
)</f>
        <v>0</v>
      </c>
    </row>
    <row r="128" spans="2:13" ht="20.100000000000001" customHeight="1" x14ac:dyDescent="0.25">
      <c r="B128" s="25" t="str">
        <f>IF(TBL_QUAL_JOBSLISTING_JOBS[[#This Row],[RECORD_STARTED]],IF(TBL_QUAL_JOBSLISTING_JOBS[[#This Row],[ERROR_COUNT]]&gt;0,-1,IF(TBL_QUAL_JOBSLISTING_JOBS[[#This Row],[REQ_FIELDS_POPULATED]],1,0)),"")</f>
        <v/>
      </c>
      <c r="C128" s="94">
        <f>ROW()-ROW(TBL_QUAL_JOBSLISTING_JOBS[[#Headers],[ROW_ID]])</f>
        <v>119</v>
      </c>
      <c r="D128" s="82"/>
      <c r="E128" s="82"/>
      <c r="F128" s="38"/>
      <c r="G128" s="39"/>
      <c r="H128" s="33"/>
      <c r="I128" s="84" t="str">
        <f>IFERROR(INDEX(TBL_UDARDA_LOANPOOL[QUAL_JOBS_HUD_MFI],MATCH(TBL_QUAL_JOBSLISTING_JOBS[[#This Row],[LISTING_LOAN_ID_PROP_ADDR]],TBL_UDARDA_LOANPOOL[LOAN_ID_PROP_ADDR],0)),"")</f>
        <v/>
      </c>
      <c r="J1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8" s="36">
        <f>SUM(
IF(AND(TBL_QUAL_JOBSLISTING_JOBS[[#This Row],[LISTING_LOAN_ID_PROP_ADDR]]&lt;&gt;"",NOT(ISNUMBER(MATCH(TBL_QUAL_JOBSLISTING_JOBS[[#This Row],[LISTING_LOAN_ID_PROP_ADDR]],RANGE_LOOKUP_UDARDA_LOANLIST,0)))),1,0)
)</f>
        <v>0</v>
      </c>
    </row>
    <row r="129" spans="2:13" ht="20.100000000000001" customHeight="1" x14ac:dyDescent="0.25">
      <c r="B129" s="25" t="str">
        <f>IF(TBL_QUAL_JOBSLISTING_JOBS[[#This Row],[RECORD_STARTED]],IF(TBL_QUAL_JOBSLISTING_JOBS[[#This Row],[ERROR_COUNT]]&gt;0,-1,IF(TBL_QUAL_JOBSLISTING_JOBS[[#This Row],[REQ_FIELDS_POPULATED]],1,0)),"")</f>
        <v/>
      </c>
      <c r="C129" s="94">
        <f>ROW()-ROW(TBL_QUAL_JOBSLISTING_JOBS[[#Headers],[ROW_ID]])</f>
        <v>120</v>
      </c>
      <c r="D129" s="82"/>
      <c r="E129" s="82"/>
      <c r="F129" s="38"/>
      <c r="G129" s="39"/>
      <c r="H129" s="33"/>
      <c r="I129" s="84" t="str">
        <f>IFERROR(INDEX(TBL_UDARDA_LOANPOOL[QUAL_JOBS_HUD_MFI],MATCH(TBL_QUAL_JOBSLISTING_JOBS[[#This Row],[LISTING_LOAN_ID_PROP_ADDR]],TBL_UDARDA_LOANPOOL[LOAN_ID_PROP_ADDR],0)),"")</f>
        <v/>
      </c>
      <c r="J1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9" s="36">
        <f>SUM(
IF(AND(TBL_QUAL_JOBSLISTING_JOBS[[#This Row],[LISTING_LOAN_ID_PROP_ADDR]]&lt;&gt;"",NOT(ISNUMBER(MATCH(TBL_QUAL_JOBSLISTING_JOBS[[#This Row],[LISTING_LOAN_ID_PROP_ADDR]],RANGE_LOOKUP_UDARDA_LOANLIST,0)))),1,0)
)</f>
        <v>0</v>
      </c>
    </row>
    <row r="130" spans="2:13" ht="20.100000000000001" customHeight="1" x14ac:dyDescent="0.25">
      <c r="B130" s="25" t="str">
        <f>IF(TBL_QUAL_JOBSLISTING_JOBS[[#This Row],[RECORD_STARTED]],IF(TBL_QUAL_JOBSLISTING_JOBS[[#This Row],[ERROR_COUNT]]&gt;0,-1,IF(TBL_QUAL_JOBSLISTING_JOBS[[#This Row],[REQ_FIELDS_POPULATED]],1,0)),"")</f>
        <v/>
      </c>
      <c r="C130" s="94">
        <f>ROW()-ROW(TBL_QUAL_JOBSLISTING_JOBS[[#Headers],[ROW_ID]])</f>
        <v>121</v>
      </c>
      <c r="D130" s="82"/>
      <c r="E130" s="82"/>
      <c r="F130" s="38"/>
      <c r="G130" s="39"/>
      <c r="H130" s="33"/>
      <c r="I130" s="84" t="str">
        <f>IFERROR(INDEX(TBL_UDARDA_LOANPOOL[QUAL_JOBS_HUD_MFI],MATCH(TBL_QUAL_JOBSLISTING_JOBS[[#This Row],[LISTING_LOAN_ID_PROP_ADDR]],TBL_UDARDA_LOANPOOL[LOAN_ID_PROP_ADDR],0)),"")</f>
        <v/>
      </c>
      <c r="J1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0" s="36">
        <f>SUM(
IF(AND(TBL_QUAL_JOBSLISTING_JOBS[[#This Row],[LISTING_LOAN_ID_PROP_ADDR]]&lt;&gt;"",NOT(ISNUMBER(MATCH(TBL_QUAL_JOBSLISTING_JOBS[[#This Row],[LISTING_LOAN_ID_PROP_ADDR]],RANGE_LOOKUP_UDARDA_LOANLIST,0)))),1,0)
)</f>
        <v>0</v>
      </c>
    </row>
    <row r="131" spans="2:13" ht="20.100000000000001" customHeight="1" x14ac:dyDescent="0.25">
      <c r="B131" s="25" t="str">
        <f>IF(TBL_QUAL_JOBSLISTING_JOBS[[#This Row],[RECORD_STARTED]],IF(TBL_QUAL_JOBSLISTING_JOBS[[#This Row],[ERROR_COUNT]]&gt;0,-1,IF(TBL_QUAL_JOBSLISTING_JOBS[[#This Row],[REQ_FIELDS_POPULATED]],1,0)),"")</f>
        <v/>
      </c>
      <c r="C131" s="94">
        <f>ROW()-ROW(TBL_QUAL_JOBSLISTING_JOBS[[#Headers],[ROW_ID]])</f>
        <v>122</v>
      </c>
      <c r="D131" s="82"/>
      <c r="E131" s="82"/>
      <c r="F131" s="38"/>
      <c r="G131" s="39"/>
      <c r="H131" s="33"/>
      <c r="I131" s="84" t="str">
        <f>IFERROR(INDEX(TBL_UDARDA_LOANPOOL[QUAL_JOBS_HUD_MFI],MATCH(TBL_QUAL_JOBSLISTING_JOBS[[#This Row],[LISTING_LOAN_ID_PROP_ADDR]],TBL_UDARDA_LOANPOOL[LOAN_ID_PROP_ADDR],0)),"")</f>
        <v/>
      </c>
      <c r="J1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1" s="36">
        <f>SUM(
IF(AND(TBL_QUAL_JOBSLISTING_JOBS[[#This Row],[LISTING_LOAN_ID_PROP_ADDR]]&lt;&gt;"",NOT(ISNUMBER(MATCH(TBL_QUAL_JOBSLISTING_JOBS[[#This Row],[LISTING_LOAN_ID_PROP_ADDR]],RANGE_LOOKUP_UDARDA_LOANLIST,0)))),1,0)
)</f>
        <v>0</v>
      </c>
    </row>
    <row r="132" spans="2:13" ht="20.100000000000001" customHeight="1" x14ac:dyDescent="0.25">
      <c r="B132" s="25" t="str">
        <f>IF(TBL_QUAL_JOBSLISTING_JOBS[[#This Row],[RECORD_STARTED]],IF(TBL_QUAL_JOBSLISTING_JOBS[[#This Row],[ERROR_COUNT]]&gt;0,-1,IF(TBL_QUAL_JOBSLISTING_JOBS[[#This Row],[REQ_FIELDS_POPULATED]],1,0)),"")</f>
        <v/>
      </c>
      <c r="C132" s="94">
        <f>ROW()-ROW(TBL_QUAL_JOBSLISTING_JOBS[[#Headers],[ROW_ID]])</f>
        <v>123</v>
      </c>
      <c r="D132" s="82"/>
      <c r="E132" s="82"/>
      <c r="F132" s="38"/>
      <c r="G132" s="39"/>
      <c r="H132" s="33"/>
      <c r="I132" s="84" t="str">
        <f>IFERROR(INDEX(TBL_UDARDA_LOANPOOL[QUAL_JOBS_HUD_MFI],MATCH(TBL_QUAL_JOBSLISTING_JOBS[[#This Row],[LISTING_LOAN_ID_PROP_ADDR]],TBL_UDARDA_LOANPOOL[LOAN_ID_PROP_ADDR],0)),"")</f>
        <v/>
      </c>
      <c r="J1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2" s="36">
        <f>SUM(
IF(AND(TBL_QUAL_JOBSLISTING_JOBS[[#This Row],[LISTING_LOAN_ID_PROP_ADDR]]&lt;&gt;"",NOT(ISNUMBER(MATCH(TBL_QUAL_JOBSLISTING_JOBS[[#This Row],[LISTING_LOAN_ID_PROP_ADDR]],RANGE_LOOKUP_UDARDA_LOANLIST,0)))),1,0)
)</f>
        <v>0</v>
      </c>
    </row>
    <row r="133" spans="2:13" ht="20.100000000000001" customHeight="1" x14ac:dyDescent="0.25">
      <c r="B133" s="25" t="str">
        <f>IF(TBL_QUAL_JOBSLISTING_JOBS[[#This Row],[RECORD_STARTED]],IF(TBL_QUAL_JOBSLISTING_JOBS[[#This Row],[ERROR_COUNT]]&gt;0,-1,IF(TBL_QUAL_JOBSLISTING_JOBS[[#This Row],[REQ_FIELDS_POPULATED]],1,0)),"")</f>
        <v/>
      </c>
      <c r="C133" s="94">
        <f>ROW()-ROW(TBL_QUAL_JOBSLISTING_JOBS[[#Headers],[ROW_ID]])</f>
        <v>124</v>
      </c>
      <c r="D133" s="82"/>
      <c r="E133" s="82"/>
      <c r="F133" s="38"/>
      <c r="G133" s="39"/>
      <c r="H133" s="33"/>
      <c r="I133" s="84" t="str">
        <f>IFERROR(INDEX(TBL_UDARDA_LOANPOOL[QUAL_JOBS_HUD_MFI],MATCH(TBL_QUAL_JOBSLISTING_JOBS[[#This Row],[LISTING_LOAN_ID_PROP_ADDR]],TBL_UDARDA_LOANPOOL[LOAN_ID_PROP_ADDR],0)),"")</f>
        <v/>
      </c>
      <c r="J1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3" s="36">
        <f>SUM(
IF(AND(TBL_QUAL_JOBSLISTING_JOBS[[#This Row],[LISTING_LOAN_ID_PROP_ADDR]]&lt;&gt;"",NOT(ISNUMBER(MATCH(TBL_QUAL_JOBSLISTING_JOBS[[#This Row],[LISTING_LOAN_ID_PROP_ADDR]],RANGE_LOOKUP_UDARDA_LOANLIST,0)))),1,0)
)</f>
        <v>0</v>
      </c>
    </row>
    <row r="134" spans="2:13" ht="20.100000000000001" customHeight="1" x14ac:dyDescent="0.25">
      <c r="B134" s="25" t="str">
        <f>IF(TBL_QUAL_JOBSLISTING_JOBS[[#This Row],[RECORD_STARTED]],IF(TBL_QUAL_JOBSLISTING_JOBS[[#This Row],[ERROR_COUNT]]&gt;0,-1,IF(TBL_QUAL_JOBSLISTING_JOBS[[#This Row],[REQ_FIELDS_POPULATED]],1,0)),"")</f>
        <v/>
      </c>
      <c r="C134" s="94">
        <f>ROW()-ROW(TBL_QUAL_JOBSLISTING_JOBS[[#Headers],[ROW_ID]])</f>
        <v>125</v>
      </c>
      <c r="D134" s="82"/>
      <c r="E134" s="82"/>
      <c r="F134" s="38"/>
      <c r="G134" s="39"/>
      <c r="H134" s="33"/>
      <c r="I134" s="84" t="str">
        <f>IFERROR(INDEX(TBL_UDARDA_LOANPOOL[QUAL_JOBS_HUD_MFI],MATCH(TBL_QUAL_JOBSLISTING_JOBS[[#This Row],[LISTING_LOAN_ID_PROP_ADDR]],TBL_UDARDA_LOANPOOL[LOAN_ID_PROP_ADDR],0)),"")</f>
        <v/>
      </c>
      <c r="J1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4" s="36">
        <f>SUM(
IF(AND(TBL_QUAL_JOBSLISTING_JOBS[[#This Row],[LISTING_LOAN_ID_PROP_ADDR]]&lt;&gt;"",NOT(ISNUMBER(MATCH(TBL_QUAL_JOBSLISTING_JOBS[[#This Row],[LISTING_LOAN_ID_PROP_ADDR]],RANGE_LOOKUP_UDARDA_LOANLIST,0)))),1,0)
)</f>
        <v>0</v>
      </c>
    </row>
    <row r="135" spans="2:13" ht="20.100000000000001" customHeight="1" x14ac:dyDescent="0.25">
      <c r="B135" s="25" t="str">
        <f>IF(TBL_QUAL_JOBSLISTING_JOBS[[#This Row],[RECORD_STARTED]],IF(TBL_QUAL_JOBSLISTING_JOBS[[#This Row],[ERROR_COUNT]]&gt;0,-1,IF(TBL_QUAL_JOBSLISTING_JOBS[[#This Row],[REQ_FIELDS_POPULATED]],1,0)),"")</f>
        <v/>
      </c>
      <c r="C135" s="94">
        <f>ROW()-ROW(TBL_QUAL_JOBSLISTING_JOBS[[#Headers],[ROW_ID]])</f>
        <v>126</v>
      </c>
      <c r="D135" s="82"/>
      <c r="E135" s="82"/>
      <c r="F135" s="38"/>
      <c r="G135" s="39"/>
      <c r="H135" s="33"/>
      <c r="I135" s="84" t="str">
        <f>IFERROR(INDEX(TBL_UDARDA_LOANPOOL[QUAL_JOBS_HUD_MFI],MATCH(TBL_QUAL_JOBSLISTING_JOBS[[#This Row],[LISTING_LOAN_ID_PROP_ADDR]],TBL_UDARDA_LOANPOOL[LOAN_ID_PROP_ADDR],0)),"")</f>
        <v/>
      </c>
      <c r="J1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5" s="36">
        <f>SUM(
IF(AND(TBL_QUAL_JOBSLISTING_JOBS[[#This Row],[LISTING_LOAN_ID_PROP_ADDR]]&lt;&gt;"",NOT(ISNUMBER(MATCH(TBL_QUAL_JOBSLISTING_JOBS[[#This Row],[LISTING_LOAN_ID_PROP_ADDR]],RANGE_LOOKUP_UDARDA_LOANLIST,0)))),1,0)
)</f>
        <v>0</v>
      </c>
    </row>
    <row r="136" spans="2:13" ht="20.100000000000001" customHeight="1" x14ac:dyDescent="0.25">
      <c r="B136" s="25" t="str">
        <f>IF(TBL_QUAL_JOBSLISTING_JOBS[[#This Row],[RECORD_STARTED]],IF(TBL_QUAL_JOBSLISTING_JOBS[[#This Row],[ERROR_COUNT]]&gt;0,-1,IF(TBL_QUAL_JOBSLISTING_JOBS[[#This Row],[REQ_FIELDS_POPULATED]],1,0)),"")</f>
        <v/>
      </c>
      <c r="C136" s="94">
        <f>ROW()-ROW(TBL_QUAL_JOBSLISTING_JOBS[[#Headers],[ROW_ID]])</f>
        <v>127</v>
      </c>
      <c r="D136" s="82"/>
      <c r="E136" s="82"/>
      <c r="F136" s="38"/>
      <c r="G136" s="39"/>
      <c r="H136" s="33"/>
      <c r="I136" s="84" t="str">
        <f>IFERROR(INDEX(TBL_UDARDA_LOANPOOL[QUAL_JOBS_HUD_MFI],MATCH(TBL_QUAL_JOBSLISTING_JOBS[[#This Row],[LISTING_LOAN_ID_PROP_ADDR]],TBL_UDARDA_LOANPOOL[LOAN_ID_PROP_ADDR],0)),"")</f>
        <v/>
      </c>
      <c r="J1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6" s="36">
        <f>SUM(
IF(AND(TBL_QUAL_JOBSLISTING_JOBS[[#This Row],[LISTING_LOAN_ID_PROP_ADDR]]&lt;&gt;"",NOT(ISNUMBER(MATCH(TBL_QUAL_JOBSLISTING_JOBS[[#This Row],[LISTING_LOAN_ID_PROP_ADDR]],RANGE_LOOKUP_UDARDA_LOANLIST,0)))),1,0)
)</f>
        <v>0</v>
      </c>
    </row>
    <row r="137" spans="2:13" ht="20.100000000000001" customHeight="1" x14ac:dyDescent="0.25">
      <c r="B137" s="25" t="str">
        <f>IF(TBL_QUAL_JOBSLISTING_JOBS[[#This Row],[RECORD_STARTED]],IF(TBL_QUAL_JOBSLISTING_JOBS[[#This Row],[ERROR_COUNT]]&gt;0,-1,IF(TBL_QUAL_JOBSLISTING_JOBS[[#This Row],[REQ_FIELDS_POPULATED]],1,0)),"")</f>
        <v/>
      </c>
      <c r="C137" s="94">
        <f>ROW()-ROW(TBL_QUAL_JOBSLISTING_JOBS[[#Headers],[ROW_ID]])</f>
        <v>128</v>
      </c>
      <c r="D137" s="82"/>
      <c r="E137" s="82"/>
      <c r="F137" s="38"/>
      <c r="G137" s="39"/>
      <c r="H137" s="33"/>
      <c r="I137" s="84" t="str">
        <f>IFERROR(INDEX(TBL_UDARDA_LOANPOOL[QUAL_JOBS_HUD_MFI],MATCH(TBL_QUAL_JOBSLISTING_JOBS[[#This Row],[LISTING_LOAN_ID_PROP_ADDR]],TBL_UDARDA_LOANPOOL[LOAN_ID_PROP_ADDR],0)),"")</f>
        <v/>
      </c>
      <c r="J1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7" s="36">
        <f>SUM(
IF(AND(TBL_QUAL_JOBSLISTING_JOBS[[#This Row],[LISTING_LOAN_ID_PROP_ADDR]]&lt;&gt;"",NOT(ISNUMBER(MATCH(TBL_QUAL_JOBSLISTING_JOBS[[#This Row],[LISTING_LOAN_ID_PROP_ADDR]],RANGE_LOOKUP_UDARDA_LOANLIST,0)))),1,0)
)</f>
        <v>0</v>
      </c>
    </row>
    <row r="138" spans="2:13" ht="20.100000000000001" customHeight="1" x14ac:dyDescent="0.25">
      <c r="B138" s="25" t="str">
        <f>IF(TBL_QUAL_JOBSLISTING_JOBS[[#This Row],[RECORD_STARTED]],IF(TBL_QUAL_JOBSLISTING_JOBS[[#This Row],[ERROR_COUNT]]&gt;0,-1,IF(TBL_QUAL_JOBSLISTING_JOBS[[#This Row],[REQ_FIELDS_POPULATED]],1,0)),"")</f>
        <v/>
      </c>
      <c r="C138" s="94">
        <f>ROW()-ROW(TBL_QUAL_JOBSLISTING_JOBS[[#Headers],[ROW_ID]])</f>
        <v>129</v>
      </c>
      <c r="D138" s="82"/>
      <c r="E138" s="82"/>
      <c r="F138" s="38"/>
      <c r="G138" s="39"/>
      <c r="H138" s="33"/>
      <c r="I138" s="84" t="str">
        <f>IFERROR(INDEX(TBL_UDARDA_LOANPOOL[QUAL_JOBS_HUD_MFI],MATCH(TBL_QUAL_JOBSLISTING_JOBS[[#This Row],[LISTING_LOAN_ID_PROP_ADDR]],TBL_UDARDA_LOANPOOL[LOAN_ID_PROP_ADDR],0)),"")</f>
        <v/>
      </c>
      <c r="J1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8" s="36">
        <f>SUM(
IF(AND(TBL_QUAL_JOBSLISTING_JOBS[[#This Row],[LISTING_LOAN_ID_PROP_ADDR]]&lt;&gt;"",NOT(ISNUMBER(MATCH(TBL_QUAL_JOBSLISTING_JOBS[[#This Row],[LISTING_LOAN_ID_PROP_ADDR]],RANGE_LOOKUP_UDARDA_LOANLIST,0)))),1,0)
)</f>
        <v>0</v>
      </c>
    </row>
    <row r="139" spans="2:13" ht="20.100000000000001" customHeight="1" x14ac:dyDescent="0.25">
      <c r="B139" s="25" t="str">
        <f>IF(TBL_QUAL_JOBSLISTING_JOBS[[#This Row],[RECORD_STARTED]],IF(TBL_QUAL_JOBSLISTING_JOBS[[#This Row],[ERROR_COUNT]]&gt;0,-1,IF(TBL_QUAL_JOBSLISTING_JOBS[[#This Row],[REQ_FIELDS_POPULATED]],1,0)),"")</f>
        <v/>
      </c>
      <c r="C139" s="94">
        <f>ROW()-ROW(TBL_QUAL_JOBSLISTING_JOBS[[#Headers],[ROW_ID]])</f>
        <v>130</v>
      </c>
      <c r="D139" s="82"/>
      <c r="E139" s="82"/>
      <c r="F139" s="38"/>
      <c r="G139" s="39"/>
      <c r="H139" s="33"/>
      <c r="I139" s="84" t="str">
        <f>IFERROR(INDEX(TBL_UDARDA_LOANPOOL[QUAL_JOBS_HUD_MFI],MATCH(TBL_QUAL_JOBSLISTING_JOBS[[#This Row],[LISTING_LOAN_ID_PROP_ADDR]],TBL_UDARDA_LOANPOOL[LOAN_ID_PROP_ADDR],0)),"")</f>
        <v/>
      </c>
      <c r="J1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9" s="36">
        <f>SUM(
IF(AND(TBL_QUAL_JOBSLISTING_JOBS[[#This Row],[LISTING_LOAN_ID_PROP_ADDR]]&lt;&gt;"",NOT(ISNUMBER(MATCH(TBL_QUAL_JOBSLISTING_JOBS[[#This Row],[LISTING_LOAN_ID_PROP_ADDR]],RANGE_LOOKUP_UDARDA_LOANLIST,0)))),1,0)
)</f>
        <v>0</v>
      </c>
    </row>
    <row r="140" spans="2:13" ht="20.100000000000001" customHeight="1" x14ac:dyDescent="0.25">
      <c r="B140" s="25" t="str">
        <f>IF(TBL_QUAL_JOBSLISTING_JOBS[[#This Row],[RECORD_STARTED]],IF(TBL_QUAL_JOBSLISTING_JOBS[[#This Row],[ERROR_COUNT]]&gt;0,-1,IF(TBL_QUAL_JOBSLISTING_JOBS[[#This Row],[REQ_FIELDS_POPULATED]],1,0)),"")</f>
        <v/>
      </c>
      <c r="C140" s="94">
        <f>ROW()-ROW(TBL_QUAL_JOBSLISTING_JOBS[[#Headers],[ROW_ID]])</f>
        <v>131</v>
      </c>
      <c r="D140" s="82"/>
      <c r="E140" s="82"/>
      <c r="F140" s="38"/>
      <c r="G140" s="39"/>
      <c r="H140" s="33"/>
      <c r="I140" s="84" t="str">
        <f>IFERROR(INDEX(TBL_UDARDA_LOANPOOL[QUAL_JOBS_HUD_MFI],MATCH(TBL_QUAL_JOBSLISTING_JOBS[[#This Row],[LISTING_LOAN_ID_PROP_ADDR]],TBL_UDARDA_LOANPOOL[LOAN_ID_PROP_ADDR],0)),"")</f>
        <v/>
      </c>
      <c r="J1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0" s="36">
        <f>SUM(
IF(AND(TBL_QUAL_JOBSLISTING_JOBS[[#This Row],[LISTING_LOAN_ID_PROP_ADDR]]&lt;&gt;"",NOT(ISNUMBER(MATCH(TBL_QUAL_JOBSLISTING_JOBS[[#This Row],[LISTING_LOAN_ID_PROP_ADDR]],RANGE_LOOKUP_UDARDA_LOANLIST,0)))),1,0)
)</f>
        <v>0</v>
      </c>
    </row>
    <row r="141" spans="2:13" ht="20.100000000000001" customHeight="1" x14ac:dyDescent="0.25">
      <c r="B141" s="25" t="str">
        <f>IF(TBL_QUAL_JOBSLISTING_JOBS[[#This Row],[RECORD_STARTED]],IF(TBL_QUAL_JOBSLISTING_JOBS[[#This Row],[ERROR_COUNT]]&gt;0,-1,IF(TBL_QUAL_JOBSLISTING_JOBS[[#This Row],[REQ_FIELDS_POPULATED]],1,0)),"")</f>
        <v/>
      </c>
      <c r="C141" s="94">
        <f>ROW()-ROW(TBL_QUAL_JOBSLISTING_JOBS[[#Headers],[ROW_ID]])</f>
        <v>132</v>
      </c>
      <c r="D141" s="82"/>
      <c r="E141" s="82"/>
      <c r="F141" s="38"/>
      <c r="G141" s="39"/>
      <c r="H141" s="33"/>
      <c r="I141" s="84" t="str">
        <f>IFERROR(INDEX(TBL_UDARDA_LOANPOOL[QUAL_JOBS_HUD_MFI],MATCH(TBL_QUAL_JOBSLISTING_JOBS[[#This Row],[LISTING_LOAN_ID_PROP_ADDR]],TBL_UDARDA_LOANPOOL[LOAN_ID_PROP_ADDR],0)),"")</f>
        <v/>
      </c>
      <c r="J1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1" s="36">
        <f>SUM(
IF(AND(TBL_QUAL_JOBSLISTING_JOBS[[#This Row],[LISTING_LOAN_ID_PROP_ADDR]]&lt;&gt;"",NOT(ISNUMBER(MATCH(TBL_QUAL_JOBSLISTING_JOBS[[#This Row],[LISTING_LOAN_ID_PROP_ADDR]],RANGE_LOOKUP_UDARDA_LOANLIST,0)))),1,0)
)</f>
        <v>0</v>
      </c>
    </row>
    <row r="142" spans="2:13" ht="20.100000000000001" customHeight="1" x14ac:dyDescent="0.25">
      <c r="B142" s="25" t="str">
        <f>IF(TBL_QUAL_JOBSLISTING_JOBS[[#This Row],[RECORD_STARTED]],IF(TBL_QUAL_JOBSLISTING_JOBS[[#This Row],[ERROR_COUNT]]&gt;0,-1,IF(TBL_QUAL_JOBSLISTING_JOBS[[#This Row],[REQ_FIELDS_POPULATED]],1,0)),"")</f>
        <v/>
      </c>
      <c r="C142" s="94">
        <f>ROW()-ROW(TBL_QUAL_JOBSLISTING_JOBS[[#Headers],[ROW_ID]])</f>
        <v>133</v>
      </c>
      <c r="D142" s="82"/>
      <c r="E142" s="82"/>
      <c r="F142" s="38"/>
      <c r="G142" s="39"/>
      <c r="H142" s="33"/>
      <c r="I142" s="84" t="str">
        <f>IFERROR(INDEX(TBL_UDARDA_LOANPOOL[QUAL_JOBS_HUD_MFI],MATCH(TBL_QUAL_JOBSLISTING_JOBS[[#This Row],[LISTING_LOAN_ID_PROP_ADDR]],TBL_UDARDA_LOANPOOL[LOAN_ID_PROP_ADDR],0)),"")</f>
        <v/>
      </c>
      <c r="J1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2" s="36">
        <f>SUM(
IF(AND(TBL_QUAL_JOBSLISTING_JOBS[[#This Row],[LISTING_LOAN_ID_PROP_ADDR]]&lt;&gt;"",NOT(ISNUMBER(MATCH(TBL_QUAL_JOBSLISTING_JOBS[[#This Row],[LISTING_LOAN_ID_PROP_ADDR]],RANGE_LOOKUP_UDARDA_LOANLIST,0)))),1,0)
)</f>
        <v>0</v>
      </c>
    </row>
    <row r="143" spans="2:13" ht="20.100000000000001" customHeight="1" x14ac:dyDescent="0.25">
      <c r="B143" s="25" t="str">
        <f>IF(TBL_QUAL_JOBSLISTING_JOBS[[#This Row],[RECORD_STARTED]],IF(TBL_QUAL_JOBSLISTING_JOBS[[#This Row],[ERROR_COUNT]]&gt;0,-1,IF(TBL_QUAL_JOBSLISTING_JOBS[[#This Row],[REQ_FIELDS_POPULATED]],1,0)),"")</f>
        <v/>
      </c>
      <c r="C143" s="94">
        <f>ROW()-ROW(TBL_QUAL_JOBSLISTING_JOBS[[#Headers],[ROW_ID]])</f>
        <v>134</v>
      </c>
      <c r="D143" s="82"/>
      <c r="E143" s="82"/>
      <c r="F143" s="38"/>
      <c r="G143" s="39"/>
      <c r="H143" s="33"/>
      <c r="I143" s="84" t="str">
        <f>IFERROR(INDEX(TBL_UDARDA_LOANPOOL[QUAL_JOBS_HUD_MFI],MATCH(TBL_QUAL_JOBSLISTING_JOBS[[#This Row],[LISTING_LOAN_ID_PROP_ADDR]],TBL_UDARDA_LOANPOOL[LOAN_ID_PROP_ADDR],0)),"")</f>
        <v/>
      </c>
      <c r="J1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3" s="36">
        <f>SUM(
IF(AND(TBL_QUAL_JOBSLISTING_JOBS[[#This Row],[LISTING_LOAN_ID_PROP_ADDR]]&lt;&gt;"",NOT(ISNUMBER(MATCH(TBL_QUAL_JOBSLISTING_JOBS[[#This Row],[LISTING_LOAN_ID_PROP_ADDR]],RANGE_LOOKUP_UDARDA_LOANLIST,0)))),1,0)
)</f>
        <v>0</v>
      </c>
    </row>
    <row r="144" spans="2:13" ht="20.100000000000001" customHeight="1" x14ac:dyDescent="0.25">
      <c r="B144" s="25" t="str">
        <f>IF(TBL_QUAL_JOBSLISTING_JOBS[[#This Row],[RECORD_STARTED]],IF(TBL_QUAL_JOBSLISTING_JOBS[[#This Row],[ERROR_COUNT]]&gt;0,-1,IF(TBL_QUAL_JOBSLISTING_JOBS[[#This Row],[REQ_FIELDS_POPULATED]],1,0)),"")</f>
        <v/>
      </c>
      <c r="C144" s="94">
        <f>ROW()-ROW(TBL_QUAL_JOBSLISTING_JOBS[[#Headers],[ROW_ID]])</f>
        <v>135</v>
      </c>
      <c r="D144" s="82"/>
      <c r="E144" s="82"/>
      <c r="F144" s="38"/>
      <c r="G144" s="39"/>
      <c r="H144" s="33"/>
      <c r="I144" s="84" t="str">
        <f>IFERROR(INDEX(TBL_UDARDA_LOANPOOL[QUAL_JOBS_HUD_MFI],MATCH(TBL_QUAL_JOBSLISTING_JOBS[[#This Row],[LISTING_LOAN_ID_PROP_ADDR]],TBL_UDARDA_LOANPOOL[LOAN_ID_PROP_ADDR],0)),"")</f>
        <v/>
      </c>
      <c r="J1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4" s="36">
        <f>SUM(
IF(AND(TBL_QUAL_JOBSLISTING_JOBS[[#This Row],[LISTING_LOAN_ID_PROP_ADDR]]&lt;&gt;"",NOT(ISNUMBER(MATCH(TBL_QUAL_JOBSLISTING_JOBS[[#This Row],[LISTING_LOAN_ID_PROP_ADDR]],RANGE_LOOKUP_UDARDA_LOANLIST,0)))),1,0)
)</f>
        <v>0</v>
      </c>
    </row>
    <row r="145" spans="2:13" ht="20.100000000000001" customHeight="1" x14ac:dyDescent="0.25">
      <c r="B145" s="25" t="str">
        <f>IF(TBL_QUAL_JOBSLISTING_JOBS[[#This Row],[RECORD_STARTED]],IF(TBL_QUAL_JOBSLISTING_JOBS[[#This Row],[ERROR_COUNT]]&gt;0,-1,IF(TBL_QUAL_JOBSLISTING_JOBS[[#This Row],[REQ_FIELDS_POPULATED]],1,0)),"")</f>
        <v/>
      </c>
      <c r="C145" s="94">
        <f>ROW()-ROW(TBL_QUAL_JOBSLISTING_JOBS[[#Headers],[ROW_ID]])</f>
        <v>136</v>
      </c>
      <c r="D145" s="82"/>
      <c r="E145" s="82"/>
      <c r="F145" s="38"/>
      <c r="G145" s="39"/>
      <c r="H145" s="33"/>
      <c r="I145" s="84" t="str">
        <f>IFERROR(INDEX(TBL_UDARDA_LOANPOOL[QUAL_JOBS_HUD_MFI],MATCH(TBL_QUAL_JOBSLISTING_JOBS[[#This Row],[LISTING_LOAN_ID_PROP_ADDR]],TBL_UDARDA_LOANPOOL[LOAN_ID_PROP_ADDR],0)),"")</f>
        <v/>
      </c>
      <c r="J1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5" s="36">
        <f>SUM(
IF(AND(TBL_QUAL_JOBSLISTING_JOBS[[#This Row],[LISTING_LOAN_ID_PROP_ADDR]]&lt;&gt;"",NOT(ISNUMBER(MATCH(TBL_QUAL_JOBSLISTING_JOBS[[#This Row],[LISTING_LOAN_ID_PROP_ADDR]],RANGE_LOOKUP_UDARDA_LOANLIST,0)))),1,0)
)</f>
        <v>0</v>
      </c>
    </row>
    <row r="146" spans="2:13" ht="20.100000000000001" customHeight="1" x14ac:dyDescent="0.25">
      <c r="B146" s="25" t="str">
        <f>IF(TBL_QUAL_JOBSLISTING_JOBS[[#This Row],[RECORD_STARTED]],IF(TBL_QUAL_JOBSLISTING_JOBS[[#This Row],[ERROR_COUNT]]&gt;0,-1,IF(TBL_QUAL_JOBSLISTING_JOBS[[#This Row],[REQ_FIELDS_POPULATED]],1,0)),"")</f>
        <v/>
      </c>
      <c r="C146" s="94">
        <f>ROW()-ROW(TBL_QUAL_JOBSLISTING_JOBS[[#Headers],[ROW_ID]])</f>
        <v>137</v>
      </c>
      <c r="D146" s="82"/>
      <c r="E146" s="82"/>
      <c r="F146" s="38"/>
      <c r="G146" s="39"/>
      <c r="H146" s="33"/>
      <c r="I146" s="84" t="str">
        <f>IFERROR(INDEX(TBL_UDARDA_LOANPOOL[QUAL_JOBS_HUD_MFI],MATCH(TBL_QUAL_JOBSLISTING_JOBS[[#This Row],[LISTING_LOAN_ID_PROP_ADDR]],TBL_UDARDA_LOANPOOL[LOAN_ID_PROP_ADDR],0)),"")</f>
        <v/>
      </c>
      <c r="J1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6" s="36">
        <f>SUM(
IF(AND(TBL_QUAL_JOBSLISTING_JOBS[[#This Row],[LISTING_LOAN_ID_PROP_ADDR]]&lt;&gt;"",NOT(ISNUMBER(MATCH(TBL_QUAL_JOBSLISTING_JOBS[[#This Row],[LISTING_LOAN_ID_PROP_ADDR]],RANGE_LOOKUP_UDARDA_LOANLIST,0)))),1,0)
)</f>
        <v>0</v>
      </c>
    </row>
    <row r="147" spans="2:13" ht="20.100000000000001" customHeight="1" x14ac:dyDescent="0.25">
      <c r="B147" s="25" t="str">
        <f>IF(TBL_QUAL_JOBSLISTING_JOBS[[#This Row],[RECORD_STARTED]],IF(TBL_QUAL_JOBSLISTING_JOBS[[#This Row],[ERROR_COUNT]]&gt;0,-1,IF(TBL_QUAL_JOBSLISTING_JOBS[[#This Row],[REQ_FIELDS_POPULATED]],1,0)),"")</f>
        <v/>
      </c>
      <c r="C147" s="94">
        <f>ROW()-ROW(TBL_QUAL_JOBSLISTING_JOBS[[#Headers],[ROW_ID]])</f>
        <v>138</v>
      </c>
      <c r="D147" s="82"/>
      <c r="E147" s="82"/>
      <c r="F147" s="38"/>
      <c r="G147" s="39"/>
      <c r="H147" s="33"/>
      <c r="I147" s="84" t="str">
        <f>IFERROR(INDEX(TBL_UDARDA_LOANPOOL[QUAL_JOBS_HUD_MFI],MATCH(TBL_QUAL_JOBSLISTING_JOBS[[#This Row],[LISTING_LOAN_ID_PROP_ADDR]],TBL_UDARDA_LOANPOOL[LOAN_ID_PROP_ADDR],0)),"")</f>
        <v/>
      </c>
      <c r="J1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7" s="36">
        <f>SUM(
IF(AND(TBL_QUAL_JOBSLISTING_JOBS[[#This Row],[LISTING_LOAN_ID_PROP_ADDR]]&lt;&gt;"",NOT(ISNUMBER(MATCH(TBL_QUAL_JOBSLISTING_JOBS[[#This Row],[LISTING_LOAN_ID_PROP_ADDR]],RANGE_LOOKUP_UDARDA_LOANLIST,0)))),1,0)
)</f>
        <v>0</v>
      </c>
    </row>
    <row r="148" spans="2:13" ht="20.100000000000001" customHeight="1" x14ac:dyDescent="0.25">
      <c r="B148" s="25" t="str">
        <f>IF(TBL_QUAL_JOBSLISTING_JOBS[[#This Row],[RECORD_STARTED]],IF(TBL_QUAL_JOBSLISTING_JOBS[[#This Row],[ERROR_COUNT]]&gt;0,-1,IF(TBL_QUAL_JOBSLISTING_JOBS[[#This Row],[REQ_FIELDS_POPULATED]],1,0)),"")</f>
        <v/>
      </c>
      <c r="C148" s="94">
        <f>ROW()-ROW(TBL_QUAL_JOBSLISTING_JOBS[[#Headers],[ROW_ID]])</f>
        <v>139</v>
      </c>
      <c r="D148" s="82"/>
      <c r="E148" s="82"/>
      <c r="F148" s="38"/>
      <c r="G148" s="39"/>
      <c r="H148" s="33"/>
      <c r="I148" s="84" t="str">
        <f>IFERROR(INDEX(TBL_UDARDA_LOANPOOL[QUAL_JOBS_HUD_MFI],MATCH(TBL_QUAL_JOBSLISTING_JOBS[[#This Row],[LISTING_LOAN_ID_PROP_ADDR]],TBL_UDARDA_LOANPOOL[LOAN_ID_PROP_ADDR],0)),"")</f>
        <v/>
      </c>
      <c r="J1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8" s="36">
        <f>SUM(
IF(AND(TBL_QUAL_JOBSLISTING_JOBS[[#This Row],[LISTING_LOAN_ID_PROP_ADDR]]&lt;&gt;"",NOT(ISNUMBER(MATCH(TBL_QUAL_JOBSLISTING_JOBS[[#This Row],[LISTING_LOAN_ID_PROP_ADDR]],RANGE_LOOKUP_UDARDA_LOANLIST,0)))),1,0)
)</f>
        <v>0</v>
      </c>
    </row>
    <row r="149" spans="2:13" ht="20.100000000000001" customHeight="1" x14ac:dyDescent="0.25">
      <c r="B149" s="25" t="str">
        <f>IF(TBL_QUAL_JOBSLISTING_JOBS[[#This Row],[RECORD_STARTED]],IF(TBL_QUAL_JOBSLISTING_JOBS[[#This Row],[ERROR_COUNT]]&gt;0,-1,IF(TBL_QUAL_JOBSLISTING_JOBS[[#This Row],[REQ_FIELDS_POPULATED]],1,0)),"")</f>
        <v/>
      </c>
      <c r="C149" s="94">
        <f>ROW()-ROW(TBL_QUAL_JOBSLISTING_JOBS[[#Headers],[ROW_ID]])</f>
        <v>140</v>
      </c>
      <c r="D149" s="82"/>
      <c r="E149" s="82"/>
      <c r="F149" s="38"/>
      <c r="G149" s="39"/>
      <c r="H149" s="33"/>
      <c r="I149" s="84" t="str">
        <f>IFERROR(INDEX(TBL_UDARDA_LOANPOOL[QUAL_JOBS_HUD_MFI],MATCH(TBL_QUAL_JOBSLISTING_JOBS[[#This Row],[LISTING_LOAN_ID_PROP_ADDR]],TBL_UDARDA_LOANPOOL[LOAN_ID_PROP_ADDR],0)),"")</f>
        <v/>
      </c>
      <c r="J1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9" s="36">
        <f>SUM(
IF(AND(TBL_QUAL_JOBSLISTING_JOBS[[#This Row],[LISTING_LOAN_ID_PROP_ADDR]]&lt;&gt;"",NOT(ISNUMBER(MATCH(TBL_QUAL_JOBSLISTING_JOBS[[#This Row],[LISTING_LOAN_ID_PROP_ADDR]],RANGE_LOOKUP_UDARDA_LOANLIST,0)))),1,0)
)</f>
        <v>0</v>
      </c>
    </row>
    <row r="150" spans="2:13" ht="20.100000000000001" customHeight="1" x14ac:dyDescent="0.25">
      <c r="B150" s="25" t="str">
        <f>IF(TBL_QUAL_JOBSLISTING_JOBS[[#This Row],[RECORD_STARTED]],IF(TBL_QUAL_JOBSLISTING_JOBS[[#This Row],[ERROR_COUNT]]&gt;0,-1,IF(TBL_QUAL_JOBSLISTING_JOBS[[#This Row],[REQ_FIELDS_POPULATED]],1,0)),"")</f>
        <v/>
      </c>
      <c r="C150" s="94">
        <f>ROW()-ROW(TBL_QUAL_JOBSLISTING_JOBS[[#Headers],[ROW_ID]])</f>
        <v>141</v>
      </c>
      <c r="D150" s="82"/>
      <c r="E150" s="82"/>
      <c r="F150" s="38"/>
      <c r="G150" s="39"/>
      <c r="H150" s="33"/>
      <c r="I150" s="84" t="str">
        <f>IFERROR(INDEX(TBL_UDARDA_LOANPOOL[QUAL_JOBS_HUD_MFI],MATCH(TBL_QUAL_JOBSLISTING_JOBS[[#This Row],[LISTING_LOAN_ID_PROP_ADDR]],TBL_UDARDA_LOANPOOL[LOAN_ID_PROP_ADDR],0)),"")</f>
        <v/>
      </c>
      <c r="J1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0" s="36">
        <f>SUM(
IF(AND(TBL_QUAL_JOBSLISTING_JOBS[[#This Row],[LISTING_LOAN_ID_PROP_ADDR]]&lt;&gt;"",NOT(ISNUMBER(MATCH(TBL_QUAL_JOBSLISTING_JOBS[[#This Row],[LISTING_LOAN_ID_PROP_ADDR]],RANGE_LOOKUP_UDARDA_LOANLIST,0)))),1,0)
)</f>
        <v>0</v>
      </c>
    </row>
    <row r="151" spans="2:13" ht="20.100000000000001" customHeight="1" x14ac:dyDescent="0.25">
      <c r="B151" s="25" t="str">
        <f>IF(TBL_QUAL_JOBSLISTING_JOBS[[#This Row],[RECORD_STARTED]],IF(TBL_QUAL_JOBSLISTING_JOBS[[#This Row],[ERROR_COUNT]]&gt;0,-1,IF(TBL_QUAL_JOBSLISTING_JOBS[[#This Row],[REQ_FIELDS_POPULATED]],1,0)),"")</f>
        <v/>
      </c>
      <c r="C151" s="94">
        <f>ROW()-ROW(TBL_QUAL_JOBSLISTING_JOBS[[#Headers],[ROW_ID]])</f>
        <v>142</v>
      </c>
      <c r="D151" s="82"/>
      <c r="E151" s="82"/>
      <c r="F151" s="38"/>
      <c r="G151" s="39"/>
      <c r="H151" s="33"/>
      <c r="I151" s="84" t="str">
        <f>IFERROR(INDEX(TBL_UDARDA_LOANPOOL[QUAL_JOBS_HUD_MFI],MATCH(TBL_QUAL_JOBSLISTING_JOBS[[#This Row],[LISTING_LOAN_ID_PROP_ADDR]],TBL_UDARDA_LOANPOOL[LOAN_ID_PROP_ADDR],0)),"")</f>
        <v/>
      </c>
      <c r="J1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1" s="36">
        <f>SUM(
IF(AND(TBL_QUAL_JOBSLISTING_JOBS[[#This Row],[LISTING_LOAN_ID_PROP_ADDR]]&lt;&gt;"",NOT(ISNUMBER(MATCH(TBL_QUAL_JOBSLISTING_JOBS[[#This Row],[LISTING_LOAN_ID_PROP_ADDR]],RANGE_LOOKUP_UDARDA_LOANLIST,0)))),1,0)
)</f>
        <v>0</v>
      </c>
    </row>
    <row r="152" spans="2:13" ht="20.100000000000001" customHeight="1" x14ac:dyDescent="0.25">
      <c r="B152" s="25" t="str">
        <f>IF(TBL_QUAL_JOBSLISTING_JOBS[[#This Row],[RECORD_STARTED]],IF(TBL_QUAL_JOBSLISTING_JOBS[[#This Row],[ERROR_COUNT]]&gt;0,-1,IF(TBL_QUAL_JOBSLISTING_JOBS[[#This Row],[REQ_FIELDS_POPULATED]],1,0)),"")</f>
        <v/>
      </c>
      <c r="C152" s="94">
        <f>ROW()-ROW(TBL_QUAL_JOBSLISTING_JOBS[[#Headers],[ROW_ID]])</f>
        <v>143</v>
      </c>
      <c r="D152" s="82"/>
      <c r="E152" s="82"/>
      <c r="F152" s="38"/>
      <c r="G152" s="39"/>
      <c r="H152" s="33"/>
      <c r="I152" s="84" t="str">
        <f>IFERROR(INDEX(TBL_UDARDA_LOANPOOL[QUAL_JOBS_HUD_MFI],MATCH(TBL_QUAL_JOBSLISTING_JOBS[[#This Row],[LISTING_LOAN_ID_PROP_ADDR]],TBL_UDARDA_LOANPOOL[LOAN_ID_PROP_ADDR],0)),"")</f>
        <v/>
      </c>
      <c r="J1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2" s="36">
        <f>SUM(
IF(AND(TBL_QUAL_JOBSLISTING_JOBS[[#This Row],[LISTING_LOAN_ID_PROP_ADDR]]&lt;&gt;"",NOT(ISNUMBER(MATCH(TBL_QUAL_JOBSLISTING_JOBS[[#This Row],[LISTING_LOAN_ID_PROP_ADDR]],RANGE_LOOKUP_UDARDA_LOANLIST,0)))),1,0)
)</f>
        <v>0</v>
      </c>
    </row>
    <row r="153" spans="2:13" ht="20.100000000000001" customHeight="1" x14ac:dyDescent="0.25">
      <c r="B153" s="25" t="str">
        <f>IF(TBL_QUAL_JOBSLISTING_JOBS[[#This Row],[RECORD_STARTED]],IF(TBL_QUAL_JOBSLISTING_JOBS[[#This Row],[ERROR_COUNT]]&gt;0,-1,IF(TBL_QUAL_JOBSLISTING_JOBS[[#This Row],[REQ_FIELDS_POPULATED]],1,0)),"")</f>
        <v/>
      </c>
      <c r="C153" s="94">
        <f>ROW()-ROW(TBL_QUAL_JOBSLISTING_JOBS[[#Headers],[ROW_ID]])</f>
        <v>144</v>
      </c>
      <c r="D153" s="82"/>
      <c r="E153" s="82"/>
      <c r="F153" s="38"/>
      <c r="G153" s="39"/>
      <c r="H153" s="33"/>
      <c r="I153" s="84" t="str">
        <f>IFERROR(INDEX(TBL_UDARDA_LOANPOOL[QUAL_JOBS_HUD_MFI],MATCH(TBL_QUAL_JOBSLISTING_JOBS[[#This Row],[LISTING_LOAN_ID_PROP_ADDR]],TBL_UDARDA_LOANPOOL[LOAN_ID_PROP_ADDR],0)),"")</f>
        <v/>
      </c>
      <c r="J1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3" s="36">
        <f>SUM(
IF(AND(TBL_QUAL_JOBSLISTING_JOBS[[#This Row],[LISTING_LOAN_ID_PROP_ADDR]]&lt;&gt;"",NOT(ISNUMBER(MATCH(TBL_QUAL_JOBSLISTING_JOBS[[#This Row],[LISTING_LOAN_ID_PROP_ADDR]],RANGE_LOOKUP_UDARDA_LOANLIST,0)))),1,0)
)</f>
        <v>0</v>
      </c>
    </row>
    <row r="154" spans="2:13" ht="20.100000000000001" customHeight="1" x14ac:dyDescent="0.25">
      <c r="B154" s="25" t="str">
        <f>IF(TBL_QUAL_JOBSLISTING_JOBS[[#This Row],[RECORD_STARTED]],IF(TBL_QUAL_JOBSLISTING_JOBS[[#This Row],[ERROR_COUNT]]&gt;0,-1,IF(TBL_QUAL_JOBSLISTING_JOBS[[#This Row],[REQ_FIELDS_POPULATED]],1,0)),"")</f>
        <v/>
      </c>
      <c r="C154" s="94">
        <f>ROW()-ROW(TBL_QUAL_JOBSLISTING_JOBS[[#Headers],[ROW_ID]])</f>
        <v>145</v>
      </c>
      <c r="D154" s="82"/>
      <c r="E154" s="82"/>
      <c r="F154" s="38"/>
      <c r="G154" s="39"/>
      <c r="H154" s="33"/>
      <c r="I154" s="84" t="str">
        <f>IFERROR(INDEX(TBL_UDARDA_LOANPOOL[QUAL_JOBS_HUD_MFI],MATCH(TBL_QUAL_JOBSLISTING_JOBS[[#This Row],[LISTING_LOAN_ID_PROP_ADDR]],TBL_UDARDA_LOANPOOL[LOAN_ID_PROP_ADDR],0)),"")</f>
        <v/>
      </c>
      <c r="J1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4" s="36">
        <f>SUM(
IF(AND(TBL_QUAL_JOBSLISTING_JOBS[[#This Row],[LISTING_LOAN_ID_PROP_ADDR]]&lt;&gt;"",NOT(ISNUMBER(MATCH(TBL_QUAL_JOBSLISTING_JOBS[[#This Row],[LISTING_LOAN_ID_PROP_ADDR]],RANGE_LOOKUP_UDARDA_LOANLIST,0)))),1,0)
)</f>
        <v>0</v>
      </c>
    </row>
    <row r="155" spans="2:13" ht="20.100000000000001" customHeight="1" x14ac:dyDescent="0.25">
      <c r="B155" s="25" t="str">
        <f>IF(TBL_QUAL_JOBSLISTING_JOBS[[#This Row],[RECORD_STARTED]],IF(TBL_QUAL_JOBSLISTING_JOBS[[#This Row],[ERROR_COUNT]]&gt;0,-1,IF(TBL_QUAL_JOBSLISTING_JOBS[[#This Row],[REQ_FIELDS_POPULATED]],1,0)),"")</f>
        <v/>
      </c>
      <c r="C155" s="94">
        <f>ROW()-ROW(TBL_QUAL_JOBSLISTING_JOBS[[#Headers],[ROW_ID]])</f>
        <v>146</v>
      </c>
      <c r="D155" s="82"/>
      <c r="E155" s="82"/>
      <c r="F155" s="38"/>
      <c r="G155" s="39"/>
      <c r="H155" s="33"/>
      <c r="I155" s="84" t="str">
        <f>IFERROR(INDEX(TBL_UDARDA_LOANPOOL[QUAL_JOBS_HUD_MFI],MATCH(TBL_QUAL_JOBSLISTING_JOBS[[#This Row],[LISTING_LOAN_ID_PROP_ADDR]],TBL_UDARDA_LOANPOOL[LOAN_ID_PROP_ADDR],0)),"")</f>
        <v/>
      </c>
      <c r="J1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5" s="36">
        <f>SUM(
IF(AND(TBL_QUAL_JOBSLISTING_JOBS[[#This Row],[LISTING_LOAN_ID_PROP_ADDR]]&lt;&gt;"",NOT(ISNUMBER(MATCH(TBL_QUAL_JOBSLISTING_JOBS[[#This Row],[LISTING_LOAN_ID_PROP_ADDR]],RANGE_LOOKUP_UDARDA_LOANLIST,0)))),1,0)
)</f>
        <v>0</v>
      </c>
    </row>
    <row r="156" spans="2:13" ht="20.100000000000001" customHeight="1" x14ac:dyDescent="0.25">
      <c r="B156" s="25" t="str">
        <f>IF(TBL_QUAL_JOBSLISTING_JOBS[[#This Row],[RECORD_STARTED]],IF(TBL_QUAL_JOBSLISTING_JOBS[[#This Row],[ERROR_COUNT]]&gt;0,-1,IF(TBL_QUAL_JOBSLISTING_JOBS[[#This Row],[REQ_FIELDS_POPULATED]],1,0)),"")</f>
        <v/>
      </c>
      <c r="C156" s="94">
        <f>ROW()-ROW(TBL_QUAL_JOBSLISTING_JOBS[[#Headers],[ROW_ID]])</f>
        <v>147</v>
      </c>
      <c r="D156" s="82"/>
      <c r="E156" s="82"/>
      <c r="F156" s="38"/>
      <c r="G156" s="39"/>
      <c r="H156" s="33"/>
      <c r="I156" s="84" t="str">
        <f>IFERROR(INDEX(TBL_UDARDA_LOANPOOL[QUAL_JOBS_HUD_MFI],MATCH(TBL_QUAL_JOBSLISTING_JOBS[[#This Row],[LISTING_LOAN_ID_PROP_ADDR]],TBL_UDARDA_LOANPOOL[LOAN_ID_PROP_ADDR],0)),"")</f>
        <v/>
      </c>
      <c r="J1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6" s="36">
        <f>SUM(
IF(AND(TBL_QUAL_JOBSLISTING_JOBS[[#This Row],[LISTING_LOAN_ID_PROP_ADDR]]&lt;&gt;"",NOT(ISNUMBER(MATCH(TBL_QUAL_JOBSLISTING_JOBS[[#This Row],[LISTING_LOAN_ID_PROP_ADDR]],RANGE_LOOKUP_UDARDA_LOANLIST,0)))),1,0)
)</f>
        <v>0</v>
      </c>
    </row>
    <row r="157" spans="2:13" ht="20.100000000000001" customHeight="1" x14ac:dyDescent="0.25">
      <c r="B157" s="25" t="str">
        <f>IF(TBL_QUAL_JOBSLISTING_JOBS[[#This Row],[RECORD_STARTED]],IF(TBL_QUAL_JOBSLISTING_JOBS[[#This Row],[ERROR_COUNT]]&gt;0,-1,IF(TBL_QUAL_JOBSLISTING_JOBS[[#This Row],[REQ_FIELDS_POPULATED]],1,0)),"")</f>
        <v/>
      </c>
      <c r="C157" s="94">
        <f>ROW()-ROW(TBL_QUAL_JOBSLISTING_JOBS[[#Headers],[ROW_ID]])</f>
        <v>148</v>
      </c>
      <c r="D157" s="82"/>
      <c r="E157" s="82"/>
      <c r="F157" s="38"/>
      <c r="G157" s="39"/>
      <c r="H157" s="33"/>
      <c r="I157" s="84" t="str">
        <f>IFERROR(INDEX(TBL_UDARDA_LOANPOOL[QUAL_JOBS_HUD_MFI],MATCH(TBL_QUAL_JOBSLISTING_JOBS[[#This Row],[LISTING_LOAN_ID_PROP_ADDR]],TBL_UDARDA_LOANPOOL[LOAN_ID_PROP_ADDR],0)),"")</f>
        <v/>
      </c>
      <c r="J1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7" s="36">
        <f>SUM(
IF(AND(TBL_QUAL_JOBSLISTING_JOBS[[#This Row],[LISTING_LOAN_ID_PROP_ADDR]]&lt;&gt;"",NOT(ISNUMBER(MATCH(TBL_QUAL_JOBSLISTING_JOBS[[#This Row],[LISTING_LOAN_ID_PROP_ADDR]],RANGE_LOOKUP_UDARDA_LOANLIST,0)))),1,0)
)</f>
        <v>0</v>
      </c>
    </row>
    <row r="158" spans="2:13" ht="20.100000000000001" customHeight="1" x14ac:dyDescent="0.25">
      <c r="B158" s="25" t="str">
        <f>IF(TBL_QUAL_JOBSLISTING_JOBS[[#This Row],[RECORD_STARTED]],IF(TBL_QUAL_JOBSLISTING_JOBS[[#This Row],[ERROR_COUNT]]&gt;0,-1,IF(TBL_QUAL_JOBSLISTING_JOBS[[#This Row],[REQ_FIELDS_POPULATED]],1,0)),"")</f>
        <v/>
      </c>
      <c r="C158" s="94">
        <f>ROW()-ROW(TBL_QUAL_JOBSLISTING_JOBS[[#Headers],[ROW_ID]])</f>
        <v>149</v>
      </c>
      <c r="D158" s="82"/>
      <c r="E158" s="82"/>
      <c r="F158" s="38"/>
      <c r="G158" s="39"/>
      <c r="H158" s="33"/>
      <c r="I158" s="84" t="str">
        <f>IFERROR(INDEX(TBL_UDARDA_LOANPOOL[QUAL_JOBS_HUD_MFI],MATCH(TBL_QUAL_JOBSLISTING_JOBS[[#This Row],[LISTING_LOAN_ID_PROP_ADDR]],TBL_UDARDA_LOANPOOL[LOAN_ID_PROP_ADDR],0)),"")</f>
        <v/>
      </c>
      <c r="J1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8" s="36">
        <f>SUM(
IF(AND(TBL_QUAL_JOBSLISTING_JOBS[[#This Row],[LISTING_LOAN_ID_PROP_ADDR]]&lt;&gt;"",NOT(ISNUMBER(MATCH(TBL_QUAL_JOBSLISTING_JOBS[[#This Row],[LISTING_LOAN_ID_PROP_ADDR]],RANGE_LOOKUP_UDARDA_LOANLIST,0)))),1,0)
)</f>
        <v>0</v>
      </c>
    </row>
    <row r="159" spans="2:13" ht="20.100000000000001" customHeight="1" x14ac:dyDescent="0.25">
      <c r="B159" s="25" t="str">
        <f>IF(TBL_QUAL_JOBSLISTING_JOBS[[#This Row],[RECORD_STARTED]],IF(TBL_QUAL_JOBSLISTING_JOBS[[#This Row],[ERROR_COUNT]]&gt;0,-1,IF(TBL_QUAL_JOBSLISTING_JOBS[[#This Row],[REQ_FIELDS_POPULATED]],1,0)),"")</f>
        <v/>
      </c>
      <c r="C159" s="94">
        <f>ROW()-ROW(TBL_QUAL_JOBSLISTING_JOBS[[#Headers],[ROW_ID]])</f>
        <v>150</v>
      </c>
      <c r="D159" s="82"/>
      <c r="E159" s="82"/>
      <c r="F159" s="38"/>
      <c r="G159" s="39"/>
      <c r="H159" s="33"/>
      <c r="I159" s="84" t="str">
        <f>IFERROR(INDEX(TBL_UDARDA_LOANPOOL[QUAL_JOBS_HUD_MFI],MATCH(TBL_QUAL_JOBSLISTING_JOBS[[#This Row],[LISTING_LOAN_ID_PROP_ADDR]],TBL_UDARDA_LOANPOOL[LOAN_ID_PROP_ADDR],0)),"")</f>
        <v/>
      </c>
      <c r="J1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9" s="36">
        <f>SUM(
IF(AND(TBL_QUAL_JOBSLISTING_JOBS[[#This Row],[LISTING_LOAN_ID_PROP_ADDR]]&lt;&gt;"",NOT(ISNUMBER(MATCH(TBL_QUAL_JOBSLISTING_JOBS[[#This Row],[LISTING_LOAN_ID_PROP_ADDR]],RANGE_LOOKUP_UDARDA_LOANLIST,0)))),1,0)
)</f>
        <v>0</v>
      </c>
    </row>
    <row r="160" spans="2:13" ht="20.100000000000001" customHeight="1" x14ac:dyDescent="0.25">
      <c r="B160" s="25" t="str">
        <f>IF(TBL_QUAL_JOBSLISTING_JOBS[[#This Row],[RECORD_STARTED]],IF(TBL_QUAL_JOBSLISTING_JOBS[[#This Row],[ERROR_COUNT]]&gt;0,-1,IF(TBL_QUAL_JOBSLISTING_JOBS[[#This Row],[REQ_FIELDS_POPULATED]],1,0)),"")</f>
        <v/>
      </c>
      <c r="C160" s="94">
        <f>ROW()-ROW(TBL_QUAL_JOBSLISTING_JOBS[[#Headers],[ROW_ID]])</f>
        <v>151</v>
      </c>
      <c r="D160" s="82"/>
      <c r="E160" s="82"/>
      <c r="F160" s="38"/>
      <c r="G160" s="39"/>
      <c r="H160" s="33"/>
      <c r="I160" s="84" t="str">
        <f>IFERROR(INDEX(TBL_UDARDA_LOANPOOL[QUAL_JOBS_HUD_MFI],MATCH(TBL_QUAL_JOBSLISTING_JOBS[[#This Row],[LISTING_LOAN_ID_PROP_ADDR]],TBL_UDARDA_LOANPOOL[LOAN_ID_PROP_ADDR],0)),"")</f>
        <v/>
      </c>
      <c r="J1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0" s="36">
        <f>SUM(
IF(AND(TBL_QUAL_JOBSLISTING_JOBS[[#This Row],[LISTING_LOAN_ID_PROP_ADDR]]&lt;&gt;"",NOT(ISNUMBER(MATCH(TBL_QUAL_JOBSLISTING_JOBS[[#This Row],[LISTING_LOAN_ID_PROP_ADDR]],RANGE_LOOKUP_UDARDA_LOANLIST,0)))),1,0)
)</f>
        <v>0</v>
      </c>
    </row>
    <row r="161" spans="2:13" ht="20.100000000000001" customHeight="1" x14ac:dyDescent="0.25">
      <c r="B161" s="25" t="str">
        <f>IF(TBL_QUAL_JOBSLISTING_JOBS[[#This Row],[RECORD_STARTED]],IF(TBL_QUAL_JOBSLISTING_JOBS[[#This Row],[ERROR_COUNT]]&gt;0,-1,IF(TBL_QUAL_JOBSLISTING_JOBS[[#This Row],[REQ_FIELDS_POPULATED]],1,0)),"")</f>
        <v/>
      </c>
      <c r="C161" s="94">
        <f>ROW()-ROW(TBL_QUAL_JOBSLISTING_JOBS[[#Headers],[ROW_ID]])</f>
        <v>152</v>
      </c>
      <c r="D161" s="82"/>
      <c r="E161" s="82"/>
      <c r="F161" s="38"/>
      <c r="G161" s="39"/>
      <c r="H161" s="33"/>
      <c r="I161" s="84" t="str">
        <f>IFERROR(INDEX(TBL_UDARDA_LOANPOOL[QUAL_JOBS_HUD_MFI],MATCH(TBL_QUAL_JOBSLISTING_JOBS[[#This Row],[LISTING_LOAN_ID_PROP_ADDR]],TBL_UDARDA_LOANPOOL[LOAN_ID_PROP_ADDR],0)),"")</f>
        <v/>
      </c>
      <c r="J1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1" s="36">
        <f>SUM(
IF(AND(TBL_QUAL_JOBSLISTING_JOBS[[#This Row],[LISTING_LOAN_ID_PROP_ADDR]]&lt;&gt;"",NOT(ISNUMBER(MATCH(TBL_QUAL_JOBSLISTING_JOBS[[#This Row],[LISTING_LOAN_ID_PROP_ADDR]],RANGE_LOOKUP_UDARDA_LOANLIST,0)))),1,0)
)</f>
        <v>0</v>
      </c>
    </row>
    <row r="162" spans="2:13" ht="20.100000000000001" customHeight="1" x14ac:dyDescent="0.25">
      <c r="B162" s="25" t="str">
        <f>IF(TBL_QUAL_JOBSLISTING_JOBS[[#This Row],[RECORD_STARTED]],IF(TBL_QUAL_JOBSLISTING_JOBS[[#This Row],[ERROR_COUNT]]&gt;0,-1,IF(TBL_QUAL_JOBSLISTING_JOBS[[#This Row],[REQ_FIELDS_POPULATED]],1,0)),"")</f>
        <v/>
      </c>
      <c r="C162" s="94">
        <f>ROW()-ROW(TBL_QUAL_JOBSLISTING_JOBS[[#Headers],[ROW_ID]])</f>
        <v>153</v>
      </c>
      <c r="D162" s="82"/>
      <c r="E162" s="82"/>
      <c r="F162" s="38"/>
      <c r="G162" s="39"/>
      <c r="H162" s="33"/>
      <c r="I162" s="84" t="str">
        <f>IFERROR(INDEX(TBL_UDARDA_LOANPOOL[QUAL_JOBS_HUD_MFI],MATCH(TBL_QUAL_JOBSLISTING_JOBS[[#This Row],[LISTING_LOAN_ID_PROP_ADDR]],TBL_UDARDA_LOANPOOL[LOAN_ID_PROP_ADDR],0)),"")</f>
        <v/>
      </c>
      <c r="J1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2" s="36">
        <f>SUM(
IF(AND(TBL_QUAL_JOBSLISTING_JOBS[[#This Row],[LISTING_LOAN_ID_PROP_ADDR]]&lt;&gt;"",NOT(ISNUMBER(MATCH(TBL_QUAL_JOBSLISTING_JOBS[[#This Row],[LISTING_LOAN_ID_PROP_ADDR]],RANGE_LOOKUP_UDARDA_LOANLIST,0)))),1,0)
)</f>
        <v>0</v>
      </c>
    </row>
    <row r="163" spans="2:13" ht="20.100000000000001" customHeight="1" x14ac:dyDescent="0.25">
      <c r="B163" s="25" t="str">
        <f>IF(TBL_QUAL_JOBSLISTING_JOBS[[#This Row],[RECORD_STARTED]],IF(TBL_QUAL_JOBSLISTING_JOBS[[#This Row],[ERROR_COUNT]]&gt;0,-1,IF(TBL_QUAL_JOBSLISTING_JOBS[[#This Row],[REQ_FIELDS_POPULATED]],1,0)),"")</f>
        <v/>
      </c>
      <c r="C163" s="94">
        <f>ROW()-ROW(TBL_QUAL_JOBSLISTING_JOBS[[#Headers],[ROW_ID]])</f>
        <v>154</v>
      </c>
      <c r="D163" s="82"/>
      <c r="E163" s="82"/>
      <c r="F163" s="38"/>
      <c r="G163" s="39"/>
      <c r="H163" s="33"/>
      <c r="I163" s="84" t="str">
        <f>IFERROR(INDEX(TBL_UDARDA_LOANPOOL[QUAL_JOBS_HUD_MFI],MATCH(TBL_QUAL_JOBSLISTING_JOBS[[#This Row],[LISTING_LOAN_ID_PROP_ADDR]],TBL_UDARDA_LOANPOOL[LOAN_ID_PROP_ADDR],0)),"")</f>
        <v/>
      </c>
      <c r="J1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3" s="36">
        <f>SUM(
IF(AND(TBL_QUAL_JOBSLISTING_JOBS[[#This Row],[LISTING_LOAN_ID_PROP_ADDR]]&lt;&gt;"",NOT(ISNUMBER(MATCH(TBL_QUAL_JOBSLISTING_JOBS[[#This Row],[LISTING_LOAN_ID_PROP_ADDR]],RANGE_LOOKUP_UDARDA_LOANLIST,0)))),1,0)
)</f>
        <v>0</v>
      </c>
    </row>
    <row r="164" spans="2:13" ht="20.100000000000001" customHeight="1" x14ac:dyDescent="0.25">
      <c r="B164" s="25" t="str">
        <f>IF(TBL_QUAL_JOBSLISTING_JOBS[[#This Row],[RECORD_STARTED]],IF(TBL_QUAL_JOBSLISTING_JOBS[[#This Row],[ERROR_COUNT]]&gt;0,-1,IF(TBL_QUAL_JOBSLISTING_JOBS[[#This Row],[REQ_FIELDS_POPULATED]],1,0)),"")</f>
        <v/>
      </c>
      <c r="C164" s="94">
        <f>ROW()-ROW(TBL_QUAL_JOBSLISTING_JOBS[[#Headers],[ROW_ID]])</f>
        <v>155</v>
      </c>
      <c r="D164" s="82"/>
      <c r="E164" s="82"/>
      <c r="F164" s="38"/>
      <c r="G164" s="39"/>
      <c r="H164" s="33"/>
      <c r="I164" s="84" t="str">
        <f>IFERROR(INDEX(TBL_UDARDA_LOANPOOL[QUAL_JOBS_HUD_MFI],MATCH(TBL_QUAL_JOBSLISTING_JOBS[[#This Row],[LISTING_LOAN_ID_PROP_ADDR]],TBL_UDARDA_LOANPOOL[LOAN_ID_PROP_ADDR],0)),"")</f>
        <v/>
      </c>
      <c r="J1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4" s="36">
        <f>SUM(
IF(AND(TBL_QUAL_JOBSLISTING_JOBS[[#This Row],[LISTING_LOAN_ID_PROP_ADDR]]&lt;&gt;"",NOT(ISNUMBER(MATCH(TBL_QUAL_JOBSLISTING_JOBS[[#This Row],[LISTING_LOAN_ID_PROP_ADDR]],RANGE_LOOKUP_UDARDA_LOANLIST,0)))),1,0)
)</f>
        <v>0</v>
      </c>
    </row>
    <row r="165" spans="2:13" ht="20.100000000000001" customHeight="1" x14ac:dyDescent="0.25">
      <c r="B165" s="25" t="str">
        <f>IF(TBL_QUAL_JOBSLISTING_JOBS[[#This Row],[RECORD_STARTED]],IF(TBL_QUAL_JOBSLISTING_JOBS[[#This Row],[ERROR_COUNT]]&gt;0,-1,IF(TBL_QUAL_JOBSLISTING_JOBS[[#This Row],[REQ_FIELDS_POPULATED]],1,0)),"")</f>
        <v/>
      </c>
      <c r="C165" s="94">
        <f>ROW()-ROW(TBL_QUAL_JOBSLISTING_JOBS[[#Headers],[ROW_ID]])</f>
        <v>156</v>
      </c>
      <c r="D165" s="82"/>
      <c r="E165" s="82"/>
      <c r="F165" s="38"/>
      <c r="G165" s="39"/>
      <c r="H165" s="33"/>
      <c r="I165" s="84" t="str">
        <f>IFERROR(INDEX(TBL_UDARDA_LOANPOOL[QUAL_JOBS_HUD_MFI],MATCH(TBL_QUAL_JOBSLISTING_JOBS[[#This Row],[LISTING_LOAN_ID_PROP_ADDR]],TBL_UDARDA_LOANPOOL[LOAN_ID_PROP_ADDR],0)),"")</f>
        <v/>
      </c>
      <c r="J1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5" s="36">
        <f>SUM(
IF(AND(TBL_QUAL_JOBSLISTING_JOBS[[#This Row],[LISTING_LOAN_ID_PROP_ADDR]]&lt;&gt;"",NOT(ISNUMBER(MATCH(TBL_QUAL_JOBSLISTING_JOBS[[#This Row],[LISTING_LOAN_ID_PROP_ADDR]],RANGE_LOOKUP_UDARDA_LOANLIST,0)))),1,0)
)</f>
        <v>0</v>
      </c>
    </row>
    <row r="166" spans="2:13" ht="20.100000000000001" customHeight="1" x14ac:dyDescent="0.25">
      <c r="B166" s="25" t="str">
        <f>IF(TBL_QUAL_JOBSLISTING_JOBS[[#This Row],[RECORD_STARTED]],IF(TBL_QUAL_JOBSLISTING_JOBS[[#This Row],[ERROR_COUNT]]&gt;0,-1,IF(TBL_QUAL_JOBSLISTING_JOBS[[#This Row],[REQ_FIELDS_POPULATED]],1,0)),"")</f>
        <v/>
      </c>
      <c r="C166" s="94">
        <f>ROW()-ROW(TBL_QUAL_JOBSLISTING_JOBS[[#Headers],[ROW_ID]])</f>
        <v>157</v>
      </c>
      <c r="D166" s="82"/>
      <c r="E166" s="82"/>
      <c r="F166" s="38"/>
      <c r="G166" s="39"/>
      <c r="H166" s="33"/>
      <c r="I166" s="84" t="str">
        <f>IFERROR(INDEX(TBL_UDARDA_LOANPOOL[QUAL_JOBS_HUD_MFI],MATCH(TBL_QUAL_JOBSLISTING_JOBS[[#This Row],[LISTING_LOAN_ID_PROP_ADDR]],TBL_UDARDA_LOANPOOL[LOAN_ID_PROP_ADDR],0)),"")</f>
        <v/>
      </c>
      <c r="J1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6" s="36">
        <f>SUM(
IF(AND(TBL_QUAL_JOBSLISTING_JOBS[[#This Row],[LISTING_LOAN_ID_PROP_ADDR]]&lt;&gt;"",NOT(ISNUMBER(MATCH(TBL_QUAL_JOBSLISTING_JOBS[[#This Row],[LISTING_LOAN_ID_PROP_ADDR]],RANGE_LOOKUP_UDARDA_LOANLIST,0)))),1,0)
)</f>
        <v>0</v>
      </c>
    </row>
    <row r="167" spans="2:13" ht="20.100000000000001" customHeight="1" x14ac:dyDescent="0.25">
      <c r="B167" s="25" t="str">
        <f>IF(TBL_QUAL_JOBSLISTING_JOBS[[#This Row],[RECORD_STARTED]],IF(TBL_QUAL_JOBSLISTING_JOBS[[#This Row],[ERROR_COUNT]]&gt;0,-1,IF(TBL_QUAL_JOBSLISTING_JOBS[[#This Row],[REQ_FIELDS_POPULATED]],1,0)),"")</f>
        <v/>
      </c>
      <c r="C167" s="94">
        <f>ROW()-ROW(TBL_QUAL_JOBSLISTING_JOBS[[#Headers],[ROW_ID]])</f>
        <v>158</v>
      </c>
      <c r="D167" s="82"/>
      <c r="E167" s="82"/>
      <c r="F167" s="38"/>
      <c r="G167" s="39"/>
      <c r="H167" s="33"/>
      <c r="I167" s="84" t="str">
        <f>IFERROR(INDEX(TBL_UDARDA_LOANPOOL[QUAL_JOBS_HUD_MFI],MATCH(TBL_QUAL_JOBSLISTING_JOBS[[#This Row],[LISTING_LOAN_ID_PROP_ADDR]],TBL_UDARDA_LOANPOOL[LOAN_ID_PROP_ADDR],0)),"")</f>
        <v/>
      </c>
      <c r="J1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7" s="36">
        <f>SUM(
IF(AND(TBL_QUAL_JOBSLISTING_JOBS[[#This Row],[LISTING_LOAN_ID_PROP_ADDR]]&lt;&gt;"",NOT(ISNUMBER(MATCH(TBL_QUAL_JOBSLISTING_JOBS[[#This Row],[LISTING_LOAN_ID_PROP_ADDR]],RANGE_LOOKUP_UDARDA_LOANLIST,0)))),1,0)
)</f>
        <v>0</v>
      </c>
    </row>
    <row r="168" spans="2:13" ht="20.100000000000001" customHeight="1" x14ac:dyDescent="0.25">
      <c r="B168" s="25" t="str">
        <f>IF(TBL_QUAL_JOBSLISTING_JOBS[[#This Row],[RECORD_STARTED]],IF(TBL_QUAL_JOBSLISTING_JOBS[[#This Row],[ERROR_COUNT]]&gt;0,-1,IF(TBL_QUAL_JOBSLISTING_JOBS[[#This Row],[REQ_FIELDS_POPULATED]],1,0)),"")</f>
        <v/>
      </c>
      <c r="C168" s="94">
        <f>ROW()-ROW(TBL_QUAL_JOBSLISTING_JOBS[[#Headers],[ROW_ID]])</f>
        <v>159</v>
      </c>
      <c r="D168" s="82"/>
      <c r="E168" s="82"/>
      <c r="F168" s="38"/>
      <c r="G168" s="39"/>
      <c r="H168" s="33"/>
      <c r="I168" s="84" t="str">
        <f>IFERROR(INDEX(TBL_UDARDA_LOANPOOL[QUAL_JOBS_HUD_MFI],MATCH(TBL_QUAL_JOBSLISTING_JOBS[[#This Row],[LISTING_LOAN_ID_PROP_ADDR]],TBL_UDARDA_LOANPOOL[LOAN_ID_PROP_ADDR],0)),"")</f>
        <v/>
      </c>
      <c r="J1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8" s="36">
        <f>SUM(
IF(AND(TBL_QUAL_JOBSLISTING_JOBS[[#This Row],[LISTING_LOAN_ID_PROP_ADDR]]&lt;&gt;"",NOT(ISNUMBER(MATCH(TBL_QUAL_JOBSLISTING_JOBS[[#This Row],[LISTING_LOAN_ID_PROP_ADDR]],RANGE_LOOKUP_UDARDA_LOANLIST,0)))),1,0)
)</f>
        <v>0</v>
      </c>
    </row>
    <row r="169" spans="2:13" ht="20.100000000000001" customHeight="1" x14ac:dyDescent="0.25">
      <c r="B169" s="25" t="str">
        <f>IF(TBL_QUAL_JOBSLISTING_JOBS[[#This Row],[RECORD_STARTED]],IF(TBL_QUAL_JOBSLISTING_JOBS[[#This Row],[ERROR_COUNT]]&gt;0,-1,IF(TBL_QUAL_JOBSLISTING_JOBS[[#This Row],[REQ_FIELDS_POPULATED]],1,0)),"")</f>
        <v/>
      </c>
      <c r="C169" s="94">
        <f>ROW()-ROW(TBL_QUAL_JOBSLISTING_JOBS[[#Headers],[ROW_ID]])</f>
        <v>160</v>
      </c>
      <c r="D169" s="82"/>
      <c r="E169" s="82"/>
      <c r="F169" s="38"/>
      <c r="G169" s="39"/>
      <c r="H169" s="33"/>
      <c r="I169" s="84" t="str">
        <f>IFERROR(INDEX(TBL_UDARDA_LOANPOOL[QUAL_JOBS_HUD_MFI],MATCH(TBL_QUAL_JOBSLISTING_JOBS[[#This Row],[LISTING_LOAN_ID_PROP_ADDR]],TBL_UDARDA_LOANPOOL[LOAN_ID_PROP_ADDR],0)),"")</f>
        <v/>
      </c>
      <c r="J1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9" s="36">
        <f>SUM(
IF(AND(TBL_QUAL_JOBSLISTING_JOBS[[#This Row],[LISTING_LOAN_ID_PROP_ADDR]]&lt;&gt;"",NOT(ISNUMBER(MATCH(TBL_QUAL_JOBSLISTING_JOBS[[#This Row],[LISTING_LOAN_ID_PROP_ADDR]],RANGE_LOOKUP_UDARDA_LOANLIST,0)))),1,0)
)</f>
        <v>0</v>
      </c>
    </row>
    <row r="170" spans="2:13" ht="20.100000000000001" customHeight="1" x14ac:dyDescent="0.25">
      <c r="B170" s="25" t="str">
        <f>IF(TBL_QUAL_JOBSLISTING_JOBS[[#This Row],[RECORD_STARTED]],IF(TBL_QUAL_JOBSLISTING_JOBS[[#This Row],[ERROR_COUNT]]&gt;0,-1,IF(TBL_QUAL_JOBSLISTING_JOBS[[#This Row],[REQ_FIELDS_POPULATED]],1,0)),"")</f>
        <v/>
      </c>
      <c r="C170" s="94">
        <f>ROW()-ROW(TBL_QUAL_JOBSLISTING_JOBS[[#Headers],[ROW_ID]])</f>
        <v>161</v>
      </c>
      <c r="D170" s="82"/>
      <c r="E170" s="82"/>
      <c r="F170" s="38"/>
      <c r="G170" s="39"/>
      <c r="H170" s="33"/>
      <c r="I170" s="84" t="str">
        <f>IFERROR(INDEX(TBL_UDARDA_LOANPOOL[QUAL_JOBS_HUD_MFI],MATCH(TBL_QUAL_JOBSLISTING_JOBS[[#This Row],[LISTING_LOAN_ID_PROP_ADDR]],TBL_UDARDA_LOANPOOL[LOAN_ID_PROP_ADDR],0)),"")</f>
        <v/>
      </c>
      <c r="J1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0" s="36">
        <f>SUM(
IF(AND(TBL_QUAL_JOBSLISTING_JOBS[[#This Row],[LISTING_LOAN_ID_PROP_ADDR]]&lt;&gt;"",NOT(ISNUMBER(MATCH(TBL_QUAL_JOBSLISTING_JOBS[[#This Row],[LISTING_LOAN_ID_PROP_ADDR]],RANGE_LOOKUP_UDARDA_LOANLIST,0)))),1,0)
)</f>
        <v>0</v>
      </c>
    </row>
    <row r="171" spans="2:13" ht="20.100000000000001" customHeight="1" x14ac:dyDescent="0.25">
      <c r="B171" s="25" t="str">
        <f>IF(TBL_QUAL_JOBSLISTING_JOBS[[#This Row],[RECORD_STARTED]],IF(TBL_QUAL_JOBSLISTING_JOBS[[#This Row],[ERROR_COUNT]]&gt;0,-1,IF(TBL_QUAL_JOBSLISTING_JOBS[[#This Row],[REQ_FIELDS_POPULATED]],1,0)),"")</f>
        <v/>
      </c>
      <c r="C171" s="94">
        <f>ROW()-ROW(TBL_QUAL_JOBSLISTING_JOBS[[#Headers],[ROW_ID]])</f>
        <v>162</v>
      </c>
      <c r="D171" s="82"/>
      <c r="E171" s="82"/>
      <c r="F171" s="38"/>
      <c r="G171" s="39"/>
      <c r="H171" s="33"/>
      <c r="I171" s="84" t="str">
        <f>IFERROR(INDEX(TBL_UDARDA_LOANPOOL[QUAL_JOBS_HUD_MFI],MATCH(TBL_QUAL_JOBSLISTING_JOBS[[#This Row],[LISTING_LOAN_ID_PROP_ADDR]],TBL_UDARDA_LOANPOOL[LOAN_ID_PROP_ADDR],0)),"")</f>
        <v/>
      </c>
      <c r="J1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1" s="36">
        <f>SUM(
IF(AND(TBL_QUAL_JOBSLISTING_JOBS[[#This Row],[LISTING_LOAN_ID_PROP_ADDR]]&lt;&gt;"",NOT(ISNUMBER(MATCH(TBL_QUAL_JOBSLISTING_JOBS[[#This Row],[LISTING_LOAN_ID_PROP_ADDR]],RANGE_LOOKUP_UDARDA_LOANLIST,0)))),1,0)
)</f>
        <v>0</v>
      </c>
    </row>
    <row r="172" spans="2:13" ht="20.100000000000001" customHeight="1" x14ac:dyDescent="0.25">
      <c r="B172" s="25" t="str">
        <f>IF(TBL_QUAL_JOBSLISTING_JOBS[[#This Row],[RECORD_STARTED]],IF(TBL_QUAL_JOBSLISTING_JOBS[[#This Row],[ERROR_COUNT]]&gt;0,-1,IF(TBL_QUAL_JOBSLISTING_JOBS[[#This Row],[REQ_FIELDS_POPULATED]],1,0)),"")</f>
        <v/>
      </c>
      <c r="C172" s="94">
        <f>ROW()-ROW(TBL_QUAL_JOBSLISTING_JOBS[[#Headers],[ROW_ID]])</f>
        <v>163</v>
      </c>
      <c r="D172" s="82"/>
      <c r="E172" s="82"/>
      <c r="F172" s="38"/>
      <c r="G172" s="39"/>
      <c r="H172" s="33"/>
      <c r="I172" s="84" t="str">
        <f>IFERROR(INDEX(TBL_UDARDA_LOANPOOL[QUAL_JOBS_HUD_MFI],MATCH(TBL_QUAL_JOBSLISTING_JOBS[[#This Row],[LISTING_LOAN_ID_PROP_ADDR]],TBL_UDARDA_LOANPOOL[LOAN_ID_PROP_ADDR],0)),"")</f>
        <v/>
      </c>
      <c r="J1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2" s="36">
        <f>SUM(
IF(AND(TBL_QUAL_JOBSLISTING_JOBS[[#This Row],[LISTING_LOAN_ID_PROP_ADDR]]&lt;&gt;"",NOT(ISNUMBER(MATCH(TBL_QUAL_JOBSLISTING_JOBS[[#This Row],[LISTING_LOAN_ID_PROP_ADDR]],RANGE_LOOKUP_UDARDA_LOANLIST,0)))),1,0)
)</f>
        <v>0</v>
      </c>
    </row>
    <row r="173" spans="2:13" ht="20.100000000000001" customHeight="1" x14ac:dyDescent="0.25">
      <c r="B173" s="25" t="str">
        <f>IF(TBL_QUAL_JOBSLISTING_JOBS[[#This Row],[RECORD_STARTED]],IF(TBL_QUAL_JOBSLISTING_JOBS[[#This Row],[ERROR_COUNT]]&gt;0,-1,IF(TBL_QUAL_JOBSLISTING_JOBS[[#This Row],[REQ_FIELDS_POPULATED]],1,0)),"")</f>
        <v/>
      </c>
      <c r="C173" s="94">
        <f>ROW()-ROW(TBL_QUAL_JOBSLISTING_JOBS[[#Headers],[ROW_ID]])</f>
        <v>164</v>
      </c>
      <c r="D173" s="82"/>
      <c r="E173" s="82"/>
      <c r="F173" s="38"/>
      <c r="G173" s="39"/>
      <c r="H173" s="33"/>
      <c r="I173" s="84" t="str">
        <f>IFERROR(INDEX(TBL_UDARDA_LOANPOOL[QUAL_JOBS_HUD_MFI],MATCH(TBL_QUAL_JOBSLISTING_JOBS[[#This Row],[LISTING_LOAN_ID_PROP_ADDR]],TBL_UDARDA_LOANPOOL[LOAN_ID_PROP_ADDR],0)),"")</f>
        <v/>
      </c>
      <c r="J1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3" s="36">
        <f>SUM(
IF(AND(TBL_QUAL_JOBSLISTING_JOBS[[#This Row],[LISTING_LOAN_ID_PROP_ADDR]]&lt;&gt;"",NOT(ISNUMBER(MATCH(TBL_QUAL_JOBSLISTING_JOBS[[#This Row],[LISTING_LOAN_ID_PROP_ADDR]],RANGE_LOOKUP_UDARDA_LOANLIST,0)))),1,0)
)</f>
        <v>0</v>
      </c>
    </row>
    <row r="174" spans="2:13" ht="20.100000000000001" customHeight="1" x14ac:dyDescent="0.25">
      <c r="B174" s="25" t="str">
        <f>IF(TBL_QUAL_JOBSLISTING_JOBS[[#This Row],[RECORD_STARTED]],IF(TBL_QUAL_JOBSLISTING_JOBS[[#This Row],[ERROR_COUNT]]&gt;0,-1,IF(TBL_QUAL_JOBSLISTING_JOBS[[#This Row],[REQ_FIELDS_POPULATED]],1,0)),"")</f>
        <v/>
      </c>
      <c r="C174" s="94">
        <f>ROW()-ROW(TBL_QUAL_JOBSLISTING_JOBS[[#Headers],[ROW_ID]])</f>
        <v>165</v>
      </c>
      <c r="D174" s="82"/>
      <c r="E174" s="82"/>
      <c r="F174" s="38"/>
      <c r="G174" s="39"/>
      <c r="H174" s="33"/>
      <c r="I174" s="84" t="str">
        <f>IFERROR(INDEX(TBL_UDARDA_LOANPOOL[QUAL_JOBS_HUD_MFI],MATCH(TBL_QUAL_JOBSLISTING_JOBS[[#This Row],[LISTING_LOAN_ID_PROP_ADDR]],TBL_UDARDA_LOANPOOL[LOAN_ID_PROP_ADDR],0)),"")</f>
        <v/>
      </c>
      <c r="J1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4" s="36">
        <f>SUM(
IF(AND(TBL_QUAL_JOBSLISTING_JOBS[[#This Row],[LISTING_LOAN_ID_PROP_ADDR]]&lt;&gt;"",NOT(ISNUMBER(MATCH(TBL_QUAL_JOBSLISTING_JOBS[[#This Row],[LISTING_LOAN_ID_PROP_ADDR]],RANGE_LOOKUP_UDARDA_LOANLIST,0)))),1,0)
)</f>
        <v>0</v>
      </c>
    </row>
    <row r="175" spans="2:13" ht="20.100000000000001" customHeight="1" x14ac:dyDescent="0.25">
      <c r="B175" s="25" t="str">
        <f>IF(TBL_QUAL_JOBSLISTING_JOBS[[#This Row],[RECORD_STARTED]],IF(TBL_QUAL_JOBSLISTING_JOBS[[#This Row],[ERROR_COUNT]]&gt;0,-1,IF(TBL_QUAL_JOBSLISTING_JOBS[[#This Row],[REQ_FIELDS_POPULATED]],1,0)),"")</f>
        <v/>
      </c>
      <c r="C175" s="94">
        <f>ROW()-ROW(TBL_QUAL_JOBSLISTING_JOBS[[#Headers],[ROW_ID]])</f>
        <v>166</v>
      </c>
      <c r="D175" s="82"/>
      <c r="E175" s="82"/>
      <c r="F175" s="38"/>
      <c r="G175" s="39"/>
      <c r="H175" s="33"/>
      <c r="I175" s="84" t="str">
        <f>IFERROR(INDEX(TBL_UDARDA_LOANPOOL[QUAL_JOBS_HUD_MFI],MATCH(TBL_QUAL_JOBSLISTING_JOBS[[#This Row],[LISTING_LOAN_ID_PROP_ADDR]],TBL_UDARDA_LOANPOOL[LOAN_ID_PROP_ADDR],0)),"")</f>
        <v/>
      </c>
      <c r="J1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5" s="36">
        <f>SUM(
IF(AND(TBL_QUAL_JOBSLISTING_JOBS[[#This Row],[LISTING_LOAN_ID_PROP_ADDR]]&lt;&gt;"",NOT(ISNUMBER(MATCH(TBL_QUAL_JOBSLISTING_JOBS[[#This Row],[LISTING_LOAN_ID_PROP_ADDR]],RANGE_LOOKUP_UDARDA_LOANLIST,0)))),1,0)
)</f>
        <v>0</v>
      </c>
    </row>
    <row r="176" spans="2:13" ht="20.100000000000001" customHeight="1" x14ac:dyDescent="0.25">
      <c r="B176" s="25" t="str">
        <f>IF(TBL_QUAL_JOBSLISTING_JOBS[[#This Row],[RECORD_STARTED]],IF(TBL_QUAL_JOBSLISTING_JOBS[[#This Row],[ERROR_COUNT]]&gt;0,-1,IF(TBL_QUAL_JOBSLISTING_JOBS[[#This Row],[REQ_FIELDS_POPULATED]],1,0)),"")</f>
        <v/>
      </c>
      <c r="C176" s="94">
        <f>ROW()-ROW(TBL_QUAL_JOBSLISTING_JOBS[[#Headers],[ROW_ID]])</f>
        <v>167</v>
      </c>
      <c r="D176" s="82"/>
      <c r="E176" s="82"/>
      <c r="F176" s="38"/>
      <c r="G176" s="39"/>
      <c r="H176" s="33"/>
      <c r="I176" s="84" t="str">
        <f>IFERROR(INDEX(TBL_UDARDA_LOANPOOL[QUAL_JOBS_HUD_MFI],MATCH(TBL_QUAL_JOBSLISTING_JOBS[[#This Row],[LISTING_LOAN_ID_PROP_ADDR]],TBL_UDARDA_LOANPOOL[LOAN_ID_PROP_ADDR],0)),"")</f>
        <v/>
      </c>
      <c r="J1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6" s="36">
        <f>SUM(
IF(AND(TBL_QUAL_JOBSLISTING_JOBS[[#This Row],[LISTING_LOAN_ID_PROP_ADDR]]&lt;&gt;"",NOT(ISNUMBER(MATCH(TBL_QUAL_JOBSLISTING_JOBS[[#This Row],[LISTING_LOAN_ID_PROP_ADDR]],RANGE_LOOKUP_UDARDA_LOANLIST,0)))),1,0)
)</f>
        <v>0</v>
      </c>
    </row>
    <row r="177" spans="2:13" ht="20.100000000000001" customHeight="1" x14ac:dyDescent="0.25">
      <c r="B177" s="25" t="str">
        <f>IF(TBL_QUAL_JOBSLISTING_JOBS[[#This Row],[RECORD_STARTED]],IF(TBL_QUAL_JOBSLISTING_JOBS[[#This Row],[ERROR_COUNT]]&gt;0,-1,IF(TBL_QUAL_JOBSLISTING_JOBS[[#This Row],[REQ_FIELDS_POPULATED]],1,0)),"")</f>
        <v/>
      </c>
      <c r="C177" s="94">
        <f>ROW()-ROW(TBL_QUAL_JOBSLISTING_JOBS[[#Headers],[ROW_ID]])</f>
        <v>168</v>
      </c>
      <c r="D177" s="82"/>
      <c r="E177" s="82"/>
      <c r="F177" s="38"/>
      <c r="G177" s="39"/>
      <c r="H177" s="33"/>
      <c r="I177" s="84" t="str">
        <f>IFERROR(INDEX(TBL_UDARDA_LOANPOOL[QUAL_JOBS_HUD_MFI],MATCH(TBL_QUAL_JOBSLISTING_JOBS[[#This Row],[LISTING_LOAN_ID_PROP_ADDR]],TBL_UDARDA_LOANPOOL[LOAN_ID_PROP_ADDR],0)),"")</f>
        <v/>
      </c>
      <c r="J1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7" s="36">
        <f>SUM(
IF(AND(TBL_QUAL_JOBSLISTING_JOBS[[#This Row],[LISTING_LOAN_ID_PROP_ADDR]]&lt;&gt;"",NOT(ISNUMBER(MATCH(TBL_QUAL_JOBSLISTING_JOBS[[#This Row],[LISTING_LOAN_ID_PROP_ADDR]],RANGE_LOOKUP_UDARDA_LOANLIST,0)))),1,0)
)</f>
        <v>0</v>
      </c>
    </row>
    <row r="178" spans="2:13" ht="20.100000000000001" customHeight="1" x14ac:dyDescent="0.25">
      <c r="B178" s="25" t="str">
        <f>IF(TBL_QUAL_JOBSLISTING_JOBS[[#This Row],[RECORD_STARTED]],IF(TBL_QUAL_JOBSLISTING_JOBS[[#This Row],[ERROR_COUNT]]&gt;0,-1,IF(TBL_QUAL_JOBSLISTING_JOBS[[#This Row],[REQ_FIELDS_POPULATED]],1,0)),"")</f>
        <v/>
      </c>
      <c r="C178" s="94">
        <f>ROW()-ROW(TBL_QUAL_JOBSLISTING_JOBS[[#Headers],[ROW_ID]])</f>
        <v>169</v>
      </c>
      <c r="D178" s="82"/>
      <c r="E178" s="82"/>
      <c r="F178" s="38"/>
      <c r="G178" s="39"/>
      <c r="H178" s="33"/>
      <c r="I178" s="84" t="str">
        <f>IFERROR(INDEX(TBL_UDARDA_LOANPOOL[QUAL_JOBS_HUD_MFI],MATCH(TBL_QUAL_JOBSLISTING_JOBS[[#This Row],[LISTING_LOAN_ID_PROP_ADDR]],TBL_UDARDA_LOANPOOL[LOAN_ID_PROP_ADDR],0)),"")</f>
        <v/>
      </c>
      <c r="J1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8" s="36">
        <f>SUM(
IF(AND(TBL_QUAL_JOBSLISTING_JOBS[[#This Row],[LISTING_LOAN_ID_PROP_ADDR]]&lt;&gt;"",NOT(ISNUMBER(MATCH(TBL_QUAL_JOBSLISTING_JOBS[[#This Row],[LISTING_LOAN_ID_PROP_ADDR]],RANGE_LOOKUP_UDARDA_LOANLIST,0)))),1,0)
)</f>
        <v>0</v>
      </c>
    </row>
    <row r="179" spans="2:13" ht="20.100000000000001" customHeight="1" x14ac:dyDescent="0.25">
      <c r="B179" s="25" t="str">
        <f>IF(TBL_QUAL_JOBSLISTING_JOBS[[#This Row],[RECORD_STARTED]],IF(TBL_QUAL_JOBSLISTING_JOBS[[#This Row],[ERROR_COUNT]]&gt;0,-1,IF(TBL_QUAL_JOBSLISTING_JOBS[[#This Row],[REQ_FIELDS_POPULATED]],1,0)),"")</f>
        <v/>
      </c>
      <c r="C179" s="94">
        <f>ROW()-ROW(TBL_QUAL_JOBSLISTING_JOBS[[#Headers],[ROW_ID]])</f>
        <v>170</v>
      </c>
      <c r="D179" s="82"/>
      <c r="E179" s="82"/>
      <c r="F179" s="38"/>
      <c r="G179" s="39"/>
      <c r="H179" s="33"/>
      <c r="I179" s="84" t="str">
        <f>IFERROR(INDEX(TBL_UDARDA_LOANPOOL[QUAL_JOBS_HUD_MFI],MATCH(TBL_QUAL_JOBSLISTING_JOBS[[#This Row],[LISTING_LOAN_ID_PROP_ADDR]],TBL_UDARDA_LOANPOOL[LOAN_ID_PROP_ADDR],0)),"")</f>
        <v/>
      </c>
      <c r="J1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9" s="36">
        <f>SUM(
IF(AND(TBL_QUAL_JOBSLISTING_JOBS[[#This Row],[LISTING_LOAN_ID_PROP_ADDR]]&lt;&gt;"",NOT(ISNUMBER(MATCH(TBL_QUAL_JOBSLISTING_JOBS[[#This Row],[LISTING_LOAN_ID_PROP_ADDR]],RANGE_LOOKUP_UDARDA_LOANLIST,0)))),1,0)
)</f>
        <v>0</v>
      </c>
    </row>
    <row r="180" spans="2:13" ht="20.100000000000001" customHeight="1" x14ac:dyDescent="0.25">
      <c r="B180" s="25" t="str">
        <f>IF(TBL_QUAL_JOBSLISTING_JOBS[[#This Row],[RECORD_STARTED]],IF(TBL_QUAL_JOBSLISTING_JOBS[[#This Row],[ERROR_COUNT]]&gt;0,-1,IF(TBL_QUAL_JOBSLISTING_JOBS[[#This Row],[REQ_FIELDS_POPULATED]],1,0)),"")</f>
        <v/>
      </c>
      <c r="C180" s="94">
        <f>ROW()-ROW(TBL_QUAL_JOBSLISTING_JOBS[[#Headers],[ROW_ID]])</f>
        <v>171</v>
      </c>
      <c r="D180" s="82"/>
      <c r="E180" s="82"/>
      <c r="F180" s="38"/>
      <c r="G180" s="39"/>
      <c r="H180" s="33"/>
      <c r="I180" s="84" t="str">
        <f>IFERROR(INDEX(TBL_UDARDA_LOANPOOL[QUAL_JOBS_HUD_MFI],MATCH(TBL_QUAL_JOBSLISTING_JOBS[[#This Row],[LISTING_LOAN_ID_PROP_ADDR]],TBL_UDARDA_LOANPOOL[LOAN_ID_PROP_ADDR],0)),"")</f>
        <v/>
      </c>
      <c r="J1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0" s="36">
        <f>SUM(
IF(AND(TBL_QUAL_JOBSLISTING_JOBS[[#This Row],[LISTING_LOAN_ID_PROP_ADDR]]&lt;&gt;"",NOT(ISNUMBER(MATCH(TBL_QUAL_JOBSLISTING_JOBS[[#This Row],[LISTING_LOAN_ID_PROP_ADDR]],RANGE_LOOKUP_UDARDA_LOANLIST,0)))),1,0)
)</f>
        <v>0</v>
      </c>
    </row>
    <row r="181" spans="2:13" ht="20.100000000000001" customHeight="1" x14ac:dyDescent="0.25">
      <c r="B181" s="25" t="str">
        <f>IF(TBL_QUAL_JOBSLISTING_JOBS[[#This Row],[RECORD_STARTED]],IF(TBL_QUAL_JOBSLISTING_JOBS[[#This Row],[ERROR_COUNT]]&gt;0,-1,IF(TBL_QUAL_JOBSLISTING_JOBS[[#This Row],[REQ_FIELDS_POPULATED]],1,0)),"")</f>
        <v/>
      </c>
      <c r="C181" s="94">
        <f>ROW()-ROW(TBL_QUAL_JOBSLISTING_JOBS[[#Headers],[ROW_ID]])</f>
        <v>172</v>
      </c>
      <c r="D181" s="82"/>
      <c r="E181" s="82"/>
      <c r="F181" s="38"/>
      <c r="G181" s="39"/>
      <c r="H181" s="33"/>
      <c r="I181" s="84" t="str">
        <f>IFERROR(INDEX(TBL_UDARDA_LOANPOOL[QUAL_JOBS_HUD_MFI],MATCH(TBL_QUAL_JOBSLISTING_JOBS[[#This Row],[LISTING_LOAN_ID_PROP_ADDR]],TBL_UDARDA_LOANPOOL[LOAN_ID_PROP_ADDR],0)),"")</f>
        <v/>
      </c>
      <c r="J1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1" s="36">
        <f>SUM(
IF(AND(TBL_QUAL_JOBSLISTING_JOBS[[#This Row],[LISTING_LOAN_ID_PROP_ADDR]]&lt;&gt;"",NOT(ISNUMBER(MATCH(TBL_QUAL_JOBSLISTING_JOBS[[#This Row],[LISTING_LOAN_ID_PROP_ADDR]],RANGE_LOOKUP_UDARDA_LOANLIST,0)))),1,0)
)</f>
        <v>0</v>
      </c>
    </row>
    <row r="182" spans="2:13" ht="20.100000000000001" customHeight="1" x14ac:dyDescent="0.25">
      <c r="B182" s="25" t="str">
        <f>IF(TBL_QUAL_JOBSLISTING_JOBS[[#This Row],[RECORD_STARTED]],IF(TBL_QUAL_JOBSLISTING_JOBS[[#This Row],[ERROR_COUNT]]&gt;0,-1,IF(TBL_QUAL_JOBSLISTING_JOBS[[#This Row],[REQ_FIELDS_POPULATED]],1,0)),"")</f>
        <v/>
      </c>
      <c r="C182" s="94">
        <f>ROW()-ROW(TBL_QUAL_JOBSLISTING_JOBS[[#Headers],[ROW_ID]])</f>
        <v>173</v>
      </c>
      <c r="D182" s="82"/>
      <c r="E182" s="82"/>
      <c r="F182" s="38"/>
      <c r="G182" s="39"/>
      <c r="H182" s="33"/>
      <c r="I182" s="84" t="str">
        <f>IFERROR(INDEX(TBL_UDARDA_LOANPOOL[QUAL_JOBS_HUD_MFI],MATCH(TBL_QUAL_JOBSLISTING_JOBS[[#This Row],[LISTING_LOAN_ID_PROP_ADDR]],TBL_UDARDA_LOANPOOL[LOAN_ID_PROP_ADDR],0)),"")</f>
        <v/>
      </c>
      <c r="J1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2" s="36">
        <f>SUM(
IF(AND(TBL_QUAL_JOBSLISTING_JOBS[[#This Row],[LISTING_LOAN_ID_PROP_ADDR]]&lt;&gt;"",NOT(ISNUMBER(MATCH(TBL_QUAL_JOBSLISTING_JOBS[[#This Row],[LISTING_LOAN_ID_PROP_ADDR]],RANGE_LOOKUP_UDARDA_LOANLIST,0)))),1,0)
)</f>
        <v>0</v>
      </c>
    </row>
    <row r="183" spans="2:13" ht="20.100000000000001" customHeight="1" x14ac:dyDescent="0.25">
      <c r="B183" s="25" t="str">
        <f>IF(TBL_QUAL_JOBSLISTING_JOBS[[#This Row],[RECORD_STARTED]],IF(TBL_QUAL_JOBSLISTING_JOBS[[#This Row],[ERROR_COUNT]]&gt;0,-1,IF(TBL_QUAL_JOBSLISTING_JOBS[[#This Row],[REQ_FIELDS_POPULATED]],1,0)),"")</f>
        <v/>
      </c>
      <c r="C183" s="94">
        <f>ROW()-ROW(TBL_QUAL_JOBSLISTING_JOBS[[#Headers],[ROW_ID]])</f>
        <v>174</v>
      </c>
      <c r="D183" s="82"/>
      <c r="E183" s="82"/>
      <c r="F183" s="38"/>
      <c r="G183" s="39"/>
      <c r="H183" s="33"/>
      <c r="I183" s="84" t="str">
        <f>IFERROR(INDEX(TBL_UDARDA_LOANPOOL[QUAL_JOBS_HUD_MFI],MATCH(TBL_QUAL_JOBSLISTING_JOBS[[#This Row],[LISTING_LOAN_ID_PROP_ADDR]],TBL_UDARDA_LOANPOOL[LOAN_ID_PROP_ADDR],0)),"")</f>
        <v/>
      </c>
      <c r="J1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3" s="36">
        <f>SUM(
IF(AND(TBL_QUAL_JOBSLISTING_JOBS[[#This Row],[LISTING_LOAN_ID_PROP_ADDR]]&lt;&gt;"",NOT(ISNUMBER(MATCH(TBL_QUAL_JOBSLISTING_JOBS[[#This Row],[LISTING_LOAN_ID_PROP_ADDR]],RANGE_LOOKUP_UDARDA_LOANLIST,0)))),1,0)
)</f>
        <v>0</v>
      </c>
    </row>
    <row r="184" spans="2:13" ht="20.100000000000001" customHeight="1" x14ac:dyDescent="0.25">
      <c r="B184" s="25" t="str">
        <f>IF(TBL_QUAL_JOBSLISTING_JOBS[[#This Row],[RECORD_STARTED]],IF(TBL_QUAL_JOBSLISTING_JOBS[[#This Row],[ERROR_COUNT]]&gt;0,-1,IF(TBL_QUAL_JOBSLISTING_JOBS[[#This Row],[REQ_FIELDS_POPULATED]],1,0)),"")</f>
        <v/>
      </c>
      <c r="C184" s="94">
        <f>ROW()-ROW(TBL_QUAL_JOBSLISTING_JOBS[[#Headers],[ROW_ID]])</f>
        <v>175</v>
      </c>
      <c r="D184" s="82"/>
      <c r="E184" s="82"/>
      <c r="F184" s="38"/>
      <c r="G184" s="39"/>
      <c r="H184" s="33"/>
      <c r="I184" s="84" t="str">
        <f>IFERROR(INDEX(TBL_UDARDA_LOANPOOL[QUAL_JOBS_HUD_MFI],MATCH(TBL_QUAL_JOBSLISTING_JOBS[[#This Row],[LISTING_LOAN_ID_PROP_ADDR]],TBL_UDARDA_LOANPOOL[LOAN_ID_PROP_ADDR],0)),"")</f>
        <v/>
      </c>
      <c r="J1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4" s="36">
        <f>SUM(
IF(AND(TBL_QUAL_JOBSLISTING_JOBS[[#This Row],[LISTING_LOAN_ID_PROP_ADDR]]&lt;&gt;"",NOT(ISNUMBER(MATCH(TBL_QUAL_JOBSLISTING_JOBS[[#This Row],[LISTING_LOAN_ID_PROP_ADDR]],RANGE_LOOKUP_UDARDA_LOANLIST,0)))),1,0)
)</f>
        <v>0</v>
      </c>
    </row>
    <row r="185" spans="2:13" ht="20.100000000000001" customHeight="1" x14ac:dyDescent="0.25">
      <c r="B185" s="25" t="str">
        <f>IF(TBL_QUAL_JOBSLISTING_JOBS[[#This Row],[RECORD_STARTED]],IF(TBL_QUAL_JOBSLISTING_JOBS[[#This Row],[ERROR_COUNT]]&gt;0,-1,IF(TBL_QUAL_JOBSLISTING_JOBS[[#This Row],[REQ_FIELDS_POPULATED]],1,0)),"")</f>
        <v/>
      </c>
      <c r="C185" s="94">
        <f>ROW()-ROW(TBL_QUAL_JOBSLISTING_JOBS[[#Headers],[ROW_ID]])</f>
        <v>176</v>
      </c>
      <c r="D185" s="82"/>
      <c r="E185" s="82"/>
      <c r="F185" s="38"/>
      <c r="G185" s="39"/>
      <c r="H185" s="33"/>
      <c r="I185" s="84" t="str">
        <f>IFERROR(INDEX(TBL_UDARDA_LOANPOOL[QUAL_JOBS_HUD_MFI],MATCH(TBL_QUAL_JOBSLISTING_JOBS[[#This Row],[LISTING_LOAN_ID_PROP_ADDR]],TBL_UDARDA_LOANPOOL[LOAN_ID_PROP_ADDR],0)),"")</f>
        <v/>
      </c>
      <c r="J1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5" s="36">
        <f>SUM(
IF(AND(TBL_QUAL_JOBSLISTING_JOBS[[#This Row],[LISTING_LOAN_ID_PROP_ADDR]]&lt;&gt;"",NOT(ISNUMBER(MATCH(TBL_QUAL_JOBSLISTING_JOBS[[#This Row],[LISTING_LOAN_ID_PROP_ADDR]],RANGE_LOOKUP_UDARDA_LOANLIST,0)))),1,0)
)</f>
        <v>0</v>
      </c>
    </row>
    <row r="186" spans="2:13" ht="20.100000000000001" customHeight="1" x14ac:dyDescent="0.25">
      <c r="B186" s="25" t="str">
        <f>IF(TBL_QUAL_JOBSLISTING_JOBS[[#This Row],[RECORD_STARTED]],IF(TBL_QUAL_JOBSLISTING_JOBS[[#This Row],[ERROR_COUNT]]&gt;0,-1,IF(TBL_QUAL_JOBSLISTING_JOBS[[#This Row],[REQ_FIELDS_POPULATED]],1,0)),"")</f>
        <v/>
      </c>
      <c r="C186" s="94">
        <f>ROW()-ROW(TBL_QUAL_JOBSLISTING_JOBS[[#Headers],[ROW_ID]])</f>
        <v>177</v>
      </c>
      <c r="D186" s="82"/>
      <c r="E186" s="82"/>
      <c r="F186" s="38"/>
      <c r="G186" s="39"/>
      <c r="H186" s="33"/>
      <c r="I186" s="84" t="str">
        <f>IFERROR(INDEX(TBL_UDARDA_LOANPOOL[QUAL_JOBS_HUD_MFI],MATCH(TBL_QUAL_JOBSLISTING_JOBS[[#This Row],[LISTING_LOAN_ID_PROP_ADDR]],TBL_UDARDA_LOANPOOL[LOAN_ID_PROP_ADDR],0)),"")</f>
        <v/>
      </c>
      <c r="J1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6" s="36">
        <f>SUM(
IF(AND(TBL_QUAL_JOBSLISTING_JOBS[[#This Row],[LISTING_LOAN_ID_PROP_ADDR]]&lt;&gt;"",NOT(ISNUMBER(MATCH(TBL_QUAL_JOBSLISTING_JOBS[[#This Row],[LISTING_LOAN_ID_PROP_ADDR]],RANGE_LOOKUP_UDARDA_LOANLIST,0)))),1,0)
)</f>
        <v>0</v>
      </c>
    </row>
    <row r="187" spans="2:13" ht="20.100000000000001" customHeight="1" x14ac:dyDescent="0.25">
      <c r="B187" s="25" t="str">
        <f>IF(TBL_QUAL_JOBSLISTING_JOBS[[#This Row],[RECORD_STARTED]],IF(TBL_QUAL_JOBSLISTING_JOBS[[#This Row],[ERROR_COUNT]]&gt;0,-1,IF(TBL_QUAL_JOBSLISTING_JOBS[[#This Row],[REQ_FIELDS_POPULATED]],1,0)),"")</f>
        <v/>
      </c>
      <c r="C187" s="94">
        <f>ROW()-ROW(TBL_QUAL_JOBSLISTING_JOBS[[#Headers],[ROW_ID]])</f>
        <v>178</v>
      </c>
      <c r="D187" s="82"/>
      <c r="E187" s="82"/>
      <c r="F187" s="38"/>
      <c r="G187" s="39"/>
      <c r="H187" s="33"/>
      <c r="I187" s="84" t="str">
        <f>IFERROR(INDEX(TBL_UDARDA_LOANPOOL[QUAL_JOBS_HUD_MFI],MATCH(TBL_QUAL_JOBSLISTING_JOBS[[#This Row],[LISTING_LOAN_ID_PROP_ADDR]],TBL_UDARDA_LOANPOOL[LOAN_ID_PROP_ADDR],0)),"")</f>
        <v/>
      </c>
      <c r="J1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7" s="36">
        <f>SUM(
IF(AND(TBL_QUAL_JOBSLISTING_JOBS[[#This Row],[LISTING_LOAN_ID_PROP_ADDR]]&lt;&gt;"",NOT(ISNUMBER(MATCH(TBL_QUAL_JOBSLISTING_JOBS[[#This Row],[LISTING_LOAN_ID_PROP_ADDR]],RANGE_LOOKUP_UDARDA_LOANLIST,0)))),1,0)
)</f>
        <v>0</v>
      </c>
    </row>
    <row r="188" spans="2:13" ht="20.100000000000001" customHeight="1" x14ac:dyDescent="0.25">
      <c r="B188" s="25" t="str">
        <f>IF(TBL_QUAL_JOBSLISTING_JOBS[[#This Row],[RECORD_STARTED]],IF(TBL_QUAL_JOBSLISTING_JOBS[[#This Row],[ERROR_COUNT]]&gt;0,-1,IF(TBL_QUAL_JOBSLISTING_JOBS[[#This Row],[REQ_FIELDS_POPULATED]],1,0)),"")</f>
        <v/>
      </c>
      <c r="C188" s="94">
        <f>ROW()-ROW(TBL_QUAL_JOBSLISTING_JOBS[[#Headers],[ROW_ID]])</f>
        <v>179</v>
      </c>
      <c r="D188" s="82"/>
      <c r="E188" s="82"/>
      <c r="F188" s="38"/>
      <c r="G188" s="39"/>
      <c r="H188" s="33"/>
      <c r="I188" s="84" t="str">
        <f>IFERROR(INDEX(TBL_UDARDA_LOANPOOL[QUAL_JOBS_HUD_MFI],MATCH(TBL_QUAL_JOBSLISTING_JOBS[[#This Row],[LISTING_LOAN_ID_PROP_ADDR]],TBL_UDARDA_LOANPOOL[LOAN_ID_PROP_ADDR],0)),"")</f>
        <v/>
      </c>
      <c r="J1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8" s="36">
        <f>SUM(
IF(AND(TBL_QUAL_JOBSLISTING_JOBS[[#This Row],[LISTING_LOAN_ID_PROP_ADDR]]&lt;&gt;"",NOT(ISNUMBER(MATCH(TBL_QUAL_JOBSLISTING_JOBS[[#This Row],[LISTING_LOAN_ID_PROP_ADDR]],RANGE_LOOKUP_UDARDA_LOANLIST,0)))),1,0)
)</f>
        <v>0</v>
      </c>
    </row>
    <row r="189" spans="2:13" ht="20.100000000000001" customHeight="1" x14ac:dyDescent="0.25">
      <c r="B189" s="25" t="str">
        <f>IF(TBL_QUAL_JOBSLISTING_JOBS[[#This Row],[RECORD_STARTED]],IF(TBL_QUAL_JOBSLISTING_JOBS[[#This Row],[ERROR_COUNT]]&gt;0,-1,IF(TBL_QUAL_JOBSLISTING_JOBS[[#This Row],[REQ_FIELDS_POPULATED]],1,0)),"")</f>
        <v/>
      </c>
      <c r="C189" s="94">
        <f>ROW()-ROW(TBL_QUAL_JOBSLISTING_JOBS[[#Headers],[ROW_ID]])</f>
        <v>180</v>
      </c>
      <c r="D189" s="82"/>
      <c r="E189" s="82"/>
      <c r="F189" s="38"/>
      <c r="G189" s="39"/>
      <c r="H189" s="33"/>
      <c r="I189" s="84" t="str">
        <f>IFERROR(INDEX(TBL_UDARDA_LOANPOOL[QUAL_JOBS_HUD_MFI],MATCH(TBL_QUAL_JOBSLISTING_JOBS[[#This Row],[LISTING_LOAN_ID_PROP_ADDR]],TBL_UDARDA_LOANPOOL[LOAN_ID_PROP_ADDR],0)),"")</f>
        <v/>
      </c>
      <c r="J1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9" s="36">
        <f>SUM(
IF(AND(TBL_QUAL_JOBSLISTING_JOBS[[#This Row],[LISTING_LOAN_ID_PROP_ADDR]]&lt;&gt;"",NOT(ISNUMBER(MATCH(TBL_QUAL_JOBSLISTING_JOBS[[#This Row],[LISTING_LOAN_ID_PROP_ADDR]],RANGE_LOOKUP_UDARDA_LOANLIST,0)))),1,0)
)</f>
        <v>0</v>
      </c>
    </row>
    <row r="190" spans="2:13" ht="20.100000000000001" customHeight="1" x14ac:dyDescent="0.25">
      <c r="B190" s="25" t="str">
        <f>IF(TBL_QUAL_JOBSLISTING_JOBS[[#This Row],[RECORD_STARTED]],IF(TBL_QUAL_JOBSLISTING_JOBS[[#This Row],[ERROR_COUNT]]&gt;0,-1,IF(TBL_QUAL_JOBSLISTING_JOBS[[#This Row],[REQ_FIELDS_POPULATED]],1,0)),"")</f>
        <v/>
      </c>
      <c r="C190" s="94">
        <f>ROW()-ROW(TBL_QUAL_JOBSLISTING_JOBS[[#Headers],[ROW_ID]])</f>
        <v>181</v>
      </c>
      <c r="D190" s="82"/>
      <c r="E190" s="82"/>
      <c r="F190" s="38"/>
      <c r="G190" s="39"/>
      <c r="H190" s="33"/>
      <c r="I190" s="84" t="str">
        <f>IFERROR(INDEX(TBL_UDARDA_LOANPOOL[QUAL_JOBS_HUD_MFI],MATCH(TBL_QUAL_JOBSLISTING_JOBS[[#This Row],[LISTING_LOAN_ID_PROP_ADDR]],TBL_UDARDA_LOANPOOL[LOAN_ID_PROP_ADDR],0)),"")</f>
        <v/>
      </c>
      <c r="J1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0" s="36">
        <f>SUM(
IF(AND(TBL_QUAL_JOBSLISTING_JOBS[[#This Row],[LISTING_LOAN_ID_PROP_ADDR]]&lt;&gt;"",NOT(ISNUMBER(MATCH(TBL_QUAL_JOBSLISTING_JOBS[[#This Row],[LISTING_LOAN_ID_PROP_ADDR]],RANGE_LOOKUP_UDARDA_LOANLIST,0)))),1,0)
)</f>
        <v>0</v>
      </c>
    </row>
    <row r="191" spans="2:13" ht="20.100000000000001" customHeight="1" x14ac:dyDescent="0.25">
      <c r="B191" s="25" t="str">
        <f>IF(TBL_QUAL_JOBSLISTING_JOBS[[#This Row],[RECORD_STARTED]],IF(TBL_QUAL_JOBSLISTING_JOBS[[#This Row],[ERROR_COUNT]]&gt;0,-1,IF(TBL_QUAL_JOBSLISTING_JOBS[[#This Row],[REQ_FIELDS_POPULATED]],1,0)),"")</f>
        <v/>
      </c>
      <c r="C191" s="94">
        <f>ROW()-ROW(TBL_QUAL_JOBSLISTING_JOBS[[#Headers],[ROW_ID]])</f>
        <v>182</v>
      </c>
      <c r="D191" s="82"/>
      <c r="E191" s="82"/>
      <c r="F191" s="38"/>
      <c r="G191" s="39"/>
      <c r="H191" s="33"/>
      <c r="I191" s="84" t="str">
        <f>IFERROR(INDEX(TBL_UDARDA_LOANPOOL[QUAL_JOBS_HUD_MFI],MATCH(TBL_QUAL_JOBSLISTING_JOBS[[#This Row],[LISTING_LOAN_ID_PROP_ADDR]],TBL_UDARDA_LOANPOOL[LOAN_ID_PROP_ADDR],0)),"")</f>
        <v/>
      </c>
      <c r="J1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1" s="36">
        <f>SUM(
IF(AND(TBL_QUAL_JOBSLISTING_JOBS[[#This Row],[LISTING_LOAN_ID_PROP_ADDR]]&lt;&gt;"",NOT(ISNUMBER(MATCH(TBL_QUAL_JOBSLISTING_JOBS[[#This Row],[LISTING_LOAN_ID_PROP_ADDR]],RANGE_LOOKUP_UDARDA_LOANLIST,0)))),1,0)
)</f>
        <v>0</v>
      </c>
    </row>
    <row r="192" spans="2:13" ht="20.100000000000001" customHeight="1" x14ac:dyDescent="0.25">
      <c r="B192" s="25" t="str">
        <f>IF(TBL_QUAL_JOBSLISTING_JOBS[[#This Row],[RECORD_STARTED]],IF(TBL_QUAL_JOBSLISTING_JOBS[[#This Row],[ERROR_COUNT]]&gt;0,-1,IF(TBL_QUAL_JOBSLISTING_JOBS[[#This Row],[REQ_FIELDS_POPULATED]],1,0)),"")</f>
        <v/>
      </c>
      <c r="C192" s="94">
        <f>ROW()-ROW(TBL_QUAL_JOBSLISTING_JOBS[[#Headers],[ROW_ID]])</f>
        <v>183</v>
      </c>
      <c r="D192" s="82"/>
      <c r="E192" s="82"/>
      <c r="F192" s="38"/>
      <c r="G192" s="39"/>
      <c r="H192" s="33"/>
      <c r="I192" s="84" t="str">
        <f>IFERROR(INDEX(TBL_UDARDA_LOANPOOL[QUAL_JOBS_HUD_MFI],MATCH(TBL_QUAL_JOBSLISTING_JOBS[[#This Row],[LISTING_LOAN_ID_PROP_ADDR]],TBL_UDARDA_LOANPOOL[LOAN_ID_PROP_ADDR],0)),"")</f>
        <v/>
      </c>
      <c r="J1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2" s="36">
        <f>SUM(
IF(AND(TBL_QUAL_JOBSLISTING_JOBS[[#This Row],[LISTING_LOAN_ID_PROP_ADDR]]&lt;&gt;"",NOT(ISNUMBER(MATCH(TBL_QUAL_JOBSLISTING_JOBS[[#This Row],[LISTING_LOAN_ID_PROP_ADDR]],RANGE_LOOKUP_UDARDA_LOANLIST,0)))),1,0)
)</f>
        <v>0</v>
      </c>
    </row>
    <row r="193" spans="2:13" ht="20.100000000000001" customHeight="1" x14ac:dyDescent="0.25">
      <c r="B193" s="25" t="str">
        <f>IF(TBL_QUAL_JOBSLISTING_JOBS[[#This Row],[RECORD_STARTED]],IF(TBL_QUAL_JOBSLISTING_JOBS[[#This Row],[ERROR_COUNT]]&gt;0,-1,IF(TBL_QUAL_JOBSLISTING_JOBS[[#This Row],[REQ_FIELDS_POPULATED]],1,0)),"")</f>
        <v/>
      </c>
      <c r="C193" s="94">
        <f>ROW()-ROW(TBL_QUAL_JOBSLISTING_JOBS[[#Headers],[ROW_ID]])</f>
        <v>184</v>
      </c>
      <c r="D193" s="82"/>
      <c r="E193" s="82"/>
      <c r="F193" s="38"/>
      <c r="G193" s="39"/>
      <c r="H193" s="33"/>
      <c r="I193" s="84" t="str">
        <f>IFERROR(INDEX(TBL_UDARDA_LOANPOOL[QUAL_JOBS_HUD_MFI],MATCH(TBL_QUAL_JOBSLISTING_JOBS[[#This Row],[LISTING_LOAN_ID_PROP_ADDR]],TBL_UDARDA_LOANPOOL[LOAN_ID_PROP_ADDR],0)),"")</f>
        <v/>
      </c>
      <c r="J1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3" s="36">
        <f>SUM(
IF(AND(TBL_QUAL_JOBSLISTING_JOBS[[#This Row],[LISTING_LOAN_ID_PROP_ADDR]]&lt;&gt;"",NOT(ISNUMBER(MATCH(TBL_QUAL_JOBSLISTING_JOBS[[#This Row],[LISTING_LOAN_ID_PROP_ADDR]],RANGE_LOOKUP_UDARDA_LOANLIST,0)))),1,0)
)</f>
        <v>0</v>
      </c>
    </row>
    <row r="194" spans="2:13" ht="20.100000000000001" customHeight="1" x14ac:dyDescent="0.25">
      <c r="B194" s="25" t="str">
        <f>IF(TBL_QUAL_JOBSLISTING_JOBS[[#This Row],[RECORD_STARTED]],IF(TBL_QUAL_JOBSLISTING_JOBS[[#This Row],[ERROR_COUNT]]&gt;0,-1,IF(TBL_QUAL_JOBSLISTING_JOBS[[#This Row],[REQ_FIELDS_POPULATED]],1,0)),"")</f>
        <v/>
      </c>
      <c r="C194" s="94">
        <f>ROW()-ROW(TBL_QUAL_JOBSLISTING_JOBS[[#Headers],[ROW_ID]])</f>
        <v>185</v>
      </c>
      <c r="D194" s="82"/>
      <c r="E194" s="82"/>
      <c r="F194" s="38"/>
      <c r="G194" s="39"/>
      <c r="H194" s="33"/>
      <c r="I194" s="84" t="str">
        <f>IFERROR(INDEX(TBL_UDARDA_LOANPOOL[QUAL_JOBS_HUD_MFI],MATCH(TBL_QUAL_JOBSLISTING_JOBS[[#This Row],[LISTING_LOAN_ID_PROP_ADDR]],TBL_UDARDA_LOANPOOL[LOAN_ID_PROP_ADDR],0)),"")</f>
        <v/>
      </c>
      <c r="J1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4" s="36">
        <f>SUM(
IF(AND(TBL_QUAL_JOBSLISTING_JOBS[[#This Row],[LISTING_LOAN_ID_PROP_ADDR]]&lt;&gt;"",NOT(ISNUMBER(MATCH(TBL_QUAL_JOBSLISTING_JOBS[[#This Row],[LISTING_LOAN_ID_PROP_ADDR]],RANGE_LOOKUP_UDARDA_LOANLIST,0)))),1,0)
)</f>
        <v>0</v>
      </c>
    </row>
    <row r="195" spans="2:13" ht="20.100000000000001" customHeight="1" x14ac:dyDescent="0.25">
      <c r="B195" s="25" t="str">
        <f>IF(TBL_QUAL_JOBSLISTING_JOBS[[#This Row],[RECORD_STARTED]],IF(TBL_QUAL_JOBSLISTING_JOBS[[#This Row],[ERROR_COUNT]]&gt;0,-1,IF(TBL_QUAL_JOBSLISTING_JOBS[[#This Row],[REQ_FIELDS_POPULATED]],1,0)),"")</f>
        <v/>
      </c>
      <c r="C195" s="94">
        <f>ROW()-ROW(TBL_QUAL_JOBSLISTING_JOBS[[#Headers],[ROW_ID]])</f>
        <v>186</v>
      </c>
      <c r="D195" s="82"/>
      <c r="E195" s="82"/>
      <c r="F195" s="38"/>
      <c r="G195" s="39"/>
      <c r="H195" s="33"/>
      <c r="I195" s="84" t="str">
        <f>IFERROR(INDEX(TBL_UDARDA_LOANPOOL[QUAL_JOBS_HUD_MFI],MATCH(TBL_QUAL_JOBSLISTING_JOBS[[#This Row],[LISTING_LOAN_ID_PROP_ADDR]],TBL_UDARDA_LOANPOOL[LOAN_ID_PROP_ADDR],0)),"")</f>
        <v/>
      </c>
      <c r="J1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5" s="36">
        <f>SUM(
IF(AND(TBL_QUAL_JOBSLISTING_JOBS[[#This Row],[LISTING_LOAN_ID_PROP_ADDR]]&lt;&gt;"",NOT(ISNUMBER(MATCH(TBL_QUAL_JOBSLISTING_JOBS[[#This Row],[LISTING_LOAN_ID_PROP_ADDR]],RANGE_LOOKUP_UDARDA_LOANLIST,0)))),1,0)
)</f>
        <v>0</v>
      </c>
    </row>
    <row r="196" spans="2:13" ht="20.100000000000001" customHeight="1" x14ac:dyDescent="0.25">
      <c r="B196" s="25" t="str">
        <f>IF(TBL_QUAL_JOBSLISTING_JOBS[[#This Row],[RECORD_STARTED]],IF(TBL_QUAL_JOBSLISTING_JOBS[[#This Row],[ERROR_COUNT]]&gt;0,-1,IF(TBL_QUAL_JOBSLISTING_JOBS[[#This Row],[REQ_FIELDS_POPULATED]],1,0)),"")</f>
        <v/>
      </c>
      <c r="C196" s="94">
        <f>ROW()-ROW(TBL_QUAL_JOBSLISTING_JOBS[[#Headers],[ROW_ID]])</f>
        <v>187</v>
      </c>
      <c r="D196" s="82"/>
      <c r="E196" s="82"/>
      <c r="F196" s="38"/>
      <c r="G196" s="39"/>
      <c r="H196" s="33"/>
      <c r="I196" s="84" t="str">
        <f>IFERROR(INDEX(TBL_UDARDA_LOANPOOL[QUAL_JOBS_HUD_MFI],MATCH(TBL_QUAL_JOBSLISTING_JOBS[[#This Row],[LISTING_LOAN_ID_PROP_ADDR]],TBL_UDARDA_LOANPOOL[LOAN_ID_PROP_ADDR],0)),"")</f>
        <v/>
      </c>
      <c r="J1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6" s="36">
        <f>SUM(
IF(AND(TBL_QUAL_JOBSLISTING_JOBS[[#This Row],[LISTING_LOAN_ID_PROP_ADDR]]&lt;&gt;"",NOT(ISNUMBER(MATCH(TBL_QUAL_JOBSLISTING_JOBS[[#This Row],[LISTING_LOAN_ID_PROP_ADDR]],RANGE_LOOKUP_UDARDA_LOANLIST,0)))),1,0)
)</f>
        <v>0</v>
      </c>
    </row>
    <row r="197" spans="2:13" ht="20.100000000000001" customHeight="1" x14ac:dyDescent="0.25">
      <c r="B197" s="25" t="str">
        <f>IF(TBL_QUAL_JOBSLISTING_JOBS[[#This Row],[RECORD_STARTED]],IF(TBL_QUAL_JOBSLISTING_JOBS[[#This Row],[ERROR_COUNT]]&gt;0,-1,IF(TBL_QUAL_JOBSLISTING_JOBS[[#This Row],[REQ_FIELDS_POPULATED]],1,0)),"")</f>
        <v/>
      </c>
      <c r="C197" s="94">
        <f>ROW()-ROW(TBL_QUAL_JOBSLISTING_JOBS[[#Headers],[ROW_ID]])</f>
        <v>188</v>
      </c>
      <c r="D197" s="82"/>
      <c r="E197" s="82"/>
      <c r="F197" s="38"/>
      <c r="G197" s="39"/>
      <c r="H197" s="33"/>
      <c r="I197" s="84" t="str">
        <f>IFERROR(INDEX(TBL_UDARDA_LOANPOOL[QUAL_JOBS_HUD_MFI],MATCH(TBL_QUAL_JOBSLISTING_JOBS[[#This Row],[LISTING_LOAN_ID_PROP_ADDR]],TBL_UDARDA_LOANPOOL[LOAN_ID_PROP_ADDR],0)),"")</f>
        <v/>
      </c>
      <c r="J1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7" s="36">
        <f>SUM(
IF(AND(TBL_QUAL_JOBSLISTING_JOBS[[#This Row],[LISTING_LOAN_ID_PROP_ADDR]]&lt;&gt;"",NOT(ISNUMBER(MATCH(TBL_QUAL_JOBSLISTING_JOBS[[#This Row],[LISTING_LOAN_ID_PROP_ADDR]],RANGE_LOOKUP_UDARDA_LOANLIST,0)))),1,0)
)</f>
        <v>0</v>
      </c>
    </row>
    <row r="198" spans="2:13" ht="20.100000000000001" customHeight="1" x14ac:dyDescent="0.25">
      <c r="B198" s="25" t="str">
        <f>IF(TBL_QUAL_JOBSLISTING_JOBS[[#This Row],[RECORD_STARTED]],IF(TBL_QUAL_JOBSLISTING_JOBS[[#This Row],[ERROR_COUNT]]&gt;0,-1,IF(TBL_QUAL_JOBSLISTING_JOBS[[#This Row],[REQ_FIELDS_POPULATED]],1,0)),"")</f>
        <v/>
      </c>
      <c r="C198" s="94">
        <f>ROW()-ROW(TBL_QUAL_JOBSLISTING_JOBS[[#Headers],[ROW_ID]])</f>
        <v>189</v>
      </c>
      <c r="D198" s="82"/>
      <c r="E198" s="82"/>
      <c r="F198" s="38"/>
      <c r="G198" s="39"/>
      <c r="H198" s="33"/>
      <c r="I198" s="84" t="str">
        <f>IFERROR(INDEX(TBL_UDARDA_LOANPOOL[QUAL_JOBS_HUD_MFI],MATCH(TBL_QUAL_JOBSLISTING_JOBS[[#This Row],[LISTING_LOAN_ID_PROP_ADDR]],TBL_UDARDA_LOANPOOL[LOAN_ID_PROP_ADDR],0)),"")</f>
        <v/>
      </c>
      <c r="J1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8" s="36">
        <f>SUM(
IF(AND(TBL_QUAL_JOBSLISTING_JOBS[[#This Row],[LISTING_LOAN_ID_PROP_ADDR]]&lt;&gt;"",NOT(ISNUMBER(MATCH(TBL_QUAL_JOBSLISTING_JOBS[[#This Row],[LISTING_LOAN_ID_PROP_ADDR]],RANGE_LOOKUP_UDARDA_LOANLIST,0)))),1,0)
)</f>
        <v>0</v>
      </c>
    </row>
    <row r="199" spans="2:13" ht="20.100000000000001" customHeight="1" x14ac:dyDescent="0.25">
      <c r="B199" s="25" t="str">
        <f>IF(TBL_QUAL_JOBSLISTING_JOBS[[#This Row],[RECORD_STARTED]],IF(TBL_QUAL_JOBSLISTING_JOBS[[#This Row],[ERROR_COUNT]]&gt;0,-1,IF(TBL_QUAL_JOBSLISTING_JOBS[[#This Row],[REQ_FIELDS_POPULATED]],1,0)),"")</f>
        <v/>
      </c>
      <c r="C199" s="94">
        <f>ROW()-ROW(TBL_QUAL_JOBSLISTING_JOBS[[#Headers],[ROW_ID]])</f>
        <v>190</v>
      </c>
      <c r="D199" s="82"/>
      <c r="E199" s="82"/>
      <c r="F199" s="38"/>
      <c r="G199" s="39"/>
      <c r="H199" s="33"/>
      <c r="I199" s="84" t="str">
        <f>IFERROR(INDEX(TBL_UDARDA_LOANPOOL[QUAL_JOBS_HUD_MFI],MATCH(TBL_QUAL_JOBSLISTING_JOBS[[#This Row],[LISTING_LOAN_ID_PROP_ADDR]],TBL_UDARDA_LOANPOOL[LOAN_ID_PROP_ADDR],0)),"")</f>
        <v/>
      </c>
      <c r="J1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9" s="36">
        <f>SUM(
IF(AND(TBL_QUAL_JOBSLISTING_JOBS[[#This Row],[LISTING_LOAN_ID_PROP_ADDR]]&lt;&gt;"",NOT(ISNUMBER(MATCH(TBL_QUAL_JOBSLISTING_JOBS[[#This Row],[LISTING_LOAN_ID_PROP_ADDR]],RANGE_LOOKUP_UDARDA_LOANLIST,0)))),1,0)
)</f>
        <v>0</v>
      </c>
    </row>
    <row r="200" spans="2:13" ht="20.100000000000001" customHeight="1" x14ac:dyDescent="0.25">
      <c r="B200" s="25" t="str">
        <f>IF(TBL_QUAL_JOBSLISTING_JOBS[[#This Row],[RECORD_STARTED]],IF(TBL_QUAL_JOBSLISTING_JOBS[[#This Row],[ERROR_COUNT]]&gt;0,-1,IF(TBL_QUAL_JOBSLISTING_JOBS[[#This Row],[REQ_FIELDS_POPULATED]],1,0)),"")</f>
        <v/>
      </c>
      <c r="C200" s="94">
        <f>ROW()-ROW(TBL_QUAL_JOBSLISTING_JOBS[[#Headers],[ROW_ID]])</f>
        <v>191</v>
      </c>
      <c r="D200" s="82"/>
      <c r="E200" s="82"/>
      <c r="F200" s="38"/>
      <c r="G200" s="39"/>
      <c r="H200" s="33"/>
      <c r="I200" s="84" t="str">
        <f>IFERROR(INDEX(TBL_UDARDA_LOANPOOL[QUAL_JOBS_HUD_MFI],MATCH(TBL_QUAL_JOBSLISTING_JOBS[[#This Row],[LISTING_LOAN_ID_PROP_ADDR]],TBL_UDARDA_LOANPOOL[LOAN_ID_PROP_ADDR],0)),"")</f>
        <v/>
      </c>
      <c r="J2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0" s="36">
        <f>SUM(
IF(AND(TBL_QUAL_JOBSLISTING_JOBS[[#This Row],[LISTING_LOAN_ID_PROP_ADDR]]&lt;&gt;"",NOT(ISNUMBER(MATCH(TBL_QUAL_JOBSLISTING_JOBS[[#This Row],[LISTING_LOAN_ID_PROP_ADDR]],RANGE_LOOKUP_UDARDA_LOANLIST,0)))),1,0)
)</f>
        <v>0</v>
      </c>
    </row>
    <row r="201" spans="2:13" ht="20.100000000000001" customHeight="1" x14ac:dyDescent="0.25">
      <c r="B201" s="25" t="str">
        <f>IF(TBL_QUAL_JOBSLISTING_JOBS[[#This Row],[RECORD_STARTED]],IF(TBL_QUAL_JOBSLISTING_JOBS[[#This Row],[ERROR_COUNT]]&gt;0,-1,IF(TBL_QUAL_JOBSLISTING_JOBS[[#This Row],[REQ_FIELDS_POPULATED]],1,0)),"")</f>
        <v/>
      </c>
      <c r="C201" s="94">
        <f>ROW()-ROW(TBL_QUAL_JOBSLISTING_JOBS[[#Headers],[ROW_ID]])</f>
        <v>192</v>
      </c>
      <c r="D201" s="82"/>
      <c r="E201" s="82"/>
      <c r="F201" s="38"/>
      <c r="G201" s="39"/>
      <c r="H201" s="33"/>
      <c r="I201" s="84" t="str">
        <f>IFERROR(INDEX(TBL_UDARDA_LOANPOOL[QUAL_JOBS_HUD_MFI],MATCH(TBL_QUAL_JOBSLISTING_JOBS[[#This Row],[LISTING_LOAN_ID_PROP_ADDR]],TBL_UDARDA_LOANPOOL[LOAN_ID_PROP_ADDR],0)),"")</f>
        <v/>
      </c>
      <c r="J2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1" s="36">
        <f>SUM(
IF(AND(TBL_QUAL_JOBSLISTING_JOBS[[#This Row],[LISTING_LOAN_ID_PROP_ADDR]]&lt;&gt;"",NOT(ISNUMBER(MATCH(TBL_QUAL_JOBSLISTING_JOBS[[#This Row],[LISTING_LOAN_ID_PROP_ADDR]],RANGE_LOOKUP_UDARDA_LOANLIST,0)))),1,0)
)</f>
        <v>0</v>
      </c>
    </row>
    <row r="202" spans="2:13" ht="20.100000000000001" customHeight="1" x14ac:dyDescent="0.25">
      <c r="B202" s="25" t="str">
        <f>IF(TBL_QUAL_JOBSLISTING_JOBS[[#This Row],[RECORD_STARTED]],IF(TBL_QUAL_JOBSLISTING_JOBS[[#This Row],[ERROR_COUNT]]&gt;0,-1,IF(TBL_QUAL_JOBSLISTING_JOBS[[#This Row],[REQ_FIELDS_POPULATED]],1,0)),"")</f>
        <v/>
      </c>
      <c r="C202" s="94">
        <f>ROW()-ROW(TBL_QUAL_JOBSLISTING_JOBS[[#Headers],[ROW_ID]])</f>
        <v>193</v>
      </c>
      <c r="D202" s="82"/>
      <c r="E202" s="82"/>
      <c r="F202" s="38"/>
      <c r="G202" s="39"/>
      <c r="H202" s="33"/>
      <c r="I202" s="84" t="str">
        <f>IFERROR(INDEX(TBL_UDARDA_LOANPOOL[QUAL_JOBS_HUD_MFI],MATCH(TBL_QUAL_JOBSLISTING_JOBS[[#This Row],[LISTING_LOAN_ID_PROP_ADDR]],TBL_UDARDA_LOANPOOL[LOAN_ID_PROP_ADDR],0)),"")</f>
        <v/>
      </c>
      <c r="J20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2" s="36">
        <f>SUM(
IF(AND(TBL_QUAL_JOBSLISTING_JOBS[[#This Row],[LISTING_LOAN_ID_PROP_ADDR]]&lt;&gt;"",NOT(ISNUMBER(MATCH(TBL_QUAL_JOBSLISTING_JOBS[[#This Row],[LISTING_LOAN_ID_PROP_ADDR]],RANGE_LOOKUP_UDARDA_LOANLIST,0)))),1,0)
)</f>
        <v>0</v>
      </c>
    </row>
    <row r="203" spans="2:13" ht="20.100000000000001" customHeight="1" x14ac:dyDescent="0.25">
      <c r="B203" s="25" t="str">
        <f>IF(TBL_QUAL_JOBSLISTING_JOBS[[#This Row],[RECORD_STARTED]],IF(TBL_QUAL_JOBSLISTING_JOBS[[#This Row],[ERROR_COUNT]]&gt;0,-1,IF(TBL_QUAL_JOBSLISTING_JOBS[[#This Row],[REQ_FIELDS_POPULATED]],1,0)),"")</f>
        <v/>
      </c>
      <c r="C203" s="94">
        <f>ROW()-ROW(TBL_QUAL_JOBSLISTING_JOBS[[#Headers],[ROW_ID]])</f>
        <v>194</v>
      </c>
      <c r="D203" s="82"/>
      <c r="E203" s="82"/>
      <c r="F203" s="38"/>
      <c r="G203" s="39"/>
      <c r="H203" s="33"/>
      <c r="I203" s="84" t="str">
        <f>IFERROR(INDEX(TBL_UDARDA_LOANPOOL[QUAL_JOBS_HUD_MFI],MATCH(TBL_QUAL_JOBSLISTING_JOBS[[#This Row],[LISTING_LOAN_ID_PROP_ADDR]],TBL_UDARDA_LOANPOOL[LOAN_ID_PROP_ADDR],0)),"")</f>
        <v/>
      </c>
      <c r="J20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3" s="36">
        <f>SUM(
IF(AND(TBL_QUAL_JOBSLISTING_JOBS[[#This Row],[LISTING_LOAN_ID_PROP_ADDR]]&lt;&gt;"",NOT(ISNUMBER(MATCH(TBL_QUAL_JOBSLISTING_JOBS[[#This Row],[LISTING_LOAN_ID_PROP_ADDR]],RANGE_LOOKUP_UDARDA_LOANLIST,0)))),1,0)
)</f>
        <v>0</v>
      </c>
    </row>
    <row r="204" spans="2:13" ht="20.100000000000001" customHeight="1" x14ac:dyDescent="0.25">
      <c r="B204" s="25" t="str">
        <f>IF(TBL_QUAL_JOBSLISTING_JOBS[[#This Row],[RECORD_STARTED]],IF(TBL_QUAL_JOBSLISTING_JOBS[[#This Row],[ERROR_COUNT]]&gt;0,-1,IF(TBL_QUAL_JOBSLISTING_JOBS[[#This Row],[REQ_FIELDS_POPULATED]],1,0)),"")</f>
        <v/>
      </c>
      <c r="C204" s="94">
        <f>ROW()-ROW(TBL_QUAL_JOBSLISTING_JOBS[[#Headers],[ROW_ID]])</f>
        <v>195</v>
      </c>
      <c r="D204" s="82"/>
      <c r="E204" s="82"/>
      <c r="F204" s="38"/>
      <c r="G204" s="39"/>
      <c r="H204" s="33"/>
      <c r="I204" s="84" t="str">
        <f>IFERROR(INDEX(TBL_UDARDA_LOANPOOL[QUAL_JOBS_HUD_MFI],MATCH(TBL_QUAL_JOBSLISTING_JOBS[[#This Row],[LISTING_LOAN_ID_PROP_ADDR]],TBL_UDARDA_LOANPOOL[LOAN_ID_PROP_ADDR],0)),"")</f>
        <v/>
      </c>
      <c r="J20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4" s="36">
        <f>SUM(
IF(AND(TBL_QUAL_JOBSLISTING_JOBS[[#This Row],[LISTING_LOAN_ID_PROP_ADDR]]&lt;&gt;"",NOT(ISNUMBER(MATCH(TBL_QUAL_JOBSLISTING_JOBS[[#This Row],[LISTING_LOAN_ID_PROP_ADDR]],RANGE_LOOKUP_UDARDA_LOANLIST,0)))),1,0)
)</f>
        <v>0</v>
      </c>
    </row>
    <row r="205" spans="2:13" ht="20.100000000000001" customHeight="1" x14ac:dyDescent="0.25">
      <c r="B205" s="25" t="str">
        <f>IF(TBL_QUAL_JOBSLISTING_JOBS[[#This Row],[RECORD_STARTED]],IF(TBL_QUAL_JOBSLISTING_JOBS[[#This Row],[ERROR_COUNT]]&gt;0,-1,IF(TBL_QUAL_JOBSLISTING_JOBS[[#This Row],[REQ_FIELDS_POPULATED]],1,0)),"")</f>
        <v/>
      </c>
      <c r="C205" s="94">
        <f>ROW()-ROW(TBL_QUAL_JOBSLISTING_JOBS[[#Headers],[ROW_ID]])</f>
        <v>196</v>
      </c>
      <c r="D205" s="82"/>
      <c r="E205" s="82"/>
      <c r="F205" s="38"/>
      <c r="G205" s="39"/>
      <c r="H205" s="33"/>
      <c r="I205" s="84" t="str">
        <f>IFERROR(INDEX(TBL_UDARDA_LOANPOOL[QUAL_JOBS_HUD_MFI],MATCH(TBL_QUAL_JOBSLISTING_JOBS[[#This Row],[LISTING_LOAN_ID_PROP_ADDR]],TBL_UDARDA_LOANPOOL[LOAN_ID_PROP_ADDR],0)),"")</f>
        <v/>
      </c>
      <c r="J20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5" s="36">
        <f>SUM(
IF(AND(TBL_QUAL_JOBSLISTING_JOBS[[#This Row],[LISTING_LOAN_ID_PROP_ADDR]]&lt;&gt;"",NOT(ISNUMBER(MATCH(TBL_QUAL_JOBSLISTING_JOBS[[#This Row],[LISTING_LOAN_ID_PROP_ADDR]],RANGE_LOOKUP_UDARDA_LOANLIST,0)))),1,0)
)</f>
        <v>0</v>
      </c>
    </row>
    <row r="206" spans="2:13" ht="20.100000000000001" customHeight="1" x14ac:dyDescent="0.25">
      <c r="B206" s="25" t="str">
        <f>IF(TBL_QUAL_JOBSLISTING_JOBS[[#This Row],[RECORD_STARTED]],IF(TBL_QUAL_JOBSLISTING_JOBS[[#This Row],[ERROR_COUNT]]&gt;0,-1,IF(TBL_QUAL_JOBSLISTING_JOBS[[#This Row],[REQ_FIELDS_POPULATED]],1,0)),"")</f>
        <v/>
      </c>
      <c r="C206" s="94">
        <f>ROW()-ROW(TBL_QUAL_JOBSLISTING_JOBS[[#Headers],[ROW_ID]])</f>
        <v>197</v>
      </c>
      <c r="D206" s="82"/>
      <c r="E206" s="82"/>
      <c r="F206" s="38"/>
      <c r="G206" s="39"/>
      <c r="H206" s="33"/>
      <c r="I206" s="84" t="str">
        <f>IFERROR(INDEX(TBL_UDARDA_LOANPOOL[QUAL_JOBS_HUD_MFI],MATCH(TBL_QUAL_JOBSLISTING_JOBS[[#This Row],[LISTING_LOAN_ID_PROP_ADDR]],TBL_UDARDA_LOANPOOL[LOAN_ID_PROP_ADDR],0)),"")</f>
        <v/>
      </c>
      <c r="J20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6" s="36">
        <f>SUM(
IF(AND(TBL_QUAL_JOBSLISTING_JOBS[[#This Row],[LISTING_LOAN_ID_PROP_ADDR]]&lt;&gt;"",NOT(ISNUMBER(MATCH(TBL_QUAL_JOBSLISTING_JOBS[[#This Row],[LISTING_LOAN_ID_PROP_ADDR]],RANGE_LOOKUP_UDARDA_LOANLIST,0)))),1,0)
)</f>
        <v>0</v>
      </c>
    </row>
    <row r="207" spans="2:13" ht="20.100000000000001" customHeight="1" x14ac:dyDescent="0.25">
      <c r="B207" s="25" t="str">
        <f>IF(TBL_QUAL_JOBSLISTING_JOBS[[#This Row],[RECORD_STARTED]],IF(TBL_QUAL_JOBSLISTING_JOBS[[#This Row],[ERROR_COUNT]]&gt;0,-1,IF(TBL_QUAL_JOBSLISTING_JOBS[[#This Row],[REQ_FIELDS_POPULATED]],1,0)),"")</f>
        <v/>
      </c>
      <c r="C207" s="94">
        <f>ROW()-ROW(TBL_QUAL_JOBSLISTING_JOBS[[#Headers],[ROW_ID]])</f>
        <v>198</v>
      </c>
      <c r="D207" s="82"/>
      <c r="E207" s="82"/>
      <c r="F207" s="38"/>
      <c r="G207" s="39"/>
      <c r="H207" s="33"/>
      <c r="I207" s="84" t="str">
        <f>IFERROR(INDEX(TBL_UDARDA_LOANPOOL[QUAL_JOBS_HUD_MFI],MATCH(TBL_QUAL_JOBSLISTING_JOBS[[#This Row],[LISTING_LOAN_ID_PROP_ADDR]],TBL_UDARDA_LOANPOOL[LOAN_ID_PROP_ADDR],0)),"")</f>
        <v/>
      </c>
      <c r="J20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7" s="36">
        <f>SUM(
IF(AND(TBL_QUAL_JOBSLISTING_JOBS[[#This Row],[LISTING_LOAN_ID_PROP_ADDR]]&lt;&gt;"",NOT(ISNUMBER(MATCH(TBL_QUAL_JOBSLISTING_JOBS[[#This Row],[LISTING_LOAN_ID_PROP_ADDR]],RANGE_LOOKUP_UDARDA_LOANLIST,0)))),1,0)
)</f>
        <v>0</v>
      </c>
    </row>
    <row r="208" spans="2:13" ht="20.100000000000001" customHeight="1" x14ac:dyDescent="0.25">
      <c r="B208" s="25" t="str">
        <f>IF(TBL_QUAL_JOBSLISTING_JOBS[[#This Row],[RECORD_STARTED]],IF(TBL_QUAL_JOBSLISTING_JOBS[[#This Row],[ERROR_COUNT]]&gt;0,-1,IF(TBL_QUAL_JOBSLISTING_JOBS[[#This Row],[REQ_FIELDS_POPULATED]],1,0)),"")</f>
        <v/>
      </c>
      <c r="C208" s="94">
        <f>ROW()-ROW(TBL_QUAL_JOBSLISTING_JOBS[[#Headers],[ROW_ID]])</f>
        <v>199</v>
      </c>
      <c r="D208" s="82"/>
      <c r="E208" s="82"/>
      <c r="F208" s="38"/>
      <c r="G208" s="39"/>
      <c r="H208" s="33"/>
      <c r="I208" s="84" t="str">
        <f>IFERROR(INDEX(TBL_UDARDA_LOANPOOL[QUAL_JOBS_HUD_MFI],MATCH(TBL_QUAL_JOBSLISTING_JOBS[[#This Row],[LISTING_LOAN_ID_PROP_ADDR]],TBL_UDARDA_LOANPOOL[LOAN_ID_PROP_ADDR],0)),"")</f>
        <v/>
      </c>
      <c r="J20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8" s="36">
        <f>SUM(
IF(AND(TBL_QUAL_JOBSLISTING_JOBS[[#This Row],[LISTING_LOAN_ID_PROP_ADDR]]&lt;&gt;"",NOT(ISNUMBER(MATCH(TBL_QUAL_JOBSLISTING_JOBS[[#This Row],[LISTING_LOAN_ID_PROP_ADDR]],RANGE_LOOKUP_UDARDA_LOANLIST,0)))),1,0)
)</f>
        <v>0</v>
      </c>
    </row>
    <row r="209" spans="2:13" ht="20.100000000000001" customHeight="1" x14ac:dyDescent="0.25">
      <c r="B209" s="25" t="str">
        <f>IF(TBL_QUAL_JOBSLISTING_JOBS[[#This Row],[RECORD_STARTED]],IF(TBL_QUAL_JOBSLISTING_JOBS[[#This Row],[ERROR_COUNT]]&gt;0,-1,IF(TBL_QUAL_JOBSLISTING_JOBS[[#This Row],[REQ_FIELDS_POPULATED]],1,0)),"")</f>
        <v/>
      </c>
      <c r="C209" s="94">
        <f>ROW()-ROW(TBL_QUAL_JOBSLISTING_JOBS[[#Headers],[ROW_ID]])</f>
        <v>200</v>
      </c>
      <c r="D209" s="82"/>
      <c r="E209" s="82"/>
      <c r="F209" s="38"/>
      <c r="G209" s="39"/>
      <c r="H209" s="33"/>
      <c r="I209" s="84" t="str">
        <f>IFERROR(INDEX(TBL_UDARDA_LOANPOOL[QUAL_JOBS_HUD_MFI],MATCH(TBL_QUAL_JOBSLISTING_JOBS[[#This Row],[LISTING_LOAN_ID_PROP_ADDR]],TBL_UDARDA_LOANPOOL[LOAN_ID_PROP_ADDR],0)),"")</f>
        <v/>
      </c>
      <c r="J20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9" s="36">
        <f>SUM(
IF(AND(TBL_QUAL_JOBSLISTING_JOBS[[#This Row],[LISTING_LOAN_ID_PROP_ADDR]]&lt;&gt;"",NOT(ISNUMBER(MATCH(TBL_QUAL_JOBSLISTING_JOBS[[#This Row],[LISTING_LOAN_ID_PROP_ADDR]],RANGE_LOOKUP_UDARDA_LOANLIST,0)))),1,0)
)</f>
        <v>0</v>
      </c>
    </row>
    <row r="210" spans="2:13" ht="20.100000000000001" customHeight="1" x14ac:dyDescent="0.25">
      <c r="B210" s="25" t="str">
        <f>IF(TBL_QUAL_JOBSLISTING_JOBS[[#This Row],[RECORD_STARTED]],IF(TBL_QUAL_JOBSLISTING_JOBS[[#This Row],[ERROR_COUNT]]&gt;0,-1,IF(TBL_QUAL_JOBSLISTING_JOBS[[#This Row],[REQ_FIELDS_POPULATED]],1,0)),"")</f>
        <v/>
      </c>
      <c r="C210" s="94">
        <f>ROW()-ROW(TBL_QUAL_JOBSLISTING_JOBS[[#Headers],[ROW_ID]])</f>
        <v>201</v>
      </c>
      <c r="D210" s="82"/>
      <c r="E210" s="82"/>
      <c r="F210" s="38"/>
      <c r="G210" s="39"/>
      <c r="H210" s="33"/>
      <c r="I210" s="84" t="str">
        <f>IFERROR(INDEX(TBL_UDARDA_LOANPOOL[QUAL_JOBS_HUD_MFI],MATCH(TBL_QUAL_JOBSLISTING_JOBS[[#This Row],[LISTING_LOAN_ID_PROP_ADDR]],TBL_UDARDA_LOANPOOL[LOAN_ID_PROP_ADDR],0)),"")</f>
        <v/>
      </c>
      <c r="J2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0" s="36">
        <f>SUM(
IF(AND(TBL_QUAL_JOBSLISTING_JOBS[[#This Row],[LISTING_LOAN_ID_PROP_ADDR]]&lt;&gt;"",NOT(ISNUMBER(MATCH(TBL_QUAL_JOBSLISTING_JOBS[[#This Row],[LISTING_LOAN_ID_PROP_ADDR]],RANGE_LOOKUP_UDARDA_LOANLIST,0)))),1,0)
)</f>
        <v>0</v>
      </c>
    </row>
    <row r="211" spans="2:13" ht="20.100000000000001" customHeight="1" x14ac:dyDescent="0.25">
      <c r="B211" s="25" t="str">
        <f>IF(TBL_QUAL_JOBSLISTING_JOBS[[#This Row],[RECORD_STARTED]],IF(TBL_QUAL_JOBSLISTING_JOBS[[#This Row],[ERROR_COUNT]]&gt;0,-1,IF(TBL_QUAL_JOBSLISTING_JOBS[[#This Row],[REQ_FIELDS_POPULATED]],1,0)),"")</f>
        <v/>
      </c>
      <c r="C211" s="94">
        <f>ROW()-ROW(TBL_QUAL_JOBSLISTING_JOBS[[#Headers],[ROW_ID]])</f>
        <v>202</v>
      </c>
      <c r="D211" s="82"/>
      <c r="E211" s="82"/>
      <c r="F211" s="38"/>
      <c r="G211" s="39"/>
      <c r="H211" s="33"/>
      <c r="I211" s="84" t="str">
        <f>IFERROR(INDEX(TBL_UDARDA_LOANPOOL[QUAL_JOBS_HUD_MFI],MATCH(TBL_QUAL_JOBSLISTING_JOBS[[#This Row],[LISTING_LOAN_ID_PROP_ADDR]],TBL_UDARDA_LOANPOOL[LOAN_ID_PROP_ADDR],0)),"")</f>
        <v/>
      </c>
      <c r="J2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1" s="36">
        <f>SUM(
IF(AND(TBL_QUAL_JOBSLISTING_JOBS[[#This Row],[LISTING_LOAN_ID_PROP_ADDR]]&lt;&gt;"",NOT(ISNUMBER(MATCH(TBL_QUAL_JOBSLISTING_JOBS[[#This Row],[LISTING_LOAN_ID_PROP_ADDR]],RANGE_LOOKUP_UDARDA_LOANLIST,0)))),1,0)
)</f>
        <v>0</v>
      </c>
    </row>
    <row r="212" spans="2:13" ht="20.100000000000001" customHeight="1" x14ac:dyDescent="0.25">
      <c r="B212" s="25" t="str">
        <f>IF(TBL_QUAL_JOBSLISTING_JOBS[[#This Row],[RECORD_STARTED]],IF(TBL_QUAL_JOBSLISTING_JOBS[[#This Row],[ERROR_COUNT]]&gt;0,-1,IF(TBL_QUAL_JOBSLISTING_JOBS[[#This Row],[REQ_FIELDS_POPULATED]],1,0)),"")</f>
        <v/>
      </c>
      <c r="C212" s="94">
        <f>ROW()-ROW(TBL_QUAL_JOBSLISTING_JOBS[[#Headers],[ROW_ID]])</f>
        <v>203</v>
      </c>
      <c r="D212" s="82"/>
      <c r="E212" s="82"/>
      <c r="F212" s="38"/>
      <c r="G212" s="39"/>
      <c r="H212" s="33"/>
      <c r="I212" s="84" t="str">
        <f>IFERROR(INDEX(TBL_UDARDA_LOANPOOL[QUAL_JOBS_HUD_MFI],MATCH(TBL_QUAL_JOBSLISTING_JOBS[[#This Row],[LISTING_LOAN_ID_PROP_ADDR]],TBL_UDARDA_LOANPOOL[LOAN_ID_PROP_ADDR],0)),"")</f>
        <v/>
      </c>
      <c r="J2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2" s="36">
        <f>SUM(
IF(AND(TBL_QUAL_JOBSLISTING_JOBS[[#This Row],[LISTING_LOAN_ID_PROP_ADDR]]&lt;&gt;"",NOT(ISNUMBER(MATCH(TBL_QUAL_JOBSLISTING_JOBS[[#This Row],[LISTING_LOAN_ID_PROP_ADDR]],RANGE_LOOKUP_UDARDA_LOANLIST,0)))),1,0)
)</f>
        <v>0</v>
      </c>
    </row>
    <row r="213" spans="2:13" ht="20.100000000000001" customHeight="1" x14ac:dyDescent="0.25">
      <c r="B213" s="25" t="str">
        <f>IF(TBL_QUAL_JOBSLISTING_JOBS[[#This Row],[RECORD_STARTED]],IF(TBL_QUAL_JOBSLISTING_JOBS[[#This Row],[ERROR_COUNT]]&gt;0,-1,IF(TBL_QUAL_JOBSLISTING_JOBS[[#This Row],[REQ_FIELDS_POPULATED]],1,0)),"")</f>
        <v/>
      </c>
      <c r="C213" s="94">
        <f>ROW()-ROW(TBL_QUAL_JOBSLISTING_JOBS[[#Headers],[ROW_ID]])</f>
        <v>204</v>
      </c>
      <c r="D213" s="82"/>
      <c r="E213" s="82"/>
      <c r="F213" s="38"/>
      <c r="G213" s="39"/>
      <c r="H213" s="33"/>
      <c r="I213" s="84" t="str">
        <f>IFERROR(INDEX(TBL_UDARDA_LOANPOOL[QUAL_JOBS_HUD_MFI],MATCH(TBL_QUAL_JOBSLISTING_JOBS[[#This Row],[LISTING_LOAN_ID_PROP_ADDR]],TBL_UDARDA_LOANPOOL[LOAN_ID_PROP_ADDR],0)),"")</f>
        <v/>
      </c>
      <c r="J2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3" s="36">
        <f>SUM(
IF(AND(TBL_QUAL_JOBSLISTING_JOBS[[#This Row],[LISTING_LOAN_ID_PROP_ADDR]]&lt;&gt;"",NOT(ISNUMBER(MATCH(TBL_QUAL_JOBSLISTING_JOBS[[#This Row],[LISTING_LOAN_ID_PROP_ADDR]],RANGE_LOOKUP_UDARDA_LOANLIST,0)))),1,0)
)</f>
        <v>0</v>
      </c>
    </row>
    <row r="214" spans="2:13" ht="20.100000000000001" customHeight="1" x14ac:dyDescent="0.25">
      <c r="B214" s="25" t="str">
        <f>IF(TBL_QUAL_JOBSLISTING_JOBS[[#This Row],[RECORD_STARTED]],IF(TBL_QUAL_JOBSLISTING_JOBS[[#This Row],[ERROR_COUNT]]&gt;0,-1,IF(TBL_QUAL_JOBSLISTING_JOBS[[#This Row],[REQ_FIELDS_POPULATED]],1,0)),"")</f>
        <v/>
      </c>
      <c r="C214" s="94">
        <f>ROW()-ROW(TBL_QUAL_JOBSLISTING_JOBS[[#Headers],[ROW_ID]])</f>
        <v>205</v>
      </c>
      <c r="D214" s="82"/>
      <c r="E214" s="82"/>
      <c r="F214" s="38"/>
      <c r="G214" s="39"/>
      <c r="H214" s="33"/>
      <c r="I214" s="84" t="str">
        <f>IFERROR(INDEX(TBL_UDARDA_LOANPOOL[QUAL_JOBS_HUD_MFI],MATCH(TBL_QUAL_JOBSLISTING_JOBS[[#This Row],[LISTING_LOAN_ID_PROP_ADDR]],TBL_UDARDA_LOANPOOL[LOAN_ID_PROP_ADDR],0)),"")</f>
        <v/>
      </c>
      <c r="J2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4" s="36">
        <f>SUM(
IF(AND(TBL_QUAL_JOBSLISTING_JOBS[[#This Row],[LISTING_LOAN_ID_PROP_ADDR]]&lt;&gt;"",NOT(ISNUMBER(MATCH(TBL_QUAL_JOBSLISTING_JOBS[[#This Row],[LISTING_LOAN_ID_PROP_ADDR]],RANGE_LOOKUP_UDARDA_LOANLIST,0)))),1,0)
)</f>
        <v>0</v>
      </c>
    </row>
    <row r="215" spans="2:13" ht="20.100000000000001" customHeight="1" x14ac:dyDescent="0.25">
      <c r="B215" s="25" t="str">
        <f>IF(TBL_QUAL_JOBSLISTING_JOBS[[#This Row],[RECORD_STARTED]],IF(TBL_QUAL_JOBSLISTING_JOBS[[#This Row],[ERROR_COUNT]]&gt;0,-1,IF(TBL_QUAL_JOBSLISTING_JOBS[[#This Row],[REQ_FIELDS_POPULATED]],1,0)),"")</f>
        <v/>
      </c>
      <c r="C215" s="94">
        <f>ROW()-ROW(TBL_QUAL_JOBSLISTING_JOBS[[#Headers],[ROW_ID]])</f>
        <v>206</v>
      </c>
      <c r="D215" s="82"/>
      <c r="E215" s="82"/>
      <c r="F215" s="38"/>
      <c r="G215" s="39"/>
      <c r="H215" s="33"/>
      <c r="I215" s="84" t="str">
        <f>IFERROR(INDEX(TBL_UDARDA_LOANPOOL[QUAL_JOBS_HUD_MFI],MATCH(TBL_QUAL_JOBSLISTING_JOBS[[#This Row],[LISTING_LOAN_ID_PROP_ADDR]],TBL_UDARDA_LOANPOOL[LOAN_ID_PROP_ADDR],0)),"")</f>
        <v/>
      </c>
      <c r="J2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5" s="36">
        <f>SUM(
IF(AND(TBL_QUAL_JOBSLISTING_JOBS[[#This Row],[LISTING_LOAN_ID_PROP_ADDR]]&lt;&gt;"",NOT(ISNUMBER(MATCH(TBL_QUAL_JOBSLISTING_JOBS[[#This Row],[LISTING_LOAN_ID_PROP_ADDR]],RANGE_LOOKUP_UDARDA_LOANLIST,0)))),1,0)
)</f>
        <v>0</v>
      </c>
    </row>
    <row r="216" spans="2:13" ht="20.100000000000001" customHeight="1" x14ac:dyDescent="0.25">
      <c r="B216" s="25" t="str">
        <f>IF(TBL_QUAL_JOBSLISTING_JOBS[[#This Row],[RECORD_STARTED]],IF(TBL_QUAL_JOBSLISTING_JOBS[[#This Row],[ERROR_COUNT]]&gt;0,-1,IF(TBL_QUAL_JOBSLISTING_JOBS[[#This Row],[REQ_FIELDS_POPULATED]],1,0)),"")</f>
        <v/>
      </c>
      <c r="C216" s="94">
        <f>ROW()-ROW(TBL_QUAL_JOBSLISTING_JOBS[[#Headers],[ROW_ID]])</f>
        <v>207</v>
      </c>
      <c r="D216" s="82"/>
      <c r="E216" s="82"/>
      <c r="F216" s="38"/>
      <c r="G216" s="39"/>
      <c r="H216" s="33"/>
      <c r="I216" s="84" t="str">
        <f>IFERROR(INDEX(TBL_UDARDA_LOANPOOL[QUAL_JOBS_HUD_MFI],MATCH(TBL_QUAL_JOBSLISTING_JOBS[[#This Row],[LISTING_LOAN_ID_PROP_ADDR]],TBL_UDARDA_LOANPOOL[LOAN_ID_PROP_ADDR],0)),"")</f>
        <v/>
      </c>
      <c r="J2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6" s="36">
        <f>SUM(
IF(AND(TBL_QUAL_JOBSLISTING_JOBS[[#This Row],[LISTING_LOAN_ID_PROP_ADDR]]&lt;&gt;"",NOT(ISNUMBER(MATCH(TBL_QUAL_JOBSLISTING_JOBS[[#This Row],[LISTING_LOAN_ID_PROP_ADDR]],RANGE_LOOKUP_UDARDA_LOANLIST,0)))),1,0)
)</f>
        <v>0</v>
      </c>
    </row>
    <row r="217" spans="2:13" ht="20.100000000000001" customHeight="1" x14ac:dyDescent="0.25">
      <c r="B217" s="25" t="str">
        <f>IF(TBL_QUAL_JOBSLISTING_JOBS[[#This Row],[RECORD_STARTED]],IF(TBL_QUAL_JOBSLISTING_JOBS[[#This Row],[ERROR_COUNT]]&gt;0,-1,IF(TBL_QUAL_JOBSLISTING_JOBS[[#This Row],[REQ_FIELDS_POPULATED]],1,0)),"")</f>
        <v/>
      </c>
      <c r="C217" s="94">
        <f>ROW()-ROW(TBL_QUAL_JOBSLISTING_JOBS[[#Headers],[ROW_ID]])</f>
        <v>208</v>
      </c>
      <c r="D217" s="82"/>
      <c r="E217" s="82"/>
      <c r="F217" s="38"/>
      <c r="G217" s="39"/>
      <c r="H217" s="33"/>
      <c r="I217" s="84" t="str">
        <f>IFERROR(INDEX(TBL_UDARDA_LOANPOOL[QUAL_JOBS_HUD_MFI],MATCH(TBL_QUAL_JOBSLISTING_JOBS[[#This Row],[LISTING_LOAN_ID_PROP_ADDR]],TBL_UDARDA_LOANPOOL[LOAN_ID_PROP_ADDR],0)),"")</f>
        <v/>
      </c>
      <c r="J2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7" s="36">
        <f>SUM(
IF(AND(TBL_QUAL_JOBSLISTING_JOBS[[#This Row],[LISTING_LOAN_ID_PROP_ADDR]]&lt;&gt;"",NOT(ISNUMBER(MATCH(TBL_QUAL_JOBSLISTING_JOBS[[#This Row],[LISTING_LOAN_ID_PROP_ADDR]],RANGE_LOOKUP_UDARDA_LOANLIST,0)))),1,0)
)</f>
        <v>0</v>
      </c>
    </row>
    <row r="218" spans="2:13" ht="20.100000000000001" customHeight="1" x14ac:dyDescent="0.25">
      <c r="B218" s="25" t="str">
        <f>IF(TBL_QUAL_JOBSLISTING_JOBS[[#This Row],[RECORD_STARTED]],IF(TBL_QUAL_JOBSLISTING_JOBS[[#This Row],[ERROR_COUNT]]&gt;0,-1,IF(TBL_QUAL_JOBSLISTING_JOBS[[#This Row],[REQ_FIELDS_POPULATED]],1,0)),"")</f>
        <v/>
      </c>
      <c r="C218" s="94">
        <f>ROW()-ROW(TBL_QUAL_JOBSLISTING_JOBS[[#Headers],[ROW_ID]])</f>
        <v>209</v>
      </c>
      <c r="D218" s="82"/>
      <c r="E218" s="82"/>
      <c r="F218" s="38"/>
      <c r="G218" s="39"/>
      <c r="H218" s="33"/>
      <c r="I218" s="84" t="str">
        <f>IFERROR(INDEX(TBL_UDARDA_LOANPOOL[QUAL_JOBS_HUD_MFI],MATCH(TBL_QUAL_JOBSLISTING_JOBS[[#This Row],[LISTING_LOAN_ID_PROP_ADDR]],TBL_UDARDA_LOANPOOL[LOAN_ID_PROP_ADDR],0)),"")</f>
        <v/>
      </c>
      <c r="J2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8" s="36">
        <f>SUM(
IF(AND(TBL_QUAL_JOBSLISTING_JOBS[[#This Row],[LISTING_LOAN_ID_PROP_ADDR]]&lt;&gt;"",NOT(ISNUMBER(MATCH(TBL_QUAL_JOBSLISTING_JOBS[[#This Row],[LISTING_LOAN_ID_PROP_ADDR]],RANGE_LOOKUP_UDARDA_LOANLIST,0)))),1,0)
)</f>
        <v>0</v>
      </c>
    </row>
    <row r="219" spans="2:13" ht="20.100000000000001" customHeight="1" x14ac:dyDescent="0.25">
      <c r="B219" s="25" t="str">
        <f>IF(TBL_QUAL_JOBSLISTING_JOBS[[#This Row],[RECORD_STARTED]],IF(TBL_QUAL_JOBSLISTING_JOBS[[#This Row],[ERROR_COUNT]]&gt;0,-1,IF(TBL_QUAL_JOBSLISTING_JOBS[[#This Row],[REQ_FIELDS_POPULATED]],1,0)),"")</f>
        <v/>
      </c>
      <c r="C219" s="94">
        <f>ROW()-ROW(TBL_QUAL_JOBSLISTING_JOBS[[#Headers],[ROW_ID]])</f>
        <v>210</v>
      </c>
      <c r="D219" s="82"/>
      <c r="E219" s="82"/>
      <c r="F219" s="38"/>
      <c r="G219" s="39"/>
      <c r="H219" s="33"/>
      <c r="I219" s="84" t="str">
        <f>IFERROR(INDEX(TBL_UDARDA_LOANPOOL[QUAL_JOBS_HUD_MFI],MATCH(TBL_QUAL_JOBSLISTING_JOBS[[#This Row],[LISTING_LOAN_ID_PROP_ADDR]],TBL_UDARDA_LOANPOOL[LOAN_ID_PROP_ADDR],0)),"")</f>
        <v/>
      </c>
      <c r="J2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9" s="36">
        <f>SUM(
IF(AND(TBL_QUAL_JOBSLISTING_JOBS[[#This Row],[LISTING_LOAN_ID_PROP_ADDR]]&lt;&gt;"",NOT(ISNUMBER(MATCH(TBL_QUAL_JOBSLISTING_JOBS[[#This Row],[LISTING_LOAN_ID_PROP_ADDR]],RANGE_LOOKUP_UDARDA_LOANLIST,0)))),1,0)
)</f>
        <v>0</v>
      </c>
    </row>
    <row r="220" spans="2:13" ht="20.100000000000001" customHeight="1" x14ac:dyDescent="0.25">
      <c r="B220" s="25" t="str">
        <f>IF(TBL_QUAL_JOBSLISTING_JOBS[[#This Row],[RECORD_STARTED]],IF(TBL_QUAL_JOBSLISTING_JOBS[[#This Row],[ERROR_COUNT]]&gt;0,-1,IF(TBL_QUAL_JOBSLISTING_JOBS[[#This Row],[REQ_FIELDS_POPULATED]],1,0)),"")</f>
        <v/>
      </c>
      <c r="C220" s="94">
        <f>ROW()-ROW(TBL_QUAL_JOBSLISTING_JOBS[[#Headers],[ROW_ID]])</f>
        <v>211</v>
      </c>
      <c r="D220" s="82"/>
      <c r="E220" s="82"/>
      <c r="F220" s="38"/>
      <c r="G220" s="39"/>
      <c r="H220" s="33"/>
      <c r="I220" s="84" t="str">
        <f>IFERROR(INDEX(TBL_UDARDA_LOANPOOL[QUAL_JOBS_HUD_MFI],MATCH(TBL_QUAL_JOBSLISTING_JOBS[[#This Row],[LISTING_LOAN_ID_PROP_ADDR]],TBL_UDARDA_LOANPOOL[LOAN_ID_PROP_ADDR],0)),"")</f>
        <v/>
      </c>
      <c r="J2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0" s="36">
        <f>SUM(
IF(AND(TBL_QUAL_JOBSLISTING_JOBS[[#This Row],[LISTING_LOAN_ID_PROP_ADDR]]&lt;&gt;"",NOT(ISNUMBER(MATCH(TBL_QUAL_JOBSLISTING_JOBS[[#This Row],[LISTING_LOAN_ID_PROP_ADDR]],RANGE_LOOKUP_UDARDA_LOANLIST,0)))),1,0)
)</f>
        <v>0</v>
      </c>
    </row>
    <row r="221" spans="2:13" ht="20.100000000000001" customHeight="1" x14ac:dyDescent="0.25">
      <c r="B221" s="25" t="str">
        <f>IF(TBL_QUAL_JOBSLISTING_JOBS[[#This Row],[RECORD_STARTED]],IF(TBL_QUAL_JOBSLISTING_JOBS[[#This Row],[ERROR_COUNT]]&gt;0,-1,IF(TBL_QUAL_JOBSLISTING_JOBS[[#This Row],[REQ_FIELDS_POPULATED]],1,0)),"")</f>
        <v/>
      </c>
      <c r="C221" s="94">
        <f>ROW()-ROW(TBL_QUAL_JOBSLISTING_JOBS[[#Headers],[ROW_ID]])</f>
        <v>212</v>
      </c>
      <c r="D221" s="82"/>
      <c r="E221" s="82"/>
      <c r="F221" s="38"/>
      <c r="G221" s="39"/>
      <c r="H221" s="33"/>
      <c r="I221" s="84" t="str">
        <f>IFERROR(INDEX(TBL_UDARDA_LOANPOOL[QUAL_JOBS_HUD_MFI],MATCH(TBL_QUAL_JOBSLISTING_JOBS[[#This Row],[LISTING_LOAN_ID_PROP_ADDR]],TBL_UDARDA_LOANPOOL[LOAN_ID_PROP_ADDR],0)),"")</f>
        <v/>
      </c>
      <c r="J2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1" s="36">
        <f>SUM(
IF(AND(TBL_QUAL_JOBSLISTING_JOBS[[#This Row],[LISTING_LOAN_ID_PROP_ADDR]]&lt;&gt;"",NOT(ISNUMBER(MATCH(TBL_QUAL_JOBSLISTING_JOBS[[#This Row],[LISTING_LOAN_ID_PROP_ADDR]],RANGE_LOOKUP_UDARDA_LOANLIST,0)))),1,0)
)</f>
        <v>0</v>
      </c>
    </row>
    <row r="222" spans="2:13" ht="20.100000000000001" customHeight="1" x14ac:dyDescent="0.25">
      <c r="B222" s="25" t="str">
        <f>IF(TBL_QUAL_JOBSLISTING_JOBS[[#This Row],[RECORD_STARTED]],IF(TBL_QUAL_JOBSLISTING_JOBS[[#This Row],[ERROR_COUNT]]&gt;0,-1,IF(TBL_QUAL_JOBSLISTING_JOBS[[#This Row],[REQ_FIELDS_POPULATED]],1,0)),"")</f>
        <v/>
      </c>
      <c r="C222" s="94">
        <f>ROW()-ROW(TBL_QUAL_JOBSLISTING_JOBS[[#Headers],[ROW_ID]])</f>
        <v>213</v>
      </c>
      <c r="D222" s="82"/>
      <c r="E222" s="82"/>
      <c r="F222" s="38"/>
      <c r="G222" s="39"/>
      <c r="H222" s="33"/>
      <c r="I222" s="84" t="str">
        <f>IFERROR(INDEX(TBL_UDARDA_LOANPOOL[QUAL_JOBS_HUD_MFI],MATCH(TBL_QUAL_JOBSLISTING_JOBS[[#This Row],[LISTING_LOAN_ID_PROP_ADDR]],TBL_UDARDA_LOANPOOL[LOAN_ID_PROP_ADDR],0)),"")</f>
        <v/>
      </c>
      <c r="J2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2" s="36">
        <f>SUM(
IF(AND(TBL_QUAL_JOBSLISTING_JOBS[[#This Row],[LISTING_LOAN_ID_PROP_ADDR]]&lt;&gt;"",NOT(ISNUMBER(MATCH(TBL_QUAL_JOBSLISTING_JOBS[[#This Row],[LISTING_LOAN_ID_PROP_ADDR]],RANGE_LOOKUP_UDARDA_LOANLIST,0)))),1,0)
)</f>
        <v>0</v>
      </c>
    </row>
    <row r="223" spans="2:13" ht="20.100000000000001" customHeight="1" x14ac:dyDescent="0.25">
      <c r="B223" s="25" t="str">
        <f>IF(TBL_QUAL_JOBSLISTING_JOBS[[#This Row],[RECORD_STARTED]],IF(TBL_QUAL_JOBSLISTING_JOBS[[#This Row],[ERROR_COUNT]]&gt;0,-1,IF(TBL_QUAL_JOBSLISTING_JOBS[[#This Row],[REQ_FIELDS_POPULATED]],1,0)),"")</f>
        <v/>
      </c>
      <c r="C223" s="94">
        <f>ROW()-ROW(TBL_QUAL_JOBSLISTING_JOBS[[#Headers],[ROW_ID]])</f>
        <v>214</v>
      </c>
      <c r="D223" s="82"/>
      <c r="E223" s="82"/>
      <c r="F223" s="38"/>
      <c r="G223" s="39"/>
      <c r="H223" s="33"/>
      <c r="I223" s="84" t="str">
        <f>IFERROR(INDEX(TBL_UDARDA_LOANPOOL[QUAL_JOBS_HUD_MFI],MATCH(TBL_QUAL_JOBSLISTING_JOBS[[#This Row],[LISTING_LOAN_ID_PROP_ADDR]],TBL_UDARDA_LOANPOOL[LOAN_ID_PROP_ADDR],0)),"")</f>
        <v/>
      </c>
      <c r="J2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3" s="36">
        <f>SUM(
IF(AND(TBL_QUAL_JOBSLISTING_JOBS[[#This Row],[LISTING_LOAN_ID_PROP_ADDR]]&lt;&gt;"",NOT(ISNUMBER(MATCH(TBL_QUAL_JOBSLISTING_JOBS[[#This Row],[LISTING_LOAN_ID_PROP_ADDR]],RANGE_LOOKUP_UDARDA_LOANLIST,0)))),1,0)
)</f>
        <v>0</v>
      </c>
    </row>
    <row r="224" spans="2:13" ht="20.100000000000001" customHeight="1" x14ac:dyDescent="0.25">
      <c r="B224" s="25" t="str">
        <f>IF(TBL_QUAL_JOBSLISTING_JOBS[[#This Row],[RECORD_STARTED]],IF(TBL_QUAL_JOBSLISTING_JOBS[[#This Row],[ERROR_COUNT]]&gt;0,-1,IF(TBL_QUAL_JOBSLISTING_JOBS[[#This Row],[REQ_FIELDS_POPULATED]],1,0)),"")</f>
        <v/>
      </c>
      <c r="C224" s="94">
        <f>ROW()-ROW(TBL_QUAL_JOBSLISTING_JOBS[[#Headers],[ROW_ID]])</f>
        <v>215</v>
      </c>
      <c r="D224" s="82"/>
      <c r="E224" s="82"/>
      <c r="F224" s="38"/>
      <c r="G224" s="39"/>
      <c r="H224" s="33"/>
      <c r="I224" s="84" t="str">
        <f>IFERROR(INDEX(TBL_UDARDA_LOANPOOL[QUAL_JOBS_HUD_MFI],MATCH(TBL_QUAL_JOBSLISTING_JOBS[[#This Row],[LISTING_LOAN_ID_PROP_ADDR]],TBL_UDARDA_LOANPOOL[LOAN_ID_PROP_ADDR],0)),"")</f>
        <v/>
      </c>
      <c r="J2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4" s="36">
        <f>SUM(
IF(AND(TBL_QUAL_JOBSLISTING_JOBS[[#This Row],[LISTING_LOAN_ID_PROP_ADDR]]&lt;&gt;"",NOT(ISNUMBER(MATCH(TBL_QUAL_JOBSLISTING_JOBS[[#This Row],[LISTING_LOAN_ID_PROP_ADDR]],RANGE_LOOKUP_UDARDA_LOANLIST,0)))),1,0)
)</f>
        <v>0</v>
      </c>
    </row>
    <row r="225" spans="2:13" ht="20.100000000000001" customHeight="1" x14ac:dyDescent="0.25">
      <c r="B225" s="25" t="str">
        <f>IF(TBL_QUAL_JOBSLISTING_JOBS[[#This Row],[RECORD_STARTED]],IF(TBL_QUAL_JOBSLISTING_JOBS[[#This Row],[ERROR_COUNT]]&gt;0,-1,IF(TBL_QUAL_JOBSLISTING_JOBS[[#This Row],[REQ_FIELDS_POPULATED]],1,0)),"")</f>
        <v/>
      </c>
      <c r="C225" s="94">
        <f>ROW()-ROW(TBL_QUAL_JOBSLISTING_JOBS[[#Headers],[ROW_ID]])</f>
        <v>216</v>
      </c>
      <c r="D225" s="82"/>
      <c r="E225" s="82"/>
      <c r="F225" s="38"/>
      <c r="G225" s="39"/>
      <c r="H225" s="33"/>
      <c r="I225" s="84" t="str">
        <f>IFERROR(INDEX(TBL_UDARDA_LOANPOOL[QUAL_JOBS_HUD_MFI],MATCH(TBL_QUAL_JOBSLISTING_JOBS[[#This Row],[LISTING_LOAN_ID_PROP_ADDR]],TBL_UDARDA_LOANPOOL[LOAN_ID_PROP_ADDR],0)),"")</f>
        <v/>
      </c>
      <c r="J2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5" s="36">
        <f>SUM(
IF(AND(TBL_QUAL_JOBSLISTING_JOBS[[#This Row],[LISTING_LOAN_ID_PROP_ADDR]]&lt;&gt;"",NOT(ISNUMBER(MATCH(TBL_QUAL_JOBSLISTING_JOBS[[#This Row],[LISTING_LOAN_ID_PROP_ADDR]],RANGE_LOOKUP_UDARDA_LOANLIST,0)))),1,0)
)</f>
        <v>0</v>
      </c>
    </row>
    <row r="226" spans="2:13" ht="20.100000000000001" customHeight="1" x14ac:dyDescent="0.25">
      <c r="B226" s="25" t="str">
        <f>IF(TBL_QUAL_JOBSLISTING_JOBS[[#This Row],[RECORD_STARTED]],IF(TBL_QUAL_JOBSLISTING_JOBS[[#This Row],[ERROR_COUNT]]&gt;0,-1,IF(TBL_QUAL_JOBSLISTING_JOBS[[#This Row],[REQ_FIELDS_POPULATED]],1,0)),"")</f>
        <v/>
      </c>
      <c r="C226" s="94">
        <f>ROW()-ROW(TBL_QUAL_JOBSLISTING_JOBS[[#Headers],[ROW_ID]])</f>
        <v>217</v>
      </c>
      <c r="D226" s="82"/>
      <c r="E226" s="82"/>
      <c r="F226" s="38"/>
      <c r="G226" s="39"/>
      <c r="H226" s="33"/>
      <c r="I226" s="84" t="str">
        <f>IFERROR(INDEX(TBL_UDARDA_LOANPOOL[QUAL_JOBS_HUD_MFI],MATCH(TBL_QUAL_JOBSLISTING_JOBS[[#This Row],[LISTING_LOAN_ID_PROP_ADDR]],TBL_UDARDA_LOANPOOL[LOAN_ID_PROP_ADDR],0)),"")</f>
        <v/>
      </c>
      <c r="J2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6" s="36">
        <f>SUM(
IF(AND(TBL_QUAL_JOBSLISTING_JOBS[[#This Row],[LISTING_LOAN_ID_PROP_ADDR]]&lt;&gt;"",NOT(ISNUMBER(MATCH(TBL_QUAL_JOBSLISTING_JOBS[[#This Row],[LISTING_LOAN_ID_PROP_ADDR]],RANGE_LOOKUP_UDARDA_LOANLIST,0)))),1,0)
)</f>
        <v>0</v>
      </c>
    </row>
    <row r="227" spans="2:13" ht="20.100000000000001" customHeight="1" x14ac:dyDescent="0.25">
      <c r="B227" s="25" t="str">
        <f>IF(TBL_QUAL_JOBSLISTING_JOBS[[#This Row],[RECORD_STARTED]],IF(TBL_QUAL_JOBSLISTING_JOBS[[#This Row],[ERROR_COUNT]]&gt;0,-1,IF(TBL_QUAL_JOBSLISTING_JOBS[[#This Row],[REQ_FIELDS_POPULATED]],1,0)),"")</f>
        <v/>
      </c>
      <c r="C227" s="94">
        <f>ROW()-ROW(TBL_QUAL_JOBSLISTING_JOBS[[#Headers],[ROW_ID]])</f>
        <v>218</v>
      </c>
      <c r="D227" s="82"/>
      <c r="E227" s="82"/>
      <c r="F227" s="38"/>
      <c r="G227" s="39"/>
      <c r="H227" s="33"/>
      <c r="I227" s="84" t="str">
        <f>IFERROR(INDEX(TBL_UDARDA_LOANPOOL[QUAL_JOBS_HUD_MFI],MATCH(TBL_QUAL_JOBSLISTING_JOBS[[#This Row],[LISTING_LOAN_ID_PROP_ADDR]],TBL_UDARDA_LOANPOOL[LOAN_ID_PROP_ADDR],0)),"")</f>
        <v/>
      </c>
      <c r="J2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7" s="36">
        <f>SUM(
IF(AND(TBL_QUAL_JOBSLISTING_JOBS[[#This Row],[LISTING_LOAN_ID_PROP_ADDR]]&lt;&gt;"",NOT(ISNUMBER(MATCH(TBL_QUAL_JOBSLISTING_JOBS[[#This Row],[LISTING_LOAN_ID_PROP_ADDR]],RANGE_LOOKUP_UDARDA_LOANLIST,0)))),1,0)
)</f>
        <v>0</v>
      </c>
    </row>
    <row r="228" spans="2:13" ht="20.100000000000001" customHeight="1" x14ac:dyDescent="0.25">
      <c r="B228" s="25" t="str">
        <f>IF(TBL_QUAL_JOBSLISTING_JOBS[[#This Row],[RECORD_STARTED]],IF(TBL_QUAL_JOBSLISTING_JOBS[[#This Row],[ERROR_COUNT]]&gt;0,-1,IF(TBL_QUAL_JOBSLISTING_JOBS[[#This Row],[REQ_FIELDS_POPULATED]],1,0)),"")</f>
        <v/>
      </c>
      <c r="C228" s="94">
        <f>ROW()-ROW(TBL_QUAL_JOBSLISTING_JOBS[[#Headers],[ROW_ID]])</f>
        <v>219</v>
      </c>
      <c r="D228" s="82"/>
      <c r="E228" s="82"/>
      <c r="F228" s="38"/>
      <c r="G228" s="39"/>
      <c r="H228" s="33"/>
      <c r="I228" s="84" t="str">
        <f>IFERROR(INDEX(TBL_UDARDA_LOANPOOL[QUAL_JOBS_HUD_MFI],MATCH(TBL_QUAL_JOBSLISTING_JOBS[[#This Row],[LISTING_LOAN_ID_PROP_ADDR]],TBL_UDARDA_LOANPOOL[LOAN_ID_PROP_ADDR],0)),"")</f>
        <v/>
      </c>
      <c r="J2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8" s="36">
        <f>SUM(
IF(AND(TBL_QUAL_JOBSLISTING_JOBS[[#This Row],[LISTING_LOAN_ID_PROP_ADDR]]&lt;&gt;"",NOT(ISNUMBER(MATCH(TBL_QUAL_JOBSLISTING_JOBS[[#This Row],[LISTING_LOAN_ID_PROP_ADDR]],RANGE_LOOKUP_UDARDA_LOANLIST,0)))),1,0)
)</f>
        <v>0</v>
      </c>
    </row>
    <row r="229" spans="2:13" ht="20.100000000000001" customHeight="1" x14ac:dyDescent="0.25">
      <c r="B229" s="25" t="str">
        <f>IF(TBL_QUAL_JOBSLISTING_JOBS[[#This Row],[RECORD_STARTED]],IF(TBL_QUAL_JOBSLISTING_JOBS[[#This Row],[ERROR_COUNT]]&gt;0,-1,IF(TBL_QUAL_JOBSLISTING_JOBS[[#This Row],[REQ_FIELDS_POPULATED]],1,0)),"")</f>
        <v/>
      </c>
      <c r="C229" s="94">
        <f>ROW()-ROW(TBL_QUAL_JOBSLISTING_JOBS[[#Headers],[ROW_ID]])</f>
        <v>220</v>
      </c>
      <c r="D229" s="82"/>
      <c r="E229" s="82"/>
      <c r="F229" s="38"/>
      <c r="G229" s="39"/>
      <c r="H229" s="33"/>
      <c r="I229" s="84" t="str">
        <f>IFERROR(INDEX(TBL_UDARDA_LOANPOOL[QUAL_JOBS_HUD_MFI],MATCH(TBL_QUAL_JOBSLISTING_JOBS[[#This Row],[LISTING_LOAN_ID_PROP_ADDR]],TBL_UDARDA_LOANPOOL[LOAN_ID_PROP_ADDR],0)),"")</f>
        <v/>
      </c>
      <c r="J2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9" s="36">
        <f>SUM(
IF(AND(TBL_QUAL_JOBSLISTING_JOBS[[#This Row],[LISTING_LOAN_ID_PROP_ADDR]]&lt;&gt;"",NOT(ISNUMBER(MATCH(TBL_QUAL_JOBSLISTING_JOBS[[#This Row],[LISTING_LOAN_ID_PROP_ADDR]],RANGE_LOOKUP_UDARDA_LOANLIST,0)))),1,0)
)</f>
        <v>0</v>
      </c>
    </row>
    <row r="230" spans="2:13" ht="20.100000000000001" customHeight="1" x14ac:dyDescent="0.25">
      <c r="B230" s="25" t="str">
        <f>IF(TBL_QUAL_JOBSLISTING_JOBS[[#This Row],[RECORD_STARTED]],IF(TBL_QUAL_JOBSLISTING_JOBS[[#This Row],[ERROR_COUNT]]&gt;0,-1,IF(TBL_QUAL_JOBSLISTING_JOBS[[#This Row],[REQ_FIELDS_POPULATED]],1,0)),"")</f>
        <v/>
      </c>
      <c r="C230" s="94">
        <f>ROW()-ROW(TBL_QUAL_JOBSLISTING_JOBS[[#Headers],[ROW_ID]])</f>
        <v>221</v>
      </c>
      <c r="D230" s="82"/>
      <c r="E230" s="82"/>
      <c r="F230" s="38"/>
      <c r="G230" s="39"/>
      <c r="H230" s="33"/>
      <c r="I230" s="84" t="str">
        <f>IFERROR(INDEX(TBL_UDARDA_LOANPOOL[QUAL_JOBS_HUD_MFI],MATCH(TBL_QUAL_JOBSLISTING_JOBS[[#This Row],[LISTING_LOAN_ID_PROP_ADDR]],TBL_UDARDA_LOANPOOL[LOAN_ID_PROP_ADDR],0)),"")</f>
        <v/>
      </c>
      <c r="J2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0" s="36">
        <f>SUM(
IF(AND(TBL_QUAL_JOBSLISTING_JOBS[[#This Row],[LISTING_LOAN_ID_PROP_ADDR]]&lt;&gt;"",NOT(ISNUMBER(MATCH(TBL_QUAL_JOBSLISTING_JOBS[[#This Row],[LISTING_LOAN_ID_PROP_ADDR]],RANGE_LOOKUP_UDARDA_LOANLIST,0)))),1,0)
)</f>
        <v>0</v>
      </c>
    </row>
    <row r="231" spans="2:13" ht="20.100000000000001" customHeight="1" x14ac:dyDescent="0.25">
      <c r="B231" s="25" t="str">
        <f>IF(TBL_QUAL_JOBSLISTING_JOBS[[#This Row],[RECORD_STARTED]],IF(TBL_QUAL_JOBSLISTING_JOBS[[#This Row],[ERROR_COUNT]]&gt;0,-1,IF(TBL_QUAL_JOBSLISTING_JOBS[[#This Row],[REQ_FIELDS_POPULATED]],1,0)),"")</f>
        <v/>
      </c>
      <c r="C231" s="94">
        <f>ROW()-ROW(TBL_QUAL_JOBSLISTING_JOBS[[#Headers],[ROW_ID]])</f>
        <v>222</v>
      </c>
      <c r="D231" s="82"/>
      <c r="E231" s="82"/>
      <c r="F231" s="38"/>
      <c r="G231" s="39"/>
      <c r="H231" s="33"/>
      <c r="I231" s="84" t="str">
        <f>IFERROR(INDEX(TBL_UDARDA_LOANPOOL[QUAL_JOBS_HUD_MFI],MATCH(TBL_QUAL_JOBSLISTING_JOBS[[#This Row],[LISTING_LOAN_ID_PROP_ADDR]],TBL_UDARDA_LOANPOOL[LOAN_ID_PROP_ADDR],0)),"")</f>
        <v/>
      </c>
      <c r="J2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1" s="36">
        <f>SUM(
IF(AND(TBL_QUAL_JOBSLISTING_JOBS[[#This Row],[LISTING_LOAN_ID_PROP_ADDR]]&lt;&gt;"",NOT(ISNUMBER(MATCH(TBL_QUAL_JOBSLISTING_JOBS[[#This Row],[LISTING_LOAN_ID_PROP_ADDR]],RANGE_LOOKUP_UDARDA_LOANLIST,0)))),1,0)
)</f>
        <v>0</v>
      </c>
    </row>
    <row r="232" spans="2:13" ht="20.100000000000001" customHeight="1" x14ac:dyDescent="0.25">
      <c r="B232" s="25" t="str">
        <f>IF(TBL_QUAL_JOBSLISTING_JOBS[[#This Row],[RECORD_STARTED]],IF(TBL_QUAL_JOBSLISTING_JOBS[[#This Row],[ERROR_COUNT]]&gt;0,-1,IF(TBL_QUAL_JOBSLISTING_JOBS[[#This Row],[REQ_FIELDS_POPULATED]],1,0)),"")</f>
        <v/>
      </c>
      <c r="C232" s="94">
        <f>ROW()-ROW(TBL_QUAL_JOBSLISTING_JOBS[[#Headers],[ROW_ID]])</f>
        <v>223</v>
      </c>
      <c r="D232" s="82"/>
      <c r="E232" s="82"/>
      <c r="F232" s="38"/>
      <c r="G232" s="39"/>
      <c r="H232" s="33"/>
      <c r="I232" s="84" t="str">
        <f>IFERROR(INDEX(TBL_UDARDA_LOANPOOL[QUAL_JOBS_HUD_MFI],MATCH(TBL_QUAL_JOBSLISTING_JOBS[[#This Row],[LISTING_LOAN_ID_PROP_ADDR]],TBL_UDARDA_LOANPOOL[LOAN_ID_PROP_ADDR],0)),"")</f>
        <v/>
      </c>
      <c r="J2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2" s="36">
        <f>SUM(
IF(AND(TBL_QUAL_JOBSLISTING_JOBS[[#This Row],[LISTING_LOAN_ID_PROP_ADDR]]&lt;&gt;"",NOT(ISNUMBER(MATCH(TBL_QUAL_JOBSLISTING_JOBS[[#This Row],[LISTING_LOAN_ID_PROP_ADDR]],RANGE_LOOKUP_UDARDA_LOANLIST,0)))),1,0)
)</f>
        <v>0</v>
      </c>
    </row>
    <row r="233" spans="2:13" ht="20.100000000000001" customHeight="1" x14ac:dyDescent="0.25">
      <c r="B233" s="25" t="str">
        <f>IF(TBL_QUAL_JOBSLISTING_JOBS[[#This Row],[RECORD_STARTED]],IF(TBL_QUAL_JOBSLISTING_JOBS[[#This Row],[ERROR_COUNT]]&gt;0,-1,IF(TBL_QUAL_JOBSLISTING_JOBS[[#This Row],[REQ_FIELDS_POPULATED]],1,0)),"")</f>
        <v/>
      </c>
      <c r="C233" s="94">
        <f>ROW()-ROW(TBL_QUAL_JOBSLISTING_JOBS[[#Headers],[ROW_ID]])</f>
        <v>224</v>
      </c>
      <c r="D233" s="82"/>
      <c r="E233" s="82"/>
      <c r="F233" s="38"/>
      <c r="G233" s="39"/>
      <c r="H233" s="33"/>
      <c r="I233" s="84" t="str">
        <f>IFERROR(INDEX(TBL_UDARDA_LOANPOOL[QUAL_JOBS_HUD_MFI],MATCH(TBL_QUAL_JOBSLISTING_JOBS[[#This Row],[LISTING_LOAN_ID_PROP_ADDR]],TBL_UDARDA_LOANPOOL[LOAN_ID_PROP_ADDR],0)),"")</f>
        <v/>
      </c>
      <c r="J2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3" s="36">
        <f>SUM(
IF(AND(TBL_QUAL_JOBSLISTING_JOBS[[#This Row],[LISTING_LOAN_ID_PROP_ADDR]]&lt;&gt;"",NOT(ISNUMBER(MATCH(TBL_QUAL_JOBSLISTING_JOBS[[#This Row],[LISTING_LOAN_ID_PROP_ADDR]],RANGE_LOOKUP_UDARDA_LOANLIST,0)))),1,0)
)</f>
        <v>0</v>
      </c>
    </row>
    <row r="234" spans="2:13" ht="20.100000000000001" customHeight="1" x14ac:dyDescent="0.25">
      <c r="B234" s="25" t="str">
        <f>IF(TBL_QUAL_JOBSLISTING_JOBS[[#This Row],[RECORD_STARTED]],IF(TBL_QUAL_JOBSLISTING_JOBS[[#This Row],[ERROR_COUNT]]&gt;0,-1,IF(TBL_QUAL_JOBSLISTING_JOBS[[#This Row],[REQ_FIELDS_POPULATED]],1,0)),"")</f>
        <v/>
      </c>
      <c r="C234" s="94">
        <f>ROW()-ROW(TBL_QUAL_JOBSLISTING_JOBS[[#Headers],[ROW_ID]])</f>
        <v>225</v>
      </c>
      <c r="D234" s="82"/>
      <c r="E234" s="82"/>
      <c r="F234" s="38"/>
      <c r="G234" s="39"/>
      <c r="H234" s="33"/>
      <c r="I234" s="84" t="str">
        <f>IFERROR(INDEX(TBL_UDARDA_LOANPOOL[QUAL_JOBS_HUD_MFI],MATCH(TBL_QUAL_JOBSLISTING_JOBS[[#This Row],[LISTING_LOAN_ID_PROP_ADDR]],TBL_UDARDA_LOANPOOL[LOAN_ID_PROP_ADDR],0)),"")</f>
        <v/>
      </c>
      <c r="J2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4" s="36">
        <f>SUM(
IF(AND(TBL_QUAL_JOBSLISTING_JOBS[[#This Row],[LISTING_LOAN_ID_PROP_ADDR]]&lt;&gt;"",NOT(ISNUMBER(MATCH(TBL_QUAL_JOBSLISTING_JOBS[[#This Row],[LISTING_LOAN_ID_PROP_ADDR]],RANGE_LOOKUP_UDARDA_LOANLIST,0)))),1,0)
)</f>
        <v>0</v>
      </c>
    </row>
    <row r="235" spans="2:13" ht="20.100000000000001" customHeight="1" x14ac:dyDescent="0.25">
      <c r="B235" s="25" t="str">
        <f>IF(TBL_QUAL_JOBSLISTING_JOBS[[#This Row],[RECORD_STARTED]],IF(TBL_QUAL_JOBSLISTING_JOBS[[#This Row],[ERROR_COUNT]]&gt;0,-1,IF(TBL_QUAL_JOBSLISTING_JOBS[[#This Row],[REQ_FIELDS_POPULATED]],1,0)),"")</f>
        <v/>
      </c>
      <c r="C235" s="94">
        <f>ROW()-ROW(TBL_QUAL_JOBSLISTING_JOBS[[#Headers],[ROW_ID]])</f>
        <v>226</v>
      </c>
      <c r="D235" s="82"/>
      <c r="E235" s="82"/>
      <c r="F235" s="38"/>
      <c r="G235" s="39"/>
      <c r="H235" s="33"/>
      <c r="I235" s="84" t="str">
        <f>IFERROR(INDEX(TBL_UDARDA_LOANPOOL[QUAL_JOBS_HUD_MFI],MATCH(TBL_QUAL_JOBSLISTING_JOBS[[#This Row],[LISTING_LOAN_ID_PROP_ADDR]],TBL_UDARDA_LOANPOOL[LOAN_ID_PROP_ADDR],0)),"")</f>
        <v/>
      </c>
      <c r="J2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5" s="36">
        <f>SUM(
IF(AND(TBL_QUAL_JOBSLISTING_JOBS[[#This Row],[LISTING_LOAN_ID_PROP_ADDR]]&lt;&gt;"",NOT(ISNUMBER(MATCH(TBL_QUAL_JOBSLISTING_JOBS[[#This Row],[LISTING_LOAN_ID_PROP_ADDR]],RANGE_LOOKUP_UDARDA_LOANLIST,0)))),1,0)
)</f>
        <v>0</v>
      </c>
    </row>
    <row r="236" spans="2:13" ht="20.100000000000001" customHeight="1" x14ac:dyDescent="0.25">
      <c r="B236" s="25" t="str">
        <f>IF(TBL_QUAL_JOBSLISTING_JOBS[[#This Row],[RECORD_STARTED]],IF(TBL_QUAL_JOBSLISTING_JOBS[[#This Row],[ERROR_COUNT]]&gt;0,-1,IF(TBL_QUAL_JOBSLISTING_JOBS[[#This Row],[REQ_FIELDS_POPULATED]],1,0)),"")</f>
        <v/>
      </c>
      <c r="C236" s="94">
        <f>ROW()-ROW(TBL_QUAL_JOBSLISTING_JOBS[[#Headers],[ROW_ID]])</f>
        <v>227</v>
      </c>
      <c r="D236" s="82"/>
      <c r="E236" s="82"/>
      <c r="F236" s="38"/>
      <c r="G236" s="39"/>
      <c r="H236" s="33"/>
      <c r="I236" s="84" t="str">
        <f>IFERROR(INDEX(TBL_UDARDA_LOANPOOL[QUAL_JOBS_HUD_MFI],MATCH(TBL_QUAL_JOBSLISTING_JOBS[[#This Row],[LISTING_LOAN_ID_PROP_ADDR]],TBL_UDARDA_LOANPOOL[LOAN_ID_PROP_ADDR],0)),"")</f>
        <v/>
      </c>
      <c r="J2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6" s="36">
        <f>SUM(
IF(AND(TBL_QUAL_JOBSLISTING_JOBS[[#This Row],[LISTING_LOAN_ID_PROP_ADDR]]&lt;&gt;"",NOT(ISNUMBER(MATCH(TBL_QUAL_JOBSLISTING_JOBS[[#This Row],[LISTING_LOAN_ID_PROP_ADDR]],RANGE_LOOKUP_UDARDA_LOANLIST,0)))),1,0)
)</f>
        <v>0</v>
      </c>
    </row>
    <row r="237" spans="2:13" ht="20.100000000000001" customHeight="1" x14ac:dyDescent="0.25">
      <c r="B237" s="25" t="str">
        <f>IF(TBL_QUAL_JOBSLISTING_JOBS[[#This Row],[RECORD_STARTED]],IF(TBL_QUAL_JOBSLISTING_JOBS[[#This Row],[ERROR_COUNT]]&gt;0,-1,IF(TBL_QUAL_JOBSLISTING_JOBS[[#This Row],[REQ_FIELDS_POPULATED]],1,0)),"")</f>
        <v/>
      </c>
      <c r="C237" s="94">
        <f>ROW()-ROW(TBL_QUAL_JOBSLISTING_JOBS[[#Headers],[ROW_ID]])</f>
        <v>228</v>
      </c>
      <c r="D237" s="82"/>
      <c r="E237" s="82"/>
      <c r="F237" s="38"/>
      <c r="G237" s="39"/>
      <c r="H237" s="33"/>
      <c r="I237" s="84" t="str">
        <f>IFERROR(INDEX(TBL_UDARDA_LOANPOOL[QUAL_JOBS_HUD_MFI],MATCH(TBL_QUAL_JOBSLISTING_JOBS[[#This Row],[LISTING_LOAN_ID_PROP_ADDR]],TBL_UDARDA_LOANPOOL[LOAN_ID_PROP_ADDR],0)),"")</f>
        <v/>
      </c>
      <c r="J2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7" s="36">
        <f>SUM(
IF(AND(TBL_QUAL_JOBSLISTING_JOBS[[#This Row],[LISTING_LOAN_ID_PROP_ADDR]]&lt;&gt;"",NOT(ISNUMBER(MATCH(TBL_QUAL_JOBSLISTING_JOBS[[#This Row],[LISTING_LOAN_ID_PROP_ADDR]],RANGE_LOOKUP_UDARDA_LOANLIST,0)))),1,0)
)</f>
        <v>0</v>
      </c>
    </row>
    <row r="238" spans="2:13" ht="20.100000000000001" customHeight="1" x14ac:dyDescent="0.25">
      <c r="B238" s="25" t="str">
        <f>IF(TBL_QUAL_JOBSLISTING_JOBS[[#This Row],[RECORD_STARTED]],IF(TBL_QUAL_JOBSLISTING_JOBS[[#This Row],[ERROR_COUNT]]&gt;0,-1,IF(TBL_QUAL_JOBSLISTING_JOBS[[#This Row],[REQ_FIELDS_POPULATED]],1,0)),"")</f>
        <v/>
      </c>
      <c r="C238" s="94">
        <f>ROW()-ROW(TBL_QUAL_JOBSLISTING_JOBS[[#Headers],[ROW_ID]])</f>
        <v>229</v>
      </c>
      <c r="D238" s="82"/>
      <c r="E238" s="82"/>
      <c r="F238" s="38"/>
      <c r="G238" s="39"/>
      <c r="H238" s="33"/>
      <c r="I238" s="84" t="str">
        <f>IFERROR(INDEX(TBL_UDARDA_LOANPOOL[QUAL_JOBS_HUD_MFI],MATCH(TBL_QUAL_JOBSLISTING_JOBS[[#This Row],[LISTING_LOAN_ID_PROP_ADDR]],TBL_UDARDA_LOANPOOL[LOAN_ID_PROP_ADDR],0)),"")</f>
        <v/>
      </c>
      <c r="J2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8" s="36">
        <f>SUM(
IF(AND(TBL_QUAL_JOBSLISTING_JOBS[[#This Row],[LISTING_LOAN_ID_PROP_ADDR]]&lt;&gt;"",NOT(ISNUMBER(MATCH(TBL_QUAL_JOBSLISTING_JOBS[[#This Row],[LISTING_LOAN_ID_PROP_ADDR]],RANGE_LOOKUP_UDARDA_LOANLIST,0)))),1,0)
)</f>
        <v>0</v>
      </c>
    </row>
    <row r="239" spans="2:13" ht="20.100000000000001" customHeight="1" x14ac:dyDescent="0.25">
      <c r="B239" s="25" t="str">
        <f>IF(TBL_QUAL_JOBSLISTING_JOBS[[#This Row],[RECORD_STARTED]],IF(TBL_QUAL_JOBSLISTING_JOBS[[#This Row],[ERROR_COUNT]]&gt;0,-1,IF(TBL_QUAL_JOBSLISTING_JOBS[[#This Row],[REQ_FIELDS_POPULATED]],1,0)),"")</f>
        <v/>
      </c>
      <c r="C239" s="94">
        <f>ROW()-ROW(TBL_QUAL_JOBSLISTING_JOBS[[#Headers],[ROW_ID]])</f>
        <v>230</v>
      </c>
      <c r="D239" s="82"/>
      <c r="E239" s="82"/>
      <c r="F239" s="38"/>
      <c r="G239" s="39"/>
      <c r="H239" s="33"/>
      <c r="I239" s="84" t="str">
        <f>IFERROR(INDEX(TBL_UDARDA_LOANPOOL[QUAL_JOBS_HUD_MFI],MATCH(TBL_QUAL_JOBSLISTING_JOBS[[#This Row],[LISTING_LOAN_ID_PROP_ADDR]],TBL_UDARDA_LOANPOOL[LOAN_ID_PROP_ADDR],0)),"")</f>
        <v/>
      </c>
      <c r="J2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9" s="36">
        <f>SUM(
IF(AND(TBL_QUAL_JOBSLISTING_JOBS[[#This Row],[LISTING_LOAN_ID_PROP_ADDR]]&lt;&gt;"",NOT(ISNUMBER(MATCH(TBL_QUAL_JOBSLISTING_JOBS[[#This Row],[LISTING_LOAN_ID_PROP_ADDR]],RANGE_LOOKUP_UDARDA_LOANLIST,0)))),1,0)
)</f>
        <v>0</v>
      </c>
    </row>
    <row r="240" spans="2:13" ht="20.100000000000001" customHeight="1" x14ac:dyDescent="0.25">
      <c r="B240" s="25" t="str">
        <f>IF(TBL_QUAL_JOBSLISTING_JOBS[[#This Row],[RECORD_STARTED]],IF(TBL_QUAL_JOBSLISTING_JOBS[[#This Row],[ERROR_COUNT]]&gt;0,-1,IF(TBL_QUAL_JOBSLISTING_JOBS[[#This Row],[REQ_FIELDS_POPULATED]],1,0)),"")</f>
        <v/>
      </c>
      <c r="C240" s="94">
        <f>ROW()-ROW(TBL_QUAL_JOBSLISTING_JOBS[[#Headers],[ROW_ID]])</f>
        <v>231</v>
      </c>
      <c r="D240" s="82"/>
      <c r="E240" s="82"/>
      <c r="F240" s="38"/>
      <c r="G240" s="39"/>
      <c r="H240" s="33"/>
      <c r="I240" s="84" t="str">
        <f>IFERROR(INDEX(TBL_UDARDA_LOANPOOL[QUAL_JOBS_HUD_MFI],MATCH(TBL_QUAL_JOBSLISTING_JOBS[[#This Row],[LISTING_LOAN_ID_PROP_ADDR]],TBL_UDARDA_LOANPOOL[LOAN_ID_PROP_ADDR],0)),"")</f>
        <v/>
      </c>
      <c r="J2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0" s="36">
        <f>SUM(
IF(AND(TBL_QUAL_JOBSLISTING_JOBS[[#This Row],[LISTING_LOAN_ID_PROP_ADDR]]&lt;&gt;"",NOT(ISNUMBER(MATCH(TBL_QUAL_JOBSLISTING_JOBS[[#This Row],[LISTING_LOAN_ID_PROP_ADDR]],RANGE_LOOKUP_UDARDA_LOANLIST,0)))),1,0)
)</f>
        <v>0</v>
      </c>
    </row>
    <row r="241" spans="2:13" ht="20.100000000000001" customHeight="1" x14ac:dyDescent="0.25">
      <c r="B241" s="25" t="str">
        <f>IF(TBL_QUAL_JOBSLISTING_JOBS[[#This Row],[RECORD_STARTED]],IF(TBL_QUAL_JOBSLISTING_JOBS[[#This Row],[ERROR_COUNT]]&gt;0,-1,IF(TBL_QUAL_JOBSLISTING_JOBS[[#This Row],[REQ_FIELDS_POPULATED]],1,0)),"")</f>
        <v/>
      </c>
      <c r="C241" s="94">
        <f>ROW()-ROW(TBL_QUAL_JOBSLISTING_JOBS[[#Headers],[ROW_ID]])</f>
        <v>232</v>
      </c>
      <c r="D241" s="82"/>
      <c r="E241" s="82"/>
      <c r="F241" s="38"/>
      <c r="G241" s="39"/>
      <c r="H241" s="33"/>
      <c r="I241" s="84" t="str">
        <f>IFERROR(INDEX(TBL_UDARDA_LOANPOOL[QUAL_JOBS_HUD_MFI],MATCH(TBL_QUAL_JOBSLISTING_JOBS[[#This Row],[LISTING_LOAN_ID_PROP_ADDR]],TBL_UDARDA_LOANPOOL[LOAN_ID_PROP_ADDR],0)),"")</f>
        <v/>
      </c>
      <c r="J2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1" s="36">
        <f>SUM(
IF(AND(TBL_QUAL_JOBSLISTING_JOBS[[#This Row],[LISTING_LOAN_ID_PROP_ADDR]]&lt;&gt;"",NOT(ISNUMBER(MATCH(TBL_QUAL_JOBSLISTING_JOBS[[#This Row],[LISTING_LOAN_ID_PROP_ADDR]],RANGE_LOOKUP_UDARDA_LOANLIST,0)))),1,0)
)</f>
        <v>0</v>
      </c>
    </row>
    <row r="242" spans="2:13" ht="20.100000000000001" customHeight="1" x14ac:dyDescent="0.25">
      <c r="B242" s="25" t="str">
        <f>IF(TBL_QUAL_JOBSLISTING_JOBS[[#This Row],[RECORD_STARTED]],IF(TBL_QUAL_JOBSLISTING_JOBS[[#This Row],[ERROR_COUNT]]&gt;0,-1,IF(TBL_QUAL_JOBSLISTING_JOBS[[#This Row],[REQ_FIELDS_POPULATED]],1,0)),"")</f>
        <v/>
      </c>
      <c r="C242" s="94">
        <f>ROW()-ROW(TBL_QUAL_JOBSLISTING_JOBS[[#Headers],[ROW_ID]])</f>
        <v>233</v>
      </c>
      <c r="D242" s="82"/>
      <c r="E242" s="82"/>
      <c r="F242" s="38"/>
      <c r="G242" s="39"/>
      <c r="H242" s="33"/>
      <c r="I242" s="84" t="str">
        <f>IFERROR(INDEX(TBL_UDARDA_LOANPOOL[QUAL_JOBS_HUD_MFI],MATCH(TBL_QUAL_JOBSLISTING_JOBS[[#This Row],[LISTING_LOAN_ID_PROP_ADDR]],TBL_UDARDA_LOANPOOL[LOAN_ID_PROP_ADDR],0)),"")</f>
        <v/>
      </c>
      <c r="J2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2" s="36">
        <f>SUM(
IF(AND(TBL_QUAL_JOBSLISTING_JOBS[[#This Row],[LISTING_LOAN_ID_PROP_ADDR]]&lt;&gt;"",NOT(ISNUMBER(MATCH(TBL_QUAL_JOBSLISTING_JOBS[[#This Row],[LISTING_LOAN_ID_PROP_ADDR]],RANGE_LOOKUP_UDARDA_LOANLIST,0)))),1,0)
)</f>
        <v>0</v>
      </c>
    </row>
    <row r="243" spans="2:13" ht="20.100000000000001" customHeight="1" x14ac:dyDescent="0.25">
      <c r="B243" s="25" t="str">
        <f>IF(TBL_QUAL_JOBSLISTING_JOBS[[#This Row],[RECORD_STARTED]],IF(TBL_QUAL_JOBSLISTING_JOBS[[#This Row],[ERROR_COUNT]]&gt;0,-1,IF(TBL_QUAL_JOBSLISTING_JOBS[[#This Row],[REQ_FIELDS_POPULATED]],1,0)),"")</f>
        <v/>
      </c>
      <c r="C243" s="94">
        <f>ROW()-ROW(TBL_QUAL_JOBSLISTING_JOBS[[#Headers],[ROW_ID]])</f>
        <v>234</v>
      </c>
      <c r="D243" s="82"/>
      <c r="E243" s="82"/>
      <c r="F243" s="38"/>
      <c r="G243" s="39"/>
      <c r="H243" s="33"/>
      <c r="I243" s="84" t="str">
        <f>IFERROR(INDEX(TBL_UDARDA_LOANPOOL[QUAL_JOBS_HUD_MFI],MATCH(TBL_QUAL_JOBSLISTING_JOBS[[#This Row],[LISTING_LOAN_ID_PROP_ADDR]],TBL_UDARDA_LOANPOOL[LOAN_ID_PROP_ADDR],0)),"")</f>
        <v/>
      </c>
      <c r="J2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3" s="36">
        <f>SUM(
IF(AND(TBL_QUAL_JOBSLISTING_JOBS[[#This Row],[LISTING_LOAN_ID_PROP_ADDR]]&lt;&gt;"",NOT(ISNUMBER(MATCH(TBL_QUAL_JOBSLISTING_JOBS[[#This Row],[LISTING_LOAN_ID_PROP_ADDR]],RANGE_LOOKUP_UDARDA_LOANLIST,0)))),1,0)
)</f>
        <v>0</v>
      </c>
    </row>
    <row r="244" spans="2:13" ht="20.100000000000001" customHeight="1" x14ac:dyDescent="0.25">
      <c r="B244" s="25" t="str">
        <f>IF(TBL_QUAL_JOBSLISTING_JOBS[[#This Row],[RECORD_STARTED]],IF(TBL_QUAL_JOBSLISTING_JOBS[[#This Row],[ERROR_COUNT]]&gt;0,-1,IF(TBL_QUAL_JOBSLISTING_JOBS[[#This Row],[REQ_FIELDS_POPULATED]],1,0)),"")</f>
        <v/>
      </c>
      <c r="C244" s="94">
        <f>ROW()-ROW(TBL_QUAL_JOBSLISTING_JOBS[[#Headers],[ROW_ID]])</f>
        <v>235</v>
      </c>
      <c r="D244" s="82"/>
      <c r="E244" s="82"/>
      <c r="F244" s="38"/>
      <c r="G244" s="39"/>
      <c r="H244" s="33"/>
      <c r="I244" s="84" t="str">
        <f>IFERROR(INDEX(TBL_UDARDA_LOANPOOL[QUAL_JOBS_HUD_MFI],MATCH(TBL_QUAL_JOBSLISTING_JOBS[[#This Row],[LISTING_LOAN_ID_PROP_ADDR]],TBL_UDARDA_LOANPOOL[LOAN_ID_PROP_ADDR],0)),"")</f>
        <v/>
      </c>
      <c r="J2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4" s="36">
        <f>SUM(
IF(AND(TBL_QUAL_JOBSLISTING_JOBS[[#This Row],[LISTING_LOAN_ID_PROP_ADDR]]&lt;&gt;"",NOT(ISNUMBER(MATCH(TBL_QUAL_JOBSLISTING_JOBS[[#This Row],[LISTING_LOAN_ID_PROP_ADDR]],RANGE_LOOKUP_UDARDA_LOANLIST,0)))),1,0)
)</f>
        <v>0</v>
      </c>
    </row>
    <row r="245" spans="2:13" ht="20.100000000000001" customHeight="1" x14ac:dyDescent="0.25">
      <c r="B245" s="25" t="str">
        <f>IF(TBL_QUAL_JOBSLISTING_JOBS[[#This Row],[RECORD_STARTED]],IF(TBL_QUAL_JOBSLISTING_JOBS[[#This Row],[ERROR_COUNT]]&gt;0,-1,IF(TBL_QUAL_JOBSLISTING_JOBS[[#This Row],[REQ_FIELDS_POPULATED]],1,0)),"")</f>
        <v/>
      </c>
      <c r="C245" s="94">
        <f>ROW()-ROW(TBL_QUAL_JOBSLISTING_JOBS[[#Headers],[ROW_ID]])</f>
        <v>236</v>
      </c>
      <c r="D245" s="82"/>
      <c r="E245" s="82"/>
      <c r="F245" s="38"/>
      <c r="G245" s="39"/>
      <c r="H245" s="33"/>
      <c r="I245" s="84" t="str">
        <f>IFERROR(INDEX(TBL_UDARDA_LOANPOOL[QUAL_JOBS_HUD_MFI],MATCH(TBL_QUAL_JOBSLISTING_JOBS[[#This Row],[LISTING_LOAN_ID_PROP_ADDR]],TBL_UDARDA_LOANPOOL[LOAN_ID_PROP_ADDR],0)),"")</f>
        <v/>
      </c>
      <c r="J2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5" s="36">
        <f>SUM(
IF(AND(TBL_QUAL_JOBSLISTING_JOBS[[#This Row],[LISTING_LOAN_ID_PROP_ADDR]]&lt;&gt;"",NOT(ISNUMBER(MATCH(TBL_QUAL_JOBSLISTING_JOBS[[#This Row],[LISTING_LOAN_ID_PROP_ADDR]],RANGE_LOOKUP_UDARDA_LOANLIST,0)))),1,0)
)</f>
        <v>0</v>
      </c>
    </row>
    <row r="246" spans="2:13" ht="20.100000000000001" customHeight="1" x14ac:dyDescent="0.25">
      <c r="B246" s="25" t="str">
        <f>IF(TBL_QUAL_JOBSLISTING_JOBS[[#This Row],[RECORD_STARTED]],IF(TBL_QUAL_JOBSLISTING_JOBS[[#This Row],[ERROR_COUNT]]&gt;0,-1,IF(TBL_QUAL_JOBSLISTING_JOBS[[#This Row],[REQ_FIELDS_POPULATED]],1,0)),"")</f>
        <v/>
      </c>
      <c r="C246" s="94">
        <f>ROW()-ROW(TBL_QUAL_JOBSLISTING_JOBS[[#Headers],[ROW_ID]])</f>
        <v>237</v>
      </c>
      <c r="D246" s="82"/>
      <c r="E246" s="82"/>
      <c r="F246" s="38"/>
      <c r="G246" s="39"/>
      <c r="H246" s="33"/>
      <c r="I246" s="84" t="str">
        <f>IFERROR(INDEX(TBL_UDARDA_LOANPOOL[QUAL_JOBS_HUD_MFI],MATCH(TBL_QUAL_JOBSLISTING_JOBS[[#This Row],[LISTING_LOAN_ID_PROP_ADDR]],TBL_UDARDA_LOANPOOL[LOAN_ID_PROP_ADDR],0)),"")</f>
        <v/>
      </c>
      <c r="J2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6" s="36">
        <f>SUM(
IF(AND(TBL_QUAL_JOBSLISTING_JOBS[[#This Row],[LISTING_LOAN_ID_PROP_ADDR]]&lt;&gt;"",NOT(ISNUMBER(MATCH(TBL_QUAL_JOBSLISTING_JOBS[[#This Row],[LISTING_LOAN_ID_PROP_ADDR]],RANGE_LOOKUP_UDARDA_LOANLIST,0)))),1,0)
)</f>
        <v>0</v>
      </c>
    </row>
    <row r="247" spans="2:13" ht="20.100000000000001" customHeight="1" x14ac:dyDescent="0.25">
      <c r="B247" s="25" t="str">
        <f>IF(TBL_QUAL_JOBSLISTING_JOBS[[#This Row],[RECORD_STARTED]],IF(TBL_QUAL_JOBSLISTING_JOBS[[#This Row],[ERROR_COUNT]]&gt;0,-1,IF(TBL_QUAL_JOBSLISTING_JOBS[[#This Row],[REQ_FIELDS_POPULATED]],1,0)),"")</f>
        <v/>
      </c>
      <c r="C247" s="94">
        <f>ROW()-ROW(TBL_QUAL_JOBSLISTING_JOBS[[#Headers],[ROW_ID]])</f>
        <v>238</v>
      </c>
      <c r="D247" s="82"/>
      <c r="E247" s="82"/>
      <c r="F247" s="38"/>
      <c r="G247" s="39"/>
      <c r="H247" s="33"/>
      <c r="I247" s="84" t="str">
        <f>IFERROR(INDEX(TBL_UDARDA_LOANPOOL[QUAL_JOBS_HUD_MFI],MATCH(TBL_QUAL_JOBSLISTING_JOBS[[#This Row],[LISTING_LOAN_ID_PROP_ADDR]],TBL_UDARDA_LOANPOOL[LOAN_ID_PROP_ADDR],0)),"")</f>
        <v/>
      </c>
      <c r="J2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7" s="36">
        <f>SUM(
IF(AND(TBL_QUAL_JOBSLISTING_JOBS[[#This Row],[LISTING_LOAN_ID_PROP_ADDR]]&lt;&gt;"",NOT(ISNUMBER(MATCH(TBL_QUAL_JOBSLISTING_JOBS[[#This Row],[LISTING_LOAN_ID_PROP_ADDR]],RANGE_LOOKUP_UDARDA_LOANLIST,0)))),1,0)
)</f>
        <v>0</v>
      </c>
    </row>
    <row r="248" spans="2:13" ht="20.100000000000001" customHeight="1" x14ac:dyDescent="0.25">
      <c r="B248" s="25" t="str">
        <f>IF(TBL_QUAL_JOBSLISTING_JOBS[[#This Row],[RECORD_STARTED]],IF(TBL_QUAL_JOBSLISTING_JOBS[[#This Row],[ERROR_COUNT]]&gt;0,-1,IF(TBL_QUAL_JOBSLISTING_JOBS[[#This Row],[REQ_FIELDS_POPULATED]],1,0)),"")</f>
        <v/>
      </c>
      <c r="C248" s="94">
        <f>ROW()-ROW(TBL_QUAL_JOBSLISTING_JOBS[[#Headers],[ROW_ID]])</f>
        <v>239</v>
      </c>
      <c r="D248" s="82"/>
      <c r="E248" s="82"/>
      <c r="F248" s="38"/>
      <c r="G248" s="39"/>
      <c r="H248" s="33"/>
      <c r="I248" s="84" t="str">
        <f>IFERROR(INDEX(TBL_UDARDA_LOANPOOL[QUAL_JOBS_HUD_MFI],MATCH(TBL_QUAL_JOBSLISTING_JOBS[[#This Row],[LISTING_LOAN_ID_PROP_ADDR]],TBL_UDARDA_LOANPOOL[LOAN_ID_PROP_ADDR],0)),"")</f>
        <v/>
      </c>
      <c r="J2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8" s="36">
        <f>SUM(
IF(AND(TBL_QUAL_JOBSLISTING_JOBS[[#This Row],[LISTING_LOAN_ID_PROP_ADDR]]&lt;&gt;"",NOT(ISNUMBER(MATCH(TBL_QUAL_JOBSLISTING_JOBS[[#This Row],[LISTING_LOAN_ID_PROP_ADDR]],RANGE_LOOKUP_UDARDA_LOANLIST,0)))),1,0)
)</f>
        <v>0</v>
      </c>
    </row>
    <row r="249" spans="2:13" ht="20.100000000000001" customHeight="1" x14ac:dyDescent="0.25">
      <c r="B249" s="25" t="str">
        <f>IF(TBL_QUAL_JOBSLISTING_JOBS[[#This Row],[RECORD_STARTED]],IF(TBL_QUAL_JOBSLISTING_JOBS[[#This Row],[ERROR_COUNT]]&gt;0,-1,IF(TBL_QUAL_JOBSLISTING_JOBS[[#This Row],[REQ_FIELDS_POPULATED]],1,0)),"")</f>
        <v/>
      </c>
      <c r="C249" s="94">
        <f>ROW()-ROW(TBL_QUAL_JOBSLISTING_JOBS[[#Headers],[ROW_ID]])</f>
        <v>240</v>
      </c>
      <c r="D249" s="82"/>
      <c r="E249" s="82"/>
      <c r="F249" s="38"/>
      <c r="G249" s="39"/>
      <c r="H249" s="33"/>
      <c r="I249" s="84" t="str">
        <f>IFERROR(INDEX(TBL_UDARDA_LOANPOOL[QUAL_JOBS_HUD_MFI],MATCH(TBL_QUAL_JOBSLISTING_JOBS[[#This Row],[LISTING_LOAN_ID_PROP_ADDR]],TBL_UDARDA_LOANPOOL[LOAN_ID_PROP_ADDR],0)),"")</f>
        <v/>
      </c>
      <c r="J2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9" s="36">
        <f>SUM(
IF(AND(TBL_QUAL_JOBSLISTING_JOBS[[#This Row],[LISTING_LOAN_ID_PROP_ADDR]]&lt;&gt;"",NOT(ISNUMBER(MATCH(TBL_QUAL_JOBSLISTING_JOBS[[#This Row],[LISTING_LOAN_ID_PROP_ADDR]],RANGE_LOOKUP_UDARDA_LOANLIST,0)))),1,0)
)</f>
        <v>0</v>
      </c>
    </row>
    <row r="250" spans="2:13" ht="20.100000000000001" customHeight="1" x14ac:dyDescent="0.25">
      <c r="B250" s="25" t="str">
        <f>IF(TBL_QUAL_JOBSLISTING_JOBS[[#This Row],[RECORD_STARTED]],IF(TBL_QUAL_JOBSLISTING_JOBS[[#This Row],[ERROR_COUNT]]&gt;0,-1,IF(TBL_QUAL_JOBSLISTING_JOBS[[#This Row],[REQ_FIELDS_POPULATED]],1,0)),"")</f>
        <v/>
      </c>
      <c r="C250" s="94">
        <f>ROW()-ROW(TBL_QUAL_JOBSLISTING_JOBS[[#Headers],[ROW_ID]])</f>
        <v>241</v>
      </c>
      <c r="D250" s="82"/>
      <c r="E250" s="82"/>
      <c r="F250" s="38"/>
      <c r="G250" s="39"/>
      <c r="H250" s="33"/>
      <c r="I250" s="84" t="str">
        <f>IFERROR(INDEX(TBL_UDARDA_LOANPOOL[QUAL_JOBS_HUD_MFI],MATCH(TBL_QUAL_JOBSLISTING_JOBS[[#This Row],[LISTING_LOAN_ID_PROP_ADDR]],TBL_UDARDA_LOANPOOL[LOAN_ID_PROP_ADDR],0)),"")</f>
        <v/>
      </c>
      <c r="J2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0" s="36">
        <f>SUM(
IF(AND(TBL_QUAL_JOBSLISTING_JOBS[[#This Row],[LISTING_LOAN_ID_PROP_ADDR]]&lt;&gt;"",NOT(ISNUMBER(MATCH(TBL_QUAL_JOBSLISTING_JOBS[[#This Row],[LISTING_LOAN_ID_PROP_ADDR]],RANGE_LOOKUP_UDARDA_LOANLIST,0)))),1,0)
)</f>
        <v>0</v>
      </c>
    </row>
    <row r="251" spans="2:13" ht="20.100000000000001" customHeight="1" x14ac:dyDescent="0.25">
      <c r="B251" s="25" t="str">
        <f>IF(TBL_QUAL_JOBSLISTING_JOBS[[#This Row],[RECORD_STARTED]],IF(TBL_QUAL_JOBSLISTING_JOBS[[#This Row],[ERROR_COUNT]]&gt;0,-1,IF(TBL_QUAL_JOBSLISTING_JOBS[[#This Row],[REQ_FIELDS_POPULATED]],1,0)),"")</f>
        <v/>
      </c>
      <c r="C251" s="94">
        <f>ROW()-ROW(TBL_QUAL_JOBSLISTING_JOBS[[#Headers],[ROW_ID]])</f>
        <v>242</v>
      </c>
      <c r="D251" s="82"/>
      <c r="E251" s="82"/>
      <c r="F251" s="38"/>
      <c r="G251" s="39"/>
      <c r="H251" s="33"/>
      <c r="I251" s="84" t="str">
        <f>IFERROR(INDEX(TBL_UDARDA_LOANPOOL[QUAL_JOBS_HUD_MFI],MATCH(TBL_QUAL_JOBSLISTING_JOBS[[#This Row],[LISTING_LOAN_ID_PROP_ADDR]],TBL_UDARDA_LOANPOOL[LOAN_ID_PROP_ADDR],0)),"")</f>
        <v/>
      </c>
      <c r="J2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1" s="36">
        <f>SUM(
IF(AND(TBL_QUAL_JOBSLISTING_JOBS[[#This Row],[LISTING_LOAN_ID_PROP_ADDR]]&lt;&gt;"",NOT(ISNUMBER(MATCH(TBL_QUAL_JOBSLISTING_JOBS[[#This Row],[LISTING_LOAN_ID_PROP_ADDR]],RANGE_LOOKUP_UDARDA_LOANLIST,0)))),1,0)
)</f>
        <v>0</v>
      </c>
    </row>
    <row r="252" spans="2:13" ht="20.100000000000001" customHeight="1" x14ac:dyDescent="0.25">
      <c r="B252" s="25" t="str">
        <f>IF(TBL_QUAL_JOBSLISTING_JOBS[[#This Row],[RECORD_STARTED]],IF(TBL_QUAL_JOBSLISTING_JOBS[[#This Row],[ERROR_COUNT]]&gt;0,-1,IF(TBL_QUAL_JOBSLISTING_JOBS[[#This Row],[REQ_FIELDS_POPULATED]],1,0)),"")</f>
        <v/>
      </c>
      <c r="C252" s="94">
        <f>ROW()-ROW(TBL_QUAL_JOBSLISTING_JOBS[[#Headers],[ROW_ID]])</f>
        <v>243</v>
      </c>
      <c r="D252" s="82"/>
      <c r="E252" s="82"/>
      <c r="F252" s="38"/>
      <c r="G252" s="39"/>
      <c r="H252" s="33"/>
      <c r="I252" s="84" t="str">
        <f>IFERROR(INDEX(TBL_UDARDA_LOANPOOL[QUAL_JOBS_HUD_MFI],MATCH(TBL_QUAL_JOBSLISTING_JOBS[[#This Row],[LISTING_LOAN_ID_PROP_ADDR]],TBL_UDARDA_LOANPOOL[LOAN_ID_PROP_ADDR],0)),"")</f>
        <v/>
      </c>
      <c r="J2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2" s="36">
        <f>SUM(
IF(AND(TBL_QUAL_JOBSLISTING_JOBS[[#This Row],[LISTING_LOAN_ID_PROP_ADDR]]&lt;&gt;"",NOT(ISNUMBER(MATCH(TBL_QUAL_JOBSLISTING_JOBS[[#This Row],[LISTING_LOAN_ID_PROP_ADDR]],RANGE_LOOKUP_UDARDA_LOANLIST,0)))),1,0)
)</f>
        <v>0</v>
      </c>
    </row>
    <row r="253" spans="2:13" ht="20.100000000000001" customHeight="1" x14ac:dyDescent="0.25">
      <c r="B253" s="25" t="str">
        <f>IF(TBL_QUAL_JOBSLISTING_JOBS[[#This Row],[RECORD_STARTED]],IF(TBL_QUAL_JOBSLISTING_JOBS[[#This Row],[ERROR_COUNT]]&gt;0,-1,IF(TBL_QUAL_JOBSLISTING_JOBS[[#This Row],[REQ_FIELDS_POPULATED]],1,0)),"")</f>
        <v/>
      </c>
      <c r="C253" s="94">
        <f>ROW()-ROW(TBL_QUAL_JOBSLISTING_JOBS[[#Headers],[ROW_ID]])</f>
        <v>244</v>
      </c>
      <c r="D253" s="82"/>
      <c r="E253" s="82"/>
      <c r="F253" s="38"/>
      <c r="G253" s="39"/>
      <c r="H253" s="33"/>
      <c r="I253" s="84" t="str">
        <f>IFERROR(INDEX(TBL_UDARDA_LOANPOOL[QUAL_JOBS_HUD_MFI],MATCH(TBL_QUAL_JOBSLISTING_JOBS[[#This Row],[LISTING_LOAN_ID_PROP_ADDR]],TBL_UDARDA_LOANPOOL[LOAN_ID_PROP_ADDR],0)),"")</f>
        <v/>
      </c>
      <c r="J2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3" s="36">
        <f>SUM(
IF(AND(TBL_QUAL_JOBSLISTING_JOBS[[#This Row],[LISTING_LOAN_ID_PROP_ADDR]]&lt;&gt;"",NOT(ISNUMBER(MATCH(TBL_QUAL_JOBSLISTING_JOBS[[#This Row],[LISTING_LOAN_ID_PROP_ADDR]],RANGE_LOOKUP_UDARDA_LOANLIST,0)))),1,0)
)</f>
        <v>0</v>
      </c>
    </row>
    <row r="254" spans="2:13" ht="20.100000000000001" customHeight="1" x14ac:dyDescent="0.25">
      <c r="B254" s="25" t="str">
        <f>IF(TBL_QUAL_JOBSLISTING_JOBS[[#This Row],[RECORD_STARTED]],IF(TBL_QUAL_JOBSLISTING_JOBS[[#This Row],[ERROR_COUNT]]&gt;0,-1,IF(TBL_QUAL_JOBSLISTING_JOBS[[#This Row],[REQ_FIELDS_POPULATED]],1,0)),"")</f>
        <v/>
      </c>
      <c r="C254" s="94">
        <f>ROW()-ROW(TBL_QUAL_JOBSLISTING_JOBS[[#Headers],[ROW_ID]])</f>
        <v>245</v>
      </c>
      <c r="D254" s="82"/>
      <c r="E254" s="82"/>
      <c r="F254" s="38"/>
      <c r="G254" s="39"/>
      <c r="H254" s="33"/>
      <c r="I254" s="84" t="str">
        <f>IFERROR(INDEX(TBL_UDARDA_LOANPOOL[QUAL_JOBS_HUD_MFI],MATCH(TBL_QUAL_JOBSLISTING_JOBS[[#This Row],[LISTING_LOAN_ID_PROP_ADDR]],TBL_UDARDA_LOANPOOL[LOAN_ID_PROP_ADDR],0)),"")</f>
        <v/>
      </c>
      <c r="J2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4" s="36">
        <f>SUM(
IF(AND(TBL_QUAL_JOBSLISTING_JOBS[[#This Row],[LISTING_LOAN_ID_PROP_ADDR]]&lt;&gt;"",NOT(ISNUMBER(MATCH(TBL_QUAL_JOBSLISTING_JOBS[[#This Row],[LISTING_LOAN_ID_PROP_ADDR]],RANGE_LOOKUP_UDARDA_LOANLIST,0)))),1,0)
)</f>
        <v>0</v>
      </c>
    </row>
    <row r="255" spans="2:13" ht="20.100000000000001" customHeight="1" x14ac:dyDescent="0.25">
      <c r="B255" s="25" t="str">
        <f>IF(TBL_QUAL_JOBSLISTING_JOBS[[#This Row],[RECORD_STARTED]],IF(TBL_QUAL_JOBSLISTING_JOBS[[#This Row],[ERROR_COUNT]]&gt;0,-1,IF(TBL_QUAL_JOBSLISTING_JOBS[[#This Row],[REQ_FIELDS_POPULATED]],1,0)),"")</f>
        <v/>
      </c>
      <c r="C255" s="94">
        <f>ROW()-ROW(TBL_QUAL_JOBSLISTING_JOBS[[#Headers],[ROW_ID]])</f>
        <v>246</v>
      </c>
      <c r="D255" s="82"/>
      <c r="E255" s="82"/>
      <c r="F255" s="38"/>
      <c r="G255" s="39"/>
      <c r="H255" s="33"/>
      <c r="I255" s="84" t="str">
        <f>IFERROR(INDEX(TBL_UDARDA_LOANPOOL[QUAL_JOBS_HUD_MFI],MATCH(TBL_QUAL_JOBSLISTING_JOBS[[#This Row],[LISTING_LOAN_ID_PROP_ADDR]],TBL_UDARDA_LOANPOOL[LOAN_ID_PROP_ADDR],0)),"")</f>
        <v/>
      </c>
      <c r="J2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5" s="36">
        <f>SUM(
IF(AND(TBL_QUAL_JOBSLISTING_JOBS[[#This Row],[LISTING_LOAN_ID_PROP_ADDR]]&lt;&gt;"",NOT(ISNUMBER(MATCH(TBL_QUAL_JOBSLISTING_JOBS[[#This Row],[LISTING_LOAN_ID_PROP_ADDR]],RANGE_LOOKUP_UDARDA_LOANLIST,0)))),1,0)
)</f>
        <v>0</v>
      </c>
    </row>
    <row r="256" spans="2:13" ht="20.100000000000001" customHeight="1" x14ac:dyDescent="0.25">
      <c r="B256" s="25" t="str">
        <f>IF(TBL_QUAL_JOBSLISTING_JOBS[[#This Row],[RECORD_STARTED]],IF(TBL_QUAL_JOBSLISTING_JOBS[[#This Row],[ERROR_COUNT]]&gt;0,-1,IF(TBL_QUAL_JOBSLISTING_JOBS[[#This Row],[REQ_FIELDS_POPULATED]],1,0)),"")</f>
        <v/>
      </c>
      <c r="C256" s="94">
        <f>ROW()-ROW(TBL_QUAL_JOBSLISTING_JOBS[[#Headers],[ROW_ID]])</f>
        <v>247</v>
      </c>
      <c r="D256" s="82"/>
      <c r="E256" s="82"/>
      <c r="F256" s="38"/>
      <c r="G256" s="39"/>
      <c r="H256" s="33"/>
      <c r="I256" s="84" t="str">
        <f>IFERROR(INDEX(TBL_UDARDA_LOANPOOL[QUAL_JOBS_HUD_MFI],MATCH(TBL_QUAL_JOBSLISTING_JOBS[[#This Row],[LISTING_LOAN_ID_PROP_ADDR]],TBL_UDARDA_LOANPOOL[LOAN_ID_PROP_ADDR],0)),"")</f>
        <v/>
      </c>
      <c r="J2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6" s="36">
        <f>SUM(
IF(AND(TBL_QUAL_JOBSLISTING_JOBS[[#This Row],[LISTING_LOAN_ID_PROP_ADDR]]&lt;&gt;"",NOT(ISNUMBER(MATCH(TBL_QUAL_JOBSLISTING_JOBS[[#This Row],[LISTING_LOAN_ID_PROP_ADDR]],RANGE_LOOKUP_UDARDA_LOANLIST,0)))),1,0)
)</f>
        <v>0</v>
      </c>
    </row>
    <row r="257" spans="2:13" ht="20.100000000000001" customHeight="1" x14ac:dyDescent="0.25">
      <c r="B257" s="25" t="str">
        <f>IF(TBL_QUAL_JOBSLISTING_JOBS[[#This Row],[RECORD_STARTED]],IF(TBL_QUAL_JOBSLISTING_JOBS[[#This Row],[ERROR_COUNT]]&gt;0,-1,IF(TBL_QUAL_JOBSLISTING_JOBS[[#This Row],[REQ_FIELDS_POPULATED]],1,0)),"")</f>
        <v/>
      </c>
      <c r="C257" s="94">
        <f>ROW()-ROW(TBL_QUAL_JOBSLISTING_JOBS[[#Headers],[ROW_ID]])</f>
        <v>248</v>
      </c>
      <c r="D257" s="82"/>
      <c r="E257" s="82"/>
      <c r="F257" s="38"/>
      <c r="G257" s="39"/>
      <c r="H257" s="33"/>
      <c r="I257" s="84" t="str">
        <f>IFERROR(INDEX(TBL_UDARDA_LOANPOOL[QUAL_JOBS_HUD_MFI],MATCH(TBL_QUAL_JOBSLISTING_JOBS[[#This Row],[LISTING_LOAN_ID_PROP_ADDR]],TBL_UDARDA_LOANPOOL[LOAN_ID_PROP_ADDR],0)),"")</f>
        <v/>
      </c>
      <c r="J2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7" s="36">
        <f>SUM(
IF(AND(TBL_QUAL_JOBSLISTING_JOBS[[#This Row],[LISTING_LOAN_ID_PROP_ADDR]]&lt;&gt;"",NOT(ISNUMBER(MATCH(TBL_QUAL_JOBSLISTING_JOBS[[#This Row],[LISTING_LOAN_ID_PROP_ADDR]],RANGE_LOOKUP_UDARDA_LOANLIST,0)))),1,0)
)</f>
        <v>0</v>
      </c>
    </row>
    <row r="258" spans="2:13" ht="20.100000000000001" customHeight="1" x14ac:dyDescent="0.25">
      <c r="B258" s="25" t="str">
        <f>IF(TBL_QUAL_JOBSLISTING_JOBS[[#This Row],[RECORD_STARTED]],IF(TBL_QUAL_JOBSLISTING_JOBS[[#This Row],[ERROR_COUNT]]&gt;0,-1,IF(TBL_QUAL_JOBSLISTING_JOBS[[#This Row],[REQ_FIELDS_POPULATED]],1,0)),"")</f>
        <v/>
      </c>
      <c r="C258" s="94">
        <f>ROW()-ROW(TBL_QUAL_JOBSLISTING_JOBS[[#Headers],[ROW_ID]])</f>
        <v>249</v>
      </c>
      <c r="D258" s="82"/>
      <c r="E258" s="82"/>
      <c r="F258" s="38"/>
      <c r="G258" s="39"/>
      <c r="H258" s="33"/>
      <c r="I258" s="84" t="str">
        <f>IFERROR(INDEX(TBL_UDARDA_LOANPOOL[QUAL_JOBS_HUD_MFI],MATCH(TBL_QUAL_JOBSLISTING_JOBS[[#This Row],[LISTING_LOAN_ID_PROP_ADDR]],TBL_UDARDA_LOANPOOL[LOAN_ID_PROP_ADDR],0)),"")</f>
        <v/>
      </c>
      <c r="J2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8" s="36">
        <f>SUM(
IF(AND(TBL_QUAL_JOBSLISTING_JOBS[[#This Row],[LISTING_LOAN_ID_PROP_ADDR]]&lt;&gt;"",NOT(ISNUMBER(MATCH(TBL_QUAL_JOBSLISTING_JOBS[[#This Row],[LISTING_LOAN_ID_PROP_ADDR]],RANGE_LOOKUP_UDARDA_LOANLIST,0)))),1,0)
)</f>
        <v>0</v>
      </c>
    </row>
    <row r="259" spans="2:13" ht="20.100000000000001" customHeight="1" x14ac:dyDescent="0.25">
      <c r="B259" s="25" t="str">
        <f>IF(TBL_QUAL_JOBSLISTING_JOBS[[#This Row],[RECORD_STARTED]],IF(TBL_QUAL_JOBSLISTING_JOBS[[#This Row],[ERROR_COUNT]]&gt;0,-1,IF(TBL_QUAL_JOBSLISTING_JOBS[[#This Row],[REQ_FIELDS_POPULATED]],1,0)),"")</f>
        <v/>
      </c>
      <c r="C259" s="94">
        <f>ROW()-ROW(TBL_QUAL_JOBSLISTING_JOBS[[#Headers],[ROW_ID]])</f>
        <v>250</v>
      </c>
      <c r="D259" s="82"/>
      <c r="E259" s="82"/>
      <c r="F259" s="38"/>
      <c r="G259" s="39"/>
      <c r="H259" s="33"/>
      <c r="I259" s="84" t="str">
        <f>IFERROR(INDEX(TBL_UDARDA_LOANPOOL[QUAL_JOBS_HUD_MFI],MATCH(TBL_QUAL_JOBSLISTING_JOBS[[#This Row],[LISTING_LOAN_ID_PROP_ADDR]],TBL_UDARDA_LOANPOOL[LOAN_ID_PROP_ADDR],0)),"")</f>
        <v/>
      </c>
      <c r="J2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9" s="36">
        <f>SUM(
IF(AND(TBL_QUAL_JOBSLISTING_JOBS[[#This Row],[LISTING_LOAN_ID_PROP_ADDR]]&lt;&gt;"",NOT(ISNUMBER(MATCH(TBL_QUAL_JOBSLISTING_JOBS[[#This Row],[LISTING_LOAN_ID_PROP_ADDR]],RANGE_LOOKUP_UDARDA_LOANLIST,0)))),1,0)
)</f>
        <v>0</v>
      </c>
    </row>
    <row r="260" spans="2:13" ht="20.100000000000001" customHeight="1" x14ac:dyDescent="0.25">
      <c r="B260" s="25" t="str">
        <f>IF(TBL_QUAL_JOBSLISTING_JOBS[[#This Row],[RECORD_STARTED]],IF(TBL_QUAL_JOBSLISTING_JOBS[[#This Row],[ERROR_COUNT]]&gt;0,-1,IF(TBL_QUAL_JOBSLISTING_JOBS[[#This Row],[REQ_FIELDS_POPULATED]],1,0)),"")</f>
        <v/>
      </c>
      <c r="C260" s="94">
        <f>ROW()-ROW(TBL_QUAL_JOBSLISTING_JOBS[[#Headers],[ROW_ID]])</f>
        <v>251</v>
      </c>
      <c r="D260" s="82"/>
      <c r="E260" s="82"/>
      <c r="F260" s="38"/>
      <c r="G260" s="39"/>
      <c r="H260" s="33"/>
      <c r="I260" s="84" t="str">
        <f>IFERROR(INDEX(TBL_UDARDA_LOANPOOL[QUAL_JOBS_HUD_MFI],MATCH(TBL_QUAL_JOBSLISTING_JOBS[[#This Row],[LISTING_LOAN_ID_PROP_ADDR]],TBL_UDARDA_LOANPOOL[LOAN_ID_PROP_ADDR],0)),"")</f>
        <v/>
      </c>
      <c r="J2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0" s="36">
        <f>SUM(
IF(AND(TBL_QUAL_JOBSLISTING_JOBS[[#This Row],[LISTING_LOAN_ID_PROP_ADDR]]&lt;&gt;"",NOT(ISNUMBER(MATCH(TBL_QUAL_JOBSLISTING_JOBS[[#This Row],[LISTING_LOAN_ID_PROP_ADDR]],RANGE_LOOKUP_UDARDA_LOANLIST,0)))),1,0)
)</f>
        <v>0</v>
      </c>
    </row>
    <row r="261" spans="2:13" ht="20.100000000000001" customHeight="1" x14ac:dyDescent="0.25">
      <c r="B261" s="25" t="str">
        <f>IF(TBL_QUAL_JOBSLISTING_JOBS[[#This Row],[RECORD_STARTED]],IF(TBL_QUAL_JOBSLISTING_JOBS[[#This Row],[ERROR_COUNT]]&gt;0,-1,IF(TBL_QUAL_JOBSLISTING_JOBS[[#This Row],[REQ_FIELDS_POPULATED]],1,0)),"")</f>
        <v/>
      </c>
      <c r="C261" s="94">
        <f>ROW()-ROW(TBL_QUAL_JOBSLISTING_JOBS[[#Headers],[ROW_ID]])</f>
        <v>252</v>
      </c>
      <c r="D261" s="82"/>
      <c r="E261" s="82"/>
      <c r="F261" s="38"/>
      <c r="G261" s="39"/>
      <c r="H261" s="33"/>
      <c r="I261" s="84" t="str">
        <f>IFERROR(INDEX(TBL_UDARDA_LOANPOOL[QUAL_JOBS_HUD_MFI],MATCH(TBL_QUAL_JOBSLISTING_JOBS[[#This Row],[LISTING_LOAN_ID_PROP_ADDR]],TBL_UDARDA_LOANPOOL[LOAN_ID_PROP_ADDR],0)),"")</f>
        <v/>
      </c>
      <c r="J2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1" s="36">
        <f>SUM(
IF(AND(TBL_QUAL_JOBSLISTING_JOBS[[#This Row],[LISTING_LOAN_ID_PROP_ADDR]]&lt;&gt;"",NOT(ISNUMBER(MATCH(TBL_QUAL_JOBSLISTING_JOBS[[#This Row],[LISTING_LOAN_ID_PROP_ADDR]],RANGE_LOOKUP_UDARDA_LOANLIST,0)))),1,0)
)</f>
        <v>0</v>
      </c>
    </row>
    <row r="262" spans="2:13" ht="20.100000000000001" customHeight="1" x14ac:dyDescent="0.25">
      <c r="B262" s="25" t="str">
        <f>IF(TBL_QUAL_JOBSLISTING_JOBS[[#This Row],[RECORD_STARTED]],IF(TBL_QUAL_JOBSLISTING_JOBS[[#This Row],[ERROR_COUNT]]&gt;0,-1,IF(TBL_QUAL_JOBSLISTING_JOBS[[#This Row],[REQ_FIELDS_POPULATED]],1,0)),"")</f>
        <v/>
      </c>
      <c r="C262" s="94">
        <f>ROW()-ROW(TBL_QUAL_JOBSLISTING_JOBS[[#Headers],[ROW_ID]])</f>
        <v>253</v>
      </c>
      <c r="D262" s="82"/>
      <c r="E262" s="82"/>
      <c r="F262" s="38"/>
      <c r="G262" s="39"/>
      <c r="H262" s="33"/>
      <c r="I262" s="84" t="str">
        <f>IFERROR(INDEX(TBL_UDARDA_LOANPOOL[QUAL_JOBS_HUD_MFI],MATCH(TBL_QUAL_JOBSLISTING_JOBS[[#This Row],[LISTING_LOAN_ID_PROP_ADDR]],TBL_UDARDA_LOANPOOL[LOAN_ID_PROP_ADDR],0)),"")</f>
        <v/>
      </c>
      <c r="J2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2" s="36">
        <f>SUM(
IF(AND(TBL_QUAL_JOBSLISTING_JOBS[[#This Row],[LISTING_LOAN_ID_PROP_ADDR]]&lt;&gt;"",NOT(ISNUMBER(MATCH(TBL_QUAL_JOBSLISTING_JOBS[[#This Row],[LISTING_LOAN_ID_PROP_ADDR]],RANGE_LOOKUP_UDARDA_LOANLIST,0)))),1,0)
)</f>
        <v>0</v>
      </c>
    </row>
    <row r="263" spans="2:13" ht="20.100000000000001" customHeight="1" x14ac:dyDescent="0.25">
      <c r="B263" s="25" t="str">
        <f>IF(TBL_QUAL_JOBSLISTING_JOBS[[#This Row],[RECORD_STARTED]],IF(TBL_QUAL_JOBSLISTING_JOBS[[#This Row],[ERROR_COUNT]]&gt;0,-1,IF(TBL_QUAL_JOBSLISTING_JOBS[[#This Row],[REQ_FIELDS_POPULATED]],1,0)),"")</f>
        <v/>
      </c>
      <c r="C263" s="94">
        <f>ROW()-ROW(TBL_QUAL_JOBSLISTING_JOBS[[#Headers],[ROW_ID]])</f>
        <v>254</v>
      </c>
      <c r="D263" s="82"/>
      <c r="E263" s="82"/>
      <c r="F263" s="38"/>
      <c r="G263" s="39"/>
      <c r="H263" s="33"/>
      <c r="I263" s="84" t="str">
        <f>IFERROR(INDEX(TBL_UDARDA_LOANPOOL[QUAL_JOBS_HUD_MFI],MATCH(TBL_QUAL_JOBSLISTING_JOBS[[#This Row],[LISTING_LOAN_ID_PROP_ADDR]],TBL_UDARDA_LOANPOOL[LOAN_ID_PROP_ADDR],0)),"")</f>
        <v/>
      </c>
      <c r="J2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3" s="36">
        <f>SUM(
IF(AND(TBL_QUAL_JOBSLISTING_JOBS[[#This Row],[LISTING_LOAN_ID_PROP_ADDR]]&lt;&gt;"",NOT(ISNUMBER(MATCH(TBL_QUAL_JOBSLISTING_JOBS[[#This Row],[LISTING_LOAN_ID_PROP_ADDR]],RANGE_LOOKUP_UDARDA_LOANLIST,0)))),1,0)
)</f>
        <v>0</v>
      </c>
    </row>
    <row r="264" spans="2:13" ht="20.100000000000001" customHeight="1" x14ac:dyDescent="0.25">
      <c r="B264" s="25" t="str">
        <f>IF(TBL_QUAL_JOBSLISTING_JOBS[[#This Row],[RECORD_STARTED]],IF(TBL_QUAL_JOBSLISTING_JOBS[[#This Row],[ERROR_COUNT]]&gt;0,-1,IF(TBL_QUAL_JOBSLISTING_JOBS[[#This Row],[REQ_FIELDS_POPULATED]],1,0)),"")</f>
        <v/>
      </c>
      <c r="C264" s="94">
        <f>ROW()-ROW(TBL_QUAL_JOBSLISTING_JOBS[[#Headers],[ROW_ID]])</f>
        <v>255</v>
      </c>
      <c r="D264" s="82"/>
      <c r="E264" s="82"/>
      <c r="F264" s="38"/>
      <c r="G264" s="39"/>
      <c r="H264" s="33"/>
      <c r="I264" s="84" t="str">
        <f>IFERROR(INDEX(TBL_UDARDA_LOANPOOL[QUAL_JOBS_HUD_MFI],MATCH(TBL_QUAL_JOBSLISTING_JOBS[[#This Row],[LISTING_LOAN_ID_PROP_ADDR]],TBL_UDARDA_LOANPOOL[LOAN_ID_PROP_ADDR],0)),"")</f>
        <v/>
      </c>
      <c r="J2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4" s="36">
        <f>SUM(
IF(AND(TBL_QUAL_JOBSLISTING_JOBS[[#This Row],[LISTING_LOAN_ID_PROP_ADDR]]&lt;&gt;"",NOT(ISNUMBER(MATCH(TBL_QUAL_JOBSLISTING_JOBS[[#This Row],[LISTING_LOAN_ID_PROP_ADDR]],RANGE_LOOKUP_UDARDA_LOANLIST,0)))),1,0)
)</f>
        <v>0</v>
      </c>
    </row>
    <row r="265" spans="2:13" ht="20.100000000000001" customHeight="1" x14ac:dyDescent="0.25">
      <c r="B265" s="25" t="str">
        <f>IF(TBL_QUAL_JOBSLISTING_JOBS[[#This Row],[RECORD_STARTED]],IF(TBL_QUAL_JOBSLISTING_JOBS[[#This Row],[ERROR_COUNT]]&gt;0,-1,IF(TBL_QUAL_JOBSLISTING_JOBS[[#This Row],[REQ_FIELDS_POPULATED]],1,0)),"")</f>
        <v/>
      </c>
      <c r="C265" s="94">
        <f>ROW()-ROW(TBL_QUAL_JOBSLISTING_JOBS[[#Headers],[ROW_ID]])</f>
        <v>256</v>
      </c>
      <c r="D265" s="82"/>
      <c r="E265" s="82"/>
      <c r="F265" s="38"/>
      <c r="G265" s="39"/>
      <c r="H265" s="33"/>
      <c r="I265" s="84" t="str">
        <f>IFERROR(INDEX(TBL_UDARDA_LOANPOOL[QUAL_JOBS_HUD_MFI],MATCH(TBL_QUAL_JOBSLISTING_JOBS[[#This Row],[LISTING_LOAN_ID_PROP_ADDR]],TBL_UDARDA_LOANPOOL[LOAN_ID_PROP_ADDR],0)),"")</f>
        <v/>
      </c>
      <c r="J2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5" s="36">
        <f>SUM(
IF(AND(TBL_QUAL_JOBSLISTING_JOBS[[#This Row],[LISTING_LOAN_ID_PROP_ADDR]]&lt;&gt;"",NOT(ISNUMBER(MATCH(TBL_QUAL_JOBSLISTING_JOBS[[#This Row],[LISTING_LOAN_ID_PROP_ADDR]],RANGE_LOOKUP_UDARDA_LOANLIST,0)))),1,0)
)</f>
        <v>0</v>
      </c>
    </row>
    <row r="266" spans="2:13" ht="20.100000000000001" customHeight="1" x14ac:dyDescent="0.25">
      <c r="B266" s="25" t="str">
        <f>IF(TBL_QUAL_JOBSLISTING_JOBS[[#This Row],[RECORD_STARTED]],IF(TBL_QUAL_JOBSLISTING_JOBS[[#This Row],[ERROR_COUNT]]&gt;0,-1,IF(TBL_QUAL_JOBSLISTING_JOBS[[#This Row],[REQ_FIELDS_POPULATED]],1,0)),"")</f>
        <v/>
      </c>
      <c r="C266" s="94">
        <f>ROW()-ROW(TBL_QUAL_JOBSLISTING_JOBS[[#Headers],[ROW_ID]])</f>
        <v>257</v>
      </c>
      <c r="D266" s="82"/>
      <c r="E266" s="82"/>
      <c r="F266" s="38"/>
      <c r="G266" s="39"/>
      <c r="H266" s="33"/>
      <c r="I266" s="84" t="str">
        <f>IFERROR(INDEX(TBL_UDARDA_LOANPOOL[QUAL_JOBS_HUD_MFI],MATCH(TBL_QUAL_JOBSLISTING_JOBS[[#This Row],[LISTING_LOAN_ID_PROP_ADDR]],TBL_UDARDA_LOANPOOL[LOAN_ID_PROP_ADDR],0)),"")</f>
        <v/>
      </c>
      <c r="J2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6" s="36">
        <f>SUM(
IF(AND(TBL_QUAL_JOBSLISTING_JOBS[[#This Row],[LISTING_LOAN_ID_PROP_ADDR]]&lt;&gt;"",NOT(ISNUMBER(MATCH(TBL_QUAL_JOBSLISTING_JOBS[[#This Row],[LISTING_LOAN_ID_PROP_ADDR]],RANGE_LOOKUP_UDARDA_LOANLIST,0)))),1,0)
)</f>
        <v>0</v>
      </c>
    </row>
    <row r="267" spans="2:13" ht="20.100000000000001" customHeight="1" x14ac:dyDescent="0.25">
      <c r="B267" s="25" t="str">
        <f>IF(TBL_QUAL_JOBSLISTING_JOBS[[#This Row],[RECORD_STARTED]],IF(TBL_QUAL_JOBSLISTING_JOBS[[#This Row],[ERROR_COUNT]]&gt;0,-1,IF(TBL_QUAL_JOBSLISTING_JOBS[[#This Row],[REQ_FIELDS_POPULATED]],1,0)),"")</f>
        <v/>
      </c>
      <c r="C267" s="94">
        <f>ROW()-ROW(TBL_QUAL_JOBSLISTING_JOBS[[#Headers],[ROW_ID]])</f>
        <v>258</v>
      </c>
      <c r="D267" s="82"/>
      <c r="E267" s="82"/>
      <c r="F267" s="38"/>
      <c r="G267" s="39"/>
      <c r="H267" s="33"/>
      <c r="I267" s="84" t="str">
        <f>IFERROR(INDEX(TBL_UDARDA_LOANPOOL[QUAL_JOBS_HUD_MFI],MATCH(TBL_QUAL_JOBSLISTING_JOBS[[#This Row],[LISTING_LOAN_ID_PROP_ADDR]],TBL_UDARDA_LOANPOOL[LOAN_ID_PROP_ADDR],0)),"")</f>
        <v/>
      </c>
      <c r="J2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7" s="36">
        <f>SUM(
IF(AND(TBL_QUAL_JOBSLISTING_JOBS[[#This Row],[LISTING_LOAN_ID_PROP_ADDR]]&lt;&gt;"",NOT(ISNUMBER(MATCH(TBL_QUAL_JOBSLISTING_JOBS[[#This Row],[LISTING_LOAN_ID_PROP_ADDR]],RANGE_LOOKUP_UDARDA_LOANLIST,0)))),1,0)
)</f>
        <v>0</v>
      </c>
    </row>
    <row r="268" spans="2:13" ht="20.100000000000001" customHeight="1" x14ac:dyDescent="0.25">
      <c r="B268" s="25" t="str">
        <f>IF(TBL_QUAL_JOBSLISTING_JOBS[[#This Row],[RECORD_STARTED]],IF(TBL_QUAL_JOBSLISTING_JOBS[[#This Row],[ERROR_COUNT]]&gt;0,-1,IF(TBL_QUAL_JOBSLISTING_JOBS[[#This Row],[REQ_FIELDS_POPULATED]],1,0)),"")</f>
        <v/>
      </c>
      <c r="C268" s="94">
        <f>ROW()-ROW(TBL_QUAL_JOBSLISTING_JOBS[[#Headers],[ROW_ID]])</f>
        <v>259</v>
      </c>
      <c r="D268" s="82"/>
      <c r="E268" s="82"/>
      <c r="F268" s="38"/>
      <c r="G268" s="39"/>
      <c r="H268" s="33"/>
      <c r="I268" s="84" t="str">
        <f>IFERROR(INDEX(TBL_UDARDA_LOANPOOL[QUAL_JOBS_HUD_MFI],MATCH(TBL_QUAL_JOBSLISTING_JOBS[[#This Row],[LISTING_LOAN_ID_PROP_ADDR]],TBL_UDARDA_LOANPOOL[LOAN_ID_PROP_ADDR],0)),"")</f>
        <v/>
      </c>
      <c r="J2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8" s="36">
        <f>SUM(
IF(AND(TBL_QUAL_JOBSLISTING_JOBS[[#This Row],[LISTING_LOAN_ID_PROP_ADDR]]&lt;&gt;"",NOT(ISNUMBER(MATCH(TBL_QUAL_JOBSLISTING_JOBS[[#This Row],[LISTING_LOAN_ID_PROP_ADDR]],RANGE_LOOKUP_UDARDA_LOANLIST,0)))),1,0)
)</f>
        <v>0</v>
      </c>
    </row>
    <row r="269" spans="2:13" ht="20.100000000000001" customHeight="1" x14ac:dyDescent="0.25">
      <c r="B269" s="25" t="str">
        <f>IF(TBL_QUAL_JOBSLISTING_JOBS[[#This Row],[RECORD_STARTED]],IF(TBL_QUAL_JOBSLISTING_JOBS[[#This Row],[ERROR_COUNT]]&gt;0,-1,IF(TBL_QUAL_JOBSLISTING_JOBS[[#This Row],[REQ_FIELDS_POPULATED]],1,0)),"")</f>
        <v/>
      </c>
      <c r="C269" s="94">
        <f>ROW()-ROW(TBL_QUAL_JOBSLISTING_JOBS[[#Headers],[ROW_ID]])</f>
        <v>260</v>
      </c>
      <c r="D269" s="82"/>
      <c r="E269" s="82"/>
      <c r="F269" s="38"/>
      <c r="G269" s="39"/>
      <c r="H269" s="33"/>
      <c r="I269" s="84" t="str">
        <f>IFERROR(INDEX(TBL_UDARDA_LOANPOOL[QUAL_JOBS_HUD_MFI],MATCH(TBL_QUAL_JOBSLISTING_JOBS[[#This Row],[LISTING_LOAN_ID_PROP_ADDR]],TBL_UDARDA_LOANPOOL[LOAN_ID_PROP_ADDR],0)),"")</f>
        <v/>
      </c>
      <c r="J2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9" s="36">
        <f>SUM(
IF(AND(TBL_QUAL_JOBSLISTING_JOBS[[#This Row],[LISTING_LOAN_ID_PROP_ADDR]]&lt;&gt;"",NOT(ISNUMBER(MATCH(TBL_QUAL_JOBSLISTING_JOBS[[#This Row],[LISTING_LOAN_ID_PROP_ADDR]],RANGE_LOOKUP_UDARDA_LOANLIST,0)))),1,0)
)</f>
        <v>0</v>
      </c>
    </row>
    <row r="270" spans="2:13" ht="20.100000000000001" customHeight="1" x14ac:dyDescent="0.25">
      <c r="B270" s="25" t="str">
        <f>IF(TBL_QUAL_JOBSLISTING_JOBS[[#This Row],[RECORD_STARTED]],IF(TBL_QUAL_JOBSLISTING_JOBS[[#This Row],[ERROR_COUNT]]&gt;0,-1,IF(TBL_QUAL_JOBSLISTING_JOBS[[#This Row],[REQ_FIELDS_POPULATED]],1,0)),"")</f>
        <v/>
      </c>
      <c r="C270" s="94">
        <f>ROW()-ROW(TBL_QUAL_JOBSLISTING_JOBS[[#Headers],[ROW_ID]])</f>
        <v>261</v>
      </c>
      <c r="D270" s="82"/>
      <c r="E270" s="82"/>
      <c r="F270" s="38"/>
      <c r="G270" s="39"/>
      <c r="H270" s="33"/>
      <c r="I270" s="84" t="str">
        <f>IFERROR(INDEX(TBL_UDARDA_LOANPOOL[QUAL_JOBS_HUD_MFI],MATCH(TBL_QUAL_JOBSLISTING_JOBS[[#This Row],[LISTING_LOAN_ID_PROP_ADDR]],TBL_UDARDA_LOANPOOL[LOAN_ID_PROP_ADDR],0)),"")</f>
        <v/>
      </c>
      <c r="J2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0" s="36">
        <f>SUM(
IF(AND(TBL_QUAL_JOBSLISTING_JOBS[[#This Row],[LISTING_LOAN_ID_PROP_ADDR]]&lt;&gt;"",NOT(ISNUMBER(MATCH(TBL_QUAL_JOBSLISTING_JOBS[[#This Row],[LISTING_LOAN_ID_PROP_ADDR]],RANGE_LOOKUP_UDARDA_LOANLIST,0)))),1,0)
)</f>
        <v>0</v>
      </c>
    </row>
    <row r="271" spans="2:13" ht="20.100000000000001" customHeight="1" x14ac:dyDescent="0.25">
      <c r="B271" s="25" t="str">
        <f>IF(TBL_QUAL_JOBSLISTING_JOBS[[#This Row],[RECORD_STARTED]],IF(TBL_QUAL_JOBSLISTING_JOBS[[#This Row],[ERROR_COUNT]]&gt;0,-1,IF(TBL_QUAL_JOBSLISTING_JOBS[[#This Row],[REQ_FIELDS_POPULATED]],1,0)),"")</f>
        <v/>
      </c>
      <c r="C271" s="94">
        <f>ROW()-ROW(TBL_QUAL_JOBSLISTING_JOBS[[#Headers],[ROW_ID]])</f>
        <v>262</v>
      </c>
      <c r="D271" s="82"/>
      <c r="E271" s="82"/>
      <c r="F271" s="38"/>
      <c r="G271" s="39"/>
      <c r="H271" s="33"/>
      <c r="I271" s="84" t="str">
        <f>IFERROR(INDEX(TBL_UDARDA_LOANPOOL[QUAL_JOBS_HUD_MFI],MATCH(TBL_QUAL_JOBSLISTING_JOBS[[#This Row],[LISTING_LOAN_ID_PROP_ADDR]],TBL_UDARDA_LOANPOOL[LOAN_ID_PROP_ADDR],0)),"")</f>
        <v/>
      </c>
      <c r="J2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1" s="36">
        <f>SUM(
IF(AND(TBL_QUAL_JOBSLISTING_JOBS[[#This Row],[LISTING_LOAN_ID_PROP_ADDR]]&lt;&gt;"",NOT(ISNUMBER(MATCH(TBL_QUAL_JOBSLISTING_JOBS[[#This Row],[LISTING_LOAN_ID_PROP_ADDR]],RANGE_LOOKUP_UDARDA_LOANLIST,0)))),1,0)
)</f>
        <v>0</v>
      </c>
    </row>
    <row r="272" spans="2:13" ht="20.100000000000001" customHeight="1" x14ac:dyDescent="0.25">
      <c r="B272" s="25" t="str">
        <f>IF(TBL_QUAL_JOBSLISTING_JOBS[[#This Row],[RECORD_STARTED]],IF(TBL_QUAL_JOBSLISTING_JOBS[[#This Row],[ERROR_COUNT]]&gt;0,-1,IF(TBL_QUAL_JOBSLISTING_JOBS[[#This Row],[REQ_FIELDS_POPULATED]],1,0)),"")</f>
        <v/>
      </c>
      <c r="C272" s="94">
        <f>ROW()-ROW(TBL_QUAL_JOBSLISTING_JOBS[[#Headers],[ROW_ID]])</f>
        <v>263</v>
      </c>
      <c r="D272" s="82"/>
      <c r="E272" s="82"/>
      <c r="F272" s="38"/>
      <c r="G272" s="39"/>
      <c r="H272" s="33"/>
      <c r="I272" s="84" t="str">
        <f>IFERROR(INDEX(TBL_UDARDA_LOANPOOL[QUAL_JOBS_HUD_MFI],MATCH(TBL_QUAL_JOBSLISTING_JOBS[[#This Row],[LISTING_LOAN_ID_PROP_ADDR]],TBL_UDARDA_LOANPOOL[LOAN_ID_PROP_ADDR],0)),"")</f>
        <v/>
      </c>
      <c r="J2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2" s="36">
        <f>SUM(
IF(AND(TBL_QUAL_JOBSLISTING_JOBS[[#This Row],[LISTING_LOAN_ID_PROP_ADDR]]&lt;&gt;"",NOT(ISNUMBER(MATCH(TBL_QUAL_JOBSLISTING_JOBS[[#This Row],[LISTING_LOAN_ID_PROP_ADDR]],RANGE_LOOKUP_UDARDA_LOANLIST,0)))),1,0)
)</f>
        <v>0</v>
      </c>
    </row>
    <row r="273" spans="2:13" ht="20.100000000000001" customHeight="1" x14ac:dyDescent="0.25">
      <c r="B273" s="25" t="str">
        <f>IF(TBL_QUAL_JOBSLISTING_JOBS[[#This Row],[RECORD_STARTED]],IF(TBL_QUAL_JOBSLISTING_JOBS[[#This Row],[ERROR_COUNT]]&gt;0,-1,IF(TBL_QUAL_JOBSLISTING_JOBS[[#This Row],[REQ_FIELDS_POPULATED]],1,0)),"")</f>
        <v/>
      </c>
      <c r="C273" s="94">
        <f>ROW()-ROW(TBL_QUAL_JOBSLISTING_JOBS[[#Headers],[ROW_ID]])</f>
        <v>264</v>
      </c>
      <c r="D273" s="82"/>
      <c r="E273" s="82"/>
      <c r="F273" s="38"/>
      <c r="G273" s="39"/>
      <c r="H273" s="33"/>
      <c r="I273" s="84" t="str">
        <f>IFERROR(INDEX(TBL_UDARDA_LOANPOOL[QUAL_JOBS_HUD_MFI],MATCH(TBL_QUAL_JOBSLISTING_JOBS[[#This Row],[LISTING_LOAN_ID_PROP_ADDR]],TBL_UDARDA_LOANPOOL[LOAN_ID_PROP_ADDR],0)),"")</f>
        <v/>
      </c>
      <c r="J2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3" s="36">
        <f>SUM(
IF(AND(TBL_QUAL_JOBSLISTING_JOBS[[#This Row],[LISTING_LOAN_ID_PROP_ADDR]]&lt;&gt;"",NOT(ISNUMBER(MATCH(TBL_QUAL_JOBSLISTING_JOBS[[#This Row],[LISTING_LOAN_ID_PROP_ADDR]],RANGE_LOOKUP_UDARDA_LOANLIST,0)))),1,0)
)</f>
        <v>0</v>
      </c>
    </row>
    <row r="274" spans="2:13" ht="20.100000000000001" customHeight="1" x14ac:dyDescent="0.25">
      <c r="B274" s="25" t="str">
        <f>IF(TBL_QUAL_JOBSLISTING_JOBS[[#This Row],[RECORD_STARTED]],IF(TBL_QUAL_JOBSLISTING_JOBS[[#This Row],[ERROR_COUNT]]&gt;0,-1,IF(TBL_QUAL_JOBSLISTING_JOBS[[#This Row],[REQ_FIELDS_POPULATED]],1,0)),"")</f>
        <v/>
      </c>
      <c r="C274" s="94">
        <f>ROW()-ROW(TBL_QUAL_JOBSLISTING_JOBS[[#Headers],[ROW_ID]])</f>
        <v>265</v>
      </c>
      <c r="D274" s="82"/>
      <c r="E274" s="82"/>
      <c r="F274" s="38"/>
      <c r="G274" s="39"/>
      <c r="H274" s="33"/>
      <c r="I274" s="84" t="str">
        <f>IFERROR(INDEX(TBL_UDARDA_LOANPOOL[QUAL_JOBS_HUD_MFI],MATCH(TBL_QUAL_JOBSLISTING_JOBS[[#This Row],[LISTING_LOAN_ID_PROP_ADDR]],TBL_UDARDA_LOANPOOL[LOAN_ID_PROP_ADDR],0)),"")</f>
        <v/>
      </c>
      <c r="J2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4" s="36">
        <f>SUM(
IF(AND(TBL_QUAL_JOBSLISTING_JOBS[[#This Row],[LISTING_LOAN_ID_PROP_ADDR]]&lt;&gt;"",NOT(ISNUMBER(MATCH(TBL_QUAL_JOBSLISTING_JOBS[[#This Row],[LISTING_LOAN_ID_PROP_ADDR]],RANGE_LOOKUP_UDARDA_LOANLIST,0)))),1,0)
)</f>
        <v>0</v>
      </c>
    </row>
    <row r="275" spans="2:13" ht="20.100000000000001" customHeight="1" x14ac:dyDescent="0.25">
      <c r="B275" s="25" t="str">
        <f>IF(TBL_QUAL_JOBSLISTING_JOBS[[#This Row],[RECORD_STARTED]],IF(TBL_QUAL_JOBSLISTING_JOBS[[#This Row],[ERROR_COUNT]]&gt;0,-1,IF(TBL_QUAL_JOBSLISTING_JOBS[[#This Row],[REQ_FIELDS_POPULATED]],1,0)),"")</f>
        <v/>
      </c>
      <c r="C275" s="94">
        <f>ROW()-ROW(TBL_QUAL_JOBSLISTING_JOBS[[#Headers],[ROW_ID]])</f>
        <v>266</v>
      </c>
      <c r="D275" s="82"/>
      <c r="E275" s="82"/>
      <c r="F275" s="38"/>
      <c r="G275" s="39"/>
      <c r="H275" s="33"/>
      <c r="I275" s="84" t="str">
        <f>IFERROR(INDEX(TBL_UDARDA_LOANPOOL[QUAL_JOBS_HUD_MFI],MATCH(TBL_QUAL_JOBSLISTING_JOBS[[#This Row],[LISTING_LOAN_ID_PROP_ADDR]],TBL_UDARDA_LOANPOOL[LOAN_ID_PROP_ADDR],0)),"")</f>
        <v/>
      </c>
      <c r="J2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5" s="36">
        <f>SUM(
IF(AND(TBL_QUAL_JOBSLISTING_JOBS[[#This Row],[LISTING_LOAN_ID_PROP_ADDR]]&lt;&gt;"",NOT(ISNUMBER(MATCH(TBL_QUAL_JOBSLISTING_JOBS[[#This Row],[LISTING_LOAN_ID_PROP_ADDR]],RANGE_LOOKUP_UDARDA_LOANLIST,0)))),1,0)
)</f>
        <v>0</v>
      </c>
    </row>
    <row r="276" spans="2:13" ht="20.100000000000001" customHeight="1" x14ac:dyDescent="0.25">
      <c r="B276" s="25" t="str">
        <f>IF(TBL_QUAL_JOBSLISTING_JOBS[[#This Row],[RECORD_STARTED]],IF(TBL_QUAL_JOBSLISTING_JOBS[[#This Row],[ERROR_COUNT]]&gt;0,-1,IF(TBL_QUAL_JOBSLISTING_JOBS[[#This Row],[REQ_FIELDS_POPULATED]],1,0)),"")</f>
        <v/>
      </c>
      <c r="C276" s="94">
        <f>ROW()-ROW(TBL_QUAL_JOBSLISTING_JOBS[[#Headers],[ROW_ID]])</f>
        <v>267</v>
      </c>
      <c r="D276" s="82"/>
      <c r="E276" s="82"/>
      <c r="F276" s="38"/>
      <c r="G276" s="39"/>
      <c r="H276" s="33"/>
      <c r="I276" s="84" t="str">
        <f>IFERROR(INDEX(TBL_UDARDA_LOANPOOL[QUAL_JOBS_HUD_MFI],MATCH(TBL_QUAL_JOBSLISTING_JOBS[[#This Row],[LISTING_LOAN_ID_PROP_ADDR]],TBL_UDARDA_LOANPOOL[LOAN_ID_PROP_ADDR],0)),"")</f>
        <v/>
      </c>
      <c r="J2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6" s="36">
        <f>SUM(
IF(AND(TBL_QUAL_JOBSLISTING_JOBS[[#This Row],[LISTING_LOAN_ID_PROP_ADDR]]&lt;&gt;"",NOT(ISNUMBER(MATCH(TBL_QUAL_JOBSLISTING_JOBS[[#This Row],[LISTING_LOAN_ID_PROP_ADDR]],RANGE_LOOKUP_UDARDA_LOANLIST,0)))),1,0)
)</f>
        <v>0</v>
      </c>
    </row>
    <row r="277" spans="2:13" ht="20.100000000000001" customHeight="1" x14ac:dyDescent="0.25">
      <c r="B277" s="25" t="str">
        <f>IF(TBL_QUAL_JOBSLISTING_JOBS[[#This Row],[RECORD_STARTED]],IF(TBL_QUAL_JOBSLISTING_JOBS[[#This Row],[ERROR_COUNT]]&gt;0,-1,IF(TBL_QUAL_JOBSLISTING_JOBS[[#This Row],[REQ_FIELDS_POPULATED]],1,0)),"")</f>
        <v/>
      </c>
      <c r="C277" s="94">
        <f>ROW()-ROW(TBL_QUAL_JOBSLISTING_JOBS[[#Headers],[ROW_ID]])</f>
        <v>268</v>
      </c>
      <c r="D277" s="82"/>
      <c r="E277" s="82"/>
      <c r="F277" s="38"/>
      <c r="G277" s="39"/>
      <c r="H277" s="33"/>
      <c r="I277" s="84" t="str">
        <f>IFERROR(INDEX(TBL_UDARDA_LOANPOOL[QUAL_JOBS_HUD_MFI],MATCH(TBL_QUAL_JOBSLISTING_JOBS[[#This Row],[LISTING_LOAN_ID_PROP_ADDR]],TBL_UDARDA_LOANPOOL[LOAN_ID_PROP_ADDR],0)),"")</f>
        <v/>
      </c>
      <c r="J2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7" s="36">
        <f>SUM(
IF(AND(TBL_QUAL_JOBSLISTING_JOBS[[#This Row],[LISTING_LOAN_ID_PROP_ADDR]]&lt;&gt;"",NOT(ISNUMBER(MATCH(TBL_QUAL_JOBSLISTING_JOBS[[#This Row],[LISTING_LOAN_ID_PROP_ADDR]],RANGE_LOOKUP_UDARDA_LOANLIST,0)))),1,0)
)</f>
        <v>0</v>
      </c>
    </row>
    <row r="278" spans="2:13" ht="20.100000000000001" customHeight="1" x14ac:dyDescent="0.25">
      <c r="B278" s="25" t="str">
        <f>IF(TBL_QUAL_JOBSLISTING_JOBS[[#This Row],[RECORD_STARTED]],IF(TBL_QUAL_JOBSLISTING_JOBS[[#This Row],[ERROR_COUNT]]&gt;0,-1,IF(TBL_QUAL_JOBSLISTING_JOBS[[#This Row],[REQ_FIELDS_POPULATED]],1,0)),"")</f>
        <v/>
      </c>
      <c r="C278" s="94">
        <f>ROW()-ROW(TBL_QUAL_JOBSLISTING_JOBS[[#Headers],[ROW_ID]])</f>
        <v>269</v>
      </c>
      <c r="D278" s="82"/>
      <c r="E278" s="82"/>
      <c r="F278" s="38"/>
      <c r="G278" s="39"/>
      <c r="H278" s="33"/>
      <c r="I278" s="84" t="str">
        <f>IFERROR(INDEX(TBL_UDARDA_LOANPOOL[QUAL_JOBS_HUD_MFI],MATCH(TBL_QUAL_JOBSLISTING_JOBS[[#This Row],[LISTING_LOAN_ID_PROP_ADDR]],TBL_UDARDA_LOANPOOL[LOAN_ID_PROP_ADDR],0)),"")</f>
        <v/>
      </c>
      <c r="J2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8" s="36">
        <f>SUM(
IF(AND(TBL_QUAL_JOBSLISTING_JOBS[[#This Row],[LISTING_LOAN_ID_PROP_ADDR]]&lt;&gt;"",NOT(ISNUMBER(MATCH(TBL_QUAL_JOBSLISTING_JOBS[[#This Row],[LISTING_LOAN_ID_PROP_ADDR]],RANGE_LOOKUP_UDARDA_LOANLIST,0)))),1,0)
)</f>
        <v>0</v>
      </c>
    </row>
    <row r="279" spans="2:13" ht="20.100000000000001" customHeight="1" x14ac:dyDescent="0.25">
      <c r="B279" s="25" t="str">
        <f>IF(TBL_QUAL_JOBSLISTING_JOBS[[#This Row],[RECORD_STARTED]],IF(TBL_QUAL_JOBSLISTING_JOBS[[#This Row],[ERROR_COUNT]]&gt;0,-1,IF(TBL_QUAL_JOBSLISTING_JOBS[[#This Row],[REQ_FIELDS_POPULATED]],1,0)),"")</f>
        <v/>
      </c>
      <c r="C279" s="94">
        <f>ROW()-ROW(TBL_QUAL_JOBSLISTING_JOBS[[#Headers],[ROW_ID]])</f>
        <v>270</v>
      </c>
      <c r="D279" s="82"/>
      <c r="E279" s="82"/>
      <c r="F279" s="38"/>
      <c r="G279" s="39"/>
      <c r="H279" s="33"/>
      <c r="I279" s="84" t="str">
        <f>IFERROR(INDEX(TBL_UDARDA_LOANPOOL[QUAL_JOBS_HUD_MFI],MATCH(TBL_QUAL_JOBSLISTING_JOBS[[#This Row],[LISTING_LOAN_ID_PROP_ADDR]],TBL_UDARDA_LOANPOOL[LOAN_ID_PROP_ADDR],0)),"")</f>
        <v/>
      </c>
      <c r="J2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9" s="36">
        <f>SUM(
IF(AND(TBL_QUAL_JOBSLISTING_JOBS[[#This Row],[LISTING_LOAN_ID_PROP_ADDR]]&lt;&gt;"",NOT(ISNUMBER(MATCH(TBL_QUAL_JOBSLISTING_JOBS[[#This Row],[LISTING_LOAN_ID_PROP_ADDR]],RANGE_LOOKUP_UDARDA_LOANLIST,0)))),1,0)
)</f>
        <v>0</v>
      </c>
    </row>
    <row r="280" spans="2:13" ht="20.100000000000001" customHeight="1" x14ac:dyDescent="0.25">
      <c r="B280" s="25" t="str">
        <f>IF(TBL_QUAL_JOBSLISTING_JOBS[[#This Row],[RECORD_STARTED]],IF(TBL_QUAL_JOBSLISTING_JOBS[[#This Row],[ERROR_COUNT]]&gt;0,-1,IF(TBL_QUAL_JOBSLISTING_JOBS[[#This Row],[REQ_FIELDS_POPULATED]],1,0)),"")</f>
        <v/>
      </c>
      <c r="C280" s="94">
        <f>ROW()-ROW(TBL_QUAL_JOBSLISTING_JOBS[[#Headers],[ROW_ID]])</f>
        <v>271</v>
      </c>
      <c r="D280" s="82"/>
      <c r="E280" s="82"/>
      <c r="F280" s="38"/>
      <c r="G280" s="39"/>
      <c r="H280" s="33"/>
      <c r="I280" s="84" t="str">
        <f>IFERROR(INDEX(TBL_UDARDA_LOANPOOL[QUAL_JOBS_HUD_MFI],MATCH(TBL_QUAL_JOBSLISTING_JOBS[[#This Row],[LISTING_LOAN_ID_PROP_ADDR]],TBL_UDARDA_LOANPOOL[LOAN_ID_PROP_ADDR],0)),"")</f>
        <v/>
      </c>
      <c r="J2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0" s="36">
        <f>SUM(
IF(AND(TBL_QUAL_JOBSLISTING_JOBS[[#This Row],[LISTING_LOAN_ID_PROP_ADDR]]&lt;&gt;"",NOT(ISNUMBER(MATCH(TBL_QUAL_JOBSLISTING_JOBS[[#This Row],[LISTING_LOAN_ID_PROP_ADDR]],RANGE_LOOKUP_UDARDA_LOANLIST,0)))),1,0)
)</f>
        <v>0</v>
      </c>
    </row>
    <row r="281" spans="2:13" ht="20.100000000000001" customHeight="1" x14ac:dyDescent="0.25">
      <c r="B281" s="25" t="str">
        <f>IF(TBL_QUAL_JOBSLISTING_JOBS[[#This Row],[RECORD_STARTED]],IF(TBL_QUAL_JOBSLISTING_JOBS[[#This Row],[ERROR_COUNT]]&gt;0,-1,IF(TBL_QUAL_JOBSLISTING_JOBS[[#This Row],[REQ_FIELDS_POPULATED]],1,0)),"")</f>
        <v/>
      </c>
      <c r="C281" s="94">
        <f>ROW()-ROW(TBL_QUAL_JOBSLISTING_JOBS[[#Headers],[ROW_ID]])</f>
        <v>272</v>
      </c>
      <c r="D281" s="82"/>
      <c r="E281" s="82"/>
      <c r="F281" s="38"/>
      <c r="G281" s="39"/>
      <c r="H281" s="33"/>
      <c r="I281" s="84" t="str">
        <f>IFERROR(INDEX(TBL_UDARDA_LOANPOOL[QUAL_JOBS_HUD_MFI],MATCH(TBL_QUAL_JOBSLISTING_JOBS[[#This Row],[LISTING_LOAN_ID_PROP_ADDR]],TBL_UDARDA_LOANPOOL[LOAN_ID_PROP_ADDR],0)),"")</f>
        <v/>
      </c>
      <c r="J2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1" s="36">
        <f>SUM(
IF(AND(TBL_QUAL_JOBSLISTING_JOBS[[#This Row],[LISTING_LOAN_ID_PROP_ADDR]]&lt;&gt;"",NOT(ISNUMBER(MATCH(TBL_QUAL_JOBSLISTING_JOBS[[#This Row],[LISTING_LOAN_ID_PROP_ADDR]],RANGE_LOOKUP_UDARDA_LOANLIST,0)))),1,0)
)</f>
        <v>0</v>
      </c>
    </row>
    <row r="282" spans="2:13" ht="20.100000000000001" customHeight="1" x14ac:dyDescent="0.25">
      <c r="B282" s="25" t="str">
        <f>IF(TBL_QUAL_JOBSLISTING_JOBS[[#This Row],[RECORD_STARTED]],IF(TBL_QUAL_JOBSLISTING_JOBS[[#This Row],[ERROR_COUNT]]&gt;0,-1,IF(TBL_QUAL_JOBSLISTING_JOBS[[#This Row],[REQ_FIELDS_POPULATED]],1,0)),"")</f>
        <v/>
      </c>
      <c r="C282" s="94">
        <f>ROW()-ROW(TBL_QUAL_JOBSLISTING_JOBS[[#Headers],[ROW_ID]])</f>
        <v>273</v>
      </c>
      <c r="D282" s="82"/>
      <c r="E282" s="82"/>
      <c r="F282" s="38"/>
      <c r="G282" s="39"/>
      <c r="H282" s="33"/>
      <c r="I282" s="84" t="str">
        <f>IFERROR(INDEX(TBL_UDARDA_LOANPOOL[QUAL_JOBS_HUD_MFI],MATCH(TBL_QUAL_JOBSLISTING_JOBS[[#This Row],[LISTING_LOAN_ID_PROP_ADDR]],TBL_UDARDA_LOANPOOL[LOAN_ID_PROP_ADDR],0)),"")</f>
        <v/>
      </c>
      <c r="J2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2" s="36">
        <f>SUM(
IF(AND(TBL_QUAL_JOBSLISTING_JOBS[[#This Row],[LISTING_LOAN_ID_PROP_ADDR]]&lt;&gt;"",NOT(ISNUMBER(MATCH(TBL_QUAL_JOBSLISTING_JOBS[[#This Row],[LISTING_LOAN_ID_PROP_ADDR]],RANGE_LOOKUP_UDARDA_LOANLIST,0)))),1,0)
)</f>
        <v>0</v>
      </c>
    </row>
    <row r="283" spans="2:13" ht="20.100000000000001" customHeight="1" x14ac:dyDescent="0.25">
      <c r="B283" s="25" t="str">
        <f>IF(TBL_QUAL_JOBSLISTING_JOBS[[#This Row],[RECORD_STARTED]],IF(TBL_QUAL_JOBSLISTING_JOBS[[#This Row],[ERROR_COUNT]]&gt;0,-1,IF(TBL_QUAL_JOBSLISTING_JOBS[[#This Row],[REQ_FIELDS_POPULATED]],1,0)),"")</f>
        <v/>
      </c>
      <c r="C283" s="94">
        <f>ROW()-ROW(TBL_QUAL_JOBSLISTING_JOBS[[#Headers],[ROW_ID]])</f>
        <v>274</v>
      </c>
      <c r="D283" s="82"/>
      <c r="E283" s="82"/>
      <c r="F283" s="38"/>
      <c r="G283" s="39"/>
      <c r="H283" s="33"/>
      <c r="I283" s="84" t="str">
        <f>IFERROR(INDEX(TBL_UDARDA_LOANPOOL[QUAL_JOBS_HUD_MFI],MATCH(TBL_QUAL_JOBSLISTING_JOBS[[#This Row],[LISTING_LOAN_ID_PROP_ADDR]],TBL_UDARDA_LOANPOOL[LOAN_ID_PROP_ADDR],0)),"")</f>
        <v/>
      </c>
      <c r="J2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3" s="36">
        <f>SUM(
IF(AND(TBL_QUAL_JOBSLISTING_JOBS[[#This Row],[LISTING_LOAN_ID_PROP_ADDR]]&lt;&gt;"",NOT(ISNUMBER(MATCH(TBL_QUAL_JOBSLISTING_JOBS[[#This Row],[LISTING_LOAN_ID_PROP_ADDR]],RANGE_LOOKUP_UDARDA_LOANLIST,0)))),1,0)
)</f>
        <v>0</v>
      </c>
    </row>
    <row r="284" spans="2:13" ht="20.100000000000001" customHeight="1" x14ac:dyDescent="0.25">
      <c r="B284" s="25" t="str">
        <f>IF(TBL_QUAL_JOBSLISTING_JOBS[[#This Row],[RECORD_STARTED]],IF(TBL_QUAL_JOBSLISTING_JOBS[[#This Row],[ERROR_COUNT]]&gt;0,-1,IF(TBL_QUAL_JOBSLISTING_JOBS[[#This Row],[REQ_FIELDS_POPULATED]],1,0)),"")</f>
        <v/>
      </c>
      <c r="C284" s="94">
        <f>ROW()-ROW(TBL_QUAL_JOBSLISTING_JOBS[[#Headers],[ROW_ID]])</f>
        <v>275</v>
      </c>
      <c r="D284" s="82"/>
      <c r="E284" s="82"/>
      <c r="F284" s="38"/>
      <c r="G284" s="39"/>
      <c r="H284" s="33"/>
      <c r="I284" s="84" t="str">
        <f>IFERROR(INDEX(TBL_UDARDA_LOANPOOL[QUAL_JOBS_HUD_MFI],MATCH(TBL_QUAL_JOBSLISTING_JOBS[[#This Row],[LISTING_LOAN_ID_PROP_ADDR]],TBL_UDARDA_LOANPOOL[LOAN_ID_PROP_ADDR],0)),"")</f>
        <v/>
      </c>
      <c r="J2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4" s="36">
        <f>SUM(
IF(AND(TBL_QUAL_JOBSLISTING_JOBS[[#This Row],[LISTING_LOAN_ID_PROP_ADDR]]&lt;&gt;"",NOT(ISNUMBER(MATCH(TBL_QUAL_JOBSLISTING_JOBS[[#This Row],[LISTING_LOAN_ID_PROP_ADDR]],RANGE_LOOKUP_UDARDA_LOANLIST,0)))),1,0)
)</f>
        <v>0</v>
      </c>
    </row>
    <row r="285" spans="2:13" ht="20.100000000000001" customHeight="1" x14ac:dyDescent="0.25">
      <c r="B285" s="25" t="str">
        <f>IF(TBL_QUAL_JOBSLISTING_JOBS[[#This Row],[RECORD_STARTED]],IF(TBL_QUAL_JOBSLISTING_JOBS[[#This Row],[ERROR_COUNT]]&gt;0,-1,IF(TBL_QUAL_JOBSLISTING_JOBS[[#This Row],[REQ_FIELDS_POPULATED]],1,0)),"")</f>
        <v/>
      </c>
      <c r="C285" s="94">
        <f>ROW()-ROW(TBL_QUAL_JOBSLISTING_JOBS[[#Headers],[ROW_ID]])</f>
        <v>276</v>
      </c>
      <c r="D285" s="82"/>
      <c r="E285" s="82"/>
      <c r="F285" s="38"/>
      <c r="G285" s="39"/>
      <c r="H285" s="33"/>
      <c r="I285" s="84" t="str">
        <f>IFERROR(INDEX(TBL_UDARDA_LOANPOOL[QUAL_JOBS_HUD_MFI],MATCH(TBL_QUAL_JOBSLISTING_JOBS[[#This Row],[LISTING_LOAN_ID_PROP_ADDR]],TBL_UDARDA_LOANPOOL[LOAN_ID_PROP_ADDR],0)),"")</f>
        <v/>
      </c>
      <c r="J2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5" s="36">
        <f>SUM(
IF(AND(TBL_QUAL_JOBSLISTING_JOBS[[#This Row],[LISTING_LOAN_ID_PROP_ADDR]]&lt;&gt;"",NOT(ISNUMBER(MATCH(TBL_QUAL_JOBSLISTING_JOBS[[#This Row],[LISTING_LOAN_ID_PROP_ADDR]],RANGE_LOOKUP_UDARDA_LOANLIST,0)))),1,0)
)</f>
        <v>0</v>
      </c>
    </row>
    <row r="286" spans="2:13" ht="20.100000000000001" customHeight="1" x14ac:dyDescent="0.25">
      <c r="B286" s="25" t="str">
        <f>IF(TBL_QUAL_JOBSLISTING_JOBS[[#This Row],[RECORD_STARTED]],IF(TBL_QUAL_JOBSLISTING_JOBS[[#This Row],[ERROR_COUNT]]&gt;0,-1,IF(TBL_QUAL_JOBSLISTING_JOBS[[#This Row],[REQ_FIELDS_POPULATED]],1,0)),"")</f>
        <v/>
      </c>
      <c r="C286" s="94">
        <f>ROW()-ROW(TBL_QUAL_JOBSLISTING_JOBS[[#Headers],[ROW_ID]])</f>
        <v>277</v>
      </c>
      <c r="D286" s="82"/>
      <c r="E286" s="82"/>
      <c r="F286" s="38"/>
      <c r="G286" s="39"/>
      <c r="H286" s="33"/>
      <c r="I286" s="84" t="str">
        <f>IFERROR(INDEX(TBL_UDARDA_LOANPOOL[QUAL_JOBS_HUD_MFI],MATCH(TBL_QUAL_JOBSLISTING_JOBS[[#This Row],[LISTING_LOAN_ID_PROP_ADDR]],TBL_UDARDA_LOANPOOL[LOAN_ID_PROP_ADDR],0)),"")</f>
        <v/>
      </c>
      <c r="J2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6" s="36">
        <f>SUM(
IF(AND(TBL_QUAL_JOBSLISTING_JOBS[[#This Row],[LISTING_LOAN_ID_PROP_ADDR]]&lt;&gt;"",NOT(ISNUMBER(MATCH(TBL_QUAL_JOBSLISTING_JOBS[[#This Row],[LISTING_LOAN_ID_PROP_ADDR]],RANGE_LOOKUP_UDARDA_LOANLIST,0)))),1,0)
)</f>
        <v>0</v>
      </c>
    </row>
    <row r="287" spans="2:13" ht="20.100000000000001" customHeight="1" x14ac:dyDescent="0.25">
      <c r="B287" s="25" t="str">
        <f>IF(TBL_QUAL_JOBSLISTING_JOBS[[#This Row],[RECORD_STARTED]],IF(TBL_QUAL_JOBSLISTING_JOBS[[#This Row],[ERROR_COUNT]]&gt;0,-1,IF(TBL_QUAL_JOBSLISTING_JOBS[[#This Row],[REQ_FIELDS_POPULATED]],1,0)),"")</f>
        <v/>
      </c>
      <c r="C287" s="94">
        <f>ROW()-ROW(TBL_QUAL_JOBSLISTING_JOBS[[#Headers],[ROW_ID]])</f>
        <v>278</v>
      </c>
      <c r="D287" s="82"/>
      <c r="E287" s="82"/>
      <c r="F287" s="38"/>
      <c r="G287" s="39"/>
      <c r="H287" s="33"/>
      <c r="I287" s="84" t="str">
        <f>IFERROR(INDEX(TBL_UDARDA_LOANPOOL[QUAL_JOBS_HUD_MFI],MATCH(TBL_QUAL_JOBSLISTING_JOBS[[#This Row],[LISTING_LOAN_ID_PROP_ADDR]],TBL_UDARDA_LOANPOOL[LOAN_ID_PROP_ADDR],0)),"")</f>
        <v/>
      </c>
      <c r="J2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7" s="36">
        <f>SUM(
IF(AND(TBL_QUAL_JOBSLISTING_JOBS[[#This Row],[LISTING_LOAN_ID_PROP_ADDR]]&lt;&gt;"",NOT(ISNUMBER(MATCH(TBL_QUAL_JOBSLISTING_JOBS[[#This Row],[LISTING_LOAN_ID_PROP_ADDR]],RANGE_LOOKUP_UDARDA_LOANLIST,0)))),1,0)
)</f>
        <v>0</v>
      </c>
    </row>
    <row r="288" spans="2:13" ht="20.100000000000001" customHeight="1" x14ac:dyDescent="0.25">
      <c r="B288" s="25" t="str">
        <f>IF(TBL_QUAL_JOBSLISTING_JOBS[[#This Row],[RECORD_STARTED]],IF(TBL_QUAL_JOBSLISTING_JOBS[[#This Row],[ERROR_COUNT]]&gt;0,-1,IF(TBL_QUAL_JOBSLISTING_JOBS[[#This Row],[REQ_FIELDS_POPULATED]],1,0)),"")</f>
        <v/>
      </c>
      <c r="C288" s="94">
        <f>ROW()-ROW(TBL_QUAL_JOBSLISTING_JOBS[[#Headers],[ROW_ID]])</f>
        <v>279</v>
      </c>
      <c r="D288" s="82"/>
      <c r="E288" s="82"/>
      <c r="F288" s="38"/>
      <c r="G288" s="39"/>
      <c r="H288" s="33"/>
      <c r="I288" s="84" t="str">
        <f>IFERROR(INDEX(TBL_UDARDA_LOANPOOL[QUAL_JOBS_HUD_MFI],MATCH(TBL_QUAL_JOBSLISTING_JOBS[[#This Row],[LISTING_LOAN_ID_PROP_ADDR]],TBL_UDARDA_LOANPOOL[LOAN_ID_PROP_ADDR],0)),"")</f>
        <v/>
      </c>
      <c r="J2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8" s="36">
        <f>SUM(
IF(AND(TBL_QUAL_JOBSLISTING_JOBS[[#This Row],[LISTING_LOAN_ID_PROP_ADDR]]&lt;&gt;"",NOT(ISNUMBER(MATCH(TBL_QUAL_JOBSLISTING_JOBS[[#This Row],[LISTING_LOAN_ID_PROP_ADDR]],RANGE_LOOKUP_UDARDA_LOANLIST,0)))),1,0)
)</f>
        <v>0</v>
      </c>
    </row>
    <row r="289" spans="2:13" ht="20.100000000000001" customHeight="1" x14ac:dyDescent="0.25">
      <c r="B289" s="25" t="str">
        <f>IF(TBL_QUAL_JOBSLISTING_JOBS[[#This Row],[RECORD_STARTED]],IF(TBL_QUAL_JOBSLISTING_JOBS[[#This Row],[ERROR_COUNT]]&gt;0,-1,IF(TBL_QUAL_JOBSLISTING_JOBS[[#This Row],[REQ_FIELDS_POPULATED]],1,0)),"")</f>
        <v/>
      </c>
      <c r="C289" s="94">
        <f>ROW()-ROW(TBL_QUAL_JOBSLISTING_JOBS[[#Headers],[ROW_ID]])</f>
        <v>280</v>
      </c>
      <c r="D289" s="82"/>
      <c r="E289" s="82"/>
      <c r="F289" s="38"/>
      <c r="G289" s="39"/>
      <c r="H289" s="33"/>
      <c r="I289" s="84" t="str">
        <f>IFERROR(INDEX(TBL_UDARDA_LOANPOOL[QUAL_JOBS_HUD_MFI],MATCH(TBL_QUAL_JOBSLISTING_JOBS[[#This Row],[LISTING_LOAN_ID_PROP_ADDR]],TBL_UDARDA_LOANPOOL[LOAN_ID_PROP_ADDR],0)),"")</f>
        <v/>
      </c>
      <c r="J2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9" s="36">
        <f>SUM(
IF(AND(TBL_QUAL_JOBSLISTING_JOBS[[#This Row],[LISTING_LOAN_ID_PROP_ADDR]]&lt;&gt;"",NOT(ISNUMBER(MATCH(TBL_QUAL_JOBSLISTING_JOBS[[#This Row],[LISTING_LOAN_ID_PROP_ADDR]],RANGE_LOOKUP_UDARDA_LOANLIST,0)))),1,0)
)</f>
        <v>0</v>
      </c>
    </row>
    <row r="290" spans="2:13" ht="20.100000000000001" customHeight="1" x14ac:dyDescent="0.25">
      <c r="B290" s="25" t="str">
        <f>IF(TBL_QUAL_JOBSLISTING_JOBS[[#This Row],[RECORD_STARTED]],IF(TBL_QUAL_JOBSLISTING_JOBS[[#This Row],[ERROR_COUNT]]&gt;0,-1,IF(TBL_QUAL_JOBSLISTING_JOBS[[#This Row],[REQ_FIELDS_POPULATED]],1,0)),"")</f>
        <v/>
      </c>
      <c r="C290" s="94">
        <f>ROW()-ROW(TBL_QUAL_JOBSLISTING_JOBS[[#Headers],[ROW_ID]])</f>
        <v>281</v>
      </c>
      <c r="D290" s="82"/>
      <c r="E290" s="82"/>
      <c r="F290" s="38"/>
      <c r="G290" s="39"/>
      <c r="H290" s="33"/>
      <c r="I290" s="84" t="str">
        <f>IFERROR(INDEX(TBL_UDARDA_LOANPOOL[QUAL_JOBS_HUD_MFI],MATCH(TBL_QUAL_JOBSLISTING_JOBS[[#This Row],[LISTING_LOAN_ID_PROP_ADDR]],TBL_UDARDA_LOANPOOL[LOAN_ID_PROP_ADDR],0)),"")</f>
        <v/>
      </c>
      <c r="J2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0" s="36">
        <f>SUM(
IF(AND(TBL_QUAL_JOBSLISTING_JOBS[[#This Row],[LISTING_LOAN_ID_PROP_ADDR]]&lt;&gt;"",NOT(ISNUMBER(MATCH(TBL_QUAL_JOBSLISTING_JOBS[[#This Row],[LISTING_LOAN_ID_PROP_ADDR]],RANGE_LOOKUP_UDARDA_LOANLIST,0)))),1,0)
)</f>
        <v>0</v>
      </c>
    </row>
    <row r="291" spans="2:13" ht="20.100000000000001" customHeight="1" x14ac:dyDescent="0.25">
      <c r="B291" s="25" t="str">
        <f>IF(TBL_QUAL_JOBSLISTING_JOBS[[#This Row],[RECORD_STARTED]],IF(TBL_QUAL_JOBSLISTING_JOBS[[#This Row],[ERROR_COUNT]]&gt;0,-1,IF(TBL_QUAL_JOBSLISTING_JOBS[[#This Row],[REQ_FIELDS_POPULATED]],1,0)),"")</f>
        <v/>
      </c>
      <c r="C291" s="94">
        <f>ROW()-ROW(TBL_QUAL_JOBSLISTING_JOBS[[#Headers],[ROW_ID]])</f>
        <v>282</v>
      </c>
      <c r="D291" s="82"/>
      <c r="E291" s="82"/>
      <c r="F291" s="38"/>
      <c r="G291" s="39"/>
      <c r="H291" s="33"/>
      <c r="I291" s="84" t="str">
        <f>IFERROR(INDEX(TBL_UDARDA_LOANPOOL[QUAL_JOBS_HUD_MFI],MATCH(TBL_QUAL_JOBSLISTING_JOBS[[#This Row],[LISTING_LOAN_ID_PROP_ADDR]],TBL_UDARDA_LOANPOOL[LOAN_ID_PROP_ADDR],0)),"")</f>
        <v/>
      </c>
      <c r="J2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1" s="36">
        <f>SUM(
IF(AND(TBL_QUAL_JOBSLISTING_JOBS[[#This Row],[LISTING_LOAN_ID_PROP_ADDR]]&lt;&gt;"",NOT(ISNUMBER(MATCH(TBL_QUAL_JOBSLISTING_JOBS[[#This Row],[LISTING_LOAN_ID_PROP_ADDR]],RANGE_LOOKUP_UDARDA_LOANLIST,0)))),1,0)
)</f>
        <v>0</v>
      </c>
    </row>
    <row r="292" spans="2:13" ht="20.100000000000001" customHeight="1" x14ac:dyDescent="0.25">
      <c r="B292" s="25" t="str">
        <f>IF(TBL_QUAL_JOBSLISTING_JOBS[[#This Row],[RECORD_STARTED]],IF(TBL_QUAL_JOBSLISTING_JOBS[[#This Row],[ERROR_COUNT]]&gt;0,-1,IF(TBL_QUAL_JOBSLISTING_JOBS[[#This Row],[REQ_FIELDS_POPULATED]],1,0)),"")</f>
        <v/>
      </c>
      <c r="C292" s="94">
        <f>ROW()-ROW(TBL_QUAL_JOBSLISTING_JOBS[[#Headers],[ROW_ID]])</f>
        <v>283</v>
      </c>
      <c r="D292" s="82"/>
      <c r="E292" s="82"/>
      <c r="F292" s="38"/>
      <c r="G292" s="39"/>
      <c r="H292" s="33"/>
      <c r="I292" s="84" t="str">
        <f>IFERROR(INDEX(TBL_UDARDA_LOANPOOL[QUAL_JOBS_HUD_MFI],MATCH(TBL_QUAL_JOBSLISTING_JOBS[[#This Row],[LISTING_LOAN_ID_PROP_ADDR]],TBL_UDARDA_LOANPOOL[LOAN_ID_PROP_ADDR],0)),"")</f>
        <v/>
      </c>
      <c r="J2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2" s="36">
        <f>SUM(
IF(AND(TBL_QUAL_JOBSLISTING_JOBS[[#This Row],[LISTING_LOAN_ID_PROP_ADDR]]&lt;&gt;"",NOT(ISNUMBER(MATCH(TBL_QUAL_JOBSLISTING_JOBS[[#This Row],[LISTING_LOAN_ID_PROP_ADDR]],RANGE_LOOKUP_UDARDA_LOANLIST,0)))),1,0)
)</f>
        <v>0</v>
      </c>
    </row>
    <row r="293" spans="2:13" ht="20.100000000000001" customHeight="1" x14ac:dyDescent="0.25">
      <c r="B293" s="25" t="str">
        <f>IF(TBL_QUAL_JOBSLISTING_JOBS[[#This Row],[RECORD_STARTED]],IF(TBL_QUAL_JOBSLISTING_JOBS[[#This Row],[ERROR_COUNT]]&gt;0,-1,IF(TBL_QUAL_JOBSLISTING_JOBS[[#This Row],[REQ_FIELDS_POPULATED]],1,0)),"")</f>
        <v/>
      </c>
      <c r="C293" s="94">
        <f>ROW()-ROW(TBL_QUAL_JOBSLISTING_JOBS[[#Headers],[ROW_ID]])</f>
        <v>284</v>
      </c>
      <c r="D293" s="82"/>
      <c r="E293" s="82"/>
      <c r="F293" s="38"/>
      <c r="G293" s="39"/>
      <c r="H293" s="33"/>
      <c r="I293" s="84" t="str">
        <f>IFERROR(INDEX(TBL_UDARDA_LOANPOOL[QUAL_JOBS_HUD_MFI],MATCH(TBL_QUAL_JOBSLISTING_JOBS[[#This Row],[LISTING_LOAN_ID_PROP_ADDR]],TBL_UDARDA_LOANPOOL[LOAN_ID_PROP_ADDR],0)),"")</f>
        <v/>
      </c>
      <c r="J2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3" s="36">
        <f>SUM(
IF(AND(TBL_QUAL_JOBSLISTING_JOBS[[#This Row],[LISTING_LOAN_ID_PROP_ADDR]]&lt;&gt;"",NOT(ISNUMBER(MATCH(TBL_QUAL_JOBSLISTING_JOBS[[#This Row],[LISTING_LOAN_ID_PROP_ADDR]],RANGE_LOOKUP_UDARDA_LOANLIST,0)))),1,0)
)</f>
        <v>0</v>
      </c>
    </row>
    <row r="294" spans="2:13" ht="20.100000000000001" customHeight="1" x14ac:dyDescent="0.25">
      <c r="B294" s="25" t="str">
        <f>IF(TBL_QUAL_JOBSLISTING_JOBS[[#This Row],[RECORD_STARTED]],IF(TBL_QUAL_JOBSLISTING_JOBS[[#This Row],[ERROR_COUNT]]&gt;0,-1,IF(TBL_QUAL_JOBSLISTING_JOBS[[#This Row],[REQ_FIELDS_POPULATED]],1,0)),"")</f>
        <v/>
      </c>
      <c r="C294" s="94">
        <f>ROW()-ROW(TBL_QUAL_JOBSLISTING_JOBS[[#Headers],[ROW_ID]])</f>
        <v>285</v>
      </c>
      <c r="D294" s="82"/>
      <c r="E294" s="82"/>
      <c r="F294" s="38"/>
      <c r="G294" s="39"/>
      <c r="H294" s="33"/>
      <c r="I294" s="84" t="str">
        <f>IFERROR(INDEX(TBL_UDARDA_LOANPOOL[QUAL_JOBS_HUD_MFI],MATCH(TBL_QUAL_JOBSLISTING_JOBS[[#This Row],[LISTING_LOAN_ID_PROP_ADDR]],TBL_UDARDA_LOANPOOL[LOAN_ID_PROP_ADDR],0)),"")</f>
        <v/>
      </c>
      <c r="J2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4" s="36">
        <f>SUM(
IF(AND(TBL_QUAL_JOBSLISTING_JOBS[[#This Row],[LISTING_LOAN_ID_PROP_ADDR]]&lt;&gt;"",NOT(ISNUMBER(MATCH(TBL_QUAL_JOBSLISTING_JOBS[[#This Row],[LISTING_LOAN_ID_PROP_ADDR]],RANGE_LOOKUP_UDARDA_LOANLIST,0)))),1,0)
)</f>
        <v>0</v>
      </c>
    </row>
    <row r="295" spans="2:13" ht="20.100000000000001" customHeight="1" x14ac:dyDescent="0.25">
      <c r="B295" s="25" t="str">
        <f>IF(TBL_QUAL_JOBSLISTING_JOBS[[#This Row],[RECORD_STARTED]],IF(TBL_QUAL_JOBSLISTING_JOBS[[#This Row],[ERROR_COUNT]]&gt;0,-1,IF(TBL_QUAL_JOBSLISTING_JOBS[[#This Row],[REQ_FIELDS_POPULATED]],1,0)),"")</f>
        <v/>
      </c>
      <c r="C295" s="94">
        <f>ROW()-ROW(TBL_QUAL_JOBSLISTING_JOBS[[#Headers],[ROW_ID]])</f>
        <v>286</v>
      </c>
      <c r="D295" s="82"/>
      <c r="E295" s="82"/>
      <c r="F295" s="38"/>
      <c r="G295" s="39"/>
      <c r="H295" s="33"/>
      <c r="I295" s="84" t="str">
        <f>IFERROR(INDEX(TBL_UDARDA_LOANPOOL[QUAL_JOBS_HUD_MFI],MATCH(TBL_QUAL_JOBSLISTING_JOBS[[#This Row],[LISTING_LOAN_ID_PROP_ADDR]],TBL_UDARDA_LOANPOOL[LOAN_ID_PROP_ADDR],0)),"")</f>
        <v/>
      </c>
      <c r="J2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5" s="36">
        <f>SUM(
IF(AND(TBL_QUAL_JOBSLISTING_JOBS[[#This Row],[LISTING_LOAN_ID_PROP_ADDR]]&lt;&gt;"",NOT(ISNUMBER(MATCH(TBL_QUAL_JOBSLISTING_JOBS[[#This Row],[LISTING_LOAN_ID_PROP_ADDR]],RANGE_LOOKUP_UDARDA_LOANLIST,0)))),1,0)
)</f>
        <v>0</v>
      </c>
    </row>
    <row r="296" spans="2:13" ht="20.100000000000001" customHeight="1" x14ac:dyDescent="0.25">
      <c r="B296" s="25" t="str">
        <f>IF(TBL_QUAL_JOBSLISTING_JOBS[[#This Row],[RECORD_STARTED]],IF(TBL_QUAL_JOBSLISTING_JOBS[[#This Row],[ERROR_COUNT]]&gt;0,-1,IF(TBL_QUAL_JOBSLISTING_JOBS[[#This Row],[REQ_FIELDS_POPULATED]],1,0)),"")</f>
        <v/>
      </c>
      <c r="C296" s="94">
        <f>ROW()-ROW(TBL_QUAL_JOBSLISTING_JOBS[[#Headers],[ROW_ID]])</f>
        <v>287</v>
      </c>
      <c r="D296" s="82"/>
      <c r="E296" s="82"/>
      <c r="F296" s="38"/>
      <c r="G296" s="39"/>
      <c r="H296" s="33"/>
      <c r="I296" s="84" t="str">
        <f>IFERROR(INDEX(TBL_UDARDA_LOANPOOL[QUAL_JOBS_HUD_MFI],MATCH(TBL_QUAL_JOBSLISTING_JOBS[[#This Row],[LISTING_LOAN_ID_PROP_ADDR]],TBL_UDARDA_LOANPOOL[LOAN_ID_PROP_ADDR],0)),"")</f>
        <v/>
      </c>
      <c r="J2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6" s="36">
        <f>SUM(
IF(AND(TBL_QUAL_JOBSLISTING_JOBS[[#This Row],[LISTING_LOAN_ID_PROP_ADDR]]&lt;&gt;"",NOT(ISNUMBER(MATCH(TBL_QUAL_JOBSLISTING_JOBS[[#This Row],[LISTING_LOAN_ID_PROP_ADDR]],RANGE_LOOKUP_UDARDA_LOANLIST,0)))),1,0)
)</f>
        <v>0</v>
      </c>
    </row>
    <row r="297" spans="2:13" ht="20.100000000000001" customHeight="1" x14ac:dyDescent="0.25">
      <c r="B297" s="25" t="str">
        <f>IF(TBL_QUAL_JOBSLISTING_JOBS[[#This Row],[RECORD_STARTED]],IF(TBL_QUAL_JOBSLISTING_JOBS[[#This Row],[ERROR_COUNT]]&gt;0,-1,IF(TBL_QUAL_JOBSLISTING_JOBS[[#This Row],[REQ_FIELDS_POPULATED]],1,0)),"")</f>
        <v/>
      </c>
      <c r="C297" s="94">
        <f>ROW()-ROW(TBL_QUAL_JOBSLISTING_JOBS[[#Headers],[ROW_ID]])</f>
        <v>288</v>
      </c>
      <c r="D297" s="82"/>
      <c r="E297" s="82"/>
      <c r="F297" s="38"/>
      <c r="G297" s="39"/>
      <c r="H297" s="33"/>
      <c r="I297" s="84" t="str">
        <f>IFERROR(INDEX(TBL_UDARDA_LOANPOOL[QUAL_JOBS_HUD_MFI],MATCH(TBL_QUAL_JOBSLISTING_JOBS[[#This Row],[LISTING_LOAN_ID_PROP_ADDR]],TBL_UDARDA_LOANPOOL[LOAN_ID_PROP_ADDR],0)),"")</f>
        <v/>
      </c>
      <c r="J2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7" s="36">
        <f>SUM(
IF(AND(TBL_QUAL_JOBSLISTING_JOBS[[#This Row],[LISTING_LOAN_ID_PROP_ADDR]]&lt;&gt;"",NOT(ISNUMBER(MATCH(TBL_QUAL_JOBSLISTING_JOBS[[#This Row],[LISTING_LOAN_ID_PROP_ADDR]],RANGE_LOOKUP_UDARDA_LOANLIST,0)))),1,0)
)</f>
        <v>0</v>
      </c>
    </row>
    <row r="298" spans="2:13" ht="20.100000000000001" customHeight="1" x14ac:dyDescent="0.25">
      <c r="B298" s="25" t="str">
        <f>IF(TBL_QUAL_JOBSLISTING_JOBS[[#This Row],[RECORD_STARTED]],IF(TBL_QUAL_JOBSLISTING_JOBS[[#This Row],[ERROR_COUNT]]&gt;0,-1,IF(TBL_QUAL_JOBSLISTING_JOBS[[#This Row],[REQ_FIELDS_POPULATED]],1,0)),"")</f>
        <v/>
      </c>
      <c r="C298" s="94">
        <f>ROW()-ROW(TBL_QUAL_JOBSLISTING_JOBS[[#Headers],[ROW_ID]])</f>
        <v>289</v>
      </c>
      <c r="D298" s="82"/>
      <c r="E298" s="82"/>
      <c r="F298" s="38"/>
      <c r="G298" s="39"/>
      <c r="H298" s="33"/>
      <c r="I298" s="84" t="str">
        <f>IFERROR(INDEX(TBL_UDARDA_LOANPOOL[QUAL_JOBS_HUD_MFI],MATCH(TBL_QUAL_JOBSLISTING_JOBS[[#This Row],[LISTING_LOAN_ID_PROP_ADDR]],TBL_UDARDA_LOANPOOL[LOAN_ID_PROP_ADDR],0)),"")</f>
        <v/>
      </c>
      <c r="J2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8" s="36">
        <f>SUM(
IF(AND(TBL_QUAL_JOBSLISTING_JOBS[[#This Row],[LISTING_LOAN_ID_PROP_ADDR]]&lt;&gt;"",NOT(ISNUMBER(MATCH(TBL_QUAL_JOBSLISTING_JOBS[[#This Row],[LISTING_LOAN_ID_PROP_ADDR]],RANGE_LOOKUP_UDARDA_LOANLIST,0)))),1,0)
)</f>
        <v>0</v>
      </c>
    </row>
    <row r="299" spans="2:13" ht="20.100000000000001" customHeight="1" x14ac:dyDescent="0.25">
      <c r="B299" s="25" t="str">
        <f>IF(TBL_QUAL_JOBSLISTING_JOBS[[#This Row],[RECORD_STARTED]],IF(TBL_QUAL_JOBSLISTING_JOBS[[#This Row],[ERROR_COUNT]]&gt;0,-1,IF(TBL_QUAL_JOBSLISTING_JOBS[[#This Row],[REQ_FIELDS_POPULATED]],1,0)),"")</f>
        <v/>
      </c>
      <c r="C299" s="94">
        <f>ROW()-ROW(TBL_QUAL_JOBSLISTING_JOBS[[#Headers],[ROW_ID]])</f>
        <v>290</v>
      </c>
      <c r="D299" s="82"/>
      <c r="E299" s="82"/>
      <c r="F299" s="38"/>
      <c r="G299" s="39"/>
      <c r="H299" s="33"/>
      <c r="I299" s="84" t="str">
        <f>IFERROR(INDEX(TBL_UDARDA_LOANPOOL[QUAL_JOBS_HUD_MFI],MATCH(TBL_QUAL_JOBSLISTING_JOBS[[#This Row],[LISTING_LOAN_ID_PROP_ADDR]],TBL_UDARDA_LOANPOOL[LOAN_ID_PROP_ADDR],0)),"")</f>
        <v/>
      </c>
      <c r="J2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9" s="36">
        <f>SUM(
IF(AND(TBL_QUAL_JOBSLISTING_JOBS[[#This Row],[LISTING_LOAN_ID_PROP_ADDR]]&lt;&gt;"",NOT(ISNUMBER(MATCH(TBL_QUAL_JOBSLISTING_JOBS[[#This Row],[LISTING_LOAN_ID_PROP_ADDR]],RANGE_LOOKUP_UDARDA_LOANLIST,0)))),1,0)
)</f>
        <v>0</v>
      </c>
    </row>
    <row r="300" spans="2:13" ht="20.100000000000001" customHeight="1" x14ac:dyDescent="0.25">
      <c r="B300" s="25" t="str">
        <f>IF(TBL_QUAL_JOBSLISTING_JOBS[[#This Row],[RECORD_STARTED]],IF(TBL_QUAL_JOBSLISTING_JOBS[[#This Row],[ERROR_COUNT]]&gt;0,-1,IF(TBL_QUAL_JOBSLISTING_JOBS[[#This Row],[REQ_FIELDS_POPULATED]],1,0)),"")</f>
        <v/>
      </c>
      <c r="C300" s="94">
        <f>ROW()-ROW(TBL_QUAL_JOBSLISTING_JOBS[[#Headers],[ROW_ID]])</f>
        <v>291</v>
      </c>
      <c r="D300" s="82"/>
      <c r="E300" s="82"/>
      <c r="F300" s="38"/>
      <c r="G300" s="39"/>
      <c r="H300" s="33"/>
      <c r="I300" s="84" t="str">
        <f>IFERROR(INDEX(TBL_UDARDA_LOANPOOL[QUAL_JOBS_HUD_MFI],MATCH(TBL_QUAL_JOBSLISTING_JOBS[[#This Row],[LISTING_LOAN_ID_PROP_ADDR]],TBL_UDARDA_LOANPOOL[LOAN_ID_PROP_ADDR],0)),"")</f>
        <v/>
      </c>
      <c r="J3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0" s="36">
        <f>SUM(
IF(AND(TBL_QUAL_JOBSLISTING_JOBS[[#This Row],[LISTING_LOAN_ID_PROP_ADDR]]&lt;&gt;"",NOT(ISNUMBER(MATCH(TBL_QUAL_JOBSLISTING_JOBS[[#This Row],[LISTING_LOAN_ID_PROP_ADDR]],RANGE_LOOKUP_UDARDA_LOANLIST,0)))),1,0)
)</f>
        <v>0</v>
      </c>
    </row>
    <row r="301" spans="2:13" ht="20.100000000000001" customHeight="1" x14ac:dyDescent="0.25">
      <c r="B301" s="25" t="str">
        <f>IF(TBL_QUAL_JOBSLISTING_JOBS[[#This Row],[RECORD_STARTED]],IF(TBL_QUAL_JOBSLISTING_JOBS[[#This Row],[ERROR_COUNT]]&gt;0,-1,IF(TBL_QUAL_JOBSLISTING_JOBS[[#This Row],[REQ_FIELDS_POPULATED]],1,0)),"")</f>
        <v/>
      </c>
      <c r="C301" s="94">
        <f>ROW()-ROW(TBL_QUAL_JOBSLISTING_JOBS[[#Headers],[ROW_ID]])</f>
        <v>292</v>
      </c>
      <c r="D301" s="82"/>
      <c r="E301" s="82"/>
      <c r="F301" s="38"/>
      <c r="G301" s="39"/>
      <c r="H301" s="33"/>
      <c r="I301" s="84" t="str">
        <f>IFERROR(INDEX(TBL_UDARDA_LOANPOOL[QUAL_JOBS_HUD_MFI],MATCH(TBL_QUAL_JOBSLISTING_JOBS[[#This Row],[LISTING_LOAN_ID_PROP_ADDR]],TBL_UDARDA_LOANPOOL[LOAN_ID_PROP_ADDR],0)),"")</f>
        <v/>
      </c>
      <c r="J3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1" s="36">
        <f>SUM(
IF(AND(TBL_QUAL_JOBSLISTING_JOBS[[#This Row],[LISTING_LOAN_ID_PROP_ADDR]]&lt;&gt;"",NOT(ISNUMBER(MATCH(TBL_QUAL_JOBSLISTING_JOBS[[#This Row],[LISTING_LOAN_ID_PROP_ADDR]],RANGE_LOOKUP_UDARDA_LOANLIST,0)))),1,0)
)</f>
        <v>0</v>
      </c>
    </row>
    <row r="302" spans="2:13" ht="20.100000000000001" customHeight="1" x14ac:dyDescent="0.25">
      <c r="B302" s="25" t="str">
        <f>IF(TBL_QUAL_JOBSLISTING_JOBS[[#This Row],[RECORD_STARTED]],IF(TBL_QUAL_JOBSLISTING_JOBS[[#This Row],[ERROR_COUNT]]&gt;0,-1,IF(TBL_QUAL_JOBSLISTING_JOBS[[#This Row],[REQ_FIELDS_POPULATED]],1,0)),"")</f>
        <v/>
      </c>
      <c r="C302" s="94">
        <f>ROW()-ROW(TBL_QUAL_JOBSLISTING_JOBS[[#Headers],[ROW_ID]])</f>
        <v>293</v>
      </c>
      <c r="D302" s="82"/>
      <c r="E302" s="82"/>
      <c r="F302" s="38"/>
      <c r="G302" s="39"/>
      <c r="H302" s="33"/>
      <c r="I302" s="84" t="str">
        <f>IFERROR(INDEX(TBL_UDARDA_LOANPOOL[QUAL_JOBS_HUD_MFI],MATCH(TBL_QUAL_JOBSLISTING_JOBS[[#This Row],[LISTING_LOAN_ID_PROP_ADDR]],TBL_UDARDA_LOANPOOL[LOAN_ID_PROP_ADDR],0)),"")</f>
        <v/>
      </c>
      <c r="J30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2" s="36">
        <f>SUM(
IF(AND(TBL_QUAL_JOBSLISTING_JOBS[[#This Row],[LISTING_LOAN_ID_PROP_ADDR]]&lt;&gt;"",NOT(ISNUMBER(MATCH(TBL_QUAL_JOBSLISTING_JOBS[[#This Row],[LISTING_LOAN_ID_PROP_ADDR]],RANGE_LOOKUP_UDARDA_LOANLIST,0)))),1,0)
)</f>
        <v>0</v>
      </c>
    </row>
    <row r="303" spans="2:13" ht="20.100000000000001" customHeight="1" x14ac:dyDescent="0.25">
      <c r="B303" s="25" t="str">
        <f>IF(TBL_QUAL_JOBSLISTING_JOBS[[#This Row],[RECORD_STARTED]],IF(TBL_QUAL_JOBSLISTING_JOBS[[#This Row],[ERROR_COUNT]]&gt;0,-1,IF(TBL_QUAL_JOBSLISTING_JOBS[[#This Row],[REQ_FIELDS_POPULATED]],1,0)),"")</f>
        <v/>
      </c>
      <c r="C303" s="94">
        <f>ROW()-ROW(TBL_QUAL_JOBSLISTING_JOBS[[#Headers],[ROW_ID]])</f>
        <v>294</v>
      </c>
      <c r="D303" s="82"/>
      <c r="E303" s="82"/>
      <c r="F303" s="38"/>
      <c r="G303" s="39"/>
      <c r="H303" s="33"/>
      <c r="I303" s="84" t="str">
        <f>IFERROR(INDEX(TBL_UDARDA_LOANPOOL[QUAL_JOBS_HUD_MFI],MATCH(TBL_QUAL_JOBSLISTING_JOBS[[#This Row],[LISTING_LOAN_ID_PROP_ADDR]],TBL_UDARDA_LOANPOOL[LOAN_ID_PROP_ADDR],0)),"")</f>
        <v/>
      </c>
      <c r="J30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3" s="36">
        <f>SUM(
IF(AND(TBL_QUAL_JOBSLISTING_JOBS[[#This Row],[LISTING_LOAN_ID_PROP_ADDR]]&lt;&gt;"",NOT(ISNUMBER(MATCH(TBL_QUAL_JOBSLISTING_JOBS[[#This Row],[LISTING_LOAN_ID_PROP_ADDR]],RANGE_LOOKUP_UDARDA_LOANLIST,0)))),1,0)
)</f>
        <v>0</v>
      </c>
    </row>
    <row r="304" spans="2:13" ht="20.100000000000001" customHeight="1" x14ac:dyDescent="0.25">
      <c r="B304" s="25" t="str">
        <f>IF(TBL_QUAL_JOBSLISTING_JOBS[[#This Row],[RECORD_STARTED]],IF(TBL_QUAL_JOBSLISTING_JOBS[[#This Row],[ERROR_COUNT]]&gt;0,-1,IF(TBL_QUAL_JOBSLISTING_JOBS[[#This Row],[REQ_FIELDS_POPULATED]],1,0)),"")</f>
        <v/>
      </c>
      <c r="C304" s="94">
        <f>ROW()-ROW(TBL_QUAL_JOBSLISTING_JOBS[[#Headers],[ROW_ID]])</f>
        <v>295</v>
      </c>
      <c r="D304" s="82"/>
      <c r="E304" s="82"/>
      <c r="F304" s="38"/>
      <c r="G304" s="39"/>
      <c r="H304" s="33"/>
      <c r="I304" s="84" t="str">
        <f>IFERROR(INDEX(TBL_UDARDA_LOANPOOL[QUAL_JOBS_HUD_MFI],MATCH(TBL_QUAL_JOBSLISTING_JOBS[[#This Row],[LISTING_LOAN_ID_PROP_ADDR]],TBL_UDARDA_LOANPOOL[LOAN_ID_PROP_ADDR],0)),"")</f>
        <v/>
      </c>
      <c r="J30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4" s="36">
        <f>SUM(
IF(AND(TBL_QUAL_JOBSLISTING_JOBS[[#This Row],[LISTING_LOAN_ID_PROP_ADDR]]&lt;&gt;"",NOT(ISNUMBER(MATCH(TBL_QUAL_JOBSLISTING_JOBS[[#This Row],[LISTING_LOAN_ID_PROP_ADDR]],RANGE_LOOKUP_UDARDA_LOANLIST,0)))),1,0)
)</f>
        <v>0</v>
      </c>
    </row>
    <row r="305" spans="2:13" ht="20.100000000000001" customHeight="1" x14ac:dyDescent="0.25">
      <c r="B305" s="25" t="str">
        <f>IF(TBL_QUAL_JOBSLISTING_JOBS[[#This Row],[RECORD_STARTED]],IF(TBL_QUAL_JOBSLISTING_JOBS[[#This Row],[ERROR_COUNT]]&gt;0,-1,IF(TBL_QUAL_JOBSLISTING_JOBS[[#This Row],[REQ_FIELDS_POPULATED]],1,0)),"")</f>
        <v/>
      </c>
      <c r="C305" s="94">
        <f>ROW()-ROW(TBL_QUAL_JOBSLISTING_JOBS[[#Headers],[ROW_ID]])</f>
        <v>296</v>
      </c>
      <c r="D305" s="82"/>
      <c r="E305" s="82"/>
      <c r="F305" s="38"/>
      <c r="G305" s="39"/>
      <c r="H305" s="33"/>
      <c r="I305" s="84" t="str">
        <f>IFERROR(INDEX(TBL_UDARDA_LOANPOOL[QUAL_JOBS_HUD_MFI],MATCH(TBL_QUAL_JOBSLISTING_JOBS[[#This Row],[LISTING_LOAN_ID_PROP_ADDR]],TBL_UDARDA_LOANPOOL[LOAN_ID_PROP_ADDR],0)),"")</f>
        <v/>
      </c>
      <c r="J30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5" s="36">
        <f>SUM(
IF(AND(TBL_QUAL_JOBSLISTING_JOBS[[#This Row],[LISTING_LOAN_ID_PROP_ADDR]]&lt;&gt;"",NOT(ISNUMBER(MATCH(TBL_QUAL_JOBSLISTING_JOBS[[#This Row],[LISTING_LOAN_ID_PROP_ADDR]],RANGE_LOOKUP_UDARDA_LOANLIST,0)))),1,0)
)</f>
        <v>0</v>
      </c>
    </row>
    <row r="306" spans="2:13" ht="20.100000000000001" customHeight="1" x14ac:dyDescent="0.25">
      <c r="B306" s="25" t="str">
        <f>IF(TBL_QUAL_JOBSLISTING_JOBS[[#This Row],[RECORD_STARTED]],IF(TBL_QUAL_JOBSLISTING_JOBS[[#This Row],[ERROR_COUNT]]&gt;0,-1,IF(TBL_QUAL_JOBSLISTING_JOBS[[#This Row],[REQ_FIELDS_POPULATED]],1,0)),"")</f>
        <v/>
      </c>
      <c r="C306" s="94">
        <f>ROW()-ROW(TBL_QUAL_JOBSLISTING_JOBS[[#Headers],[ROW_ID]])</f>
        <v>297</v>
      </c>
      <c r="D306" s="82"/>
      <c r="E306" s="82"/>
      <c r="F306" s="38"/>
      <c r="G306" s="39"/>
      <c r="H306" s="33"/>
      <c r="I306" s="84" t="str">
        <f>IFERROR(INDEX(TBL_UDARDA_LOANPOOL[QUAL_JOBS_HUD_MFI],MATCH(TBL_QUAL_JOBSLISTING_JOBS[[#This Row],[LISTING_LOAN_ID_PROP_ADDR]],TBL_UDARDA_LOANPOOL[LOAN_ID_PROP_ADDR],0)),"")</f>
        <v/>
      </c>
      <c r="J30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6" s="36">
        <f>SUM(
IF(AND(TBL_QUAL_JOBSLISTING_JOBS[[#This Row],[LISTING_LOAN_ID_PROP_ADDR]]&lt;&gt;"",NOT(ISNUMBER(MATCH(TBL_QUAL_JOBSLISTING_JOBS[[#This Row],[LISTING_LOAN_ID_PROP_ADDR]],RANGE_LOOKUP_UDARDA_LOANLIST,0)))),1,0)
)</f>
        <v>0</v>
      </c>
    </row>
    <row r="307" spans="2:13" ht="20.100000000000001" customHeight="1" x14ac:dyDescent="0.25">
      <c r="B307" s="25" t="str">
        <f>IF(TBL_QUAL_JOBSLISTING_JOBS[[#This Row],[RECORD_STARTED]],IF(TBL_QUAL_JOBSLISTING_JOBS[[#This Row],[ERROR_COUNT]]&gt;0,-1,IF(TBL_QUAL_JOBSLISTING_JOBS[[#This Row],[REQ_FIELDS_POPULATED]],1,0)),"")</f>
        <v/>
      </c>
      <c r="C307" s="94">
        <f>ROW()-ROW(TBL_QUAL_JOBSLISTING_JOBS[[#Headers],[ROW_ID]])</f>
        <v>298</v>
      </c>
      <c r="D307" s="82"/>
      <c r="E307" s="82"/>
      <c r="F307" s="38"/>
      <c r="G307" s="39"/>
      <c r="H307" s="33"/>
      <c r="I307" s="84" t="str">
        <f>IFERROR(INDEX(TBL_UDARDA_LOANPOOL[QUAL_JOBS_HUD_MFI],MATCH(TBL_QUAL_JOBSLISTING_JOBS[[#This Row],[LISTING_LOAN_ID_PROP_ADDR]],TBL_UDARDA_LOANPOOL[LOAN_ID_PROP_ADDR],0)),"")</f>
        <v/>
      </c>
      <c r="J30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7" s="36">
        <f>SUM(
IF(AND(TBL_QUAL_JOBSLISTING_JOBS[[#This Row],[LISTING_LOAN_ID_PROP_ADDR]]&lt;&gt;"",NOT(ISNUMBER(MATCH(TBL_QUAL_JOBSLISTING_JOBS[[#This Row],[LISTING_LOAN_ID_PROP_ADDR]],RANGE_LOOKUP_UDARDA_LOANLIST,0)))),1,0)
)</f>
        <v>0</v>
      </c>
    </row>
    <row r="308" spans="2:13" ht="20.100000000000001" customHeight="1" x14ac:dyDescent="0.25">
      <c r="B308" s="25" t="str">
        <f>IF(TBL_QUAL_JOBSLISTING_JOBS[[#This Row],[RECORD_STARTED]],IF(TBL_QUAL_JOBSLISTING_JOBS[[#This Row],[ERROR_COUNT]]&gt;0,-1,IF(TBL_QUAL_JOBSLISTING_JOBS[[#This Row],[REQ_FIELDS_POPULATED]],1,0)),"")</f>
        <v/>
      </c>
      <c r="C308" s="94">
        <f>ROW()-ROW(TBL_QUAL_JOBSLISTING_JOBS[[#Headers],[ROW_ID]])</f>
        <v>299</v>
      </c>
      <c r="D308" s="82"/>
      <c r="E308" s="82"/>
      <c r="F308" s="38"/>
      <c r="G308" s="39"/>
      <c r="H308" s="33"/>
      <c r="I308" s="84" t="str">
        <f>IFERROR(INDEX(TBL_UDARDA_LOANPOOL[QUAL_JOBS_HUD_MFI],MATCH(TBL_QUAL_JOBSLISTING_JOBS[[#This Row],[LISTING_LOAN_ID_PROP_ADDR]],TBL_UDARDA_LOANPOOL[LOAN_ID_PROP_ADDR],0)),"")</f>
        <v/>
      </c>
      <c r="J30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8" s="36">
        <f>SUM(
IF(AND(TBL_QUAL_JOBSLISTING_JOBS[[#This Row],[LISTING_LOAN_ID_PROP_ADDR]]&lt;&gt;"",NOT(ISNUMBER(MATCH(TBL_QUAL_JOBSLISTING_JOBS[[#This Row],[LISTING_LOAN_ID_PROP_ADDR]],RANGE_LOOKUP_UDARDA_LOANLIST,0)))),1,0)
)</f>
        <v>0</v>
      </c>
    </row>
    <row r="309" spans="2:13" ht="20.100000000000001" customHeight="1" x14ac:dyDescent="0.25">
      <c r="B309" s="25" t="str">
        <f>IF(TBL_QUAL_JOBSLISTING_JOBS[[#This Row],[RECORD_STARTED]],IF(TBL_QUAL_JOBSLISTING_JOBS[[#This Row],[ERROR_COUNT]]&gt;0,-1,IF(TBL_QUAL_JOBSLISTING_JOBS[[#This Row],[REQ_FIELDS_POPULATED]],1,0)),"")</f>
        <v/>
      </c>
      <c r="C309" s="94">
        <f>ROW()-ROW(TBL_QUAL_JOBSLISTING_JOBS[[#Headers],[ROW_ID]])</f>
        <v>300</v>
      </c>
      <c r="D309" s="82"/>
      <c r="E309" s="82"/>
      <c r="F309" s="38"/>
      <c r="G309" s="39"/>
      <c r="H309" s="33"/>
      <c r="I309" s="84" t="str">
        <f>IFERROR(INDEX(TBL_UDARDA_LOANPOOL[QUAL_JOBS_HUD_MFI],MATCH(TBL_QUAL_JOBSLISTING_JOBS[[#This Row],[LISTING_LOAN_ID_PROP_ADDR]],TBL_UDARDA_LOANPOOL[LOAN_ID_PROP_ADDR],0)),"")</f>
        <v/>
      </c>
      <c r="J30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9" s="36">
        <f>SUM(
IF(AND(TBL_QUAL_JOBSLISTING_JOBS[[#This Row],[LISTING_LOAN_ID_PROP_ADDR]]&lt;&gt;"",NOT(ISNUMBER(MATCH(TBL_QUAL_JOBSLISTING_JOBS[[#This Row],[LISTING_LOAN_ID_PROP_ADDR]],RANGE_LOOKUP_UDARDA_LOANLIST,0)))),1,0)
)</f>
        <v>0</v>
      </c>
    </row>
    <row r="310" spans="2:13" ht="20.100000000000001" customHeight="1" x14ac:dyDescent="0.25">
      <c r="B310" s="25" t="str">
        <f>IF(TBL_QUAL_JOBSLISTING_JOBS[[#This Row],[RECORD_STARTED]],IF(TBL_QUAL_JOBSLISTING_JOBS[[#This Row],[ERROR_COUNT]]&gt;0,-1,IF(TBL_QUAL_JOBSLISTING_JOBS[[#This Row],[REQ_FIELDS_POPULATED]],1,0)),"")</f>
        <v/>
      </c>
      <c r="C310" s="94">
        <f>ROW()-ROW(TBL_QUAL_JOBSLISTING_JOBS[[#Headers],[ROW_ID]])</f>
        <v>301</v>
      </c>
      <c r="D310" s="82"/>
      <c r="E310" s="82"/>
      <c r="F310" s="38"/>
      <c r="G310" s="39"/>
      <c r="H310" s="33"/>
      <c r="I310" s="84" t="str">
        <f>IFERROR(INDEX(TBL_UDARDA_LOANPOOL[QUAL_JOBS_HUD_MFI],MATCH(TBL_QUAL_JOBSLISTING_JOBS[[#This Row],[LISTING_LOAN_ID_PROP_ADDR]],TBL_UDARDA_LOANPOOL[LOAN_ID_PROP_ADDR],0)),"")</f>
        <v/>
      </c>
      <c r="J3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0" s="36">
        <f>SUM(
IF(AND(TBL_QUAL_JOBSLISTING_JOBS[[#This Row],[LISTING_LOAN_ID_PROP_ADDR]]&lt;&gt;"",NOT(ISNUMBER(MATCH(TBL_QUAL_JOBSLISTING_JOBS[[#This Row],[LISTING_LOAN_ID_PROP_ADDR]],RANGE_LOOKUP_UDARDA_LOANLIST,0)))),1,0)
)</f>
        <v>0</v>
      </c>
    </row>
    <row r="311" spans="2:13" ht="20.100000000000001" customHeight="1" x14ac:dyDescent="0.25">
      <c r="B311" s="25" t="str">
        <f>IF(TBL_QUAL_JOBSLISTING_JOBS[[#This Row],[RECORD_STARTED]],IF(TBL_QUAL_JOBSLISTING_JOBS[[#This Row],[ERROR_COUNT]]&gt;0,-1,IF(TBL_QUAL_JOBSLISTING_JOBS[[#This Row],[REQ_FIELDS_POPULATED]],1,0)),"")</f>
        <v/>
      </c>
      <c r="C311" s="94">
        <f>ROW()-ROW(TBL_QUAL_JOBSLISTING_JOBS[[#Headers],[ROW_ID]])</f>
        <v>302</v>
      </c>
      <c r="D311" s="82"/>
      <c r="E311" s="82"/>
      <c r="F311" s="38"/>
      <c r="G311" s="39"/>
      <c r="H311" s="33"/>
      <c r="I311" s="84" t="str">
        <f>IFERROR(INDEX(TBL_UDARDA_LOANPOOL[QUAL_JOBS_HUD_MFI],MATCH(TBL_QUAL_JOBSLISTING_JOBS[[#This Row],[LISTING_LOAN_ID_PROP_ADDR]],TBL_UDARDA_LOANPOOL[LOAN_ID_PROP_ADDR],0)),"")</f>
        <v/>
      </c>
      <c r="J3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1" s="36">
        <f>SUM(
IF(AND(TBL_QUAL_JOBSLISTING_JOBS[[#This Row],[LISTING_LOAN_ID_PROP_ADDR]]&lt;&gt;"",NOT(ISNUMBER(MATCH(TBL_QUAL_JOBSLISTING_JOBS[[#This Row],[LISTING_LOAN_ID_PROP_ADDR]],RANGE_LOOKUP_UDARDA_LOANLIST,0)))),1,0)
)</f>
        <v>0</v>
      </c>
    </row>
    <row r="312" spans="2:13" ht="20.100000000000001" customHeight="1" x14ac:dyDescent="0.25">
      <c r="B312" s="25" t="str">
        <f>IF(TBL_QUAL_JOBSLISTING_JOBS[[#This Row],[RECORD_STARTED]],IF(TBL_QUAL_JOBSLISTING_JOBS[[#This Row],[ERROR_COUNT]]&gt;0,-1,IF(TBL_QUAL_JOBSLISTING_JOBS[[#This Row],[REQ_FIELDS_POPULATED]],1,0)),"")</f>
        <v/>
      </c>
      <c r="C312" s="94">
        <f>ROW()-ROW(TBL_QUAL_JOBSLISTING_JOBS[[#Headers],[ROW_ID]])</f>
        <v>303</v>
      </c>
      <c r="D312" s="82"/>
      <c r="E312" s="82"/>
      <c r="F312" s="38"/>
      <c r="G312" s="39"/>
      <c r="H312" s="33"/>
      <c r="I312" s="84" t="str">
        <f>IFERROR(INDEX(TBL_UDARDA_LOANPOOL[QUAL_JOBS_HUD_MFI],MATCH(TBL_QUAL_JOBSLISTING_JOBS[[#This Row],[LISTING_LOAN_ID_PROP_ADDR]],TBL_UDARDA_LOANPOOL[LOAN_ID_PROP_ADDR],0)),"")</f>
        <v/>
      </c>
      <c r="J3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2" s="36">
        <f>SUM(
IF(AND(TBL_QUAL_JOBSLISTING_JOBS[[#This Row],[LISTING_LOAN_ID_PROP_ADDR]]&lt;&gt;"",NOT(ISNUMBER(MATCH(TBL_QUAL_JOBSLISTING_JOBS[[#This Row],[LISTING_LOAN_ID_PROP_ADDR]],RANGE_LOOKUP_UDARDA_LOANLIST,0)))),1,0)
)</f>
        <v>0</v>
      </c>
    </row>
    <row r="313" spans="2:13" ht="20.100000000000001" customHeight="1" x14ac:dyDescent="0.25">
      <c r="B313" s="25" t="str">
        <f>IF(TBL_QUAL_JOBSLISTING_JOBS[[#This Row],[RECORD_STARTED]],IF(TBL_QUAL_JOBSLISTING_JOBS[[#This Row],[ERROR_COUNT]]&gt;0,-1,IF(TBL_QUAL_JOBSLISTING_JOBS[[#This Row],[REQ_FIELDS_POPULATED]],1,0)),"")</f>
        <v/>
      </c>
      <c r="C313" s="94">
        <f>ROW()-ROW(TBL_QUAL_JOBSLISTING_JOBS[[#Headers],[ROW_ID]])</f>
        <v>304</v>
      </c>
      <c r="D313" s="82"/>
      <c r="E313" s="82"/>
      <c r="F313" s="38"/>
      <c r="G313" s="39"/>
      <c r="H313" s="33"/>
      <c r="I313" s="84" t="str">
        <f>IFERROR(INDEX(TBL_UDARDA_LOANPOOL[QUAL_JOBS_HUD_MFI],MATCH(TBL_QUAL_JOBSLISTING_JOBS[[#This Row],[LISTING_LOAN_ID_PROP_ADDR]],TBL_UDARDA_LOANPOOL[LOAN_ID_PROP_ADDR],0)),"")</f>
        <v/>
      </c>
      <c r="J3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3" s="36">
        <f>SUM(
IF(AND(TBL_QUAL_JOBSLISTING_JOBS[[#This Row],[LISTING_LOAN_ID_PROP_ADDR]]&lt;&gt;"",NOT(ISNUMBER(MATCH(TBL_QUAL_JOBSLISTING_JOBS[[#This Row],[LISTING_LOAN_ID_PROP_ADDR]],RANGE_LOOKUP_UDARDA_LOANLIST,0)))),1,0)
)</f>
        <v>0</v>
      </c>
    </row>
    <row r="314" spans="2:13" ht="20.100000000000001" customHeight="1" x14ac:dyDescent="0.25">
      <c r="B314" s="25" t="str">
        <f>IF(TBL_QUAL_JOBSLISTING_JOBS[[#This Row],[RECORD_STARTED]],IF(TBL_QUAL_JOBSLISTING_JOBS[[#This Row],[ERROR_COUNT]]&gt;0,-1,IF(TBL_QUAL_JOBSLISTING_JOBS[[#This Row],[REQ_FIELDS_POPULATED]],1,0)),"")</f>
        <v/>
      </c>
      <c r="C314" s="94">
        <f>ROW()-ROW(TBL_QUAL_JOBSLISTING_JOBS[[#Headers],[ROW_ID]])</f>
        <v>305</v>
      </c>
      <c r="D314" s="82"/>
      <c r="E314" s="82"/>
      <c r="F314" s="38"/>
      <c r="G314" s="39"/>
      <c r="H314" s="33"/>
      <c r="I314" s="84" t="str">
        <f>IFERROR(INDEX(TBL_UDARDA_LOANPOOL[QUAL_JOBS_HUD_MFI],MATCH(TBL_QUAL_JOBSLISTING_JOBS[[#This Row],[LISTING_LOAN_ID_PROP_ADDR]],TBL_UDARDA_LOANPOOL[LOAN_ID_PROP_ADDR],0)),"")</f>
        <v/>
      </c>
      <c r="J3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4" s="36">
        <f>SUM(
IF(AND(TBL_QUAL_JOBSLISTING_JOBS[[#This Row],[LISTING_LOAN_ID_PROP_ADDR]]&lt;&gt;"",NOT(ISNUMBER(MATCH(TBL_QUAL_JOBSLISTING_JOBS[[#This Row],[LISTING_LOAN_ID_PROP_ADDR]],RANGE_LOOKUP_UDARDA_LOANLIST,0)))),1,0)
)</f>
        <v>0</v>
      </c>
    </row>
    <row r="315" spans="2:13" ht="20.100000000000001" customHeight="1" x14ac:dyDescent="0.25">
      <c r="B315" s="25" t="str">
        <f>IF(TBL_QUAL_JOBSLISTING_JOBS[[#This Row],[RECORD_STARTED]],IF(TBL_QUAL_JOBSLISTING_JOBS[[#This Row],[ERROR_COUNT]]&gt;0,-1,IF(TBL_QUAL_JOBSLISTING_JOBS[[#This Row],[REQ_FIELDS_POPULATED]],1,0)),"")</f>
        <v/>
      </c>
      <c r="C315" s="94">
        <f>ROW()-ROW(TBL_QUAL_JOBSLISTING_JOBS[[#Headers],[ROW_ID]])</f>
        <v>306</v>
      </c>
      <c r="D315" s="82"/>
      <c r="E315" s="82"/>
      <c r="F315" s="38"/>
      <c r="G315" s="39"/>
      <c r="H315" s="33"/>
      <c r="I315" s="84" t="str">
        <f>IFERROR(INDEX(TBL_UDARDA_LOANPOOL[QUAL_JOBS_HUD_MFI],MATCH(TBL_QUAL_JOBSLISTING_JOBS[[#This Row],[LISTING_LOAN_ID_PROP_ADDR]],TBL_UDARDA_LOANPOOL[LOAN_ID_PROP_ADDR],0)),"")</f>
        <v/>
      </c>
      <c r="J3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5" s="36">
        <f>SUM(
IF(AND(TBL_QUAL_JOBSLISTING_JOBS[[#This Row],[LISTING_LOAN_ID_PROP_ADDR]]&lt;&gt;"",NOT(ISNUMBER(MATCH(TBL_QUAL_JOBSLISTING_JOBS[[#This Row],[LISTING_LOAN_ID_PROP_ADDR]],RANGE_LOOKUP_UDARDA_LOANLIST,0)))),1,0)
)</f>
        <v>0</v>
      </c>
    </row>
    <row r="316" spans="2:13" ht="20.100000000000001" customHeight="1" x14ac:dyDescent="0.25">
      <c r="B316" s="25" t="str">
        <f>IF(TBL_QUAL_JOBSLISTING_JOBS[[#This Row],[RECORD_STARTED]],IF(TBL_QUAL_JOBSLISTING_JOBS[[#This Row],[ERROR_COUNT]]&gt;0,-1,IF(TBL_QUAL_JOBSLISTING_JOBS[[#This Row],[REQ_FIELDS_POPULATED]],1,0)),"")</f>
        <v/>
      </c>
      <c r="C316" s="94">
        <f>ROW()-ROW(TBL_QUAL_JOBSLISTING_JOBS[[#Headers],[ROW_ID]])</f>
        <v>307</v>
      </c>
      <c r="D316" s="82"/>
      <c r="E316" s="82"/>
      <c r="F316" s="38"/>
      <c r="G316" s="39"/>
      <c r="H316" s="33"/>
      <c r="I316" s="84" t="str">
        <f>IFERROR(INDEX(TBL_UDARDA_LOANPOOL[QUAL_JOBS_HUD_MFI],MATCH(TBL_QUAL_JOBSLISTING_JOBS[[#This Row],[LISTING_LOAN_ID_PROP_ADDR]],TBL_UDARDA_LOANPOOL[LOAN_ID_PROP_ADDR],0)),"")</f>
        <v/>
      </c>
      <c r="J3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6" s="36">
        <f>SUM(
IF(AND(TBL_QUAL_JOBSLISTING_JOBS[[#This Row],[LISTING_LOAN_ID_PROP_ADDR]]&lt;&gt;"",NOT(ISNUMBER(MATCH(TBL_QUAL_JOBSLISTING_JOBS[[#This Row],[LISTING_LOAN_ID_PROP_ADDR]],RANGE_LOOKUP_UDARDA_LOANLIST,0)))),1,0)
)</f>
        <v>0</v>
      </c>
    </row>
    <row r="317" spans="2:13" ht="20.100000000000001" customHeight="1" x14ac:dyDescent="0.25">
      <c r="B317" s="25" t="str">
        <f>IF(TBL_QUAL_JOBSLISTING_JOBS[[#This Row],[RECORD_STARTED]],IF(TBL_QUAL_JOBSLISTING_JOBS[[#This Row],[ERROR_COUNT]]&gt;0,-1,IF(TBL_QUAL_JOBSLISTING_JOBS[[#This Row],[REQ_FIELDS_POPULATED]],1,0)),"")</f>
        <v/>
      </c>
      <c r="C317" s="94">
        <f>ROW()-ROW(TBL_QUAL_JOBSLISTING_JOBS[[#Headers],[ROW_ID]])</f>
        <v>308</v>
      </c>
      <c r="D317" s="82"/>
      <c r="E317" s="82"/>
      <c r="F317" s="38"/>
      <c r="G317" s="39"/>
      <c r="H317" s="33"/>
      <c r="I317" s="84" t="str">
        <f>IFERROR(INDEX(TBL_UDARDA_LOANPOOL[QUAL_JOBS_HUD_MFI],MATCH(TBL_QUAL_JOBSLISTING_JOBS[[#This Row],[LISTING_LOAN_ID_PROP_ADDR]],TBL_UDARDA_LOANPOOL[LOAN_ID_PROP_ADDR],0)),"")</f>
        <v/>
      </c>
      <c r="J3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7" s="36">
        <f>SUM(
IF(AND(TBL_QUAL_JOBSLISTING_JOBS[[#This Row],[LISTING_LOAN_ID_PROP_ADDR]]&lt;&gt;"",NOT(ISNUMBER(MATCH(TBL_QUAL_JOBSLISTING_JOBS[[#This Row],[LISTING_LOAN_ID_PROP_ADDR]],RANGE_LOOKUP_UDARDA_LOANLIST,0)))),1,0)
)</f>
        <v>0</v>
      </c>
    </row>
    <row r="318" spans="2:13" ht="20.100000000000001" customHeight="1" x14ac:dyDescent="0.25">
      <c r="B318" s="25" t="str">
        <f>IF(TBL_QUAL_JOBSLISTING_JOBS[[#This Row],[RECORD_STARTED]],IF(TBL_QUAL_JOBSLISTING_JOBS[[#This Row],[ERROR_COUNT]]&gt;0,-1,IF(TBL_QUAL_JOBSLISTING_JOBS[[#This Row],[REQ_FIELDS_POPULATED]],1,0)),"")</f>
        <v/>
      </c>
      <c r="C318" s="94">
        <f>ROW()-ROW(TBL_QUAL_JOBSLISTING_JOBS[[#Headers],[ROW_ID]])</f>
        <v>309</v>
      </c>
      <c r="D318" s="82"/>
      <c r="E318" s="82"/>
      <c r="F318" s="38"/>
      <c r="G318" s="39"/>
      <c r="H318" s="33"/>
      <c r="I318" s="84" t="str">
        <f>IFERROR(INDEX(TBL_UDARDA_LOANPOOL[QUAL_JOBS_HUD_MFI],MATCH(TBL_QUAL_JOBSLISTING_JOBS[[#This Row],[LISTING_LOAN_ID_PROP_ADDR]],TBL_UDARDA_LOANPOOL[LOAN_ID_PROP_ADDR],0)),"")</f>
        <v/>
      </c>
      <c r="J3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8" s="36">
        <f>SUM(
IF(AND(TBL_QUAL_JOBSLISTING_JOBS[[#This Row],[LISTING_LOAN_ID_PROP_ADDR]]&lt;&gt;"",NOT(ISNUMBER(MATCH(TBL_QUAL_JOBSLISTING_JOBS[[#This Row],[LISTING_LOAN_ID_PROP_ADDR]],RANGE_LOOKUP_UDARDA_LOANLIST,0)))),1,0)
)</f>
        <v>0</v>
      </c>
    </row>
    <row r="319" spans="2:13" ht="20.100000000000001" customHeight="1" x14ac:dyDescent="0.25">
      <c r="B319" s="25" t="str">
        <f>IF(TBL_QUAL_JOBSLISTING_JOBS[[#This Row],[RECORD_STARTED]],IF(TBL_QUAL_JOBSLISTING_JOBS[[#This Row],[ERROR_COUNT]]&gt;0,-1,IF(TBL_QUAL_JOBSLISTING_JOBS[[#This Row],[REQ_FIELDS_POPULATED]],1,0)),"")</f>
        <v/>
      </c>
      <c r="C319" s="94">
        <f>ROW()-ROW(TBL_QUAL_JOBSLISTING_JOBS[[#Headers],[ROW_ID]])</f>
        <v>310</v>
      </c>
      <c r="D319" s="82"/>
      <c r="E319" s="82"/>
      <c r="F319" s="38"/>
      <c r="G319" s="39"/>
      <c r="H319" s="33"/>
      <c r="I319" s="84" t="str">
        <f>IFERROR(INDEX(TBL_UDARDA_LOANPOOL[QUAL_JOBS_HUD_MFI],MATCH(TBL_QUAL_JOBSLISTING_JOBS[[#This Row],[LISTING_LOAN_ID_PROP_ADDR]],TBL_UDARDA_LOANPOOL[LOAN_ID_PROP_ADDR],0)),"")</f>
        <v/>
      </c>
      <c r="J3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9" s="36">
        <f>SUM(
IF(AND(TBL_QUAL_JOBSLISTING_JOBS[[#This Row],[LISTING_LOAN_ID_PROP_ADDR]]&lt;&gt;"",NOT(ISNUMBER(MATCH(TBL_QUAL_JOBSLISTING_JOBS[[#This Row],[LISTING_LOAN_ID_PROP_ADDR]],RANGE_LOOKUP_UDARDA_LOANLIST,0)))),1,0)
)</f>
        <v>0</v>
      </c>
    </row>
    <row r="320" spans="2:13" ht="20.100000000000001" customHeight="1" x14ac:dyDescent="0.25">
      <c r="B320" s="25" t="str">
        <f>IF(TBL_QUAL_JOBSLISTING_JOBS[[#This Row],[RECORD_STARTED]],IF(TBL_QUAL_JOBSLISTING_JOBS[[#This Row],[ERROR_COUNT]]&gt;0,-1,IF(TBL_QUAL_JOBSLISTING_JOBS[[#This Row],[REQ_FIELDS_POPULATED]],1,0)),"")</f>
        <v/>
      </c>
      <c r="C320" s="94">
        <f>ROW()-ROW(TBL_QUAL_JOBSLISTING_JOBS[[#Headers],[ROW_ID]])</f>
        <v>311</v>
      </c>
      <c r="D320" s="82"/>
      <c r="E320" s="82"/>
      <c r="F320" s="38"/>
      <c r="G320" s="39"/>
      <c r="H320" s="33"/>
      <c r="I320" s="84" t="str">
        <f>IFERROR(INDEX(TBL_UDARDA_LOANPOOL[QUAL_JOBS_HUD_MFI],MATCH(TBL_QUAL_JOBSLISTING_JOBS[[#This Row],[LISTING_LOAN_ID_PROP_ADDR]],TBL_UDARDA_LOANPOOL[LOAN_ID_PROP_ADDR],0)),"")</f>
        <v/>
      </c>
      <c r="J3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0" s="36">
        <f>SUM(
IF(AND(TBL_QUAL_JOBSLISTING_JOBS[[#This Row],[LISTING_LOAN_ID_PROP_ADDR]]&lt;&gt;"",NOT(ISNUMBER(MATCH(TBL_QUAL_JOBSLISTING_JOBS[[#This Row],[LISTING_LOAN_ID_PROP_ADDR]],RANGE_LOOKUP_UDARDA_LOANLIST,0)))),1,0)
)</f>
        <v>0</v>
      </c>
    </row>
    <row r="321" spans="2:13" ht="20.100000000000001" customHeight="1" x14ac:dyDescent="0.25">
      <c r="B321" s="25" t="str">
        <f>IF(TBL_QUAL_JOBSLISTING_JOBS[[#This Row],[RECORD_STARTED]],IF(TBL_QUAL_JOBSLISTING_JOBS[[#This Row],[ERROR_COUNT]]&gt;0,-1,IF(TBL_QUAL_JOBSLISTING_JOBS[[#This Row],[REQ_FIELDS_POPULATED]],1,0)),"")</f>
        <v/>
      </c>
      <c r="C321" s="94">
        <f>ROW()-ROW(TBL_QUAL_JOBSLISTING_JOBS[[#Headers],[ROW_ID]])</f>
        <v>312</v>
      </c>
      <c r="D321" s="82"/>
      <c r="E321" s="82"/>
      <c r="F321" s="38"/>
      <c r="G321" s="39"/>
      <c r="H321" s="33"/>
      <c r="I321" s="84" t="str">
        <f>IFERROR(INDEX(TBL_UDARDA_LOANPOOL[QUAL_JOBS_HUD_MFI],MATCH(TBL_QUAL_JOBSLISTING_JOBS[[#This Row],[LISTING_LOAN_ID_PROP_ADDR]],TBL_UDARDA_LOANPOOL[LOAN_ID_PROP_ADDR],0)),"")</f>
        <v/>
      </c>
      <c r="J3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1" s="36">
        <f>SUM(
IF(AND(TBL_QUAL_JOBSLISTING_JOBS[[#This Row],[LISTING_LOAN_ID_PROP_ADDR]]&lt;&gt;"",NOT(ISNUMBER(MATCH(TBL_QUAL_JOBSLISTING_JOBS[[#This Row],[LISTING_LOAN_ID_PROP_ADDR]],RANGE_LOOKUP_UDARDA_LOANLIST,0)))),1,0)
)</f>
        <v>0</v>
      </c>
    </row>
    <row r="322" spans="2:13" ht="20.100000000000001" customHeight="1" x14ac:dyDescent="0.25">
      <c r="B322" s="25" t="str">
        <f>IF(TBL_QUAL_JOBSLISTING_JOBS[[#This Row],[RECORD_STARTED]],IF(TBL_QUAL_JOBSLISTING_JOBS[[#This Row],[ERROR_COUNT]]&gt;0,-1,IF(TBL_QUAL_JOBSLISTING_JOBS[[#This Row],[REQ_FIELDS_POPULATED]],1,0)),"")</f>
        <v/>
      </c>
      <c r="C322" s="94">
        <f>ROW()-ROW(TBL_QUAL_JOBSLISTING_JOBS[[#Headers],[ROW_ID]])</f>
        <v>313</v>
      </c>
      <c r="D322" s="82"/>
      <c r="E322" s="82"/>
      <c r="F322" s="38"/>
      <c r="G322" s="39"/>
      <c r="H322" s="33"/>
      <c r="I322" s="84" t="str">
        <f>IFERROR(INDEX(TBL_UDARDA_LOANPOOL[QUAL_JOBS_HUD_MFI],MATCH(TBL_QUAL_JOBSLISTING_JOBS[[#This Row],[LISTING_LOAN_ID_PROP_ADDR]],TBL_UDARDA_LOANPOOL[LOAN_ID_PROP_ADDR],0)),"")</f>
        <v/>
      </c>
      <c r="J3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2" s="36">
        <f>SUM(
IF(AND(TBL_QUAL_JOBSLISTING_JOBS[[#This Row],[LISTING_LOAN_ID_PROP_ADDR]]&lt;&gt;"",NOT(ISNUMBER(MATCH(TBL_QUAL_JOBSLISTING_JOBS[[#This Row],[LISTING_LOAN_ID_PROP_ADDR]],RANGE_LOOKUP_UDARDA_LOANLIST,0)))),1,0)
)</f>
        <v>0</v>
      </c>
    </row>
    <row r="323" spans="2:13" ht="20.100000000000001" customHeight="1" x14ac:dyDescent="0.25">
      <c r="B323" s="25" t="str">
        <f>IF(TBL_QUAL_JOBSLISTING_JOBS[[#This Row],[RECORD_STARTED]],IF(TBL_QUAL_JOBSLISTING_JOBS[[#This Row],[ERROR_COUNT]]&gt;0,-1,IF(TBL_QUAL_JOBSLISTING_JOBS[[#This Row],[REQ_FIELDS_POPULATED]],1,0)),"")</f>
        <v/>
      </c>
      <c r="C323" s="94">
        <f>ROW()-ROW(TBL_QUAL_JOBSLISTING_JOBS[[#Headers],[ROW_ID]])</f>
        <v>314</v>
      </c>
      <c r="D323" s="82"/>
      <c r="E323" s="82"/>
      <c r="F323" s="38"/>
      <c r="G323" s="39"/>
      <c r="H323" s="33"/>
      <c r="I323" s="84" t="str">
        <f>IFERROR(INDEX(TBL_UDARDA_LOANPOOL[QUAL_JOBS_HUD_MFI],MATCH(TBL_QUAL_JOBSLISTING_JOBS[[#This Row],[LISTING_LOAN_ID_PROP_ADDR]],TBL_UDARDA_LOANPOOL[LOAN_ID_PROP_ADDR],0)),"")</f>
        <v/>
      </c>
      <c r="J3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3" s="36">
        <f>SUM(
IF(AND(TBL_QUAL_JOBSLISTING_JOBS[[#This Row],[LISTING_LOAN_ID_PROP_ADDR]]&lt;&gt;"",NOT(ISNUMBER(MATCH(TBL_QUAL_JOBSLISTING_JOBS[[#This Row],[LISTING_LOAN_ID_PROP_ADDR]],RANGE_LOOKUP_UDARDA_LOANLIST,0)))),1,0)
)</f>
        <v>0</v>
      </c>
    </row>
    <row r="324" spans="2:13" ht="20.100000000000001" customHeight="1" x14ac:dyDescent="0.25">
      <c r="B324" s="25" t="str">
        <f>IF(TBL_QUAL_JOBSLISTING_JOBS[[#This Row],[RECORD_STARTED]],IF(TBL_QUAL_JOBSLISTING_JOBS[[#This Row],[ERROR_COUNT]]&gt;0,-1,IF(TBL_QUAL_JOBSLISTING_JOBS[[#This Row],[REQ_FIELDS_POPULATED]],1,0)),"")</f>
        <v/>
      </c>
      <c r="C324" s="94">
        <f>ROW()-ROW(TBL_QUAL_JOBSLISTING_JOBS[[#Headers],[ROW_ID]])</f>
        <v>315</v>
      </c>
      <c r="D324" s="82"/>
      <c r="E324" s="82"/>
      <c r="F324" s="38"/>
      <c r="G324" s="39"/>
      <c r="H324" s="33"/>
      <c r="I324" s="84" t="str">
        <f>IFERROR(INDEX(TBL_UDARDA_LOANPOOL[QUAL_JOBS_HUD_MFI],MATCH(TBL_QUAL_JOBSLISTING_JOBS[[#This Row],[LISTING_LOAN_ID_PROP_ADDR]],TBL_UDARDA_LOANPOOL[LOAN_ID_PROP_ADDR],0)),"")</f>
        <v/>
      </c>
      <c r="J3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4" s="36">
        <f>SUM(
IF(AND(TBL_QUAL_JOBSLISTING_JOBS[[#This Row],[LISTING_LOAN_ID_PROP_ADDR]]&lt;&gt;"",NOT(ISNUMBER(MATCH(TBL_QUAL_JOBSLISTING_JOBS[[#This Row],[LISTING_LOAN_ID_PROP_ADDR]],RANGE_LOOKUP_UDARDA_LOANLIST,0)))),1,0)
)</f>
        <v>0</v>
      </c>
    </row>
    <row r="325" spans="2:13" ht="20.100000000000001" customHeight="1" x14ac:dyDescent="0.25">
      <c r="B325" s="25" t="str">
        <f>IF(TBL_QUAL_JOBSLISTING_JOBS[[#This Row],[RECORD_STARTED]],IF(TBL_QUAL_JOBSLISTING_JOBS[[#This Row],[ERROR_COUNT]]&gt;0,-1,IF(TBL_QUAL_JOBSLISTING_JOBS[[#This Row],[REQ_FIELDS_POPULATED]],1,0)),"")</f>
        <v/>
      </c>
      <c r="C325" s="94">
        <f>ROW()-ROW(TBL_QUAL_JOBSLISTING_JOBS[[#Headers],[ROW_ID]])</f>
        <v>316</v>
      </c>
      <c r="D325" s="82"/>
      <c r="E325" s="82"/>
      <c r="F325" s="38"/>
      <c r="G325" s="39"/>
      <c r="H325" s="33"/>
      <c r="I325" s="84" t="str">
        <f>IFERROR(INDEX(TBL_UDARDA_LOANPOOL[QUAL_JOBS_HUD_MFI],MATCH(TBL_QUAL_JOBSLISTING_JOBS[[#This Row],[LISTING_LOAN_ID_PROP_ADDR]],TBL_UDARDA_LOANPOOL[LOAN_ID_PROP_ADDR],0)),"")</f>
        <v/>
      </c>
      <c r="J3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5" s="36">
        <f>SUM(
IF(AND(TBL_QUAL_JOBSLISTING_JOBS[[#This Row],[LISTING_LOAN_ID_PROP_ADDR]]&lt;&gt;"",NOT(ISNUMBER(MATCH(TBL_QUAL_JOBSLISTING_JOBS[[#This Row],[LISTING_LOAN_ID_PROP_ADDR]],RANGE_LOOKUP_UDARDA_LOANLIST,0)))),1,0)
)</f>
        <v>0</v>
      </c>
    </row>
    <row r="326" spans="2:13" ht="20.100000000000001" customHeight="1" x14ac:dyDescent="0.25">
      <c r="B326" s="25" t="str">
        <f>IF(TBL_QUAL_JOBSLISTING_JOBS[[#This Row],[RECORD_STARTED]],IF(TBL_QUAL_JOBSLISTING_JOBS[[#This Row],[ERROR_COUNT]]&gt;0,-1,IF(TBL_QUAL_JOBSLISTING_JOBS[[#This Row],[REQ_FIELDS_POPULATED]],1,0)),"")</f>
        <v/>
      </c>
      <c r="C326" s="94">
        <f>ROW()-ROW(TBL_QUAL_JOBSLISTING_JOBS[[#Headers],[ROW_ID]])</f>
        <v>317</v>
      </c>
      <c r="D326" s="82"/>
      <c r="E326" s="82"/>
      <c r="F326" s="38"/>
      <c r="G326" s="39"/>
      <c r="H326" s="33"/>
      <c r="I326" s="84" t="str">
        <f>IFERROR(INDEX(TBL_UDARDA_LOANPOOL[QUAL_JOBS_HUD_MFI],MATCH(TBL_QUAL_JOBSLISTING_JOBS[[#This Row],[LISTING_LOAN_ID_PROP_ADDR]],TBL_UDARDA_LOANPOOL[LOAN_ID_PROP_ADDR],0)),"")</f>
        <v/>
      </c>
      <c r="J3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6" s="36">
        <f>SUM(
IF(AND(TBL_QUAL_JOBSLISTING_JOBS[[#This Row],[LISTING_LOAN_ID_PROP_ADDR]]&lt;&gt;"",NOT(ISNUMBER(MATCH(TBL_QUAL_JOBSLISTING_JOBS[[#This Row],[LISTING_LOAN_ID_PROP_ADDR]],RANGE_LOOKUP_UDARDA_LOANLIST,0)))),1,0)
)</f>
        <v>0</v>
      </c>
    </row>
    <row r="327" spans="2:13" ht="20.100000000000001" customHeight="1" x14ac:dyDescent="0.25">
      <c r="B327" s="25" t="str">
        <f>IF(TBL_QUAL_JOBSLISTING_JOBS[[#This Row],[RECORD_STARTED]],IF(TBL_QUAL_JOBSLISTING_JOBS[[#This Row],[ERROR_COUNT]]&gt;0,-1,IF(TBL_QUAL_JOBSLISTING_JOBS[[#This Row],[REQ_FIELDS_POPULATED]],1,0)),"")</f>
        <v/>
      </c>
      <c r="C327" s="94">
        <f>ROW()-ROW(TBL_QUAL_JOBSLISTING_JOBS[[#Headers],[ROW_ID]])</f>
        <v>318</v>
      </c>
      <c r="D327" s="82"/>
      <c r="E327" s="82"/>
      <c r="F327" s="38"/>
      <c r="G327" s="39"/>
      <c r="H327" s="33"/>
      <c r="I327" s="84" t="str">
        <f>IFERROR(INDEX(TBL_UDARDA_LOANPOOL[QUAL_JOBS_HUD_MFI],MATCH(TBL_QUAL_JOBSLISTING_JOBS[[#This Row],[LISTING_LOAN_ID_PROP_ADDR]],TBL_UDARDA_LOANPOOL[LOAN_ID_PROP_ADDR],0)),"")</f>
        <v/>
      </c>
      <c r="J3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7" s="36">
        <f>SUM(
IF(AND(TBL_QUAL_JOBSLISTING_JOBS[[#This Row],[LISTING_LOAN_ID_PROP_ADDR]]&lt;&gt;"",NOT(ISNUMBER(MATCH(TBL_QUAL_JOBSLISTING_JOBS[[#This Row],[LISTING_LOAN_ID_PROP_ADDR]],RANGE_LOOKUP_UDARDA_LOANLIST,0)))),1,0)
)</f>
        <v>0</v>
      </c>
    </row>
    <row r="328" spans="2:13" ht="20.100000000000001" customHeight="1" x14ac:dyDescent="0.25">
      <c r="B328" s="25" t="str">
        <f>IF(TBL_QUAL_JOBSLISTING_JOBS[[#This Row],[RECORD_STARTED]],IF(TBL_QUAL_JOBSLISTING_JOBS[[#This Row],[ERROR_COUNT]]&gt;0,-1,IF(TBL_QUAL_JOBSLISTING_JOBS[[#This Row],[REQ_FIELDS_POPULATED]],1,0)),"")</f>
        <v/>
      </c>
      <c r="C328" s="94">
        <f>ROW()-ROW(TBL_QUAL_JOBSLISTING_JOBS[[#Headers],[ROW_ID]])</f>
        <v>319</v>
      </c>
      <c r="D328" s="82"/>
      <c r="E328" s="82"/>
      <c r="F328" s="38"/>
      <c r="G328" s="39"/>
      <c r="H328" s="33"/>
      <c r="I328" s="84" t="str">
        <f>IFERROR(INDEX(TBL_UDARDA_LOANPOOL[QUAL_JOBS_HUD_MFI],MATCH(TBL_QUAL_JOBSLISTING_JOBS[[#This Row],[LISTING_LOAN_ID_PROP_ADDR]],TBL_UDARDA_LOANPOOL[LOAN_ID_PROP_ADDR],0)),"")</f>
        <v/>
      </c>
      <c r="J3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8" s="36">
        <f>SUM(
IF(AND(TBL_QUAL_JOBSLISTING_JOBS[[#This Row],[LISTING_LOAN_ID_PROP_ADDR]]&lt;&gt;"",NOT(ISNUMBER(MATCH(TBL_QUAL_JOBSLISTING_JOBS[[#This Row],[LISTING_LOAN_ID_PROP_ADDR]],RANGE_LOOKUP_UDARDA_LOANLIST,0)))),1,0)
)</f>
        <v>0</v>
      </c>
    </row>
    <row r="329" spans="2:13" ht="20.100000000000001" customHeight="1" x14ac:dyDescent="0.25">
      <c r="B329" s="25" t="str">
        <f>IF(TBL_QUAL_JOBSLISTING_JOBS[[#This Row],[RECORD_STARTED]],IF(TBL_QUAL_JOBSLISTING_JOBS[[#This Row],[ERROR_COUNT]]&gt;0,-1,IF(TBL_QUAL_JOBSLISTING_JOBS[[#This Row],[REQ_FIELDS_POPULATED]],1,0)),"")</f>
        <v/>
      </c>
      <c r="C329" s="94">
        <f>ROW()-ROW(TBL_QUAL_JOBSLISTING_JOBS[[#Headers],[ROW_ID]])</f>
        <v>320</v>
      </c>
      <c r="D329" s="82"/>
      <c r="E329" s="82"/>
      <c r="F329" s="38"/>
      <c r="G329" s="39"/>
      <c r="H329" s="33"/>
      <c r="I329" s="84" t="str">
        <f>IFERROR(INDEX(TBL_UDARDA_LOANPOOL[QUAL_JOBS_HUD_MFI],MATCH(TBL_QUAL_JOBSLISTING_JOBS[[#This Row],[LISTING_LOAN_ID_PROP_ADDR]],TBL_UDARDA_LOANPOOL[LOAN_ID_PROP_ADDR],0)),"")</f>
        <v/>
      </c>
      <c r="J3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9" s="36">
        <f>SUM(
IF(AND(TBL_QUAL_JOBSLISTING_JOBS[[#This Row],[LISTING_LOAN_ID_PROP_ADDR]]&lt;&gt;"",NOT(ISNUMBER(MATCH(TBL_QUAL_JOBSLISTING_JOBS[[#This Row],[LISTING_LOAN_ID_PROP_ADDR]],RANGE_LOOKUP_UDARDA_LOANLIST,0)))),1,0)
)</f>
        <v>0</v>
      </c>
    </row>
    <row r="330" spans="2:13" ht="20.100000000000001" customHeight="1" x14ac:dyDescent="0.25">
      <c r="B330" s="25" t="str">
        <f>IF(TBL_QUAL_JOBSLISTING_JOBS[[#This Row],[RECORD_STARTED]],IF(TBL_QUAL_JOBSLISTING_JOBS[[#This Row],[ERROR_COUNT]]&gt;0,-1,IF(TBL_QUAL_JOBSLISTING_JOBS[[#This Row],[REQ_FIELDS_POPULATED]],1,0)),"")</f>
        <v/>
      </c>
      <c r="C330" s="94">
        <f>ROW()-ROW(TBL_QUAL_JOBSLISTING_JOBS[[#Headers],[ROW_ID]])</f>
        <v>321</v>
      </c>
      <c r="D330" s="82"/>
      <c r="E330" s="82"/>
      <c r="F330" s="38"/>
      <c r="G330" s="39"/>
      <c r="H330" s="33"/>
      <c r="I330" s="84" t="str">
        <f>IFERROR(INDEX(TBL_UDARDA_LOANPOOL[QUAL_JOBS_HUD_MFI],MATCH(TBL_QUAL_JOBSLISTING_JOBS[[#This Row],[LISTING_LOAN_ID_PROP_ADDR]],TBL_UDARDA_LOANPOOL[LOAN_ID_PROP_ADDR],0)),"")</f>
        <v/>
      </c>
      <c r="J3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0" s="36">
        <f>SUM(
IF(AND(TBL_QUAL_JOBSLISTING_JOBS[[#This Row],[LISTING_LOAN_ID_PROP_ADDR]]&lt;&gt;"",NOT(ISNUMBER(MATCH(TBL_QUAL_JOBSLISTING_JOBS[[#This Row],[LISTING_LOAN_ID_PROP_ADDR]],RANGE_LOOKUP_UDARDA_LOANLIST,0)))),1,0)
)</f>
        <v>0</v>
      </c>
    </row>
    <row r="331" spans="2:13" ht="20.100000000000001" customHeight="1" x14ac:dyDescent="0.25">
      <c r="B331" s="25" t="str">
        <f>IF(TBL_QUAL_JOBSLISTING_JOBS[[#This Row],[RECORD_STARTED]],IF(TBL_QUAL_JOBSLISTING_JOBS[[#This Row],[ERROR_COUNT]]&gt;0,-1,IF(TBL_QUAL_JOBSLISTING_JOBS[[#This Row],[REQ_FIELDS_POPULATED]],1,0)),"")</f>
        <v/>
      </c>
      <c r="C331" s="94">
        <f>ROW()-ROW(TBL_QUAL_JOBSLISTING_JOBS[[#Headers],[ROW_ID]])</f>
        <v>322</v>
      </c>
      <c r="D331" s="82"/>
      <c r="E331" s="82"/>
      <c r="F331" s="38"/>
      <c r="G331" s="39"/>
      <c r="H331" s="33"/>
      <c r="I331" s="84" t="str">
        <f>IFERROR(INDEX(TBL_UDARDA_LOANPOOL[QUAL_JOBS_HUD_MFI],MATCH(TBL_QUAL_JOBSLISTING_JOBS[[#This Row],[LISTING_LOAN_ID_PROP_ADDR]],TBL_UDARDA_LOANPOOL[LOAN_ID_PROP_ADDR],0)),"")</f>
        <v/>
      </c>
      <c r="J3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1" s="36">
        <f>SUM(
IF(AND(TBL_QUAL_JOBSLISTING_JOBS[[#This Row],[LISTING_LOAN_ID_PROP_ADDR]]&lt;&gt;"",NOT(ISNUMBER(MATCH(TBL_QUAL_JOBSLISTING_JOBS[[#This Row],[LISTING_LOAN_ID_PROP_ADDR]],RANGE_LOOKUP_UDARDA_LOANLIST,0)))),1,0)
)</f>
        <v>0</v>
      </c>
    </row>
    <row r="332" spans="2:13" ht="20.100000000000001" customHeight="1" x14ac:dyDescent="0.25">
      <c r="B332" s="25" t="str">
        <f>IF(TBL_QUAL_JOBSLISTING_JOBS[[#This Row],[RECORD_STARTED]],IF(TBL_QUAL_JOBSLISTING_JOBS[[#This Row],[ERROR_COUNT]]&gt;0,-1,IF(TBL_QUAL_JOBSLISTING_JOBS[[#This Row],[REQ_FIELDS_POPULATED]],1,0)),"")</f>
        <v/>
      </c>
      <c r="C332" s="94">
        <f>ROW()-ROW(TBL_QUAL_JOBSLISTING_JOBS[[#Headers],[ROW_ID]])</f>
        <v>323</v>
      </c>
      <c r="D332" s="82"/>
      <c r="E332" s="82"/>
      <c r="F332" s="38"/>
      <c r="G332" s="39"/>
      <c r="H332" s="33"/>
      <c r="I332" s="84" t="str">
        <f>IFERROR(INDEX(TBL_UDARDA_LOANPOOL[QUAL_JOBS_HUD_MFI],MATCH(TBL_QUAL_JOBSLISTING_JOBS[[#This Row],[LISTING_LOAN_ID_PROP_ADDR]],TBL_UDARDA_LOANPOOL[LOAN_ID_PROP_ADDR],0)),"")</f>
        <v/>
      </c>
      <c r="J3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2" s="36">
        <f>SUM(
IF(AND(TBL_QUAL_JOBSLISTING_JOBS[[#This Row],[LISTING_LOAN_ID_PROP_ADDR]]&lt;&gt;"",NOT(ISNUMBER(MATCH(TBL_QUAL_JOBSLISTING_JOBS[[#This Row],[LISTING_LOAN_ID_PROP_ADDR]],RANGE_LOOKUP_UDARDA_LOANLIST,0)))),1,0)
)</f>
        <v>0</v>
      </c>
    </row>
    <row r="333" spans="2:13" ht="20.100000000000001" customHeight="1" x14ac:dyDescent="0.25">
      <c r="B333" s="25" t="str">
        <f>IF(TBL_QUAL_JOBSLISTING_JOBS[[#This Row],[RECORD_STARTED]],IF(TBL_QUAL_JOBSLISTING_JOBS[[#This Row],[ERROR_COUNT]]&gt;0,-1,IF(TBL_QUAL_JOBSLISTING_JOBS[[#This Row],[REQ_FIELDS_POPULATED]],1,0)),"")</f>
        <v/>
      </c>
      <c r="C333" s="94">
        <f>ROW()-ROW(TBL_QUAL_JOBSLISTING_JOBS[[#Headers],[ROW_ID]])</f>
        <v>324</v>
      </c>
      <c r="D333" s="82"/>
      <c r="E333" s="82"/>
      <c r="F333" s="38"/>
      <c r="G333" s="39"/>
      <c r="H333" s="33"/>
      <c r="I333" s="84" t="str">
        <f>IFERROR(INDEX(TBL_UDARDA_LOANPOOL[QUAL_JOBS_HUD_MFI],MATCH(TBL_QUAL_JOBSLISTING_JOBS[[#This Row],[LISTING_LOAN_ID_PROP_ADDR]],TBL_UDARDA_LOANPOOL[LOAN_ID_PROP_ADDR],0)),"")</f>
        <v/>
      </c>
      <c r="J3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3" s="36">
        <f>SUM(
IF(AND(TBL_QUAL_JOBSLISTING_JOBS[[#This Row],[LISTING_LOAN_ID_PROP_ADDR]]&lt;&gt;"",NOT(ISNUMBER(MATCH(TBL_QUAL_JOBSLISTING_JOBS[[#This Row],[LISTING_LOAN_ID_PROP_ADDR]],RANGE_LOOKUP_UDARDA_LOANLIST,0)))),1,0)
)</f>
        <v>0</v>
      </c>
    </row>
    <row r="334" spans="2:13" ht="20.100000000000001" customHeight="1" x14ac:dyDescent="0.25">
      <c r="B334" s="25" t="str">
        <f>IF(TBL_QUAL_JOBSLISTING_JOBS[[#This Row],[RECORD_STARTED]],IF(TBL_QUAL_JOBSLISTING_JOBS[[#This Row],[ERROR_COUNT]]&gt;0,-1,IF(TBL_QUAL_JOBSLISTING_JOBS[[#This Row],[REQ_FIELDS_POPULATED]],1,0)),"")</f>
        <v/>
      </c>
      <c r="C334" s="94">
        <f>ROW()-ROW(TBL_QUAL_JOBSLISTING_JOBS[[#Headers],[ROW_ID]])</f>
        <v>325</v>
      </c>
      <c r="D334" s="82"/>
      <c r="E334" s="82"/>
      <c r="F334" s="38"/>
      <c r="G334" s="39"/>
      <c r="H334" s="33"/>
      <c r="I334" s="84" t="str">
        <f>IFERROR(INDEX(TBL_UDARDA_LOANPOOL[QUAL_JOBS_HUD_MFI],MATCH(TBL_QUAL_JOBSLISTING_JOBS[[#This Row],[LISTING_LOAN_ID_PROP_ADDR]],TBL_UDARDA_LOANPOOL[LOAN_ID_PROP_ADDR],0)),"")</f>
        <v/>
      </c>
      <c r="J3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4" s="36">
        <f>SUM(
IF(AND(TBL_QUAL_JOBSLISTING_JOBS[[#This Row],[LISTING_LOAN_ID_PROP_ADDR]]&lt;&gt;"",NOT(ISNUMBER(MATCH(TBL_QUAL_JOBSLISTING_JOBS[[#This Row],[LISTING_LOAN_ID_PROP_ADDR]],RANGE_LOOKUP_UDARDA_LOANLIST,0)))),1,0)
)</f>
        <v>0</v>
      </c>
    </row>
    <row r="335" spans="2:13" ht="20.100000000000001" customHeight="1" x14ac:dyDescent="0.25">
      <c r="B335" s="25" t="str">
        <f>IF(TBL_QUAL_JOBSLISTING_JOBS[[#This Row],[RECORD_STARTED]],IF(TBL_QUAL_JOBSLISTING_JOBS[[#This Row],[ERROR_COUNT]]&gt;0,-1,IF(TBL_QUAL_JOBSLISTING_JOBS[[#This Row],[REQ_FIELDS_POPULATED]],1,0)),"")</f>
        <v/>
      </c>
      <c r="C335" s="94">
        <f>ROW()-ROW(TBL_QUAL_JOBSLISTING_JOBS[[#Headers],[ROW_ID]])</f>
        <v>326</v>
      </c>
      <c r="D335" s="82"/>
      <c r="E335" s="82"/>
      <c r="F335" s="38"/>
      <c r="G335" s="39"/>
      <c r="H335" s="33"/>
      <c r="I335" s="84" t="str">
        <f>IFERROR(INDEX(TBL_UDARDA_LOANPOOL[QUAL_JOBS_HUD_MFI],MATCH(TBL_QUAL_JOBSLISTING_JOBS[[#This Row],[LISTING_LOAN_ID_PROP_ADDR]],TBL_UDARDA_LOANPOOL[LOAN_ID_PROP_ADDR],0)),"")</f>
        <v/>
      </c>
      <c r="J3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5" s="36">
        <f>SUM(
IF(AND(TBL_QUAL_JOBSLISTING_JOBS[[#This Row],[LISTING_LOAN_ID_PROP_ADDR]]&lt;&gt;"",NOT(ISNUMBER(MATCH(TBL_QUAL_JOBSLISTING_JOBS[[#This Row],[LISTING_LOAN_ID_PROP_ADDR]],RANGE_LOOKUP_UDARDA_LOANLIST,0)))),1,0)
)</f>
        <v>0</v>
      </c>
    </row>
    <row r="336" spans="2:13" ht="20.100000000000001" customHeight="1" x14ac:dyDescent="0.25">
      <c r="B336" s="25" t="str">
        <f>IF(TBL_QUAL_JOBSLISTING_JOBS[[#This Row],[RECORD_STARTED]],IF(TBL_QUAL_JOBSLISTING_JOBS[[#This Row],[ERROR_COUNT]]&gt;0,-1,IF(TBL_QUAL_JOBSLISTING_JOBS[[#This Row],[REQ_FIELDS_POPULATED]],1,0)),"")</f>
        <v/>
      </c>
      <c r="C336" s="94">
        <f>ROW()-ROW(TBL_QUAL_JOBSLISTING_JOBS[[#Headers],[ROW_ID]])</f>
        <v>327</v>
      </c>
      <c r="D336" s="82"/>
      <c r="E336" s="82"/>
      <c r="F336" s="38"/>
      <c r="G336" s="39"/>
      <c r="H336" s="33"/>
      <c r="I336" s="84" t="str">
        <f>IFERROR(INDEX(TBL_UDARDA_LOANPOOL[QUAL_JOBS_HUD_MFI],MATCH(TBL_QUAL_JOBSLISTING_JOBS[[#This Row],[LISTING_LOAN_ID_PROP_ADDR]],TBL_UDARDA_LOANPOOL[LOAN_ID_PROP_ADDR],0)),"")</f>
        <v/>
      </c>
      <c r="J3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6" s="36">
        <f>SUM(
IF(AND(TBL_QUAL_JOBSLISTING_JOBS[[#This Row],[LISTING_LOAN_ID_PROP_ADDR]]&lt;&gt;"",NOT(ISNUMBER(MATCH(TBL_QUAL_JOBSLISTING_JOBS[[#This Row],[LISTING_LOAN_ID_PROP_ADDR]],RANGE_LOOKUP_UDARDA_LOANLIST,0)))),1,0)
)</f>
        <v>0</v>
      </c>
    </row>
    <row r="337" spans="2:13" ht="20.100000000000001" customHeight="1" x14ac:dyDescent="0.25">
      <c r="B337" s="25" t="str">
        <f>IF(TBL_QUAL_JOBSLISTING_JOBS[[#This Row],[RECORD_STARTED]],IF(TBL_QUAL_JOBSLISTING_JOBS[[#This Row],[ERROR_COUNT]]&gt;0,-1,IF(TBL_QUAL_JOBSLISTING_JOBS[[#This Row],[REQ_FIELDS_POPULATED]],1,0)),"")</f>
        <v/>
      </c>
      <c r="C337" s="94">
        <f>ROW()-ROW(TBL_QUAL_JOBSLISTING_JOBS[[#Headers],[ROW_ID]])</f>
        <v>328</v>
      </c>
      <c r="D337" s="82"/>
      <c r="E337" s="82"/>
      <c r="F337" s="38"/>
      <c r="G337" s="39"/>
      <c r="H337" s="33"/>
      <c r="I337" s="84" t="str">
        <f>IFERROR(INDEX(TBL_UDARDA_LOANPOOL[QUAL_JOBS_HUD_MFI],MATCH(TBL_QUAL_JOBSLISTING_JOBS[[#This Row],[LISTING_LOAN_ID_PROP_ADDR]],TBL_UDARDA_LOANPOOL[LOAN_ID_PROP_ADDR],0)),"")</f>
        <v/>
      </c>
      <c r="J3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7" s="36">
        <f>SUM(
IF(AND(TBL_QUAL_JOBSLISTING_JOBS[[#This Row],[LISTING_LOAN_ID_PROP_ADDR]]&lt;&gt;"",NOT(ISNUMBER(MATCH(TBL_QUAL_JOBSLISTING_JOBS[[#This Row],[LISTING_LOAN_ID_PROP_ADDR]],RANGE_LOOKUP_UDARDA_LOANLIST,0)))),1,0)
)</f>
        <v>0</v>
      </c>
    </row>
    <row r="338" spans="2:13" ht="20.100000000000001" customHeight="1" x14ac:dyDescent="0.25">
      <c r="B338" s="25" t="str">
        <f>IF(TBL_QUAL_JOBSLISTING_JOBS[[#This Row],[RECORD_STARTED]],IF(TBL_QUAL_JOBSLISTING_JOBS[[#This Row],[ERROR_COUNT]]&gt;0,-1,IF(TBL_QUAL_JOBSLISTING_JOBS[[#This Row],[REQ_FIELDS_POPULATED]],1,0)),"")</f>
        <v/>
      </c>
      <c r="C338" s="94">
        <f>ROW()-ROW(TBL_QUAL_JOBSLISTING_JOBS[[#Headers],[ROW_ID]])</f>
        <v>329</v>
      </c>
      <c r="D338" s="82"/>
      <c r="E338" s="82"/>
      <c r="F338" s="38"/>
      <c r="G338" s="39"/>
      <c r="H338" s="33"/>
      <c r="I338" s="84" t="str">
        <f>IFERROR(INDEX(TBL_UDARDA_LOANPOOL[QUAL_JOBS_HUD_MFI],MATCH(TBL_QUAL_JOBSLISTING_JOBS[[#This Row],[LISTING_LOAN_ID_PROP_ADDR]],TBL_UDARDA_LOANPOOL[LOAN_ID_PROP_ADDR],0)),"")</f>
        <v/>
      </c>
      <c r="J3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8" s="36">
        <f>SUM(
IF(AND(TBL_QUAL_JOBSLISTING_JOBS[[#This Row],[LISTING_LOAN_ID_PROP_ADDR]]&lt;&gt;"",NOT(ISNUMBER(MATCH(TBL_QUAL_JOBSLISTING_JOBS[[#This Row],[LISTING_LOAN_ID_PROP_ADDR]],RANGE_LOOKUP_UDARDA_LOANLIST,0)))),1,0)
)</f>
        <v>0</v>
      </c>
    </row>
    <row r="339" spans="2:13" ht="20.100000000000001" customHeight="1" x14ac:dyDescent="0.25">
      <c r="B339" s="25" t="str">
        <f>IF(TBL_QUAL_JOBSLISTING_JOBS[[#This Row],[RECORD_STARTED]],IF(TBL_QUAL_JOBSLISTING_JOBS[[#This Row],[ERROR_COUNT]]&gt;0,-1,IF(TBL_QUAL_JOBSLISTING_JOBS[[#This Row],[REQ_FIELDS_POPULATED]],1,0)),"")</f>
        <v/>
      </c>
      <c r="C339" s="94">
        <f>ROW()-ROW(TBL_QUAL_JOBSLISTING_JOBS[[#Headers],[ROW_ID]])</f>
        <v>330</v>
      </c>
      <c r="D339" s="82"/>
      <c r="E339" s="82"/>
      <c r="F339" s="38"/>
      <c r="G339" s="39"/>
      <c r="H339" s="33"/>
      <c r="I339" s="84" t="str">
        <f>IFERROR(INDEX(TBL_UDARDA_LOANPOOL[QUAL_JOBS_HUD_MFI],MATCH(TBL_QUAL_JOBSLISTING_JOBS[[#This Row],[LISTING_LOAN_ID_PROP_ADDR]],TBL_UDARDA_LOANPOOL[LOAN_ID_PROP_ADDR],0)),"")</f>
        <v/>
      </c>
      <c r="J3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9" s="36">
        <f>SUM(
IF(AND(TBL_QUAL_JOBSLISTING_JOBS[[#This Row],[LISTING_LOAN_ID_PROP_ADDR]]&lt;&gt;"",NOT(ISNUMBER(MATCH(TBL_QUAL_JOBSLISTING_JOBS[[#This Row],[LISTING_LOAN_ID_PROP_ADDR]],RANGE_LOOKUP_UDARDA_LOANLIST,0)))),1,0)
)</f>
        <v>0</v>
      </c>
    </row>
    <row r="340" spans="2:13" ht="20.100000000000001" customHeight="1" x14ac:dyDescent="0.25">
      <c r="B340" s="25" t="str">
        <f>IF(TBL_QUAL_JOBSLISTING_JOBS[[#This Row],[RECORD_STARTED]],IF(TBL_QUAL_JOBSLISTING_JOBS[[#This Row],[ERROR_COUNT]]&gt;0,-1,IF(TBL_QUAL_JOBSLISTING_JOBS[[#This Row],[REQ_FIELDS_POPULATED]],1,0)),"")</f>
        <v/>
      </c>
      <c r="C340" s="94">
        <f>ROW()-ROW(TBL_QUAL_JOBSLISTING_JOBS[[#Headers],[ROW_ID]])</f>
        <v>331</v>
      </c>
      <c r="D340" s="82"/>
      <c r="E340" s="82"/>
      <c r="F340" s="38"/>
      <c r="G340" s="39"/>
      <c r="H340" s="33"/>
      <c r="I340" s="84" t="str">
        <f>IFERROR(INDEX(TBL_UDARDA_LOANPOOL[QUAL_JOBS_HUD_MFI],MATCH(TBL_QUAL_JOBSLISTING_JOBS[[#This Row],[LISTING_LOAN_ID_PROP_ADDR]],TBL_UDARDA_LOANPOOL[LOAN_ID_PROP_ADDR],0)),"")</f>
        <v/>
      </c>
      <c r="J3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0" s="36">
        <f>SUM(
IF(AND(TBL_QUAL_JOBSLISTING_JOBS[[#This Row],[LISTING_LOAN_ID_PROP_ADDR]]&lt;&gt;"",NOT(ISNUMBER(MATCH(TBL_QUAL_JOBSLISTING_JOBS[[#This Row],[LISTING_LOAN_ID_PROP_ADDR]],RANGE_LOOKUP_UDARDA_LOANLIST,0)))),1,0)
)</f>
        <v>0</v>
      </c>
    </row>
    <row r="341" spans="2:13" ht="20.100000000000001" customHeight="1" x14ac:dyDescent="0.25">
      <c r="B341" s="25" t="str">
        <f>IF(TBL_QUAL_JOBSLISTING_JOBS[[#This Row],[RECORD_STARTED]],IF(TBL_QUAL_JOBSLISTING_JOBS[[#This Row],[ERROR_COUNT]]&gt;0,-1,IF(TBL_QUAL_JOBSLISTING_JOBS[[#This Row],[REQ_FIELDS_POPULATED]],1,0)),"")</f>
        <v/>
      </c>
      <c r="C341" s="94">
        <f>ROW()-ROW(TBL_QUAL_JOBSLISTING_JOBS[[#Headers],[ROW_ID]])</f>
        <v>332</v>
      </c>
      <c r="D341" s="82"/>
      <c r="E341" s="82"/>
      <c r="F341" s="38"/>
      <c r="G341" s="39"/>
      <c r="H341" s="33"/>
      <c r="I341" s="84" t="str">
        <f>IFERROR(INDEX(TBL_UDARDA_LOANPOOL[QUAL_JOBS_HUD_MFI],MATCH(TBL_QUAL_JOBSLISTING_JOBS[[#This Row],[LISTING_LOAN_ID_PROP_ADDR]],TBL_UDARDA_LOANPOOL[LOAN_ID_PROP_ADDR],0)),"")</f>
        <v/>
      </c>
      <c r="J3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1" s="36">
        <f>SUM(
IF(AND(TBL_QUAL_JOBSLISTING_JOBS[[#This Row],[LISTING_LOAN_ID_PROP_ADDR]]&lt;&gt;"",NOT(ISNUMBER(MATCH(TBL_QUAL_JOBSLISTING_JOBS[[#This Row],[LISTING_LOAN_ID_PROP_ADDR]],RANGE_LOOKUP_UDARDA_LOANLIST,0)))),1,0)
)</f>
        <v>0</v>
      </c>
    </row>
    <row r="342" spans="2:13" ht="20.100000000000001" customHeight="1" x14ac:dyDescent="0.25">
      <c r="B342" s="25" t="str">
        <f>IF(TBL_QUAL_JOBSLISTING_JOBS[[#This Row],[RECORD_STARTED]],IF(TBL_QUAL_JOBSLISTING_JOBS[[#This Row],[ERROR_COUNT]]&gt;0,-1,IF(TBL_QUAL_JOBSLISTING_JOBS[[#This Row],[REQ_FIELDS_POPULATED]],1,0)),"")</f>
        <v/>
      </c>
      <c r="C342" s="94">
        <f>ROW()-ROW(TBL_QUAL_JOBSLISTING_JOBS[[#Headers],[ROW_ID]])</f>
        <v>333</v>
      </c>
      <c r="D342" s="82"/>
      <c r="E342" s="82"/>
      <c r="F342" s="38"/>
      <c r="G342" s="39"/>
      <c r="H342" s="33"/>
      <c r="I342" s="84" t="str">
        <f>IFERROR(INDEX(TBL_UDARDA_LOANPOOL[QUAL_JOBS_HUD_MFI],MATCH(TBL_QUAL_JOBSLISTING_JOBS[[#This Row],[LISTING_LOAN_ID_PROP_ADDR]],TBL_UDARDA_LOANPOOL[LOAN_ID_PROP_ADDR],0)),"")</f>
        <v/>
      </c>
      <c r="J3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2" s="36">
        <f>SUM(
IF(AND(TBL_QUAL_JOBSLISTING_JOBS[[#This Row],[LISTING_LOAN_ID_PROP_ADDR]]&lt;&gt;"",NOT(ISNUMBER(MATCH(TBL_QUAL_JOBSLISTING_JOBS[[#This Row],[LISTING_LOAN_ID_PROP_ADDR]],RANGE_LOOKUP_UDARDA_LOANLIST,0)))),1,0)
)</f>
        <v>0</v>
      </c>
    </row>
    <row r="343" spans="2:13" ht="20.100000000000001" customHeight="1" x14ac:dyDescent="0.25">
      <c r="B343" s="25" t="str">
        <f>IF(TBL_QUAL_JOBSLISTING_JOBS[[#This Row],[RECORD_STARTED]],IF(TBL_QUAL_JOBSLISTING_JOBS[[#This Row],[ERROR_COUNT]]&gt;0,-1,IF(TBL_QUAL_JOBSLISTING_JOBS[[#This Row],[REQ_FIELDS_POPULATED]],1,0)),"")</f>
        <v/>
      </c>
      <c r="C343" s="94">
        <f>ROW()-ROW(TBL_QUAL_JOBSLISTING_JOBS[[#Headers],[ROW_ID]])</f>
        <v>334</v>
      </c>
      <c r="D343" s="82"/>
      <c r="E343" s="82"/>
      <c r="F343" s="38"/>
      <c r="G343" s="39"/>
      <c r="H343" s="33"/>
      <c r="I343" s="84" t="str">
        <f>IFERROR(INDEX(TBL_UDARDA_LOANPOOL[QUAL_JOBS_HUD_MFI],MATCH(TBL_QUAL_JOBSLISTING_JOBS[[#This Row],[LISTING_LOAN_ID_PROP_ADDR]],TBL_UDARDA_LOANPOOL[LOAN_ID_PROP_ADDR],0)),"")</f>
        <v/>
      </c>
      <c r="J3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3" s="36">
        <f>SUM(
IF(AND(TBL_QUAL_JOBSLISTING_JOBS[[#This Row],[LISTING_LOAN_ID_PROP_ADDR]]&lt;&gt;"",NOT(ISNUMBER(MATCH(TBL_QUAL_JOBSLISTING_JOBS[[#This Row],[LISTING_LOAN_ID_PROP_ADDR]],RANGE_LOOKUP_UDARDA_LOANLIST,0)))),1,0)
)</f>
        <v>0</v>
      </c>
    </row>
    <row r="344" spans="2:13" ht="20.100000000000001" customHeight="1" x14ac:dyDescent="0.25">
      <c r="B344" s="25" t="str">
        <f>IF(TBL_QUAL_JOBSLISTING_JOBS[[#This Row],[RECORD_STARTED]],IF(TBL_QUAL_JOBSLISTING_JOBS[[#This Row],[ERROR_COUNT]]&gt;0,-1,IF(TBL_QUAL_JOBSLISTING_JOBS[[#This Row],[REQ_FIELDS_POPULATED]],1,0)),"")</f>
        <v/>
      </c>
      <c r="C344" s="94">
        <f>ROW()-ROW(TBL_QUAL_JOBSLISTING_JOBS[[#Headers],[ROW_ID]])</f>
        <v>335</v>
      </c>
      <c r="D344" s="82"/>
      <c r="E344" s="82"/>
      <c r="F344" s="38"/>
      <c r="G344" s="39"/>
      <c r="H344" s="33"/>
      <c r="I344" s="84" t="str">
        <f>IFERROR(INDEX(TBL_UDARDA_LOANPOOL[QUAL_JOBS_HUD_MFI],MATCH(TBL_QUAL_JOBSLISTING_JOBS[[#This Row],[LISTING_LOAN_ID_PROP_ADDR]],TBL_UDARDA_LOANPOOL[LOAN_ID_PROP_ADDR],0)),"")</f>
        <v/>
      </c>
      <c r="J3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4" s="36">
        <f>SUM(
IF(AND(TBL_QUAL_JOBSLISTING_JOBS[[#This Row],[LISTING_LOAN_ID_PROP_ADDR]]&lt;&gt;"",NOT(ISNUMBER(MATCH(TBL_QUAL_JOBSLISTING_JOBS[[#This Row],[LISTING_LOAN_ID_PROP_ADDR]],RANGE_LOOKUP_UDARDA_LOANLIST,0)))),1,0)
)</f>
        <v>0</v>
      </c>
    </row>
    <row r="345" spans="2:13" ht="20.100000000000001" customHeight="1" x14ac:dyDescent="0.25">
      <c r="B345" s="25" t="str">
        <f>IF(TBL_QUAL_JOBSLISTING_JOBS[[#This Row],[RECORD_STARTED]],IF(TBL_QUAL_JOBSLISTING_JOBS[[#This Row],[ERROR_COUNT]]&gt;0,-1,IF(TBL_QUAL_JOBSLISTING_JOBS[[#This Row],[REQ_FIELDS_POPULATED]],1,0)),"")</f>
        <v/>
      </c>
      <c r="C345" s="94">
        <f>ROW()-ROW(TBL_QUAL_JOBSLISTING_JOBS[[#Headers],[ROW_ID]])</f>
        <v>336</v>
      </c>
      <c r="D345" s="82"/>
      <c r="E345" s="82"/>
      <c r="F345" s="38"/>
      <c r="G345" s="39"/>
      <c r="H345" s="33"/>
      <c r="I345" s="84" t="str">
        <f>IFERROR(INDEX(TBL_UDARDA_LOANPOOL[QUAL_JOBS_HUD_MFI],MATCH(TBL_QUAL_JOBSLISTING_JOBS[[#This Row],[LISTING_LOAN_ID_PROP_ADDR]],TBL_UDARDA_LOANPOOL[LOAN_ID_PROP_ADDR],0)),"")</f>
        <v/>
      </c>
      <c r="J3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5" s="36">
        <f>SUM(
IF(AND(TBL_QUAL_JOBSLISTING_JOBS[[#This Row],[LISTING_LOAN_ID_PROP_ADDR]]&lt;&gt;"",NOT(ISNUMBER(MATCH(TBL_QUAL_JOBSLISTING_JOBS[[#This Row],[LISTING_LOAN_ID_PROP_ADDR]],RANGE_LOOKUP_UDARDA_LOANLIST,0)))),1,0)
)</f>
        <v>0</v>
      </c>
    </row>
    <row r="346" spans="2:13" ht="20.100000000000001" customHeight="1" x14ac:dyDescent="0.25">
      <c r="B346" s="25" t="str">
        <f>IF(TBL_QUAL_JOBSLISTING_JOBS[[#This Row],[RECORD_STARTED]],IF(TBL_QUAL_JOBSLISTING_JOBS[[#This Row],[ERROR_COUNT]]&gt;0,-1,IF(TBL_QUAL_JOBSLISTING_JOBS[[#This Row],[REQ_FIELDS_POPULATED]],1,0)),"")</f>
        <v/>
      </c>
      <c r="C346" s="94">
        <f>ROW()-ROW(TBL_QUAL_JOBSLISTING_JOBS[[#Headers],[ROW_ID]])</f>
        <v>337</v>
      </c>
      <c r="D346" s="82"/>
      <c r="E346" s="82"/>
      <c r="F346" s="38"/>
      <c r="G346" s="39"/>
      <c r="H346" s="33"/>
      <c r="I346" s="84" t="str">
        <f>IFERROR(INDEX(TBL_UDARDA_LOANPOOL[QUAL_JOBS_HUD_MFI],MATCH(TBL_QUAL_JOBSLISTING_JOBS[[#This Row],[LISTING_LOAN_ID_PROP_ADDR]],TBL_UDARDA_LOANPOOL[LOAN_ID_PROP_ADDR],0)),"")</f>
        <v/>
      </c>
      <c r="J3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6" s="36">
        <f>SUM(
IF(AND(TBL_QUAL_JOBSLISTING_JOBS[[#This Row],[LISTING_LOAN_ID_PROP_ADDR]]&lt;&gt;"",NOT(ISNUMBER(MATCH(TBL_QUAL_JOBSLISTING_JOBS[[#This Row],[LISTING_LOAN_ID_PROP_ADDR]],RANGE_LOOKUP_UDARDA_LOANLIST,0)))),1,0)
)</f>
        <v>0</v>
      </c>
    </row>
    <row r="347" spans="2:13" ht="20.100000000000001" customHeight="1" x14ac:dyDescent="0.25">
      <c r="B347" s="25" t="str">
        <f>IF(TBL_QUAL_JOBSLISTING_JOBS[[#This Row],[RECORD_STARTED]],IF(TBL_QUAL_JOBSLISTING_JOBS[[#This Row],[ERROR_COUNT]]&gt;0,-1,IF(TBL_QUAL_JOBSLISTING_JOBS[[#This Row],[REQ_FIELDS_POPULATED]],1,0)),"")</f>
        <v/>
      </c>
      <c r="C347" s="94">
        <f>ROW()-ROW(TBL_QUAL_JOBSLISTING_JOBS[[#Headers],[ROW_ID]])</f>
        <v>338</v>
      </c>
      <c r="D347" s="82"/>
      <c r="E347" s="82"/>
      <c r="F347" s="38"/>
      <c r="G347" s="39"/>
      <c r="H347" s="33"/>
      <c r="I347" s="84" t="str">
        <f>IFERROR(INDEX(TBL_UDARDA_LOANPOOL[QUAL_JOBS_HUD_MFI],MATCH(TBL_QUAL_JOBSLISTING_JOBS[[#This Row],[LISTING_LOAN_ID_PROP_ADDR]],TBL_UDARDA_LOANPOOL[LOAN_ID_PROP_ADDR],0)),"")</f>
        <v/>
      </c>
      <c r="J3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7" s="36">
        <f>SUM(
IF(AND(TBL_QUAL_JOBSLISTING_JOBS[[#This Row],[LISTING_LOAN_ID_PROP_ADDR]]&lt;&gt;"",NOT(ISNUMBER(MATCH(TBL_QUAL_JOBSLISTING_JOBS[[#This Row],[LISTING_LOAN_ID_PROP_ADDR]],RANGE_LOOKUP_UDARDA_LOANLIST,0)))),1,0)
)</f>
        <v>0</v>
      </c>
    </row>
    <row r="348" spans="2:13" ht="20.100000000000001" customHeight="1" x14ac:dyDescent="0.25">
      <c r="B348" s="25" t="str">
        <f>IF(TBL_QUAL_JOBSLISTING_JOBS[[#This Row],[RECORD_STARTED]],IF(TBL_QUAL_JOBSLISTING_JOBS[[#This Row],[ERROR_COUNT]]&gt;0,-1,IF(TBL_QUAL_JOBSLISTING_JOBS[[#This Row],[REQ_FIELDS_POPULATED]],1,0)),"")</f>
        <v/>
      </c>
      <c r="C348" s="94">
        <f>ROW()-ROW(TBL_QUAL_JOBSLISTING_JOBS[[#Headers],[ROW_ID]])</f>
        <v>339</v>
      </c>
      <c r="D348" s="82"/>
      <c r="E348" s="82"/>
      <c r="F348" s="38"/>
      <c r="G348" s="39"/>
      <c r="H348" s="33"/>
      <c r="I348" s="84" t="str">
        <f>IFERROR(INDEX(TBL_UDARDA_LOANPOOL[QUAL_JOBS_HUD_MFI],MATCH(TBL_QUAL_JOBSLISTING_JOBS[[#This Row],[LISTING_LOAN_ID_PROP_ADDR]],TBL_UDARDA_LOANPOOL[LOAN_ID_PROP_ADDR],0)),"")</f>
        <v/>
      </c>
      <c r="J3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8" s="36">
        <f>SUM(
IF(AND(TBL_QUAL_JOBSLISTING_JOBS[[#This Row],[LISTING_LOAN_ID_PROP_ADDR]]&lt;&gt;"",NOT(ISNUMBER(MATCH(TBL_QUAL_JOBSLISTING_JOBS[[#This Row],[LISTING_LOAN_ID_PROP_ADDR]],RANGE_LOOKUP_UDARDA_LOANLIST,0)))),1,0)
)</f>
        <v>0</v>
      </c>
    </row>
    <row r="349" spans="2:13" ht="20.100000000000001" customHeight="1" x14ac:dyDescent="0.25">
      <c r="B349" s="25" t="str">
        <f>IF(TBL_QUAL_JOBSLISTING_JOBS[[#This Row],[RECORD_STARTED]],IF(TBL_QUAL_JOBSLISTING_JOBS[[#This Row],[ERROR_COUNT]]&gt;0,-1,IF(TBL_QUAL_JOBSLISTING_JOBS[[#This Row],[REQ_FIELDS_POPULATED]],1,0)),"")</f>
        <v/>
      </c>
      <c r="C349" s="94">
        <f>ROW()-ROW(TBL_QUAL_JOBSLISTING_JOBS[[#Headers],[ROW_ID]])</f>
        <v>340</v>
      </c>
      <c r="D349" s="82"/>
      <c r="E349" s="82"/>
      <c r="F349" s="38"/>
      <c r="G349" s="39"/>
      <c r="H349" s="33"/>
      <c r="I349" s="84" t="str">
        <f>IFERROR(INDEX(TBL_UDARDA_LOANPOOL[QUAL_JOBS_HUD_MFI],MATCH(TBL_QUAL_JOBSLISTING_JOBS[[#This Row],[LISTING_LOAN_ID_PROP_ADDR]],TBL_UDARDA_LOANPOOL[LOAN_ID_PROP_ADDR],0)),"")</f>
        <v/>
      </c>
      <c r="J3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9" s="36">
        <f>SUM(
IF(AND(TBL_QUAL_JOBSLISTING_JOBS[[#This Row],[LISTING_LOAN_ID_PROP_ADDR]]&lt;&gt;"",NOT(ISNUMBER(MATCH(TBL_QUAL_JOBSLISTING_JOBS[[#This Row],[LISTING_LOAN_ID_PROP_ADDR]],RANGE_LOOKUP_UDARDA_LOANLIST,0)))),1,0)
)</f>
        <v>0</v>
      </c>
    </row>
    <row r="350" spans="2:13" ht="20.100000000000001" customHeight="1" x14ac:dyDescent="0.25">
      <c r="B350" s="25" t="str">
        <f>IF(TBL_QUAL_JOBSLISTING_JOBS[[#This Row],[RECORD_STARTED]],IF(TBL_QUAL_JOBSLISTING_JOBS[[#This Row],[ERROR_COUNT]]&gt;0,-1,IF(TBL_QUAL_JOBSLISTING_JOBS[[#This Row],[REQ_FIELDS_POPULATED]],1,0)),"")</f>
        <v/>
      </c>
      <c r="C350" s="94">
        <f>ROW()-ROW(TBL_QUAL_JOBSLISTING_JOBS[[#Headers],[ROW_ID]])</f>
        <v>341</v>
      </c>
      <c r="D350" s="82"/>
      <c r="E350" s="82"/>
      <c r="F350" s="38"/>
      <c r="G350" s="39"/>
      <c r="H350" s="33"/>
      <c r="I350" s="84" t="str">
        <f>IFERROR(INDEX(TBL_UDARDA_LOANPOOL[QUAL_JOBS_HUD_MFI],MATCH(TBL_QUAL_JOBSLISTING_JOBS[[#This Row],[LISTING_LOAN_ID_PROP_ADDR]],TBL_UDARDA_LOANPOOL[LOAN_ID_PROP_ADDR],0)),"")</f>
        <v/>
      </c>
      <c r="J3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0" s="36">
        <f>SUM(
IF(AND(TBL_QUAL_JOBSLISTING_JOBS[[#This Row],[LISTING_LOAN_ID_PROP_ADDR]]&lt;&gt;"",NOT(ISNUMBER(MATCH(TBL_QUAL_JOBSLISTING_JOBS[[#This Row],[LISTING_LOAN_ID_PROP_ADDR]],RANGE_LOOKUP_UDARDA_LOANLIST,0)))),1,0)
)</f>
        <v>0</v>
      </c>
    </row>
    <row r="351" spans="2:13" ht="20.100000000000001" customHeight="1" x14ac:dyDescent="0.25">
      <c r="B351" s="25" t="str">
        <f>IF(TBL_QUAL_JOBSLISTING_JOBS[[#This Row],[RECORD_STARTED]],IF(TBL_QUAL_JOBSLISTING_JOBS[[#This Row],[ERROR_COUNT]]&gt;0,-1,IF(TBL_QUAL_JOBSLISTING_JOBS[[#This Row],[REQ_FIELDS_POPULATED]],1,0)),"")</f>
        <v/>
      </c>
      <c r="C351" s="94">
        <f>ROW()-ROW(TBL_QUAL_JOBSLISTING_JOBS[[#Headers],[ROW_ID]])</f>
        <v>342</v>
      </c>
      <c r="D351" s="82"/>
      <c r="E351" s="82"/>
      <c r="F351" s="38"/>
      <c r="G351" s="39"/>
      <c r="H351" s="33"/>
      <c r="I351" s="84" t="str">
        <f>IFERROR(INDEX(TBL_UDARDA_LOANPOOL[QUAL_JOBS_HUD_MFI],MATCH(TBL_QUAL_JOBSLISTING_JOBS[[#This Row],[LISTING_LOAN_ID_PROP_ADDR]],TBL_UDARDA_LOANPOOL[LOAN_ID_PROP_ADDR],0)),"")</f>
        <v/>
      </c>
      <c r="J3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1" s="36">
        <f>SUM(
IF(AND(TBL_QUAL_JOBSLISTING_JOBS[[#This Row],[LISTING_LOAN_ID_PROP_ADDR]]&lt;&gt;"",NOT(ISNUMBER(MATCH(TBL_QUAL_JOBSLISTING_JOBS[[#This Row],[LISTING_LOAN_ID_PROP_ADDR]],RANGE_LOOKUP_UDARDA_LOANLIST,0)))),1,0)
)</f>
        <v>0</v>
      </c>
    </row>
    <row r="352" spans="2:13" ht="20.100000000000001" customHeight="1" x14ac:dyDescent="0.25">
      <c r="B352" s="25" t="str">
        <f>IF(TBL_QUAL_JOBSLISTING_JOBS[[#This Row],[RECORD_STARTED]],IF(TBL_QUAL_JOBSLISTING_JOBS[[#This Row],[ERROR_COUNT]]&gt;0,-1,IF(TBL_QUAL_JOBSLISTING_JOBS[[#This Row],[REQ_FIELDS_POPULATED]],1,0)),"")</f>
        <v/>
      </c>
      <c r="C352" s="94">
        <f>ROW()-ROW(TBL_QUAL_JOBSLISTING_JOBS[[#Headers],[ROW_ID]])</f>
        <v>343</v>
      </c>
      <c r="D352" s="82"/>
      <c r="E352" s="82"/>
      <c r="F352" s="38"/>
      <c r="G352" s="39"/>
      <c r="H352" s="33"/>
      <c r="I352" s="84" t="str">
        <f>IFERROR(INDEX(TBL_UDARDA_LOANPOOL[QUAL_JOBS_HUD_MFI],MATCH(TBL_QUAL_JOBSLISTING_JOBS[[#This Row],[LISTING_LOAN_ID_PROP_ADDR]],TBL_UDARDA_LOANPOOL[LOAN_ID_PROP_ADDR],0)),"")</f>
        <v/>
      </c>
      <c r="J3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2" s="36">
        <f>SUM(
IF(AND(TBL_QUAL_JOBSLISTING_JOBS[[#This Row],[LISTING_LOAN_ID_PROP_ADDR]]&lt;&gt;"",NOT(ISNUMBER(MATCH(TBL_QUAL_JOBSLISTING_JOBS[[#This Row],[LISTING_LOAN_ID_PROP_ADDR]],RANGE_LOOKUP_UDARDA_LOANLIST,0)))),1,0)
)</f>
        <v>0</v>
      </c>
    </row>
    <row r="353" spans="2:13" ht="20.100000000000001" customHeight="1" x14ac:dyDescent="0.25">
      <c r="B353" s="25" t="str">
        <f>IF(TBL_QUAL_JOBSLISTING_JOBS[[#This Row],[RECORD_STARTED]],IF(TBL_QUAL_JOBSLISTING_JOBS[[#This Row],[ERROR_COUNT]]&gt;0,-1,IF(TBL_QUAL_JOBSLISTING_JOBS[[#This Row],[REQ_FIELDS_POPULATED]],1,0)),"")</f>
        <v/>
      </c>
      <c r="C353" s="94">
        <f>ROW()-ROW(TBL_QUAL_JOBSLISTING_JOBS[[#Headers],[ROW_ID]])</f>
        <v>344</v>
      </c>
      <c r="D353" s="82"/>
      <c r="E353" s="82"/>
      <c r="F353" s="38"/>
      <c r="G353" s="39"/>
      <c r="H353" s="33"/>
      <c r="I353" s="84" t="str">
        <f>IFERROR(INDEX(TBL_UDARDA_LOANPOOL[QUAL_JOBS_HUD_MFI],MATCH(TBL_QUAL_JOBSLISTING_JOBS[[#This Row],[LISTING_LOAN_ID_PROP_ADDR]],TBL_UDARDA_LOANPOOL[LOAN_ID_PROP_ADDR],0)),"")</f>
        <v/>
      </c>
      <c r="J3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3" s="36">
        <f>SUM(
IF(AND(TBL_QUAL_JOBSLISTING_JOBS[[#This Row],[LISTING_LOAN_ID_PROP_ADDR]]&lt;&gt;"",NOT(ISNUMBER(MATCH(TBL_QUAL_JOBSLISTING_JOBS[[#This Row],[LISTING_LOAN_ID_PROP_ADDR]],RANGE_LOOKUP_UDARDA_LOANLIST,0)))),1,0)
)</f>
        <v>0</v>
      </c>
    </row>
    <row r="354" spans="2:13" ht="20.100000000000001" customHeight="1" x14ac:dyDescent="0.25">
      <c r="B354" s="25" t="str">
        <f>IF(TBL_QUAL_JOBSLISTING_JOBS[[#This Row],[RECORD_STARTED]],IF(TBL_QUAL_JOBSLISTING_JOBS[[#This Row],[ERROR_COUNT]]&gt;0,-1,IF(TBL_QUAL_JOBSLISTING_JOBS[[#This Row],[REQ_FIELDS_POPULATED]],1,0)),"")</f>
        <v/>
      </c>
      <c r="C354" s="94">
        <f>ROW()-ROW(TBL_QUAL_JOBSLISTING_JOBS[[#Headers],[ROW_ID]])</f>
        <v>345</v>
      </c>
      <c r="D354" s="82"/>
      <c r="E354" s="82"/>
      <c r="F354" s="38"/>
      <c r="G354" s="39"/>
      <c r="H354" s="33"/>
      <c r="I354" s="84" t="str">
        <f>IFERROR(INDEX(TBL_UDARDA_LOANPOOL[QUAL_JOBS_HUD_MFI],MATCH(TBL_QUAL_JOBSLISTING_JOBS[[#This Row],[LISTING_LOAN_ID_PROP_ADDR]],TBL_UDARDA_LOANPOOL[LOAN_ID_PROP_ADDR],0)),"")</f>
        <v/>
      </c>
      <c r="J3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4" s="36">
        <f>SUM(
IF(AND(TBL_QUAL_JOBSLISTING_JOBS[[#This Row],[LISTING_LOAN_ID_PROP_ADDR]]&lt;&gt;"",NOT(ISNUMBER(MATCH(TBL_QUAL_JOBSLISTING_JOBS[[#This Row],[LISTING_LOAN_ID_PROP_ADDR]],RANGE_LOOKUP_UDARDA_LOANLIST,0)))),1,0)
)</f>
        <v>0</v>
      </c>
    </row>
    <row r="355" spans="2:13" ht="20.100000000000001" customHeight="1" x14ac:dyDescent="0.25">
      <c r="B355" s="25" t="str">
        <f>IF(TBL_QUAL_JOBSLISTING_JOBS[[#This Row],[RECORD_STARTED]],IF(TBL_QUAL_JOBSLISTING_JOBS[[#This Row],[ERROR_COUNT]]&gt;0,-1,IF(TBL_QUAL_JOBSLISTING_JOBS[[#This Row],[REQ_FIELDS_POPULATED]],1,0)),"")</f>
        <v/>
      </c>
      <c r="C355" s="94">
        <f>ROW()-ROW(TBL_QUAL_JOBSLISTING_JOBS[[#Headers],[ROW_ID]])</f>
        <v>346</v>
      </c>
      <c r="D355" s="82"/>
      <c r="E355" s="82"/>
      <c r="F355" s="38"/>
      <c r="G355" s="39"/>
      <c r="H355" s="33"/>
      <c r="I355" s="84" t="str">
        <f>IFERROR(INDEX(TBL_UDARDA_LOANPOOL[QUAL_JOBS_HUD_MFI],MATCH(TBL_QUAL_JOBSLISTING_JOBS[[#This Row],[LISTING_LOAN_ID_PROP_ADDR]],TBL_UDARDA_LOANPOOL[LOAN_ID_PROP_ADDR],0)),"")</f>
        <v/>
      </c>
      <c r="J3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5" s="36">
        <f>SUM(
IF(AND(TBL_QUAL_JOBSLISTING_JOBS[[#This Row],[LISTING_LOAN_ID_PROP_ADDR]]&lt;&gt;"",NOT(ISNUMBER(MATCH(TBL_QUAL_JOBSLISTING_JOBS[[#This Row],[LISTING_LOAN_ID_PROP_ADDR]],RANGE_LOOKUP_UDARDA_LOANLIST,0)))),1,0)
)</f>
        <v>0</v>
      </c>
    </row>
    <row r="356" spans="2:13" ht="20.100000000000001" customHeight="1" x14ac:dyDescent="0.25">
      <c r="B356" s="25" t="str">
        <f>IF(TBL_QUAL_JOBSLISTING_JOBS[[#This Row],[RECORD_STARTED]],IF(TBL_QUAL_JOBSLISTING_JOBS[[#This Row],[ERROR_COUNT]]&gt;0,-1,IF(TBL_QUAL_JOBSLISTING_JOBS[[#This Row],[REQ_FIELDS_POPULATED]],1,0)),"")</f>
        <v/>
      </c>
      <c r="C356" s="94">
        <f>ROW()-ROW(TBL_QUAL_JOBSLISTING_JOBS[[#Headers],[ROW_ID]])</f>
        <v>347</v>
      </c>
      <c r="D356" s="82"/>
      <c r="E356" s="82"/>
      <c r="F356" s="38"/>
      <c r="G356" s="39"/>
      <c r="H356" s="33"/>
      <c r="I356" s="84" t="str">
        <f>IFERROR(INDEX(TBL_UDARDA_LOANPOOL[QUAL_JOBS_HUD_MFI],MATCH(TBL_QUAL_JOBSLISTING_JOBS[[#This Row],[LISTING_LOAN_ID_PROP_ADDR]],TBL_UDARDA_LOANPOOL[LOAN_ID_PROP_ADDR],0)),"")</f>
        <v/>
      </c>
      <c r="J3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6" s="36">
        <f>SUM(
IF(AND(TBL_QUAL_JOBSLISTING_JOBS[[#This Row],[LISTING_LOAN_ID_PROP_ADDR]]&lt;&gt;"",NOT(ISNUMBER(MATCH(TBL_QUAL_JOBSLISTING_JOBS[[#This Row],[LISTING_LOAN_ID_PROP_ADDR]],RANGE_LOOKUP_UDARDA_LOANLIST,0)))),1,0)
)</f>
        <v>0</v>
      </c>
    </row>
    <row r="357" spans="2:13" ht="20.100000000000001" customHeight="1" x14ac:dyDescent="0.25">
      <c r="B357" s="25" t="str">
        <f>IF(TBL_QUAL_JOBSLISTING_JOBS[[#This Row],[RECORD_STARTED]],IF(TBL_QUAL_JOBSLISTING_JOBS[[#This Row],[ERROR_COUNT]]&gt;0,-1,IF(TBL_QUAL_JOBSLISTING_JOBS[[#This Row],[REQ_FIELDS_POPULATED]],1,0)),"")</f>
        <v/>
      </c>
      <c r="C357" s="94">
        <f>ROW()-ROW(TBL_QUAL_JOBSLISTING_JOBS[[#Headers],[ROW_ID]])</f>
        <v>348</v>
      </c>
      <c r="D357" s="82"/>
      <c r="E357" s="82"/>
      <c r="F357" s="38"/>
      <c r="G357" s="39"/>
      <c r="H357" s="33"/>
      <c r="I357" s="84" t="str">
        <f>IFERROR(INDEX(TBL_UDARDA_LOANPOOL[QUAL_JOBS_HUD_MFI],MATCH(TBL_QUAL_JOBSLISTING_JOBS[[#This Row],[LISTING_LOAN_ID_PROP_ADDR]],TBL_UDARDA_LOANPOOL[LOAN_ID_PROP_ADDR],0)),"")</f>
        <v/>
      </c>
      <c r="J3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7" s="36">
        <f>SUM(
IF(AND(TBL_QUAL_JOBSLISTING_JOBS[[#This Row],[LISTING_LOAN_ID_PROP_ADDR]]&lt;&gt;"",NOT(ISNUMBER(MATCH(TBL_QUAL_JOBSLISTING_JOBS[[#This Row],[LISTING_LOAN_ID_PROP_ADDR]],RANGE_LOOKUP_UDARDA_LOANLIST,0)))),1,0)
)</f>
        <v>0</v>
      </c>
    </row>
    <row r="358" spans="2:13" ht="20.100000000000001" customHeight="1" x14ac:dyDescent="0.25">
      <c r="B358" s="25" t="str">
        <f>IF(TBL_QUAL_JOBSLISTING_JOBS[[#This Row],[RECORD_STARTED]],IF(TBL_QUAL_JOBSLISTING_JOBS[[#This Row],[ERROR_COUNT]]&gt;0,-1,IF(TBL_QUAL_JOBSLISTING_JOBS[[#This Row],[REQ_FIELDS_POPULATED]],1,0)),"")</f>
        <v/>
      </c>
      <c r="C358" s="94">
        <f>ROW()-ROW(TBL_QUAL_JOBSLISTING_JOBS[[#Headers],[ROW_ID]])</f>
        <v>349</v>
      </c>
      <c r="D358" s="82"/>
      <c r="E358" s="82"/>
      <c r="F358" s="38"/>
      <c r="G358" s="39"/>
      <c r="H358" s="33"/>
      <c r="I358" s="84" t="str">
        <f>IFERROR(INDEX(TBL_UDARDA_LOANPOOL[QUAL_JOBS_HUD_MFI],MATCH(TBL_QUAL_JOBSLISTING_JOBS[[#This Row],[LISTING_LOAN_ID_PROP_ADDR]],TBL_UDARDA_LOANPOOL[LOAN_ID_PROP_ADDR],0)),"")</f>
        <v/>
      </c>
      <c r="J3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8" s="36">
        <f>SUM(
IF(AND(TBL_QUAL_JOBSLISTING_JOBS[[#This Row],[LISTING_LOAN_ID_PROP_ADDR]]&lt;&gt;"",NOT(ISNUMBER(MATCH(TBL_QUAL_JOBSLISTING_JOBS[[#This Row],[LISTING_LOAN_ID_PROP_ADDR]],RANGE_LOOKUP_UDARDA_LOANLIST,0)))),1,0)
)</f>
        <v>0</v>
      </c>
    </row>
    <row r="359" spans="2:13" ht="20.100000000000001" customHeight="1" x14ac:dyDescent="0.25">
      <c r="B359" s="25" t="str">
        <f>IF(TBL_QUAL_JOBSLISTING_JOBS[[#This Row],[RECORD_STARTED]],IF(TBL_QUAL_JOBSLISTING_JOBS[[#This Row],[ERROR_COUNT]]&gt;0,-1,IF(TBL_QUAL_JOBSLISTING_JOBS[[#This Row],[REQ_FIELDS_POPULATED]],1,0)),"")</f>
        <v/>
      </c>
      <c r="C359" s="94">
        <f>ROW()-ROW(TBL_QUAL_JOBSLISTING_JOBS[[#Headers],[ROW_ID]])</f>
        <v>350</v>
      </c>
      <c r="D359" s="82"/>
      <c r="E359" s="82"/>
      <c r="F359" s="38"/>
      <c r="G359" s="39"/>
      <c r="H359" s="33"/>
      <c r="I359" s="84" t="str">
        <f>IFERROR(INDEX(TBL_UDARDA_LOANPOOL[QUAL_JOBS_HUD_MFI],MATCH(TBL_QUAL_JOBSLISTING_JOBS[[#This Row],[LISTING_LOAN_ID_PROP_ADDR]],TBL_UDARDA_LOANPOOL[LOAN_ID_PROP_ADDR],0)),"")</f>
        <v/>
      </c>
      <c r="J3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9" s="36">
        <f>SUM(
IF(AND(TBL_QUAL_JOBSLISTING_JOBS[[#This Row],[LISTING_LOAN_ID_PROP_ADDR]]&lt;&gt;"",NOT(ISNUMBER(MATCH(TBL_QUAL_JOBSLISTING_JOBS[[#This Row],[LISTING_LOAN_ID_PROP_ADDR]],RANGE_LOOKUP_UDARDA_LOANLIST,0)))),1,0)
)</f>
        <v>0</v>
      </c>
    </row>
    <row r="360" spans="2:13" ht="20.100000000000001" customHeight="1" x14ac:dyDescent="0.25">
      <c r="B360" s="25" t="str">
        <f>IF(TBL_QUAL_JOBSLISTING_JOBS[[#This Row],[RECORD_STARTED]],IF(TBL_QUAL_JOBSLISTING_JOBS[[#This Row],[ERROR_COUNT]]&gt;0,-1,IF(TBL_QUAL_JOBSLISTING_JOBS[[#This Row],[REQ_FIELDS_POPULATED]],1,0)),"")</f>
        <v/>
      </c>
      <c r="C360" s="94">
        <f>ROW()-ROW(TBL_QUAL_JOBSLISTING_JOBS[[#Headers],[ROW_ID]])</f>
        <v>351</v>
      </c>
      <c r="D360" s="82"/>
      <c r="E360" s="82"/>
      <c r="F360" s="38"/>
      <c r="G360" s="39"/>
      <c r="H360" s="33"/>
      <c r="I360" s="84" t="str">
        <f>IFERROR(INDEX(TBL_UDARDA_LOANPOOL[QUAL_JOBS_HUD_MFI],MATCH(TBL_QUAL_JOBSLISTING_JOBS[[#This Row],[LISTING_LOAN_ID_PROP_ADDR]],TBL_UDARDA_LOANPOOL[LOAN_ID_PROP_ADDR],0)),"")</f>
        <v/>
      </c>
      <c r="J3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0" s="36">
        <f>SUM(
IF(AND(TBL_QUAL_JOBSLISTING_JOBS[[#This Row],[LISTING_LOAN_ID_PROP_ADDR]]&lt;&gt;"",NOT(ISNUMBER(MATCH(TBL_QUAL_JOBSLISTING_JOBS[[#This Row],[LISTING_LOAN_ID_PROP_ADDR]],RANGE_LOOKUP_UDARDA_LOANLIST,0)))),1,0)
)</f>
        <v>0</v>
      </c>
    </row>
    <row r="361" spans="2:13" ht="20.100000000000001" customHeight="1" x14ac:dyDescent="0.25">
      <c r="B361" s="25" t="str">
        <f>IF(TBL_QUAL_JOBSLISTING_JOBS[[#This Row],[RECORD_STARTED]],IF(TBL_QUAL_JOBSLISTING_JOBS[[#This Row],[ERROR_COUNT]]&gt;0,-1,IF(TBL_QUAL_JOBSLISTING_JOBS[[#This Row],[REQ_FIELDS_POPULATED]],1,0)),"")</f>
        <v/>
      </c>
      <c r="C361" s="94">
        <f>ROW()-ROW(TBL_QUAL_JOBSLISTING_JOBS[[#Headers],[ROW_ID]])</f>
        <v>352</v>
      </c>
      <c r="D361" s="82"/>
      <c r="E361" s="82"/>
      <c r="F361" s="38"/>
      <c r="G361" s="39"/>
      <c r="H361" s="33"/>
      <c r="I361" s="84" t="str">
        <f>IFERROR(INDEX(TBL_UDARDA_LOANPOOL[QUAL_JOBS_HUD_MFI],MATCH(TBL_QUAL_JOBSLISTING_JOBS[[#This Row],[LISTING_LOAN_ID_PROP_ADDR]],TBL_UDARDA_LOANPOOL[LOAN_ID_PROP_ADDR],0)),"")</f>
        <v/>
      </c>
      <c r="J3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1" s="36">
        <f>SUM(
IF(AND(TBL_QUAL_JOBSLISTING_JOBS[[#This Row],[LISTING_LOAN_ID_PROP_ADDR]]&lt;&gt;"",NOT(ISNUMBER(MATCH(TBL_QUAL_JOBSLISTING_JOBS[[#This Row],[LISTING_LOAN_ID_PROP_ADDR]],RANGE_LOOKUP_UDARDA_LOANLIST,0)))),1,0)
)</f>
        <v>0</v>
      </c>
    </row>
    <row r="362" spans="2:13" ht="20.100000000000001" customHeight="1" x14ac:dyDescent="0.25">
      <c r="B362" s="25" t="str">
        <f>IF(TBL_QUAL_JOBSLISTING_JOBS[[#This Row],[RECORD_STARTED]],IF(TBL_QUAL_JOBSLISTING_JOBS[[#This Row],[ERROR_COUNT]]&gt;0,-1,IF(TBL_QUAL_JOBSLISTING_JOBS[[#This Row],[REQ_FIELDS_POPULATED]],1,0)),"")</f>
        <v/>
      </c>
      <c r="C362" s="94">
        <f>ROW()-ROW(TBL_QUAL_JOBSLISTING_JOBS[[#Headers],[ROW_ID]])</f>
        <v>353</v>
      </c>
      <c r="D362" s="82"/>
      <c r="E362" s="82"/>
      <c r="F362" s="38"/>
      <c r="G362" s="39"/>
      <c r="H362" s="33"/>
      <c r="I362" s="84" t="str">
        <f>IFERROR(INDEX(TBL_UDARDA_LOANPOOL[QUAL_JOBS_HUD_MFI],MATCH(TBL_QUAL_JOBSLISTING_JOBS[[#This Row],[LISTING_LOAN_ID_PROP_ADDR]],TBL_UDARDA_LOANPOOL[LOAN_ID_PROP_ADDR],0)),"")</f>
        <v/>
      </c>
      <c r="J3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2" s="36">
        <f>SUM(
IF(AND(TBL_QUAL_JOBSLISTING_JOBS[[#This Row],[LISTING_LOAN_ID_PROP_ADDR]]&lt;&gt;"",NOT(ISNUMBER(MATCH(TBL_QUAL_JOBSLISTING_JOBS[[#This Row],[LISTING_LOAN_ID_PROP_ADDR]],RANGE_LOOKUP_UDARDA_LOANLIST,0)))),1,0)
)</f>
        <v>0</v>
      </c>
    </row>
    <row r="363" spans="2:13" ht="20.100000000000001" customHeight="1" x14ac:dyDescent="0.25">
      <c r="B363" s="25" t="str">
        <f>IF(TBL_QUAL_JOBSLISTING_JOBS[[#This Row],[RECORD_STARTED]],IF(TBL_QUAL_JOBSLISTING_JOBS[[#This Row],[ERROR_COUNT]]&gt;0,-1,IF(TBL_QUAL_JOBSLISTING_JOBS[[#This Row],[REQ_FIELDS_POPULATED]],1,0)),"")</f>
        <v/>
      </c>
      <c r="C363" s="94">
        <f>ROW()-ROW(TBL_QUAL_JOBSLISTING_JOBS[[#Headers],[ROW_ID]])</f>
        <v>354</v>
      </c>
      <c r="D363" s="82"/>
      <c r="E363" s="82"/>
      <c r="F363" s="38"/>
      <c r="G363" s="39"/>
      <c r="H363" s="33"/>
      <c r="I363" s="84" t="str">
        <f>IFERROR(INDEX(TBL_UDARDA_LOANPOOL[QUAL_JOBS_HUD_MFI],MATCH(TBL_QUAL_JOBSLISTING_JOBS[[#This Row],[LISTING_LOAN_ID_PROP_ADDR]],TBL_UDARDA_LOANPOOL[LOAN_ID_PROP_ADDR],0)),"")</f>
        <v/>
      </c>
      <c r="J3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3" s="36">
        <f>SUM(
IF(AND(TBL_QUAL_JOBSLISTING_JOBS[[#This Row],[LISTING_LOAN_ID_PROP_ADDR]]&lt;&gt;"",NOT(ISNUMBER(MATCH(TBL_QUAL_JOBSLISTING_JOBS[[#This Row],[LISTING_LOAN_ID_PROP_ADDR]],RANGE_LOOKUP_UDARDA_LOANLIST,0)))),1,0)
)</f>
        <v>0</v>
      </c>
    </row>
    <row r="364" spans="2:13" ht="20.100000000000001" customHeight="1" x14ac:dyDescent="0.25">
      <c r="B364" s="25" t="str">
        <f>IF(TBL_QUAL_JOBSLISTING_JOBS[[#This Row],[RECORD_STARTED]],IF(TBL_QUAL_JOBSLISTING_JOBS[[#This Row],[ERROR_COUNT]]&gt;0,-1,IF(TBL_QUAL_JOBSLISTING_JOBS[[#This Row],[REQ_FIELDS_POPULATED]],1,0)),"")</f>
        <v/>
      </c>
      <c r="C364" s="94">
        <f>ROW()-ROW(TBL_QUAL_JOBSLISTING_JOBS[[#Headers],[ROW_ID]])</f>
        <v>355</v>
      </c>
      <c r="D364" s="82"/>
      <c r="E364" s="82"/>
      <c r="F364" s="38"/>
      <c r="G364" s="39"/>
      <c r="H364" s="33"/>
      <c r="I364" s="84" t="str">
        <f>IFERROR(INDEX(TBL_UDARDA_LOANPOOL[QUAL_JOBS_HUD_MFI],MATCH(TBL_QUAL_JOBSLISTING_JOBS[[#This Row],[LISTING_LOAN_ID_PROP_ADDR]],TBL_UDARDA_LOANPOOL[LOAN_ID_PROP_ADDR],0)),"")</f>
        <v/>
      </c>
      <c r="J3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4" s="36">
        <f>SUM(
IF(AND(TBL_QUAL_JOBSLISTING_JOBS[[#This Row],[LISTING_LOAN_ID_PROP_ADDR]]&lt;&gt;"",NOT(ISNUMBER(MATCH(TBL_QUAL_JOBSLISTING_JOBS[[#This Row],[LISTING_LOAN_ID_PROP_ADDR]],RANGE_LOOKUP_UDARDA_LOANLIST,0)))),1,0)
)</f>
        <v>0</v>
      </c>
    </row>
    <row r="365" spans="2:13" ht="20.100000000000001" customHeight="1" x14ac:dyDescent="0.25">
      <c r="B365" s="25" t="str">
        <f>IF(TBL_QUAL_JOBSLISTING_JOBS[[#This Row],[RECORD_STARTED]],IF(TBL_QUAL_JOBSLISTING_JOBS[[#This Row],[ERROR_COUNT]]&gt;0,-1,IF(TBL_QUAL_JOBSLISTING_JOBS[[#This Row],[REQ_FIELDS_POPULATED]],1,0)),"")</f>
        <v/>
      </c>
      <c r="C365" s="94">
        <f>ROW()-ROW(TBL_QUAL_JOBSLISTING_JOBS[[#Headers],[ROW_ID]])</f>
        <v>356</v>
      </c>
      <c r="D365" s="82"/>
      <c r="E365" s="82"/>
      <c r="F365" s="38"/>
      <c r="G365" s="39"/>
      <c r="H365" s="33"/>
      <c r="I365" s="84" t="str">
        <f>IFERROR(INDEX(TBL_UDARDA_LOANPOOL[QUAL_JOBS_HUD_MFI],MATCH(TBL_QUAL_JOBSLISTING_JOBS[[#This Row],[LISTING_LOAN_ID_PROP_ADDR]],TBL_UDARDA_LOANPOOL[LOAN_ID_PROP_ADDR],0)),"")</f>
        <v/>
      </c>
      <c r="J3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5" s="36">
        <f>SUM(
IF(AND(TBL_QUAL_JOBSLISTING_JOBS[[#This Row],[LISTING_LOAN_ID_PROP_ADDR]]&lt;&gt;"",NOT(ISNUMBER(MATCH(TBL_QUAL_JOBSLISTING_JOBS[[#This Row],[LISTING_LOAN_ID_PROP_ADDR]],RANGE_LOOKUP_UDARDA_LOANLIST,0)))),1,0)
)</f>
        <v>0</v>
      </c>
    </row>
    <row r="366" spans="2:13" ht="20.100000000000001" customHeight="1" x14ac:dyDescent="0.25">
      <c r="B366" s="25" t="str">
        <f>IF(TBL_QUAL_JOBSLISTING_JOBS[[#This Row],[RECORD_STARTED]],IF(TBL_QUAL_JOBSLISTING_JOBS[[#This Row],[ERROR_COUNT]]&gt;0,-1,IF(TBL_QUAL_JOBSLISTING_JOBS[[#This Row],[REQ_FIELDS_POPULATED]],1,0)),"")</f>
        <v/>
      </c>
      <c r="C366" s="94">
        <f>ROW()-ROW(TBL_QUAL_JOBSLISTING_JOBS[[#Headers],[ROW_ID]])</f>
        <v>357</v>
      </c>
      <c r="D366" s="82"/>
      <c r="E366" s="82"/>
      <c r="F366" s="38"/>
      <c r="G366" s="39"/>
      <c r="H366" s="33"/>
      <c r="I366" s="84" t="str">
        <f>IFERROR(INDEX(TBL_UDARDA_LOANPOOL[QUAL_JOBS_HUD_MFI],MATCH(TBL_QUAL_JOBSLISTING_JOBS[[#This Row],[LISTING_LOAN_ID_PROP_ADDR]],TBL_UDARDA_LOANPOOL[LOAN_ID_PROP_ADDR],0)),"")</f>
        <v/>
      </c>
      <c r="J3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6" s="36">
        <f>SUM(
IF(AND(TBL_QUAL_JOBSLISTING_JOBS[[#This Row],[LISTING_LOAN_ID_PROP_ADDR]]&lt;&gt;"",NOT(ISNUMBER(MATCH(TBL_QUAL_JOBSLISTING_JOBS[[#This Row],[LISTING_LOAN_ID_PROP_ADDR]],RANGE_LOOKUP_UDARDA_LOANLIST,0)))),1,0)
)</f>
        <v>0</v>
      </c>
    </row>
    <row r="367" spans="2:13" ht="20.100000000000001" customHeight="1" x14ac:dyDescent="0.25">
      <c r="B367" s="25" t="str">
        <f>IF(TBL_QUAL_JOBSLISTING_JOBS[[#This Row],[RECORD_STARTED]],IF(TBL_QUAL_JOBSLISTING_JOBS[[#This Row],[ERROR_COUNT]]&gt;0,-1,IF(TBL_QUAL_JOBSLISTING_JOBS[[#This Row],[REQ_FIELDS_POPULATED]],1,0)),"")</f>
        <v/>
      </c>
      <c r="C367" s="94">
        <f>ROW()-ROW(TBL_QUAL_JOBSLISTING_JOBS[[#Headers],[ROW_ID]])</f>
        <v>358</v>
      </c>
      <c r="D367" s="82"/>
      <c r="E367" s="82"/>
      <c r="F367" s="38"/>
      <c r="G367" s="39"/>
      <c r="H367" s="33"/>
      <c r="I367" s="84" t="str">
        <f>IFERROR(INDEX(TBL_UDARDA_LOANPOOL[QUAL_JOBS_HUD_MFI],MATCH(TBL_QUAL_JOBSLISTING_JOBS[[#This Row],[LISTING_LOAN_ID_PROP_ADDR]],TBL_UDARDA_LOANPOOL[LOAN_ID_PROP_ADDR],0)),"")</f>
        <v/>
      </c>
      <c r="J3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7" s="36">
        <f>SUM(
IF(AND(TBL_QUAL_JOBSLISTING_JOBS[[#This Row],[LISTING_LOAN_ID_PROP_ADDR]]&lt;&gt;"",NOT(ISNUMBER(MATCH(TBL_QUAL_JOBSLISTING_JOBS[[#This Row],[LISTING_LOAN_ID_PROP_ADDR]],RANGE_LOOKUP_UDARDA_LOANLIST,0)))),1,0)
)</f>
        <v>0</v>
      </c>
    </row>
    <row r="368" spans="2:13" ht="20.100000000000001" customHeight="1" x14ac:dyDescent="0.25">
      <c r="B368" s="25" t="str">
        <f>IF(TBL_QUAL_JOBSLISTING_JOBS[[#This Row],[RECORD_STARTED]],IF(TBL_QUAL_JOBSLISTING_JOBS[[#This Row],[ERROR_COUNT]]&gt;0,-1,IF(TBL_QUAL_JOBSLISTING_JOBS[[#This Row],[REQ_FIELDS_POPULATED]],1,0)),"")</f>
        <v/>
      </c>
      <c r="C368" s="94">
        <f>ROW()-ROW(TBL_QUAL_JOBSLISTING_JOBS[[#Headers],[ROW_ID]])</f>
        <v>359</v>
      </c>
      <c r="D368" s="82"/>
      <c r="E368" s="82"/>
      <c r="F368" s="38"/>
      <c r="G368" s="39"/>
      <c r="H368" s="33"/>
      <c r="I368" s="84" t="str">
        <f>IFERROR(INDEX(TBL_UDARDA_LOANPOOL[QUAL_JOBS_HUD_MFI],MATCH(TBL_QUAL_JOBSLISTING_JOBS[[#This Row],[LISTING_LOAN_ID_PROP_ADDR]],TBL_UDARDA_LOANPOOL[LOAN_ID_PROP_ADDR],0)),"")</f>
        <v/>
      </c>
      <c r="J3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8" s="36">
        <f>SUM(
IF(AND(TBL_QUAL_JOBSLISTING_JOBS[[#This Row],[LISTING_LOAN_ID_PROP_ADDR]]&lt;&gt;"",NOT(ISNUMBER(MATCH(TBL_QUAL_JOBSLISTING_JOBS[[#This Row],[LISTING_LOAN_ID_PROP_ADDR]],RANGE_LOOKUP_UDARDA_LOANLIST,0)))),1,0)
)</f>
        <v>0</v>
      </c>
    </row>
    <row r="369" spans="2:13" ht="20.100000000000001" customHeight="1" x14ac:dyDescent="0.25">
      <c r="B369" s="25" t="str">
        <f>IF(TBL_QUAL_JOBSLISTING_JOBS[[#This Row],[RECORD_STARTED]],IF(TBL_QUAL_JOBSLISTING_JOBS[[#This Row],[ERROR_COUNT]]&gt;0,-1,IF(TBL_QUAL_JOBSLISTING_JOBS[[#This Row],[REQ_FIELDS_POPULATED]],1,0)),"")</f>
        <v/>
      </c>
      <c r="C369" s="94">
        <f>ROW()-ROW(TBL_QUAL_JOBSLISTING_JOBS[[#Headers],[ROW_ID]])</f>
        <v>360</v>
      </c>
      <c r="D369" s="82"/>
      <c r="E369" s="82"/>
      <c r="F369" s="38"/>
      <c r="G369" s="39"/>
      <c r="H369" s="33"/>
      <c r="I369" s="84" t="str">
        <f>IFERROR(INDEX(TBL_UDARDA_LOANPOOL[QUAL_JOBS_HUD_MFI],MATCH(TBL_QUAL_JOBSLISTING_JOBS[[#This Row],[LISTING_LOAN_ID_PROP_ADDR]],TBL_UDARDA_LOANPOOL[LOAN_ID_PROP_ADDR],0)),"")</f>
        <v/>
      </c>
      <c r="J3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9" s="36">
        <f>SUM(
IF(AND(TBL_QUAL_JOBSLISTING_JOBS[[#This Row],[LISTING_LOAN_ID_PROP_ADDR]]&lt;&gt;"",NOT(ISNUMBER(MATCH(TBL_QUAL_JOBSLISTING_JOBS[[#This Row],[LISTING_LOAN_ID_PROP_ADDR]],RANGE_LOOKUP_UDARDA_LOANLIST,0)))),1,0)
)</f>
        <v>0</v>
      </c>
    </row>
    <row r="370" spans="2:13" ht="20.100000000000001" customHeight="1" x14ac:dyDescent="0.25">
      <c r="B370" s="25" t="str">
        <f>IF(TBL_QUAL_JOBSLISTING_JOBS[[#This Row],[RECORD_STARTED]],IF(TBL_QUAL_JOBSLISTING_JOBS[[#This Row],[ERROR_COUNT]]&gt;0,-1,IF(TBL_QUAL_JOBSLISTING_JOBS[[#This Row],[REQ_FIELDS_POPULATED]],1,0)),"")</f>
        <v/>
      </c>
      <c r="C370" s="94">
        <f>ROW()-ROW(TBL_QUAL_JOBSLISTING_JOBS[[#Headers],[ROW_ID]])</f>
        <v>361</v>
      </c>
      <c r="D370" s="82"/>
      <c r="E370" s="82"/>
      <c r="F370" s="38"/>
      <c r="G370" s="39"/>
      <c r="H370" s="33"/>
      <c r="I370" s="84" t="str">
        <f>IFERROR(INDEX(TBL_UDARDA_LOANPOOL[QUAL_JOBS_HUD_MFI],MATCH(TBL_QUAL_JOBSLISTING_JOBS[[#This Row],[LISTING_LOAN_ID_PROP_ADDR]],TBL_UDARDA_LOANPOOL[LOAN_ID_PROP_ADDR],0)),"")</f>
        <v/>
      </c>
      <c r="J3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0" s="36">
        <f>SUM(
IF(AND(TBL_QUAL_JOBSLISTING_JOBS[[#This Row],[LISTING_LOAN_ID_PROP_ADDR]]&lt;&gt;"",NOT(ISNUMBER(MATCH(TBL_QUAL_JOBSLISTING_JOBS[[#This Row],[LISTING_LOAN_ID_PROP_ADDR]],RANGE_LOOKUP_UDARDA_LOANLIST,0)))),1,0)
)</f>
        <v>0</v>
      </c>
    </row>
    <row r="371" spans="2:13" ht="20.100000000000001" customHeight="1" x14ac:dyDescent="0.25">
      <c r="B371" s="25" t="str">
        <f>IF(TBL_QUAL_JOBSLISTING_JOBS[[#This Row],[RECORD_STARTED]],IF(TBL_QUAL_JOBSLISTING_JOBS[[#This Row],[ERROR_COUNT]]&gt;0,-1,IF(TBL_QUAL_JOBSLISTING_JOBS[[#This Row],[REQ_FIELDS_POPULATED]],1,0)),"")</f>
        <v/>
      </c>
      <c r="C371" s="94">
        <f>ROW()-ROW(TBL_QUAL_JOBSLISTING_JOBS[[#Headers],[ROW_ID]])</f>
        <v>362</v>
      </c>
      <c r="D371" s="82"/>
      <c r="E371" s="82"/>
      <c r="F371" s="38"/>
      <c r="G371" s="39"/>
      <c r="H371" s="33"/>
      <c r="I371" s="84" t="str">
        <f>IFERROR(INDEX(TBL_UDARDA_LOANPOOL[QUAL_JOBS_HUD_MFI],MATCH(TBL_QUAL_JOBSLISTING_JOBS[[#This Row],[LISTING_LOAN_ID_PROP_ADDR]],TBL_UDARDA_LOANPOOL[LOAN_ID_PROP_ADDR],0)),"")</f>
        <v/>
      </c>
      <c r="J3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1" s="36">
        <f>SUM(
IF(AND(TBL_QUAL_JOBSLISTING_JOBS[[#This Row],[LISTING_LOAN_ID_PROP_ADDR]]&lt;&gt;"",NOT(ISNUMBER(MATCH(TBL_QUAL_JOBSLISTING_JOBS[[#This Row],[LISTING_LOAN_ID_PROP_ADDR]],RANGE_LOOKUP_UDARDA_LOANLIST,0)))),1,0)
)</f>
        <v>0</v>
      </c>
    </row>
    <row r="372" spans="2:13" ht="20.100000000000001" customHeight="1" x14ac:dyDescent="0.25">
      <c r="B372" s="25" t="str">
        <f>IF(TBL_QUAL_JOBSLISTING_JOBS[[#This Row],[RECORD_STARTED]],IF(TBL_QUAL_JOBSLISTING_JOBS[[#This Row],[ERROR_COUNT]]&gt;0,-1,IF(TBL_QUAL_JOBSLISTING_JOBS[[#This Row],[REQ_FIELDS_POPULATED]],1,0)),"")</f>
        <v/>
      </c>
      <c r="C372" s="94">
        <f>ROW()-ROW(TBL_QUAL_JOBSLISTING_JOBS[[#Headers],[ROW_ID]])</f>
        <v>363</v>
      </c>
      <c r="D372" s="82"/>
      <c r="E372" s="82"/>
      <c r="F372" s="38"/>
      <c r="G372" s="39"/>
      <c r="H372" s="33"/>
      <c r="I372" s="84" t="str">
        <f>IFERROR(INDEX(TBL_UDARDA_LOANPOOL[QUAL_JOBS_HUD_MFI],MATCH(TBL_QUAL_JOBSLISTING_JOBS[[#This Row],[LISTING_LOAN_ID_PROP_ADDR]],TBL_UDARDA_LOANPOOL[LOAN_ID_PROP_ADDR],0)),"")</f>
        <v/>
      </c>
      <c r="J3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2" s="36">
        <f>SUM(
IF(AND(TBL_QUAL_JOBSLISTING_JOBS[[#This Row],[LISTING_LOAN_ID_PROP_ADDR]]&lt;&gt;"",NOT(ISNUMBER(MATCH(TBL_QUAL_JOBSLISTING_JOBS[[#This Row],[LISTING_LOAN_ID_PROP_ADDR]],RANGE_LOOKUP_UDARDA_LOANLIST,0)))),1,0)
)</f>
        <v>0</v>
      </c>
    </row>
    <row r="373" spans="2:13" ht="20.100000000000001" customHeight="1" x14ac:dyDescent="0.25">
      <c r="B373" s="25" t="str">
        <f>IF(TBL_QUAL_JOBSLISTING_JOBS[[#This Row],[RECORD_STARTED]],IF(TBL_QUAL_JOBSLISTING_JOBS[[#This Row],[ERROR_COUNT]]&gt;0,-1,IF(TBL_QUAL_JOBSLISTING_JOBS[[#This Row],[REQ_FIELDS_POPULATED]],1,0)),"")</f>
        <v/>
      </c>
      <c r="C373" s="94">
        <f>ROW()-ROW(TBL_QUAL_JOBSLISTING_JOBS[[#Headers],[ROW_ID]])</f>
        <v>364</v>
      </c>
      <c r="D373" s="82"/>
      <c r="E373" s="82"/>
      <c r="F373" s="38"/>
      <c r="G373" s="39"/>
      <c r="H373" s="33"/>
      <c r="I373" s="84" t="str">
        <f>IFERROR(INDEX(TBL_UDARDA_LOANPOOL[QUAL_JOBS_HUD_MFI],MATCH(TBL_QUAL_JOBSLISTING_JOBS[[#This Row],[LISTING_LOAN_ID_PROP_ADDR]],TBL_UDARDA_LOANPOOL[LOAN_ID_PROP_ADDR],0)),"")</f>
        <v/>
      </c>
      <c r="J3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3" s="36">
        <f>SUM(
IF(AND(TBL_QUAL_JOBSLISTING_JOBS[[#This Row],[LISTING_LOAN_ID_PROP_ADDR]]&lt;&gt;"",NOT(ISNUMBER(MATCH(TBL_QUAL_JOBSLISTING_JOBS[[#This Row],[LISTING_LOAN_ID_PROP_ADDR]],RANGE_LOOKUP_UDARDA_LOANLIST,0)))),1,0)
)</f>
        <v>0</v>
      </c>
    </row>
    <row r="374" spans="2:13" ht="20.100000000000001" customHeight="1" x14ac:dyDescent="0.25">
      <c r="B374" s="25" t="str">
        <f>IF(TBL_QUAL_JOBSLISTING_JOBS[[#This Row],[RECORD_STARTED]],IF(TBL_QUAL_JOBSLISTING_JOBS[[#This Row],[ERROR_COUNT]]&gt;0,-1,IF(TBL_QUAL_JOBSLISTING_JOBS[[#This Row],[REQ_FIELDS_POPULATED]],1,0)),"")</f>
        <v/>
      </c>
      <c r="C374" s="94">
        <f>ROW()-ROW(TBL_QUAL_JOBSLISTING_JOBS[[#Headers],[ROW_ID]])</f>
        <v>365</v>
      </c>
      <c r="D374" s="82"/>
      <c r="E374" s="82"/>
      <c r="F374" s="38"/>
      <c r="G374" s="39"/>
      <c r="H374" s="33"/>
      <c r="I374" s="84" t="str">
        <f>IFERROR(INDEX(TBL_UDARDA_LOANPOOL[QUAL_JOBS_HUD_MFI],MATCH(TBL_QUAL_JOBSLISTING_JOBS[[#This Row],[LISTING_LOAN_ID_PROP_ADDR]],TBL_UDARDA_LOANPOOL[LOAN_ID_PROP_ADDR],0)),"")</f>
        <v/>
      </c>
      <c r="J3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4" s="36">
        <f>SUM(
IF(AND(TBL_QUAL_JOBSLISTING_JOBS[[#This Row],[LISTING_LOAN_ID_PROP_ADDR]]&lt;&gt;"",NOT(ISNUMBER(MATCH(TBL_QUAL_JOBSLISTING_JOBS[[#This Row],[LISTING_LOAN_ID_PROP_ADDR]],RANGE_LOOKUP_UDARDA_LOANLIST,0)))),1,0)
)</f>
        <v>0</v>
      </c>
    </row>
    <row r="375" spans="2:13" ht="20.100000000000001" customHeight="1" x14ac:dyDescent="0.25">
      <c r="B375" s="25" t="str">
        <f>IF(TBL_QUAL_JOBSLISTING_JOBS[[#This Row],[RECORD_STARTED]],IF(TBL_QUAL_JOBSLISTING_JOBS[[#This Row],[ERROR_COUNT]]&gt;0,-1,IF(TBL_QUAL_JOBSLISTING_JOBS[[#This Row],[REQ_FIELDS_POPULATED]],1,0)),"")</f>
        <v/>
      </c>
      <c r="C375" s="94">
        <f>ROW()-ROW(TBL_QUAL_JOBSLISTING_JOBS[[#Headers],[ROW_ID]])</f>
        <v>366</v>
      </c>
      <c r="D375" s="82"/>
      <c r="E375" s="82"/>
      <c r="F375" s="38"/>
      <c r="G375" s="39"/>
      <c r="H375" s="33"/>
      <c r="I375" s="84" t="str">
        <f>IFERROR(INDEX(TBL_UDARDA_LOANPOOL[QUAL_JOBS_HUD_MFI],MATCH(TBL_QUAL_JOBSLISTING_JOBS[[#This Row],[LISTING_LOAN_ID_PROP_ADDR]],TBL_UDARDA_LOANPOOL[LOAN_ID_PROP_ADDR],0)),"")</f>
        <v/>
      </c>
      <c r="J3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5" s="36">
        <f>SUM(
IF(AND(TBL_QUAL_JOBSLISTING_JOBS[[#This Row],[LISTING_LOAN_ID_PROP_ADDR]]&lt;&gt;"",NOT(ISNUMBER(MATCH(TBL_QUAL_JOBSLISTING_JOBS[[#This Row],[LISTING_LOAN_ID_PROP_ADDR]],RANGE_LOOKUP_UDARDA_LOANLIST,0)))),1,0)
)</f>
        <v>0</v>
      </c>
    </row>
    <row r="376" spans="2:13" ht="20.100000000000001" customHeight="1" x14ac:dyDescent="0.25">
      <c r="B376" s="25" t="str">
        <f>IF(TBL_QUAL_JOBSLISTING_JOBS[[#This Row],[RECORD_STARTED]],IF(TBL_QUAL_JOBSLISTING_JOBS[[#This Row],[ERROR_COUNT]]&gt;0,-1,IF(TBL_QUAL_JOBSLISTING_JOBS[[#This Row],[REQ_FIELDS_POPULATED]],1,0)),"")</f>
        <v/>
      </c>
      <c r="C376" s="94">
        <f>ROW()-ROW(TBL_QUAL_JOBSLISTING_JOBS[[#Headers],[ROW_ID]])</f>
        <v>367</v>
      </c>
      <c r="D376" s="82"/>
      <c r="E376" s="82"/>
      <c r="F376" s="38"/>
      <c r="G376" s="39"/>
      <c r="H376" s="33"/>
      <c r="I376" s="84" t="str">
        <f>IFERROR(INDEX(TBL_UDARDA_LOANPOOL[QUAL_JOBS_HUD_MFI],MATCH(TBL_QUAL_JOBSLISTING_JOBS[[#This Row],[LISTING_LOAN_ID_PROP_ADDR]],TBL_UDARDA_LOANPOOL[LOAN_ID_PROP_ADDR],0)),"")</f>
        <v/>
      </c>
      <c r="J3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6" s="36">
        <f>SUM(
IF(AND(TBL_QUAL_JOBSLISTING_JOBS[[#This Row],[LISTING_LOAN_ID_PROP_ADDR]]&lt;&gt;"",NOT(ISNUMBER(MATCH(TBL_QUAL_JOBSLISTING_JOBS[[#This Row],[LISTING_LOAN_ID_PROP_ADDR]],RANGE_LOOKUP_UDARDA_LOANLIST,0)))),1,0)
)</f>
        <v>0</v>
      </c>
    </row>
    <row r="377" spans="2:13" ht="20.100000000000001" customHeight="1" x14ac:dyDescent="0.25">
      <c r="B377" s="25" t="str">
        <f>IF(TBL_QUAL_JOBSLISTING_JOBS[[#This Row],[RECORD_STARTED]],IF(TBL_QUAL_JOBSLISTING_JOBS[[#This Row],[ERROR_COUNT]]&gt;0,-1,IF(TBL_QUAL_JOBSLISTING_JOBS[[#This Row],[REQ_FIELDS_POPULATED]],1,0)),"")</f>
        <v/>
      </c>
      <c r="C377" s="94">
        <f>ROW()-ROW(TBL_QUAL_JOBSLISTING_JOBS[[#Headers],[ROW_ID]])</f>
        <v>368</v>
      </c>
      <c r="D377" s="82"/>
      <c r="E377" s="82"/>
      <c r="F377" s="38"/>
      <c r="G377" s="39"/>
      <c r="H377" s="33"/>
      <c r="I377" s="84" t="str">
        <f>IFERROR(INDEX(TBL_UDARDA_LOANPOOL[QUAL_JOBS_HUD_MFI],MATCH(TBL_QUAL_JOBSLISTING_JOBS[[#This Row],[LISTING_LOAN_ID_PROP_ADDR]],TBL_UDARDA_LOANPOOL[LOAN_ID_PROP_ADDR],0)),"")</f>
        <v/>
      </c>
      <c r="J3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7" s="36">
        <f>SUM(
IF(AND(TBL_QUAL_JOBSLISTING_JOBS[[#This Row],[LISTING_LOAN_ID_PROP_ADDR]]&lt;&gt;"",NOT(ISNUMBER(MATCH(TBL_QUAL_JOBSLISTING_JOBS[[#This Row],[LISTING_LOAN_ID_PROP_ADDR]],RANGE_LOOKUP_UDARDA_LOANLIST,0)))),1,0)
)</f>
        <v>0</v>
      </c>
    </row>
    <row r="378" spans="2:13" ht="20.100000000000001" customHeight="1" x14ac:dyDescent="0.25">
      <c r="B378" s="25" t="str">
        <f>IF(TBL_QUAL_JOBSLISTING_JOBS[[#This Row],[RECORD_STARTED]],IF(TBL_QUAL_JOBSLISTING_JOBS[[#This Row],[ERROR_COUNT]]&gt;0,-1,IF(TBL_QUAL_JOBSLISTING_JOBS[[#This Row],[REQ_FIELDS_POPULATED]],1,0)),"")</f>
        <v/>
      </c>
      <c r="C378" s="94">
        <f>ROW()-ROW(TBL_QUAL_JOBSLISTING_JOBS[[#Headers],[ROW_ID]])</f>
        <v>369</v>
      </c>
      <c r="D378" s="82"/>
      <c r="E378" s="82"/>
      <c r="F378" s="38"/>
      <c r="G378" s="39"/>
      <c r="H378" s="33"/>
      <c r="I378" s="84" t="str">
        <f>IFERROR(INDEX(TBL_UDARDA_LOANPOOL[QUAL_JOBS_HUD_MFI],MATCH(TBL_QUAL_JOBSLISTING_JOBS[[#This Row],[LISTING_LOAN_ID_PROP_ADDR]],TBL_UDARDA_LOANPOOL[LOAN_ID_PROP_ADDR],0)),"")</f>
        <v/>
      </c>
      <c r="J3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8" s="36">
        <f>SUM(
IF(AND(TBL_QUAL_JOBSLISTING_JOBS[[#This Row],[LISTING_LOAN_ID_PROP_ADDR]]&lt;&gt;"",NOT(ISNUMBER(MATCH(TBL_QUAL_JOBSLISTING_JOBS[[#This Row],[LISTING_LOAN_ID_PROP_ADDR]],RANGE_LOOKUP_UDARDA_LOANLIST,0)))),1,0)
)</f>
        <v>0</v>
      </c>
    </row>
    <row r="379" spans="2:13" ht="20.100000000000001" customHeight="1" x14ac:dyDescent="0.25">
      <c r="B379" s="25" t="str">
        <f>IF(TBL_QUAL_JOBSLISTING_JOBS[[#This Row],[RECORD_STARTED]],IF(TBL_QUAL_JOBSLISTING_JOBS[[#This Row],[ERROR_COUNT]]&gt;0,-1,IF(TBL_QUAL_JOBSLISTING_JOBS[[#This Row],[REQ_FIELDS_POPULATED]],1,0)),"")</f>
        <v/>
      </c>
      <c r="C379" s="94">
        <f>ROW()-ROW(TBL_QUAL_JOBSLISTING_JOBS[[#Headers],[ROW_ID]])</f>
        <v>370</v>
      </c>
      <c r="D379" s="82"/>
      <c r="E379" s="82"/>
      <c r="F379" s="38"/>
      <c r="G379" s="39"/>
      <c r="H379" s="33"/>
      <c r="I379" s="84" t="str">
        <f>IFERROR(INDEX(TBL_UDARDA_LOANPOOL[QUAL_JOBS_HUD_MFI],MATCH(TBL_QUAL_JOBSLISTING_JOBS[[#This Row],[LISTING_LOAN_ID_PROP_ADDR]],TBL_UDARDA_LOANPOOL[LOAN_ID_PROP_ADDR],0)),"")</f>
        <v/>
      </c>
      <c r="J3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9" s="36">
        <f>SUM(
IF(AND(TBL_QUAL_JOBSLISTING_JOBS[[#This Row],[LISTING_LOAN_ID_PROP_ADDR]]&lt;&gt;"",NOT(ISNUMBER(MATCH(TBL_QUAL_JOBSLISTING_JOBS[[#This Row],[LISTING_LOAN_ID_PROP_ADDR]],RANGE_LOOKUP_UDARDA_LOANLIST,0)))),1,0)
)</f>
        <v>0</v>
      </c>
    </row>
    <row r="380" spans="2:13" ht="20.100000000000001" customHeight="1" x14ac:dyDescent="0.25">
      <c r="B380" s="25" t="str">
        <f>IF(TBL_QUAL_JOBSLISTING_JOBS[[#This Row],[RECORD_STARTED]],IF(TBL_QUAL_JOBSLISTING_JOBS[[#This Row],[ERROR_COUNT]]&gt;0,-1,IF(TBL_QUAL_JOBSLISTING_JOBS[[#This Row],[REQ_FIELDS_POPULATED]],1,0)),"")</f>
        <v/>
      </c>
      <c r="C380" s="94">
        <f>ROW()-ROW(TBL_QUAL_JOBSLISTING_JOBS[[#Headers],[ROW_ID]])</f>
        <v>371</v>
      </c>
      <c r="D380" s="82"/>
      <c r="E380" s="82"/>
      <c r="F380" s="38"/>
      <c r="G380" s="39"/>
      <c r="H380" s="33"/>
      <c r="I380" s="84" t="str">
        <f>IFERROR(INDEX(TBL_UDARDA_LOANPOOL[QUAL_JOBS_HUD_MFI],MATCH(TBL_QUAL_JOBSLISTING_JOBS[[#This Row],[LISTING_LOAN_ID_PROP_ADDR]],TBL_UDARDA_LOANPOOL[LOAN_ID_PROP_ADDR],0)),"")</f>
        <v/>
      </c>
      <c r="J3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0" s="36">
        <f>SUM(
IF(AND(TBL_QUAL_JOBSLISTING_JOBS[[#This Row],[LISTING_LOAN_ID_PROP_ADDR]]&lt;&gt;"",NOT(ISNUMBER(MATCH(TBL_QUAL_JOBSLISTING_JOBS[[#This Row],[LISTING_LOAN_ID_PROP_ADDR]],RANGE_LOOKUP_UDARDA_LOANLIST,0)))),1,0)
)</f>
        <v>0</v>
      </c>
    </row>
    <row r="381" spans="2:13" ht="20.100000000000001" customHeight="1" x14ac:dyDescent="0.25">
      <c r="B381" s="25" t="str">
        <f>IF(TBL_QUAL_JOBSLISTING_JOBS[[#This Row],[RECORD_STARTED]],IF(TBL_QUAL_JOBSLISTING_JOBS[[#This Row],[ERROR_COUNT]]&gt;0,-1,IF(TBL_QUAL_JOBSLISTING_JOBS[[#This Row],[REQ_FIELDS_POPULATED]],1,0)),"")</f>
        <v/>
      </c>
      <c r="C381" s="94">
        <f>ROW()-ROW(TBL_QUAL_JOBSLISTING_JOBS[[#Headers],[ROW_ID]])</f>
        <v>372</v>
      </c>
      <c r="D381" s="82"/>
      <c r="E381" s="82"/>
      <c r="F381" s="38"/>
      <c r="G381" s="39"/>
      <c r="H381" s="33"/>
      <c r="I381" s="84" t="str">
        <f>IFERROR(INDEX(TBL_UDARDA_LOANPOOL[QUAL_JOBS_HUD_MFI],MATCH(TBL_QUAL_JOBSLISTING_JOBS[[#This Row],[LISTING_LOAN_ID_PROP_ADDR]],TBL_UDARDA_LOANPOOL[LOAN_ID_PROP_ADDR],0)),"")</f>
        <v/>
      </c>
      <c r="J3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1" s="36">
        <f>SUM(
IF(AND(TBL_QUAL_JOBSLISTING_JOBS[[#This Row],[LISTING_LOAN_ID_PROP_ADDR]]&lt;&gt;"",NOT(ISNUMBER(MATCH(TBL_QUAL_JOBSLISTING_JOBS[[#This Row],[LISTING_LOAN_ID_PROP_ADDR]],RANGE_LOOKUP_UDARDA_LOANLIST,0)))),1,0)
)</f>
        <v>0</v>
      </c>
    </row>
    <row r="382" spans="2:13" ht="20.100000000000001" customHeight="1" x14ac:dyDescent="0.25">
      <c r="B382" s="25" t="str">
        <f>IF(TBL_QUAL_JOBSLISTING_JOBS[[#This Row],[RECORD_STARTED]],IF(TBL_QUAL_JOBSLISTING_JOBS[[#This Row],[ERROR_COUNT]]&gt;0,-1,IF(TBL_QUAL_JOBSLISTING_JOBS[[#This Row],[REQ_FIELDS_POPULATED]],1,0)),"")</f>
        <v/>
      </c>
      <c r="C382" s="94">
        <f>ROW()-ROW(TBL_QUAL_JOBSLISTING_JOBS[[#Headers],[ROW_ID]])</f>
        <v>373</v>
      </c>
      <c r="D382" s="82"/>
      <c r="E382" s="82"/>
      <c r="F382" s="38"/>
      <c r="G382" s="39"/>
      <c r="H382" s="33"/>
      <c r="I382" s="84" t="str">
        <f>IFERROR(INDEX(TBL_UDARDA_LOANPOOL[QUAL_JOBS_HUD_MFI],MATCH(TBL_QUAL_JOBSLISTING_JOBS[[#This Row],[LISTING_LOAN_ID_PROP_ADDR]],TBL_UDARDA_LOANPOOL[LOAN_ID_PROP_ADDR],0)),"")</f>
        <v/>
      </c>
      <c r="J3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2" s="36">
        <f>SUM(
IF(AND(TBL_QUAL_JOBSLISTING_JOBS[[#This Row],[LISTING_LOAN_ID_PROP_ADDR]]&lt;&gt;"",NOT(ISNUMBER(MATCH(TBL_QUAL_JOBSLISTING_JOBS[[#This Row],[LISTING_LOAN_ID_PROP_ADDR]],RANGE_LOOKUP_UDARDA_LOANLIST,0)))),1,0)
)</f>
        <v>0</v>
      </c>
    </row>
    <row r="383" spans="2:13" ht="20.100000000000001" customHeight="1" x14ac:dyDescent="0.25">
      <c r="B383" s="25" t="str">
        <f>IF(TBL_QUAL_JOBSLISTING_JOBS[[#This Row],[RECORD_STARTED]],IF(TBL_QUAL_JOBSLISTING_JOBS[[#This Row],[ERROR_COUNT]]&gt;0,-1,IF(TBL_QUAL_JOBSLISTING_JOBS[[#This Row],[REQ_FIELDS_POPULATED]],1,0)),"")</f>
        <v/>
      </c>
      <c r="C383" s="94">
        <f>ROW()-ROW(TBL_QUAL_JOBSLISTING_JOBS[[#Headers],[ROW_ID]])</f>
        <v>374</v>
      </c>
      <c r="D383" s="82"/>
      <c r="E383" s="82"/>
      <c r="F383" s="38"/>
      <c r="G383" s="39"/>
      <c r="H383" s="33"/>
      <c r="I383" s="84" t="str">
        <f>IFERROR(INDEX(TBL_UDARDA_LOANPOOL[QUAL_JOBS_HUD_MFI],MATCH(TBL_QUAL_JOBSLISTING_JOBS[[#This Row],[LISTING_LOAN_ID_PROP_ADDR]],TBL_UDARDA_LOANPOOL[LOAN_ID_PROP_ADDR],0)),"")</f>
        <v/>
      </c>
      <c r="J3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3" s="36">
        <f>SUM(
IF(AND(TBL_QUAL_JOBSLISTING_JOBS[[#This Row],[LISTING_LOAN_ID_PROP_ADDR]]&lt;&gt;"",NOT(ISNUMBER(MATCH(TBL_QUAL_JOBSLISTING_JOBS[[#This Row],[LISTING_LOAN_ID_PROP_ADDR]],RANGE_LOOKUP_UDARDA_LOANLIST,0)))),1,0)
)</f>
        <v>0</v>
      </c>
    </row>
    <row r="384" spans="2:13" ht="20.100000000000001" customHeight="1" x14ac:dyDescent="0.25">
      <c r="B384" s="25" t="str">
        <f>IF(TBL_QUAL_JOBSLISTING_JOBS[[#This Row],[RECORD_STARTED]],IF(TBL_QUAL_JOBSLISTING_JOBS[[#This Row],[ERROR_COUNT]]&gt;0,-1,IF(TBL_QUAL_JOBSLISTING_JOBS[[#This Row],[REQ_FIELDS_POPULATED]],1,0)),"")</f>
        <v/>
      </c>
      <c r="C384" s="94">
        <f>ROW()-ROW(TBL_QUAL_JOBSLISTING_JOBS[[#Headers],[ROW_ID]])</f>
        <v>375</v>
      </c>
      <c r="D384" s="82"/>
      <c r="E384" s="82"/>
      <c r="F384" s="38"/>
      <c r="G384" s="39"/>
      <c r="H384" s="33"/>
      <c r="I384" s="84" t="str">
        <f>IFERROR(INDEX(TBL_UDARDA_LOANPOOL[QUAL_JOBS_HUD_MFI],MATCH(TBL_QUAL_JOBSLISTING_JOBS[[#This Row],[LISTING_LOAN_ID_PROP_ADDR]],TBL_UDARDA_LOANPOOL[LOAN_ID_PROP_ADDR],0)),"")</f>
        <v/>
      </c>
      <c r="J3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4" s="36">
        <f>SUM(
IF(AND(TBL_QUAL_JOBSLISTING_JOBS[[#This Row],[LISTING_LOAN_ID_PROP_ADDR]]&lt;&gt;"",NOT(ISNUMBER(MATCH(TBL_QUAL_JOBSLISTING_JOBS[[#This Row],[LISTING_LOAN_ID_PROP_ADDR]],RANGE_LOOKUP_UDARDA_LOANLIST,0)))),1,0)
)</f>
        <v>0</v>
      </c>
    </row>
    <row r="385" spans="2:13" ht="20.100000000000001" customHeight="1" x14ac:dyDescent="0.25">
      <c r="B385" s="25" t="str">
        <f>IF(TBL_QUAL_JOBSLISTING_JOBS[[#This Row],[RECORD_STARTED]],IF(TBL_QUAL_JOBSLISTING_JOBS[[#This Row],[ERROR_COUNT]]&gt;0,-1,IF(TBL_QUAL_JOBSLISTING_JOBS[[#This Row],[REQ_FIELDS_POPULATED]],1,0)),"")</f>
        <v/>
      </c>
      <c r="C385" s="94">
        <f>ROW()-ROW(TBL_QUAL_JOBSLISTING_JOBS[[#Headers],[ROW_ID]])</f>
        <v>376</v>
      </c>
      <c r="D385" s="82"/>
      <c r="E385" s="82"/>
      <c r="F385" s="38"/>
      <c r="G385" s="39"/>
      <c r="H385" s="33"/>
      <c r="I385" s="84" t="str">
        <f>IFERROR(INDEX(TBL_UDARDA_LOANPOOL[QUAL_JOBS_HUD_MFI],MATCH(TBL_QUAL_JOBSLISTING_JOBS[[#This Row],[LISTING_LOAN_ID_PROP_ADDR]],TBL_UDARDA_LOANPOOL[LOAN_ID_PROP_ADDR],0)),"")</f>
        <v/>
      </c>
      <c r="J3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5" s="36">
        <f>SUM(
IF(AND(TBL_QUAL_JOBSLISTING_JOBS[[#This Row],[LISTING_LOAN_ID_PROP_ADDR]]&lt;&gt;"",NOT(ISNUMBER(MATCH(TBL_QUAL_JOBSLISTING_JOBS[[#This Row],[LISTING_LOAN_ID_PROP_ADDR]],RANGE_LOOKUP_UDARDA_LOANLIST,0)))),1,0)
)</f>
        <v>0</v>
      </c>
    </row>
    <row r="386" spans="2:13" ht="20.100000000000001" customHeight="1" x14ac:dyDescent="0.25">
      <c r="B386" s="25" t="str">
        <f>IF(TBL_QUAL_JOBSLISTING_JOBS[[#This Row],[RECORD_STARTED]],IF(TBL_QUAL_JOBSLISTING_JOBS[[#This Row],[ERROR_COUNT]]&gt;0,-1,IF(TBL_QUAL_JOBSLISTING_JOBS[[#This Row],[REQ_FIELDS_POPULATED]],1,0)),"")</f>
        <v/>
      </c>
      <c r="C386" s="94">
        <f>ROW()-ROW(TBL_QUAL_JOBSLISTING_JOBS[[#Headers],[ROW_ID]])</f>
        <v>377</v>
      </c>
      <c r="D386" s="82"/>
      <c r="E386" s="82"/>
      <c r="F386" s="38"/>
      <c r="G386" s="39"/>
      <c r="H386" s="33"/>
      <c r="I386" s="84" t="str">
        <f>IFERROR(INDEX(TBL_UDARDA_LOANPOOL[QUAL_JOBS_HUD_MFI],MATCH(TBL_QUAL_JOBSLISTING_JOBS[[#This Row],[LISTING_LOAN_ID_PROP_ADDR]],TBL_UDARDA_LOANPOOL[LOAN_ID_PROP_ADDR],0)),"")</f>
        <v/>
      </c>
      <c r="J3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6" s="36">
        <f>SUM(
IF(AND(TBL_QUAL_JOBSLISTING_JOBS[[#This Row],[LISTING_LOAN_ID_PROP_ADDR]]&lt;&gt;"",NOT(ISNUMBER(MATCH(TBL_QUAL_JOBSLISTING_JOBS[[#This Row],[LISTING_LOAN_ID_PROP_ADDR]],RANGE_LOOKUP_UDARDA_LOANLIST,0)))),1,0)
)</f>
        <v>0</v>
      </c>
    </row>
    <row r="387" spans="2:13" ht="20.100000000000001" customHeight="1" x14ac:dyDescent="0.25">
      <c r="B387" s="25" t="str">
        <f>IF(TBL_QUAL_JOBSLISTING_JOBS[[#This Row],[RECORD_STARTED]],IF(TBL_QUAL_JOBSLISTING_JOBS[[#This Row],[ERROR_COUNT]]&gt;0,-1,IF(TBL_QUAL_JOBSLISTING_JOBS[[#This Row],[REQ_FIELDS_POPULATED]],1,0)),"")</f>
        <v/>
      </c>
      <c r="C387" s="94">
        <f>ROW()-ROW(TBL_QUAL_JOBSLISTING_JOBS[[#Headers],[ROW_ID]])</f>
        <v>378</v>
      </c>
      <c r="D387" s="82"/>
      <c r="E387" s="82"/>
      <c r="F387" s="38"/>
      <c r="G387" s="39"/>
      <c r="H387" s="33"/>
      <c r="I387" s="84" t="str">
        <f>IFERROR(INDEX(TBL_UDARDA_LOANPOOL[QUAL_JOBS_HUD_MFI],MATCH(TBL_QUAL_JOBSLISTING_JOBS[[#This Row],[LISTING_LOAN_ID_PROP_ADDR]],TBL_UDARDA_LOANPOOL[LOAN_ID_PROP_ADDR],0)),"")</f>
        <v/>
      </c>
      <c r="J3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7" s="36">
        <f>SUM(
IF(AND(TBL_QUAL_JOBSLISTING_JOBS[[#This Row],[LISTING_LOAN_ID_PROP_ADDR]]&lt;&gt;"",NOT(ISNUMBER(MATCH(TBL_QUAL_JOBSLISTING_JOBS[[#This Row],[LISTING_LOAN_ID_PROP_ADDR]],RANGE_LOOKUP_UDARDA_LOANLIST,0)))),1,0)
)</f>
        <v>0</v>
      </c>
    </row>
    <row r="388" spans="2:13" ht="20.100000000000001" customHeight="1" x14ac:dyDescent="0.25">
      <c r="B388" s="25" t="str">
        <f>IF(TBL_QUAL_JOBSLISTING_JOBS[[#This Row],[RECORD_STARTED]],IF(TBL_QUAL_JOBSLISTING_JOBS[[#This Row],[ERROR_COUNT]]&gt;0,-1,IF(TBL_QUAL_JOBSLISTING_JOBS[[#This Row],[REQ_FIELDS_POPULATED]],1,0)),"")</f>
        <v/>
      </c>
      <c r="C388" s="94">
        <f>ROW()-ROW(TBL_QUAL_JOBSLISTING_JOBS[[#Headers],[ROW_ID]])</f>
        <v>379</v>
      </c>
      <c r="D388" s="82"/>
      <c r="E388" s="82"/>
      <c r="F388" s="38"/>
      <c r="G388" s="39"/>
      <c r="H388" s="33"/>
      <c r="I388" s="84" t="str">
        <f>IFERROR(INDEX(TBL_UDARDA_LOANPOOL[QUAL_JOBS_HUD_MFI],MATCH(TBL_QUAL_JOBSLISTING_JOBS[[#This Row],[LISTING_LOAN_ID_PROP_ADDR]],TBL_UDARDA_LOANPOOL[LOAN_ID_PROP_ADDR],0)),"")</f>
        <v/>
      </c>
      <c r="J3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8" s="36">
        <f>SUM(
IF(AND(TBL_QUAL_JOBSLISTING_JOBS[[#This Row],[LISTING_LOAN_ID_PROP_ADDR]]&lt;&gt;"",NOT(ISNUMBER(MATCH(TBL_QUAL_JOBSLISTING_JOBS[[#This Row],[LISTING_LOAN_ID_PROP_ADDR]],RANGE_LOOKUP_UDARDA_LOANLIST,0)))),1,0)
)</f>
        <v>0</v>
      </c>
    </row>
    <row r="389" spans="2:13" ht="20.100000000000001" customHeight="1" x14ac:dyDescent="0.25">
      <c r="B389" s="25" t="str">
        <f>IF(TBL_QUAL_JOBSLISTING_JOBS[[#This Row],[RECORD_STARTED]],IF(TBL_QUAL_JOBSLISTING_JOBS[[#This Row],[ERROR_COUNT]]&gt;0,-1,IF(TBL_QUAL_JOBSLISTING_JOBS[[#This Row],[REQ_FIELDS_POPULATED]],1,0)),"")</f>
        <v/>
      </c>
      <c r="C389" s="94">
        <f>ROW()-ROW(TBL_QUAL_JOBSLISTING_JOBS[[#Headers],[ROW_ID]])</f>
        <v>380</v>
      </c>
      <c r="D389" s="82"/>
      <c r="E389" s="82"/>
      <c r="F389" s="38"/>
      <c r="G389" s="39"/>
      <c r="H389" s="33"/>
      <c r="I389" s="84" t="str">
        <f>IFERROR(INDEX(TBL_UDARDA_LOANPOOL[QUAL_JOBS_HUD_MFI],MATCH(TBL_QUAL_JOBSLISTING_JOBS[[#This Row],[LISTING_LOAN_ID_PROP_ADDR]],TBL_UDARDA_LOANPOOL[LOAN_ID_PROP_ADDR],0)),"")</f>
        <v/>
      </c>
      <c r="J3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9" s="36">
        <f>SUM(
IF(AND(TBL_QUAL_JOBSLISTING_JOBS[[#This Row],[LISTING_LOAN_ID_PROP_ADDR]]&lt;&gt;"",NOT(ISNUMBER(MATCH(TBL_QUAL_JOBSLISTING_JOBS[[#This Row],[LISTING_LOAN_ID_PROP_ADDR]],RANGE_LOOKUP_UDARDA_LOANLIST,0)))),1,0)
)</f>
        <v>0</v>
      </c>
    </row>
    <row r="390" spans="2:13" ht="20.100000000000001" customHeight="1" x14ac:dyDescent="0.25">
      <c r="B390" s="25" t="str">
        <f>IF(TBL_QUAL_JOBSLISTING_JOBS[[#This Row],[RECORD_STARTED]],IF(TBL_QUAL_JOBSLISTING_JOBS[[#This Row],[ERROR_COUNT]]&gt;0,-1,IF(TBL_QUAL_JOBSLISTING_JOBS[[#This Row],[REQ_FIELDS_POPULATED]],1,0)),"")</f>
        <v/>
      </c>
      <c r="C390" s="94">
        <f>ROW()-ROW(TBL_QUAL_JOBSLISTING_JOBS[[#Headers],[ROW_ID]])</f>
        <v>381</v>
      </c>
      <c r="D390" s="82"/>
      <c r="E390" s="82"/>
      <c r="F390" s="38"/>
      <c r="G390" s="39"/>
      <c r="H390" s="33"/>
      <c r="I390" s="84" t="str">
        <f>IFERROR(INDEX(TBL_UDARDA_LOANPOOL[QUAL_JOBS_HUD_MFI],MATCH(TBL_QUAL_JOBSLISTING_JOBS[[#This Row],[LISTING_LOAN_ID_PROP_ADDR]],TBL_UDARDA_LOANPOOL[LOAN_ID_PROP_ADDR],0)),"")</f>
        <v/>
      </c>
      <c r="J3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0" s="36">
        <f>SUM(
IF(AND(TBL_QUAL_JOBSLISTING_JOBS[[#This Row],[LISTING_LOAN_ID_PROP_ADDR]]&lt;&gt;"",NOT(ISNUMBER(MATCH(TBL_QUAL_JOBSLISTING_JOBS[[#This Row],[LISTING_LOAN_ID_PROP_ADDR]],RANGE_LOOKUP_UDARDA_LOANLIST,0)))),1,0)
)</f>
        <v>0</v>
      </c>
    </row>
    <row r="391" spans="2:13" ht="20.100000000000001" customHeight="1" x14ac:dyDescent="0.25">
      <c r="B391" s="25" t="str">
        <f>IF(TBL_QUAL_JOBSLISTING_JOBS[[#This Row],[RECORD_STARTED]],IF(TBL_QUAL_JOBSLISTING_JOBS[[#This Row],[ERROR_COUNT]]&gt;0,-1,IF(TBL_QUAL_JOBSLISTING_JOBS[[#This Row],[REQ_FIELDS_POPULATED]],1,0)),"")</f>
        <v/>
      </c>
      <c r="C391" s="94">
        <f>ROW()-ROW(TBL_QUAL_JOBSLISTING_JOBS[[#Headers],[ROW_ID]])</f>
        <v>382</v>
      </c>
      <c r="D391" s="82"/>
      <c r="E391" s="82"/>
      <c r="F391" s="38"/>
      <c r="G391" s="39"/>
      <c r="H391" s="33"/>
      <c r="I391" s="84" t="str">
        <f>IFERROR(INDEX(TBL_UDARDA_LOANPOOL[QUAL_JOBS_HUD_MFI],MATCH(TBL_QUAL_JOBSLISTING_JOBS[[#This Row],[LISTING_LOAN_ID_PROP_ADDR]],TBL_UDARDA_LOANPOOL[LOAN_ID_PROP_ADDR],0)),"")</f>
        <v/>
      </c>
      <c r="J3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1" s="36">
        <f>SUM(
IF(AND(TBL_QUAL_JOBSLISTING_JOBS[[#This Row],[LISTING_LOAN_ID_PROP_ADDR]]&lt;&gt;"",NOT(ISNUMBER(MATCH(TBL_QUAL_JOBSLISTING_JOBS[[#This Row],[LISTING_LOAN_ID_PROP_ADDR]],RANGE_LOOKUP_UDARDA_LOANLIST,0)))),1,0)
)</f>
        <v>0</v>
      </c>
    </row>
    <row r="392" spans="2:13" ht="20.100000000000001" customHeight="1" x14ac:dyDescent="0.25">
      <c r="B392" s="25" t="str">
        <f>IF(TBL_QUAL_JOBSLISTING_JOBS[[#This Row],[RECORD_STARTED]],IF(TBL_QUAL_JOBSLISTING_JOBS[[#This Row],[ERROR_COUNT]]&gt;0,-1,IF(TBL_QUAL_JOBSLISTING_JOBS[[#This Row],[REQ_FIELDS_POPULATED]],1,0)),"")</f>
        <v/>
      </c>
      <c r="C392" s="94">
        <f>ROW()-ROW(TBL_QUAL_JOBSLISTING_JOBS[[#Headers],[ROW_ID]])</f>
        <v>383</v>
      </c>
      <c r="D392" s="82"/>
      <c r="E392" s="82"/>
      <c r="F392" s="38"/>
      <c r="G392" s="39"/>
      <c r="H392" s="33"/>
      <c r="I392" s="84" t="str">
        <f>IFERROR(INDEX(TBL_UDARDA_LOANPOOL[QUAL_JOBS_HUD_MFI],MATCH(TBL_QUAL_JOBSLISTING_JOBS[[#This Row],[LISTING_LOAN_ID_PROP_ADDR]],TBL_UDARDA_LOANPOOL[LOAN_ID_PROP_ADDR],0)),"")</f>
        <v/>
      </c>
      <c r="J3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2" s="36">
        <f>SUM(
IF(AND(TBL_QUAL_JOBSLISTING_JOBS[[#This Row],[LISTING_LOAN_ID_PROP_ADDR]]&lt;&gt;"",NOT(ISNUMBER(MATCH(TBL_QUAL_JOBSLISTING_JOBS[[#This Row],[LISTING_LOAN_ID_PROP_ADDR]],RANGE_LOOKUP_UDARDA_LOANLIST,0)))),1,0)
)</f>
        <v>0</v>
      </c>
    </row>
    <row r="393" spans="2:13" ht="20.100000000000001" customHeight="1" x14ac:dyDescent="0.25">
      <c r="B393" s="25" t="str">
        <f>IF(TBL_QUAL_JOBSLISTING_JOBS[[#This Row],[RECORD_STARTED]],IF(TBL_QUAL_JOBSLISTING_JOBS[[#This Row],[ERROR_COUNT]]&gt;0,-1,IF(TBL_QUAL_JOBSLISTING_JOBS[[#This Row],[REQ_FIELDS_POPULATED]],1,0)),"")</f>
        <v/>
      </c>
      <c r="C393" s="94">
        <f>ROW()-ROW(TBL_QUAL_JOBSLISTING_JOBS[[#Headers],[ROW_ID]])</f>
        <v>384</v>
      </c>
      <c r="D393" s="82"/>
      <c r="E393" s="82"/>
      <c r="F393" s="38"/>
      <c r="G393" s="39"/>
      <c r="H393" s="33"/>
      <c r="I393" s="84" t="str">
        <f>IFERROR(INDEX(TBL_UDARDA_LOANPOOL[QUAL_JOBS_HUD_MFI],MATCH(TBL_QUAL_JOBSLISTING_JOBS[[#This Row],[LISTING_LOAN_ID_PROP_ADDR]],TBL_UDARDA_LOANPOOL[LOAN_ID_PROP_ADDR],0)),"")</f>
        <v/>
      </c>
      <c r="J3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3" s="36">
        <f>SUM(
IF(AND(TBL_QUAL_JOBSLISTING_JOBS[[#This Row],[LISTING_LOAN_ID_PROP_ADDR]]&lt;&gt;"",NOT(ISNUMBER(MATCH(TBL_QUAL_JOBSLISTING_JOBS[[#This Row],[LISTING_LOAN_ID_PROP_ADDR]],RANGE_LOOKUP_UDARDA_LOANLIST,0)))),1,0)
)</f>
        <v>0</v>
      </c>
    </row>
    <row r="394" spans="2:13" ht="20.100000000000001" customHeight="1" x14ac:dyDescent="0.25">
      <c r="B394" s="25" t="str">
        <f>IF(TBL_QUAL_JOBSLISTING_JOBS[[#This Row],[RECORD_STARTED]],IF(TBL_QUAL_JOBSLISTING_JOBS[[#This Row],[ERROR_COUNT]]&gt;0,-1,IF(TBL_QUAL_JOBSLISTING_JOBS[[#This Row],[REQ_FIELDS_POPULATED]],1,0)),"")</f>
        <v/>
      </c>
      <c r="C394" s="94">
        <f>ROW()-ROW(TBL_QUAL_JOBSLISTING_JOBS[[#Headers],[ROW_ID]])</f>
        <v>385</v>
      </c>
      <c r="D394" s="82"/>
      <c r="E394" s="82"/>
      <c r="F394" s="38"/>
      <c r="G394" s="39"/>
      <c r="H394" s="33"/>
      <c r="I394" s="84" t="str">
        <f>IFERROR(INDEX(TBL_UDARDA_LOANPOOL[QUAL_JOBS_HUD_MFI],MATCH(TBL_QUAL_JOBSLISTING_JOBS[[#This Row],[LISTING_LOAN_ID_PROP_ADDR]],TBL_UDARDA_LOANPOOL[LOAN_ID_PROP_ADDR],0)),"")</f>
        <v/>
      </c>
      <c r="J3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4" s="36">
        <f>SUM(
IF(AND(TBL_QUAL_JOBSLISTING_JOBS[[#This Row],[LISTING_LOAN_ID_PROP_ADDR]]&lt;&gt;"",NOT(ISNUMBER(MATCH(TBL_QUAL_JOBSLISTING_JOBS[[#This Row],[LISTING_LOAN_ID_PROP_ADDR]],RANGE_LOOKUP_UDARDA_LOANLIST,0)))),1,0)
)</f>
        <v>0</v>
      </c>
    </row>
    <row r="395" spans="2:13" ht="20.100000000000001" customHeight="1" x14ac:dyDescent="0.25">
      <c r="B395" s="25" t="str">
        <f>IF(TBL_QUAL_JOBSLISTING_JOBS[[#This Row],[RECORD_STARTED]],IF(TBL_QUAL_JOBSLISTING_JOBS[[#This Row],[ERROR_COUNT]]&gt;0,-1,IF(TBL_QUAL_JOBSLISTING_JOBS[[#This Row],[REQ_FIELDS_POPULATED]],1,0)),"")</f>
        <v/>
      </c>
      <c r="C395" s="94">
        <f>ROW()-ROW(TBL_QUAL_JOBSLISTING_JOBS[[#Headers],[ROW_ID]])</f>
        <v>386</v>
      </c>
      <c r="D395" s="82"/>
      <c r="E395" s="82"/>
      <c r="F395" s="38"/>
      <c r="G395" s="39"/>
      <c r="H395" s="33"/>
      <c r="I395" s="84" t="str">
        <f>IFERROR(INDEX(TBL_UDARDA_LOANPOOL[QUAL_JOBS_HUD_MFI],MATCH(TBL_QUAL_JOBSLISTING_JOBS[[#This Row],[LISTING_LOAN_ID_PROP_ADDR]],TBL_UDARDA_LOANPOOL[LOAN_ID_PROP_ADDR],0)),"")</f>
        <v/>
      </c>
      <c r="J3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5" s="36">
        <f>SUM(
IF(AND(TBL_QUAL_JOBSLISTING_JOBS[[#This Row],[LISTING_LOAN_ID_PROP_ADDR]]&lt;&gt;"",NOT(ISNUMBER(MATCH(TBL_QUAL_JOBSLISTING_JOBS[[#This Row],[LISTING_LOAN_ID_PROP_ADDR]],RANGE_LOOKUP_UDARDA_LOANLIST,0)))),1,0)
)</f>
        <v>0</v>
      </c>
    </row>
    <row r="396" spans="2:13" ht="20.100000000000001" customHeight="1" x14ac:dyDescent="0.25">
      <c r="B396" s="25" t="str">
        <f>IF(TBL_QUAL_JOBSLISTING_JOBS[[#This Row],[RECORD_STARTED]],IF(TBL_QUAL_JOBSLISTING_JOBS[[#This Row],[ERROR_COUNT]]&gt;0,-1,IF(TBL_QUAL_JOBSLISTING_JOBS[[#This Row],[REQ_FIELDS_POPULATED]],1,0)),"")</f>
        <v/>
      </c>
      <c r="C396" s="94">
        <f>ROW()-ROW(TBL_QUAL_JOBSLISTING_JOBS[[#Headers],[ROW_ID]])</f>
        <v>387</v>
      </c>
      <c r="D396" s="82"/>
      <c r="E396" s="82"/>
      <c r="F396" s="38"/>
      <c r="G396" s="39"/>
      <c r="H396" s="33"/>
      <c r="I396" s="84" t="str">
        <f>IFERROR(INDEX(TBL_UDARDA_LOANPOOL[QUAL_JOBS_HUD_MFI],MATCH(TBL_QUAL_JOBSLISTING_JOBS[[#This Row],[LISTING_LOAN_ID_PROP_ADDR]],TBL_UDARDA_LOANPOOL[LOAN_ID_PROP_ADDR],0)),"")</f>
        <v/>
      </c>
      <c r="J3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6" s="36">
        <f>SUM(
IF(AND(TBL_QUAL_JOBSLISTING_JOBS[[#This Row],[LISTING_LOAN_ID_PROP_ADDR]]&lt;&gt;"",NOT(ISNUMBER(MATCH(TBL_QUAL_JOBSLISTING_JOBS[[#This Row],[LISTING_LOAN_ID_PROP_ADDR]],RANGE_LOOKUP_UDARDA_LOANLIST,0)))),1,0)
)</f>
        <v>0</v>
      </c>
    </row>
    <row r="397" spans="2:13" ht="20.100000000000001" customHeight="1" x14ac:dyDescent="0.25">
      <c r="B397" s="25" t="str">
        <f>IF(TBL_QUAL_JOBSLISTING_JOBS[[#This Row],[RECORD_STARTED]],IF(TBL_QUAL_JOBSLISTING_JOBS[[#This Row],[ERROR_COUNT]]&gt;0,-1,IF(TBL_QUAL_JOBSLISTING_JOBS[[#This Row],[REQ_FIELDS_POPULATED]],1,0)),"")</f>
        <v/>
      </c>
      <c r="C397" s="94">
        <f>ROW()-ROW(TBL_QUAL_JOBSLISTING_JOBS[[#Headers],[ROW_ID]])</f>
        <v>388</v>
      </c>
      <c r="D397" s="82"/>
      <c r="E397" s="82"/>
      <c r="F397" s="38"/>
      <c r="G397" s="39"/>
      <c r="H397" s="33"/>
      <c r="I397" s="84" t="str">
        <f>IFERROR(INDEX(TBL_UDARDA_LOANPOOL[QUAL_JOBS_HUD_MFI],MATCH(TBL_QUAL_JOBSLISTING_JOBS[[#This Row],[LISTING_LOAN_ID_PROP_ADDR]],TBL_UDARDA_LOANPOOL[LOAN_ID_PROP_ADDR],0)),"")</f>
        <v/>
      </c>
      <c r="J3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7" s="36">
        <f>SUM(
IF(AND(TBL_QUAL_JOBSLISTING_JOBS[[#This Row],[LISTING_LOAN_ID_PROP_ADDR]]&lt;&gt;"",NOT(ISNUMBER(MATCH(TBL_QUAL_JOBSLISTING_JOBS[[#This Row],[LISTING_LOAN_ID_PROP_ADDR]],RANGE_LOOKUP_UDARDA_LOANLIST,0)))),1,0)
)</f>
        <v>0</v>
      </c>
    </row>
    <row r="398" spans="2:13" ht="20.100000000000001" customHeight="1" x14ac:dyDescent="0.25">
      <c r="B398" s="25" t="str">
        <f>IF(TBL_QUAL_JOBSLISTING_JOBS[[#This Row],[RECORD_STARTED]],IF(TBL_QUAL_JOBSLISTING_JOBS[[#This Row],[ERROR_COUNT]]&gt;0,-1,IF(TBL_QUAL_JOBSLISTING_JOBS[[#This Row],[REQ_FIELDS_POPULATED]],1,0)),"")</f>
        <v/>
      </c>
      <c r="C398" s="94">
        <f>ROW()-ROW(TBL_QUAL_JOBSLISTING_JOBS[[#Headers],[ROW_ID]])</f>
        <v>389</v>
      </c>
      <c r="D398" s="82"/>
      <c r="E398" s="82"/>
      <c r="F398" s="38"/>
      <c r="G398" s="39"/>
      <c r="H398" s="33"/>
      <c r="I398" s="84" t="str">
        <f>IFERROR(INDEX(TBL_UDARDA_LOANPOOL[QUAL_JOBS_HUD_MFI],MATCH(TBL_QUAL_JOBSLISTING_JOBS[[#This Row],[LISTING_LOAN_ID_PROP_ADDR]],TBL_UDARDA_LOANPOOL[LOAN_ID_PROP_ADDR],0)),"")</f>
        <v/>
      </c>
      <c r="J3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8" s="36">
        <f>SUM(
IF(AND(TBL_QUAL_JOBSLISTING_JOBS[[#This Row],[LISTING_LOAN_ID_PROP_ADDR]]&lt;&gt;"",NOT(ISNUMBER(MATCH(TBL_QUAL_JOBSLISTING_JOBS[[#This Row],[LISTING_LOAN_ID_PROP_ADDR]],RANGE_LOOKUP_UDARDA_LOANLIST,0)))),1,0)
)</f>
        <v>0</v>
      </c>
    </row>
    <row r="399" spans="2:13" ht="20.100000000000001" customHeight="1" x14ac:dyDescent="0.25">
      <c r="B399" s="25" t="str">
        <f>IF(TBL_QUAL_JOBSLISTING_JOBS[[#This Row],[RECORD_STARTED]],IF(TBL_QUAL_JOBSLISTING_JOBS[[#This Row],[ERROR_COUNT]]&gt;0,-1,IF(TBL_QUAL_JOBSLISTING_JOBS[[#This Row],[REQ_FIELDS_POPULATED]],1,0)),"")</f>
        <v/>
      </c>
      <c r="C399" s="94">
        <f>ROW()-ROW(TBL_QUAL_JOBSLISTING_JOBS[[#Headers],[ROW_ID]])</f>
        <v>390</v>
      </c>
      <c r="D399" s="82"/>
      <c r="E399" s="82"/>
      <c r="F399" s="38"/>
      <c r="G399" s="39"/>
      <c r="H399" s="33"/>
      <c r="I399" s="84" t="str">
        <f>IFERROR(INDEX(TBL_UDARDA_LOANPOOL[QUAL_JOBS_HUD_MFI],MATCH(TBL_QUAL_JOBSLISTING_JOBS[[#This Row],[LISTING_LOAN_ID_PROP_ADDR]],TBL_UDARDA_LOANPOOL[LOAN_ID_PROP_ADDR],0)),"")</f>
        <v/>
      </c>
      <c r="J3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9" s="36">
        <f>SUM(
IF(AND(TBL_QUAL_JOBSLISTING_JOBS[[#This Row],[LISTING_LOAN_ID_PROP_ADDR]]&lt;&gt;"",NOT(ISNUMBER(MATCH(TBL_QUAL_JOBSLISTING_JOBS[[#This Row],[LISTING_LOAN_ID_PROP_ADDR]],RANGE_LOOKUP_UDARDA_LOANLIST,0)))),1,0)
)</f>
        <v>0</v>
      </c>
    </row>
    <row r="400" spans="2:13" ht="20.100000000000001" customHeight="1" x14ac:dyDescent="0.25">
      <c r="B400" s="25" t="str">
        <f>IF(TBL_QUAL_JOBSLISTING_JOBS[[#This Row],[RECORD_STARTED]],IF(TBL_QUAL_JOBSLISTING_JOBS[[#This Row],[ERROR_COUNT]]&gt;0,-1,IF(TBL_QUAL_JOBSLISTING_JOBS[[#This Row],[REQ_FIELDS_POPULATED]],1,0)),"")</f>
        <v/>
      </c>
      <c r="C400" s="94">
        <f>ROW()-ROW(TBL_QUAL_JOBSLISTING_JOBS[[#Headers],[ROW_ID]])</f>
        <v>391</v>
      </c>
      <c r="D400" s="82"/>
      <c r="E400" s="82"/>
      <c r="F400" s="38"/>
      <c r="G400" s="39"/>
      <c r="H400" s="33"/>
      <c r="I400" s="84" t="str">
        <f>IFERROR(INDEX(TBL_UDARDA_LOANPOOL[QUAL_JOBS_HUD_MFI],MATCH(TBL_QUAL_JOBSLISTING_JOBS[[#This Row],[LISTING_LOAN_ID_PROP_ADDR]],TBL_UDARDA_LOANPOOL[LOAN_ID_PROP_ADDR],0)),"")</f>
        <v/>
      </c>
      <c r="J4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0" s="36">
        <f>SUM(
IF(AND(TBL_QUAL_JOBSLISTING_JOBS[[#This Row],[LISTING_LOAN_ID_PROP_ADDR]]&lt;&gt;"",NOT(ISNUMBER(MATCH(TBL_QUAL_JOBSLISTING_JOBS[[#This Row],[LISTING_LOAN_ID_PROP_ADDR]],RANGE_LOOKUP_UDARDA_LOANLIST,0)))),1,0)
)</f>
        <v>0</v>
      </c>
    </row>
    <row r="401" spans="2:13" ht="20.100000000000001" customHeight="1" x14ac:dyDescent="0.25">
      <c r="B401" s="25" t="str">
        <f>IF(TBL_QUAL_JOBSLISTING_JOBS[[#This Row],[RECORD_STARTED]],IF(TBL_QUAL_JOBSLISTING_JOBS[[#This Row],[ERROR_COUNT]]&gt;0,-1,IF(TBL_QUAL_JOBSLISTING_JOBS[[#This Row],[REQ_FIELDS_POPULATED]],1,0)),"")</f>
        <v/>
      </c>
      <c r="C401" s="94">
        <f>ROW()-ROW(TBL_QUAL_JOBSLISTING_JOBS[[#Headers],[ROW_ID]])</f>
        <v>392</v>
      </c>
      <c r="D401" s="82"/>
      <c r="E401" s="82"/>
      <c r="F401" s="38"/>
      <c r="G401" s="39"/>
      <c r="H401" s="33"/>
      <c r="I401" s="84" t="str">
        <f>IFERROR(INDEX(TBL_UDARDA_LOANPOOL[QUAL_JOBS_HUD_MFI],MATCH(TBL_QUAL_JOBSLISTING_JOBS[[#This Row],[LISTING_LOAN_ID_PROP_ADDR]],TBL_UDARDA_LOANPOOL[LOAN_ID_PROP_ADDR],0)),"")</f>
        <v/>
      </c>
      <c r="J4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1" s="36">
        <f>SUM(
IF(AND(TBL_QUAL_JOBSLISTING_JOBS[[#This Row],[LISTING_LOAN_ID_PROP_ADDR]]&lt;&gt;"",NOT(ISNUMBER(MATCH(TBL_QUAL_JOBSLISTING_JOBS[[#This Row],[LISTING_LOAN_ID_PROP_ADDR]],RANGE_LOOKUP_UDARDA_LOANLIST,0)))),1,0)
)</f>
        <v>0</v>
      </c>
    </row>
    <row r="402" spans="2:13" ht="20.100000000000001" customHeight="1" x14ac:dyDescent="0.25">
      <c r="B402" s="25" t="str">
        <f>IF(TBL_QUAL_JOBSLISTING_JOBS[[#This Row],[RECORD_STARTED]],IF(TBL_QUAL_JOBSLISTING_JOBS[[#This Row],[ERROR_COUNT]]&gt;0,-1,IF(TBL_QUAL_JOBSLISTING_JOBS[[#This Row],[REQ_FIELDS_POPULATED]],1,0)),"")</f>
        <v/>
      </c>
      <c r="C402" s="94">
        <f>ROW()-ROW(TBL_QUAL_JOBSLISTING_JOBS[[#Headers],[ROW_ID]])</f>
        <v>393</v>
      </c>
      <c r="D402" s="82"/>
      <c r="E402" s="82"/>
      <c r="F402" s="38"/>
      <c r="G402" s="39"/>
      <c r="H402" s="33"/>
      <c r="I402" s="84" t="str">
        <f>IFERROR(INDEX(TBL_UDARDA_LOANPOOL[QUAL_JOBS_HUD_MFI],MATCH(TBL_QUAL_JOBSLISTING_JOBS[[#This Row],[LISTING_LOAN_ID_PROP_ADDR]],TBL_UDARDA_LOANPOOL[LOAN_ID_PROP_ADDR],0)),"")</f>
        <v/>
      </c>
      <c r="J40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2" s="36">
        <f>SUM(
IF(AND(TBL_QUAL_JOBSLISTING_JOBS[[#This Row],[LISTING_LOAN_ID_PROP_ADDR]]&lt;&gt;"",NOT(ISNUMBER(MATCH(TBL_QUAL_JOBSLISTING_JOBS[[#This Row],[LISTING_LOAN_ID_PROP_ADDR]],RANGE_LOOKUP_UDARDA_LOANLIST,0)))),1,0)
)</f>
        <v>0</v>
      </c>
    </row>
    <row r="403" spans="2:13" ht="20.100000000000001" customHeight="1" x14ac:dyDescent="0.25">
      <c r="B403" s="25" t="str">
        <f>IF(TBL_QUAL_JOBSLISTING_JOBS[[#This Row],[RECORD_STARTED]],IF(TBL_QUAL_JOBSLISTING_JOBS[[#This Row],[ERROR_COUNT]]&gt;0,-1,IF(TBL_QUAL_JOBSLISTING_JOBS[[#This Row],[REQ_FIELDS_POPULATED]],1,0)),"")</f>
        <v/>
      </c>
      <c r="C403" s="94">
        <f>ROW()-ROW(TBL_QUAL_JOBSLISTING_JOBS[[#Headers],[ROW_ID]])</f>
        <v>394</v>
      </c>
      <c r="D403" s="82"/>
      <c r="E403" s="82"/>
      <c r="F403" s="38"/>
      <c r="G403" s="39"/>
      <c r="H403" s="33"/>
      <c r="I403" s="84" t="str">
        <f>IFERROR(INDEX(TBL_UDARDA_LOANPOOL[QUAL_JOBS_HUD_MFI],MATCH(TBL_QUAL_JOBSLISTING_JOBS[[#This Row],[LISTING_LOAN_ID_PROP_ADDR]],TBL_UDARDA_LOANPOOL[LOAN_ID_PROP_ADDR],0)),"")</f>
        <v/>
      </c>
      <c r="J40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3" s="36">
        <f>SUM(
IF(AND(TBL_QUAL_JOBSLISTING_JOBS[[#This Row],[LISTING_LOAN_ID_PROP_ADDR]]&lt;&gt;"",NOT(ISNUMBER(MATCH(TBL_QUAL_JOBSLISTING_JOBS[[#This Row],[LISTING_LOAN_ID_PROP_ADDR]],RANGE_LOOKUP_UDARDA_LOANLIST,0)))),1,0)
)</f>
        <v>0</v>
      </c>
    </row>
    <row r="404" spans="2:13" ht="20.100000000000001" customHeight="1" x14ac:dyDescent="0.25">
      <c r="B404" s="25" t="str">
        <f>IF(TBL_QUAL_JOBSLISTING_JOBS[[#This Row],[RECORD_STARTED]],IF(TBL_QUAL_JOBSLISTING_JOBS[[#This Row],[ERROR_COUNT]]&gt;0,-1,IF(TBL_QUAL_JOBSLISTING_JOBS[[#This Row],[REQ_FIELDS_POPULATED]],1,0)),"")</f>
        <v/>
      </c>
      <c r="C404" s="94">
        <f>ROW()-ROW(TBL_QUAL_JOBSLISTING_JOBS[[#Headers],[ROW_ID]])</f>
        <v>395</v>
      </c>
      <c r="D404" s="82"/>
      <c r="E404" s="82"/>
      <c r="F404" s="38"/>
      <c r="G404" s="39"/>
      <c r="H404" s="33"/>
      <c r="I404" s="84" t="str">
        <f>IFERROR(INDEX(TBL_UDARDA_LOANPOOL[QUAL_JOBS_HUD_MFI],MATCH(TBL_QUAL_JOBSLISTING_JOBS[[#This Row],[LISTING_LOAN_ID_PROP_ADDR]],TBL_UDARDA_LOANPOOL[LOAN_ID_PROP_ADDR],0)),"")</f>
        <v/>
      </c>
      <c r="J40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4" s="36">
        <f>SUM(
IF(AND(TBL_QUAL_JOBSLISTING_JOBS[[#This Row],[LISTING_LOAN_ID_PROP_ADDR]]&lt;&gt;"",NOT(ISNUMBER(MATCH(TBL_QUAL_JOBSLISTING_JOBS[[#This Row],[LISTING_LOAN_ID_PROP_ADDR]],RANGE_LOOKUP_UDARDA_LOANLIST,0)))),1,0)
)</f>
        <v>0</v>
      </c>
    </row>
    <row r="405" spans="2:13" ht="20.100000000000001" customHeight="1" x14ac:dyDescent="0.25">
      <c r="B405" s="25" t="str">
        <f>IF(TBL_QUAL_JOBSLISTING_JOBS[[#This Row],[RECORD_STARTED]],IF(TBL_QUAL_JOBSLISTING_JOBS[[#This Row],[ERROR_COUNT]]&gt;0,-1,IF(TBL_QUAL_JOBSLISTING_JOBS[[#This Row],[REQ_FIELDS_POPULATED]],1,0)),"")</f>
        <v/>
      </c>
      <c r="C405" s="94">
        <f>ROW()-ROW(TBL_QUAL_JOBSLISTING_JOBS[[#Headers],[ROW_ID]])</f>
        <v>396</v>
      </c>
      <c r="D405" s="82"/>
      <c r="E405" s="82"/>
      <c r="F405" s="38"/>
      <c r="G405" s="39"/>
      <c r="H405" s="33"/>
      <c r="I405" s="84" t="str">
        <f>IFERROR(INDEX(TBL_UDARDA_LOANPOOL[QUAL_JOBS_HUD_MFI],MATCH(TBL_QUAL_JOBSLISTING_JOBS[[#This Row],[LISTING_LOAN_ID_PROP_ADDR]],TBL_UDARDA_LOANPOOL[LOAN_ID_PROP_ADDR],0)),"")</f>
        <v/>
      </c>
      <c r="J40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5" s="36">
        <f>SUM(
IF(AND(TBL_QUAL_JOBSLISTING_JOBS[[#This Row],[LISTING_LOAN_ID_PROP_ADDR]]&lt;&gt;"",NOT(ISNUMBER(MATCH(TBL_QUAL_JOBSLISTING_JOBS[[#This Row],[LISTING_LOAN_ID_PROP_ADDR]],RANGE_LOOKUP_UDARDA_LOANLIST,0)))),1,0)
)</f>
        <v>0</v>
      </c>
    </row>
    <row r="406" spans="2:13" ht="20.100000000000001" customHeight="1" x14ac:dyDescent="0.25">
      <c r="B406" s="25" t="str">
        <f>IF(TBL_QUAL_JOBSLISTING_JOBS[[#This Row],[RECORD_STARTED]],IF(TBL_QUAL_JOBSLISTING_JOBS[[#This Row],[ERROR_COUNT]]&gt;0,-1,IF(TBL_QUAL_JOBSLISTING_JOBS[[#This Row],[REQ_FIELDS_POPULATED]],1,0)),"")</f>
        <v/>
      </c>
      <c r="C406" s="94">
        <f>ROW()-ROW(TBL_QUAL_JOBSLISTING_JOBS[[#Headers],[ROW_ID]])</f>
        <v>397</v>
      </c>
      <c r="D406" s="82"/>
      <c r="E406" s="82"/>
      <c r="F406" s="38"/>
      <c r="G406" s="39"/>
      <c r="H406" s="33"/>
      <c r="I406" s="84" t="str">
        <f>IFERROR(INDEX(TBL_UDARDA_LOANPOOL[QUAL_JOBS_HUD_MFI],MATCH(TBL_QUAL_JOBSLISTING_JOBS[[#This Row],[LISTING_LOAN_ID_PROP_ADDR]],TBL_UDARDA_LOANPOOL[LOAN_ID_PROP_ADDR],0)),"")</f>
        <v/>
      </c>
      <c r="J40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6" s="36">
        <f>SUM(
IF(AND(TBL_QUAL_JOBSLISTING_JOBS[[#This Row],[LISTING_LOAN_ID_PROP_ADDR]]&lt;&gt;"",NOT(ISNUMBER(MATCH(TBL_QUAL_JOBSLISTING_JOBS[[#This Row],[LISTING_LOAN_ID_PROP_ADDR]],RANGE_LOOKUP_UDARDA_LOANLIST,0)))),1,0)
)</f>
        <v>0</v>
      </c>
    </row>
    <row r="407" spans="2:13" ht="20.100000000000001" customHeight="1" x14ac:dyDescent="0.25">
      <c r="B407" s="25" t="str">
        <f>IF(TBL_QUAL_JOBSLISTING_JOBS[[#This Row],[RECORD_STARTED]],IF(TBL_QUAL_JOBSLISTING_JOBS[[#This Row],[ERROR_COUNT]]&gt;0,-1,IF(TBL_QUAL_JOBSLISTING_JOBS[[#This Row],[REQ_FIELDS_POPULATED]],1,0)),"")</f>
        <v/>
      </c>
      <c r="C407" s="94">
        <f>ROW()-ROW(TBL_QUAL_JOBSLISTING_JOBS[[#Headers],[ROW_ID]])</f>
        <v>398</v>
      </c>
      <c r="D407" s="82"/>
      <c r="E407" s="82"/>
      <c r="F407" s="38"/>
      <c r="G407" s="39"/>
      <c r="H407" s="33"/>
      <c r="I407" s="84" t="str">
        <f>IFERROR(INDEX(TBL_UDARDA_LOANPOOL[QUAL_JOBS_HUD_MFI],MATCH(TBL_QUAL_JOBSLISTING_JOBS[[#This Row],[LISTING_LOAN_ID_PROP_ADDR]],TBL_UDARDA_LOANPOOL[LOAN_ID_PROP_ADDR],0)),"")</f>
        <v/>
      </c>
      <c r="J40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7" s="36">
        <f>SUM(
IF(AND(TBL_QUAL_JOBSLISTING_JOBS[[#This Row],[LISTING_LOAN_ID_PROP_ADDR]]&lt;&gt;"",NOT(ISNUMBER(MATCH(TBL_QUAL_JOBSLISTING_JOBS[[#This Row],[LISTING_LOAN_ID_PROP_ADDR]],RANGE_LOOKUP_UDARDA_LOANLIST,0)))),1,0)
)</f>
        <v>0</v>
      </c>
    </row>
    <row r="408" spans="2:13" ht="20.100000000000001" customHeight="1" x14ac:dyDescent="0.25">
      <c r="B408" s="25" t="str">
        <f>IF(TBL_QUAL_JOBSLISTING_JOBS[[#This Row],[RECORD_STARTED]],IF(TBL_QUAL_JOBSLISTING_JOBS[[#This Row],[ERROR_COUNT]]&gt;0,-1,IF(TBL_QUAL_JOBSLISTING_JOBS[[#This Row],[REQ_FIELDS_POPULATED]],1,0)),"")</f>
        <v/>
      </c>
      <c r="C408" s="94">
        <f>ROW()-ROW(TBL_QUAL_JOBSLISTING_JOBS[[#Headers],[ROW_ID]])</f>
        <v>399</v>
      </c>
      <c r="D408" s="82"/>
      <c r="E408" s="82"/>
      <c r="F408" s="38"/>
      <c r="G408" s="39"/>
      <c r="H408" s="33"/>
      <c r="I408" s="84" t="str">
        <f>IFERROR(INDEX(TBL_UDARDA_LOANPOOL[QUAL_JOBS_HUD_MFI],MATCH(TBL_QUAL_JOBSLISTING_JOBS[[#This Row],[LISTING_LOAN_ID_PROP_ADDR]],TBL_UDARDA_LOANPOOL[LOAN_ID_PROP_ADDR],0)),"")</f>
        <v/>
      </c>
      <c r="J40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8" s="36">
        <f>SUM(
IF(AND(TBL_QUAL_JOBSLISTING_JOBS[[#This Row],[LISTING_LOAN_ID_PROP_ADDR]]&lt;&gt;"",NOT(ISNUMBER(MATCH(TBL_QUAL_JOBSLISTING_JOBS[[#This Row],[LISTING_LOAN_ID_PROP_ADDR]],RANGE_LOOKUP_UDARDA_LOANLIST,0)))),1,0)
)</f>
        <v>0</v>
      </c>
    </row>
    <row r="409" spans="2:13" ht="20.100000000000001" customHeight="1" x14ac:dyDescent="0.25">
      <c r="B409" s="25" t="str">
        <f>IF(TBL_QUAL_JOBSLISTING_JOBS[[#This Row],[RECORD_STARTED]],IF(TBL_QUAL_JOBSLISTING_JOBS[[#This Row],[ERROR_COUNT]]&gt;0,-1,IF(TBL_QUAL_JOBSLISTING_JOBS[[#This Row],[REQ_FIELDS_POPULATED]],1,0)),"")</f>
        <v/>
      </c>
      <c r="C409" s="94">
        <f>ROW()-ROW(TBL_QUAL_JOBSLISTING_JOBS[[#Headers],[ROW_ID]])</f>
        <v>400</v>
      </c>
      <c r="D409" s="82"/>
      <c r="E409" s="82"/>
      <c r="F409" s="38"/>
      <c r="G409" s="39"/>
      <c r="H409" s="33"/>
      <c r="I409" s="84" t="str">
        <f>IFERROR(INDEX(TBL_UDARDA_LOANPOOL[QUAL_JOBS_HUD_MFI],MATCH(TBL_QUAL_JOBSLISTING_JOBS[[#This Row],[LISTING_LOAN_ID_PROP_ADDR]],TBL_UDARDA_LOANPOOL[LOAN_ID_PROP_ADDR],0)),"")</f>
        <v/>
      </c>
      <c r="J40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9" s="36">
        <f>SUM(
IF(AND(TBL_QUAL_JOBSLISTING_JOBS[[#This Row],[LISTING_LOAN_ID_PROP_ADDR]]&lt;&gt;"",NOT(ISNUMBER(MATCH(TBL_QUAL_JOBSLISTING_JOBS[[#This Row],[LISTING_LOAN_ID_PROP_ADDR]],RANGE_LOOKUP_UDARDA_LOANLIST,0)))),1,0)
)</f>
        <v>0</v>
      </c>
    </row>
    <row r="410" spans="2:13" ht="20.100000000000001" customHeight="1" x14ac:dyDescent="0.25">
      <c r="B410" s="25" t="str">
        <f>IF(TBL_QUAL_JOBSLISTING_JOBS[[#This Row],[RECORD_STARTED]],IF(TBL_QUAL_JOBSLISTING_JOBS[[#This Row],[ERROR_COUNT]]&gt;0,-1,IF(TBL_QUAL_JOBSLISTING_JOBS[[#This Row],[REQ_FIELDS_POPULATED]],1,0)),"")</f>
        <v/>
      </c>
      <c r="C410" s="94">
        <f>ROW()-ROW(TBL_QUAL_JOBSLISTING_JOBS[[#Headers],[ROW_ID]])</f>
        <v>401</v>
      </c>
      <c r="D410" s="82"/>
      <c r="E410" s="82"/>
      <c r="F410" s="38"/>
      <c r="G410" s="39"/>
      <c r="H410" s="33"/>
      <c r="I410" s="84" t="str">
        <f>IFERROR(INDEX(TBL_UDARDA_LOANPOOL[QUAL_JOBS_HUD_MFI],MATCH(TBL_QUAL_JOBSLISTING_JOBS[[#This Row],[LISTING_LOAN_ID_PROP_ADDR]],TBL_UDARDA_LOANPOOL[LOAN_ID_PROP_ADDR],0)),"")</f>
        <v/>
      </c>
      <c r="J4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0" s="36">
        <f>SUM(
IF(AND(TBL_QUAL_JOBSLISTING_JOBS[[#This Row],[LISTING_LOAN_ID_PROP_ADDR]]&lt;&gt;"",NOT(ISNUMBER(MATCH(TBL_QUAL_JOBSLISTING_JOBS[[#This Row],[LISTING_LOAN_ID_PROP_ADDR]],RANGE_LOOKUP_UDARDA_LOANLIST,0)))),1,0)
)</f>
        <v>0</v>
      </c>
    </row>
    <row r="411" spans="2:13" ht="20.100000000000001" customHeight="1" x14ac:dyDescent="0.25">
      <c r="B411" s="25" t="str">
        <f>IF(TBL_QUAL_JOBSLISTING_JOBS[[#This Row],[RECORD_STARTED]],IF(TBL_QUAL_JOBSLISTING_JOBS[[#This Row],[ERROR_COUNT]]&gt;0,-1,IF(TBL_QUAL_JOBSLISTING_JOBS[[#This Row],[REQ_FIELDS_POPULATED]],1,0)),"")</f>
        <v/>
      </c>
      <c r="C411" s="94">
        <f>ROW()-ROW(TBL_QUAL_JOBSLISTING_JOBS[[#Headers],[ROW_ID]])</f>
        <v>402</v>
      </c>
      <c r="D411" s="82"/>
      <c r="E411" s="82"/>
      <c r="F411" s="38"/>
      <c r="G411" s="39"/>
      <c r="H411" s="33"/>
      <c r="I411" s="84" t="str">
        <f>IFERROR(INDEX(TBL_UDARDA_LOANPOOL[QUAL_JOBS_HUD_MFI],MATCH(TBL_QUAL_JOBSLISTING_JOBS[[#This Row],[LISTING_LOAN_ID_PROP_ADDR]],TBL_UDARDA_LOANPOOL[LOAN_ID_PROP_ADDR],0)),"")</f>
        <v/>
      </c>
      <c r="J4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1" s="36">
        <f>SUM(
IF(AND(TBL_QUAL_JOBSLISTING_JOBS[[#This Row],[LISTING_LOAN_ID_PROP_ADDR]]&lt;&gt;"",NOT(ISNUMBER(MATCH(TBL_QUAL_JOBSLISTING_JOBS[[#This Row],[LISTING_LOAN_ID_PROP_ADDR]],RANGE_LOOKUP_UDARDA_LOANLIST,0)))),1,0)
)</f>
        <v>0</v>
      </c>
    </row>
    <row r="412" spans="2:13" ht="20.100000000000001" customHeight="1" x14ac:dyDescent="0.25">
      <c r="B412" s="25" t="str">
        <f>IF(TBL_QUAL_JOBSLISTING_JOBS[[#This Row],[RECORD_STARTED]],IF(TBL_QUAL_JOBSLISTING_JOBS[[#This Row],[ERROR_COUNT]]&gt;0,-1,IF(TBL_QUAL_JOBSLISTING_JOBS[[#This Row],[REQ_FIELDS_POPULATED]],1,0)),"")</f>
        <v/>
      </c>
      <c r="C412" s="94">
        <f>ROW()-ROW(TBL_QUAL_JOBSLISTING_JOBS[[#Headers],[ROW_ID]])</f>
        <v>403</v>
      </c>
      <c r="D412" s="82"/>
      <c r="E412" s="82"/>
      <c r="F412" s="38"/>
      <c r="G412" s="39"/>
      <c r="H412" s="33"/>
      <c r="I412" s="84" t="str">
        <f>IFERROR(INDEX(TBL_UDARDA_LOANPOOL[QUAL_JOBS_HUD_MFI],MATCH(TBL_QUAL_JOBSLISTING_JOBS[[#This Row],[LISTING_LOAN_ID_PROP_ADDR]],TBL_UDARDA_LOANPOOL[LOAN_ID_PROP_ADDR],0)),"")</f>
        <v/>
      </c>
      <c r="J4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2" s="36">
        <f>SUM(
IF(AND(TBL_QUAL_JOBSLISTING_JOBS[[#This Row],[LISTING_LOAN_ID_PROP_ADDR]]&lt;&gt;"",NOT(ISNUMBER(MATCH(TBL_QUAL_JOBSLISTING_JOBS[[#This Row],[LISTING_LOAN_ID_PROP_ADDR]],RANGE_LOOKUP_UDARDA_LOANLIST,0)))),1,0)
)</f>
        <v>0</v>
      </c>
    </row>
    <row r="413" spans="2:13" ht="20.100000000000001" customHeight="1" x14ac:dyDescent="0.25">
      <c r="B413" s="25" t="str">
        <f>IF(TBL_QUAL_JOBSLISTING_JOBS[[#This Row],[RECORD_STARTED]],IF(TBL_QUAL_JOBSLISTING_JOBS[[#This Row],[ERROR_COUNT]]&gt;0,-1,IF(TBL_QUAL_JOBSLISTING_JOBS[[#This Row],[REQ_FIELDS_POPULATED]],1,0)),"")</f>
        <v/>
      </c>
      <c r="C413" s="94">
        <f>ROW()-ROW(TBL_QUAL_JOBSLISTING_JOBS[[#Headers],[ROW_ID]])</f>
        <v>404</v>
      </c>
      <c r="D413" s="82"/>
      <c r="E413" s="82"/>
      <c r="F413" s="38"/>
      <c r="G413" s="39"/>
      <c r="H413" s="33"/>
      <c r="I413" s="84" t="str">
        <f>IFERROR(INDEX(TBL_UDARDA_LOANPOOL[QUAL_JOBS_HUD_MFI],MATCH(TBL_QUAL_JOBSLISTING_JOBS[[#This Row],[LISTING_LOAN_ID_PROP_ADDR]],TBL_UDARDA_LOANPOOL[LOAN_ID_PROP_ADDR],0)),"")</f>
        <v/>
      </c>
      <c r="J4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3" s="36">
        <f>SUM(
IF(AND(TBL_QUAL_JOBSLISTING_JOBS[[#This Row],[LISTING_LOAN_ID_PROP_ADDR]]&lt;&gt;"",NOT(ISNUMBER(MATCH(TBL_QUAL_JOBSLISTING_JOBS[[#This Row],[LISTING_LOAN_ID_PROP_ADDR]],RANGE_LOOKUP_UDARDA_LOANLIST,0)))),1,0)
)</f>
        <v>0</v>
      </c>
    </row>
    <row r="414" spans="2:13" ht="20.100000000000001" customHeight="1" x14ac:dyDescent="0.25">
      <c r="B414" s="25" t="str">
        <f>IF(TBL_QUAL_JOBSLISTING_JOBS[[#This Row],[RECORD_STARTED]],IF(TBL_QUAL_JOBSLISTING_JOBS[[#This Row],[ERROR_COUNT]]&gt;0,-1,IF(TBL_QUAL_JOBSLISTING_JOBS[[#This Row],[REQ_FIELDS_POPULATED]],1,0)),"")</f>
        <v/>
      </c>
      <c r="C414" s="94">
        <f>ROW()-ROW(TBL_QUAL_JOBSLISTING_JOBS[[#Headers],[ROW_ID]])</f>
        <v>405</v>
      </c>
      <c r="D414" s="82"/>
      <c r="E414" s="82"/>
      <c r="F414" s="38"/>
      <c r="G414" s="39"/>
      <c r="H414" s="33"/>
      <c r="I414" s="84" t="str">
        <f>IFERROR(INDEX(TBL_UDARDA_LOANPOOL[QUAL_JOBS_HUD_MFI],MATCH(TBL_QUAL_JOBSLISTING_JOBS[[#This Row],[LISTING_LOAN_ID_PROP_ADDR]],TBL_UDARDA_LOANPOOL[LOAN_ID_PROP_ADDR],0)),"")</f>
        <v/>
      </c>
      <c r="J4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4" s="36">
        <f>SUM(
IF(AND(TBL_QUAL_JOBSLISTING_JOBS[[#This Row],[LISTING_LOAN_ID_PROP_ADDR]]&lt;&gt;"",NOT(ISNUMBER(MATCH(TBL_QUAL_JOBSLISTING_JOBS[[#This Row],[LISTING_LOAN_ID_PROP_ADDR]],RANGE_LOOKUP_UDARDA_LOANLIST,0)))),1,0)
)</f>
        <v>0</v>
      </c>
    </row>
    <row r="415" spans="2:13" ht="20.100000000000001" customHeight="1" x14ac:dyDescent="0.25">
      <c r="B415" s="25" t="str">
        <f>IF(TBL_QUAL_JOBSLISTING_JOBS[[#This Row],[RECORD_STARTED]],IF(TBL_QUAL_JOBSLISTING_JOBS[[#This Row],[ERROR_COUNT]]&gt;0,-1,IF(TBL_QUAL_JOBSLISTING_JOBS[[#This Row],[REQ_FIELDS_POPULATED]],1,0)),"")</f>
        <v/>
      </c>
      <c r="C415" s="94">
        <f>ROW()-ROW(TBL_QUAL_JOBSLISTING_JOBS[[#Headers],[ROW_ID]])</f>
        <v>406</v>
      </c>
      <c r="D415" s="82"/>
      <c r="E415" s="82"/>
      <c r="F415" s="38"/>
      <c r="G415" s="39"/>
      <c r="H415" s="33"/>
      <c r="I415" s="84" t="str">
        <f>IFERROR(INDEX(TBL_UDARDA_LOANPOOL[QUAL_JOBS_HUD_MFI],MATCH(TBL_QUAL_JOBSLISTING_JOBS[[#This Row],[LISTING_LOAN_ID_PROP_ADDR]],TBL_UDARDA_LOANPOOL[LOAN_ID_PROP_ADDR],0)),"")</f>
        <v/>
      </c>
      <c r="J4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5" s="36">
        <f>SUM(
IF(AND(TBL_QUAL_JOBSLISTING_JOBS[[#This Row],[LISTING_LOAN_ID_PROP_ADDR]]&lt;&gt;"",NOT(ISNUMBER(MATCH(TBL_QUAL_JOBSLISTING_JOBS[[#This Row],[LISTING_LOAN_ID_PROP_ADDR]],RANGE_LOOKUP_UDARDA_LOANLIST,0)))),1,0)
)</f>
        <v>0</v>
      </c>
    </row>
    <row r="416" spans="2:13" ht="20.100000000000001" customHeight="1" x14ac:dyDescent="0.25">
      <c r="B416" s="25" t="str">
        <f>IF(TBL_QUAL_JOBSLISTING_JOBS[[#This Row],[RECORD_STARTED]],IF(TBL_QUAL_JOBSLISTING_JOBS[[#This Row],[ERROR_COUNT]]&gt;0,-1,IF(TBL_QUAL_JOBSLISTING_JOBS[[#This Row],[REQ_FIELDS_POPULATED]],1,0)),"")</f>
        <v/>
      </c>
      <c r="C416" s="94">
        <f>ROW()-ROW(TBL_QUAL_JOBSLISTING_JOBS[[#Headers],[ROW_ID]])</f>
        <v>407</v>
      </c>
      <c r="D416" s="82"/>
      <c r="E416" s="82"/>
      <c r="F416" s="38"/>
      <c r="G416" s="39"/>
      <c r="H416" s="33"/>
      <c r="I416" s="84" t="str">
        <f>IFERROR(INDEX(TBL_UDARDA_LOANPOOL[QUAL_JOBS_HUD_MFI],MATCH(TBL_QUAL_JOBSLISTING_JOBS[[#This Row],[LISTING_LOAN_ID_PROP_ADDR]],TBL_UDARDA_LOANPOOL[LOAN_ID_PROP_ADDR],0)),"")</f>
        <v/>
      </c>
      <c r="J4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6" s="36">
        <f>SUM(
IF(AND(TBL_QUAL_JOBSLISTING_JOBS[[#This Row],[LISTING_LOAN_ID_PROP_ADDR]]&lt;&gt;"",NOT(ISNUMBER(MATCH(TBL_QUAL_JOBSLISTING_JOBS[[#This Row],[LISTING_LOAN_ID_PROP_ADDR]],RANGE_LOOKUP_UDARDA_LOANLIST,0)))),1,0)
)</f>
        <v>0</v>
      </c>
    </row>
    <row r="417" spans="2:13" ht="20.100000000000001" customHeight="1" x14ac:dyDescent="0.25">
      <c r="B417" s="25" t="str">
        <f>IF(TBL_QUAL_JOBSLISTING_JOBS[[#This Row],[RECORD_STARTED]],IF(TBL_QUAL_JOBSLISTING_JOBS[[#This Row],[ERROR_COUNT]]&gt;0,-1,IF(TBL_QUAL_JOBSLISTING_JOBS[[#This Row],[REQ_FIELDS_POPULATED]],1,0)),"")</f>
        <v/>
      </c>
      <c r="C417" s="94">
        <f>ROW()-ROW(TBL_QUAL_JOBSLISTING_JOBS[[#Headers],[ROW_ID]])</f>
        <v>408</v>
      </c>
      <c r="D417" s="82"/>
      <c r="E417" s="82"/>
      <c r="F417" s="38"/>
      <c r="G417" s="39"/>
      <c r="H417" s="33"/>
      <c r="I417" s="84" t="str">
        <f>IFERROR(INDEX(TBL_UDARDA_LOANPOOL[QUAL_JOBS_HUD_MFI],MATCH(TBL_QUAL_JOBSLISTING_JOBS[[#This Row],[LISTING_LOAN_ID_PROP_ADDR]],TBL_UDARDA_LOANPOOL[LOAN_ID_PROP_ADDR],0)),"")</f>
        <v/>
      </c>
      <c r="J4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7" s="36">
        <f>SUM(
IF(AND(TBL_QUAL_JOBSLISTING_JOBS[[#This Row],[LISTING_LOAN_ID_PROP_ADDR]]&lt;&gt;"",NOT(ISNUMBER(MATCH(TBL_QUAL_JOBSLISTING_JOBS[[#This Row],[LISTING_LOAN_ID_PROP_ADDR]],RANGE_LOOKUP_UDARDA_LOANLIST,0)))),1,0)
)</f>
        <v>0</v>
      </c>
    </row>
    <row r="418" spans="2:13" ht="20.100000000000001" customHeight="1" x14ac:dyDescent="0.25">
      <c r="B418" s="25" t="str">
        <f>IF(TBL_QUAL_JOBSLISTING_JOBS[[#This Row],[RECORD_STARTED]],IF(TBL_QUAL_JOBSLISTING_JOBS[[#This Row],[ERROR_COUNT]]&gt;0,-1,IF(TBL_QUAL_JOBSLISTING_JOBS[[#This Row],[REQ_FIELDS_POPULATED]],1,0)),"")</f>
        <v/>
      </c>
      <c r="C418" s="94">
        <f>ROW()-ROW(TBL_QUAL_JOBSLISTING_JOBS[[#Headers],[ROW_ID]])</f>
        <v>409</v>
      </c>
      <c r="D418" s="82"/>
      <c r="E418" s="82"/>
      <c r="F418" s="38"/>
      <c r="G418" s="39"/>
      <c r="H418" s="33"/>
      <c r="I418" s="84" t="str">
        <f>IFERROR(INDEX(TBL_UDARDA_LOANPOOL[QUAL_JOBS_HUD_MFI],MATCH(TBL_QUAL_JOBSLISTING_JOBS[[#This Row],[LISTING_LOAN_ID_PROP_ADDR]],TBL_UDARDA_LOANPOOL[LOAN_ID_PROP_ADDR],0)),"")</f>
        <v/>
      </c>
      <c r="J4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8" s="36">
        <f>SUM(
IF(AND(TBL_QUAL_JOBSLISTING_JOBS[[#This Row],[LISTING_LOAN_ID_PROP_ADDR]]&lt;&gt;"",NOT(ISNUMBER(MATCH(TBL_QUAL_JOBSLISTING_JOBS[[#This Row],[LISTING_LOAN_ID_PROP_ADDR]],RANGE_LOOKUP_UDARDA_LOANLIST,0)))),1,0)
)</f>
        <v>0</v>
      </c>
    </row>
    <row r="419" spans="2:13" ht="20.100000000000001" customHeight="1" x14ac:dyDescent="0.25">
      <c r="B419" s="25" t="str">
        <f>IF(TBL_QUAL_JOBSLISTING_JOBS[[#This Row],[RECORD_STARTED]],IF(TBL_QUAL_JOBSLISTING_JOBS[[#This Row],[ERROR_COUNT]]&gt;0,-1,IF(TBL_QUAL_JOBSLISTING_JOBS[[#This Row],[REQ_FIELDS_POPULATED]],1,0)),"")</f>
        <v/>
      </c>
      <c r="C419" s="94">
        <f>ROW()-ROW(TBL_QUAL_JOBSLISTING_JOBS[[#Headers],[ROW_ID]])</f>
        <v>410</v>
      </c>
      <c r="D419" s="82"/>
      <c r="E419" s="82"/>
      <c r="F419" s="38"/>
      <c r="G419" s="39"/>
      <c r="H419" s="33"/>
      <c r="I419" s="84" t="str">
        <f>IFERROR(INDEX(TBL_UDARDA_LOANPOOL[QUAL_JOBS_HUD_MFI],MATCH(TBL_QUAL_JOBSLISTING_JOBS[[#This Row],[LISTING_LOAN_ID_PROP_ADDR]],TBL_UDARDA_LOANPOOL[LOAN_ID_PROP_ADDR],0)),"")</f>
        <v/>
      </c>
      <c r="J4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9" s="36">
        <f>SUM(
IF(AND(TBL_QUAL_JOBSLISTING_JOBS[[#This Row],[LISTING_LOAN_ID_PROP_ADDR]]&lt;&gt;"",NOT(ISNUMBER(MATCH(TBL_QUAL_JOBSLISTING_JOBS[[#This Row],[LISTING_LOAN_ID_PROP_ADDR]],RANGE_LOOKUP_UDARDA_LOANLIST,0)))),1,0)
)</f>
        <v>0</v>
      </c>
    </row>
    <row r="420" spans="2:13" ht="20.100000000000001" customHeight="1" x14ac:dyDescent="0.25">
      <c r="B420" s="25" t="str">
        <f>IF(TBL_QUAL_JOBSLISTING_JOBS[[#This Row],[RECORD_STARTED]],IF(TBL_QUAL_JOBSLISTING_JOBS[[#This Row],[ERROR_COUNT]]&gt;0,-1,IF(TBL_QUAL_JOBSLISTING_JOBS[[#This Row],[REQ_FIELDS_POPULATED]],1,0)),"")</f>
        <v/>
      </c>
      <c r="C420" s="94">
        <f>ROW()-ROW(TBL_QUAL_JOBSLISTING_JOBS[[#Headers],[ROW_ID]])</f>
        <v>411</v>
      </c>
      <c r="D420" s="82"/>
      <c r="E420" s="82"/>
      <c r="F420" s="38"/>
      <c r="G420" s="39"/>
      <c r="H420" s="33"/>
      <c r="I420" s="84" t="str">
        <f>IFERROR(INDEX(TBL_UDARDA_LOANPOOL[QUAL_JOBS_HUD_MFI],MATCH(TBL_QUAL_JOBSLISTING_JOBS[[#This Row],[LISTING_LOAN_ID_PROP_ADDR]],TBL_UDARDA_LOANPOOL[LOAN_ID_PROP_ADDR],0)),"")</f>
        <v/>
      </c>
      <c r="J4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0" s="36">
        <f>SUM(
IF(AND(TBL_QUAL_JOBSLISTING_JOBS[[#This Row],[LISTING_LOAN_ID_PROP_ADDR]]&lt;&gt;"",NOT(ISNUMBER(MATCH(TBL_QUAL_JOBSLISTING_JOBS[[#This Row],[LISTING_LOAN_ID_PROP_ADDR]],RANGE_LOOKUP_UDARDA_LOANLIST,0)))),1,0)
)</f>
        <v>0</v>
      </c>
    </row>
    <row r="421" spans="2:13" ht="20.100000000000001" customHeight="1" x14ac:dyDescent="0.25">
      <c r="B421" s="25" t="str">
        <f>IF(TBL_QUAL_JOBSLISTING_JOBS[[#This Row],[RECORD_STARTED]],IF(TBL_QUAL_JOBSLISTING_JOBS[[#This Row],[ERROR_COUNT]]&gt;0,-1,IF(TBL_QUAL_JOBSLISTING_JOBS[[#This Row],[REQ_FIELDS_POPULATED]],1,0)),"")</f>
        <v/>
      </c>
      <c r="C421" s="94">
        <f>ROW()-ROW(TBL_QUAL_JOBSLISTING_JOBS[[#Headers],[ROW_ID]])</f>
        <v>412</v>
      </c>
      <c r="D421" s="82"/>
      <c r="E421" s="82"/>
      <c r="F421" s="38"/>
      <c r="G421" s="39"/>
      <c r="H421" s="33"/>
      <c r="I421" s="84" t="str">
        <f>IFERROR(INDEX(TBL_UDARDA_LOANPOOL[QUAL_JOBS_HUD_MFI],MATCH(TBL_QUAL_JOBSLISTING_JOBS[[#This Row],[LISTING_LOAN_ID_PROP_ADDR]],TBL_UDARDA_LOANPOOL[LOAN_ID_PROP_ADDR],0)),"")</f>
        <v/>
      </c>
      <c r="J4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1" s="36">
        <f>SUM(
IF(AND(TBL_QUAL_JOBSLISTING_JOBS[[#This Row],[LISTING_LOAN_ID_PROP_ADDR]]&lt;&gt;"",NOT(ISNUMBER(MATCH(TBL_QUAL_JOBSLISTING_JOBS[[#This Row],[LISTING_LOAN_ID_PROP_ADDR]],RANGE_LOOKUP_UDARDA_LOANLIST,0)))),1,0)
)</f>
        <v>0</v>
      </c>
    </row>
    <row r="422" spans="2:13" ht="20.100000000000001" customHeight="1" x14ac:dyDescent="0.25">
      <c r="B422" s="25" t="str">
        <f>IF(TBL_QUAL_JOBSLISTING_JOBS[[#This Row],[RECORD_STARTED]],IF(TBL_QUAL_JOBSLISTING_JOBS[[#This Row],[ERROR_COUNT]]&gt;0,-1,IF(TBL_QUAL_JOBSLISTING_JOBS[[#This Row],[REQ_FIELDS_POPULATED]],1,0)),"")</f>
        <v/>
      </c>
      <c r="C422" s="94">
        <f>ROW()-ROW(TBL_QUAL_JOBSLISTING_JOBS[[#Headers],[ROW_ID]])</f>
        <v>413</v>
      </c>
      <c r="D422" s="82"/>
      <c r="E422" s="82"/>
      <c r="F422" s="38"/>
      <c r="G422" s="39"/>
      <c r="H422" s="33"/>
      <c r="I422" s="84" t="str">
        <f>IFERROR(INDEX(TBL_UDARDA_LOANPOOL[QUAL_JOBS_HUD_MFI],MATCH(TBL_QUAL_JOBSLISTING_JOBS[[#This Row],[LISTING_LOAN_ID_PROP_ADDR]],TBL_UDARDA_LOANPOOL[LOAN_ID_PROP_ADDR],0)),"")</f>
        <v/>
      </c>
      <c r="J4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2" s="36">
        <f>SUM(
IF(AND(TBL_QUAL_JOBSLISTING_JOBS[[#This Row],[LISTING_LOAN_ID_PROP_ADDR]]&lt;&gt;"",NOT(ISNUMBER(MATCH(TBL_QUAL_JOBSLISTING_JOBS[[#This Row],[LISTING_LOAN_ID_PROP_ADDR]],RANGE_LOOKUP_UDARDA_LOANLIST,0)))),1,0)
)</f>
        <v>0</v>
      </c>
    </row>
    <row r="423" spans="2:13" ht="20.100000000000001" customHeight="1" x14ac:dyDescent="0.25">
      <c r="B423" s="25" t="str">
        <f>IF(TBL_QUAL_JOBSLISTING_JOBS[[#This Row],[RECORD_STARTED]],IF(TBL_QUAL_JOBSLISTING_JOBS[[#This Row],[ERROR_COUNT]]&gt;0,-1,IF(TBL_QUAL_JOBSLISTING_JOBS[[#This Row],[REQ_FIELDS_POPULATED]],1,0)),"")</f>
        <v/>
      </c>
      <c r="C423" s="94">
        <f>ROW()-ROW(TBL_QUAL_JOBSLISTING_JOBS[[#Headers],[ROW_ID]])</f>
        <v>414</v>
      </c>
      <c r="D423" s="82"/>
      <c r="E423" s="82"/>
      <c r="F423" s="38"/>
      <c r="G423" s="39"/>
      <c r="H423" s="33"/>
      <c r="I423" s="84" t="str">
        <f>IFERROR(INDEX(TBL_UDARDA_LOANPOOL[QUAL_JOBS_HUD_MFI],MATCH(TBL_QUAL_JOBSLISTING_JOBS[[#This Row],[LISTING_LOAN_ID_PROP_ADDR]],TBL_UDARDA_LOANPOOL[LOAN_ID_PROP_ADDR],0)),"")</f>
        <v/>
      </c>
      <c r="J4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3" s="36">
        <f>SUM(
IF(AND(TBL_QUAL_JOBSLISTING_JOBS[[#This Row],[LISTING_LOAN_ID_PROP_ADDR]]&lt;&gt;"",NOT(ISNUMBER(MATCH(TBL_QUAL_JOBSLISTING_JOBS[[#This Row],[LISTING_LOAN_ID_PROP_ADDR]],RANGE_LOOKUP_UDARDA_LOANLIST,0)))),1,0)
)</f>
        <v>0</v>
      </c>
    </row>
    <row r="424" spans="2:13" ht="20.100000000000001" customHeight="1" x14ac:dyDescent="0.25">
      <c r="B424" s="25" t="str">
        <f>IF(TBL_QUAL_JOBSLISTING_JOBS[[#This Row],[RECORD_STARTED]],IF(TBL_QUAL_JOBSLISTING_JOBS[[#This Row],[ERROR_COUNT]]&gt;0,-1,IF(TBL_QUAL_JOBSLISTING_JOBS[[#This Row],[REQ_FIELDS_POPULATED]],1,0)),"")</f>
        <v/>
      </c>
      <c r="C424" s="94">
        <f>ROW()-ROW(TBL_QUAL_JOBSLISTING_JOBS[[#Headers],[ROW_ID]])</f>
        <v>415</v>
      </c>
      <c r="D424" s="82"/>
      <c r="E424" s="82"/>
      <c r="F424" s="38"/>
      <c r="G424" s="39"/>
      <c r="H424" s="33"/>
      <c r="I424" s="84" t="str">
        <f>IFERROR(INDEX(TBL_UDARDA_LOANPOOL[QUAL_JOBS_HUD_MFI],MATCH(TBL_QUAL_JOBSLISTING_JOBS[[#This Row],[LISTING_LOAN_ID_PROP_ADDR]],TBL_UDARDA_LOANPOOL[LOAN_ID_PROP_ADDR],0)),"")</f>
        <v/>
      </c>
      <c r="J4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4" s="36">
        <f>SUM(
IF(AND(TBL_QUAL_JOBSLISTING_JOBS[[#This Row],[LISTING_LOAN_ID_PROP_ADDR]]&lt;&gt;"",NOT(ISNUMBER(MATCH(TBL_QUAL_JOBSLISTING_JOBS[[#This Row],[LISTING_LOAN_ID_PROP_ADDR]],RANGE_LOOKUP_UDARDA_LOANLIST,0)))),1,0)
)</f>
        <v>0</v>
      </c>
    </row>
    <row r="425" spans="2:13" ht="20.100000000000001" customHeight="1" x14ac:dyDescent="0.25">
      <c r="B425" s="25" t="str">
        <f>IF(TBL_QUAL_JOBSLISTING_JOBS[[#This Row],[RECORD_STARTED]],IF(TBL_QUAL_JOBSLISTING_JOBS[[#This Row],[ERROR_COUNT]]&gt;0,-1,IF(TBL_QUAL_JOBSLISTING_JOBS[[#This Row],[REQ_FIELDS_POPULATED]],1,0)),"")</f>
        <v/>
      </c>
      <c r="C425" s="94">
        <f>ROW()-ROW(TBL_QUAL_JOBSLISTING_JOBS[[#Headers],[ROW_ID]])</f>
        <v>416</v>
      </c>
      <c r="D425" s="82"/>
      <c r="E425" s="82"/>
      <c r="F425" s="38"/>
      <c r="G425" s="39"/>
      <c r="H425" s="33"/>
      <c r="I425" s="84" t="str">
        <f>IFERROR(INDEX(TBL_UDARDA_LOANPOOL[QUAL_JOBS_HUD_MFI],MATCH(TBL_QUAL_JOBSLISTING_JOBS[[#This Row],[LISTING_LOAN_ID_PROP_ADDR]],TBL_UDARDA_LOANPOOL[LOAN_ID_PROP_ADDR],0)),"")</f>
        <v/>
      </c>
      <c r="J4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5" s="36">
        <f>SUM(
IF(AND(TBL_QUAL_JOBSLISTING_JOBS[[#This Row],[LISTING_LOAN_ID_PROP_ADDR]]&lt;&gt;"",NOT(ISNUMBER(MATCH(TBL_QUAL_JOBSLISTING_JOBS[[#This Row],[LISTING_LOAN_ID_PROP_ADDR]],RANGE_LOOKUP_UDARDA_LOANLIST,0)))),1,0)
)</f>
        <v>0</v>
      </c>
    </row>
    <row r="426" spans="2:13" ht="20.100000000000001" customHeight="1" x14ac:dyDescent="0.25">
      <c r="B426" s="25" t="str">
        <f>IF(TBL_QUAL_JOBSLISTING_JOBS[[#This Row],[RECORD_STARTED]],IF(TBL_QUAL_JOBSLISTING_JOBS[[#This Row],[ERROR_COUNT]]&gt;0,-1,IF(TBL_QUAL_JOBSLISTING_JOBS[[#This Row],[REQ_FIELDS_POPULATED]],1,0)),"")</f>
        <v/>
      </c>
      <c r="C426" s="94">
        <f>ROW()-ROW(TBL_QUAL_JOBSLISTING_JOBS[[#Headers],[ROW_ID]])</f>
        <v>417</v>
      </c>
      <c r="D426" s="82"/>
      <c r="E426" s="82"/>
      <c r="F426" s="38"/>
      <c r="G426" s="39"/>
      <c r="H426" s="33"/>
      <c r="I426" s="84" t="str">
        <f>IFERROR(INDEX(TBL_UDARDA_LOANPOOL[QUAL_JOBS_HUD_MFI],MATCH(TBL_QUAL_JOBSLISTING_JOBS[[#This Row],[LISTING_LOAN_ID_PROP_ADDR]],TBL_UDARDA_LOANPOOL[LOAN_ID_PROP_ADDR],0)),"")</f>
        <v/>
      </c>
      <c r="J4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6" s="36">
        <f>SUM(
IF(AND(TBL_QUAL_JOBSLISTING_JOBS[[#This Row],[LISTING_LOAN_ID_PROP_ADDR]]&lt;&gt;"",NOT(ISNUMBER(MATCH(TBL_QUAL_JOBSLISTING_JOBS[[#This Row],[LISTING_LOAN_ID_PROP_ADDR]],RANGE_LOOKUP_UDARDA_LOANLIST,0)))),1,0)
)</f>
        <v>0</v>
      </c>
    </row>
    <row r="427" spans="2:13" ht="20.100000000000001" customHeight="1" x14ac:dyDescent="0.25">
      <c r="B427" s="25" t="str">
        <f>IF(TBL_QUAL_JOBSLISTING_JOBS[[#This Row],[RECORD_STARTED]],IF(TBL_QUAL_JOBSLISTING_JOBS[[#This Row],[ERROR_COUNT]]&gt;0,-1,IF(TBL_QUAL_JOBSLISTING_JOBS[[#This Row],[REQ_FIELDS_POPULATED]],1,0)),"")</f>
        <v/>
      </c>
      <c r="C427" s="94">
        <f>ROW()-ROW(TBL_QUAL_JOBSLISTING_JOBS[[#Headers],[ROW_ID]])</f>
        <v>418</v>
      </c>
      <c r="D427" s="82"/>
      <c r="E427" s="82"/>
      <c r="F427" s="38"/>
      <c r="G427" s="39"/>
      <c r="H427" s="33"/>
      <c r="I427" s="84" t="str">
        <f>IFERROR(INDEX(TBL_UDARDA_LOANPOOL[QUAL_JOBS_HUD_MFI],MATCH(TBL_QUAL_JOBSLISTING_JOBS[[#This Row],[LISTING_LOAN_ID_PROP_ADDR]],TBL_UDARDA_LOANPOOL[LOAN_ID_PROP_ADDR],0)),"")</f>
        <v/>
      </c>
      <c r="J4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7" s="36">
        <f>SUM(
IF(AND(TBL_QUAL_JOBSLISTING_JOBS[[#This Row],[LISTING_LOAN_ID_PROP_ADDR]]&lt;&gt;"",NOT(ISNUMBER(MATCH(TBL_QUAL_JOBSLISTING_JOBS[[#This Row],[LISTING_LOAN_ID_PROP_ADDR]],RANGE_LOOKUP_UDARDA_LOANLIST,0)))),1,0)
)</f>
        <v>0</v>
      </c>
    </row>
    <row r="428" spans="2:13" ht="20.100000000000001" customHeight="1" x14ac:dyDescent="0.25">
      <c r="B428" s="25" t="str">
        <f>IF(TBL_QUAL_JOBSLISTING_JOBS[[#This Row],[RECORD_STARTED]],IF(TBL_QUAL_JOBSLISTING_JOBS[[#This Row],[ERROR_COUNT]]&gt;0,-1,IF(TBL_QUAL_JOBSLISTING_JOBS[[#This Row],[REQ_FIELDS_POPULATED]],1,0)),"")</f>
        <v/>
      </c>
      <c r="C428" s="94">
        <f>ROW()-ROW(TBL_QUAL_JOBSLISTING_JOBS[[#Headers],[ROW_ID]])</f>
        <v>419</v>
      </c>
      <c r="D428" s="82"/>
      <c r="E428" s="82"/>
      <c r="F428" s="38"/>
      <c r="G428" s="39"/>
      <c r="H428" s="33"/>
      <c r="I428" s="84" t="str">
        <f>IFERROR(INDEX(TBL_UDARDA_LOANPOOL[QUAL_JOBS_HUD_MFI],MATCH(TBL_QUAL_JOBSLISTING_JOBS[[#This Row],[LISTING_LOAN_ID_PROP_ADDR]],TBL_UDARDA_LOANPOOL[LOAN_ID_PROP_ADDR],0)),"")</f>
        <v/>
      </c>
      <c r="J4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8" s="36">
        <f>SUM(
IF(AND(TBL_QUAL_JOBSLISTING_JOBS[[#This Row],[LISTING_LOAN_ID_PROP_ADDR]]&lt;&gt;"",NOT(ISNUMBER(MATCH(TBL_QUAL_JOBSLISTING_JOBS[[#This Row],[LISTING_LOAN_ID_PROP_ADDR]],RANGE_LOOKUP_UDARDA_LOANLIST,0)))),1,0)
)</f>
        <v>0</v>
      </c>
    </row>
    <row r="429" spans="2:13" ht="20.100000000000001" customHeight="1" x14ac:dyDescent="0.25">
      <c r="B429" s="25" t="str">
        <f>IF(TBL_QUAL_JOBSLISTING_JOBS[[#This Row],[RECORD_STARTED]],IF(TBL_QUAL_JOBSLISTING_JOBS[[#This Row],[ERROR_COUNT]]&gt;0,-1,IF(TBL_QUAL_JOBSLISTING_JOBS[[#This Row],[REQ_FIELDS_POPULATED]],1,0)),"")</f>
        <v/>
      </c>
      <c r="C429" s="94">
        <f>ROW()-ROW(TBL_QUAL_JOBSLISTING_JOBS[[#Headers],[ROW_ID]])</f>
        <v>420</v>
      </c>
      <c r="D429" s="82"/>
      <c r="E429" s="82"/>
      <c r="F429" s="38"/>
      <c r="G429" s="39"/>
      <c r="H429" s="33"/>
      <c r="I429" s="84" t="str">
        <f>IFERROR(INDEX(TBL_UDARDA_LOANPOOL[QUAL_JOBS_HUD_MFI],MATCH(TBL_QUAL_JOBSLISTING_JOBS[[#This Row],[LISTING_LOAN_ID_PROP_ADDR]],TBL_UDARDA_LOANPOOL[LOAN_ID_PROP_ADDR],0)),"")</f>
        <v/>
      </c>
      <c r="J4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9" s="36">
        <f>SUM(
IF(AND(TBL_QUAL_JOBSLISTING_JOBS[[#This Row],[LISTING_LOAN_ID_PROP_ADDR]]&lt;&gt;"",NOT(ISNUMBER(MATCH(TBL_QUAL_JOBSLISTING_JOBS[[#This Row],[LISTING_LOAN_ID_PROP_ADDR]],RANGE_LOOKUP_UDARDA_LOANLIST,0)))),1,0)
)</f>
        <v>0</v>
      </c>
    </row>
    <row r="430" spans="2:13" ht="20.100000000000001" customHeight="1" x14ac:dyDescent="0.25">
      <c r="B430" s="25" t="str">
        <f>IF(TBL_QUAL_JOBSLISTING_JOBS[[#This Row],[RECORD_STARTED]],IF(TBL_QUAL_JOBSLISTING_JOBS[[#This Row],[ERROR_COUNT]]&gt;0,-1,IF(TBL_QUAL_JOBSLISTING_JOBS[[#This Row],[REQ_FIELDS_POPULATED]],1,0)),"")</f>
        <v/>
      </c>
      <c r="C430" s="94">
        <f>ROW()-ROW(TBL_QUAL_JOBSLISTING_JOBS[[#Headers],[ROW_ID]])</f>
        <v>421</v>
      </c>
      <c r="D430" s="82"/>
      <c r="E430" s="82"/>
      <c r="F430" s="38"/>
      <c r="G430" s="39"/>
      <c r="H430" s="33"/>
      <c r="I430" s="84" t="str">
        <f>IFERROR(INDEX(TBL_UDARDA_LOANPOOL[QUAL_JOBS_HUD_MFI],MATCH(TBL_QUAL_JOBSLISTING_JOBS[[#This Row],[LISTING_LOAN_ID_PROP_ADDR]],TBL_UDARDA_LOANPOOL[LOAN_ID_PROP_ADDR],0)),"")</f>
        <v/>
      </c>
      <c r="J4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0" s="36">
        <f>SUM(
IF(AND(TBL_QUAL_JOBSLISTING_JOBS[[#This Row],[LISTING_LOAN_ID_PROP_ADDR]]&lt;&gt;"",NOT(ISNUMBER(MATCH(TBL_QUAL_JOBSLISTING_JOBS[[#This Row],[LISTING_LOAN_ID_PROP_ADDR]],RANGE_LOOKUP_UDARDA_LOANLIST,0)))),1,0)
)</f>
        <v>0</v>
      </c>
    </row>
    <row r="431" spans="2:13" ht="20.100000000000001" customHeight="1" x14ac:dyDescent="0.25">
      <c r="B431" s="25" t="str">
        <f>IF(TBL_QUAL_JOBSLISTING_JOBS[[#This Row],[RECORD_STARTED]],IF(TBL_QUAL_JOBSLISTING_JOBS[[#This Row],[ERROR_COUNT]]&gt;0,-1,IF(TBL_QUAL_JOBSLISTING_JOBS[[#This Row],[REQ_FIELDS_POPULATED]],1,0)),"")</f>
        <v/>
      </c>
      <c r="C431" s="94">
        <f>ROW()-ROW(TBL_QUAL_JOBSLISTING_JOBS[[#Headers],[ROW_ID]])</f>
        <v>422</v>
      </c>
      <c r="D431" s="82"/>
      <c r="E431" s="82"/>
      <c r="F431" s="38"/>
      <c r="G431" s="39"/>
      <c r="H431" s="33"/>
      <c r="I431" s="84" t="str">
        <f>IFERROR(INDEX(TBL_UDARDA_LOANPOOL[QUAL_JOBS_HUD_MFI],MATCH(TBL_QUAL_JOBSLISTING_JOBS[[#This Row],[LISTING_LOAN_ID_PROP_ADDR]],TBL_UDARDA_LOANPOOL[LOAN_ID_PROP_ADDR],0)),"")</f>
        <v/>
      </c>
      <c r="J4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1" s="36">
        <f>SUM(
IF(AND(TBL_QUAL_JOBSLISTING_JOBS[[#This Row],[LISTING_LOAN_ID_PROP_ADDR]]&lt;&gt;"",NOT(ISNUMBER(MATCH(TBL_QUAL_JOBSLISTING_JOBS[[#This Row],[LISTING_LOAN_ID_PROP_ADDR]],RANGE_LOOKUP_UDARDA_LOANLIST,0)))),1,0)
)</f>
        <v>0</v>
      </c>
    </row>
    <row r="432" spans="2:13" ht="20.100000000000001" customHeight="1" x14ac:dyDescent="0.25">
      <c r="B432" s="25" t="str">
        <f>IF(TBL_QUAL_JOBSLISTING_JOBS[[#This Row],[RECORD_STARTED]],IF(TBL_QUAL_JOBSLISTING_JOBS[[#This Row],[ERROR_COUNT]]&gt;0,-1,IF(TBL_QUAL_JOBSLISTING_JOBS[[#This Row],[REQ_FIELDS_POPULATED]],1,0)),"")</f>
        <v/>
      </c>
      <c r="C432" s="94">
        <f>ROW()-ROW(TBL_QUAL_JOBSLISTING_JOBS[[#Headers],[ROW_ID]])</f>
        <v>423</v>
      </c>
      <c r="D432" s="82"/>
      <c r="E432" s="82"/>
      <c r="F432" s="38"/>
      <c r="G432" s="39"/>
      <c r="H432" s="33"/>
      <c r="I432" s="84" t="str">
        <f>IFERROR(INDEX(TBL_UDARDA_LOANPOOL[QUAL_JOBS_HUD_MFI],MATCH(TBL_QUAL_JOBSLISTING_JOBS[[#This Row],[LISTING_LOAN_ID_PROP_ADDR]],TBL_UDARDA_LOANPOOL[LOAN_ID_PROP_ADDR],0)),"")</f>
        <v/>
      </c>
      <c r="J4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2" s="36">
        <f>SUM(
IF(AND(TBL_QUAL_JOBSLISTING_JOBS[[#This Row],[LISTING_LOAN_ID_PROP_ADDR]]&lt;&gt;"",NOT(ISNUMBER(MATCH(TBL_QUAL_JOBSLISTING_JOBS[[#This Row],[LISTING_LOAN_ID_PROP_ADDR]],RANGE_LOOKUP_UDARDA_LOANLIST,0)))),1,0)
)</f>
        <v>0</v>
      </c>
    </row>
    <row r="433" spans="2:13" ht="20.100000000000001" customHeight="1" x14ac:dyDescent="0.25">
      <c r="B433" s="25" t="str">
        <f>IF(TBL_QUAL_JOBSLISTING_JOBS[[#This Row],[RECORD_STARTED]],IF(TBL_QUAL_JOBSLISTING_JOBS[[#This Row],[ERROR_COUNT]]&gt;0,-1,IF(TBL_QUAL_JOBSLISTING_JOBS[[#This Row],[REQ_FIELDS_POPULATED]],1,0)),"")</f>
        <v/>
      </c>
      <c r="C433" s="94">
        <f>ROW()-ROW(TBL_QUAL_JOBSLISTING_JOBS[[#Headers],[ROW_ID]])</f>
        <v>424</v>
      </c>
      <c r="D433" s="82"/>
      <c r="E433" s="82"/>
      <c r="F433" s="38"/>
      <c r="G433" s="39"/>
      <c r="H433" s="33"/>
      <c r="I433" s="84" t="str">
        <f>IFERROR(INDEX(TBL_UDARDA_LOANPOOL[QUAL_JOBS_HUD_MFI],MATCH(TBL_QUAL_JOBSLISTING_JOBS[[#This Row],[LISTING_LOAN_ID_PROP_ADDR]],TBL_UDARDA_LOANPOOL[LOAN_ID_PROP_ADDR],0)),"")</f>
        <v/>
      </c>
      <c r="J4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3" s="36">
        <f>SUM(
IF(AND(TBL_QUAL_JOBSLISTING_JOBS[[#This Row],[LISTING_LOAN_ID_PROP_ADDR]]&lt;&gt;"",NOT(ISNUMBER(MATCH(TBL_QUAL_JOBSLISTING_JOBS[[#This Row],[LISTING_LOAN_ID_PROP_ADDR]],RANGE_LOOKUP_UDARDA_LOANLIST,0)))),1,0)
)</f>
        <v>0</v>
      </c>
    </row>
    <row r="434" spans="2:13" ht="20.100000000000001" customHeight="1" x14ac:dyDescent="0.25">
      <c r="B434" s="25" t="str">
        <f>IF(TBL_QUAL_JOBSLISTING_JOBS[[#This Row],[RECORD_STARTED]],IF(TBL_QUAL_JOBSLISTING_JOBS[[#This Row],[ERROR_COUNT]]&gt;0,-1,IF(TBL_QUAL_JOBSLISTING_JOBS[[#This Row],[REQ_FIELDS_POPULATED]],1,0)),"")</f>
        <v/>
      </c>
      <c r="C434" s="94">
        <f>ROW()-ROW(TBL_QUAL_JOBSLISTING_JOBS[[#Headers],[ROW_ID]])</f>
        <v>425</v>
      </c>
      <c r="D434" s="82"/>
      <c r="E434" s="82"/>
      <c r="F434" s="38"/>
      <c r="G434" s="39"/>
      <c r="H434" s="33"/>
      <c r="I434" s="84" t="str">
        <f>IFERROR(INDEX(TBL_UDARDA_LOANPOOL[QUAL_JOBS_HUD_MFI],MATCH(TBL_QUAL_JOBSLISTING_JOBS[[#This Row],[LISTING_LOAN_ID_PROP_ADDR]],TBL_UDARDA_LOANPOOL[LOAN_ID_PROP_ADDR],0)),"")</f>
        <v/>
      </c>
      <c r="J4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4" s="36">
        <f>SUM(
IF(AND(TBL_QUAL_JOBSLISTING_JOBS[[#This Row],[LISTING_LOAN_ID_PROP_ADDR]]&lt;&gt;"",NOT(ISNUMBER(MATCH(TBL_QUAL_JOBSLISTING_JOBS[[#This Row],[LISTING_LOAN_ID_PROP_ADDR]],RANGE_LOOKUP_UDARDA_LOANLIST,0)))),1,0)
)</f>
        <v>0</v>
      </c>
    </row>
    <row r="435" spans="2:13" ht="20.100000000000001" customHeight="1" x14ac:dyDescent="0.25">
      <c r="B435" s="25" t="str">
        <f>IF(TBL_QUAL_JOBSLISTING_JOBS[[#This Row],[RECORD_STARTED]],IF(TBL_QUAL_JOBSLISTING_JOBS[[#This Row],[ERROR_COUNT]]&gt;0,-1,IF(TBL_QUAL_JOBSLISTING_JOBS[[#This Row],[REQ_FIELDS_POPULATED]],1,0)),"")</f>
        <v/>
      </c>
      <c r="C435" s="94">
        <f>ROW()-ROW(TBL_QUAL_JOBSLISTING_JOBS[[#Headers],[ROW_ID]])</f>
        <v>426</v>
      </c>
      <c r="D435" s="82"/>
      <c r="E435" s="82"/>
      <c r="F435" s="38"/>
      <c r="G435" s="39"/>
      <c r="H435" s="33"/>
      <c r="I435" s="84" t="str">
        <f>IFERROR(INDEX(TBL_UDARDA_LOANPOOL[QUAL_JOBS_HUD_MFI],MATCH(TBL_QUAL_JOBSLISTING_JOBS[[#This Row],[LISTING_LOAN_ID_PROP_ADDR]],TBL_UDARDA_LOANPOOL[LOAN_ID_PROP_ADDR],0)),"")</f>
        <v/>
      </c>
      <c r="J4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5" s="36">
        <f>SUM(
IF(AND(TBL_QUAL_JOBSLISTING_JOBS[[#This Row],[LISTING_LOAN_ID_PROP_ADDR]]&lt;&gt;"",NOT(ISNUMBER(MATCH(TBL_QUAL_JOBSLISTING_JOBS[[#This Row],[LISTING_LOAN_ID_PROP_ADDR]],RANGE_LOOKUP_UDARDA_LOANLIST,0)))),1,0)
)</f>
        <v>0</v>
      </c>
    </row>
    <row r="436" spans="2:13" ht="20.100000000000001" customHeight="1" x14ac:dyDescent="0.25">
      <c r="B436" s="25" t="str">
        <f>IF(TBL_QUAL_JOBSLISTING_JOBS[[#This Row],[RECORD_STARTED]],IF(TBL_QUAL_JOBSLISTING_JOBS[[#This Row],[ERROR_COUNT]]&gt;0,-1,IF(TBL_QUAL_JOBSLISTING_JOBS[[#This Row],[REQ_FIELDS_POPULATED]],1,0)),"")</f>
        <v/>
      </c>
      <c r="C436" s="94">
        <f>ROW()-ROW(TBL_QUAL_JOBSLISTING_JOBS[[#Headers],[ROW_ID]])</f>
        <v>427</v>
      </c>
      <c r="D436" s="82"/>
      <c r="E436" s="82"/>
      <c r="F436" s="38"/>
      <c r="G436" s="39"/>
      <c r="H436" s="33"/>
      <c r="I436" s="84" t="str">
        <f>IFERROR(INDEX(TBL_UDARDA_LOANPOOL[QUAL_JOBS_HUD_MFI],MATCH(TBL_QUAL_JOBSLISTING_JOBS[[#This Row],[LISTING_LOAN_ID_PROP_ADDR]],TBL_UDARDA_LOANPOOL[LOAN_ID_PROP_ADDR],0)),"")</f>
        <v/>
      </c>
      <c r="J4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6" s="36">
        <f>SUM(
IF(AND(TBL_QUAL_JOBSLISTING_JOBS[[#This Row],[LISTING_LOAN_ID_PROP_ADDR]]&lt;&gt;"",NOT(ISNUMBER(MATCH(TBL_QUAL_JOBSLISTING_JOBS[[#This Row],[LISTING_LOAN_ID_PROP_ADDR]],RANGE_LOOKUP_UDARDA_LOANLIST,0)))),1,0)
)</f>
        <v>0</v>
      </c>
    </row>
    <row r="437" spans="2:13" ht="20.100000000000001" customHeight="1" x14ac:dyDescent="0.25">
      <c r="B437" s="25" t="str">
        <f>IF(TBL_QUAL_JOBSLISTING_JOBS[[#This Row],[RECORD_STARTED]],IF(TBL_QUAL_JOBSLISTING_JOBS[[#This Row],[ERROR_COUNT]]&gt;0,-1,IF(TBL_QUAL_JOBSLISTING_JOBS[[#This Row],[REQ_FIELDS_POPULATED]],1,0)),"")</f>
        <v/>
      </c>
      <c r="C437" s="94">
        <f>ROW()-ROW(TBL_QUAL_JOBSLISTING_JOBS[[#Headers],[ROW_ID]])</f>
        <v>428</v>
      </c>
      <c r="D437" s="82"/>
      <c r="E437" s="82"/>
      <c r="F437" s="38"/>
      <c r="G437" s="39"/>
      <c r="H437" s="33"/>
      <c r="I437" s="84" t="str">
        <f>IFERROR(INDEX(TBL_UDARDA_LOANPOOL[QUAL_JOBS_HUD_MFI],MATCH(TBL_QUAL_JOBSLISTING_JOBS[[#This Row],[LISTING_LOAN_ID_PROP_ADDR]],TBL_UDARDA_LOANPOOL[LOAN_ID_PROP_ADDR],0)),"")</f>
        <v/>
      </c>
      <c r="J4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7" s="36">
        <f>SUM(
IF(AND(TBL_QUAL_JOBSLISTING_JOBS[[#This Row],[LISTING_LOAN_ID_PROP_ADDR]]&lt;&gt;"",NOT(ISNUMBER(MATCH(TBL_QUAL_JOBSLISTING_JOBS[[#This Row],[LISTING_LOAN_ID_PROP_ADDR]],RANGE_LOOKUP_UDARDA_LOANLIST,0)))),1,0)
)</f>
        <v>0</v>
      </c>
    </row>
    <row r="438" spans="2:13" ht="20.100000000000001" customHeight="1" x14ac:dyDescent="0.25">
      <c r="B438" s="25" t="str">
        <f>IF(TBL_QUAL_JOBSLISTING_JOBS[[#This Row],[RECORD_STARTED]],IF(TBL_QUAL_JOBSLISTING_JOBS[[#This Row],[ERROR_COUNT]]&gt;0,-1,IF(TBL_QUAL_JOBSLISTING_JOBS[[#This Row],[REQ_FIELDS_POPULATED]],1,0)),"")</f>
        <v/>
      </c>
      <c r="C438" s="94">
        <f>ROW()-ROW(TBL_QUAL_JOBSLISTING_JOBS[[#Headers],[ROW_ID]])</f>
        <v>429</v>
      </c>
      <c r="D438" s="82"/>
      <c r="E438" s="82"/>
      <c r="F438" s="38"/>
      <c r="G438" s="39"/>
      <c r="H438" s="33"/>
      <c r="I438" s="84" t="str">
        <f>IFERROR(INDEX(TBL_UDARDA_LOANPOOL[QUAL_JOBS_HUD_MFI],MATCH(TBL_QUAL_JOBSLISTING_JOBS[[#This Row],[LISTING_LOAN_ID_PROP_ADDR]],TBL_UDARDA_LOANPOOL[LOAN_ID_PROP_ADDR],0)),"")</f>
        <v/>
      </c>
      <c r="J4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8" s="36">
        <f>SUM(
IF(AND(TBL_QUAL_JOBSLISTING_JOBS[[#This Row],[LISTING_LOAN_ID_PROP_ADDR]]&lt;&gt;"",NOT(ISNUMBER(MATCH(TBL_QUAL_JOBSLISTING_JOBS[[#This Row],[LISTING_LOAN_ID_PROP_ADDR]],RANGE_LOOKUP_UDARDA_LOANLIST,0)))),1,0)
)</f>
        <v>0</v>
      </c>
    </row>
    <row r="439" spans="2:13" ht="20.100000000000001" customHeight="1" x14ac:dyDescent="0.25">
      <c r="B439" s="25" t="str">
        <f>IF(TBL_QUAL_JOBSLISTING_JOBS[[#This Row],[RECORD_STARTED]],IF(TBL_QUAL_JOBSLISTING_JOBS[[#This Row],[ERROR_COUNT]]&gt;0,-1,IF(TBL_QUAL_JOBSLISTING_JOBS[[#This Row],[REQ_FIELDS_POPULATED]],1,0)),"")</f>
        <v/>
      </c>
      <c r="C439" s="94">
        <f>ROW()-ROW(TBL_QUAL_JOBSLISTING_JOBS[[#Headers],[ROW_ID]])</f>
        <v>430</v>
      </c>
      <c r="D439" s="82"/>
      <c r="E439" s="82"/>
      <c r="F439" s="38"/>
      <c r="G439" s="39"/>
      <c r="H439" s="33"/>
      <c r="I439" s="84" t="str">
        <f>IFERROR(INDEX(TBL_UDARDA_LOANPOOL[QUAL_JOBS_HUD_MFI],MATCH(TBL_QUAL_JOBSLISTING_JOBS[[#This Row],[LISTING_LOAN_ID_PROP_ADDR]],TBL_UDARDA_LOANPOOL[LOAN_ID_PROP_ADDR],0)),"")</f>
        <v/>
      </c>
      <c r="J4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9" s="36">
        <f>SUM(
IF(AND(TBL_QUAL_JOBSLISTING_JOBS[[#This Row],[LISTING_LOAN_ID_PROP_ADDR]]&lt;&gt;"",NOT(ISNUMBER(MATCH(TBL_QUAL_JOBSLISTING_JOBS[[#This Row],[LISTING_LOAN_ID_PROP_ADDR]],RANGE_LOOKUP_UDARDA_LOANLIST,0)))),1,0)
)</f>
        <v>0</v>
      </c>
    </row>
    <row r="440" spans="2:13" ht="20.100000000000001" customHeight="1" x14ac:dyDescent="0.25">
      <c r="B440" s="25" t="str">
        <f>IF(TBL_QUAL_JOBSLISTING_JOBS[[#This Row],[RECORD_STARTED]],IF(TBL_QUAL_JOBSLISTING_JOBS[[#This Row],[ERROR_COUNT]]&gt;0,-1,IF(TBL_QUAL_JOBSLISTING_JOBS[[#This Row],[REQ_FIELDS_POPULATED]],1,0)),"")</f>
        <v/>
      </c>
      <c r="C440" s="94">
        <f>ROW()-ROW(TBL_QUAL_JOBSLISTING_JOBS[[#Headers],[ROW_ID]])</f>
        <v>431</v>
      </c>
      <c r="D440" s="82"/>
      <c r="E440" s="82"/>
      <c r="F440" s="38"/>
      <c r="G440" s="39"/>
      <c r="H440" s="33"/>
      <c r="I440" s="84" t="str">
        <f>IFERROR(INDEX(TBL_UDARDA_LOANPOOL[QUAL_JOBS_HUD_MFI],MATCH(TBL_QUAL_JOBSLISTING_JOBS[[#This Row],[LISTING_LOAN_ID_PROP_ADDR]],TBL_UDARDA_LOANPOOL[LOAN_ID_PROP_ADDR],0)),"")</f>
        <v/>
      </c>
      <c r="J4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0" s="36">
        <f>SUM(
IF(AND(TBL_QUAL_JOBSLISTING_JOBS[[#This Row],[LISTING_LOAN_ID_PROP_ADDR]]&lt;&gt;"",NOT(ISNUMBER(MATCH(TBL_QUAL_JOBSLISTING_JOBS[[#This Row],[LISTING_LOAN_ID_PROP_ADDR]],RANGE_LOOKUP_UDARDA_LOANLIST,0)))),1,0)
)</f>
        <v>0</v>
      </c>
    </row>
    <row r="441" spans="2:13" ht="20.100000000000001" customHeight="1" x14ac:dyDescent="0.25">
      <c r="B441" s="25" t="str">
        <f>IF(TBL_QUAL_JOBSLISTING_JOBS[[#This Row],[RECORD_STARTED]],IF(TBL_QUAL_JOBSLISTING_JOBS[[#This Row],[ERROR_COUNT]]&gt;0,-1,IF(TBL_QUAL_JOBSLISTING_JOBS[[#This Row],[REQ_FIELDS_POPULATED]],1,0)),"")</f>
        <v/>
      </c>
      <c r="C441" s="94">
        <f>ROW()-ROW(TBL_QUAL_JOBSLISTING_JOBS[[#Headers],[ROW_ID]])</f>
        <v>432</v>
      </c>
      <c r="D441" s="82"/>
      <c r="E441" s="82"/>
      <c r="F441" s="38"/>
      <c r="G441" s="39"/>
      <c r="H441" s="33"/>
      <c r="I441" s="84" t="str">
        <f>IFERROR(INDEX(TBL_UDARDA_LOANPOOL[QUAL_JOBS_HUD_MFI],MATCH(TBL_QUAL_JOBSLISTING_JOBS[[#This Row],[LISTING_LOAN_ID_PROP_ADDR]],TBL_UDARDA_LOANPOOL[LOAN_ID_PROP_ADDR],0)),"")</f>
        <v/>
      </c>
      <c r="J4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1" s="36">
        <f>SUM(
IF(AND(TBL_QUAL_JOBSLISTING_JOBS[[#This Row],[LISTING_LOAN_ID_PROP_ADDR]]&lt;&gt;"",NOT(ISNUMBER(MATCH(TBL_QUAL_JOBSLISTING_JOBS[[#This Row],[LISTING_LOAN_ID_PROP_ADDR]],RANGE_LOOKUP_UDARDA_LOANLIST,0)))),1,0)
)</f>
        <v>0</v>
      </c>
    </row>
    <row r="442" spans="2:13" ht="20.100000000000001" customHeight="1" x14ac:dyDescent="0.25">
      <c r="B442" s="25" t="str">
        <f>IF(TBL_QUAL_JOBSLISTING_JOBS[[#This Row],[RECORD_STARTED]],IF(TBL_QUAL_JOBSLISTING_JOBS[[#This Row],[ERROR_COUNT]]&gt;0,-1,IF(TBL_QUAL_JOBSLISTING_JOBS[[#This Row],[REQ_FIELDS_POPULATED]],1,0)),"")</f>
        <v/>
      </c>
      <c r="C442" s="94">
        <f>ROW()-ROW(TBL_QUAL_JOBSLISTING_JOBS[[#Headers],[ROW_ID]])</f>
        <v>433</v>
      </c>
      <c r="D442" s="82"/>
      <c r="E442" s="82"/>
      <c r="F442" s="38"/>
      <c r="G442" s="39"/>
      <c r="H442" s="33"/>
      <c r="I442" s="84" t="str">
        <f>IFERROR(INDEX(TBL_UDARDA_LOANPOOL[QUAL_JOBS_HUD_MFI],MATCH(TBL_QUAL_JOBSLISTING_JOBS[[#This Row],[LISTING_LOAN_ID_PROP_ADDR]],TBL_UDARDA_LOANPOOL[LOAN_ID_PROP_ADDR],0)),"")</f>
        <v/>
      </c>
      <c r="J4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2" s="36">
        <f>SUM(
IF(AND(TBL_QUAL_JOBSLISTING_JOBS[[#This Row],[LISTING_LOAN_ID_PROP_ADDR]]&lt;&gt;"",NOT(ISNUMBER(MATCH(TBL_QUAL_JOBSLISTING_JOBS[[#This Row],[LISTING_LOAN_ID_PROP_ADDR]],RANGE_LOOKUP_UDARDA_LOANLIST,0)))),1,0)
)</f>
        <v>0</v>
      </c>
    </row>
    <row r="443" spans="2:13" ht="20.100000000000001" customHeight="1" x14ac:dyDescent="0.25">
      <c r="B443" s="25" t="str">
        <f>IF(TBL_QUAL_JOBSLISTING_JOBS[[#This Row],[RECORD_STARTED]],IF(TBL_QUAL_JOBSLISTING_JOBS[[#This Row],[ERROR_COUNT]]&gt;0,-1,IF(TBL_QUAL_JOBSLISTING_JOBS[[#This Row],[REQ_FIELDS_POPULATED]],1,0)),"")</f>
        <v/>
      </c>
      <c r="C443" s="94">
        <f>ROW()-ROW(TBL_QUAL_JOBSLISTING_JOBS[[#Headers],[ROW_ID]])</f>
        <v>434</v>
      </c>
      <c r="D443" s="82"/>
      <c r="E443" s="82"/>
      <c r="F443" s="38"/>
      <c r="G443" s="39"/>
      <c r="H443" s="33"/>
      <c r="I443" s="84" t="str">
        <f>IFERROR(INDEX(TBL_UDARDA_LOANPOOL[QUAL_JOBS_HUD_MFI],MATCH(TBL_QUAL_JOBSLISTING_JOBS[[#This Row],[LISTING_LOAN_ID_PROP_ADDR]],TBL_UDARDA_LOANPOOL[LOAN_ID_PROP_ADDR],0)),"")</f>
        <v/>
      </c>
      <c r="J4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3" s="36">
        <f>SUM(
IF(AND(TBL_QUAL_JOBSLISTING_JOBS[[#This Row],[LISTING_LOAN_ID_PROP_ADDR]]&lt;&gt;"",NOT(ISNUMBER(MATCH(TBL_QUAL_JOBSLISTING_JOBS[[#This Row],[LISTING_LOAN_ID_PROP_ADDR]],RANGE_LOOKUP_UDARDA_LOANLIST,0)))),1,0)
)</f>
        <v>0</v>
      </c>
    </row>
    <row r="444" spans="2:13" ht="20.100000000000001" customHeight="1" x14ac:dyDescent="0.25">
      <c r="B444" s="25" t="str">
        <f>IF(TBL_QUAL_JOBSLISTING_JOBS[[#This Row],[RECORD_STARTED]],IF(TBL_QUAL_JOBSLISTING_JOBS[[#This Row],[ERROR_COUNT]]&gt;0,-1,IF(TBL_QUAL_JOBSLISTING_JOBS[[#This Row],[REQ_FIELDS_POPULATED]],1,0)),"")</f>
        <v/>
      </c>
      <c r="C444" s="94">
        <f>ROW()-ROW(TBL_QUAL_JOBSLISTING_JOBS[[#Headers],[ROW_ID]])</f>
        <v>435</v>
      </c>
      <c r="D444" s="82"/>
      <c r="E444" s="82"/>
      <c r="F444" s="38"/>
      <c r="G444" s="39"/>
      <c r="H444" s="33"/>
      <c r="I444" s="84" t="str">
        <f>IFERROR(INDEX(TBL_UDARDA_LOANPOOL[QUAL_JOBS_HUD_MFI],MATCH(TBL_QUAL_JOBSLISTING_JOBS[[#This Row],[LISTING_LOAN_ID_PROP_ADDR]],TBL_UDARDA_LOANPOOL[LOAN_ID_PROP_ADDR],0)),"")</f>
        <v/>
      </c>
      <c r="J4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4" s="36">
        <f>SUM(
IF(AND(TBL_QUAL_JOBSLISTING_JOBS[[#This Row],[LISTING_LOAN_ID_PROP_ADDR]]&lt;&gt;"",NOT(ISNUMBER(MATCH(TBL_QUAL_JOBSLISTING_JOBS[[#This Row],[LISTING_LOAN_ID_PROP_ADDR]],RANGE_LOOKUP_UDARDA_LOANLIST,0)))),1,0)
)</f>
        <v>0</v>
      </c>
    </row>
    <row r="445" spans="2:13" ht="20.100000000000001" customHeight="1" x14ac:dyDescent="0.25">
      <c r="B445" s="25" t="str">
        <f>IF(TBL_QUAL_JOBSLISTING_JOBS[[#This Row],[RECORD_STARTED]],IF(TBL_QUAL_JOBSLISTING_JOBS[[#This Row],[ERROR_COUNT]]&gt;0,-1,IF(TBL_QUAL_JOBSLISTING_JOBS[[#This Row],[REQ_FIELDS_POPULATED]],1,0)),"")</f>
        <v/>
      </c>
      <c r="C445" s="94">
        <f>ROW()-ROW(TBL_QUAL_JOBSLISTING_JOBS[[#Headers],[ROW_ID]])</f>
        <v>436</v>
      </c>
      <c r="D445" s="82"/>
      <c r="E445" s="82"/>
      <c r="F445" s="38"/>
      <c r="G445" s="39"/>
      <c r="H445" s="33"/>
      <c r="I445" s="84" t="str">
        <f>IFERROR(INDEX(TBL_UDARDA_LOANPOOL[QUAL_JOBS_HUD_MFI],MATCH(TBL_QUAL_JOBSLISTING_JOBS[[#This Row],[LISTING_LOAN_ID_PROP_ADDR]],TBL_UDARDA_LOANPOOL[LOAN_ID_PROP_ADDR],0)),"")</f>
        <v/>
      </c>
      <c r="J4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5" s="36">
        <f>SUM(
IF(AND(TBL_QUAL_JOBSLISTING_JOBS[[#This Row],[LISTING_LOAN_ID_PROP_ADDR]]&lt;&gt;"",NOT(ISNUMBER(MATCH(TBL_QUAL_JOBSLISTING_JOBS[[#This Row],[LISTING_LOAN_ID_PROP_ADDR]],RANGE_LOOKUP_UDARDA_LOANLIST,0)))),1,0)
)</f>
        <v>0</v>
      </c>
    </row>
    <row r="446" spans="2:13" ht="20.100000000000001" customHeight="1" x14ac:dyDescent="0.25">
      <c r="B446" s="25" t="str">
        <f>IF(TBL_QUAL_JOBSLISTING_JOBS[[#This Row],[RECORD_STARTED]],IF(TBL_QUAL_JOBSLISTING_JOBS[[#This Row],[ERROR_COUNT]]&gt;0,-1,IF(TBL_QUAL_JOBSLISTING_JOBS[[#This Row],[REQ_FIELDS_POPULATED]],1,0)),"")</f>
        <v/>
      </c>
      <c r="C446" s="94">
        <f>ROW()-ROW(TBL_QUAL_JOBSLISTING_JOBS[[#Headers],[ROW_ID]])</f>
        <v>437</v>
      </c>
      <c r="D446" s="82"/>
      <c r="E446" s="82"/>
      <c r="F446" s="38"/>
      <c r="G446" s="39"/>
      <c r="H446" s="33"/>
      <c r="I446" s="84" t="str">
        <f>IFERROR(INDEX(TBL_UDARDA_LOANPOOL[QUAL_JOBS_HUD_MFI],MATCH(TBL_QUAL_JOBSLISTING_JOBS[[#This Row],[LISTING_LOAN_ID_PROP_ADDR]],TBL_UDARDA_LOANPOOL[LOAN_ID_PROP_ADDR],0)),"")</f>
        <v/>
      </c>
      <c r="J4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6" s="36">
        <f>SUM(
IF(AND(TBL_QUAL_JOBSLISTING_JOBS[[#This Row],[LISTING_LOAN_ID_PROP_ADDR]]&lt;&gt;"",NOT(ISNUMBER(MATCH(TBL_QUAL_JOBSLISTING_JOBS[[#This Row],[LISTING_LOAN_ID_PROP_ADDR]],RANGE_LOOKUP_UDARDA_LOANLIST,0)))),1,0)
)</f>
        <v>0</v>
      </c>
    </row>
    <row r="447" spans="2:13" ht="20.100000000000001" customHeight="1" x14ac:dyDescent="0.25">
      <c r="B447" s="25" t="str">
        <f>IF(TBL_QUAL_JOBSLISTING_JOBS[[#This Row],[RECORD_STARTED]],IF(TBL_QUAL_JOBSLISTING_JOBS[[#This Row],[ERROR_COUNT]]&gt;0,-1,IF(TBL_QUAL_JOBSLISTING_JOBS[[#This Row],[REQ_FIELDS_POPULATED]],1,0)),"")</f>
        <v/>
      </c>
      <c r="C447" s="94">
        <f>ROW()-ROW(TBL_QUAL_JOBSLISTING_JOBS[[#Headers],[ROW_ID]])</f>
        <v>438</v>
      </c>
      <c r="D447" s="82"/>
      <c r="E447" s="82"/>
      <c r="F447" s="38"/>
      <c r="G447" s="39"/>
      <c r="H447" s="33"/>
      <c r="I447" s="84" t="str">
        <f>IFERROR(INDEX(TBL_UDARDA_LOANPOOL[QUAL_JOBS_HUD_MFI],MATCH(TBL_QUAL_JOBSLISTING_JOBS[[#This Row],[LISTING_LOAN_ID_PROP_ADDR]],TBL_UDARDA_LOANPOOL[LOAN_ID_PROP_ADDR],0)),"")</f>
        <v/>
      </c>
      <c r="J4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7" s="36">
        <f>SUM(
IF(AND(TBL_QUAL_JOBSLISTING_JOBS[[#This Row],[LISTING_LOAN_ID_PROP_ADDR]]&lt;&gt;"",NOT(ISNUMBER(MATCH(TBL_QUAL_JOBSLISTING_JOBS[[#This Row],[LISTING_LOAN_ID_PROP_ADDR]],RANGE_LOOKUP_UDARDA_LOANLIST,0)))),1,0)
)</f>
        <v>0</v>
      </c>
    </row>
    <row r="448" spans="2:13" ht="20.100000000000001" customHeight="1" x14ac:dyDescent="0.25">
      <c r="B448" s="25" t="str">
        <f>IF(TBL_QUAL_JOBSLISTING_JOBS[[#This Row],[RECORD_STARTED]],IF(TBL_QUAL_JOBSLISTING_JOBS[[#This Row],[ERROR_COUNT]]&gt;0,-1,IF(TBL_QUAL_JOBSLISTING_JOBS[[#This Row],[REQ_FIELDS_POPULATED]],1,0)),"")</f>
        <v/>
      </c>
      <c r="C448" s="94">
        <f>ROW()-ROW(TBL_QUAL_JOBSLISTING_JOBS[[#Headers],[ROW_ID]])</f>
        <v>439</v>
      </c>
      <c r="D448" s="82"/>
      <c r="E448" s="82"/>
      <c r="F448" s="38"/>
      <c r="G448" s="39"/>
      <c r="H448" s="33"/>
      <c r="I448" s="84" t="str">
        <f>IFERROR(INDEX(TBL_UDARDA_LOANPOOL[QUAL_JOBS_HUD_MFI],MATCH(TBL_QUAL_JOBSLISTING_JOBS[[#This Row],[LISTING_LOAN_ID_PROP_ADDR]],TBL_UDARDA_LOANPOOL[LOAN_ID_PROP_ADDR],0)),"")</f>
        <v/>
      </c>
      <c r="J4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8" s="36">
        <f>SUM(
IF(AND(TBL_QUAL_JOBSLISTING_JOBS[[#This Row],[LISTING_LOAN_ID_PROP_ADDR]]&lt;&gt;"",NOT(ISNUMBER(MATCH(TBL_QUAL_JOBSLISTING_JOBS[[#This Row],[LISTING_LOAN_ID_PROP_ADDR]],RANGE_LOOKUP_UDARDA_LOANLIST,0)))),1,0)
)</f>
        <v>0</v>
      </c>
    </row>
    <row r="449" spans="2:13" ht="20.100000000000001" customHeight="1" x14ac:dyDescent="0.25">
      <c r="B449" s="25" t="str">
        <f>IF(TBL_QUAL_JOBSLISTING_JOBS[[#This Row],[RECORD_STARTED]],IF(TBL_QUAL_JOBSLISTING_JOBS[[#This Row],[ERROR_COUNT]]&gt;0,-1,IF(TBL_QUAL_JOBSLISTING_JOBS[[#This Row],[REQ_FIELDS_POPULATED]],1,0)),"")</f>
        <v/>
      </c>
      <c r="C449" s="94">
        <f>ROW()-ROW(TBL_QUAL_JOBSLISTING_JOBS[[#Headers],[ROW_ID]])</f>
        <v>440</v>
      </c>
      <c r="D449" s="82"/>
      <c r="E449" s="82"/>
      <c r="F449" s="38"/>
      <c r="G449" s="39"/>
      <c r="H449" s="33"/>
      <c r="I449" s="84" t="str">
        <f>IFERROR(INDEX(TBL_UDARDA_LOANPOOL[QUAL_JOBS_HUD_MFI],MATCH(TBL_QUAL_JOBSLISTING_JOBS[[#This Row],[LISTING_LOAN_ID_PROP_ADDR]],TBL_UDARDA_LOANPOOL[LOAN_ID_PROP_ADDR],0)),"")</f>
        <v/>
      </c>
      <c r="J4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9" s="36">
        <f>SUM(
IF(AND(TBL_QUAL_JOBSLISTING_JOBS[[#This Row],[LISTING_LOAN_ID_PROP_ADDR]]&lt;&gt;"",NOT(ISNUMBER(MATCH(TBL_QUAL_JOBSLISTING_JOBS[[#This Row],[LISTING_LOAN_ID_PROP_ADDR]],RANGE_LOOKUP_UDARDA_LOANLIST,0)))),1,0)
)</f>
        <v>0</v>
      </c>
    </row>
    <row r="450" spans="2:13" ht="20.100000000000001" customHeight="1" x14ac:dyDescent="0.25">
      <c r="B450" s="25" t="str">
        <f>IF(TBL_QUAL_JOBSLISTING_JOBS[[#This Row],[RECORD_STARTED]],IF(TBL_QUAL_JOBSLISTING_JOBS[[#This Row],[ERROR_COUNT]]&gt;0,-1,IF(TBL_QUAL_JOBSLISTING_JOBS[[#This Row],[REQ_FIELDS_POPULATED]],1,0)),"")</f>
        <v/>
      </c>
      <c r="C450" s="94">
        <f>ROW()-ROW(TBL_QUAL_JOBSLISTING_JOBS[[#Headers],[ROW_ID]])</f>
        <v>441</v>
      </c>
      <c r="D450" s="82"/>
      <c r="E450" s="82"/>
      <c r="F450" s="38"/>
      <c r="G450" s="39"/>
      <c r="H450" s="33"/>
      <c r="I450" s="84" t="str">
        <f>IFERROR(INDEX(TBL_UDARDA_LOANPOOL[QUAL_JOBS_HUD_MFI],MATCH(TBL_QUAL_JOBSLISTING_JOBS[[#This Row],[LISTING_LOAN_ID_PROP_ADDR]],TBL_UDARDA_LOANPOOL[LOAN_ID_PROP_ADDR],0)),"")</f>
        <v/>
      </c>
      <c r="J4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0" s="36">
        <f>SUM(
IF(AND(TBL_QUAL_JOBSLISTING_JOBS[[#This Row],[LISTING_LOAN_ID_PROP_ADDR]]&lt;&gt;"",NOT(ISNUMBER(MATCH(TBL_QUAL_JOBSLISTING_JOBS[[#This Row],[LISTING_LOAN_ID_PROP_ADDR]],RANGE_LOOKUP_UDARDA_LOANLIST,0)))),1,0)
)</f>
        <v>0</v>
      </c>
    </row>
    <row r="451" spans="2:13" ht="20.100000000000001" customHeight="1" x14ac:dyDescent="0.25">
      <c r="B451" s="25" t="str">
        <f>IF(TBL_QUAL_JOBSLISTING_JOBS[[#This Row],[RECORD_STARTED]],IF(TBL_QUAL_JOBSLISTING_JOBS[[#This Row],[ERROR_COUNT]]&gt;0,-1,IF(TBL_QUAL_JOBSLISTING_JOBS[[#This Row],[REQ_FIELDS_POPULATED]],1,0)),"")</f>
        <v/>
      </c>
      <c r="C451" s="94">
        <f>ROW()-ROW(TBL_QUAL_JOBSLISTING_JOBS[[#Headers],[ROW_ID]])</f>
        <v>442</v>
      </c>
      <c r="D451" s="82"/>
      <c r="E451" s="82"/>
      <c r="F451" s="38"/>
      <c r="G451" s="39"/>
      <c r="H451" s="33"/>
      <c r="I451" s="84" t="str">
        <f>IFERROR(INDEX(TBL_UDARDA_LOANPOOL[QUAL_JOBS_HUD_MFI],MATCH(TBL_QUAL_JOBSLISTING_JOBS[[#This Row],[LISTING_LOAN_ID_PROP_ADDR]],TBL_UDARDA_LOANPOOL[LOAN_ID_PROP_ADDR],0)),"")</f>
        <v/>
      </c>
      <c r="J4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1" s="36">
        <f>SUM(
IF(AND(TBL_QUAL_JOBSLISTING_JOBS[[#This Row],[LISTING_LOAN_ID_PROP_ADDR]]&lt;&gt;"",NOT(ISNUMBER(MATCH(TBL_QUAL_JOBSLISTING_JOBS[[#This Row],[LISTING_LOAN_ID_PROP_ADDR]],RANGE_LOOKUP_UDARDA_LOANLIST,0)))),1,0)
)</f>
        <v>0</v>
      </c>
    </row>
    <row r="452" spans="2:13" ht="20.100000000000001" customHeight="1" x14ac:dyDescent="0.25">
      <c r="B452" s="25" t="str">
        <f>IF(TBL_QUAL_JOBSLISTING_JOBS[[#This Row],[RECORD_STARTED]],IF(TBL_QUAL_JOBSLISTING_JOBS[[#This Row],[ERROR_COUNT]]&gt;0,-1,IF(TBL_QUAL_JOBSLISTING_JOBS[[#This Row],[REQ_FIELDS_POPULATED]],1,0)),"")</f>
        <v/>
      </c>
      <c r="C452" s="94">
        <f>ROW()-ROW(TBL_QUAL_JOBSLISTING_JOBS[[#Headers],[ROW_ID]])</f>
        <v>443</v>
      </c>
      <c r="D452" s="82"/>
      <c r="E452" s="82"/>
      <c r="F452" s="38"/>
      <c r="G452" s="39"/>
      <c r="H452" s="33"/>
      <c r="I452" s="84" t="str">
        <f>IFERROR(INDEX(TBL_UDARDA_LOANPOOL[QUAL_JOBS_HUD_MFI],MATCH(TBL_QUAL_JOBSLISTING_JOBS[[#This Row],[LISTING_LOAN_ID_PROP_ADDR]],TBL_UDARDA_LOANPOOL[LOAN_ID_PROP_ADDR],0)),"")</f>
        <v/>
      </c>
      <c r="J4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2" s="36">
        <f>SUM(
IF(AND(TBL_QUAL_JOBSLISTING_JOBS[[#This Row],[LISTING_LOAN_ID_PROP_ADDR]]&lt;&gt;"",NOT(ISNUMBER(MATCH(TBL_QUAL_JOBSLISTING_JOBS[[#This Row],[LISTING_LOAN_ID_PROP_ADDR]],RANGE_LOOKUP_UDARDA_LOANLIST,0)))),1,0)
)</f>
        <v>0</v>
      </c>
    </row>
    <row r="453" spans="2:13" ht="20.100000000000001" customHeight="1" x14ac:dyDescent="0.25">
      <c r="B453" s="25" t="str">
        <f>IF(TBL_QUAL_JOBSLISTING_JOBS[[#This Row],[RECORD_STARTED]],IF(TBL_QUAL_JOBSLISTING_JOBS[[#This Row],[ERROR_COUNT]]&gt;0,-1,IF(TBL_QUAL_JOBSLISTING_JOBS[[#This Row],[REQ_FIELDS_POPULATED]],1,0)),"")</f>
        <v/>
      </c>
      <c r="C453" s="94">
        <f>ROW()-ROW(TBL_QUAL_JOBSLISTING_JOBS[[#Headers],[ROW_ID]])</f>
        <v>444</v>
      </c>
      <c r="D453" s="82"/>
      <c r="E453" s="82"/>
      <c r="F453" s="38"/>
      <c r="G453" s="39"/>
      <c r="H453" s="33"/>
      <c r="I453" s="84" t="str">
        <f>IFERROR(INDEX(TBL_UDARDA_LOANPOOL[QUAL_JOBS_HUD_MFI],MATCH(TBL_QUAL_JOBSLISTING_JOBS[[#This Row],[LISTING_LOAN_ID_PROP_ADDR]],TBL_UDARDA_LOANPOOL[LOAN_ID_PROP_ADDR],0)),"")</f>
        <v/>
      </c>
      <c r="J4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3" s="36">
        <f>SUM(
IF(AND(TBL_QUAL_JOBSLISTING_JOBS[[#This Row],[LISTING_LOAN_ID_PROP_ADDR]]&lt;&gt;"",NOT(ISNUMBER(MATCH(TBL_QUAL_JOBSLISTING_JOBS[[#This Row],[LISTING_LOAN_ID_PROP_ADDR]],RANGE_LOOKUP_UDARDA_LOANLIST,0)))),1,0)
)</f>
        <v>0</v>
      </c>
    </row>
    <row r="454" spans="2:13" ht="20.100000000000001" customHeight="1" x14ac:dyDescent="0.25">
      <c r="B454" s="25" t="str">
        <f>IF(TBL_QUAL_JOBSLISTING_JOBS[[#This Row],[RECORD_STARTED]],IF(TBL_QUAL_JOBSLISTING_JOBS[[#This Row],[ERROR_COUNT]]&gt;0,-1,IF(TBL_QUAL_JOBSLISTING_JOBS[[#This Row],[REQ_FIELDS_POPULATED]],1,0)),"")</f>
        <v/>
      </c>
      <c r="C454" s="94">
        <f>ROW()-ROW(TBL_QUAL_JOBSLISTING_JOBS[[#Headers],[ROW_ID]])</f>
        <v>445</v>
      </c>
      <c r="D454" s="82"/>
      <c r="E454" s="82"/>
      <c r="F454" s="38"/>
      <c r="G454" s="39"/>
      <c r="H454" s="33"/>
      <c r="I454" s="84" t="str">
        <f>IFERROR(INDEX(TBL_UDARDA_LOANPOOL[QUAL_JOBS_HUD_MFI],MATCH(TBL_QUAL_JOBSLISTING_JOBS[[#This Row],[LISTING_LOAN_ID_PROP_ADDR]],TBL_UDARDA_LOANPOOL[LOAN_ID_PROP_ADDR],0)),"")</f>
        <v/>
      </c>
      <c r="J4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4" s="36">
        <f>SUM(
IF(AND(TBL_QUAL_JOBSLISTING_JOBS[[#This Row],[LISTING_LOAN_ID_PROP_ADDR]]&lt;&gt;"",NOT(ISNUMBER(MATCH(TBL_QUAL_JOBSLISTING_JOBS[[#This Row],[LISTING_LOAN_ID_PROP_ADDR]],RANGE_LOOKUP_UDARDA_LOANLIST,0)))),1,0)
)</f>
        <v>0</v>
      </c>
    </row>
    <row r="455" spans="2:13" ht="20.100000000000001" customHeight="1" x14ac:dyDescent="0.25">
      <c r="B455" s="25" t="str">
        <f>IF(TBL_QUAL_JOBSLISTING_JOBS[[#This Row],[RECORD_STARTED]],IF(TBL_QUAL_JOBSLISTING_JOBS[[#This Row],[ERROR_COUNT]]&gt;0,-1,IF(TBL_QUAL_JOBSLISTING_JOBS[[#This Row],[REQ_FIELDS_POPULATED]],1,0)),"")</f>
        <v/>
      </c>
      <c r="C455" s="94">
        <f>ROW()-ROW(TBL_QUAL_JOBSLISTING_JOBS[[#Headers],[ROW_ID]])</f>
        <v>446</v>
      </c>
      <c r="D455" s="82"/>
      <c r="E455" s="82"/>
      <c r="F455" s="38"/>
      <c r="G455" s="39"/>
      <c r="H455" s="33"/>
      <c r="I455" s="84" t="str">
        <f>IFERROR(INDEX(TBL_UDARDA_LOANPOOL[QUAL_JOBS_HUD_MFI],MATCH(TBL_QUAL_JOBSLISTING_JOBS[[#This Row],[LISTING_LOAN_ID_PROP_ADDR]],TBL_UDARDA_LOANPOOL[LOAN_ID_PROP_ADDR],0)),"")</f>
        <v/>
      </c>
      <c r="J4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5" s="36">
        <f>SUM(
IF(AND(TBL_QUAL_JOBSLISTING_JOBS[[#This Row],[LISTING_LOAN_ID_PROP_ADDR]]&lt;&gt;"",NOT(ISNUMBER(MATCH(TBL_QUAL_JOBSLISTING_JOBS[[#This Row],[LISTING_LOAN_ID_PROP_ADDR]],RANGE_LOOKUP_UDARDA_LOANLIST,0)))),1,0)
)</f>
        <v>0</v>
      </c>
    </row>
    <row r="456" spans="2:13" ht="20.100000000000001" customHeight="1" x14ac:dyDescent="0.25">
      <c r="B456" s="25" t="str">
        <f>IF(TBL_QUAL_JOBSLISTING_JOBS[[#This Row],[RECORD_STARTED]],IF(TBL_QUAL_JOBSLISTING_JOBS[[#This Row],[ERROR_COUNT]]&gt;0,-1,IF(TBL_QUAL_JOBSLISTING_JOBS[[#This Row],[REQ_FIELDS_POPULATED]],1,0)),"")</f>
        <v/>
      </c>
      <c r="C456" s="94">
        <f>ROW()-ROW(TBL_QUAL_JOBSLISTING_JOBS[[#Headers],[ROW_ID]])</f>
        <v>447</v>
      </c>
      <c r="D456" s="82"/>
      <c r="E456" s="82"/>
      <c r="F456" s="38"/>
      <c r="G456" s="39"/>
      <c r="H456" s="33"/>
      <c r="I456" s="84" t="str">
        <f>IFERROR(INDEX(TBL_UDARDA_LOANPOOL[QUAL_JOBS_HUD_MFI],MATCH(TBL_QUAL_JOBSLISTING_JOBS[[#This Row],[LISTING_LOAN_ID_PROP_ADDR]],TBL_UDARDA_LOANPOOL[LOAN_ID_PROP_ADDR],0)),"")</f>
        <v/>
      </c>
      <c r="J4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6" s="36">
        <f>SUM(
IF(AND(TBL_QUAL_JOBSLISTING_JOBS[[#This Row],[LISTING_LOAN_ID_PROP_ADDR]]&lt;&gt;"",NOT(ISNUMBER(MATCH(TBL_QUAL_JOBSLISTING_JOBS[[#This Row],[LISTING_LOAN_ID_PROP_ADDR]],RANGE_LOOKUP_UDARDA_LOANLIST,0)))),1,0)
)</f>
        <v>0</v>
      </c>
    </row>
    <row r="457" spans="2:13" ht="20.100000000000001" customHeight="1" x14ac:dyDescent="0.25">
      <c r="B457" s="25" t="str">
        <f>IF(TBL_QUAL_JOBSLISTING_JOBS[[#This Row],[RECORD_STARTED]],IF(TBL_QUAL_JOBSLISTING_JOBS[[#This Row],[ERROR_COUNT]]&gt;0,-1,IF(TBL_QUAL_JOBSLISTING_JOBS[[#This Row],[REQ_FIELDS_POPULATED]],1,0)),"")</f>
        <v/>
      </c>
      <c r="C457" s="94">
        <f>ROW()-ROW(TBL_QUAL_JOBSLISTING_JOBS[[#Headers],[ROW_ID]])</f>
        <v>448</v>
      </c>
      <c r="D457" s="82"/>
      <c r="E457" s="82"/>
      <c r="F457" s="38"/>
      <c r="G457" s="39"/>
      <c r="H457" s="33"/>
      <c r="I457" s="84" t="str">
        <f>IFERROR(INDEX(TBL_UDARDA_LOANPOOL[QUAL_JOBS_HUD_MFI],MATCH(TBL_QUAL_JOBSLISTING_JOBS[[#This Row],[LISTING_LOAN_ID_PROP_ADDR]],TBL_UDARDA_LOANPOOL[LOAN_ID_PROP_ADDR],0)),"")</f>
        <v/>
      </c>
      <c r="J4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7" s="36">
        <f>SUM(
IF(AND(TBL_QUAL_JOBSLISTING_JOBS[[#This Row],[LISTING_LOAN_ID_PROP_ADDR]]&lt;&gt;"",NOT(ISNUMBER(MATCH(TBL_QUAL_JOBSLISTING_JOBS[[#This Row],[LISTING_LOAN_ID_PROP_ADDR]],RANGE_LOOKUP_UDARDA_LOANLIST,0)))),1,0)
)</f>
        <v>0</v>
      </c>
    </row>
    <row r="458" spans="2:13" ht="20.100000000000001" customHeight="1" x14ac:dyDescent="0.25">
      <c r="B458" s="25" t="str">
        <f>IF(TBL_QUAL_JOBSLISTING_JOBS[[#This Row],[RECORD_STARTED]],IF(TBL_QUAL_JOBSLISTING_JOBS[[#This Row],[ERROR_COUNT]]&gt;0,-1,IF(TBL_QUAL_JOBSLISTING_JOBS[[#This Row],[REQ_FIELDS_POPULATED]],1,0)),"")</f>
        <v/>
      </c>
      <c r="C458" s="94">
        <f>ROW()-ROW(TBL_QUAL_JOBSLISTING_JOBS[[#Headers],[ROW_ID]])</f>
        <v>449</v>
      </c>
      <c r="D458" s="82"/>
      <c r="E458" s="82"/>
      <c r="F458" s="38"/>
      <c r="G458" s="39"/>
      <c r="H458" s="33"/>
      <c r="I458" s="84" t="str">
        <f>IFERROR(INDEX(TBL_UDARDA_LOANPOOL[QUAL_JOBS_HUD_MFI],MATCH(TBL_QUAL_JOBSLISTING_JOBS[[#This Row],[LISTING_LOAN_ID_PROP_ADDR]],TBL_UDARDA_LOANPOOL[LOAN_ID_PROP_ADDR],0)),"")</f>
        <v/>
      </c>
      <c r="J4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8" s="36">
        <f>SUM(
IF(AND(TBL_QUAL_JOBSLISTING_JOBS[[#This Row],[LISTING_LOAN_ID_PROP_ADDR]]&lt;&gt;"",NOT(ISNUMBER(MATCH(TBL_QUAL_JOBSLISTING_JOBS[[#This Row],[LISTING_LOAN_ID_PROP_ADDR]],RANGE_LOOKUP_UDARDA_LOANLIST,0)))),1,0)
)</f>
        <v>0</v>
      </c>
    </row>
    <row r="459" spans="2:13" ht="20.100000000000001" customHeight="1" x14ac:dyDescent="0.25">
      <c r="B459" s="25" t="str">
        <f>IF(TBL_QUAL_JOBSLISTING_JOBS[[#This Row],[RECORD_STARTED]],IF(TBL_QUAL_JOBSLISTING_JOBS[[#This Row],[ERROR_COUNT]]&gt;0,-1,IF(TBL_QUAL_JOBSLISTING_JOBS[[#This Row],[REQ_FIELDS_POPULATED]],1,0)),"")</f>
        <v/>
      </c>
      <c r="C459" s="94">
        <f>ROW()-ROW(TBL_QUAL_JOBSLISTING_JOBS[[#Headers],[ROW_ID]])</f>
        <v>450</v>
      </c>
      <c r="D459" s="82"/>
      <c r="E459" s="82"/>
      <c r="F459" s="38"/>
      <c r="G459" s="39"/>
      <c r="H459" s="33"/>
      <c r="I459" s="84" t="str">
        <f>IFERROR(INDEX(TBL_UDARDA_LOANPOOL[QUAL_JOBS_HUD_MFI],MATCH(TBL_QUAL_JOBSLISTING_JOBS[[#This Row],[LISTING_LOAN_ID_PROP_ADDR]],TBL_UDARDA_LOANPOOL[LOAN_ID_PROP_ADDR],0)),"")</f>
        <v/>
      </c>
      <c r="J4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9" s="36">
        <f>SUM(
IF(AND(TBL_QUAL_JOBSLISTING_JOBS[[#This Row],[LISTING_LOAN_ID_PROP_ADDR]]&lt;&gt;"",NOT(ISNUMBER(MATCH(TBL_QUAL_JOBSLISTING_JOBS[[#This Row],[LISTING_LOAN_ID_PROP_ADDR]],RANGE_LOOKUP_UDARDA_LOANLIST,0)))),1,0)
)</f>
        <v>0</v>
      </c>
    </row>
    <row r="460" spans="2:13" ht="20.100000000000001" customHeight="1" x14ac:dyDescent="0.25">
      <c r="B460" s="25" t="str">
        <f>IF(TBL_QUAL_JOBSLISTING_JOBS[[#This Row],[RECORD_STARTED]],IF(TBL_QUAL_JOBSLISTING_JOBS[[#This Row],[ERROR_COUNT]]&gt;0,-1,IF(TBL_QUAL_JOBSLISTING_JOBS[[#This Row],[REQ_FIELDS_POPULATED]],1,0)),"")</f>
        <v/>
      </c>
      <c r="C460" s="94">
        <f>ROW()-ROW(TBL_QUAL_JOBSLISTING_JOBS[[#Headers],[ROW_ID]])</f>
        <v>451</v>
      </c>
      <c r="D460" s="82"/>
      <c r="E460" s="82"/>
      <c r="F460" s="38"/>
      <c r="G460" s="39"/>
      <c r="H460" s="33"/>
      <c r="I460" s="84" t="str">
        <f>IFERROR(INDEX(TBL_UDARDA_LOANPOOL[QUAL_JOBS_HUD_MFI],MATCH(TBL_QUAL_JOBSLISTING_JOBS[[#This Row],[LISTING_LOAN_ID_PROP_ADDR]],TBL_UDARDA_LOANPOOL[LOAN_ID_PROP_ADDR],0)),"")</f>
        <v/>
      </c>
      <c r="J4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0" s="36">
        <f>SUM(
IF(AND(TBL_QUAL_JOBSLISTING_JOBS[[#This Row],[LISTING_LOAN_ID_PROP_ADDR]]&lt;&gt;"",NOT(ISNUMBER(MATCH(TBL_QUAL_JOBSLISTING_JOBS[[#This Row],[LISTING_LOAN_ID_PROP_ADDR]],RANGE_LOOKUP_UDARDA_LOANLIST,0)))),1,0)
)</f>
        <v>0</v>
      </c>
    </row>
    <row r="461" spans="2:13" ht="20.100000000000001" customHeight="1" x14ac:dyDescent="0.25">
      <c r="B461" s="25" t="str">
        <f>IF(TBL_QUAL_JOBSLISTING_JOBS[[#This Row],[RECORD_STARTED]],IF(TBL_QUAL_JOBSLISTING_JOBS[[#This Row],[ERROR_COUNT]]&gt;0,-1,IF(TBL_QUAL_JOBSLISTING_JOBS[[#This Row],[REQ_FIELDS_POPULATED]],1,0)),"")</f>
        <v/>
      </c>
      <c r="C461" s="94">
        <f>ROW()-ROW(TBL_QUAL_JOBSLISTING_JOBS[[#Headers],[ROW_ID]])</f>
        <v>452</v>
      </c>
      <c r="D461" s="82"/>
      <c r="E461" s="82"/>
      <c r="F461" s="38"/>
      <c r="G461" s="39"/>
      <c r="H461" s="33"/>
      <c r="I461" s="84" t="str">
        <f>IFERROR(INDEX(TBL_UDARDA_LOANPOOL[QUAL_JOBS_HUD_MFI],MATCH(TBL_QUAL_JOBSLISTING_JOBS[[#This Row],[LISTING_LOAN_ID_PROP_ADDR]],TBL_UDARDA_LOANPOOL[LOAN_ID_PROP_ADDR],0)),"")</f>
        <v/>
      </c>
      <c r="J4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1" s="36">
        <f>SUM(
IF(AND(TBL_QUAL_JOBSLISTING_JOBS[[#This Row],[LISTING_LOAN_ID_PROP_ADDR]]&lt;&gt;"",NOT(ISNUMBER(MATCH(TBL_QUAL_JOBSLISTING_JOBS[[#This Row],[LISTING_LOAN_ID_PROP_ADDR]],RANGE_LOOKUP_UDARDA_LOANLIST,0)))),1,0)
)</f>
        <v>0</v>
      </c>
    </row>
    <row r="462" spans="2:13" ht="20.100000000000001" customHeight="1" x14ac:dyDescent="0.25">
      <c r="B462" s="25" t="str">
        <f>IF(TBL_QUAL_JOBSLISTING_JOBS[[#This Row],[RECORD_STARTED]],IF(TBL_QUAL_JOBSLISTING_JOBS[[#This Row],[ERROR_COUNT]]&gt;0,-1,IF(TBL_QUAL_JOBSLISTING_JOBS[[#This Row],[REQ_FIELDS_POPULATED]],1,0)),"")</f>
        <v/>
      </c>
      <c r="C462" s="94">
        <f>ROW()-ROW(TBL_QUAL_JOBSLISTING_JOBS[[#Headers],[ROW_ID]])</f>
        <v>453</v>
      </c>
      <c r="D462" s="82"/>
      <c r="E462" s="82"/>
      <c r="F462" s="38"/>
      <c r="G462" s="39"/>
      <c r="H462" s="33"/>
      <c r="I462" s="84" t="str">
        <f>IFERROR(INDEX(TBL_UDARDA_LOANPOOL[QUAL_JOBS_HUD_MFI],MATCH(TBL_QUAL_JOBSLISTING_JOBS[[#This Row],[LISTING_LOAN_ID_PROP_ADDR]],TBL_UDARDA_LOANPOOL[LOAN_ID_PROP_ADDR],0)),"")</f>
        <v/>
      </c>
      <c r="J4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2" s="36">
        <f>SUM(
IF(AND(TBL_QUAL_JOBSLISTING_JOBS[[#This Row],[LISTING_LOAN_ID_PROP_ADDR]]&lt;&gt;"",NOT(ISNUMBER(MATCH(TBL_QUAL_JOBSLISTING_JOBS[[#This Row],[LISTING_LOAN_ID_PROP_ADDR]],RANGE_LOOKUP_UDARDA_LOANLIST,0)))),1,0)
)</f>
        <v>0</v>
      </c>
    </row>
    <row r="463" spans="2:13" ht="20.100000000000001" customHeight="1" x14ac:dyDescent="0.25">
      <c r="B463" s="25" t="str">
        <f>IF(TBL_QUAL_JOBSLISTING_JOBS[[#This Row],[RECORD_STARTED]],IF(TBL_QUAL_JOBSLISTING_JOBS[[#This Row],[ERROR_COUNT]]&gt;0,-1,IF(TBL_QUAL_JOBSLISTING_JOBS[[#This Row],[REQ_FIELDS_POPULATED]],1,0)),"")</f>
        <v/>
      </c>
      <c r="C463" s="94">
        <f>ROW()-ROW(TBL_QUAL_JOBSLISTING_JOBS[[#Headers],[ROW_ID]])</f>
        <v>454</v>
      </c>
      <c r="D463" s="82"/>
      <c r="E463" s="82"/>
      <c r="F463" s="38"/>
      <c r="G463" s="39"/>
      <c r="H463" s="33"/>
      <c r="I463" s="84" t="str">
        <f>IFERROR(INDEX(TBL_UDARDA_LOANPOOL[QUAL_JOBS_HUD_MFI],MATCH(TBL_QUAL_JOBSLISTING_JOBS[[#This Row],[LISTING_LOAN_ID_PROP_ADDR]],TBL_UDARDA_LOANPOOL[LOAN_ID_PROP_ADDR],0)),"")</f>
        <v/>
      </c>
      <c r="J4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3" s="36">
        <f>SUM(
IF(AND(TBL_QUAL_JOBSLISTING_JOBS[[#This Row],[LISTING_LOAN_ID_PROP_ADDR]]&lt;&gt;"",NOT(ISNUMBER(MATCH(TBL_QUAL_JOBSLISTING_JOBS[[#This Row],[LISTING_LOAN_ID_PROP_ADDR]],RANGE_LOOKUP_UDARDA_LOANLIST,0)))),1,0)
)</f>
        <v>0</v>
      </c>
    </row>
    <row r="464" spans="2:13" ht="20.100000000000001" customHeight="1" x14ac:dyDescent="0.25">
      <c r="B464" s="25" t="str">
        <f>IF(TBL_QUAL_JOBSLISTING_JOBS[[#This Row],[RECORD_STARTED]],IF(TBL_QUAL_JOBSLISTING_JOBS[[#This Row],[ERROR_COUNT]]&gt;0,-1,IF(TBL_QUAL_JOBSLISTING_JOBS[[#This Row],[REQ_FIELDS_POPULATED]],1,0)),"")</f>
        <v/>
      </c>
      <c r="C464" s="94">
        <f>ROW()-ROW(TBL_QUAL_JOBSLISTING_JOBS[[#Headers],[ROW_ID]])</f>
        <v>455</v>
      </c>
      <c r="D464" s="82"/>
      <c r="E464" s="82"/>
      <c r="F464" s="38"/>
      <c r="G464" s="39"/>
      <c r="H464" s="33"/>
      <c r="I464" s="84" t="str">
        <f>IFERROR(INDEX(TBL_UDARDA_LOANPOOL[QUAL_JOBS_HUD_MFI],MATCH(TBL_QUAL_JOBSLISTING_JOBS[[#This Row],[LISTING_LOAN_ID_PROP_ADDR]],TBL_UDARDA_LOANPOOL[LOAN_ID_PROP_ADDR],0)),"")</f>
        <v/>
      </c>
      <c r="J4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4" s="36">
        <f>SUM(
IF(AND(TBL_QUAL_JOBSLISTING_JOBS[[#This Row],[LISTING_LOAN_ID_PROP_ADDR]]&lt;&gt;"",NOT(ISNUMBER(MATCH(TBL_QUAL_JOBSLISTING_JOBS[[#This Row],[LISTING_LOAN_ID_PROP_ADDR]],RANGE_LOOKUP_UDARDA_LOANLIST,0)))),1,0)
)</f>
        <v>0</v>
      </c>
    </row>
    <row r="465" spans="2:13" ht="20.100000000000001" customHeight="1" x14ac:dyDescent="0.25">
      <c r="B465" s="25" t="str">
        <f>IF(TBL_QUAL_JOBSLISTING_JOBS[[#This Row],[RECORD_STARTED]],IF(TBL_QUAL_JOBSLISTING_JOBS[[#This Row],[ERROR_COUNT]]&gt;0,-1,IF(TBL_QUAL_JOBSLISTING_JOBS[[#This Row],[REQ_FIELDS_POPULATED]],1,0)),"")</f>
        <v/>
      </c>
      <c r="C465" s="94">
        <f>ROW()-ROW(TBL_QUAL_JOBSLISTING_JOBS[[#Headers],[ROW_ID]])</f>
        <v>456</v>
      </c>
      <c r="D465" s="82"/>
      <c r="E465" s="82"/>
      <c r="F465" s="38"/>
      <c r="G465" s="39"/>
      <c r="H465" s="33"/>
      <c r="I465" s="84" t="str">
        <f>IFERROR(INDEX(TBL_UDARDA_LOANPOOL[QUAL_JOBS_HUD_MFI],MATCH(TBL_QUAL_JOBSLISTING_JOBS[[#This Row],[LISTING_LOAN_ID_PROP_ADDR]],TBL_UDARDA_LOANPOOL[LOAN_ID_PROP_ADDR],0)),"")</f>
        <v/>
      </c>
      <c r="J4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5" s="36">
        <f>SUM(
IF(AND(TBL_QUAL_JOBSLISTING_JOBS[[#This Row],[LISTING_LOAN_ID_PROP_ADDR]]&lt;&gt;"",NOT(ISNUMBER(MATCH(TBL_QUAL_JOBSLISTING_JOBS[[#This Row],[LISTING_LOAN_ID_PROP_ADDR]],RANGE_LOOKUP_UDARDA_LOANLIST,0)))),1,0)
)</f>
        <v>0</v>
      </c>
    </row>
    <row r="466" spans="2:13" ht="20.100000000000001" customHeight="1" x14ac:dyDescent="0.25">
      <c r="B466" s="25" t="str">
        <f>IF(TBL_QUAL_JOBSLISTING_JOBS[[#This Row],[RECORD_STARTED]],IF(TBL_QUAL_JOBSLISTING_JOBS[[#This Row],[ERROR_COUNT]]&gt;0,-1,IF(TBL_QUAL_JOBSLISTING_JOBS[[#This Row],[REQ_FIELDS_POPULATED]],1,0)),"")</f>
        <v/>
      </c>
      <c r="C466" s="94">
        <f>ROW()-ROW(TBL_QUAL_JOBSLISTING_JOBS[[#Headers],[ROW_ID]])</f>
        <v>457</v>
      </c>
      <c r="D466" s="82"/>
      <c r="E466" s="82"/>
      <c r="F466" s="38"/>
      <c r="G466" s="39"/>
      <c r="H466" s="33"/>
      <c r="I466" s="84" t="str">
        <f>IFERROR(INDEX(TBL_UDARDA_LOANPOOL[QUAL_JOBS_HUD_MFI],MATCH(TBL_QUAL_JOBSLISTING_JOBS[[#This Row],[LISTING_LOAN_ID_PROP_ADDR]],TBL_UDARDA_LOANPOOL[LOAN_ID_PROP_ADDR],0)),"")</f>
        <v/>
      </c>
      <c r="J4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6" s="36">
        <f>SUM(
IF(AND(TBL_QUAL_JOBSLISTING_JOBS[[#This Row],[LISTING_LOAN_ID_PROP_ADDR]]&lt;&gt;"",NOT(ISNUMBER(MATCH(TBL_QUAL_JOBSLISTING_JOBS[[#This Row],[LISTING_LOAN_ID_PROP_ADDR]],RANGE_LOOKUP_UDARDA_LOANLIST,0)))),1,0)
)</f>
        <v>0</v>
      </c>
    </row>
    <row r="467" spans="2:13" ht="20.100000000000001" customHeight="1" x14ac:dyDescent="0.25">
      <c r="B467" s="25" t="str">
        <f>IF(TBL_QUAL_JOBSLISTING_JOBS[[#This Row],[RECORD_STARTED]],IF(TBL_QUAL_JOBSLISTING_JOBS[[#This Row],[ERROR_COUNT]]&gt;0,-1,IF(TBL_QUAL_JOBSLISTING_JOBS[[#This Row],[REQ_FIELDS_POPULATED]],1,0)),"")</f>
        <v/>
      </c>
      <c r="C467" s="94">
        <f>ROW()-ROW(TBL_QUAL_JOBSLISTING_JOBS[[#Headers],[ROW_ID]])</f>
        <v>458</v>
      </c>
      <c r="D467" s="82"/>
      <c r="E467" s="82"/>
      <c r="F467" s="38"/>
      <c r="G467" s="39"/>
      <c r="H467" s="33"/>
      <c r="I467" s="84" t="str">
        <f>IFERROR(INDEX(TBL_UDARDA_LOANPOOL[QUAL_JOBS_HUD_MFI],MATCH(TBL_QUAL_JOBSLISTING_JOBS[[#This Row],[LISTING_LOAN_ID_PROP_ADDR]],TBL_UDARDA_LOANPOOL[LOAN_ID_PROP_ADDR],0)),"")</f>
        <v/>
      </c>
      <c r="J4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7" s="36">
        <f>SUM(
IF(AND(TBL_QUAL_JOBSLISTING_JOBS[[#This Row],[LISTING_LOAN_ID_PROP_ADDR]]&lt;&gt;"",NOT(ISNUMBER(MATCH(TBL_QUAL_JOBSLISTING_JOBS[[#This Row],[LISTING_LOAN_ID_PROP_ADDR]],RANGE_LOOKUP_UDARDA_LOANLIST,0)))),1,0)
)</f>
        <v>0</v>
      </c>
    </row>
    <row r="468" spans="2:13" ht="20.100000000000001" customHeight="1" x14ac:dyDescent="0.25">
      <c r="B468" s="25" t="str">
        <f>IF(TBL_QUAL_JOBSLISTING_JOBS[[#This Row],[RECORD_STARTED]],IF(TBL_QUAL_JOBSLISTING_JOBS[[#This Row],[ERROR_COUNT]]&gt;0,-1,IF(TBL_QUAL_JOBSLISTING_JOBS[[#This Row],[REQ_FIELDS_POPULATED]],1,0)),"")</f>
        <v/>
      </c>
      <c r="C468" s="94">
        <f>ROW()-ROW(TBL_QUAL_JOBSLISTING_JOBS[[#Headers],[ROW_ID]])</f>
        <v>459</v>
      </c>
      <c r="D468" s="82"/>
      <c r="E468" s="82"/>
      <c r="F468" s="38"/>
      <c r="G468" s="39"/>
      <c r="H468" s="33"/>
      <c r="I468" s="84" t="str">
        <f>IFERROR(INDEX(TBL_UDARDA_LOANPOOL[QUAL_JOBS_HUD_MFI],MATCH(TBL_QUAL_JOBSLISTING_JOBS[[#This Row],[LISTING_LOAN_ID_PROP_ADDR]],TBL_UDARDA_LOANPOOL[LOAN_ID_PROP_ADDR],0)),"")</f>
        <v/>
      </c>
      <c r="J4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8" s="36">
        <f>SUM(
IF(AND(TBL_QUAL_JOBSLISTING_JOBS[[#This Row],[LISTING_LOAN_ID_PROP_ADDR]]&lt;&gt;"",NOT(ISNUMBER(MATCH(TBL_QUAL_JOBSLISTING_JOBS[[#This Row],[LISTING_LOAN_ID_PROP_ADDR]],RANGE_LOOKUP_UDARDA_LOANLIST,0)))),1,0)
)</f>
        <v>0</v>
      </c>
    </row>
    <row r="469" spans="2:13" ht="20.100000000000001" customHeight="1" x14ac:dyDescent="0.25">
      <c r="B469" s="25" t="str">
        <f>IF(TBL_QUAL_JOBSLISTING_JOBS[[#This Row],[RECORD_STARTED]],IF(TBL_QUAL_JOBSLISTING_JOBS[[#This Row],[ERROR_COUNT]]&gt;0,-1,IF(TBL_QUAL_JOBSLISTING_JOBS[[#This Row],[REQ_FIELDS_POPULATED]],1,0)),"")</f>
        <v/>
      </c>
      <c r="C469" s="94">
        <f>ROW()-ROW(TBL_QUAL_JOBSLISTING_JOBS[[#Headers],[ROW_ID]])</f>
        <v>460</v>
      </c>
      <c r="D469" s="82"/>
      <c r="E469" s="82"/>
      <c r="F469" s="38"/>
      <c r="G469" s="39"/>
      <c r="H469" s="33"/>
      <c r="I469" s="84" t="str">
        <f>IFERROR(INDEX(TBL_UDARDA_LOANPOOL[QUAL_JOBS_HUD_MFI],MATCH(TBL_QUAL_JOBSLISTING_JOBS[[#This Row],[LISTING_LOAN_ID_PROP_ADDR]],TBL_UDARDA_LOANPOOL[LOAN_ID_PROP_ADDR],0)),"")</f>
        <v/>
      </c>
      <c r="J4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9" s="36">
        <f>SUM(
IF(AND(TBL_QUAL_JOBSLISTING_JOBS[[#This Row],[LISTING_LOAN_ID_PROP_ADDR]]&lt;&gt;"",NOT(ISNUMBER(MATCH(TBL_QUAL_JOBSLISTING_JOBS[[#This Row],[LISTING_LOAN_ID_PROP_ADDR]],RANGE_LOOKUP_UDARDA_LOANLIST,0)))),1,0)
)</f>
        <v>0</v>
      </c>
    </row>
    <row r="470" spans="2:13" ht="20.100000000000001" customHeight="1" x14ac:dyDescent="0.25">
      <c r="B470" s="25" t="str">
        <f>IF(TBL_QUAL_JOBSLISTING_JOBS[[#This Row],[RECORD_STARTED]],IF(TBL_QUAL_JOBSLISTING_JOBS[[#This Row],[ERROR_COUNT]]&gt;0,-1,IF(TBL_QUAL_JOBSLISTING_JOBS[[#This Row],[REQ_FIELDS_POPULATED]],1,0)),"")</f>
        <v/>
      </c>
      <c r="C470" s="94">
        <f>ROW()-ROW(TBL_QUAL_JOBSLISTING_JOBS[[#Headers],[ROW_ID]])</f>
        <v>461</v>
      </c>
      <c r="D470" s="82"/>
      <c r="E470" s="82"/>
      <c r="F470" s="38"/>
      <c r="G470" s="39"/>
      <c r="H470" s="33"/>
      <c r="I470" s="84" t="str">
        <f>IFERROR(INDEX(TBL_UDARDA_LOANPOOL[QUAL_JOBS_HUD_MFI],MATCH(TBL_QUAL_JOBSLISTING_JOBS[[#This Row],[LISTING_LOAN_ID_PROP_ADDR]],TBL_UDARDA_LOANPOOL[LOAN_ID_PROP_ADDR],0)),"")</f>
        <v/>
      </c>
      <c r="J4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0" s="36">
        <f>SUM(
IF(AND(TBL_QUAL_JOBSLISTING_JOBS[[#This Row],[LISTING_LOAN_ID_PROP_ADDR]]&lt;&gt;"",NOT(ISNUMBER(MATCH(TBL_QUAL_JOBSLISTING_JOBS[[#This Row],[LISTING_LOAN_ID_PROP_ADDR]],RANGE_LOOKUP_UDARDA_LOANLIST,0)))),1,0)
)</f>
        <v>0</v>
      </c>
    </row>
    <row r="471" spans="2:13" ht="20.100000000000001" customHeight="1" x14ac:dyDescent="0.25">
      <c r="B471" s="25" t="str">
        <f>IF(TBL_QUAL_JOBSLISTING_JOBS[[#This Row],[RECORD_STARTED]],IF(TBL_QUAL_JOBSLISTING_JOBS[[#This Row],[ERROR_COUNT]]&gt;0,-1,IF(TBL_QUAL_JOBSLISTING_JOBS[[#This Row],[REQ_FIELDS_POPULATED]],1,0)),"")</f>
        <v/>
      </c>
      <c r="C471" s="94">
        <f>ROW()-ROW(TBL_QUAL_JOBSLISTING_JOBS[[#Headers],[ROW_ID]])</f>
        <v>462</v>
      </c>
      <c r="D471" s="82"/>
      <c r="E471" s="82"/>
      <c r="F471" s="38"/>
      <c r="G471" s="39"/>
      <c r="H471" s="33"/>
      <c r="I471" s="84" t="str">
        <f>IFERROR(INDEX(TBL_UDARDA_LOANPOOL[QUAL_JOBS_HUD_MFI],MATCH(TBL_QUAL_JOBSLISTING_JOBS[[#This Row],[LISTING_LOAN_ID_PROP_ADDR]],TBL_UDARDA_LOANPOOL[LOAN_ID_PROP_ADDR],0)),"")</f>
        <v/>
      </c>
      <c r="J4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1" s="36">
        <f>SUM(
IF(AND(TBL_QUAL_JOBSLISTING_JOBS[[#This Row],[LISTING_LOAN_ID_PROP_ADDR]]&lt;&gt;"",NOT(ISNUMBER(MATCH(TBL_QUAL_JOBSLISTING_JOBS[[#This Row],[LISTING_LOAN_ID_PROP_ADDR]],RANGE_LOOKUP_UDARDA_LOANLIST,0)))),1,0)
)</f>
        <v>0</v>
      </c>
    </row>
    <row r="472" spans="2:13" ht="20.100000000000001" customHeight="1" x14ac:dyDescent="0.25">
      <c r="B472" s="25" t="str">
        <f>IF(TBL_QUAL_JOBSLISTING_JOBS[[#This Row],[RECORD_STARTED]],IF(TBL_QUAL_JOBSLISTING_JOBS[[#This Row],[ERROR_COUNT]]&gt;0,-1,IF(TBL_QUAL_JOBSLISTING_JOBS[[#This Row],[REQ_FIELDS_POPULATED]],1,0)),"")</f>
        <v/>
      </c>
      <c r="C472" s="94">
        <f>ROW()-ROW(TBL_QUAL_JOBSLISTING_JOBS[[#Headers],[ROW_ID]])</f>
        <v>463</v>
      </c>
      <c r="D472" s="82"/>
      <c r="E472" s="82"/>
      <c r="F472" s="38"/>
      <c r="G472" s="39"/>
      <c r="H472" s="33"/>
      <c r="I472" s="84" t="str">
        <f>IFERROR(INDEX(TBL_UDARDA_LOANPOOL[QUAL_JOBS_HUD_MFI],MATCH(TBL_QUAL_JOBSLISTING_JOBS[[#This Row],[LISTING_LOAN_ID_PROP_ADDR]],TBL_UDARDA_LOANPOOL[LOAN_ID_PROP_ADDR],0)),"")</f>
        <v/>
      </c>
      <c r="J4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2" s="36">
        <f>SUM(
IF(AND(TBL_QUAL_JOBSLISTING_JOBS[[#This Row],[LISTING_LOAN_ID_PROP_ADDR]]&lt;&gt;"",NOT(ISNUMBER(MATCH(TBL_QUAL_JOBSLISTING_JOBS[[#This Row],[LISTING_LOAN_ID_PROP_ADDR]],RANGE_LOOKUP_UDARDA_LOANLIST,0)))),1,0)
)</f>
        <v>0</v>
      </c>
    </row>
    <row r="473" spans="2:13" ht="20.100000000000001" customHeight="1" x14ac:dyDescent="0.25">
      <c r="B473" s="25" t="str">
        <f>IF(TBL_QUAL_JOBSLISTING_JOBS[[#This Row],[RECORD_STARTED]],IF(TBL_QUAL_JOBSLISTING_JOBS[[#This Row],[ERROR_COUNT]]&gt;0,-1,IF(TBL_QUAL_JOBSLISTING_JOBS[[#This Row],[REQ_FIELDS_POPULATED]],1,0)),"")</f>
        <v/>
      </c>
      <c r="C473" s="94">
        <f>ROW()-ROW(TBL_QUAL_JOBSLISTING_JOBS[[#Headers],[ROW_ID]])</f>
        <v>464</v>
      </c>
      <c r="D473" s="82"/>
      <c r="E473" s="82"/>
      <c r="F473" s="38"/>
      <c r="G473" s="39"/>
      <c r="H473" s="33"/>
      <c r="I473" s="84" t="str">
        <f>IFERROR(INDEX(TBL_UDARDA_LOANPOOL[QUAL_JOBS_HUD_MFI],MATCH(TBL_QUAL_JOBSLISTING_JOBS[[#This Row],[LISTING_LOAN_ID_PROP_ADDR]],TBL_UDARDA_LOANPOOL[LOAN_ID_PROP_ADDR],0)),"")</f>
        <v/>
      </c>
      <c r="J4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3" s="36">
        <f>SUM(
IF(AND(TBL_QUAL_JOBSLISTING_JOBS[[#This Row],[LISTING_LOAN_ID_PROP_ADDR]]&lt;&gt;"",NOT(ISNUMBER(MATCH(TBL_QUAL_JOBSLISTING_JOBS[[#This Row],[LISTING_LOAN_ID_PROP_ADDR]],RANGE_LOOKUP_UDARDA_LOANLIST,0)))),1,0)
)</f>
        <v>0</v>
      </c>
    </row>
    <row r="474" spans="2:13" ht="20.100000000000001" customHeight="1" x14ac:dyDescent="0.25">
      <c r="B474" s="25" t="str">
        <f>IF(TBL_QUAL_JOBSLISTING_JOBS[[#This Row],[RECORD_STARTED]],IF(TBL_QUAL_JOBSLISTING_JOBS[[#This Row],[ERROR_COUNT]]&gt;0,-1,IF(TBL_QUAL_JOBSLISTING_JOBS[[#This Row],[REQ_FIELDS_POPULATED]],1,0)),"")</f>
        <v/>
      </c>
      <c r="C474" s="94">
        <f>ROW()-ROW(TBL_QUAL_JOBSLISTING_JOBS[[#Headers],[ROW_ID]])</f>
        <v>465</v>
      </c>
      <c r="D474" s="82"/>
      <c r="E474" s="82"/>
      <c r="F474" s="38"/>
      <c r="G474" s="39"/>
      <c r="H474" s="33"/>
      <c r="I474" s="84" t="str">
        <f>IFERROR(INDEX(TBL_UDARDA_LOANPOOL[QUAL_JOBS_HUD_MFI],MATCH(TBL_QUAL_JOBSLISTING_JOBS[[#This Row],[LISTING_LOAN_ID_PROP_ADDR]],TBL_UDARDA_LOANPOOL[LOAN_ID_PROP_ADDR],0)),"")</f>
        <v/>
      </c>
      <c r="J4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4" s="36">
        <f>SUM(
IF(AND(TBL_QUAL_JOBSLISTING_JOBS[[#This Row],[LISTING_LOAN_ID_PROP_ADDR]]&lt;&gt;"",NOT(ISNUMBER(MATCH(TBL_QUAL_JOBSLISTING_JOBS[[#This Row],[LISTING_LOAN_ID_PROP_ADDR]],RANGE_LOOKUP_UDARDA_LOANLIST,0)))),1,0)
)</f>
        <v>0</v>
      </c>
    </row>
    <row r="475" spans="2:13" ht="20.100000000000001" customHeight="1" x14ac:dyDescent="0.25">
      <c r="B475" s="25" t="str">
        <f>IF(TBL_QUAL_JOBSLISTING_JOBS[[#This Row],[RECORD_STARTED]],IF(TBL_QUAL_JOBSLISTING_JOBS[[#This Row],[ERROR_COUNT]]&gt;0,-1,IF(TBL_QUAL_JOBSLISTING_JOBS[[#This Row],[REQ_FIELDS_POPULATED]],1,0)),"")</f>
        <v/>
      </c>
      <c r="C475" s="94">
        <f>ROW()-ROW(TBL_QUAL_JOBSLISTING_JOBS[[#Headers],[ROW_ID]])</f>
        <v>466</v>
      </c>
      <c r="D475" s="82"/>
      <c r="E475" s="82"/>
      <c r="F475" s="38"/>
      <c r="G475" s="39"/>
      <c r="H475" s="33"/>
      <c r="I475" s="84" t="str">
        <f>IFERROR(INDEX(TBL_UDARDA_LOANPOOL[QUAL_JOBS_HUD_MFI],MATCH(TBL_QUAL_JOBSLISTING_JOBS[[#This Row],[LISTING_LOAN_ID_PROP_ADDR]],TBL_UDARDA_LOANPOOL[LOAN_ID_PROP_ADDR],0)),"")</f>
        <v/>
      </c>
      <c r="J4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5" s="36">
        <f>SUM(
IF(AND(TBL_QUAL_JOBSLISTING_JOBS[[#This Row],[LISTING_LOAN_ID_PROP_ADDR]]&lt;&gt;"",NOT(ISNUMBER(MATCH(TBL_QUAL_JOBSLISTING_JOBS[[#This Row],[LISTING_LOAN_ID_PROP_ADDR]],RANGE_LOOKUP_UDARDA_LOANLIST,0)))),1,0)
)</f>
        <v>0</v>
      </c>
    </row>
    <row r="476" spans="2:13" ht="20.100000000000001" customHeight="1" x14ac:dyDescent="0.25">
      <c r="B476" s="25" t="str">
        <f>IF(TBL_QUAL_JOBSLISTING_JOBS[[#This Row],[RECORD_STARTED]],IF(TBL_QUAL_JOBSLISTING_JOBS[[#This Row],[ERROR_COUNT]]&gt;0,-1,IF(TBL_QUAL_JOBSLISTING_JOBS[[#This Row],[REQ_FIELDS_POPULATED]],1,0)),"")</f>
        <v/>
      </c>
      <c r="C476" s="94">
        <f>ROW()-ROW(TBL_QUAL_JOBSLISTING_JOBS[[#Headers],[ROW_ID]])</f>
        <v>467</v>
      </c>
      <c r="D476" s="82"/>
      <c r="E476" s="82"/>
      <c r="F476" s="38"/>
      <c r="G476" s="39"/>
      <c r="H476" s="33"/>
      <c r="I476" s="84" t="str">
        <f>IFERROR(INDEX(TBL_UDARDA_LOANPOOL[QUAL_JOBS_HUD_MFI],MATCH(TBL_QUAL_JOBSLISTING_JOBS[[#This Row],[LISTING_LOAN_ID_PROP_ADDR]],TBL_UDARDA_LOANPOOL[LOAN_ID_PROP_ADDR],0)),"")</f>
        <v/>
      </c>
      <c r="J4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6" s="36">
        <f>SUM(
IF(AND(TBL_QUAL_JOBSLISTING_JOBS[[#This Row],[LISTING_LOAN_ID_PROP_ADDR]]&lt;&gt;"",NOT(ISNUMBER(MATCH(TBL_QUAL_JOBSLISTING_JOBS[[#This Row],[LISTING_LOAN_ID_PROP_ADDR]],RANGE_LOOKUP_UDARDA_LOANLIST,0)))),1,0)
)</f>
        <v>0</v>
      </c>
    </row>
    <row r="477" spans="2:13" ht="20.100000000000001" customHeight="1" x14ac:dyDescent="0.25">
      <c r="B477" s="25" t="str">
        <f>IF(TBL_QUAL_JOBSLISTING_JOBS[[#This Row],[RECORD_STARTED]],IF(TBL_QUAL_JOBSLISTING_JOBS[[#This Row],[ERROR_COUNT]]&gt;0,-1,IF(TBL_QUAL_JOBSLISTING_JOBS[[#This Row],[REQ_FIELDS_POPULATED]],1,0)),"")</f>
        <v/>
      </c>
      <c r="C477" s="94">
        <f>ROW()-ROW(TBL_QUAL_JOBSLISTING_JOBS[[#Headers],[ROW_ID]])</f>
        <v>468</v>
      </c>
      <c r="D477" s="82"/>
      <c r="E477" s="82"/>
      <c r="F477" s="38"/>
      <c r="G477" s="39"/>
      <c r="H477" s="33"/>
      <c r="I477" s="84" t="str">
        <f>IFERROR(INDEX(TBL_UDARDA_LOANPOOL[QUAL_JOBS_HUD_MFI],MATCH(TBL_QUAL_JOBSLISTING_JOBS[[#This Row],[LISTING_LOAN_ID_PROP_ADDR]],TBL_UDARDA_LOANPOOL[LOAN_ID_PROP_ADDR],0)),"")</f>
        <v/>
      </c>
      <c r="J4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7" s="36">
        <f>SUM(
IF(AND(TBL_QUAL_JOBSLISTING_JOBS[[#This Row],[LISTING_LOAN_ID_PROP_ADDR]]&lt;&gt;"",NOT(ISNUMBER(MATCH(TBL_QUAL_JOBSLISTING_JOBS[[#This Row],[LISTING_LOAN_ID_PROP_ADDR]],RANGE_LOOKUP_UDARDA_LOANLIST,0)))),1,0)
)</f>
        <v>0</v>
      </c>
    </row>
    <row r="478" spans="2:13" ht="20.100000000000001" customHeight="1" x14ac:dyDescent="0.25">
      <c r="B478" s="25" t="str">
        <f>IF(TBL_QUAL_JOBSLISTING_JOBS[[#This Row],[RECORD_STARTED]],IF(TBL_QUAL_JOBSLISTING_JOBS[[#This Row],[ERROR_COUNT]]&gt;0,-1,IF(TBL_QUAL_JOBSLISTING_JOBS[[#This Row],[REQ_FIELDS_POPULATED]],1,0)),"")</f>
        <v/>
      </c>
      <c r="C478" s="94">
        <f>ROW()-ROW(TBL_QUAL_JOBSLISTING_JOBS[[#Headers],[ROW_ID]])</f>
        <v>469</v>
      </c>
      <c r="D478" s="82"/>
      <c r="E478" s="82"/>
      <c r="F478" s="38"/>
      <c r="G478" s="39"/>
      <c r="H478" s="33"/>
      <c r="I478" s="84" t="str">
        <f>IFERROR(INDEX(TBL_UDARDA_LOANPOOL[QUAL_JOBS_HUD_MFI],MATCH(TBL_QUAL_JOBSLISTING_JOBS[[#This Row],[LISTING_LOAN_ID_PROP_ADDR]],TBL_UDARDA_LOANPOOL[LOAN_ID_PROP_ADDR],0)),"")</f>
        <v/>
      </c>
      <c r="J4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8" s="36">
        <f>SUM(
IF(AND(TBL_QUAL_JOBSLISTING_JOBS[[#This Row],[LISTING_LOAN_ID_PROP_ADDR]]&lt;&gt;"",NOT(ISNUMBER(MATCH(TBL_QUAL_JOBSLISTING_JOBS[[#This Row],[LISTING_LOAN_ID_PROP_ADDR]],RANGE_LOOKUP_UDARDA_LOANLIST,0)))),1,0)
)</f>
        <v>0</v>
      </c>
    </row>
    <row r="479" spans="2:13" ht="20.100000000000001" customHeight="1" x14ac:dyDescent="0.25">
      <c r="B479" s="25" t="str">
        <f>IF(TBL_QUAL_JOBSLISTING_JOBS[[#This Row],[RECORD_STARTED]],IF(TBL_QUAL_JOBSLISTING_JOBS[[#This Row],[ERROR_COUNT]]&gt;0,-1,IF(TBL_QUAL_JOBSLISTING_JOBS[[#This Row],[REQ_FIELDS_POPULATED]],1,0)),"")</f>
        <v/>
      </c>
      <c r="C479" s="94">
        <f>ROW()-ROW(TBL_QUAL_JOBSLISTING_JOBS[[#Headers],[ROW_ID]])</f>
        <v>470</v>
      </c>
      <c r="D479" s="82"/>
      <c r="E479" s="82"/>
      <c r="F479" s="38"/>
      <c r="G479" s="39"/>
      <c r="H479" s="33"/>
      <c r="I479" s="84" t="str">
        <f>IFERROR(INDEX(TBL_UDARDA_LOANPOOL[QUAL_JOBS_HUD_MFI],MATCH(TBL_QUAL_JOBSLISTING_JOBS[[#This Row],[LISTING_LOAN_ID_PROP_ADDR]],TBL_UDARDA_LOANPOOL[LOAN_ID_PROP_ADDR],0)),"")</f>
        <v/>
      </c>
      <c r="J4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9" s="36">
        <f>SUM(
IF(AND(TBL_QUAL_JOBSLISTING_JOBS[[#This Row],[LISTING_LOAN_ID_PROP_ADDR]]&lt;&gt;"",NOT(ISNUMBER(MATCH(TBL_QUAL_JOBSLISTING_JOBS[[#This Row],[LISTING_LOAN_ID_PROP_ADDR]],RANGE_LOOKUP_UDARDA_LOANLIST,0)))),1,0)
)</f>
        <v>0</v>
      </c>
    </row>
    <row r="480" spans="2:13" ht="20.100000000000001" customHeight="1" x14ac:dyDescent="0.25">
      <c r="B480" s="25" t="str">
        <f>IF(TBL_QUAL_JOBSLISTING_JOBS[[#This Row],[RECORD_STARTED]],IF(TBL_QUAL_JOBSLISTING_JOBS[[#This Row],[ERROR_COUNT]]&gt;0,-1,IF(TBL_QUAL_JOBSLISTING_JOBS[[#This Row],[REQ_FIELDS_POPULATED]],1,0)),"")</f>
        <v/>
      </c>
      <c r="C480" s="94">
        <f>ROW()-ROW(TBL_QUAL_JOBSLISTING_JOBS[[#Headers],[ROW_ID]])</f>
        <v>471</v>
      </c>
      <c r="D480" s="82"/>
      <c r="E480" s="82"/>
      <c r="F480" s="38"/>
      <c r="G480" s="39"/>
      <c r="H480" s="33"/>
      <c r="I480" s="84" t="str">
        <f>IFERROR(INDEX(TBL_UDARDA_LOANPOOL[QUAL_JOBS_HUD_MFI],MATCH(TBL_QUAL_JOBSLISTING_JOBS[[#This Row],[LISTING_LOAN_ID_PROP_ADDR]],TBL_UDARDA_LOANPOOL[LOAN_ID_PROP_ADDR],0)),"")</f>
        <v/>
      </c>
      <c r="J4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0" s="36">
        <f>SUM(
IF(AND(TBL_QUAL_JOBSLISTING_JOBS[[#This Row],[LISTING_LOAN_ID_PROP_ADDR]]&lt;&gt;"",NOT(ISNUMBER(MATCH(TBL_QUAL_JOBSLISTING_JOBS[[#This Row],[LISTING_LOAN_ID_PROP_ADDR]],RANGE_LOOKUP_UDARDA_LOANLIST,0)))),1,0)
)</f>
        <v>0</v>
      </c>
    </row>
    <row r="481" spans="2:13" ht="20.100000000000001" customHeight="1" x14ac:dyDescent="0.25">
      <c r="B481" s="25" t="str">
        <f>IF(TBL_QUAL_JOBSLISTING_JOBS[[#This Row],[RECORD_STARTED]],IF(TBL_QUAL_JOBSLISTING_JOBS[[#This Row],[ERROR_COUNT]]&gt;0,-1,IF(TBL_QUAL_JOBSLISTING_JOBS[[#This Row],[REQ_FIELDS_POPULATED]],1,0)),"")</f>
        <v/>
      </c>
      <c r="C481" s="94">
        <f>ROW()-ROW(TBL_QUAL_JOBSLISTING_JOBS[[#Headers],[ROW_ID]])</f>
        <v>472</v>
      </c>
      <c r="D481" s="82"/>
      <c r="E481" s="82"/>
      <c r="F481" s="38"/>
      <c r="G481" s="39"/>
      <c r="H481" s="33"/>
      <c r="I481" s="84" t="str">
        <f>IFERROR(INDEX(TBL_UDARDA_LOANPOOL[QUAL_JOBS_HUD_MFI],MATCH(TBL_QUAL_JOBSLISTING_JOBS[[#This Row],[LISTING_LOAN_ID_PROP_ADDR]],TBL_UDARDA_LOANPOOL[LOAN_ID_PROP_ADDR],0)),"")</f>
        <v/>
      </c>
      <c r="J4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1" s="36">
        <f>SUM(
IF(AND(TBL_QUAL_JOBSLISTING_JOBS[[#This Row],[LISTING_LOAN_ID_PROP_ADDR]]&lt;&gt;"",NOT(ISNUMBER(MATCH(TBL_QUAL_JOBSLISTING_JOBS[[#This Row],[LISTING_LOAN_ID_PROP_ADDR]],RANGE_LOOKUP_UDARDA_LOANLIST,0)))),1,0)
)</f>
        <v>0</v>
      </c>
    </row>
    <row r="482" spans="2:13" ht="20.100000000000001" customHeight="1" x14ac:dyDescent="0.25">
      <c r="B482" s="25" t="str">
        <f>IF(TBL_QUAL_JOBSLISTING_JOBS[[#This Row],[RECORD_STARTED]],IF(TBL_QUAL_JOBSLISTING_JOBS[[#This Row],[ERROR_COUNT]]&gt;0,-1,IF(TBL_QUAL_JOBSLISTING_JOBS[[#This Row],[REQ_FIELDS_POPULATED]],1,0)),"")</f>
        <v/>
      </c>
      <c r="C482" s="94">
        <f>ROW()-ROW(TBL_QUAL_JOBSLISTING_JOBS[[#Headers],[ROW_ID]])</f>
        <v>473</v>
      </c>
      <c r="D482" s="82"/>
      <c r="E482" s="82"/>
      <c r="F482" s="38"/>
      <c r="G482" s="39"/>
      <c r="H482" s="33"/>
      <c r="I482" s="84" t="str">
        <f>IFERROR(INDEX(TBL_UDARDA_LOANPOOL[QUAL_JOBS_HUD_MFI],MATCH(TBL_QUAL_JOBSLISTING_JOBS[[#This Row],[LISTING_LOAN_ID_PROP_ADDR]],TBL_UDARDA_LOANPOOL[LOAN_ID_PROP_ADDR],0)),"")</f>
        <v/>
      </c>
      <c r="J4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2" s="36">
        <f>SUM(
IF(AND(TBL_QUAL_JOBSLISTING_JOBS[[#This Row],[LISTING_LOAN_ID_PROP_ADDR]]&lt;&gt;"",NOT(ISNUMBER(MATCH(TBL_QUAL_JOBSLISTING_JOBS[[#This Row],[LISTING_LOAN_ID_PROP_ADDR]],RANGE_LOOKUP_UDARDA_LOANLIST,0)))),1,0)
)</f>
        <v>0</v>
      </c>
    </row>
    <row r="483" spans="2:13" ht="20.100000000000001" customHeight="1" x14ac:dyDescent="0.25">
      <c r="B483" s="25" t="str">
        <f>IF(TBL_QUAL_JOBSLISTING_JOBS[[#This Row],[RECORD_STARTED]],IF(TBL_QUAL_JOBSLISTING_JOBS[[#This Row],[ERROR_COUNT]]&gt;0,-1,IF(TBL_QUAL_JOBSLISTING_JOBS[[#This Row],[REQ_FIELDS_POPULATED]],1,0)),"")</f>
        <v/>
      </c>
      <c r="C483" s="94">
        <f>ROW()-ROW(TBL_QUAL_JOBSLISTING_JOBS[[#Headers],[ROW_ID]])</f>
        <v>474</v>
      </c>
      <c r="D483" s="82"/>
      <c r="E483" s="82"/>
      <c r="F483" s="38"/>
      <c r="G483" s="39"/>
      <c r="H483" s="33"/>
      <c r="I483" s="84" t="str">
        <f>IFERROR(INDEX(TBL_UDARDA_LOANPOOL[QUAL_JOBS_HUD_MFI],MATCH(TBL_QUAL_JOBSLISTING_JOBS[[#This Row],[LISTING_LOAN_ID_PROP_ADDR]],TBL_UDARDA_LOANPOOL[LOAN_ID_PROP_ADDR],0)),"")</f>
        <v/>
      </c>
      <c r="J4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3" s="36">
        <f>SUM(
IF(AND(TBL_QUAL_JOBSLISTING_JOBS[[#This Row],[LISTING_LOAN_ID_PROP_ADDR]]&lt;&gt;"",NOT(ISNUMBER(MATCH(TBL_QUAL_JOBSLISTING_JOBS[[#This Row],[LISTING_LOAN_ID_PROP_ADDR]],RANGE_LOOKUP_UDARDA_LOANLIST,0)))),1,0)
)</f>
        <v>0</v>
      </c>
    </row>
    <row r="484" spans="2:13" ht="20.100000000000001" customHeight="1" x14ac:dyDescent="0.25">
      <c r="B484" s="25" t="str">
        <f>IF(TBL_QUAL_JOBSLISTING_JOBS[[#This Row],[RECORD_STARTED]],IF(TBL_QUAL_JOBSLISTING_JOBS[[#This Row],[ERROR_COUNT]]&gt;0,-1,IF(TBL_QUAL_JOBSLISTING_JOBS[[#This Row],[REQ_FIELDS_POPULATED]],1,0)),"")</f>
        <v/>
      </c>
      <c r="C484" s="94">
        <f>ROW()-ROW(TBL_QUAL_JOBSLISTING_JOBS[[#Headers],[ROW_ID]])</f>
        <v>475</v>
      </c>
      <c r="D484" s="82"/>
      <c r="E484" s="82"/>
      <c r="F484" s="38"/>
      <c r="G484" s="39"/>
      <c r="H484" s="33"/>
      <c r="I484" s="84" t="str">
        <f>IFERROR(INDEX(TBL_UDARDA_LOANPOOL[QUAL_JOBS_HUD_MFI],MATCH(TBL_QUAL_JOBSLISTING_JOBS[[#This Row],[LISTING_LOAN_ID_PROP_ADDR]],TBL_UDARDA_LOANPOOL[LOAN_ID_PROP_ADDR],0)),"")</f>
        <v/>
      </c>
      <c r="J4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4" s="36">
        <f>SUM(
IF(AND(TBL_QUAL_JOBSLISTING_JOBS[[#This Row],[LISTING_LOAN_ID_PROP_ADDR]]&lt;&gt;"",NOT(ISNUMBER(MATCH(TBL_QUAL_JOBSLISTING_JOBS[[#This Row],[LISTING_LOAN_ID_PROP_ADDR]],RANGE_LOOKUP_UDARDA_LOANLIST,0)))),1,0)
)</f>
        <v>0</v>
      </c>
    </row>
    <row r="485" spans="2:13" ht="20.100000000000001" customHeight="1" x14ac:dyDescent="0.25">
      <c r="B485" s="25" t="str">
        <f>IF(TBL_QUAL_JOBSLISTING_JOBS[[#This Row],[RECORD_STARTED]],IF(TBL_QUAL_JOBSLISTING_JOBS[[#This Row],[ERROR_COUNT]]&gt;0,-1,IF(TBL_QUAL_JOBSLISTING_JOBS[[#This Row],[REQ_FIELDS_POPULATED]],1,0)),"")</f>
        <v/>
      </c>
      <c r="C485" s="94">
        <f>ROW()-ROW(TBL_QUAL_JOBSLISTING_JOBS[[#Headers],[ROW_ID]])</f>
        <v>476</v>
      </c>
      <c r="D485" s="82"/>
      <c r="E485" s="82"/>
      <c r="F485" s="38"/>
      <c r="G485" s="39"/>
      <c r="H485" s="33"/>
      <c r="I485" s="84" t="str">
        <f>IFERROR(INDEX(TBL_UDARDA_LOANPOOL[QUAL_JOBS_HUD_MFI],MATCH(TBL_QUAL_JOBSLISTING_JOBS[[#This Row],[LISTING_LOAN_ID_PROP_ADDR]],TBL_UDARDA_LOANPOOL[LOAN_ID_PROP_ADDR],0)),"")</f>
        <v/>
      </c>
      <c r="J4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5" s="36">
        <f>SUM(
IF(AND(TBL_QUAL_JOBSLISTING_JOBS[[#This Row],[LISTING_LOAN_ID_PROP_ADDR]]&lt;&gt;"",NOT(ISNUMBER(MATCH(TBL_QUAL_JOBSLISTING_JOBS[[#This Row],[LISTING_LOAN_ID_PROP_ADDR]],RANGE_LOOKUP_UDARDA_LOANLIST,0)))),1,0)
)</f>
        <v>0</v>
      </c>
    </row>
    <row r="486" spans="2:13" ht="20.100000000000001" customHeight="1" x14ac:dyDescent="0.25">
      <c r="B486" s="25" t="str">
        <f>IF(TBL_QUAL_JOBSLISTING_JOBS[[#This Row],[RECORD_STARTED]],IF(TBL_QUAL_JOBSLISTING_JOBS[[#This Row],[ERROR_COUNT]]&gt;0,-1,IF(TBL_QUAL_JOBSLISTING_JOBS[[#This Row],[REQ_FIELDS_POPULATED]],1,0)),"")</f>
        <v/>
      </c>
      <c r="C486" s="94">
        <f>ROW()-ROW(TBL_QUAL_JOBSLISTING_JOBS[[#Headers],[ROW_ID]])</f>
        <v>477</v>
      </c>
      <c r="D486" s="82"/>
      <c r="E486" s="82"/>
      <c r="F486" s="38"/>
      <c r="G486" s="39"/>
      <c r="H486" s="33"/>
      <c r="I486" s="84" t="str">
        <f>IFERROR(INDEX(TBL_UDARDA_LOANPOOL[QUAL_JOBS_HUD_MFI],MATCH(TBL_QUAL_JOBSLISTING_JOBS[[#This Row],[LISTING_LOAN_ID_PROP_ADDR]],TBL_UDARDA_LOANPOOL[LOAN_ID_PROP_ADDR],0)),"")</f>
        <v/>
      </c>
      <c r="J4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6" s="36">
        <f>SUM(
IF(AND(TBL_QUAL_JOBSLISTING_JOBS[[#This Row],[LISTING_LOAN_ID_PROP_ADDR]]&lt;&gt;"",NOT(ISNUMBER(MATCH(TBL_QUAL_JOBSLISTING_JOBS[[#This Row],[LISTING_LOAN_ID_PROP_ADDR]],RANGE_LOOKUP_UDARDA_LOANLIST,0)))),1,0)
)</f>
        <v>0</v>
      </c>
    </row>
    <row r="487" spans="2:13" ht="20.100000000000001" customHeight="1" x14ac:dyDescent="0.25">
      <c r="B487" s="25" t="str">
        <f>IF(TBL_QUAL_JOBSLISTING_JOBS[[#This Row],[RECORD_STARTED]],IF(TBL_QUAL_JOBSLISTING_JOBS[[#This Row],[ERROR_COUNT]]&gt;0,-1,IF(TBL_QUAL_JOBSLISTING_JOBS[[#This Row],[REQ_FIELDS_POPULATED]],1,0)),"")</f>
        <v/>
      </c>
      <c r="C487" s="94">
        <f>ROW()-ROW(TBL_QUAL_JOBSLISTING_JOBS[[#Headers],[ROW_ID]])</f>
        <v>478</v>
      </c>
      <c r="D487" s="82"/>
      <c r="E487" s="82"/>
      <c r="F487" s="38"/>
      <c r="G487" s="39"/>
      <c r="H487" s="33"/>
      <c r="I487" s="84" t="str">
        <f>IFERROR(INDEX(TBL_UDARDA_LOANPOOL[QUAL_JOBS_HUD_MFI],MATCH(TBL_QUAL_JOBSLISTING_JOBS[[#This Row],[LISTING_LOAN_ID_PROP_ADDR]],TBL_UDARDA_LOANPOOL[LOAN_ID_PROP_ADDR],0)),"")</f>
        <v/>
      </c>
      <c r="J4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7" s="36">
        <f>SUM(
IF(AND(TBL_QUAL_JOBSLISTING_JOBS[[#This Row],[LISTING_LOAN_ID_PROP_ADDR]]&lt;&gt;"",NOT(ISNUMBER(MATCH(TBL_QUAL_JOBSLISTING_JOBS[[#This Row],[LISTING_LOAN_ID_PROP_ADDR]],RANGE_LOOKUP_UDARDA_LOANLIST,0)))),1,0)
)</f>
        <v>0</v>
      </c>
    </row>
    <row r="488" spans="2:13" ht="20.100000000000001" customHeight="1" x14ac:dyDescent="0.25">
      <c r="B488" s="25" t="str">
        <f>IF(TBL_QUAL_JOBSLISTING_JOBS[[#This Row],[RECORD_STARTED]],IF(TBL_QUAL_JOBSLISTING_JOBS[[#This Row],[ERROR_COUNT]]&gt;0,-1,IF(TBL_QUAL_JOBSLISTING_JOBS[[#This Row],[REQ_FIELDS_POPULATED]],1,0)),"")</f>
        <v/>
      </c>
      <c r="C488" s="94">
        <f>ROW()-ROW(TBL_QUAL_JOBSLISTING_JOBS[[#Headers],[ROW_ID]])</f>
        <v>479</v>
      </c>
      <c r="D488" s="82"/>
      <c r="E488" s="82"/>
      <c r="F488" s="38"/>
      <c r="G488" s="39"/>
      <c r="H488" s="33"/>
      <c r="I488" s="84" t="str">
        <f>IFERROR(INDEX(TBL_UDARDA_LOANPOOL[QUAL_JOBS_HUD_MFI],MATCH(TBL_QUAL_JOBSLISTING_JOBS[[#This Row],[LISTING_LOAN_ID_PROP_ADDR]],TBL_UDARDA_LOANPOOL[LOAN_ID_PROP_ADDR],0)),"")</f>
        <v/>
      </c>
      <c r="J4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8" s="36">
        <f>SUM(
IF(AND(TBL_QUAL_JOBSLISTING_JOBS[[#This Row],[LISTING_LOAN_ID_PROP_ADDR]]&lt;&gt;"",NOT(ISNUMBER(MATCH(TBL_QUAL_JOBSLISTING_JOBS[[#This Row],[LISTING_LOAN_ID_PROP_ADDR]],RANGE_LOOKUP_UDARDA_LOANLIST,0)))),1,0)
)</f>
        <v>0</v>
      </c>
    </row>
    <row r="489" spans="2:13" ht="20.100000000000001" customHeight="1" x14ac:dyDescent="0.25">
      <c r="B489" s="25" t="str">
        <f>IF(TBL_QUAL_JOBSLISTING_JOBS[[#This Row],[RECORD_STARTED]],IF(TBL_QUAL_JOBSLISTING_JOBS[[#This Row],[ERROR_COUNT]]&gt;0,-1,IF(TBL_QUAL_JOBSLISTING_JOBS[[#This Row],[REQ_FIELDS_POPULATED]],1,0)),"")</f>
        <v/>
      </c>
      <c r="C489" s="94">
        <f>ROW()-ROW(TBL_QUAL_JOBSLISTING_JOBS[[#Headers],[ROW_ID]])</f>
        <v>480</v>
      </c>
      <c r="D489" s="82"/>
      <c r="E489" s="82"/>
      <c r="F489" s="38"/>
      <c r="G489" s="39"/>
      <c r="H489" s="33"/>
      <c r="I489" s="84" t="str">
        <f>IFERROR(INDEX(TBL_UDARDA_LOANPOOL[QUAL_JOBS_HUD_MFI],MATCH(TBL_QUAL_JOBSLISTING_JOBS[[#This Row],[LISTING_LOAN_ID_PROP_ADDR]],TBL_UDARDA_LOANPOOL[LOAN_ID_PROP_ADDR],0)),"")</f>
        <v/>
      </c>
      <c r="J4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9" s="36">
        <f>SUM(
IF(AND(TBL_QUAL_JOBSLISTING_JOBS[[#This Row],[LISTING_LOAN_ID_PROP_ADDR]]&lt;&gt;"",NOT(ISNUMBER(MATCH(TBL_QUAL_JOBSLISTING_JOBS[[#This Row],[LISTING_LOAN_ID_PROP_ADDR]],RANGE_LOOKUP_UDARDA_LOANLIST,0)))),1,0)
)</f>
        <v>0</v>
      </c>
    </row>
    <row r="490" spans="2:13" ht="20.100000000000001" customHeight="1" x14ac:dyDescent="0.25">
      <c r="B490" s="25" t="str">
        <f>IF(TBL_QUAL_JOBSLISTING_JOBS[[#This Row],[RECORD_STARTED]],IF(TBL_QUAL_JOBSLISTING_JOBS[[#This Row],[ERROR_COUNT]]&gt;0,-1,IF(TBL_QUAL_JOBSLISTING_JOBS[[#This Row],[REQ_FIELDS_POPULATED]],1,0)),"")</f>
        <v/>
      </c>
      <c r="C490" s="94">
        <f>ROW()-ROW(TBL_QUAL_JOBSLISTING_JOBS[[#Headers],[ROW_ID]])</f>
        <v>481</v>
      </c>
      <c r="D490" s="82"/>
      <c r="E490" s="82"/>
      <c r="F490" s="38"/>
      <c r="G490" s="39"/>
      <c r="H490" s="33"/>
      <c r="I490" s="84" t="str">
        <f>IFERROR(INDEX(TBL_UDARDA_LOANPOOL[QUAL_JOBS_HUD_MFI],MATCH(TBL_QUAL_JOBSLISTING_JOBS[[#This Row],[LISTING_LOAN_ID_PROP_ADDR]],TBL_UDARDA_LOANPOOL[LOAN_ID_PROP_ADDR],0)),"")</f>
        <v/>
      </c>
      <c r="J4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0" s="36">
        <f>SUM(
IF(AND(TBL_QUAL_JOBSLISTING_JOBS[[#This Row],[LISTING_LOAN_ID_PROP_ADDR]]&lt;&gt;"",NOT(ISNUMBER(MATCH(TBL_QUAL_JOBSLISTING_JOBS[[#This Row],[LISTING_LOAN_ID_PROP_ADDR]],RANGE_LOOKUP_UDARDA_LOANLIST,0)))),1,0)
)</f>
        <v>0</v>
      </c>
    </row>
    <row r="491" spans="2:13" ht="20.100000000000001" customHeight="1" x14ac:dyDescent="0.25">
      <c r="B491" s="25" t="str">
        <f>IF(TBL_QUAL_JOBSLISTING_JOBS[[#This Row],[RECORD_STARTED]],IF(TBL_QUAL_JOBSLISTING_JOBS[[#This Row],[ERROR_COUNT]]&gt;0,-1,IF(TBL_QUAL_JOBSLISTING_JOBS[[#This Row],[REQ_FIELDS_POPULATED]],1,0)),"")</f>
        <v/>
      </c>
      <c r="C491" s="94">
        <f>ROW()-ROW(TBL_QUAL_JOBSLISTING_JOBS[[#Headers],[ROW_ID]])</f>
        <v>482</v>
      </c>
      <c r="D491" s="82"/>
      <c r="E491" s="82"/>
      <c r="F491" s="38"/>
      <c r="G491" s="39"/>
      <c r="H491" s="33"/>
      <c r="I491" s="84" t="str">
        <f>IFERROR(INDEX(TBL_UDARDA_LOANPOOL[QUAL_JOBS_HUD_MFI],MATCH(TBL_QUAL_JOBSLISTING_JOBS[[#This Row],[LISTING_LOAN_ID_PROP_ADDR]],TBL_UDARDA_LOANPOOL[LOAN_ID_PROP_ADDR],0)),"")</f>
        <v/>
      </c>
      <c r="J4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1" s="36">
        <f>SUM(
IF(AND(TBL_QUAL_JOBSLISTING_JOBS[[#This Row],[LISTING_LOAN_ID_PROP_ADDR]]&lt;&gt;"",NOT(ISNUMBER(MATCH(TBL_QUAL_JOBSLISTING_JOBS[[#This Row],[LISTING_LOAN_ID_PROP_ADDR]],RANGE_LOOKUP_UDARDA_LOANLIST,0)))),1,0)
)</f>
        <v>0</v>
      </c>
    </row>
    <row r="492" spans="2:13" ht="20.100000000000001" customHeight="1" x14ac:dyDescent="0.25">
      <c r="B492" s="25" t="str">
        <f>IF(TBL_QUAL_JOBSLISTING_JOBS[[#This Row],[RECORD_STARTED]],IF(TBL_QUAL_JOBSLISTING_JOBS[[#This Row],[ERROR_COUNT]]&gt;0,-1,IF(TBL_QUAL_JOBSLISTING_JOBS[[#This Row],[REQ_FIELDS_POPULATED]],1,0)),"")</f>
        <v/>
      </c>
      <c r="C492" s="94">
        <f>ROW()-ROW(TBL_QUAL_JOBSLISTING_JOBS[[#Headers],[ROW_ID]])</f>
        <v>483</v>
      </c>
      <c r="D492" s="82"/>
      <c r="E492" s="82"/>
      <c r="F492" s="38"/>
      <c r="G492" s="39"/>
      <c r="H492" s="33"/>
      <c r="I492" s="84" t="str">
        <f>IFERROR(INDEX(TBL_UDARDA_LOANPOOL[QUAL_JOBS_HUD_MFI],MATCH(TBL_QUAL_JOBSLISTING_JOBS[[#This Row],[LISTING_LOAN_ID_PROP_ADDR]],TBL_UDARDA_LOANPOOL[LOAN_ID_PROP_ADDR],0)),"")</f>
        <v/>
      </c>
      <c r="J4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2" s="36">
        <f>SUM(
IF(AND(TBL_QUAL_JOBSLISTING_JOBS[[#This Row],[LISTING_LOAN_ID_PROP_ADDR]]&lt;&gt;"",NOT(ISNUMBER(MATCH(TBL_QUAL_JOBSLISTING_JOBS[[#This Row],[LISTING_LOAN_ID_PROP_ADDR]],RANGE_LOOKUP_UDARDA_LOANLIST,0)))),1,0)
)</f>
        <v>0</v>
      </c>
    </row>
    <row r="493" spans="2:13" ht="20.100000000000001" customHeight="1" x14ac:dyDescent="0.25">
      <c r="B493" s="25" t="str">
        <f>IF(TBL_QUAL_JOBSLISTING_JOBS[[#This Row],[RECORD_STARTED]],IF(TBL_QUAL_JOBSLISTING_JOBS[[#This Row],[ERROR_COUNT]]&gt;0,-1,IF(TBL_QUAL_JOBSLISTING_JOBS[[#This Row],[REQ_FIELDS_POPULATED]],1,0)),"")</f>
        <v/>
      </c>
      <c r="C493" s="94">
        <f>ROW()-ROW(TBL_QUAL_JOBSLISTING_JOBS[[#Headers],[ROW_ID]])</f>
        <v>484</v>
      </c>
      <c r="D493" s="82"/>
      <c r="E493" s="82"/>
      <c r="F493" s="38"/>
      <c r="G493" s="39"/>
      <c r="H493" s="33"/>
      <c r="I493" s="84" t="str">
        <f>IFERROR(INDEX(TBL_UDARDA_LOANPOOL[QUAL_JOBS_HUD_MFI],MATCH(TBL_QUAL_JOBSLISTING_JOBS[[#This Row],[LISTING_LOAN_ID_PROP_ADDR]],TBL_UDARDA_LOANPOOL[LOAN_ID_PROP_ADDR],0)),"")</f>
        <v/>
      </c>
      <c r="J4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3" s="36">
        <f>SUM(
IF(AND(TBL_QUAL_JOBSLISTING_JOBS[[#This Row],[LISTING_LOAN_ID_PROP_ADDR]]&lt;&gt;"",NOT(ISNUMBER(MATCH(TBL_QUAL_JOBSLISTING_JOBS[[#This Row],[LISTING_LOAN_ID_PROP_ADDR]],RANGE_LOOKUP_UDARDA_LOANLIST,0)))),1,0)
)</f>
        <v>0</v>
      </c>
    </row>
    <row r="494" spans="2:13" ht="20.100000000000001" customHeight="1" x14ac:dyDescent="0.25">
      <c r="B494" s="25" t="str">
        <f>IF(TBL_QUAL_JOBSLISTING_JOBS[[#This Row],[RECORD_STARTED]],IF(TBL_QUAL_JOBSLISTING_JOBS[[#This Row],[ERROR_COUNT]]&gt;0,-1,IF(TBL_QUAL_JOBSLISTING_JOBS[[#This Row],[REQ_FIELDS_POPULATED]],1,0)),"")</f>
        <v/>
      </c>
      <c r="C494" s="94">
        <f>ROW()-ROW(TBL_QUAL_JOBSLISTING_JOBS[[#Headers],[ROW_ID]])</f>
        <v>485</v>
      </c>
      <c r="D494" s="82"/>
      <c r="E494" s="82"/>
      <c r="F494" s="38"/>
      <c r="G494" s="39"/>
      <c r="H494" s="33"/>
      <c r="I494" s="84" t="str">
        <f>IFERROR(INDEX(TBL_UDARDA_LOANPOOL[QUAL_JOBS_HUD_MFI],MATCH(TBL_QUAL_JOBSLISTING_JOBS[[#This Row],[LISTING_LOAN_ID_PROP_ADDR]],TBL_UDARDA_LOANPOOL[LOAN_ID_PROP_ADDR],0)),"")</f>
        <v/>
      </c>
      <c r="J4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4" s="36">
        <f>SUM(
IF(AND(TBL_QUAL_JOBSLISTING_JOBS[[#This Row],[LISTING_LOAN_ID_PROP_ADDR]]&lt;&gt;"",NOT(ISNUMBER(MATCH(TBL_QUAL_JOBSLISTING_JOBS[[#This Row],[LISTING_LOAN_ID_PROP_ADDR]],RANGE_LOOKUP_UDARDA_LOANLIST,0)))),1,0)
)</f>
        <v>0</v>
      </c>
    </row>
    <row r="495" spans="2:13" ht="20.100000000000001" customHeight="1" x14ac:dyDescent="0.25">
      <c r="B495" s="25" t="str">
        <f>IF(TBL_QUAL_JOBSLISTING_JOBS[[#This Row],[RECORD_STARTED]],IF(TBL_QUAL_JOBSLISTING_JOBS[[#This Row],[ERROR_COUNT]]&gt;0,-1,IF(TBL_QUAL_JOBSLISTING_JOBS[[#This Row],[REQ_FIELDS_POPULATED]],1,0)),"")</f>
        <v/>
      </c>
      <c r="C495" s="94">
        <f>ROW()-ROW(TBL_QUAL_JOBSLISTING_JOBS[[#Headers],[ROW_ID]])</f>
        <v>486</v>
      </c>
      <c r="D495" s="82"/>
      <c r="E495" s="82"/>
      <c r="F495" s="38"/>
      <c r="G495" s="39"/>
      <c r="H495" s="33"/>
      <c r="I495" s="84" t="str">
        <f>IFERROR(INDEX(TBL_UDARDA_LOANPOOL[QUAL_JOBS_HUD_MFI],MATCH(TBL_QUAL_JOBSLISTING_JOBS[[#This Row],[LISTING_LOAN_ID_PROP_ADDR]],TBL_UDARDA_LOANPOOL[LOAN_ID_PROP_ADDR],0)),"")</f>
        <v/>
      </c>
      <c r="J4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5" s="36">
        <f>SUM(
IF(AND(TBL_QUAL_JOBSLISTING_JOBS[[#This Row],[LISTING_LOAN_ID_PROP_ADDR]]&lt;&gt;"",NOT(ISNUMBER(MATCH(TBL_QUAL_JOBSLISTING_JOBS[[#This Row],[LISTING_LOAN_ID_PROP_ADDR]],RANGE_LOOKUP_UDARDA_LOANLIST,0)))),1,0)
)</f>
        <v>0</v>
      </c>
    </row>
    <row r="496" spans="2:13" ht="20.100000000000001" customHeight="1" x14ac:dyDescent="0.25">
      <c r="B496" s="25" t="str">
        <f>IF(TBL_QUAL_JOBSLISTING_JOBS[[#This Row],[RECORD_STARTED]],IF(TBL_QUAL_JOBSLISTING_JOBS[[#This Row],[ERROR_COUNT]]&gt;0,-1,IF(TBL_QUAL_JOBSLISTING_JOBS[[#This Row],[REQ_FIELDS_POPULATED]],1,0)),"")</f>
        <v/>
      </c>
      <c r="C496" s="94">
        <f>ROW()-ROW(TBL_QUAL_JOBSLISTING_JOBS[[#Headers],[ROW_ID]])</f>
        <v>487</v>
      </c>
      <c r="D496" s="82"/>
      <c r="E496" s="82"/>
      <c r="F496" s="38"/>
      <c r="G496" s="39"/>
      <c r="H496" s="33"/>
      <c r="I496" s="84" t="str">
        <f>IFERROR(INDEX(TBL_UDARDA_LOANPOOL[QUAL_JOBS_HUD_MFI],MATCH(TBL_QUAL_JOBSLISTING_JOBS[[#This Row],[LISTING_LOAN_ID_PROP_ADDR]],TBL_UDARDA_LOANPOOL[LOAN_ID_PROP_ADDR],0)),"")</f>
        <v/>
      </c>
      <c r="J4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6" s="36">
        <f>SUM(
IF(AND(TBL_QUAL_JOBSLISTING_JOBS[[#This Row],[LISTING_LOAN_ID_PROP_ADDR]]&lt;&gt;"",NOT(ISNUMBER(MATCH(TBL_QUAL_JOBSLISTING_JOBS[[#This Row],[LISTING_LOAN_ID_PROP_ADDR]],RANGE_LOOKUP_UDARDA_LOANLIST,0)))),1,0)
)</f>
        <v>0</v>
      </c>
    </row>
    <row r="497" spans="2:13" ht="20.100000000000001" customHeight="1" x14ac:dyDescent="0.25">
      <c r="B497" s="25" t="str">
        <f>IF(TBL_QUAL_JOBSLISTING_JOBS[[#This Row],[RECORD_STARTED]],IF(TBL_QUAL_JOBSLISTING_JOBS[[#This Row],[ERROR_COUNT]]&gt;0,-1,IF(TBL_QUAL_JOBSLISTING_JOBS[[#This Row],[REQ_FIELDS_POPULATED]],1,0)),"")</f>
        <v/>
      </c>
      <c r="C497" s="94">
        <f>ROW()-ROW(TBL_QUAL_JOBSLISTING_JOBS[[#Headers],[ROW_ID]])</f>
        <v>488</v>
      </c>
      <c r="D497" s="82"/>
      <c r="E497" s="82"/>
      <c r="F497" s="38"/>
      <c r="G497" s="39"/>
      <c r="H497" s="33"/>
      <c r="I497" s="84" t="str">
        <f>IFERROR(INDEX(TBL_UDARDA_LOANPOOL[QUAL_JOBS_HUD_MFI],MATCH(TBL_QUAL_JOBSLISTING_JOBS[[#This Row],[LISTING_LOAN_ID_PROP_ADDR]],TBL_UDARDA_LOANPOOL[LOAN_ID_PROP_ADDR],0)),"")</f>
        <v/>
      </c>
      <c r="J4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7" s="36">
        <f>SUM(
IF(AND(TBL_QUAL_JOBSLISTING_JOBS[[#This Row],[LISTING_LOAN_ID_PROP_ADDR]]&lt;&gt;"",NOT(ISNUMBER(MATCH(TBL_QUAL_JOBSLISTING_JOBS[[#This Row],[LISTING_LOAN_ID_PROP_ADDR]],RANGE_LOOKUP_UDARDA_LOANLIST,0)))),1,0)
)</f>
        <v>0</v>
      </c>
    </row>
    <row r="498" spans="2:13" ht="20.100000000000001" customHeight="1" x14ac:dyDescent="0.25">
      <c r="B498" s="25" t="str">
        <f>IF(TBL_QUAL_JOBSLISTING_JOBS[[#This Row],[RECORD_STARTED]],IF(TBL_QUAL_JOBSLISTING_JOBS[[#This Row],[ERROR_COUNT]]&gt;0,-1,IF(TBL_QUAL_JOBSLISTING_JOBS[[#This Row],[REQ_FIELDS_POPULATED]],1,0)),"")</f>
        <v/>
      </c>
      <c r="C498" s="94">
        <f>ROW()-ROW(TBL_QUAL_JOBSLISTING_JOBS[[#Headers],[ROW_ID]])</f>
        <v>489</v>
      </c>
      <c r="D498" s="82"/>
      <c r="E498" s="82"/>
      <c r="F498" s="38"/>
      <c r="G498" s="39"/>
      <c r="H498" s="33"/>
      <c r="I498" s="84" t="str">
        <f>IFERROR(INDEX(TBL_UDARDA_LOANPOOL[QUAL_JOBS_HUD_MFI],MATCH(TBL_QUAL_JOBSLISTING_JOBS[[#This Row],[LISTING_LOAN_ID_PROP_ADDR]],TBL_UDARDA_LOANPOOL[LOAN_ID_PROP_ADDR],0)),"")</f>
        <v/>
      </c>
      <c r="J4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8" s="36">
        <f>SUM(
IF(AND(TBL_QUAL_JOBSLISTING_JOBS[[#This Row],[LISTING_LOAN_ID_PROP_ADDR]]&lt;&gt;"",NOT(ISNUMBER(MATCH(TBL_QUAL_JOBSLISTING_JOBS[[#This Row],[LISTING_LOAN_ID_PROP_ADDR]],RANGE_LOOKUP_UDARDA_LOANLIST,0)))),1,0)
)</f>
        <v>0</v>
      </c>
    </row>
    <row r="499" spans="2:13" ht="20.100000000000001" customHeight="1" x14ac:dyDescent="0.25">
      <c r="B499" s="25" t="str">
        <f>IF(TBL_QUAL_JOBSLISTING_JOBS[[#This Row],[RECORD_STARTED]],IF(TBL_QUAL_JOBSLISTING_JOBS[[#This Row],[ERROR_COUNT]]&gt;0,-1,IF(TBL_QUAL_JOBSLISTING_JOBS[[#This Row],[REQ_FIELDS_POPULATED]],1,0)),"")</f>
        <v/>
      </c>
      <c r="C499" s="94">
        <f>ROW()-ROW(TBL_QUAL_JOBSLISTING_JOBS[[#Headers],[ROW_ID]])</f>
        <v>490</v>
      </c>
      <c r="D499" s="82"/>
      <c r="E499" s="82"/>
      <c r="F499" s="38"/>
      <c r="G499" s="39"/>
      <c r="H499" s="33"/>
      <c r="I499" s="84" t="str">
        <f>IFERROR(INDEX(TBL_UDARDA_LOANPOOL[QUAL_JOBS_HUD_MFI],MATCH(TBL_QUAL_JOBSLISTING_JOBS[[#This Row],[LISTING_LOAN_ID_PROP_ADDR]],TBL_UDARDA_LOANPOOL[LOAN_ID_PROP_ADDR],0)),"")</f>
        <v/>
      </c>
      <c r="J4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9" s="36">
        <f>SUM(
IF(AND(TBL_QUAL_JOBSLISTING_JOBS[[#This Row],[LISTING_LOAN_ID_PROP_ADDR]]&lt;&gt;"",NOT(ISNUMBER(MATCH(TBL_QUAL_JOBSLISTING_JOBS[[#This Row],[LISTING_LOAN_ID_PROP_ADDR]],RANGE_LOOKUP_UDARDA_LOANLIST,0)))),1,0)
)</f>
        <v>0</v>
      </c>
    </row>
    <row r="500" spans="2:13" ht="20.100000000000001" customHeight="1" x14ac:dyDescent="0.25">
      <c r="B500" s="25" t="str">
        <f>IF(TBL_QUAL_JOBSLISTING_JOBS[[#This Row],[RECORD_STARTED]],IF(TBL_QUAL_JOBSLISTING_JOBS[[#This Row],[ERROR_COUNT]]&gt;0,-1,IF(TBL_QUAL_JOBSLISTING_JOBS[[#This Row],[REQ_FIELDS_POPULATED]],1,0)),"")</f>
        <v/>
      </c>
      <c r="C500" s="94">
        <f>ROW()-ROW(TBL_QUAL_JOBSLISTING_JOBS[[#Headers],[ROW_ID]])</f>
        <v>491</v>
      </c>
      <c r="D500" s="82"/>
      <c r="E500" s="82"/>
      <c r="F500" s="38"/>
      <c r="G500" s="39"/>
      <c r="H500" s="33"/>
      <c r="I500" s="84" t="str">
        <f>IFERROR(INDEX(TBL_UDARDA_LOANPOOL[QUAL_JOBS_HUD_MFI],MATCH(TBL_QUAL_JOBSLISTING_JOBS[[#This Row],[LISTING_LOAN_ID_PROP_ADDR]],TBL_UDARDA_LOANPOOL[LOAN_ID_PROP_ADDR],0)),"")</f>
        <v/>
      </c>
      <c r="J5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0" s="36">
        <f>SUM(
IF(AND(TBL_QUAL_JOBSLISTING_JOBS[[#This Row],[LISTING_LOAN_ID_PROP_ADDR]]&lt;&gt;"",NOT(ISNUMBER(MATCH(TBL_QUAL_JOBSLISTING_JOBS[[#This Row],[LISTING_LOAN_ID_PROP_ADDR]],RANGE_LOOKUP_UDARDA_LOANLIST,0)))),1,0)
)</f>
        <v>0</v>
      </c>
    </row>
    <row r="501" spans="2:13" ht="20.100000000000001" customHeight="1" x14ac:dyDescent="0.25">
      <c r="B501" s="25" t="str">
        <f>IF(TBL_QUAL_JOBSLISTING_JOBS[[#This Row],[RECORD_STARTED]],IF(TBL_QUAL_JOBSLISTING_JOBS[[#This Row],[ERROR_COUNT]]&gt;0,-1,IF(TBL_QUAL_JOBSLISTING_JOBS[[#This Row],[REQ_FIELDS_POPULATED]],1,0)),"")</f>
        <v/>
      </c>
      <c r="C501" s="94">
        <f>ROW()-ROW(TBL_QUAL_JOBSLISTING_JOBS[[#Headers],[ROW_ID]])</f>
        <v>492</v>
      </c>
      <c r="D501" s="82"/>
      <c r="E501" s="82"/>
      <c r="F501" s="38"/>
      <c r="G501" s="39"/>
      <c r="H501" s="33"/>
      <c r="I501" s="84" t="str">
        <f>IFERROR(INDEX(TBL_UDARDA_LOANPOOL[QUAL_JOBS_HUD_MFI],MATCH(TBL_QUAL_JOBSLISTING_JOBS[[#This Row],[LISTING_LOAN_ID_PROP_ADDR]],TBL_UDARDA_LOANPOOL[LOAN_ID_PROP_ADDR],0)),"")</f>
        <v/>
      </c>
      <c r="J5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1" s="36">
        <f>SUM(
IF(AND(TBL_QUAL_JOBSLISTING_JOBS[[#This Row],[LISTING_LOAN_ID_PROP_ADDR]]&lt;&gt;"",NOT(ISNUMBER(MATCH(TBL_QUAL_JOBSLISTING_JOBS[[#This Row],[LISTING_LOAN_ID_PROP_ADDR]],RANGE_LOOKUP_UDARDA_LOANLIST,0)))),1,0)
)</f>
        <v>0</v>
      </c>
    </row>
    <row r="502" spans="2:13" ht="20.100000000000001" customHeight="1" x14ac:dyDescent="0.25">
      <c r="B502" s="25" t="str">
        <f>IF(TBL_QUAL_JOBSLISTING_JOBS[[#This Row],[RECORD_STARTED]],IF(TBL_QUAL_JOBSLISTING_JOBS[[#This Row],[ERROR_COUNT]]&gt;0,-1,IF(TBL_QUAL_JOBSLISTING_JOBS[[#This Row],[REQ_FIELDS_POPULATED]],1,0)),"")</f>
        <v/>
      </c>
      <c r="C502" s="94">
        <f>ROW()-ROW(TBL_QUAL_JOBSLISTING_JOBS[[#Headers],[ROW_ID]])</f>
        <v>493</v>
      </c>
      <c r="D502" s="82"/>
      <c r="E502" s="82"/>
      <c r="F502" s="38"/>
      <c r="G502" s="39"/>
      <c r="H502" s="33"/>
      <c r="I502" s="84" t="str">
        <f>IFERROR(INDEX(TBL_UDARDA_LOANPOOL[QUAL_JOBS_HUD_MFI],MATCH(TBL_QUAL_JOBSLISTING_JOBS[[#This Row],[LISTING_LOAN_ID_PROP_ADDR]],TBL_UDARDA_LOANPOOL[LOAN_ID_PROP_ADDR],0)),"")</f>
        <v/>
      </c>
      <c r="J50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2" s="36">
        <f>SUM(
IF(AND(TBL_QUAL_JOBSLISTING_JOBS[[#This Row],[LISTING_LOAN_ID_PROP_ADDR]]&lt;&gt;"",NOT(ISNUMBER(MATCH(TBL_QUAL_JOBSLISTING_JOBS[[#This Row],[LISTING_LOAN_ID_PROP_ADDR]],RANGE_LOOKUP_UDARDA_LOANLIST,0)))),1,0)
)</f>
        <v>0</v>
      </c>
    </row>
    <row r="503" spans="2:13" ht="20.100000000000001" customHeight="1" x14ac:dyDescent="0.25">
      <c r="B503" s="25" t="str">
        <f>IF(TBL_QUAL_JOBSLISTING_JOBS[[#This Row],[RECORD_STARTED]],IF(TBL_QUAL_JOBSLISTING_JOBS[[#This Row],[ERROR_COUNT]]&gt;0,-1,IF(TBL_QUAL_JOBSLISTING_JOBS[[#This Row],[REQ_FIELDS_POPULATED]],1,0)),"")</f>
        <v/>
      </c>
      <c r="C503" s="94">
        <f>ROW()-ROW(TBL_QUAL_JOBSLISTING_JOBS[[#Headers],[ROW_ID]])</f>
        <v>494</v>
      </c>
      <c r="D503" s="82"/>
      <c r="E503" s="82"/>
      <c r="F503" s="38"/>
      <c r="G503" s="39"/>
      <c r="H503" s="33"/>
      <c r="I503" s="84" t="str">
        <f>IFERROR(INDEX(TBL_UDARDA_LOANPOOL[QUAL_JOBS_HUD_MFI],MATCH(TBL_QUAL_JOBSLISTING_JOBS[[#This Row],[LISTING_LOAN_ID_PROP_ADDR]],TBL_UDARDA_LOANPOOL[LOAN_ID_PROP_ADDR],0)),"")</f>
        <v/>
      </c>
      <c r="J50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3" s="36">
        <f>SUM(
IF(AND(TBL_QUAL_JOBSLISTING_JOBS[[#This Row],[LISTING_LOAN_ID_PROP_ADDR]]&lt;&gt;"",NOT(ISNUMBER(MATCH(TBL_QUAL_JOBSLISTING_JOBS[[#This Row],[LISTING_LOAN_ID_PROP_ADDR]],RANGE_LOOKUP_UDARDA_LOANLIST,0)))),1,0)
)</f>
        <v>0</v>
      </c>
    </row>
    <row r="504" spans="2:13" ht="20.100000000000001" customHeight="1" x14ac:dyDescent="0.25">
      <c r="B504" s="25" t="str">
        <f>IF(TBL_QUAL_JOBSLISTING_JOBS[[#This Row],[RECORD_STARTED]],IF(TBL_QUAL_JOBSLISTING_JOBS[[#This Row],[ERROR_COUNT]]&gt;0,-1,IF(TBL_QUAL_JOBSLISTING_JOBS[[#This Row],[REQ_FIELDS_POPULATED]],1,0)),"")</f>
        <v/>
      </c>
      <c r="C504" s="94">
        <f>ROW()-ROW(TBL_QUAL_JOBSLISTING_JOBS[[#Headers],[ROW_ID]])</f>
        <v>495</v>
      </c>
      <c r="D504" s="82"/>
      <c r="E504" s="82"/>
      <c r="F504" s="38"/>
      <c r="G504" s="39"/>
      <c r="H504" s="33"/>
      <c r="I504" s="84" t="str">
        <f>IFERROR(INDEX(TBL_UDARDA_LOANPOOL[QUAL_JOBS_HUD_MFI],MATCH(TBL_QUAL_JOBSLISTING_JOBS[[#This Row],[LISTING_LOAN_ID_PROP_ADDR]],TBL_UDARDA_LOANPOOL[LOAN_ID_PROP_ADDR],0)),"")</f>
        <v/>
      </c>
      <c r="J50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4" s="36">
        <f>SUM(
IF(AND(TBL_QUAL_JOBSLISTING_JOBS[[#This Row],[LISTING_LOAN_ID_PROP_ADDR]]&lt;&gt;"",NOT(ISNUMBER(MATCH(TBL_QUAL_JOBSLISTING_JOBS[[#This Row],[LISTING_LOAN_ID_PROP_ADDR]],RANGE_LOOKUP_UDARDA_LOANLIST,0)))),1,0)
)</f>
        <v>0</v>
      </c>
    </row>
    <row r="505" spans="2:13" ht="20.100000000000001" customHeight="1" x14ac:dyDescent="0.25">
      <c r="B505" s="25" t="str">
        <f>IF(TBL_QUAL_JOBSLISTING_JOBS[[#This Row],[RECORD_STARTED]],IF(TBL_QUAL_JOBSLISTING_JOBS[[#This Row],[ERROR_COUNT]]&gt;0,-1,IF(TBL_QUAL_JOBSLISTING_JOBS[[#This Row],[REQ_FIELDS_POPULATED]],1,0)),"")</f>
        <v/>
      </c>
      <c r="C505" s="94">
        <f>ROW()-ROW(TBL_QUAL_JOBSLISTING_JOBS[[#Headers],[ROW_ID]])</f>
        <v>496</v>
      </c>
      <c r="D505" s="82"/>
      <c r="E505" s="82"/>
      <c r="F505" s="38"/>
      <c r="G505" s="39"/>
      <c r="H505" s="33"/>
      <c r="I505" s="84" t="str">
        <f>IFERROR(INDEX(TBL_UDARDA_LOANPOOL[QUAL_JOBS_HUD_MFI],MATCH(TBL_QUAL_JOBSLISTING_JOBS[[#This Row],[LISTING_LOAN_ID_PROP_ADDR]],TBL_UDARDA_LOANPOOL[LOAN_ID_PROP_ADDR],0)),"")</f>
        <v/>
      </c>
      <c r="J50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5" s="36">
        <f>SUM(
IF(AND(TBL_QUAL_JOBSLISTING_JOBS[[#This Row],[LISTING_LOAN_ID_PROP_ADDR]]&lt;&gt;"",NOT(ISNUMBER(MATCH(TBL_QUAL_JOBSLISTING_JOBS[[#This Row],[LISTING_LOAN_ID_PROP_ADDR]],RANGE_LOOKUP_UDARDA_LOANLIST,0)))),1,0)
)</f>
        <v>0</v>
      </c>
    </row>
    <row r="506" spans="2:13" ht="20.100000000000001" customHeight="1" x14ac:dyDescent="0.25">
      <c r="B506" s="25" t="str">
        <f>IF(TBL_QUAL_JOBSLISTING_JOBS[[#This Row],[RECORD_STARTED]],IF(TBL_QUAL_JOBSLISTING_JOBS[[#This Row],[ERROR_COUNT]]&gt;0,-1,IF(TBL_QUAL_JOBSLISTING_JOBS[[#This Row],[REQ_FIELDS_POPULATED]],1,0)),"")</f>
        <v/>
      </c>
      <c r="C506" s="94">
        <f>ROW()-ROW(TBL_QUAL_JOBSLISTING_JOBS[[#Headers],[ROW_ID]])</f>
        <v>497</v>
      </c>
      <c r="D506" s="82"/>
      <c r="E506" s="82"/>
      <c r="F506" s="38"/>
      <c r="G506" s="39"/>
      <c r="H506" s="33"/>
      <c r="I506" s="84" t="str">
        <f>IFERROR(INDEX(TBL_UDARDA_LOANPOOL[QUAL_JOBS_HUD_MFI],MATCH(TBL_QUAL_JOBSLISTING_JOBS[[#This Row],[LISTING_LOAN_ID_PROP_ADDR]],TBL_UDARDA_LOANPOOL[LOAN_ID_PROP_ADDR],0)),"")</f>
        <v/>
      </c>
      <c r="J50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6" s="36">
        <f>SUM(
IF(AND(TBL_QUAL_JOBSLISTING_JOBS[[#This Row],[LISTING_LOAN_ID_PROP_ADDR]]&lt;&gt;"",NOT(ISNUMBER(MATCH(TBL_QUAL_JOBSLISTING_JOBS[[#This Row],[LISTING_LOAN_ID_PROP_ADDR]],RANGE_LOOKUP_UDARDA_LOANLIST,0)))),1,0)
)</f>
        <v>0</v>
      </c>
    </row>
    <row r="507" spans="2:13" ht="20.100000000000001" customHeight="1" x14ac:dyDescent="0.25">
      <c r="B507" s="25" t="str">
        <f>IF(TBL_QUAL_JOBSLISTING_JOBS[[#This Row],[RECORD_STARTED]],IF(TBL_QUAL_JOBSLISTING_JOBS[[#This Row],[ERROR_COUNT]]&gt;0,-1,IF(TBL_QUAL_JOBSLISTING_JOBS[[#This Row],[REQ_FIELDS_POPULATED]],1,0)),"")</f>
        <v/>
      </c>
      <c r="C507" s="94">
        <f>ROW()-ROW(TBL_QUAL_JOBSLISTING_JOBS[[#Headers],[ROW_ID]])</f>
        <v>498</v>
      </c>
      <c r="D507" s="82"/>
      <c r="E507" s="82"/>
      <c r="F507" s="38"/>
      <c r="G507" s="39"/>
      <c r="H507" s="33"/>
      <c r="I507" s="84" t="str">
        <f>IFERROR(INDEX(TBL_UDARDA_LOANPOOL[QUAL_JOBS_HUD_MFI],MATCH(TBL_QUAL_JOBSLISTING_JOBS[[#This Row],[LISTING_LOAN_ID_PROP_ADDR]],TBL_UDARDA_LOANPOOL[LOAN_ID_PROP_ADDR],0)),"")</f>
        <v/>
      </c>
      <c r="J50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7" s="36">
        <f>SUM(
IF(AND(TBL_QUAL_JOBSLISTING_JOBS[[#This Row],[LISTING_LOAN_ID_PROP_ADDR]]&lt;&gt;"",NOT(ISNUMBER(MATCH(TBL_QUAL_JOBSLISTING_JOBS[[#This Row],[LISTING_LOAN_ID_PROP_ADDR]],RANGE_LOOKUP_UDARDA_LOANLIST,0)))),1,0)
)</f>
        <v>0</v>
      </c>
    </row>
    <row r="508" spans="2:13" ht="20.100000000000001" customHeight="1" x14ac:dyDescent="0.25">
      <c r="B508" s="25" t="str">
        <f>IF(TBL_QUAL_JOBSLISTING_JOBS[[#This Row],[RECORD_STARTED]],IF(TBL_QUAL_JOBSLISTING_JOBS[[#This Row],[ERROR_COUNT]]&gt;0,-1,IF(TBL_QUAL_JOBSLISTING_JOBS[[#This Row],[REQ_FIELDS_POPULATED]],1,0)),"")</f>
        <v/>
      </c>
      <c r="C508" s="94">
        <f>ROW()-ROW(TBL_QUAL_JOBSLISTING_JOBS[[#Headers],[ROW_ID]])</f>
        <v>499</v>
      </c>
      <c r="D508" s="82"/>
      <c r="E508" s="82"/>
      <c r="F508" s="38"/>
      <c r="G508" s="39"/>
      <c r="H508" s="33"/>
      <c r="I508" s="84" t="str">
        <f>IFERROR(INDEX(TBL_UDARDA_LOANPOOL[QUAL_JOBS_HUD_MFI],MATCH(TBL_QUAL_JOBSLISTING_JOBS[[#This Row],[LISTING_LOAN_ID_PROP_ADDR]],TBL_UDARDA_LOANPOOL[LOAN_ID_PROP_ADDR],0)),"")</f>
        <v/>
      </c>
      <c r="J50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8" s="36">
        <f>SUM(
IF(AND(TBL_QUAL_JOBSLISTING_JOBS[[#This Row],[LISTING_LOAN_ID_PROP_ADDR]]&lt;&gt;"",NOT(ISNUMBER(MATCH(TBL_QUAL_JOBSLISTING_JOBS[[#This Row],[LISTING_LOAN_ID_PROP_ADDR]],RANGE_LOOKUP_UDARDA_LOANLIST,0)))),1,0)
)</f>
        <v>0</v>
      </c>
    </row>
    <row r="509" spans="2:13" ht="20.100000000000001" customHeight="1" x14ac:dyDescent="0.25">
      <c r="B509" s="25" t="str">
        <f>IF(TBL_QUAL_JOBSLISTING_JOBS[[#This Row],[RECORD_STARTED]],IF(TBL_QUAL_JOBSLISTING_JOBS[[#This Row],[ERROR_COUNT]]&gt;0,-1,IF(TBL_QUAL_JOBSLISTING_JOBS[[#This Row],[REQ_FIELDS_POPULATED]],1,0)),"")</f>
        <v/>
      </c>
      <c r="C509" s="94">
        <f>ROW()-ROW(TBL_QUAL_JOBSLISTING_JOBS[[#Headers],[ROW_ID]])</f>
        <v>500</v>
      </c>
      <c r="D509" s="82"/>
      <c r="E509" s="82"/>
      <c r="F509" s="38"/>
      <c r="G509" s="39"/>
      <c r="H509" s="33"/>
      <c r="I509" s="84" t="str">
        <f>IFERROR(INDEX(TBL_UDARDA_LOANPOOL[QUAL_JOBS_HUD_MFI],MATCH(TBL_QUAL_JOBSLISTING_JOBS[[#This Row],[LISTING_LOAN_ID_PROP_ADDR]],TBL_UDARDA_LOANPOOL[LOAN_ID_PROP_ADDR],0)),"")</f>
        <v/>
      </c>
      <c r="J50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9" s="36">
        <f>SUM(
IF(AND(TBL_QUAL_JOBSLISTING_JOBS[[#This Row],[LISTING_LOAN_ID_PROP_ADDR]]&lt;&gt;"",NOT(ISNUMBER(MATCH(TBL_QUAL_JOBSLISTING_JOBS[[#This Row],[LISTING_LOAN_ID_PROP_ADDR]],RANGE_LOOKUP_UDARDA_LOANLIST,0)))),1,0)
)</f>
        <v>0</v>
      </c>
    </row>
    <row r="510" spans="2:13" ht="20.100000000000001" customHeight="1" x14ac:dyDescent="0.25">
      <c r="B510" s="25" t="str">
        <f>IF(TBL_QUAL_JOBSLISTING_JOBS[[#This Row],[RECORD_STARTED]],IF(TBL_QUAL_JOBSLISTING_JOBS[[#This Row],[ERROR_COUNT]]&gt;0,-1,IF(TBL_QUAL_JOBSLISTING_JOBS[[#This Row],[REQ_FIELDS_POPULATED]],1,0)),"")</f>
        <v/>
      </c>
      <c r="C510" s="94">
        <f>ROW()-ROW(TBL_QUAL_JOBSLISTING_JOBS[[#Headers],[ROW_ID]])</f>
        <v>501</v>
      </c>
      <c r="D510" s="82"/>
      <c r="E510" s="82"/>
      <c r="F510" s="38"/>
      <c r="G510" s="39"/>
      <c r="H510" s="33"/>
      <c r="I510" s="84" t="str">
        <f>IFERROR(INDEX(TBL_UDARDA_LOANPOOL[QUAL_JOBS_HUD_MFI],MATCH(TBL_QUAL_JOBSLISTING_JOBS[[#This Row],[LISTING_LOAN_ID_PROP_ADDR]],TBL_UDARDA_LOANPOOL[LOAN_ID_PROP_ADDR],0)),"")</f>
        <v/>
      </c>
      <c r="J5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0" s="36">
        <f>SUM(
IF(AND(TBL_QUAL_JOBSLISTING_JOBS[[#This Row],[LISTING_LOAN_ID_PROP_ADDR]]&lt;&gt;"",NOT(ISNUMBER(MATCH(TBL_QUAL_JOBSLISTING_JOBS[[#This Row],[LISTING_LOAN_ID_PROP_ADDR]],RANGE_LOOKUP_UDARDA_LOANLIST,0)))),1,0)
)</f>
        <v>0</v>
      </c>
    </row>
    <row r="511" spans="2:13" ht="20.100000000000001" customHeight="1" x14ac:dyDescent="0.25">
      <c r="B511" s="25" t="str">
        <f>IF(TBL_QUAL_JOBSLISTING_JOBS[[#This Row],[RECORD_STARTED]],IF(TBL_QUAL_JOBSLISTING_JOBS[[#This Row],[ERROR_COUNT]]&gt;0,-1,IF(TBL_QUAL_JOBSLISTING_JOBS[[#This Row],[REQ_FIELDS_POPULATED]],1,0)),"")</f>
        <v/>
      </c>
      <c r="C511" s="94">
        <f>ROW()-ROW(TBL_QUAL_JOBSLISTING_JOBS[[#Headers],[ROW_ID]])</f>
        <v>502</v>
      </c>
      <c r="D511" s="82"/>
      <c r="E511" s="82"/>
      <c r="F511" s="38"/>
      <c r="G511" s="39"/>
      <c r="H511" s="33"/>
      <c r="I511" s="84" t="str">
        <f>IFERROR(INDEX(TBL_UDARDA_LOANPOOL[QUAL_JOBS_HUD_MFI],MATCH(TBL_QUAL_JOBSLISTING_JOBS[[#This Row],[LISTING_LOAN_ID_PROP_ADDR]],TBL_UDARDA_LOANPOOL[LOAN_ID_PROP_ADDR],0)),"")</f>
        <v/>
      </c>
      <c r="J5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1" s="36">
        <f>SUM(
IF(AND(TBL_QUAL_JOBSLISTING_JOBS[[#This Row],[LISTING_LOAN_ID_PROP_ADDR]]&lt;&gt;"",NOT(ISNUMBER(MATCH(TBL_QUAL_JOBSLISTING_JOBS[[#This Row],[LISTING_LOAN_ID_PROP_ADDR]],RANGE_LOOKUP_UDARDA_LOANLIST,0)))),1,0)
)</f>
        <v>0</v>
      </c>
    </row>
    <row r="512" spans="2:13" ht="20.100000000000001" customHeight="1" x14ac:dyDescent="0.25">
      <c r="B512" s="25" t="str">
        <f>IF(TBL_QUAL_JOBSLISTING_JOBS[[#This Row],[RECORD_STARTED]],IF(TBL_QUAL_JOBSLISTING_JOBS[[#This Row],[ERROR_COUNT]]&gt;0,-1,IF(TBL_QUAL_JOBSLISTING_JOBS[[#This Row],[REQ_FIELDS_POPULATED]],1,0)),"")</f>
        <v/>
      </c>
      <c r="C512" s="94">
        <f>ROW()-ROW(TBL_QUAL_JOBSLISTING_JOBS[[#Headers],[ROW_ID]])</f>
        <v>503</v>
      </c>
      <c r="D512" s="82"/>
      <c r="E512" s="82"/>
      <c r="F512" s="38"/>
      <c r="G512" s="39"/>
      <c r="H512" s="33"/>
      <c r="I512" s="84" t="str">
        <f>IFERROR(INDEX(TBL_UDARDA_LOANPOOL[QUAL_JOBS_HUD_MFI],MATCH(TBL_QUAL_JOBSLISTING_JOBS[[#This Row],[LISTING_LOAN_ID_PROP_ADDR]],TBL_UDARDA_LOANPOOL[LOAN_ID_PROP_ADDR],0)),"")</f>
        <v/>
      </c>
      <c r="J5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2" s="36">
        <f>SUM(
IF(AND(TBL_QUAL_JOBSLISTING_JOBS[[#This Row],[LISTING_LOAN_ID_PROP_ADDR]]&lt;&gt;"",NOT(ISNUMBER(MATCH(TBL_QUAL_JOBSLISTING_JOBS[[#This Row],[LISTING_LOAN_ID_PROP_ADDR]],RANGE_LOOKUP_UDARDA_LOANLIST,0)))),1,0)
)</f>
        <v>0</v>
      </c>
    </row>
    <row r="513" spans="2:13" ht="20.100000000000001" customHeight="1" x14ac:dyDescent="0.25">
      <c r="B513" s="25" t="str">
        <f>IF(TBL_QUAL_JOBSLISTING_JOBS[[#This Row],[RECORD_STARTED]],IF(TBL_QUAL_JOBSLISTING_JOBS[[#This Row],[ERROR_COUNT]]&gt;0,-1,IF(TBL_QUAL_JOBSLISTING_JOBS[[#This Row],[REQ_FIELDS_POPULATED]],1,0)),"")</f>
        <v/>
      </c>
      <c r="C513" s="94">
        <f>ROW()-ROW(TBL_QUAL_JOBSLISTING_JOBS[[#Headers],[ROW_ID]])</f>
        <v>504</v>
      </c>
      <c r="D513" s="82"/>
      <c r="E513" s="82"/>
      <c r="F513" s="38"/>
      <c r="G513" s="39"/>
      <c r="H513" s="33"/>
      <c r="I513" s="84" t="str">
        <f>IFERROR(INDEX(TBL_UDARDA_LOANPOOL[QUAL_JOBS_HUD_MFI],MATCH(TBL_QUAL_JOBSLISTING_JOBS[[#This Row],[LISTING_LOAN_ID_PROP_ADDR]],TBL_UDARDA_LOANPOOL[LOAN_ID_PROP_ADDR],0)),"")</f>
        <v/>
      </c>
      <c r="J5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3" s="36">
        <f>SUM(
IF(AND(TBL_QUAL_JOBSLISTING_JOBS[[#This Row],[LISTING_LOAN_ID_PROP_ADDR]]&lt;&gt;"",NOT(ISNUMBER(MATCH(TBL_QUAL_JOBSLISTING_JOBS[[#This Row],[LISTING_LOAN_ID_PROP_ADDR]],RANGE_LOOKUP_UDARDA_LOANLIST,0)))),1,0)
)</f>
        <v>0</v>
      </c>
    </row>
    <row r="514" spans="2:13" ht="20.100000000000001" customHeight="1" x14ac:dyDescent="0.25">
      <c r="B514" s="25" t="str">
        <f>IF(TBL_QUAL_JOBSLISTING_JOBS[[#This Row],[RECORD_STARTED]],IF(TBL_QUAL_JOBSLISTING_JOBS[[#This Row],[ERROR_COUNT]]&gt;0,-1,IF(TBL_QUAL_JOBSLISTING_JOBS[[#This Row],[REQ_FIELDS_POPULATED]],1,0)),"")</f>
        <v/>
      </c>
      <c r="C514" s="94">
        <f>ROW()-ROW(TBL_QUAL_JOBSLISTING_JOBS[[#Headers],[ROW_ID]])</f>
        <v>505</v>
      </c>
      <c r="D514" s="82"/>
      <c r="E514" s="82"/>
      <c r="F514" s="38"/>
      <c r="G514" s="39"/>
      <c r="H514" s="33"/>
      <c r="I514" s="84" t="str">
        <f>IFERROR(INDEX(TBL_UDARDA_LOANPOOL[QUAL_JOBS_HUD_MFI],MATCH(TBL_QUAL_JOBSLISTING_JOBS[[#This Row],[LISTING_LOAN_ID_PROP_ADDR]],TBL_UDARDA_LOANPOOL[LOAN_ID_PROP_ADDR],0)),"")</f>
        <v/>
      </c>
      <c r="J5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4" s="36">
        <f>SUM(
IF(AND(TBL_QUAL_JOBSLISTING_JOBS[[#This Row],[LISTING_LOAN_ID_PROP_ADDR]]&lt;&gt;"",NOT(ISNUMBER(MATCH(TBL_QUAL_JOBSLISTING_JOBS[[#This Row],[LISTING_LOAN_ID_PROP_ADDR]],RANGE_LOOKUP_UDARDA_LOANLIST,0)))),1,0)
)</f>
        <v>0</v>
      </c>
    </row>
    <row r="515" spans="2:13" ht="20.100000000000001" customHeight="1" x14ac:dyDescent="0.25">
      <c r="B515" s="25" t="str">
        <f>IF(TBL_QUAL_JOBSLISTING_JOBS[[#This Row],[RECORD_STARTED]],IF(TBL_QUAL_JOBSLISTING_JOBS[[#This Row],[ERROR_COUNT]]&gt;0,-1,IF(TBL_QUAL_JOBSLISTING_JOBS[[#This Row],[REQ_FIELDS_POPULATED]],1,0)),"")</f>
        <v/>
      </c>
      <c r="C515" s="94">
        <f>ROW()-ROW(TBL_QUAL_JOBSLISTING_JOBS[[#Headers],[ROW_ID]])</f>
        <v>506</v>
      </c>
      <c r="D515" s="82"/>
      <c r="E515" s="82"/>
      <c r="F515" s="38"/>
      <c r="G515" s="39"/>
      <c r="H515" s="33"/>
      <c r="I515" s="84" t="str">
        <f>IFERROR(INDEX(TBL_UDARDA_LOANPOOL[QUAL_JOBS_HUD_MFI],MATCH(TBL_QUAL_JOBSLISTING_JOBS[[#This Row],[LISTING_LOAN_ID_PROP_ADDR]],TBL_UDARDA_LOANPOOL[LOAN_ID_PROP_ADDR],0)),"")</f>
        <v/>
      </c>
      <c r="J5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5" s="36">
        <f>SUM(
IF(AND(TBL_QUAL_JOBSLISTING_JOBS[[#This Row],[LISTING_LOAN_ID_PROP_ADDR]]&lt;&gt;"",NOT(ISNUMBER(MATCH(TBL_QUAL_JOBSLISTING_JOBS[[#This Row],[LISTING_LOAN_ID_PROP_ADDR]],RANGE_LOOKUP_UDARDA_LOANLIST,0)))),1,0)
)</f>
        <v>0</v>
      </c>
    </row>
    <row r="516" spans="2:13" ht="20.100000000000001" customHeight="1" x14ac:dyDescent="0.25">
      <c r="B516" s="25" t="str">
        <f>IF(TBL_QUAL_JOBSLISTING_JOBS[[#This Row],[RECORD_STARTED]],IF(TBL_QUAL_JOBSLISTING_JOBS[[#This Row],[ERROR_COUNT]]&gt;0,-1,IF(TBL_QUAL_JOBSLISTING_JOBS[[#This Row],[REQ_FIELDS_POPULATED]],1,0)),"")</f>
        <v/>
      </c>
      <c r="C516" s="94">
        <f>ROW()-ROW(TBL_QUAL_JOBSLISTING_JOBS[[#Headers],[ROW_ID]])</f>
        <v>507</v>
      </c>
      <c r="D516" s="82"/>
      <c r="E516" s="82"/>
      <c r="F516" s="38"/>
      <c r="G516" s="39"/>
      <c r="H516" s="33"/>
      <c r="I516" s="84" t="str">
        <f>IFERROR(INDEX(TBL_UDARDA_LOANPOOL[QUAL_JOBS_HUD_MFI],MATCH(TBL_QUAL_JOBSLISTING_JOBS[[#This Row],[LISTING_LOAN_ID_PROP_ADDR]],TBL_UDARDA_LOANPOOL[LOAN_ID_PROP_ADDR],0)),"")</f>
        <v/>
      </c>
      <c r="J5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6" s="36">
        <f>SUM(
IF(AND(TBL_QUAL_JOBSLISTING_JOBS[[#This Row],[LISTING_LOAN_ID_PROP_ADDR]]&lt;&gt;"",NOT(ISNUMBER(MATCH(TBL_QUAL_JOBSLISTING_JOBS[[#This Row],[LISTING_LOAN_ID_PROP_ADDR]],RANGE_LOOKUP_UDARDA_LOANLIST,0)))),1,0)
)</f>
        <v>0</v>
      </c>
    </row>
    <row r="517" spans="2:13" ht="20.100000000000001" customHeight="1" x14ac:dyDescent="0.25">
      <c r="B517" s="25" t="str">
        <f>IF(TBL_QUAL_JOBSLISTING_JOBS[[#This Row],[RECORD_STARTED]],IF(TBL_QUAL_JOBSLISTING_JOBS[[#This Row],[ERROR_COUNT]]&gt;0,-1,IF(TBL_QUAL_JOBSLISTING_JOBS[[#This Row],[REQ_FIELDS_POPULATED]],1,0)),"")</f>
        <v/>
      </c>
      <c r="C517" s="94">
        <f>ROW()-ROW(TBL_QUAL_JOBSLISTING_JOBS[[#Headers],[ROW_ID]])</f>
        <v>508</v>
      </c>
      <c r="D517" s="82"/>
      <c r="E517" s="82"/>
      <c r="F517" s="38"/>
      <c r="G517" s="39"/>
      <c r="H517" s="33"/>
      <c r="I517" s="84" t="str">
        <f>IFERROR(INDEX(TBL_UDARDA_LOANPOOL[QUAL_JOBS_HUD_MFI],MATCH(TBL_QUAL_JOBSLISTING_JOBS[[#This Row],[LISTING_LOAN_ID_PROP_ADDR]],TBL_UDARDA_LOANPOOL[LOAN_ID_PROP_ADDR],0)),"")</f>
        <v/>
      </c>
      <c r="J5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7" s="36">
        <f>SUM(
IF(AND(TBL_QUAL_JOBSLISTING_JOBS[[#This Row],[LISTING_LOAN_ID_PROP_ADDR]]&lt;&gt;"",NOT(ISNUMBER(MATCH(TBL_QUAL_JOBSLISTING_JOBS[[#This Row],[LISTING_LOAN_ID_PROP_ADDR]],RANGE_LOOKUP_UDARDA_LOANLIST,0)))),1,0)
)</f>
        <v>0</v>
      </c>
    </row>
    <row r="518" spans="2:13" ht="20.100000000000001" customHeight="1" x14ac:dyDescent="0.25">
      <c r="B518" s="25" t="str">
        <f>IF(TBL_QUAL_JOBSLISTING_JOBS[[#This Row],[RECORD_STARTED]],IF(TBL_QUAL_JOBSLISTING_JOBS[[#This Row],[ERROR_COUNT]]&gt;0,-1,IF(TBL_QUAL_JOBSLISTING_JOBS[[#This Row],[REQ_FIELDS_POPULATED]],1,0)),"")</f>
        <v/>
      </c>
      <c r="C518" s="94">
        <f>ROW()-ROW(TBL_QUAL_JOBSLISTING_JOBS[[#Headers],[ROW_ID]])</f>
        <v>509</v>
      </c>
      <c r="D518" s="82"/>
      <c r="E518" s="82"/>
      <c r="F518" s="38"/>
      <c r="G518" s="39"/>
      <c r="H518" s="33"/>
      <c r="I518" s="84" t="str">
        <f>IFERROR(INDEX(TBL_UDARDA_LOANPOOL[QUAL_JOBS_HUD_MFI],MATCH(TBL_QUAL_JOBSLISTING_JOBS[[#This Row],[LISTING_LOAN_ID_PROP_ADDR]],TBL_UDARDA_LOANPOOL[LOAN_ID_PROP_ADDR],0)),"")</f>
        <v/>
      </c>
      <c r="J5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8" s="36">
        <f>SUM(
IF(AND(TBL_QUAL_JOBSLISTING_JOBS[[#This Row],[LISTING_LOAN_ID_PROP_ADDR]]&lt;&gt;"",NOT(ISNUMBER(MATCH(TBL_QUAL_JOBSLISTING_JOBS[[#This Row],[LISTING_LOAN_ID_PROP_ADDR]],RANGE_LOOKUP_UDARDA_LOANLIST,0)))),1,0)
)</f>
        <v>0</v>
      </c>
    </row>
    <row r="519" spans="2:13" ht="20.100000000000001" customHeight="1" x14ac:dyDescent="0.25">
      <c r="B519" s="25" t="str">
        <f>IF(TBL_QUAL_JOBSLISTING_JOBS[[#This Row],[RECORD_STARTED]],IF(TBL_QUAL_JOBSLISTING_JOBS[[#This Row],[ERROR_COUNT]]&gt;0,-1,IF(TBL_QUAL_JOBSLISTING_JOBS[[#This Row],[REQ_FIELDS_POPULATED]],1,0)),"")</f>
        <v/>
      </c>
      <c r="C519" s="94">
        <f>ROW()-ROW(TBL_QUAL_JOBSLISTING_JOBS[[#Headers],[ROW_ID]])</f>
        <v>510</v>
      </c>
      <c r="D519" s="82"/>
      <c r="E519" s="82"/>
      <c r="F519" s="38"/>
      <c r="G519" s="39"/>
      <c r="H519" s="33"/>
      <c r="I519" s="84" t="str">
        <f>IFERROR(INDEX(TBL_UDARDA_LOANPOOL[QUAL_JOBS_HUD_MFI],MATCH(TBL_QUAL_JOBSLISTING_JOBS[[#This Row],[LISTING_LOAN_ID_PROP_ADDR]],TBL_UDARDA_LOANPOOL[LOAN_ID_PROP_ADDR],0)),"")</f>
        <v/>
      </c>
      <c r="J5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9" s="36">
        <f>SUM(
IF(AND(TBL_QUAL_JOBSLISTING_JOBS[[#This Row],[LISTING_LOAN_ID_PROP_ADDR]]&lt;&gt;"",NOT(ISNUMBER(MATCH(TBL_QUAL_JOBSLISTING_JOBS[[#This Row],[LISTING_LOAN_ID_PROP_ADDR]],RANGE_LOOKUP_UDARDA_LOANLIST,0)))),1,0)
)</f>
        <v>0</v>
      </c>
    </row>
    <row r="520" spans="2:13" ht="20.100000000000001" customHeight="1" x14ac:dyDescent="0.25">
      <c r="B520" s="25" t="str">
        <f>IF(TBL_QUAL_JOBSLISTING_JOBS[[#This Row],[RECORD_STARTED]],IF(TBL_QUAL_JOBSLISTING_JOBS[[#This Row],[ERROR_COUNT]]&gt;0,-1,IF(TBL_QUAL_JOBSLISTING_JOBS[[#This Row],[REQ_FIELDS_POPULATED]],1,0)),"")</f>
        <v/>
      </c>
      <c r="C520" s="94">
        <f>ROW()-ROW(TBL_QUAL_JOBSLISTING_JOBS[[#Headers],[ROW_ID]])</f>
        <v>511</v>
      </c>
      <c r="D520" s="82"/>
      <c r="E520" s="82"/>
      <c r="F520" s="38"/>
      <c r="G520" s="39"/>
      <c r="H520" s="33"/>
      <c r="I520" s="84" t="str">
        <f>IFERROR(INDEX(TBL_UDARDA_LOANPOOL[QUAL_JOBS_HUD_MFI],MATCH(TBL_QUAL_JOBSLISTING_JOBS[[#This Row],[LISTING_LOAN_ID_PROP_ADDR]],TBL_UDARDA_LOANPOOL[LOAN_ID_PROP_ADDR],0)),"")</f>
        <v/>
      </c>
      <c r="J5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0" s="36">
        <f>SUM(
IF(AND(TBL_QUAL_JOBSLISTING_JOBS[[#This Row],[LISTING_LOAN_ID_PROP_ADDR]]&lt;&gt;"",NOT(ISNUMBER(MATCH(TBL_QUAL_JOBSLISTING_JOBS[[#This Row],[LISTING_LOAN_ID_PROP_ADDR]],RANGE_LOOKUP_UDARDA_LOANLIST,0)))),1,0)
)</f>
        <v>0</v>
      </c>
    </row>
    <row r="521" spans="2:13" ht="20.100000000000001" customHeight="1" x14ac:dyDescent="0.25">
      <c r="B521" s="25" t="str">
        <f>IF(TBL_QUAL_JOBSLISTING_JOBS[[#This Row],[RECORD_STARTED]],IF(TBL_QUAL_JOBSLISTING_JOBS[[#This Row],[ERROR_COUNT]]&gt;0,-1,IF(TBL_QUAL_JOBSLISTING_JOBS[[#This Row],[REQ_FIELDS_POPULATED]],1,0)),"")</f>
        <v/>
      </c>
      <c r="C521" s="94">
        <f>ROW()-ROW(TBL_QUAL_JOBSLISTING_JOBS[[#Headers],[ROW_ID]])</f>
        <v>512</v>
      </c>
      <c r="D521" s="82"/>
      <c r="E521" s="82"/>
      <c r="F521" s="38"/>
      <c r="G521" s="39"/>
      <c r="H521" s="33"/>
      <c r="I521" s="84" t="str">
        <f>IFERROR(INDEX(TBL_UDARDA_LOANPOOL[QUAL_JOBS_HUD_MFI],MATCH(TBL_QUAL_JOBSLISTING_JOBS[[#This Row],[LISTING_LOAN_ID_PROP_ADDR]],TBL_UDARDA_LOANPOOL[LOAN_ID_PROP_ADDR],0)),"")</f>
        <v/>
      </c>
      <c r="J5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1" s="36">
        <f>SUM(
IF(AND(TBL_QUAL_JOBSLISTING_JOBS[[#This Row],[LISTING_LOAN_ID_PROP_ADDR]]&lt;&gt;"",NOT(ISNUMBER(MATCH(TBL_QUAL_JOBSLISTING_JOBS[[#This Row],[LISTING_LOAN_ID_PROP_ADDR]],RANGE_LOOKUP_UDARDA_LOANLIST,0)))),1,0)
)</f>
        <v>0</v>
      </c>
    </row>
    <row r="522" spans="2:13" ht="20.100000000000001" customHeight="1" x14ac:dyDescent="0.25">
      <c r="B522" s="25" t="str">
        <f>IF(TBL_QUAL_JOBSLISTING_JOBS[[#This Row],[RECORD_STARTED]],IF(TBL_QUAL_JOBSLISTING_JOBS[[#This Row],[ERROR_COUNT]]&gt;0,-1,IF(TBL_QUAL_JOBSLISTING_JOBS[[#This Row],[REQ_FIELDS_POPULATED]],1,0)),"")</f>
        <v/>
      </c>
      <c r="C522" s="94">
        <f>ROW()-ROW(TBL_QUAL_JOBSLISTING_JOBS[[#Headers],[ROW_ID]])</f>
        <v>513</v>
      </c>
      <c r="D522" s="82"/>
      <c r="E522" s="82"/>
      <c r="F522" s="38"/>
      <c r="G522" s="39"/>
      <c r="H522" s="33"/>
      <c r="I522" s="84" t="str">
        <f>IFERROR(INDEX(TBL_UDARDA_LOANPOOL[QUAL_JOBS_HUD_MFI],MATCH(TBL_QUAL_JOBSLISTING_JOBS[[#This Row],[LISTING_LOAN_ID_PROP_ADDR]],TBL_UDARDA_LOANPOOL[LOAN_ID_PROP_ADDR],0)),"")</f>
        <v/>
      </c>
      <c r="J5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2" s="36">
        <f>SUM(
IF(AND(TBL_QUAL_JOBSLISTING_JOBS[[#This Row],[LISTING_LOAN_ID_PROP_ADDR]]&lt;&gt;"",NOT(ISNUMBER(MATCH(TBL_QUAL_JOBSLISTING_JOBS[[#This Row],[LISTING_LOAN_ID_PROP_ADDR]],RANGE_LOOKUP_UDARDA_LOANLIST,0)))),1,0)
)</f>
        <v>0</v>
      </c>
    </row>
    <row r="523" spans="2:13" ht="20.100000000000001" customHeight="1" x14ac:dyDescent="0.25">
      <c r="B523" s="25" t="str">
        <f>IF(TBL_QUAL_JOBSLISTING_JOBS[[#This Row],[RECORD_STARTED]],IF(TBL_QUAL_JOBSLISTING_JOBS[[#This Row],[ERROR_COUNT]]&gt;0,-1,IF(TBL_QUAL_JOBSLISTING_JOBS[[#This Row],[REQ_FIELDS_POPULATED]],1,0)),"")</f>
        <v/>
      </c>
      <c r="C523" s="94">
        <f>ROW()-ROW(TBL_QUAL_JOBSLISTING_JOBS[[#Headers],[ROW_ID]])</f>
        <v>514</v>
      </c>
      <c r="D523" s="82"/>
      <c r="E523" s="82"/>
      <c r="F523" s="38"/>
      <c r="G523" s="39"/>
      <c r="H523" s="33"/>
      <c r="I523" s="84" t="str">
        <f>IFERROR(INDEX(TBL_UDARDA_LOANPOOL[QUAL_JOBS_HUD_MFI],MATCH(TBL_QUAL_JOBSLISTING_JOBS[[#This Row],[LISTING_LOAN_ID_PROP_ADDR]],TBL_UDARDA_LOANPOOL[LOAN_ID_PROP_ADDR],0)),"")</f>
        <v/>
      </c>
      <c r="J5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3" s="36">
        <f>SUM(
IF(AND(TBL_QUAL_JOBSLISTING_JOBS[[#This Row],[LISTING_LOAN_ID_PROP_ADDR]]&lt;&gt;"",NOT(ISNUMBER(MATCH(TBL_QUAL_JOBSLISTING_JOBS[[#This Row],[LISTING_LOAN_ID_PROP_ADDR]],RANGE_LOOKUP_UDARDA_LOANLIST,0)))),1,0)
)</f>
        <v>0</v>
      </c>
    </row>
    <row r="524" spans="2:13" ht="20.100000000000001" customHeight="1" x14ac:dyDescent="0.25">
      <c r="B524" s="25" t="str">
        <f>IF(TBL_QUAL_JOBSLISTING_JOBS[[#This Row],[RECORD_STARTED]],IF(TBL_QUAL_JOBSLISTING_JOBS[[#This Row],[ERROR_COUNT]]&gt;0,-1,IF(TBL_QUAL_JOBSLISTING_JOBS[[#This Row],[REQ_FIELDS_POPULATED]],1,0)),"")</f>
        <v/>
      </c>
      <c r="C524" s="94">
        <f>ROW()-ROW(TBL_QUAL_JOBSLISTING_JOBS[[#Headers],[ROW_ID]])</f>
        <v>515</v>
      </c>
      <c r="D524" s="82"/>
      <c r="E524" s="82"/>
      <c r="F524" s="38"/>
      <c r="G524" s="39"/>
      <c r="H524" s="33"/>
      <c r="I524" s="84" t="str">
        <f>IFERROR(INDEX(TBL_UDARDA_LOANPOOL[QUAL_JOBS_HUD_MFI],MATCH(TBL_QUAL_JOBSLISTING_JOBS[[#This Row],[LISTING_LOAN_ID_PROP_ADDR]],TBL_UDARDA_LOANPOOL[LOAN_ID_PROP_ADDR],0)),"")</f>
        <v/>
      </c>
      <c r="J5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4" s="36">
        <f>SUM(
IF(AND(TBL_QUAL_JOBSLISTING_JOBS[[#This Row],[LISTING_LOAN_ID_PROP_ADDR]]&lt;&gt;"",NOT(ISNUMBER(MATCH(TBL_QUAL_JOBSLISTING_JOBS[[#This Row],[LISTING_LOAN_ID_PROP_ADDR]],RANGE_LOOKUP_UDARDA_LOANLIST,0)))),1,0)
)</f>
        <v>0</v>
      </c>
    </row>
    <row r="525" spans="2:13" ht="20.100000000000001" customHeight="1" x14ac:dyDescent="0.25">
      <c r="B525" s="25" t="str">
        <f>IF(TBL_QUAL_JOBSLISTING_JOBS[[#This Row],[RECORD_STARTED]],IF(TBL_QUAL_JOBSLISTING_JOBS[[#This Row],[ERROR_COUNT]]&gt;0,-1,IF(TBL_QUAL_JOBSLISTING_JOBS[[#This Row],[REQ_FIELDS_POPULATED]],1,0)),"")</f>
        <v/>
      </c>
      <c r="C525" s="94">
        <f>ROW()-ROW(TBL_QUAL_JOBSLISTING_JOBS[[#Headers],[ROW_ID]])</f>
        <v>516</v>
      </c>
      <c r="D525" s="82"/>
      <c r="E525" s="82"/>
      <c r="F525" s="38"/>
      <c r="G525" s="39"/>
      <c r="H525" s="33"/>
      <c r="I525" s="84" t="str">
        <f>IFERROR(INDEX(TBL_UDARDA_LOANPOOL[QUAL_JOBS_HUD_MFI],MATCH(TBL_QUAL_JOBSLISTING_JOBS[[#This Row],[LISTING_LOAN_ID_PROP_ADDR]],TBL_UDARDA_LOANPOOL[LOAN_ID_PROP_ADDR],0)),"")</f>
        <v/>
      </c>
      <c r="J5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5" s="36">
        <f>SUM(
IF(AND(TBL_QUAL_JOBSLISTING_JOBS[[#This Row],[LISTING_LOAN_ID_PROP_ADDR]]&lt;&gt;"",NOT(ISNUMBER(MATCH(TBL_QUAL_JOBSLISTING_JOBS[[#This Row],[LISTING_LOAN_ID_PROP_ADDR]],RANGE_LOOKUP_UDARDA_LOANLIST,0)))),1,0)
)</f>
        <v>0</v>
      </c>
    </row>
    <row r="526" spans="2:13" ht="20.100000000000001" customHeight="1" x14ac:dyDescent="0.25">
      <c r="B526" s="25" t="str">
        <f>IF(TBL_QUAL_JOBSLISTING_JOBS[[#This Row],[RECORD_STARTED]],IF(TBL_QUAL_JOBSLISTING_JOBS[[#This Row],[ERROR_COUNT]]&gt;0,-1,IF(TBL_QUAL_JOBSLISTING_JOBS[[#This Row],[REQ_FIELDS_POPULATED]],1,0)),"")</f>
        <v/>
      </c>
      <c r="C526" s="94">
        <f>ROW()-ROW(TBL_QUAL_JOBSLISTING_JOBS[[#Headers],[ROW_ID]])</f>
        <v>517</v>
      </c>
      <c r="D526" s="82"/>
      <c r="E526" s="82"/>
      <c r="F526" s="38"/>
      <c r="G526" s="39"/>
      <c r="H526" s="33"/>
      <c r="I526" s="84" t="str">
        <f>IFERROR(INDEX(TBL_UDARDA_LOANPOOL[QUAL_JOBS_HUD_MFI],MATCH(TBL_QUAL_JOBSLISTING_JOBS[[#This Row],[LISTING_LOAN_ID_PROP_ADDR]],TBL_UDARDA_LOANPOOL[LOAN_ID_PROP_ADDR],0)),"")</f>
        <v/>
      </c>
      <c r="J5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6" s="36">
        <f>SUM(
IF(AND(TBL_QUAL_JOBSLISTING_JOBS[[#This Row],[LISTING_LOAN_ID_PROP_ADDR]]&lt;&gt;"",NOT(ISNUMBER(MATCH(TBL_QUAL_JOBSLISTING_JOBS[[#This Row],[LISTING_LOAN_ID_PROP_ADDR]],RANGE_LOOKUP_UDARDA_LOANLIST,0)))),1,0)
)</f>
        <v>0</v>
      </c>
    </row>
    <row r="527" spans="2:13" ht="20.100000000000001" customHeight="1" x14ac:dyDescent="0.25">
      <c r="B527" s="25" t="str">
        <f>IF(TBL_QUAL_JOBSLISTING_JOBS[[#This Row],[RECORD_STARTED]],IF(TBL_QUAL_JOBSLISTING_JOBS[[#This Row],[ERROR_COUNT]]&gt;0,-1,IF(TBL_QUAL_JOBSLISTING_JOBS[[#This Row],[REQ_FIELDS_POPULATED]],1,0)),"")</f>
        <v/>
      </c>
      <c r="C527" s="94">
        <f>ROW()-ROW(TBL_QUAL_JOBSLISTING_JOBS[[#Headers],[ROW_ID]])</f>
        <v>518</v>
      </c>
      <c r="D527" s="82"/>
      <c r="E527" s="82"/>
      <c r="F527" s="38"/>
      <c r="G527" s="39"/>
      <c r="H527" s="33"/>
      <c r="I527" s="84" t="str">
        <f>IFERROR(INDEX(TBL_UDARDA_LOANPOOL[QUAL_JOBS_HUD_MFI],MATCH(TBL_QUAL_JOBSLISTING_JOBS[[#This Row],[LISTING_LOAN_ID_PROP_ADDR]],TBL_UDARDA_LOANPOOL[LOAN_ID_PROP_ADDR],0)),"")</f>
        <v/>
      </c>
      <c r="J5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7" s="36">
        <f>SUM(
IF(AND(TBL_QUAL_JOBSLISTING_JOBS[[#This Row],[LISTING_LOAN_ID_PROP_ADDR]]&lt;&gt;"",NOT(ISNUMBER(MATCH(TBL_QUAL_JOBSLISTING_JOBS[[#This Row],[LISTING_LOAN_ID_PROP_ADDR]],RANGE_LOOKUP_UDARDA_LOANLIST,0)))),1,0)
)</f>
        <v>0</v>
      </c>
    </row>
    <row r="528" spans="2:13" ht="20.100000000000001" customHeight="1" x14ac:dyDescent="0.25">
      <c r="B528" s="25" t="str">
        <f>IF(TBL_QUAL_JOBSLISTING_JOBS[[#This Row],[RECORD_STARTED]],IF(TBL_QUAL_JOBSLISTING_JOBS[[#This Row],[ERROR_COUNT]]&gt;0,-1,IF(TBL_QUAL_JOBSLISTING_JOBS[[#This Row],[REQ_FIELDS_POPULATED]],1,0)),"")</f>
        <v/>
      </c>
      <c r="C528" s="94">
        <f>ROW()-ROW(TBL_QUAL_JOBSLISTING_JOBS[[#Headers],[ROW_ID]])</f>
        <v>519</v>
      </c>
      <c r="D528" s="82"/>
      <c r="E528" s="82"/>
      <c r="F528" s="38"/>
      <c r="G528" s="39"/>
      <c r="H528" s="33"/>
      <c r="I528" s="84" t="str">
        <f>IFERROR(INDEX(TBL_UDARDA_LOANPOOL[QUAL_JOBS_HUD_MFI],MATCH(TBL_QUAL_JOBSLISTING_JOBS[[#This Row],[LISTING_LOAN_ID_PROP_ADDR]],TBL_UDARDA_LOANPOOL[LOAN_ID_PROP_ADDR],0)),"")</f>
        <v/>
      </c>
      <c r="J5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8" s="36">
        <f>SUM(
IF(AND(TBL_QUAL_JOBSLISTING_JOBS[[#This Row],[LISTING_LOAN_ID_PROP_ADDR]]&lt;&gt;"",NOT(ISNUMBER(MATCH(TBL_QUAL_JOBSLISTING_JOBS[[#This Row],[LISTING_LOAN_ID_PROP_ADDR]],RANGE_LOOKUP_UDARDA_LOANLIST,0)))),1,0)
)</f>
        <v>0</v>
      </c>
    </row>
    <row r="529" spans="2:13" ht="20.100000000000001" customHeight="1" x14ac:dyDescent="0.25">
      <c r="B529" s="25" t="str">
        <f>IF(TBL_QUAL_JOBSLISTING_JOBS[[#This Row],[RECORD_STARTED]],IF(TBL_QUAL_JOBSLISTING_JOBS[[#This Row],[ERROR_COUNT]]&gt;0,-1,IF(TBL_QUAL_JOBSLISTING_JOBS[[#This Row],[REQ_FIELDS_POPULATED]],1,0)),"")</f>
        <v/>
      </c>
      <c r="C529" s="94">
        <f>ROW()-ROW(TBL_QUAL_JOBSLISTING_JOBS[[#Headers],[ROW_ID]])</f>
        <v>520</v>
      </c>
      <c r="D529" s="82"/>
      <c r="E529" s="82"/>
      <c r="F529" s="38"/>
      <c r="G529" s="39"/>
      <c r="H529" s="33"/>
      <c r="I529" s="84" t="str">
        <f>IFERROR(INDEX(TBL_UDARDA_LOANPOOL[QUAL_JOBS_HUD_MFI],MATCH(TBL_QUAL_JOBSLISTING_JOBS[[#This Row],[LISTING_LOAN_ID_PROP_ADDR]],TBL_UDARDA_LOANPOOL[LOAN_ID_PROP_ADDR],0)),"")</f>
        <v/>
      </c>
      <c r="J5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9" s="36">
        <f>SUM(
IF(AND(TBL_QUAL_JOBSLISTING_JOBS[[#This Row],[LISTING_LOAN_ID_PROP_ADDR]]&lt;&gt;"",NOT(ISNUMBER(MATCH(TBL_QUAL_JOBSLISTING_JOBS[[#This Row],[LISTING_LOAN_ID_PROP_ADDR]],RANGE_LOOKUP_UDARDA_LOANLIST,0)))),1,0)
)</f>
        <v>0</v>
      </c>
    </row>
    <row r="530" spans="2:13" ht="20.100000000000001" customHeight="1" x14ac:dyDescent="0.25">
      <c r="B530" s="25" t="str">
        <f>IF(TBL_QUAL_JOBSLISTING_JOBS[[#This Row],[RECORD_STARTED]],IF(TBL_QUAL_JOBSLISTING_JOBS[[#This Row],[ERROR_COUNT]]&gt;0,-1,IF(TBL_QUAL_JOBSLISTING_JOBS[[#This Row],[REQ_FIELDS_POPULATED]],1,0)),"")</f>
        <v/>
      </c>
      <c r="C530" s="94">
        <f>ROW()-ROW(TBL_QUAL_JOBSLISTING_JOBS[[#Headers],[ROW_ID]])</f>
        <v>521</v>
      </c>
      <c r="D530" s="82"/>
      <c r="E530" s="82"/>
      <c r="F530" s="38"/>
      <c r="G530" s="39"/>
      <c r="H530" s="33"/>
      <c r="I530" s="84" t="str">
        <f>IFERROR(INDEX(TBL_UDARDA_LOANPOOL[QUAL_JOBS_HUD_MFI],MATCH(TBL_QUAL_JOBSLISTING_JOBS[[#This Row],[LISTING_LOAN_ID_PROP_ADDR]],TBL_UDARDA_LOANPOOL[LOAN_ID_PROP_ADDR],0)),"")</f>
        <v/>
      </c>
      <c r="J5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0" s="36">
        <f>SUM(
IF(AND(TBL_QUAL_JOBSLISTING_JOBS[[#This Row],[LISTING_LOAN_ID_PROP_ADDR]]&lt;&gt;"",NOT(ISNUMBER(MATCH(TBL_QUAL_JOBSLISTING_JOBS[[#This Row],[LISTING_LOAN_ID_PROP_ADDR]],RANGE_LOOKUP_UDARDA_LOANLIST,0)))),1,0)
)</f>
        <v>0</v>
      </c>
    </row>
    <row r="531" spans="2:13" ht="20.100000000000001" customHeight="1" x14ac:dyDescent="0.25">
      <c r="B531" s="25" t="str">
        <f>IF(TBL_QUAL_JOBSLISTING_JOBS[[#This Row],[RECORD_STARTED]],IF(TBL_QUAL_JOBSLISTING_JOBS[[#This Row],[ERROR_COUNT]]&gt;0,-1,IF(TBL_QUAL_JOBSLISTING_JOBS[[#This Row],[REQ_FIELDS_POPULATED]],1,0)),"")</f>
        <v/>
      </c>
      <c r="C531" s="94">
        <f>ROW()-ROW(TBL_QUAL_JOBSLISTING_JOBS[[#Headers],[ROW_ID]])</f>
        <v>522</v>
      </c>
      <c r="D531" s="82"/>
      <c r="E531" s="82"/>
      <c r="F531" s="38"/>
      <c r="G531" s="39"/>
      <c r="H531" s="33"/>
      <c r="I531" s="84" t="str">
        <f>IFERROR(INDEX(TBL_UDARDA_LOANPOOL[QUAL_JOBS_HUD_MFI],MATCH(TBL_QUAL_JOBSLISTING_JOBS[[#This Row],[LISTING_LOAN_ID_PROP_ADDR]],TBL_UDARDA_LOANPOOL[LOAN_ID_PROP_ADDR],0)),"")</f>
        <v/>
      </c>
      <c r="J5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1" s="36">
        <f>SUM(
IF(AND(TBL_QUAL_JOBSLISTING_JOBS[[#This Row],[LISTING_LOAN_ID_PROP_ADDR]]&lt;&gt;"",NOT(ISNUMBER(MATCH(TBL_QUAL_JOBSLISTING_JOBS[[#This Row],[LISTING_LOAN_ID_PROP_ADDR]],RANGE_LOOKUP_UDARDA_LOANLIST,0)))),1,0)
)</f>
        <v>0</v>
      </c>
    </row>
    <row r="532" spans="2:13" ht="20.100000000000001" customHeight="1" x14ac:dyDescent="0.25">
      <c r="B532" s="25" t="str">
        <f>IF(TBL_QUAL_JOBSLISTING_JOBS[[#This Row],[RECORD_STARTED]],IF(TBL_QUAL_JOBSLISTING_JOBS[[#This Row],[ERROR_COUNT]]&gt;0,-1,IF(TBL_QUAL_JOBSLISTING_JOBS[[#This Row],[REQ_FIELDS_POPULATED]],1,0)),"")</f>
        <v/>
      </c>
      <c r="C532" s="94">
        <f>ROW()-ROW(TBL_QUAL_JOBSLISTING_JOBS[[#Headers],[ROW_ID]])</f>
        <v>523</v>
      </c>
      <c r="D532" s="82"/>
      <c r="E532" s="82"/>
      <c r="F532" s="38"/>
      <c r="G532" s="39"/>
      <c r="H532" s="33"/>
      <c r="I532" s="84" t="str">
        <f>IFERROR(INDEX(TBL_UDARDA_LOANPOOL[QUAL_JOBS_HUD_MFI],MATCH(TBL_QUAL_JOBSLISTING_JOBS[[#This Row],[LISTING_LOAN_ID_PROP_ADDR]],TBL_UDARDA_LOANPOOL[LOAN_ID_PROP_ADDR],0)),"")</f>
        <v/>
      </c>
      <c r="J5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2" s="36">
        <f>SUM(
IF(AND(TBL_QUAL_JOBSLISTING_JOBS[[#This Row],[LISTING_LOAN_ID_PROP_ADDR]]&lt;&gt;"",NOT(ISNUMBER(MATCH(TBL_QUAL_JOBSLISTING_JOBS[[#This Row],[LISTING_LOAN_ID_PROP_ADDR]],RANGE_LOOKUP_UDARDA_LOANLIST,0)))),1,0)
)</f>
        <v>0</v>
      </c>
    </row>
    <row r="533" spans="2:13" ht="20.100000000000001" customHeight="1" x14ac:dyDescent="0.25">
      <c r="B533" s="25" t="str">
        <f>IF(TBL_QUAL_JOBSLISTING_JOBS[[#This Row],[RECORD_STARTED]],IF(TBL_QUAL_JOBSLISTING_JOBS[[#This Row],[ERROR_COUNT]]&gt;0,-1,IF(TBL_QUAL_JOBSLISTING_JOBS[[#This Row],[REQ_FIELDS_POPULATED]],1,0)),"")</f>
        <v/>
      </c>
      <c r="C533" s="94">
        <f>ROW()-ROW(TBL_QUAL_JOBSLISTING_JOBS[[#Headers],[ROW_ID]])</f>
        <v>524</v>
      </c>
      <c r="D533" s="82"/>
      <c r="E533" s="82"/>
      <c r="F533" s="38"/>
      <c r="G533" s="39"/>
      <c r="H533" s="33"/>
      <c r="I533" s="84" t="str">
        <f>IFERROR(INDEX(TBL_UDARDA_LOANPOOL[QUAL_JOBS_HUD_MFI],MATCH(TBL_QUAL_JOBSLISTING_JOBS[[#This Row],[LISTING_LOAN_ID_PROP_ADDR]],TBL_UDARDA_LOANPOOL[LOAN_ID_PROP_ADDR],0)),"")</f>
        <v/>
      </c>
      <c r="J5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3" s="36">
        <f>SUM(
IF(AND(TBL_QUAL_JOBSLISTING_JOBS[[#This Row],[LISTING_LOAN_ID_PROP_ADDR]]&lt;&gt;"",NOT(ISNUMBER(MATCH(TBL_QUAL_JOBSLISTING_JOBS[[#This Row],[LISTING_LOAN_ID_PROP_ADDR]],RANGE_LOOKUP_UDARDA_LOANLIST,0)))),1,0)
)</f>
        <v>0</v>
      </c>
    </row>
    <row r="534" spans="2:13" ht="20.100000000000001" customHeight="1" x14ac:dyDescent="0.25">
      <c r="B534" s="25" t="str">
        <f>IF(TBL_QUAL_JOBSLISTING_JOBS[[#This Row],[RECORD_STARTED]],IF(TBL_QUAL_JOBSLISTING_JOBS[[#This Row],[ERROR_COUNT]]&gt;0,-1,IF(TBL_QUAL_JOBSLISTING_JOBS[[#This Row],[REQ_FIELDS_POPULATED]],1,0)),"")</f>
        <v/>
      </c>
      <c r="C534" s="94">
        <f>ROW()-ROW(TBL_QUAL_JOBSLISTING_JOBS[[#Headers],[ROW_ID]])</f>
        <v>525</v>
      </c>
      <c r="D534" s="82"/>
      <c r="E534" s="82"/>
      <c r="F534" s="38"/>
      <c r="G534" s="39"/>
      <c r="H534" s="33"/>
      <c r="I534" s="84" t="str">
        <f>IFERROR(INDEX(TBL_UDARDA_LOANPOOL[QUAL_JOBS_HUD_MFI],MATCH(TBL_QUAL_JOBSLISTING_JOBS[[#This Row],[LISTING_LOAN_ID_PROP_ADDR]],TBL_UDARDA_LOANPOOL[LOAN_ID_PROP_ADDR],0)),"")</f>
        <v/>
      </c>
      <c r="J5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4" s="36">
        <f>SUM(
IF(AND(TBL_QUAL_JOBSLISTING_JOBS[[#This Row],[LISTING_LOAN_ID_PROP_ADDR]]&lt;&gt;"",NOT(ISNUMBER(MATCH(TBL_QUAL_JOBSLISTING_JOBS[[#This Row],[LISTING_LOAN_ID_PROP_ADDR]],RANGE_LOOKUP_UDARDA_LOANLIST,0)))),1,0)
)</f>
        <v>0</v>
      </c>
    </row>
    <row r="535" spans="2:13" ht="20.100000000000001" customHeight="1" x14ac:dyDescent="0.25">
      <c r="B535" s="25" t="str">
        <f>IF(TBL_QUAL_JOBSLISTING_JOBS[[#This Row],[RECORD_STARTED]],IF(TBL_QUAL_JOBSLISTING_JOBS[[#This Row],[ERROR_COUNT]]&gt;0,-1,IF(TBL_QUAL_JOBSLISTING_JOBS[[#This Row],[REQ_FIELDS_POPULATED]],1,0)),"")</f>
        <v/>
      </c>
      <c r="C535" s="94">
        <f>ROW()-ROW(TBL_QUAL_JOBSLISTING_JOBS[[#Headers],[ROW_ID]])</f>
        <v>526</v>
      </c>
      <c r="D535" s="82"/>
      <c r="E535" s="82"/>
      <c r="F535" s="38"/>
      <c r="G535" s="39"/>
      <c r="H535" s="33"/>
      <c r="I535" s="84" t="str">
        <f>IFERROR(INDEX(TBL_UDARDA_LOANPOOL[QUAL_JOBS_HUD_MFI],MATCH(TBL_QUAL_JOBSLISTING_JOBS[[#This Row],[LISTING_LOAN_ID_PROP_ADDR]],TBL_UDARDA_LOANPOOL[LOAN_ID_PROP_ADDR],0)),"")</f>
        <v/>
      </c>
      <c r="J5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5" s="36">
        <f>SUM(
IF(AND(TBL_QUAL_JOBSLISTING_JOBS[[#This Row],[LISTING_LOAN_ID_PROP_ADDR]]&lt;&gt;"",NOT(ISNUMBER(MATCH(TBL_QUAL_JOBSLISTING_JOBS[[#This Row],[LISTING_LOAN_ID_PROP_ADDR]],RANGE_LOOKUP_UDARDA_LOANLIST,0)))),1,0)
)</f>
        <v>0</v>
      </c>
    </row>
    <row r="536" spans="2:13" ht="20.100000000000001" customHeight="1" x14ac:dyDescent="0.25">
      <c r="B536" s="25" t="str">
        <f>IF(TBL_QUAL_JOBSLISTING_JOBS[[#This Row],[RECORD_STARTED]],IF(TBL_QUAL_JOBSLISTING_JOBS[[#This Row],[ERROR_COUNT]]&gt;0,-1,IF(TBL_QUAL_JOBSLISTING_JOBS[[#This Row],[REQ_FIELDS_POPULATED]],1,0)),"")</f>
        <v/>
      </c>
      <c r="C536" s="94">
        <f>ROW()-ROW(TBL_QUAL_JOBSLISTING_JOBS[[#Headers],[ROW_ID]])</f>
        <v>527</v>
      </c>
      <c r="D536" s="82"/>
      <c r="E536" s="82"/>
      <c r="F536" s="38"/>
      <c r="G536" s="39"/>
      <c r="H536" s="33"/>
      <c r="I536" s="84" t="str">
        <f>IFERROR(INDEX(TBL_UDARDA_LOANPOOL[QUAL_JOBS_HUD_MFI],MATCH(TBL_QUAL_JOBSLISTING_JOBS[[#This Row],[LISTING_LOAN_ID_PROP_ADDR]],TBL_UDARDA_LOANPOOL[LOAN_ID_PROP_ADDR],0)),"")</f>
        <v/>
      </c>
      <c r="J5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6" s="36">
        <f>SUM(
IF(AND(TBL_QUAL_JOBSLISTING_JOBS[[#This Row],[LISTING_LOAN_ID_PROP_ADDR]]&lt;&gt;"",NOT(ISNUMBER(MATCH(TBL_QUAL_JOBSLISTING_JOBS[[#This Row],[LISTING_LOAN_ID_PROP_ADDR]],RANGE_LOOKUP_UDARDA_LOANLIST,0)))),1,0)
)</f>
        <v>0</v>
      </c>
    </row>
    <row r="537" spans="2:13" ht="20.100000000000001" customHeight="1" x14ac:dyDescent="0.25">
      <c r="B537" s="25" t="str">
        <f>IF(TBL_QUAL_JOBSLISTING_JOBS[[#This Row],[RECORD_STARTED]],IF(TBL_QUAL_JOBSLISTING_JOBS[[#This Row],[ERROR_COUNT]]&gt;0,-1,IF(TBL_QUAL_JOBSLISTING_JOBS[[#This Row],[REQ_FIELDS_POPULATED]],1,0)),"")</f>
        <v/>
      </c>
      <c r="C537" s="94">
        <f>ROW()-ROW(TBL_QUAL_JOBSLISTING_JOBS[[#Headers],[ROW_ID]])</f>
        <v>528</v>
      </c>
      <c r="D537" s="82"/>
      <c r="E537" s="82"/>
      <c r="F537" s="38"/>
      <c r="G537" s="39"/>
      <c r="H537" s="33"/>
      <c r="I537" s="84" t="str">
        <f>IFERROR(INDEX(TBL_UDARDA_LOANPOOL[QUAL_JOBS_HUD_MFI],MATCH(TBL_QUAL_JOBSLISTING_JOBS[[#This Row],[LISTING_LOAN_ID_PROP_ADDR]],TBL_UDARDA_LOANPOOL[LOAN_ID_PROP_ADDR],0)),"")</f>
        <v/>
      </c>
      <c r="J5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7" s="36">
        <f>SUM(
IF(AND(TBL_QUAL_JOBSLISTING_JOBS[[#This Row],[LISTING_LOAN_ID_PROP_ADDR]]&lt;&gt;"",NOT(ISNUMBER(MATCH(TBL_QUAL_JOBSLISTING_JOBS[[#This Row],[LISTING_LOAN_ID_PROP_ADDR]],RANGE_LOOKUP_UDARDA_LOANLIST,0)))),1,0)
)</f>
        <v>0</v>
      </c>
    </row>
    <row r="538" spans="2:13" ht="20.100000000000001" customHeight="1" x14ac:dyDescent="0.25">
      <c r="B538" s="25" t="str">
        <f>IF(TBL_QUAL_JOBSLISTING_JOBS[[#This Row],[RECORD_STARTED]],IF(TBL_QUAL_JOBSLISTING_JOBS[[#This Row],[ERROR_COUNT]]&gt;0,-1,IF(TBL_QUAL_JOBSLISTING_JOBS[[#This Row],[REQ_FIELDS_POPULATED]],1,0)),"")</f>
        <v/>
      </c>
      <c r="C538" s="94">
        <f>ROW()-ROW(TBL_QUAL_JOBSLISTING_JOBS[[#Headers],[ROW_ID]])</f>
        <v>529</v>
      </c>
      <c r="D538" s="82"/>
      <c r="E538" s="82"/>
      <c r="F538" s="38"/>
      <c r="G538" s="39"/>
      <c r="H538" s="33"/>
      <c r="I538" s="84" t="str">
        <f>IFERROR(INDEX(TBL_UDARDA_LOANPOOL[QUAL_JOBS_HUD_MFI],MATCH(TBL_QUAL_JOBSLISTING_JOBS[[#This Row],[LISTING_LOAN_ID_PROP_ADDR]],TBL_UDARDA_LOANPOOL[LOAN_ID_PROP_ADDR],0)),"")</f>
        <v/>
      </c>
      <c r="J5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8" s="36">
        <f>SUM(
IF(AND(TBL_QUAL_JOBSLISTING_JOBS[[#This Row],[LISTING_LOAN_ID_PROP_ADDR]]&lt;&gt;"",NOT(ISNUMBER(MATCH(TBL_QUAL_JOBSLISTING_JOBS[[#This Row],[LISTING_LOAN_ID_PROP_ADDR]],RANGE_LOOKUP_UDARDA_LOANLIST,0)))),1,0)
)</f>
        <v>0</v>
      </c>
    </row>
    <row r="539" spans="2:13" ht="20.100000000000001" customHeight="1" x14ac:dyDescent="0.25">
      <c r="B539" s="25" t="str">
        <f>IF(TBL_QUAL_JOBSLISTING_JOBS[[#This Row],[RECORD_STARTED]],IF(TBL_QUAL_JOBSLISTING_JOBS[[#This Row],[ERROR_COUNT]]&gt;0,-1,IF(TBL_QUAL_JOBSLISTING_JOBS[[#This Row],[REQ_FIELDS_POPULATED]],1,0)),"")</f>
        <v/>
      </c>
      <c r="C539" s="94">
        <f>ROW()-ROW(TBL_QUAL_JOBSLISTING_JOBS[[#Headers],[ROW_ID]])</f>
        <v>530</v>
      </c>
      <c r="D539" s="82"/>
      <c r="E539" s="82"/>
      <c r="F539" s="38"/>
      <c r="G539" s="39"/>
      <c r="H539" s="33"/>
      <c r="I539" s="84" t="str">
        <f>IFERROR(INDEX(TBL_UDARDA_LOANPOOL[QUAL_JOBS_HUD_MFI],MATCH(TBL_QUAL_JOBSLISTING_JOBS[[#This Row],[LISTING_LOAN_ID_PROP_ADDR]],TBL_UDARDA_LOANPOOL[LOAN_ID_PROP_ADDR],0)),"")</f>
        <v/>
      </c>
      <c r="J5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9" s="36">
        <f>SUM(
IF(AND(TBL_QUAL_JOBSLISTING_JOBS[[#This Row],[LISTING_LOAN_ID_PROP_ADDR]]&lt;&gt;"",NOT(ISNUMBER(MATCH(TBL_QUAL_JOBSLISTING_JOBS[[#This Row],[LISTING_LOAN_ID_PROP_ADDR]],RANGE_LOOKUP_UDARDA_LOANLIST,0)))),1,0)
)</f>
        <v>0</v>
      </c>
    </row>
    <row r="540" spans="2:13" ht="20.100000000000001" customHeight="1" x14ac:dyDescent="0.25">
      <c r="B540" s="25" t="str">
        <f>IF(TBL_QUAL_JOBSLISTING_JOBS[[#This Row],[RECORD_STARTED]],IF(TBL_QUAL_JOBSLISTING_JOBS[[#This Row],[ERROR_COUNT]]&gt;0,-1,IF(TBL_QUAL_JOBSLISTING_JOBS[[#This Row],[REQ_FIELDS_POPULATED]],1,0)),"")</f>
        <v/>
      </c>
      <c r="C540" s="94">
        <f>ROW()-ROW(TBL_QUAL_JOBSLISTING_JOBS[[#Headers],[ROW_ID]])</f>
        <v>531</v>
      </c>
      <c r="D540" s="82"/>
      <c r="E540" s="82"/>
      <c r="F540" s="38"/>
      <c r="G540" s="39"/>
      <c r="H540" s="33"/>
      <c r="I540" s="84" t="str">
        <f>IFERROR(INDEX(TBL_UDARDA_LOANPOOL[QUAL_JOBS_HUD_MFI],MATCH(TBL_QUAL_JOBSLISTING_JOBS[[#This Row],[LISTING_LOAN_ID_PROP_ADDR]],TBL_UDARDA_LOANPOOL[LOAN_ID_PROP_ADDR],0)),"")</f>
        <v/>
      </c>
      <c r="J5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0" s="36">
        <f>SUM(
IF(AND(TBL_QUAL_JOBSLISTING_JOBS[[#This Row],[LISTING_LOAN_ID_PROP_ADDR]]&lt;&gt;"",NOT(ISNUMBER(MATCH(TBL_QUAL_JOBSLISTING_JOBS[[#This Row],[LISTING_LOAN_ID_PROP_ADDR]],RANGE_LOOKUP_UDARDA_LOANLIST,0)))),1,0)
)</f>
        <v>0</v>
      </c>
    </row>
    <row r="541" spans="2:13" ht="20.100000000000001" customHeight="1" x14ac:dyDescent="0.25">
      <c r="B541" s="25" t="str">
        <f>IF(TBL_QUAL_JOBSLISTING_JOBS[[#This Row],[RECORD_STARTED]],IF(TBL_QUAL_JOBSLISTING_JOBS[[#This Row],[ERROR_COUNT]]&gt;0,-1,IF(TBL_QUAL_JOBSLISTING_JOBS[[#This Row],[REQ_FIELDS_POPULATED]],1,0)),"")</f>
        <v/>
      </c>
      <c r="C541" s="94">
        <f>ROW()-ROW(TBL_QUAL_JOBSLISTING_JOBS[[#Headers],[ROW_ID]])</f>
        <v>532</v>
      </c>
      <c r="D541" s="82"/>
      <c r="E541" s="82"/>
      <c r="F541" s="38"/>
      <c r="G541" s="39"/>
      <c r="H541" s="33"/>
      <c r="I541" s="84" t="str">
        <f>IFERROR(INDEX(TBL_UDARDA_LOANPOOL[QUAL_JOBS_HUD_MFI],MATCH(TBL_QUAL_JOBSLISTING_JOBS[[#This Row],[LISTING_LOAN_ID_PROP_ADDR]],TBL_UDARDA_LOANPOOL[LOAN_ID_PROP_ADDR],0)),"")</f>
        <v/>
      </c>
      <c r="J5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1" s="36">
        <f>SUM(
IF(AND(TBL_QUAL_JOBSLISTING_JOBS[[#This Row],[LISTING_LOAN_ID_PROP_ADDR]]&lt;&gt;"",NOT(ISNUMBER(MATCH(TBL_QUAL_JOBSLISTING_JOBS[[#This Row],[LISTING_LOAN_ID_PROP_ADDR]],RANGE_LOOKUP_UDARDA_LOANLIST,0)))),1,0)
)</f>
        <v>0</v>
      </c>
    </row>
    <row r="542" spans="2:13" ht="20.100000000000001" customHeight="1" x14ac:dyDescent="0.25">
      <c r="B542" s="25" t="str">
        <f>IF(TBL_QUAL_JOBSLISTING_JOBS[[#This Row],[RECORD_STARTED]],IF(TBL_QUAL_JOBSLISTING_JOBS[[#This Row],[ERROR_COUNT]]&gt;0,-1,IF(TBL_QUAL_JOBSLISTING_JOBS[[#This Row],[REQ_FIELDS_POPULATED]],1,0)),"")</f>
        <v/>
      </c>
      <c r="C542" s="94">
        <f>ROW()-ROW(TBL_QUAL_JOBSLISTING_JOBS[[#Headers],[ROW_ID]])</f>
        <v>533</v>
      </c>
      <c r="D542" s="82"/>
      <c r="E542" s="82"/>
      <c r="F542" s="38"/>
      <c r="G542" s="39"/>
      <c r="H542" s="33"/>
      <c r="I542" s="84" t="str">
        <f>IFERROR(INDEX(TBL_UDARDA_LOANPOOL[QUAL_JOBS_HUD_MFI],MATCH(TBL_QUAL_JOBSLISTING_JOBS[[#This Row],[LISTING_LOAN_ID_PROP_ADDR]],TBL_UDARDA_LOANPOOL[LOAN_ID_PROP_ADDR],0)),"")</f>
        <v/>
      </c>
      <c r="J5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2" s="36">
        <f>SUM(
IF(AND(TBL_QUAL_JOBSLISTING_JOBS[[#This Row],[LISTING_LOAN_ID_PROP_ADDR]]&lt;&gt;"",NOT(ISNUMBER(MATCH(TBL_QUAL_JOBSLISTING_JOBS[[#This Row],[LISTING_LOAN_ID_PROP_ADDR]],RANGE_LOOKUP_UDARDA_LOANLIST,0)))),1,0)
)</f>
        <v>0</v>
      </c>
    </row>
    <row r="543" spans="2:13" ht="20.100000000000001" customHeight="1" x14ac:dyDescent="0.25">
      <c r="B543" s="25" t="str">
        <f>IF(TBL_QUAL_JOBSLISTING_JOBS[[#This Row],[RECORD_STARTED]],IF(TBL_QUAL_JOBSLISTING_JOBS[[#This Row],[ERROR_COUNT]]&gt;0,-1,IF(TBL_QUAL_JOBSLISTING_JOBS[[#This Row],[REQ_FIELDS_POPULATED]],1,0)),"")</f>
        <v/>
      </c>
      <c r="C543" s="94">
        <f>ROW()-ROW(TBL_QUAL_JOBSLISTING_JOBS[[#Headers],[ROW_ID]])</f>
        <v>534</v>
      </c>
      <c r="D543" s="82"/>
      <c r="E543" s="82"/>
      <c r="F543" s="38"/>
      <c r="G543" s="39"/>
      <c r="H543" s="33"/>
      <c r="I543" s="84" t="str">
        <f>IFERROR(INDEX(TBL_UDARDA_LOANPOOL[QUAL_JOBS_HUD_MFI],MATCH(TBL_QUAL_JOBSLISTING_JOBS[[#This Row],[LISTING_LOAN_ID_PROP_ADDR]],TBL_UDARDA_LOANPOOL[LOAN_ID_PROP_ADDR],0)),"")</f>
        <v/>
      </c>
      <c r="J5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3" s="36">
        <f>SUM(
IF(AND(TBL_QUAL_JOBSLISTING_JOBS[[#This Row],[LISTING_LOAN_ID_PROP_ADDR]]&lt;&gt;"",NOT(ISNUMBER(MATCH(TBL_QUAL_JOBSLISTING_JOBS[[#This Row],[LISTING_LOAN_ID_PROP_ADDR]],RANGE_LOOKUP_UDARDA_LOANLIST,0)))),1,0)
)</f>
        <v>0</v>
      </c>
    </row>
    <row r="544" spans="2:13" ht="20.100000000000001" customHeight="1" x14ac:dyDescent="0.25">
      <c r="B544" s="25" t="str">
        <f>IF(TBL_QUAL_JOBSLISTING_JOBS[[#This Row],[RECORD_STARTED]],IF(TBL_QUAL_JOBSLISTING_JOBS[[#This Row],[ERROR_COUNT]]&gt;0,-1,IF(TBL_QUAL_JOBSLISTING_JOBS[[#This Row],[REQ_FIELDS_POPULATED]],1,0)),"")</f>
        <v/>
      </c>
      <c r="C544" s="94">
        <f>ROW()-ROW(TBL_QUAL_JOBSLISTING_JOBS[[#Headers],[ROW_ID]])</f>
        <v>535</v>
      </c>
      <c r="D544" s="82"/>
      <c r="E544" s="82"/>
      <c r="F544" s="38"/>
      <c r="G544" s="39"/>
      <c r="H544" s="33"/>
      <c r="I544" s="84" t="str">
        <f>IFERROR(INDEX(TBL_UDARDA_LOANPOOL[QUAL_JOBS_HUD_MFI],MATCH(TBL_QUAL_JOBSLISTING_JOBS[[#This Row],[LISTING_LOAN_ID_PROP_ADDR]],TBL_UDARDA_LOANPOOL[LOAN_ID_PROP_ADDR],0)),"")</f>
        <v/>
      </c>
      <c r="J5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4" s="36">
        <f>SUM(
IF(AND(TBL_QUAL_JOBSLISTING_JOBS[[#This Row],[LISTING_LOAN_ID_PROP_ADDR]]&lt;&gt;"",NOT(ISNUMBER(MATCH(TBL_QUAL_JOBSLISTING_JOBS[[#This Row],[LISTING_LOAN_ID_PROP_ADDR]],RANGE_LOOKUP_UDARDA_LOANLIST,0)))),1,0)
)</f>
        <v>0</v>
      </c>
    </row>
    <row r="545" spans="2:13" ht="20.100000000000001" customHeight="1" x14ac:dyDescent="0.25">
      <c r="B545" s="25" t="str">
        <f>IF(TBL_QUAL_JOBSLISTING_JOBS[[#This Row],[RECORD_STARTED]],IF(TBL_QUAL_JOBSLISTING_JOBS[[#This Row],[ERROR_COUNT]]&gt;0,-1,IF(TBL_QUAL_JOBSLISTING_JOBS[[#This Row],[REQ_FIELDS_POPULATED]],1,0)),"")</f>
        <v/>
      </c>
      <c r="C545" s="94">
        <f>ROW()-ROW(TBL_QUAL_JOBSLISTING_JOBS[[#Headers],[ROW_ID]])</f>
        <v>536</v>
      </c>
      <c r="D545" s="82"/>
      <c r="E545" s="82"/>
      <c r="F545" s="38"/>
      <c r="G545" s="39"/>
      <c r="H545" s="33"/>
      <c r="I545" s="84" t="str">
        <f>IFERROR(INDEX(TBL_UDARDA_LOANPOOL[QUAL_JOBS_HUD_MFI],MATCH(TBL_QUAL_JOBSLISTING_JOBS[[#This Row],[LISTING_LOAN_ID_PROP_ADDR]],TBL_UDARDA_LOANPOOL[LOAN_ID_PROP_ADDR],0)),"")</f>
        <v/>
      </c>
      <c r="J5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5" s="36">
        <f>SUM(
IF(AND(TBL_QUAL_JOBSLISTING_JOBS[[#This Row],[LISTING_LOAN_ID_PROP_ADDR]]&lt;&gt;"",NOT(ISNUMBER(MATCH(TBL_QUAL_JOBSLISTING_JOBS[[#This Row],[LISTING_LOAN_ID_PROP_ADDR]],RANGE_LOOKUP_UDARDA_LOANLIST,0)))),1,0)
)</f>
        <v>0</v>
      </c>
    </row>
    <row r="546" spans="2:13" ht="20.100000000000001" customHeight="1" x14ac:dyDescent="0.25">
      <c r="B546" s="25" t="str">
        <f>IF(TBL_QUAL_JOBSLISTING_JOBS[[#This Row],[RECORD_STARTED]],IF(TBL_QUAL_JOBSLISTING_JOBS[[#This Row],[ERROR_COUNT]]&gt;0,-1,IF(TBL_QUAL_JOBSLISTING_JOBS[[#This Row],[REQ_FIELDS_POPULATED]],1,0)),"")</f>
        <v/>
      </c>
      <c r="C546" s="94">
        <f>ROW()-ROW(TBL_QUAL_JOBSLISTING_JOBS[[#Headers],[ROW_ID]])</f>
        <v>537</v>
      </c>
      <c r="D546" s="82"/>
      <c r="E546" s="82"/>
      <c r="F546" s="38"/>
      <c r="G546" s="39"/>
      <c r="H546" s="33"/>
      <c r="I546" s="84" t="str">
        <f>IFERROR(INDEX(TBL_UDARDA_LOANPOOL[QUAL_JOBS_HUD_MFI],MATCH(TBL_QUAL_JOBSLISTING_JOBS[[#This Row],[LISTING_LOAN_ID_PROP_ADDR]],TBL_UDARDA_LOANPOOL[LOAN_ID_PROP_ADDR],0)),"")</f>
        <v/>
      </c>
      <c r="J5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6" s="36">
        <f>SUM(
IF(AND(TBL_QUAL_JOBSLISTING_JOBS[[#This Row],[LISTING_LOAN_ID_PROP_ADDR]]&lt;&gt;"",NOT(ISNUMBER(MATCH(TBL_QUAL_JOBSLISTING_JOBS[[#This Row],[LISTING_LOAN_ID_PROP_ADDR]],RANGE_LOOKUP_UDARDA_LOANLIST,0)))),1,0)
)</f>
        <v>0</v>
      </c>
    </row>
    <row r="547" spans="2:13" ht="20.100000000000001" customHeight="1" x14ac:dyDescent="0.25">
      <c r="B547" s="25" t="str">
        <f>IF(TBL_QUAL_JOBSLISTING_JOBS[[#This Row],[RECORD_STARTED]],IF(TBL_QUAL_JOBSLISTING_JOBS[[#This Row],[ERROR_COUNT]]&gt;0,-1,IF(TBL_QUAL_JOBSLISTING_JOBS[[#This Row],[REQ_FIELDS_POPULATED]],1,0)),"")</f>
        <v/>
      </c>
      <c r="C547" s="94">
        <f>ROW()-ROW(TBL_QUAL_JOBSLISTING_JOBS[[#Headers],[ROW_ID]])</f>
        <v>538</v>
      </c>
      <c r="D547" s="82"/>
      <c r="E547" s="82"/>
      <c r="F547" s="38"/>
      <c r="G547" s="39"/>
      <c r="H547" s="33"/>
      <c r="I547" s="84" t="str">
        <f>IFERROR(INDEX(TBL_UDARDA_LOANPOOL[QUAL_JOBS_HUD_MFI],MATCH(TBL_QUAL_JOBSLISTING_JOBS[[#This Row],[LISTING_LOAN_ID_PROP_ADDR]],TBL_UDARDA_LOANPOOL[LOAN_ID_PROP_ADDR],0)),"")</f>
        <v/>
      </c>
      <c r="J5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7" s="36">
        <f>SUM(
IF(AND(TBL_QUAL_JOBSLISTING_JOBS[[#This Row],[LISTING_LOAN_ID_PROP_ADDR]]&lt;&gt;"",NOT(ISNUMBER(MATCH(TBL_QUAL_JOBSLISTING_JOBS[[#This Row],[LISTING_LOAN_ID_PROP_ADDR]],RANGE_LOOKUP_UDARDA_LOANLIST,0)))),1,0)
)</f>
        <v>0</v>
      </c>
    </row>
    <row r="548" spans="2:13" ht="20.100000000000001" customHeight="1" x14ac:dyDescent="0.25">
      <c r="B548" s="25" t="str">
        <f>IF(TBL_QUAL_JOBSLISTING_JOBS[[#This Row],[RECORD_STARTED]],IF(TBL_QUAL_JOBSLISTING_JOBS[[#This Row],[ERROR_COUNT]]&gt;0,-1,IF(TBL_QUAL_JOBSLISTING_JOBS[[#This Row],[REQ_FIELDS_POPULATED]],1,0)),"")</f>
        <v/>
      </c>
      <c r="C548" s="94">
        <f>ROW()-ROW(TBL_QUAL_JOBSLISTING_JOBS[[#Headers],[ROW_ID]])</f>
        <v>539</v>
      </c>
      <c r="D548" s="82"/>
      <c r="E548" s="82"/>
      <c r="F548" s="38"/>
      <c r="G548" s="39"/>
      <c r="H548" s="33"/>
      <c r="I548" s="84" t="str">
        <f>IFERROR(INDEX(TBL_UDARDA_LOANPOOL[QUAL_JOBS_HUD_MFI],MATCH(TBL_QUAL_JOBSLISTING_JOBS[[#This Row],[LISTING_LOAN_ID_PROP_ADDR]],TBL_UDARDA_LOANPOOL[LOAN_ID_PROP_ADDR],0)),"")</f>
        <v/>
      </c>
      <c r="J5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8" s="36">
        <f>SUM(
IF(AND(TBL_QUAL_JOBSLISTING_JOBS[[#This Row],[LISTING_LOAN_ID_PROP_ADDR]]&lt;&gt;"",NOT(ISNUMBER(MATCH(TBL_QUAL_JOBSLISTING_JOBS[[#This Row],[LISTING_LOAN_ID_PROP_ADDR]],RANGE_LOOKUP_UDARDA_LOANLIST,0)))),1,0)
)</f>
        <v>0</v>
      </c>
    </row>
    <row r="549" spans="2:13" ht="20.100000000000001" customHeight="1" x14ac:dyDescent="0.25">
      <c r="B549" s="25" t="str">
        <f>IF(TBL_QUAL_JOBSLISTING_JOBS[[#This Row],[RECORD_STARTED]],IF(TBL_QUAL_JOBSLISTING_JOBS[[#This Row],[ERROR_COUNT]]&gt;0,-1,IF(TBL_QUAL_JOBSLISTING_JOBS[[#This Row],[REQ_FIELDS_POPULATED]],1,0)),"")</f>
        <v/>
      </c>
      <c r="C549" s="94">
        <f>ROW()-ROW(TBL_QUAL_JOBSLISTING_JOBS[[#Headers],[ROW_ID]])</f>
        <v>540</v>
      </c>
      <c r="D549" s="82"/>
      <c r="E549" s="82"/>
      <c r="F549" s="38"/>
      <c r="G549" s="39"/>
      <c r="H549" s="33"/>
      <c r="I549" s="84" t="str">
        <f>IFERROR(INDEX(TBL_UDARDA_LOANPOOL[QUAL_JOBS_HUD_MFI],MATCH(TBL_QUAL_JOBSLISTING_JOBS[[#This Row],[LISTING_LOAN_ID_PROP_ADDR]],TBL_UDARDA_LOANPOOL[LOAN_ID_PROP_ADDR],0)),"")</f>
        <v/>
      </c>
      <c r="J5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9" s="36">
        <f>SUM(
IF(AND(TBL_QUAL_JOBSLISTING_JOBS[[#This Row],[LISTING_LOAN_ID_PROP_ADDR]]&lt;&gt;"",NOT(ISNUMBER(MATCH(TBL_QUAL_JOBSLISTING_JOBS[[#This Row],[LISTING_LOAN_ID_PROP_ADDR]],RANGE_LOOKUP_UDARDA_LOANLIST,0)))),1,0)
)</f>
        <v>0</v>
      </c>
    </row>
    <row r="550" spans="2:13" ht="20.100000000000001" customHeight="1" x14ac:dyDescent="0.25">
      <c r="B550" s="25" t="str">
        <f>IF(TBL_QUAL_JOBSLISTING_JOBS[[#This Row],[RECORD_STARTED]],IF(TBL_QUAL_JOBSLISTING_JOBS[[#This Row],[ERROR_COUNT]]&gt;0,-1,IF(TBL_QUAL_JOBSLISTING_JOBS[[#This Row],[REQ_FIELDS_POPULATED]],1,0)),"")</f>
        <v/>
      </c>
      <c r="C550" s="94">
        <f>ROW()-ROW(TBL_QUAL_JOBSLISTING_JOBS[[#Headers],[ROW_ID]])</f>
        <v>541</v>
      </c>
      <c r="D550" s="82"/>
      <c r="E550" s="82"/>
      <c r="F550" s="38"/>
      <c r="G550" s="39"/>
      <c r="H550" s="33"/>
      <c r="I550" s="84" t="str">
        <f>IFERROR(INDEX(TBL_UDARDA_LOANPOOL[QUAL_JOBS_HUD_MFI],MATCH(TBL_QUAL_JOBSLISTING_JOBS[[#This Row],[LISTING_LOAN_ID_PROP_ADDR]],TBL_UDARDA_LOANPOOL[LOAN_ID_PROP_ADDR],0)),"")</f>
        <v/>
      </c>
      <c r="J5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0" s="36">
        <f>SUM(
IF(AND(TBL_QUAL_JOBSLISTING_JOBS[[#This Row],[LISTING_LOAN_ID_PROP_ADDR]]&lt;&gt;"",NOT(ISNUMBER(MATCH(TBL_QUAL_JOBSLISTING_JOBS[[#This Row],[LISTING_LOAN_ID_PROP_ADDR]],RANGE_LOOKUP_UDARDA_LOANLIST,0)))),1,0)
)</f>
        <v>0</v>
      </c>
    </row>
    <row r="551" spans="2:13" ht="20.100000000000001" customHeight="1" x14ac:dyDescent="0.25">
      <c r="B551" s="25" t="str">
        <f>IF(TBL_QUAL_JOBSLISTING_JOBS[[#This Row],[RECORD_STARTED]],IF(TBL_QUAL_JOBSLISTING_JOBS[[#This Row],[ERROR_COUNT]]&gt;0,-1,IF(TBL_QUAL_JOBSLISTING_JOBS[[#This Row],[REQ_FIELDS_POPULATED]],1,0)),"")</f>
        <v/>
      </c>
      <c r="C551" s="94">
        <f>ROW()-ROW(TBL_QUAL_JOBSLISTING_JOBS[[#Headers],[ROW_ID]])</f>
        <v>542</v>
      </c>
      <c r="D551" s="82"/>
      <c r="E551" s="82"/>
      <c r="F551" s="38"/>
      <c r="G551" s="39"/>
      <c r="H551" s="33"/>
      <c r="I551" s="84" t="str">
        <f>IFERROR(INDEX(TBL_UDARDA_LOANPOOL[QUAL_JOBS_HUD_MFI],MATCH(TBL_QUAL_JOBSLISTING_JOBS[[#This Row],[LISTING_LOAN_ID_PROP_ADDR]],TBL_UDARDA_LOANPOOL[LOAN_ID_PROP_ADDR],0)),"")</f>
        <v/>
      </c>
      <c r="J5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1" s="36">
        <f>SUM(
IF(AND(TBL_QUAL_JOBSLISTING_JOBS[[#This Row],[LISTING_LOAN_ID_PROP_ADDR]]&lt;&gt;"",NOT(ISNUMBER(MATCH(TBL_QUAL_JOBSLISTING_JOBS[[#This Row],[LISTING_LOAN_ID_PROP_ADDR]],RANGE_LOOKUP_UDARDA_LOANLIST,0)))),1,0)
)</f>
        <v>0</v>
      </c>
    </row>
    <row r="552" spans="2:13" ht="20.100000000000001" customHeight="1" x14ac:dyDescent="0.25">
      <c r="B552" s="25" t="str">
        <f>IF(TBL_QUAL_JOBSLISTING_JOBS[[#This Row],[RECORD_STARTED]],IF(TBL_QUAL_JOBSLISTING_JOBS[[#This Row],[ERROR_COUNT]]&gt;0,-1,IF(TBL_QUAL_JOBSLISTING_JOBS[[#This Row],[REQ_FIELDS_POPULATED]],1,0)),"")</f>
        <v/>
      </c>
      <c r="C552" s="94">
        <f>ROW()-ROW(TBL_QUAL_JOBSLISTING_JOBS[[#Headers],[ROW_ID]])</f>
        <v>543</v>
      </c>
      <c r="D552" s="82"/>
      <c r="E552" s="82"/>
      <c r="F552" s="38"/>
      <c r="G552" s="39"/>
      <c r="H552" s="33"/>
      <c r="I552" s="84" t="str">
        <f>IFERROR(INDEX(TBL_UDARDA_LOANPOOL[QUAL_JOBS_HUD_MFI],MATCH(TBL_QUAL_JOBSLISTING_JOBS[[#This Row],[LISTING_LOAN_ID_PROP_ADDR]],TBL_UDARDA_LOANPOOL[LOAN_ID_PROP_ADDR],0)),"")</f>
        <v/>
      </c>
      <c r="J5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2" s="36">
        <f>SUM(
IF(AND(TBL_QUAL_JOBSLISTING_JOBS[[#This Row],[LISTING_LOAN_ID_PROP_ADDR]]&lt;&gt;"",NOT(ISNUMBER(MATCH(TBL_QUAL_JOBSLISTING_JOBS[[#This Row],[LISTING_LOAN_ID_PROP_ADDR]],RANGE_LOOKUP_UDARDA_LOANLIST,0)))),1,0)
)</f>
        <v>0</v>
      </c>
    </row>
    <row r="553" spans="2:13" ht="20.100000000000001" customHeight="1" x14ac:dyDescent="0.25">
      <c r="B553" s="25" t="str">
        <f>IF(TBL_QUAL_JOBSLISTING_JOBS[[#This Row],[RECORD_STARTED]],IF(TBL_QUAL_JOBSLISTING_JOBS[[#This Row],[ERROR_COUNT]]&gt;0,-1,IF(TBL_QUAL_JOBSLISTING_JOBS[[#This Row],[REQ_FIELDS_POPULATED]],1,0)),"")</f>
        <v/>
      </c>
      <c r="C553" s="94">
        <f>ROW()-ROW(TBL_QUAL_JOBSLISTING_JOBS[[#Headers],[ROW_ID]])</f>
        <v>544</v>
      </c>
      <c r="D553" s="82"/>
      <c r="E553" s="82"/>
      <c r="F553" s="38"/>
      <c r="G553" s="39"/>
      <c r="H553" s="33"/>
      <c r="I553" s="84" t="str">
        <f>IFERROR(INDEX(TBL_UDARDA_LOANPOOL[QUAL_JOBS_HUD_MFI],MATCH(TBL_QUAL_JOBSLISTING_JOBS[[#This Row],[LISTING_LOAN_ID_PROP_ADDR]],TBL_UDARDA_LOANPOOL[LOAN_ID_PROP_ADDR],0)),"")</f>
        <v/>
      </c>
      <c r="J5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3" s="36">
        <f>SUM(
IF(AND(TBL_QUAL_JOBSLISTING_JOBS[[#This Row],[LISTING_LOAN_ID_PROP_ADDR]]&lt;&gt;"",NOT(ISNUMBER(MATCH(TBL_QUAL_JOBSLISTING_JOBS[[#This Row],[LISTING_LOAN_ID_PROP_ADDR]],RANGE_LOOKUP_UDARDA_LOANLIST,0)))),1,0)
)</f>
        <v>0</v>
      </c>
    </row>
    <row r="554" spans="2:13" ht="20.100000000000001" customHeight="1" x14ac:dyDescent="0.25">
      <c r="B554" s="25" t="str">
        <f>IF(TBL_QUAL_JOBSLISTING_JOBS[[#This Row],[RECORD_STARTED]],IF(TBL_QUAL_JOBSLISTING_JOBS[[#This Row],[ERROR_COUNT]]&gt;0,-1,IF(TBL_QUAL_JOBSLISTING_JOBS[[#This Row],[REQ_FIELDS_POPULATED]],1,0)),"")</f>
        <v/>
      </c>
      <c r="C554" s="94">
        <f>ROW()-ROW(TBL_QUAL_JOBSLISTING_JOBS[[#Headers],[ROW_ID]])</f>
        <v>545</v>
      </c>
      <c r="D554" s="82"/>
      <c r="E554" s="82"/>
      <c r="F554" s="38"/>
      <c r="G554" s="39"/>
      <c r="H554" s="33"/>
      <c r="I554" s="84" t="str">
        <f>IFERROR(INDEX(TBL_UDARDA_LOANPOOL[QUAL_JOBS_HUD_MFI],MATCH(TBL_QUAL_JOBSLISTING_JOBS[[#This Row],[LISTING_LOAN_ID_PROP_ADDR]],TBL_UDARDA_LOANPOOL[LOAN_ID_PROP_ADDR],0)),"")</f>
        <v/>
      </c>
      <c r="J5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4" s="36">
        <f>SUM(
IF(AND(TBL_QUAL_JOBSLISTING_JOBS[[#This Row],[LISTING_LOAN_ID_PROP_ADDR]]&lt;&gt;"",NOT(ISNUMBER(MATCH(TBL_QUAL_JOBSLISTING_JOBS[[#This Row],[LISTING_LOAN_ID_PROP_ADDR]],RANGE_LOOKUP_UDARDA_LOANLIST,0)))),1,0)
)</f>
        <v>0</v>
      </c>
    </row>
    <row r="555" spans="2:13" ht="20.100000000000001" customHeight="1" x14ac:dyDescent="0.25">
      <c r="B555" s="25" t="str">
        <f>IF(TBL_QUAL_JOBSLISTING_JOBS[[#This Row],[RECORD_STARTED]],IF(TBL_QUAL_JOBSLISTING_JOBS[[#This Row],[ERROR_COUNT]]&gt;0,-1,IF(TBL_QUAL_JOBSLISTING_JOBS[[#This Row],[REQ_FIELDS_POPULATED]],1,0)),"")</f>
        <v/>
      </c>
      <c r="C555" s="94">
        <f>ROW()-ROW(TBL_QUAL_JOBSLISTING_JOBS[[#Headers],[ROW_ID]])</f>
        <v>546</v>
      </c>
      <c r="D555" s="82"/>
      <c r="E555" s="82"/>
      <c r="F555" s="38"/>
      <c r="G555" s="39"/>
      <c r="H555" s="33"/>
      <c r="I555" s="84" t="str">
        <f>IFERROR(INDEX(TBL_UDARDA_LOANPOOL[QUAL_JOBS_HUD_MFI],MATCH(TBL_QUAL_JOBSLISTING_JOBS[[#This Row],[LISTING_LOAN_ID_PROP_ADDR]],TBL_UDARDA_LOANPOOL[LOAN_ID_PROP_ADDR],0)),"")</f>
        <v/>
      </c>
      <c r="J5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5" s="36">
        <f>SUM(
IF(AND(TBL_QUAL_JOBSLISTING_JOBS[[#This Row],[LISTING_LOAN_ID_PROP_ADDR]]&lt;&gt;"",NOT(ISNUMBER(MATCH(TBL_QUAL_JOBSLISTING_JOBS[[#This Row],[LISTING_LOAN_ID_PROP_ADDR]],RANGE_LOOKUP_UDARDA_LOANLIST,0)))),1,0)
)</f>
        <v>0</v>
      </c>
    </row>
    <row r="556" spans="2:13" ht="20.100000000000001" customHeight="1" x14ac:dyDescent="0.25">
      <c r="B556" s="25" t="str">
        <f>IF(TBL_QUAL_JOBSLISTING_JOBS[[#This Row],[RECORD_STARTED]],IF(TBL_QUAL_JOBSLISTING_JOBS[[#This Row],[ERROR_COUNT]]&gt;0,-1,IF(TBL_QUAL_JOBSLISTING_JOBS[[#This Row],[REQ_FIELDS_POPULATED]],1,0)),"")</f>
        <v/>
      </c>
      <c r="C556" s="94">
        <f>ROW()-ROW(TBL_QUAL_JOBSLISTING_JOBS[[#Headers],[ROW_ID]])</f>
        <v>547</v>
      </c>
      <c r="D556" s="82"/>
      <c r="E556" s="82"/>
      <c r="F556" s="38"/>
      <c r="G556" s="39"/>
      <c r="H556" s="33"/>
      <c r="I556" s="84" t="str">
        <f>IFERROR(INDEX(TBL_UDARDA_LOANPOOL[QUAL_JOBS_HUD_MFI],MATCH(TBL_QUAL_JOBSLISTING_JOBS[[#This Row],[LISTING_LOAN_ID_PROP_ADDR]],TBL_UDARDA_LOANPOOL[LOAN_ID_PROP_ADDR],0)),"")</f>
        <v/>
      </c>
      <c r="J5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6" s="36">
        <f>SUM(
IF(AND(TBL_QUAL_JOBSLISTING_JOBS[[#This Row],[LISTING_LOAN_ID_PROP_ADDR]]&lt;&gt;"",NOT(ISNUMBER(MATCH(TBL_QUAL_JOBSLISTING_JOBS[[#This Row],[LISTING_LOAN_ID_PROP_ADDR]],RANGE_LOOKUP_UDARDA_LOANLIST,0)))),1,0)
)</f>
        <v>0</v>
      </c>
    </row>
    <row r="557" spans="2:13" ht="20.100000000000001" customHeight="1" x14ac:dyDescent="0.25">
      <c r="B557" s="25" t="str">
        <f>IF(TBL_QUAL_JOBSLISTING_JOBS[[#This Row],[RECORD_STARTED]],IF(TBL_QUAL_JOBSLISTING_JOBS[[#This Row],[ERROR_COUNT]]&gt;0,-1,IF(TBL_QUAL_JOBSLISTING_JOBS[[#This Row],[REQ_FIELDS_POPULATED]],1,0)),"")</f>
        <v/>
      </c>
      <c r="C557" s="94">
        <f>ROW()-ROW(TBL_QUAL_JOBSLISTING_JOBS[[#Headers],[ROW_ID]])</f>
        <v>548</v>
      </c>
      <c r="D557" s="82"/>
      <c r="E557" s="82"/>
      <c r="F557" s="38"/>
      <c r="G557" s="39"/>
      <c r="H557" s="33"/>
      <c r="I557" s="84" t="str">
        <f>IFERROR(INDEX(TBL_UDARDA_LOANPOOL[QUAL_JOBS_HUD_MFI],MATCH(TBL_QUAL_JOBSLISTING_JOBS[[#This Row],[LISTING_LOAN_ID_PROP_ADDR]],TBL_UDARDA_LOANPOOL[LOAN_ID_PROP_ADDR],0)),"")</f>
        <v/>
      </c>
      <c r="J5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7" s="36">
        <f>SUM(
IF(AND(TBL_QUAL_JOBSLISTING_JOBS[[#This Row],[LISTING_LOAN_ID_PROP_ADDR]]&lt;&gt;"",NOT(ISNUMBER(MATCH(TBL_QUAL_JOBSLISTING_JOBS[[#This Row],[LISTING_LOAN_ID_PROP_ADDR]],RANGE_LOOKUP_UDARDA_LOANLIST,0)))),1,0)
)</f>
        <v>0</v>
      </c>
    </row>
    <row r="558" spans="2:13" ht="20.100000000000001" customHeight="1" x14ac:dyDescent="0.25">
      <c r="B558" s="25" t="str">
        <f>IF(TBL_QUAL_JOBSLISTING_JOBS[[#This Row],[RECORD_STARTED]],IF(TBL_QUAL_JOBSLISTING_JOBS[[#This Row],[ERROR_COUNT]]&gt;0,-1,IF(TBL_QUAL_JOBSLISTING_JOBS[[#This Row],[REQ_FIELDS_POPULATED]],1,0)),"")</f>
        <v/>
      </c>
      <c r="C558" s="94">
        <f>ROW()-ROW(TBL_QUAL_JOBSLISTING_JOBS[[#Headers],[ROW_ID]])</f>
        <v>549</v>
      </c>
      <c r="D558" s="82"/>
      <c r="E558" s="82"/>
      <c r="F558" s="38"/>
      <c r="G558" s="39"/>
      <c r="H558" s="33"/>
      <c r="I558" s="84" t="str">
        <f>IFERROR(INDEX(TBL_UDARDA_LOANPOOL[QUAL_JOBS_HUD_MFI],MATCH(TBL_QUAL_JOBSLISTING_JOBS[[#This Row],[LISTING_LOAN_ID_PROP_ADDR]],TBL_UDARDA_LOANPOOL[LOAN_ID_PROP_ADDR],0)),"")</f>
        <v/>
      </c>
      <c r="J5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8" s="36">
        <f>SUM(
IF(AND(TBL_QUAL_JOBSLISTING_JOBS[[#This Row],[LISTING_LOAN_ID_PROP_ADDR]]&lt;&gt;"",NOT(ISNUMBER(MATCH(TBL_QUAL_JOBSLISTING_JOBS[[#This Row],[LISTING_LOAN_ID_PROP_ADDR]],RANGE_LOOKUP_UDARDA_LOANLIST,0)))),1,0)
)</f>
        <v>0</v>
      </c>
    </row>
    <row r="559" spans="2:13" ht="20.100000000000001" customHeight="1" x14ac:dyDescent="0.25">
      <c r="B559" s="25" t="str">
        <f>IF(TBL_QUAL_JOBSLISTING_JOBS[[#This Row],[RECORD_STARTED]],IF(TBL_QUAL_JOBSLISTING_JOBS[[#This Row],[ERROR_COUNT]]&gt;0,-1,IF(TBL_QUAL_JOBSLISTING_JOBS[[#This Row],[REQ_FIELDS_POPULATED]],1,0)),"")</f>
        <v/>
      </c>
      <c r="C559" s="94">
        <f>ROW()-ROW(TBL_QUAL_JOBSLISTING_JOBS[[#Headers],[ROW_ID]])</f>
        <v>550</v>
      </c>
      <c r="D559" s="82"/>
      <c r="E559" s="82"/>
      <c r="F559" s="38"/>
      <c r="G559" s="39"/>
      <c r="H559" s="33"/>
      <c r="I559" s="84" t="str">
        <f>IFERROR(INDEX(TBL_UDARDA_LOANPOOL[QUAL_JOBS_HUD_MFI],MATCH(TBL_QUAL_JOBSLISTING_JOBS[[#This Row],[LISTING_LOAN_ID_PROP_ADDR]],TBL_UDARDA_LOANPOOL[LOAN_ID_PROP_ADDR],0)),"")</f>
        <v/>
      </c>
      <c r="J5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9" s="36">
        <f>SUM(
IF(AND(TBL_QUAL_JOBSLISTING_JOBS[[#This Row],[LISTING_LOAN_ID_PROP_ADDR]]&lt;&gt;"",NOT(ISNUMBER(MATCH(TBL_QUAL_JOBSLISTING_JOBS[[#This Row],[LISTING_LOAN_ID_PROP_ADDR]],RANGE_LOOKUP_UDARDA_LOANLIST,0)))),1,0)
)</f>
        <v>0</v>
      </c>
    </row>
    <row r="560" spans="2:13" ht="20.100000000000001" customHeight="1" x14ac:dyDescent="0.25">
      <c r="B560" s="25" t="str">
        <f>IF(TBL_QUAL_JOBSLISTING_JOBS[[#This Row],[RECORD_STARTED]],IF(TBL_QUAL_JOBSLISTING_JOBS[[#This Row],[ERROR_COUNT]]&gt;0,-1,IF(TBL_QUAL_JOBSLISTING_JOBS[[#This Row],[REQ_FIELDS_POPULATED]],1,0)),"")</f>
        <v/>
      </c>
      <c r="C560" s="94">
        <f>ROW()-ROW(TBL_QUAL_JOBSLISTING_JOBS[[#Headers],[ROW_ID]])</f>
        <v>551</v>
      </c>
      <c r="D560" s="82"/>
      <c r="E560" s="82"/>
      <c r="F560" s="38"/>
      <c r="G560" s="39"/>
      <c r="H560" s="33"/>
      <c r="I560" s="84" t="str">
        <f>IFERROR(INDEX(TBL_UDARDA_LOANPOOL[QUAL_JOBS_HUD_MFI],MATCH(TBL_QUAL_JOBSLISTING_JOBS[[#This Row],[LISTING_LOAN_ID_PROP_ADDR]],TBL_UDARDA_LOANPOOL[LOAN_ID_PROP_ADDR],0)),"")</f>
        <v/>
      </c>
      <c r="J5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0" s="36">
        <f>SUM(
IF(AND(TBL_QUAL_JOBSLISTING_JOBS[[#This Row],[LISTING_LOAN_ID_PROP_ADDR]]&lt;&gt;"",NOT(ISNUMBER(MATCH(TBL_QUAL_JOBSLISTING_JOBS[[#This Row],[LISTING_LOAN_ID_PROP_ADDR]],RANGE_LOOKUP_UDARDA_LOANLIST,0)))),1,0)
)</f>
        <v>0</v>
      </c>
    </row>
    <row r="561" spans="2:13" ht="20.100000000000001" customHeight="1" x14ac:dyDescent="0.25">
      <c r="B561" s="25" t="str">
        <f>IF(TBL_QUAL_JOBSLISTING_JOBS[[#This Row],[RECORD_STARTED]],IF(TBL_QUAL_JOBSLISTING_JOBS[[#This Row],[ERROR_COUNT]]&gt;0,-1,IF(TBL_QUAL_JOBSLISTING_JOBS[[#This Row],[REQ_FIELDS_POPULATED]],1,0)),"")</f>
        <v/>
      </c>
      <c r="C561" s="94">
        <f>ROW()-ROW(TBL_QUAL_JOBSLISTING_JOBS[[#Headers],[ROW_ID]])</f>
        <v>552</v>
      </c>
      <c r="D561" s="82"/>
      <c r="E561" s="82"/>
      <c r="F561" s="38"/>
      <c r="G561" s="39"/>
      <c r="H561" s="33"/>
      <c r="I561" s="84" t="str">
        <f>IFERROR(INDEX(TBL_UDARDA_LOANPOOL[QUAL_JOBS_HUD_MFI],MATCH(TBL_QUAL_JOBSLISTING_JOBS[[#This Row],[LISTING_LOAN_ID_PROP_ADDR]],TBL_UDARDA_LOANPOOL[LOAN_ID_PROP_ADDR],0)),"")</f>
        <v/>
      </c>
      <c r="J5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1" s="36">
        <f>SUM(
IF(AND(TBL_QUAL_JOBSLISTING_JOBS[[#This Row],[LISTING_LOAN_ID_PROP_ADDR]]&lt;&gt;"",NOT(ISNUMBER(MATCH(TBL_QUAL_JOBSLISTING_JOBS[[#This Row],[LISTING_LOAN_ID_PROP_ADDR]],RANGE_LOOKUP_UDARDA_LOANLIST,0)))),1,0)
)</f>
        <v>0</v>
      </c>
    </row>
    <row r="562" spans="2:13" ht="20.100000000000001" customHeight="1" x14ac:dyDescent="0.25">
      <c r="B562" s="25" t="str">
        <f>IF(TBL_QUAL_JOBSLISTING_JOBS[[#This Row],[RECORD_STARTED]],IF(TBL_QUAL_JOBSLISTING_JOBS[[#This Row],[ERROR_COUNT]]&gt;0,-1,IF(TBL_QUAL_JOBSLISTING_JOBS[[#This Row],[REQ_FIELDS_POPULATED]],1,0)),"")</f>
        <v/>
      </c>
      <c r="C562" s="94">
        <f>ROW()-ROW(TBL_QUAL_JOBSLISTING_JOBS[[#Headers],[ROW_ID]])</f>
        <v>553</v>
      </c>
      <c r="D562" s="82"/>
      <c r="E562" s="82"/>
      <c r="F562" s="38"/>
      <c r="G562" s="39"/>
      <c r="H562" s="33"/>
      <c r="I562" s="84" t="str">
        <f>IFERROR(INDEX(TBL_UDARDA_LOANPOOL[QUAL_JOBS_HUD_MFI],MATCH(TBL_QUAL_JOBSLISTING_JOBS[[#This Row],[LISTING_LOAN_ID_PROP_ADDR]],TBL_UDARDA_LOANPOOL[LOAN_ID_PROP_ADDR],0)),"")</f>
        <v/>
      </c>
      <c r="J5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2" s="36">
        <f>SUM(
IF(AND(TBL_QUAL_JOBSLISTING_JOBS[[#This Row],[LISTING_LOAN_ID_PROP_ADDR]]&lt;&gt;"",NOT(ISNUMBER(MATCH(TBL_QUAL_JOBSLISTING_JOBS[[#This Row],[LISTING_LOAN_ID_PROP_ADDR]],RANGE_LOOKUP_UDARDA_LOANLIST,0)))),1,0)
)</f>
        <v>0</v>
      </c>
    </row>
    <row r="563" spans="2:13" ht="20.100000000000001" customHeight="1" x14ac:dyDescent="0.25">
      <c r="B563" s="25" t="str">
        <f>IF(TBL_QUAL_JOBSLISTING_JOBS[[#This Row],[RECORD_STARTED]],IF(TBL_QUAL_JOBSLISTING_JOBS[[#This Row],[ERROR_COUNT]]&gt;0,-1,IF(TBL_QUAL_JOBSLISTING_JOBS[[#This Row],[REQ_FIELDS_POPULATED]],1,0)),"")</f>
        <v/>
      </c>
      <c r="C563" s="94">
        <f>ROW()-ROW(TBL_QUAL_JOBSLISTING_JOBS[[#Headers],[ROW_ID]])</f>
        <v>554</v>
      </c>
      <c r="D563" s="82"/>
      <c r="E563" s="82"/>
      <c r="F563" s="38"/>
      <c r="G563" s="39"/>
      <c r="H563" s="33"/>
      <c r="I563" s="84" t="str">
        <f>IFERROR(INDEX(TBL_UDARDA_LOANPOOL[QUAL_JOBS_HUD_MFI],MATCH(TBL_QUAL_JOBSLISTING_JOBS[[#This Row],[LISTING_LOAN_ID_PROP_ADDR]],TBL_UDARDA_LOANPOOL[LOAN_ID_PROP_ADDR],0)),"")</f>
        <v/>
      </c>
      <c r="J5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3" s="36">
        <f>SUM(
IF(AND(TBL_QUAL_JOBSLISTING_JOBS[[#This Row],[LISTING_LOAN_ID_PROP_ADDR]]&lt;&gt;"",NOT(ISNUMBER(MATCH(TBL_QUAL_JOBSLISTING_JOBS[[#This Row],[LISTING_LOAN_ID_PROP_ADDR]],RANGE_LOOKUP_UDARDA_LOANLIST,0)))),1,0)
)</f>
        <v>0</v>
      </c>
    </row>
    <row r="564" spans="2:13" ht="20.100000000000001" customHeight="1" x14ac:dyDescent="0.25">
      <c r="B564" s="25" t="str">
        <f>IF(TBL_QUAL_JOBSLISTING_JOBS[[#This Row],[RECORD_STARTED]],IF(TBL_QUAL_JOBSLISTING_JOBS[[#This Row],[ERROR_COUNT]]&gt;0,-1,IF(TBL_QUAL_JOBSLISTING_JOBS[[#This Row],[REQ_FIELDS_POPULATED]],1,0)),"")</f>
        <v/>
      </c>
      <c r="C564" s="94">
        <f>ROW()-ROW(TBL_QUAL_JOBSLISTING_JOBS[[#Headers],[ROW_ID]])</f>
        <v>555</v>
      </c>
      <c r="D564" s="82"/>
      <c r="E564" s="82"/>
      <c r="F564" s="38"/>
      <c r="G564" s="39"/>
      <c r="H564" s="33"/>
      <c r="I564" s="84" t="str">
        <f>IFERROR(INDEX(TBL_UDARDA_LOANPOOL[QUAL_JOBS_HUD_MFI],MATCH(TBL_QUAL_JOBSLISTING_JOBS[[#This Row],[LISTING_LOAN_ID_PROP_ADDR]],TBL_UDARDA_LOANPOOL[LOAN_ID_PROP_ADDR],0)),"")</f>
        <v/>
      </c>
      <c r="J5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4" s="36">
        <f>SUM(
IF(AND(TBL_QUAL_JOBSLISTING_JOBS[[#This Row],[LISTING_LOAN_ID_PROP_ADDR]]&lt;&gt;"",NOT(ISNUMBER(MATCH(TBL_QUAL_JOBSLISTING_JOBS[[#This Row],[LISTING_LOAN_ID_PROP_ADDR]],RANGE_LOOKUP_UDARDA_LOANLIST,0)))),1,0)
)</f>
        <v>0</v>
      </c>
    </row>
    <row r="565" spans="2:13" ht="20.100000000000001" customHeight="1" x14ac:dyDescent="0.25">
      <c r="B565" s="25" t="str">
        <f>IF(TBL_QUAL_JOBSLISTING_JOBS[[#This Row],[RECORD_STARTED]],IF(TBL_QUAL_JOBSLISTING_JOBS[[#This Row],[ERROR_COUNT]]&gt;0,-1,IF(TBL_QUAL_JOBSLISTING_JOBS[[#This Row],[REQ_FIELDS_POPULATED]],1,0)),"")</f>
        <v/>
      </c>
      <c r="C565" s="94">
        <f>ROW()-ROW(TBL_QUAL_JOBSLISTING_JOBS[[#Headers],[ROW_ID]])</f>
        <v>556</v>
      </c>
      <c r="D565" s="82"/>
      <c r="E565" s="82"/>
      <c r="F565" s="38"/>
      <c r="G565" s="39"/>
      <c r="H565" s="33"/>
      <c r="I565" s="84" t="str">
        <f>IFERROR(INDEX(TBL_UDARDA_LOANPOOL[QUAL_JOBS_HUD_MFI],MATCH(TBL_QUAL_JOBSLISTING_JOBS[[#This Row],[LISTING_LOAN_ID_PROP_ADDR]],TBL_UDARDA_LOANPOOL[LOAN_ID_PROP_ADDR],0)),"")</f>
        <v/>
      </c>
      <c r="J5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5" s="36">
        <f>SUM(
IF(AND(TBL_QUAL_JOBSLISTING_JOBS[[#This Row],[LISTING_LOAN_ID_PROP_ADDR]]&lt;&gt;"",NOT(ISNUMBER(MATCH(TBL_QUAL_JOBSLISTING_JOBS[[#This Row],[LISTING_LOAN_ID_PROP_ADDR]],RANGE_LOOKUP_UDARDA_LOANLIST,0)))),1,0)
)</f>
        <v>0</v>
      </c>
    </row>
    <row r="566" spans="2:13" ht="20.100000000000001" customHeight="1" x14ac:dyDescent="0.25">
      <c r="B566" s="25" t="str">
        <f>IF(TBL_QUAL_JOBSLISTING_JOBS[[#This Row],[RECORD_STARTED]],IF(TBL_QUAL_JOBSLISTING_JOBS[[#This Row],[ERROR_COUNT]]&gt;0,-1,IF(TBL_QUAL_JOBSLISTING_JOBS[[#This Row],[REQ_FIELDS_POPULATED]],1,0)),"")</f>
        <v/>
      </c>
      <c r="C566" s="94">
        <f>ROW()-ROW(TBL_QUAL_JOBSLISTING_JOBS[[#Headers],[ROW_ID]])</f>
        <v>557</v>
      </c>
      <c r="D566" s="82"/>
      <c r="E566" s="82"/>
      <c r="F566" s="38"/>
      <c r="G566" s="39"/>
      <c r="H566" s="33"/>
      <c r="I566" s="84" t="str">
        <f>IFERROR(INDEX(TBL_UDARDA_LOANPOOL[QUAL_JOBS_HUD_MFI],MATCH(TBL_QUAL_JOBSLISTING_JOBS[[#This Row],[LISTING_LOAN_ID_PROP_ADDR]],TBL_UDARDA_LOANPOOL[LOAN_ID_PROP_ADDR],0)),"")</f>
        <v/>
      </c>
      <c r="J5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6" s="36">
        <f>SUM(
IF(AND(TBL_QUAL_JOBSLISTING_JOBS[[#This Row],[LISTING_LOAN_ID_PROP_ADDR]]&lt;&gt;"",NOT(ISNUMBER(MATCH(TBL_QUAL_JOBSLISTING_JOBS[[#This Row],[LISTING_LOAN_ID_PROP_ADDR]],RANGE_LOOKUP_UDARDA_LOANLIST,0)))),1,0)
)</f>
        <v>0</v>
      </c>
    </row>
    <row r="567" spans="2:13" ht="20.100000000000001" customHeight="1" x14ac:dyDescent="0.25">
      <c r="B567" s="25" t="str">
        <f>IF(TBL_QUAL_JOBSLISTING_JOBS[[#This Row],[RECORD_STARTED]],IF(TBL_QUAL_JOBSLISTING_JOBS[[#This Row],[ERROR_COUNT]]&gt;0,-1,IF(TBL_QUAL_JOBSLISTING_JOBS[[#This Row],[REQ_FIELDS_POPULATED]],1,0)),"")</f>
        <v/>
      </c>
      <c r="C567" s="94">
        <f>ROW()-ROW(TBL_QUAL_JOBSLISTING_JOBS[[#Headers],[ROW_ID]])</f>
        <v>558</v>
      </c>
      <c r="D567" s="82"/>
      <c r="E567" s="82"/>
      <c r="F567" s="38"/>
      <c r="G567" s="39"/>
      <c r="H567" s="33"/>
      <c r="I567" s="84" t="str">
        <f>IFERROR(INDEX(TBL_UDARDA_LOANPOOL[QUAL_JOBS_HUD_MFI],MATCH(TBL_QUAL_JOBSLISTING_JOBS[[#This Row],[LISTING_LOAN_ID_PROP_ADDR]],TBL_UDARDA_LOANPOOL[LOAN_ID_PROP_ADDR],0)),"")</f>
        <v/>
      </c>
      <c r="J5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7" s="36">
        <f>SUM(
IF(AND(TBL_QUAL_JOBSLISTING_JOBS[[#This Row],[LISTING_LOAN_ID_PROP_ADDR]]&lt;&gt;"",NOT(ISNUMBER(MATCH(TBL_QUAL_JOBSLISTING_JOBS[[#This Row],[LISTING_LOAN_ID_PROP_ADDR]],RANGE_LOOKUP_UDARDA_LOANLIST,0)))),1,0)
)</f>
        <v>0</v>
      </c>
    </row>
    <row r="568" spans="2:13" ht="20.100000000000001" customHeight="1" x14ac:dyDescent="0.25">
      <c r="B568" s="25" t="str">
        <f>IF(TBL_QUAL_JOBSLISTING_JOBS[[#This Row],[RECORD_STARTED]],IF(TBL_QUAL_JOBSLISTING_JOBS[[#This Row],[ERROR_COUNT]]&gt;0,-1,IF(TBL_QUAL_JOBSLISTING_JOBS[[#This Row],[REQ_FIELDS_POPULATED]],1,0)),"")</f>
        <v/>
      </c>
      <c r="C568" s="94">
        <f>ROW()-ROW(TBL_QUAL_JOBSLISTING_JOBS[[#Headers],[ROW_ID]])</f>
        <v>559</v>
      </c>
      <c r="D568" s="82"/>
      <c r="E568" s="82"/>
      <c r="F568" s="38"/>
      <c r="G568" s="39"/>
      <c r="H568" s="33"/>
      <c r="I568" s="84" t="str">
        <f>IFERROR(INDEX(TBL_UDARDA_LOANPOOL[QUAL_JOBS_HUD_MFI],MATCH(TBL_QUAL_JOBSLISTING_JOBS[[#This Row],[LISTING_LOAN_ID_PROP_ADDR]],TBL_UDARDA_LOANPOOL[LOAN_ID_PROP_ADDR],0)),"")</f>
        <v/>
      </c>
      <c r="J5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8" s="36">
        <f>SUM(
IF(AND(TBL_QUAL_JOBSLISTING_JOBS[[#This Row],[LISTING_LOAN_ID_PROP_ADDR]]&lt;&gt;"",NOT(ISNUMBER(MATCH(TBL_QUAL_JOBSLISTING_JOBS[[#This Row],[LISTING_LOAN_ID_PROP_ADDR]],RANGE_LOOKUP_UDARDA_LOANLIST,0)))),1,0)
)</f>
        <v>0</v>
      </c>
    </row>
    <row r="569" spans="2:13" ht="20.100000000000001" customHeight="1" x14ac:dyDescent="0.25">
      <c r="B569" s="25" t="str">
        <f>IF(TBL_QUAL_JOBSLISTING_JOBS[[#This Row],[RECORD_STARTED]],IF(TBL_QUAL_JOBSLISTING_JOBS[[#This Row],[ERROR_COUNT]]&gt;0,-1,IF(TBL_QUAL_JOBSLISTING_JOBS[[#This Row],[REQ_FIELDS_POPULATED]],1,0)),"")</f>
        <v/>
      </c>
      <c r="C569" s="94">
        <f>ROW()-ROW(TBL_QUAL_JOBSLISTING_JOBS[[#Headers],[ROW_ID]])</f>
        <v>560</v>
      </c>
      <c r="D569" s="82"/>
      <c r="E569" s="82"/>
      <c r="F569" s="38"/>
      <c r="G569" s="39"/>
      <c r="H569" s="33"/>
      <c r="I569" s="84" t="str">
        <f>IFERROR(INDEX(TBL_UDARDA_LOANPOOL[QUAL_JOBS_HUD_MFI],MATCH(TBL_QUAL_JOBSLISTING_JOBS[[#This Row],[LISTING_LOAN_ID_PROP_ADDR]],TBL_UDARDA_LOANPOOL[LOAN_ID_PROP_ADDR],0)),"")</f>
        <v/>
      </c>
      <c r="J5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9" s="36">
        <f>SUM(
IF(AND(TBL_QUAL_JOBSLISTING_JOBS[[#This Row],[LISTING_LOAN_ID_PROP_ADDR]]&lt;&gt;"",NOT(ISNUMBER(MATCH(TBL_QUAL_JOBSLISTING_JOBS[[#This Row],[LISTING_LOAN_ID_PROP_ADDR]],RANGE_LOOKUP_UDARDA_LOANLIST,0)))),1,0)
)</f>
        <v>0</v>
      </c>
    </row>
    <row r="570" spans="2:13" ht="20.100000000000001" customHeight="1" x14ac:dyDescent="0.25">
      <c r="B570" s="25" t="str">
        <f>IF(TBL_QUAL_JOBSLISTING_JOBS[[#This Row],[RECORD_STARTED]],IF(TBL_QUAL_JOBSLISTING_JOBS[[#This Row],[ERROR_COUNT]]&gt;0,-1,IF(TBL_QUAL_JOBSLISTING_JOBS[[#This Row],[REQ_FIELDS_POPULATED]],1,0)),"")</f>
        <v/>
      </c>
      <c r="C570" s="94">
        <f>ROW()-ROW(TBL_QUAL_JOBSLISTING_JOBS[[#Headers],[ROW_ID]])</f>
        <v>561</v>
      </c>
      <c r="D570" s="82"/>
      <c r="E570" s="82"/>
      <c r="F570" s="38"/>
      <c r="G570" s="39"/>
      <c r="H570" s="33"/>
      <c r="I570" s="84" t="str">
        <f>IFERROR(INDEX(TBL_UDARDA_LOANPOOL[QUAL_JOBS_HUD_MFI],MATCH(TBL_QUAL_JOBSLISTING_JOBS[[#This Row],[LISTING_LOAN_ID_PROP_ADDR]],TBL_UDARDA_LOANPOOL[LOAN_ID_PROP_ADDR],0)),"")</f>
        <v/>
      </c>
      <c r="J5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0" s="36">
        <f>SUM(
IF(AND(TBL_QUAL_JOBSLISTING_JOBS[[#This Row],[LISTING_LOAN_ID_PROP_ADDR]]&lt;&gt;"",NOT(ISNUMBER(MATCH(TBL_QUAL_JOBSLISTING_JOBS[[#This Row],[LISTING_LOAN_ID_PROP_ADDR]],RANGE_LOOKUP_UDARDA_LOANLIST,0)))),1,0)
)</f>
        <v>0</v>
      </c>
    </row>
    <row r="571" spans="2:13" ht="20.100000000000001" customHeight="1" x14ac:dyDescent="0.25">
      <c r="B571" s="25" t="str">
        <f>IF(TBL_QUAL_JOBSLISTING_JOBS[[#This Row],[RECORD_STARTED]],IF(TBL_QUAL_JOBSLISTING_JOBS[[#This Row],[ERROR_COUNT]]&gt;0,-1,IF(TBL_QUAL_JOBSLISTING_JOBS[[#This Row],[REQ_FIELDS_POPULATED]],1,0)),"")</f>
        <v/>
      </c>
      <c r="C571" s="94">
        <f>ROW()-ROW(TBL_QUAL_JOBSLISTING_JOBS[[#Headers],[ROW_ID]])</f>
        <v>562</v>
      </c>
      <c r="D571" s="82"/>
      <c r="E571" s="82"/>
      <c r="F571" s="38"/>
      <c r="G571" s="39"/>
      <c r="H571" s="33"/>
      <c r="I571" s="84" t="str">
        <f>IFERROR(INDEX(TBL_UDARDA_LOANPOOL[QUAL_JOBS_HUD_MFI],MATCH(TBL_QUAL_JOBSLISTING_JOBS[[#This Row],[LISTING_LOAN_ID_PROP_ADDR]],TBL_UDARDA_LOANPOOL[LOAN_ID_PROP_ADDR],0)),"")</f>
        <v/>
      </c>
      <c r="J5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1" s="36">
        <f>SUM(
IF(AND(TBL_QUAL_JOBSLISTING_JOBS[[#This Row],[LISTING_LOAN_ID_PROP_ADDR]]&lt;&gt;"",NOT(ISNUMBER(MATCH(TBL_QUAL_JOBSLISTING_JOBS[[#This Row],[LISTING_LOAN_ID_PROP_ADDR]],RANGE_LOOKUP_UDARDA_LOANLIST,0)))),1,0)
)</f>
        <v>0</v>
      </c>
    </row>
    <row r="572" spans="2:13" ht="20.100000000000001" customHeight="1" x14ac:dyDescent="0.25">
      <c r="B572" s="25" t="str">
        <f>IF(TBL_QUAL_JOBSLISTING_JOBS[[#This Row],[RECORD_STARTED]],IF(TBL_QUAL_JOBSLISTING_JOBS[[#This Row],[ERROR_COUNT]]&gt;0,-1,IF(TBL_QUAL_JOBSLISTING_JOBS[[#This Row],[REQ_FIELDS_POPULATED]],1,0)),"")</f>
        <v/>
      </c>
      <c r="C572" s="94">
        <f>ROW()-ROW(TBL_QUAL_JOBSLISTING_JOBS[[#Headers],[ROW_ID]])</f>
        <v>563</v>
      </c>
      <c r="D572" s="82"/>
      <c r="E572" s="82"/>
      <c r="F572" s="38"/>
      <c r="G572" s="39"/>
      <c r="H572" s="33"/>
      <c r="I572" s="84" t="str">
        <f>IFERROR(INDEX(TBL_UDARDA_LOANPOOL[QUAL_JOBS_HUD_MFI],MATCH(TBL_QUAL_JOBSLISTING_JOBS[[#This Row],[LISTING_LOAN_ID_PROP_ADDR]],TBL_UDARDA_LOANPOOL[LOAN_ID_PROP_ADDR],0)),"")</f>
        <v/>
      </c>
      <c r="J5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2" s="36">
        <f>SUM(
IF(AND(TBL_QUAL_JOBSLISTING_JOBS[[#This Row],[LISTING_LOAN_ID_PROP_ADDR]]&lt;&gt;"",NOT(ISNUMBER(MATCH(TBL_QUAL_JOBSLISTING_JOBS[[#This Row],[LISTING_LOAN_ID_PROP_ADDR]],RANGE_LOOKUP_UDARDA_LOANLIST,0)))),1,0)
)</f>
        <v>0</v>
      </c>
    </row>
    <row r="573" spans="2:13" ht="20.100000000000001" customHeight="1" x14ac:dyDescent="0.25">
      <c r="B573" s="25" t="str">
        <f>IF(TBL_QUAL_JOBSLISTING_JOBS[[#This Row],[RECORD_STARTED]],IF(TBL_QUAL_JOBSLISTING_JOBS[[#This Row],[ERROR_COUNT]]&gt;0,-1,IF(TBL_QUAL_JOBSLISTING_JOBS[[#This Row],[REQ_FIELDS_POPULATED]],1,0)),"")</f>
        <v/>
      </c>
      <c r="C573" s="94">
        <f>ROW()-ROW(TBL_QUAL_JOBSLISTING_JOBS[[#Headers],[ROW_ID]])</f>
        <v>564</v>
      </c>
      <c r="D573" s="82"/>
      <c r="E573" s="82"/>
      <c r="F573" s="38"/>
      <c r="G573" s="39"/>
      <c r="H573" s="33"/>
      <c r="I573" s="84" t="str">
        <f>IFERROR(INDEX(TBL_UDARDA_LOANPOOL[QUAL_JOBS_HUD_MFI],MATCH(TBL_QUAL_JOBSLISTING_JOBS[[#This Row],[LISTING_LOAN_ID_PROP_ADDR]],TBL_UDARDA_LOANPOOL[LOAN_ID_PROP_ADDR],0)),"")</f>
        <v/>
      </c>
      <c r="J5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3" s="36">
        <f>SUM(
IF(AND(TBL_QUAL_JOBSLISTING_JOBS[[#This Row],[LISTING_LOAN_ID_PROP_ADDR]]&lt;&gt;"",NOT(ISNUMBER(MATCH(TBL_QUAL_JOBSLISTING_JOBS[[#This Row],[LISTING_LOAN_ID_PROP_ADDR]],RANGE_LOOKUP_UDARDA_LOANLIST,0)))),1,0)
)</f>
        <v>0</v>
      </c>
    </row>
    <row r="574" spans="2:13" ht="20.100000000000001" customHeight="1" x14ac:dyDescent="0.25">
      <c r="B574" s="25" t="str">
        <f>IF(TBL_QUAL_JOBSLISTING_JOBS[[#This Row],[RECORD_STARTED]],IF(TBL_QUAL_JOBSLISTING_JOBS[[#This Row],[ERROR_COUNT]]&gt;0,-1,IF(TBL_QUAL_JOBSLISTING_JOBS[[#This Row],[REQ_FIELDS_POPULATED]],1,0)),"")</f>
        <v/>
      </c>
      <c r="C574" s="94">
        <f>ROW()-ROW(TBL_QUAL_JOBSLISTING_JOBS[[#Headers],[ROW_ID]])</f>
        <v>565</v>
      </c>
      <c r="D574" s="82"/>
      <c r="E574" s="82"/>
      <c r="F574" s="38"/>
      <c r="G574" s="39"/>
      <c r="H574" s="33"/>
      <c r="I574" s="84" t="str">
        <f>IFERROR(INDEX(TBL_UDARDA_LOANPOOL[QUAL_JOBS_HUD_MFI],MATCH(TBL_QUAL_JOBSLISTING_JOBS[[#This Row],[LISTING_LOAN_ID_PROP_ADDR]],TBL_UDARDA_LOANPOOL[LOAN_ID_PROP_ADDR],0)),"")</f>
        <v/>
      </c>
      <c r="J5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4" s="36">
        <f>SUM(
IF(AND(TBL_QUAL_JOBSLISTING_JOBS[[#This Row],[LISTING_LOAN_ID_PROP_ADDR]]&lt;&gt;"",NOT(ISNUMBER(MATCH(TBL_QUAL_JOBSLISTING_JOBS[[#This Row],[LISTING_LOAN_ID_PROP_ADDR]],RANGE_LOOKUP_UDARDA_LOANLIST,0)))),1,0)
)</f>
        <v>0</v>
      </c>
    </row>
    <row r="575" spans="2:13" ht="20.100000000000001" customHeight="1" x14ac:dyDescent="0.25">
      <c r="B575" s="25" t="str">
        <f>IF(TBL_QUAL_JOBSLISTING_JOBS[[#This Row],[RECORD_STARTED]],IF(TBL_QUAL_JOBSLISTING_JOBS[[#This Row],[ERROR_COUNT]]&gt;0,-1,IF(TBL_QUAL_JOBSLISTING_JOBS[[#This Row],[REQ_FIELDS_POPULATED]],1,0)),"")</f>
        <v/>
      </c>
      <c r="C575" s="94">
        <f>ROW()-ROW(TBL_QUAL_JOBSLISTING_JOBS[[#Headers],[ROW_ID]])</f>
        <v>566</v>
      </c>
      <c r="D575" s="82"/>
      <c r="E575" s="82"/>
      <c r="F575" s="38"/>
      <c r="G575" s="39"/>
      <c r="H575" s="33"/>
      <c r="I575" s="84" t="str">
        <f>IFERROR(INDEX(TBL_UDARDA_LOANPOOL[QUAL_JOBS_HUD_MFI],MATCH(TBL_QUAL_JOBSLISTING_JOBS[[#This Row],[LISTING_LOAN_ID_PROP_ADDR]],TBL_UDARDA_LOANPOOL[LOAN_ID_PROP_ADDR],0)),"")</f>
        <v/>
      </c>
      <c r="J5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5" s="36">
        <f>SUM(
IF(AND(TBL_QUAL_JOBSLISTING_JOBS[[#This Row],[LISTING_LOAN_ID_PROP_ADDR]]&lt;&gt;"",NOT(ISNUMBER(MATCH(TBL_QUAL_JOBSLISTING_JOBS[[#This Row],[LISTING_LOAN_ID_PROP_ADDR]],RANGE_LOOKUP_UDARDA_LOANLIST,0)))),1,0)
)</f>
        <v>0</v>
      </c>
    </row>
    <row r="576" spans="2:13" ht="20.100000000000001" customHeight="1" x14ac:dyDescent="0.25">
      <c r="B576" s="25" t="str">
        <f>IF(TBL_QUAL_JOBSLISTING_JOBS[[#This Row],[RECORD_STARTED]],IF(TBL_QUAL_JOBSLISTING_JOBS[[#This Row],[ERROR_COUNT]]&gt;0,-1,IF(TBL_QUAL_JOBSLISTING_JOBS[[#This Row],[REQ_FIELDS_POPULATED]],1,0)),"")</f>
        <v/>
      </c>
      <c r="C576" s="94">
        <f>ROW()-ROW(TBL_QUAL_JOBSLISTING_JOBS[[#Headers],[ROW_ID]])</f>
        <v>567</v>
      </c>
      <c r="D576" s="82"/>
      <c r="E576" s="82"/>
      <c r="F576" s="38"/>
      <c r="G576" s="39"/>
      <c r="H576" s="33"/>
      <c r="I576" s="84" t="str">
        <f>IFERROR(INDEX(TBL_UDARDA_LOANPOOL[QUAL_JOBS_HUD_MFI],MATCH(TBL_QUAL_JOBSLISTING_JOBS[[#This Row],[LISTING_LOAN_ID_PROP_ADDR]],TBL_UDARDA_LOANPOOL[LOAN_ID_PROP_ADDR],0)),"")</f>
        <v/>
      </c>
      <c r="J5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6" s="36">
        <f>SUM(
IF(AND(TBL_QUAL_JOBSLISTING_JOBS[[#This Row],[LISTING_LOAN_ID_PROP_ADDR]]&lt;&gt;"",NOT(ISNUMBER(MATCH(TBL_QUAL_JOBSLISTING_JOBS[[#This Row],[LISTING_LOAN_ID_PROP_ADDR]],RANGE_LOOKUP_UDARDA_LOANLIST,0)))),1,0)
)</f>
        <v>0</v>
      </c>
    </row>
    <row r="577" spans="2:13" ht="20.100000000000001" customHeight="1" x14ac:dyDescent="0.25">
      <c r="B577" s="25" t="str">
        <f>IF(TBL_QUAL_JOBSLISTING_JOBS[[#This Row],[RECORD_STARTED]],IF(TBL_QUAL_JOBSLISTING_JOBS[[#This Row],[ERROR_COUNT]]&gt;0,-1,IF(TBL_QUAL_JOBSLISTING_JOBS[[#This Row],[REQ_FIELDS_POPULATED]],1,0)),"")</f>
        <v/>
      </c>
      <c r="C577" s="94">
        <f>ROW()-ROW(TBL_QUAL_JOBSLISTING_JOBS[[#Headers],[ROW_ID]])</f>
        <v>568</v>
      </c>
      <c r="D577" s="82"/>
      <c r="E577" s="82"/>
      <c r="F577" s="38"/>
      <c r="G577" s="39"/>
      <c r="H577" s="33"/>
      <c r="I577" s="84" t="str">
        <f>IFERROR(INDEX(TBL_UDARDA_LOANPOOL[QUAL_JOBS_HUD_MFI],MATCH(TBL_QUAL_JOBSLISTING_JOBS[[#This Row],[LISTING_LOAN_ID_PROP_ADDR]],TBL_UDARDA_LOANPOOL[LOAN_ID_PROP_ADDR],0)),"")</f>
        <v/>
      </c>
      <c r="J5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7" s="36">
        <f>SUM(
IF(AND(TBL_QUAL_JOBSLISTING_JOBS[[#This Row],[LISTING_LOAN_ID_PROP_ADDR]]&lt;&gt;"",NOT(ISNUMBER(MATCH(TBL_QUAL_JOBSLISTING_JOBS[[#This Row],[LISTING_LOAN_ID_PROP_ADDR]],RANGE_LOOKUP_UDARDA_LOANLIST,0)))),1,0)
)</f>
        <v>0</v>
      </c>
    </row>
    <row r="578" spans="2:13" ht="20.100000000000001" customHeight="1" x14ac:dyDescent="0.25">
      <c r="B578" s="25" t="str">
        <f>IF(TBL_QUAL_JOBSLISTING_JOBS[[#This Row],[RECORD_STARTED]],IF(TBL_QUAL_JOBSLISTING_JOBS[[#This Row],[ERROR_COUNT]]&gt;0,-1,IF(TBL_QUAL_JOBSLISTING_JOBS[[#This Row],[REQ_FIELDS_POPULATED]],1,0)),"")</f>
        <v/>
      </c>
      <c r="C578" s="94">
        <f>ROW()-ROW(TBL_QUAL_JOBSLISTING_JOBS[[#Headers],[ROW_ID]])</f>
        <v>569</v>
      </c>
      <c r="D578" s="82"/>
      <c r="E578" s="82"/>
      <c r="F578" s="38"/>
      <c r="G578" s="39"/>
      <c r="H578" s="33"/>
      <c r="I578" s="84" t="str">
        <f>IFERROR(INDEX(TBL_UDARDA_LOANPOOL[QUAL_JOBS_HUD_MFI],MATCH(TBL_QUAL_JOBSLISTING_JOBS[[#This Row],[LISTING_LOAN_ID_PROP_ADDR]],TBL_UDARDA_LOANPOOL[LOAN_ID_PROP_ADDR],0)),"")</f>
        <v/>
      </c>
      <c r="J5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8" s="36">
        <f>SUM(
IF(AND(TBL_QUAL_JOBSLISTING_JOBS[[#This Row],[LISTING_LOAN_ID_PROP_ADDR]]&lt;&gt;"",NOT(ISNUMBER(MATCH(TBL_QUAL_JOBSLISTING_JOBS[[#This Row],[LISTING_LOAN_ID_PROP_ADDR]],RANGE_LOOKUP_UDARDA_LOANLIST,0)))),1,0)
)</f>
        <v>0</v>
      </c>
    </row>
    <row r="579" spans="2:13" ht="20.100000000000001" customHeight="1" x14ac:dyDescent="0.25">
      <c r="B579" s="25" t="str">
        <f>IF(TBL_QUAL_JOBSLISTING_JOBS[[#This Row],[RECORD_STARTED]],IF(TBL_QUAL_JOBSLISTING_JOBS[[#This Row],[ERROR_COUNT]]&gt;0,-1,IF(TBL_QUAL_JOBSLISTING_JOBS[[#This Row],[REQ_FIELDS_POPULATED]],1,0)),"")</f>
        <v/>
      </c>
      <c r="C579" s="94">
        <f>ROW()-ROW(TBL_QUAL_JOBSLISTING_JOBS[[#Headers],[ROW_ID]])</f>
        <v>570</v>
      </c>
      <c r="D579" s="82"/>
      <c r="E579" s="82"/>
      <c r="F579" s="38"/>
      <c r="G579" s="39"/>
      <c r="H579" s="33"/>
      <c r="I579" s="84" t="str">
        <f>IFERROR(INDEX(TBL_UDARDA_LOANPOOL[QUAL_JOBS_HUD_MFI],MATCH(TBL_QUAL_JOBSLISTING_JOBS[[#This Row],[LISTING_LOAN_ID_PROP_ADDR]],TBL_UDARDA_LOANPOOL[LOAN_ID_PROP_ADDR],0)),"")</f>
        <v/>
      </c>
      <c r="J5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9" s="36">
        <f>SUM(
IF(AND(TBL_QUAL_JOBSLISTING_JOBS[[#This Row],[LISTING_LOAN_ID_PROP_ADDR]]&lt;&gt;"",NOT(ISNUMBER(MATCH(TBL_QUAL_JOBSLISTING_JOBS[[#This Row],[LISTING_LOAN_ID_PROP_ADDR]],RANGE_LOOKUP_UDARDA_LOANLIST,0)))),1,0)
)</f>
        <v>0</v>
      </c>
    </row>
    <row r="580" spans="2:13" ht="20.100000000000001" customHeight="1" x14ac:dyDescent="0.25">
      <c r="B580" s="25" t="str">
        <f>IF(TBL_QUAL_JOBSLISTING_JOBS[[#This Row],[RECORD_STARTED]],IF(TBL_QUAL_JOBSLISTING_JOBS[[#This Row],[ERROR_COUNT]]&gt;0,-1,IF(TBL_QUAL_JOBSLISTING_JOBS[[#This Row],[REQ_FIELDS_POPULATED]],1,0)),"")</f>
        <v/>
      </c>
      <c r="C580" s="94">
        <f>ROW()-ROW(TBL_QUAL_JOBSLISTING_JOBS[[#Headers],[ROW_ID]])</f>
        <v>571</v>
      </c>
      <c r="D580" s="82"/>
      <c r="E580" s="82"/>
      <c r="F580" s="38"/>
      <c r="G580" s="39"/>
      <c r="H580" s="33"/>
      <c r="I580" s="84" t="str">
        <f>IFERROR(INDEX(TBL_UDARDA_LOANPOOL[QUAL_JOBS_HUD_MFI],MATCH(TBL_QUAL_JOBSLISTING_JOBS[[#This Row],[LISTING_LOAN_ID_PROP_ADDR]],TBL_UDARDA_LOANPOOL[LOAN_ID_PROP_ADDR],0)),"")</f>
        <v/>
      </c>
      <c r="J5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0" s="36">
        <f>SUM(
IF(AND(TBL_QUAL_JOBSLISTING_JOBS[[#This Row],[LISTING_LOAN_ID_PROP_ADDR]]&lt;&gt;"",NOT(ISNUMBER(MATCH(TBL_QUAL_JOBSLISTING_JOBS[[#This Row],[LISTING_LOAN_ID_PROP_ADDR]],RANGE_LOOKUP_UDARDA_LOANLIST,0)))),1,0)
)</f>
        <v>0</v>
      </c>
    </row>
    <row r="581" spans="2:13" ht="20.100000000000001" customHeight="1" x14ac:dyDescent="0.25">
      <c r="B581" s="25" t="str">
        <f>IF(TBL_QUAL_JOBSLISTING_JOBS[[#This Row],[RECORD_STARTED]],IF(TBL_QUAL_JOBSLISTING_JOBS[[#This Row],[ERROR_COUNT]]&gt;0,-1,IF(TBL_QUAL_JOBSLISTING_JOBS[[#This Row],[REQ_FIELDS_POPULATED]],1,0)),"")</f>
        <v/>
      </c>
      <c r="C581" s="94">
        <f>ROW()-ROW(TBL_QUAL_JOBSLISTING_JOBS[[#Headers],[ROW_ID]])</f>
        <v>572</v>
      </c>
      <c r="D581" s="82"/>
      <c r="E581" s="82"/>
      <c r="F581" s="38"/>
      <c r="G581" s="39"/>
      <c r="H581" s="33"/>
      <c r="I581" s="84" t="str">
        <f>IFERROR(INDEX(TBL_UDARDA_LOANPOOL[QUAL_JOBS_HUD_MFI],MATCH(TBL_QUAL_JOBSLISTING_JOBS[[#This Row],[LISTING_LOAN_ID_PROP_ADDR]],TBL_UDARDA_LOANPOOL[LOAN_ID_PROP_ADDR],0)),"")</f>
        <v/>
      </c>
      <c r="J5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1" s="36">
        <f>SUM(
IF(AND(TBL_QUAL_JOBSLISTING_JOBS[[#This Row],[LISTING_LOAN_ID_PROP_ADDR]]&lt;&gt;"",NOT(ISNUMBER(MATCH(TBL_QUAL_JOBSLISTING_JOBS[[#This Row],[LISTING_LOAN_ID_PROP_ADDR]],RANGE_LOOKUP_UDARDA_LOANLIST,0)))),1,0)
)</f>
        <v>0</v>
      </c>
    </row>
    <row r="582" spans="2:13" ht="20.100000000000001" customHeight="1" x14ac:dyDescent="0.25">
      <c r="B582" s="25" t="str">
        <f>IF(TBL_QUAL_JOBSLISTING_JOBS[[#This Row],[RECORD_STARTED]],IF(TBL_QUAL_JOBSLISTING_JOBS[[#This Row],[ERROR_COUNT]]&gt;0,-1,IF(TBL_QUAL_JOBSLISTING_JOBS[[#This Row],[REQ_FIELDS_POPULATED]],1,0)),"")</f>
        <v/>
      </c>
      <c r="C582" s="94">
        <f>ROW()-ROW(TBL_QUAL_JOBSLISTING_JOBS[[#Headers],[ROW_ID]])</f>
        <v>573</v>
      </c>
      <c r="D582" s="82"/>
      <c r="E582" s="82"/>
      <c r="F582" s="38"/>
      <c r="G582" s="39"/>
      <c r="H582" s="33"/>
      <c r="I582" s="84" t="str">
        <f>IFERROR(INDEX(TBL_UDARDA_LOANPOOL[QUAL_JOBS_HUD_MFI],MATCH(TBL_QUAL_JOBSLISTING_JOBS[[#This Row],[LISTING_LOAN_ID_PROP_ADDR]],TBL_UDARDA_LOANPOOL[LOAN_ID_PROP_ADDR],0)),"")</f>
        <v/>
      </c>
      <c r="J5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2" s="36">
        <f>SUM(
IF(AND(TBL_QUAL_JOBSLISTING_JOBS[[#This Row],[LISTING_LOAN_ID_PROP_ADDR]]&lt;&gt;"",NOT(ISNUMBER(MATCH(TBL_QUAL_JOBSLISTING_JOBS[[#This Row],[LISTING_LOAN_ID_PROP_ADDR]],RANGE_LOOKUP_UDARDA_LOANLIST,0)))),1,0)
)</f>
        <v>0</v>
      </c>
    </row>
    <row r="583" spans="2:13" ht="20.100000000000001" customHeight="1" x14ac:dyDescent="0.25">
      <c r="B583" s="25" t="str">
        <f>IF(TBL_QUAL_JOBSLISTING_JOBS[[#This Row],[RECORD_STARTED]],IF(TBL_QUAL_JOBSLISTING_JOBS[[#This Row],[ERROR_COUNT]]&gt;0,-1,IF(TBL_QUAL_JOBSLISTING_JOBS[[#This Row],[REQ_FIELDS_POPULATED]],1,0)),"")</f>
        <v/>
      </c>
      <c r="C583" s="94">
        <f>ROW()-ROW(TBL_QUAL_JOBSLISTING_JOBS[[#Headers],[ROW_ID]])</f>
        <v>574</v>
      </c>
      <c r="D583" s="82"/>
      <c r="E583" s="82"/>
      <c r="F583" s="38"/>
      <c r="G583" s="39"/>
      <c r="H583" s="33"/>
      <c r="I583" s="84" t="str">
        <f>IFERROR(INDEX(TBL_UDARDA_LOANPOOL[QUAL_JOBS_HUD_MFI],MATCH(TBL_QUAL_JOBSLISTING_JOBS[[#This Row],[LISTING_LOAN_ID_PROP_ADDR]],TBL_UDARDA_LOANPOOL[LOAN_ID_PROP_ADDR],0)),"")</f>
        <v/>
      </c>
      <c r="J5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3" s="36">
        <f>SUM(
IF(AND(TBL_QUAL_JOBSLISTING_JOBS[[#This Row],[LISTING_LOAN_ID_PROP_ADDR]]&lt;&gt;"",NOT(ISNUMBER(MATCH(TBL_QUAL_JOBSLISTING_JOBS[[#This Row],[LISTING_LOAN_ID_PROP_ADDR]],RANGE_LOOKUP_UDARDA_LOANLIST,0)))),1,0)
)</f>
        <v>0</v>
      </c>
    </row>
    <row r="584" spans="2:13" ht="20.100000000000001" customHeight="1" x14ac:dyDescent="0.25">
      <c r="B584" s="25" t="str">
        <f>IF(TBL_QUAL_JOBSLISTING_JOBS[[#This Row],[RECORD_STARTED]],IF(TBL_QUAL_JOBSLISTING_JOBS[[#This Row],[ERROR_COUNT]]&gt;0,-1,IF(TBL_QUAL_JOBSLISTING_JOBS[[#This Row],[REQ_FIELDS_POPULATED]],1,0)),"")</f>
        <v/>
      </c>
      <c r="C584" s="94">
        <f>ROW()-ROW(TBL_QUAL_JOBSLISTING_JOBS[[#Headers],[ROW_ID]])</f>
        <v>575</v>
      </c>
      <c r="D584" s="82"/>
      <c r="E584" s="82"/>
      <c r="F584" s="38"/>
      <c r="G584" s="39"/>
      <c r="H584" s="33"/>
      <c r="I584" s="84" t="str">
        <f>IFERROR(INDEX(TBL_UDARDA_LOANPOOL[QUAL_JOBS_HUD_MFI],MATCH(TBL_QUAL_JOBSLISTING_JOBS[[#This Row],[LISTING_LOAN_ID_PROP_ADDR]],TBL_UDARDA_LOANPOOL[LOAN_ID_PROP_ADDR],0)),"")</f>
        <v/>
      </c>
      <c r="J5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4" s="36">
        <f>SUM(
IF(AND(TBL_QUAL_JOBSLISTING_JOBS[[#This Row],[LISTING_LOAN_ID_PROP_ADDR]]&lt;&gt;"",NOT(ISNUMBER(MATCH(TBL_QUAL_JOBSLISTING_JOBS[[#This Row],[LISTING_LOAN_ID_PROP_ADDR]],RANGE_LOOKUP_UDARDA_LOANLIST,0)))),1,0)
)</f>
        <v>0</v>
      </c>
    </row>
    <row r="585" spans="2:13" ht="20.100000000000001" customHeight="1" x14ac:dyDescent="0.25">
      <c r="B585" s="25" t="str">
        <f>IF(TBL_QUAL_JOBSLISTING_JOBS[[#This Row],[RECORD_STARTED]],IF(TBL_QUAL_JOBSLISTING_JOBS[[#This Row],[ERROR_COUNT]]&gt;0,-1,IF(TBL_QUAL_JOBSLISTING_JOBS[[#This Row],[REQ_FIELDS_POPULATED]],1,0)),"")</f>
        <v/>
      </c>
      <c r="C585" s="94">
        <f>ROW()-ROW(TBL_QUAL_JOBSLISTING_JOBS[[#Headers],[ROW_ID]])</f>
        <v>576</v>
      </c>
      <c r="D585" s="82"/>
      <c r="E585" s="82"/>
      <c r="F585" s="38"/>
      <c r="G585" s="39"/>
      <c r="H585" s="33"/>
      <c r="I585" s="84" t="str">
        <f>IFERROR(INDEX(TBL_UDARDA_LOANPOOL[QUAL_JOBS_HUD_MFI],MATCH(TBL_QUAL_JOBSLISTING_JOBS[[#This Row],[LISTING_LOAN_ID_PROP_ADDR]],TBL_UDARDA_LOANPOOL[LOAN_ID_PROP_ADDR],0)),"")</f>
        <v/>
      </c>
      <c r="J5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5" s="36">
        <f>SUM(
IF(AND(TBL_QUAL_JOBSLISTING_JOBS[[#This Row],[LISTING_LOAN_ID_PROP_ADDR]]&lt;&gt;"",NOT(ISNUMBER(MATCH(TBL_QUAL_JOBSLISTING_JOBS[[#This Row],[LISTING_LOAN_ID_PROP_ADDR]],RANGE_LOOKUP_UDARDA_LOANLIST,0)))),1,0)
)</f>
        <v>0</v>
      </c>
    </row>
    <row r="586" spans="2:13" ht="20.100000000000001" customHeight="1" x14ac:dyDescent="0.25">
      <c r="B586" s="25" t="str">
        <f>IF(TBL_QUAL_JOBSLISTING_JOBS[[#This Row],[RECORD_STARTED]],IF(TBL_QUAL_JOBSLISTING_JOBS[[#This Row],[ERROR_COUNT]]&gt;0,-1,IF(TBL_QUAL_JOBSLISTING_JOBS[[#This Row],[REQ_FIELDS_POPULATED]],1,0)),"")</f>
        <v/>
      </c>
      <c r="C586" s="94">
        <f>ROW()-ROW(TBL_QUAL_JOBSLISTING_JOBS[[#Headers],[ROW_ID]])</f>
        <v>577</v>
      </c>
      <c r="D586" s="82"/>
      <c r="E586" s="82"/>
      <c r="F586" s="38"/>
      <c r="G586" s="39"/>
      <c r="H586" s="33"/>
      <c r="I586" s="84" t="str">
        <f>IFERROR(INDEX(TBL_UDARDA_LOANPOOL[QUAL_JOBS_HUD_MFI],MATCH(TBL_QUAL_JOBSLISTING_JOBS[[#This Row],[LISTING_LOAN_ID_PROP_ADDR]],TBL_UDARDA_LOANPOOL[LOAN_ID_PROP_ADDR],0)),"")</f>
        <v/>
      </c>
      <c r="J5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6" s="36">
        <f>SUM(
IF(AND(TBL_QUAL_JOBSLISTING_JOBS[[#This Row],[LISTING_LOAN_ID_PROP_ADDR]]&lt;&gt;"",NOT(ISNUMBER(MATCH(TBL_QUAL_JOBSLISTING_JOBS[[#This Row],[LISTING_LOAN_ID_PROP_ADDR]],RANGE_LOOKUP_UDARDA_LOANLIST,0)))),1,0)
)</f>
        <v>0</v>
      </c>
    </row>
    <row r="587" spans="2:13" ht="20.100000000000001" customHeight="1" x14ac:dyDescent="0.25">
      <c r="B587" s="25" t="str">
        <f>IF(TBL_QUAL_JOBSLISTING_JOBS[[#This Row],[RECORD_STARTED]],IF(TBL_QUAL_JOBSLISTING_JOBS[[#This Row],[ERROR_COUNT]]&gt;0,-1,IF(TBL_QUAL_JOBSLISTING_JOBS[[#This Row],[REQ_FIELDS_POPULATED]],1,0)),"")</f>
        <v/>
      </c>
      <c r="C587" s="94">
        <f>ROW()-ROW(TBL_QUAL_JOBSLISTING_JOBS[[#Headers],[ROW_ID]])</f>
        <v>578</v>
      </c>
      <c r="D587" s="82"/>
      <c r="E587" s="82"/>
      <c r="F587" s="38"/>
      <c r="G587" s="39"/>
      <c r="H587" s="33"/>
      <c r="I587" s="84" t="str">
        <f>IFERROR(INDEX(TBL_UDARDA_LOANPOOL[QUAL_JOBS_HUD_MFI],MATCH(TBL_QUAL_JOBSLISTING_JOBS[[#This Row],[LISTING_LOAN_ID_PROP_ADDR]],TBL_UDARDA_LOANPOOL[LOAN_ID_PROP_ADDR],0)),"")</f>
        <v/>
      </c>
      <c r="J5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7" s="36">
        <f>SUM(
IF(AND(TBL_QUAL_JOBSLISTING_JOBS[[#This Row],[LISTING_LOAN_ID_PROP_ADDR]]&lt;&gt;"",NOT(ISNUMBER(MATCH(TBL_QUAL_JOBSLISTING_JOBS[[#This Row],[LISTING_LOAN_ID_PROP_ADDR]],RANGE_LOOKUP_UDARDA_LOANLIST,0)))),1,0)
)</f>
        <v>0</v>
      </c>
    </row>
    <row r="588" spans="2:13" ht="20.100000000000001" customHeight="1" x14ac:dyDescent="0.25">
      <c r="B588" s="25" t="str">
        <f>IF(TBL_QUAL_JOBSLISTING_JOBS[[#This Row],[RECORD_STARTED]],IF(TBL_QUAL_JOBSLISTING_JOBS[[#This Row],[ERROR_COUNT]]&gt;0,-1,IF(TBL_QUAL_JOBSLISTING_JOBS[[#This Row],[REQ_FIELDS_POPULATED]],1,0)),"")</f>
        <v/>
      </c>
      <c r="C588" s="94">
        <f>ROW()-ROW(TBL_QUAL_JOBSLISTING_JOBS[[#Headers],[ROW_ID]])</f>
        <v>579</v>
      </c>
      <c r="D588" s="82"/>
      <c r="E588" s="82"/>
      <c r="F588" s="38"/>
      <c r="G588" s="39"/>
      <c r="H588" s="33"/>
      <c r="I588" s="84" t="str">
        <f>IFERROR(INDEX(TBL_UDARDA_LOANPOOL[QUAL_JOBS_HUD_MFI],MATCH(TBL_QUAL_JOBSLISTING_JOBS[[#This Row],[LISTING_LOAN_ID_PROP_ADDR]],TBL_UDARDA_LOANPOOL[LOAN_ID_PROP_ADDR],0)),"")</f>
        <v/>
      </c>
      <c r="J5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8" s="36">
        <f>SUM(
IF(AND(TBL_QUAL_JOBSLISTING_JOBS[[#This Row],[LISTING_LOAN_ID_PROP_ADDR]]&lt;&gt;"",NOT(ISNUMBER(MATCH(TBL_QUAL_JOBSLISTING_JOBS[[#This Row],[LISTING_LOAN_ID_PROP_ADDR]],RANGE_LOOKUP_UDARDA_LOANLIST,0)))),1,0)
)</f>
        <v>0</v>
      </c>
    </row>
    <row r="589" spans="2:13" ht="20.100000000000001" customHeight="1" x14ac:dyDescent="0.25">
      <c r="B589" s="25" t="str">
        <f>IF(TBL_QUAL_JOBSLISTING_JOBS[[#This Row],[RECORD_STARTED]],IF(TBL_QUAL_JOBSLISTING_JOBS[[#This Row],[ERROR_COUNT]]&gt;0,-1,IF(TBL_QUAL_JOBSLISTING_JOBS[[#This Row],[REQ_FIELDS_POPULATED]],1,0)),"")</f>
        <v/>
      </c>
      <c r="C589" s="94">
        <f>ROW()-ROW(TBL_QUAL_JOBSLISTING_JOBS[[#Headers],[ROW_ID]])</f>
        <v>580</v>
      </c>
      <c r="D589" s="82"/>
      <c r="E589" s="82"/>
      <c r="F589" s="38"/>
      <c r="G589" s="39"/>
      <c r="H589" s="33"/>
      <c r="I589" s="84" t="str">
        <f>IFERROR(INDEX(TBL_UDARDA_LOANPOOL[QUAL_JOBS_HUD_MFI],MATCH(TBL_QUAL_JOBSLISTING_JOBS[[#This Row],[LISTING_LOAN_ID_PROP_ADDR]],TBL_UDARDA_LOANPOOL[LOAN_ID_PROP_ADDR],0)),"")</f>
        <v/>
      </c>
      <c r="J5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9" s="36">
        <f>SUM(
IF(AND(TBL_QUAL_JOBSLISTING_JOBS[[#This Row],[LISTING_LOAN_ID_PROP_ADDR]]&lt;&gt;"",NOT(ISNUMBER(MATCH(TBL_QUAL_JOBSLISTING_JOBS[[#This Row],[LISTING_LOAN_ID_PROP_ADDR]],RANGE_LOOKUP_UDARDA_LOANLIST,0)))),1,0)
)</f>
        <v>0</v>
      </c>
    </row>
    <row r="590" spans="2:13" ht="20.100000000000001" customHeight="1" x14ac:dyDescent="0.25">
      <c r="B590" s="25" t="str">
        <f>IF(TBL_QUAL_JOBSLISTING_JOBS[[#This Row],[RECORD_STARTED]],IF(TBL_QUAL_JOBSLISTING_JOBS[[#This Row],[ERROR_COUNT]]&gt;0,-1,IF(TBL_QUAL_JOBSLISTING_JOBS[[#This Row],[REQ_FIELDS_POPULATED]],1,0)),"")</f>
        <v/>
      </c>
      <c r="C590" s="94">
        <f>ROW()-ROW(TBL_QUAL_JOBSLISTING_JOBS[[#Headers],[ROW_ID]])</f>
        <v>581</v>
      </c>
      <c r="D590" s="82"/>
      <c r="E590" s="82"/>
      <c r="F590" s="38"/>
      <c r="G590" s="39"/>
      <c r="H590" s="33"/>
      <c r="I590" s="84" t="str">
        <f>IFERROR(INDEX(TBL_UDARDA_LOANPOOL[QUAL_JOBS_HUD_MFI],MATCH(TBL_QUAL_JOBSLISTING_JOBS[[#This Row],[LISTING_LOAN_ID_PROP_ADDR]],TBL_UDARDA_LOANPOOL[LOAN_ID_PROP_ADDR],0)),"")</f>
        <v/>
      </c>
      <c r="J5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0" s="36">
        <f>SUM(
IF(AND(TBL_QUAL_JOBSLISTING_JOBS[[#This Row],[LISTING_LOAN_ID_PROP_ADDR]]&lt;&gt;"",NOT(ISNUMBER(MATCH(TBL_QUAL_JOBSLISTING_JOBS[[#This Row],[LISTING_LOAN_ID_PROP_ADDR]],RANGE_LOOKUP_UDARDA_LOANLIST,0)))),1,0)
)</f>
        <v>0</v>
      </c>
    </row>
    <row r="591" spans="2:13" ht="20.100000000000001" customHeight="1" x14ac:dyDescent="0.25">
      <c r="B591" s="25" t="str">
        <f>IF(TBL_QUAL_JOBSLISTING_JOBS[[#This Row],[RECORD_STARTED]],IF(TBL_QUAL_JOBSLISTING_JOBS[[#This Row],[ERROR_COUNT]]&gt;0,-1,IF(TBL_QUAL_JOBSLISTING_JOBS[[#This Row],[REQ_FIELDS_POPULATED]],1,0)),"")</f>
        <v/>
      </c>
      <c r="C591" s="94">
        <f>ROW()-ROW(TBL_QUAL_JOBSLISTING_JOBS[[#Headers],[ROW_ID]])</f>
        <v>582</v>
      </c>
      <c r="D591" s="82"/>
      <c r="E591" s="82"/>
      <c r="F591" s="38"/>
      <c r="G591" s="39"/>
      <c r="H591" s="33"/>
      <c r="I591" s="84" t="str">
        <f>IFERROR(INDEX(TBL_UDARDA_LOANPOOL[QUAL_JOBS_HUD_MFI],MATCH(TBL_QUAL_JOBSLISTING_JOBS[[#This Row],[LISTING_LOAN_ID_PROP_ADDR]],TBL_UDARDA_LOANPOOL[LOAN_ID_PROP_ADDR],0)),"")</f>
        <v/>
      </c>
      <c r="J5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1" s="36">
        <f>SUM(
IF(AND(TBL_QUAL_JOBSLISTING_JOBS[[#This Row],[LISTING_LOAN_ID_PROP_ADDR]]&lt;&gt;"",NOT(ISNUMBER(MATCH(TBL_QUAL_JOBSLISTING_JOBS[[#This Row],[LISTING_LOAN_ID_PROP_ADDR]],RANGE_LOOKUP_UDARDA_LOANLIST,0)))),1,0)
)</f>
        <v>0</v>
      </c>
    </row>
    <row r="592" spans="2:13" ht="20.100000000000001" customHeight="1" x14ac:dyDescent="0.25">
      <c r="B592" s="25" t="str">
        <f>IF(TBL_QUAL_JOBSLISTING_JOBS[[#This Row],[RECORD_STARTED]],IF(TBL_QUAL_JOBSLISTING_JOBS[[#This Row],[ERROR_COUNT]]&gt;0,-1,IF(TBL_QUAL_JOBSLISTING_JOBS[[#This Row],[REQ_FIELDS_POPULATED]],1,0)),"")</f>
        <v/>
      </c>
      <c r="C592" s="94">
        <f>ROW()-ROW(TBL_QUAL_JOBSLISTING_JOBS[[#Headers],[ROW_ID]])</f>
        <v>583</v>
      </c>
      <c r="D592" s="82"/>
      <c r="E592" s="82"/>
      <c r="F592" s="38"/>
      <c r="G592" s="39"/>
      <c r="H592" s="33"/>
      <c r="I592" s="84" t="str">
        <f>IFERROR(INDEX(TBL_UDARDA_LOANPOOL[QUAL_JOBS_HUD_MFI],MATCH(TBL_QUAL_JOBSLISTING_JOBS[[#This Row],[LISTING_LOAN_ID_PROP_ADDR]],TBL_UDARDA_LOANPOOL[LOAN_ID_PROP_ADDR],0)),"")</f>
        <v/>
      </c>
      <c r="J5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2" s="36">
        <f>SUM(
IF(AND(TBL_QUAL_JOBSLISTING_JOBS[[#This Row],[LISTING_LOAN_ID_PROP_ADDR]]&lt;&gt;"",NOT(ISNUMBER(MATCH(TBL_QUAL_JOBSLISTING_JOBS[[#This Row],[LISTING_LOAN_ID_PROP_ADDR]],RANGE_LOOKUP_UDARDA_LOANLIST,0)))),1,0)
)</f>
        <v>0</v>
      </c>
    </row>
    <row r="593" spans="2:13" ht="20.100000000000001" customHeight="1" x14ac:dyDescent="0.25">
      <c r="B593" s="25" t="str">
        <f>IF(TBL_QUAL_JOBSLISTING_JOBS[[#This Row],[RECORD_STARTED]],IF(TBL_QUAL_JOBSLISTING_JOBS[[#This Row],[ERROR_COUNT]]&gt;0,-1,IF(TBL_QUAL_JOBSLISTING_JOBS[[#This Row],[REQ_FIELDS_POPULATED]],1,0)),"")</f>
        <v/>
      </c>
      <c r="C593" s="94">
        <f>ROW()-ROW(TBL_QUAL_JOBSLISTING_JOBS[[#Headers],[ROW_ID]])</f>
        <v>584</v>
      </c>
      <c r="D593" s="82"/>
      <c r="E593" s="82"/>
      <c r="F593" s="38"/>
      <c r="G593" s="39"/>
      <c r="H593" s="33"/>
      <c r="I593" s="84" t="str">
        <f>IFERROR(INDEX(TBL_UDARDA_LOANPOOL[QUAL_JOBS_HUD_MFI],MATCH(TBL_QUAL_JOBSLISTING_JOBS[[#This Row],[LISTING_LOAN_ID_PROP_ADDR]],TBL_UDARDA_LOANPOOL[LOAN_ID_PROP_ADDR],0)),"")</f>
        <v/>
      </c>
      <c r="J5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3" s="36">
        <f>SUM(
IF(AND(TBL_QUAL_JOBSLISTING_JOBS[[#This Row],[LISTING_LOAN_ID_PROP_ADDR]]&lt;&gt;"",NOT(ISNUMBER(MATCH(TBL_QUAL_JOBSLISTING_JOBS[[#This Row],[LISTING_LOAN_ID_PROP_ADDR]],RANGE_LOOKUP_UDARDA_LOANLIST,0)))),1,0)
)</f>
        <v>0</v>
      </c>
    </row>
    <row r="594" spans="2:13" ht="20.100000000000001" customHeight="1" x14ac:dyDescent="0.25">
      <c r="B594" s="25" t="str">
        <f>IF(TBL_QUAL_JOBSLISTING_JOBS[[#This Row],[RECORD_STARTED]],IF(TBL_QUAL_JOBSLISTING_JOBS[[#This Row],[ERROR_COUNT]]&gt;0,-1,IF(TBL_QUAL_JOBSLISTING_JOBS[[#This Row],[REQ_FIELDS_POPULATED]],1,0)),"")</f>
        <v/>
      </c>
      <c r="C594" s="94">
        <f>ROW()-ROW(TBL_QUAL_JOBSLISTING_JOBS[[#Headers],[ROW_ID]])</f>
        <v>585</v>
      </c>
      <c r="D594" s="82"/>
      <c r="E594" s="82"/>
      <c r="F594" s="38"/>
      <c r="G594" s="39"/>
      <c r="H594" s="33"/>
      <c r="I594" s="84" t="str">
        <f>IFERROR(INDEX(TBL_UDARDA_LOANPOOL[QUAL_JOBS_HUD_MFI],MATCH(TBL_QUAL_JOBSLISTING_JOBS[[#This Row],[LISTING_LOAN_ID_PROP_ADDR]],TBL_UDARDA_LOANPOOL[LOAN_ID_PROP_ADDR],0)),"")</f>
        <v/>
      </c>
      <c r="J5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4" s="36">
        <f>SUM(
IF(AND(TBL_QUAL_JOBSLISTING_JOBS[[#This Row],[LISTING_LOAN_ID_PROP_ADDR]]&lt;&gt;"",NOT(ISNUMBER(MATCH(TBL_QUAL_JOBSLISTING_JOBS[[#This Row],[LISTING_LOAN_ID_PROP_ADDR]],RANGE_LOOKUP_UDARDA_LOANLIST,0)))),1,0)
)</f>
        <v>0</v>
      </c>
    </row>
    <row r="595" spans="2:13" ht="20.100000000000001" customHeight="1" x14ac:dyDescent="0.25">
      <c r="B595" s="25" t="str">
        <f>IF(TBL_QUAL_JOBSLISTING_JOBS[[#This Row],[RECORD_STARTED]],IF(TBL_QUAL_JOBSLISTING_JOBS[[#This Row],[ERROR_COUNT]]&gt;0,-1,IF(TBL_QUAL_JOBSLISTING_JOBS[[#This Row],[REQ_FIELDS_POPULATED]],1,0)),"")</f>
        <v/>
      </c>
      <c r="C595" s="94">
        <f>ROW()-ROW(TBL_QUAL_JOBSLISTING_JOBS[[#Headers],[ROW_ID]])</f>
        <v>586</v>
      </c>
      <c r="D595" s="82"/>
      <c r="E595" s="82"/>
      <c r="F595" s="38"/>
      <c r="G595" s="39"/>
      <c r="H595" s="33"/>
      <c r="I595" s="84" t="str">
        <f>IFERROR(INDEX(TBL_UDARDA_LOANPOOL[QUAL_JOBS_HUD_MFI],MATCH(TBL_QUAL_JOBSLISTING_JOBS[[#This Row],[LISTING_LOAN_ID_PROP_ADDR]],TBL_UDARDA_LOANPOOL[LOAN_ID_PROP_ADDR],0)),"")</f>
        <v/>
      </c>
      <c r="J5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5" s="36">
        <f>SUM(
IF(AND(TBL_QUAL_JOBSLISTING_JOBS[[#This Row],[LISTING_LOAN_ID_PROP_ADDR]]&lt;&gt;"",NOT(ISNUMBER(MATCH(TBL_QUAL_JOBSLISTING_JOBS[[#This Row],[LISTING_LOAN_ID_PROP_ADDR]],RANGE_LOOKUP_UDARDA_LOANLIST,0)))),1,0)
)</f>
        <v>0</v>
      </c>
    </row>
    <row r="596" spans="2:13" ht="20.100000000000001" customHeight="1" x14ac:dyDescent="0.25">
      <c r="B596" s="25" t="str">
        <f>IF(TBL_QUAL_JOBSLISTING_JOBS[[#This Row],[RECORD_STARTED]],IF(TBL_QUAL_JOBSLISTING_JOBS[[#This Row],[ERROR_COUNT]]&gt;0,-1,IF(TBL_QUAL_JOBSLISTING_JOBS[[#This Row],[REQ_FIELDS_POPULATED]],1,0)),"")</f>
        <v/>
      </c>
      <c r="C596" s="94">
        <f>ROW()-ROW(TBL_QUAL_JOBSLISTING_JOBS[[#Headers],[ROW_ID]])</f>
        <v>587</v>
      </c>
      <c r="D596" s="82"/>
      <c r="E596" s="82"/>
      <c r="F596" s="38"/>
      <c r="G596" s="39"/>
      <c r="H596" s="33"/>
      <c r="I596" s="84" t="str">
        <f>IFERROR(INDEX(TBL_UDARDA_LOANPOOL[QUAL_JOBS_HUD_MFI],MATCH(TBL_QUAL_JOBSLISTING_JOBS[[#This Row],[LISTING_LOAN_ID_PROP_ADDR]],TBL_UDARDA_LOANPOOL[LOAN_ID_PROP_ADDR],0)),"")</f>
        <v/>
      </c>
      <c r="J5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6" s="36">
        <f>SUM(
IF(AND(TBL_QUAL_JOBSLISTING_JOBS[[#This Row],[LISTING_LOAN_ID_PROP_ADDR]]&lt;&gt;"",NOT(ISNUMBER(MATCH(TBL_QUAL_JOBSLISTING_JOBS[[#This Row],[LISTING_LOAN_ID_PROP_ADDR]],RANGE_LOOKUP_UDARDA_LOANLIST,0)))),1,0)
)</f>
        <v>0</v>
      </c>
    </row>
    <row r="597" spans="2:13" ht="20.100000000000001" customHeight="1" x14ac:dyDescent="0.25">
      <c r="B597" s="25" t="str">
        <f>IF(TBL_QUAL_JOBSLISTING_JOBS[[#This Row],[RECORD_STARTED]],IF(TBL_QUAL_JOBSLISTING_JOBS[[#This Row],[ERROR_COUNT]]&gt;0,-1,IF(TBL_QUAL_JOBSLISTING_JOBS[[#This Row],[REQ_FIELDS_POPULATED]],1,0)),"")</f>
        <v/>
      </c>
      <c r="C597" s="94">
        <f>ROW()-ROW(TBL_QUAL_JOBSLISTING_JOBS[[#Headers],[ROW_ID]])</f>
        <v>588</v>
      </c>
      <c r="D597" s="82"/>
      <c r="E597" s="82"/>
      <c r="F597" s="38"/>
      <c r="G597" s="39"/>
      <c r="H597" s="33"/>
      <c r="I597" s="84" t="str">
        <f>IFERROR(INDEX(TBL_UDARDA_LOANPOOL[QUAL_JOBS_HUD_MFI],MATCH(TBL_QUAL_JOBSLISTING_JOBS[[#This Row],[LISTING_LOAN_ID_PROP_ADDR]],TBL_UDARDA_LOANPOOL[LOAN_ID_PROP_ADDR],0)),"")</f>
        <v/>
      </c>
      <c r="J5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7" s="36">
        <f>SUM(
IF(AND(TBL_QUAL_JOBSLISTING_JOBS[[#This Row],[LISTING_LOAN_ID_PROP_ADDR]]&lt;&gt;"",NOT(ISNUMBER(MATCH(TBL_QUAL_JOBSLISTING_JOBS[[#This Row],[LISTING_LOAN_ID_PROP_ADDR]],RANGE_LOOKUP_UDARDA_LOANLIST,0)))),1,0)
)</f>
        <v>0</v>
      </c>
    </row>
    <row r="598" spans="2:13" ht="20.100000000000001" customHeight="1" x14ac:dyDescent="0.25">
      <c r="B598" s="25" t="str">
        <f>IF(TBL_QUAL_JOBSLISTING_JOBS[[#This Row],[RECORD_STARTED]],IF(TBL_QUAL_JOBSLISTING_JOBS[[#This Row],[ERROR_COUNT]]&gt;0,-1,IF(TBL_QUAL_JOBSLISTING_JOBS[[#This Row],[REQ_FIELDS_POPULATED]],1,0)),"")</f>
        <v/>
      </c>
      <c r="C598" s="94">
        <f>ROW()-ROW(TBL_QUAL_JOBSLISTING_JOBS[[#Headers],[ROW_ID]])</f>
        <v>589</v>
      </c>
      <c r="D598" s="82"/>
      <c r="E598" s="82"/>
      <c r="F598" s="38"/>
      <c r="G598" s="39"/>
      <c r="H598" s="33"/>
      <c r="I598" s="84" t="str">
        <f>IFERROR(INDEX(TBL_UDARDA_LOANPOOL[QUAL_JOBS_HUD_MFI],MATCH(TBL_QUAL_JOBSLISTING_JOBS[[#This Row],[LISTING_LOAN_ID_PROP_ADDR]],TBL_UDARDA_LOANPOOL[LOAN_ID_PROP_ADDR],0)),"")</f>
        <v/>
      </c>
      <c r="J5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8" s="36">
        <f>SUM(
IF(AND(TBL_QUAL_JOBSLISTING_JOBS[[#This Row],[LISTING_LOAN_ID_PROP_ADDR]]&lt;&gt;"",NOT(ISNUMBER(MATCH(TBL_QUAL_JOBSLISTING_JOBS[[#This Row],[LISTING_LOAN_ID_PROP_ADDR]],RANGE_LOOKUP_UDARDA_LOANLIST,0)))),1,0)
)</f>
        <v>0</v>
      </c>
    </row>
    <row r="599" spans="2:13" ht="20.100000000000001" customHeight="1" x14ac:dyDescent="0.25">
      <c r="B599" s="25" t="str">
        <f>IF(TBL_QUAL_JOBSLISTING_JOBS[[#This Row],[RECORD_STARTED]],IF(TBL_QUAL_JOBSLISTING_JOBS[[#This Row],[ERROR_COUNT]]&gt;0,-1,IF(TBL_QUAL_JOBSLISTING_JOBS[[#This Row],[REQ_FIELDS_POPULATED]],1,0)),"")</f>
        <v/>
      </c>
      <c r="C599" s="94">
        <f>ROW()-ROW(TBL_QUAL_JOBSLISTING_JOBS[[#Headers],[ROW_ID]])</f>
        <v>590</v>
      </c>
      <c r="D599" s="82"/>
      <c r="E599" s="82"/>
      <c r="F599" s="38"/>
      <c r="G599" s="39"/>
      <c r="H599" s="33"/>
      <c r="I599" s="84" t="str">
        <f>IFERROR(INDEX(TBL_UDARDA_LOANPOOL[QUAL_JOBS_HUD_MFI],MATCH(TBL_QUAL_JOBSLISTING_JOBS[[#This Row],[LISTING_LOAN_ID_PROP_ADDR]],TBL_UDARDA_LOANPOOL[LOAN_ID_PROP_ADDR],0)),"")</f>
        <v/>
      </c>
      <c r="J5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9" s="36">
        <f>SUM(
IF(AND(TBL_QUAL_JOBSLISTING_JOBS[[#This Row],[LISTING_LOAN_ID_PROP_ADDR]]&lt;&gt;"",NOT(ISNUMBER(MATCH(TBL_QUAL_JOBSLISTING_JOBS[[#This Row],[LISTING_LOAN_ID_PROP_ADDR]],RANGE_LOOKUP_UDARDA_LOANLIST,0)))),1,0)
)</f>
        <v>0</v>
      </c>
    </row>
    <row r="600" spans="2:13" ht="20.100000000000001" customHeight="1" x14ac:dyDescent="0.25">
      <c r="B600" s="25" t="str">
        <f>IF(TBL_QUAL_JOBSLISTING_JOBS[[#This Row],[RECORD_STARTED]],IF(TBL_QUAL_JOBSLISTING_JOBS[[#This Row],[ERROR_COUNT]]&gt;0,-1,IF(TBL_QUAL_JOBSLISTING_JOBS[[#This Row],[REQ_FIELDS_POPULATED]],1,0)),"")</f>
        <v/>
      </c>
      <c r="C600" s="94">
        <f>ROW()-ROW(TBL_QUAL_JOBSLISTING_JOBS[[#Headers],[ROW_ID]])</f>
        <v>591</v>
      </c>
      <c r="D600" s="82"/>
      <c r="E600" s="82"/>
      <c r="F600" s="38"/>
      <c r="G600" s="39"/>
      <c r="H600" s="33"/>
      <c r="I600" s="84" t="str">
        <f>IFERROR(INDEX(TBL_UDARDA_LOANPOOL[QUAL_JOBS_HUD_MFI],MATCH(TBL_QUAL_JOBSLISTING_JOBS[[#This Row],[LISTING_LOAN_ID_PROP_ADDR]],TBL_UDARDA_LOANPOOL[LOAN_ID_PROP_ADDR],0)),"")</f>
        <v/>
      </c>
      <c r="J6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0" s="36">
        <f>SUM(
IF(AND(TBL_QUAL_JOBSLISTING_JOBS[[#This Row],[LISTING_LOAN_ID_PROP_ADDR]]&lt;&gt;"",NOT(ISNUMBER(MATCH(TBL_QUAL_JOBSLISTING_JOBS[[#This Row],[LISTING_LOAN_ID_PROP_ADDR]],RANGE_LOOKUP_UDARDA_LOANLIST,0)))),1,0)
)</f>
        <v>0</v>
      </c>
    </row>
    <row r="601" spans="2:13" ht="20.100000000000001" customHeight="1" x14ac:dyDescent="0.25">
      <c r="B601" s="25" t="str">
        <f>IF(TBL_QUAL_JOBSLISTING_JOBS[[#This Row],[RECORD_STARTED]],IF(TBL_QUAL_JOBSLISTING_JOBS[[#This Row],[ERROR_COUNT]]&gt;0,-1,IF(TBL_QUAL_JOBSLISTING_JOBS[[#This Row],[REQ_FIELDS_POPULATED]],1,0)),"")</f>
        <v/>
      </c>
      <c r="C601" s="94">
        <f>ROW()-ROW(TBL_QUAL_JOBSLISTING_JOBS[[#Headers],[ROW_ID]])</f>
        <v>592</v>
      </c>
      <c r="D601" s="82"/>
      <c r="E601" s="82"/>
      <c r="F601" s="38"/>
      <c r="G601" s="39"/>
      <c r="H601" s="33"/>
      <c r="I601" s="84" t="str">
        <f>IFERROR(INDEX(TBL_UDARDA_LOANPOOL[QUAL_JOBS_HUD_MFI],MATCH(TBL_QUAL_JOBSLISTING_JOBS[[#This Row],[LISTING_LOAN_ID_PROP_ADDR]],TBL_UDARDA_LOANPOOL[LOAN_ID_PROP_ADDR],0)),"")</f>
        <v/>
      </c>
      <c r="J6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1" s="36">
        <f>SUM(
IF(AND(TBL_QUAL_JOBSLISTING_JOBS[[#This Row],[LISTING_LOAN_ID_PROP_ADDR]]&lt;&gt;"",NOT(ISNUMBER(MATCH(TBL_QUAL_JOBSLISTING_JOBS[[#This Row],[LISTING_LOAN_ID_PROP_ADDR]],RANGE_LOOKUP_UDARDA_LOANLIST,0)))),1,0)
)</f>
        <v>0</v>
      </c>
    </row>
    <row r="602" spans="2:13" ht="20.100000000000001" customHeight="1" x14ac:dyDescent="0.25">
      <c r="B602" s="25" t="str">
        <f>IF(TBL_QUAL_JOBSLISTING_JOBS[[#This Row],[RECORD_STARTED]],IF(TBL_QUAL_JOBSLISTING_JOBS[[#This Row],[ERROR_COUNT]]&gt;0,-1,IF(TBL_QUAL_JOBSLISTING_JOBS[[#This Row],[REQ_FIELDS_POPULATED]],1,0)),"")</f>
        <v/>
      </c>
      <c r="C602" s="94">
        <f>ROW()-ROW(TBL_QUAL_JOBSLISTING_JOBS[[#Headers],[ROW_ID]])</f>
        <v>593</v>
      </c>
      <c r="D602" s="82"/>
      <c r="E602" s="82"/>
      <c r="F602" s="38"/>
      <c r="G602" s="39"/>
      <c r="H602" s="33"/>
      <c r="I602" s="84" t="str">
        <f>IFERROR(INDEX(TBL_UDARDA_LOANPOOL[QUAL_JOBS_HUD_MFI],MATCH(TBL_QUAL_JOBSLISTING_JOBS[[#This Row],[LISTING_LOAN_ID_PROP_ADDR]],TBL_UDARDA_LOANPOOL[LOAN_ID_PROP_ADDR],0)),"")</f>
        <v/>
      </c>
      <c r="J60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2" s="36">
        <f>SUM(
IF(AND(TBL_QUAL_JOBSLISTING_JOBS[[#This Row],[LISTING_LOAN_ID_PROP_ADDR]]&lt;&gt;"",NOT(ISNUMBER(MATCH(TBL_QUAL_JOBSLISTING_JOBS[[#This Row],[LISTING_LOAN_ID_PROP_ADDR]],RANGE_LOOKUP_UDARDA_LOANLIST,0)))),1,0)
)</f>
        <v>0</v>
      </c>
    </row>
    <row r="603" spans="2:13" ht="20.100000000000001" customHeight="1" x14ac:dyDescent="0.25">
      <c r="B603" s="25" t="str">
        <f>IF(TBL_QUAL_JOBSLISTING_JOBS[[#This Row],[RECORD_STARTED]],IF(TBL_QUAL_JOBSLISTING_JOBS[[#This Row],[ERROR_COUNT]]&gt;0,-1,IF(TBL_QUAL_JOBSLISTING_JOBS[[#This Row],[REQ_FIELDS_POPULATED]],1,0)),"")</f>
        <v/>
      </c>
      <c r="C603" s="94">
        <f>ROW()-ROW(TBL_QUAL_JOBSLISTING_JOBS[[#Headers],[ROW_ID]])</f>
        <v>594</v>
      </c>
      <c r="D603" s="82"/>
      <c r="E603" s="82"/>
      <c r="F603" s="38"/>
      <c r="G603" s="39"/>
      <c r="H603" s="33"/>
      <c r="I603" s="84" t="str">
        <f>IFERROR(INDEX(TBL_UDARDA_LOANPOOL[QUAL_JOBS_HUD_MFI],MATCH(TBL_QUAL_JOBSLISTING_JOBS[[#This Row],[LISTING_LOAN_ID_PROP_ADDR]],TBL_UDARDA_LOANPOOL[LOAN_ID_PROP_ADDR],0)),"")</f>
        <v/>
      </c>
      <c r="J60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3" s="36">
        <f>SUM(
IF(AND(TBL_QUAL_JOBSLISTING_JOBS[[#This Row],[LISTING_LOAN_ID_PROP_ADDR]]&lt;&gt;"",NOT(ISNUMBER(MATCH(TBL_QUAL_JOBSLISTING_JOBS[[#This Row],[LISTING_LOAN_ID_PROP_ADDR]],RANGE_LOOKUP_UDARDA_LOANLIST,0)))),1,0)
)</f>
        <v>0</v>
      </c>
    </row>
    <row r="604" spans="2:13" ht="20.100000000000001" customHeight="1" x14ac:dyDescent="0.25">
      <c r="B604" s="25" t="str">
        <f>IF(TBL_QUAL_JOBSLISTING_JOBS[[#This Row],[RECORD_STARTED]],IF(TBL_QUAL_JOBSLISTING_JOBS[[#This Row],[ERROR_COUNT]]&gt;0,-1,IF(TBL_QUAL_JOBSLISTING_JOBS[[#This Row],[REQ_FIELDS_POPULATED]],1,0)),"")</f>
        <v/>
      </c>
      <c r="C604" s="94">
        <f>ROW()-ROW(TBL_QUAL_JOBSLISTING_JOBS[[#Headers],[ROW_ID]])</f>
        <v>595</v>
      </c>
      <c r="D604" s="82"/>
      <c r="E604" s="82"/>
      <c r="F604" s="38"/>
      <c r="G604" s="39"/>
      <c r="H604" s="33"/>
      <c r="I604" s="84" t="str">
        <f>IFERROR(INDEX(TBL_UDARDA_LOANPOOL[QUAL_JOBS_HUD_MFI],MATCH(TBL_QUAL_JOBSLISTING_JOBS[[#This Row],[LISTING_LOAN_ID_PROP_ADDR]],TBL_UDARDA_LOANPOOL[LOAN_ID_PROP_ADDR],0)),"")</f>
        <v/>
      </c>
      <c r="J60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4" s="36">
        <f>SUM(
IF(AND(TBL_QUAL_JOBSLISTING_JOBS[[#This Row],[LISTING_LOAN_ID_PROP_ADDR]]&lt;&gt;"",NOT(ISNUMBER(MATCH(TBL_QUAL_JOBSLISTING_JOBS[[#This Row],[LISTING_LOAN_ID_PROP_ADDR]],RANGE_LOOKUP_UDARDA_LOANLIST,0)))),1,0)
)</f>
        <v>0</v>
      </c>
    </row>
    <row r="605" spans="2:13" ht="20.100000000000001" customHeight="1" x14ac:dyDescent="0.25">
      <c r="B605" s="25" t="str">
        <f>IF(TBL_QUAL_JOBSLISTING_JOBS[[#This Row],[RECORD_STARTED]],IF(TBL_QUAL_JOBSLISTING_JOBS[[#This Row],[ERROR_COUNT]]&gt;0,-1,IF(TBL_QUAL_JOBSLISTING_JOBS[[#This Row],[REQ_FIELDS_POPULATED]],1,0)),"")</f>
        <v/>
      </c>
      <c r="C605" s="94">
        <f>ROW()-ROW(TBL_QUAL_JOBSLISTING_JOBS[[#Headers],[ROW_ID]])</f>
        <v>596</v>
      </c>
      <c r="D605" s="82"/>
      <c r="E605" s="82"/>
      <c r="F605" s="38"/>
      <c r="G605" s="39"/>
      <c r="H605" s="33"/>
      <c r="I605" s="84" t="str">
        <f>IFERROR(INDEX(TBL_UDARDA_LOANPOOL[QUAL_JOBS_HUD_MFI],MATCH(TBL_QUAL_JOBSLISTING_JOBS[[#This Row],[LISTING_LOAN_ID_PROP_ADDR]],TBL_UDARDA_LOANPOOL[LOAN_ID_PROP_ADDR],0)),"")</f>
        <v/>
      </c>
      <c r="J60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5" s="36">
        <f>SUM(
IF(AND(TBL_QUAL_JOBSLISTING_JOBS[[#This Row],[LISTING_LOAN_ID_PROP_ADDR]]&lt;&gt;"",NOT(ISNUMBER(MATCH(TBL_QUAL_JOBSLISTING_JOBS[[#This Row],[LISTING_LOAN_ID_PROP_ADDR]],RANGE_LOOKUP_UDARDA_LOANLIST,0)))),1,0)
)</f>
        <v>0</v>
      </c>
    </row>
    <row r="606" spans="2:13" ht="20.100000000000001" customHeight="1" x14ac:dyDescent="0.25">
      <c r="B606" s="25" t="str">
        <f>IF(TBL_QUAL_JOBSLISTING_JOBS[[#This Row],[RECORD_STARTED]],IF(TBL_QUAL_JOBSLISTING_JOBS[[#This Row],[ERROR_COUNT]]&gt;0,-1,IF(TBL_QUAL_JOBSLISTING_JOBS[[#This Row],[REQ_FIELDS_POPULATED]],1,0)),"")</f>
        <v/>
      </c>
      <c r="C606" s="94">
        <f>ROW()-ROW(TBL_QUAL_JOBSLISTING_JOBS[[#Headers],[ROW_ID]])</f>
        <v>597</v>
      </c>
      <c r="D606" s="82"/>
      <c r="E606" s="82"/>
      <c r="F606" s="38"/>
      <c r="G606" s="39"/>
      <c r="H606" s="33"/>
      <c r="I606" s="84" t="str">
        <f>IFERROR(INDEX(TBL_UDARDA_LOANPOOL[QUAL_JOBS_HUD_MFI],MATCH(TBL_QUAL_JOBSLISTING_JOBS[[#This Row],[LISTING_LOAN_ID_PROP_ADDR]],TBL_UDARDA_LOANPOOL[LOAN_ID_PROP_ADDR],0)),"")</f>
        <v/>
      </c>
      <c r="J60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6" s="36">
        <f>SUM(
IF(AND(TBL_QUAL_JOBSLISTING_JOBS[[#This Row],[LISTING_LOAN_ID_PROP_ADDR]]&lt;&gt;"",NOT(ISNUMBER(MATCH(TBL_QUAL_JOBSLISTING_JOBS[[#This Row],[LISTING_LOAN_ID_PROP_ADDR]],RANGE_LOOKUP_UDARDA_LOANLIST,0)))),1,0)
)</f>
        <v>0</v>
      </c>
    </row>
    <row r="607" spans="2:13" ht="20.100000000000001" customHeight="1" x14ac:dyDescent="0.25">
      <c r="B607" s="25" t="str">
        <f>IF(TBL_QUAL_JOBSLISTING_JOBS[[#This Row],[RECORD_STARTED]],IF(TBL_QUAL_JOBSLISTING_JOBS[[#This Row],[ERROR_COUNT]]&gt;0,-1,IF(TBL_QUAL_JOBSLISTING_JOBS[[#This Row],[REQ_FIELDS_POPULATED]],1,0)),"")</f>
        <v/>
      </c>
      <c r="C607" s="94">
        <f>ROW()-ROW(TBL_QUAL_JOBSLISTING_JOBS[[#Headers],[ROW_ID]])</f>
        <v>598</v>
      </c>
      <c r="D607" s="82"/>
      <c r="E607" s="82"/>
      <c r="F607" s="38"/>
      <c r="G607" s="39"/>
      <c r="H607" s="33"/>
      <c r="I607" s="84" t="str">
        <f>IFERROR(INDEX(TBL_UDARDA_LOANPOOL[QUAL_JOBS_HUD_MFI],MATCH(TBL_QUAL_JOBSLISTING_JOBS[[#This Row],[LISTING_LOAN_ID_PROP_ADDR]],TBL_UDARDA_LOANPOOL[LOAN_ID_PROP_ADDR],0)),"")</f>
        <v/>
      </c>
      <c r="J60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7" s="36">
        <f>SUM(
IF(AND(TBL_QUAL_JOBSLISTING_JOBS[[#This Row],[LISTING_LOAN_ID_PROP_ADDR]]&lt;&gt;"",NOT(ISNUMBER(MATCH(TBL_QUAL_JOBSLISTING_JOBS[[#This Row],[LISTING_LOAN_ID_PROP_ADDR]],RANGE_LOOKUP_UDARDA_LOANLIST,0)))),1,0)
)</f>
        <v>0</v>
      </c>
    </row>
    <row r="608" spans="2:13" ht="20.100000000000001" customHeight="1" x14ac:dyDescent="0.25">
      <c r="B608" s="25" t="str">
        <f>IF(TBL_QUAL_JOBSLISTING_JOBS[[#This Row],[RECORD_STARTED]],IF(TBL_QUAL_JOBSLISTING_JOBS[[#This Row],[ERROR_COUNT]]&gt;0,-1,IF(TBL_QUAL_JOBSLISTING_JOBS[[#This Row],[REQ_FIELDS_POPULATED]],1,0)),"")</f>
        <v/>
      </c>
      <c r="C608" s="94">
        <f>ROW()-ROW(TBL_QUAL_JOBSLISTING_JOBS[[#Headers],[ROW_ID]])</f>
        <v>599</v>
      </c>
      <c r="D608" s="82"/>
      <c r="E608" s="82"/>
      <c r="F608" s="38"/>
      <c r="G608" s="39"/>
      <c r="H608" s="33"/>
      <c r="I608" s="84" t="str">
        <f>IFERROR(INDEX(TBL_UDARDA_LOANPOOL[QUAL_JOBS_HUD_MFI],MATCH(TBL_QUAL_JOBSLISTING_JOBS[[#This Row],[LISTING_LOAN_ID_PROP_ADDR]],TBL_UDARDA_LOANPOOL[LOAN_ID_PROP_ADDR],0)),"")</f>
        <v/>
      </c>
      <c r="J60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8" s="36">
        <f>SUM(
IF(AND(TBL_QUAL_JOBSLISTING_JOBS[[#This Row],[LISTING_LOAN_ID_PROP_ADDR]]&lt;&gt;"",NOT(ISNUMBER(MATCH(TBL_QUAL_JOBSLISTING_JOBS[[#This Row],[LISTING_LOAN_ID_PROP_ADDR]],RANGE_LOOKUP_UDARDA_LOANLIST,0)))),1,0)
)</f>
        <v>0</v>
      </c>
    </row>
    <row r="609" spans="2:13" ht="20.100000000000001" customHeight="1" x14ac:dyDescent="0.25">
      <c r="B609" s="25" t="str">
        <f>IF(TBL_QUAL_JOBSLISTING_JOBS[[#This Row],[RECORD_STARTED]],IF(TBL_QUAL_JOBSLISTING_JOBS[[#This Row],[ERROR_COUNT]]&gt;0,-1,IF(TBL_QUAL_JOBSLISTING_JOBS[[#This Row],[REQ_FIELDS_POPULATED]],1,0)),"")</f>
        <v/>
      </c>
      <c r="C609" s="94">
        <f>ROW()-ROW(TBL_QUAL_JOBSLISTING_JOBS[[#Headers],[ROW_ID]])</f>
        <v>600</v>
      </c>
      <c r="D609" s="82"/>
      <c r="E609" s="82"/>
      <c r="F609" s="38"/>
      <c r="G609" s="39"/>
      <c r="H609" s="33"/>
      <c r="I609" s="84" t="str">
        <f>IFERROR(INDEX(TBL_UDARDA_LOANPOOL[QUAL_JOBS_HUD_MFI],MATCH(TBL_QUAL_JOBSLISTING_JOBS[[#This Row],[LISTING_LOAN_ID_PROP_ADDR]],TBL_UDARDA_LOANPOOL[LOAN_ID_PROP_ADDR],0)),"")</f>
        <v/>
      </c>
      <c r="J60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9" s="36">
        <f>SUM(
IF(AND(TBL_QUAL_JOBSLISTING_JOBS[[#This Row],[LISTING_LOAN_ID_PROP_ADDR]]&lt;&gt;"",NOT(ISNUMBER(MATCH(TBL_QUAL_JOBSLISTING_JOBS[[#This Row],[LISTING_LOAN_ID_PROP_ADDR]],RANGE_LOOKUP_UDARDA_LOANLIST,0)))),1,0)
)</f>
        <v>0</v>
      </c>
    </row>
    <row r="610" spans="2:13" ht="20.100000000000001" customHeight="1" x14ac:dyDescent="0.25">
      <c r="B610" s="25" t="str">
        <f>IF(TBL_QUAL_JOBSLISTING_JOBS[[#This Row],[RECORD_STARTED]],IF(TBL_QUAL_JOBSLISTING_JOBS[[#This Row],[ERROR_COUNT]]&gt;0,-1,IF(TBL_QUAL_JOBSLISTING_JOBS[[#This Row],[REQ_FIELDS_POPULATED]],1,0)),"")</f>
        <v/>
      </c>
      <c r="C610" s="94">
        <f>ROW()-ROW(TBL_QUAL_JOBSLISTING_JOBS[[#Headers],[ROW_ID]])</f>
        <v>601</v>
      </c>
      <c r="D610" s="82"/>
      <c r="E610" s="82"/>
      <c r="F610" s="38"/>
      <c r="G610" s="39"/>
      <c r="H610" s="33"/>
      <c r="I610" s="84" t="str">
        <f>IFERROR(INDEX(TBL_UDARDA_LOANPOOL[QUAL_JOBS_HUD_MFI],MATCH(TBL_QUAL_JOBSLISTING_JOBS[[#This Row],[LISTING_LOAN_ID_PROP_ADDR]],TBL_UDARDA_LOANPOOL[LOAN_ID_PROP_ADDR],0)),"")</f>
        <v/>
      </c>
      <c r="J6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0" s="36">
        <f>SUM(
IF(AND(TBL_QUAL_JOBSLISTING_JOBS[[#This Row],[LISTING_LOAN_ID_PROP_ADDR]]&lt;&gt;"",NOT(ISNUMBER(MATCH(TBL_QUAL_JOBSLISTING_JOBS[[#This Row],[LISTING_LOAN_ID_PROP_ADDR]],RANGE_LOOKUP_UDARDA_LOANLIST,0)))),1,0)
)</f>
        <v>0</v>
      </c>
    </row>
    <row r="611" spans="2:13" ht="20.100000000000001" customHeight="1" x14ac:dyDescent="0.25">
      <c r="B611" s="25" t="str">
        <f>IF(TBL_QUAL_JOBSLISTING_JOBS[[#This Row],[RECORD_STARTED]],IF(TBL_QUAL_JOBSLISTING_JOBS[[#This Row],[ERROR_COUNT]]&gt;0,-1,IF(TBL_QUAL_JOBSLISTING_JOBS[[#This Row],[REQ_FIELDS_POPULATED]],1,0)),"")</f>
        <v/>
      </c>
      <c r="C611" s="94">
        <f>ROW()-ROW(TBL_QUAL_JOBSLISTING_JOBS[[#Headers],[ROW_ID]])</f>
        <v>602</v>
      </c>
      <c r="D611" s="82"/>
      <c r="E611" s="82"/>
      <c r="F611" s="38"/>
      <c r="G611" s="39"/>
      <c r="H611" s="33"/>
      <c r="I611" s="84" t="str">
        <f>IFERROR(INDEX(TBL_UDARDA_LOANPOOL[QUAL_JOBS_HUD_MFI],MATCH(TBL_QUAL_JOBSLISTING_JOBS[[#This Row],[LISTING_LOAN_ID_PROP_ADDR]],TBL_UDARDA_LOANPOOL[LOAN_ID_PROP_ADDR],0)),"")</f>
        <v/>
      </c>
      <c r="J6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1" s="36">
        <f>SUM(
IF(AND(TBL_QUAL_JOBSLISTING_JOBS[[#This Row],[LISTING_LOAN_ID_PROP_ADDR]]&lt;&gt;"",NOT(ISNUMBER(MATCH(TBL_QUAL_JOBSLISTING_JOBS[[#This Row],[LISTING_LOAN_ID_PROP_ADDR]],RANGE_LOOKUP_UDARDA_LOANLIST,0)))),1,0)
)</f>
        <v>0</v>
      </c>
    </row>
    <row r="612" spans="2:13" ht="20.100000000000001" customHeight="1" x14ac:dyDescent="0.25">
      <c r="B612" s="25" t="str">
        <f>IF(TBL_QUAL_JOBSLISTING_JOBS[[#This Row],[RECORD_STARTED]],IF(TBL_QUAL_JOBSLISTING_JOBS[[#This Row],[ERROR_COUNT]]&gt;0,-1,IF(TBL_QUAL_JOBSLISTING_JOBS[[#This Row],[REQ_FIELDS_POPULATED]],1,0)),"")</f>
        <v/>
      </c>
      <c r="C612" s="94">
        <f>ROW()-ROW(TBL_QUAL_JOBSLISTING_JOBS[[#Headers],[ROW_ID]])</f>
        <v>603</v>
      </c>
      <c r="D612" s="82"/>
      <c r="E612" s="82"/>
      <c r="F612" s="38"/>
      <c r="G612" s="39"/>
      <c r="H612" s="33"/>
      <c r="I612" s="84" t="str">
        <f>IFERROR(INDEX(TBL_UDARDA_LOANPOOL[QUAL_JOBS_HUD_MFI],MATCH(TBL_QUAL_JOBSLISTING_JOBS[[#This Row],[LISTING_LOAN_ID_PROP_ADDR]],TBL_UDARDA_LOANPOOL[LOAN_ID_PROP_ADDR],0)),"")</f>
        <v/>
      </c>
      <c r="J6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2" s="36">
        <f>SUM(
IF(AND(TBL_QUAL_JOBSLISTING_JOBS[[#This Row],[LISTING_LOAN_ID_PROP_ADDR]]&lt;&gt;"",NOT(ISNUMBER(MATCH(TBL_QUAL_JOBSLISTING_JOBS[[#This Row],[LISTING_LOAN_ID_PROP_ADDR]],RANGE_LOOKUP_UDARDA_LOANLIST,0)))),1,0)
)</f>
        <v>0</v>
      </c>
    </row>
    <row r="613" spans="2:13" ht="20.100000000000001" customHeight="1" x14ac:dyDescent="0.25">
      <c r="B613" s="25" t="str">
        <f>IF(TBL_QUAL_JOBSLISTING_JOBS[[#This Row],[RECORD_STARTED]],IF(TBL_QUAL_JOBSLISTING_JOBS[[#This Row],[ERROR_COUNT]]&gt;0,-1,IF(TBL_QUAL_JOBSLISTING_JOBS[[#This Row],[REQ_FIELDS_POPULATED]],1,0)),"")</f>
        <v/>
      </c>
      <c r="C613" s="94">
        <f>ROW()-ROW(TBL_QUAL_JOBSLISTING_JOBS[[#Headers],[ROW_ID]])</f>
        <v>604</v>
      </c>
      <c r="D613" s="82"/>
      <c r="E613" s="82"/>
      <c r="F613" s="38"/>
      <c r="G613" s="39"/>
      <c r="H613" s="33"/>
      <c r="I613" s="84" t="str">
        <f>IFERROR(INDEX(TBL_UDARDA_LOANPOOL[QUAL_JOBS_HUD_MFI],MATCH(TBL_QUAL_JOBSLISTING_JOBS[[#This Row],[LISTING_LOAN_ID_PROP_ADDR]],TBL_UDARDA_LOANPOOL[LOAN_ID_PROP_ADDR],0)),"")</f>
        <v/>
      </c>
      <c r="J6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3" s="36">
        <f>SUM(
IF(AND(TBL_QUAL_JOBSLISTING_JOBS[[#This Row],[LISTING_LOAN_ID_PROP_ADDR]]&lt;&gt;"",NOT(ISNUMBER(MATCH(TBL_QUAL_JOBSLISTING_JOBS[[#This Row],[LISTING_LOAN_ID_PROP_ADDR]],RANGE_LOOKUP_UDARDA_LOANLIST,0)))),1,0)
)</f>
        <v>0</v>
      </c>
    </row>
    <row r="614" spans="2:13" ht="20.100000000000001" customHeight="1" x14ac:dyDescent="0.25">
      <c r="B614" s="25" t="str">
        <f>IF(TBL_QUAL_JOBSLISTING_JOBS[[#This Row],[RECORD_STARTED]],IF(TBL_QUAL_JOBSLISTING_JOBS[[#This Row],[ERROR_COUNT]]&gt;0,-1,IF(TBL_QUAL_JOBSLISTING_JOBS[[#This Row],[REQ_FIELDS_POPULATED]],1,0)),"")</f>
        <v/>
      </c>
      <c r="C614" s="94">
        <f>ROW()-ROW(TBL_QUAL_JOBSLISTING_JOBS[[#Headers],[ROW_ID]])</f>
        <v>605</v>
      </c>
      <c r="D614" s="82"/>
      <c r="E614" s="82"/>
      <c r="F614" s="38"/>
      <c r="G614" s="39"/>
      <c r="H614" s="33"/>
      <c r="I614" s="84" t="str">
        <f>IFERROR(INDEX(TBL_UDARDA_LOANPOOL[QUAL_JOBS_HUD_MFI],MATCH(TBL_QUAL_JOBSLISTING_JOBS[[#This Row],[LISTING_LOAN_ID_PROP_ADDR]],TBL_UDARDA_LOANPOOL[LOAN_ID_PROP_ADDR],0)),"")</f>
        <v/>
      </c>
      <c r="J6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4" s="36">
        <f>SUM(
IF(AND(TBL_QUAL_JOBSLISTING_JOBS[[#This Row],[LISTING_LOAN_ID_PROP_ADDR]]&lt;&gt;"",NOT(ISNUMBER(MATCH(TBL_QUAL_JOBSLISTING_JOBS[[#This Row],[LISTING_LOAN_ID_PROP_ADDR]],RANGE_LOOKUP_UDARDA_LOANLIST,0)))),1,0)
)</f>
        <v>0</v>
      </c>
    </row>
    <row r="615" spans="2:13" ht="20.100000000000001" customHeight="1" x14ac:dyDescent="0.25">
      <c r="B615" s="25" t="str">
        <f>IF(TBL_QUAL_JOBSLISTING_JOBS[[#This Row],[RECORD_STARTED]],IF(TBL_QUAL_JOBSLISTING_JOBS[[#This Row],[ERROR_COUNT]]&gt;0,-1,IF(TBL_QUAL_JOBSLISTING_JOBS[[#This Row],[REQ_FIELDS_POPULATED]],1,0)),"")</f>
        <v/>
      </c>
      <c r="C615" s="94">
        <f>ROW()-ROW(TBL_QUAL_JOBSLISTING_JOBS[[#Headers],[ROW_ID]])</f>
        <v>606</v>
      </c>
      <c r="D615" s="82"/>
      <c r="E615" s="82"/>
      <c r="F615" s="38"/>
      <c r="G615" s="39"/>
      <c r="H615" s="33"/>
      <c r="I615" s="84" t="str">
        <f>IFERROR(INDEX(TBL_UDARDA_LOANPOOL[QUAL_JOBS_HUD_MFI],MATCH(TBL_QUAL_JOBSLISTING_JOBS[[#This Row],[LISTING_LOAN_ID_PROP_ADDR]],TBL_UDARDA_LOANPOOL[LOAN_ID_PROP_ADDR],0)),"")</f>
        <v/>
      </c>
      <c r="J6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5" s="36">
        <f>SUM(
IF(AND(TBL_QUAL_JOBSLISTING_JOBS[[#This Row],[LISTING_LOAN_ID_PROP_ADDR]]&lt;&gt;"",NOT(ISNUMBER(MATCH(TBL_QUAL_JOBSLISTING_JOBS[[#This Row],[LISTING_LOAN_ID_PROP_ADDR]],RANGE_LOOKUP_UDARDA_LOANLIST,0)))),1,0)
)</f>
        <v>0</v>
      </c>
    </row>
    <row r="616" spans="2:13" ht="20.100000000000001" customHeight="1" x14ac:dyDescent="0.25">
      <c r="B616" s="25" t="str">
        <f>IF(TBL_QUAL_JOBSLISTING_JOBS[[#This Row],[RECORD_STARTED]],IF(TBL_QUAL_JOBSLISTING_JOBS[[#This Row],[ERROR_COUNT]]&gt;0,-1,IF(TBL_QUAL_JOBSLISTING_JOBS[[#This Row],[REQ_FIELDS_POPULATED]],1,0)),"")</f>
        <v/>
      </c>
      <c r="C616" s="94">
        <f>ROW()-ROW(TBL_QUAL_JOBSLISTING_JOBS[[#Headers],[ROW_ID]])</f>
        <v>607</v>
      </c>
      <c r="D616" s="82"/>
      <c r="E616" s="82"/>
      <c r="F616" s="38"/>
      <c r="G616" s="39"/>
      <c r="H616" s="33"/>
      <c r="I616" s="84" t="str">
        <f>IFERROR(INDEX(TBL_UDARDA_LOANPOOL[QUAL_JOBS_HUD_MFI],MATCH(TBL_QUAL_JOBSLISTING_JOBS[[#This Row],[LISTING_LOAN_ID_PROP_ADDR]],TBL_UDARDA_LOANPOOL[LOAN_ID_PROP_ADDR],0)),"")</f>
        <v/>
      </c>
      <c r="J6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6" s="36">
        <f>SUM(
IF(AND(TBL_QUAL_JOBSLISTING_JOBS[[#This Row],[LISTING_LOAN_ID_PROP_ADDR]]&lt;&gt;"",NOT(ISNUMBER(MATCH(TBL_QUAL_JOBSLISTING_JOBS[[#This Row],[LISTING_LOAN_ID_PROP_ADDR]],RANGE_LOOKUP_UDARDA_LOANLIST,0)))),1,0)
)</f>
        <v>0</v>
      </c>
    </row>
    <row r="617" spans="2:13" ht="20.100000000000001" customHeight="1" x14ac:dyDescent="0.25">
      <c r="B617" s="25" t="str">
        <f>IF(TBL_QUAL_JOBSLISTING_JOBS[[#This Row],[RECORD_STARTED]],IF(TBL_QUAL_JOBSLISTING_JOBS[[#This Row],[ERROR_COUNT]]&gt;0,-1,IF(TBL_QUAL_JOBSLISTING_JOBS[[#This Row],[REQ_FIELDS_POPULATED]],1,0)),"")</f>
        <v/>
      </c>
      <c r="C617" s="94">
        <f>ROW()-ROW(TBL_QUAL_JOBSLISTING_JOBS[[#Headers],[ROW_ID]])</f>
        <v>608</v>
      </c>
      <c r="D617" s="82"/>
      <c r="E617" s="82"/>
      <c r="F617" s="38"/>
      <c r="G617" s="39"/>
      <c r="H617" s="33"/>
      <c r="I617" s="84" t="str">
        <f>IFERROR(INDEX(TBL_UDARDA_LOANPOOL[QUAL_JOBS_HUD_MFI],MATCH(TBL_QUAL_JOBSLISTING_JOBS[[#This Row],[LISTING_LOAN_ID_PROP_ADDR]],TBL_UDARDA_LOANPOOL[LOAN_ID_PROP_ADDR],0)),"")</f>
        <v/>
      </c>
      <c r="J6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7" s="36">
        <f>SUM(
IF(AND(TBL_QUAL_JOBSLISTING_JOBS[[#This Row],[LISTING_LOAN_ID_PROP_ADDR]]&lt;&gt;"",NOT(ISNUMBER(MATCH(TBL_QUAL_JOBSLISTING_JOBS[[#This Row],[LISTING_LOAN_ID_PROP_ADDR]],RANGE_LOOKUP_UDARDA_LOANLIST,0)))),1,0)
)</f>
        <v>0</v>
      </c>
    </row>
    <row r="618" spans="2:13" ht="20.100000000000001" customHeight="1" x14ac:dyDescent="0.25">
      <c r="B618" s="25" t="str">
        <f>IF(TBL_QUAL_JOBSLISTING_JOBS[[#This Row],[RECORD_STARTED]],IF(TBL_QUAL_JOBSLISTING_JOBS[[#This Row],[ERROR_COUNT]]&gt;0,-1,IF(TBL_QUAL_JOBSLISTING_JOBS[[#This Row],[REQ_FIELDS_POPULATED]],1,0)),"")</f>
        <v/>
      </c>
      <c r="C618" s="94">
        <f>ROW()-ROW(TBL_QUAL_JOBSLISTING_JOBS[[#Headers],[ROW_ID]])</f>
        <v>609</v>
      </c>
      <c r="D618" s="82"/>
      <c r="E618" s="82"/>
      <c r="F618" s="38"/>
      <c r="G618" s="39"/>
      <c r="H618" s="33"/>
      <c r="I618" s="84" t="str">
        <f>IFERROR(INDEX(TBL_UDARDA_LOANPOOL[QUAL_JOBS_HUD_MFI],MATCH(TBL_QUAL_JOBSLISTING_JOBS[[#This Row],[LISTING_LOAN_ID_PROP_ADDR]],TBL_UDARDA_LOANPOOL[LOAN_ID_PROP_ADDR],0)),"")</f>
        <v/>
      </c>
      <c r="J6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8" s="36">
        <f>SUM(
IF(AND(TBL_QUAL_JOBSLISTING_JOBS[[#This Row],[LISTING_LOAN_ID_PROP_ADDR]]&lt;&gt;"",NOT(ISNUMBER(MATCH(TBL_QUAL_JOBSLISTING_JOBS[[#This Row],[LISTING_LOAN_ID_PROP_ADDR]],RANGE_LOOKUP_UDARDA_LOANLIST,0)))),1,0)
)</f>
        <v>0</v>
      </c>
    </row>
    <row r="619" spans="2:13" ht="20.100000000000001" customHeight="1" x14ac:dyDescent="0.25">
      <c r="B619" s="25" t="str">
        <f>IF(TBL_QUAL_JOBSLISTING_JOBS[[#This Row],[RECORD_STARTED]],IF(TBL_QUAL_JOBSLISTING_JOBS[[#This Row],[ERROR_COUNT]]&gt;0,-1,IF(TBL_QUAL_JOBSLISTING_JOBS[[#This Row],[REQ_FIELDS_POPULATED]],1,0)),"")</f>
        <v/>
      </c>
      <c r="C619" s="94">
        <f>ROW()-ROW(TBL_QUAL_JOBSLISTING_JOBS[[#Headers],[ROW_ID]])</f>
        <v>610</v>
      </c>
      <c r="D619" s="82"/>
      <c r="E619" s="82"/>
      <c r="F619" s="38"/>
      <c r="G619" s="39"/>
      <c r="H619" s="33"/>
      <c r="I619" s="84" t="str">
        <f>IFERROR(INDEX(TBL_UDARDA_LOANPOOL[QUAL_JOBS_HUD_MFI],MATCH(TBL_QUAL_JOBSLISTING_JOBS[[#This Row],[LISTING_LOAN_ID_PROP_ADDR]],TBL_UDARDA_LOANPOOL[LOAN_ID_PROP_ADDR],0)),"")</f>
        <v/>
      </c>
      <c r="J6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9" s="36">
        <f>SUM(
IF(AND(TBL_QUAL_JOBSLISTING_JOBS[[#This Row],[LISTING_LOAN_ID_PROP_ADDR]]&lt;&gt;"",NOT(ISNUMBER(MATCH(TBL_QUAL_JOBSLISTING_JOBS[[#This Row],[LISTING_LOAN_ID_PROP_ADDR]],RANGE_LOOKUP_UDARDA_LOANLIST,0)))),1,0)
)</f>
        <v>0</v>
      </c>
    </row>
    <row r="620" spans="2:13" ht="20.100000000000001" customHeight="1" x14ac:dyDescent="0.25">
      <c r="B620" s="25" t="str">
        <f>IF(TBL_QUAL_JOBSLISTING_JOBS[[#This Row],[RECORD_STARTED]],IF(TBL_QUAL_JOBSLISTING_JOBS[[#This Row],[ERROR_COUNT]]&gt;0,-1,IF(TBL_QUAL_JOBSLISTING_JOBS[[#This Row],[REQ_FIELDS_POPULATED]],1,0)),"")</f>
        <v/>
      </c>
      <c r="C620" s="94">
        <f>ROW()-ROW(TBL_QUAL_JOBSLISTING_JOBS[[#Headers],[ROW_ID]])</f>
        <v>611</v>
      </c>
      <c r="D620" s="82"/>
      <c r="E620" s="82"/>
      <c r="F620" s="38"/>
      <c r="G620" s="39"/>
      <c r="H620" s="33"/>
      <c r="I620" s="84" t="str">
        <f>IFERROR(INDEX(TBL_UDARDA_LOANPOOL[QUAL_JOBS_HUD_MFI],MATCH(TBL_QUAL_JOBSLISTING_JOBS[[#This Row],[LISTING_LOAN_ID_PROP_ADDR]],TBL_UDARDA_LOANPOOL[LOAN_ID_PROP_ADDR],0)),"")</f>
        <v/>
      </c>
      <c r="J6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0" s="36">
        <f>SUM(
IF(AND(TBL_QUAL_JOBSLISTING_JOBS[[#This Row],[LISTING_LOAN_ID_PROP_ADDR]]&lt;&gt;"",NOT(ISNUMBER(MATCH(TBL_QUAL_JOBSLISTING_JOBS[[#This Row],[LISTING_LOAN_ID_PROP_ADDR]],RANGE_LOOKUP_UDARDA_LOANLIST,0)))),1,0)
)</f>
        <v>0</v>
      </c>
    </row>
    <row r="621" spans="2:13" ht="20.100000000000001" customHeight="1" x14ac:dyDescent="0.25">
      <c r="B621" s="25" t="str">
        <f>IF(TBL_QUAL_JOBSLISTING_JOBS[[#This Row],[RECORD_STARTED]],IF(TBL_QUAL_JOBSLISTING_JOBS[[#This Row],[ERROR_COUNT]]&gt;0,-1,IF(TBL_QUAL_JOBSLISTING_JOBS[[#This Row],[REQ_FIELDS_POPULATED]],1,0)),"")</f>
        <v/>
      </c>
      <c r="C621" s="94">
        <f>ROW()-ROW(TBL_QUAL_JOBSLISTING_JOBS[[#Headers],[ROW_ID]])</f>
        <v>612</v>
      </c>
      <c r="D621" s="82"/>
      <c r="E621" s="82"/>
      <c r="F621" s="38"/>
      <c r="G621" s="39"/>
      <c r="H621" s="33"/>
      <c r="I621" s="84" t="str">
        <f>IFERROR(INDEX(TBL_UDARDA_LOANPOOL[QUAL_JOBS_HUD_MFI],MATCH(TBL_QUAL_JOBSLISTING_JOBS[[#This Row],[LISTING_LOAN_ID_PROP_ADDR]],TBL_UDARDA_LOANPOOL[LOAN_ID_PROP_ADDR],0)),"")</f>
        <v/>
      </c>
      <c r="J6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1" s="36">
        <f>SUM(
IF(AND(TBL_QUAL_JOBSLISTING_JOBS[[#This Row],[LISTING_LOAN_ID_PROP_ADDR]]&lt;&gt;"",NOT(ISNUMBER(MATCH(TBL_QUAL_JOBSLISTING_JOBS[[#This Row],[LISTING_LOAN_ID_PROP_ADDR]],RANGE_LOOKUP_UDARDA_LOANLIST,0)))),1,0)
)</f>
        <v>0</v>
      </c>
    </row>
    <row r="622" spans="2:13" ht="20.100000000000001" customHeight="1" x14ac:dyDescent="0.25">
      <c r="B622" s="25" t="str">
        <f>IF(TBL_QUAL_JOBSLISTING_JOBS[[#This Row],[RECORD_STARTED]],IF(TBL_QUAL_JOBSLISTING_JOBS[[#This Row],[ERROR_COUNT]]&gt;0,-1,IF(TBL_QUAL_JOBSLISTING_JOBS[[#This Row],[REQ_FIELDS_POPULATED]],1,0)),"")</f>
        <v/>
      </c>
      <c r="C622" s="94">
        <f>ROW()-ROW(TBL_QUAL_JOBSLISTING_JOBS[[#Headers],[ROW_ID]])</f>
        <v>613</v>
      </c>
      <c r="D622" s="82"/>
      <c r="E622" s="82"/>
      <c r="F622" s="38"/>
      <c r="G622" s="39"/>
      <c r="H622" s="33"/>
      <c r="I622" s="84" t="str">
        <f>IFERROR(INDEX(TBL_UDARDA_LOANPOOL[QUAL_JOBS_HUD_MFI],MATCH(TBL_QUAL_JOBSLISTING_JOBS[[#This Row],[LISTING_LOAN_ID_PROP_ADDR]],TBL_UDARDA_LOANPOOL[LOAN_ID_PROP_ADDR],0)),"")</f>
        <v/>
      </c>
      <c r="J6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2" s="36">
        <f>SUM(
IF(AND(TBL_QUAL_JOBSLISTING_JOBS[[#This Row],[LISTING_LOAN_ID_PROP_ADDR]]&lt;&gt;"",NOT(ISNUMBER(MATCH(TBL_QUAL_JOBSLISTING_JOBS[[#This Row],[LISTING_LOAN_ID_PROP_ADDR]],RANGE_LOOKUP_UDARDA_LOANLIST,0)))),1,0)
)</f>
        <v>0</v>
      </c>
    </row>
    <row r="623" spans="2:13" ht="20.100000000000001" customHeight="1" x14ac:dyDescent="0.25">
      <c r="B623" s="25" t="str">
        <f>IF(TBL_QUAL_JOBSLISTING_JOBS[[#This Row],[RECORD_STARTED]],IF(TBL_QUAL_JOBSLISTING_JOBS[[#This Row],[ERROR_COUNT]]&gt;0,-1,IF(TBL_QUAL_JOBSLISTING_JOBS[[#This Row],[REQ_FIELDS_POPULATED]],1,0)),"")</f>
        <v/>
      </c>
      <c r="C623" s="94">
        <f>ROW()-ROW(TBL_QUAL_JOBSLISTING_JOBS[[#Headers],[ROW_ID]])</f>
        <v>614</v>
      </c>
      <c r="D623" s="82"/>
      <c r="E623" s="82"/>
      <c r="F623" s="38"/>
      <c r="G623" s="39"/>
      <c r="H623" s="33"/>
      <c r="I623" s="84" t="str">
        <f>IFERROR(INDEX(TBL_UDARDA_LOANPOOL[QUAL_JOBS_HUD_MFI],MATCH(TBL_QUAL_JOBSLISTING_JOBS[[#This Row],[LISTING_LOAN_ID_PROP_ADDR]],TBL_UDARDA_LOANPOOL[LOAN_ID_PROP_ADDR],0)),"")</f>
        <v/>
      </c>
      <c r="J6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3" s="36">
        <f>SUM(
IF(AND(TBL_QUAL_JOBSLISTING_JOBS[[#This Row],[LISTING_LOAN_ID_PROP_ADDR]]&lt;&gt;"",NOT(ISNUMBER(MATCH(TBL_QUAL_JOBSLISTING_JOBS[[#This Row],[LISTING_LOAN_ID_PROP_ADDR]],RANGE_LOOKUP_UDARDA_LOANLIST,0)))),1,0)
)</f>
        <v>0</v>
      </c>
    </row>
    <row r="624" spans="2:13" ht="20.100000000000001" customHeight="1" x14ac:dyDescent="0.25">
      <c r="B624" s="25" t="str">
        <f>IF(TBL_QUAL_JOBSLISTING_JOBS[[#This Row],[RECORD_STARTED]],IF(TBL_QUAL_JOBSLISTING_JOBS[[#This Row],[ERROR_COUNT]]&gt;0,-1,IF(TBL_QUAL_JOBSLISTING_JOBS[[#This Row],[REQ_FIELDS_POPULATED]],1,0)),"")</f>
        <v/>
      </c>
      <c r="C624" s="94">
        <f>ROW()-ROW(TBL_QUAL_JOBSLISTING_JOBS[[#Headers],[ROW_ID]])</f>
        <v>615</v>
      </c>
      <c r="D624" s="82"/>
      <c r="E624" s="82"/>
      <c r="F624" s="38"/>
      <c r="G624" s="39"/>
      <c r="H624" s="33"/>
      <c r="I624" s="84" t="str">
        <f>IFERROR(INDEX(TBL_UDARDA_LOANPOOL[QUAL_JOBS_HUD_MFI],MATCH(TBL_QUAL_JOBSLISTING_JOBS[[#This Row],[LISTING_LOAN_ID_PROP_ADDR]],TBL_UDARDA_LOANPOOL[LOAN_ID_PROP_ADDR],0)),"")</f>
        <v/>
      </c>
      <c r="J6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4" s="36">
        <f>SUM(
IF(AND(TBL_QUAL_JOBSLISTING_JOBS[[#This Row],[LISTING_LOAN_ID_PROP_ADDR]]&lt;&gt;"",NOT(ISNUMBER(MATCH(TBL_QUAL_JOBSLISTING_JOBS[[#This Row],[LISTING_LOAN_ID_PROP_ADDR]],RANGE_LOOKUP_UDARDA_LOANLIST,0)))),1,0)
)</f>
        <v>0</v>
      </c>
    </row>
    <row r="625" spans="2:13" ht="20.100000000000001" customHeight="1" x14ac:dyDescent="0.25">
      <c r="B625" s="25" t="str">
        <f>IF(TBL_QUAL_JOBSLISTING_JOBS[[#This Row],[RECORD_STARTED]],IF(TBL_QUAL_JOBSLISTING_JOBS[[#This Row],[ERROR_COUNT]]&gt;0,-1,IF(TBL_QUAL_JOBSLISTING_JOBS[[#This Row],[REQ_FIELDS_POPULATED]],1,0)),"")</f>
        <v/>
      </c>
      <c r="C625" s="94">
        <f>ROW()-ROW(TBL_QUAL_JOBSLISTING_JOBS[[#Headers],[ROW_ID]])</f>
        <v>616</v>
      </c>
      <c r="D625" s="82"/>
      <c r="E625" s="82"/>
      <c r="F625" s="38"/>
      <c r="G625" s="39"/>
      <c r="H625" s="33"/>
      <c r="I625" s="84" t="str">
        <f>IFERROR(INDEX(TBL_UDARDA_LOANPOOL[QUAL_JOBS_HUD_MFI],MATCH(TBL_QUAL_JOBSLISTING_JOBS[[#This Row],[LISTING_LOAN_ID_PROP_ADDR]],TBL_UDARDA_LOANPOOL[LOAN_ID_PROP_ADDR],0)),"")</f>
        <v/>
      </c>
      <c r="J6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5" s="36">
        <f>SUM(
IF(AND(TBL_QUAL_JOBSLISTING_JOBS[[#This Row],[LISTING_LOAN_ID_PROP_ADDR]]&lt;&gt;"",NOT(ISNUMBER(MATCH(TBL_QUAL_JOBSLISTING_JOBS[[#This Row],[LISTING_LOAN_ID_PROP_ADDR]],RANGE_LOOKUP_UDARDA_LOANLIST,0)))),1,0)
)</f>
        <v>0</v>
      </c>
    </row>
    <row r="626" spans="2:13" ht="20.100000000000001" customHeight="1" x14ac:dyDescent="0.25">
      <c r="B626" s="25" t="str">
        <f>IF(TBL_QUAL_JOBSLISTING_JOBS[[#This Row],[RECORD_STARTED]],IF(TBL_QUAL_JOBSLISTING_JOBS[[#This Row],[ERROR_COUNT]]&gt;0,-1,IF(TBL_QUAL_JOBSLISTING_JOBS[[#This Row],[REQ_FIELDS_POPULATED]],1,0)),"")</f>
        <v/>
      </c>
      <c r="C626" s="94">
        <f>ROW()-ROW(TBL_QUAL_JOBSLISTING_JOBS[[#Headers],[ROW_ID]])</f>
        <v>617</v>
      </c>
      <c r="D626" s="82"/>
      <c r="E626" s="82"/>
      <c r="F626" s="38"/>
      <c r="G626" s="39"/>
      <c r="H626" s="33"/>
      <c r="I626" s="84" t="str">
        <f>IFERROR(INDEX(TBL_UDARDA_LOANPOOL[QUAL_JOBS_HUD_MFI],MATCH(TBL_QUAL_JOBSLISTING_JOBS[[#This Row],[LISTING_LOAN_ID_PROP_ADDR]],TBL_UDARDA_LOANPOOL[LOAN_ID_PROP_ADDR],0)),"")</f>
        <v/>
      </c>
      <c r="J6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6" s="36">
        <f>SUM(
IF(AND(TBL_QUAL_JOBSLISTING_JOBS[[#This Row],[LISTING_LOAN_ID_PROP_ADDR]]&lt;&gt;"",NOT(ISNUMBER(MATCH(TBL_QUAL_JOBSLISTING_JOBS[[#This Row],[LISTING_LOAN_ID_PROP_ADDR]],RANGE_LOOKUP_UDARDA_LOANLIST,0)))),1,0)
)</f>
        <v>0</v>
      </c>
    </row>
    <row r="627" spans="2:13" ht="20.100000000000001" customHeight="1" x14ac:dyDescent="0.25">
      <c r="B627" s="25" t="str">
        <f>IF(TBL_QUAL_JOBSLISTING_JOBS[[#This Row],[RECORD_STARTED]],IF(TBL_QUAL_JOBSLISTING_JOBS[[#This Row],[ERROR_COUNT]]&gt;0,-1,IF(TBL_QUAL_JOBSLISTING_JOBS[[#This Row],[REQ_FIELDS_POPULATED]],1,0)),"")</f>
        <v/>
      </c>
      <c r="C627" s="94">
        <f>ROW()-ROW(TBL_QUAL_JOBSLISTING_JOBS[[#Headers],[ROW_ID]])</f>
        <v>618</v>
      </c>
      <c r="D627" s="82"/>
      <c r="E627" s="82"/>
      <c r="F627" s="38"/>
      <c r="G627" s="39"/>
      <c r="H627" s="33"/>
      <c r="I627" s="84" t="str">
        <f>IFERROR(INDEX(TBL_UDARDA_LOANPOOL[QUAL_JOBS_HUD_MFI],MATCH(TBL_QUAL_JOBSLISTING_JOBS[[#This Row],[LISTING_LOAN_ID_PROP_ADDR]],TBL_UDARDA_LOANPOOL[LOAN_ID_PROP_ADDR],0)),"")</f>
        <v/>
      </c>
      <c r="J6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7" s="36">
        <f>SUM(
IF(AND(TBL_QUAL_JOBSLISTING_JOBS[[#This Row],[LISTING_LOAN_ID_PROP_ADDR]]&lt;&gt;"",NOT(ISNUMBER(MATCH(TBL_QUAL_JOBSLISTING_JOBS[[#This Row],[LISTING_LOAN_ID_PROP_ADDR]],RANGE_LOOKUP_UDARDA_LOANLIST,0)))),1,0)
)</f>
        <v>0</v>
      </c>
    </row>
    <row r="628" spans="2:13" ht="20.100000000000001" customHeight="1" x14ac:dyDescent="0.25">
      <c r="B628" s="25" t="str">
        <f>IF(TBL_QUAL_JOBSLISTING_JOBS[[#This Row],[RECORD_STARTED]],IF(TBL_QUAL_JOBSLISTING_JOBS[[#This Row],[ERROR_COUNT]]&gt;0,-1,IF(TBL_QUAL_JOBSLISTING_JOBS[[#This Row],[REQ_FIELDS_POPULATED]],1,0)),"")</f>
        <v/>
      </c>
      <c r="C628" s="94">
        <f>ROW()-ROW(TBL_QUAL_JOBSLISTING_JOBS[[#Headers],[ROW_ID]])</f>
        <v>619</v>
      </c>
      <c r="D628" s="82"/>
      <c r="E628" s="82"/>
      <c r="F628" s="38"/>
      <c r="G628" s="39"/>
      <c r="H628" s="33"/>
      <c r="I628" s="84" t="str">
        <f>IFERROR(INDEX(TBL_UDARDA_LOANPOOL[QUAL_JOBS_HUD_MFI],MATCH(TBL_QUAL_JOBSLISTING_JOBS[[#This Row],[LISTING_LOAN_ID_PROP_ADDR]],TBL_UDARDA_LOANPOOL[LOAN_ID_PROP_ADDR],0)),"")</f>
        <v/>
      </c>
      <c r="J6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8" s="36">
        <f>SUM(
IF(AND(TBL_QUAL_JOBSLISTING_JOBS[[#This Row],[LISTING_LOAN_ID_PROP_ADDR]]&lt;&gt;"",NOT(ISNUMBER(MATCH(TBL_QUAL_JOBSLISTING_JOBS[[#This Row],[LISTING_LOAN_ID_PROP_ADDR]],RANGE_LOOKUP_UDARDA_LOANLIST,0)))),1,0)
)</f>
        <v>0</v>
      </c>
    </row>
    <row r="629" spans="2:13" ht="20.100000000000001" customHeight="1" x14ac:dyDescent="0.25">
      <c r="B629" s="25" t="str">
        <f>IF(TBL_QUAL_JOBSLISTING_JOBS[[#This Row],[RECORD_STARTED]],IF(TBL_QUAL_JOBSLISTING_JOBS[[#This Row],[ERROR_COUNT]]&gt;0,-1,IF(TBL_QUAL_JOBSLISTING_JOBS[[#This Row],[REQ_FIELDS_POPULATED]],1,0)),"")</f>
        <v/>
      </c>
      <c r="C629" s="94">
        <f>ROW()-ROW(TBL_QUAL_JOBSLISTING_JOBS[[#Headers],[ROW_ID]])</f>
        <v>620</v>
      </c>
      <c r="D629" s="82"/>
      <c r="E629" s="82"/>
      <c r="F629" s="38"/>
      <c r="G629" s="39"/>
      <c r="H629" s="33"/>
      <c r="I629" s="84" t="str">
        <f>IFERROR(INDEX(TBL_UDARDA_LOANPOOL[QUAL_JOBS_HUD_MFI],MATCH(TBL_QUAL_JOBSLISTING_JOBS[[#This Row],[LISTING_LOAN_ID_PROP_ADDR]],TBL_UDARDA_LOANPOOL[LOAN_ID_PROP_ADDR],0)),"")</f>
        <v/>
      </c>
      <c r="J6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9" s="36">
        <f>SUM(
IF(AND(TBL_QUAL_JOBSLISTING_JOBS[[#This Row],[LISTING_LOAN_ID_PROP_ADDR]]&lt;&gt;"",NOT(ISNUMBER(MATCH(TBL_QUAL_JOBSLISTING_JOBS[[#This Row],[LISTING_LOAN_ID_PROP_ADDR]],RANGE_LOOKUP_UDARDA_LOANLIST,0)))),1,0)
)</f>
        <v>0</v>
      </c>
    </row>
    <row r="630" spans="2:13" ht="20.100000000000001" customHeight="1" x14ac:dyDescent="0.25">
      <c r="B630" s="25" t="str">
        <f>IF(TBL_QUAL_JOBSLISTING_JOBS[[#This Row],[RECORD_STARTED]],IF(TBL_QUAL_JOBSLISTING_JOBS[[#This Row],[ERROR_COUNT]]&gt;0,-1,IF(TBL_QUAL_JOBSLISTING_JOBS[[#This Row],[REQ_FIELDS_POPULATED]],1,0)),"")</f>
        <v/>
      </c>
      <c r="C630" s="94">
        <f>ROW()-ROW(TBL_QUAL_JOBSLISTING_JOBS[[#Headers],[ROW_ID]])</f>
        <v>621</v>
      </c>
      <c r="D630" s="82"/>
      <c r="E630" s="82"/>
      <c r="F630" s="38"/>
      <c r="G630" s="39"/>
      <c r="H630" s="33"/>
      <c r="I630" s="84" t="str">
        <f>IFERROR(INDEX(TBL_UDARDA_LOANPOOL[QUAL_JOBS_HUD_MFI],MATCH(TBL_QUAL_JOBSLISTING_JOBS[[#This Row],[LISTING_LOAN_ID_PROP_ADDR]],TBL_UDARDA_LOANPOOL[LOAN_ID_PROP_ADDR],0)),"")</f>
        <v/>
      </c>
      <c r="J6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0" s="36">
        <f>SUM(
IF(AND(TBL_QUAL_JOBSLISTING_JOBS[[#This Row],[LISTING_LOAN_ID_PROP_ADDR]]&lt;&gt;"",NOT(ISNUMBER(MATCH(TBL_QUAL_JOBSLISTING_JOBS[[#This Row],[LISTING_LOAN_ID_PROP_ADDR]],RANGE_LOOKUP_UDARDA_LOANLIST,0)))),1,0)
)</f>
        <v>0</v>
      </c>
    </row>
    <row r="631" spans="2:13" ht="20.100000000000001" customHeight="1" x14ac:dyDescent="0.25">
      <c r="B631" s="25" t="str">
        <f>IF(TBL_QUAL_JOBSLISTING_JOBS[[#This Row],[RECORD_STARTED]],IF(TBL_QUAL_JOBSLISTING_JOBS[[#This Row],[ERROR_COUNT]]&gt;0,-1,IF(TBL_QUAL_JOBSLISTING_JOBS[[#This Row],[REQ_FIELDS_POPULATED]],1,0)),"")</f>
        <v/>
      </c>
      <c r="C631" s="94">
        <f>ROW()-ROW(TBL_QUAL_JOBSLISTING_JOBS[[#Headers],[ROW_ID]])</f>
        <v>622</v>
      </c>
      <c r="D631" s="82"/>
      <c r="E631" s="82"/>
      <c r="F631" s="38"/>
      <c r="G631" s="39"/>
      <c r="H631" s="33"/>
      <c r="I631" s="84" t="str">
        <f>IFERROR(INDEX(TBL_UDARDA_LOANPOOL[QUAL_JOBS_HUD_MFI],MATCH(TBL_QUAL_JOBSLISTING_JOBS[[#This Row],[LISTING_LOAN_ID_PROP_ADDR]],TBL_UDARDA_LOANPOOL[LOAN_ID_PROP_ADDR],0)),"")</f>
        <v/>
      </c>
      <c r="J6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1" s="36">
        <f>SUM(
IF(AND(TBL_QUAL_JOBSLISTING_JOBS[[#This Row],[LISTING_LOAN_ID_PROP_ADDR]]&lt;&gt;"",NOT(ISNUMBER(MATCH(TBL_QUAL_JOBSLISTING_JOBS[[#This Row],[LISTING_LOAN_ID_PROP_ADDR]],RANGE_LOOKUP_UDARDA_LOANLIST,0)))),1,0)
)</f>
        <v>0</v>
      </c>
    </row>
    <row r="632" spans="2:13" ht="20.100000000000001" customHeight="1" x14ac:dyDescent="0.25">
      <c r="B632" s="25" t="str">
        <f>IF(TBL_QUAL_JOBSLISTING_JOBS[[#This Row],[RECORD_STARTED]],IF(TBL_QUAL_JOBSLISTING_JOBS[[#This Row],[ERROR_COUNT]]&gt;0,-1,IF(TBL_QUAL_JOBSLISTING_JOBS[[#This Row],[REQ_FIELDS_POPULATED]],1,0)),"")</f>
        <v/>
      </c>
      <c r="C632" s="94">
        <f>ROW()-ROW(TBL_QUAL_JOBSLISTING_JOBS[[#Headers],[ROW_ID]])</f>
        <v>623</v>
      </c>
      <c r="D632" s="82"/>
      <c r="E632" s="82"/>
      <c r="F632" s="38"/>
      <c r="G632" s="39"/>
      <c r="H632" s="33"/>
      <c r="I632" s="84" t="str">
        <f>IFERROR(INDEX(TBL_UDARDA_LOANPOOL[QUAL_JOBS_HUD_MFI],MATCH(TBL_QUAL_JOBSLISTING_JOBS[[#This Row],[LISTING_LOAN_ID_PROP_ADDR]],TBL_UDARDA_LOANPOOL[LOAN_ID_PROP_ADDR],0)),"")</f>
        <v/>
      </c>
      <c r="J6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2" s="36">
        <f>SUM(
IF(AND(TBL_QUAL_JOBSLISTING_JOBS[[#This Row],[LISTING_LOAN_ID_PROP_ADDR]]&lt;&gt;"",NOT(ISNUMBER(MATCH(TBL_QUAL_JOBSLISTING_JOBS[[#This Row],[LISTING_LOAN_ID_PROP_ADDR]],RANGE_LOOKUP_UDARDA_LOANLIST,0)))),1,0)
)</f>
        <v>0</v>
      </c>
    </row>
    <row r="633" spans="2:13" ht="20.100000000000001" customHeight="1" x14ac:dyDescent="0.25">
      <c r="B633" s="25" t="str">
        <f>IF(TBL_QUAL_JOBSLISTING_JOBS[[#This Row],[RECORD_STARTED]],IF(TBL_QUAL_JOBSLISTING_JOBS[[#This Row],[ERROR_COUNT]]&gt;0,-1,IF(TBL_QUAL_JOBSLISTING_JOBS[[#This Row],[REQ_FIELDS_POPULATED]],1,0)),"")</f>
        <v/>
      </c>
      <c r="C633" s="94">
        <f>ROW()-ROW(TBL_QUAL_JOBSLISTING_JOBS[[#Headers],[ROW_ID]])</f>
        <v>624</v>
      </c>
      <c r="D633" s="82"/>
      <c r="E633" s="82"/>
      <c r="F633" s="38"/>
      <c r="G633" s="39"/>
      <c r="H633" s="33"/>
      <c r="I633" s="84" t="str">
        <f>IFERROR(INDEX(TBL_UDARDA_LOANPOOL[QUAL_JOBS_HUD_MFI],MATCH(TBL_QUAL_JOBSLISTING_JOBS[[#This Row],[LISTING_LOAN_ID_PROP_ADDR]],TBL_UDARDA_LOANPOOL[LOAN_ID_PROP_ADDR],0)),"")</f>
        <v/>
      </c>
      <c r="J6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3" s="36">
        <f>SUM(
IF(AND(TBL_QUAL_JOBSLISTING_JOBS[[#This Row],[LISTING_LOAN_ID_PROP_ADDR]]&lt;&gt;"",NOT(ISNUMBER(MATCH(TBL_QUAL_JOBSLISTING_JOBS[[#This Row],[LISTING_LOAN_ID_PROP_ADDR]],RANGE_LOOKUP_UDARDA_LOANLIST,0)))),1,0)
)</f>
        <v>0</v>
      </c>
    </row>
    <row r="634" spans="2:13" ht="20.100000000000001" customHeight="1" x14ac:dyDescent="0.25">
      <c r="B634" s="25" t="str">
        <f>IF(TBL_QUAL_JOBSLISTING_JOBS[[#This Row],[RECORD_STARTED]],IF(TBL_QUAL_JOBSLISTING_JOBS[[#This Row],[ERROR_COUNT]]&gt;0,-1,IF(TBL_QUAL_JOBSLISTING_JOBS[[#This Row],[REQ_FIELDS_POPULATED]],1,0)),"")</f>
        <v/>
      </c>
      <c r="C634" s="94">
        <f>ROW()-ROW(TBL_QUAL_JOBSLISTING_JOBS[[#Headers],[ROW_ID]])</f>
        <v>625</v>
      </c>
      <c r="D634" s="82"/>
      <c r="E634" s="82"/>
      <c r="F634" s="38"/>
      <c r="G634" s="39"/>
      <c r="H634" s="33"/>
      <c r="I634" s="84" t="str">
        <f>IFERROR(INDEX(TBL_UDARDA_LOANPOOL[QUAL_JOBS_HUD_MFI],MATCH(TBL_QUAL_JOBSLISTING_JOBS[[#This Row],[LISTING_LOAN_ID_PROP_ADDR]],TBL_UDARDA_LOANPOOL[LOAN_ID_PROP_ADDR],0)),"")</f>
        <v/>
      </c>
      <c r="J6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4" s="36">
        <f>SUM(
IF(AND(TBL_QUAL_JOBSLISTING_JOBS[[#This Row],[LISTING_LOAN_ID_PROP_ADDR]]&lt;&gt;"",NOT(ISNUMBER(MATCH(TBL_QUAL_JOBSLISTING_JOBS[[#This Row],[LISTING_LOAN_ID_PROP_ADDR]],RANGE_LOOKUP_UDARDA_LOANLIST,0)))),1,0)
)</f>
        <v>0</v>
      </c>
    </row>
    <row r="635" spans="2:13" ht="20.100000000000001" customHeight="1" x14ac:dyDescent="0.25">
      <c r="B635" s="25" t="str">
        <f>IF(TBL_QUAL_JOBSLISTING_JOBS[[#This Row],[RECORD_STARTED]],IF(TBL_QUAL_JOBSLISTING_JOBS[[#This Row],[ERROR_COUNT]]&gt;0,-1,IF(TBL_QUAL_JOBSLISTING_JOBS[[#This Row],[REQ_FIELDS_POPULATED]],1,0)),"")</f>
        <v/>
      </c>
      <c r="C635" s="94">
        <f>ROW()-ROW(TBL_QUAL_JOBSLISTING_JOBS[[#Headers],[ROW_ID]])</f>
        <v>626</v>
      </c>
      <c r="D635" s="82"/>
      <c r="E635" s="82"/>
      <c r="F635" s="38"/>
      <c r="G635" s="39"/>
      <c r="H635" s="33"/>
      <c r="I635" s="84" t="str">
        <f>IFERROR(INDEX(TBL_UDARDA_LOANPOOL[QUAL_JOBS_HUD_MFI],MATCH(TBL_QUAL_JOBSLISTING_JOBS[[#This Row],[LISTING_LOAN_ID_PROP_ADDR]],TBL_UDARDA_LOANPOOL[LOAN_ID_PROP_ADDR],0)),"")</f>
        <v/>
      </c>
      <c r="J6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5" s="36">
        <f>SUM(
IF(AND(TBL_QUAL_JOBSLISTING_JOBS[[#This Row],[LISTING_LOAN_ID_PROP_ADDR]]&lt;&gt;"",NOT(ISNUMBER(MATCH(TBL_QUAL_JOBSLISTING_JOBS[[#This Row],[LISTING_LOAN_ID_PROP_ADDR]],RANGE_LOOKUP_UDARDA_LOANLIST,0)))),1,0)
)</f>
        <v>0</v>
      </c>
    </row>
    <row r="636" spans="2:13" ht="20.100000000000001" customHeight="1" x14ac:dyDescent="0.25">
      <c r="B636" s="25" t="str">
        <f>IF(TBL_QUAL_JOBSLISTING_JOBS[[#This Row],[RECORD_STARTED]],IF(TBL_QUAL_JOBSLISTING_JOBS[[#This Row],[ERROR_COUNT]]&gt;0,-1,IF(TBL_QUAL_JOBSLISTING_JOBS[[#This Row],[REQ_FIELDS_POPULATED]],1,0)),"")</f>
        <v/>
      </c>
      <c r="C636" s="94">
        <f>ROW()-ROW(TBL_QUAL_JOBSLISTING_JOBS[[#Headers],[ROW_ID]])</f>
        <v>627</v>
      </c>
      <c r="D636" s="82"/>
      <c r="E636" s="82"/>
      <c r="F636" s="38"/>
      <c r="G636" s="39"/>
      <c r="H636" s="33"/>
      <c r="I636" s="84" t="str">
        <f>IFERROR(INDEX(TBL_UDARDA_LOANPOOL[QUAL_JOBS_HUD_MFI],MATCH(TBL_QUAL_JOBSLISTING_JOBS[[#This Row],[LISTING_LOAN_ID_PROP_ADDR]],TBL_UDARDA_LOANPOOL[LOAN_ID_PROP_ADDR],0)),"")</f>
        <v/>
      </c>
      <c r="J6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6" s="36">
        <f>SUM(
IF(AND(TBL_QUAL_JOBSLISTING_JOBS[[#This Row],[LISTING_LOAN_ID_PROP_ADDR]]&lt;&gt;"",NOT(ISNUMBER(MATCH(TBL_QUAL_JOBSLISTING_JOBS[[#This Row],[LISTING_LOAN_ID_PROP_ADDR]],RANGE_LOOKUP_UDARDA_LOANLIST,0)))),1,0)
)</f>
        <v>0</v>
      </c>
    </row>
    <row r="637" spans="2:13" ht="20.100000000000001" customHeight="1" x14ac:dyDescent="0.25">
      <c r="B637" s="25" t="str">
        <f>IF(TBL_QUAL_JOBSLISTING_JOBS[[#This Row],[RECORD_STARTED]],IF(TBL_QUAL_JOBSLISTING_JOBS[[#This Row],[ERROR_COUNT]]&gt;0,-1,IF(TBL_QUAL_JOBSLISTING_JOBS[[#This Row],[REQ_FIELDS_POPULATED]],1,0)),"")</f>
        <v/>
      </c>
      <c r="C637" s="94">
        <f>ROW()-ROW(TBL_QUAL_JOBSLISTING_JOBS[[#Headers],[ROW_ID]])</f>
        <v>628</v>
      </c>
      <c r="D637" s="82"/>
      <c r="E637" s="82"/>
      <c r="F637" s="38"/>
      <c r="G637" s="39"/>
      <c r="H637" s="33"/>
      <c r="I637" s="84" t="str">
        <f>IFERROR(INDEX(TBL_UDARDA_LOANPOOL[QUAL_JOBS_HUD_MFI],MATCH(TBL_QUAL_JOBSLISTING_JOBS[[#This Row],[LISTING_LOAN_ID_PROP_ADDR]],TBL_UDARDA_LOANPOOL[LOAN_ID_PROP_ADDR],0)),"")</f>
        <v/>
      </c>
      <c r="J6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7" s="36">
        <f>SUM(
IF(AND(TBL_QUAL_JOBSLISTING_JOBS[[#This Row],[LISTING_LOAN_ID_PROP_ADDR]]&lt;&gt;"",NOT(ISNUMBER(MATCH(TBL_QUAL_JOBSLISTING_JOBS[[#This Row],[LISTING_LOAN_ID_PROP_ADDR]],RANGE_LOOKUP_UDARDA_LOANLIST,0)))),1,0)
)</f>
        <v>0</v>
      </c>
    </row>
    <row r="638" spans="2:13" ht="20.100000000000001" customHeight="1" x14ac:dyDescent="0.25">
      <c r="B638" s="25" t="str">
        <f>IF(TBL_QUAL_JOBSLISTING_JOBS[[#This Row],[RECORD_STARTED]],IF(TBL_QUAL_JOBSLISTING_JOBS[[#This Row],[ERROR_COUNT]]&gt;0,-1,IF(TBL_QUAL_JOBSLISTING_JOBS[[#This Row],[REQ_FIELDS_POPULATED]],1,0)),"")</f>
        <v/>
      </c>
      <c r="C638" s="94">
        <f>ROW()-ROW(TBL_QUAL_JOBSLISTING_JOBS[[#Headers],[ROW_ID]])</f>
        <v>629</v>
      </c>
      <c r="D638" s="82"/>
      <c r="E638" s="82"/>
      <c r="F638" s="38"/>
      <c r="G638" s="39"/>
      <c r="H638" s="33"/>
      <c r="I638" s="84" t="str">
        <f>IFERROR(INDEX(TBL_UDARDA_LOANPOOL[QUAL_JOBS_HUD_MFI],MATCH(TBL_QUAL_JOBSLISTING_JOBS[[#This Row],[LISTING_LOAN_ID_PROP_ADDR]],TBL_UDARDA_LOANPOOL[LOAN_ID_PROP_ADDR],0)),"")</f>
        <v/>
      </c>
      <c r="J6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8" s="36">
        <f>SUM(
IF(AND(TBL_QUAL_JOBSLISTING_JOBS[[#This Row],[LISTING_LOAN_ID_PROP_ADDR]]&lt;&gt;"",NOT(ISNUMBER(MATCH(TBL_QUAL_JOBSLISTING_JOBS[[#This Row],[LISTING_LOAN_ID_PROP_ADDR]],RANGE_LOOKUP_UDARDA_LOANLIST,0)))),1,0)
)</f>
        <v>0</v>
      </c>
    </row>
    <row r="639" spans="2:13" ht="20.100000000000001" customHeight="1" x14ac:dyDescent="0.25">
      <c r="B639" s="25" t="str">
        <f>IF(TBL_QUAL_JOBSLISTING_JOBS[[#This Row],[RECORD_STARTED]],IF(TBL_QUAL_JOBSLISTING_JOBS[[#This Row],[ERROR_COUNT]]&gt;0,-1,IF(TBL_QUAL_JOBSLISTING_JOBS[[#This Row],[REQ_FIELDS_POPULATED]],1,0)),"")</f>
        <v/>
      </c>
      <c r="C639" s="94">
        <f>ROW()-ROW(TBL_QUAL_JOBSLISTING_JOBS[[#Headers],[ROW_ID]])</f>
        <v>630</v>
      </c>
      <c r="D639" s="82"/>
      <c r="E639" s="82"/>
      <c r="F639" s="38"/>
      <c r="G639" s="39"/>
      <c r="H639" s="33"/>
      <c r="I639" s="84" t="str">
        <f>IFERROR(INDEX(TBL_UDARDA_LOANPOOL[QUAL_JOBS_HUD_MFI],MATCH(TBL_QUAL_JOBSLISTING_JOBS[[#This Row],[LISTING_LOAN_ID_PROP_ADDR]],TBL_UDARDA_LOANPOOL[LOAN_ID_PROP_ADDR],0)),"")</f>
        <v/>
      </c>
      <c r="J6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9" s="36">
        <f>SUM(
IF(AND(TBL_QUAL_JOBSLISTING_JOBS[[#This Row],[LISTING_LOAN_ID_PROP_ADDR]]&lt;&gt;"",NOT(ISNUMBER(MATCH(TBL_QUAL_JOBSLISTING_JOBS[[#This Row],[LISTING_LOAN_ID_PROP_ADDR]],RANGE_LOOKUP_UDARDA_LOANLIST,0)))),1,0)
)</f>
        <v>0</v>
      </c>
    </row>
    <row r="640" spans="2:13" ht="20.100000000000001" customHeight="1" x14ac:dyDescent="0.25">
      <c r="B640" s="25" t="str">
        <f>IF(TBL_QUAL_JOBSLISTING_JOBS[[#This Row],[RECORD_STARTED]],IF(TBL_QUAL_JOBSLISTING_JOBS[[#This Row],[ERROR_COUNT]]&gt;0,-1,IF(TBL_QUAL_JOBSLISTING_JOBS[[#This Row],[REQ_FIELDS_POPULATED]],1,0)),"")</f>
        <v/>
      </c>
      <c r="C640" s="94">
        <f>ROW()-ROW(TBL_QUAL_JOBSLISTING_JOBS[[#Headers],[ROW_ID]])</f>
        <v>631</v>
      </c>
      <c r="D640" s="82"/>
      <c r="E640" s="82"/>
      <c r="F640" s="38"/>
      <c r="G640" s="39"/>
      <c r="H640" s="33"/>
      <c r="I640" s="84" t="str">
        <f>IFERROR(INDEX(TBL_UDARDA_LOANPOOL[QUAL_JOBS_HUD_MFI],MATCH(TBL_QUAL_JOBSLISTING_JOBS[[#This Row],[LISTING_LOAN_ID_PROP_ADDR]],TBL_UDARDA_LOANPOOL[LOAN_ID_PROP_ADDR],0)),"")</f>
        <v/>
      </c>
      <c r="J6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0" s="36">
        <f>SUM(
IF(AND(TBL_QUAL_JOBSLISTING_JOBS[[#This Row],[LISTING_LOAN_ID_PROP_ADDR]]&lt;&gt;"",NOT(ISNUMBER(MATCH(TBL_QUAL_JOBSLISTING_JOBS[[#This Row],[LISTING_LOAN_ID_PROP_ADDR]],RANGE_LOOKUP_UDARDA_LOANLIST,0)))),1,0)
)</f>
        <v>0</v>
      </c>
    </row>
    <row r="641" spans="2:13" ht="20.100000000000001" customHeight="1" x14ac:dyDescent="0.25">
      <c r="B641" s="25" t="str">
        <f>IF(TBL_QUAL_JOBSLISTING_JOBS[[#This Row],[RECORD_STARTED]],IF(TBL_QUAL_JOBSLISTING_JOBS[[#This Row],[ERROR_COUNT]]&gt;0,-1,IF(TBL_QUAL_JOBSLISTING_JOBS[[#This Row],[REQ_FIELDS_POPULATED]],1,0)),"")</f>
        <v/>
      </c>
      <c r="C641" s="94">
        <f>ROW()-ROW(TBL_QUAL_JOBSLISTING_JOBS[[#Headers],[ROW_ID]])</f>
        <v>632</v>
      </c>
      <c r="D641" s="82"/>
      <c r="E641" s="82"/>
      <c r="F641" s="38"/>
      <c r="G641" s="39"/>
      <c r="H641" s="33"/>
      <c r="I641" s="84" t="str">
        <f>IFERROR(INDEX(TBL_UDARDA_LOANPOOL[QUAL_JOBS_HUD_MFI],MATCH(TBL_QUAL_JOBSLISTING_JOBS[[#This Row],[LISTING_LOAN_ID_PROP_ADDR]],TBL_UDARDA_LOANPOOL[LOAN_ID_PROP_ADDR],0)),"")</f>
        <v/>
      </c>
      <c r="J6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1" s="36">
        <f>SUM(
IF(AND(TBL_QUAL_JOBSLISTING_JOBS[[#This Row],[LISTING_LOAN_ID_PROP_ADDR]]&lt;&gt;"",NOT(ISNUMBER(MATCH(TBL_QUAL_JOBSLISTING_JOBS[[#This Row],[LISTING_LOAN_ID_PROP_ADDR]],RANGE_LOOKUP_UDARDA_LOANLIST,0)))),1,0)
)</f>
        <v>0</v>
      </c>
    </row>
    <row r="642" spans="2:13" ht="20.100000000000001" customHeight="1" x14ac:dyDescent="0.25">
      <c r="B642" s="25" t="str">
        <f>IF(TBL_QUAL_JOBSLISTING_JOBS[[#This Row],[RECORD_STARTED]],IF(TBL_QUAL_JOBSLISTING_JOBS[[#This Row],[ERROR_COUNT]]&gt;0,-1,IF(TBL_QUAL_JOBSLISTING_JOBS[[#This Row],[REQ_FIELDS_POPULATED]],1,0)),"")</f>
        <v/>
      </c>
      <c r="C642" s="94">
        <f>ROW()-ROW(TBL_QUAL_JOBSLISTING_JOBS[[#Headers],[ROW_ID]])</f>
        <v>633</v>
      </c>
      <c r="D642" s="82"/>
      <c r="E642" s="82"/>
      <c r="F642" s="38"/>
      <c r="G642" s="39"/>
      <c r="H642" s="33"/>
      <c r="I642" s="84" t="str">
        <f>IFERROR(INDEX(TBL_UDARDA_LOANPOOL[QUAL_JOBS_HUD_MFI],MATCH(TBL_QUAL_JOBSLISTING_JOBS[[#This Row],[LISTING_LOAN_ID_PROP_ADDR]],TBL_UDARDA_LOANPOOL[LOAN_ID_PROP_ADDR],0)),"")</f>
        <v/>
      </c>
      <c r="J6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2" s="36">
        <f>SUM(
IF(AND(TBL_QUAL_JOBSLISTING_JOBS[[#This Row],[LISTING_LOAN_ID_PROP_ADDR]]&lt;&gt;"",NOT(ISNUMBER(MATCH(TBL_QUAL_JOBSLISTING_JOBS[[#This Row],[LISTING_LOAN_ID_PROP_ADDR]],RANGE_LOOKUP_UDARDA_LOANLIST,0)))),1,0)
)</f>
        <v>0</v>
      </c>
    </row>
    <row r="643" spans="2:13" ht="20.100000000000001" customHeight="1" x14ac:dyDescent="0.25">
      <c r="B643" s="25" t="str">
        <f>IF(TBL_QUAL_JOBSLISTING_JOBS[[#This Row],[RECORD_STARTED]],IF(TBL_QUAL_JOBSLISTING_JOBS[[#This Row],[ERROR_COUNT]]&gt;0,-1,IF(TBL_QUAL_JOBSLISTING_JOBS[[#This Row],[REQ_FIELDS_POPULATED]],1,0)),"")</f>
        <v/>
      </c>
      <c r="C643" s="94">
        <f>ROW()-ROW(TBL_QUAL_JOBSLISTING_JOBS[[#Headers],[ROW_ID]])</f>
        <v>634</v>
      </c>
      <c r="D643" s="82"/>
      <c r="E643" s="82"/>
      <c r="F643" s="38"/>
      <c r="G643" s="39"/>
      <c r="H643" s="33"/>
      <c r="I643" s="84" t="str">
        <f>IFERROR(INDEX(TBL_UDARDA_LOANPOOL[QUAL_JOBS_HUD_MFI],MATCH(TBL_QUAL_JOBSLISTING_JOBS[[#This Row],[LISTING_LOAN_ID_PROP_ADDR]],TBL_UDARDA_LOANPOOL[LOAN_ID_PROP_ADDR],0)),"")</f>
        <v/>
      </c>
      <c r="J6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3" s="36">
        <f>SUM(
IF(AND(TBL_QUAL_JOBSLISTING_JOBS[[#This Row],[LISTING_LOAN_ID_PROP_ADDR]]&lt;&gt;"",NOT(ISNUMBER(MATCH(TBL_QUAL_JOBSLISTING_JOBS[[#This Row],[LISTING_LOAN_ID_PROP_ADDR]],RANGE_LOOKUP_UDARDA_LOANLIST,0)))),1,0)
)</f>
        <v>0</v>
      </c>
    </row>
    <row r="644" spans="2:13" ht="20.100000000000001" customHeight="1" x14ac:dyDescent="0.25">
      <c r="B644" s="25" t="str">
        <f>IF(TBL_QUAL_JOBSLISTING_JOBS[[#This Row],[RECORD_STARTED]],IF(TBL_QUAL_JOBSLISTING_JOBS[[#This Row],[ERROR_COUNT]]&gt;0,-1,IF(TBL_QUAL_JOBSLISTING_JOBS[[#This Row],[REQ_FIELDS_POPULATED]],1,0)),"")</f>
        <v/>
      </c>
      <c r="C644" s="94">
        <f>ROW()-ROW(TBL_QUAL_JOBSLISTING_JOBS[[#Headers],[ROW_ID]])</f>
        <v>635</v>
      </c>
      <c r="D644" s="82"/>
      <c r="E644" s="82"/>
      <c r="F644" s="38"/>
      <c r="G644" s="39"/>
      <c r="H644" s="33"/>
      <c r="I644" s="84" t="str">
        <f>IFERROR(INDEX(TBL_UDARDA_LOANPOOL[QUAL_JOBS_HUD_MFI],MATCH(TBL_QUAL_JOBSLISTING_JOBS[[#This Row],[LISTING_LOAN_ID_PROP_ADDR]],TBL_UDARDA_LOANPOOL[LOAN_ID_PROP_ADDR],0)),"")</f>
        <v/>
      </c>
      <c r="J6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4" s="36">
        <f>SUM(
IF(AND(TBL_QUAL_JOBSLISTING_JOBS[[#This Row],[LISTING_LOAN_ID_PROP_ADDR]]&lt;&gt;"",NOT(ISNUMBER(MATCH(TBL_QUAL_JOBSLISTING_JOBS[[#This Row],[LISTING_LOAN_ID_PROP_ADDR]],RANGE_LOOKUP_UDARDA_LOANLIST,0)))),1,0)
)</f>
        <v>0</v>
      </c>
    </row>
    <row r="645" spans="2:13" ht="20.100000000000001" customHeight="1" x14ac:dyDescent="0.25">
      <c r="B645" s="25" t="str">
        <f>IF(TBL_QUAL_JOBSLISTING_JOBS[[#This Row],[RECORD_STARTED]],IF(TBL_QUAL_JOBSLISTING_JOBS[[#This Row],[ERROR_COUNT]]&gt;0,-1,IF(TBL_QUAL_JOBSLISTING_JOBS[[#This Row],[REQ_FIELDS_POPULATED]],1,0)),"")</f>
        <v/>
      </c>
      <c r="C645" s="94">
        <f>ROW()-ROW(TBL_QUAL_JOBSLISTING_JOBS[[#Headers],[ROW_ID]])</f>
        <v>636</v>
      </c>
      <c r="D645" s="82"/>
      <c r="E645" s="82"/>
      <c r="F645" s="38"/>
      <c r="G645" s="39"/>
      <c r="H645" s="33"/>
      <c r="I645" s="84" t="str">
        <f>IFERROR(INDEX(TBL_UDARDA_LOANPOOL[QUAL_JOBS_HUD_MFI],MATCH(TBL_QUAL_JOBSLISTING_JOBS[[#This Row],[LISTING_LOAN_ID_PROP_ADDR]],TBL_UDARDA_LOANPOOL[LOAN_ID_PROP_ADDR],0)),"")</f>
        <v/>
      </c>
      <c r="J6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5" s="36">
        <f>SUM(
IF(AND(TBL_QUAL_JOBSLISTING_JOBS[[#This Row],[LISTING_LOAN_ID_PROP_ADDR]]&lt;&gt;"",NOT(ISNUMBER(MATCH(TBL_QUAL_JOBSLISTING_JOBS[[#This Row],[LISTING_LOAN_ID_PROP_ADDR]],RANGE_LOOKUP_UDARDA_LOANLIST,0)))),1,0)
)</f>
        <v>0</v>
      </c>
    </row>
    <row r="646" spans="2:13" ht="20.100000000000001" customHeight="1" x14ac:dyDescent="0.25">
      <c r="B646" s="25" t="str">
        <f>IF(TBL_QUAL_JOBSLISTING_JOBS[[#This Row],[RECORD_STARTED]],IF(TBL_QUAL_JOBSLISTING_JOBS[[#This Row],[ERROR_COUNT]]&gt;0,-1,IF(TBL_QUAL_JOBSLISTING_JOBS[[#This Row],[REQ_FIELDS_POPULATED]],1,0)),"")</f>
        <v/>
      </c>
      <c r="C646" s="94">
        <f>ROW()-ROW(TBL_QUAL_JOBSLISTING_JOBS[[#Headers],[ROW_ID]])</f>
        <v>637</v>
      </c>
      <c r="D646" s="82"/>
      <c r="E646" s="82"/>
      <c r="F646" s="38"/>
      <c r="G646" s="39"/>
      <c r="H646" s="33"/>
      <c r="I646" s="84" t="str">
        <f>IFERROR(INDEX(TBL_UDARDA_LOANPOOL[QUAL_JOBS_HUD_MFI],MATCH(TBL_QUAL_JOBSLISTING_JOBS[[#This Row],[LISTING_LOAN_ID_PROP_ADDR]],TBL_UDARDA_LOANPOOL[LOAN_ID_PROP_ADDR],0)),"")</f>
        <v/>
      </c>
      <c r="J6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6" s="36">
        <f>SUM(
IF(AND(TBL_QUAL_JOBSLISTING_JOBS[[#This Row],[LISTING_LOAN_ID_PROP_ADDR]]&lt;&gt;"",NOT(ISNUMBER(MATCH(TBL_QUAL_JOBSLISTING_JOBS[[#This Row],[LISTING_LOAN_ID_PROP_ADDR]],RANGE_LOOKUP_UDARDA_LOANLIST,0)))),1,0)
)</f>
        <v>0</v>
      </c>
    </row>
    <row r="647" spans="2:13" ht="20.100000000000001" customHeight="1" x14ac:dyDescent="0.25">
      <c r="B647" s="25" t="str">
        <f>IF(TBL_QUAL_JOBSLISTING_JOBS[[#This Row],[RECORD_STARTED]],IF(TBL_QUAL_JOBSLISTING_JOBS[[#This Row],[ERROR_COUNT]]&gt;0,-1,IF(TBL_QUAL_JOBSLISTING_JOBS[[#This Row],[REQ_FIELDS_POPULATED]],1,0)),"")</f>
        <v/>
      </c>
      <c r="C647" s="94">
        <f>ROW()-ROW(TBL_QUAL_JOBSLISTING_JOBS[[#Headers],[ROW_ID]])</f>
        <v>638</v>
      </c>
      <c r="D647" s="82"/>
      <c r="E647" s="82"/>
      <c r="F647" s="38"/>
      <c r="G647" s="39"/>
      <c r="H647" s="33"/>
      <c r="I647" s="84" t="str">
        <f>IFERROR(INDEX(TBL_UDARDA_LOANPOOL[QUAL_JOBS_HUD_MFI],MATCH(TBL_QUAL_JOBSLISTING_JOBS[[#This Row],[LISTING_LOAN_ID_PROP_ADDR]],TBL_UDARDA_LOANPOOL[LOAN_ID_PROP_ADDR],0)),"")</f>
        <v/>
      </c>
      <c r="J6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7" s="36">
        <f>SUM(
IF(AND(TBL_QUAL_JOBSLISTING_JOBS[[#This Row],[LISTING_LOAN_ID_PROP_ADDR]]&lt;&gt;"",NOT(ISNUMBER(MATCH(TBL_QUAL_JOBSLISTING_JOBS[[#This Row],[LISTING_LOAN_ID_PROP_ADDR]],RANGE_LOOKUP_UDARDA_LOANLIST,0)))),1,0)
)</f>
        <v>0</v>
      </c>
    </row>
    <row r="648" spans="2:13" ht="20.100000000000001" customHeight="1" x14ac:dyDescent="0.25">
      <c r="B648" s="25" t="str">
        <f>IF(TBL_QUAL_JOBSLISTING_JOBS[[#This Row],[RECORD_STARTED]],IF(TBL_QUAL_JOBSLISTING_JOBS[[#This Row],[ERROR_COUNT]]&gt;0,-1,IF(TBL_QUAL_JOBSLISTING_JOBS[[#This Row],[REQ_FIELDS_POPULATED]],1,0)),"")</f>
        <v/>
      </c>
      <c r="C648" s="94">
        <f>ROW()-ROW(TBL_QUAL_JOBSLISTING_JOBS[[#Headers],[ROW_ID]])</f>
        <v>639</v>
      </c>
      <c r="D648" s="82"/>
      <c r="E648" s="82"/>
      <c r="F648" s="38"/>
      <c r="G648" s="39"/>
      <c r="H648" s="33"/>
      <c r="I648" s="84" t="str">
        <f>IFERROR(INDEX(TBL_UDARDA_LOANPOOL[QUAL_JOBS_HUD_MFI],MATCH(TBL_QUAL_JOBSLISTING_JOBS[[#This Row],[LISTING_LOAN_ID_PROP_ADDR]],TBL_UDARDA_LOANPOOL[LOAN_ID_PROP_ADDR],0)),"")</f>
        <v/>
      </c>
      <c r="J6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8" s="36">
        <f>SUM(
IF(AND(TBL_QUAL_JOBSLISTING_JOBS[[#This Row],[LISTING_LOAN_ID_PROP_ADDR]]&lt;&gt;"",NOT(ISNUMBER(MATCH(TBL_QUAL_JOBSLISTING_JOBS[[#This Row],[LISTING_LOAN_ID_PROP_ADDR]],RANGE_LOOKUP_UDARDA_LOANLIST,0)))),1,0)
)</f>
        <v>0</v>
      </c>
    </row>
    <row r="649" spans="2:13" ht="20.100000000000001" customHeight="1" x14ac:dyDescent="0.25">
      <c r="B649" s="25" t="str">
        <f>IF(TBL_QUAL_JOBSLISTING_JOBS[[#This Row],[RECORD_STARTED]],IF(TBL_QUAL_JOBSLISTING_JOBS[[#This Row],[ERROR_COUNT]]&gt;0,-1,IF(TBL_QUAL_JOBSLISTING_JOBS[[#This Row],[REQ_FIELDS_POPULATED]],1,0)),"")</f>
        <v/>
      </c>
      <c r="C649" s="94">
        <f>ROW()-ROW(TBL_QUAL_JOBSLISTING_JOBS[[#Headers],[ROW_ID]])</f>
        <v>640</v>
      </c>
      <c r="D649" s="82"/>
      <c r="E649" s="82"/>
      <c r="F649" s="38"/>
      <c r="G649" s="39"/>
      <c r="H649" s="33"/>
      <c r="I649" s="84" t="str">
        <f>IFERROR(INDEX(TBL_UDARDA_LOANPOOL[QUAL_JOBS_HUD_MFI],MATCH(TBL_QUAL_JOBSLISTING_JOBS[[#This Row],[LISTING_LOAN_ID_PROP_ADDR]],TBL_UDARDA_LOANPOOL[LOAN_ID_PROP_ADDR],0)),"")</f>
        <v/>
      </c>
      <c r="J6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9" s="36">
        <f>SUM(
IF(AND(TBL_QUAL_JOBSLISTING_JOBS[[#This Row],[LISTING_LOAN_ID_PROP_ADDR]]&lt;&gt;"",NOT(ISNUMBER(MATCH(TBL_QUAL_JOBSLISTING_JOBS[[#This Row],[LISTING_LOAN_ID_PROP_ADDR]],RANGE_LOOKUP_UDARDA_LOANLIST,0)))),1,0)
)</f>
        <v>0</v>
      </c>
    </row>
    <row r="650" spans="2:13" ht="20.100000000000001" customHeight="1" x14ac:dyDescent="0.25">
      <c r="B650" s="25" t="str">
        <f>IF(TBL_QUAL_JOBSLISTING_JOBS[[#This Row],[RECORD_STARTED]],IF(TBL_QUAL_JOBSLISTING_JOBS[[#This Row],[ERROR_COUNT]]&gt;0,-1,IF(TBL_QUAL_JOBSLISTING_JOBS[[#This Row],[REQ_FIELDS_POPULATED]],1,0)),"")</f>
        <v/>
      </c>
      <c r="C650" s="94">
        <f>ROW()-ROW(TBL_QUAL_JOBSLISTING_JOBS[[#Headers],[ROW_ID]])</f>
        <v>641</v>
      </c>
      <c r="D650" s="82"/>
      <c r="E650" s="82"/>
      <c r="F650" s="38"/>
      <c r="G650" s="39"/>
      <c r="H650" s="33"/>
      <c r="I650" s="84" t="str">
        <f>IFERROR(INDEX(TBL_UDARDA_LOANPOOL[QUAL_JOBS_HUD_MFI],MATCH(TBL_QUAL_JOBSLISTING_JOBS[[#This Row],[LISTING_LOAN_ID_PROP_ADDR]],TBL_UDARDA_LOANPOOL[LOAN_ID_PROP_ADDR],0)),"")</f>
        <v/>
      </c>
      <c r="J6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0" s="36">
        <f>SUM(
IF(AND(TBL_QUAL_JOBSLISTING_JOBS[[#This Row],[LISTING_LOAN_ID_PROP_ADDR]]&lt;&gt;"",NOT(ISNUMBER(MATCH(TBL_QUAL_JOBSLISTING_JOBS[[#This Row],[LISTING_LOAN_ID_PROP_ADDR]],RANGE_LOOKUP_UDARDA_LOANLIST,0)))),1,0)
)</f>
        <v>0</v>
      </c>
    </row>
    <row r="651" spans="2:13" ht="20.100000000000001" customHeight="1" x14ac:dyDescent="0.25">
      <c r="B651" s="25" t="str">
        <f>IF(TBL_QUAL_JOBSLISTING_JOBS[[#This Row],[RECORD_STARTED]],IF(TBL_QUAL_JOBSLISTING_JOBS[[#This Row],[ERROR_COUNT]]&gt;0,-1,IF(TBL_QUAL_JOBSLISTING_JOBS[[#This Row],[REQ_FIELDS_POPULATED]],1,0)),"")</f>
        <v/>
      </c>
      <c r="C651" s="94">
        <f>ROW()-ROW(TBL_QUAL_JOBSLISTING_JOBS[[#Headers],[ROW_ID]])</f>
        <v>642</v>
      </c>
      <c r="D651" s="82"/>
      <c r="E651" s="82"/>
      <c r="F651" s="38"/>
      <c r="G651" s="39"/>
      <c r="H651" s="33"/>
      <c r="I651" s="84" t="str">
        <f>IFERROR(INDEX(TBL_UDARDA_LOANPOOL[QUAL_JOBS_HUD_MFI],MATCH(TBL_QUAL_JOBSLISTING_JOBS[[#This Row],[LISTING_LOAN_ID_PROP_ADDR]],TBL_UDARDA_LOANPOOL[LOAN_ID_PROP_ADDR],0)),"")</f>
        <v/>
      </c>
      <c r="J6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1" s="36">
        <f>SUM(
IF(AND(TBL_QUAL_JOBSLISTING_JOBS[[#This Row],[LISTING_LOAN_ID_PROP_ADDR]]&lt;&gt;"",NOT(ISNUMBER(MATCH(TBL_QUAL_JOBSLISTING_JOBS[[#This Row],[LISTING_LOAN_ID_PROP_ADDR]],RANGE_LOOKUP_UDARDA_LOANLIST,0)))),1,0)
)</f>
        <v>0</v>
      </c>
    </row>
    <row r="652" spans="2:13" ht="20.100000000000001" customHeight="1" x14ac:dyDescent="0.25">
      <c r="B652" s="25" t="str">
        <f>IF(TBL_QUAL_JOBSLISTING_JOBS[[#This Row],[RECORD_STARTED]],IF(TBL_QUAL_JOBSLISTING_JOBS[[#This Row],[ERROR_COUNT]]&gt;0,-1,IF(TBL_QUAL_JOBSLISTING_JOBS[[#This Row],[REQ_FIELDS_POPULATED]],1,0)),"")</f>
        <v/>
      </c>
      <c r="C652" s="94">
        <f>ROW()-ROW(TBL_QUAL_JOBSLISTING_JOBS[[#Headers],[ROW_ID]])</f>
        <v>643</v>
      </c>
      <c r="D652" s="82"/>
      <c r="E652" s="82"/>
      <c r="F652" s="38"/>
      <c r="G652" s="39"/>
      <c r="H652" s="33"/>
      <c r="I652" s="84" t="str">
        <f>IFERROR(INDEX(TBL_UDARDA_LOANPOOL[QUAL_JOBS_HUD_MFI],MATCH(TBL_QUAL_JOBSLISTING_JOBS[[#This Row],[LISTING_LOAN_ID_PROP_ADDR]],TBL_UDARDA_LOANPOOL[LOAN_ID_PROP_ADDR],0)),"")</f>
        <v/>
      </c>
      <c r="J6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2" s="36">
        <f>SUM(
IF(AND(TBL_QUAL_JOBSLISTING_JOBS[[#This Row],[LISTING_LOAN_ID_PROP_ADDR]]&lt;&gt;"",NOT(ISNUMBER(MATCH(TBL_QUAL_JOBSLISTING_JOBS[[#This Row],[LISTING_LOAN_ID_PROP_ADDR]],RANGE_LOOKUP_UDARDA_LOANLIST,0)))),1,0)
)</f>
        <v>0</v>
      </c>
    </row>
    <row r="653" spans="2:13" ht="20.100000000000001" customHeight="1" x14ac:dyDescent="0.25">
      <c r="B653" s="25" t="str">
        <f>IF(TBL_QUAL_JOBSLISTING_JOBS[[#This Row],[RECORD_STARTED]],IF(TBL_QUAL_JOBSLISTING_JOBS[[#This Row],[ERROR_COUNT]]&gt;0,-1,IF(TBL_QUAL_JOBSLISTING_JOBS[[#This Row],[REQ_FIELDS_POPULATED]],1,0)),"")</f>
        <v/>
      </c>
      <c r="C653" s="94">
        <f>ROW()-ROW(TBL_QUAL_JOBSLISTING_JOBS[[#Headers],[ROW_ID]])</f>
        <v>644</v>
      </c>
      <c r="D653" s="82"/>
      <c r="E653" s="82"/>
      <c r="F653" s="38"/>
      <c r="G653" s="39"/>
      <c r="H653" s="33"/>
      <c r="I653" s="84" t="str">
        <f>IFERROR(INDEX(TBL_UDARDA_LOANPOOL[QUAL_JOBS_HUD_MFI],MATCH(TBL_QUAL_JOBSLISTING_JOBS[[#This Row],[LISTING_LOAN_ID_PROP_ADDR]],TBL_UDARDA_LOANPOOL[LOAN_ID_PROP_ADDR],0)),"")</f>
        <v/>
      </c>
      <c r="J6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3" s="36">
        <f>SUM(
IF(AND(TBL_QUAL_JOBSLISTING_JOBS[[#This Row],[LISTING_LOAN_ID_PROP_ADDR]]&lt;&gt;"",NOT(ISNUMBER(MATCH(TBL_QUAL_JOBSLISTING_JOBS[[#This Row],[LISTING_LOAN_ID_PROP_ADDR]],RANGE_LOOKUP_UDARDA_LOANLIST,0)))),1,0)
)</f>
        <v>0</v>
      </c>
    </row>
    <row r="654" spans="2:13" ht="20.100000000000001" customHeight="1" x14ac:dyDescent="0.25">
      <c r="B654" s="25" t="str">
        <f>IF(TBL_QUAL_JOBSLISTING_JOBS[[#This Row],[RECORD_STARTED]],IF(TBL_QUAL_JOBSLISTING_JOBS[[#This Row],[ERROR_COUNT]]&gt;0,-1,IF(TBL_QUAL_JOBSLISTING_JOBS[[#This Row],[REQ_FIELDS_POPULATED]],1,0)),"")</f>
        <v/>
      </c>
      <c r="C654" s="94">
        <f>ROW()-ROW(TBL_QUAL_JOBSLISTING_JOBS[[#Headers],[ROW_ID]])</f>
        <v>645</v>
      </c>
      <c r="D654" s="82"/>
      <c r="E654" s="82"/>
      <c r="F654" s="38"/>
      <c r="G654" s="39"/>
      <c r="H654" s="33"/>
      <c r="I654" s="84" t="str">
        <f>IFERROR(INDEX(TBL_UDARDA_LOANPOOL[QUAL_JOBS_HUD_MFI],MATCH(TBL_QUAL_JOBSLISTING_JOBS[[#This Row],[LISTING_LOAN_ID_PROP_ADDR]],TBL_UDARDA_LOANPOOL[LOAN_ID_PROP_ADDR],0)),"")</f>
        <v/>
      </c>
      <c r="J6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4" s="36">
        <f>SUM(
IF(AND(TBL_QUAL_JOBSLISTING_JOBS[[#This Row],[LISTING_LOAN_ID_PROP_ADDR]]&lt;&gt;"",NOT(ISNUMBER(MATCH(TBL_QUAL_JOBSLISTING_JOBS[[#This Row],[LISTING_LOAN_ID_PROP_ADDR]],RANGE_LOOKUP_UDARDA_LOANLIST,0)))),1,0)
)</f>
        <v>0</v>
      </c>
    </row>
    <row r="655" spans="2:13" ht="20.100000000000001" customHeight="1" x14ac:dyDescent="0.25">
      <c r="B655" s="25" t="str">
        <f>IF(TBL_QUAL_JOBSLISTING_JOBS[[#This Row],[RECORD_STARTED]],IF(TBL_QUAL_JOBSLISTING_JOBS[[#This Row],[ERROR_COUNT]]&gt;0,-1,IF(TBL_QUAL_JOBSLISTING_JOBS[[#This Row],[REQ_FIELDS_POPULATED]],1,0)),"")</f>
        <v/>
      </c>
      <c r="C655" s="94">
        <f>ROW()-ROW(TBL_QUAL_JOBSLISTING_JOBS[[#Headers],[ROW_ID]])</f>
        <v>646</v>
      </c>
      <c r="D655" s="82"/>
      <c r="E655" s="82"/>
      <c r="F655" s="38"/>
      <c r="G655" s="39"/>
      <c r="H655" s="33"/>
      <c r="I655" s="84" t="str">
        <f>IFERROR(INDEX(TBL_UDARDA_LOANPOOL[QUAL_JOBS_HUD_MFI],MATCH(TBL_QUAL_JOBSLISTING_JOBS[[#This Row],[LISTING_LOAN_ID_PROP_ADDR]],TBL_UDARDA_LOANPOOL[LOAN_ID_PROP_ADDR],0)),"")</f>
        <v/>
      </c>
      <c r="J6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5" s="36">
        <f>SUM(
IF(AND(TBL_QUAL_JOBSLISTING_JOBS[[#This Row],[LISTING_LOAN_ID_PROP_ADDR]]&lt;&gt;"",NOT(ISNUMBER(MATCH(TBL_QUAL_JOBSLISTING_JOBS[[#This Row],[LISTING_LOAN_ID_PROP_ADDR]],RANGE_LOOKUP_UDARDA_LOANLIST,0)))),1,0)
)</f>
        <v>0</v>
      </c>
    </row>
    <row r="656" spans="2:13" ht="20.100000000000001" customHeight="1" x14ac:dyDescent="0.25">
      <c r="B656" s="25" t="str">
        <f>IF(TBL_QUAL_JOBSLISTING_JOBS[[#This Row],[RECORD_STARTED]],IF(TBL_QUAL_JOBSLISTING_JOBS[[#This Row],[ERROR_COUNT]]&gt;0,-1,IF(TBL_QUAL_JOBSLISTING_JOBS[[#This Row],[REQ_FIELDS_POPULATED]],1,0)),"")</f>
        <v/>
      </c>
      <c r="C656" s="94">
        <f>ROW()-ROW(TBL_QUAL_JOBSLISTING_JOBS[[#Headers],[ROW_ID]])</f>
        <v>647</v>
      </c>
      <c r="D656" s="82"/>
      <c r="E656" s="82"/>
      <c r="F656" s="38"/>
      <c r="G656" s="39"/>
      <c r="H656" s="33"/>
      <c r="I656" s="84" t="str">
        <f>IFERROR(INDEX(TBL_UDARDA_LOANPOOL[QUAL_JOBS_HUD_MFI],MATCH(TBL_QUAL_JOBSLISTING_JOBS[[#This Row],[LISTING_LOAN_ID_PROP_ADDR]],TBL_UDARDA_LOANPOOL[LOAN_ID_PROP_ADDR],0)),"")</f>
        <v/>
      </c>
      <c r="J6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6" s="36">
        <f>SUM(
IF(AND(TBL_QUAL_JOBSLISTING_JOBS[[#This Row],[LISTING_LOAN_ID_PROP_ADDR]]&lt;&gt;"",NOT(ISNUMBER(MATCH(TBL_QUAL_JOBSLISTING_JOBS[[#This Row],[LISTING_LOAN_ID_PROP_ADDR]],RANGE_LOOKUP_UDARDA_LOANLIST,0)))),1,0)
)</f>
        <v>0</v>
      </c>
    </row>
    <row r="657" spans="2:13" ht="20.100000000000001" customHeight="1" x14ac:dyDescent="0.25">
      <c r="B657" s="25" t="str">
        <f>IF(TBL_QUAL_JOBSLISTING_JOBS[[#This Row],[RECORD_STARTED]],IF(TBL_QUAL_JOBSLISTING_JOBS[[#This Row],[ERROR_COUNT]]&gt;0,-1,IF(TBL_QUAL_JOBSLISTING_JOBS[[#This Row],[REQ_FIELDS_POPULATED]],1,0)),"")</f>
        <v/>
      </c>
      <c r="C657" s="94">
        <f>ROW()-ROW(TBL_QUAL_JOBSLISTING_JOBS[[#Headers],[ROW_ID]])</f>
        <v>648</v>
      </c>
      <c r="D657" s="82"/>
      <c r="E657" s="82"/>
      <c r="F657" s="38"/>
      <c r="G657" s="39"/>
      <c r="H657" s="33"/>
      <c r="I657" s="84" t="str">
        <f>IFERROR(INDEX(TBL_UDARDA_LOANPOOL[QUAL_JOBS_HUD_MFI],MATCH(TBL_QUAL_JOBSLISTING_JOBS[[#This Row],[LISTING_LOAN_ID_PROP_ADDR]],TBL_UDARDA_LOANPOOL[LOAN_ID_PROP_ADDR],0)),"")</f>
        <v/>
      </c>
      <c r="J6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7" s="36">
        <f>SUM(
IF(AND(TBL_QUAL_JOBSLISTING_JOBS[[#This Row],[LISTING_LOAN_ID_PROP_ADDR]]&lt;&gt;"",NOT(ISNUMBER(MATCH(TBL_QUAL_JOBSLISTING_JOBS[[#This Row],[LISTING_LOAN_ID_PROP_ADDR]],RANGE_LOOKUP_UDARDA_LOANLIST,0)))),1,0)
)</f>
        <v>0</v>
      </c>
    </row>
    <row r="658" spans="2:13" ht="20.100000000000001" customHeight="1" x14ac:dyDescent="0.25">
      <c r="B658" s="25" t="str">
        <f>IF(TBL_QUAL_JOBSLISTING_JOBS[[#This Row],[RECORD_STARTED]],IF(TBL_QUAL_JOBSLISTING_JOBS[[#This Row],[ERROR_COUNT]]&gt;0,-1,IF(TBL_QUAL_JOBSLISTING_JOBS[[#This Row],[REQ_FIELDS_POPULATED]],1,0)),"")</f>
        <v/>
      </c>
      <c r="C658" s="94">
        <f>ROW()-ROW(TBL_QUAL_JOBSLISTING_JOBS[[#Headers],[ROW_ID]])</f>
        <v>649</v>
      </c>
      <c r="D658" s="82"/>
      <c r="E658" s="82"/>
      <c r="F658" s="38"/>
      <c r="G658" s="39"/>
      <c r="H658" s="33"/>
      <c r="I658" s="84" t="str">
        <f>IFERROR(INDEX(TBL_UDARDA_LOANPOOL[QUAL_JOBS_HUD_MFI],MATCH(TBL_QUAL_JOBSLISTING_JOBS[[#This Row],[LISTING_LOAN_ID_PROP_ADDR]],TBL_UDARDA_LOANPOOL[LOAN_ID_PROP_ADDR],0)),"")</f>
        <v/>
      </c>
      <c r="J6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8" s="36">
        <f>SUM(
IF(AND(TBL_QUAL_JOBSLISTING_JOBS[[#This Row],[LISTING_LOAN_ID_PROP_ADDR]]&lt;&gt;"",NOT(ISNUMBER(MATCH(TBL_QUAL_JOBSLISTING_JOBS[[#This Row],[LISTING_LOAN_ID_PROP_ADDR]],RANGE_LOOKUP_UDARDA_LOANLIST,0)))),1,0)
)</f>
        <v>0</v>
      </c>
    </row>
    <row r="659" spans="2:13" ht="20.100000000000001" customHeight="1" x14ac:dyDescent="0.25">
      <c r="B659" s="25" t="str">
        <f>IF(TBL_QUAL_JOBSLISTING_JOBS[[#This Row],[RECORD_STARTED]],IF(TBL_QUAL_JOBSLISTING_JOBS[[#This Row],[ERROR_COUNT]]&gt;0,-1,IF(TBL_QUAL_JOBSLISTING_JOBS[[#This Row],[REQ_FIELDS_POPULATED]],1,0)),"")</f>
        <v/>
      </c>
      <c r="C659" s="94">
        <f>ROW()-ROW(TBL_QUAL_JOBSLISTING_JOBS[[#Headers],[ROW_ID]])</f>
        <v>650</v>
      </c>
      <c r="D659" s="82"/>
      <c r="E659" s="82"/>
      <c r="F659" s="38"/>
      <c r="G659" s="39"/>
      <c r="H659" s="33"/>
      <c r="I659" s="84" t="str">
        <f>IFERROR(INDEX(TBL_UDARDA_LOANPOOL[QUAL_JOBS_HUD_MFI],MATCH(TBL_QUAL_JOBSLISTING_JOBS[[#This Row],[LISTING_LOAN_ID_PROP_ADDR]],TBL_UDARDA_LOANPOOL[LOAN_ID_PROP_ADDR],0)),"")</f>
        <v/>
      </c>
      <c r="J6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9" s="36">
        <f>SUM(
IF(AND(TBL_QUAL_JOBSLISTING_JOBS[[#This Row],[LISTING_LOAN_ID_PROP_ADDR]]&lt;&gt;"",NOT(ISNUMBER(MATCH(TBL_QUAL_JOBSLISTING_JOBS[[#This Row],[LISTING_LOAN_ID_PROP_ADDR]],RANGE_LOOKUP_UDARDA_LOANLIST,0)))),1,0)
)</f>
        <v>0</v>
      </c>
    </row>
    <row r="660" spans="2:13" ht="20.100000000000001" customHeight="1" x14ac:dyDescent="0.25">
      <c r="B660" s="25" t="str">
        <f>IF(TBL_QUAL_JOBSLISTING_JOBS[[#This Row],[RECORD_STARTED]],IF(TBL_QUAL_JOBSLISTING_JOBS[[#This Row],[ERROR_COUNT]]&gt;0,-1,IF(TBL_QUAL_JOBSLISTING_JOBS[[#This Row],[REQ_FIELDS_POPULATED]],1,0)),"")</f>
        <v/>
      </c>
      <c r="C660" s="94">
        <f>ROW()-ROW(TBL_QUAL_JOBSLISTING_JOBS[[#Headers],[ROW_ID]])</f>
        <v>651</v>
      </c>
      <c r="D660" s="82"/>
      <c r="E660" s="82"/>
      <c r="F660" s="38"/>
      <c r="G660" s="39"/>
      <c r="H660" s="33"/>
      <c r="I660" s="84" t="str">
        <f>IFERROR(INDEX(TBL_UDARDA_LOANPOOL[QUAL_JOBS_HUD_MFI],MATCH(TBL_QUAL_JOBSLISTING_JOBS[[#This Row],[LISTING_LOAN_ID_PROP_ADDR]],TBL_UDARDA_LOANPOOL[LOAN_ID_PROP_ADDR],0)),"")</f>
        <v/>
      </c>
      <c r="J6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0" s="36">
        <f>SUM(
IF(AND(TBL_QUAL_JOBSLISTING_JOBS[[#This Row],[LISTING_LOAN_ID_PROP_ADDR]]&lt;&gt;"",NOT(ISNUMBER(MATCH(TBL_QUAL_JOBSLISTING_JOBS[[#This Row],[LISTING_LOAN_ID_PROP_ADDR]],RANGE_LOOKUP_UDARDA_LOANLIST,0)))),1,0)
)</f>
        <v>0</v>
      </c>
    </row>
    <row r="661" spans="2:13" ht="20.100000000000001" customHeight="1" x14ac:dyDescent="0.25">
      <c r="B661" s="25" t="str">
        <f>IF(TBL_QUAL_JOBSLISTING_JOBS[[#This Row],[RECORD_STARTED]],IF(TBL_QUAL_JOBSLISTING_JOBS[[#This Row],[ERROR_COUNT]]&gt;0,-1,IF(TBL_QUAL_JOBSLISTING_JOBS[[#This Row],[REQ_FIELDS_POPULATED]],1,0)),"")</f>
        <v/>
      </c>
      <c r="C661" s="94">
        <f>ROW()-ROW(TBL_QUAL_JOBSLISTING_JOBS[[#Headers],[ROW_ID]])</f>
        <v>652</v>
      </c>
      <c r="D661" s="82"/>
      <c r="E661" s="82"/>
      <c r="F661" s="38"/>
      <c r="G661" s="39"/>
      <c r="H661" s="33"/>
      <c r="I661" s="84" t="str">
        <f>IFERROR(INDEX(TBL_UDARDA_LOANPOOL[QUAL_JOBS_HUD_MFI],MATCH(TBL_QUAL_JOBSLISTING_JOBS[[#This Row],[LISTING_LOAN_ID_PROP_ADDR]],TBL_UDARDA_LOANPOOL[LOAN_ID_PROP_ADDR],0)),"")</f>
        <v/>
      </c>
      <c r="J6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1" s="36">
        <f>SUM(
IF(AND(TBL_QUAL_JOBSLISTING_JOBS[[#This Row],[LISTING_LOAN_ID_PROP_ADDR]]&lt;&gt;"",NOT(ISNUMBER(MATCH(TBL_QUAL_JOBSLISTING_JOBS[[#This Row],[LISTING_LOAN_ID_PROP_ADDR]],RANGE_LOOKUP_UDARDA_LOANLIST,0)))),1,0)
)</f>
        <v>0</v>
      </c>
    </row>
    <row r="662" spans="2:13" ht="20.100000000000001" customHeight="1" x14ac:dyDescent="0.25">
      <c r="B662" s="25" t="str">
        <f>IF(TBL_QUAL_JOBSLISTING_JOBS[[#This Row],[RECORD_STARTED]],IF(TBL_QUAL_JOBSLISTING_JOBS[[#This Row],[ERROR_COUNT]]&gt;0,-1,IF(TBL_QUAL_JOBSLISTING_JOBS[[#This Row],[REQ_FIELDS_POPULATED]],1,0)),"")</f>
        <v/>
      </c>
      <c r="C662" s="94">
        <f>ROW()-ROW(TBL_QUAL_JOBSLISTING_JOBS[[#Headers],[ROW_ID]])</f>
        <v>653</v>
      </c>
      <c r="D662" s="82"/>
      <c r="E662" s="82"/>
      <c r="F662" s="38"/>
      <c r="G662" s="39"/>
      <c r="H662" s="33"/>
      <c r="I662" s="84" t="str">
        <f>IFERROR(INDEX(TBL_UDARDA_LOANPOOL[QUAL_JOBS_HUD_MFI],MATCH(TBL_QUAL_JOBSLISTING_JOBS[[#This Row],[LISTING_LOAN_ID_PROP_ADDR]],TBL_UDARDA_LOANPOOL[LOAN_ID_PROP_ADDR],0)),"")</f>
        <v/>
      </c>
      <c r="J6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2" s="36">
        <f>SUM(
IF(AND(TBL_QUAL_JOBSLISTING_JOBS[[#This Row],[LISTING_LOAN_ID_PROP_ADDR]]&lt;&gt;"",NOT(ISNUMBER(MATCH(TBL_QUAL_JOBSLISTING_JOBS[[#This Row],[LISTING_LOAN_ID_PROP_ADDR]],RANGE_LOOKUP_UDARDA_LOANLIST,0)))),1,0)
)</f>
        <v>0</v>
      </c>
    </row>
    <row r="663" spans="2:13" ht="20.100000000000001" customHeight="1" x14ac:dyDescent="0.25">
      <c r="B663" s="25" t="str">
        <f>IF(TBL_QUAL_JOBSLISTING_JOBS[[#This Row],[RECORD_STARTED]],IF(TBL_QUAL_JOBSLISTING_JOBS[[#This Row],[ERROR_COUNT]]&gt;0,-1,IF(TBL_QUAL_JOBSLISTING_JOBS[[#This Row],[REQ_FIELDS_POPULATED]],1,0)),"")</f>
        <v/>
      </c>
      <c r="C663" s="94">
        <f>ROW()-ROW(TBL_QUAL_JOBSLISTING_JOBS[[#Headers],[ROW_ID]])</f>
        <v>654</v>
      </c>
      <c r="D663" s="82"/>
      <c r="E663" s="82"/>
      <c r="F663" s="38"/>
      <c r="G663" s="39"/>
      <c r="H663" s="33"/>
      <c r="I663" s="84" t="str">
        <f>IFERROR(INDEX(TBL_UDARDA_LOANPOOL[QUAL_JOBS_HUD_MFI],MATCH(TBL_QUAL_JOBSLISTING_JOBS[[#This Row],[LISTING_LOAN_ID_PROP_ADDR]],TBL_UDARDA_LOANPOOL[LOAN_ID_PROP_ADDR],0)),"")</f>
        <v/>
      </c>
      <c r="J6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3" s="36">
        <f>SUM(
IF(AND(TBL_QUAL_JOBSLISTING_JOBS[[#This Row],[LISTING_LOAN_ID_PROP_ADDR]]&lt;&gt;"",NOT(ISNUMBER(MATCH(TBL_QUAL_JOBSLISTING_JOBS[[#This Row],[LISTING_LOAN_ID_PROP_ADDR]],RANGE_LOOKUP_UDARDA_LOANLIST,0)))),1,0)
)</f>
        <v>0</v>
      </c>
    </row>
    <row r="664" spans="2:13" ht="20.100000000000001" customHeight="1" x14ac:dyDescent="0.25">
      <c r="B664" s="25" t="str">
        <f>IF(TBL_QUAL_JOBSLISTING_JOBS[[#This Row],[RECORD_STARTED]],IF(TBL_QUAL_JOBSLISTING_JOBS[[#This Row],[ERROR_COUNT]]&gt;0,-1,IF(TBL_QUAL_JOBSLISTING_JOBS[[#This Row],[REQ_FIELDS_POPULATED]],1,0)),"")</f>
        <v/>
      </c>
      <c r="C664" s="94">
        <f>ROW()-ROW(TBL_QUAL_JOBSLISTING_JOBS[[#Headers],[ROW_ID]])</f>
        <v>655</v>
      </c>
      <c r="D664" s="82"/>
      <c r="E664" s="82"/>
      <c r="F664" s="38"/>
      <c r="G664" s="39"/>
      <c r="H664" s="33"/>
      <c r="I664" s="84" t="str">
        <f>IFERROR(INDEX(TBL_UDARDA_LOANPOOL[QUAL_JOBS_HUD_MFI],MATCH(TBL_QUAL_JOBSLISTING_JOBS[[#This Row],[LISTING_LOAN_ID_PROP_ADDR]],TBL_UDARDA_LOANPOOL[LOAN_ID_PROP_ADDR],0)),"")</f>
        <v/>
      </c>
      <c r="J6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4" s="36">
        <f>SUM(
IF(AND(TBL_QUAL_JOBSLISTING_JOBS[[#This Row],[LISTING_LOAN_ID_PROP_ADDR]]&lt;&gt;"",NOT(ISNUMBER(MATCH(TBL_QUAL_JOBSLISTING_JOBS[[#This Row],[LISTING_LOAN_ID_PROP_ADDR]],RANGE_LOOKUP_UDARDA_LOANLIST,0)))),1,0)
)</f>
        <v>0</v>
      </c>
    </row>
    <row r="665" spans="2:13" ht="20.100000000000001" customHeight="1" x14ac:dyDescent="0.25">
      <c r="B665" s="25" t="str">
        <f>IF(TBL_QUAL_JOBSLISTING_JOBS[[#This Row],[RECORD_STARTED]],IF(TBL_QUAL_JOBSLISTING_JOBS[[#This Row],[ERROR_COUNT]]&gt;0,-1,IF(TBL_QUAL_JOBSLISTING_JOBS[[#This Row],[REQ_FIELDS_POPULATED]],1,0)),"")</f>
        <v/>
      </c>
      <c r="C665" s="94">
        <f>ROW()-ROW(TBL_QUAL_JOBSLISTING_JOBS[[#Headers],[ROW_ID]])</f>
        <v>656</v>
      </c>
      <c r="D665" s="82"/>
      <c r="E665" s="82"/>
      <c r="F665" s="38"/>
      <c r="G665" s="39"/>
      <c r="H665" s="33"/>
      <c r="I665" s="84" t="str">
        <f>IFERROR(INDEX(TBL_UDARDA_LOANPOOL[QUAL_JOBS_HUD_MFI],MATCH(TBL_QUAL_JOBSLISTING_JOBS[[#This Row],[LISTING_LOAN_ID_PROP_ADDR]],TBL_UDARDA_LOANPOOL[LOAN_ID_PROP_ADDR],0)),"")</f>
        <v/>
      </c>
      <c r="J6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5" s="36">
        <f>SUM(
IF(AND(TBL_QUAL_JOBSLISTING_JOBS[[#This Row],[LISTING_LOAN_ID_PROP_ADDR]]&lt;&gt;"",NOT(ISNUMBER(MATCH(TBL_QUAL_JOBSLISTING_JOBS[[#This Row],[LISTING_LOAN_ID_PROP_ADDR]],RANGE_LOOKUP_UDARDA_LOANLIST,0)))),1,0)
)</f>
        <v>0</v>
      </c>
    </row>
    <row r="666" spans="2:13" ht="20.100000000000001" customHeight="1" x14ac:dyDescent="0.25">
      <c r="B666" s="25" t="str">
        <f>IF(TBL_QUAL_JOBSLISTING_JOBS[[#This Row],[RECORD_STARTED]],IF(TBL_QUAL_JOBSLISTING_JOBS[[#This Row],[ERROR_COUNT]]&gt;0,-1,IF(TBL_QUAL_JOBSLISTING_JOBS[[#This Row],[REQ_FIELDS_POPULATED]],1,0)),"")</f>
        <v/>
      </c>
      <c r="C666" s="94">
        <f>ROW()-ROW(TBL_QUAL_JOBSLISTING_JOBS[[#Headers],[ROW_ID]])</f>
        <v>657</v>
      </c>
      <c r="D666" s="82"/>
      <c r="E666" s="82"/>
      <c r="F666" s="38"/>
      <c r="G666" s="39"/>
      <c r="H666" s="33"/>
      <c r="I666" s="84" t="str">
        <f>IFERROR(INDEX(TBL_UDARDA_LOANPOOL[QUAL_JOBS_HUD_MFI],MATCH(TBL_QUAL_JOBSLISTING_JOBS[[#This Row],[LISTING_LOAN_ID_PROP_ADDR]],TBL_UDARDA_LOANPOOL[LOAN_ID_PROP_ADDR],0)),"")</f>
        <v/>
      </c>
      <c r="J6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6" s="36">
        <f>SUM(
IF(AND(TBL_QUAL_JOBSLISTING_JOBS[[#This Row],[LISTING_LOAN_ID_PROP_ADDR]]&lt;&gt;"",NOT(ISNUMBER(MATCH(TBL_QUAL_JOBSLISTING_JOBS[[#This Row],[LISTING_LOAN_ID_PROP_ADDR]],RANGE_LOOKUP_UDARDA_LOANLIST,0)))),1,0)
)</f>
        <v>0</v>
      </c>
    </row>
    <row r="667" spans="2:13" ht="20.100000000000001" customHeight="1" x14ac:dyDescent="0.25">
      <c r="B667" s="25" t="str">
        <f>IF(TBL_QUAL_JOBSLISTING_JOBS[[#This Row],[RECORD_STARTED]],IF(TBL_QUAL_JOBSLISTING_JOBS[[#This Row],[ERROR_COUNT]]&gt;0,-1,IF(TBL_QUAL_JOBSLISTING_JOBS[[#This Row],[REQ_FIELDS_POPULATED]],1,0)),"")</f>
        <v/>
      </c>
      <c r="C667" s="94">
        <f>ROW()-ROW(TBL_QUAL_JOBSLISTING_JOBS[[#Headers],[ROW_ID]])</f>
        <v>658</v>
      </c>
      <c r="D667" s="82"/>
      <c r="E667" s="82"/>
      <c r="F667" s="38"/>
      <c r="G667" s="39"/>
      <c r="H667" s="33"/>
      <c r="I667" s="84" t="str">
        <f>IFERROR(INDEX(TBL_UDARDA_LOANPOOL[QUAL_JOBS_HUD_MFI],MATCH(TBL_QUAL_JOBSLISTING_JOBS[[#This Row],[LISTING_LOAN_ID_PROP_ADDR]],TBL_UDARDA_LOANPOOL[LOAN_ID_PROP_ADDR],0)),"")</f>
        <v/>
      </c>
      <c r="J6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7" s="36">
        <f>SUM(
IF(AND(TBL_QUAL_JOBSLISTING_JOBS[[#This Row],[LISTING_LOAN_ID_PROP_ADDR]]&lt;&gt;"",NOT(ISNUMBER(MATCH(TBL_QUAL_JOBSLISTING_JOBS[[#This Row],[LISTING_LOAN_ID_PROP_ADDR]],RANGE_LOOKUP_UDARDA_LOANLIST,0)))),1,0)
)</f>
        <v>0</v>
      </c>
    </row>
    <row r="668" spans="2:13" ht="20.100000000000001" customHeight="1" x14ac:dyDescent="0.25">
      <c r="B668" s="25" t="str">
        <f>IF(TBL_QUAL_JOBSLISTING_JOBS[[#This Row],[RECORD_STARTED]],IF(TBL_QUAL_JOBSLISTING_JOBS[[#This Row],[ERROR_COUNT]]&gt;0,-1,IF(TBL_QUAL_JOBSLISTING_JOBS[[#This Row],[REQ_FIELDS_POPULATED]],1,0)),"")</f>
        <v/>
      </c>
      <c r="C668" s="94">
        <f>ROW()-ROW(TBL_QUAL_JOBSLISTING_JOBS[[#Headers],[ROW_ID]])</f>
        <v>659</v>
      </c>
      <c r="D668" s="82"/>
      <c r="E668" s="82"/>
      <c r="F668" s="38"/>
      <c r="G668" s="39"/>
      <c r="H668" s="33"/>
      <c r="I668" s="84" t="str">
        <f>IFERROR(INDEX(TBL_UDARDA_LOANPOOL[QUAL_JOBS_HUD_MFI],MATCH(TBL_QUAL_JOBSLISTING_JOBS[[#This Row],[LISTING_LOAN_ID_PROP_ADDR]],TBL_UDARDA_LOANPOOL[LOAN_ID_PROP_ADDR],0)),"")</f>
        <v/>
      </c>
      <c r="J6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8" s="36">
        <f>SUM(
IF(AND(TBL_QUAL_JOBSLISTING_JOBS[[#This Row],[LISTING_LOAN_ID_PROP_ADDR]]&lt;&gt;"",NOT(ISNUMBER(MATCH(TBL_QUAL_JOBSLISTING_JOBS[[#This Row],[LISTING_LOAN_ID_PROP_ADDR]],RANGE_LOOKUP_UDARDA_LOANLIST,0)))),1,0)
)</f>
        <v>0</v>
      </c>
    </row>
    <row r="669" spans="2:13" ht="20.100000000000001" customHeight="1" x14ac:dyDescent="0.25">
      <c r="B669" s="25" t="str">
        <f>IF(TBL_QUAL_JOBSLISTING_JOBS[[#This Row],[RECORD_STARTED]],IF(TBL_QUAL_JOBSLISTING_JOBS[[#This Row],[ERROR_COUNT]]&gt;0,-1,IF(TBL_QUAL_JOBSLISTING_JOBS[[#This Row],[REQ_FIELDS_POPULATED]],1,0)),"")</f>
        <v/>
      </c>
      <c r="C669" s="94">
        <f>ROW()-ROW(TBL_QUAL_JOBSLISTING_JOBS[[#Headers],[ROW_ID]])</f>
        <v>660</v>
      </c>
      <c r="D669" s="82"/>
      <c r="E669" s="82"/>
      <c r="F669" s="38"/>
      <c r="G669" s="39"/>
      <c r="H669" s="33"/>
      <c r="I669" s="84" t="str">
        <f>IFERROR(INDEX(TBL_UDARDA_LOANPOOL[QUAL_JOBS_HUD_MFI],MATCH(TBL_QUAL_JOBSLISTING_JOBS[[#This Row],[LISTING_LOAN_ID_PROP_ADDR]],TBL_UDARDA_LOANPOOL[LOAN_ID_PROP_ADDR],0)),"")</f>
        <v/>
      </c>
      <c r="J6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9" s="36">
        <f>SUM(
IF(AND(TBL_QUAL_JOBSLISTING_JOBS[[#This Row],[LISTING_LOAN_ID_PROP_ADDR]]&lt;&gt;"",NOT(ISNUMBER(MATCH(TBL_QUAL_JOBSLISTING_JOBS[[#This Row],[LISTING_LOAN_ID_PROP_ADDR]],RANGE_LOOKUP_UDARDA_LOANLIST,0)))),1,0)
)</f>
        <v>0</v>
      </c>
    </row>
    <row r="670" spans="2:13" ht="20.100000000000001" customHeight="1" x14ac:dyDescent="0.25">
      <c r="B670" s="25" t="str">
        <f>IF(TBL_QUAL_JOBSLISTING_JOBS[[#This Row],[RECORD_STARTED]],IF(TBL_QUAL_JOBSLISTING_JOBS[[#This Row],[ERROR_COUNT]]&gt;0,-1,IF(TBL_QUAL_JOBSLISTING_JOBS[[#This Row],[REQ_FIELDS_POPULATED]],1,0)),"")</f>
        <v/>
      </c>
      <c r="C670" s="94">
        <f>ROW()-ROW(TBL_QUAL_JOBSLISTING_JOBS[[#Headers],[ROW_ID]])</f>
        <v>661</v>
      </c>
      <c r="D670" s="82"/>
      <c r="E670" s="82"/>
      <c r="F670" s="38"/>
      <c r="G670" s="39"/>
      <c r="H670" s="33"/>
      <c r="I670" s="84" t="str">
        <f>IFERROR(INDEX(TBL_UDARDA_LOANPOOL[QUAL_JOBS_HUD_MFI],MATCH(TBL_QUAL_JOBSLISTING_JOBS[[#This Row],[LISTING_LOAN_ID_PROP_ADDR]],TBL_UDARDA_LOANPOOL[LOAN_ID_PROP_ADDR],0)),"")</f>
        <v/>
      </c>
      <c r="J6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0" s="36">
        <f>SUM(
IF(AND(TBL_QUAL_JOBSLISTING_JOBS[[#This Row],[LISTING_LOAN_ID_PROP_ADDR]]&lt;&gt;"",NOT(ISNUMBER(MATCH(TBL_QUAL_JOBSLISTING_JOBS[[#This Row],[LISTING_LOAN_ID_PROP_ADDR]],RANGE_LOOKUP_UDARDA_LOANLIST,0)))),1,0)
)</f>
        <v>0</v>
      </c>
    </row>
    <row r="671" spans="2:13" ht="20.100000000000001" customHeight="1" x14ac:dyDescent="0.25">
      <c r="B671" s="25" t="str">
        <f>IF(TBL_QUAL_JOBSLISTING_JOBS[[#This Row],[RECORD_STARTED]],IF(TBL_QUAL_JOBSLISTING_JOBS[[#This Row],[ERROR_COUNT]]&gt;0,-1,IF(TBL_QUAL_JOBSLISTING_JOBS[[#This Row],[REQ_FIELDS_POPULATED]],1,0)),"")</f>
        <v/>
      </c>
      <c r="C671" s="94">
        <f>ROW()-ROW(TBL_QUAL_JOBSLISTING_JOBS[[#Headers],[ROW_ID]])</f>
        <v>662</v>
      </c>
      <c r="D671" s="82"/>
      <c r="E671" s="82"/>
      <c r="F671" s="38"/>
      <c r="G671" s="39"/>
      <c r="H671" s="33"/>
      <c r="I671" s="84" t="str">
        <f>IFERROR(INDEX(TBL_UDARDA_LOANPOOL[QUAL_JOBS_HUD_MFI],MATCH(TBL_QUAL_JOBSLISTING_JOBS[[#This Row],[LISTING_LOAN_ID_PROP_ADDR]],TBL_UDARDA_LOANPOOL[LOAN_ID_PROP_ADDR],0)),"")</f>
        <v/>
      </c>
      <c r="J6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1" s="36">
        <f>SUM(
IF(AND(TBL_QUAL_JOBSLISTING_JOBS[[#This Row],[LISTING_LOAN_ID_PROP_ADDR]]&lt;&gt;"",NOT(ISNUMBER(MATCH(TBL_QUAL_JOBSLISTING_JOBS[[#This Row],[LISTING_LOAN_ID_PROP_ADDR]],RANGE_LOOKUP_UDARDA_LOANLIST,0)))),1,0)
)</f>
        <v>0</v>
      </c>
    </row>
    <row r="672" spans="2:13" ht="20.100000000000001" customHeight="1" x14ac:dyDescent="0.25">
      <c r="B672" s="25" t="str">
        <f>IF(TBL_QUAL_JOBSLISTING_JOBS[[#This Row],[RECORD_STARTED]],IF(TBL_QUAL_JOBSLISTING_JOBS[[#This Row],[ERROR_COUNT]]&gt;0,-1,IF(TBL_QUAL_JOBSLISTING_JOBS[[#This Row],[REQ_FIELDS_POPULATED]],1,0)),"")</f>
        <v/>
      </c>
      <c r="C672" s="94">
        <f>ROW()-ROW(TBL_QUAL_JOBSLISTING_JOBS[[#Headers],[ROW_ID]])</f>
        <v>663</v>
      </c>
      <c r="D672" s="82"/>
      <c r="E672" s="82"/>
      <c r="F672" s="38"/>
      <c r="G672" s="39"/>
      <c r="H672" s="33"/>
      <c r="I672" s="84" t="str">
        <f>IFERROR(INDEX(TBL_UDARDA_LOANPOOL[QUAL_JOBS_HUD_MFI],MATCH(TBL_QUAL_JOBSLISTING_JOBS[[#This Row],[LISTING_LOAN_ID_PROP_ADDR]],TBL_UDARDA_LOANPOOL[LOAN_ID_PROP_ADDR],0)),"")</f>
        <v/>
      </c>
      <c r="J6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2" s="36">
        <f>SUM(
IF(AND(TBL_QUAL_JOBSLISTING_JOBS[[#This Row],[LISTING_LOAN_ID_PROP_ADDR]]&lt;&gt;"",NOT(ISNUMBER(MATCH(TBL_QUAL_JOBSLISTING_JOBS[[#This Row],[LISTING_LOAN_ID_PROP_ADDR]],RANGE_LOOKUP_UDARDA_LOANLIST,0)))),1,0)
)</f>
        <v>0</v>
      </c>
    </row>
    <row r="673" spans="2:13" ht="20.100000000000001" customHeight="1" x14ac:dyDescent="0.25">
      <c r="B673" s="25" t="str">
        <f>IF(TBL_QUAL_JOBSLISTING_JOBS[[#This Row],[RECORD_STARTED]],IF(TBL_QUAL_JOBSLISTING_JOBS[[#This Row],[ERROR_COUNT]]&gt;0,-1,IF(TBL_QUAL_JOBSLISTING_JOBS[[#This Row],[REQ_FIELDS_POPULATED]],1,0)),"")</f>
        <v/>
      </c>
      <c r="C673" s="94">
        <f>ROW()-ROW(TBL_QUAL_JOBSLISTING_JOBS[[#Headers],[ROW_ID]])</f>
        <v>664</v>
      </c>
      <c r="D673" s="82"/>
      <c r="E673" s="82"/>
      <c r="F673" s="38"/>
      <c r="G673" s="39"/>
      <c r="H673" s="33"/>
      <c r="I673" s="84" t="str">
        <f>IFERROR(INDEX(TBL_UDARDA_LOANPOOL[QUAL_JOBS_HUD_MFI],MATCH(TBL_QUAL_JOBSLISTING_JOBS[[#This Row],[LISTING_LOAN_ID_PROP_ADDR]],TBL_UDARDA_LOANPOOL[LOAN_ID_PROP_ADDR],0)),"")</f>
        <v/>
      </c>
      <c r="J6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3" s="36">
        <f>SUM(
IF(AND(TBL_QUAL_JOBSLISTING_JOBS[[#This Row],[LISTING_LOAN_ID_PROP_ADDR]]&lt;&gt;"",NOT(ISNUMBER(MATCH(TBL_QUAL_JOBSLISTING_JOBS[[#This Row],[LISTING_LOAN_ID_PROP_ADDR]],RANGE_LOOKUP_UDARDA_LOANLIST,0)))),1,0)
)</f>
        <v>0</v>
      </c>
    </row>
    <row r="674" spans="2:13" ht="20.100000000000001" customHeight="1" x14ac:dyDescent="0.25">
      <c r="B674" s="25" t="str">
        <f>IF(TBL_QUAL_JOBSLISTING_JOBS[[#This Row],[RECORD_STARTED]],IF(TBL_QUAL_JOBSLISTING_JOBS[[#This Row],[ERROR_COUNT]]&gt;0,-1,IF(TBL_QUAL_JOBSLISTING_JOBS[[#This Row],[REQ_FIELDS_POPULATED]],1,0)),"")</f>
        <v/>
      </c>
      <c r="C674" s="94">
        <f>ROW()-ROW(TBL_QUAL_JOBSLISTING_JOBS[[#Headers],[ROW_ID]])</f>
        <v>665</v>
      </c>
      <c r="D674" s="82"/>
      <c r="E674" s="82"/>
      <c r="F674" s="38"/>
      <c r="G674" s="39"/>
      <c r="H674" s="33"/>
      <c r="I674" s="84" t="str">
        <f>IFERROR(INDEX(TBL_UDARDA_LOANPOOL[QUAL_JOBS_HUD_MFI],MATCH(TBL_QUAL_JOBSLISTING_JOBS[[#This Row],[LISTING_LOAN_ID_PROP_ADDR]],TBL_UDARDA_LOANPOOL[LOAN_ID_PROP_ADDR],0)),"")</f>
        <v/>
      </c>
      <c r="J6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4" s="36">
        <f>SUM(
IF(AND(TBL_QUAL_JOBSLISTING_JOBS[[#This Row],[LISTING_LOAN_ID_PROP_ADDR]]&lt;&gt;"",NOT(ISNUMBER(MATCH(TBL_QUAL_JOBSLISTING_JOBS[[#This Row],[LISTING_LOAN_ID_PROP_ADDR]],RANGE_LOOKUP_UDARDA_LOANLIST,0)))),1,0)
)</f>
        <v>0</v>
      </c>
    </row>
    <row r="675" spans="2:13" ht="20.100000000000001" customHeight="1" x14ac:dyDescent="0.25">
      <c r="B675" s="25" t="str">
        <f>IF(TBL_QUAL_JOBSLISTING_JOBS[[#This Row],[RECORD_STARTED]],IF(TBL_QUAL_JOBSLISTING_JOBS[[#This Row],[ERROR_COUNT]]&gt;0,-1,IF(TBL_QUAL_JOBSLISTING_JOBS[[#This Row],[REQ_FIELDS_POPULATED]],1,0)),"")</f>
        <v/>
      </c>
      <c r="C675" s="94">
        <f>ROW()-ROW(TBL_QUAL_JOBSLISTING_JOBS[[#Headers],[ROW_ID]])</f>
        <v>666</v>
      </c>
      <c r="D675" s="82"/>
      <c r="E675" s="82"/>
      <c r="F675" s="38"/>
      <c r="G675" s="39"/>
      <c r="H675" s="33"/>
      <c r="I675" s="84" t="str">
        <f>IFERROR(INDEX(TBL_UDARDA_LOANPOOL[QUAL_JOBS_HUD_MFI],MATCH(TBL_QUAL_JOBSLISTING_JOBS[[#This Row],[LISTING_LOAN_ID_PROP_ADDR]],TBL_UDARDA_LOANPOOL[LOAN_ID_PROP_ADDR],0)),"")</f>
        <v/>
      </c>
      <c r="J6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5" s="36">
        <f>SUM(
IF(AND(TBL_QUAL_JOBSLISTING_JOBS[[#This Row],[LISTING_LOAN_ID_PROP_ADDR]]&lt;&gt;"",NOT(ISNUMBER(MATCH(TBL_QUAL_JOBSLISTING_JOBS[[#This Row],[LISTING_LOAN_ID_PROP_ADDR]],RANGE_LOOKUP_UDARDA_LOANLIST,0)))),1,0)
)</f>
        <v>0</v>
      </c>
    </row>
    <row r="676" spans="2:13" ht="20.100000000000001" customHeight="1" x14ac:dyDescent="0.25">
      <c r="B676" s="25" t="str">
        <f>IF(TBL_QUAL_JOBSLISTING_JOBS[[#This Row],[RECORD_STARTED]],IF(TBL_QUAL_JOBSLISTING_JOBS[[#This Row],[ERROR_COUNT]]&gt;0,-1,IF(TBL_QUAL_JOBSLISTING_JOBS[[#This Row],[REQ_FIELDS_POPULATED]],1,0)),"")</f>
        <v/>
      </c>
      <c r="C676" s="94">
        <f>ROW()-ROW(TBL_QUAL_JOBSLISTING_JOBS[[#Headers],[ROW_ID]])</f>
        <v>667</v>
      </c>
      <c r="D676" s="82"/>
      <c r="E676" s="82"/>
      <c r="F676" s="38"/>
      <c r="G676" s="39"/>
      <c r="H676" s="33"/>
      <c r="I676" s="84" t="str">
        <f>IFERROR(INDEX(TBL_UDARDA_LOANPOOL[QUAL_JOBS_HUD_MFI],MATCH(TBL_QUAL_JOBSLISTING_JOBS[[#This Row],[LISTING_LOAN_ID_PROP_ADDR]],TBL_UDARDA_LOANPOOL[LOAN_ID_PROP_ADDR],0)),"")</f>
        <v/>
      </c>
      <c r="J6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6" s="36">
        <f>SUM(
IF(AND(TBL_QUAL_JOBSLISTING_JOBS[[#This Row],[LISTING_LOAN_ID_PROP_ADDR]]&lt;&gt;"",NOT(ISNUMBER(MATCH(TBL_QUAL_JOBSLISTING_JOBS[[#This Row],[LISTING_LOAN_ID_PROP_ADDR]],RANGE_LOOKUP_UDARDA_LOANLIST,0)))),1,0)
)</f>
        <v>0</v>
      </c>
    </row>
    <row r="677" spans="2:13" ht="20.100000000000001" customHeight="1" x14ac:dyDescent="0.25">
      <c r="B677" s="25" t="str">
        <f>IF(TBL_QUAL_JOBSLISTING_JOBS[[#This Row],[RECORD_STARTED]],IF(TBL_QUAL_JOBSLISTING_JOBS[[#This Row],[ERROR_COUNT]]&gt;0,-1,IF(TBL_QUAL_JOBSLISTING_JOBS[[#This Row],[REQ_FIELDS_POPULATED]],1,0)),"")</f>
        <v/>
      </c>
      <c r="C677" s="94">
        <f>ROW()-ROW(TBL_QUAL_JOBSLISTING_JOBS[[#Headers],[ROW_ID]])</f>
        <v>668</v>
      </c>
      <c r="D677" s="82"/>
      <c r="E677" s="82"/>
      <c r="F677" s="38"/>
      <c r="G677" s="39"/>
      <c r="H677" s="33"/>
      <c r="I677" s="84" t="str">
        <f>IFERROR(INDEX(TBL_UDARDA_LOANPOOL[QUAL_JOBS_HUD_MFI],MATCH(TBL_QUAL_JOBSLISTING_JOBS[[#This Row],[LISTING_LOAN_ID_PROP_ADDR]],TBL_UDARDA_LOANPOOL[LOAN_ID_PROP_ADDR],0)),"")</f>
        <v/>
      </c>
      <c r="J6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7" s="36">
        <f>SUM(
IF(AND(TBL_QUAL_JOBSLISTING_JOBS[[#This Row],[LISTING_LOAN_ID_PROP_ADDR]]&lt;&gt;"",NOT(ISNUMBER(MATCH(TBL_QUAL_JOBSLISTING_JOBS[[#This Row],[LISTING_LOAN_ID_PROP_ADDR]],RANGE_LOOKUP_UDARDA_LOANLIST,0)))),1,0)
)</f>
        <v>0</v>
      </c>
    </row>
    <row r="678" spans="2:13" ht="20.100000000000001" customHeight="1" x14ac:dyDescent="0.25">
      <c r="B678" s="25" t="str">
        <f>IF(TBL_QUAL_JOBSLISTING_JOBS[[#This Row],[RECORD_STARTED]],IF(TBL_QUAL_JOBSLISTING_JOBS[[#This Row],[ERROR_COUNT]]&gt;0,-1,IF(TBL_QUAL_JOBSLISTING_JOBS[[#This Row],[REQ_FIELDS_POPULATED]],1,0)),"")</f>
        <v/>
      </c>
      <c r="C678" s="94">
        <f>ROW()-ROW(TBL_QUAL_JOBSLISTING_JOBS[[#Headers],[ROW_ID]])</f>
        <v>669</v>
      </c>
      <c r="D678" s="82"/>
      <c r="E678" s="82"/>
      <c r="F678" s="38"/>
      <c r="G678" s="39"/>
      <c r="H678" s="33"/>
      <c r="I678" s="84" t="str">
        <f>IFERROR(INDEX(TBL_UDARDA_LOANPOOL[QUAL_JOBS_HUD_MFI],MATCH(TBL_QUAL_JOBSLISTING_JOBS[[#This Row],[LISTING_LOAN_ID_PROP_ADDR]],TBL_UDARDA_LOANPOOL[LOAN_ID_PROP_ADDR],0)),"")</f>
        <v/>
      </c>
      <c r="J6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8" s="36">
        <f>SUM(
IF(AND(TBL_QUAL_JOBSLISTING_JOBS[[#This Row],[LISTING_LOAN_ID_PROP_ADDR]]&lt;&gt;"",NOT(ISNUMBER(MATCH(TBL_QUAL_JOBSLISTING_JOBS[[#This Row],[LISTING_LOAN_ID_PROP_ADDR]],RANGE_LOOKUP_UDARDA_LOANLIST,0)))),1,0)
)</f>
        <v>0</v>
      </c>
    </row>
    <row r="679" spans="2:13" ht="20.100000000000001" customHeight="1" x14ac:dyDescent="0.25">
      <c r="B679" s="25" t="str">
        <f>IF(TBL_QUAL_JOBSLISTING_JOBS[[#This Row],[RECORD_STARTED]],IF(TBL_QUAL_JOBSLISTING_JOBS[[#This Row],[ERROR_COUNT]]&gt;0,-1,IF(TBL_QUAL_JOBSLISTING_JOBS[[#This Row],[REQ_FIELDS_POPULATED]],1,0)),"")</f>
        <v/>
      </c>
      <c r="C679" s="94">
        <f>ROW()-ROW(TBL_QUAL_JOBSLISTING_JOBS[[#Headers],[ROW_ID]])</f>
        <v>670</v>
      </c>
      <c r="D679" s="82"/>
      <c r="E679" s="82"/>
      <c r="F679" s="38"/>
      <c r="G679" s="39"/>
      <c r="H679" s="33"/>
      <c r="I679" s="84" t="str">
        <f>IFERROR(INDEX(TBL_UDARDA_LOANPOOL[QUAL_JOBS_HUD_MFI],MATCH(TBL_QUAL_JOBSLISTING_JOBS[[#This Row],[LISTING_LOAN_ID_PROP_ADDR]],TBL_UDARDA_LOANPOOL[LOAN_ID_PROP_ADDR],0)),"")</f>
        <v/>
      </c>
      <c r="J6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9" s="36">
        <f>SUM(
IF(AND(TBL_QUAL_JOBSLISTING_JOBS[[#This Row],[LISTING_LOAN_ID_PROP_ADDR]]&lt;&gt;"",NOT(ISNUMBER(MATCH(TBL_QUAL_JOBSLISTING_JOBS[[#This Row],[LISTING_LOAN_ID_PROP_ADDR]],RANGE_LOOKUP_UDARDA_LOANLIST,0)))),1,0)
)</f>
        <v>0</v>
      </c>
    </row>
    <row r="680" spans="2:13" ht="20.100000000000001" customHeight="1" x14ac:dyDescent="0.25">
      <c r="B680" s="25" t="str">
        <f>IF(TBL_QUAL_JOBSLISTING_JOBS[[#This Row],[RECORD_STARTED]],IF(TBL_QUAL_JOBSLISTING_JOBS[[#This Row],[ERROR_COUNT]]&gt;0,-1,IF(TBL_QUAL_JOBSLISTING_JOBS[[#This Row],[REQ_FIELDS_POPULATED]],1,0)),"")</f>
        <v/>
      </c>
      <c r="C680" s="94">
        <f>ROW()-ROW(TBL_QUAL_JOBSLISTING_JOBS[[#Headers],[ROW_ID]])</f>
        <v>671</v>
      </c>
      <c r="D680" s="82"/>
      <c r="E680" s="82"/>
      <c r="F680" s="38"/>
      <c r="G680" s="39"/>
      <c r="H680" s="33"/>
      <c r="I680" s="84" t="str">
        <f>IFERROR(INDEX(TBL_UDARDA_LOANPOOL[QUAL_JOBS_HUD_MFI],MATCH(TBL_QUAL_JOBSLISTING_JOBS[[#This Row],[LISTING_LOAN_ID_PROP_ADDR]],TBL_UDARDA_LOANPOOL[LOAN_ID_PROP_ADDR],0)),"")</f>
        <v/>
      </c>
      <c r="J6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0" s="36">
        <f>SUM(
IF(AND(TBL_QUAL_JOBSLISTING_JOBS[[#This Row],[LISTING_LOAN_ID_PROP_ADDR]]&lt;&gt;"",NOT(ISNUMBER(MATCH(TBL_QUAL_JOBSLISTING_JOBS[[#This Row],[LISTING_LOAN_ID_PROP_ADDR]],RANGE_LOOKUP_UDARDA_LOANLIST,0)))),1,0)
)</f>
        <v>0</v>
      </c>
    </row>
    <row r="681" spans="2:13" ht="20.100000000000001" customHeight="1" x14ac:dyDescent="0.25">
      <c r="B681" s="25" t="str">
        <f>IF(TBL_QUAL_JOBSLISTING_JOBS[[#This Row],[RECORD_STARTED]],IF(TBL_QUAL_JOBSLISTING_JOBS[[#This Row],[ERROR_COUNT]]&gt;0,-1,IF(TBL_QUAL_JOBSLISTING_JOBS[[#This Row],[REQ_FIELDS_POPULATED]],1,0)),"")</f>
        <v/>
      </c>
      <c r="C681" s="94">
        <f>ROW()-ROW(TBL_QUAL_JOBSLISTING_JOBS[[#Headers],[ROW_ID]])</f>
        <v>672</v>
      </c>
      <c r="D681" s="82"/>
      <c r="E681" s="82"/>
      <c r="F681" s="38"/>
      <c r="G681" s="39"/>
      <c r="H681" s="33"/>
      <c r="I681" s="84" t="str">
        <f>IFERROR(INDEX(TBL_UDARDA_LOANPOOL[QUAL_JOBS_HUD_MFI],MATCH(TBL_QUAL_JOBSLISTING_JOBS[[#This Row],[LISTING_LOAN_ID_PROP_ADDR]],TBL_UDARDA_LOANPOOL[LOAN_ID_PROP_ADDR],0)),"")</f>
        <v/>
      </c>
      <c r="J6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1" s="36">
        <f>SUM(
IF(AND(TBL_QUAL_JOBSLISTING_JOBS[[#This Row],[LISTING_LOAN_ID_PROP_ADDR]]&lt;&gt;"",NOT(ISNUMBER(MATCH(TBL_QUAL_JOBSLISTING_JOBS[[#This Row],[LISTING_LOAN_ID_PROP_ADDR]],RANGE_LOOKUP_UDARDA_LOANLIST,0)))),1,0)
)</f>
        <v>0</v>
      </c>
    </row>
    <row r="682" spans="2:13" ht="20.100000000000001" customHeight="1" x14ac:dyDescent="0.25">
      <c r="B682" s="25" t="str">
        <f>IF(TBL_QUAL_JOBSLISTING_JOBS[[#This Row],[RECORD_STARTED]],IF(TBL_QUAL_JOBSLISTING_JOBS[[#This Row],[ERROR_COUNT]]&gt;0,-1,IF(TBL_QUAL_JOBSLISTING_JOBS[[#This Row],[REQ_FIELDS_POPULATED]],1,0)),"")</f>
        <v/>
      </c>
      <c r="C682" s="94">
        <f>ROW()-ROW(TBL_QUAL_JOBSLISTING_JOBS[[#Headers],[ROW_ID]])</f>
        <v>673</v>
      </c>
      <c r="D682" s="82"/>
      <c r="E682" s="82"/>
      <c r="F682" s="38"/>
      <c r="G682" s="39"/>
      <c r="H682" s="33"/>
      <c r="I682" s="84" t="str">
        <f>IFERROR(INDEX(TBL_UDARDA_LOANPOOL[QUAL_JOBS_HUD_MFI],MATCH(TBL_QUAL_JOBSLISTING_JOBS[[#This Row],[LISTING_LOAN_ID_PROP_ADDR]],TBL_UDARDA_LOANPOOL[LOAN_ID_PROP_ADDR],0)),"")</f>
        <v/>
      </c>
      <c r="J6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2" s="36">
        <f>SUM(
IF(AND(TBL_QUAL_JOBSLISTING_JOBS[[#This Row],[LISTING_LOAN_ID_PROP_ADDR]]&lt;&gt;"",NOT(ISNUMBER(MATCH(TBL_QUAL_JOBSLISTING_JOBS[[#This Row],[LISTING_LOAN_ID_PROP_ADDR]],RANGE_LOOKUP_UDARDA_LOANLIST,0)))),1,0)
)</f>
        <v>0</v>
      </c>
    </row>
    <row r="683" spans="2:13" ht="20.100000000000001" customHeight="1" x14ac:dyDescent="0.25">
      <c r="B683" s="25" t="str">
        <f>IF(TBL_QUAL_JOBSLISTING_JOBS[[#This Row],[RECORD_STARTED]],IF(TBL_QUAL_JOBSLISTING_JOBS[[#This Row],[ERROR_COUNT]]&gt;0,-1,IF(TBL_QUAL_JOBSLISTING_JOBS[[#This Row],[REQ_FIELDS_POPULATED]],1,0)),"")</f>
        <v/>
      </c>
      <c r="C683" s="94">
        <f>ROW()-ROW(TBL_QUAL_JOBSLISTING_JOBS[[#Headers],[ROW_ID]])</f>
        <v>674</v>
      </c>
      <c r="D683" s="82"/>
      <c r="E683" s="82"/>
      <c r="F683" s="38"/>
      <c r="G683" s="39"/>
      <c r="H683" s="33"/>
      <c r="I683" s="84" t="str">
        <f>IFERROR(INDEX(TBL_UDARDA_LOANPOOL[QUAL_JOBS_HUD_MFI],MATCH(TBL_QUAL_JOBSLISTING_JOBS[[#This Row],[LISTING_LOAN_ID_PROP_ADDR]],TBL_UDARDA_LOANPOOL[LOAN_ID_PROP_ADDR],0)),"")</f>
        <v/>
      </c>
      <c r="J6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3" s="36">
        <f>SUM(
IF(AND(TBL_QUAL_JOBSLISTING_JOBS[[#This Row],[LISTING_LOAN_ID_PROP_ADDR]]&lt;&gt;"",NOT(ISNUMBER(MATCH(TBL_QUAL_JOBSLISTING_JOBS[[#This Row],[LISTING_LOAN_ID_PROP_ADDR]],RANGE_LOOKUP_UDARDA_LOANLIST,0)))),1,0)
)</f>
        <v>0</v>
      </c>
    </row>
    <row r="684" spans="2:13" ht="20.100000000000001" customHeight="1" x14ac:dyDescent="0.25">
      <c r="B684" s="25" t="str">
        <f>IF(TBL_QUAL_JOBSLISTING_JOBS[[#This Row],[RECORD_STARTED]],IF(TBL_QUAL_JOBSLISTING_JOBS[[#This Row],[ERROR_COUNT]]&gt;0,-1,IF(TBL_QUAL_JOBSLISTING_JOBS[[#This Row],[REQ_FIELDS_POPULATED]],1,0)),"")</f>
        <v/>
      </c>
      <c r="C684" s="94">
        <f>ROW()-ROW(TBL_QUAL_JOBSLISTING_JOBS[[#Headers],[ROW_ID]])</f>
        <v>675</v>
      </c>
      <c r="D684" s="82"/>
      <c r="E684" s="82"/>
      <c r="F684" s="38"/>
      <c r="G684" s="39"/>
      <c r="H684" s="33"/>
      <c r="I684" s="84" t="str">
        <f>IFERROR(INDEX(TBL_UDARDA_LOANPOOL[QUAL_JOBS_HUD_MFI],MATCH(TBL_QUAL_JOBSLISTING_JOBS[[#This Row],[LISTING_LOAN_ID_PROP_ADDR]],TBL_UDARDA_LOANPOOL[LOAN_ID_PROP_ADDR],0)),"")</f>
        <v/>
      </c>
      <c r="J6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4" s="36">
        <f>SUM(
IF(AND(TBL_QUAL_JOBSLISTING_JOBS[[#This Row],[LISTING_LOAN_ID_PROP_ADDR]]&lt;&gt;"",NOT(ISNUMBER(MATCH(TBL_QUAL_JOBSLISTING_JOBS[[#This Row],[LISTING_LOAN_ID_PROP_ADDR]],RANGE_LOOKUP_UDARDA_LOANLIST,0)))),1,0)
)</f>
        <v>0</v>
      </c>
    </row>
    <row r="685" spans="2:13" ht="20.100000000000001" customHeight="1" x14ac:dyDescent="0.25">
      <c r="B685" s="25" t="str">
        <f>IF(TBL_QUAL_JOBSLISTING_JOBS[[#This Row],[RECORD_STARTED]],IF(TBL_QUAL_JOBSLISTING_JOBS[[#This Row],[ERROR_COUNT]]&gt;0,-1,IF(TBL_QUAL_JOBSLISTING_JOBS[[#This Row],[REQ_FIELDS_POPULATED]],1,0)),"")</f>
        <v/>
      </c>
      <c r="C685" s="94">
        <f>ROW()-ROW(TBL_QUAL_JOBSLISTING_JOBS[[#Headers],[ROW_ID]])</f>
        <v>676</v>
      </c>
      <c r="D685" s="82"/>
      <c r="E685" s="82"/>
      <c r="F685" s="38"/>
      <c r="G685" s="39"/>
      <c r="H685" s="33"/>
      <c r="I685" s="84" t="str">
        <f>IFERROR(INDEX(TBL_UDARDA_LOANPOOL[QUAL_JOBS_HUD_MFI],MATCH(TBL_QUAL_JOBSLISTING_JOBS[[#This Row],[LISTING_LOAN_ID_PROP_ADDR]],TBL_UDARDA_LOANPOOL[LOAN_ID_PROP_ADDR],0)),"")</f>
        <v/>
      </c>
      <c r="J6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5" s="36">
        <f>SUM(
IF(AND(TBL_QUAL_JOBSLISTING_JOBS[[#This Row],[LISTING_LOAN_ID_PROP_ADDR]]&lt;&gt;"",NOT(ISNUMBER(MATCH(TBL_QUAL_JOBSLISTING_JOBS[[#This Row],[LISTING_LOAN_ID_PROP_ADDR]],RANGE_LOOKUP_UDARDA_LOANLIST,0)))),1,0)
)</f>
        <v>0</v>
      </c>
    </row>
    <row r="686" spans="2:13" ht="20.100000000000001" customHeight="1" x14ac:dyDescent="0.25">
      <c r="B686" s="25" t="str">
        <f>IF(TBL_QUAL_JOBSLISTING_JOBS[[#This Row],[RECORD_STARTED]],IF(TBL_QUAL_JOBSLISTING_JOBS[[#This Row],[ERROR_COUNT]]&gt;0,-1,IF(TBL_QUAL_JOBSLISTING_JOBS[[#This Row],[REQ_FIELDS_POPULATED]],1,0)),"")</f>
        <v/>
      </c>
      <c r="C686" s="94">
        <f>ROW()-ROW(TBL_QUAL_JOBSLISTING_JOBS[[#Headers],[ROW_ID]])</f>
        <v>677</v>
      </c>
      <c r="D686" s="82"/>
      <c r="E686" s="82"/>
      <c r="F686" s="38"/>
      <c r="G686" s="39"/>
      <c r="H686" s="33"/>
      <c r="I686" s="84" t="str">
        <f>IFERROR(INDEX(TBL_UDARDA_LOANPOOL[QUAL_JOBS_HUD_MFI],MATCH(TBL_QUAL_JOBSLISTING_JOBS[[#This Row],[LISTING_LOAN_ID_PROP_ADDR]],TBL_UDARDA_LOANPOOL[LOAN_ID_PROP_ADDR],0)),"")</f>
        <v/>
      </c>
      <c r="J6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6" s="36">
        <f>SUM(
IF(AND(TBL_QUAL_JOBSLISTING_JOBS[[#This Row],[LISTING_LOAN_ID_PROP_ADDR]]&lt;&gt;"",NOT(ISNUMBER(MATCH(TBL_QUAL_JOBSLISTING_JOBS[[#This Row],[LISTING_LOAN_ID_PROP_ADDR]],RANGE_LOOKUP_UDARDA_LOANLIST,0)))),1,0)
)</f>
        <v>0</v>
      </c>
    </row>
    <row r="687" spans="2:13" ht="20.100000000000001" customHeight="1" x14ac:dyDescent="0.25">
      <c r="B687" s="25" t="str">
        <f>IF(TBL_QUAL_JOBSLISTING_JOBS[[#This Row],[RECORD_STARTED]],IF(TBL_QUAL_JOBSLISTING_JOBS[[#This Row],[ERROR_COUNT]]&gt;0,-1,IF(TBL_QUAL_JOBSLISTING_JOBS[[#This Row],[REQ_FIELDS_POPULATED]],1,0)),"")</f>
        <v/>
      </c>
      <c r="C687" s="94">
        <f>ROW()-ROW(TBL_QUAL_JOBSLISTING_JOBS[[#Headers],[ROW_ID]])</f>
        <v>678</v>
      </c>
      <c r="D687" s="82"/>
      <c r="E687" s="82"/>
      <c r="F687" s="38"/>
      <c r="G687" s="39"/>
      <c r="H687" s="33"/>
      <c r="I687" s="84" t="str">
        <f>IFERROR(INDEX(TBL_UDARDA_LOANPOOL[QUAL_JOBS_HUD_MFI],MATCH(TBL_QUAL_JOBSLISTING_JOBS[[#This Row],[LISTING_LOAN_ID_PROP_ADDR]],TBL_UDARDA_LOANPOOL[LOAN_ID_PROP_ADDR],0)),"")</f>
        <v/>
      </c>
      <c r="J6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7" s="36">
        <f>SUM(
IF(AND(TBL_QUAL_JOBSLISTING_JOBS[[#This Row],[LISTING_LOAN_ID_PROP_ADDR]]&lt;&gt;"",NOT(ISNUMBER(MATCH(TBL_QUAL_JOBSLISTING_JOBS[[#This Row],[LISTING_LOAN_ID_PROP_ADDR]],RANGE_LOOKUP_UDARDA_LOANLIST,0)))),1,0)
)</f>
        <v>0</v>
      </c>
    </row>
    <row r="688" spans="2:13" ht="20.100000000000001" customHeight="1" x14ac:dyDescent="0.25">
      <c r="B688" s="25" t="str">
        <f>IF(TBL_QUAL_JOBSLISTING_JOBS[[#This Row],[RECORD_STARTED]],IF(TBL_QUAL_JOBSLISTING_JOBS[[#This Row],[ERROR_COUNT]]&gt;0,-1,IF(TBL_QUAL_JOBSLISTING_JOBS[[#This Row],[REQ_FIELDS_POPULATED]],1,0)),"")</f>
        <v/>
      </c>
      <c r="C688" s="94">
        <f>ROW()-ROW(TBL_QUAL_JOBSLISTING_JOBS[[#Headers],[ROW_ID]])</f>
        <v>679</v>
      </c>
      <c r="D688" s="82"/>
      <c r="E688" s="82"/>
      <c r="F688" s="38"/>
      <c r="G688" s="39"/>
      <c r="H688" s="33"/>
      <c r="I688" s="84" t="str">
        <f>IFERROR(INDEX(TBL_UDARDA_LOANPOOL[QUAL_JOBS_HUD_MFI],MATCH(TBL_QUAL_JOBSLISTING_JOBS[[#This Row],[LISTING_LOAN_ID_PROP_ADDR]],TBL_UDARDA_LOANPOOL[LOAN_ID_PROP_ADDR],0)),"")</f>
        <v/>
      </c>
      <c r="J6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8" s="36">
        <f>SUM(
IF(AND(TBL_QUAL_JOBSLISTING_JOBS[[#This Row],[LISTING_LOAN_ID_PROP_ADDR]]&lt;&gt;"",NOT(ISNUMBER(MATCH(TBL_QUAL_JOBSLISTING_JOBS[[#This Row],[LISTING_LOAN_ID_PROP_ADDR]],RANGE_LOOKUP_UDARDA_LOANLIST,0)))),1,0)
)</f>
        <v>0</v>
      </c>
    </row>
    <row r="689" spans="2:13" ht="20.100000000000001" customHeight="1" x14ac:dyDescent="0.25">
      <c r="B689" s="25" t="str">
        <f>IF(TBL_QUAL_JOBSLISTING_JOBS[[#This Row],[RECORD_STARTED]],IF(TBL_QUAL_JOBSLISTING_JOBS[[#This Row],[ERROR_COUNT]]&gt;0,-1,IF(TBL_QUAL_JOBSLISTING_JOBS[[#This Row],[REQ_FIELDS_POPULATED]],1,0)),"")</f>
        <v/>
      </c>
      <c r="C689" s="94">
        <f>ROW()-ROW(TBL_QUAL_JOBSLISTING_JOBS[[#Headers],[ROW_ID]])</f>
        <v>680</v>
      </c>
      <c r="D689" s="82"/>
      <c r="E689" s="82"/>
      <c r="F689" s="38"/>
      <c r="G689" s="39"/>
      <c r="H689" s="33"/>
      <c r="I689" s="84" t="str">
        <f>IFERROR(INDEX(TBL_UDARDA_LOANPOOL[QUAL_JOBS_HUD_MFI],MATCH(TBL_QUAL_JOBSLISTING_JOBS[[#This Row],[LISTING_LOAN_ID_PROP_ADDR]],TBL_UDARDA_LOANPOOL[LOAN_ID_PROP_ADDR],0)),"")</f>
        <v/>
      </c>
      <c r="J6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9" s="36">
        <f>SUM(
IF(AND(TBL_QUAL_JOBSLISTING_JOBS[[#This Row],[LISTING_LOAN_ID_PROP_ADDR]]&lt;&gt;"",NOT(ISNUMBER(MATCH(TBL_QUAL_JOBSLISTING_JOBS[[#This Row],[LISTING_LOAN_ID_PROP_ADDR]],RANGE_LOOKUP_UDARDA_LOANLIST,0)))),1,0)
)</f>
        <v>0</v>
      </c>
    </row>
    <row r="690" spans="2:13" ht="20.100000000000001" customHeight="1" x14ac:dyDescent="0.25">
      <c r="B690" s="25" t="str">
        <f>IF(TBL_QUAL_JOBSLISTING_JOBS[[#This Row],[RECORD_STARTED]],IF(TBL_QUAL_JOBSLISTING_JOBS[[#This Row],[ERROR_COUNT]]&gt;0,-1,IF(TBL_QUAL_JOBSLISTING_JOBS[[#This Row],[REQ_FIELDS_POPULATED]],1,0)),"")</f>
        <v/>
      </c>
      <c r="C690" s="94">
        <f>ROW()-ROW(TBL_QUAL_JOBSLISTING_JOBS[[#Headers],[ROW_ID]])</f>
        <v>681</v>
      </c>
      <c r="D690" s="82"/>
      <c r="E690" s="82"/>
      <c r="F690" s="38"/>
      <c r="G690" s="39"/>
      <c r="H690" s="33"/>
      <c r="I690" s="84" t="str">
        <f>IFERROR(INDEX(TBL_UDARDA_LOANPOOL[QUAL_JOBS_HUD_MFI],MATCH(TBL_QUAL_JOBSLISTING_JOBS[[#This Row],[LISTING_LOAN_ID_PROP_ADDR]],TBL_UDARDA_LOANPOOL[LOAN_ID_PROP_ADDR],0)),"")</f>
        <v/>
      </c>
      <c r="J6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0" s="36">
        <f>SUM(
IF(AND(TBL_QUAL_JOBSLISTING_JOBS[[#This Row],[LISTING_LOAN_ID_PROP_ADDR]]&lt;&gt;"",NOT(ISNUMBER(MATCH(TBL_QUAL_JOBSLISTING_JOBS[[#This Row],[LISTING_LOAN_ID_PROP_ADDR]],RANGE_LOOKUP_UDARDA_LOANLIST,0)))),1,0)
)</f>
        <v>0</v>
      </c>
    </row>
    <row r="691" spans="2:13" ht="20.100000000000001" customHeight="1" x14ac:dyDescent="0.25">
      <c r="B691" s="25" t="str">
        <f>IF(TBL_QUAL_JOBSLISTING_JOBS[[#This Row],[RECORD_STARTED]],IF(TBL_QUAL_JOBSLISTING_JOBS[[#This Row],[ERROR_COUNT]]&gt;0,-1,IF(TBL_QUAL_JOBSLISTING_JOBS[[#This Row],[REQ_FIELDS_POPULATED]],1,0)),"")</f>
        <v/>
      </c>
      <c r="C691" s="94">
        <f>ROW()-ROW(TBL_QUAL_JOBSLISTING_JOBS[[#Headers],[ROW_ID]])</f>
        <v>682</v>
      </c>
      <c r="D691" s="82"/>
      <c r="E691" s="82"/>
      <c r="F691" s="38"/>
      <c r="G691" s="39"/>
      <c r="H691" s="33"/>
      <c r="I691" s="84" t="str">
        <f>IFERROR(INDEX(TBL_UDARDA_LOANPOOL[QUAL_JOBS_HUD_MFI],MATCH(TBL_QUAL_JOBSLISTING_JOBS[[#This Row],[LISTING_LOAN_ID_PROP_ADDR]],TBL_UDARDA_LOANPOOL[LOAN_ID_PROP_ADDR],0)),"")</f>
        <v/>
      </c>
      <c r="J6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1" s="36">
        <f>SUM(
IF(AND(TBL_QUAL_JOBSLISTING_JOBS[[#This Row],[LISTING_LOAN_ID_PROP_ADDR]]&lt;&gt;"",NOT(ISNUMBER(MATCH(TBL_QUAL_JOBSLISTING_JOBS[[#This Row],[LISTING_LOAN_ID_PROP_ADDR]],RANGE_LOOKUP_UDARDA_LOANLIST,0)))),1,0)
)</f>
        <v>0</v>
      </c>
    </row>
    <row r="692" spans="2:13" ht="20.100000000000001" customHeight="1" x14ac:dyDescent="0.25">
      <c r="B692" s="25" t="str">
        <f>IF(TBL_QUAL_JOBSLISTING_JOBS[[#This Row],[RECORD_STARTED]],IF(TBL_QUAL_JOBSLISTING_JOBS[[#This Row],[ERROR_COUNT]]&gt;0,-1,IF(TBL_QUAL_JOBSLISTING_JOBS[[#This Row],[REQ_FIELDS_POPULATED]],1,0)),"")</f>
        <v/>
      </c>
      <c r="C692" s="94">
        <f>ROW()-ROW(TBL_QUAL_JOBSLISTING_JOBS[[#Headers],[ROW_ID]])</f>
        <v>683</v>
      </c>
      <c r="D692" s="82"/>
      <c r="E692" s="82"/>
      <c r="F692" s="38"/>
      <c r="G692" s="39"/>
      <c r="H692" s="33"/>
      <c r="I692" s="84" t="str">
        <f>IFERROR(INDEX(TBL_UDARDA_LOANPOOL[QUAL_JOBS_HUD_MFI],MATCH(TBL_QUAL_JOBSLISTING_JOBS[[#This Row],[LISTING_LOAN_ID_PROP_ADDR]],TBL_UDARDA_LOANPOOL[LOAN_ID_PROP_ADDR],0)),"")</f>
        <v/>
      </c>
      <c r="J6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2" s="36">
        <f>SUM(
IF(AND(TBL_QUAL_JOBSLISTING_JOBS[[#This Row],[LISTING_LOAN_ID_PROP_ADDR]]&lt;&gt;"",NOT(ISNUMBER(MATCH(TBL_QUAL_JOBSLISTING_JOBS[[#This Row],[LISTING_LOAN_ID_PROP_ADDR]],RANGE_LOOKUP_UDARDA_LOANLIST,0)))),1,0)
)</f>
        <v>0</v>
      </c>
    </row>
    <row r="693" spans="2:13" ht="20.100000000000001" customHeight="1" x14ac:dyDescent="0.25">
      <c r="B693" s="25" t="str">
        <f>IF(TBL_QUAL_JOBSLISTING_JOBS[[#This Row],[RECORD_STARTED]],IF(TBL_QUAL_JOBSLISTING_JOBS[[#This Row],[ERROR_COUNT]]&gt;0,-1,IF(TBL_QUAL_JOBSLISTING_JOBS[[#This Row],[REQ_FIELDS_POPULATED]],1,0)),"")</f>
        <v/>
      </c>
      <c r="C693" s="94">
        <f>ROW()-ROW(TBL_QUAL_JOBSLISTING_JOBS[[#Headers],[ROW_ID]])</f>
        <v>684</v>
      </c>
      <c r="D693" s="82"/>
      <c r="E693" s="82"/>
      <c r="F693" s="38"/>
      <c r="G693" s="39"/>
      <c r="H693" s="33"/>
      <c r="I693" s="84" t="str">
        <f>IFERROR(INDEX(TBL_UDARDA_LOANPOOL[QUAL_JOBS_HUD_MFI],MATCH(TBL_QUAL_JOBSLISTING_JOBS[[#This Row],[LISTING_LOAN_ID_PROP_ADDR]],TBL_UDARDA_LOANPOOL[LOAN_ID_PROP_ADDR],0)),"")</f>
        <v/>
      </c>
      <c r="J6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3" s="36">
        <f>SUM(
IF(AND(TBL_QUAL_JOBSLISTING_JOBS[[#This Row],[LISTING_LOAN_ID_PROP_ADDR]]&lt;&gt;"",NOT(ISNUMBER(MATCH(TBL_QUAL_JOBSLISTING_JOBS[[#This Row],[LISTING_LOAN_ID_PROP_ADDR]],RANGE_LOOKUP_UDARDA_LOANLIST,0)))),1,0)
)</f>
        <v>0</v>
      </c>
    </row>
    <row r="694" spans="2:13" ht="20.100000000000001" customHeight="1" x14ac:dyDescent="0.25">
      <c r="B694" s="25" t="str">
        <f>IF(TBL_QUAL_JOBSLISTING_JOBS[[#This Row],[RECORD_STARTED]],IF(TBL_QUAL_JOBSLISTING_JOBS[[#This Row],[ERROR_COUNT]]&gt;0,-1,IF(TBL_QUAL_JOBSLISTING_JOBS[[#This Row],[REQ_FIELDS_POPULATED]],1,0)),"")</f>
        <v/>
      </c>
      <c r="C694" s="94">
        <f>ROW()-ROW(TBL_QUAL_JOBSLISTING_JOBS[[#Headers],[ROW_ID]])</f>
        <v>685</v>
      </c>
      <c r="D694" s="82"/>
      <c r="E694" s="82"/>
      <c r="F694" s="38"/>
      <c r="G694" s="39"/>
      <c r="H694" s="33"/>
      <c r="I694" s="84" t="str">
        <f>IFERROR(INDEX(TBL_UDARDA_LOANPOOL[QUAL_JOBS_HUD_MFI],MATCH(TBL_QUAL_JOBSLISTING_JOBS[[#This Row],[LISTING_LOAN_ID_PROP_ADDR]],TBL_UDARDA_LOANPOOL[LOAN_ID_PROP_ADDR],0)),"")</f>
        <v/>
      </c>
      <c r="J6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4" s="36">
        <f>SUM(
IF(AND(TBL_QUAL_JOBSLISTING_JOBS[[#This Row],[LISTING_LOAN_ID_PROP_ADDR]]&lt;&gt;"",NOT(ISNUMBER(MATCH(TBL_QUAL_JOBSLISTING_JOBS[[#This Row],[LISTING_LOAN_ID_PROP_ADDR]],RANGE_LOOKUP_UDARDA_LOANLIST,0)))),1,0)
)</f>
        <v>0</v>
      </c>
    </row>
    <row r="695" spans="2:13" ht="20.100000000000001" customHeight="1" x14ac:dyDescent="0.25">
      <c r="B695" s="25" t="str">
        <f>IF(TBL_QUAL_JOBSLISTING_JOBS[[#This Row],[RECORD_STARTED]],IF(TBL_QUAL_JOBSLISTING_JOBS[[#This Row],[ERROR_COUNT]]&gt;0,-1,IF(TBL_QUAL_JOBSLISTING_JOBS[[#This Row],[REQ_FIELDS_POPULATED]],1,0)),"")</f>
        <v/>
      </c>
      <c r="C695" s="94">
        <f>ROW()-ROW(TBL_QUAL_JOBSLISTING_JOBS[[#Headers],[ROW_ID]])</f>
        <v>686</v>
      </c>
      <c r="D695" s="82"/>
      <c r="E695" s="82"/>
      <c r="F695" s="38"/>
      <c r="G695" s="39"/>
      <c r="H695" s="33"/>
      <c r="I695" s="84" t="str">
        <f>IFERROR(INDEX(TBL_UDARDA_LOANPOOL[QUAL_JOBS_HUD_MFI],MATCH(TBL_QUAL_JOBSLISTING_JOBS[[#This Row],[LISTING_LOAN_ID_PROP_ADDR]],TBL_UDARDA_LOANPOOL[LOAN_ID_PROP_ADDR],0)),"")</f>
        <v/>
      </c>
      <c r="J6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5" s="36">
        <f>SUM(
IF(AND(TBL_QUAL_JOBSLISTING_JOBS[[#This Row],[LISTING_LOAN_ID_PROP_ADDR]]&lt;&gt;"",NOT(ISNUMBER(MATCH(TBL_QUAL_JOBSLISTING_JOBS[[#This Row],[LISTING_LOAN_ID_PROP_ADDR]],RANGE_LOOKUP_UDARDA_LOANLIST,0)))),1,0)
)</f>
        <v>0</v>
      </c>
    </row>
    <row r="696" spans="2:13" ht="20.100000000000001" customHeight="1" x14ac:dyDescent="0.25">
      <c r="B696" s="25" t="str">
        <f>IF(TBL_QUAL_JOBSLISTING_JOBS[[#This Row],[RECORD_STARTED]],IF(TBL_QUAL_JOBSLISTING_JOBS[[#This Row],[ERROR_COUNT]]&gt;0,-1,IF(TBL_QUAL_JOBSLISTING_JOBS[[#This Row],[REQ_FIELDS_POPULATED]],1,0)),"")</f>
        <v/>
      </c>
      <c r="C696" s="94">
        <f>ROW()-ROW(TBL_QUAL_JOBSLISTING_JOBS[[#Headers],[ROW_ID]])</f>
        <v>687</v>
      </c>
      <c r="D696" s="82"/>
      <c r="E696" s="82"/>
      <c r="F696" s="38"/>
      <c r="G696" s="39"/>
      <c r="H696" s="33"/>
      <c r="I696" s="84" t="str">
        <f>IFERROR(INDEX(TBL_UDARDA_LOANPOOL[QUAL_JOBS_HUD_MFI],MATCH(TBL_QUAL_JOBSLISTING_JOBS[[#This Row],[LISTING_LOAN_ID_PROP_ADDR]],TBL_UDARDA_LOANPOOL[LOAN_ID_PROP_ADDR],0)),"")</f>
        <v/>
      </c>
      <c r="J6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6" s="36">
        <f>SUM(
IF(AND(TBL_QUAL_JOBSLISTING_JOBS[[#This Row],[LISTING_LOAN_ID_PROP_ADDR]]&lt;&gt;"",NOT(ISNUMBER(MATCH(TBL_QUAL_JOBSLISTING_JOBS[[#This Row],[LISTING_LOAN_ID_PROP_ADDR]],RANGE_LOOKUP_UDARDA_LOANLIST,0)))),1,0)
)</f>
        <v>0</v>
      </c>
    </row>
    <row r="697" spans="2:13" ht="20.100000000000001" customHeight="1" x14ac:dyDescent="0.25">
      <c r="B697" s="25" t="str">
        <f>IF(TBL_QUAL_JOBSLISTING_JOBS[[#This Row],[RECORD_STARTED]],IF(TBL_QUAL_JOBSLISTING_JOBS[[#This Row],[ERROR_COUNT]]&gt;0,-1,IF(TBL_QUAL_JOBSLISTING_JOBS[[#This Row],[REQ_FIELDS_POPULATED]],1,0)),"")</f>
        <v/>
      </c>
      <c r="C697" s="94">
        <f>ROW()-ROW(TBL_QUAL_JOBSLISTING_JOBS[[#Headers],[ROW_ID]])</f>
        <v>688</v>
      </c>
      <c r="D697" s="82"/>
      <c r="E697" s="82"/>
      <c r="F697" s="38"/>
      <c r="G697" s="39"/>
      <c r="H697" s="33"/>
      <c r="I697" s="84" t="str">
        <f>IFERROR(INDEX(TBL_UDARDA_LOANPOOL[QUAL_JOBS_HUD_MFI],MATCH(TBL_QUAL_JOBSLISTING_JOBS[[#This Row],[LISTING_LOAN_ID_PROP_ADDR]],TBL_UDARDA_LOANPOOL[LOAN_ID_PROP_ADDR],0)),"")</f>
        <v/>
      </c>
      <c r="J6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7" s="36">
        <f>SUM(
IF(AND(TBL_QUAL_JOBSLISTING_JOBS[[#This Row],[LISTING_LOAN_ID_PROP_ADDR]]&lt;&gt;"",NOT(ISNUMBER(MATCH(TBL_QUAL_JOBSLISTING_JOBS[[#This Row],[LISTING_LOAN_ID_PROP_ADDR]],RANGE_LOOKUP_UDARDA_LOANLIST,0)))),1,0)
)</f>
        <v>0</v>
      </c>
    </row>
    <row r="698" spans="2:13" ht="20.100000000000001" customHeight="1" x14ac:dyDescent="0.25">
      <c r="B698" s="25" t="str">
        <f>IF(TBL_QUAL_JOBSLISTING_JOBS[[#This Row],[RECORD_STARTED]],IF(TBL_QUAL_JOBSLISTING_JOBS[[#This Row],[ERROR_COUNT]]&gt;0,-1,IF(TBL_QUAL_JOBSLISTING_JOBS[[#This Row],[REQ_FIELDS_POPULATED]],1,0)),"")</f>
        <v/>
      </c>
      <c r="C698" s="94">
        <f>ROW()-ROW(TBL_QUAL_JOBSLISTING_JOBS[[#Headers],[ROW_ID]])</f>
        <v>689</v>
      </c>
      <c r="D698" s="82"/>
      <c r="E698" s="82"/>
      <c r="F698" s="38"/>
      <c r="G698" s="39"/>
      <c r="H698" s="33"/>
      <c r="I698" s="84" t="str">
        <f>IFERROR(INDEX(TBL_UDARDA_LOANPOOL[QUAL_JOBS_HUD_MFI],MATCH(TBL_QUAL_JOBSLISTING_JOBS[[#This Row],[LISTING_LOAN_ID_PROP_ADDR]],TBL_UDARDA_LOANPOOL[LOAN_ID_PROP_ADDR],0)),"")</f>
        <v/>
      </c>
      <c r="J6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8" s="36">
        <f>SUM(
IF(AND(TBL_QUAL_JOBSLISTING_JOBS[[#This Row],[LISTING_LOAN_ID_PROP_ADDR]]&lt;&gt;"",NOT(ISNUMBER(MATCH(TBL_QUAL_JOBSLISTING_JOBS[[#This Row],[LISTING_LOAN_ID_PROP_ADDR]],RANGE_LOOKUP_UDARDA_LOANLIST,0)))),1,0)
)</f>
        <v>0</v>
      </c>
    </row>
    <row r="699" spans="2:13" ht="20.100000000000001" customHeight="1" x14ac:dyDescent="0.25">
      <c r="B699" s="25" t="str">
        <f>IF(TBL_QUAL_JOBSLISTING_JOBS[[#This Row],[RECORD_STARTED]],IF(TBL_QUAL_JOBSLISTING_JOBS[[#This Row],[ERROR_COUNT]]&gt;0,-1,IF(TBL_QUAL_JOBSLISTING_JOBS[[#This Row],[REQ_FIELDS_POPULATED]],1,0)),"")</f>
        <v/>
      </c>
      <c r="C699" s="94">
        <f>ROW()-ROW(TBL_QUAL_JOBSLISTING_JOBS[[#Headers],[ROW_ID]])</f>
        <v>690</v>
      </c>
      <c r="D699" s="82"/>
      <c r="E699" s="82"/>
      <c r="F699" s="38"/>
      <c r="G699" s="39"/>
      <c r="H699" s="33"/>
      <c r="I699" s="84" t="str">
        <f>IFERROR(INDEX(TBL_UDARDA_LOANPOOL[QUAL_JOBS_HUD_MFI],MATCH(TBL_QUAL_JOBSLISTING_JOBS[[#This Row],[LISTING_LOAN_ID_PROP_ADDR]],TBL_UDARDA_LOANPOOL[LOAN_ID_PROP_ADDR],0)),"")</f>
        <v/>
      </c>
      <c r="J6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9" s="36">
        <f>SUM(
IF(AND(TBL_QUAL_JOBSLISTING_JOBS[[#This Row],[LISTING_LOAN_ID_PROP_ADDR]]&lt;&gt;"",NOT(ISNUMBER(MATCH(TBL_QUAL_JOBSLISTING_JOBS[[#This Row],[LISTING_LOAN_ID_PROP_ADDR]],RANGE_LOOKUP_UDARDA_LOANLIST,0)))),1,0)
)</f>
        <v>0</v>
      </c>
    </row>
    <row r="700" spans="2:13" ht="20.100000000000001" customHeight="1" x14ac:dyDescent="0.25">
      <c r="B700" s="25" t="str">
        <f>IF(TBL_QUAL_JOBSLISTING_JOBS[[#This Row],[RECORD_STARTED]],IF(TBL_QUAL_JOBSLISTING_JOBS[[#This Row],[ERROR_COUNT]]&gt;0,-1,IF(TBL_QUAL_JOBSLISTING_JOBS[[#This Row],[REQ_FIELDS_POPULATED]],1,0)),"")</f>
        <v/>
      </c>
      <c r="C700" s="94">
        <f>ROW()-ROW(TBL_QUAL_JOBSLISTING_JOBS[[#Headers],[ROW_ID]])</f>
        <v>691</v>
      </c>
      <c r="D700" s="82"/>
      <c r="E700" s="82"/>
      <c r="F700" s="38"/>
      <c r="G700" s="39"/>
      <c r="H700" s="33"/>
      <c r="I700" s="84" t="str">
        <f>IFERROR(INDEX(TBL_UDARDA_LOANPOOL[QUAL_JOBS_HUD_MFI],MATCH(TBL_QUAL_JOBSLISTING_JOBS[[#This Row],[LISTING_LOAN_ID_PROP_ADDR]],TBL_UDARDA_LOANPOOL[LOAN_ID_PROP_ADDR],0)),"")</f>
        <v/>
      </c>
      <c r="J7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0" s="36">
        <f>SUM(
IF(AND(TBL_QUAL_JOBSLISTING_JOBS[[#This Row],[LISTING_LOAN_ID_PROP_ADDR]]&lt;&gt;"",NOT(ISNUMBER(MATCH(TBL_QUAL_JOBSLISTING_JOBS[[#This Row],[LISTING_LOAN_ID_PROP_ADDR]],RANGE_LOOKUP_UDARDA_LOANLIST,0)))),1,0)
)</f>
        <v>0</v>
      </c>
    </row>
    <row r="701" spans="2:13" ht="20.100000000000001" customHeight="1" x14ac:dyDescent="0.25">
      <c r="B701" s="25" t="str">
        <f>IF(TBL_QUAL_JOBSLISTING_JOBS[[#This Row],[RECORD_STARTED]],IF(TBL_QUAL_JOBSLISTING_JOBS[[#This Row],[ERROR_COUNT]]&gt;0,-1,IF(TBL_QUAL_JOBSLISTING_JOBS[[#This Row],[REQ_FIELDS_POPULATED]],1,0)),"")</f>
        <v/>
      </c>
      <c r="C701" s="94">
        <f>ROW()-ROW(TBL_QUAL_JOBSLISTING_JOBS[[#Headers],[ROW_ID]])</f>
        <v>692</v>
      </c>
      <c r="D701" s="82"/>
      <c r="E701" s="82"/>
      <c r="F701" s="38"/>
      <c r="G701" s="39"/>
      <c r="H701" s="33"/>
      <c r="I701" s="84" t="str">
        <f>IFERROR(INDEX(TBL_UDARDA_LOANPOOL[QUAL_JOBS_HUD_MFI],MATCH(TBL_QUAL_JOBSLISTING_JOBS[[#This Row],[LISTING_LOAN_ID_PROP_ADDR]],TBL_UDARDA_LOANPOOL[LOAN_ID_PROP_ADDR],0)),"")</f>
        <v/>
      </c>
      <c r="J7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1" s="36">
        <f>SUM(
IF(AND(TBL_QUAL_JOBSLISTING_JOBS[[#This Row],[LISTING_LOAN_ID_PROP_ADDR]]&lt;&gt;"",NOT(ISNUMBER(MATCH(TBL_QUAL_JOBSLISTING_JOBS[[#This Row],[LISTING_LOAN_ID_PROP_ADDR]],RANGE_LOOKUP_UDARDA_LOANLIST,0)))),1,0)
)</f>
        <v>0</v>
      </c>
    </row>
    <row r="702" spans="2:13" ht="20.100000000000001" customHeight="1" x14ac:dyDescent="0.25">
      <c r="B702" s="25" t="str">
        <f>IF(TBL_QUAL_JOBSLISTING_JOBS[[#This Row],[RECORD_STARTED]],IF(TBL_QUAL_JOBSLISTING_JOBS[[#This Row],[ERROR_COUNT]]&gt;0,-1,IF(TBL_QUAL_JOBSLISTING_JOBS[[#This Row],[REQ_FIELDS_POPULATED]],1,0)),"")</f>
        <v/>
      </c>
      <c r="C702" s="94">
        <f>ROW()-ROW(TBL_QUAL_JOBSLISTING_JOBS[[#Headers],[ROW_ID]])</f>
        <v>693</v>
      </c>
      <c r="D702" s="82"/>
      <c r="E702" s="82"/>
      <c r="F702" s="38"/>
      <c r="G702" s="39"/>
      <c r="H702" s="33"/>
      <c r="I702" s="84" t="str">
        <f>IFERROR(INDEX(TBL_UDARDA_LOANPOOL[QUAL_JOBS_HUD_MFI],MATCH(TBL_QUAL_JOBSLISTING_JOBS[[#This Row],[LISTING_LOAN_ID_PROP_ADDR]],TBL_UDARDA_LOANPOOL[LOAN_ID_PROP_ADDR],0)),"")</f>
        <v/>
      </c>
      <c r="J70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2" s="36">
        <f>SUM(
IF(AND(TBL_QUAL_JOBSLISTING_JOBS[[#This Row],[LISTING_LOAN_ID_PROP_ADDR]]&lt;&gt;"",NOT(ISNUMBER(MATCH(TBL_QUAL_JOBSLISTING_JOBS[[#This Row],[LISTING_LOAN_ID_PROP_ADDR]],RANGE_LOOKUP_UDARDA_LOANLIST,0)))),1,0)
)</f>
        <v>0</v>
      </c>
    </row>
    <row r="703" spans="2:13" ht="20.100000000000001" customHeight="1" x14ac:dyDescent="0.25">
      <c r="B703" s="25" t="str">
        <f>IF(TBL_QUAL_JOBSLISTING_JOBS[[#This Row],[RECORD_STARTED]],IF(TBL_QUAL_JOBSLISTING_JOBS[[#This Row],[ERROR_COUNT]]&gt;0,-1,IF(TBL_QUAL_JOBSLISTING_JOBS[[#This Row],[REQ_FIELDS_POPULATED]],1,0)),"")</f>
        <v/>
      </c>
      <c r="C703" s="94">
        <f>ROW()-ROW(TBL_QUAL_JOBSLISTING_JOBS[[#Headers],[ROW_ID]])</f>
        <v>694</v>
      </c>
      <c r="D703" s="82"/>
      <c r="E703" s="82"/>
      <c r="F703" s="38"/>
      <c r="G703" s="39"/>
      <c r="H703" s="33"/>
      <c r="I703" s="84" t="str">
        <f>IFERROR(INDEX(TBL_UDARDA_LOANPOOL[QUAL_JOBS_HUD_MFI],MATCH(TBL_QUAL_JOBSLISTING_JOBS[[#This Row],[LISTING_LOAN_ID_PROP_ADDR]],TBL_UDARDA_LOANPOOL[LOAN_ID_PROP_ADDR],0)),"")</f>
        <v/>
      </c>
      <c r="J70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3" s="36">
        <f>SUM(
IF(AND(TBL_QUAL_JOBSLISTING_JOBS[[#This Row],[LISTING_LOAN_ID_PROP_ADDR]]&lt;&gt;"",NOT(ISNUMBER(MATCH(TBL_QUAL_JOBSLISTING_JOBS[[#This Row],[LISTING_LOAN_ID_PROP_ADDR]],RANGE_LOOKUP_UDARDA_LOANLIST,0)))),1,0)
)</f>
        <v>0</v>
      </c>
    </row>
    <row r="704" spans="2:13" ht="20.100000000000001" customHeight="1" x14ac:dyDescent="0.25">
      <c r="B704" s="25" t="str">
        <f>IF(TBL_QUAL_JOBSLISTING_JOBS[[#This Row],[RECORD_STARTED]],IF(TBL_QUAL_JOBSLISTING_JOBS[[#This Row],[ERROR_COUNT]]&gt;0,-1,IF(TBL_QUAL_JOBSLISTING_JOBS[[#This Row],[REQ_FIELDS_POPULATED]],1,0)),"")</f>
        <v/>
      </c>
      <c r="C704" s="94">
        <f>ROW()-ROW(TBL_QUAL_JOBSLISTING_JOBS[[#Headers],[ROW_ID]])</f>
        <v>695</v>
      </c>
      <c r="D704" s="82"/>
      <c r="E704" s="82"/>
      <c r="F704" s="38"/>
      <c r="G704" s="39"/>
      <c r="H704" s="33"/>
      <c r="I704" s="84" t="str">
        <f>IFERROR(INDEX(TBL_UDARDA_LOANPOOL[QUAL_JOBS_HUD_MFI],MATCH(TBL_QUAL_JOBSLISTING_JOBS[[#This Row],[LISTING_LOAN_ID_PROP_ADDR]],TBL_UDARDA_LOANPOOL[LOAN_ID_PROP_ADDR],0)),"")</f>
        <v/>
      </c>
      <c r="J70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4" s="36">
        <f>SUM(
IF(AND(TBL_QUAL_JOBSLISTING_JOBS[[#This Row],[LISTING_LOAN_ID_PROP_ADDR]]&lt;&gt;"",NOT(ISNUMBER(MATCH(TBL_QUAL_JOBSLISTING_JOBS[[#This Row],[LISTING_LOAN_ID_PROP_ADDR]],RANGE_LOOKUP_UDARDA_LOANLIST,0)))),1,0)
)</f>
        <v>0</v>
      </c>
    </row>
    <row r="705" spans="2:13" ht="20.100000000000001" customHeight="1" x14ac:dyDescent="0.25">
      <c r="B705" s="25" t="str">
        <f>IF(TBL_QUAL_JOBSLISTING_JOBS[[#This Row],[RECORD_STARTED]],IF(TBL_QUAL_JOBSLISTING_JOBS[[#This Row],[ERROR_COUNT]]&gt;0,-1,IF(TBL_QUAL_JOBSLISTING_JOBS[[#This Row],[REQ_FIELDS_POPULATED]],1,0)),"")</f>
        <v/>
      </c>
      <c r="C705" s="94">
        <f>ROW()-ROW(TBL_QUAL_JOBSLISTING_JOBS[[#Headers],[ROW_ID]])</f>
        <v>696</v>
      </c>
      <c r="D705" s="82"/>
      <c r="E705" s="82"/>
      <c r="F705" s="38"/>
      <c r="G705" s="39"/>
      <c r="H705" s="33"/>
      <c r="I705" s="84" t="str">
        <f>IFERROR(INDEX(TBL_UDARDA_LOANPOOL[QUAL_JOBS_HUD_MFI],MATCH(TBL_QUAL_JOBSLISTING_JOBS[[#This Row],[LISTING_LOAN_ID_PROP_ADDR]],TBL_UDARDA_LOANPOOL[LOAN_ID_PROP_ADDR],0)),"")</f>
        <v/>
      </c>
      <c r="J70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5" s="36">
        <f>SUM(
IF(AND(TBL_QUAL_JOBSLISTING_JOBS[[#This Row],[LISTING_LOAN_ID_PROP_ADDR]]&lt;&gt;"",NOT(ISNUMBER(MATCH(TBL_QUAL_JOBSLISTING_JOBS[[#This Row],[LISTING_LOAN_ID_PROP_ADDR]],RANGE_LOOKUP_UDARDA_LOANLIST,0)))),1,0)
)</f>
        <v>0</v>
      </c>
    </row>
    <row r="706" spans="2:13" ht="20.100000000000001" customHeight="1" x14ac:dyDescent="0.25">
      <c r="B706" s="25" t="str">
        <f>IF(TBL_QUAL_JOBSLISTING_JOBS[[#This Row],[RECORD_STARTED]],IF(TBL_QUAL_JOBSLISTING_JOBS[[#This Row],[ERROR_COUNT]]&gt;0,-1,IF(TBL_QUAL_JOBSLISTING_JOBS[[#This Row],[REQ_FIELDS_POPULATED]],1,0)),"")</f>
        <v/>
      </c>
      <c r="C706" s="94">
        <f>ROW()-ROW(TBL_QUAL_JOBSLISTING_JOBS[[#Headers],[ROW_ID]])</f>
        <v>697</v>
      </c>
      <c r="D706" s="82"/>
      <c r="E706" s="82"/>
      <c r="F706" s="38"/>
      <c r="G706" s="39"/>
      <c r="H706" s="33"/>
      <c r="I706" s="84" t="str">
        <f>IFERROR(INDEX(TBL_UDARDA_LOANPOOL[QUAL_JOBS_HUD_MFI],MATCH(TBL_QUAL_JOBSLISTING_JOBS[[#This Row],[LISTING_LOAN_ID_PROP_ADDR]],TBL_UDARDA_LOANPOOL[LOAN_ID_PROP_ADDR],0)),"")</f>
        <v/>
      </c>
      <c r="J70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6" s="36">
        <f>SUM(
IF(AND(TBL_QUAL_JOBSLISTING_JOBS[[#This Row],[LISTING_LOAN_ID_PROP_ADDR]]&lt;&gt;"",NOT(ISNUMBER(MATCH(TBL_QUAL_JOBSLISTING_JOBS[[#This Row],[LISTING_LOAN_ID_PROP_ADDR]],RANGE_LOOKUP_UDARDA_LOANLIST,0)))),1,0)
)</f>
        <v>0</v>
      </c>
    </row>
    <row r="707" spans="2:13" ht="20.100000000000001" customHeight="1" x14ac:dyDescent="0.25">
      <c r="B707" s="25" t="str">
        <f>IF(TBL_QUAL_JOBSLISTING_JOBS[[#This Row],[RECORD_STARTED]],IF(TBL_QUAL_JOBSLISTING_JOBS[[#This Row],[ERROR_COUNT]]&gt;0,-1,IF(TBL_QUAL_JOBSLISTING_JOBS[[#This Row],[REQ_FIELDS_POPULATED]],1,0)),"")</f>
        <v/>
      </c>
      <c r="C707" s="94">
        <f>ROW()-ROW(TBL_QUAL_JOBSLISTING_JOBS[[#Headers],[ROW_ID]])</f>
        <v>698</v>
      </c>
      <c r="D707" s="82"/>
      <c r="E707" s="82"/>
      <c r="F707" s="38"/>
      <c r="G707" s="39"/>
      <c r="H707" s="33"/>
      <c r="I707" s="84" t="str">
        <f>IFERROR(INDEX(TBL_UDARDA_LOANPOOL[QUAL_JOBS_HUD_MFI],MATCH(TBL_QUAL_JOBSLISTING_JOBS[[#This Row],[LISTING_LOAN_ID_PROP_ADDR]],TBL_UDARDA_LOANPOOL[LOAN_ID_PROP_ADDR],0)),"")</f>
        <v/>
      </c>
      <c r="J70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7" s="36">
        <f>SUM(
IF(AND(TBL_QUAL_JOBSLISTING_JOBS[[#This Row],[LISTING_LOAN_ID_PROP_ADDR]]&lt;&gt;"",NOT(ISNUMBER(MATCH(TBL_QUAL_JOBSLISTING_JOBS[[#This Row],[LISTING_LOAN_ID_PROP_ADDR]],RANGE_LOOKUP_UDARDA_LOANLIST,0)))),1,0)
)</f>
        <v>0</v>
      </c>
    </row>
    <row r="708" spans="2:13" ht="20.100000000000001" customHeight="1" x14ac:dyDescent="0.25">
      <c r="B708" s="25" t="str">
        <f>IF(TBL_QUAL_JOBSLISTING_JOBS[[#This Row],[RECORD_STARTED]],IF(TBL_QUAL_JOBSLISTING_JOBS[[#This Row],[ERROR_COUNT]]&gt;0,-1,IF(TBL_QUAL_JOBSLISTING_JOBS[[#This Row],[REQ_FIELDS_POPULATED]],1,0)),"")</f>
        <v/>
      </c>
      <c r="C708" s="94">
        <f>ROW()-ROW(TBL_QUAL_JOBSLISTING_JOBS[[#Headers],[ROW_ID]])</f>
        <v>699</v>
      </c>
      <c r="D708" s="82"/>
      <c r="E708" s="82"/>
      <c r="F708" s="38"/>
      <c r="G708" s="39"/>
      <c r="H708" s="33"/>
      <c r="I708" s="84" t="str">
        <f>IFERROR(INDEX(TBL_UDARDA_LOANPOOL[QUAL_JOBS_HUD_MFI],MATCH(TBL_QUAL_JOBSLISTING_JOBS[[#This Row],[LISTING_LOAN_ID_PROP_ADDR]],TBL_UDARDA_LOANPOOL[LOAN_ID_PROP_ADDR],0)),"")</f>
        <v/>
      </c>
      <c r="J70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8" s="36">
        <f>SUM(
IF(AND(TBL_QUAL_JOBSLISTING_JOBS[[#This Row],[LISTING_LOAN_ID_PROP_ADDR]]&lt;&gt;"",NOT(ISNUMBER(MATCH(TBL_QUAL_JOBSLISTING_JOBS[[#This Row],[LISTING_LOAN_ID_PROP_ADDR]],RANGE_LOOKUP_UDARDA_LOANLIST,0)))),1,0)
)</f>
        <v>0</v>
      </c>
    </row>
    <row r="709" spans="2:13" ht="20.100000000000001" customHeight="1" x14ac:dyDescent="0.25">
      <c r="B709" s="25" t="str">
        <f>IF(TBL_QUAL_JOBSLISTING_JOBS[[#This Row],[RECORD_STARTED]],IF(TBL_QUAL_JOBSLISTING_JOBS[[#This Row],[ERROR_COUNT]]&gt;0,-1,IF(TBL_QUAL_JOBSLISTING_JOBS[[#This Row],[REQ_FIELDS_POPULATED]],1,0)),"")</f>
        <v/>
      </c>
      <c r="C709" s="94">
        <f>ROW()-ROW(TBL_QUAL_JOBSLISTING_JOBS[[#Headers],[ROW_ID]])</f>
        <v>700</v>
      </c>
      <c r="D709" s="82"/>
      <c r="E709" s="82"/>
      <c r="F709" s="38"/>
      <c r="G709" s="39"/>
      <c r="H709" s="33"/>
      <c r="I709" s="84" t="str">
        <f>IFERROR(INDEX(TBL_UDARDA_LOANPOOL[QUAL_JOBS_HUD_MFI],MATCH(TBL_QUAL_JOBSLISTING_JOBS[[#This Row],[LISTING_LOAN_ID_PROP_ADDR]],TBL_UDARDA_LOANPOOL[LOAN_ID_PROP_ADDR],0)),"")</f>
        <v/>
      </c>
      <c r="J70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9" s="36">
        <f>SUM(
IF(AND(TBL_QUAL_JOBSLISTING_JOBS[[#This Row],[LISTING_LOAN_ID_PROP_ADDR]]&lt;&gt;"",NOT(ISNUMBER(MATCH(TBL_QUAL_JOBSLISTING_JOBS[[#This Row],[LISTING_LOAN_ID_PROP_ADDR]],RANGE_LOOKUP_UDARDA_LOANLIST,0)))),1,0)
)</f>
        <v>0</v>
      </c>
    </row>
    <row r="710" spans="2:13" ht="20.100000000000001" customHeight="1" x14ac:dyDescent="0.25">
      <c r="B710" s="25" t="str">
        <f>IF(TBL_QUAL_JOBSLISTING_JOBS[[#This Row],[RECORD_STARTED]],IF(TBL_QUAL_JOBSLISTING_JOBS[[#This Row],[ERROR_COUNT]]&gt;0,-1,IF(TBL_QUAL_JOBSLISTING_JOBS[[#This Row],[REQ_FIELDS_POPULATED]],1,0)),"")</f>
        <v/>
      </c>
      <c r="C710" s="94">
        <f>ROW()-ROW(TBL_QUAL_JOBSLISTING_JOBS[[#Headers],[ROW_ID]])</f>
        <v>701</v>
      </c>
      <c r="D710" s="82"/>
      <c r="E710" s="82"/>
      <c r="F710" s="38"/>
      <c r="G710" s="39"/>
      <c r="H710" s="33"/>
      <c r="I710" s="84" t="str">
        <f>IFERROR(INDEX(TBL_UDARDA_LOANPOOL[QUAL_JOBS_HUD_MFI],MATCH(TBL_QUAL_JOBSLISTING_JOBS[[#This Row],[LISTING_LOAN_ID_PROP_ADDR]],TBL_UDARDA_LOANPOOL[LOAN_ID_PROP_ADDR],0)),"")</f>
        <v/>
      </c>
      <c r="J7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0" s="36">
        <f>SUM(
IF(AND(TBL_QUAL_JOBSLISTING_JOBS[[#This Row],[LISTING_LOAN_ID_PROP_ADDR]]&lt;&gt;"",NOT(ISNUMBER(MATCH(TBL_QUAL_JOBSLISTING_JOBS[[#This Row],[LISTING_LOAN_ID_PROP_ADDR]],RANGE_LOOKUP_UDARDA_LOANLIST,0)))),1,0)
)</f>
        <v>0</v>
      </c>
    </row>
    <row r="711" spans="2:13" ht="20.100000000000001" customHeight="1" x14ac:dyDescent="0.25">
      <c r="B711" s="25" t="str">
        <f>IF(TBL_QUAL_JOBSLISTING_JOBS[[#This Row],[RECORD_STARTED]],IF(TBL_QUAL_JOBSLISTING_JOBS[[#This Row],[ERROR_COUNT]]&gt;0,-1,IF(TBL_QUAL_JOBSLISTING_JOBS[[#This Row],[REQ_FIELDS_POPULATED]],1,0)),"")</f>
        <v/>
      </c>
      <c r="C711" s="94">
        <f>ROW()-ROW(TBL_QUAL_JOBSLISTING_JOBS[[#Headers],[ROW_ID]])</f>
        <v>702</v>
      </c>
      <c r="D711" s="82"/>
      <c r="E711" s="82"/>
      <c r="F711" s="38"/>
      <c r="G711" s="39"/>
      <c r="H711" s="33"/>
      <c r="I711" s="84" t="str">
        <f>IFERROR(INDEX(TBL_UDARDA_LOANPOOL[QUAL_JOBS_HUD_MFI],MATCH(TBL_QUAL_JOBSLISTING_JOBS[[#This Row],[LISTING_LOAN_ID_PROP_ADDR]],TBL_UDARDA_LOANPOOL[LOAN_ID_PROP_ADDR],0)),"")</f>
        <v/>
      </c>
      <c r="J7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1" s="36">
        <f>SUM(
IF(AND(TBL_QUAL_JOBSLISTING_JOBS[[#This Row],[LISTING_LOAN_ID_PROP_ADDR]]&lt;&gt;"",NOT(ISNUMBER(MATCH(TBL_QUAL_JOBSLISTING_JOBS[[#This Row],[LISTING_LOAN_ID_PROP_ADDR]],RANGE_LOOKUP_UDARDA_LOANLIST,0)))),1,0)
)</f>
        <v>0</v>
      </c>
    </row>
    <row r="712" spans="2:13" ht="20.100000000000001" customHeight="1" x14ac:dyDescent="0.25">
      <c r="B712" s="25" t="str">
        <f>IF(TBL_QUAL_JOBSLISTING_JOBS[[#This Row],[RECORD_STARTED]],IF(TBL_QUAL_JOBSLISTING_JOBS[[#This Row],[ERROR_COUNT]]&gt;0,-1,IF(TBL_QUAL_JOBSLISTING_JOBS[[#This Row],[REQ_FIELDS_POPULATED]],1,0)),"")</f>
        <v/>
      </c>
      <c r="C712" s="94">
        <f>ROW()-ROW(TBL_QUAL_JOBSLISTING_JOBS[[#Headers],[ROW_ID]])</f>
        <v>703</v>
      </c>
      <c r="D712" s="82"/>
      <c r="E712" s="82"/>
      <c r="F712" s="38"/>
      <c r="G712" s="39"/>
      <c r="H712" s="33"/>
      <c r="I712" s="84" t="str">
        <f>IFERROR(INDEX(TBL_UDARDA_LOANPOOL[QUAL_JOBS_HUD_MFI],MATCH(TBL_QUAL_JOBSLISTING_JOBS[[#This Row],[LISTING_LOAN_ID_PROP_ADDR]],TBL_UDARDA_LOANPOOL[LOAN_ID_PROP_ADDR],0)),"")</f>
        <v/>
      </c>
      <c r="J7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2" s="36">
        <f>SUM(
IF(AND(TBL_QUAL_JOBSLISTING_JOBS[[#This Row],[LISTING_LOAN_ID_PROP_ADDR]]&lt;&gt;"",NOT(ISNUMBER(MATCH(TBL_QUAL_JOBSLISTING_JOBS[[#This Row],[LISTING_LOAN_ID_PROP_ADDR]],RANGE_LOOKUP_UDARDA_LOANLIST,0)))),1,0)
)</f>
        <v>0</v>
      </c>
    </row>
    <row r="713" spans="2:13" ht="20.100000000000001" customHeight="1" x14ac:dyDescent="0.25">
      <c r="B713" s="25" t="str">
        <f>IF(TBL_QUAL_JOBSLISTING_JOBS[[#This Row],[RECORD_STARTED]],IF(TBL_QUAL_JOBSLISTING_JOBS[[#This Row],[ERROR_COUNT]]&gt;0,-1,IF(TBL_QUAL_JOBSLISTING_JOBS[[#This Row],[REQ_FIELDS_POPULATED]],1,0)),"")</f>
        <v/>
      </c>
      <c r="C713" s="94">
        <f>ROW()-ROW(TBL_QUAL_JOBSLISTING_JOBS[[#Headers],[ROW_ID]])</f>
        <v>704</v>
      </c>
      <c r="D713" s="82"/>
      <c r="E713" s="82"/>
      <c r="F713" s="38"/>
      <c r="G713" s="39"/>
      <c r="H713" s="33"/>
      <c r="I713" s="84" t="str">
        <f>IFERROR(INDEX(TBL_UDARDA_LOANPOOL[QUAL_JOBS_HUD_MFI],MATCH(TBL_QUAL_JOBSLISTING_JOBS[[#This Row],[LISTING_LOAN_ID_PROP_ADDR]],TBL_UDARDA_LOANPOOL[LOAN_ID_PROP_ADDR],0)),"")</f>
        <v/>
      </c>
      <c r="J7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3" s="36">
        <f>SUM(
IF(AND(TBL_QUAL_JOBSLISTING_JOBS[[#This Row],[LISTING_LOAN_ID_PROP_ADDR]]&lt;&gt;"",NOT(ISNUMBER(MATCH(TBL_QUAL_JOBSLISTING_JOBS[[#This Row],[LISTING_LOAN_ID_PROP_ADDR]],RANGE_LOOKUP_UDARDA_LOANLIST,0)))),1,0)
)</f>
        <v>0</v>
      </c>
    </row>
    <row r="714" spans="2:13" ht="20.100000000000001" customHeight="1" x14ac:dyDescent="0.25">
      <c r="B714" s="25" t="str">
        <f>IF(TBL_QUAL_JOBSLISTING_JOBS[[#This Row],[RECORD_STARTED]],IF(TBL_QUAL_JOBSLISTING_JOBS[[#This Row],[ERROR_COUNT]]&gt;0,-1,IF(TBL_QUAL_JOBSLISTING_JOBS[[#This Row],[REQ_FIELDS_POPULATED]],1,0)),"")</f>
        <v/>
      </c>
      <c r="C714" s="94">
        <f>ROW()-ROW(TBL_QUAL_JOBSLISTING_JOBS[[#Headers],[ROW_ID]])</f>
        <v>705</v>
      </c>
      <c r="D714" s="82"/>
      <c r="E714" s="82"/>
      <c r="F714" s="38"/>
      <c r="G714" s="39"/>
      <c r="H714" s="33"/>
      <c r="I714" s="84" t="str">
        <f>IFERROR(INDEX(TBL_UDARDA_LOANPOOL[QUAL_JOBS_HUD_MFI],MATCH(TBL_QUAL_JOBSLISTING_JOBS[[#This Row],[LISTING_LOAN_ID_PROP_ADDR]],TBL_UDARDA_LOANPOOL[LOAN_ID_PROP_ADDR],0)),"")</f>
        <v/>
      </c>
      <c r="J7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4" s="36">
        <f>SUM(
IF(AND(TBL_QUAL_JOBSLISTING_JOBS[[#This Row],[LISTING_LOAN_ID_PROP_ADDR]]&lt;&gt;"",NOT(ISNUMBER(MATCH(TBL_QUAL_JOBSLISTING_JOBS[[#This Row],[LISTING_LOAN_ID_PROP_ADDR]],RANGE_LOOKUP_UDARDA_LOANLIST,0)))),1,0)
)</f>
        <v>0</v>
      </c>
    </row>
    <row r="715" spans="2:13" ht="20.100000000000001" customHeight="1" x14ac:dyDescent="0.25">
      <c r="B715" s="25" t="str">
        <f>IF(TBL_QUAL_JOBSLISTING_JOBS[[#This Row],[RECORD_STARTED]],IF(TBL_QUAL_JOBSLISTING_JOBS[[#This Row],[ERROR_COUNT]]&gt;0,-1,IF(TBL_QUAL_JOBSLISTING_JOBS[[#This Row],[REQ_FIELDS_POPULATED]],1,0)),"")</f>
        <v/>
      </c>
      <c r="C715" s="94">
        <f>ROW()-ROW(TBL_QUAL_JOBSLISTING_JOBS[[#Headers],[ROW_ID]])</f>
        <v>706</v>
      </c>
      <c r="D715" s="82"/>
      <c r="E715" s="82"/>
      <c r="F715" s="38"/>
      <c r="G715" s="39"/>
      <c r="H715" s="33"/>
      <c r="I715" s="84" t="str">
        <f>IFERROR(INDEX(TBL_UDARDA_LOANPOOL[QUAL_JOBS_HUD_MFI],MATCH(TBL_QUAL_JOBSLISTING_JOBS[[#This Row],[LISTING_LOAN_ID_PROP_ADDR]],TBL_UDARDA_LOANPOOL[LOAN_ID_PROP_ADDR],0)),"")</f>
        <v/>
      </c>
      <c r="J7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5" s="36">
        <f>SUM(
IF(AND(TBL_QUAL_JOBSLISTING_JOBS[[#This Row],[LISTING_LOAN_ID_PROP_ADDR]]&lt;&gt;"",NOT(ISNUMBER(MATCH(TBL_QUAL_JOBSLISTING_JOBS[[#This Row],[LISTING_LOAN_ID_PROP_ADDR]],RANGE_LOOKUP_UDARDA_LOANLIST,0)))),1,0)
)</f>
        <v>0</v>
      </c>
    </row>
    <row r="716" spans="2:13" ht="20.100000000000001" customHeight="1" x14ac:dyDescent="0.25">
      <c r="B716" s="25" t="str">
        <f>IF(TBL_QUAL_JOBSLISTING_JOBS[[#This Row],[RECORD_STARTED]],IF(TBL_QUAL_JOBSLISTING_JOBS[[#This Row],[ERROR_COUNT]]&gt;0,-1,IF(TBL_QUAL_JOBSLISTING_JOBS[[#This Row],[REQ_FIELDS_POPULATED]],1,0)),"")</f>
        <v/>
      </c>
      <c r="C716" s="94">
        <f>ROW()-ROW(TBL_QUAL_JOBSLISTING_JOBS[[#Headers],[ROW_ID]])</f>
        <v>707</v>
      </c>
      <c r="D716" s="82"/>
      <c r="E716" s="82"/>
      <c r="F716" s="38"/>
      <c r="G716" s="39"/>
      <c r="H716" s="33"/>
      <c r="I716" s="84" t="str">
        <f>IFERROR(INDEX(TBL_UDARDA_LOANPOOL[QUAL_JOBS_HUD_MFI],MATCH(TBL_QUAL_JOBSLISTING_JOBS[[#This Row],[LISTING_LOAN_ID_PROP_ADDR]],TBL_UDARDA_LOANPOOL[LOAN_ID_PROP_ADDR],0)),"")</f>
        <v/>
      </c>
      <c r="J7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6" s="36">
        <f>SUM(
IF(AND(TBL_QUAL_JOBSLISTING_JOBS[[#This Row],[LISTING_LOAN_ID_PROP_ADDR]]&lt;&gt;"",NOT(ISNUMBER(MATCH(TBL_QUAL_JOBSLISTING_JOBS[[#This Row],[LISTING_LOAN_ID_PROP_ADDR]],RANGE_LOOKUP_UDARDA_LOANLIST,0)))),1,0)
)</f>
        <v>0</v>
      </c>
    </row>
    <row r="717" spans="2:13" ht="20.100000000000001" customHeight="1" x14ac:dyDescent="0.25">
      <c r="B717" s="25" t="str">
        <f>IF(TBL_QUAL_JOBSLISTING_JOBS[[#This Row],[RECORD_STARTED]],IF(TBL_QUAL_JOBSLISTING_JOBS[[#This Row],[ERROR_COUNT]]&gt;0,-1,IF(TBL_QUAL_JOBSLISTING_JOBS[[#This Row],[REQ_FIELDS_POPULATED]],1,0)),"")</f>
        <v/>
      </c>
      <c r="C717" s="94">
        <f>ROW()-ROW(TBL_QUAL_JOBSLISTING_JOBS[[#Headers],[ROW_ID]])</f>
        <v>708</v>
      </c>
      <c r="D717" s="82"/>
      <c r="E717" s="82"/>
      <c r="F717" s="38"/>
      <c r="G717" s="39"/>
      <c r="H717" s="33"/>
      <c r="I717" s="84" t="str">
        <f>IFERROR(INDEX(TBL_UDARDA_LOANPOOL[QUAL_JOBS_HUD_MFI],MATCH(TBL_QUAL_JOBSLISTING_JOBS[[#This Row],[LISTING_LOAN_ID_PROP_ADDR]],TBL_UDARDA_LOANPOOL[LOAN_ID_PROP_ADDR],0)),"")</f>
        <v/>
      </c>
      <c r="J7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7" s="36">
        <f>SUM(
IF(AND(TBL_QUAL_JOBSLISTING_JOBS[[#This Row],[LISTING_LOAN_ID_PROP_ADDR]]&lt;&gt;"",NOT(ISNUMBER(MATCH(TBL_QUAL_JOBSLISTING_JOBS[[#This Row],[LISTING_LOAN_ID_PROP_ADDR]],RANGE_LOOKUP_UDARDA_LOANLIST,0)))),1,0)
)</f>
        <v>0</v>
      </c>
    </row>
    <row r="718" spans="2:13" ht="20.100000000000001" customHeight="1" x14ac:dyDescent="0.25">
      <c r="B718" s="25" t="str">
        <f>IF(TBL_QUAL_JOBSLISTING_JOBS[[#This Row],[RECORD_STARTED]],IF(TBL_QUAL_JOBSLISTING_JOBS[[#This Row],[ERROR_COUNT]]&gt;0,-1,IF(TBL_QUAL_JOBSLISTING_JOBS[[#This Row],[REQ_FIELDS_POPULATED]],1,0)),"")</f>
        <v/>
      </c>
      <c r="C718" s="94">
        <f>ROW()-ROW(TBL_QUAL_JOBSLISTING_JOBS[[#Headers],[ROW_ID]])</f>
        <v>709</v>
      </c>
      <c r="D718" s="82"/>
      <c r="E718" s="82"/>
      <c r="F718" s="38"/>
      <c r="G718" s="39"/>
      <c r="H718" s="33"/>
      <c r="I718" s="84" t="str">
        <f>IFERROR(INDEX(TBL_UDARDA_LOANPOOL[QUAL_JOBS_HUD_MFI],MATCH(TBL_QUAL_JOBSLISTING_JOBS[[#This Row],[LISTING_LOAN_ID_PROP_ADDR]],TBL_UDARDA_LOANPOOL[LOAN_ID_PROP_ADDR],0)),"")</f>
        <v/>
      </c>
      <c r="J7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8" s="36">
        <f>SUM(
IF(AND(TBL_QUAL_JOBSLISTING_JOBS[[#This Row],[LISTING_LOAN_ID_PROP_ADDR]]&lt;&gt;"",NOT(ISNUMBER(MATCH(TBL_QUAL_JOBSLISTING_JOBS[[#This Row],[LISTING_LOAN_ID_PROP_ADDR]],RANGE_LOOKUP_UDARDA_LOANLIST,0)))),1,0)
)</f>
        <v>0</v>
      </c>
    </row>
    <row r="719" spans="2:13" ht="20.100000000000001" customHeight="1" x14ac:dyDescent="0.25">
      <c r="B719" s="25" t="str">
        <f>IF(TBL_QUAL_JOBSLISTING_JOBS[[#This Row],[RECORD_STARTED]],IF(TBL_QUAL_JOBSLISTING_JOBS[[#This Row],[ERROR_COUNT]]&gt;0,-1,IF(TBL_QUAL_JOBSLISTING_JOBS[[#This Row],[REQ_FIELDS_POPULATED]],1,0)),"")</f>
        <v/>
      </c>
      <c r="C719" s="94">
        <f>ROW()-ROW(TBL_QUAL_JOBSLISTING_JOBS[[#Headers],[ROW_ID]])</f>
        <v>710</v>
      </c>
      <c r="D719" s="82"/>
      <c r="E719" s="82"/>
      <c r="F719" s="38"/>
      <c r="G719" s="39"/>
      <c r="H719" s="33"/>
      <c r="I719" s="84" t="str">
        <f>IFERROR(INDEX(TBL_UDARDA_LOANPOOL[QUAL_JOBS_HUD_MFI],MATCH(TBL_QUAL_JOBSLISTING_JOBS[[#This Row],[LISTING_LOAN_ID_PROP_ADDR]],TBL_UDARDA_LOANPOOL[LOAN_ID_PROP_ADDR],0)),"")</f>
        <v/>
      </c>
      <c r="J7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9" s="36">
        <f>SUM(
IF(AND(TBL_QUAL_JOBSLISTING_JOBS[[#This Row],[LISTING_LOAN_ID_PROP_ADDR]]&lt;&gt;"",NOT(ISNUMBER(MATCH(TBL_QUAL_JOBSLISTING_JOBS[[#This Row],[LISTING_LOAN_ID_PROP_ADDR]],RANGE_LOOKUP_UDARDA_LOANLIST,0)))),1,0)
)</f>
        <v>0</v>
      </c>
    </row>
    <row r="720" spans="2:13" ht="20.100000000000001" customHeight="1" x14ac:dyDescent="0.25">
      <c r="B720" s="25" t="str">
        <f>IF(TBL_QUAL_JOBSLISTING_JOBS[[#This Row],[RECORD_STARTED]],IF(TBL_QUAL_JOBSLISTING_JOBS[[#This Row],[ERROR_COUNT]]&gt;0,-1,IF(TBL_QUAL_JOBSLISTING_JOBS[[#This Row],[REQ_FIELDS_POPULATED]],1,0)),"")</f>
        <v/>
      </c>
      <c r="C720" s="94">
        <f>ROW()-ROW(TBL_QUAL_JOBSLISTING_JOBS[[#Headers],[ROW_ID]])</f>
        <v>711</v>
      </c>
      <c r="D720" s="82"/>
      <c r="E720" s="82"/>
      <c r="F720" s="38"/>
      <c r="G720" s="39"/>
      <c r="H720" s="33"/>
      <c r="I720" s="84" t="str">
        <f>IFERROR(INDEX(TBL_UDARDA_LOANPOOL[QUAL_JOBS_HUD_MFI],MATCH(TBL_QUAL_JOBSLISTING_JOBS[[#This Row],[LISTING_LOAN_ID_PROP_ADDR]],TBL_UDARDA_LOANPOOL[LOAN_ID_PROP_ADDR],0)),"")</f>
        <v/>
      </c>
      <c r="J7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0" s="36">
        <f>SUM(
IF(AND(TBL_QUAL_JOBSLISTING_JOBS[[#This Row],[LISTING_LOAN_ID_PROP_ADDR]]&lt;&gt;"",NOT(ISNUMBER(MATCH(TBL_QUAL_JOBSLISTING_JOBS[[#This Row],[LISTING_LOAN_ID_PROP_ADDR]],RANGE_LOOKUP_UDARDA_LOANLIST,0)))),1,0)
)</f>
        <v>0</v>
      </c>
    </row>
    <row r="721" spans="2:13" ht="20.100000000000001" customHeight="1" x14ac:dyDescent="0.25">
      <c r="B721" s="25" t="str">
        <f>IF(TBL_QUAL_JOBSLISTING_JOBS[[#This Row],[RECORD_STARTED]],IF(TBL_QUAL_JOBSLISTING_JOBS[[#This Row],[ERROR_COUNT]]&gt;0,-1,IF(TBL_QUAL_JOBSLISTING_JOBS[[#This Row],[REQ_FIELDS_POPULATED]],1,0)),"")</f>
        <v/>
      </c>
      <c r="C721" s="94">
        <f>ROW()-ROW(TBL_QUAL_JOBSLISTING_JOBS[[#Headers],[ROW_ID]])</f>
        <v>712</v>
      </c>
      <c r="D721" s="82"/>
      <c r="E721" s="82"/>
      <c r="F721" s="38"/>
      <c r="G721" s="39"/>
      <c r="H721" s="33"/>
      <c r="I721" s="84" t="str">
        <f>IFERROR(INDEX(TBL_UDARDA_LOANPOOL[QUAL_JOBS_HUD_MFI],MATCH(TBL_QUAL_JOBSLISTING_JOBS[[#This Row],[LISTING_LOAN_ID_PROP_ADDR]],TBL_UDARDA_LOANPOOL[LOAN_ID_PROP_ADDR],0)),"")</f>
        <v/>
      </c>
      <c r="J7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1" s="36">
        <f>SUM(
IF(AND(TBL_QUAL_JOBSLISTING_JOBS[[#This Row],[LISTING_LOAN_ID_PROP_ADDR]]&lt;&gt;"",NOT(ISNUMBER(MATCH(TBL_QUAL_JOBSLISTING_JOBS[[#This Row],[LISTING_LOAN_ID_PROP_ADDR]],RANGE_LOOKUP_UDARDA_LOANLIST,0)))),1,0)
)</f>
        <v>0</v>
      </c>
    </row>
    <row r="722" spans="2:13" ht="20.100000000000001" customHeight="1" x14ac:dyDescent="0.25">
      <c r="B722" s="25" t="str">
        <f>IF(TBL_QUAL_JOBSLISTING_JOBS[[#This Row],[RECORD_STARTED]],IF(TBL_QUAL_JOBSLISTING_JOBS[[#This Row],[ERROR_COUNT]]&gt;0,-1,IF(TBL_QUAL_JOBSLISTING_JOBS[[#This Row],[REQ_FIELDS_POPULATED]],1,0)),"")</f>
        <v/>
      </c>
      <c r="C722" s="94">
        <f>ROW()-ROW(TBL_QUAL_JOBSLISTING_JOBS[[#Headers],[ROW_ID]])</f>
        <v>713</v>
      </c>
      <c r="D722" s="82"/>
      <c r="E722" s="82"/>
      <c r="F722" s="38"/>
      <c r="G722" s="39"/>
      <c r="H722" s="33"/>
      <c r="I722" s="84" t="str">
        <f>IFERROR(INDEX(TBL_UDARDA_LOANPOOL[QUAL_JOBS_HUD_MFI],MATCH(TBL_QUAL_JOBSLISTING_JOBS[[#This Row],[LISTING_LOAN_ID_PROP_ADDR]],TBL_UDARDA_LOANPOOL[LOAN_ID_PROP_ADDR],0)),"")</f>
        <v/>
      </c>
      <c r="J7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2" s="36">
        <f>SUM(
IF(AND(TBL_QUAL_JOBSLISTING_JOBS[[#This Row],[LISTING_LOAN_ID_PROP_ADDR]]&lt;&gt;"",NOT(ISNUMBER(MATCH(TBL_QUAL_JOBSLISTING_JOBS[[#This Row],[LISTING_LOAN_ID_PROP_ADDR]],RANGE_LOOKUP_UDARDA_LOANLIST,0)))),1,0)
)</f>
        <v>0</v>
      </c>
    </row>
    <row r="723" spans="2:13" ht="20.100000000000001" customHeight="1" x14ac:dyDescent="0.25">
      <c r="B723" s="25" t="str">
        <f>IF(TBL_QUAL_JOBSLISTING_JOBS[[#This Row],[RECORD_STARTED]],IF(TBL_QUAL_JOBSLISTING_JOBS[[#This Row],[ERROR_COUNT]]&gt;0,-1,IF(TBL_QUAL_JOBSLISTING_JOBS[[#This Row],[REQ_FIELDS_POPULATED]],1,0)),"")</f>
        <v/>
      </c>
      <c r="C723" s="94">
        <f>ROW()-ROW(TBL_QUAL_JOBSLISTING_JOBS[[#Headers],[ROW_ID]])</f>
        <v>714</v>
      </c>
      <c r="D723" s="82"/>
      <c r="E723" s="82"/>
      <c r="F723" s="38"/>
      <c r="G723" s="39"/>
      <c r="H723" s="33"/>
      <c r="I723" s="84" t="str">
        <f>IFERROR(INDEX(TBL_UDARDA_LOANPOOL[QUAL_JOBS_HUD_MFI],MATCH(TBL_QUAL_JOBSLISTING_JOBS[[#This Row],[LISTING_LOAN_ID_PROP_ADDR]],TBL_UDARDA_LOANPOOL[LOAN_ID_PROP_ADDR],0)),"")</f>
        <v/>
      </c>
      <c r="J7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3" s="36">
        <f>SUM(
IF(AND(TBL_QUAL_JOBSLISTING_JOBS[[#This Row],[LISTING_LOAN_ID_PROP_ADDR]]&lt;&gt;"",NOT(ISNUMBER(MATCH(TBL_QUAL_JOBSLISTING_JOBS[[#This Row],[LISTING_LOAN_ID_PROP_ADDR]],RANGE_LOOKUP_UDARDA_LOANLIST,0)))),1,0)
)</f>
        <v>0</v>
      </c>
    </row>
    <row r="724" spans="2:13" ht="20.100000000000001" customHeight="1" x14ac:dyDescent="0.25">
      <c r="B724" s="25" t="str">
        <f>IF(TBL_QUAL_JOBSLISTING_JOBS[[#This Row],[RECORD_STARTED]],IF(TBL_QUAL_JOBSLISTING_JOBS[[#This Row],[ERROR_COUNT]]&gt;0,-1,IF(TBL_QUAL_JOBSLISTING_JOBS[[#This Row],[REQ_FIELDS_POPULATED]],1,0)),"")</f>
        <v/>
      </c>
      <c r="C724" s="94">
        <f>ROW()-ROW(TBL_QUAL_JOBSLISTING_JOBS[[#Headers],[ROW_ID]])</f>
        <v>715</v>
      </c>
      <c r="D724" s="82"/>
      <c r="E724" s="82"/>
      <c r="F724" s="38"/>
      <c r="G724" s="39"/>
      <c r="H724" s="33"/>
      <c r="I724" s="84" t="str">
        <f>IFERROR(INDEX(TBL_UDARDA_LOANPOOL[QUAL_JOBS_HUD_MFI],MATCH(TBL_QUAL_JOBSLISTING_JOBS[[#This Row],[LISTING_LOAN_ID_PROP_ADDR]],TBL_UDARDA_LOANPOOL[LOAN_ID_PROP_ADDR],0)),"")</f>
        <v/>
      </c>
      <c r="J7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4" s="36">
        <f>SUM(
IF(AND(TBL_QUAL_JOBSLISTING_JOBS[[#This Row],[LISTING_LOAN_ID_PROP_ADDR]]&lt;&gt;"",NOT(ISNUMBER(MATCH(TBL_QUAL_JOBSLISTING_JOBS[[#This Row],[LISTING_LOAN_ID_PROP_ADDR]],RANGE_LOOKUP_UDARDA_LOANLIST,0)))),1,0)
)</f>
        <v>0</v>
      </c>
    </row>
    <row r="725" spans="2:13" ht="20.100000000000001" customHeight="1" x14ac:dyDescent="0.25">
      <c r="B725" s="25" t="str">
        <f>IF(TBL_QUAL_JOBSLISTING_JOBS[[#This Row],[RECORD_STARTED]],IF(TBL_QUAL_JOBSLISTING_JOBS[[#This Row],[ERROR_COUNT]]&gt;0,-1,IF(TBL_QUAL_JOBSLISTING_JOBS[[#This Row],[REQ_FIELDS_POPULATED]],1,0)),"")</f>
        <v/>
      </c>
      <c r="C725" s="94">
        <f>ROW()-ROW(TBL_QUAL_JOBSLISTING_JOBS[[#Headers],[ROW_ID]])</f>
        <v>716</v>
      </c>
      <c r="D725" s="82"/>
      <c r="E725" s="82"/>
      <c r="F725" s="38"/>
      <c r="G725" s="39"/>
      <c r="H725" s="33"/>
      <c r="I725" s="84" t="str">
        <f>IFERROR(INDEX(TBL_UDARDA_LOANPOOL[QUAL_JOBS_HUD_MFI],MATCH(TBL_QUAL_JOBSLISTING_JOBS[[#This Row],[LISTING_LOAN_ID_PROP_ADDR]],TBL_UDARDA_LOANPOOL[LOAN_ID_PROP_ADDR],0)),"")</f>
        <v/>
      </c>
      <c r="J7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5" s="36">
        <f>SUM(
IF(AND(TBL_QUAL_JOBSLISTING_JOBS[[#This Row],[LISTING_LOAN_ID_PROP_ADDR]]&lt;&gt;"",NOT(ISNUMBER(MATCH(TBL_QUAL_JOBSLISTING_JOBS[[#This Row],[LISTING_LOAN_ID_PROP_ADDR]],RANGE_LOOKUP_UDARDA_LOANLIST,0)))),1,0)
)</f>
        <v>0</v>
      </c>
    </row>
    <row r="726" spans="2:13" ht="20.100000000000001" customHeight="1" x14ac:dyDescent="0.25">
      <c r="B726" s="25" t="str">
        <f>IF(TBL_QUAL_JOBSLISTING_JOBS[[#This Row],[RECORD_STARTED]],IF(TBL_QUAL_JOBSLISTING_JOBS[[#This Row],[ERROR_COUNT]]&gt;0,-1,IF(TBL_QUAL_JOBSLISTING_JOBS[[#This Row],[REQ_FIELDS_POPULATED]],1,0)),"")</f>
        <v/>
      </c>
      <c r="C726" s="94">
        <f>ROW()-ROW(TBL_QUAL_JOBSLISTING_JOBS[[#Headers],[ROW_ID]])</f>
        <v>717</v>
      </c>
      <c r="D726" s="82"/>
      <c r="E726" s="82"/>
      <c r="F726" s="38"/>
      <c r="G726" s="39"/>
      <c r="H726" s="33"/>
      <c r="I726" s="84" t="str">
        <f>IFERROR(INDEX(TBL_UDARDA_LOANPOOL[QUAL_JOBS_HUD_MFI],MATCH(TBL_QUAL_JOBSLISTING_JOBS[[#This Row],[LISTING_LOAN_ID_PROP_ADDR]],TBL_UDARDA_LOANPOOL[LOAN_ID_PROP_ADDR],0)),"")</f>
        <v/>
      </c>
      <c r="J7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6" s="36">
        <f>SUM(
IF(AND(TBL_QUAL_JOBSLISTING_JOBS[[#This Row],[LISTING_LOAN_ID_PROP_ADDR]]&lt;&gt;"",NOT(ISNUMBER(MATCH(TBL_QUAL_JOBSLISTING_JOBS[[#This Row],[LISTING_LOAN_ID_PROP_ADDR]],RANGE_LOOKUP_UDARDA_LOANLIST,0)))),1,0)
)</f>
        <v>0</v>
      </c>
    </row>
    <row r="727" spans="2:13" ht="20.100000000000001" customHeight="1" x14ac:dyDescent="0.25">
      <c r="B727" s="25" t="str">
        <f>IF(TBL_QUAL_JOBSLISTING_JOBS[[#This Row],[RECORD_STARTED]],IF(TBL_QUAL_JOBSLISTING_JOBS[[#This Row],[ERROR_COUNT]]&gt;0,-1,IF(TBL_QUAL_JOBSLISTING_JOBS[[#This Row],[REQ_FIELDS_POPULATED]],1,0)),"")</f>
        <v/>
      </c>
      <c r="C727" s="94">
        <f>ROW()-ROW(TBL_QUAL_JOBSLISTING_JOBS[[#Headers],[ROW_ID]])</f>
        <v>718</v>
      </c>
      <c r="D727" s="82"/>
      <c r="E727" s="82"/>
      <c r="F727" s="38"/>
      <c r="G727" s="39"/>
      <c r="H727" s="33"/>
      <c r="I727" s="84" t="str">
        <f>IFERROR(INDEX(TBL_UDARDA_LOANPOOL[QUAL_JOBS_HUD_MFI],MATCH(TBL_QUAL_JOBSLISTING_JOBS[[#This Row],[LISTING_LOAN_ID_PROP_ADDR]],TBL_UDARDA_LOANPOOL[LOAN_ID_PROP_ADDR],0)),"")</f>
        <v/>
      </c>
      <c r="J7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7" s="36">
        <f>SUM(
IF(AND(TBL_QUAL_JOBSLISTING_JOBS[[#This Row],[LISTING_LOAN_ID_PROP_ADDR]]&lt;&gt;"",NOT(ISNUMBER(MATCH(TBL_QUAL_JOBSLISTING_JOBS[[#This Row],[LISTING_LOAN_ID_PROP_ADDR]],RANGE_LOOKUP_UDARDA_LOANLIST,0)))),1,0)
)</f>
        <v>0</v>
      </c>
    </row>
    <row r="728" spans="2:13" ht="20.100000000000001" customHeight="1" x14ac:dyDescent="0.25">
      <c r="B728" s="25" t="str">
        <f>IF(TBL_QUAL_JOBSLISTING_JOBS[[#This Row],[RECORD_STARTED]],IF(TBL_QUAL_JOBSLISTING_JOBS[[#This Row],[ERROR_COUNT]]&gt;0,-1,IF(TBL_QUAL_JOBSLISTING_JOBS[[#This Row],[REQ_FIELDS_POPULATED]],1,0)),"")</f>
        <v/>
      </c>
      <c r="C728" s="94">
        <f>ROW()-ROW(TBL_QUAL_JOBSLISTING_JOBS[[#Headers],[ROW_ID]])</f>
        <v>719</v>
      </c>
      <c r="D728" s="82"/>
      <c r="E728" s="82"/>
      <c r="F728" s="38"/>
      <c r="G728" s="39"/>
      <c r="H728" s="33"/>
      <c r="I728" s="84" t="str">
        <f>IFERROR(INDEX(TBL_UDARDA_LOANPOOL[QUAL_JOBS_HUD_MFI],MATCH(TBL_QUAL_JOBSLISTING_JOBS[[#This Row],[LISTING_LOAN_ID_PROP_ADDR]],TBL_UDARDA_LOANPOOL[LOAN_ID_PROP_ADDR],0)),"")</f>
        <v/>
      </c>
      <c r="J7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8" s="36">
        <f>SUM(
IF(AND(TBL_QUAL_JOBSLISTING_JOBS[[#This Row],[LISTING_LOAN_ID_PROP_ADDR]]&lt;&gt;"",NOT(ISNUMBER(MATCH(TBL_QUAL_JOBSLISTING_JOBS[[#This Row],[LISTING_LOAN_ID_PROP_ADDR]],RANGE_LOOKUP_UDARDA_LOANLIST,0)))),1,0)
)</f>
        <v>0</v>
      </c>
    </row>
    <row r="729" spans="2:13" ht="20.100000000000001" customHeight="1" x14ac:dyDescent="0.25">
      <c r="B729" s="25" t="str">
        <f>IF(TBL_QUAL_JOBSLISTING_JOBS[[#This Row],[RECORD_STARTED]],IF(TBL_QUAL_JOBSLISTING_JOBS[[#This Row],[ERROR_COUNT]]&gt;0,-1,IF(TBL_QUAL_JOBSLISTING_JOBS[[#This Row],[REQ_FIELDS_POPULATED]],1,0)),"")</f>
        <v/>
      </c>
      <c r="C729" s="94">
        <f>ROW()-ROW(TBL_QUAL_JOBSLISTING_JOBS[[#Headers],[ROW_ID]])</f>
        <v>720</v>
      </c>
      <c r="D729" s="82"/>
      <c r="E729" s="82"/>
      <c r="F729" s="38"/>
      <c r="G729" s="39"/>
      <c r="H729" s="33"/>
      <c r="I729" s="84" t="str">
        <f>IFERROR(INDEX(TBL_UDARDA_LOANPOOL[QUAL_JOBS_HUD_MFI],MATCH(TBL_QUAL_JOBSLISTING_JOBS[[#This Row],[LISTING_LOAN_ID_PROP_ADDR]],TBL_UDARDA_LOANPOOL[LOAN_ID_PROP_ADDR],0)),"")</f>
        <v/>
      </c>
      <c r="J7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9" s="36">
        <f>SUM(
IF(AND(TBL_QUAL_JOBSLISTING_JOBS[[#This Row],[LISTING_LOAN_ID_PROP_ADDR]]&lt;&gt;"",NOT(ISNUMBER(MATCH(TBL_QUAL_JOBSLISTING_JOBS[[#This Row],[LISTING_LOAN_ID_PROP_ADDR]],RANGE_LOOKUP_UDARDA_LOANLIST,0)))),1,0)
)</f>
        <v>0</v>
      </c>
    </row>
    <row r="730" spans="2:13" ht="20.100000000000001" customHeight="1" x14ac:dyDescent="0.25">
      <c r="B730" s="25" t="str">
        <f>IF(TBL_QUAL_JOBSLISTING_JOBS[[#This Row],[RECORD_STARTED]],IF(TBL_QUAL_JOBSLISTING_JOBS[[#This Row],[ERROR_COUNT]]&gt;0,-1,IF(TBL_QUAL_JOBSLISTING_JOBS[[#This Row],[REQ_FIELDS_POPULATED]],1,0)),"")</f>
        <v/>
      </c>
      <c r="C730" s="94">
        <f>ROW()-ROW(TBL_QUAL_JOBSLISTING_JOBS[[#Headers],[ROW_ID]])</f>
        <v>721</v>
      </c>
      <c r="D730" s="82"/>
      <c r="E730" s="82"/>
      <c r="F730" s="38"/>
      <c r="G730" s="39"/>
      <c r="H730" s="33"/>
      <c r="I730" s="84" t="str">
        <f>IFERROR(INDEX(TBL_UDARDA_LOANPOOL[QUAL_JOBS_HUD_MFI],MATCH(TBL_QUAL_JOBSLISTING_JOBS[[#This Row],[LISTING_LOAN_ID_PROP_ADDR]],TBL_UDARDA_LOANPOOL[LOAN_ID_PROP_ADDR],0)),"")</f>
        <v/>
      </c>
      <c r="J7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0" s="36">
        <f>SUM(
IF(AND(TBL_QUAL_JOBSLISTING_JOBS[[#This Row],[LISTING_LOAN_ID_PROP_ADDR]]&lt;&gt;"",NOT(ISNUMBER(MATCH(TBL_QUAL_JOBSLISTING_JOBS[[#This Row],[LISTING_LOAN_ID_PROP_ADDR]],RANGE_LOOKUP_UDARDA_LOANLIST,0)))),1,0)
)</f>
        <v>0</v>
      </c>
    </row>
    <row r="731" spans="2:13" ht="20.100000000000001" customHeight="1" x14ac:dyDescent="0.25">
      <c r="B731" s="25" t="str">
        <f>IF(TBL_QUAL_JOBSLISTING_JOBS[[#This Row],[RECORD_STARTED]],IF(TBL_QUAL_JOBSLISTING_JOBS[[#This Row],[ERROR_COUNT]]&gt;0,-1,IF(TBL_QUAL_JOBSLISTING_JOBS[[#This Row],[REQ_FIELDS_POPULATED]],1,0)),"")</f>
        <v/>
      </c>
      <c r="C731" s="94">
        <f>ROW()-ROW(TBL_QUAL_JOBSLISTING_JOBS[[#Headers],[ROW_ID]])</f>
        <v>722</v>
      </c>
      <c r="D731" s="82"/>
      <c r="E731" s="82"/>
      <c r="F731" s="38"/>
      <c r="G731" s="39"/>
      <c r="H731" s="33"/>
      <c r="I731" s="84" t="str">
        <f>IFERROR(INDEX(TBL_UDARDA_LOANPOOL[QUAL_JOBS_HUD_MFI],MATCH(TBL_QUAL_JOBSLISTING_JOBS[[#This Row],[LISTING_LOAN_ID_PROP_ADDR]],TBL_UDARDA_LOANPOOL[LOAN_ID_PROP_ADDR],0)),"")</f>
        <v/>
      </c>
      <c r="J7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1" s="36">
        <f>SUM(
IF(AND(TBL_QUAL_JOBSLISTING_JOBS[[#This Row],[LISTING_LOAN_ID_PROP_ADDR]]&lt;&gt;"",NOT(ISNUMBER(MATCH(TBL_QUAL_JOBSLISTING_JOBS[[#This Row],[LISTING_LOAN_ID_PROP_ADDR]],RANGE_LOOKUP_UDARDA_LOANLIST,0)))),1,0)
)</f>
        <v>0</v>
      </c>
    </row>
    <row r="732" spans="2:13" ht="20.100000000000001" customHeight="1" x14ac:dyDescent="0.25">
      <c r="B732" s="25" t="str">
        <f>IF(TBL_QUAL_JOBSLISTING_JOBS[[#This Row],[RECORD_STARTED]],IF(TBL_QUAL_JOBSLISTING_JOBS[[#This Row],[ERROR_COUNT]]&gt;0,-1,IF(TBL_QUAL_JOBSLISTING_JOBS[[#This Row],[REQ_FIELDS_POPULATED]],1,0)),"")</f>
        <v/>
      </c>
      <c r="C732" s="94">
        <f>ROW()-ROW(TBL_QUAL_JOBSLISTING_JOBS[[#Headers],[ROW_ID]])</f>
        <v>723</v>
      </c>
      <c r="D732" s="82"/>
      <c r="E732" s="82"/>
      <c r="F732" s="38"/>
      <c r="G732" s="39"/>
      <c r="H732" s="33"/>
      <c r="I732" s="84" t="str">
        <f>IFERROR(INDEX(TBL_UDARDA_LOANPOOL[QUAL_JOBS_HUD_MFI],MATCH(TBL_QUAL_JOBSLISTING_JOBS[[#This Row],[LISTING_LOAN_ID_PROP_ADDR]],TBL_UDARDA_LOANPOOL[LOAN_ID_PROP_ADDR],0)),"")</f>
        <v/>
      </c>
      <c r="J7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2" s="36">
        <f>SUM(
IF(AND(TBL_QUAL_JOBSLISTING_JOBS[[#This Row],[LISTING_LOAN_ID_PROP_ADDR]]&lt;&gt;"",NOT(ISNUMBER(MATCH(TBL_QUAL_JOBSLISTING_JOBS[[#This Row],[LISTING_LOAN_ID_PROP_ADDR]],RANGE_LOOKUP_UDARDA_LOANLIST,0)))),1,0)
)</f>
        <v>0</v>
      </c>
    </row>
    <row r="733" spans="2:13" ht="20.100000000000001" customHeight="1" x14ac:dyDescent="0.25">
      <c r="B733" s="25" t="str">
        <f>IF(TBL_QUAL_JOBSLISTING_JOBS[[#This Row],[RECORD_STARTED]],IF(TBL_QUAL_JOBSLISTING_JOBS[[#This Row],[ERROR_COUNT]]&gt;0,-1,IF(TBL_QUAL_JOBSLISTING_JOBS[[#This Row],[REQ_FIELDS_POPULATED]],1,0)),"")</f>
        <v/>
      </c>
      <c r="C733" s="94">
        <f>ROW()-ROW(TBL_QUAL_JOBSLISTING_JOBS[[#Headers],[ROW_ID]])</f>
        <v>724</v>
      </c>
      <c r="D733" s="82"/>
      <c r="E733" s="82"/>
      <c r="F733" s="38"/>
      <c r="G733" s="39"/>
      <c r="H733" s="33"/>
      <c r="I733" s="84" t="str">
        <f>IFERROR(INDEX(TBL_UDARDA_LOANPOOL[QUAL_JOBS_HUD_MFI],MATCH(TBL_QUAL_JOBSLISTING_JOBS[[#This Row],[LISTING_LOAN_ID_PROP_ADDR]],TBL_UDARDA_LOANPOOL[LOAN_ID_PROP_ADDR],0)),"")</f>
        <v/>
      </c>
      <c r="J7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3" s="36">
        <f>SUM(
IF(AND(TBL_QUAL_JOBSLISTING_JOBS[[#This Row],[LISTING_LOAN_ID_PROP_ADDR]]&lt;&gt;"",NOT(ISNUMBER(MATCH(TBL_QUAL_JOBSLISTING_JOBS[[#This Row],[LISTING_LOAN_ID_PROP_ADDR]],RANGE_LOOKUP_UDARDA_LOANLIST,0)))),1,0)
)</f>
        <v>0</v>
      </c>
    </row>
    <row r="734" spans="2:13" ht="20.100000000000001" customHeight="1" x14ac:dyDescent="0.25">
      <c r="B734" s="25" t="str">
        <f>IF(TBL_QUAL_JOBSLISTING_JOBS[[#This Row],[RECORD_STARTED]],IF(TBL_QUAL_JOBSLISTING_JOBS[[#This Row],[ERROR_COUNT]]&gt;0,-1,IF(TBL_QUAL_JOBSLISTING_JOBS[[#This Row],[REQ_FIELDS_POPULATED]],1,0)),"")</f>
        <v/>
      </c>
      <c r="C734" s="94">
        <f>ROW()-ROW(TBL_QUAL_JOBSLISTING_JOBS[[#Headers],[ROW_ID]])</f>
        <v>725</v>
      </c>
      <c r="D734" s="82"/>
      <c r="E734" s="82"/>
      <c r="F734" s="38"/>
      <c r="G734" s="39"/>
      <c r="H734" s="33"/>
      <c r="I734" s="84" t="str">
        <f>IFERROR(INDEX(TBL_UDARDA_LOANPOOL[QUAL_JOBS_HUD_MFI],MATCH(TBL_QUAL_JOBSLISTING_JOBS[[#This Row],[LISTING_LOAN_ID_PROP_ADDR]],TBL_UDARDA_LOANPOOL[LOAN_ID_PROP_ADDR],0)),"")</f>
        <v/>
      </c>
      <c r="J7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4" s="36">
        <f>SUM(
IF(AND(TBL_QUAL_JOBSLISTING_JOBS[[#This Row],[LISTING_LOAN_ID_PROP_ADDR]]&lt;&gt;"",NOT(ISNUMBER(MATCH(TBL_QUAL_JOBSLISTING_JOBS[[#This Row],[LISTING_LOAN_ID_PROP_ADDR]],RANGE_LOOKUP_UDARDA_LOANLIST,0)))),1,0)
)</f>
        <v>0</v>
      </c>
    </row>
    <row r="735" spans="2:13" ht="20.100000000000001" customHeight="1" x14ac:dyDescent="0.25">
      <c r="B735" s="25" t="str">
        <f>IF(TBL_QUAL_JOBSLISTING_JOBS[[#This Row],[RECORD_STARTED]],IF(TBL_QUAL_JOBSLISTING_JOBS[[#This Row],[ERROR_COUNT]]&gt;0,-1,IF(TBL_QUAL_JOBSLISTING_JOBS[[#This Row],[REQ_FIELDS_POPULATED]],1,0)),"")</f>
        <v/>
      </c>
      <c r="C735" s="94">
        <f>ROW()-ROW(TBL_QUAL_JOBSLISTING_JOBS[[#Headers],[ROW_ID]])</f>
        <v>726</v>
      </c>
      <c r="D735" s="82"/>
      <c r="E735" s="82"/>
      <c r="F735" s="38"/>
      <c r="G735" s="39"/>
      <c r="H735" s="33"/>
      <c r="I735" s="84" t="str">
        <f>IFERROR(INDEX(TBL_UDARDA_LOANPOOL[QUAL_JOBS_HUD_MFI],MATCH(TBL_QUAL_JOBSLISTING_JOBS[[#This Row],[LISTING_LOAN_ID_PROP_ADDR]],TBL_UDARDA_LOANPOOL[LOAN_ID_PROP_ADDR],0)),"")</f>
        <v/>
      </c>
      <c r="J7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5" s="36">
        <f>SUM(
IF(AND(TBL_QUAL_JOBSLISTING_JOBS[[#This Row],[LISTING_LOAN_ID_PROP_ADDR]]&lt;&gt;"",NOT(ISNUMBER(MATCH(TBL_QUAL_JOBSLISTING_JOBS[[#This Row],[LISTING_LOAN_ID_PROP_ADDR]],RANGE_LOOKUP_UDARDA_LOANLIST,0)))),1,0)
)</f>
        <v>0</v>
      </c>
    </row>
    <row r="736" spans="2:13" ht="20.100000000000001" customHeight="1" x14ac:dyDescent="0.25">
      <c r="B736" s="25" t="str">
        <f>IF(TBL_QUAL_JOBSLISTING_JOBS[[#This Row],[RECORD_STARTED]],IF(TBL_QUAL_JOBSLISTING_JOBS[[#This Row],[ERROR_COUNT]]&gt;0,-1,IF(TBL_QUAL_JOBSLISTING_JOBS[[#This Row],[REQ_FIELDS_POPULATED]],1,0)),"")</f>
        <v/>
      </c>
      <c r="C736" s="94">
        <f>ROW()-ROW(TBL_QUAL_JOBSLISTING_JOBS[[#Headers],[ROW_ID]])</f>
        <v>727</v>
      </c>
      <c r="D736" s="82"/>
      <c r="E736" s="82"/>
      <c r="F736" s="38"/>
      <c r="G736" s="39"/>
      <c r="H736" s="33"/>
      <c r="I736" s="84" t="str">
        <f>IFERROR(INDEX(TBL_UDARDA_LOANPOOL[QUAL_JOBS_HUD_MFI],MATCH(TBL_QUAL_JOBSLISTING_JOBS[[#This Row],[LISTING_LOAN_ID_PROP_ADDR]],TBL_UDARDA_LOANPOOL[LOAN_ID_PROP_ADDR],0)),"")</f>
        <v/>
      </c>
      <c r="J7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6" s="36">
        <f>SUM(
IF(AND(TBL_QUAL_JOBSLISTING_JOBS[[#This Row],[LISTING_LOAN_ID_PROP_ADDR]]&lt;&gt;"",NOT(ISNUMBER(MATCH(TBL_QUAL_JOBSLISTING_JOBS[[#This Row],[LISTING_LOAN_ID_PROP_ADDR]],RANGE_LOOKUP_UDARDA_LOANLIST,0)))),1,0)
)</f>
        <v>0</v>
      </c>
    </row>
    <row r="737" spans="2:13" ht="20.100000000000001" customHeight="1" x14ac:dyDescent="0.25">
      <c r="B737" s="25" t="str">
        <f>IF(TBL_QUAL_JOBSLISTING_JOBS[[#This Row],[RECORD_STARTED]],IF(TBL_QUAL_JOBSLISTING_JOBS[[#This Row],[ERROR_COUNT]]&gt;0,-1,IF(TBL_QUAL_JOBSLISTING_JOBS[[#This Row],[REQ_FIELDS_POPULATED]],1,0)),"")</f>
        <v/>
      </c>
      <c r="C737" s="94">
        <f>ROW()-ROW(TBL_QUAL_JOBSLISTING_JOBS[[#Headers],[ROW_ID]])</f>
        <v>728</v>
      </c>
      <c r="D737" s="82"/>
      <c r="E737" s="82"/>
      <c r="F737" s="38"/>
      <c r="G737" s="39"/>
      <c r="H737" s="33"/>
      <c r="I737" s="84" t="str">
        <f>IFERROR(INDEX(TBL_UDARDA_LOANPOOL[QUAL_JOBS_HUD_MFI],MATCH(TBL_QUAL_JOBSLISTING_JOBS[[#This Row],[LISTING_LOAN_ID_PROP_ADDR]],TBL_UDARDA_LOANPOOL[LOAN_ID_PROP_ADDR],0)),"")</f>
        <v/>
      </c>
      <c r="J7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7" s="36">
        <f>SUM(
IF(AND(TBL_QUAL_JOBSLISTING_JOBS[[#This Row],[LISTING_LOAN_ID_PROP_ADDR]]&lt;&gt;"",NOT(ISNUMBER(MATCH(TBL_QUAL_JOBSLISTING_JOBS[[#This Row],[LISTING_LOAN_ID_PROP_ADDR]],RANGE_LOOKUP_UDARDA_LOANLIST,0)))),1,0)
)</f>
        <v>0</v>
      </c>
    </row>
    <row r="738" spans="2:13" ht="20.100000000000001" customHeight="1" x14ac:dyDescent="0.25">
      <c r="B738" s="25" t="str">
        <f>IF(TBL_QUAL_JOBSLISTING_JOBS[[#This Row],[RECORD_STARTED]],IF(TBL_QUAL_JOBSLISTING_JOBS[[#This Row],[ERROR_COUNT]]&gt;0,-1,IF(TBL_QUAL_JOBSLISTING_JOBS[[#This Row],[REQ_FIELDS_POPULATED]],1,0)),"")</f>
        <v/>
      </c>
      <c r="C738" s="94">
        <f>ROW()-ROW(TBL_QUAL_JOBSLISTING_JOBS[[#Headers],[ROW_ID]])</f>
        <v>729</v>
      </c>
      <c r="D738" s="82"/>
      <c r="E738" s="82"/>
      <c r="F738" s="38"/>
      <c r="G738" s="39"/>
      <c r="H738" s="33"/>
      <c r="I738" s="84" t="str">
        <f>IFERROR(INDEX(TBL_UDARDA_LOANPOOL[QUAL_JOBS_HUD_MFI],MATCH(TBL_QUAL_JOBSLISTING_JOBS[[#This Row],[LISTING_LOAN_ID_PROP_ADDR]],TBL_UDARDA_LOANPOOL[LOAN_ID_PROP_ADDR],0)),"")</f>
        <v/>
      </c>
      <c r="J7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8" s="36">
        <f>SUM(
IF(AND(TBL_QUAL_JOBSLISTING_JOBS[[#This Row],[LISTING_LOAN_ID_PROP_ADDR]]&lt;&gt;"",NOT(ISNUMBER(MATCH(TBL_QUAL_JOBSLISTING_JOBS[[#This Row],[LISTING_LOAN_ID_PROP_ADDR]],RANGE_LOOKUP_UDARDA_LOANLIST,0)))),1,0)
)</f>
        <v>0</v>
      </c>
    </row>
    <row r="739" spans="2:13" ht="20.100000000000001" customHeight="1" x14ac:dyDescent="0.25">
      <c r="B739" s="25" t="str">
        <f>IF(TBL_QUAL_JOBSLISTING_JOBS[[#This Row],[RECORD_STARTED]],IF(TBL_QUAL_JOBSLISTING_JOBS[[#This Row],[ERROR_COUNT]]&gt;0,-1,IF(TBL_QUAL_JOBSLISTING_JOBS[[#This Row],[REQ_FIELDS_POPULATED]],1,0)),"")</f>
        <v/>
      </c>
      <c r="C739" s="94">
        <f>ROW()-ROW(TBL_QUAL_JOBSLISTING_JOBS[[#Headers],[ROW_ID]])</f>
        <v>730</v>
      </c>
      <c r="D739" s="82"/>
      <c r="E739" s="82"/>
      <c r="F739" s="38"/>
      <c r="G739" s="39"/>
      <c r="H739" s="33"/>
      <c r="I739" s="84" t="str">
        <f>IFERROR(INDEX(TBL_UDARDA_LOANPOOL[QUAL_JOBS_HUD_MFI],MATCH(TBL_QUAL_JOBSLISTING_JOBS[[#This Row],[LISTING_LOAN_ID_PROP_ADDR]],TBL_UDARDA_LOANPOOL[LOAN_ID_PROP_ADDR],0)),"")</f>
        <v/>
      </c>
      <c r="J7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9" s="36">
        <f>SUM(
IF(AND(TBL_QUAL_JOBSLISTING_JOBS[[#This Row],[LISTING_LOAN_ID_PROP_ADDR]]&lt;&gt;"",NOT(ISNUMBER(MATCH(TBL_QUAL_JOBSLISTING_JOBS[[#This Row],[LISTING_LOAN_ID_PROP_ADDR]],RANGE_LOOKUP_UDARDA_LOANLIST,0)))),1,0)
)</f>
        <v>0</v>
      </c>
    </row>
    <row r="740" spans="2:13" ht="20.100000000000001" customHeight="1" x14ac:dyDescent="0.25">
      <c r="B740" s="25" t="str">
        <f>IF(TBL_QUAL_JOBSLISTING_JOBS[[#This Row],[RECORD_STARTED]],IF(TBL_QUAL_JOBSLISTING_JOBS[[#This Row],[ERROR_COUNT]]&gt;0,-1,IF(TBL_QUAL_JOBSLISTING_JOBS[[#This Row],[REQ_FIELDS_POPULATED]],1,0)),"")</f>
        <v/>
      </c>
      <c r="C740" s="94">
        <f>ROW()-ROW(TBL_QUAL_JOBSLISTING_JOBS[[#Headers],[ROW_ID]])</f>
        <v>731</v>
      </c>
      <c r="D740" s="82"/>
      <c r="E740" s="82"/>
      <c r="F740" s="38"/>
      <c r="G740" s="39"/>
      <c r="H740" s="33"/>
      <c r="I740" s="84" t="str">
        <f>IFERROR(INDEX(TBL_UDARDA_LOANPOOL[QUAL_JOBS_HUD_MFI],MATCH(TBL_QUAL_JOBSLISTING_JOBS[[#This Row],[LISTING_LOAN_ID_PROP_ADDR]],TBL_UDARDA_LOANPOOL[LOAN_ID_PROP_ADDR],0)),"")</f>
        <v/>
      </c>
      <c r="J7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0" s="36">
        <f>SUM(
IF(AND(TBL_QUAL_JOBSLISTING_JOBS[[#This Row],[LISTING_LOAN_ID_PROP_ADDR]]&lt;&gt;"",NOT(ISNUMBER(MATCH(TBL_QUAL_JOBSLISTING_JOBS[[#This Row],[LISTING_LOAN_ID_PROP_ADDR]],RANGE_LOOKUP_UDARDA_LOANLIST,0)))),1,0)
)</f>
        <v>0</v>
      </c>
    </row>
    <row r="741" spans="2:13" ht="20.100000000000001" customHeight="1" x14ac:dyDescent="0.25">
      <c r="B741" s="25" t="str">
        <f>IF(TBL_QUAL_JOBSLISTING_JOBS[[#This Row],[RECORD_STARTED]],IF(TBL_QUAL_JOBSLISTING_JOBS[[#This Row],[ERROR_COUNT]]&gt;0,-1,IF(TBL_QUAL_JOBSLISTING_JOBS[[#This Row],[REQ_FIELDS_POPULATED]],1,0)),"")</f>
        <v/>
      </c>
      <c r="C741" s="94">
        <f>ROW()-ROW(TBL_QUAL_JOBSLISTING_JOBS[[#Headers],[ROW_ID]])</f>
        <v>732</v>
      </c>
      <c r="D741" s="82"/>
      <c r="E741" s="82"/>
      <c r="F741" s="38"/>
      <c r="G741" s="39"/>
      <c r="H741" s="33"/>
      <c r="I741" s="84" t="str">
        <f>IFERROR(INDEX(TBL_UDARDA_LOANPOOL[QUAL_JOBS_HUD_MFI],MATCH(TBL_QUAL_JOBSLISTING_JOBS[[#This Row],[LISTING_LOAN_ID_PROP_ADDR]],TBL_UDARDA_LOANPOOL[LOAN_ID_PROP_ADDR],0)),"")</f>
        <v/>
      </c>
      <c r="J7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1" s="36">
        <f>SUM(
IF(AND(TBL_QUAL_JOBSLISTING_JOBS[[#This Row],[LISTING_LOAN_ID_PROP_ADDR]]&lt;&gt;"",NOT(ISNUMBER(MATCH(TBL_QUAL_JOBSLISTING_JOBS[[#This Row],[LISTING_LOAN_ID_PROP_ADDR]],RANGE_LOOKUP_UDARDA_LOANLIST,0)))),1,0)
)</f>
        <v>0</v>
      </c>
    </row>
    <row r="742" spans="2:13" ht="20.100000000000001" customHeight="1" x14ac:dyDescent="0.25">
      <c r="B742" s="25" t="str">
        <f>IF(TBL_QUAL_JOBSLISTING_JOBS[[#This Row],[RECORD_STARTED]],IF(TBL_QUAL_JOBSLISTING_JOBS[[#This Row],[ERROR_COUNT]]&gt;0,-1,IF(TBL_QUAL_JOBSLISTING_JOBS[[#This Row],[REQ_FIELDS_POPULATED]],1,0)),"")</f>
        <v/>
      </c>
      <c r="C742" s="94">
        <f>ROW()-ROW(TBL_QUAL_JOBSLISTING_JOBS[[#Headers],[ROW_ID]])</f>
        <v>733</v>
      </c>
      <c r="D742" s="82"/>
      <c r="E742" s="82"/>
      <c r="F742" s="38"/>
      <c r="G742" s="39"/>
      <c r="H742" s="33"/>
      <c r="I742" s="84" t="str">
        <f>IFERROR(INDEX(TBL_UDARDA_LOANPOOL[QUAL_JOBS_HUD_MFI],MATCH(TBL_QUAL_JOBSLISTING_JOBS[[#This Row],[LISTING_LOAN_ID_PROP_ADDR]],TBL_UDARDA_LOANPOOL[LOAN_ID_PROP_ADDR],0)),"")</f>
        <v/>
      </c>
      <c r="J7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2" s="36">
        <f>SUM(
IF(AND(TBL_QUAL_JOBSLISTING_JOBS[[#This Row],[LISTING_LOAN_ID_PROP_ADDR]]&lt;&gt;"",NOT(ISNUMBER(MATCH(TBL_QUAL_JOBSLISTING_JOBS[[#This Row],[LISTING_LOAN_ID_PROP_ADDR]],RANGE_LOOKUP_UDARDA_LOANLIST,0)))),1,0)
)</f>
        <v>0</v>
      </c>
    </row>
    <row r="743" spans="2:13" ht="20.100000000000001" customHeight="1" x14ac:dyDescent="0.25">
      <c r="B743" s="25" t="str">
        <f>IF(TBL_QUAL_JOBSLISTING_JOBS[[#This Row],[RECORD_STARTED]],IF(TBL_QUAL_JOBSLISTING_JOBS[[#This Row],[ERROR_COUNT]]&gt;0,-1,IF(TBL_QUAL_JOBSLISTING_JOBS[[#This Row],[REQ_FIELDS_POPULATED]],1,0)),"")</f>
        <v/>
      </c>
      <c r="C743" s="94">
        <f>ROW()-ROW(TBL_QUAL_JOBSLISTING_JOBS[[#Headers],[ROW_ID]])</f>
        <v>734</v>
      </c>
      <c r="D743" s="82"/>
      <c r="E743" s="82"/>
      <c r="F743" s="38"/>
      <c r="G743" s="39"/>
      <c r="H743" s="33"/>
      <c r="I743" s="84" t="str">
        <f>IFERROR(INDEX(TBL_UDARDA_LOANPOOL[QUAL_JOBS_HUD_MFI],MATCH(TBL_QUAL_JOBSLISTING_JOBS[[#This Row],[LISTING_LOAN_ID_PROP_ADDR]],TBL_UDARDA_LOANPOOL[LOAN_ID_PROP_ADDR],0)),"")</f>
        <v/>
      </c>
      <c r="J7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3" s="36">
        <f>SUM(
IF(AND(TBL_QUAL_JOBSLISTING_JOBS[[#This Row],[LISTING_LOAN_ID_PROP_ADDR]]&lt;&gt;"",NOT(ISNUMBER(MATCH(TBL_QUAL_JOBSLISTING_JOBS[[#This Row],[LISTING_LOAN_ID_PROP_ADDR]],RANGE_LOOKUP_UDARDA_LOANLIST,0)))),1,0)
)</f>
        <v>0</v>
      </c>
    </row>
    <row r="744" spans="2:13" ht="20.100000000000001" customHeight="1" x14ac:dyDescent="0.25">
      <c r="B744" s="25" t="str">
        <f>IF(TBL_QUAL_JOBSLISTING_JOBS[[#This Row],[RECORD_STARTED]],IF(TBL_QUAL_JOBSLISTING_JOBS[[#This Row],[ERROR_COUNT]]&gt;0,-1,IF(TBL_QUAL_JOBSLISTING_JOBS[[#This Row],[REQ_FIELDS_POPULATED]],1,0)),"")</f>
        <v/>
      </c>
      <c r="C744" s="94">
        <f>ROW()-ROW(TBL_QUAL_JOBSLISTING_JOBS[[#Headers],[ROW_ID]])</f>
        <v>735</v>
      </c>
      <c r="D744" s="82"/>
      <c r="E744" s="82"/>
      <c r="F744" s="38"/>
      <c r="G744" s="39"/>
      <c r="H744" s="33"/>
      <c r="I744" s="84" t="str">
        <f>IFERROR(INDEX(TBL_UDARDA_LOANPOOL[QUAL_JOBS_HUD_MFI],MATCH(TBL_QUAL_JOBSLISTING_JOBS[[#This Row],[LISTING_LOAN_ID_PROP_ADDR]],TBL_UDARDA_LOANPOOL[LOAN_ID_PROP_ADDR],0)),"")</f>
        <v/>
      </c>
      <c r="J7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4" s="36">
        <f>SUM(
IF(AND(TBL_QUAL_JOBSLISTING_JOBS[[#This Row],[LISTING_LOAN_ID_PROP_ADDR]]&lt;&gt;"",NOT(ISNUMBER(MATCH(TBL_QUAL_JOBSLISTING_JOBS[[#This Row],[LISTING_LOAN_ID_PROP_ADDR]],RANGE_LOOKUP_UDARDA_LOANLIST,0)))),1,0)
)</f>
        <v>0</v>
      </c>
    </row>
    <row r="745" spans="2:13" ht="20.100000000000001" customHeight="1" x14ac:dyDescent="0.25">
      <c r="B745" s="25" t="str">
        <f>IF(TBL_QUAL_JOBSLISTING_JOBS[[#This Row],[RECORD_STARTED]],IF(TBL_QUAL_JOBSLISTING_JOBS[[#This Row],[ERROR_COUNT]]&gt;0,-1,IF(TBL_QUAL_JOBSLISTING_JOBS[[#This Row],[REQ_FIELDS_POPULATED]],1,0)),"")</f>
        <v/>
      </c>
      <c r="C745" s="94">
        <f>ROW()-ROW(TBL_QUAL_JOBSLISTING_JOBS[[#Headers],[ROW_ID]])</f>
        <v>736</v>
      </c>
      <c r="D745" s="82"/>
      <c r="E745" s="82"/>
      <c r="F745" s="38"/>
      <c r="G745" s="39"/>
      <c r="H745" s="33"/>
      <c r="I745" s="84" t="str">
        <f>IFERROR(INDEX(TBL_UDARDA_LOANPOOL[QUAL_JOBS_HUD_MFI],MATCH(TBL_QUAL_JOBSLISTING_JOBS[[#This Row],[LISTING_LOAN_ID_PROP_ADDR]],TBL_UDARDA_LOANPOOL[LOAN_ID_PROP_ADDR],0)),"")</f>
        <v/>
      </c>
      <c r="J7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5" s="36">
        <f>SUM(
IF(AND(TBL_QUAL_JOBSLISTING_JOBS[[#This Row],[LISTING_LOAN_ID_PROP_ADDR]]&lt;&gt;"",NOT(ISNUMBER(MATCH(TBL_QUAL_JOBSLISTING_JOBS[[#This Row],[LISTING_LOAN_ID_PROP_ADDR]],RANGE_LOOKUP_UDARDA_LOANLIST,0)))),1,0)
)</f>
        <v>0</v>
      </c>
    </row>
    <row r="746" spans="2:13" ht="20.100000000000001" customHeight="1" x14ac:dyDescent="0.25">
      <c r="B746" s="25" t="str">
        <f>IF(TBL_QUAL_JOBSLISTING_JOBS[[#This Row],[RECORD_STARTED]],IF(TBL_QUAL_JOBSLISTING_JOBS[[#This Row],[ERROR_COUNT]]&gt;0,-1,IF(TBL_QUAL_JOBSLISTING_JOBS[[#This Row],[REQ_FIELDS_POPULATED]],1,0)),"")</f>
        <v/>
      </c>
      <c r="C746" s="94">
        <f>ROW()-ROW(TBL_QUAL_JOBSLISTING_JOBS[[#Headers],[ROW_ID]])</f>
        <v>737</v>
      </c>
      <c r="D746" s="82"/>
      <c r="E746" s="82"/>
      <c r="F746" s="38"/>
      <c r="G746" s="39"/>
      <c r="H746" s="33"/>
      <c r="I746" s="84" t="str">
        <f>IFERROR(INDEX(TBL_UDARDA_LOANPOOL[QUAL_JOBS_HUD_MFI],MATCH(TBL_QUAL_JOBSLISTING_JOBS[[#This Row],[LISTING_LOAN_ID_PROP_ADDR]],TBL_UDARDA_LOANPOOL[LOAN_ID_PROP_ADDR],0)),"")</f>
        <v/>
      </c>
      <c r="J7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6" s="36">
        <f>SUM(
IF(AND(TBL_QUAL_JOBSLISTING_JOBS[[#This Row],[LISTING_LOAN_ID_PROP_ADDR]]&lt;&gt;"",NOT(ISNUMBER(MATCH(TBL_QUAL_JOBSLISTING_JOBS[[#This Row],[LISTING_LOAN_ID_PROP_ADDR]],RANGE_LOOKUP_UDARDA_LOANLIST,0)))),1,0)
)</f>
        <v>0</v>
      </c>
    </row>
    <row r="747" spans="2:13" ht="20.100000000000001" customHeight="1" x14ac:dyDescent="0.25">
      <c r="B747" s="25" t="str">
        <f>IF(TBL_QUAL_JOBSLISTING_JOBS[[#This Row],[RECORD_STARTED]],IF(TBL_QUAL_JOBSLISTING_JOBS[[#This Row],[ERROR_COUNT]]&gt;0,-1,IF(TBL_QUAL_JOBSLISTING_JOBS[[#This Row],[REQ_FIELDS_POPULATED]],1,0)),"")</f>
        <v/>
      </c>
      <c r="C747" s="94">
        <f>ROW()-ROW(TBL_QUAL_JOBSLISTING_JOBS[[#Headers],[ROW_ID]])</f>
        <v>738</v>
      </c>
      <c r="D747" s="82"/>
      <c r="E747" s="82"/>
      <c r="F747" s="38"/>
      <c r="G747" s="39"/>
      <c r="H747" s="33"/>
      <c r="I747" s="84" t="str">
        <f>IFERROR(INDEX(TBL_UDARDA_LOANPOOL[QUAL_JOBS_HUD_MFI],MATCH(TBL_QUAL_JOBSLISTING_JOBS[[#This Row],[LISTING_LOAN_ID_PROP_ADDR]],TBL_UDARDA_LOANPOOL[LOAN_ID_PROP_ADDR],0)),"")</f>
        <v/>
      </c>
      <c r="J7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7" s="36">
        <f>SUM(
IF(AND(TBL_QUAL_JOBSLISTING_JOBS[[#This Row],[LISTING_LOAN_ID_PROP_ADDR]]&lt;&gt;"",NOT(ISNUMBER(MATCH(TBL_QUAL_JOBSLISTING_JOBS[[#This Row],[LISTING_LOAN_ID_PROP_ADDR]],RANGE_LOOKUP_UDARDA_LOANLIST,0)))),1,0)
)</f>
        <v>0</v>
      </c>
    </row>
    <row r="748" spans="2:13" ht="20.100000000000001" customHeight="1" x14ac:dyDescent="0.25">
      <c r="B748" s="25" t="str">
        <f>IF(TBL_QUAL_JOBSLISTING_JOBS[[#This Row],[RECORD_STARTED]],IF(TBL_QUAL_JOBSLISTING_JOBS[[#This Row],[ERROR_COUNT]]&gt;0,-1,IF(TBL_QUAL_JOBSLISTING_JOBS[[#This Row],[REQ_FIELDS_POPULATED]],1,0)),"")</f>
        <v/>
      </c>
      <c r="C748" s="94">
        <f>ROW()-ROW(TBL_QUAL_JOBSLISTING_JOBS[[#Headers],[ROW_ID]])</f>
        <v>739</v>
      </c>
      <c r="D748" s="82"/>
      <c r="E748" s="82"/>
      <c r="F748" s="38"/>
      <c r="G748" s="39"/>
      <c r="H748" s="33"/>
      <c r="I748" s="84" t="str">
        <f>IFERROR(INDEX(TBL_UDARDA_LOANPOOL[QUAL_JOBS_HUD_MFI],MATCH(TBL_QUAL_JOBSLISTING_JOBS[[#This Row],[LISTING_LOAN_ID_PROP_ADDR]],TBL_UDARDA_LOANPOOL[LOAN_ID_PROP_ADDR],0)),"")</f>
        <v/>
      </c>
      <c r="J7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8" s="36">
        <f>SUM(
IF(AND(TBL_QUAL_JOBSLISTING_JOBS[[#This Row],[LISTING_LOAN_ID_PROP_ADDR]]&lt;&gt;"",NOT(ISNUMBER(MATCH(TBL_QUAL_JOBSLISTING_JOBS[[#This Row],[LISTING_LOAN_ID_PROP_ADDR]],RANGE_LOOKUP_UDARDA_LOANLIST,0)))),1,0)
)</f>
        <v>0</v>
      </c>
    </row>
    <row r="749" spans="2:13" ht="20.100000000000001" customHeight="1" x14ac:dyDescent="0.25">
      <c r="B749" s="25" t="str">
        <f>IF(TBL_QUAL_JOBSLISTING_JOBS[[#This Row],[RECORD_STARTED]],IF(TBL_QUAL_JOBSLISTING_JOBS[[#This Row],[ERROR_COUNT]]&gt;0,-1,IF(TBL_QUAL_JOBSLISTING_JOBS[[#This Row],[REQ_FIELDS_POPULATED]],1,0)),"")</f>
        <v/>
      </c>
      <c r="C749" s="94">
        <f>ROW()-ROW(TBL_QUAL_JOBSLISTING_JOBS[[#Headers],[ROW_ID]])</f>
        <v>740</v>
      </c>
      <c r="D749" s="82"/>
      <c r="E749" s="82"/>
      <c r="F749" s="38"/>
      <c r="G749" s="39"/>
      <c r="H749" s="33"/>
      <c r="I749" s="84" t="str">
        <f>IFERROR(INDEX(TBL_UDARDA_LOANPOOL[QUAL_JOBS_HUD_MFI],MATCH(TBL_QUAL_JOBSLISTING_JOBS[[#This Row],[LISTING_LOAN_ID_PROP_ADDR]],TBL_UDARDA_LOANPOOL[LOAN_ID_PROP_ADDR],0)),"")</f>
        <v/>
      </c>
      <c r="J7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9" s="36">
        <f>SUM(
IF(AND(TBL_QUAL_JOBSLISTING_JOBS[[#This Row],[LISTING_LOAN_ID_PROP_ADDR]]&lt;&gt;"",NOT(ISNUMBER(MATCH(TBL_QUAL_JOBSLISTING_JOBS[[#This Row],[LISTING_LOAN_ID_PROP_ADDR]],RANGE_LOOKUP_UDARDA_LOANLIST,0)))),1,0)
)</f>
        <v>0</v>
      </c>
    </row>
    <row r="750" spans="2:13" ht="20.100000000000001" customHeight="1" x14ac:dyDescent="0.25">
      <c r="B750" s="25" t="str">
        <f>IF(TBL_QUAL_JOBSLISTING_JOBS[[#This Row],[RECORD_STARTED]],IF(TBL_QUAL_JOBSLISTING_JOBS[[#This Row],[ERROR_COUNT]]&gt;0,-1,IF(TBL_QUAL_JOBSLISTING_JOBS[[#This Row],[REQ_FIELDS_POPULATED]],1,0)),"")</f>
        <v/>
      </c>
      <c r="C750" s="94">
        <f>ROW()-ROW(TBL_QUAL_JOBSLISTING_JOBS[[#Headers],[ROW_ID]])</f>
        <v>741</v>
      </c>
      <c r="D750" s="82"/>
      <c r="E750" s="82"/>
      <c r="F750" s="38"/>
      <c r="G750" s="39"/>
      <c r="H750" s="33"/>
      <c r="I750" s="84" t="str">
        <f>IFERROR(INDEX(TBL_UDARDA_LOANPOOL[QUAL_JOBS_HUD_MFI],MATCH(TBL_QUAL_JOBSLISTING_JOBS[[#This Row],[LISTING_LOAN_ID_PROP_ADDR]],TBL_UDARDA_LOANPOOL[LOAN_ID_PROP_ADDR],0)),"")</f>
        <v/>
      </c>
      <c r="J7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0" s="36">
        <f>SUM(
IF(AND(TBL_QUAL_JOBSLISTING_JOBS[[#This Row],[LISTING_LOAN_ID_PROP_ADDR]]&lt;&gt;"",NOT(ISNUMBER(MATCH(TBL_QUAL_JOBSLISTING_JOBS[[#This Row],[LISTING_LOAN_ID_PROP_ADDR]],RANGE_LOOKUP_UDARDA_LOANLIST,0)))),1,0)
)</f>
        <v>0</v>
      </c>
    </row>
    <row r="751" spans="2:13" ht="20.100000000000001" customHeight="1" x14ac:dyDescent="0.25">
      <c r="B751" s="25" t="str">
        <f>IF(TBL_QUAL_JOBSLISTING_JOBS[[#This Row],[RECORD_STARTED]],IF(TBL_QUAL_JOBSLISTING_JOBS[[#This Row],[ERROR_COUNT]]&gt;0,-1,IF(TBL_QUAL_JOBSLISTING_JOBS[[#This Row],[REQ_FIELDS_POPULATED]],1,0)),"")</f>
        <v/>
      </c>
      <c r="C751" s="94">
        <f>ROW()-ROW(TBL_QUAL_JOBSLISTING_JOBS[[#Headers],[ROW_ID]])</f>
        <v>742</v>
      </c>
      <c r="D751" s="82"/>
      <c r="E751" s="82"/>
      <c r="F751" s="38"/>
      <c r="G751" s="39"/>
      <c r="H751" s="33"/>
      <c r="I751" s="84" t="str">
        <f>IFERROR(INDEX(TBL_UDARDA_LOANPOOL[QUAL_JOBS_HUD_MFI],MATCH(TBL_QUAL_JOBSLISTING_JOBS[[#This Row],[LISTING_LOAN_ID_PROP_ADDR]],TBL_UDARDA_LOANPOOL[LOAN_ID_PROP_ADDR],0)),"")</f>
        <v/>
      </c>
      <c r="J7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1" s="36">
        <f>SUM(
IF(AND(TBL_QUAL_JOBSLISTING_JOBS[[#This Row],[LISTING_LOAN_ID_PROP_ADDR]]&lt;&gt;"",NOT(ISNUMBER(MATCH(TBL_QUAL_JOBSLISTING_JOBS[[#This Row],[LISTING_LOAN_ID_PROP_ADDR]],RANGE_LOOKUP_UDARDA_LOANLIST,0)))),1,0)
)</f>
        <v>0</v>
      </c>
    </row>
    <row r="752" spans="2:13" ht="20.100000000000001" customHeight="1" x14ac:dyDescent="0.25">
      <c r="B752" s="25" t="str">
        <f>IF(TBL_QUAL_JOBSLISTING_JOBS[[#This Row],[RECORD_STARTED]],IF(TBL_QUAL_JOBSLISTING_JOBS[[#This Row],[ERROR_COUNT]]&gt;0,-1,IF(TBL_QUAL_JOBSLISTING_JOBS[[#This Row],[REQ_FIELDS_POPULATED]],1,0)),"")</f>
        <v/>
      </c>
      <c r="C752" s="94">
        <f>ROW()-ROW(TBL_QUAL_JOBSLISTING_JOBS[[#Headers],[ROW_ID]])</f>
        <v>743</v>
      </c>
      <c r="D752" s="82"/>
      <c r="E752" s="82"/>
      <c r="F752" s="38"/>
      <c r="G752" s="39"/>
      <c r="H752" s="33"/>
      <c r="I752" s="84" t="str">
        <f>IFERROR(INDEX(TBL_UDARDA_LOANPOOL[QUAL_JOBS_HUD_MFI],MATCH(TBL_QUAL_JOBSLISTING_JOBS[[#This Row],[LISTING_LOAN_ID_PROP_ADDR]],TBL_UDARDA_LOANPOOL[LOAN_ID_PROP_ADDR],0)),"")</f>
        <v/>
      </c>
      <c r="J7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2" s="36">
        <f>SUM(
IF(AND(TBL_QUAL_JOBSLISTING_JOBS[[#This Row],[LISTING_LOAN_ID_PROP_ADDR]]&lt;&gt;"",NOT(ISNUMBER(MATCH(TBL_QUAL_JOBSLISTING_JOBS[[#This Row],[LISTING_LOAN_ID_PROP_ADDR]],RANGE_LOOKUP_UDARDA_LOANLIST,0)))),1,0)
)</f>
        <v>0</v>
      </c>
    </row>
    <row r="753" spans="2:13" ht="20.100000000000001" customHeight="1" x14ac:dyDescent="0.25">
      <c r="B753" s="25" t="str">
        <f>IF(TBL_QUAL_JOBSLISTING_JOBS[[#This Row],[RECORD_STARTED]],IF(TBL_QUAL_JOBSLISTING_JOBS[[#This Row],[ERROR_COUNT]]&gt;0,-1,IF(TBL_QUAL_JOBSLISTING_JOBS[[#This Row],[REQ_FIELDS_POPULATED]],1,0)),"")</f>
        <v/>
      </c>
      <c r="C753" s="94">
        <f>ROW()-ROW(TBL_QUAL_JOBSLISTING_JOBS[[#Headers],[ROW_ID]])</f>
        <v>744</v>
      </c>
      <c r="D753" s="82"/>
      <c r="E753" s="82"/>
      <c r="F753" s="38"/>
      <c r="G753" s="39"/>
      <c r="H753" s="33"/>
      <c r="I753" s="84" t="str">
        <f>IFERROR(INDEX(TBL_UDARDA_LOANPOOL[QUAL_JOBS_HUD_MFI],MATCH(TBL_QUAL_JOBSLISTING_JOBS[[#This Row],[LISTING_LOAN_ID_PROP_ADDR]],TBL_UDARDA_LOANPOOL[LOAN_ID_PROP_ADDR],0)),"")</f>
        <v/>
      </c>
      <c r="J7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3" s="36">
        <f>SUM(
IF(AND(TBL_QUAL_JOBSLISTING_JOBS[[#This Row],[LISTING_LOAN_ID_PROP_ADDR]]&lt;&gt;"",NOT(ISNUMBER(MATCH(TBL_QUAL_JOBSLISTING_JOBS[[#This Row],[LISTING_LOAN_ID_PROP_ADDR]],RANGE_LOOKUP_UDARDA_LOANLIST,0)))),1,0)
)</f>
        <v>0</v>
      </c>
    </row>
    <row r="754" spans="2:13" ht="20.100000000000001" customHeight="1" x14ac:dyDescent="0.25">
      <c r="B754" s="25" t="str">
        <f>IF(TBL_QUAL_JOBSLISTING_JOBS[[#This Row],[RECORD_STARTED]],IF(TBL_QUAL_JOBSLISTING_JOBS[[#This Row],[ERROR_COUNT]]&gt;0,-1,IF(TBL_QUAL_JOBSLISTING_JOBS[[#This Row],[REQ_FIELDS_POPULATED]],1,0)),"")</f>
        <v/>
      </c>
      <c r="C754" s="94">
        <f>ROW()-ROW(TBL_QUAL_JOBSLISTING_JOBS[[#Headers],[ROW_ID]])</f>
        <v>745</v>
      </c>
      <c r="D754" s="82"/>
      <c r="E754" s="82"/>
      <c r="F754" s="38"/>
      <c r="G754" s="39"/>
      <c r="H754" s="33"/>
      <c r="I754" s="84" t="str">
        <f>IFERROR(INDEX(TBL_UDARDA_LOANPOOL[QUAL_JOBS_HUD_MFI],MATCH(TBL_QUAL_JOBSLISTING_JOBS[[#This Row],[LISTING_LOAN_ID_PROP_ADDR]],TBL_UDARDA_LOANPOOL[LOAN_ID_PROP_ADDR],0)),"")</f>
        <v/>
      </c>
      <c r="J7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4" s="36">
        <f>SUM(
IF(AND(TBL_QUAL_JOBSLISTING_JOBS[[#This Row],[LISTING_LOAN_ID_PROP_ADDR]]&lt;&gt;"",NOT(ISNUMBER(MATCH(TBL_QUAL_JOBSLISTING_JOBS[[#This Row],[LISTING_LOAN_ID_PROP_ADDR]],RANGE_LOOKUP_UDARDA_LOANLIST,0)))),1,0)
)</f>
        <v>0</v>
      </c>
    </row>
    <row r="755" spans="2:13" ht="20.100000000000001" customHeight="1" x14ac:dyDescent="0.25">
      <c r="B755" s="25" t="str">
        <f>IF(TBL_QUAL_JOBSLISTING_JOBS[[#This Row],[RECORD_STARTED]],IF(TBL_QUAL_JOBSLISTING_JOBS[[#This Row],[ERROR_COUNT]]&gt;0,-1,IF(TBL_QUAL_JOBSLISTING_JOBS[[#This Row],[REQ_FIELDS_POPULATED]],1,0)),"")</f>
        <v/>
      </c>
      <c r="C755" s="94">
        <f>ROW()-ROW(TBL_QUAL_JOBSLISTING_JOBS[[#Headers],[ROW_ID]])</f>
        <v>746</v>
      </c>
      <c r="D755" s="82"/>
      <c r="E755" s="82"/>
      <c r="F755" s="38"/>
      <c r="G755" s="39"/>
      <c r="H755" s="33"/>
      <c r="I755" s="84" t="str">
        <f>IFERROR(INDEX(TBL_UDARDA_LOANPOOL[QUAL_JOBS_HUD_MFI],MATCH(TBL_QUAL_JOBSLISTING_JOBS[[#This Row],[LISTING_LOAN_ID_PROP_ADDR]],TBL_UDARDA_LOANPOOL[LOAN_ID_PROP_ADDR],0)),"")</f>
        <v/>
      </c>
      <c r="J7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5" s="36">
        <f>SUM(
IF(AND(TBL_QUAL_JOBSLISTING_JOBS[[#This Row],[LISTING_LOAN_ID_PROP_ADDR]]&lt;&gt;"",NOT(ISNUMBER(MATCH(TBL_QUAL_JOBSLISTING_JOBS[[#This Row],[LISTING_LOAN_ID_PROP_ADDR]],RANGE_LOOKUP_UDARDA_LOANLIST,0)))),1,0)
)</f>
        <v>0</v>
      </c>
    </row>
    <row r="756" spans="2:13" ht="20.100000000000001" customHeight="1" x14ac:dyDescent="0.25">
      <c r="B756" s="25" t="str">
        <f>IF(TBL_QUAL_JOBSLISTING_JOBS[[#This Row],[RECORD_STARTED]],IF(TBL_QUAL_JOBSLISTING_JOBS[[#This Row],[ERROR_COUNT]]&gt;0,-1,IF(TBL_QUAL_JOBSLISTING_JOBS[[#This Row],[REQ_FIELDS_POPULATED]],1,0)),"")</f>
        <v/>
      </c>
      <c r="C756" s="94">
        <f>ROW()-ROW(TBL_QUAL_JOBSLISTING_JOBS[[#Headers],[ROW_ID]])</f>
        <v>747</v>
      </c>
      <c r="D756" s="82"/>
      <c r="E756" s="82"/>
      <c r="F756" s="38"/>
      <c r="G756" s="39"/>
      <c r="H756" s="33"/>
      <c r="I756" s="84" t="str">
        <f>IFERROR(INDEX(TBL_UDARDA_LOANPOOL[QUAL_JOBS_HUD_MFI],MATCH(TBL_QUAL_JOBSLISTING_JOBS[[#This Row],[LISTING_LOAN_ID_PROP_ADDR]],TBL_UDARDA_LOANPOOL[LOAN_ID_PROP_ADDR],0)),"")</f>
        <v/>
      </c>
      <c r="J7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6" s="36">
        <f>SUM(
IF(AND(TBL_QUAL_JOBSLISTING_JOBS[[#This Row],[LISTING_LOAN_ID_PROP_ADDR]]&lt;&gt;"",NOT(ISNUMBER(MATCH(TBL_QUAL_JOBSLISTING_JOBS[[#This Row],[LISTING_LOAN_ID_PROP_ADDR]],RANGE_LOOKUP_UDARDA_LOANLIST,0)))),1,0)
)</f>
        <v>0</v>
      </c>
    </row>
    <row r="757" spans="2:13" ht="20.100000000000001" customHeight="1" x14ac:dyDescent="0.25">
      <c r="B757" s="25" t="str">
        <f>IF(TBL_QUAL_JOBSLISTING_JOBS[[#This Row],[RECORD_STARTED]],IF(TBL_QUAL_JOBSLISTING_JOBS[[#This Row],[ERROR_COUNT]]&gt;0,-1,IF(TBL_QUAL_JOBSLISTING_JOBS[[#This Row],[REQ_FIELDS_POPULATED]],1,0)),"")</f>
        <v/>
      </c>
      <c r="C757" s="94">
        <f>ROW()-ROW(TBL_QUAL_JOBSLISTING_JOBS[[#Headers],[ROW_ID]])</f>
        <v>748</v>
      </c>
      <c r="D757" s="82"/>
      <c r="E757" s="82"/>
      <c r="F757" s="38"/>
      <c r="G757" s="39"/>
      <c r="H757" s="33"/>
      <c r="I757" s="84" t="str">
        <f>IFERROR(INDEX(TBL_UDARDA_LOANPOOL[QUAL_JOBS_HUD_MFI],MATCH(TBL_QUAL_JOBSLISTING_JOBS[[#This Row],[LISTING_LOAN_ID_PROP_ADDR]],TBL_UDARDA_LOANPOOL[LOAN_ID_PROP_ADDR],0)),"")</f>
        <v/>
      </c>
      <c r="J7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7" s="36">
        <f>SUM(
IF(AND(TBL_QUAL_JOBSLISTING_JOBS[[#This Row],[LISTING_LOAN_ID_PROP_ADDR]]&lt;&gt;"",NOT(ISNUMBER(MATCH(TBL_QUAL_JOBSLISTING_JOBS[[#This Row],[LISTING_LOAN_ID_PROP_ADDR]],RANGE_LOOKUP_UDARDA_LOANLIST,0)))),1,0)
)</f>
        <v>0</v>
      </c>
    </row>
    <row r="758" spans="2:13" ht="20.100000000000001" customHeight="1" x14ac:dyDescent="0.25">
      <c r="B758" s="25" t="str">
        <f>IF(TBL_QUAL_JOBSLISTING_JOBS[[#This Row],[RECORD_STARTED]],IF(TBL_QUAL_JOBSLISTING_JOBS[[#This Row],[ERROR_COUNT]]&gt;0,-1,IF(TBL_QUAL_JOBSLISTING_JOBS[[#This Row],[REQ_FIELDS_POPULATED]],1,0)),"")</f>
        <v/>
      </c>
      <c r="C758" s="94">
        <f>ROW()-ROW(TBL_QUAL_JOBSLISTING_JOBS[[#Headers],[ROW_ID]])</f>
        <v>749</v>
      </c>
      <c r="D758" s="82"/>
      <c r="E758" s="82"/>
      <c r="F758" s="38"/>
      <c r="G758" s="39"/>
      <c r="H758" s="33"/>
      <c r="I758" s="84" t="str">
        <f>IFERROR(INDEX(TBL_UDARDA_LOANPOOL[QUAL_JOBS_HUD_MFI],MATCH(TBL_QUAL_JOBSLISTING_JOBS[[#This Row],[LISTING_LOAN_ID_PROP_ADDR]],TBL_UDARDA_LOANPOOL[LOAN_ID_PROP_ADDR],0)),"")</f>
        <v/>
      </c>
      <c r="J7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8" s="36">
        <f>SUM(
IF(AND(TBL_QUAL_JOBSLISTING_JOBS[[#This Row],[LISTING_LOAN_ID_PROP_ADDR]]&lt;&gt;"",NOT(ISNUMBER(MATCH(TBL_QUAL_JOBSLISTING_JOBS[[#This Row],[LISTING_LOAN_ID_PROP_ADDR]],RANGE_LOOKUP_UDARDA_LOANLIST,0)))),1,0)
)</f>
        <v>0</v>
      </c>
    </row>
    <row r="759" spans="2:13" ht="20.100000000000001" customHeight="1" x14ac:dyDescent="0.25">
      <c r="B759" s="25" t="str">
        <f>IF(TBL_QUAL_JOBSLISTING_JOBS[[#This Row],[RECORD_STARTED]],IF(TBL_QUAL_JOBSLISTING_JOBS[[#This Row],[ERROR_COUNT]]&gt;0,-1,IF(TBL_QUAL_JOBSLISTING_JOBS[[#This Row],[REQ_FIELDS_POPULATED]],1,0)),"")</f>
        <v/>
      </c>
      <c r="C759" s="94">
        <f>ROW()-ROW(TBL_QUAL_JOBSLISTING_JOBS[[#Headers],[ROW_ID]])</f>
        <v>750</v>
      </c>
      <c r="D759" s="82"/>
      <c r="E759" s="82"/>
      <c r="F759" s="38"/>
      <c r="G759" s="39"/>
      <c r="H759" s="33"/>
      <c r="I759" s="84" t="str">
        <f>IFERROR(INDEX(TBL_UDARDA_LOANPOOL[QUAL_JOBS_HUD_MFI],MATCH(TBL_QUAL_JOBSLISTING_JOBS[[#This Row],[LISTING_LOAN_ID_PROP_ADDR]],TBL_UDARDA_LOANPOOL[LOAN_ID_PROP_ADDR],0)),"")</f>
        <v/>
      </c>
      <c r="J7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9" s="36">
        <f>SUM(
IF(AND(TBL_QUAL_JOBSLISTING_JOBS[[#This Row],[LISTING_LOAN_ID_PROP_ADDR]]&lt;&gt;"",NOT(ISNUMBER(MATCH(TBL_QUAL_JOBSLISTING_JOBS[[#This Row],[LISTING_LOAN_ID_PROP_ADDR]],RANGE_LOOKUP_UDARDA_LOANLIST,0)))),1,0)
)</f>
        <v>0</v>
      </c>
    </row>
    <row r="760" spans="2:13" ht="20.100000000000001" customHeight="1" x14ac:dyDescent="0.25">
      <c r="B760" s="25" t="str">
        <f>IF(TBL_QUAL_JOBSLISTING_JOBS[[#This Row],[RECORD_STARTED]],IF(TBL_QUAL_JOBSLISTING_JOBS[[#This Row],[ERROR_COUNT]]&gt;0,-1,IF(TBL_QUAL_JOBSLISTING_JOBS[[#This Row],[REQ_FIELDS_POPULATED]],1,0)),"")</f>
        <v/>
      </c>
      <c r="C760" s="94">
        <f>ROW()-ROW(TBL_QUAL_JOBSLISTING_JOBS[[#Headers],[ROW_ID]])</f>
        <v>751</v>
      </c>
      <c r="D760" s="82"/>
      <c r="E760" s="82"/>
      <c r="F760" s="38"/>
      <c r="G760" s="39"/>
      <c r="H760" s="33"/>
      <c r="I760" s="84" t="str">
        <f>IFERROR(INDEX(TBL_UDARDA_LOANPOOL[QUAL_JOBS_HUD_MFI],MATCH(TBL_QUAL_JOBSLISTING_JOBS[[#This Row],[LISTING_LOAN_ID_PROP_ADDR]],TBL_UDARDA_LOANPOOL[LOAN_ID_PROP_ADDR],0)),"")</f>
        <v/>
      </c>
      <c r="J7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0" s="36">
        <f>SUM(
IF(AND(TBL_QUAL_JOBSLISTING_JOBS[[#This Row],[LISTING_LOAN_ID_PROP_ADDR]]&lt;&gt;"",NOT(ISNUMBER(MATCH(TBL_QUAL_JOBSLISTING_JOBS[[#This Row],[LISTING_LOAN_ID_PROP_ADDR]],RANGE_LOOKUP_UDARDA_LOANLIST,0)))),1,0)
)</f>
        <v>0</v>
      </c>
    </row>
    <row r="761" spans="2:13" ht="20.100000000000001" customHeight="1" x14ac:dyDescent="0.25">
      <c r="B761" s="25" t="str">
        <f>IF(TBL_QUAL_JOBSLISTING_JOBS[[#This Row],[RECORD_STARTED]],IF(TBL_QUAL_JOBSLISTING_JOBS[[#This Row],[ERROR_COUNT]]&gt;0,-1,IF(TBL_QUAL_JOBSLISTING_JOBS[[#This Row],[REQ_FIELDS_POPULATED]],1,0)),"")</f>
        <v/>
      </c>
      <c r="C761" s="94">
        <f>ROW()-ROW(TBL_QUAL_JOBSLISTING_JOBS[[#Headers],[ROW_ID]])</f>
        <v>752</v>
      </c>
      <c r="D761" s="82"/>
      <c r="E761" s="82"/>
      <c r="F761" s="38"/>
      <c r="G761" s="39"/>
      <c r="H761" s="33"/>
      <c r="I761" s="84" t="str">
        <f>IFERROR(INDEX(TBL_UDARDA_LOANPOOL[QUAL_JOBS_HUD_MFI],MATCH(TBL_QUAL_JOBSLISTING_JOBS[[#This Row],[LISTING_LOAN_ID_PROP_ADDR]],TBL_UDARDA_LOANPOOL[LOAN_ID_PROP_ADDR],0)),"")</f>
        <v/>
      </c>
      <c r="J7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1" s="36">
        <f>SUM(
IF(AND(TBL_QUAL_JOBSLISTING_JOBS[[#This Row],[LISTING_LOAN_ID_PROP_ADDR]]&lt;&gt;"",NOT(ISNUMBER(MATCH(TBL_QUAL_JOBSLISTING_JOBS[[#This Row],[LISTING_LOAN_ID_PROP_ADDR]],RANGE_LOOKUP_UDARDA_LOANLIST,0)))),1,0)
)</f>
        <v>0</v>
      </c>
    </row>
    <row r="762" spans="2:13" ht="20.100000000000001" customHeight="1" x14ac:dyDescent="0.25">
      <c r="B762" s="25" t="str">
        <f>IF(TBL_QUAL_JOBSLISTING_JOBS[[#This Row],[RECORD_STARTED]],IF(TBL_QUAL_JOBSLISTING_JOBS[[#This Row],[ERROR_COUNT]]&gt;0,-1,IF(TBL_QUAL_JOBSLISTING_JOBS[[#This Row],[REQ_FIELDS_POPULATED]],1,0)),"")</f>
        <v/>
      </c>
      <c r="C762" s="94">
        <f>ROW()-ROW(TBL_QUAL_JOBSLISTING_JOBS[[#Headers],[ROW_ID]])</f>
        <v>753</v>
      </c>
      <c r="D762" s="82"/>
      <c r="E762" s="82"/>
      <c r="F762" s="38"/>
      <c r="G762" s="39"/>
      <c r="H762" s="33"/>
      <c r="I762" s="84" t="str">
        <f>IFERROR(INDEX(TBL_UDARDA_LOANPOOL[QUAL_JOBS_HUD_MFI],MATCH(TBL_QUAL_JOBSLISTING_JOBS[[#This Row],[LISTING_LOAN_ID_PROP_ADDR]],TBL_UDARDA_LOANPOOL[LOAN_ID_PROP_ADDR],0)),"")</f>
        <v/>
      </c>
      <c r="J7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2" s="36">
        <f>SUM(
IF(AND(TBL_QUAL_JOBSLISTING_JOBS[[#This Row],[LISTING_LOAN_ID_PROP_ADDR]]&lt;&gt;"",NOT(ISNUMBER(MATCH(TBL_QUAL_JOBSLISTING_JOBS[[#This Row],[LISTING_LOAN_ID_PROP_ADDR]],RANGE_LOOKUP_UDARDA_LOANLIST,0)))),1,0)
)</f>
        <v>0</v>
      </c>
    </row>
    <row r="763" spans="2:13" ht="20.100000000000001" customHeight="1" x14ac:dyDescent="0.25">
      <c r="B763" s="25" t="str">
        <f>IF(TBL_QUAL_JOBSLISTING_JOBS[[#This Row],[RECORD_STARTED]],IF(TBL_QUAL_JOBSLISTING_JOBS[[#This Row],[ERROR_COUNT]]&gt;0,-1,IF(TBL_QUAL_JOBSLISTING_JOBS[[#This Row],[REQ_FIELDS_POPULATED]],1,0)),"")</f>
        <v/>
      </c>
      <c r="C763" s="94">
        <f>ROW()-ROW(TBL_QUAL_JOBSLISTING_JOBS[[#Headers],[ROW_ID]])</f>
        <v>754</v>
      </c>
      <c r="D763" s="82"/>
      <c r="E763" s="82"/>
      <c r="F763" s="38"/>
      <c r="G763" s="39"/>
      <c r="H763" s="33"/>
      <c r="I763" s="84" t="str">
        <f>IFERROR(INDEX(TBL_UDARDA_LOANPOOL[QUAL_JOBS_HUD_MFI],MATCH(TBL_QUAL_JOBSLISTING_JOBS[[#This Row],[LISTING_LOAN_ID_PROP_ADDR]],TBL_UDARDA_LOANPOOL[LOAN_ID_PROP_ADDR],0)),"")</f>
        <v/>
      </c>
      <c r="J7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3" s="36">
        <f>SUM(
IF(AND(TBL_QUAL_JOBSLISTING_JOBS[[#This Row],[LISTING_LOAN_ID_PROP_ADDR]]&lt;&gt;"",NOT(ISNUMBER(MATCH(TBL_QUAL_JOBSLISTING_JOBS[[#This Row],[LISTING_LOAN_ID_PROP_ADDR]],RANGE_LOOKUP_UDARDA_LOANLIST,0)))),1,0)
)</f>
        <v>0</v>
      </c>
    </row>
    <row r="764" spans="2:13" ht="20.100000000000001" customHeight="1" x14ac:dyDescent="0.25">
      <c r="B764" s="25" t="str">
        <f>IF(TBL_QUAL_JOBSLISTING_JOBS[[#This Row],[RECORD_STARTED]],IF(TBL_QUAL_JOBSLISTING_JOBS[[#This Row],[ERROR_COUNT]]&gt;0,-1,IF(TBL_QUAL_JOBSLISTING_JOBS[[#This Row],[REQ_FIELDS_POPULATED]],1,0)),"")</f>
        <v/>
      </c>
      <c r="C764" s="94">
        <f>ROW()-ROW(TBL_QUAL_JOBSLISTING_JOBS[[#Headers],[ROW_ID]])</f>
        <v>755</v>
      </c>
      <c r="D764" s="82"/>
      <c r="E764" s="82"/>
      <c r="F764" s="38"/>
      <c r="G764" s="39"/>
      <c r="H764" s="33"/>
      <c r="I764" s="84" t="str">
        <f>IFERROR(INDEX(TBL_UDARDA_LOANPOOL[QUAL_JOBS_HUD_MFI],MATCH(TBL_QUAL_JOBSLISTING_JOBS[[#This Row],[LISTING_LOAN_ID_PROP_ADDR]],TBL_UDARDA_LOANPOOL[LOAN_ID_PROP_ADDR],0)),"")</f>
        <v/>
      </c>
      <c r="J7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4" s="36">
        <f>SUM(
IF(AND(TBL_QUAL_JOBSLISTING_JOBS[[#This Row],[LISTING_LOAN_ID_PROP_ADDR]]&lt;&gt;"",NOT(ISNUMBER(MATCH(TBL_QUAL_JOBSLISTING_JOBS[[#This Row],[LISTING_LOAN_ID_PROP_ADDR]],RANGE_LOOKUP_UDARDA_LOANLIST,0)))),1,0)
)</f>
        <v>0</v>
      </c>
    </row>
    <row r="765" spans="2:13" ht="20.100000000000001" customHeight="1" x14ac:dyDescent="0.25">
      <c r="B765" s="25" t="str">
        <f>IF(TBL_QUAL_JOBSLISTING_JOBS[[#This Row],[RECORD_STARTED]],IF(TBL_QUAL_JOBSLISTING_JOBS[[#This Row],[ERROR_COUNT]]&gt;0,-1,IF(TBL_QUAL_JOBSLISTING_JOBS[[#This Row],[REQ_FIELDS_POPULATED]],1,0)),"")</f>
        <v/>
      </c>
      <c r="C765" s="94">
        <f>ROW()-ROW(TBL_QUAL_JOBSLISTING_JOBS[[#Headers],[ROW_ID]])</f>
        <v>756</v>
      </c>
      <c r="D765" s="82"/>
      <c r="E765" s="82"/>
      <c r="F765" s="38"/>
      <c r="G765" s="39"/>
      <c r="H765" s="33"/>
      <c r="I765" s="84" t="str">
        <f>IFERROR(INDEX(TBL_UDARDA_LOANPOOL[QUAL_JOBS_HUD_MFI],MATCH(TBL_QUAL_JOBSLISTING_JOBS[[#This Row],[LISTING_LOAN_ID_PROP_ADDR]],TBL_UDARDA_LOANPOOL[LOAN_ID_PROP_ADDR],0)),"")</f>
        <v/>
      </c>
      <c r="J7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5" s="36">
        <f>SUM(
IF(AND(TBL_QUAL_JOBSLISTING_JOBS[[#This Row],[LISTING_LOAN_ID_PROP_ADDR]]&lt;&gt;"",NOT(ISNUMBER(MATCH(TBL_QUAL_JOBSLISTING_JOBS[[#This Row],[LISTING_LOAN_ID_PROP_ADDR]],RANGE_LOOKUP_UDARDA_LOANLIST,0)))),1,0)
)</f>
        <v>0</v>
      </c>
    </row>
    <row r="766" spans="2:13" ht="20.100000000000001" customHeight="1" x14ac:dyDescent="0.25">
      <c r="B766" s="25" t="str">
        <f>IF(TBL_QUAL_JOBSLISTING_JOBS[[#This Row],[RECORD_STARTED]],IF(TBL_QUAL_JOBSLISTING_JOBS[[#This Row],[ERROR_COUNT]]&gt;0,-1,IF(TBL_QUAL_JOBSLISTING_JOBS[[#This Row],[REQ_FIELDS_POPULATED]],1,0)),"")</f>
        <v/>
      </c>
      <c r="C766" s="94">
        <f>ROW()-ROW(TBL_QUAL_JOBSLISTING_JOBS[[#Headers],[ROW_ID]])</f>
        <v>757</v>
      </c>
      <c r="D766" s="82"/>
      <c r="E766" s="82"/>
      <c r="F766" s="38"/>
      <c r="G766" s="39"/>
      <c r="H766" s="33"/>
      <c r="I766" s="84" t="str">
        <f>IFERROR(INDEX(TBL_UDARDA_LOANPOOL[QUAL_JOBS_HUD_MFI],MATCH(TBL_QUAL_JOBSLISTING_JOBS[[#This Row],[LISTING_LOAN_ID_PROP_ADDR]],TBL_UDARDA_LOANPOOL[LOAN_ID_PROP_ADDR],0)),"")</f>
        <v/>
      </c>
      <c r="J7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6" s="36">
        <f>SUM(
IF(AND(TBL_QUAL_JOBSLISTING_JOBS[[#This Row],[LISTING_LOAN_ID_PROP_ADDR]]&lt;&gt;"",NOT(ISNUMBER(MATCH(TBL_QUAL_JOBSLISTING_JOBS[[#This Row],[LISTING_LOAN_ID_PROP_ADDR]],RANGE_LOOKUP_UDARDA_LOANLIST,0)))),1,0)
)</f>
        <v>0</v>
      </c>
    </row>
    <row r="767" spans="2:13" ht="20.100000000000001" customHeight="1" x14ac:dyDescent="0.25">
      <c r="B767" s="25" t="str">
        <f>IF(TBL_QUAL_JOBSLISTING_JOBS[[#This Row],[RECORD_STARTED]],IF(TBL_QUAL_JOBSLISTING_JOBS[[#This Row],[ERROR_COUNT]]&gt;0,-1,IF(TBL_QUAL_JOBSLISTING_JOBS[[#This Row],[REQ_FIELDS_POPULATED]],1,0)),"")</f>
        <v/>
      </c>
      <c r="C767" s="94">
        <f>ROW()-ROW(TBL_QUAL_JOBSLISTING_JOBS[[#Headers],[ROW_ID]])</f>
        <v>758</v>
      </c>
      <c r="D767" s="82"/>
      <c r="E767" s="82"/>
      <c r="F767" s="38"/>
      <c r="G767" s="39"/>
      <c r="H767" s="33"/>
      <c r="I767" s="84" t="str">
        <f>IFERROR(INDEX(TBL_UDARDA_LOANPOOL[QUAL_JOBS_HUD_MFI],MATCH(TBL_QUAL_JOBSLISTING_JOBS[[#This Row],[LISTING_LOAN_ID_PROP_ADDR]],TBL_UDARDA_LOANPOOL[LOAN_ID_PROP_ADDR],0)),"")</f>
        <v/>
      </c>
      <c r="J7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7" s="36">
        <f>SUM(
IF(AND(TBL_QUAL_JOBSLISTING_JOBS[[#This Row],[LISTING_LOAN_ID_PROP_ADDR]]&lt;&gt;"",NOT(ISNUMBER(MATCH(TBL_QUAL_JOBSLISTING_JOBS[[#This Row],[LISTING_LOAN_ID_PROP_ADDR]],RANGE_LOOKUP_UDARDA_LOANLIST,0)))),1,0)
)</f>
        <v>0</v>
      </c>
    </row>
    <row r="768" spans="2:13" ht="20.100000000000001" customHeight="1" x14ac:dyDescent="0.25">
      <c r="B768" s="25" t="str">
        <f>IF(TBL_QUAL_JOBSLISTING_JOBS[[#This Row],[RECORD_STARTED]],IF(TBL_QUAL_JOBSLISTING_JOBS[[#This Row],[ERROR_COUNT]]&gt;0,-1,IF(TBL_QUAL_JOBSLISTING_JOBS[[#This Row],[REQ_FIELDS_POPULATED]],1,0)),"")</f>
        <v/>
      </c>
      <c r="C768" s="94">
        <f>ROW()-ROW(TBL_QUAL_JOBSLISTING_JOBS[[#Headers],[ROW_ID]])</f>
        <v>759</v>
      </c>
      <c r="D768" s="82"/>
      <c r="E768" s="82"/>
      <c r="F768" s="38"/>
      <c r="G768" s="39"/>
      <c r="H768" s="33"/>
      <c r="I768" s="84" t="str">
        <f>IFERROR(INDEX(TBL_UDARDA_LOANPOOL[QUAL_JOBS_HUD_MFI],MATCH(TBL_QUAL_JOBSLISTING_JOBS[[#This Row],[LISTING_LOAN_ID_PROP_ADDR]],TBL_UDARDA_LOANPOOL[LOAN_ID_PROP_ADDR],0)),"")</f>
        <v/>
      </c>
      <c r="J7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8" s="36">
        <f>SUM(
IF(AND(TBL_QUAL_JOBSLISTING_JOBS[[#This Row],[LISTING_LOAN_ID_PROP_ADDR]]&lt;&gt;"",NOT(ISNUMBER(MATCH(TBL_QUAL_JOBSLISTING_JOBS[[#This Row],[LISTING_LOAN_ID_PROP_ADDR]],RANGE_LOOKUP_UDARDA_LOANLIST,0)))),1,0)
)</f>
        <v>0</v>
      </c>
    </row>
    <row r="769" spans="2:13" ht="20.100000000000001" customHeight="1" x14ac:dyDescent="0.25">
      <c r="B769" s="25" t="str">
        <f>IF(TBL_QUAL_JOBSLISTING_JOBS[[#This Row],[RECORD_STARTED]],IF(TBL_QUAL_JOBSLISTING_JOBS[[#This Row],[ERROR_COUNT]]&gt;0,-1,IF(TBL_QUAL_JOBSLISTING_JOBS[[#This Row],[REQ_FIELDS_POPULATED]],1,0)),"")</f>
        <v/>
      </c>
      <c r="C769" s="94">
        <f>ROW()-ROW(TBL_QUAL_JOBSLISTING_JOBS[[#Headers],[ROW_ID]])</f>
        <v>760</v>
      </c>
      <c r="D769" s="82"/>
      <c r="E769" s="82"/>
      <c r="F769" s="38"/>
      <c r="G769" s="39"/>
      <c r="H769" s="33"/>
      <c r="I769" s="84" t="str">
        <f>IFERROR(INDEX(TBL_UDARDA_LOANPOOL[QUAL_JOBS_HUD_MFI],MATCH(TBL_QUAL_JOBSLISTING_JOBS[[#This Row],[LISTING_LOAN_ID_PROP_ADDR]],TBL_UDARDA_LOANPOOL[LOAN_ID_PROP_ADDR],0)),"")</f>
        <v/>
      </c>
      <c r="J7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9" s="36">
        <f>SUM(
IF(AND(TBL_QUAL_JOBSLISTING_JOBS[[#This Row],[LISTING_LOAN_ID_PROP_ADDR]]&lt;&gt;"",NOT(ISNUMBER(MATCH(TBL_QUAL_JOBSLISTING_JOBS[[#This Row],[LISTING_LOAN_ID_PROP_ADDR]],RANGE_LOOKUP_UDARDA_LOANLIST,0)))),1,0)
)</f>
        <v>0</v>
      </c>
    </row>
    <row r="770" spans="2:13" ht="20.100000000000001" customHeight="1" x14ac:dyDescent="0.25">
      <c r="B770" s="25" t="str">
        <f>IF(TBL_QUAL_JOBSLISTING_JOBS[[#This Row],[RECORD_STARTED]],IF(TBL_QUAL_JOBSLISTING_JOBS[[#This Row],[ERROR_COUNT]]&gt;0,-1,IF(TBL_QUAL_JOBSLISTING_JOBS[[#This Row],[REQ_FIELDS_POPULATED]],1,0)),"")</f>
        <v/>
      </c>
      <c r="C770" s="94">
        <f>ROW()-ROW(TBL_QUAL_JOBSLISTING_JOBS[[#Headers],[ROW_ID]])</f>
        <v>761</v>
      </c>
      <c r="D770" s="82"/>
      <c r="E770" s="82"/>
      <c r="F770" s="38"/>
      <c r="G770" s="39"/>
      <c r="H770" s="33"/>
      <c r="I770" s="84" t="str">
        <f>IFERROR(INDEX(TBL_UDARDA_LOANPOOL[QUAL_JOBS_HUD_MFI],MATCH(TBL_QUAL_JOBSLISTING_JOBS[[#This Row],[LISTING_LOAN_ID_PROP_ADDR]],TBL_UDARDA_LOANPOOL[LOAN_ID_PROP_ADDR],0)),"")</f>
        <v/>
      </c>
      <c r="J7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0" s="36">
        <f>SUM(
IF(AND(TBL_QUAL_JOBSLISTING_JOBS[[#This Row],[LISTING_LOAN_ID_PROP_ADDR]]&lt;&gt;"",NOT(ISNUMBER(MATCH(TBL_QUAL_JOBSLISTING_JOBS[[#This Row],[LISTING_LOAN_ID_PROP_ADDR]],RANGE_LOOKUP_UDARDA_LOANLIST,0)))),1,0)
)</f>
        <v>0</v>
      </c>
    </row>
    <row r="771" spans="2:13" ht="20.100000000000001" customHeight="1" x14ac:dyDescent="0.25">
      <c r="B771" s="25" t="str">
        <f>IF(TBL_QUAL_JOBSLISTING_JOBS[[#This Row],[RECORD_STARTED]],IF(TBL_QUAL_JOBSLISTING_JOBS[[#This Row],[ERROR_COUNT]]&gt;0,-1,IF(TBL_QUAL_JOBSLISTING_JOBS[[#This Row],[REQ_FIELDS_POPULATED]],1,0)),"")</f>
        <v/>
      </c>
      <c r="C771" s="94">
        <f>ROW()-ROW(TBL_QUAL_JOBSLISTING_JOBS[[#Headers],[ROW_ID]])</f>
        <v>762</v>
      </c>
      <c r="D771" s="82"/>
      <c r="E771" s="82"/>
      <c r="F771" s="38"/>
      <c r="G771" s="39"/>
      <c r="H771" s="33"/>
      <c r="I771" s="84" t="str">
        <f>IFERROR(INDEX(TBL_UDARDA_LOANPOOL[QUAL_JOBS_HUD_MFI],MATCH(TBL_QUAL_JOBSLISTING_JOBS[[#This Row],[LISTING_LOAN_ID_PROP_ADDR]],TBL_UDARDA_LOANPOOL[LOAN_ID_PROP_ADDR],0)),"")</f>
        <v/>
      </c>
      <c r="J7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1" s="36">
        <f>SUM(
IF(AND(TBL_QUAL_JOBSLISTING_JOBS[[#This Row],[LISTING_LOAN_ID_PROP_ADDR]]&lt;&gt;"",NOT(ISNUMBER(MATCH(TBL_QUAL_JOBSLISTING_JOBS[[#This Row],[LISTING_LOAN_ID_PROP_ADDR]],RANGE_LOOKUP_UDARDA_LOANLIST,0)))),1,0)
)</f>
        <v>0</v>
      </c>
    </row>
    <row r="772" spans="2:13" ht="20.100000000000001" customHeight="1" x14ac:dyDescent="0.25">
      <c r="B772" s="25" t="str">
        <f>IF(TBL_QUAL_JOBSLISTING_JOBS[[#This Row],[RECORD_STARTED]],IF(TBL_QUAL_JOBSLISTING_JOBS[[#This Row],[ERROR_COUNT]]&gt;0,-1,IF(TBL_QUAL_JOBSLISTING_JOBS[[#This Row],[REQ_FIELDS_POPULATED]],1,0)),"")</f>
        <v/>
      </c>
      <c r="C772" s="94">
        <f>ROW()-ROW(TBL_QUAL_JOBSLISTING_JOBS[[#Headers],[ROW_ID]])</f>
        <v>763</v>
      </c>
      <c r="D772" s="82"/>
      <c r="E772" s="82"/>
      <c r="F772" s="38"/>
      <c r="G772" s="39"/>
      <c r="H772" s="33"/>
      <c r="I772" s="84" t="str">
        <f>IFERROR(INDEX(TBL_UDARDA_LOANPOOL[QUAL_JOBS_HUD_MFI],MATCH(TBL_QUAL_JOBSLISTING_JOBS[[#This Row],[LISTING_LOAN_ID_PROP_ADDR]],TBL_UDARDA_LOANPOOL[LOAN_ID_PROP_ADDR],0)),"")</f>
        <v/>
      </c>
      <c r="J7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2" s="36">
        <f>SUM(
IF(AND(TBL_QUAL_JOBSLISTING_JOBS[[#This Row],[LISTING_LOAN_ID_PROP_ADDR]]&lt;&gt;"",NOT(ISNUMBER(MATCH(TBL_QUAL_JOBSLISTING_JOBS[[#This Row],[LISTING_LOAN_ID_PROP_ADDR]],RANGE_LOOKUP_UDARDA_LOANLIST,0)))),1,0)
)</f>
        <v>0</v>
      </c>
    </row>
    <row r="773" spans="2:13" ht="20.100000000000001" customHeight="1" x14ac:dyDescent="0.25">
      <c r="B773" s="25" t="str">
        <f>IF(TBL_QUAL_JOBSLISTING_JOBS[[#This Row],[RECORD_STARTED]],IF(TBL_QUAL_JOBSLISTING_JOBS[[#This Row],[ERROR_COUNT]]&gt;0,-1,IF(TBL_QUAL_JOBSLISTING_JOBS[[#This Row],[REQ_FIELDS_POPULATED]],1,0)),"")</f>
        <v/>
      </c>
      <c r="C773" s="94">
        <f>ROW()-ROW(TBL_QUAL_JOBSLISTING_JOBS[[#Headers],[ROW_ID]])</f>
        <v>764</v>
      </c>
      <c r="D773" s="82"/>
      <c r="E773" s="82"/>
      <c r="F773" s="38"/>
      <c r="G773" s="39"/>
      <c r="H773" s="33"/>
      <c r="I773" s="84" t="str">
        <f>IFERROR(INDEX(TBL_UDARDA_LOANPOOL[QUAL_JOBS_HUD_MFI],MATCH(TBL_QUAL_JOBSLISTING_JOBS[[#This Row],[LISTING_LOAN_ID_PROP_ADDR]],TBL_UDARDA_LOANPOOL[LOAN_ID_PROP_ADDR],0)),"")</f>
        <v/>
      </c>
      <c r="J7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3" s="36">
        <f>SUM(
IF(AND(TBL_QUAL_JOBSLISTING_JOBS[[#This Row],[LISTING_LOAN_ID_PROP_ADDR]]&lt;&gt;"",NOT(ISNUMBER(MATCH(TBL_QUAL_JOBSLISTING_JOBS[[#This Row],[LISTING_LOAN_ID_PROP_ADDR]],RANGE_LOOKUP_UDARDA_LOANLIST,0)))),1,0)
)</f>
        <v>0</v>
      </c>
    </row>
    <row r="774" spans="2:13" ht="20.100000000000001" customHeight="1" x14ac:dyDescent="0.25">
      <c r="B774" s="25" t="str">
        <f>IF(TBL_QUAL_JOBSLISTING_JOBS[[#This Row],[RECORD_STARTED]],IF(TBL_QUAL_JOBSLISTING_JOBS[[#This Row],[ERROR_COUNT]]&gt;0,-1,IF(TBL_QUAL_JOBSLISTING_JOBS[[#This Row],[REQ_FIELDS_POPULATED]],1,0)),"")</f>
        <v/>
      </c>
      <c r="C774" s="94">
        <f>ROW()-ROW(TBL_QUAL_JOBSLISTING_JOBS[[#Headers],[ROW_ID]])</f>
        <v>765</v>
      </c>
      <c r="D774" s="82"/>
      <c r="E774" s="82"/>
      <c r="F774" s="38"/>
      <c r="G774" s="39"/>
      <c r="H774" s="33"/>
      <c r="I774" s="84" t="str">
        <f>IFERROR(INDEX(TBL_UDARDA_LOANPOOL[QUAL_JOBS_HUD_MFI],MATCH(TBL_QUAL_JOBSLISTING_JOBS[[#This Row],[LISTING_LOAN_ID_PROP_ADDR]],TBL_UDARDA_LOANPOOL[LOAN_ID_PROP_ADDR],0)),"")</f>
        <v/>
      </c>
      <c r="J7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4" s="36">
        <f>SUM(
IF(AND(TBL_QUAL_JOBSLISTING_JOBS[[#This Row],[LISTING_LOAN_ID_PROP_ADDR]]&lt;&gt;"",NOT(ISNUMBER(MATCH(TBL_QUAL_JOBSLISTING_JOBS[[#This Row],[LISTING_LOAN_ID_PROP_ADDR]],RANGE_LOOKUP_UDARDA_LOANLIST,0)))),1,0)
)</f>
        <v>0</v>
      </c>
    </row>
    <row r="775" spans="2:13" ht="20.100000000000001" customHeight="1" x14ac:dyDescent="0.25">
      <c r="B775" s="25" t="str">
        <f>IF(TBL_QUAL_JOBSLISTING_JOBS[[#This Row],[RECORD_STARTED]],IF(TBL_QUAL_JOBSLISTING_JOBS[[#This Row],[ERROR_COUNT]]&gt;0,-1,IF(TBL_QUAL_JOBSLISTING_JOBS[[#This Row],[REQ_FIELDS_POPULATED]],1,0)),"")</f>
        <v/>
      </c>
      <c r="C775" s="94">
        <f>ROW()-ROW(TBL_QUAL_JOBSLISTING_JOBS[[#Headers],[ROW_ID]])</f>
        <v>766</v>
      </c>
      <c r="D775" s="82"/>
      <c r="E775" s="82"/>
      <c r="F775" s="38"/>
      <c r="G775" s="39"/>
      <c r="H775" s="33"/>
      <c r="I775" s="84" t="str">
        <f>IFERROR(INDEX(TBL_UDARDA_LOANPOOL[QUAL_JOBS_HUD_MFI],MATCH(TBL_QUAL_JOBSLISTING_JOBS[[#This Row],[LISTING_LOAN_ID_PROP_ADDR]],TBL_UDARDA_LOANPOOL[LOAN_ID_PROP_ADDR],0)),"")</f>
        <v/>
      </c>
      <c r="J7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5" s="36">
        <f>SUM(
IF(AND(TBL_QUAL_JOBSLISTING_JOBS[[#This Row],[LISTING_LOAN_ID_PROP_ADDR]]&lt;&gt;"",NOT(ISNUMBER(MATCH(TBL_QUAL_JOBSLISTING_JOBS[[#This Row],[LISTING_LOAN_ID_PROP_ADDR]],RANGE_LOOKUP_UDARDA_LOANLIST,0)))),1,0)
)</f>
        <v>0</v>
      </c>
    </row>
    <row r="776" spans="2:13" ht="20.100000000000001" customHeight="1" x14ac:dyDescent="0.25">
      <c r="B776" s="25" t="str">
        <f>IF(TBL_QUAL_JOBSLISTING_JOBS[[#This Row],[RECORD_STARTED]],IF(TBL_QUAL_JOBSLISTING_JOBS[[#This Row],[ERROR_COUNT]]&gt;0,-1,IF(TBL_QUAL_JOBSLISTING_JOBS[[#This Row],[REQ_FIELDS_POPULATED]],1,0)),"")</f>
        <v/>
      </c>
      <c r="C776" s="94">
        <f>ROW()-ROW(TBL_QUAL_JOBSLISTING_JOBS[[#Headers],[ROW_ID]])</f>
        <v>767</v>
      </c>
      <c r="D776" s="82"/>
      <c r="E776" s="82"/>
      <c r="F776" s="38"/>
      <c r="G776" s="39"/>
      <c r="H776" s="33"/>
      <c r="I776" s="84" t="str">
        <f>IFERROR(INDEX(TBL_UDARDA_LOANPOOL[QUAL_JOBS_HUD_MFI],MATCH(TBL_QUAL_JOBSLISTING_JOBS[[#This Row],[LISTING_LOAN_ID_PROP_ADDR]],TBL_UDARDA_LOANPOOL[LOAN_ID_PROP_ADDR],0)),"")</f>
        <v/>
      </c>
      <c r="J7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6" s="36">
        <f>SUM(
IF(AND(TBL_QUAL_JOBSLISTING_JOBS[[#This Row],[LISTING_LOAN_ID_PROP_ADDR]]&lt;&gt;"",NOT(ISNUMBER(MATCH(TBL_QUAL_JOBSLISTING_JOBS[[#This Row],[LISTING_LOAN_ID_PROP_ADDR]],RANGE_LOOKUP_UDARDA_LOANLIST,0)))),1,0)
)</f>
        <v>0</v>
      </c>
    </row>
    <row r="777" spans="2:13" ht="20.100000000000001" customHeight="1" x14ac:dyDescent="0.25">
      <c r="B777" s="25" t="str">
        <f>IF(TBL_QUAL_JOBSLISTING_JOBS[[#This Row],[RECORD_STARTED]],IF(TBL_QUAL_JOBSLISTING_JOBS[[#This Row],[ERROR_COUNT]]&gt;0,-1,IF(TBL_QUAL_JOBSLISTING_JOBS[[#This Row],[REQ_FIELDS_POPULATED]],1,0)),"")</f>
        <v/>
      </c>
      <c r="C777" s="94">
        <f>ROW()-ROW(TBL_QUAL_JOBSLISTING_JOBS[[#Headers],[ROW_ID]])</f>
        <v>768</v>
      </c>
      <c r="D777" s="82"/>
      <c r="E777" s="82"/>
      <c r="F777" s="38"/>
      <c r="G777" s="39"/>
      <c r="H777" s="33"/>
      <c r="I777" s="84" t="str">
        <f>IFERROR(INDEX(TBL_UDARDA_LOANPOOL[QUAL_JOBS_HUD_MFI],MATCH(TBL_QUAL_JOBSLISTING_JOBS[[#This Row],[LISTING_LOAN_ID_PROP_ADDR]],TBL_UDARDA_LOANPOOL[LOAN_ID_PROP_ADDR],0)),"")</f>
        <v/>
      </c>
      <c r="J7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7" s="36">
        <f>SUM(
IF(AND(TBL_QUAL_JOBSLISTING_JOBS[[#This Row],[LISTING_LOAN_ID_PROP_ADDR]]&lt;&gt;"",NOT(ISNUMBER(MATCH(TBL_QUAL_JOBSLISTING_JOBS[[#This Row],[LISTING_LOAN_ID_PROP_ADDR]],RANGE_LOOKUP_UDARDA_LOANLIST,0)))),1,0)
)</f>
        <v>0</v>
      </c>
    </row>
    <row r="778" spans="2:13" ht="20.100000000000001" customHeight="1" x14ac:dyDescent="0.25">
      <c r="B778" s="25" t="str">
        <f>IF(TBL_QUAL_JOBSLISTING_JOBS[[#This Row],[RECORD_STARTED]],IF(TBL_QUAL_JOBSLISTING_JOBS[[#This Row],[ERROR_COUNT]]&gt;0,-1,IF(TBL_QUAL_JOBSLISTING_JOBS[[#This Row],[REQ_FIELDS_POPULATED]],1,0)),"")</f>
        <v/>
      </c>
      <c r="C778" s="94">
        <f>ROW()-ROW(TBL_QUAL_JOBSLISTING_JOBS[[#Headers],[ROW_ID]])</f>
        <v>769</v>
      </c>
      <c r="D778" s="82"/>
      <c r="E778" s="82"/>
      <c r="F778" s="38"/>
      <c r="G778" s="39"/>
      <c r="H778" s="33"/>
      <c r="I778" s="84" t="str">
        <f>IFERROR(INDEX(TBL_UDARDA_LOANPOOL[QUAL_JOBS_HUD_MFI],MATCH(TBL_QUAL_JOBSLISTING_JOBS[[#This Row],[LISTING_LOAN_ID_PROP_ADDR]],TBL_UDARDA_LOANPOOL[LOAN_ID_PROP_ADDR],0)),"")</f>
        <v/>
      </c>
      <c r="J7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8" s="36">
        <f>SUM(
IF(AND(TBL_QUAL_JOBSLISTING_JOBS[[#This Row],[LISTING_LOAN_ID_PROP_ADDR]]&lt;&gt;"",NOT(ISNUMBER(MATCH(TBL_QUAL_JOBSLISTING_JOBS[[#This Row],[LISTING_LOAN_ID_PROP_ADDR]],RANGE_LOOKUP_UDARDA_LOANLIST,0)))),1,0)
)</f>
        <v>0</v>
      </c>
    </row>
    <row r="779" spans="2:13" ht="20.100000000000001" customHeight="1" x14ac:dyDescent="0.25">
      <c r="B779" s="25" t="str">
        <f>IF(TBL_QUAL_JOBSLISTING_JOBS[[#This Row],[RECORD_STARTED]],IF(TBL_QUAL_JOBSLISTING_JOBS[[#This Row],[ERROR_COUNT]]&gt;0,-1,IF(TBL_QUAL_JOBSLISTING_JOBS[[#This Row],[REQ_FIELDS_POPULATED]],1,0)),"")</f>
        <v/>
      </c>
      <c r="C779" s="94">
        <f>ROW()-ROW(TBL_QUAL_JOBSLISTING_JOBS[[#Headers],[ROW_ID]])</f>
        <v>770</v>
      </c>
      <c r="D779" s="82"/>
      <c r="E779" s="82"/>
      <c r="F779" s="38"/>
      <c r="G779" s="39"/>
      <c r="H779" s="33"/>
      <c r="I779" s="84" t="str">
        <f>IFERROR(INDEX(TBL_UDARDA_LOANPOOL[QUAL_JOBS_HUD_MFI],MATCH(TBL_QUAL_JOBSLISTING_JOBS[[#This Row],[LISTING_LOAN_ID_PROP_ADDR]],TBL_UDARDA_LOANPOOL[LOAN_ID_PROP_ADDR],0)),"")</f>
        <v/>
      </c>
      <c r="J7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9" s="36">
        <f>SUM(
IF(AND(TBL_QUAL_JOBSLISTING_JOBS[[#This Row],[LISTING_LOAN_ID_PROP_ADDR]]&lt;&gt;"",NOT(ISNUMBER(MATCH(TBL_QUAL_JOBSLISTING_JOBS[[#This Row],[LISTING_LOAN_ID_PROP_ADDR]],RANGE_LOOKUP_UDARDA_LOANLIST,0)))),1,0)
)</f>
        <v>0</v>
      </c>
    </row>
    <row r="780" spans="2:13" ht="20.100000000000001" customHeight="1" x14ac:dyDescent="0.25">
      <c r="B780" s="25" t="str">
        <f>IF(TBL_QUAL_JOBSLISTING_JOBS[[#This Row],[RECORD_STARTED]],IF(TBL_QUAL_JOBSLISTING_JOBS[[#This Row],[ERROR_COUNT]]&gt;0,-1,IF(TBL_QUAL_JOBSLISTING_JOBS[[#This Row],[REQ_FIELDS_POPULATED]],1,0)),"")</f>
        <v/>
      </c>
      <c r="C780" s="94">
        <f>ROW()-ROW(TBL_QUAL_JOBSLISTING_JOBS[[#Headers],[ROW_ID]])</f>
        <v>771</v>
      </c>
      <c r="D780" s="82"/>
      <c r="E780" s="82"/>
      <c r="F780" s="38"/>
      <c r="G780" s="39"/>
      <c r="H780" s="33"/>
      <c r="I780" s="84" t="str">
        <f>IFERROR(INDEX(TBL_UDARDA_LOANPOOL[QUAL_JOBS_HUD_MFI],MATCH(TBL_QUAL_JOBSLISTING_JOBS[[#This Row],[LISTING_LOAN_ID_PROP_ADDR]],TBL_UDARDA_LOANPOOL[LOAN_ID_PROP_ADDR],0)),"")</f>
        <v/>
      </c>
      <c r="J7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0" s="36">
        <f>SUM(
IF(AND(TBL_QUAL_JOBSLISTING_JOBS[[#This Row],[LISTING_LOAN_ID_PROP_ADDR]]&lt;&gt;"",NOT(ISNUMBER(MATCH(TBL_QUAL_JOBSLISTING_JOBS[[#This Row],[LISTING_LOAN_ID_PROP_ADDR]],RANGE_LOOKUP_UDARDA_LOANLIST,0)))),1,0)
)</f>
        <v>0</v>
      </c>
    </row>
    <row r="781" spans="2:13" ht="20.100000000000001" customHeight="1" x14ac:dyDescent="0.25">
      <c r="B781" s="25" t="str">
        <f>IF(TBL_QUAL_JOBSLISTING_JOBS[[#This Row],[RECORD_STARTED]],IF(TBL_QUAL_JOBSLISTING_JOBS[[#This Row],[ERROR_COUNT]]&gt;0,-1,IF(TBL_QUAL_JOBSLISTING_JOBS[[#This Row],[REQ_FIELDS_POPULATED]],1,0)),"")</f>
        <v/>
      </c>
      <c r="C781" s="94">
        <f>ROW()-ROW(TBL_QUAL_JOBSLISTING_JOBS[[#Headers],[ROW_ID]])</f>
        <v>772</v>
      </c>
      <c r="D781" s="82"/>
      <c r="E781" s="82"/>
      <c r="F781" s="38"/>
      <c r="G781" s="39"/>
      <c r="H781" s="33"/>
      <c r="I781" s="84" t="str">
        <f>IFERROR(INDEX(TBL_UDARDA_LOANPOOL[QUAL_JOBS_HUD_MFI],MATCH(TBL_QUAL_JOBSLISTING_JOBS[[#This Row],[LISTING_LOAN_ID_PROP_ADDR]],TBL_UDARDA_LOANPOOL[LOAN_ID_PROP_ADDR],0)),"")</f>
        <v/>
      </c>
      <c r="J7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1" s="36">
        <f>SUM(
IF(AND(TBL_QUAL_JOBSLISTING_JOBS[[#This Row],[LISTING_LOAN_ID_PROP_ADDR]]&lt;&gt;"",NOT(ISNUMBER(MATCH(TBL_QUAL_JOBSLISTING_JOBS[[#This Row],[LISTING_LOAN_ID_PROP_ADDR]],RANGE_LOOKUP_UDARDA_LOANLIST,0)))),1,0)
)</f>
        <v>0</v>
      </c>
    </row>
    <row r="782" spans="2:13" ht="20.100000000000001" customHeight="1" x14ac:dyDescent="0.25">
      <c r="B782" s="25" t="str">
        <f>IF(TBL_QUAL_JOBSLISTING_JOBS[[#This Row],[RECORD_STARTED]],IF(TBL_QUAL_JOBSLISTING_JOBS[[#This Row],[ERROR_COUNT]]&gt;0,-1,IF(TBL_QUAL_JOBSLISTING_JOBS[[#This Row],[REQ_FIELDS_POPULATED]],1,0)),"")</f>
        <v/>
      </c>
      <c r="C782" s="94">
        <f>ROW()-ROW(TBL_QUAL_JOBSLISTING_JOBS[[#Headers],[ROW_ID]])</f>
        <v>773</v>
      </c>
      <c r="D782" s="82"/>
      <c r="E782" s="82"/>
      <c r="F782" s="38"/>
      <c r="G782" s="39"/>
      <c r="H782" s="33"/>
      <c r="I782" s="84" t="str">
        <f>IFERROR(INDEX(TBL_UDARDA_LOANPOOL[QUAL_JOBS_HUD_MFI],MATCH(TBL_QUAL_JOBSLISTING_JOBS[[#This Row],[LISTING_LOAN_ID_PROP_ADDR]],TBL_UDARDA_LOANPOOL[LOAN_ID_PROP_ADDR],0)),"")</f>
        <v/>
      </c>
      <c r="J7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2" s="36">
        <f>SUM(
IF(AND(TBL_QUAL_JOBSLISTING_JOBS[[#This Row],[LISTING_LOAN_ID_PROP_ADDR]]&lt;&gt;"",NOT(ISNUMBER(MATCH(TBL_QUAL_JOBSLISTING_JOBS[[#This Row],[LISTING_LOAN_ID_PROP_ADDR]],RANGE_LOOKUP_UDARDA_LOANLIST,0)))),1,0)
)</f>
        <v>0</v>
      </c>
    </row>
    <row r="783" spans="2:13" ht="20.100000000000001" customHeight="1" x14ac:dyDescent="0.25">
      <c r="B783" s="25" t="str">
        <f>IF(TBL_QUAL_JOBSLISTING_JOBS[[#This Row],[RECORD_STARTED]],IF(TBL_QUAL_JOBSLISTING_JOBS[[#This Row],[ERROR_COUNT]]&gt;0,-1,IF(TBL_QUAL_JOBSLISTING_JOBS[[#This Row],[REQ_FIELDS_POPULATED]],1,0)),"")</f>
        <v/>
      </c>
      <c r="C783" s="94">
        <f>ROW()-ROW(TBL_QUAL_JOBSLISTING_JOBS[[#Headers],[ROW_ID]])</f>
        <v>774</v>
      </c>
      <c r="D783" s="82"/>
      <c r="E783" s="82"/>
      <c r="F783" s="38"/>
      <c r="G783" s="39"/>
      <c r="H783" s="33"/>
      <c r="I783" s="84" t="str">
        <f>IFERROR(INDEX(TBL_UDARDA_LOANPOOL[QUAL_JOBS_HUD_MFI],MATCH(TBL_QUAL_JOBSLISTING_JOBS[[#This Row],[LISTING_LOAN_ID_PROP_ADDR]],TBL_UDARDA_LOANPOOL[LOAN_ID_PROP_ADDR],0)),"")</f>
        <v/>
      </c>
      <c r="J7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3" s="36">
        <f>SUM(
IF(AND(TBL_QUAL_JOBSLISTING_JOBS[[#This Row],[LISTING_LOAN_ID_PROP_ADDR]]&lt;&gt;"",NOT(ISNUMBER(MATCH(TBL_QUAL_JOBSLISTING_JOBS[[#This Row],[LISTING_LOAN_ID_PROP_ADDR]],RANGE_LOOKUP_UDARDA_LOANLIST,0)))),1,0)
)</f>
        <v>0</v>
      </c>
    </row>
    <row r="784" spans="2:13" ht="20.100000000000001" customHeight="1" x14ac:dyDescent="0.25">
      <c r="B784" s="25" t="str">
        <f>IF(TBL_QUAL_JOBSLISTING_JOBS[[#This Row],[RECORD_STARTED]],IF(TBL_QUAL_JOBSLISTING_JOBS[[#This Row],[ERROR_COUNT]]&gt;0,-1,IF(TBL_QUAL_JOBSLISTING_JOBS[[#This Row],[REQ_FIELDS_POPULATED]],1,0)),"")</f>
        <v/>
      </c>
      <c r="C784" s="94">
        <f>ROW()-ROW(TBL_QUAL_JOBSLISTING_JOBS[[#Headers],[ROW_ID]])</f>
        <v>775</v>
      </c>
      <c r="D784" s="82"/>
      <c r="E784" s="82"/>
      <c r="F784" s="38"/>
      <c r="G784" s="39"/>
      <c r="H784" s="33"/>
      <c r="I784" s="84" t="str">
        <f>IFERROR(INDEX(TBL_UDARDA_LOANPOOL[QUAL_JOBS_HUD_MFI],MATCH(TBL_QUAL_JOBSLISTING_JOBS[[#This Row],[LISTING_LOAN_ID_PROP_ADDR]],TBL_UDARDA_LOANPOOL[LOAN_ID_PROP_ADDR],0)),"")</f>
        <v/>
      </c>
      <c r="J7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4" s="36">
        <f>SUM(
IF(AND(TBL_QUAL_JOBSLISTING_JOBS[[#This Row],[LISTING_LOAN_ID_PROP_ADDR]]&lt;&gt;"",NOT(ISNUMBER(MATCH(TBL_QUAL_JOBSLISTING_JOBS[[#This Row],[LISTING_LOAN_ID_PROP_ADDR]],RANGE_LOOKUP_UDARDA_LOANLIST,0)))),1,0)
)</f>
        <v>0</v>
      </c>
    </row>
    <row r="785" spans="2:13" ht="20.100000000000001" customHeight="1" x14ac:dyDescent="0.25">
      <c r="B785" s="25" t="str">
        <f>IF(TBL_QUAL_JOBSLISTING_JOBS[[#This Row],[RECORD_STARTED]],IF(TBL_QUAL_JOBSLISTING_JOBS[[#This Row],[ERROR_COUNT]]&gt;0,-1,IF(TBL_QUAL_JOBSLISTING_JOBS[[#This Row],[REQ_FIELDS_POPULATED]],1,0)),"")</f>
        <v/>
      </c>
      <c r="C785" s="94">
        <f>ROW()-ROW(TBL_QUAL_JOBSLISTING_JOBS[[#Headers],[ROW_ID]])</f>
        <v>776</v>
      </c>
      <c r="D785" s="82"/>
      <c r="E785" s="82"/>
      <c r="F785" s="38"/>
      <c r="G785" s="39"/>
      <c r="H785" s="33"/>
      <c r="I785" s="84" t="str">
        <f>IFERROR(INDEX(TBL_UDARDA_LOANPOOL[QUAL_JOBS_HUD_MFI],MATCH(TBL_QUAL_JOBSLISTING_JOBS[[#This Row],[LISTING_LOAN_ID_PROP_ADDR]],TBL_UDARDA_LOANPOOL[LOAN_ID_PROP_ADDR],0)),"")</f>
        <v/>
      </c>
      <c r="J7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5" s="36">
        <f>SUM(
IF(AND(TBL_QUAL_JOBSLISTING_JOBS[[#This Row],[LISTING_LOAN_ID_PROP_ADDR]]&lt;&gt;"",NOT(ISNUMBER(MATCH(TBL_QUAL_JOBSLISTING_JOBS[[#This Row],[LISTING_LOAN_ID_PROP_ADDR]],RANGE_LOOKUP_UDARDA_LOANLIST,0)))),1,0)
)</f>
        <v>0</v>
      </c>
    </row>
    <row r="786" spans="2:13" ht="20.100000000000001" customHeight="1" x14ac:dyDescent="0.25">
      <c r="B786" s="25" t="str">
        <f>IF(TBL_QUAL_JOBSLISTING_JOBS[[#This Row],[RECORD_STARTED]],IF(TBL_QUAL_JOBSLISTING_JOBS[[#This Row],[ERROR_COUNT]]&gt;0,-1,IF(TBL_QUAL_JOBSLISTING_JOBS[[#This Row],[REQ_FIELDS_POPULATED]],1,0)),"")</f>
        <v/>
      </c>
      <c r="C786" s="94">
        <f>ROW()-ROW(TBL_QUAL_JOBSLISTING_JOBS[[#Headers],[ROW_ID]])</f>
        <v>777</v>
      </c>
      <c r="D786" s="82"/>
      <c r="E786" s="82"/>
      <c r="F786" s="38"/>
      <c r="G786" s="39"/>
      <c r="H786" s="33"/>
      <c r="I786" s="84" t="str">
        <f>IFERROR(INDEX(TBL_UDARDA_LOANPOOL[QUAL_JOBS_HUD_MFI],MATCH(TBL_QUAL_JOBSLISTING_JOBS[[#This Row],[LISTING_LOAN_ID_PROP_ADDR]],TBL_UDARDA_LOANPOOL[LOAN_ID_PROP_ADDR],0)),"")</f>
        <v/>
      </c>
      <c r="J7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6" s="36">
        <f>SUM(
IF(AND(TBL_QUAL_JOBSLISTING_JOBS[[#This Row],[LISTING_LOAN_ID_PROP_ADDR]]&lt;&gt;"",NOT(ISNUMBER(MATCH(TBL_QUAL_JOBSLISTING_JOBS[[#This Row],[LISTING_LOAN_ID_PROP_ADDR]],RANGE_LOOKUP_UDARDA_LOANLIST,0)))),1,0)
)</f>
        <v>0</v>
      </c>
    </row>
    <row r="787" spans="2:13" ht="20.100000000000001" customHeight="1" x14ac:dyDescent="0.25">
      <c r="B787" s="25" t="str">
        <f>IF(TBL_QUAL_JOBSLISTING_JOBS[[#This Row],[RECORD_STARTED]],IF(TBL_QUAL_JOBSLISTING_JOBS[[#This Row],[ERROR_COUNT]]&gt;0,-1,IF(TBL_QUAL_JOBSLISTING_JOBS[[#This Row],[REQ_FIELDS_POPULATED]],1,0)),"")</f>
        <v/>
      </c>
      <c r="C787" s="94">
        <f>ROW()-ROW(TBL_QUAL_JOBSLISTING_JOBS[[#Headers],[ROW_ID]])</f>
        <v>778</v>
      </c>
      <c r="D787" s="82"/>
      <c r="E787" s="82"/>
      <c r="F787" s="38"/>
      <c r="G787" s="39"/>
      <c r="H787" s="33"/>
      <c r="I787" s="84" t="str">
        <f>IFERROR(INDEX(TBL_UDARDA_LOANPOOL[QUAL_JOBS_HUD_MFI],MATCH(TBL_QUAL_JOBSLISTING_JOBS[[#This Row],[LISTING_LOAN_ID_PROP_ADDR]],TBL_UDARDA_LOANPOOL[LOAN_ID_PROP_ADDR],0)),"")</f>
        <v/>
      </c>
      <c r="J7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7" s="36">
        <f>SUM(
IF(AND(TBL_QUAL_JOBSLISTING_JOBS[[#This Row],[LISTING_LOAN_ID_PROP_ADDR]]&lt;&gt;"",NOT(ISNUMBER(MATCH(TBL_QUAL_JOBSLISTING_JOBS[[#This Row],[LISTING_LOAN_ID_PROP_ADDR]],RANGE_LOOKUP_UDARDA_LOANLIST,0)))),1,0)
)</f>
        <v>0</v>
      </c>
    </row>
    <row r="788" spans="2:13" ht="20.100000000000001" customHeight="1" x14ac:dyDescent="0.25">
      <c r="B788" s="25" t="str">
        <f>IF(TBL_QUAL_JOBSLISTING_JOBS[[#This Row],[RECORD_STARTED]],IF(TBL_QUAL_JOBSLISTING_JOBS[[#This Row],[ERROR_COUNT]]&gt;0,-1,IF(TBL_QUAL_JOBSLISTING_JOBS[[#This Row],[REQ_FIELDS_POPULATED]],1,0)),"")</f>
        <v/>
      </c>
      <c r="C788" s="94">
        <f>ROW()-ROW(TBL_QUAL_JOBSLISTING_JOBS[[#Headers],[ROW_ID]])</f>
        <v>779</v>
      </c>
      <c r="D788" s="82"/>
      <c r="E788" s="82"/>
      <c r="F788" s="38"/>
      <c r="G788" s="39"/>
      <c r="H788" s="33"/>
      <c r="I788" s="84" t="str">
        <f>IFERROR(INDEX(TBL_UDARDA_LOANPOOL[QUAL_JOBS_HUD_MFI],MATCH(TBL_QUAL_JOBSLISTING_JOBS[[#This Row],[LISTING_LOAN_ID_PROP_ADDR]],TBL_UDARDA_LOANPOOL[LOAN_ID_PROP_ADDR],0)),"")</f>
        <v/>
      </c>
      <c r="J7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8" s="36">
        <f>SUM(
IF(AND(TBL_QUAL_JOBSLISTING_JOBS[[#This Row],[LISTING_LOAN_ID_PROP_ADDR]]&lt;&gt;"",NOT(ISNUMBER(MATCH(TBL_QUAL_JOBSLISTING_JOBS[[#This Row],[LISTING_LOAN_ID_PROP_ADDR]],RANGE_LOOKUP_UDARDA_LOANLIST,0)))),1,0)
)</f>
        <v>0</v>
      </c>
    </row>
    <row r="789" spans="2:13" ht="20.100000000000001" customHeight="1" x14ac:dyDescent="0.25">
      <c r="B789" s="25" t="str">
        <f>IF(TBL_QUAL_JOBSLISTING_JOBS[[#This Row],[RECORD_STARTED]],IF(TBL_QUAL_JOBSLISTING_JOBS[[#This Row],[ERROR_COUNT]]&gt;0,-1,IF(TBL_QUAL_JOBSLISTING_JOBS[[#This Row],[REQ_FIELDS_POPULATED]],1,0)),"")</f>
        <v/>
      </c>
      <c r="C789" s="94">
        <f>ROW()-ROW(TBL_QUAL_JOBSLISTING_JOBS[[#Headers],[ROW_ID]])</f>
        <v>780</v>
      </c>
      <c r="D789" s="82"/>
      <c r="E789" s="82"/>
      <c r="F789" s="38"/>
      <c r="G789" s="39"/>
      <c r="H789" s="33"/>
      <c r="I789" s="84" t="str">
        <f>IFERROR(INDEX(TBL_UDARDA_LOANPOOL[QUAL_JOBS_HUD_MFI],MATCH(TBL_QUAL_JOBSLISTING_JOBS[[#This Row],[LISTING_LOAN_ID_PROP_ADDR]],TBL_UDARDA_LOANPOOL[LOAN_ID_PROP_ADDR],0)),"")</f>
        <v/>
      </c>
      <c r="J7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9" s="36">
        <f>SUM(
IF(AND(TBL_QUAL_JOBSLISTING_JOBS[[#This Row],[LISTING_LOAN_ID_PROP_ADDR]]&lt;&gt;"",NOT(ISNUMBER(MATCH(TBL_QUAL_JOBSLISTING_JOBS[[#This Row],[LISTING_LOAN_ID_PROP_ADDR]],RANGE_LOOKUP_UDARDA_LOANLIST,0)))),1,0)
)</f>
        <v>0</v>
      </c>
    </row>
    <row r="790" spans="2:13" ht="20.100000000000001" customHeight="1" x14ac:dyDescent="0.25">
      <c r="B790" s="25" t="str">
        <f>IF(TBL_QUAL_JOBSLISTING_JOBS[[#This Row],[RECORD_STARTED]],IF(TBL_QUAL_JOBSLISTING_JOBS[[#This Row],[ERROR_COUNT]]&gt;0,-1,IF(TBL_QUAL_JOBSLISTING_JOBS[[#This Row],[REQ_FIELDS_POPULATED]],1,0)),"")</f>
        <v/>
      </c>
      <c r="C790" s="94">
        <f>ROW()-ROW(TBL_QUAL_JOBSLISTING_JOBS[[#Headers],[ROW_ID]])</f>
        <v>781</v>
      </c>
      <c r="D790" s="82"/>
      <c r="E790" s="82"/>
      <c r="F790" s="38"/>
      <c r="G790" s="39"/>
      <c r="H790" s="33"/>
      <c r="I790" s="84" t="str">
        <f>IFERROR(INDEX(TBL_UDARDA_LOANPOOL[QUAL_JOBS_HUD_MFI],MATCH(TBL_QUAL_JOBSLISTING_JOBS[[#This Row],[LISTING_LOAN_ID_PROP_ADDR]],TBL_UDARDA_LOANPOOL[LOAN_ID_PROP_ADDR],0)),"")</f>
        <v/>
      </c>
      <c r="J7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0" s="36">
        <f>SUM(
IF(AND(TBL_QUAL_JOBSLISTING_JOBS[[#This Row],[LISTING_LOAN_ID_PROP_ADDR]]&lt;&gt;"",NOT(ISNUMBER(MATCH(TBL_QUAL_JOBSLISTING_JOBS[[#This Row],[LISTING_LOAN_ID_PROP_ADDR]],RANGE_LOOKUP_UDARDA_LOANLIST,0)))),1,0)
)</f>
        <v>0</v>
      </c>
    </row>
    <row r="791" spans="2:13" ht="20.100000000000001" customHeight="1" x14ac:dyDescent="0.25">
      <c r="B791" s="25" t="str">
        <f>IF(TBL_QUAL_JOBSLISTING_JOBS[[#This Row],[RECORD_STARTED]],IF(TBL_QUAL_JOBSLISTING_JOBS[[#This Row],[ERROR_COUNT]]&gt;0,-1,IF(TBL_QUAL_JOBSLISTING_JOBS[[#This Row],[REQ_FIELDS_POPULATED]],1,0)),"")</f>
        <v/>
      </c>
      <c r="C791" s="94">
        <f>ROW()-ROW(TBL_QUAL_JOBSLISTING_JOBS[[#Headers],[ROW_ID]])</f>
        <v>782</v>
      </c>
      <c r="D791" s="82"/>
      <c r="E791" s="82"/>
      <c r="F791" s="38"/>
      <c r="G791" s="39"/>
      <c r="H791" s="33"/>
      <c r="I791" s="84" t="str">
        <f>IFERROR(INDEX(TBL_UDARDA_LOANPOOL[QUAL_JOBS_HUD_MFI],MATCH(TBL_QUAL_JOBSLISTING_JOBS[[#This Row],[LISTING_LOAN_ID_PROP_ADDR]],TBL_UDARDA_LOANPOOL[LOAN_ID_PROP_ADDR],0)),"")</f>
        <v/>
      </c>
      <c r="J7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1" s="36">
        <f>SUM(
IF(AND(TBL_QUAL_JOBSLISTING_JOBS[[#This Row],[LISTING_LOAN_ID_PROP_ADDR]]&lt;&gt;"",NOT(ISNUMBER(MATCH(TBL_QUAL_JOBSLISTING_JOBS[[#This Row],[LISTING_LOAN_ID_PROP_ADDR]],RANGE_LOOKUP_UDARDA_LOANLIST,0)))),1,0)
)</f>
        <v>0</v>
      </c>
    </row>
    <row r="792" spans="2:13" ht="20.100000000000001" customHeight="1" x14ac:dyDescent="0.25">
      <c r="B792" s="25" t="str">
        <f>IF(TBL_QUAL_JOBSLISTING_JOBS[[#This Row],[RECORD_STARTED]],IF(TBL_QUAL_JOBSLISTING_JOBS[[#This Row],[ERROR_COUNT]]&gt;0,-1,IF(TBL_QUAL_JOBSLISTING_JOBS[[#This Row],[REQ_FIELDS_POPULATED]],1,0)),"")</f>
        <v/>
      </c>
      <c r="C792" s="94">
        <f>ROW()-ROW(TBL_QUAL_JOBSLISTING_JOBS[[#Headers],[ROW_ID]])</f>
        <v>783</v>
      </c>
      <c r="D792" s="82"/>
      <c r="E792" s="82"/>
      <c r="F792" s="38"/>
      <c r="G792" s="39"/>
      <c r="H792" s="33"/>
      <c r="I792" s="84" t="str">
        <f>IFERROR(INDEX(TBL_UDARDA_LOANPOOL[QUAL_JOBS_HUD_MFI],MATCH(TBL_QUAL_JOBSLISTING_JOBS[[#This Row],[LISTING_LOAN_ID_PROP_ADDR]],TBL_UDARDA_LOANPOOL[LOAN_ID_PROP_ADDR],0)),"")</f>
        <v/>
      </c>
      <c r="J7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2" s="36">
        <f>SUM(
IF(AND(TBL_QUAL_JOBSLISTING_JOBS[[#This Row],[LISTING_LOAN_ID_PROP_ADDR]]&lt;&gt;"",NOT(ISNUMBER(MATCH(TBL_QUAL_JOBSLISTING_JOBS[[#This Row],[LISTING_LOAN_ID_PROP_ADDR]],RANGE_LOOKUP_UDARDA_LOANLIST,0)))),1,0)
)</f>
        <v>0</v>
      </c>
    </row>
    <row r="793" spans="2:13" ht="20.100000000000001" customHeight="1" x14ac:dyDescent="0.25">
      <c r="B793" s="25" t="str">
        <f>IF(TBL_QUAL_JOBSLISTING_JOBS[[#This Row],[RECORD_STARTED]],IF(TBL_QUAL_JOBSLISTING_JOBS[[#This Row],[ERROR_COUNT]]&gt;0,-1,IF(TBL_QUAL_JOBSLISTING_JOBS[[#This Row],[REQ_FIELDS_POPULATED]],1,0)),"")</f>
        <v/>
      </c>
      <c r="C793" s="94">
        <f>ROW()-ROW(TBL_QUAL_JOBSLISTING_JOBS[[#Headers],[ROW_ID]])</f>
        <v>784</v>
      </c>
      <c r="D793" s="82"/>
      <c r="E793" s="82"/>
      <c r="F793" s="38"/>
      <c r="G793" s="39"/>
      <c r="H793" s="33"/>
      <c r="I793" s="84" t="str">
        <f>IFERROR(INDEX(TBL_UDARDA_LOANPOOL[QUAL_JOBS_HUD_MFI],MATCH(TBL_QUAL_JOBSLISTING_JOBS[[#This Row],[LISTING_LOAN_ID_PROP_ADDR]],TBL_UDARDA_LOANPOOL[LOAN_ID_PROP_ADDR],0)),"")</f>
        <v/>
      </c>
      <c r="J7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3" s="36">
        <f>SUM(
IF(AND(TBL_QUAL_JOBSLISTING_JOBS[[#This Row],[LISTING_LOAN_ID_PROP_ADDR]]&lt;&gt;"",NOT(ISNUMBER(MATCH(TBL_QUAL_JOBSLISTING_JOBS[[#This Row],[LISTING_LOAN_ID_PROP_ADDR]],RANGE_LOOKUP_UDARDA_LOANLIST,0)))),1,0)
)</f>
        <v>0</v>
      </c>
    </row>
    <row r="794" spans="2:13" ht="20.100000000000001" customHeight="1" x14ac:dyDescent="0.25">
      <c r="B794" s="25" t="str">
        <f>IF(TBL_QUAL_JOBSLISTING_JOBS[[#This Row],[RECORD_STARTED]],IF(TBL_QUAL_JOBSLISTING_JOBS[[#This Row],[ERROR_COUNT]]&gt;0,-1,IF(TBL_QUAL_JOBSLISTING_JOBS[[#This Row],[REQ_FIELDS_POPULATED]],1,0)),"")</f>
        <v/>
      </c>
      <c r="C794" s="94">
        <f>ROW()-ROW(TBL_QUAL_JOBSLISTING_JOBS[[#Headers],[ROW_ID]])</f>
        <v>785</v>
      </c>
      <c r="D794" s="82"/>
      <c r="E794" s="82"/>
      <c r="F794" s="38"/>
      <c r="G794" s="39"/>
      <c r="H794" s="33"/>
      <c r="I794" s="84" t="str">
        <f>IFERROR(INDEX(TBL_UDARDA_LOANPOOL[QUAL_JOBS_HUD_MFI],MATCH(TBL_QUAL_JOBSLISTING_JOBS[[#This Row],[LISTING_LOAN_ID_PROP_ADDR]],TBL_UDARDA_LOANPOOL[LOAN_ID_PROP_ADDR],0)),"")</f>
        <v/>
      </c>
      <c r="J7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4" s="36">
        <f>SUM(
IF(AND(TBL_QUAL_JOBSLISTING_JOBS[[#This Row],[LISTING_LOAN_ID_PROP_ADDR]]&lt;&gt;"",NOT(ISNUMBER(MATCH(TBL_QUAL_JOBSLISTING_JOBS[[#This Row],[LISTING_LOAN_ID_PROP_ADDR]],RANGE_LOOKUP_UDARDA_LOANLIST,0)))),1,0)
)</f>
        <v>0</v>
      </c>
    </row>
    <row r="795" spans="2:13" ht="20.100000000000001" customHeight="1" x14ac:dyDescent="0.25">
      <c r="B795" s="25" t="str">
        <f>IF(TBL_QUAL_JOBSLISTING_JOBS[[#This Row],[RECORD_STARTED]],IF(TBL_QUAL_JOBSLISTING_JOBS[[#This Row],[ERROR_COUNT]]&gt;0,-1,IF(TBL_QUAL_JOBSLISTING_JOBS[[#This Row],[REQ_FIELDS_POPULATED]],1,0)),"")</f>
        <v/>
      </c>
      <c r="C795" s="94">
        <f>ROW()-ROW(TBL_QUAL_JOBSLISTING_JOBS[[#Headers],[ROW_ID]])</f>
        <v>786</v>
      </c>
      <c r="D795" s="82"/>
      <c r="E795" s="82"/>
      <c r="F795" s="38"/>
      <c r="G795" s="39"/>
      <c r="H795" s="33"/>
      <c r="I795" s="84" t="str">
        <f>IFERROR(INDEX(TBL_UDARDA_LOANPOOL[QUAL_JOBS_HUD_MFI],MATCH(TBL_QUAL_JOBSLISTING_JOBS[[#This Row],[LISTING_LOAN_ID_PROP_ADDR]],TBL_UDARDA_LOANPOOL[LOAN_ID_PROP_ADDR],0)),"")</f>
        <v/>
      </c>
      <c r="J7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5" s="36">
        <f>SUM(
IF(AND(TBL_QUAL_JOBSLISTING_JOBS[[#This Row],[LISTING_LOAN_ID_PROP_ADDR]]&lt;&gt;"",NOT(ISNUMBER(MATCH(TBL_QUAL_JOBSLISTING_JOBS[[#This Row],[LISTING_LOAN_ID_PROP_ADDR]],RANGE_LOOKUP_UDARDA_LOANLIST,0)))),1,0)
)</f>
        <v>0</v>
      </c>
    </row>
    <row r="796" spans="2:13" ht="20.100000000000001" customHeight="1" x14ac:dyDescent="0.25">
      <c r="B796" s="25" t="str">
        <f>IF(TBL_QUAL_JOBSLISTING_JOBS[[#This Row],[RECORD_STARTED]],IF(TBL_QUAL_JOBSLISTING_JOBS[[#This Row],[ERROR_COUNT]]&gt;0,-1,IF(TBL_QUAL_JOBSLISTING_JOBS[[#This Row],[REQ_FIELDS_POPULATED]],1,0)),"")</f>
        <v/>
      </c>
      <c r="C796" s="94">
        <f>ROW()-ROW(TBL_QUAL_JOBSLISTING_JOBS[[#Headers],[ROW_ID]])</f>
        <v>787</v>
      </c>
      <c r="D796" s="82"/>
      <c r="E796" s="82"/>
      <c r="F796" s="38"/>
      <c r="G796" s="39"/>
      <c r="H796" s="33"/>
      <c r="I796" s="84" t="str">
        <f>IFERROR(INDEX(TBL_UDARDA_LOANPOOL[QUAL_JOBS_HUD_MFI],MATCH(TBL_QUAL_JOBSLISTING_JOBS[[#This Row],[LISTING_LOAN_ID_PROP_ADDR]],TBL_UDARDA_LOANPOOL[LOAN_ID_PROP_ADDR],0)),"")</f>
        <v/>
      </c>
      <c r="J7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6" s="36">
        <f>SUM(
IF(AND(TBL_QUAL_JOBSLISTING_JOBS[[#This Row],[LISTING_LOAN_ID_PROP_ADDR]]&lt;&gt;"",NOT(ISNUMBER(MATCH(TBL_QUAL_JOBSLISTING_JOBS[[#This Row],[LISTING_LOAN_ID_PROP_ADDR]],RANGE_LOOKUP_UDARDA_LOANLIST,0)))),1,0)
)</f>
        <v>0</v>
      </c>
    </row>
    <row r="797" spans="2:13" ht="20.100000000000001" customHeight="1" x14ac:dyDescent="0.25">
      <c r="B797" s="25" t="str">
        <f>IF(TBL_QUAL_JOBSLISTING_JOBS[[#This Row],[RECORD_STARTED]],IF(TBL_QUAL_JOBSLISTING_JOBS[[#This Row],[ERROR_COUNT]]&gt;0,-1,IF(TBL_QUAL_JOBSLISTING_JOBS[[#This Row],[REQ_FIELDS_POPULATED]],1,0)),"")</f>
        <v/>
      </c>
      <c r="C797" s="94">
        <f>ROW()-ROW(TBL_QUAL_JOBSLISTING_JOBS[[#Headers],[ROW_ID]])</f>
        <v>788</v>
      </c>
      <c r="D797" s="82"/>
      <c r="E797" s="82"/>
      <c r="F797" s="38"/>
      <c r="G797" s="39"/>
      <c r="H797" s="33"/>
      <c r="I797" s="84" t="str">
        <f>IFERROR(INDEX(TBL_UDARDA_LOANPOOL[QUAL_JOBS_HUD_MFI],MATCH(TBL_QUAL_JOBSLISTING_JOBS[[#This Row],[LISTING_LOAN_ID_PROP_ADDR]],TBL_UDARDA_LOANPOOL[LOAN_ID_PROP_ADDR],0)),"")</f>
        <v/>
      </c>
      <c r="J7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7" s="36">
        <f>SUM(
IF(AND(TBL_QUAL_JOBSLISTING_JOBS[[#This Row],[LISTING_LOAN_ID_PROP_ADDR]]&lt;&gt;"",NOT(ISNUMBER(MATCH(TBL_QUAL_JOBSLISTING_JOBS[[#This Row],[LISTING_LOAN_ID_PROP_ADDR]],RANGE_LOOKUP_UDARDA_LOANLIST,0)))),1,0)
)</f>
        <v>0</v>
      </c>
    </row>
    <row r="798" spans="2:13" ht="20.100000000000001" customHeight="1" x14ac:dyDescent="0.25">
      <c r="B798" s="25" t="str">
        <f>IF(TBL_QUAL_JOBSLISTING_JOBS[[#This Row],[RECORD_STARTED]],IF(TBL_QUAL_JOBSLISTING_JOBS[[#This Row],[ERROR_COUNT]]&gt;0,-1,IF(TBL_QUAL_JOBSLISTING_JOBS[[#This Row],[REQ_FIELDS_POPULATED]],1,0)),"")</f>
        <v/>
      </c>
      <c r="C798" s="94">
        <f>ROW()-ROW(TBL_QUAL_JOBSLISTING_JOBS[[#Headers],[ROW_ID]])</f>
        <v>789</v>
      </c>
      <c r="D798" s="82"/>
      <c r="E798" s="82"/>
      <c r="F798" s="38"/>
      <c r="G798" s="39"/>
      <c r="H798" s="33"/>
      <c r="I798" s="84" t="str">
        <f>IFERROR(INDEX(TBL_UDARDA_LOANPOOL[QUAL_JOBS_HUD_MFI],MATCH(TBL_QUAL_JOBSLISTING_JOBS[[#This Row],[LISTING_LOAN_ID_PROP_ADDR]],TBL_UDARDA_LOANPOOL[LOAN_ID_PROP_ADDR],0)),"")</f>
        <v/>
      </c>
      <c r="J7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8" s="36">
        <f>SUM(
IF(AND(TBL_QUAL_JOBSLISTING_JOBS[[#This Row],[LISTING_LOAN_ID_PROP_ADDR]]&lt;&gt;"",NOT(ISNUMBER(MATCH(TBL_QUAL_JOBSLISTING_JOBS[[#This Row],[LISTING_LOAN_ID_PROP_ADDR]],RANGE_LOOKUP_UDARDA_LOANLIST,0)))),1,0)
)</f>
        <v>0</v>
      </c>
    </row>
    <row r="799" spans="2:13" ht="20.100000000000001" customHeight="1" x14ac:dyDescent="0.25">
      <c r="B799" s="25" t="str">
        <f>IF(TBL_QUAL_JOBSLISTING_JOBS[[#This Row],[RECORD_STARTED]],IF(TBL_QUAL_JOBSLISTING_JOBS[[#This Row],[ERROR_COUNT]]&gt;0,-1,IF(TBL_QUAL_JOBSLISTING_JOBS[[#This Row],[REQ_FIELDS_POPULATED]],1,0)),"")</f>
        <v/>
      </c>
      <c r="C799" s="94">
        <f>ROW()-ROW(TBL_QUAL_JOBSLISTING_JOBS[[#Headers],[ROW_ID]])</f>
        <v>790</v>
      </c>
      <c r="D799" s="82"/>
      <c r="E799" s="82"/>
      <c r="F799" s="38"/>
      <c r="G799" s="39"/>
      <c r="H799" s="33"/>
      <c r="I799" s="84" t="str">
        <f>IFERROR(INDEX(TBL_UDARDA_LOANPOOL[QUAL_JOBS_HUD_MFI],MATCH(TBL_QUAL_JOBSLISTING_JOBS[[#This Row],[LISTING_LOAN_ID_PROP_ADDR]],TBL_UDARDA_LOANPOOL[LOAN_ID_PROP_ADDR],0)),"")</f>
        <v/>
      </c>
      <c r="J7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9" s="36">
        <f>SUM(
IF(AND(TBL_QUAL_JOBSLISTING_JOBS[[#This Row],[LISTING_LOAN_ID_PROP_ADDR]]&lt;&gt;"",NOT(ISNUMBER(MATCH(TBL_QUAL_JOBSLISTING_JOBS[[#This Row],[LISTING_LOAN_ID_PROP_ADDR]],RANGE_LOOKUP_UDARDA_LOANLIST,0)))),1,0)
)</f>
        <v>0</v>
      </c>
    </row>
    <row r="800" spans="2:13" ht="20.100000000000001" customHeight="1" x14ac:dyDescent="0.25">
      <c r="B800" s="25" t="str">
        <f>IF(TBL_QUAL_JOBSLISTING_JOBS[[#This Row],[RECORD_STARTED]],IF(TBL_QUAL_JOBSLISTING_JOBS[[#This Row],[ERROR_COUNT]]&gt;0,-1,IF(TBL_QUAL_JOBSLISTING_JOBS[[#This Row],[REQ_FIELDS_POPULATED]],1,0)),"")</f>
        <v/>
      </c>
      <c r="C800" s="94">
        <f>ROW()-ROW(TBL_QUAL_JOBSLISTING_JOBS[[#Headers],[ROW_ID]])</f>
        <v>791</v>
      </c>
      <c r="D800" s="82"/>
      <c r="E800" s="82"/>
      <c r="F800" s="38"/>
      <c r="G800" s="39"/>
      <c r="H800" s="33"/>
      <c r="I800" s="84" t="str">
        <f>IFERROR(INDEX(TBL_UDARDA_LOANPOOL[QUAL_JOBS_HUD_MFI],MATCH(TBL_QUAL_JOBSLISTING_JOBS[[#This Row],[LISTING_LOAN_ID_PROP_ADDR]],TBL_UDARDA_LOANPOOL[LOAN_ID_PROP_ADDR],0)),"")</f>
        <v/>
      </c>
      <c r="J8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0" s="36">
        <f>SUM(
IF(AND(TBL_QUAL_JOBSLISTING_JOBS[[#This Row],[LISTING_LOAN_ID_PROP_ADDR]]&lt;&gt;"",NOT(ISNUMBER(MATCH(TBL_QUAL_JOBSLISTING_JOBS[[#This Row],[LISTING_LOAN_ID_PROP_ADDR]],RANGE_LOOKUP_UDARDA_LOANLIST,0)))),1,0)
)</f>
        <v>0</v>
      </c>
    </row>
    <row r="801" spans="2:13" ht="20.100000000000001" customHeight="1" x14ac:dyDescent="0.25">
      <c r="B801" s="25" t="str">
        <f>IF(TBL_QUAL_JOBSLISTING_JOBS[[#This Row],[RECORD_STARTED]],IF(TBL_QUAL_JOBSLISTING_JOBS[[#This Row],[ERROR_COUNT]]&gt;0,-1,IF(TBL_QUAL_JOBSLISTING_JOBS[[#This Row],[REQ_FIELDS_POPULATED]],1,0)),"")</f>
        <v/>
      </c>
      <c r="C801" s="94">
        <f>ROW()-ROW(TBL_QUAL_JOBSLISTING_JOBS[[#Headers],[ROW_ID]])</f>
        <v>792</v>
      </c>
      <c r="D801" s="82"/>
      <c r="E801" s="82"/>
      <c r="F801" s="38"/>
      <c r="G801" s="39"/>
      <c r="H801" s="33"/>
      <c r="I801" s="84" t="str">
        <f>IFERROR(INDEX(TBL_UDARDA_LOANPOOL[QUAL_JOBS_HUD_MFI],MATCH(TBL_QUAL_JOBSLISTING_JOBS[[#This Row],[LISTING_LOAN_ID_PROP_ADDR]],TBL_UDARDA_LOANPOOL[LOAN_ID_PROP_ADDR],0)),"")</f>
        <v/>
      </c>
      <c r="J8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1" s="36">
        <f>SUM(
IF(AND(TBL_QUAL_JOBSLISTING_JOBS[[#This Row],[LISTING_LOAN_ID_PROP_ADDR]]&lt;&gt;"",NOT(ISNUMBER(MATCH(TBL_QUAL_JOBSLISTING_JOBS[[#This Row],[LISTING_LOAN_ID_PROP_ADDR]],RANGE_LOOKUP_UDARDA_LOANLIST,0)))),1,0)
)</f>
        <v>0</v>
      </c>
    </row>
    <row r="802" spans="2:13" ht="20.100000000000001" customHeight="1" x14ac:dyDescent="0.25">
      <c r="B802" s="25" t="str">
        <f>IF(TBL_QUAL_JOBSLISTING_JOBS[[#This Row],[RECORD_STARTED]],IF(TBL_QUAL_JOBSLISTING_JOBS[[#This Row],[ERROR_COUNT]]&gt;0,-1,IF(TBL_QUAL_JOBSLISTING_JOBS[[#This Row],[REQ_FIELDS_POPULATED]],1,0)),"")</f>
        <v/>
      </c>
      <c r="C802" s="94">
        <f>ROW()-ROW(TBL_QUAL_JOBSLISTING_JOBS[[#Headers],[ROW_ID]])</f>
        <v>793</v>
      </c>
      <c r="D802" s="82"/>
      <c r="E802" s="82"/>
      <c r="F802" s="38"/>
      <c r="G802" s="39"/>
      <c r="H802" s="33"/>
      <c r="I802" s="84" t="str">
        <f>IFERROR(INDEX(TBL_UDARDA_LOANPOOL[QUAL_JOBS_HUD_MFI],MATCH(TBL_QUAL_JOBSLISTING_JOBS[[#This Row],[LISTING_LOAN_ID_PROP_ADDR]],TBL_UDARDA_LOANPOOL[LOAN_ID_PROP_ADDR],0)),"")</f>
        <v/>
      </c>
      <c r="J80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2" s="36">
        <f>SUM(
IF(AND(TBL_QUAL_JOBSLISTING_JOBS[[#This Row],[LISTING_LOAN_ID_PROP_ADDR]]&lt;&gt;"",NOT(ISNUMBER(MATCH(TBL_QUAL_JOBSLISTING_JOBS[[#This Row],[LISTING_LOAN_ID_PROP_ADDR]],RANGE_LOOKUP_UDARDA_LOANLIST,0)))),1,0)
)</f>
        <v>0</v>
      </c>
    </row>
    <row r="803" spans="2:13" ht="20.100000000000001" customHeight="1" x14ac:dyDescent="0.25">
      <c r="B803" s="25" t="str">
        <f>IF(TBL_QUAL_JOBSLISTING_JOBS[[#This Row],[RECORD_STARTED]],IF(TBL_QUAL_JOBSLISTING_JOBS[[#This Row],[ERROR_COUNT]]&gt;0,-1,IF(TBL_QUAL_JOBSLISTING_JOBS[[#This Row],[REQ_FIELDS_POPULATED]],1,0)),"")</f>
        <v/>
      </c>
      <c r="C803" s="94">
        <f>ROW()-ROW(TBL_QUAL_JOBSLISTING_JOBS[[#Headers],[ROW_ID]])</f>
        <v>794</v>
      </c>
      <c r="D803" s="82"/>
      <c r="E803" s="82"/>
      <c r="F803" s="38"/>
      <c r="G803" s="39"/>
      <c r="H803" s="33"/>
      <c r="I803" s="84" t="str">
        <f>IFERROR(INDEX(TBL_UDARDA_LOANPOOL[QUAL_JOBS_HUD_MFI],MATCH(TBL_QUAL_JOBSLISTING_JOBS[[#This Row],[LISTING_LOAN_ID_PROP_ADDR]],TBL_UDARDA_LOANPOOL[LOAN_ID_PROP_ADDR],0)),"")</f>
        <v/>
      </c>
      <c r="J80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3" s="36">
        <f>SUM(
IF(AND(TBL_QUAL_JOBSLISTING_JOBS[[#This Row],[LISTING_LOAN_ID_PROP_ADDR]]&lt;&gt;"",NOT(ISNUMBER(MATCH(TBL_QUAL_JOBSLISTING_JOBS[[#This Row],[LISTING_LOAN_ID_PROP_ADDR]],RANGE_LOOKUP_UDARDA_LOANLIST,0)))),1,0)
)</f>
        <v>0</v>
      </c>
    </row>
    <row r="804" spans="2:13" ht="20.100000000000001" customHeight="1" x14ac:dyDescent="0.25">
      <c r="B804" s="25" t="str">
        <f>IF(TBL_QUAL_JOBSLISTING_JOBS[[#This Row],[RECORD_STARTED]],IF(TBL_QUAL_JOBSLISTING_JOBS[[#This Row],[ERROR_COUNT]]&gt;0,-1,IF(TBL_QUAL_JOBSLISTING_JOBS[[#This Row],[REQ_FIELDS_POPULATED]],1,0)),"")</f>
        <v/>
      </c>
      <c r="C804" s="94">
        <f>ROW()-ROW(TBL_QUAL_JOBSLISTING_JOBS[[#Headers],[ROW_ID]])</f>
        <v>795</v>
      </c>
      <c r="D804" s="82"/>
      <c r="E804" s="82"/>
      <c r="F804" s="38"/>
      <c r="G804" s="39"/>
      <c r="H804" s="33"/>
      <c r="I804" s="84" t="str">
        <f>IFERROR(INDEX(TBL_UDARDA_LOANPOOL[QUAL_JOBS_HUD_MFI],MATCH(TBL_QUAL_JOBSLISTING_JOBS[[#This Row],[LISTING_LOAN_ID_PROP_ADDR]],TBL_UDARDA_LOANPOOL[LOAN_ID_PROP_ADDR],0)),"")</f>
        <v/>
      </c>
      <c r="J80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4" s="36">
        <f>SUM(
IF(AND(TBL_QUAL_JOBSLISTING_JOBS[[#This Row],[LISTING_LOAN_ID_PROP_ADDR]]&lt;&gt;"",NOT(ISNUMBER(MATCH(TBL_QUAL_JOBSLISTING_JOBS[[#This Row],[LISTING_LOAN_ID_PROP_ADDR]],RANGE_LOOKUP_UDARDA_LOANLIST,0)))),1,0)
)</f>
        <v>0</v>
      </c>
    </row>
    <row r="805" spans="2:13" ht="20.100000000000001" customHeight="1" x14ac:dyDescent="0.25">
      <c r="B805" s="25" t="str">
        <f>IF(TBL_QUAL_JOBSLISTING_JOBS[[#This Row],[RECORD_STARTED]],IF(TBL_QUAL_JOBSLISTING_JOBS[[#This Row],[ERROR_COUNT]]&gt;0,-1,IF(TBL_QUAL_JOBSLISTING_JOBS[[#This Row],[REQ_FIELDS_POPULATED]],1,0)),"")</f>
        <v/>
      </c>
      <c r="C805" s="94">
        <f>ROW()-ROW(TBL_QUAL_JOBSLISTING_JOBS[[#Headers],[ROW_ID]])</f>
        <v>796</v>
      </c>
      <c r="D805" s="82"/>
      <c r="E805" s="82"/>
      <c r="F805" s="38"/>
      <c r="G805" s="39"/>
      <c r="H805" s="33"/>
      <c r="I805" s="84" t="str">
        <f>IFERROR(INDEX(TBL_UDARDA_LOANPOOL[QUAL_JOBS_HUD_MFI],MATCH(TBL_QUAL_JOBSLISTING_JOBS[[#This Row],[LISTING_LOAN_ID_PROP_ADDR]],TBL_UDARDA_LOANPOOL[LOAN_ID_PROP_ADDR],0)),"")</f>
        <v/>
      </c>
      <c r="J80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5" s="36">
        <f>SUM(
IF(AND(TBL_QUAL_JOBSLISTING_JOBS[[#This Row],[LISTING_LOAN_ID_PROP_ADDR]]&lt;&gt;"",NOT(ISNUMBER(MATCH(TBL_QUAL_JOBSLISTING_JOBS[[#This Row],[LISTING_LOAN_ID_PROP_ADDR]],RANGE_LOOKUP_UDARDA_LOANLIST,0)))),1,0)
)</f>
        <v>0</v>
      </c>
    </row>
    <row r="806" spans="2:13" ht="20.100000000000001" customHeight="1" x14ac:dyDescent="0.25">
      <c r="B806" s="25" t="str">
        <f>IF(TBL_QUAL_JOBSLISTING_JOBS[[#This Row],[RECORD_STARTED]],IF(TBL_QUAL_JOBSLISTING_JOBS[[#This Row],[ERROR_COUNT]]&gt;0,-1,IF(TBL_QUAL_JOBSLISTING_JOBS[[#This Row],[REQ_FIELDS_POPULATED]],1,0)),"")</f>
        <v/>
      </c>
      <c r="C806" s="94">
        <f>ROW()-ROW(TBL_QUAL_JOBSLISTING_JOBS[[#Headers],[ROW_ID]])</f>
        <v>797</v>
      </c>
      <c r="D806" s="82"/>
      <c r="E806" s="82"/>
      <c r="F806" s="38"/>
      <c r="G806" s="39"/>
      <c r="H806" s="33"/>
      <c r="I806" s="84" t="str">
        <f>IFERROR(INDEX(TBL_UDARDA_LOANPOOL[QUAL_JOBS_HUD_MFI],MATCH(TBL_QUAL_JOBSLISTING_JOBS[[#This Row],[LISTING_LOAN_ID_PROP_ADDR]],TBL_UDARDA_LOANPOOL[LOAN_ID_PROP_ADDR],0)),"")</f>
        <v/>
      </c>
      <c r="J80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6" s="36">
        <f>SUM(
IF(AND(TBL_QUAL_JOBSLISTING_JOBS[[#This Row],[LISTING_LOAN_ID_PROP_ADDR]]&lt;&gt;"",NOT(ISNUMBER(MATCH(TBL_QUAL_JOBSLISTING_JOBS[[#This Row],[LISTING_LOAN_ID_PROP_ADDR]],RANGE_LOOKUP_UDARDA_LOANLIST,0)))),1,0)
)</f>
        <v>0</v>
      </c>
    </row>
    <row r="807" spans="2:13" ht="20.100000000000001" customHeight="1" x14ac:dyDescent="0.25">
      <c r="B807" s="25" t="str">
        <f>IF(TBL_QUAL_JOBSLISTING_JOBS[[#This Row],[RECORD_STARTED]],IF(TBL_QUAL_JOBSLISTING_JOBS[[#This Row],[ERROR_COUNT]]&gt;0,-1,IF(TBL_QUAL_JOBSLISTING_JOBS[[#This Row],[REQ_FIELDS_POPULATED]],1,0)),"")</f>
        <v/>
      </c>
      <c r="C807" s="94">
        <f>ROW()-ROW(TBL_QUAL_JOBSLISTING_JOBS[[#Headers],[ROW_ID]])</f>
        <v>798</v>
      </c>
      <c r="D807" s="82"/>
      <c r="E807" s="82"/>
      <c r="F807" s="38"/>
      <c r="G807" s="39"/>
      <c r="H807" s="33"/>
      <c r="I807" s="84" t="str">
        <f>IFERROR(INDEX(TBL_UDARDA_LOANPOOL[QUAL_JOBS_HUD_MFI],MATCH(TBL_QUAL_JOBSLISTING_JOBS[[#This Row],[LISTING_LOAN_ID_PROP_ADDR]],TBL_UDARDA_LOANPOOL[LOAN_ID_PROP_ADDR],0)),"")</f>
        <v/>
      </c>
      <c r="J80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7" s="36">
        <f>SUM(
IF(AND(TBL_QUAL_JOBSLISTING_JOBS[[#This Row],[LISTING_LOAN_ID_PROP_ADDR]]&lt;&gt;"",NOT(ISNUMBER(MATCH(TBL_QUAL_JOBSLISTING_JOBS[[#This Row],[LISTING_LOAN_ID_PROP_ADDR]],RANGE_LOOKUP_UDARDA_LOANLIST,0)))),1,0)
)</f>
        <v>0</v>
      </c>
    </row>
    <row r="808" spans="2:13" ht="20.100000000000001" customHeight="1" x14ac:dyDescent="0.25">
      <c r="B808" s="25" t="str">
        <f>IF(TBL_QUAL_JOBSLISTING_JOBS[[#This Row],[RECORD_STARTED]],IF(TBL_QUAL_JOBSLISTING_JOBS[[#This Row],[ERROR_COUNT]]&gt;0,-1,IF(TBL_QUAL_JOBSLISTING_JOBS[[#This Row],[REQ_FIELDS_POPULATED]],1,0)),"")</f>
        <v/>
      </c>
      <c r="C808" s="94">
        <f>ROW()-ROW(TBL_QUAL_JOBSLISTING_JOBS[[#Headers],[ROW_ID]])</f>
        <v>799</v>
      </c>
      <c r="D808" s="82"/>
      <c r="E808" s="82"/>
      <c r="F808" s="38"/>
      <c r="G808" s="39"/>
      <c r="H808" s="33"/>
      <c r="I808" s="84" t="str">
        <f>IFERROR(INDEX(TBL_UDARDA_LOANPOOL[QUAL_JOBS_HUD_MFI],MATCH(TBL_QUAL_JOBSLISTING_JOBS[[#This Row],[LISTING_LOAN_ID_PROP_ADDR]],TBL_UDARDA_LOANPOOL[LOAN_ID_PROP_ADDR],0)),"")</f>
        <v/>
      </c>
      <c r="J80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8" s="36">
        <f>SUM(
IF(AND(TBL_QUAL_JOBSLISTING_JOBS[[#This Row],[LISTING_LOAN_ID_PROP_ADDR]]&lt;&gt;"",NOT(ISNUMBER(MATCH(TBL_QUAL_JOBSLISTING_JOBS[[#This Row],[LISTING_LOAN_ID_PROP_ADDR]],RANGE_LOOKUP_UDARDA_LOANLIST,0)))),1,0)
)</f>
        <v>0</v>
      </c>
    </row>
    <row r="809" spans="2:13" ht="20.100000000000001" customHeight="1" x14ac:dyDescent="0.25">
      <c r="B809" s="25" t="str">
        <f>IF(TBL_QUAL_JOBSLISTING_JOBS[[#This Row],[RECORD_STARTED]],IF(TBL_QUAL_JOBSLISTING_JOBS[[#This Row],[ERROR_COUNT]]&gt;0,-1,IF(TBL_QUAL_JOBSLISTING_JOBS[[#This Row],[REQ_FIELDS_POPULATED]],1,0)),"")</f>
        <v/>
      </c>
      <c r="C809" s="94">
        <f>ROW()-ROW(TBL_QUAL_JOBSLISTING_JOBS[[#Headers],[ROW_ID]])</f>
        <v>800</v>
      </c>
      <c r="D809" s="82"/>
      <c r="E809" s="82"/>
      <c r="F809" s="38"/>
      <c r="G809" s="39"/>
      <c r="H809" s="33"/>
      <c r="I809" s="84" t="str">
        <f>IFERROR(INDEX(TBL_UDARDA_LOANPOOL[QUAL_JOBS_HUD_MFI],MATCH(TBL_QUAL_JOBSLISTING_JOBS[[#This Row],[LISTING_LOAN_ID_PROP_ADDR]],TBL_UDARDA_LOANPOOL[LOAN_ID_PROP_ADDR],0)),"")</f>
        <v/>
      </c>
      <c r="J80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9" s="36">
        <f>SUM(
IF(AND(TBL_QUAL_JOBSLISTING_JOBS[[#This Row],[LISTING_LOAN_ID_PROP_ADDR]]&lt;&gt;"",NOT(ISNUMBER(MATCH(TBL_QUAL_JOBSLISTING_JOBS[[#This Row],[LISTING_LOAN_ID_PROP_ADDR]],RANGE_LOOKUP_UDARDA_LOANLIST,0)))),1,0)
)</f>
        <v>0</v>
      </c>
    </row>
    <row r="810" spans="2:13" ht="20.100000000000001" customHeight="1" x14ac:dyDescent="0.25">
      <c r="B810" s="25" t="str">
        <f>IF(TBL_QUAL_JOBSLISTING_JOBS[[#This Row],[RECORD_STARTED]],IF(TBL_QUAL_JOBSLISTING_JOBS[[#This Row],[ERROR_COUNT]]&gt;0,-1,IF(TBL_QUAL_JOBSLISTING_JOBS[[#This Row],[REQ_FIELDS_POPULATED]],1,0)),"")</f>
        <v/>
      </c>
      <c r="C810" s="94">
        <f>ROW()-ROW(TBL_QUAL_JOBSLISTING_JOBS[[#Headers],[ROW_ID]])</f>
        <v>801</v>
      </c>
      <c r="D810" s="82"/>
      <c r="E810" s="82"/>
      <c r="F810" s="38"/>
      <c r="G810" s="39"/>
      <c r="H810" s="33"/>
      <c r="I810" s="84" t="str">
        <f>IFERROR(INDEX(TBL_UDARDA_LOANPOOL[QUAL_JOBS_HUD_MFI],MATCH(TBL_QUAL_JOBSLISTING_JOBS[[#This Row],[LISTING_LOAN_ID_PROP_ADDR]],TBL_UDARDA_LOANPOOL[LOAN_ID_PROP_ADDR],0)),"")</f>
        <v/>
      </c>
      <c r="J8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0" s="36">
        <f>SUM(
IF(AND(TBL_QUAL_JOBSLISTING_JOBS[[#This Row],[LISTING_LOAN_ID_PROP_ADDR]]&lt;&gt;"",NOT(ISNUMBER(MATCH(TBL_QUAL_JOBSLISTING_JOBS[[#This Row],[LISTING_LOAN_ID_PROP_ADDR]],RANGE_LOOKUP_UDARDA_LOANLIST,0)))),1,0)
)</f>
        <v>0</v>
      </c>
    </row>
    <row r="811" spans="2:13" ht="20.100000000000001" customHeight="1" x14ac:dyDescent="0.25">
      <c r="B811" s="25" t="str">
        <f>IF(TBL_QUAL_JOBSLISTING_JOBS[[#This Row],[RECORD_STARTED]],IF(TBL_QUAL_JOBSLISTING_JOBS[[#This Row],[ERROR_COUNT]]&gt;0,-1,IF(TBL_QUAL_JOBSLISTING_JOBS[[#This Row],[REQ_FIELDS_POPULATED]],1,0)),"")</f>
        <v/>
      </c>
      <c r="C811" s="94">
        <f>ROW()-ROW(TBL_QUAL_JOBSLISTING_JOBS[[#Headers],[ROW_ID]])</f>
        <v>802</v>
      </c>
      <c r="D811" s="82"/>
      <c r="E811" s="82"/>
      <c r="F811" s="38"/>
      <c r="G811" s="39"/>
      <c r="H811" s="33"/>
      <c r="I811" s="84" t="str">
        <f>IFERROR(INDEX(TBL_UDARDA_LOANPOOL[QUAL_JOBS_HUD_MFI],MATCH(TBL_QUAL_JOBSLISTING_JOBS[[#This Row],[LISTING_LOAN_ID_PROP_ADDR]],TBL_UDARDA_LOANPOOL[LOAN_ID_PROP_ADDR],0)),"")</f>
        <v/>
      </c>
      <c r="J8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1" s="36">
        <f>SUM(
IF(AND(TBL_QUAL_JOBSLISTING_JOBS[[#This Row],[LISTING_LOAN_ID_PROP_ADDR]]&lt;&gt;"",NOT(ISNUMBER(MATCH(TBL_QUAL_JOBSLISTING_JOBS[[#This Row],[LISTING_LOAN_ID_PROP_ADDR]],RANGE_LOOKUP_UDARDA_LOANLIST,0)))),1,0)
)</f>
        <v>0</v>
      </c>
    </row>
    <row r="812" spans="2:13" ht="20.100000000000001" customHeight="1" x14ac:dyDescent="0.25">
      <c r="B812" s="25" t="str">
        <f>IF(TBL_QUAL_JOBSLISTING_JOBS[[#This Row],[RECORD_STARTED]],IF(TBL_QUAL_JOBSLISTING_JOBS[[#This Row],[ERROR_COUNT]]&gt;0,-1,IF(TBL_QUAL_JOBSLISTING_JOBS[[#This Row],[REQ_FIELDS_POPULATED]],1,0)),"")</f>
        <v/>
      </c>
      <c r="C812" s="94">
        <f>ROW()-ROW(TBL_QUAL_JOBSLISTING_JOBS[[#Headers],[ROW_ID]])</f>
        <v>803</v>
      </c>
      <c r="D812" s="82"/>
      <c r="E812" s="82"/>
      <c r="F812" s="38"/>
      <c r="G812" s="39"/>
      <c r="H812" s="33"/>
      <c r="I812" s="84" t="str">
        <f>IFERROR(INDEX(TBL_UDARDA_LOANPOOL[QUAL_JOBS_HUD_MFI],MATCH(TBL_QUAL_JOBSLISTING_JOBS[[#This Row],[LISTING_LOAN_ID_PROP_ADDR]],TBL_UDARDA_LOANPOOL[LOAN_ID_PROP_ADDR],0)),"")</f>
        <v/>
      </c>
      <c r="J8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2" s="36">
        <f>SUM(
IF(AND(TBL_QUAL_JOBSLISTING_JOBS[[#This Row],[LISTING_LOAN_ID_PROP_ADDR]]&lt;&gt;"",NOT(ISNUMBER(MATCH(TBL_QUAL_JOBSLISTING_JOBS[[#This Row],[LISTING_LOAN_ID_PROP_ADDR]],RANGE_LOOKUP_UDARDA_LOANLIST,0)))),1,0)
)</f>
        <v>0</v>
      </c>
    </row>
    <row r="813" spans="2:13" ht="20.100000000000001" customHeight="1" x14ac:dyDescent="0.25">
      <c r="B813" s="25" t="str">
        <f>IF(TBL_QUAL_JOBSLISTING_JOBS[[#This Row],[RECORD_STARTED]],IF(TBL_QUAL_JOBSLISTING_JOBS[[#This Row],[ERROR_COUNT]]&gt;0,-1,IF(TBL_QUAL_JOBSLISTING_JOBS[[#This Row],[REQ_FIELDS_POPULATED]],1,0)),"")</f>
        <v/>
      </c>
      <c r="C813" s="94">
        <f>ROW()-ROW(TBL_QUAL_JOBSLISTING_JOBS[[#Headers],[ROW_ID]])</f>
        <v>804</v>
      </c>
      <c r="D813" s="82"/>
      <c r="E813" s="82"/>
      <c r="F813" s="38"/>
      <c r="G813" s="39"/>
      <c r="H813" s="33"/>
      <c r="I813" s="84" t="str">
        <f>IFERROR(INDEX(TBL_UDARDA_LOANPOOL[QUAL_JOBS_HUD_MFI],MATCH(TBL_QUAL_JOBSLISTING_JOBS[[#This Row],[LISTING_LOAN_ID_PROP_ADDR]],TBL_UDARDA_LOANPOOL[LOAN_ID_PROP_ADDR],0)),"")</f>
        <v/>
      </c>
      <c r="J8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3" s="36">
        <f>SUM(
IF(AND(TBL_QUAL_JOBSLISTING_JOBS[[#This Row],[LISTING_LOAN_ID_PROP_ADDR]]&lt;&gt;"",NOT(ISNUMBER(MATCH(TBL_QUAL_JOBSLISTING_JOBS[[#This Row],[LISTING_LOAN_ID_PROP_ADDR]],RANGE_LOOKUP_UDARDA_LOANLIST,0)))),1,0)
)</f>
        <v>0</v>
      </c>
    </row>
    <row r="814" spans="2:13" ht="20.100000000000001" customHeight="1" x14ac:dyDescent="0.25">
      <c r="B814" s="25" t="str">
        <f>IF(TBL_QUAL_JOBSLISTING_JOBS[[#This Row],[RECORD_STARTED]],IF(TBL_QUAL_JOBSLISTING_JOBS[[#This Row],[ERROR_COUNT]]&gt;0,-1,IF(TBL_QUAL_JOBSLISTING_JOBS[[#This Row],[REQ_FIELDS_POPULATED]],1,0)),"")</f>
        <v/>
      </c>
      <c r="C814" s="94">
        <f>ROW()-ROW(TBL_QUAL_JOBSLISTING_JOBS[[#Headers],[ROW_ID]])</f>
        <v>805</v>
      </c>
      <c r="D814" s="82"/>
      <c r="E814" s="82"/>
      <c r="F814" s="38"/>
      <c r="G814" s="39"/>
      <c r="H814" s="33"/>
      <c r="I814" s="84" t="str">
        <f>IFERROR(INDEX(TBL_UDARDA_LOANPOOL[QUAL_JOBS_HUD_MFI],MATCH(TBL_QUAL_JOBSLISTING_JOBS[[#This Row],[LISTING_LOAN_ID_PROP_ADDR]],TBL_UDARDA_LOANPOOL[LOAN_ID_PROP_ADDR],0)),"")</f>
        <v/>
      </c>
      <c r="J8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4" s="36">
        <f>SUM(
IF(AND(TBL_QUAL_JOBSLISTING_JOBS[[#This Row],[LISTING_LOAN_ID_PROP_ADDR]]&lt;&gt;"",NOT(ISNUMBER(MATCH(TBL_QUAL_JOBSLISTING_JOBS[[#This Row],[LISTING_LOAN_ID_PROP_ADDR]],RANGE_LOOKUP_UDARDA_LOANLIST,0)))),1,0)
)</f>
        <v>0</v>
      </c>
    </row>
    <row r="815" spans="2:13" ht="20.100000000000001" customHeight="1" x14ac:dyDescent="0.25">
      <c r="B815" s="25" t="str">
        <f>IF(TBL_QUAL_JOBSLISTING_JOBS[[#This Row],[RECORD_STARTED]],IF(TBL_QUAL_JOBSLISTING_JOBS[[#This Row],[ERROR_COUNT]]&gt;0,-1,IF(TBL_QUAL_JOBSLISTING_JOBS[[#This Row],[REQ_FIELDS_POPULATED]],1,0)),"")</f>
        <v/>
      </c>
      <c r="C815" s="94">
        <f>ROW()-ROW(TBL_QUAL_JOBSLISTING_JOBS[[#Headers],[ROW_ID]])</f>
        <v>806</v>
      </c>
      <c r="D815" s="82"/>
      <c r="E815" s="82"/>
      <c r="F815" s="38"/>
      <c r="G815" s="39"/>
      <c r="H815" s="33"/>
      <c r="I815" s="84" t="str">
        <f>IFERROR(INDEX(TBL_UDARDA_LOANPOOL[QUAL_JOBS_HUD_MFI],MATCH(TBL_QUAL_JOBSLISTING_JOBS[[#This Row],[LISTING_LOAN_ID_PROP_ADDR]],TBL_UDARDA_LOANPOOL[LOAN_ID_PROP_ADDR],0)),"")</f>
        <v/>
      </c>
      <c r="J8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5" s="36">
        <f>SUM(
IF(AND(TBL_QUAL_JOBSLISTING_JOBS[[#This Row],[LISTING_LOAN_ID_PROP_ADDR]]&lt;&gt;"",NOT(ISNUMBER(MATCH(TBL_QUAL_JOBSLISTING_JOBS[[#This Row],[LISTING_LOAN_ID_PROP_ADDR]],RANGE_LOOKUP_UDARDA_LOANLIST,0)))),1,0)
)</f>
        <v>0</v>
      </c>
    </row>
    <row r="816" spans="2:13" ht="20.100000000000001" customHeight="1" x14ac:dyDescent="0.25">
      <c r="B816" s="25" t="str">
        <f>IF(TBL_QUAL_JOBSLISTING_JOBS[[#This Row],[RECORD_STARTED]],IF(TBL_QUAL_JOBSLISTING_JOBS[[#This Row],[ERROR_COUNT]]&gt;0,-1,IF(TBL_QUAL_JOBSLISTING_JOBS[[#This Row],[REQ_FIELDS_POPULATED]],1,0)),"")</f>
        <v/>
      </c>
      <c r="C816" s="94">
        <f>ROW()-ROW(TBL_QUAL_JOBSLISTING_JOBS[[#Headers],[ROW_ID]])</f>
        <v>807</v>
      </c>
      <c r="D816" s="82"/>
      <c r="E816" s="82"/>
      <c r="F816" s="38"/>
      <c r="G816" s="39"/>
      <c r="H816" s="33"/>
      <c r="I816" s="84" t="str">
        <f>IFERROR(INDEX(TBL_UDARDA_LOANPOOL[QUAL_JOBS_HUD_MFI],MATCH(TBL_QUAL_JOBSLISTING_JOBS[[#This Row],[LISTING_LOAN_ID_PROP_ADDR]],TBL_UDARDA_LOANPOOL[LOAN_ID_PROP_ADDR],0)),"")</f>
        <v/>
      </c>
      <c r="J8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6" s="36">
        <f>SUM(
IF(AND(TBL_QUAL_JOBSLISTING_JOBS[[#This Row],[LISTING_LOAN_ID_PROP_ADDR]]&lt;&gt;"",NOT(ISNUMBER(MATCH(TBL_QUAL_JOBSLISTING_JOBS[[#This Row],[LISTING_LOAN_ID_PROP_ADDR]],RANGE_LOOKUP_UDARDA_LOANLIST,0)))),1,0)
)</f>
        <v>0</v>
      </c>
    </row>
    <row r="817" spans="2:13" ht="20.100000000000001" customHeight="1" x14ac:dyDescent="0.25">
      <c r="B817" s="25" t="str">
        <f>IF(TBL_QUAL_JOBSLISTING_JOBS[[#This Row],[RECORD_STARTED]],IF(TBL_QUAL_JOBSLISTING_JOBS[[#This Row],[ERROR_COUNT]]&gt;0,-1,IF(TBL_QUAL_JOBSLISTING_JOBS[[#This Row],[REQ_FIELDS_POPULATED]],1,0)),"")</f>
        <v/>
      </c>
      <c r="C817" s="94">
        <f>ROW()-ROW(TBL_QUAL_JOBSLISTING_JOBS[[#Headers],[ROW_ID]])</f>
        <v>808</v>
      </c>
      <c r="D817" s="82"/>
      <c r="E817" s="82"/>
      <c r="F817" s="38"/>
      <c r="G817" s="39"/>
      <c r="H817" s="33"/>
      <c r="I817" s="84" t="str">
        <f>IFERROR(INDEX(TBL_UDARDA_LOANPOOL[QUAL_JOBS_HUD_MFI],MATCH(TBL_QUAL_JOBSLISTING_JOBS[[#This Row],[LISTING_LOAN_ID_PROP_ADDR]],TBL_UDARDA_LOANPOOL[LOAN_ID_PROP_ADDR],0)),"")</f>
        <v/>
      </c>
      <c r="J8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7" s="36">
        <f>SUM(
IF(AND(TBL_QUAL_JOBSLISTING_JOBS[[#This Row],[LISTING_LOAN_ID_PROP_ADDR]]&lt;&gt;"",NOT(ISNUMBER(MATCH(TBL_QUAL_JOBSLISTING_JOBS[[#This Row],[LISTING_LOAN_ID_PROP_ADDR]],RANGE_LOOKUP_UDARDA_LOANLIST,0)))),1,0)
)</f>
        <v>0</v>
      </c>
    </row>
    <row r="818" spans="2:13" ht="20.100000000000001" customHeight="1" x14ac:dyDescent="0.25">
      <c r="B818" s="25" t="str">
        <f>IF(TBL_QUAL_JOBSLISTING_JOBS[[#This Row],[RECORD_STARTED]],IF(TBL_QUAL_JOBSLISTING_JOBS[[#This Row],[ERROR_COUNT]]&gt;0,-1,IF(TBL_QUAL_JOBSLISTING_JOBS[[#This Row],[REQ_FIELDS_POPULATED]],1,0)),"")</f>
        <v/>
      </c>
      <c r="C818" s="94">
        <f>ROW()-ROW(TBL_QUAL_JOBSLISTING_JOBS[[#Headers],[ROW_ID]])</f>
        <v>809</v>
      </c>
      <c r="D818" s="82"/>
      <c r="E818" s="82"/>
      <c r="F818" s="38"/>
      <c r="G818" s="39"/>
      <c r="H818" s="33"/>
      <c r="I818" s="84" t="str">
        <f>IFERROR(INDEX(TBL_UDARDA_LOANPOOL[QUAL_JOBS_HUD_MFI],MATCH(TBL_QUAL_JOBSLISTING_JOBS[[#This Row],[LISTING_LOAN_ID_PROP_ADDR]],TBL_UDARDA_LOANPOOL[LOAN_ID_PROP_ADDR],0)),"")</f>
        <v/>
      </c>
      <c r="J8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8" s="36">
        <f>SUM(
IF(AND(TBL_QUAL_JOBSLISTING_JOBS[[#This Row],[LISTING_LOAN_ID_PROP_ADDR]]&lt;&gt;"",NOT(ISNUMBER(MATCH(TBL_QUAL_JOBSLISTING_JOBS[[#This Row],[LISTING_LOAN_ID_PROP_ADDR]],RANGE_LOOKUP_UDARDA_LOANLIST,0)))),1,0)
)</f>
        <v>0</v>
      </c>
    </row>
    <row r="819" spans="2:13" ht="20.100000000000001" customHeight="1" x14ac:dyDescent="0.25">
      <c r="B819" s="25" t="str">
        <f>IF(TBL_QUAL_JOBSLISTING_JOBS[[#This Row],[RECORD_STARTED]],IF(TBL_QUAL_JOBSLISTING_JOBS[[#This Row],[ERROR_COUNT]]&gt;0,-1,IF(TBL_QUAL_JOBSLISTING_JOBS[[#This Row],[REQ_FIELDS_POPULATED]],1,0)),"")</f>
        <v/>
      </c>
      <c r="C819" s="94">
        <f>ROW()-ROW(TBL_QUAL_JOBSLISTING_JOBS[[#Headers],[ROW_ID]])</f>
        <v>810</v>
      </c>
      <c r="D819" s="82"/>
      <c r="E819" s="82"/>
      <c r="F819" s="38"/>
      <c r="G819" s="39"/>
      <c r="H819" s="33"/>
      <c r="I819" s="84" t="str">
        <f>IFERROR(INDEX(TBL_UDARDA_LOANPOOL[QUAL_JOBS_HUD_MFI],MATCH(TBL_QUAL_JOBSLISTING_JOBS[[#This Row],[LISTING_LOAN_ID_PROP_ADDR]],TBL_UDARDA_LOANPOOL[LOAN_ID_PROP_ADDR],0)),"")</f>
        <v/>
      </c>
      <c r="J8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9" s="36">
        <f>SUM(
IF(AND(TBL_QUAL_JOBSLISTING_JOBS[[#This Row],[LISTING_LOAN_ID_PROP_ADDR]]&lt;&gt;"",NOT(ISNUMBER(MATCH(TBL_QUAL_JOBSLISTING_JOBS[[#This Row],[LISTING_LOAN_ID_PROP_ADDR]],RANGE_LOOKUP_UDARDA_LOANLIST,0)))),1,0)
)</f>
        <v>0</v>
      </c>
    </row>
    <row r="820" spans="2:13" ht="20.100000000000001" customHeight="1" x14ac:dyDescent="0.25">
      <c r="B820" s="25" t="str">
        <f>IF(TBL_QUAL_JOBSLISTING_JOBS[[#This Row],[RECORD_STARTED]],IF(TBL_QUAL_JOBSLISTING_JOBS[[#This Row],[ERROR_COUNT]]&gt;0,-1,IF(TBL_QUAL_JOBSLISTING_JOBS[[#This Row],[REQ_FIELDS_POPULATED]],1,0)),"")</f>
        <v/>
      </c>
      <c r="C820" s="94">
        <f>ROW()-ROW(TBL_QUAL_JOBSLISTING_JOBS[[#Headers],[ROW_ID]])</f>
        <v>811</v>
      </c>
      <c r="D820" s="82"/>
      <c r="E820" s="82"/>
      <c r="F820" s="38"/>
      <c r="G820" s="39"/>
      <c r="H820" s="33"/>
      <c r="I820" s="84" t="str">
        <f>IFERROR(INDEX(TBL_UDARDA_LOANPOOL[QUAL_JOBS_HUD_MFI],MATCH(TBL_QUAL_JOBSLISTING_JOBS[[#This Row],[LISTING_LOAN_ID_PROP_ADDR]],TBL_UDARDA_LOANPOOL[LOAN_ID_PROP_ADDR],0)),"")</f>
        <v/>
      </c>
      <c r="J8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0" s="36">
        <f>SUM(
IF(AND(TBL_QUAL_JOBSLISTING_JOBS[[#This Row],[LISTING_LOAN_ID_PROP_ADDR]]&lt;&gt;"",NOT(ISNUMBER(MATCH(TBL_QUAL_JOBSLISTING_JOBS[[#This Row],[LISTING_LOAN_ID_PROP_ADDR]],RANGE_LOOKUP_UDARDA_LOANLIST,0)))),1,0)
)</f>
        <v>0</v>
      </c>
    </row>
    <row r="821" spans="2:13" ht="20.100000000000001" customHeight="1" x14ac:dyDescent="0.25">
      <c r="B821" s="25" t="str">
        <f>IF(TBL_QUAL_JOBSLISTING_JOBS[[#This Row],[RECORD_STARTED]],IF(TBL_QUAL_JOBSLISTING_JOBS[[#This Row],[ERROR_COUNT]]&gt;0,-1,IF(TBL_QUAL_JOBSLISTING_JOBS[[#This Row],[REQ_FIELDS_POPULATED]],1,0)),"")</f>
        <v/>
      </c>
      <c r="C821" s="94">
        <f>ROW()-ROW(TBL_QUAL_JOBSLISTING_JOBS[[#Headers],[ROW_ID]])</f>
        <v>812</v>
      </c>
      <c r="D821" s="82"/>
      <c r="E821" s="82"/>
      <c r="F821" s="38"/>
      <c r="G821" s="39"/>
      <c r="H821" s="33"/>
      <c r="I821" s="84" t="str">
        <f>IFERROR(INDEX(TBL_UDARDA_LOANPOOL[QUAL_JOBS_HUD_MFI],MATCH(TBL_QUAL_JOBSLISTING_JOBS[[#This Row],[LISTING_LOAN_ID_PROP_ADDR]],TBL_UDARDA_LOANPOOL[LOAN_ID_PROP_ADDR],0)),"")</f>
        <v/>
      </c>
      <c r="J8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1" s="36">
        <f>SUM(
IF(AND(TBL_QUAL_JOBSLISTING_JOBS[[#This Row],[LISTING_LOAN_ID_PROP_ADDR]]&lt;&gt;"",NOT(ISNUMBER(MATCH(TBL_QUAL_JOBSLISTING_JOBS[[#This Row],[LISTING_LOAN_ID_PROP_ADDR]],RANGE_LOOKUP_UDARDA_LOANLIST,0)))),1,0)
)</f>
        <v>0</v>
      </c>
    </row>
    <row r="822" spans="2:13" ht="20.100000000000001" customHeight="1" x14ac:dyDescent="0.25">
      <c r="B822" s="25" t="str">
        <f>IF(TBL_QUAL_JOBSLISTING_JOBS[[#This Row],[RECORD_STARTED]],IF(TBL_QUAL_JOBSLISTING_JOBS[[#This Row],[ERROR_COUNT]]&gt;0,-1,IF(TBL_QUAL_JOBSLISTING_JOBS[[#This Row],[REQ_FIELDS_POPULATED]],1,0)),"")</f>
        <v/>
      </c>
      <c r="C822" s="94">
        <f>ROW()-ROW(TBL_QUAL_JOBSLISTING_JOBS[[#Headers],[ROW_ID]])</f>
        <v>813</v>
      </c>
      <c r="D822" s="82"/>
      <c r="E822" s="82"/>
      <c r="F822" s="38"/>
      <c r="G822" s="39"/>
      <c r="H822" s="33"/>
      <c r="I822" s="84" t="str">
        <f>IFERROR(INDEX(TBL_UDARDA_LOANPOOL[QUAL_JOBS_HUD_MFI],MATCH(TBL_QUAL_JOBSLISTING_JOBS[[#This Row],[LISTING_LOAN_ID_PROP_ADDR]],TBL_UDARDA_LOANPOOL[LOAN_ID_PROP_ADDR],0)),"")</f>
        <v/>
      </c>
      <c r="J8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2" s="36">
        <f>SUM(
IF(AND(TBL_QUAL_JOBSLISTING_JOBS[[#This Row],[LISTING_LOAN_ID_PROP_ADDR]]&lt;&gt;"",NOT(ISNUMBER(MATCH(TBL_QUAL_JOBSLISTING_JOBS[[#This Row],[LISTING_LOAN_ID_PROP_ADDR]],RANGE_LOOKUP_UDARDA_LOANLIST,0)))),1,0)
)</f>
        <v>0</v>
      </c>
    </row>
    <row r="823" spans="2:13" ht="20.100000000000001" customHeight="1" x14ac:dyDescent="0.25">
      <c r="B823" s="25" t="str">
        <f>IF(TBL_QUAL_JOBSLISTING_JOBS[[#This Row],[RECORD_STARTED]],IF(TBL_QUAL_JOBSLISTING_JOBS[[#This Row],[ERROR_COUNT]]&gt;0,-1,IF(TBL_QUAL_JOBSLISTING_JOBS[[#This Row],[REQ_FIELDS_POPULATED]],1,0)),"")</f>
        <v/>
      </c>
      <c r="C823" s="94">
        <f>ROW()-ROW(TBL_QUAL_JOBSLISTING_JOBS[[#Headers],[ROW_ID]])</f>
        <v>814</v>
      </c>
      <c r="D823" s="82"/>
      <c r="E823" s="82"/>
      <c r="F823" s="38"/>
      <c r="G823" s="39"/>
      <c r="H823" s="33"/>
      <c r="I823" s="84" t="str">
        <f>IFERROR(INDEX(TBL_UDARDA_LOANPOOL[QUAL_JOBS_HUD_MFI],MATCH(TBL_QUAL_JOBSLISTING_JOBS[[#This Row],[LISTING_LOAN_ID_PROP_ADDR]],TBL_UDARDA_LOANPOOL[LOAN_ID_PROP_ADDR],0)),"")</f>
        <v/>
      </c>
      <c r="J8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3" s="36">
        <f>SUM(
IF(AND(TBL_QUAL_JOBSLISTING_JOBS[[#This Row],[LISTING_LOAN_ID_PROP_ADDR]]&lt;&gt;"",NOT(ISNUMBER(MATCH(TBL_QUAL_JOBSLISTING_JOBS[[#This Row],[LISTING_LOAN_ID_PROP_ADDR]],RANGE_LOOKUP_UDARDA_LOANLIST,0)))),1,0)
)</f>
        <v>0</v>
      </c>
    </row>
    <row r="824" spans="2:13" ht="20.100000000000001" customHeight="1" x14ac:dyDescent="0.25">
      <c r="B824" s="25" t="str">
        <f>IF(TBL_QUAL_JOBSLISTING_JOBS[[#This Row],[RECORD_STARTED]],IF(TBL_QUAL_JOBSLISTING_JOBS[[#This Row],[ERROR_COUNT]]&gt;0,-1,IF(TBL_QUAL_JOBSLISTING_JOBS[[#This Row],[REQ_FIELDS_POPULATED]],1,0)),"")</f>
        <v/>
      </c>
      <c r="C824" s="94">
        <f>ROW()-ROW(TBL_QUAL_JOBSLISTING_JOBS[[#Headers],[ROW_ID]])</f>
        <v>815</v>
      </c>
      <c r="D824" s="82"/>
      <c r="E824" s="82"/>
      <c r="F824" s="38"/>
      <c r="G824" s="39"/>
      <c r="H824" s="33"/>
      <c r="I824" s="84" t="str">
        <f>IFERROR(INDEX(TBL_UDARDA_LOANPOOL[QUAL_JOBS_HUD_MFI],MATCH(TBL_QUAL_JOBSLISTING_JOBS[[#This Row],[LISTING_LOAN_ID_PROP_ADDR]],TBL_UDARDA_LOANPOOL[LOAN_ID_PROP_ADDR],0)),"")</f>
        <v/>
      </c>
      <c r="J8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4" s="36">
        <f>SUM(
IF(AND(TBL_QUAL_JOBSLISTING_JOBS[[#This Row],[LISTING_LOAN_ID_PROP_ADDR]]&lt;&gt;"",NOT(ISNUMBER(MATCH(TBL_QUAL_JOBSLISTING_JOBS[[#This Row],[LISTING_LOAN_ID_PROP_ADDR]],RANGE_LOOKUP_UDARDA_LOANLIST,0)))),1,0)
)</f>
        <v>0</v>
      </c>
    </row>
    <row r="825" spans="2:13" ht="20.100000000000001" customHeight="1" x14ac:dyDescent="0.25">
      <c r="B825" s="25" t="str">
        <f>IF(TBL_QUAL_JOBSLISTING_JOBS[[#This Row],[RECORD_STARTED]],IF(TBL_QUAL_JOBSLISTING_JOBS[[#This Row],[ERROR_COUNT]]&gt;0,-1,IF(TBL_QUAL_JOBSLISTING_JOBS[[#This Row],[REQ_FIELDS_POPULATED]],1,0)),"")</f>
        <v/>
      </c>
      <c r="C825" s="94">
        <f>ROW()-ROW(TBL_QUAL_JOBSLISTING_JOBS[[#Headers],[ROW_ID]])</f>
        <v>816</v>
      </c>
      <c r="D825" s="82"/>
      <c r="E825" s="82"/>
      <c r="F825" s="38"/>
      <c r="G825" s="39"/>
      <c r="H825" s="33"/>
      <c r="I825" s="84" t="str">
        <f>IFERROR(INDEX(TBL_UDARDA_LOANPOOL[QUAL_JOBS_HUD_MFI],MATCH(TBL_QUAL_JOBSLISTING_JOBS[[#This Row],[LISTING_LOAN_ID_PROP_ADDR]],TBL_UDARDA_LOANPOOL[LOAN_ID_PROP_ADDR],0)),"")</f>
        <v/>
      </c>
      <c r="J8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5" s="36">
        <f>SUM(
IF(AND(TBL_QUAL_JOBSLISTING_JOBS[[#This Row],[LISTING_LOAN_ID_PROP_ADDR]]&lt;&gt;"",NOT(ISNUMBER(MATCH(TBL_QUAL_JOBSLISTING_JOBS[[#This Row],[LISTING_LOAN_ID_PROP_ADDR]],RANGE_LOOKUP_UDARDA_LOANLIST,0)))),1,0)
)</f>
        <v>0</v>
      </c>
    </row>
    <row r="826" spans="2:13" ht="20.100000000000001" customHeight="1" x14ac:dyDescent="0.25">
      <c r="B826" s="25" t="str">
        <f>IF(TBL_QUAL_JOBSLISTING_JOBS[[#This Row],[RECORD_STARTED]],IF(TBL_QUAL_JOBSLISTING_JOBS[[#This Row],[ERROR_COUNT]]&gt;0,-1,IF(TBL_QUAL_JOBSLISTING_JOBS[[#This Row],[REQ_FIELDS_POPULATED]],1,0)),"")</f>
        <v/>
      </c>
      <c r="C826" s="94">
        <f>ROW()-ROW(TBL_QUAL_JOBSLISTING_JOBS[[#Headers],[ROW_ID]])</f>
        <v>817</v>
      </c>
      <c r="D826" s="82"/>
      <c r="E826" s="82"/>
      <c r="F826" s="38"/>
      <c r="G826" s="39"/>
      <c r="H826" s="33"/>
      <c r="I826" s="84" t="str">
        <f>IFERROR(INDEX(TBL_UDARDA_LOANPOOL[QUAL_JOBS_HUD_MFI],MATCH(TBL_QUAL_JOBSLISTING_JOBS[[#This Row],[LISTING_LOAN_ID_PROP_ADDR]],TBL_UDARDA_LOANPOOL[LOAN_ID_PROP_ADDR],0)),"")</f>
        <v/>
      </c>
      <c r="J8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6" s="36">
        <f>SUM(
IF(AND(TBL_QUAL_JOBSLISTING_JOBS[[#This Row],[LISTING_LOAN_ID_PROP_ADDR]]&lt;&gt;"",NOT(ISNUMBER(MATCH(TBL_QUAL_JOBSLISTING_JOBS[[#This Row],[LISTING_LOAN_ID_PROP_ADDR]],RANGE_LOOKUP_UDARDA_LOANLIST,0)))),1,0)
)</f>
        <v>0</v>
      </c>
    </row>
    <row r="827" spans="2:13" ht="20.100000000000001" customHeight="1" x14ac:dyDescent="0.25">
      <c r="B827" s="25" t="str">
        <f>IF(TBL_QUAL_JOBSLISTING_JOBS[[#This Row],[RECORD_STARTED]],IF(TBL_QUAL_JOBSLISTING_JOBS[[#This Row],[ERROR_COUNT]]&gt;0,-1,IF(TBL_QUAL_JOBSLISTING_JOBS[[#This Row],[REQ_FIELDS_POPULATED]],1,0)),"")</f>
        <v/>
      </c>
      <c r="C827" s="94">
        <f>ROW()-ROW(TBL_QUAL_JOBSLISTING_JOBS[[#Headers],[ROW_ID]])</f>
        <v>818</v>
      </c>
      <c r="D827" s="82"/>
      <c r="E827" s="82"/>
      <c r="F827" s="38"/>
      <c r="G827" s="39"/>
      <c r="H827" s="33"/>
      <c r="I827" s="84" t="str">
        <f>IFERROR(INDEX(TBL_UDARDA_LOANPOOL[QUAL_JOBS_HUD_MFI],MATCH(TBL_QUAL_JOBSLISTING_JOBS[[#This Row],[LISTING_LOAN_ID_PROP_ADDR]],TBL_UDARDA_LOANPOOL[LOAN_ID_PROP_ADDR],0)),"")</f>
        <v/>
      </c>
      <c r="J8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7" s="36">
        <f>SUM(
IF(AND(TBL_QUAL_JOBSLISTING_JOBS[[#This Row],[LISTING_LOAN_ID_PROP_ADDR]]&lt;&gt;"",NOT(ISNUMBER(MATCH(TBL_QUAL_JOBSLISTING_JOBS[[#This Row],[LISTING_LOAN_ID_PROP_ADDR]],RANGE_LOOKUP_UDARDA_LOANLIST,0)))),1,0)
)</f>
        <v>0</v>
      </c>
    </row>
    <row r="828" spans="2:13" ht="20.100000000000001" customHeight="1" x14ac:dyDescent="0.25">
      <c r="B828" s="25" t="str">
        <f>IF(TBL_QUAL_JOBSLISTING_JOBS[[#This Row],[RECORD_STARTED]],IF(TBL_QUAL_JOBSLISTING_JOBS[[#This Row],[ERROR_COUNT]]&gt;0,-1,IF(TBL_QUAL_JOBSLISTING_JOBS[[#This Row],[REQ_FIELDS_POPULATED]],1,0)),"")</f>
        <v/>
      </c>
      <c r="C828" s="94">
        <f>ROW()-ROW(TBL_QUAL_JOBSLISTING_JOBS[[#Headers],[ROW_ID]])</f>
        <v>819</v>
      </c>
      <c r="D828" s="82"/>
      <c r="E828" s="82"/>
      <c r="F828" s="38"/>
      <c r="G828" s="39"/>
      <c r="H828" s="33"/>
      <c r="I828" s="84" t="str">
        <f>IFERROR(INDEX(TBL_UDARDA_LOANPOOL[QUAL_JOBS_HUD_MFI],MATCH(TBL_QUAL_JOBSLISTING_JOBS[[#This Row],[LISTING_LOAN_ID_PROP_ADDR]],TBL_UDARDA_LOANPOOL[LOAN_ID_PROP_ADDR],0)),"")</f>
        <v/>
      </c>
      <c r="J8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8" s="36">
        <f>SUM(
IF(AND(TBL_QUAL_JOBSLISTING_JOBS[[#This Row],[LISTING_LOAN_ID_PROP_ADDR]]&lt;&gt;"",NOT(ISNUMBER(MATCH(TBL_QUAL_JOBSLISTING_JOBS[[#This Row],[LISTING_LOAN_ID_PROP_ADDR]],RANGE_LOOKUP_UDARDA_LOANLIST,0)))),1,0)
)</f>
        <v>0</v>
      </c>
    </row>
    <row r="829" spans="2:13" ht="20.100000000000001" customHeight="1" x14ac:dyDescent="0.25">
      <c r="B829" s="25" t="str">
        <f>IF(TBL_QUAL_JOBSLISTING_JOBS[[#This Row],[RECORD_STARTED]],IF(TBL_QUAL_JOBSLISTING_JOBS[[#This Row],[ERROR_COUNT]]&gt;0,-1,IF(TBL_QUAL_JOBSLISTING_JOBS[[#This Row],[REQ_FIELDS_POPULATED]],1,0)),"")</f>
        <v/>
      </c>
      <c r="C829" s="94">
        <f>ROW()-ROW(TBL_QUAL_JOBSLISTING_JOBS[[#Headers],[ROW_ID]])</f>
        <v>820</v>
      </c>
      <c r="D829" s="82"/>
      <c r="E829" s="82"/>
      <c r="F829" s="38"/>
      <c r="G829" s="39"/>
      <c r="H829" s="33"/>
      <c r="I829" s="84" t="str">
        <f>IFERROR(INDEX(TBL_UDARDA_LOANPOOL[QUAL_JOBS_HUD_MFI],MATCH(TBL_QUAL_JOBSLISTING_JOBS[[#This Row],[LISTING_LOAN_ID_PROP_ADDR]],TBL_UDARDA_LOANPOOL[LOAN_ID_PROP_ADDR],0)),"")</f>
        <v/>
      </c>
      <c r="J8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9" s="36">
        <f>SUM(
IF(AND(TBL_QUAL_JOBSLISTING_JOBS[[#This Row],[LISTING_LOAN_ID_PROP_ADDR]]&lt;&gt;"",NOT(ISNUMBER(MATCH(TBL_QUAL_JOBSLISTING_JOBS[[#This Row],[LISTING_LOAN_ID_PROP_ADDR]],RANGE_LOOKUP_UDARDA_LOANLIST,0)))),1,0)
)</f>
        <v>0</v>
      </c>
    </row>
    <row r="830" spans="2:13" ht="20.100000000000001" customHeight="1" x14ac:dyDescent="0.25">
      <c r="B830" s="25" t="str">
        <f>IF(TBL_QUAL_JOBSLISTING_JOBS[[#This Row],[RECORD_STARTED]],IF(TBL_QUAL_JOBSLISTING_JOBS[[#This Row],[ERROR_COUNT]]&gt;0,-1,IF(TBL_QUAL_JOBSLISTING_JOBS[[#This Row],[REQ_FIELDS_POPULATED]],1,0)),"")</f>
        <v/>
      </c>
      <c r="C830" s="94">
        <f>ROW()-ROW(TBL_QUAL_JOBSLISTING_JOBS[[#Headers],[ROW_ID]])</f>
        <v>821</v>
      </c>
      <c r="D830" s="82"/>
      <c r="E830" s="82"/>
      <c r="F830" s="38"/>
      <c r="G830" s="39"/>
      <c r="H830" s="33"/>
      <c r="I830" s="84" t="str">
        <f>IFERROR(INDEX(TBL_UDARDA_LOANPOOL[QUAL_JOBS_HUD_MFI],MATCH(TBL_QUAL_JOBSLISTING_JOBS[[#This Row],[LISTING_LOAN_ID_PROP_ADDR]],TBL_UDARDA_LOANPOOL[LOAN_ID_PROP_ADDR],0)),"")</f>
        <v/>
      </c>
      <c r="J8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0" s="36">
        <f>SUM(
IF(AND(TBL_QUAL_JOBSLISTING_JOBS[[#This Row],[LISTING_LOAN_ID_PROP_ADDR]]&lt;&gt;"",NOT(ISNUMBER(MATCH(TBL_QUAL_JOBSLISTING_JOBS[[#This Row],[LISTING_LOAN_ID_PROP_ADDR]],RANGE_LOOKUP_UDARDA_LOANLIST,0)))),1,0)
)</f>
        <v>0</v>
      </c>
    </row>
    <row r="831" spans="2:13" ht="20.100000000000001" customHeight="1" x14ac:dyDescent="0.25">
      <c r="B831" s="25" t="str">
        <f>IF(TBL_QUAL_JOBSLISTING_JOBS[[#This Row],[RECORD_STARTED]],IF(TBL_QUAL_JOBSLISTING_JOBS[[#This Row],[ERROR_COUNT]]&gt;0,-1,IF(TBL_QUAL_JOBSLISTING_JOBS[[#This Row],[REQ_FIELDS_POPULATED]],1,0)),"")</f>
        <v/>
      </c>
      <c r="C831" s="94">
        <f>ROW()-ROW(TBL_QUAL_JOBSLISTING_JOBS[[#Headers],[ROW_ID]])</f>
        <v>822</v>
      </c>
      <c r="D831" s="82"/>
      <c r="E831" s="82"/>
      <c r="F831" s="38"/>
      <c r="G831" s="39"/>
      <c r="H831" s="33"/>
      <c r="I831" s="84" t="str">
        <f>IFERROR(INDEX(TBL_UDARDA_LOANPOOL[QUAL_JOBS_HUD_MFI],MATCH(TBL_QUAL_JOBSLISTING_JOBS[[#This Row],[LISTING_LOAN_ID_PROP_ADDR]],TBL_UDARDA_LOANPOOL[LOAN_ID_PROP_ADDR],0)),"")</f>
        <v/>
      </c>
      <c r="J8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1" s="36">
        <f>SUM(
IF(AND(TBL_QUAL_JOBSLISTING_JOBS[[#This Row],[LISTING_LOAN_ID_PROP_ADDR]]&lt;&gt;"",NOT(ISNUMBER(MATCH(TBL_QUAL_JOBSLISTING_JOBS[[#This Row],[LISTING_LOAN_ID_PROP_ADDR]],RANGE_LOOKUP_UDARDA_LOANLIST,0)))),1,0)
)</f>
        <v>0</v>
      </c>
    </row>
    <row r="832" spans="2:13" ht="20.100000000000001" customHeight="1" x14ac:dyDescent="0.25">
      <c r="B832" s="25" t="str">
        <f>IF(TBL_QUAL_JOBSLISTING_JOBS[[#This Row],[RECORD_STARTED]],IF(TBL_QUAL_JOBSLISTING_JOBS[[#This Row],[ERROR_COUNT]]&gt;0,-1,IF(TBL_QUAL_JOBSLISTING_JOBS[[#This Row],[REQ_FIELDS_POPULATED]],1,0)),"")</f>
        <v/>
      </c>
      <c r="C832" s="94">
        <f>ROW()-ROW(TBL_QUAL_JOBSLISTING_JOBS[[#Headers],[ROW_ID]])</f>
        <v>823</v>
      </c>
      <c r="D832" s="82"/>
      <c r="E832" s="82"/>
      <c r="F832" s="38"/>
      <c r="G832" s="39"/>
      <c r="H832" s="33"/>
      <c r="I832" s="84" t="str">
        <f>IFERROR(INDEX(TBL_UDARDA_LOANPOOL[QUAL_JOBS_HUD_MFI],MATCH(TBL_QUAL_JOBSLISTING_JOBS[[#This Row],[LISTING_LOAN_ID_PROP_ADDR]],TBL_UDARDA_LOANPOOL[LOAN_ID_PROP_ADDR],0)),"")</f>
        <v/>
      </c>
      <c r="J8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2" s="36">
        <f>SUM(
IF(AND(TBL_QUAL_JOBSLISTING_JOBS[[#This Row],[LISTING_LOAN_ID_PROP_ADDR]]&lt;&gt;"",NOT(ISNUMBER(MATCH(TBL_QUAL_JOBSLISTING_JOBS[[#This Row],[LISTING_LOAN_ID_PROP_ADDR]],RANGE_LOOKUP_UDARDA_LOANLIST,0)))),1,0)
)</f>
        <v>0</v>
      </c>
    </row>
    <row r="833" spans="2:13" ht="20.100000000000001" customHeight="1" x14ac:dyDescent="0.25">
      <c r="B833" s="25" t="str">
        <f>IF(TBL_QUAL_JOBSLISTING_JOBS[[#This Row],[RECORD_STARTED]],IF(TBL_QUAL_JOBSLISTING_JOBS[[#This Row],[ERROR_COUNT]]&gt;0,-1,IF(TBL_QUAL_JOBSLISTING_JOBS[[#This Row],[REQ_FIELDS_POPULATED]],1,0)),"")</f>
        <v/>
      </c>
      <c r="C833" s="94">
        <f>ROW()-ROW(TBL_QUAL_JOBSLISTING_JOBS[[#Headers],[ROW_ID]])</f>
        <v>824</v>
      </c>
      <c r="D833" s="82"/>
      <c r="E833" s="82"/>
      <c r="F833" s="38"/>
      <c r="G833" s="39"/>
      <c r="H833" s="33"/>
      <c r="I833" s="84" t="str">
        <f>IFERROR(INDEX(TBL_UDARDA_LOANPOOL[QUAL_JOBS_HUD_MFI],MATCH(TBL_QUAL_JOBSLISTING_JOBS[[#This Row],[LISTING_LOAN_ID_PROP_ADDR]],TBL_UDARDA_LOANPOOL[LOAN_ID_PROP_ADDR],0)),"")</f>
        <v/>
      </c>
      <c r="J8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3" s="36">
        <f>SUM(
IF(AND(TBL_QUAL_JOBSLISTING_JOBS[[#This Row],[LISTING_LOAN_ID_PROP_ADDR]]&lt;&gt;"",NOT(ISNUMBER(MATCH(TBL_QUAL_JOBSLISTING_JOBS[[#This Row],[LISTING_LOAN_ID_PROP_ADDR]],RANGE_LOOKUP_UDARDA_LOANLIST,0)))),1,0)
)</f>
        <v>0</v>
      </c>
    </row>
    <row r="834" spans="2:13" ht="20.100000000000001" customHeight="1" x14ac:dyDescent="0.25">
      <c r="B834" s="25" t="str">
        <f>IF(TBL_QUAL_JOBSLISTING_JOBS[[#This Row],[RECORD_STARTED]],IF(TBL_QUAL_JOBSLISTING_JOBS[[#This Row],[ERROR_COUNT]]&gt;0,-1,IF(TBL_QUAL_JOBSLISTING_JOBS[[#This Row],[REQ_FIELDS_POPULATED]],1,0)),"")</f>
        <v/>
      </c>
      <c r="C834" s="94">
        <f>ROW()-ROW(TBL_QUAL_JOBSLISTING_JOBS[[#Headers],[ROW_ID]])</f>
        <v>825</v>
      </c>
      <c r="D834" s="82"/>
      <c r="E834" s="82"/>
      <c r="F834" s="38"/>
      <c r="G834" s="39"/>
      <c r="H834" s="33"/>
      <c r="I834" s="84" t="str">
        <f>IFERROR(INDEX(TBL_UDARDA_LOANPOOL[QUAL_JOBS_HUD_MFI],MATCH(TBL_QUAL_JOBSLISTING_JOBS[[#This Row],[LISTING_LOAN_ID_PROP_ADDR]],TBL_UDARDA_LOANPOOL[LOAN_ID_PROP_ADDR],0)),"")</f>
        <v/>
      </c>
      <c r="J8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4" s="36">
        <f>SUM(
IF(AND(TBL_QUAL_JOBSLISTING_JOBS[[#This Row],[LISTING_LOAN_ID_PROP_ADDR]]&lt;&gt;"",NOT(ISNUMBER(MATCH(TBL_QUAL_JOBSLISTING_JOBS[[#This Row],[LISTING_LOAN_ID_PROP_ADDR]],RANGE_LOOKUP_UDARDA_LOANLIST,0)))),1,0)
)</f>
        <v>0</v>
      </c>
    </row>
    <row r="835" spans="2:13" ht="20.100000000000001" customHeight="1" x14ac:dyDescent="0.25">
      <c r="B835" s="25" t="str">
        <f>IF(TBL_QUAL_JOBSLISTING_JOBS[[#This Row],[RECORD_STARTED]],IF(TBL_QUAL_JOBSLISTING_JOBS[[#This Row],[ERROR_COUNT]]&gt;0,-1,IF(TBL_QUAL_JOBSLISTING_JOBS[[#This Row],[REQ_FIELDS_POPULATED]],1,0)),"")</f>
        <v/>
      </c>
      <c r="C835" s="94">
        <f>ROW()-ROW(TBL_QUAL_JOBSLISTING_JOBS[[#Headers],[ROW_ID]])</f>
        <v>826</v>
      </c>
      <c r="D835" s="82"/>
      <c r="E835" s="82"/>
      <c r="F835" s="38"/>
      <c r="G835" s="39"/>
      <c r="H835" s="33"/>
      <c r="I835" s="84" t="str">
        <f>IFERROR(INDEX(TBL_UDARDA_LOANPOOL[QUAL_JOBS_HUD_MFI],MATCH(TBL_QUAL_JOBSLISTING_JOBS[[#This Row],[LISTING_LOAN_ID_PROP_ADDR]],TBL_UDARDA_LOANPOOL[LOAN_ID_PROP_ADDR],0)),"")</f>
        <v/>
      </c>
      <c r="J8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5" s="36">
        <f>SUM(
IF(AND(TBL_QUAL_JOBSLISTING_JOBS[[#This Row],[LISTING_LOAN_ID_PROP_ADDR]]&lt;&gt;"",NOT(ISNUMBER(MATCH(TBL_QUAL_JOBSLISTING_JOBS[[#This Row],[LISTING_LOAN_ID_PROP_ADDR]],RANGE_LOOKUP_UDARDA_LOANLIST,0)))),1,0)
)</f>
        <v>0</v>
      </c>
    </row>
    <row r="836" spans="2:13" ht="20.100000000000001" customHeight="1" x14ac:dyDescent="0.25">
      <c r="B836" s="25" t="str">
        <f>IF(TBL_QUAL_JOBSLISTING_JOBS[[#This Row],[RECORD_STARTED]],IF(TBL_QUAL_JOBSLISTING_JOBS[[#This Row],[ERROR_COUNT]]&gt;0,-1,IF(TBL_QUAL_JOBSLISTING_JOBS[[#This Row],[REQ_FIELDS_POPULATED]],1,0)),"")</f>
        <v/>
      </c>
      <c r="C836" s="94">
        <f>ROW()-ROW(TBL_QUAL_JOBSLISTING_JOBS[[#Headers],[ROW_ID]])</f>
        <v>827</v>
      </c>
      <c r="D836" s="82"/>
      <c r="E836" s="82"/>
      <c r="F836" s="38"/>
      <c r="G836" s="39"/>
      <c r="H836" s="33"/>
      <c r="I836" s="84" t="str">
        <f>IFERROR(INDEX(TBL_UDARDA_LOANPOOL[QUAL_JOBS_HUD_MFI],MATCH(TBL_QUAL_JOBSLISTING_JOBS[[#This Row],[LISTING_LOAN_ID_PROP_ADDR]],TBL_UDARDA_LOANPOOL[LOAN_ID_PROP_ADDR],0)),"")</f>
        <v/>
      </c>
      <c r="J8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6" s="36">
        <f>SUM(
IF(AND(TBL_QUAL_JOBSLISTING_JOBS[[#This Row],[LISTING_LOAN_ID_PROP_ADDR]]&lt;&gt;"",NOT(ISNUMBER(MATCH(TBL_QUAL_JOBSLISTING_JOBS[[#This Row],[LISTING_LOAN_ID_PROP_ADDR]],RANGE_LOOKUP_UDARDA_LOANLIST,0)))),1,0)
)</f>
        <v>0</v>
      </c>
    </row>
    <row r="837" spans="2:13" ht="20.100000000000001" customHeight="1" x14ac:dyDescent="0.25">
      <c r="B837" s="25" t="str">
        <f>IF(TBL_QUAL_JOBSLISTING_JOBS[[#This Row],[RECORD_STARTED]],IF(TBL_QUAL_JOBSLISTING_JOBS[[#This Row],[ERROR_COUNT]]&gt;0,-1,IF(TBL_QUAL_JOBSLISTING_JOBS[[#This Row],[REQ_FIELDS_POPULATED]],1,0)),"")</f>
        <v/>
      </c>
      <c r="C837" s="94">
        <f>ROW()-ROW(TBL_QUAL_JOBSLISTING_JOBS[[#Headers],[ROW_ID]])</f>
        <v>828</v>
      </c>
      <c r="D837" s="82"/>
      <c r="E837" s="82"/>
      <c r="F837" s="38"/>
      <c r="G837" s="39"/>
      <c r="H837" s="33"/>
      <c r="I837" s="84" t="str">
        <f>IFERROR(INDEX(TBL_UDARDA_LOANPOOL[QUAL_JOBS_HUD_MFI],MATCH(TBL_QUAL_JOBSLISTING_JOBS[[#This Row],[LISTING_LOAN_ID_PROP_ADDR]],TBL_UDARDA_LOANPOOL[LOAN_ID_PROP_ADDR],0)),"")</f>
        <v/>
      </c>
      <c r="J8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7" s="36">
        <f>SUM(
IF(AND(TBL_QUAL_JOBSLISTING_JOBS[[#This Row],[LISTING_LOAN_ID_PROP_ADDR]]&lt;&gt;"",NOT(ISNUMBER(MATCH(TBL_QUAL_JOBSLISTING_JOBS[[#This Row],[LISTING_LOAN_ID_PROP_ADDR]],RANGE_LOOKUP_UDARDA_LOANLIST,0)))),1,0)
)</f>
        <v>0</v>
      </c>
    </row>
    <row r="838" spans="2:13" ht="20.100000000000001" customHeight="1" x14ac:dyDescent="0.25">
      <c r="B838" s="25" t="str">
        <f>IF(TBL_QUAL_JOBSLISTING_JOBS[[#This Row],[RECORD_STARTED]],IF(TBL_QUAL_JOBSLISTING_JOBS[[#This Row],[ERROR_COUNT]]&gt;0,-1,IF(TBL_QUAL_JOBSLISTING_JOBS[[#This Row],[REQ_FIELDS_POPULATED]],1,0)),"")</f>
        <v/>
      </c>
      <c r="C838" s="94">
        <f>ROW()-ROW(TBL_QUAL_JOBSLISTING_JOBS[[#Headers],[ROW_ID]])</f>
        <v>829</v>
      </c>
      <c r="D838" s="82"/>
      <c r="E838" s="82"/>
      <c r="F838" s="38"/>
      <c r="G838" s="39"/>
      <c r="H838" s="33"/>
      <c r="I838" s="84" t="str">
        <f>IFERROR(INDEX(TBL_UDARDA_LOANPOOL[QUAL_JOBS_HUD_MFI],MATCH(TBL_QUAL_JOBSLISTING_JOBS[[#This Row],[LISTING_LOAN_ID_PROP_ADDR]],TBL_UDARDA_LOANPOOL[LOAN_ID_PROP_ADDR],0)),"")</f>
        <v/>
      </c>
      <c r="J8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8" s="36">
        <f>SUM(
IF(AND(TBL_QUAL_JOBSLISTING_JOBS[[#This Row],[LISTING_LOAN_ID_PROP_ADDR]]&lt;&gt;"",NOT(ISNUMBER(MATCH(TBL_QUAL_JOBSLISTING_JOBS[[#This Row],[LISTING_LOAN_ID_PROP_ADDR]],RANGE_LOOKUP_UDARDA_LOANLIST,0)))),1,0)
)</f>
        <v>0</v>
      </c>
    </row>
    <row r="839" spans="2:13" ht="20.100000000000001" customHeight="1" x14ac:dyDescent="0.25">
      <c r="B839" s="25" t="str">
        <f>IF(TBL_QUAL_JOBSLISTING_JOBS[[#This Row],[RECORD_STARTED]],IF(TBL_QUAL_JOBSLISTING_JOBS[[#This Row],[ERROR_COUNT]]&gt;0,-1,IF(TBL_QUAL_JOBSLISTING_JOBS[[#This Row],[REQ_FIELDS_POPULATED]],1,0)),"")</f>
        <v/>
      </c>
      <c r="C839" s="94">
        <f>ROW()-ROW(TBL_QUAL_JOBSLISTING_JOBS[[#Headers],[ROW_ID]])</f>
        <v>830</v>
      </c>
      <c r="D839" s="82"/>
      <c r="E839" s="82"/>
      <c r="F839" s="38"/>
      <c r="G839" s="39"/>
      <c r="H839" s="33"/>
      <c r="I839" s="84" t="str">
        <f>IFERROR(INDEX(TBL_UDARDA_LOANPOOL[QUAL_JOBS_HUD_MFI],MATCH(TBL_QUAL_JOBSLISTING_JOBS[[#This Row],[LISTING_LOAN_ID_PROP_ADDR]],TBL_UDARDA_LOANPOOL[LOAN_ID_PROP_ADDR],0)),"")</f>
        <v/>
      </c>
      <c r="J8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9" s="36">
        <f>SUM(
IF(AND(TBL_QUAL_JOBSLISTING_JOBS[[#This Row],[LISTING_LOAN_ID_PROP_ADDR]]&lt;&gt;"",NOT(ISNUMBER(MATCH(TBL_QUAL_JOBSLISTING_JOBS[[#This Row],[LISTING_LOAN_ID_PROP_ADDR]],RANGE_LOOKUP_UDARDA_LOANLIST,0)))),1,0)
)</f>
        <v>0</v>
      </c>
    </row>
    <row r="840" spans="2:13" ht="20.100000000000001" customHeight="1" x14ac:dyDescent="0.25">
      <c r="B840" s="25" t="str">
        <f>IF(TBL_QUAL_JOBSLISTING_JOBS[[#This Row],[RECORD_STARTED]],IF(TBL_QUAL_JOBSLISTING_JOBS[[#This Row],[ERROR_COUNT]]&gt;0,-1,IF(TBL_QUAL_JOBSLISTING_JOBS[[#This Row],[REQ_FIELDS_POPULATED]],1,0)),"")</f>
        <v/>
      </c>
      <c r="C840" s="94">
        <f>ROW()-ROW(TBL_QUAL_JOBSLISTING_JOBS[[#Headers],[ROW_ID]])</f>
        <v>831</v>
      </c>
      <c r="D840" s="82"/>
      <c r="E840" s="82"/>
      <c r="F840" s="38"/>
      <c r="G840" s="39"/>
      <c r="H840" s="33"/>
      <c r="I840" s="84" t="str">
        <f>IFERROR(INDEX(TBL_UDARDA_LOANPOOL[QUAL_JOBS_HUD_MFI],MATCH(TBL_QUAL_JOBSLISTING_JOBS[[#This Row],[LISTING_LOAN_ID_PROP_ADDR]],TBL_UDARDA_LOANPOOL[LOAN_ID_PROP_ADDR],0)),"")</f>
        <v/>
      </c>
      <c r="J8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0" s="36">
        <f>SUM(
IF(AND(TBL_QUAL_JOBSLISTING_JOBS[[#This Row],[LISTING_LOAN_ID_PROP_ADDR]]&lt;&gt;"",NOT(ISNUMBER(MATCH(TBL_QUAL_JOBSLISTING_JOBS[[#This Row],[LISTING_LOAN_ID_PROP_ADDR]],RANGE_LOOKUP_UDARDA_LOANLIST,0)))),1,0)
)</f>
        <v>0</v>
      </c>
    </row>
    <row r="841" spans="2:13" ht="20.100000000000001" customHeight="1" x14ac:dyDescent="0.25">
      <c r="B841" s="25" t="str">
        <f>IF(TBL_QUAL_JOBSLISTING_JOBS[[#This Row],[RECORD_STARTED]],IF(TBL_QUAL_JOBSLISTING_JOBS[[#This Row],[ERROR_COUNT]]&gt;0,-1,IF(TBL_QUAL_JOBSLISTING_JOBS[[#This Row],[REQ_FIELDS_POPULATED]],1,0)),"")</f>
        <v/>
      </c>
      <c r="C841" s="94">
        <f>ROW()-ROW(TBL_QUAL_JOBSLISTING_JOBS[[#Headers],[ROW_ID]])</f>
        <v>832</v>
      </c>
      <c r="D841" s="82"/>
      <c r="E841" s="82"/>
      <c r="F841" s="38"/>
      <c r="G841" s="39"/>
      <c r="H841" s="33"/>
      <c r="I841" s="84" t="str">
        <f>IFERROR(INDEX(TBL_UDARDA_LOANPOOL[QUAL_JOBS_HUD_MFI],MATCH(TBL_QUAL_JOBSLISTING_JOBS[[#This Row],[LISTING_LOAN_ID_PROP_ADDR]],TBL_UDARDA_LOANPOOL[LOAN_ID_PROP_ADDR],0)),"")</f>
        <v/>
      </c>
      <c r="J8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1" s="36">
        <f>SUM(
IF(AND(TBL_QUAL_JOBSLISTING_JOBS[[#This Row],[LISTING_LOAN_ID_PROP_ADDR]]&lt;&gt;"",NOT(ISNUMBER(MATCH(TBL_QUAL_JOBSLISTING_JOBS[[#This Row],[LISTING_LOAN_ID_PROP_ADDR]],RANGE_LOOKUP_UDARDA_LOANLIST,0)))),1,0)
)</f>
        <v>0</v>
      </c>
    </row>
    <row r="842" spans="2:13" ht="20.100000000000001" customHeight="1" x14ac:dyDescent="0.25">
      <c r="B842" s="25" t="str">
        <f>IF(TBL_QUAL_JOBSLISTING_JOBS[[#This Row],[RECORD_STARTED]],IF(TBL_QUAL_JOBSLISTING_JOBS[[#This Row],[ERROR_COUNT]]&gt;0,-1,IF(TBL_QUAL_JOBSLISTING_JOBS[[#This Row],[REQ_FIELDS_POPULATED]],1,0)),"")</f>
        <v/>
      </c>
      <c r="C842" s="94">
        <f>ROW()-ROW(TBL_QUAL_JOBSLISTING_JOBS[[#Headers],[ROW_ID]])</f>
        <v>833</v>
      </c>
      <c r="D842" s="82"/>
      <c r="E842" s="82"/>
      <c r="F842" s="38"/>
      <c r="G842" s="39"/>
      <c r="H842" s="33"/>
      <c r="I842" s="84" t="str">
        <f>IFERROR(INDEX(TBL_UDARDA_LOANPOOL[QUAL_JOBS_HUD_MFI],MATCH(TBL_QUAL_JOBSLISTING_JOBS[[#This Row],[LISTING_LOAN_ID_PROP_ADDR]],TBL_UDARDA_LOANPOOL[LOAN_ID_PROP_ADDR],0)),"")</f>
        <v/>
      </c>
      <c r="J8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2" s="36">
        <f>SUM(
IF(AND(TBL_QUAL_JOBSLISTING_JOBS[[#This Row],[LISTING_LOAN_ID_PROP_ADDR]]&lt;&gt;"",NOT(ISNUMBER(MATCH(TBL_QUAL_JOBSLISTING_JOBS[[#This Row],[LISTING_LOAN_ID_PROP_ADDR]],RANGE_LOOKUP_UDARDA_LOANLIST,0)))),1,0)
)</f>
        <v>0</v>
      </c>
    </row>
    <row r="843" spans="2:13" ht="20.100000000000001" customHeight="1" x14ac:dyDescent="0.25">
      <c r="B843" s="25" t="str">
        <f>IF(TBL_QUAL_JOBSLISTING_JOBS[[#This Row],[RECORD_STARTED]],IF(TBL_QUAL_JOBSLISTING_JOBS[[#This Row],[ERROR_COUNT]]&gt;0,-1,IF(TBL_QUAL_JOBSLISTING_JOBS[[#This Row],[REQ_FIELDS_POPULATED]],1,0)),"")</f>
        <v/>
      </c>
      <c r="C843" s="94">
        <f>ROW()-ROW(TBL_QUAL_JOBSLISTING_JOBS[[#Headers],[ROW_ID]])</f>
        <v>834</v>
      </c>
      <c r="D843" s="82"/>
      <c r="E843" s="82"/>
      <c r="F843" s="38"/>
      <c r="G843" s="39"/>
      <c r="H843" s="33"/>
      <c r="I843" s="84" t="str">
        <f>IFERROR(INDEX(TBL_UDARDA_LOANPOOL[QUAL_JOBS_HUD_MFI],MATCH(TBL_QUAL_JOBSLISTING_JOBS[[#This Row],[LISTING_LOAN_ID_PROP_ADDR]],TBL_UDARDA_LOANPOOL[LOAN_ID_PROP_ADDR],0)),"")</f>
        <v/>
      </c>
      <c r="J8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3" s="36">
        <f>SUM(
IF(AND(TBL_QUAL_JOBSLISTING_JOBS[[#This Row],[LISTING_LOAN_ID_PROP_ADDR]]&lt;&gt;"",NOT(ISNUMBER(MATCH(TBL_QUAL_JOBSLISTING_JOBS[[#This Row],[LISTING_LOAN_ID_PROP_ADDR]],RANGE_LOOKUP_UDARDA_LOANLIST,0)))),1,0)
)</f>
        <v>0</v>
      </c>
    </row>
    <row r="844" spans="2:13" ht="20.100000000000001" customHeight="1" x14ac:dyDescent="0.25">
      <c r="B844" s="25" t="str">
        <f>IF(TBL_QUAL_JOBSLISTING_JOBS[[#This Row],[RECORD_STARTED]],IF(TBL_QUAL_JOBSLISTING_JOBS[[#This Row],[ERROR_COUNT]]&gt;0,-1,IF(TBL_QUAL_JOBSLISTING_JOBS[[#This Row],[REQ_FIELDS_POPULATED]],1,0)),"")</f>
        <v/>
      </c>
      <c r="C844" s="94">
        <f>ROW()-ROW(TBL_QUAL_JOBSLISTING_JOBS[[#Headers],[ROW_ID]])</f>
        <v>835</v>
      </c>
      <c r="D844" s="82"/>
      <c r="E844" s="82"/>
      <c r="F844" s="38"/>
      <c r="G844" s="39"/>
      <c r="H844" s="33"/>
      <c r="I844" s="84" t="str">
        <f>IFERROR(INDEX(TBL_UDARDA_LOANPOOL[QUAL_JOBS_HUD_MFI],MATCH(TBL_QUAL_JOBSLISTING_JOBS[[#This Row],[LISTING_LOAN_ID_PROP_ADDR]],TBL_UDARDA_LOANPOOL[LOAN_ID_PROP_ADDR],0)),"")</f>
        <v/>
      </c>
      <c r="J8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4" s="36">
        <f>SUM(
IF(AND(TBL_QUAL_JOBSLISTING_JOBS[[#This Row],[LISTING_LOAN_ID_PROP_ADDR]]&lt;&gt;"",NOT(ISNUMBER(MATCH(TBL_QUAL_JOBSLISTING_JOBS[[#This Row],[LISTING_LOAN_ID_PROP_ADDR]],RANGE_LOOKUP_UDARDA_LOANLIST,0)))),1,0)
)</f>
        <v>0</v>
      </c>
    </row>
    <row r="845" spans="2:13" ht="20.100000000000001" customHeight="1" x14ac:dyDescent="0.25">
      <c r="B845" s="25" t="str">
        <f>IF(TBL_QUAL_JOBSLISTING_JOBS[[#This Row],[RECORD_STARTED]],IF(TBL_QUAL_JOBSLISTING_JOBS[[#This Row],[ERROR_COUNT]]&gt;0,-1,IF(TBL_QUAL_JOBSLISTING_JOBS[[#This Row],[REQ_FIELDS_POPULATED]],1,0)),"")</f>
        <v/>
      </c>
      <c r="C845" s="94">
        <f>ROW()-ROW(TBL_QUAL_JOBSLISTING_JOBS[[#Headers],[ROW_ID]])</f>
        <v>836</v>
      </c>
      <c r="D845" s="82"/>
      <c r="E845" s="82"/>
      <c r="F845" s="38"/>
      <c r="G845" s="39"/>
      <c r="H845" s="33"/>
      <c r="I845" s="84" t="str">
        <f>IFERROR(INDEX(TBL_UDARDA_LOANPOOL[QUAL_JOBS_HUD_MFI],MATCH(TBL_QUAL_JOBSLISTING_JOBS[[#This Row],[LISTING_LOAN_ID_PROP_ADDR]],TBL_UDARDA_LOANPOOL[LOAN_ID_PROP_ADDR],0)),"")</f>
        <v/>
      </c>
      <c r="J8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5" s="36">
        <f>SUM(
IF(AND(TBL_QUAL_JOBSLISTING_JOBS[[#This Row],[LISTING_LOAN_ID_PROP_ADDR]]&lt;&gt;"",NOT(ISNUMBER(MATCH(TBL_QUAL_JOBSLISTING_JOBS[[#This Row],[LISTING_LOAN_ID_PROP_ADDR]],RANGE_LOOKUP_UDARDA_LOANLIST,0)))),1,0)
)</f>
        <v>0</v>
      </c>
    </row>
    <row r="846" spans="2:13" ht="20.100000000000001" customHeight="1" x14ac:dyDescent="0.25">
      <c r="B846" s="25" t="str">
        <f>IF(TBL_QUAL_JOBSLISTING_JOBS[[#This Row],[RECORD_STARTED]],IF(TBL_QUAL_JOBSLISTING_JOBS[[#This Row],[ERROR_COUNT]]&gt;0,-1,IF(TBL_QUAL_JOBSLISTING_JOBS[[#This Row],[REQ_FIELDS_POPULATED]],1,0)),"")</f>
        <v/>
      </c>
      <c r="C846" s="94">
        <f>ROW()-ROW(TBL_QUAL_JOBSLISTING_JOBS[[#Headers],[ROW_ID]])</f>
        <v>837</v>
      </c>
      <c r="D846" s="82"/>
      <c r="E846" s="82"/>
      <c r="F846" s="38"/>
      <c r="G846" s="39"/>
      <c r="H846" s="33"/>
      <c r="I846" s="84" t="str">
        <f>IFERROR(INDEX(TBL_UDARDA_LOANPOOL[QUAL_JOBS_HUD_MFI],MATCH(TBL_QUAL_JOBSLISTING_JOBS[[#This Row],[LISTING_LOAN_ID_PROP_ADDR]],TBL_UDARDA_LOANPOOL[LOAN_ID_PROP_ADDR],0)),"")</f>
        <v/>
      </c>
      <c r="J8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6" s="36">
        <f>SUM(
IF(AND(TBL_QUAL_JOBSLISTING_JOBS[[#This Row],[LISTING_LOAN_ID_PROP_ADDR]]&lt;&gt;"",NOT(ISNUMBER(MATCH(TBL_QUAL_JOBSLISTING_JOBS[[#This Row],[LISTING_LOAN_ID_PROP_ADDR]],RANGE_LOOKUP_UDARDA_LOANLIST,0)))),1,0)
)</f>
        <v>0</v>
      </c>
    </row>
    <row r="847" spans="2:13" ht="20.100000000000001" customHeight="1" x14ac:dyDescent="0.25">
      <c r="B847" s="25" t="str">
        <f>IF(TBL_QUAL_JOBSLISTING_JOBS[[#This Row],[RECORD_STARTED]],IF(TBL_QUAL_JOBSLISTING_JOBS[[#This Row],[ERROR_COUNT]]&gt;0,-1,IF(TBL_QUAL_JOBSLISTING_JOBS[[#This Row],[REQ_FIELDS_POPULATED]],1,0)),"")</f>
        <v/>
      </c>
      <c r="C847" s="94">
        <f>ROW()-ROW(TBL_QUAL_JOBSLISTING_JOBS[[#Headers],[ROW_ID]])</f>
        <v>838</v>
      </c>
      <c r="D847" s="82"/>
      <c r="E847" s="82"/>
      <c r="F847" s="38"/>
      <c r="G847" s="39"/>
      <c r="H847" s="33"/>
      <c r="I847" s="84" t="str">
        <f>IFERROR(INDEX(TBL_UDARDA_LOANPOOL[QUAL_JOBS_HUD_MFI],MATCH(TBL_QUAL_JOBSLISTING_JOBS[[#This Row],[LISTING_LOAN_ID_PROP_ADDR]],TBL_UDARDA_LOANPOOL[LOAN_ID_PROP_ADDR],0)),"")</f>
        <v/>
      </c>
      <c r="J8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7" s="36">
        <f>SUM(
IF(AND(TBL_QUAL_JOBSLISTING_JOBS[[#This Row],[LISTING_LOAN_ID_PROP_ADDR]]&lt;&gt;"",NOT(ISNUMBER(MATCH(TBL_QUAL_JOBSLISTING_JOBS[[#This Row],[LISTING_LOAN_ID_PROP_ADDR]],RANGE_LOOKUP_UDARDA_LOANLIST,0)))),1,0)
)</f>
        <v>0</v>
      </c>
    </row>
    <row r="848" spans="2:13" ht="20.100000000000001" customHeight="1" x14ac:dyDescent="0.25">
      <c r="B848" s="25" t="str">
        <f>IF(TBL_QUAL_JOBSLISTING_JOBS[[#This Row],[RECORD_STARTED]],IF(TBL_QUAL_JOBSLISTING_JOBS[[#This Row],[ERROR_COUNT]]&gt;0,-1,IF(TBL_QUAL_JOBSLISTING_JOBS[[#This Row],[REQ_FIELDS_POPULATED]],1,0)),"")</f>
        <v/>
      </c>
      <c r="C848" s="94">
        <f>ROW()-ROW(TBL_QUAL_JOBSLISTING_JOBS[[#Headers],[ROW_ID]])</f>
        <v>839</v>
      </c>
      <c r="D848" s="82"/>
      <c r="E848" s="82"/>
      <c r="F848" s="38"/>
      <c r="G848" s="39"/>
      <c r="H848" s="33"/>
      <c r="I848" s="84" t="str">
        <f>IFERROR(INDEX(TBL_UDARDA_LOANPOOL[QUAL_JOBS_HUD_MFI],MATCH(TBL_QUAL_JOBSLISTING_JOBS[[#This Row],[LISTING_LOAN_ID_PROP_ADDR]],TBL_UDARDA_LOANPOOL[LOAN_ID_PROP_ADDR],0)),"")</f>
        <v/>
      </c>
      <c r="J8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8" s="36">
        <f>SUM(
IF(AND(TBL_QUAL_JOBSLISTING_JOBS[[#This Row],[LISTING_LOAN_ID_PROP_ADDR]]&lt;&gt;"",NOT(ISNUMBER(MATCH(TBL_QUAL_JOBSLISTING_JOBS[[#This Row],[LISTING_LOAN_ID_PROP_ADDR]],RANGE_LOOKUP_UDARDA_LOANLIST,0)))),1,0)
)</f>
        <v>0</v>
      </c>
    </row>
    <row r="849" spans="2:13" ht="20.100000000000001" customHeight="1" x14ac:dyDescent="0.25">
      <c r="B849" s="25" t="str">
        <f>IF(TBL_QUAL_JOBSLISTING_JOBS[[#This Row],[RECORD_STARTED]],IF(TBL_QUAL_JOBSLISTING_JOBS[[#This Row],[ERROR_COUNT]]&gt;0,-1,IF(TBL_QUAL_JOBSLISTING_JOBS[[#This Row],[REQ_FIELDS_POPULATED]],1,0)),"")</f>
        <v/>
      </c>
      <c r="C849" s="94">
        <f>ROW()-ROW(TBL_QUAL_JOBSLISTING_JOBS[[#Headers],[ROW_ID]])</f>
        <v>840</v>
      </c>
      <c r="D849" s="82"/>
      <c r="E849" s="82"/>
      <c r="F849" s="38"/>
      <c r="G849" s="39"/>
      <c r="H849" s="33"/>
      <c r="I849" s="84" t="str">
        <f>IFERROR(INDEX(TBL_UDARDA_LOANPOOL[QUAL_JOBS_HUD_MFI],MATCH(TBL_QUAL_JOBSLISTING_JOBS[[#This Row],[LISTING_LOAN_ID_PROP_ADDR]],TBL_UDARDA_LOANPOOL[LOAN_ID_PROP_ADDR],0)),"")</f>
        <v/>
      </c>
      <c r="J8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9" s="36">
        <f>SUM(
IF(AND(TBL_QUAL_JOBSLISTING_JOBS[[#This Row],[LISTING_LOAN_ID_PROP_ADDR]]&lt;&gt;"",NOT(ISNUMBER(MATCH(TBL_QUAL_JOBSLISTING_JOBS[[#This Row],[LISTING_LOAN_ID_PROP_ADDR]],RANGE_LOOKUP_UDARDA_LOANLIST,0)))),1,0)
)</f>
        <v>0</v>
      </c>
    </row>
    <row r="850" spans="2:13" ht="20.100000000000001" customHeight="1" x14ac:dyDescent="0.25">
      <c r="B850" s="25" t="str">
        <f>IF(TBL_QUAL_JOBSLISTING_JOBS[[#This Row],[RECORD_STARTED]],IF(TBL_QUAL_JOBSLISTING_JOBS[[#This Row],[ERROR_COUNT]]&gt;0,-1,IF(TBL_QUAL_JOBSLISTING_JOBS[[#This Row],[REQ_FIELDS_POPULATED]],1,0)),"")</f>
        <v/>
      </c>
      <c r="C850" s="94">
        <f>ROW()-ROW(TBL_QUAL_JOBSLISTING_JOBS[[#Headers],[ROW_ID]])</f>
        <v>841</v>
      </c>
      <c r="D850" s="82"/>
      <c r="E850" s="82"/>
      <c r="F850" s="38"/>
      <c r="G850" s="39"/>
      <c r="H850" s="33"/>
      <c r="I850" s="84" t="str">
        <f>IFERROR(INDEX(TBL_UDARDA_LOANPOOL[QUAL_JOBS_HUD_MFI],MATCH(TBL_QUAL_JOBSLISTING_JOBS[[#This Row],[LISTING_LOAN_ID_PROP_ADDR]],TBL_UDARDA_LOANPOOL[LOAN_ID_PROP_ADDR],0)),"")</f>
        <v/>
      </c>
      <c r="J8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0" s="36">
        <f>SUM(
IF(AND(TBL_QUAL_JOBSLISTING_JOBS[[#This Row],[LISTING_LOAN_ID_PROP_ADDR]]&lt;&gt;"",NOT(ISNUMBER(MATCH(TBL_QUAL_JOBSLISTING_JOBS[[#This Row],[LISTING_LOAN_ID_PROP_ADDR]],RANGE_LOOKUP_UDARDA_LOANLIST,0)))),1,0)
)</f>
        <v>0</v>
      </c>
    </row>
    <row r="851" spans="2:13" ht="20.100000000000001" customHeight="1" x14ac:dyDescent="0.25">
      <c r="B851" s="25" t="str">
        <f>IF(TBL_QUAL_JOBSLISTING_JOBS[[#This Row],[RECORD_STARTED]],IF(TBL_QUAL_JOBSLISTING_JOBS[[#This Row],[ERROR_COUNT]]&gt;0,-1,IF(TBL_QUAL_JOBSLISTING_JOBS[[#This Row],[REQ_FIELDS_POPULATED]],1,0)),"")</f>
        <v/>
      </c>
      <c r="C851" s="94">
        <f>ROW()-ROW(TBL_QUAL_JOBSLISTING_JOBS[[#Headers],[ROW_ID]])</f>
        <v>842</v>
      </c>
      <c r="D851" s="82"/>
      <c r="E851" s="82"/>
      <c r="F851" s="38"/>
      <c r="G851" s="39"/>
      <c r="H851" s="33"/>
      <c r="I851" s="84" t="str">
        <f>IFERROR(INDEX(TBL_UDARDA_LOANPOOL[QUAL_JOBS_HUD_MFI],MATCH(TBL_QUAL_JOBSLISTING_JOBS[[#This Row],[LISTING_LOAN_ID_PROP_ADDR]],TBL_UDARDA_LOANPOOL[LOAN_ID_PROP_ADDR],0)),"")</f>
        <v/>
      </c>
      <c r="J8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1" s="36">
        <f>SUM(
IF(AND(TBL_QUAL_JOBSLISTING_JOBS[[#This Row],[LISTING_LOAN_ID_PROP_ADDR]]&lt;&gt;"",NOT(ISNUMBER(MATCH(TBL_QUAL_JOBSLISTING_JOBS[[#This Row],[LISTING_LOAN_ID_PROP_ADDR]],RANGE_LOOKUP_UDARDA_LOANLIST,0)))),1,0)
)</f>
        <v>0</v>
      </c>
    </row>
    <row r="852" spans="2:13" ht="20.100000000000001" customHeight="1" x14ac:dyDescent="0.25">
      <c r="B852" s="25" t="str">
        <f>IF(TBL_QUAL_JOBSLISTING_JOBS[[#This Row],[RECORD_STARTED]],IF(TBL_QUAL_JOBSLISTING_JOBS[[#This Row],[ERROR_COUNT]]&gt;0,-1,IF(TBL_QUAL_JOBSLISTING_JOBS[[#This Row],[REQ_FIELDS_POPULATED]],1,0)),"")</f>
        <v/>
      </c>
      <c r="C852" s="94">
        <f>ROW()-ROW(TBL_QUAL_JOBSLISTING_JOBS[[#Headers],[ROW_ID]])</f>
        <v>843</v>
      </c>
      <c r="D852" s="82"/>
      <c r="E852" s="82"/>
      <c r="F852" s="38"/>
      <c r="G852" s="39"/>
      <c r="H852" s="33"/>
      <c r="I852" s="84" t="str">
        <f>IFERROR(INDEX(TBL_UDARDA_LOANPOOL[QUAL_JOBS_HUD_MFI],MATCH(TBL_QUAL_JOBSLISTING_JOBS[[#This Row],[LISTING_LOAN_ID_PROP_ADDR]],TBL_UDARDA_LOANPOOL[LOAN_ID_PROP_ADDR],0)),"")</f>
        <v/>
      </c>
      <c r="J8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2" s="36">
        <f>SUM(
IF(AND(TBL_QUAL_JOBSLISTING_JOBS[[#This Row],[LISTING_LOAN_ID_PROP_ADDR]]&lt;&gt;"",NOT(ISNUMBER(MATCH(TBL_QUAL_JOBSLISTING_JOBS[[#This Row],[LISTING_LOAN_ID_PROP_ADDR]],RANGE_LOOKUP_UDARDA_LOANLIST,0)))),1,0)
)</f>
        <v>0</v>
      </c>
    </row>
    <row r="853" spans="2:13" ht="20.100000000000001" customHeight="1" x14ac:dyDescent="0.25">
      <c r="B853" s="25" t="str">
        <f>IF(TBL_QUAL_JOBSLISTING_JOBS[[#This Row],[RECORD_STARTED]],IF(TBL_QUAL_JOBSLISTING_JOBS[[#This Row],[ERROR_COUNT]]&gt;0,-1,IF(TBL_QUAL_JOBSLISTING_JOBS[[#This Row],[REQ_FIELDS_POPULATED]],1,0)),"")</f>
        <v/>
      </c>
      <c r="C853" s="94">
        <f>ROW()-ROW(TBL_QUAL_JOBSLISTING_JOBS[[#Headers],[ROW_ID]])</f>
        <v>844</v>
      </c>
      <c r="D853" s="82"/>
      <c r="E853" s="82"/>
      <c r="F853" s="38"/>
      <c r="G853" s="39"/>
      <c r="H853" s="33"/>
      <c r="I853" s="84" t="str">
        <f>IFERROR(INDEX(TBL_UDARDA_LOANPOOL[QUAL_JOBS_HUD_MFI],MATCH(TBL_QUAL_JOBSLISTING_JOBS[[#This Row],[LISTING_LOAN_ID_PROP_ADDR]],TBL_UDARDA_LOANPOOL[LOAN_ID_PROP_ADDR],0)),"")</f>
        <v/>
      </c>
      <c r="J8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3" s="36">
        <f>SUM(
IF(AND(TBL_QUAL_JOBSLISTING_JOBS[[#This Row],[LISTING_LOAN_ID_PROP_ADDR]]&lt;&gt;"",NOT(ISNUMBER(MATCH(TBL_QUAL_JOBSLISTING_JOBS[[#This Row],[LISTING_LOAN_ID_PROP_ADDR]],RANGE_LOOKUP_UDARDA_LOANLIST,0)))),1,0)
)</f>
        <v>0</v>
      </c>
    </row>
    <row r="854" spans="2:13" ht="20.100000000000001" customHeight="1" x14ac:dyDescent="0.25">
      <c r="B854" s="25" t="str">
        <f>IF(TBL_QUAL_JOBSLISTING_JOBS[[#This Row],[RECORD_STARTED]],IF(TBL_QUAL_JOBSLISTING_JOBS[[#This Row],[ERROR_COUNT]]&gt;0,-1,IF(TBL_QUAL_JOBSLISTING_JOBS[[#This Row],[REQ_FIELDS_POPULATED]],1,0)),"")</f>
        <v/>
      </c>
      <c r="C854" s="94">
        <f>ROW()-ROW(TBL_QUAL_JOBSLISTING_JOBS[[#Headers],[ROW_ID]])</f>
        <v>845</v>
      </c>
      <c r="D854" s="82"/>
      <c r="E854" s="82"/>
      <c r="F854" s="38"/>
      <c r="G854" s="39"/>
      <c r="H854" s="33"/>
      <c r="I854" s="84" t="str">
        <f>IFERROR(INDEX(TBL_UDARDA_LOANPOOL[QUAL_JOBS_HUD_MFI],MATCH(TBL_QUAL_JOBSLISTING_JOBS[[#This Row],[LISTING_LOAN_ID_PROP_ADDR]],TBL_UDARDA_LOANPOOL[LOAN_ID_PROP_ADDR],0)),"")</f>
        <v/>
      </c>
      <c r="J8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4" s="36">
        <f>SUM(
IF(AND(TBL_QUAL_JOBSLISTING_JOBS[[#This Row],[LISTING_LOAN_ID_PROP_ADDR]]&lt;&gt;"",NOT(ISNUMBER(MATCH(TBL_QUAL_JOBSLISTING_JOBS[[#This Row],[LISTING_LOAN_ID_PROP_ADDR]],RANGE_LOOKUP_UDARDA_LOANLIST,0)))),1,0)
)</f>
        <v>0</v>
      </c>
    </row>
    <row r="855" spans="2:13" ht="20.100000000000001" customHeight="1" x14ac:dyDescent="0.25">
      <c r="B855" s="25" t="str">
        <f>IF(TBL_QUAL_JOBSLISTING_JOBS[[#This Row],[RECORD_STARTED]],IF(TBL_QUAL_JOBSLISTING_JOBS[[#This Row],[ERROR_COUNT]]&gt;0,-1,IF(TBL_QUAL_JOBSLISTING_JOBS[[#This Row],[REQ_FIELDS_POPULATED]],1,0)),"")</f>
        <v/>
      </c>
      <c r="C855" s="94">
        <f>ROW()-ROW(TBL_QUAL_JOBSLISTING_JOBS[[#Headers],[ROW_ID]])</f>
        <v>846</v>
      </c>
      <c r="D855" s="82"/>
      <c r="E855" s="82"/>
      <c r="F855" s="38"/>
      <c r="G855" s="39"/>
      <c r="H855" s="33"/>
      <c r="I855" s="84" t="str">
        <f>IFERROR(INDEX(TBL_UDARDA_LOANPOOL[QUAL_JOBS_HUD_MFI],MATCH(TBL_QUAL_JOBSLISTING_JOBS[[#This Row],[LISTING_LOAN_ID_PROP_ADDR]],TBL_UDARDA_LOANPOOL[LOAN_ID_PROP_ADDR],0)),"")</f>
        <v/>
      </c>
      <c r="J8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5" s="36">
        <f>SUM(
IF(AND(TBL_QUAL_JOBSLISTING_JOBS[[#This Row],[LISTING_LOAN_ID_PROP_ADDR]]&lt;&gt;"",NOT(ISNUMBER(MATCH(TBL_QUAL_JOBSLISTING_JOBS[[#This Row],[LISTING_LOAN_ID_PROP_ADDR]],RANGE_LOOKUP_UDARDA_LOANLIST,0)))),1,0)
)</f>
        <v>0</v>
      </c>
    </row>
    <row r="856" spans="2:13" ht="20.100000000000001" customHeight="1" x14ac:dyDescent="0.25">
      <c r="B856" s="25" t="str">
        <f>IF(TBL_QUAL_JOBSLISTING_JOBS[[#This Row],[RECORD_STARTED]],IF(TBL_QUAL_JOBSLISTING_JOBS[[#This Row],[ERROR_COUNT]]&gt;0,-1,IF(TBL_QUAL_JOBSLISTING_JOBS[[#This Row],[REQ_FIELDS_POPULATED]],1,0)),"")</f>
        <v/>
      </c>
      <c r="C856" s="94">
        <f>ROW()-ROW(TBL_QUAL_JOBSLISTING_JOBS[[#Headers],[ROW_ID]])</f>
        <v>847</v>
      </c>
      <c r="D856" s="82"/>
      <c r="E856" s="82"/>
      <c r="F856" s="38"/>
      <c r="G856" s="39"/>
      <c r="H856" s="33"/>
      <c r="I856" s="84" t="str">
        <f>IFERROR(INDEX(TBL_UDARDA_LOANPOOL[QUAL_JOBS_HUD_MFI],MATCH(TBL_QUAL_JOBSLISTING_JOBS[[#This Row],[LISTING_LOAN_ID_PROP_ADDR]],TBL_UDARDA_LOANPOOL[LOAN_ID_PROP_ADDR],0)),"")</f>
        <v/>
      </c>
      <c r="J8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6" s="36">
        <f>SUM(
IF(AND(TBL_QUAL_JOBSLISTING_JOBS[[#This Row],[LISTING_LOAN_ID_PROP_ADDR]]&lt;&gt;"",NOT(ISNUMBER(MATCH(TBL_QUAL_JOBSLISTING_JOBS[[#This Row],[LISTING_LOAN_ID_PROP_ADDR]],RANGE_LOOKUP_UDARDA_LOANLIST,0)))),1,0)
)</f>
        <v>0</v>
      </c>
    </row>
    <row r="857" spans="2:13" ht="20.100000000000001" customHeight="1" x14ac:dyDescent="0.25">
      <c r="B857" s="25" t="str">
        <f>IF(TBL_QUAL_JOBSLISTING_JOBS[[#This Row],[RECORD_STARTED]],IF(TBL_QUAL_JOBSLISTING_JOBS[[#This Row],[ERROR_COUNT]]&gt;0,-1,IF(TBL_QUAL_JOBSLISTING_JOBS[[#This Row],[REQ_FIELDS_POPULATED]],1,0)),"")</f>
        <v/>
      </c>
      <c r="C857" s="94">
        <f>ROW()-ROW(TBL_QUAL_JOBSLISTING_JOBS[[#Headers],[ROW_ID]])</f>
        <v>848</v>
      </c>
      <c r="D857" s="82"/>
      <c r="E857" s="82"/>
      <c r="F857" s="38"/>
      <c r="G857" s="39"/>
      <c r="H857" s="33"/>
      <c r="I857" s="84" t="str">
        <f>IFERROR(INDEX(TBL_UDARDA_LOANPOOL[QUAL_JOBS_HUD_MFI],MATCH(TBL_QUAL_JOBSLISTING_JOBS[[#This Row],[LISTING_LOAN_ID_PROP_ADDR]],TBL_UDARDA_LOANPOOL[LOAN_ID_PROP_ADDR],0)),"")</f>
        <v/>
      </c>
      <c r="J8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7" s="36">
        <f>SUM(
IF(AND(TBL_QUAL_JOBSLISTING_JOBS[[#This Row],[LISTING_LOAN_ID_PROP_ADDR]]&lt;&gt;"",NOT(ISNUMBER(MATCH(TBL_QUAL_JOBSLISTING_JOBS[[#This Row],[LISTING_LOAN_ID_PROP_ADDR]],RANGE_LOOKUP_UDARDA_LOANLIST,0)))),1,0)
)</f>
        <v>0</v>
      </c>
    </row>
    <row r="858" spans="2:13" ht="20.100000000000001" customHeight="1" x14ac:dyDescent="0.25">
      <c r="B858" s="25" t="str">
        <f>IF(TBL_QUAL_JOBSLISTING_JOBS[[#This Row],[RECORD_STARTED]],IF(TBL_QUAL_JOBSLISTING_JOBS[[#This Row],[ERROR_COUNT]]&gt;0,-1,IF(TBL_QUAL_JOBSLISTING_JOBS[[#This Row],[REQ_FIELDS_POPULATED]],1,0)),"")</f>
        <v/>
      </c>
      <c r="C858" s="94">
        <f>ROW()-ROW(TBL_QUAL_JOBSLISTING_JOBS[[#Headers],[ROW_ID]])</f>
        <v>849</v>
      </c>
      <c r="D858" s="82"/>
      <c r="E858" s="82"/>
      <c r="F858" s="38"/>
      <c r="G858" s="39"/>
      <c r="H858" s="33"/>
      <c r="I858" s="84" t="str">
        <f>IFERROR(INDEX(TBL_UDARDA_LOANPOOL[QUAL_JOBS_HUD_MFI],MATCH(TBL_QUAL_JOBSLISTING_JOBS[[#This Row],[LISTING_LOAN_ID_PROP_ADDR]],TBL_UDARDA_LOANPOOL[LOAN_ID_PROP_ADDR],0)),"")</f>
        <v/>
      </c>
      <c r="J8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8" s="36">
        <f>SUM(
IF(AND(TBL_QUAL_JOBSLISTING_JOBS[[#This Row],[LISTING_LOAN_ID_PROP_ADDR]]&lt;&gt;"",NOT(ISNUMBER(MATCH(TBL_QUAL_JOBSLISTING_JOBS[[#This Row],[LISTING_LOAN_ID_PROP_ADDR]],RANGE_LOOKUP_UDARDA_LOANLIST,0)))),1,0)
)</f>
        <v>0</v>
      </c>
    </row>
    <row r="859" spans="2:13" ht="20.100000000000001" customHeight="1" x14ac:dyDescent="0.25">
      <c r="B859" s="25" t="str">
        <f>IF(TBL_QUAL_JOBSLISTING_JOBS[[#This Row],[RECORD_STARTED]],IF(TBL_QUAL_JOBSLISTING_JOBS[[#This Row],[ERROR_COUNT]]&gt;0,-1,IF(TBL_QUAL_JOBSLISTING_JOBS[[#This Row],[REQ_FIELDS_POPULATED]],1,0)),"")</f>
        <v/>
      </c>
      <c r="C859" s="94">
        <f>ROW()-ROW(TBL_QUAL_JOBSLISTING_JOBS[[#Headers],[ROW_ID]])</f>
        <v>850</v>
      </c>
      <c r="D859" s="82"/>
      <c r="E859" s="82"/>
      <c r="F859" s="38"/>
      <c r="G859" s="39"/>
      <c r="H859" s="33"/>
      <c r="I859" s="84" t="str">
        <f>IFERROR(INDEX(TBL_UDARDA_LOANPOOL[QUAL_JOBS_HUD_MFI],MATCH(TBL_QUAL_JOBSLISTING_JOBS[[#This Row],[LISTING_LOAN_ID_PROP_ADDR]],TBL_UDARDA_LOANPOOL[LOAN_ID_PROP_ADDR],0)),"")</f>
        <v/>
      </c>
      <c r="J8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9" s="36">
        <f>SUM(
IF(AND(TBL_QUAL_JOBSLISTING_JOBS[[#This Row],[LISTING_LOAN_ID_PROP_ADDR]]&lt;&gt;"",NOT(ISNUMBER(MATCH(TBL_QUAL_JOBSLISTING_JOBS[[#This Row],[LISTING_LOAN_ID_PROP_ADDR]],RANGE_LOOKUP_UDARDA_LOANLIST,0)))),1,0)
)</f>
        <v>0</v>
      </c>
    </row>
    <row r="860" spans="2:13" ht="20.100000000000001" customHeight="1" x14ac:dyDescent="0.25">
      <c r="B860" s="25" t="str">
        <f>IF(TBL_QUAL_JOBSLISTING_JOBS[[#This Row],[RECORD_STARTED]],IF(TBL_QUAL_JOBSLISTING_JOBS[[#This Row],[ERROR_COUNT]]&gt;0,-1,IF(TBL_QUAL_JOBSLISTING_JOBS[[#This Row],[REQ_FIELDS_POPULATED]],1,0)),"")</f>
        <v/>
      </c>
      <c r="C860" s="94">
        <f>ROW()-ROW(TBL_QUAL_JOBSLISTING_JOBS[[#Headers],[ROW_ID]])</f>
        <v>851</v>
      </c>
      <c r="D860" s="82"/>
      <c r="E860" s="82"/>
      <c r="F860" s="38"/>
      <c r="G860" s="39"/>
      <c r="H860" s="33"/>
      <c r="I860" s="84" t="str">
        <f>IFERROR(INDEX(TBL_UDARDA_LOANPOOL[QUAL_JOBS_HUD_MFI],MATCH(TBL_QUAL_JOBSLISTING_JOBS[[#This Row],[LISTING_LOAN_ID_PROP_ADDR]],TBL_UDARDA_LOANPOOL[LOAN_ID_PROP_ADDR],0)),"")</f>
        <v/>
      </c>
      <c r="J8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0" s="36">
        <f>SUM(
IF(AND(TBL_QUAL_JOBSLISTING_JOBS[[#This Row],[LISTING_LOAN_ID_PROP_ADDR]]&lt;&gt;"",NOT(ISNUMBER(MATCH(TBL_QUAL_JOBSLISTING_JOBS[[#This Row],[LISTING_LOAN_ID_PROP_ADDR]],RANGE_LOOKUP_UDARDA_LOANLIST,0)))),1,0)
)</f>
        <v>0</v>
      </c>
    </row>
    <row r="861" spans="2:13" ht="20.100000000000001" customHeight="1" x14ac:dyDescent="0.25">
      <c r="B861" s="25" t="str">
        <f>IF(TBL_QUAL_JOBSLISTING_JOBS[[#This Row],[RECORD_STARTED]],IF(TBL_QUAL_JOBSLISTING_JOBS[[#This Row],[ERROR_COUNT]]&gt;0,-1,IF(TBL_QUAL_JOBSLISTING_JOBS[[#This Row],[REQ_FIELDS_POPULATED]],1,0)),"")</f>
        <v/>
      </c>
      <c r="C861" s="94">
        <f>ROW()-ROW(TBL_QUAL_JOBSLISTING_JOBS[[#Headers],[ROW_ID]])</f>
        <v>852</v>
      </c>
      <c r="D861" s="82"/>
      <c r="E861" s="82"/>
      <c r="F861" s="38"/>
      <c r="G861" s="39"/>
      <c r="H861" s="33"/>
      <c r="I861" s="84" t="str">
        <f>IFERROR(INDEX(TBL_UDARDA_LOANPOOL[QUAL_JOBS_HUD_MFI],MATCH(TBL_QUAL_JOBSLISTING_JOBS[[#This Row],[LISTING_LOAN_ID_PROP_ADDR]],TBL_UDARDA_LOANPOOL[LOAN_ID_PROP_ADDR],0)),"")</f>
        <v/>
      </c>
      <c r="J8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1" s="36">
        <f>SUM(
IF(AND(TBL_QUAL_JOBSLISTING_JOBS[[#This Row],[LISTING_LOAN_ID_PROP_ADDR]]&lt;&gt;"",NOT(ISNUMBER(MATCH(TBL_QUAL_JOBSLISTING_JOBS[[#This Row],[LISTING_LOAN_ID_PROP_ADDR]],RANGE_LOOKUP_UDARDA_LOANLIST,0)))),1,0)
)</f>
        <v>0</v>
      </c>
    </row>
    <row r="862" spans="2:13" ht="20.100000000000001" customHeight="1" x14ac:dyDescent="0.25">
      <c r="B862" s="25" t="str">
        <f>IF(TBL_QUAL_JOBSLISTING_JOBS[[#This Row],[RECORD_STARTED]],IF(TBL_QUAL_JOBSLISTING_JOBS[[#This Row],[ERROR_COUNT]]&gt;0,-1,IF(TBL_QUAL_JOBSLISTING_JOBS[[#This Row],[REQ_FIELDS_POPULATED]],1,0)),"")</f>
        <v/>
      </c>
      <c r="C862" s="94">
        <f>ROW()-ROW(TBL_QUAL_JOBSLISTING_JOBS[[#Headers],[ROW_ID]])</f>
        <v>853</v>
      </c>
      <c r="D862" s="82"/>
      <c r="E862" s="82"/>
      <c r="F862" s="38"/>
      <c r="G862" s="39"/>
      <c r="H862" s="33"/>
      <c r="I862" s="84" t="str">
        <f>IFERROR(INDEX(TBL_UDARDA_LOANPOOL[QUAL_JOBS_HUD_MFI],MATCH(TBL_QUAL_JOBSLISTING_JOBS[[#This Row],[LISTING_LOAN_ID_PROP_ADDR]],TBL_UDARDA_LOANPOOL[LOAN_ID_PROP_ADDR],0)),"")</f>
        <v/>
      </c>
      <c r="J8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2" s="36">
        <f>SUM(
IF(AND(TBL_QUAL_JOBSLISTING_JOBS[[#This Row],[LISTING_LOAN_ID_PROP_ADDR]]&lt;&gt;"",NOT(ISNUMBER(MATCH(TBL_QUAL_JOBSLISTING_JOBS[[#This Row],[LISTING_LOAN_ID_PROP_ADDR]],RANGE_LOOKUP_UDARDA_LOANLIST,0)))),1,0)
)</f>
        <v>0</v>
      </c>
    </row>
    <row r="863" spans="2:13" ht="20.100000000000001" customHeight="1" x14ac:dyDescent="0.25">
      <c r="B863" s="25" t="str">
        <f>IF(TBL_QUAL_JOBSLISTING_JOBS[[#This Row],[RECORD_STARTED]],IF(TBL_QUAL_JOBSLISTING_JOBS[[#This Row],[ERROR_COUNT]]&gt;0,-1,IF(TBL_QUAL_JOBSLISTING_JOBS[[#This Row],[REQ_FIELDS_POPULATED]],1,0)),"")</f>
        <v/>
      </c>
      <c r="C863" s="94">
        <f>ROW()-ROW(TBL_QUAL_JOBSLISTING_JOBS[[#Headers],[ROW_ID]])</f>
        <v>854</v>
      </c>
      <c r="D863" s="82"/>
      <c r="E863" s="82"/>
      <c r="F863" s="38"/>
      <c r="G863" s="39"/>
      <c r="H863" s="33"/>
      <c r="I863" s="84" t="str">
        <f>IFERROR(INDEX(TBL_UDARDA_LOANPOOL[QUAL_JOBS_HUD_MFI],MATCH(TBL_QUAL_JOBSLISTING_JOBS[[#This Row],[LISTING_LOAN_ID_PROP_ADDR]],TBL_UDARDA_LOANPOOL[LOAN_ID_PROP_ADDR],0)),"")</f>
        <v/>
      </c>
      <c r="J8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3" s="36">
        <f>SUM(
IF(AND(TBL_QUAL_JOBSLISTING_JOBS[[#This Row],[LISTING_LOAN_ID_PROP_ADDR]]&lt;&gt;"",NOT(ISNUMBER(MATCH(TBL_QUAL_JOBSLISTING_JOBS[[#This Row],[LISTING_LOAN_ID_PROP_ADDR]],RANGE_LOOKUP_UDARDA_LOANLIST,0)))),1,0)
)</f>
        <v>0</v>
      </c>
    </row>
    <row r="864" spans="2:13" ht="20.100000000000001" customHeight="1" x14ac:dyDescent="0.25">
      <c r="B864" s="25" t="str">
        <f>IF(TBL_QUAL_JOBSLISTING_JOBS[[#This Row],[RECORD_STARTED]],IF(TBL_QUAL_JOBSLISTING_JOBS[[#This Row],[ERROR_COUNT]]&gt;0,-1,IF(TBL_QUAL_JOBSLISTING_JOBS[[#This Row],[REQ_FIELDS_POPULATED]],1,0)),"")</f>
        <v/>
      </c>
      <c r="C864" s="94">
        <f>ROW()-ROW(TBL_QUAL_JOBSLISTING_JOBS[[#Headers],[ROW_ID]])</f>
        <v>855</v>
      </c>
      <c r="D864" s="82"/>
      <c r="E864" s="82"/>
      <c r="F864" s="38"/>
      <c r="G864" s="39"/>
      <c r="H864" s="33"/>
      <c r="I864" s="84" t="str">
        <f>IFERROR(INDEX(TBL_UDARDA_LOANPOOL[QUAL_JOBS_HUD_MFI],MATCH(TBL_QUAL_JOBSLISTING_JOBS[[#This Row],[LISTING_LOAN_ID_PROP_ADDR]],TBL_UDARDA_LOANPOOL[LOAN_ID_PROP_ADDR],0)),"")</f>
        <v/>
      </c>
      <c r="J8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4" s="36">
        <f>SUM(
IF(AND(TBL_QUAL_JOBSLISTING_JOBS[[#This Row],[LISTING_LOAN_ID_PROP_ADDR]]&lt;&gt;"",NOT(ISNUMBER(MATCH(TBL_QUAL_JOBSLISTING_JOBS[[#This Row],[LISTING_LOAN_ID_PROP_ADDR]],RANGE_LOOKUP_UDARDA_LOANLIST,0)))),1,0)
)</f>
        <v>0</v>
      </c>
    </row>
    <row r="865" spans="2:13" ht="20.100000000000001" customHeight="1" x14ac:dyDescent="0.25">
      <c r="B865" s="25" t="str">
        <f>IF(TBL_QUAL_JOBSLISTING_JOBS[[#This Row],[RECORD_STARTED]],IF(TBL_QUAL_JOBSLISTING_JOBS[[#This Row],[ERROR_COUNT]]&gt;0,-1,IF(TBL_QUAL_JOBSLISTING_JOBS[[#This Row],[REQ_FIELDS_POPULATED]],1,0)),"")</f>
        <v/>
      </c>
      <c r="C865" s="94">
        <f>ROW()-ROW(TBL_QUAL_JOBSLISTING_JOBS[[#Headers],[ROW_ID]])</f>
        <v>856</v>
      </c>
      <c r="D865" s="82"/>
      <c r="E865" s="82"/>
      <c r="F865" s="38"/>
      <c r="G865" s="39"/>
      <c r="H865" s="33"/>
      <c r="I865" s="84" t="str">
        <f>IFERROR(INDEX(TBL_UDARDA_LOANPOOL[QUAL_JOBS_HUD_MFI],MATCH(TBL_QUAL_JOBSLISTING_JOBS[[#This Row],[LISTING_LOAN_ID_PROP_ADDR]],TBL_UDARDA_LOANPOOL[LOAN_ID_PROP_ADDR],0)),"")</f>
        <v/>
      </c>
      <c r="J8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5" s="36">
        <f>SUM(
IF(AND(TBL_QUAL_JOBSLISTING_JOBS[[#This Row],[LISTING_LOAN_ID_PROP_ADDR]]&lt;&gt;"",NOT(ISNUMBER(MATCH(TBL_QUAL_JOBSLISTING_JOBS[[#This Row],[LISTING_LOAN_ID_PROP_ADDR]],RANGE_LOOKUP_UDARDA_LOANLIST,0)))),1,0)
)</f>
        <v>0</v>
      </c>
    </row>
    <row r="866" spans="2:13" ht="20.100000000000001" customHeight="1" x14ac:dyDescent="0.25">
      <c r="B866" s="25" t="str">
        <f>IF(TBL_QUAL_JOBSLISTING_JOBS[[#This Row],[RECORD_STARTED]],IF(TBL_QUAL_JOBSLISTING_JOBS[[#This Row],[ERROR_COUNT]]&gt;0,-1,IF(TBL_QUAL_JOBSLISTING_JOBS[[#This Row],[REQ_FIELDS_POPULATED]],1,0)),"")</f>
        <v/>
      </c>
      <c r="C866" s="94">
        <f>ROW()-ROW(TBL_QUAL_JOBSLISTING_JOBS[[#Headers],[ROW_ID]])</f>
        <v>857</v>
      </c>
      <c r="D866" s="82"/>
      <c r="E866" s="82"/>
      <c r="F866" s="38"/>
      <c r="G866" s="39"/>
      <c r="H866" s="33"/>
      <c r="I866" s="84" t="str">
        <f>IFERROR(INDEX(TBL_UDARDA_LOANPOOL[QUAL_JOBS_HUD_MFI],MATCH(TBL_QUAL_JOBSLISTING_JOBS[[#This Row],[LISTING_LOAN_ID_PROP_ADDR]],TBL_UDARDA_LOANPOOL[LOAN_ID_PROP_ADDR],0)),"")</f>
        <v/>
      </c>
      <c r="J8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6" s="36">
        <f>SUM(
IF(AND(TBL_QUAL_JOBSLISTING_JOBS[[#This Row],[LISTING_LOAN_ID_PROP_ADDR]]&lt;&gt;"",NOT(ISNUMBER(MATCH(TBL_QUAL_JOBSLISTING_JOBS[[#This Row],[LISTING_LOAN_ID_PROP_ADDR]],RANGE_LOOKUP_UDARDA_LOANLIST,0)))),1,0)
)</f>
        <v>0</v>
      </c>
    </row>
    <row r="867" spans="2:13" ht="20.100000000000001" customHeight="1" x14ac:dyDescent="0.25">
      <c r="B867" s="25" t="str">
        <f>IF(TBL_QUAL_JOBSLISTING_JOBS[[#This Row],[RECORD_STARTED]],IF(TBL_QUAL_JOBSLISTING_JOBS[[#This Row],[ERROR_COUNT]]&gt;0,-1,IF(TBL_QUAL_JOBSLISTING_JOBS[[#This Row],[REQ_FIELDS_POPULATED]],1,0)),"")</f>
        <v/>
      </c>
      <c r="C867" s="94">
        <f>ROW()-ROW(TBL_QUAL_JOBSLISTING_JOBS[[#Headers],[ROW_ID]])</f>
        <v>858</v>
      </c>
      <c r="D867" s="82"/>
      <c r="E867" s="82"/>
      <c r="F867" s="38"/>
      <c r="G867" s="39"/>
      <c r="H867" s="33"/>
      <c r="I867" s="84" t="str">
        <f>IFERROR(INDEX(TBL_UDARDA_LOANPOOL[QUAL_JOBS_HUD_MFI],MATCH(TBL_QUAL_JOBSLISTING_JOBS[[#This Row],[LISTING_LOAN_ID_PROP_ADDR]],TBL_UDARDA_LOANPOOL[LOAN_ID_PROP_ADDR],0)),"")</f>
        <v/>
      </c>
      <c r="J8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7" s="36">
        <f>SUM(
IF(AND(TBL_QUAL_JOBSLISTING_JOBS[[#This Row],[LISTING_LOAN_ID_PROP_ADDR]]&lt;&gt;"",NOT(ISNUMBER(MATCH(TBL_QUAL_JOBSLISTING_JOBS[[#This Row],[LISTING_LOAN_ID_PROP_ADDR]],RANGE_LOOKUP_UDARDA_LOANLIST,0)))),1,0)
)</f>
        <v>0</v>
      </c>
    </row>
    <row r="868" spans="2:13" ht="20.100000000000001" customHeight="1" x14ac:dyDescent="0.25">
      <c r="B868" s="25" t="str">
        <f>IF(TBL_QUAL_JOBSLISTING_JOBS[[#This Row],[RECORD_STARTED]],IF(TBL_QUAL_JOBSLISTING_JOBS[[#This Row],[ERROR_COUNT]]&gt;0,-1,IF(TBL_QUAL_JOBSLISTING_JOBS[[#This Row],[REQ_FIELDS_POPULATED]],1,0)),"")</f>
        <v/>
      </c>
      <c r="C868" s="94">
        <f>ROW()-ROW(TBL_QUAL_JOBSLISTING_JOBS[[#Headers],[ROW_ID]])</f>
        <v>859</v>
      </c>
      <c r="D868" s="82"/>
      <c r="E868" s="82"/>
      <c r="F868" s="38"/>
      <c r="G868" s="39"/>
      <c r="H868" s="33"/>
      <c r="I868" s="84" t="str">
        <f>IFERROR(INDEX(TBL_UDARDA_LOANPOOL[QUAL_JOBS_HUD_MFI],MATCH(TBL_QUAL_JOBSLISTING_JOBS[[#This Row],[LISTING_LOAN_ID_PROP_ADDR]],TBL_UDARDA_LOANPOOL[LOAN_ID_PROP_ADDR],0)),"")</f>
        <v/>
      </c>
      <c r="J8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8" s="36">
        <f>SUM(
IF(AND(TBL_QUAL_JOBSLISTING_JOBS[[#This Row],[LISTING_LOAN_ID_PROP_ADDR]]&lt;&gt;"",NOT(ISNUMBER(MATCH(TBL_QUAL_JOBSLISTING_JOBS[[#This Row],[LISTING_LOAN_ID_PROP_ADDR]],RANGE_LOOKUP_UDARDA_LOANLIST,0)))),1,0)
)</f>
        <v>0</v>
      </c>
    </row>
    <row r="869" spans="2:13" ht="20.100000000000001" customHeight="1" x14ac:dyDescent="0.25">
      <c r="B869" s="25" t="str">
        <f>IF(TBL_QUAL_JOBSLISTING_JOBS[[#This Row],[RECORD_STARTED]],IF(TBL_QUAL_JOBSLISTING_JOBS[[#This Row],[ERROR_COUNT]]&gt;0,-1,IF(TBL_QUAL_JOBSLISTING_JOBS[[#This Row],[REQ_FIELDS_POPULATED]],1,0)),"")</f>
        <v/>
      </c>
      <c r="C869" s="94">
        <f>ROW()-ROW(TBL_QUAL_JOBSLISTING_JOBS[[#Headers],[ROW_ID]])</f>
        <v>860</v>
      </c>
      <c r="D869" s="82"/>
      <c r="E869" s="82"/>
      <c r="F869" s="38"/>
      <c r="G869" s="39"/>
      <c r="H869" s="33"/>
      <c r="I869" s="84" t="str">
        <f>IFERROR(INDEX(TBL_UDARDA_LOANPOOL[QUAL_JOBS_HUD_MFI],MATCH(TBL_QUAL_JOBSLISTING_JOBS[[#This Row],[LISTING_LOAN_ID_PROP_ADDR]],TBL_UDARDA_LOANPOOL[LOAN_ID_PROP_ADDR],0)),"")</f>
        <v/>
      </c>
      <c r="J8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9" s="36">
        <f>SUM(
IF(AND(TBL_QUAL_JOBSLISTING_JOBS[[#This Row],[LISTING_LOAN_ID_PROP_ADDR]]&lt;&gt;"",NOT(ISNUMBER(MATCH(TBL_QUAL_JOBSLISTING_JOBS[[#This Row],[LISTING_LOAN_ID_PROP_ADDR]],RANGE_LOOKUP_UDARDA_LOANLIST,0)))),1,0)
)</f>
        <v>0</v>
      </c>
    </row>
    <row r="870" spans="2:13" ht="20.100000000000001" customHeight="1" x14ac:dyDescent="0.25">
      <c r="B870" s="25" t="str">
        <f>IF(TBL_QUAL_JOBSLISTING_JOBS[[#This Row],[RECORD_STARTED]],IF(TBL_QUAL_JOBSLISTING_JOBS[[#This Row],[ERROR_COUNT]]&gt;0,-1,IF(TBL_QUAL_JOBSLISTING_JOBS[[#This Row],[REQ_FIELDS_POPULATED]],1,0)),"")</f>
        <v/>
      </c>
      <c r="C870" s="94">
        <f>ROW()-ROW(TBL_QUAL_JOBSLISTING_JOBS[[#Headers],[ROW_ID]])</f>
        <v>861</v>
      </c>
      <c r="D870" s="82"/>
      <c r="E870" s="82"/>
      <c r="F870" s="38"/>
      <c r="G870" s="39"/>
      <c r="H870" s="33"/>
      <c r="I870" s="84" t="str">
        <f>IFERROR(INDEX(TBL_UDARDA_LOANPOOL[QUAL_JOBS_HUD_MFI],MATCH(TBL_QUAL_JOBSLISTING_JOBS[[#This Row],[LISTING_LOAN_ID_PROP_ADDR]],TBL_UDARDA_LOANPOOL[LOAN_ID_PROP_ADDR],0)),"")</f>
        <v/>
      </c>
      <c r="J8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0" s="36">
        <f>SUM(
IF(AND(TBL_QUAL_JOBSLISTING_JOBS[[#This Row],[LISTING_LOAN_ID_PROP_ADDR]]&lt;&gt;"",NOT(ISNUMBER(MATCH(TBL_QUAL_JOBSLISTING_JOBS[[#This Row],[LISTING_LOAN_ID_PROP_ADDR]],RANGE_LOOKUP_UDARDA_LOANLIST,0)))),1,0)
)</f>
        <v>0</v>
      </c>
    </row>
    <row r="871" spans="2:13" ht="20.100000000000001" customHeight="1" x14ac:dyDescent="0.25">
      <c r="B871" s="25" t="str">
        <f>IF(TBL_QUAL_JOBSLISTING_JOBS[[#This Row],[RECORD_STARTED]],IF(TBL_QUAL_JOBSLISTING_JOBS[[#This Row],[ERROR_COUNT]]&gt;0,-1,IF(TBL_QUAL_JOBSLISTING_JOBS[[#This Row],[REQ_FIELDS_POPULATED]],1,0)),"")</f>
        <v/>
      </c>
      <c r="C871" s="94">
        <f>ROW()-ROW(TBL_QUAL_JOBSLISTING_JOBS[[#Headers],[ROW_ID]])</f>
        <v>862</v>
      </c>
      <c r="D871" s="82"/>
      <c r="E871" s="82"/>
      <c r="F871" s="38"/>
      <c r="G871" s="39"/>
      <c r="H871" s="33"/>
      <c r="I871" s="84" t="str">
        <f>IFERROR(INDEX(TBL_UDARDA_LOANPOOL[QUAL_JOBS_HUD_MFI],MATCH(TBL_QUAL_JOBSLISTING_JOBS[[#This Row],[LISTING_LOAN_ID_PROP_ADDR]],TBL_UDARDA_LOANPOOL[LOAN_ID_PROP_ADDR],0)),"")</f>
        <v/>
      </c>
      <c r="J8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1" s="36">
        <f>SUM(
IF(AND(TBL_QUAL_JOBSLISTING_JOBS[[#This Row],[LISTING_LOAN_ID_PROP_ADDR]]&lt;&gt;"",NOT(ISNUMBER(MATCH(TBL_QUAL_JOBSLISTING_JOBS[[#This Row],[LISTING_LOAN_ID_PROP_ADDR]],RANGE_LOOKUP_UDARDA_LOANLIST,0)))),1,0)
)</f>
        <v>0</v>
      </c>
    </row>
    <row r="872" spans="2:13" ht="20.100000000000001" customHeight="1" x14ac:dyDescent="0.25">
      <c r="B872" s="25" t="str">
        <f>IF(TBL_QUAL_JOBSLISTING_JOBS[[#This Row],[RECORD_STARTED]],IF(TBL_QUAL_JOBSLISTING_JOBS[[#This Row],[ERROR_COUNT]]&gt;0,-1,IF(TBL_QUAL_JOBSLISTING_JOBS[[#This Row],[REQ_FIELDS_POPULATED]],1,0)),"")</f>
        <v/>
      </c>
      <c r="C872" s="94">
        <f>ROW()-ROW(TBL_QUAL_JOBSLISTING_JOBS[[#Headers],[ROW_ID]])</f>
        <v>863</v>
      </c>
      <c r="D872" s="82"/>
      <c r="E872" s="82"/>
      <c r="F872" s="38"/>
      <c r="G872" s="39"/>
      <c r="H872" s="33"/>
      <c r="I872" s="84" t="str">
        <f>IFERROR(INDEX(TBL_UDARDA_LOANPOOL[QUAL_JOBS_HUD_MFI],MATCH(TBL_QUAL_JOBSLISTING_JOBS[[#This Row],[LISTING_LOAN_ID_PROP_ADDR]],TBL_UDARDA_LOANPOOL[LOAN_ID_PROP_ADDR],0)),"")</f>
        <v/>
      </c>
      <c r="J8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2" s="36">
        <f>SUM(
IF(AND(TBL_QUAL_JOBSLISTING_JOBS[[#This Row],[LISTING_LOAN_ID_PROP_ADDR]]&lt;&gt;"",NOT(ISNUMBER(MATCH(TBL_QUAL_JOBSLISTING_JOBS[[#This Row],[LISTING_LOAN_ID_PROP_ADDR]],RANGE_LOOKUP_UDARDA_LOANLIST,0)))),1,0)
)</f>
        <v>0</v>
      </c>
    </row>
    <row r="873" spans="2:13" ht="20.100000000000001" customHeight="1" x14ac:dyDescent="0.25">
      <c r="B873" s="25" t="str">
        <f>IF(TBL_QUAL_JOBSLISTING_JOBS[[#This Row],[RECORD_STARTED]],IF(TBL_QUAL_JOBSLISTING_JOBS[[#This Row],[ERROR_COUNT]]&gt;0,-1,IF(TBL_QUAL_JOBSLISTING_JOBS[[#This Row],[REQ_FIELDS_POPULATED]],1,0)),"")</f>
        <v/>
      </c>
      <c r="C873" s="94">
        <f>ROW()-ROW(TBL_QUAL_JOBSLISTING_JOBS[[#Headers],[ROW_ID]])</f>
        <v>864</v>
      </c>
      <c r="D873" s="82"/>
      <c r="E873" s="82"/>
      <c r="F873" s="38"/>
      <c r="G873" s="39"/>
      <c r="H873" s="33"/>
      <c r="I873" s="84" t="str">
        <f>IFERROR(INDEX(TBL_UDARDA_LOANPOOL[QUAL_JOBS_HUD_MFI],MATCH(TBL_QUAL_JOBSLISTING_JOBS[[#This Row],[LISTING_LOAN_ID_PROP_ADDR]],TBL_UDARDA_LOANPOOL[LOAN_ID_PROP_ADDR],0)),"")</f>
        <v/>
      </c>
      <c r="J8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3" s="36">
        <f>SUM(
IF(AND(TBL_QUAL_JOBSLISTING_JOBS[[#This Row],[LISTING_LOAN_ID_PROP_ADDR]]&lt;&gt;"",NOT(ISNUMBER(MATCH(TBL_QUAL_JOBSLISTING_JOBS[[#This Row],[LISTING_LOAN_ID_PROP_ADDR]],RANGE_LOOKUP_UDARDA_LOANLIST,0)))),1,0)
)</f>
        <v>0</v>
      </c>
    </row>
    <row r="874" spans="2:13" ht="20.100000000000001" customHeight="1" x14ac:dyDescent="0.25">
      <c r="B874" s="25" t="str">
        <f>IF(TBL_QUAL_JOBSLISTING_JOBS[[#This Row],[RECORD_STARTED]],IF(TBL_QUAL_JOBSLISTING_JOBS[[#This Row],[ERROR_COUNT]]&gt;0,-1,IF(TBL_QUAL_JOBSLISTING_JOBS[[#This Row],[REQ_FIELDS_POPULATED]],1,0)),"")</f>
        <v/>
      </c>
      <c r="C874" s="94">
        <f>ROW()-ROW(TBL_QUAL_JOBSLISTING_JOBS[[#Headers],[ROW_ID]])</f>
        <v>865</v>
      </c>
      <c r="D874" s="82"/>
      <c r="E874" s="82"/>
      <c r="F874" s="38"/>
      <c r="G874" s="39"/>
      <c r="H874" s="33"/>
      <c r="I874" s="84" t="str">
        <f>IFERROR(INDEX(TBL_UDARDA_LOANPOOL[QUAL_JOBS_HUD_MFI],MATCH(TBL_QUAL_JOBSLISTING_JOBS[[#This Row],[LISTING_LOAN_ID_PROP_ADDR]],TBL_UDARDA_LOANPOOL[LOAN_ID_PROP_ADDR],0)),"")</f>
        <v/>
      </c>
      <c r="J8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4" s="36">
        <f>SUM(
IF(AND(TBL_QUAL_JOBSLISTING_JOBS[[#This Row],[LISTING_LOAN_ID_PROP_ADDR]]&lt;&gt;"",NOT(ISNUMBER(MATCH(TBL_QUAL_JOBSLISTING_JOBS[[#This Row],[LISTING_LOAN_ID_PROP_ADDR]],RANGE_LOOKUP_UDARDA_LOANLIST,0)))),1,0)
)</f>
        <v>0</v>
      </c>
    </row>
    <row r="875" spans="2:13" ht="20.100000000000001" customHeight="1" x14ac:dyDescent="0.25">
      <c r="B875" s="25" t="str">
        <f>IF(TBL_QUAL_JOBSLISTING_JOBS[[#This Row],[RECORD_STARTED]],IF(TBL_QUAL_JOBSLISTING_JOBS[[#This Row],[ERROR_COUNT]]&gt;0,-1,IF(TBL_QUAL_JOBSLISTING_JOBS[[#This Row],[REQ_FIELDS_POPULATED]],1,0)),"")</f>
        <v/>
      </c>
      <c r="C875" s="94">
        <f>ROW()-ROW(TBL_QUAL_JOBSLISTING_JOBS[[#Headers],[ROW_ID]])</f>
        <v>866</v>
      </c>
      <c r="D875" s="82"/>
      <c r="E875" s="82"/>
      <c r="F875" s="38"/>
      <c r="G875" s="39"/>
      <c r="H875" s="33"/>
      <c r="I875" s="84" t="str">
        <f>IFERROR(INDEX(TBL_UDARDA_LOANPOOL[QUAL_JOBS_HUD_MFI],MATCH(TBL_QUAL_JOBSLISTING_JOBS[[#This Row],[LISTING_LOAN_ID_PROP_ADDR]],TBL_UDARDA_LOANPOOL[LOAN_ID_PROP_ADDR],0)),"")</f>
        <v/>
      </c>
      <c r="J8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5" s="36">
        <f>SUM(
IF(AND(TBL_QUAL_JOBSLISTING_JOBS[[#This Row],[LISTING_LOAN_ID_PROP_ADDR]]&lt;&gt;"",NOT(ISNUMBER(MATCH(TBL_QUAL_JOBSLISTING_JOBS[[#This Row],[LISTING_LOAN_ID_PROP_ADDR]],RANGE_LOOKUP_UDARDA_LOANLIST,0)))),1,0)
)</f>
        <v>0</v>
      </c>
    </row>
    <row r="876" spans="2:13" ht="20.100000000000001" customHeight="1" x14ac:dyDescent="0.25">
      <c r="B876" s="25" t="str">
        <f>IF(TBL_QUAL_JOBSLISTING_JOBS[[#This Row],[RECORD_STARTED]],IF(TBL_QUAL_JOBSLISTING_JOBS[[#This Row],[ERROR_COUNT]]&gt;0,-1,IF(TBL_QUAL_JOBSLISTING_JOBS[[#This Row],[REQ_FIELDS_POPULATED]],1,0)),"")</f>
        <v/>
      </c>
      <c r="C876" s="94">
        <f>ROW()-ROW(TBL_QUAL_JOBSLISTING_JOBS[[#Headers],[ROW_ID]])</f>
        <v>867</v>
      </c>
      <c r="D876" s="82"/>
      <c r="E876" s="82"/>
      <c r="F876" s="38"/>
      <c r="G876" s="39"/>
      <c r="H876" s="33"/>
      <c r="I876" s="84" t="str">
        <f>IFERROR(INDEX(TBL_UDARDA_LOANPOOL[QUAL_JOBS_HUD_MFI],MATCH(TBL_QUAL_JOBSLISTING_JOBS[[#This Row],[LISTING_LOAN_ID_PROP_ADDR]],TBL_UDARDA_LOANPOOL[LOAN_ID_PROP_ADDR],0)),"")</f>
        <v/>
      </c>
      <c r="J8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6" s="36">
        <f>SUM(
IF(AND(TBL_QUAL_JOBSLISTING_JOBS[[#This Row],[LISTING_LOAN_ID_PROP_ADDR]]&lt;&gt;"",NOT(ISNUMBER(MATCH(TBL_QUAL_JOBSLISTING_JOBS[[#This Row],[LISTING_LOAN_ID_PROP_ADDR]],RANGE_LOOKUP_UDARDA_LOANLIST,0)))),1,0)
)</f>
        <v>0</v>
      </c>
    </row>
    <row r="877" spans="2:13" ht="20.100000000000001" customHeight="1" x14ac:dyDescent="0.25">
      <c r="B877" s="25" t="str">
        <f>IF(TBL_QUAL_JOBSLISTING_JOBS[[#This Row],[RECORD_STARTED]],IF(TBL_QUAL_JOBSLISTING_JOBS[[#This Row],[ERROR_COUNT]]&gt;0,-1,IF(TBL_QUAL_JOBSLISTING_JOBS[[#This Row],[REQ_FIELDS_POPULATED]],1,0)),"")</f>
        <v/>
      </c>
      <c r="C877" s="94">
        <f>ROW()-ROW(TBL_QUAL_JOBSLISTING_JOBS[[#Headers],[ROW_ID]])</f>
        <v>868</v>
      </c>
      <c r="D877" s="82"/>
      <c r="E877" s="82"/>
      <c r="F877" s="38"/>
      <c r="G877" s="39"/>
      <c r="H877" s="33"/>
      <c r="I877" s="84" t="str">
        <f>IFERROR(INDEX(TBL_UDARDA_LOANPOOL[QUAL_JOBS_HUD_MFI],MATCH(TBL_QUAL_JOBSLISTING_JOBS[[#This Row],[LISTING_LOAN_ID_PROP_ADDR]],TBL_UDARDA_LOANPOOL[LOAN_ID_PROP_ADDR],0)),"")</f>
        <v/>
      </c>
      <c r="J8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7" s="36">
        <f>SUM(
IF(AND(TBL_QUAL_JOBSLISTING_JOBS[[#This Row],[LISTING_LOAN_ID_PROP_ADDR]]&lt;&gt;"",NOT(ISNUMBER(MATCH(TBL_QUAL_JOBSLISTING_JOBS[[#This Row],[LISTING_LOAN_ID_PROP_ADDR]],RANGE_LOOKUP_UDARDA_LOANLIST,0)))),1,0)
)</f>
        <v>0</v>
      </c>
    </row>
    <row r="878" spans="2:13" ht="20.100000000000001" customHeight="1" x14ac:dyDescent="0.25">
      <c r="B878" s="25" t="str">
        <f>IF(TBL_QUAL_JOBSLISTING_JOBS[[#This Row],[RECORD_STARTED]],IF(TBL_QUAL_JOBSLISTING_JOBS[[#This Row],[ERROR_COUNT]]&gt;0,-1,IF(TBL_QUAL_JOBSLISTING_JOBS[[#This Row],[REQ_FIELDS_POPULATED]],1,0)),"")</f>
        <v/>
      </c>
      <c r="C878" s="94">
        <f>ROW()-ROW(TBL_QUAL_JOBSLISTING_JOBS[[#Headers],[ROW_ID]])</f>
        <v>869</v>
      </c>
      <c r="D878" s="82"/>
      <c r="E878" s="82"/>
      <c r="F878" s="38"/>
      <c r="G878" s="39"/>
      <c r="H878" s="33"/>
      <c r="I878" s="84" t="str">
        <f>IFERROR(INDEX(TBL_UDARDA_LOANPOOL[QUAL_JOBS_HUD_MFI],MATCH(TBL_QUAL_JOBSLISTING_JOBS[[#This Row],[LISTING_LOAN_ID_PROP_ADDR]],TBL_UDARDA_LOANPOOL[LOAN_ID_PROP_ADDR],0)),"")</f>
        <v/>
      </c>
      <c r="J8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8" s="36">
        <f>SUM(
IF(AND(TBL_QUAL_JOBSLISTING_JOBS[[#This Row],[LISTING_LOAN_ID_PROP_ADDR]]&lt;&gt;"",NOT(ISNUMBER(MATCH(TBL_QUAL_JOBSLISTING_JOBS[[#This Row],[LISTING_LOAN_ID_PROP_ADDR]],RANGE_LOOKUP_UDARDA_LOANLIST,0)))),1,0)
)</f>
        <v>0</v>
      </c>
    </row>
    <row r="879" spans="2:13" ht="20.100000000000001" customHeight="1" x14ac:dyDescent="0.25">
      <c r="B879" s="25" t="str">
        <f>IF(TBL_QUAL_JOBSLISTING_JOBS[[#This Row],[RECORD_STARTED]],IF(TBL_QUAL_JOBSLISTING_JOBS[[#This Row],[ERROR_COUNT]]&gt;0,-1,IF(TBL_QUAL_JOBSLISTING_JOBS[[#This Row],[REQ_FIELDS_POPULATED]],1,0)),"")</f>
        <v/>
      </c>
      <c r="C879" s="94">
        <f>ROW()-ROW(TBL_QUAL_JOBSLISTING_JOBS[[#Headers],[ROW_ID]])</f>
        <v>870</v>
      </c>
      <c r="D879" s="82"/>
      <c r="E879" s="82"/>
      <c r="F879" s="38"/>
      <c r="G879" s="39"/>
      <c r="H879" s="33"/>
      <c r="I879" s="84" t="str">
        <f>IFERROR(INDEX(TBL_UDARDA_LOANPOOL[QUAL_JOBS_HUD_MFI],MATCH(TBL_QUAL_JOBSLISTING_JOBS[[#This Row],[LISTING_LOAN_ID_PROP_ADDR]],TBL_UDARDA_LOANPOOL[LOAN_ID_PROP_ADDR],0)),"")</f>
        <v/>
      </c>
      <c r="J8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9" s="36">
        <f>SUM(
IF(AND(TBL_QUAL_JOBSLISTING_JOBS[[#This Row],[LISTING_LOAN_ID_PROP_ADDR]]&lt;&gt;"",NOT(ISNUMBER(MATCH(TBL_QUAL_JOBSLISTING_JOBS[[#This Row],[LISTING_LOAN_ID_PROP_ADDR]],RANGE_LOOKUP_UDARDA_LOANLIST,0)))),1,0)
)</f>
        <v>0</v>
      </c>
    </row>
    <row r="880" spans="2:13" ht="20.100000000000001" customHeight="1" x14ac:dyDescent="0.25">
      <c r="B880" s="25" t="str">
        <f>IF(TBL_QUAL_JOBSLISTING_JOBS[[#This Row],[RECORD_STARTED]],IF(TBL_QUAL_JOBSLISTING_JOBS[[#This Row],[ERROR_COUNT]]&gt;0,-1,IF(TBL_QUAL_JOBSLISTING_JOBS[[#This Row],[REQ_FIELDS_POPULATED]],1,0)),"")</f>
        <v/>
      </c>
      <c r="C880" s="94">
        <f>ROW()-ROW(TBL_QUAL_JOBSLISTING_JOBS[[#Headers],[ROW_ID]])</f>
        <v>871</v>
      </c>
      <c r="D880" s="82"/>
      <c r="E880" s="82"/>
      <c r="F880" s="38"/>
      <c r="G880" s="39"/>
      <c r="H880" s="33"/>
      <c r="I880" s="84" t="str">
        <f>IFERROR(INDEX(TBL_UDARDA_LOANPOOL[QUAL_JOBS_HUD_MFI],MATCH(TBL_QUAL_JOBSLISTING_JOBS[[#This Row],[LISTING_LOAN_ID_PROP_ADDR]],TBL_UDARDA_LOANPOOL[LOAN_ID_PROP_ADDR],0)),"")</f>
        <v/>
      </c>
      <c r="J8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0" s="36">
        <f>SUM(
IF(AND(TBL_QUAL_JOBSLISTING_JOBS[[#This Row],[LISTING_LOAN_ID_PROP_ADDR]]&lt;&gt;"",NOT(ISNUMBER(MATCH(TBL_QUAL_JOBSLISTING_JOBS[[#This Row],[LISTING_LOAN_ID_PROP_ADDR]],RANGE_LOOKUP_UDARDA_LOANLIST,0)))),1,0)
)</f>
        <v>0</v>
      </c>
    </row>
    <row r="881" spans="2:13" ht="20.100000000000001" customHeight="1" x14ac:dyDescent="0.25">
      <c r="B881" s="25" t="str">
        <f>IF(TBL_QUAL_JOBSLISTING_JOBS[[#This Row],[RECORD_STARTED]],IF(TBL_QUAL_JOBSLISTING_JOBS[[#This Row],[ERROR_COUNT]]&gt;0,-1,IF(TBL_QUAL_JOBSLISTING_JOBS[[#This Row],[REQ_FIELDS_POPULATED]],1,0)),"")</f>
        <v/>
      </c>
      <c r="C881" s="94">
        <f>ROW()-ROW(TBL_QUAL_JOBSLISTING_JOBS[[#Headers],[ROW_ID]])</f>
        <v>872</v>
      </c>
      <c r="D881" s="82"/>
      <c r="E881" s="82"/>
      <c r="F881" s="38"/>
      <c r="G881" s="39"/>
      <c r="H881" s="33"/>
      <c r="I881" s="84" t="str">
        <f>IFERROR(INDEX(TBL_UDARDA_LOANPOOL[QUAL_JOBS_HUD_MFI],MATCH(TBL_QUAL_JOBSLISTING_JOBS[[#This Row],[LISTING_LOAN_ID_PROP_ADDR]],TBL_UDARDA_LOANPOOL[LOAN_ID_PROP_ADDR],0)),"")</f>
        <v/>
      </c>
      <c r="J8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1" s="36">
        <f>SUM(
IF(AND(TBL_QUAL_JOBSLISTING_JOBS[[#This Row],[LISTING_LOAN_ID_PROP_ADDR]]&lt;&gt;"",NOT(ISNUMBER(MATCH(TBL_QUAL_JOBSLISTING_JOBS[[#This Row],[LISTING_LOAN_ID_PROP_ADDR]],RANGE_LOOKUP_UDARDA_LOANLIST,0)))),1,0)
)</f>
        <v>0</v>
      </c>
    </row>
    <row r="882" spans="2:13" ht="20.100000000000001" customHeight="1" x14ac:dyDescent="0.25">
      <c r="B882" s="25" t="str">
        <f>IF(TBL_QUAL_JOBSLISTING_JOBS[[#This Row],[RECORD_STARTED]],IF(TBL_QUAL_JOBSLISTING_JOBS[[#This Row],[ERROR_COUNT]]&gt;0,-1,IF(TBL_QUAL_JOBSLISTING_JOBS[[#This Row],[REQ_FIELDS_POPULATED]],1,0)),"")</f>
        <v/>
      </c>
      <c r="C882" s="94">
        <f>ROW()-ROW(TBL_QUAL_JOBSLISTING_JOBS[[#Headers],[ROW_ID]])</f>
        <v>873</v>
      </c>
      <c r="D882" s="82"/>
      <c r="E882" s="82"/>
      <c r="F882" s="38"/>
      <c r="G882" s="39"/>
      <c r="H882" s="33"/>
      <c r="I882" s="84" t="str">
        <f>IFERROR(INDEX(TBL_UDARDA_LOANPOOL[QUAL_JOBS_HUD_MFI],MATCH(TBL_QUAL_JOBSLISTING_JOBS[[#This Row],[LISTING_LOAN_ID_PROP_ADDR]],TBL_UDARDA_LOANPOOL[LOAN_ID_PROP_ADDR],0)),"")</f>
        <v/>
      </c>
      <c r="J8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2" s="36">
        <f>SUM(
IF(AND(TBL_QUAL_JOBSLISTING_JOBS[[#This Row],[LISTING_LOAN_ID_PROP_ADDR]]&lt;&gt;"",NOT(ISNUMBER(MATCH(TBL_QUAL_JOBSLISTING_JOBS[[#This Row],[LISTING_LOAN_ID_PROP_ADDR]],RANGE_LOOKUP_UDARDA_LOANLIST,0)))),1,0)
)</f>
        <v>0</v>
      </c>
    </row>
    <row r="883" spans="2:13" ht="20.100000000000001" customHeight="1" x14ac:dyDescent="0.25">
      <c r="B883" s="25" t="str">
        <f>IF(TBL_QUAL_JOBSLISTING_JOBS[[#This Row],[RECORD_STARTED]],IF(TBL_QUAL_JOBSLISTING_JOBS[[#This Row],[ERROR_COUNT]]&gt;0,-1,IF(TBL_QUAL_JOBSLISTING_JOBS[[#This Row],[REQ_FIELDS_POPULATED]],1,0)),"")</f>
        <v/>
      </c>
      <c r="C883" s="94">
        <f>ROW()-ROW(TBL_QUAL_JOBSLISTING_JOBS[[#Headers],[ROW_ID]])</f>
        <v>874</v>
      </c>
      <c r="D883" s="82"/>
      <c r="E883" s="82"/>
      <c r="F883" s="38"/>
      <c r="G883" s="39"/>
      <c r="H883" s="33"/>
      <c r="I883" s="84" t="str">
        <f>IFERROR(INDEX(TBL_UDARDA_LOANPOOL[QUAL_JOBS_HUD_MFI],MATCH(TBL_QUAL_JOBSLISTING_JOBS[[#This Row],[LISTING_LOAN_ID_PROP_ADDR]],TBL_UDARDA_LOANPOOL[LOAN_ID_PROP_ADDR],0)),"")</f>
        <v/>
      </c>
      <c r="J8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3" s="36">
        <f>SUM(
IF(AND(TBL_QUAL_JOBSLISTING_JOBS[[#This Row],[LISTING_LOAN_ID_PROP_ADDR]]&lt;&gt;"",NOT(ISNUMBER(MATCH(TBL_QUAL_JOBSLISTING_JOBS[[#This Row],[LISTING_LOAN_ID_PROP_ADDR]],RANGE_LOOKUP_UDARDA_LOANLIST,0)))),1,0)
)</f>
        <v>0</v>
      </c>
    </row>
    <row r="884" spans="2:13" ht="20.100000000000001" customHeight="1" x14ac:dyDescent="0.25">
      <c r="B884" s="25" t="str">
        <f>IF(TBL_QUAL_JOBSLISTING_JOBS[[#This Row],[RECORD_STARTED]],IF(TBL_QUAL_JOBSLISTING_JOBS[[#This Row],[ERROR_COUNT]]&gt;0,-1,IF(TBL_QUAL_JOBSLISTING_JOBS[[#This Row],[REQ_FIELDS_POPULATED]],1,0)),"")</f>
        <v/>
      </c>
      <c r="C884" s="94">
        <f>ROW()-ROW(TBL_QUAL_JOBSLISTING_JOBS[[#Headers],[ROW_ID]])</f>
        <v>875</v>
      </c>
      <c r="D884" s="82"/>
      <c r="E884" s="82"/>
      <c r="F884" s="38"/>
      <c r="G884" s="39"/>
      <c r="H884" s="33"/>
      <c r="I884" s="84" t="str">
        <f>IFERROR(INDEX(TBL_UDARDA_LOANPOOL[QUAL_JOBS_HUD_MFI],MATCH(TBL_QUAL_JOBSLISTING_JOBS[[#This Row],[LISTING_LOAN_ID_PROP_ADDR]],TBL_UDARDA_LOANPOOL[LOAN_ID_PROP_ADDR],0)),"")</f>
        <v/>
      </c>
      <c r="J8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4" s="36">
        <f>SUM(
IF(AND(TBL_QUAL_JOBSLISTING_JOBS[[#This Row],[LISTING_LOAN_ID_PROP_ADDR]]&lt;&gt;"",NOT(ISNUMBER(MATCH(TBL_QUAL_JOBSLISTING_JOBS[[#This Row],[LISTING_LOAN_ID_PROP_ADDR]],RANGE_LOOKUP_UDARDA_LOANLIST,0)))),1,0)
)</f>
        <v>0</v>
      </c>
    </row>
    <row r="885" spans="2:13" ht="20.100000000000001" customHeight="1" x14ac:dyDescent="0.25">
      <c r="B885" s="25" t="str">
        <f>IF(TBL_QUAL_JOBSLISTING_JOBS[[#This Row],[RECORD_STARTED]],IF(TBL_QUAL_JOBSLISTING_JOBS[[#This Row],[ERROR_COUNT]]&gt;0,-1,IF(TBL_QUAL_JOBSLISTING_JOBS[[#This Row],[REQ_FIELDS_POPULATED]],1,0)),"")</f>
        <v/>
      </c>
      <c r="C885" s="94">
        <f>ROW()-ROW(TBL_QUAL_JOBSLISTING_JOBS[[#Headers],[ROW_ID]])</f>
        <v>876</v>
      </c>
      <c r="D885" s="82"/>
      <c r="E885" s="82"/>
      <c r="F885" s="38"/>
      <c r="G885" s="39"/>
      <c r="H885" s="33"/>
      <c r="I885" s="84" t="str">
        <f>IFERROR(INDEX(TBL_UDARDA_LOANPOOL[QUAL_JOBS_HUD_MFI],MATCH(TBL_QUAL_JOBSLISTING_JOBS[[#This Row],[LISTING_LOAN_ID_PROP_ADDR]],TBL_UDARDA_LOANPOOL[LOAN_ID_PROP_ADDR],0)),"")</f>
        <v/>
      </c>
      <c r="J8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5" s="36">
        <f>SUM(
IF(AND(TBL_QUAL_JOBSLISTING_JOBS[[#This Row],[LISTING_LOAN_ID_PROP_ADDR]]&lt;&gt;"",NOT(ISNUMBER(MATCH(TBL_QUAL_JOBSLISTING_JOBS[[#This Row],[LISTING_LOAN_ID_PROP_ADDR]],RANGE_LOOKUP_UDARDA_LOANLIST,0)))),1,0)
)</f>
        <v>0</v>
      </c>
    </row>
    <row r="886" spans="2:13" ht="20.100000000000001" customHeight="1" x14ac:dyDescent="0.25">
      <c r="B886" s="25" t="str">
        <f>IF(TBL_QUAL_JOBSLISTING_JOBS[[#This Row],[RECORD_STARTED]],IF(TBL_QUAL_JOBSLISTING_JOBS[[#This Row],[ERROR_COUNT]]&gt;0,-1,IF(TBL_QUAL_JOBSLISTING_JOBS[[#This Row],[REQ_FIELDS_POPULATED]],1,0)),"")</f>
        <v/>
      </c>
      <c r="C886" s="94">
        <f>ROW()-ROW(TBL_QUAL_JOBSLISTING_JOBS[[#Headers],[ROW_ID]])</f>
        <v>877</v>
      </c>
      <c r="D886" s="82"/>
      <c r="E886" s="82"/>
      <c r="F886" s="38"/>
      <c r="G886" s="39"/>
      <c r="H886" s="33"/>
      <c r="I886" s="84" t="str">
        <f>IFERROR(INDEX(TBL_UDARDA_LOANPOOL[QUAL_JOBS_HUD_MFI],MATCH(TBL_QUAL_JOBSLISTING_JOBS[[#This Row],[LISTING_LOAN_ID_PROP_ADDR]],TBL_UDARDA_LOANPOOL[LOAN_ID_PROP_ADDR],0)),"")</f>
        <v/>
      </c>
      <c r="J8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6" s="36">
        <f>SUM(
IF(AND(TBL_QUAL_JOBSLISTING_JOBS[[#This Row],[LISTING_LOAN_ID_PROP_ADDR]]&lt;&gt;"",NOT(ISNUMBER(MATCH(TBL_QUAL_JOBSLISTING_JOBS[[#This Row],[LISTING_LOAN_ID_PROP_ADDR]],RANGE_LOOKUP_UDARDA_LOANLIST,0)))),1,0)
)</f>
        <v>0</v>
      </c>
    </row>
    <row r="887" spans="2:13" ht="20.100000000000001" customHeight="1" x14ac:dyDescent="0.25">
      <c r="B887" s="25" t="str">
        <f>IF(TBL_QUAL_JOBSLISTING_JOBS[[#This Row],[RECORD_STARTED]],IF(TBL_QUAL_JOBSLISTING_JOBS[[#This Row],[ERROR_COUNT]]&gt;0,-1,IF(TBL_QUAL_JOBSLISTING_JOBS[[#This Row],[REQ_FIELDS_POPULATED]],1,0)),"")</f>
        <v/>
      </c>
      <c r="C887" s="94">
        <f>ROW()-ROW(TBL_QUAL_JOBSLISTING_JOBS[[#Headers],[ROW_ID]])</f>
        <v>878</v>
      </c>
      <c r="D887" s="82"/>
      <c r="E887" s="82"/>
      <c r="F887" s="38"/>
      <c r="G887" s="39"/>
      <c r="H887" s="33"/>
      <c r="I887" s="84" t="str">
        <f>IFERROR(INDEX(TBL_UDARDA_LOANPOOL[QUAL_JOBS_HUD_MFI],MATCH(TBL_QUAL_JOBSLISTING_JOBS[[#This Row],[LISTING_LOAN_ID_PROP_ADDR]],TBL_UDARDA_LOANPOOL[LOAN_ID_PROP_ADDR],0)),"")</f>
        <v/>
      </c>
      <c r="J8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7" s="36">
        <f>SUM(
IF(AND(TBL_QUAL_JOBSLISTING_JOBS[[#This Row],[LISTING_LOAN_ID_PROP_ADDR]]&lt;&gt;"",NOT(ISNUMBER(MATCH(TBL_QUAL_JOBSLISTING_JOBS[[#This Row],[LISTING_LOAN_ID_PROP_ADDR]],RANGE_LOOKUP_UDARDA_LOANLIST,0)))),1,0)
)</f>
        <v>0</v>
      </c>
    </row>
    <row r="888" spans="2:13" ht="20.100000000000001" customHeight="1" x14ac:dyDescent="0.25">
      <c r="B888" s="25" t="str">
        <f>IF(TBL_QUAL_JOBSLISTING_JOBS[[#This Row],[RECORD_STARTED]],IF(TBL_QUAL_JOBSLISTING_JOBS[[#This Row],[ERROR_COUNT]]&gt;0,-1,IF(TBL_QUAL_JOBSLISTING_JOBS[[#This Row],[REQ_FIELDS_POPULATED]],1,0)),"")</f>
        <v/>
      </c>
      <c r="C888" s="94">
        <f>ROW()-ROW(TBL_QUAL_JOBSLISTING_JOBS[[#Headers],[ROW_ID]])</f>
        <v>879</v>
      </c>
      <c r="D888" s="82"/>
      <c r="E888" s="82"/>
      <c r="F888" s="38"/>
      <c r="G888" s="39"/>
      <c r="H888" s="33"/>
      <c r="I888" s="84" t="str">
        <f>IFERROR(INDEX(TBL_UDARDA_LOANPOOL[QUAL_JOBS_HUD_MFI],MATCH(TBL_QUAL_JOBSLISTING_JOBS[[#This Row],[LISTING_LOAN_ID_PROP_ADDR]],TBL_UDARDA_LOANPOOL[LOAN_ID_PROP_ADDR],0)),"")</f>
        <v/>
      </c>
      <c r="J8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8" s="36">
        <f>SUM(
IF(AND(TBL_QUAL_JOBSLISTING_JOBS[[#This Row],[LISTING_LOAN_ID_PROP_ADDR]]&lt;&gt;"",NOT(ISNUMBER(MATCH(TBL_QUAL_JOBSLISTING_JOBS[[#This Row],[LISTING_LOAN_ID_PROP_ADDR]],RANGE_LOOKUP_UDARDA_LOANLIST,0)))),1,0)
)</f>
        <v>0</v>
      </c>
    </row>
    <row r="889" spans="2:13" ht="20.100000000000001" customHeight="1" x14ac:dyDescent="0.25">
      <c r="B889" s="25" t="str">
        <f>IF(TBL_QUAL_JOBSLISTING_JOBS[[#This Row],[RECORD_STARTED]],IF(TBL_QUAL_JOBSLISTING_JOBS[[#This Row],[ERROR_COUNT]]&gt;0,-1,IF(TBL_QUAL_JOBSLISTING_JOBS[[#This Row],[REQ_FIELDS_POPULATED]],1,0)),"")</f>
        <v/>
      </c>
      <c r="C889" s="94">
        <f>ROW()-ROW(TBL_QUAL_JOBSLISTING_JOBS[[#Headers],[ROW_ID]])</f>
        <v>880</v>
      </c>
      <c r="D889" s="82"/>
      <c r="E889" s="82"/>
      <c r="F889" s="38"/>
      <c r="G889" s="39"/>
      <c r="H889" s="33"/>
      <c r="I889" s="84" t="str">
        <f>IFERROR(INDEX(TBL_UDARDA_LOANPOOL[QUAL_JOBS_HUD_MFI],MATCH(TBL_QUAL_JOBSLISTING_JOBS[[#This Row],[LISTING_LOAN_ID_PROP_ADDR]],TBL_UDARDA_LOANPOOL[LOAN_ID_PROP_ADDR],0)),"")</f>
        <v/>
      </c>
      <c r="J8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9" s="36">
        <f>SUM(
IF(AND(TBL_QUAL_JOBSLISTING_JOBS[[#This Row],[LISTING_LOAN_ID_PROP_ADDR]]&lt;&gt;"",NOT(ISNUMBER(MATCH(TBL_QUAL_JOBSLISTING_JOBS[[#This Row],[LISTING_LOAN_ID_PROP_ADDR]],RANGE_LOOKUP_UDARDA_LOANLIST,0)))),1,0)
)</f>
        <v>0</v>
      </c>
    </row>
    <row r="890" spans="2:13" ht="20.100000000000001" customHeight="1" x14ac:dyDescent="0.25">
      <c r="B890" s="25" t="str">
        <f>IF(TBL_QUAL_JOBSLISTING_JOBS[[#This Row],[RECORD_STARTED]],IF(TBL_QUAL_JOBSLISTING_JOBS[[#This Row],[ERROR_COUNT]]&gt;0,-1,IF(TBL_QUAL_JOBSLISTING_JOBS[[#This Row],[REQ_FIELDS_POPULATED]],1,0)),"")</f>
        <v/>
      </c>
      <c r="C890" s="94">
        <f>ROW()-ROW(TBL_QUAL_JOBSLISTING_JOBS[[#Headers],[ROW_ID]])</f>
        <v>881</v>
      </c>
      <c r="D890" s="82"/>
      <c r="E890" s="82"/>
      <c r="F890" s="38"/>
      <c r="G890" s="39"/>
      <c r="H890" s="33"/>
      <c r="I890" s="84" t="str">
        <f>IFERROR(INDEX(TBL_UDARDA_LOANPOOL[QUAL_JOBS_HUD_MFI],MATCH(TBL_QUAL_JOBSLISTING_JOBS[[#This Row],[LISTING_LOAN_ID_PROP_ADDR]],TBL_UDARDA_LOANPOOL[LOAN_ID_PROP_ADDR],0)),"")</f>
        <v/>
      </c>
      <c r="J8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0" s="36">
        <f>SUM(
IF(AND(TBL_QUAL_JOBSLISTING_JOBS[[#This Row],[LISTING_LOAN_ID_PROP_ADDR]]&lt;&gt;"",NOT(ISNUMBER(MATCH(TBL_QUAL_JOBSLISTING_JOBS[[#This Row],[LISTING_LOAN_ID_PROP_ADDR]],RANGE_LOOKUP_UDARDA_LOANLIST,0)))),1,0)
)</f>
        <v>0</v>
      </c>
    </row>
    <row r="891" spans="2:13" ht="20.100000000000001" customHeight="1" x14ac:dyDescent="0.25">
      <c r="B891" s="25" t="str">
        <f>IF(TBL_QUAL_JOBSLISTING_JOBS[[#This Row],[RECORD_STARTED]],IF(TBL_QUAL_JOBSLISTING_JOBS[[#This Row],[ERROR_COUNT]]&gt;0,-1,IF(TBL_QUAL_JOBSLISTING_JOBS[[#This Row],[REQ_FIELDS_POPULATED]],1,0)),"")</f>
        <v/>
      </c>
      <c r="C891" s="94">
        <f>ROW()-ROW(TBL_QUAL_JOBSLISTING_JOBS[[#Headers],[ROW_ID]])</f>
        <v>882</v>
      </c>
      <c r="D891" s="82"/>
      <c r="E891" s="82"/>
      <c r="F891" s="38"/>
      <c r="G891" s="39"/>
      <c r="H891" s="33"/>
      <c r="I891" s="84" t="str">
        <f>IFERROR(INDEX(TBL_UDARDA_LOANPOOL[QUAL_JOBS_HUD_MFI],MATCH(TBL_QUAL_JOBSLISTING_JOBS[[#This Row],[LISTING_LOAN_ID_PROP_ADDR]],TBL_UDARDA_LOANPOOL[LOAN_ID_PROP_ADDR],0)),"")</f>
        <v/>
      </c>
      <c r="J8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1" s="36">
        <f>SUM(
IF(AND(TBL_QUAL_JOBSLISTING_JOBS[[#This Row],[LISTING_LOAN_ID_PROP_ADDR]]&lt;&gt;"",NOT(ISNUMBER(MATCH(TBL_QUAL_JOBSLISTING_JOBS[[#This Row],[LISTING_LOAN_ID_PROP_ADDR]],RANGE_LOOKUP_UDARDA_LOANLIST,0)))),1,0)
)</f>
        <v>0</v>
      </c>
    </row>
    <row r="892" spans="2:13" ht="20.100000000000001" customHeight="1" x14ac:dyDescent="0.25">
      <c r="B892" s="25" t="str">
        <f>IF(TBL_QUAL_JOBSLISTING_JOBS[[#This Row],[RECORD_STARTED]],IF(TBL_QUAL_JOBSLISTING_JOBS[[#This Row],[ERROR_COUNT]]&gt;0,-1,IF(TBL_QUAL_JOBSLISTING_JOBS[[#This Row],[REQ_FIELDS_POPULATED]],1,0)),"")</f>
        <v/>
      </c>
      <c r="C892" s="94">
        <f>ROW()-ROW(TBL_QUAL_JOBSLISTING_JOBS[[#Headers],[ROW_ID]])</f>
        <v>883</v>
      </c>
      <c r="D892" s="82"/>
      <c r="E892" s="82"/>
      <c r="F892" s="38"/>
      <c r="G892" s="39"/>
      <c r="H892" s="33"/>
      <c r="I892" s="84" t="str">
        <f>IFERROR(INDEX(TBL_UDARDA_LOANPOOL[QUAL_JOBS_HUD_MFI],MATCH(TBL_QUAL_JOBSLISTING_JOBS[[#This Row],[LISTING_LOAN_ID_PROP_ADDR]],TBL_UDARDA_LOANPOOL[LOAN_ID_PROP_ADDR],0)),"")</f>
        <v/>
      </c>
      <c r="J8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2" s="36">
        <f>SUM(
IF(AND(TBL_QUAL_JOBSLISTING_JOBS[[#This Row],[LISTING_LOAN_ID_PROP_ADDR]]&lt;&gt;"",NOT(ISNUMBER(MATCH(TBL_QUAL_JOBSLISTING_JOBS[[#This Row],[LISTING_LOAN_ID_PROP_ADDR]],RANGE_LOOKUP_UDARDA_LOANLIST,0)))),1,0)
)</f>
        <v>0</v>
      </c>
    </row>
    <row r="893" spans="2:13" ht="20.100000000000001" customHeight="1" x14ac:dyDescent="0.25">
      <c r="B893" s="25" t="str">
        <f>IF(TBL_QUAL_JOBSLISTING_JOBS[[#This Row],[RECORD_STARTED]],IF(TBL_QUAL_JOBSLISTING_JOBS[[#This Row],[ERROR_COUNT]]&gt;0,-1,IF(TBL_QUAL_JOBSLISTING_JOBS[[#This Row],[REQ_FIELDS_POPULATED]],1,0)),"")</f>
        <v/>
      </c>
      <c r="C893" s="94">
        <f>ROW()-ROW(TBL_QUAL_JOBSLISTING_JOBS[[#Headers],[ROW_ID]])</f>
        <v>884</v>
      </c>
      <c r="D893" s="82"/>
      <c r="E893" s="82"/>
      <c r="F893" s="38"/>
      <c r="G893" s="39"/>
      <c r="H893" s="33"/>
      <c r="I893" s="84" t="str">
        <f>IFERROR(INDEX(TBL_UDARDA_LOANPOOL[QUAL_JOBS_HUD_MFI],MATCH(TBL_QUAL_JOBSLISTING_JOBS[[#This Row],[LISTING_LOAN_ID_PROP_ADDR]],TBL_UDARDA_LOANPOOL[LOAN_ID_PROP_ADDR],0)),"")</f>
        <v/>
      </c>
      <c r="J8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3" s="36">
        <f>SUM(
IF(AND(TBL_QUAL_JOBSLISTING_JOBS[[#This Row],[LISTING_LOAN_ID_PROP_ADDR]]&lt;&gt;"",NOT(ISNUMBER(MATCH(TBL_QUAL_JOBSLISTING_JOBS[[#This Row],[LISTING_LOAN_ID_PROP_ADDR]],RANGE_LOOKUP_UDARDA_LOANLIST,0)))),1,0)
)</f>
        <v>0</v>
      </c>
    </row>
    <row r="894" spans="2:13" ht="20.100000000000001" customHeight="1" x14ac:dyDescent="0.25">
      <c r="B894" s="25" t="str">
        <f>IF(TBL_QUAL_JOBSLISTING_JOBS[[#This Row],[RECORD_STARTED]],IF(TBL_QUAL_JOBSLISTING_JOBS[[#This Row],[ERROR_COUNT]]&gt;0,-1,IF(TBL_QUAL_JOBSLISTING_JOBS[[#This Row],[REQ_FIELDS_POPULATED]],1,0)),"")</f>
        <v/>
      </c>
      <c r="C894" s="94">
        <f>ROW()-ROW(TBL_QUAL_JOBSLISTING_JOBS[[#Headers],[ROW_ID]])</f>
        <v>885</v>
      </c>
      <c r="D894" s="82"/>
      <c r="E894" s="82"/>
      <c r="F894" s="38"/>
      <c r="G894" s="39"/>
      <c r="H894" s="33"/>
      <c r="I894" s="84" t="str">
        <f>IFERROR(INDEX(TBL_UDARDA_LOANPOOL[QUAL_JOBS_HUD_MFI],MATCH(TBL_QUAL_JOBSLISTING_JOBS[[#This Row],[LISTING_LOAN_ID_PROP_ADDR]],TBL_UDARDA_LOANPOOL[LOAN_ID_PROP_ADDR],0)),"")</f>
        <v/>
      </c>
      <c r="J8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4" s="36">
        <f>SUM(
IF(AND(TBL_QUAL_JOBSLISTING_JOBS[[#This Row],[LISTING_LOAN_ID_PROP_ADDR]]&lt;&gt;"",NOT(ISNUMBER(MATCH(TBL_QUAL_JOBSLISTING_JOBS[[#This Row],[LISTING_LOAN_ID_PROP_ADDR]],RANGE_LOOKUP_UDARDA_LOANLIST,0)))),1,0)
)</f>
        <v>0</v>
      </c>
    </row>
    <row r="895" spans="2:13" ht="20.100000000000001" customHeight="1" x14ac:dyDescent="0.25">
      <c r="B895" s="25" t="str">
        <f>IF(TBL_QUAL_JOBSLISTING_JOBS[[#This Row],[RECORD_STARTED]],IF(TBL_QUAL_JOBSLISTING_JOBS[[#This Row],[ERROR_COUNT]]&gt;0,-1,IF(TBL_QUAL_JOBSLISTING_JOBS[[#This Row],[REQ_FIELDS_POPULATED]],1,0)),"")</f>
        <v/>
      </c>
      <c r="C895" s="94">
        <f>ROW()-ROW(TBL_QUAL_JOBSLISTING_JOBS[[#Headers],[ROW_ID]])</f>
        <v>886</v>
      </c>
      <c r="D895" s="82"/>
      <c r="E895" s="82"/>
      <c r="F895" s="38"/>
      <c r="G895" s="39"/>
      <c r="H895" s="33"/>
      <c r="I895" s="84" t="str">
        <f>IFERROR(INDEX(TBL_UDARDA_LOANPOOL[QUAL_JOBS_HUD_MFI],MATCH(TBL_QUAL_JOBSLISTING_JOBS[[#This Row],[LISTING_LOAN_ID_PROP_ADDR]],TBL_UDARDA_LOANPOOL[LOAN_ID_PROP_ADDR],0)),"")</f>
        <v/>
      </c>
      <c r="J8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5" s="36">
        <f>SUM(
IF(AND(TBL_QUAL_JOBSLISTING_JOBS[[#This Row],[LISTING_LOAN_ID_PROP_ADDR]]&lt;&gt;"",NOT(ISNUMBER(MATCH(TBL_QUAL_JOBSLISTING_JOBS[[#This Row],[LISTING_LOAN_ID_PROP_ADDR]],RANGE_LOOKUP_UDARDA_LOANLIST,0)))),1,0)
)</f>
        <v>0</v>
      </c>
    </row>
    <row r="896" spans="2:13" ht="20.100000000000001" customHeight="1" x14ac:dyDescent="0.25">
      <c r="B896" s="25" t="str">
        <f>IF(TBL_QUAL_JOBSLISTING_JOBS[[#This Row],[RECORD_STARTED]],IF(TBL_QUAL_JOBSLISTING_JOBS[[#This Row],[ERROR_COUNT]]&gt;0,-1,IF(TBL_QUAL_JOBSLISTING_JOBS[[#This Row],[REQ_FIELDS_POPULATED]],1,0)),"")</f>
        <v/>
      </c>
      <c r="C896" s="94">
        <f>ROW()-ROW(TBL_QUAL_JOBSLISTING_JOBS[[#Headers],[ROW_ID]])</f>
        <v>887</v>
      </c>
      <c r="D896" s="82"/>
      <c r="E896" s="82"/>
      <c r="F896" s="38"/>
      <c r="G896" s="39"/>
      <c r="H896" s="33"/>
      <c r="I896" s="84" t="str">
        <f>IFERROR(INDEX(TBL_UDARDA_LOANPOOL[QUAL_JOBS_HUD_MFI],MATCH(TBL_QUAL_JOBSLISTING_JOBS[[#This Row],[LISTING_LOAN_ID_PROP_ADDR]],TBL_UDARDA_LOANPOOL[LOAN_ID_PROP_ADDR],0)),"")</f>
        <v/>
      </c>
      <c r="J8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6" s="36">
        <f>SUM(
IF(AND(TBL_QUAL_JOBSLISTING_JOBS[[#This Row],[LISTING_LOAN_ID_PROP_ADDR]]&lt;&gt;"",NOT(ISNUMBER(MATCH(TBL_QUAL_JOBSLISTING_JOBS[[#This Row],[LISTING_LOAN_ID_PROP_ADDR]],RANGE_LOOKUP_UDARDA_LOANLIST,0)))),1,0)
)</f>
        <v>0</v>
      </c>
    </row>
    <row r="897" spans="2:13" ht="20.100000000000001" customHeight="1" x14ac:dyDescent="0.25">
      <c r="B897" s="25" t="str">
        <f>IF(TBL_QUAL_JOBSLISTING_JOBS[[#This Row],[RECORD_STARTED]],IF(TBL_QUAL_JOBSLISTING_JOBS[[#This Row],[ERROR_COUNT]]&gt;0,-1,IF(TBL_QUAL_JOBSLISTING_JOBS[[#This Row],[REQ_FIELDS_POPULATED]],1,0)),"")</f>
        <v/>
      </c>
      <c r="C897" s="94">
        <f>ROW()-ROW(TBL_QUAL_JOBSLISTING_JOBS[[#Headers],[ROW_ID]])</f>
        <v>888</v>
      </c>
      <c r="D897" s="82"/>
      <c r="E897" s="82"/>
      <c r="F897" s="38"/>
      <c r="G897" s="39"/>
      <c r="H897" s="33"/>
      <c r="I897" s="84" t="str">
        <f>IFERROR(INDEX(TBL_UDARDA_LOANPOOL[QUAL_JOBS_HUD_MFI],MATCH(TBL_QUAL_JOBSLISTING_JOBS[[#This Row],[LISTING_LOAN_ID_PROP_ADDR]],TBL_UDARDA_LOANPOOL[LOAN_ID_PROP_ADDR],0)),"")</f>
        <v/>
      </c>
      <c r="J8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7" s="36">
        <f>SUM(
IF(AND(TBL_QUAL_JOBSLISTING_JOBS[[#This Row],[LISTING_LOAN_ID_PROP_ADDR]]&lt;&gt;"",NOT(ISNUMBER(MATCH(TBL_QUAL_JOBSLISTING_JOBS[[#This Row],[LISTING_LOAN_ID_PROP_ADDR]],RANGE_LOOKUP_UDARDA_LOANLIST,0)))),1,0)
)</f>
        <v>0</v>
      </c>
    </row>
    <row r="898" spans="2:13" ht="20.100000000000001" customHeight="1" x14ac:dyDescent="0.25">
      <c r="B898" s="25" t="str">
        <f>IF(TBL_QUAL_JOBSLISTING_JOBS[[#This Row],[RECORD_STARTED]],IF(TBL_QUAL_JOBSLISTING_JOBS[[#This Row],[ERROR_COUNT]]&gt;0,-1,IF(TBL_QUAL_JOBSLISTING_JOBS[[#This Row],[REQ_FIELDS_POPULATED]],1,0)),"")</f>
        <v/>
      </c>
      <c r="C898" s="94">
        <f>ROW()-ROW(TBL_QUAL_JOBSLISTING_JOBS[[#Headers],[ROW_ID]])</f>
        <v>889</v>
      </c>
      <c r="D898" s="82"/>
      <c r="E898" s="82"/>
      <c r="F898" s="38"/>
      <c r="G898" s="39"/>
      <c r="H898" s="33"/>
      <c r="I898" s="84" t="str">
        <f>IFERROR(INDEX(TBL_UDARDA_LOANPOOL[QUAL_JOBS_HUD_MFI],MATCH(TBL_QUAL_JOBSLISTING_JOBS[[#This Row],[LISTING_LOAN_ID_PROP_ADDR]],TBL_UDARDA_LOANPOOL[LOAN_ID_PROP_ADDR],0)),"")</f>
        <v/>
      </c>
      <c r="J8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8" s="36">
        <f>SUM(
IF(AND(TBL_QUAL_JOBSLISTING_JOBS[[#This Row],[LISTING_LOAN_ID_PROP_ADDR]]&lt;&gt;"",NOT(ISNUMBER(MATCH(TBL_QUAL_JOBSLISTING_JOBS[[#This Row],[LISTING_LOAN_ID_PROP_ADDR]],RANGE_LOOKUP_UDARDA_LOANLIST,0)))),1,0)
)</f>
        <v>0</v>
      </c>
    </row>
    <row r="899" spans="2:13" ht="20.100000000000001" customHeight="1" x14ac:dyDescent="0.25">
      <c r="B899" s="25" t="str">
        <f>IF(TBL_QUAL_JOBSLISTING_JOBS[[#This Row],[RECORD_STARTED]],IF(TBL_QUAL_JOBSLISTING_JOBS[[#This Row],[ERROR_COUNT]]&gt;0,-1,IF(TBL_QUAL_JOBSLISTING_JOBS[[#This Row],[REQ_FIELDS_POPULATED]],1,0)),"")</f>
        <v/>
      </c>
      <c r="C899" s="94">
        <f>ROW()-ROW(TBL_QUAL_JOBSLISTING_JOBS[[#Headers],[ROW_ID]])</f>
        <v>890</v>
      </c>
      <c r="D899" s="82"/>
      <c r="E899" s="82"/>
      <c r="F899" s="38"/>
      <c r="G899" s="39"/>
      <c r="H899" s="33"/>
      <c r="I899" s="84" t="str">
        <f>IFERROR(INDEX(TBL_UDARDA_LOANPOOL[QUAL_JOBS_HUD_MFI],MATCH(TBL_QUAL_JOBSLISTING_JOBS[[#This Row],[LISTING_LOAN_ID_PROP_ADDR]],TBL_UDARDA_LOANPOOL[LOAN_ID_PROP_ADDR],0)),"")</f>
        <v/>
      </c>
      <c r="J8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9" s="36">
        <f>SUM(
IF(AND(TBL_QUAL_JOBSLISTING_JOBS[[#This Row],[LISTING_LOAN_ID_PROP_ADDR]]&lt;&gt;"",NOT(ISNUMBER(MATCH(TBL_QUAL_JOBSLISTING_JOBS[[#This Row],[LISTING_LOAN_ID_PROP_ADDR]],RANGE_LOOKUP_UDARDA_LOANLIST,0)))),1,0)
)</f>
        <v>0</v>
      </c>
    </row>
    <row r="900" spans="2:13" ht="20.100000000000001" customHeight="1" x14ac:dyDescent="0.25">
      <c r="B900" s="25" t="str">
        <f>IF(TBL_QUAL_JOBSLISTING_JOBS[[#This Row],[RECORD_STARTED]],IF(TBL_QUAL_JOBSLISTING_JOBS[[#This Row],[ERROR_COUNT]]&gt;0,-1,IF(TBL_QUAL_JOBSLISTING_JOBS[[#This Row],[REQ_FIELDS_POPULATED]],1,0)),"")</f>
        <v/>
      </c>
      <c r="C900" s="94">
        <f>ROW()-ROW(TBL_QUAL_JOBSLISTING_JOBS[[#Headers],[ROW_ID]])</f>
        <v>891</v>
      </c>
      <c r="D900" s="82"/>
      <c r="E900" s="82"/>
      <c r="F900" s="38"/>
      <c r="G900" s="39"/>
      <c r="H900" s="33"/>
      <c r="I900" s="84" t="str">
        <f>IFERROR(INDEX(TBL_UDARDA_LOANPOOL[QUAL_JOBS_HUD_MFI],MATCH(TBL_QUAL_JOBSLISTING_JOBS[[#This Row],[LISTING_LOAN_ID_PROP_ADDR]],TBL_UDARDA_LOANPOOL[LOAN_ID_PROP_ADDR],0)),"")</f>
        <v/>
      </c>
      <c r="J9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0" s="36">
        <f>SUM(
IF(AND(TBL_QUAL_JOBSLISTING_JOBS[[#This Row],[LISTING_LOAN_ID_PROP_ADDR]]&lt;&gt;"",NOT(ISNUMBER(MATCH(TBL_QUAL_JOBSLISTING_JOBS[[#This Row],[LISTING_LOAN_ID_PROP_ADDR]],RANGE_LOOKUP_UDARDA_LOANLIST,0)))),1,0)
)</f>
        <v>0</v>
      </c>
    </row>
    <row r="901" spans="2:13" ht="20.100000000000001" customHeight="1" x14ac:dyDescent="0.25">
      <c r="B901" s="25" t="str">
        <f>IF(TBL_QUAL_JOBSLISTING_JOBS[[#This Row],[RECORD_STARTED]],IF(TBL_QUAL_JOBSLISTING_JOBS[[#This Row],[ERROR_COUNT]]&gt;0,-1,IF(TBL_QUAL_JOBSLISTING_JOBS[[#This Row],[REQ_FIELDS_POPULATED]],1,0)),"")</f>
        <v/>
      </c>
      <c r="C901" s="94">
        <f>ROW()-ROW(TBL_QUAL_JOBSLISTING_JOBS[[#Headers],[ROW_ID]])</f>
        <v>892</v>
      </c>
      <c r="D901" s="82"/>
      <c r="E901" s="82"/>
      <c r="F901" s="38"/>
      <c r="G901" s="39"/>
      <c r="H901" s="33"/>
      <c r="I901" s="84" t="str">
        <f>IFERROR(INDEX(TBL_UDARDA_LOANPOOL[QUAL_JOBS_HUD_MFI],MATCH(TBL_QUAL_JOBSLISTING_JOBS[[#This Row],[LISTING_LOAN_ID_PROP_ADDR]],TBL_UDARDA_LOANPOOL[LOAN_ID_PROP_ADDR],0)),"")</f>
        <v/>
      </c>
      <c r="J9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1" s="36">
        <f>SUM(
IF(AND(TBL_QUAL_JOBSLISTING_JOBS[[#This Row],[LISTING_LOAN_ID_PROP_ADDR]]&lt;&gt;"",NOT(ISNUMBER(MATCH(TBL_QUAL_JOBSLISTING_JOBS[[#This Row],[LISTING_LOAN_ID_PROP_ADDR]],RANGE_LOOKUP_UDARDA_LOANLIST,0)))),1,0)
)</f>
        <v>0</v>
      </c>
    </row>
    <row r="902" spans="2:13" ht="20.100000000000001" customHeight="1" x14ac:dyDescent="0.25">
      <c r="B902" s="25" t="str">
        <f>IF(TBL_QUAL_JOBSLISTING_JOBS[[#This Row],[RECORD_STARTED]],IF(TBL_QUAL_JOBSLISTING_JOBS[[#This Row],[ERROR_COUNT]]&gt;0,-1,IF(TBL_QUAL_JOBSLISTING_JOBS[[#This Row],[REQ_FIELDS_POPULATED]],1,0)),"")</f>
        <v/>
      </c>
      <c r="C902" s="94">
        <f>ROW()-ROW(TBL_QUAL_JOBSLISTING_JOBS[[#Headers],[ROW_ID]])</f>
        <v>893</v>
      </c>
      <c r="D902" s="82"/>
      <c r="E902" s="82"/>
      <c r="F902" s="38"/>
      <c r="G902" s="39"/>
      <c r="H902" s="33"/>
      <c r="I902" s="84" t="str">
        <f>IFERROR(INDEX(TBL_UDARDA_LOANPOOL[QUAL_JOBS_HUD_MFI],MATCH(TBL_QUAL_JOBSLISTING_JOBS[[#This Row],[LISTING_LOAN_ID_PROP_ADDR]],TBL_UDARDA_LOANPOOL[LOAN_ID_PROP_ADDR],0)),"")</f>
        <v/>
      </c>
      <c r="J90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2" s="36">
        <f>SUM(
IF(AND(TBL_QUAL_JOBSLISTING_JOBS[[#This Row],[LISTING_LOAN_ID_PROP_ADDR]]&lt;&gt;"",NOT(ISNUMBER(MATCH(TBL_QUAL_JOBSLISTING_JOBS[[#This Row],[LISTING_LOAN_ID_PROP_ADDR]],RANGE_LOOKUP_UDARDA_LOANLIST,0)))),1,0)
)</f>
        <v>0</v>
      </c>
    </row>
    <row r="903" spans="2:13" ht="20.100000000000001" customHeight="1" x14ac:dyDescent="0.25">
      <c r="B903" s="25" t="str">
        <f>IF(TBL_QUAL_JOBSLISTING_JOBS[[#This Row],[RECORD_STARTED]],IF(TBL_QUAL_JOBSLISTING_JOBS[[#This Row],[ERROR_COUNT]]&gt;0,-1,IF(TBL_QUAL_JOBSLISTING_JOBS[[#This Row],[REQ_FIELDS_POPULATED]],1,0)),"")</f>
        <v/>
      </c>
      <c r="C903" s="94">
        <f>ROW()-ROW(TBL_QUAL_JOBSLISTING_JOBS[[#Headers],[ROW_ID]])</f>
        <v>894</v>
      </c>
      <c r="D903" s="82"/>
      <c r="E903" s="82"/>
      <c r="F903" s="38"/>
      <c r="G903" s="39"/>
      <c r="H903" s="33"/>
      <c r="I903" s="84" t="str">
        <f>IFERROR(INDEX(TBL_UDARDA_LOANPOOL[QUAL_JOBS_HUD_MFI],MATCH(TBL_QUAL_JOBSLISTING_JOBS[[#This Row],[LISTING_LOAN_ID_PROP_ADDR]],TBL_UDARDA_LOANPOOL[LOAN_ID_PROP_ADDR],0)),"")</f>
        <v/>
      </c>
      <c r="J90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3" s="36">
        <f>SUM(
IF(AND(TBL_QUAL_JOBSLISTING_JOBS[[#This Row],[LISTING_LOAN_ID_PROP_ADDR]]&lt;&gt;"",NOT(ISNUMBER(MATCH(TBL_QUAL_JOBSLISTING_JOBS[[#This Row],[LISTING_LOAN_ID_PROP_ADDR]],RANGE_LOOKUP_UDARDA_LOANLIST,0)))),1,0)
)</f>
        <v>0</v>
      </c>
    </row>
    <row r="904" spans="2:13" ht="20.100000000000001" customHeight="1" x14ac:dyDescent="0.25">
      <c r="B904" s="25" t="str">
        <f>IF(TBL_QUAL_JOBSLISTING_JOBS[[#This Row],[RECORD_STARTED]],IF(TBL_QUAL_JOBSLISTING_JOBS[[#This Row],[ERROR_COUNT]]&gt;0,-1,IF(TBL_QUAL_JOBSLISTING_JOBS[[#This Row],[REQ_FIELDS_POPULATED]],1,0)),"")</f>
        <v/>
      </c>
      <c r="C904" s="94">
        <f>ROW()-ROW(TBL_QUAL_JOBSLISTING_JOBS[[#Headers],[ROW_ID]])</f>
        <v>895</v>
      </c>
      <c r="D904" s="82"/>
      <c r="E904" s="82"/>
      <c r="F904" s="38"/>
      <c r="G904" s="39"/>
      <c r="H904" s="33"/>
      <c r="I904" s="84" t="str">
        <f>IFERROR(INDEX(TBL_UDARDA_LOANPOOL[QUAL_JOBS_HUD_MFI],MATCH(TBL_QUAL_JOBSLISTING_JOBS[[#This Row],[LISTING_LOAN_ID_PROP_ADDR]],TBL_UDARDA_LOANPOOL[LOAN_ID_PROP_ADDR],0)),"")</f>
        <v/>
      </c>
      <c r="J90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4" s="36">
        <f>SUM(
IF(AND(TBL_QUAL_JOBSLISTING_JOBS[[#This Row],[LISTING_LOAN_ID_PROP_ADDR]]&lt;&gt;"",NOT(ISNUMBER(MATCH(TBL_QUAL_JOBSLISTING_JOBS[[#This Row],[LISTING_LOAN_ID_PROP_ADDR]],RANGE_LOOKUP_UDARDA_LOANLIST,0)))),1,0)
)</f>
        <v>0</v>
      </c>
    </row>
    <row r="905" spans="2:13" ht="20.100000000000001" customHeight="1" x14ac:dyDescent="0.25">
      <c r="B905" s="25" t="str">
        <f>IF(TBL_QUAL_JOBSLISTING_JOBS[[#This Row],[RECORD_STARTED]],IF(TBL_QUAL_JOBSLISTING_JOBS[[#This Row],[ERROR_COUNT]]&gt;0,-1,IF(TBL_QUAL_JOBSLISTING_JOBS[[#This Row],[REQ_FIELDS_POPULATED]],1,0)),"")</f>
        <v/>
      </c>
      <c r="C905" s="94">
        <f>ROW()-ROW(TBL_QUAL_JOBSLISTING_JOBS[[#Headers],[ROW_ID]])</f>
        <v>896</v>
      </c>
      <c r="D905" s="82"/>
      <c r="E905" s="82"/>
      <c r="F905" s="38"/>
      <c r="G905" s="39"/>
      <c r="H905" s="33"/>
      <c r="I905" s="84" t="str">
        <f>IFERROR(INDEX(TBL_UDARDA_LOANPOOL[QUAL_JOBS_HUD_MFI],MATCH(TBL_QUAL_JOBSLISTING_JOBS[[#This Row],[LISTING_LOAN_ID_PROP_ADDR]],TBL_UDARDA_LOANPOOL[LOAN_ID_PROP_ADDR],0)),"")</f>
        <v/>
      </c>
      <c r="J90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5" s="36">
        <f>SUM(
IF(AND(TBL_QUAL_JOBSLISTING_JOBS[[#This Row],[LISTING_LOAN_ID_PROP_ADDR]]&lt;&gt;"",NOT(ISNUMBER(MATCH(TBL_QUAL_JOBSLISTING_JOBS[[#This Row],[LISTING_LOAN_ID_PROP_ADDR]],RANGE_LOOKUP_UDARDA_LOANLIST,0)))),1,0)
)</f>
        <v>0</v>
      </c>
    </row>
    <row r="906" spans="2:13" ht="20.100000000000001" customHeight="1" x14ac:dyDescent="0.25">
      <c r="B906" s="25" t="str">
        <f>IF(TBL_QUAL_JOBSLISTING_JOBS[[#This Row],[RECORD_STARTED]],IF(TBL_QUAL_JOBSLISTING_JOBS[[#This Row],[ERROR_COUNT]]&gt;0,-1,IF(TBL_QUAL_JOBSLISTING_JOBS[[#This Row],[REQ_FIELDS_POPULATED]],1,0)),"")</f>
        <v/>
      </c>
      <c r="C906" s="94">
        <f>ROW()-ROW(TBL_QUAL_JOBSLISTING_JOBS[[#Headers],[ROW_ID]])</f>
        <v>897</v>
      </c>
      <c r="D906" s="82"/>
      <c r="E906" s="82"/>
      <c r="F906" s="38"/>
      <c r="G906" s="39"/>
      <c r="H906" s="33"/>
      <c r="I906" s="84" t="str">
        <f>IFERROR(INDEX(TBL_UDARDA_LOANPOOL[QUAL_JOBS_HUD_MFI],MATCH(TBL_QUAL_JOBSLISTING_JOBS[[#This Row],[LISTING_LOAN_ID_PROP_ADDR]],TBL_UDARDA_LOANPOOL[LOAN_ID_PROP_ADDR],0)),"")</f>
        <v/>
      </c>
      <c r="J90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6" s="36">
        <f>SUM(
IF(AND(TBL_QUAL_JOBSLISTING_JOBS[[#This Row],[LISTING_LOAN_ID_PROP_ADDR]]&lt;&gt;"",NOT(ISNUMBER(MATCH(TBL_QUAL_JOBSLISTING_JOBS[[#This Row],[LISTING_LOAN_ID_PROP_ADDR]],RANGE_LOOKUP_UDARDA_LOANLIST,0)))),1,0)
)</f>
        <v>0</v>
      </c>
    </row>
    <row r="907" spans="2:13" ht="20.100000000000001" customHeight="1" x14ac:dyDescent="0.25">
      <c r="B907" s="25" t="str">
        <f>IF(TBL_QUAL_JOBSLISTING_JOBS[[#This Row],[RECORD_STARTED]],IF(TBL_QUAL_JOBSLISTING_JOBS[[#This Row],[ERROR_COUNT]]&gt;0,-1,IF(TBL_QUAL_JOBSLISTING_JOBS[[#This Row],[REQ_FIELDS_POPULATED]],1,0)),"")</f>
        <v/>
      </c>
      <c r="C907" s="94">
        <f>ROW()-ROW(TBL_QUAL_JOBSLISTING_JOBS[[#Headers],[ROW_ID]])</f>
        <v>898</v>
      </c>
      <c r="D907" s="82"/>
      <c r="E907" s="82"/>
      <c r="F907" s="38"/>
      <c r="G907" s="39"/>
      <c r="H907" s="33"/>
      <c r="I907" s="84" t="str">
        <f>IFERROR(INDEX(TBL_UDARDA_LOANPOOL[QUAL_JOBS_HUD_MFI],MATCH(TBL_QUAL_JOBSLISTING_JOBS[[#This Row],[LISTING_LOAN_ID_PROP_ADDR]],TBL_UDARDA_LOANPOOL[LOAN_ID_PROP_ADDR],0)),"")</f>
        <v/>
      </c>
      <c r="J90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7" s="36">
        <f>SUM(
IF(AND(TBL_QUAL_JOBSLISTING_JOBS[[#This Row],[LISTING_LOAN_ID_PROP_ADDR]]&lt;&gt;"",NOT(ISNUMBER(MATCH(TBL_QUAL_JOBSLISTING_JOBS[[#This Row],[LISTING_LOAN_ID_PROP_ADDR]],RANGE_LOOKUP_UDARDA_LOANLIST,0)))),1,0)
)</f>
        <v>0</v>
      </c>
    </row>
    <row r="908" spans="2:13" ht="20.100000000000001" customHeight="1" x14ac:dyDescent="0.25">
      <c r="B908" s="25" t="str">
        <f>IF(TBL_QUAL_JOBSLISTING_JOBS[[#This Row],[RECORD_STARTED]],IF(TBL_QUAL_JOBSLISTING_JOBS[[#This Row],[ERROR_COUNT]]&gt;0,-1,IF(TBL_QUAL_JOBSLISTING_JOBS[[#This Row],[REQ_FIELDS_POPULATED]],1,0)),"")</f>
        <v/>
      </c>
      <c r="C908" s="94">
        <f>ROW()-ROW(TBL_QUAL_JOBSLISTING_JOBS[[#Headers],[ROW_ID]])</f>
        <v>899</v>
      </c>
      <c r="D908" s="82"/>
      <c r="E908" s="82"/>
      <c r="F908" s="38"/>
      <c r="G908" s="39"/>
      <c r="H908" s="33"/>
      <c r="I908" s="84" t="str">
        <f>IFERROR(INDEX(TBL_UDARDA_LOANPOOL[QUAL_JOBS_HUD_MFI],MATCH(TBL_QUAL_JOBSLISTING_JOBS[[#This Row],[LISTING_LOAN_ID_PROP_ADDR]],TBL_UDARDA_LOANPOOL[LOAN_ID_PROP_ADDR],0)),"")</f>
        <v/>
      </c>
      <c r="J90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8" s="36">
        <f>SUM(
IF(AND(TBL_QUAL_JOBSLISTING_JOBS[[#This Row],[LISTING_LOAN_ID_PROP_ADDR]]&lt;&gt;"",NOT(ISNUMBER(MATCH(TBL_QUAL_JOBSLISTING_JOBS[[#This Row],[LISTING_LOAN_ID_PROP_ADDR]],RANGE_LOOKUP_UDARDA_LOANLIST,0)))),1,0)
)</f>
        <v>0</v>
      </c>
    </row>
    <row r="909" spans="2:13" ht="20.100000000000001" customHeight="1" x14ac:dyDescent="0.25">
      <c r="B909" s="25" t="str">
        <f>IF(TBL_QUAL_JOBSLISTING_JOBS[[#This Row],[RECORD_STARTED]],IF(TBL_QUAL_JOBSLISTING_JOBS[[#This Row],[ERROR_COUNT]]&gt;0,-1,IF(TBL_QUAL_JOBSLISTING_JOBS[[#This Row],[REQ_FIELDS_POPULATED]],1,0)),"")</f>
        <v/>
      </c>
      <c r="C909" s="94">
        <f>ROW()-ROW(TBL_QUAL_JOBSLISTING_JOBS[[#Headers],[ROW_ID]])</f>
        <v>900</v>
      </c>
      <c r="D909" s="82"/>
      <c r="E909" s="82"/>
      <c r="F909" s="38"/>
      <c r="G909" s="39"/>
      <c r="H909" s="33"/>
      <c r="I909" s="84" t="str">
        <f>IFERROR(INDEX(TBL_UDARDA_LOANPOOL[QUAL_JOBS_HUD_MFI],MATCH(TBL_QUAL_JOBSLISTING_JOBS[[#This Row],[LISTING_LOAN_ID_PROP_ADDR]],TBL_UDARDA_LOANPOOL[LOAN_ID_PROP_ADDR],0)),"")</f>
        <v/>
      </c>
      <c r="J90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9" s="36">
        <f>SUM(
IF(AND(TBL_QUAL_JOBSLISTING_JOBS[[#This Row],[LISTING_LOAN_ID_PROP_ADDR]]&lt;&gt;"",NOT(ISNUMBER(MATCH(TBL_QUAL_JOBSLISTING_JOBS[[#This Row],[LISTING_LOAN_ID_PROP_ADDR]],RANGE_LOOKUP_UDARDA_LOANLIST,0)))),1,0)
)</f>
        <v>0</v>
      </c>
    </row>
    <row r="910" spans="2:13" ht="20.100000000000001" customHeight="1" x14ac:dyDescent="0.25">
      <c r="B910" s="25" t="str">
        <f>IF(TBL_QUAL_JOBSLISTING_JOBS[[#This Row],[RECORD_STARTED]],IF(TBL_QUAL_JOBSLISTING_JOBS[[#This Row],[ERROR_COUNT]]&gt;0,-1,IF(TBL_QUAL_JOBSLISTING_JOBS[[#This Row],[REQ_FIELDS_POPULATED]],1,0)),"")</f>
        <v/>
      </c>
      <c r="C910" s="94">
        <f>ROW()-ROW(TBL_QUAL_JOBSLISTING_JOBS[[#Headers],[ROW_ID]])</f>
        <v>901</v>
      </c>
      <c r="D910" s="82"/>
      <c r="E910" s="82"/>
      <c r="F910" s="38"/>
      <c r="G910" s="39"/>
      <c r="H910" s="33"/>
      <c r="I910" s="84" t="str">
        <f>IFERROR(INDEX(TBL_UDARDA_LOANPOOL[QUAL_JOBS_HUD_MFI],MATCH(TBL_QUAL_JOBSLISTING_JOBS[[#This Row],[LISTING_LOAN_ID_PROP_ADDR]],TBL_UDARDA_LOANPOOL[LOAN_ID_PROP_ADDR],0)),"")</f>
        <v/>
      </c>
      <c r="J91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0" s="36">
        <f>SUM(
IF(AND(TBL_QUAL_JOBSLISTING_JOBS[[#This Row],[LISTING_LOAN_ID_PROP_ADDR]]&lt;&gt;"",NOT(ISNUMBER(MATCH(TBL_QUAL_JOBSLISTING_JOBS[[#This Row],[LISTING_LOAN_ID_PROP_ADDR]],RANGE_LOOKUP_UDARDA_LOANLIST,0)))),1,0)
)</f>
        <v>0</v>
      </c>
    </row>
    <row r="911" spans="2:13" ht="20.100000000000001" customHeight="1" x14ac:dyDescent="0.25">
      <c r="B911" s="25" t="str">
        <f>IF(TBL_QUAL_JOBSLISTING_JOBS[[#This Row],[RECORD_STARTED]],IF(TBL_QUAL_JOBSLISTING_JOBS[[#This Row],[ERROR_COUNT]]&gt;0,-1,IF(TBL_QUAL_JOBSLISTING_JOBS[[#This Row],[REQ_FIELDS_POPULATED]],1,0)),"")</f>
        <v/>
      </c>
      <c r="C911" s="94">
        <f>ROW()-ROW(TBL_QUAL_JOBSLISTING_JOBS[[#Headers],[ROW_ID]])</f>
        <v>902</v>
      </c>
      <c r="D911" s="82"/>
      <c r="E911" s="82"/>
      <c r="F911" s="38"/>
      <c r="G911" s="39"/>
      <c r="H911" s="33"/>
      <c r="I911" s="84" t="str">
        <f>IFERROR(INDEX(TBL_UDARDA_LOANPOOL[QUAL_JOBS_HUD_MFI],MATCH(TBL_QUAL_JOBSLISTING_JOBS[[#This Row],[LISTING_LOAN_ID_PROP_ADDR]],TBL_UDARDA_LOANPOOL[LOAN_ID_PROP_ADDR],0)),"")</f>
        <v/>
      </c>
      <c r="J91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1" s="36">
        <f>SUM(
IF(AND(TBL_QUAL_JOBSLISTING_JOBS[[#This Row],[LISTING_LOAN_ID_PROP_ADDR]]&lt;&gt;"",NOT(ISNUMBER(MATCH(TBL_QUAL_JOBSLISTING_JOBS[[#This Row],[LISTING_LOAN_ID_PROP_ADDR]],RANGE_LOOKUP_UDARDA_LOANLIST,0)))),1,0)
)</f>
        <v>0</v>
      </c>
    </row>
    <row r="912" spans="2:13" ht="20.100000000000001" customHeight="1" x14ac:dyDescent="0.25">
      <c r="B912" s="25" t="str">
        <f>IF(TBL_QUAL_JOBSLISTING_JOBS[[#This Row],[RECORD_STARTED]],IF(TBL_QUAL_JOBSLISTING_JOBS[[#This Row],[ERROR_COUNT]]&gt;0,-1,IF(TBL_QUAL_JOBSLISTING_JOBS[[#This Row],[REQ_FIELDS_POPULATED]],1,0)),"")</f>
        <v/>
      </c>
      <c r="C912" s="94">
        <f>ROW()-ROW(TBL_QUAL_JOBSLISTING_JOBS[[#Headers],[ROW_ID]])</f>
        <v>903</v>
      </c>
      <c r="D912" s="82"/>
      <c r="E912" s="82"/>
      <c r="F912" s="38"/>
      <c r="G912" s="39"/>
      <c r="H912" s="33"/>
      <c r="I912" s="84" t="str">
        <f>IFERROR(INDEX(TBL_UDARDA_LOANPOOL[QUAL_JOBS_HUD_MFI],MATCH(TBL_QUAL_JOBSLISTING_JOBS[[#This Row],[LISTING_LOAN_ID_PROP_ADDR]],TBL_UDARDA_LOANPOOL[LOAN_ID_PROP_ADDR],0)),"")</f>
        <v/>
      </c>
      <c r="J91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2" s="36">
        <f>SUM(
IF(AND(TBL_QUAL_JOBSLISTING_JOBS[[#This Row],[LISTING_LOAN_ID_PROP_ADDR]]&lt;&gt;"",NOT(ISNUMBER(MATCH(TBL_QUAL_JOBSLISTING_JOBS[[#This Row],[LISTING_LOAN_ID_PROP_ADDR]],RANGE_LOOKUP_UDARDA_LOANLIST,0)))),1,0)
)</f>
        <v>0</v>
      </c>
    </row>
    <row r="913" spans="2:13" ht="20.100000000000001" customHeight="1" x14ac:dyDescent="0.25">
      <c r="B913" s="25" t="str">
        <f>IF(TBL_QUAL_JOBSLISTING_JOBS[[#This Row],[RECORD_STARTED]],IF(TBL_QUAL_JOBSLISTING_JOBS[[#This Row],[ERROR_COUNT]]&gt;0,-1,IF(TBL_QUAL_JOBSLISTING_JOBS[[#This Row],[REQ_FIELDS_POPULATED]],1,0)),"")</f>
        <v/>
      </c>
      <c r="C913" s="94">
        <f>ROW()-ROW(TBL_QUAL_JOBSLISTING_JOBS[[#Headers],[ROW_ID]])</f>
        <v>904</v>
      </c>
      <c r="D913" s="82"/>
      <c r="E913" s="82"/>
      <c r="F913" s="38"/>
      <c r="G913" s="39"/>
      <c r="H913" s="33"/>
      <c r="I913" s="84" t="str">
        <f>IFERROR(INDEX(TBL_UDARDA_LOANPOOL[QUAL_JOBS_HUD_MFI],MATCH(TBL_QUAL_JOBSLISTING_JOBS[[#This Row],[LISTING_LOAN_ID_PROP_ADDR]],TBL_UDARDA_LOANPOOL[LOAN_ID_PROP_ADDR],0)),"")</f>
        <v/>
      </c>
      <c r="J91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3" s="36">
        <f>SUM(
IF(AND(TBL_QUAL_JOBSLISTING_JOBS[[#This Row],[LISTING_LOAN_ID_PROP_ADDR]]&lt;&gt;"",NOT(ISNUMBER(MATCH(TBL_QUAL_JOBSLISTING_JOBS[[#This Row],[LISTING_LOAN_ID_PROP_ADDR]],RANGE_LOOKUP_UDARDA_LOANLIST,0)))),1,0)
)</f>
        <v>0</v>
      </c>
    </row>
    <row r="914" spans="2:13" ht="20.100000000000001" customHeight="1" x14ac:dyDescent="0.25">
      <c r="B914" s="25" t="str">
        <f>IF(TBL_QUAL_JOBSLISTING_JOBS[[#This Row],[RECORD_STARTED]],IF(TBL_QUAL_JOBSLISTING_JOBS[[#This Row],[ERROR_COUNT]]&gt;0,-1,IF(TBL_QUAL_JOBSLISTING_JOBS[[#This Row],[REQ_FIELDS_POPULATED]],1,0)),"")</f>
        <v/>
      </c>
      <c r="C914" s="94">
        <f>ROW()-ROW(TBL_QUAL_JOBSLISTING_JOBS[[#Headers],[ROW_ID]])</f>
        <v>905</v>
      </c>
      <c r="D914" s="82"/>
      <c r="E914" s="82"/>
      <c r="F914" s="38"/>
      <c r="G914" s="39"/>
      <c r="H914" s="33"/>
      <c r="I914" s="84" t="str">
        <f>IFERROR(INDEX(TBL_UDARDA_LOANPOOL[QUAL_JOBS_HUD_MFI],MATCH(TBL_QUAL_JOBSLISTING_JOBS[[#This Row],[LISTING_LOAN_ID_PROP_ADDR]],TBL_UDARDA_LOANPOOL[LOAN_ID_PROP_ADDR],0)),"")</f>
        <v/>
      </c>
      <c r="J91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4" s="36">
        <f>SUM(
IF(AND(TBL_QUAL_JOBSLISTING_JOBS[[#This Row],[LISTING_LOAN_ID_PROP_ADDR]]&lt;&gt;"",NOT(ISNUMBER(MATCH(TBL_QUAL_JOBSLISTING_JOBS[[#This Row],[LISTING_LOAN_ID_PROP_ADDR]],RANGE_LOOKUP_UDARDA_LOANLIST,0)))),1,0)
)</f>
        <v>0</v>
      </c>
    </row>
    <row r="915" spans="2:13" ht="20.100000000000001" customHeight="1" x14ac:dyDescent="0.25">
      <c r="B915" s="25" t="str">
        <f>IF(TBL_QUAL_JOBSLISTING_JOBS[[#This Row],[RECORD_STARTED]],IF(TBL_QUAL_JOBSLISTING_JOBS[[#This Row],[ERROR_COUNT]]&gt;0,-1,IF(TBL_QUAL_JOBSLISTING_JOBS[[#This Row],[REQ_FIELDS_POPULATED]],1,0)),"")</f>
        <v/>
      </c>
      <c r="C915" s="94">
        <f>ROW()-ROW(TBL_QUAL_JOBSLISTING_JOBS[[#Headers],[ROW_ID]])</f>
        <v>906</v>
      </c>
      <c r="D915" s="82"/>
      <c r="E915" s="82"/>
      <c r="F915" s="38"/>
      <c r="G915" s="39"/>
      <c r="H915" s="33"/>
      <c r="I915" s="84" t="str">
        <f>IFERROR(INDEX(TBL_UDARDA_LOANPOOL[QUAL_JOBS_HUD_MFI],MATCH(TBL_QUAL_JOBSLISTING_JOBS[[#This Row],[LISTING_LOAN_ID_PROP_ADDR]],TBL_UDARDA_LOANPOOL[LOAN_ID_PROP_ADDR],0)),"")</f>
        <v/>
      </c>
      <c r="J91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5" s="36">
        <f>SUM(
IF(AND(TBL_QUAL_JOBSLISTING_JOBS[[#This Row],[LISTING_LOAN_ID_PROP_ADDR]]&lt;&gt;"",NOT(ISNUMBER(MATCH(TBL_QUAL_JOBSLISTING_JOBS[[#This Row],[LISTING_LOAN_ID_PROP_ADDR]],RANGE_LOOKUP_UDARDA_LOANLIST,0)))),1,0)
)</f>
        <v>0</v>
      </c>
    </row>
    <row r="916" spans="2:13" ht="20.100000000000001" customHeight="1" x14ac:dyDescent="0.25">
      <c r="B916" s="25" t="str">
        <f>IF(TBL_QUAL_JOBSLISTING_JOBS[[#This Row],[RECORD_STARTED]],IF(TBL_QUAL_JOBSLISTING_JOBS[[#This Row],[ERROR_COUNT]]&gt;0,-1,IF(TBL_QUAL_JOBSLISTING_JOBS[[#This Row],[REQ_FIELDS_POPULATED]],1,0)),"")</f>
        <v/>
      </c>
      <c r="C916" s="94">
        <f>ROW()-ROW(TBL_QUAL_JOBSLISTING_JOBS[[#Headers],[ROW_ID]])</f>
        <v>907</v>
      </c>
      <c r="D916" s="82"/>
      <c r="E916" s="82"/>
      <c r="F916" s="38"/>
      <c r="G916" s="39"/>
      <c r="H916" s="33"/>
      <c r="I916" s="84" t="str">
        <f>IFERROR(INDEX(TBL_UDARDA_LOANPOOL[QUAL_JOBS_HUD_MFI],MATCH(TBL_QUAL_JOBSLISTING_JOBS[[#This Row],[LISTING_LOAN_ID_PROP_ADDR]],TBL_UDARDA_LOANPOOL[LOAN_ID_PROP_ADDR],0)),"")</f>
        <v/>
      </c>
      <c r="J91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6" s="36">
        <f>SUM(
IF(AND(TBL_QUAL_JOBSLISTING_JOBS[[#This Row],[LISTING_LOAN_ID_PROP_ADDR]]&lt;&gt;"",NOT(ISNUMBER(MATCH(TBL_QUAL_JOBSLISTING_JOBS[[#This Row],[LISTING_LOAN_ID_PROP_ADDR]],RANGE_LOOKUP_UDARDA_LOANLIST,0)))),1,0)
)</f>
        <v>0</v>
      </c>
    </row>
    <row r="917" spans="2:13" ht="20.100000000000001" customHeight="1" x14ac:dyDescent="0.25">
      <c r="B917" s="25" t="str">
        <f>IF(TBL_QUAL_JOBSLISTING_JOBS[[#This Row],[RECORD_STARTED]],IF(TBL_QUAL_JOBSLISTING_JOBS[[#This Row],[ERROR_COUNT]]&gt;0,-1,IF(TBL_QUAL_JOBSLISTING_JOBS[[#This Row],[REQ_FIELDS_POPULATED]],1,0)),"")</f>
        <v/>
      </c>
      <c r="C917" s="94">
        <f>ROW()-ROW(TBL_QUAL_JOBSLISTING_JOBS[[#Headers],[ROW_ID]])</f>
        <v>908</v>
      </c>
      <c r="D917" s="82"/>
      <c r="E917" s="82"/>
      <c r="F917" s="38"/>
      <c r="G917" s="39"/>
      <c r="H917" s="33"/>
      <c r="I917" s="84" t="str">
        <f>IFERROR(INDEX(TBL_UDARDA_LOANPOOL[QUAL_JOBS_HUD_MFI],MATCH(TBL_QUAL_JOBSLISTING_JOBS[[#This Row],[LISTING_LOAN_ID_PROP_ADDR]],TBL_UDARDA_LOANPOOL[LOAN_ID_PROP_ADDR],0)),"")</f>
        <v/>
      </c>
      <c r="J91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7" s="36">
        <f>SUM(
IF(AND(TBL_QUAL_JOBSLISTING_JOBS[[#This Row],[LISTING_LOAN_ID_PROP_ADDR]]&lt;&gt;"",NOT(ISNUMBER(MATCH(TBL_QUAL_JOBSLISTING_JOBS[[#This Row],[LISTING_LOAN_ID_PROP_ADDR]],RANGE_LOOKUP_UDARDA_LOANLIST,0)))),1,0)
)</f>
        <v>0</v>
      </c>
    </row>
    <row r="918" spans="2:13" ht="20.100000000000001" customHeight="1" x14ac:dyDescent="0.25">
      <c r="B918" s="25" t="str">
        <f>IF(TBL_QUAL_JOBSLISTING_JOBS[[#This Row],[RECORD_STARTED]],IF(TBL_QUAL_JOBSLISTING_JOBS[[#This Row],[ERROR_COUNT]]&gt;0,-1,IF(TBL_QUAL_JOBSLISTING_JOBS[[#This Row],[REQ_FIELDS_POPULATED]],1,0)),"")</f>
        <v/>
      </c>
      <c r="C918" s="94">
        <f>ROW()-ROW(TBL_QUAL_JOBSLISTING_JOBS[[#Headers],[ROW_ID]])</f>
        <v>909</v>
      </c>
      <c r="D918" s="82"/>
      <c r="E918" s="82"/>
      <c r="F918" s="38"/>
      <c r="G918" s="39"/>
      <c r="H918" s="33"/>
      <c r="I918" s="84" t="str">
        <f>IFERROR(INDEX(TBL_UDARDA_LOANPOOL[QUAL_JOBS_HUD_MFI],MATCH(TBL_QUAL_JOBSLISTING_JOBS[[#This Row],[LISTING_LOAN_ID_PROP_ADDR]],TBL_UDARDA_LOANPOOL[LOAN_ID_PROP_ADDR],0)),"")</f>
        <v/>
      </c>
      <c r="J91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8" s="36">
        <f>SUM(
IF(AND(TBL_QUAL_JOBSLISTING_JOBS[[#This Row],[LISTING_LOAN_ID_PROP_ADDR]]&lt;&gt;"",NOT(ISNUMBER(MATCH(TBL_QUAL_JOBSLISTING_JOBS[[#This Row],[LISTING_LOAN_ID_PROP_ADDR]],RANGE_LOOKUP_UDARDA_LOANLIST,0)))),1,0)
)</f>
        <v>0</v>
      </c>
    </row>
    <row r="919" spans="2:13" ht="20.100000000000001" customHeight="1" x14ac:dyDescent="0.25">
      <c r="B919" s="25" t="str">
        <f>IF(TBL_QUAL_JOBSLISTING_JOBS[[#This Row],[RECORD_STARTED]],IF(TBL_QUAL_JOBSLISTING_JOBS[[#This Row],[ERROR_COUNT]]&gt;0,-1,IF(TBL_QUAL_JOBSLISTING_JOBS[[#This Row],[REQ_FIELDS_POPULATED]],1,0)),"")</f>
        <v/>
      </c>
      <c r="C919" s="94">
        <f>ROW()-ROW(TBL_QUAL_JOBSLISTING_JOBS[[#Headers],[ROW_ID]])</f>
        <v>910</v>
      </c>
      <c r="D919" s="82"/>
      <c r="E919" s="82"/>
      <c r="F919" s="38"/>
      <c r="G919" s="39"/>
      <c r="H919" s="33"/>
      <c r="I919" s="84" t="str">
        <f>IFERROR(INDEX(TBL_UDARDA_LOANPOOL[QUAL_JOBS_HUD_MFI],MATCH(TBL_QUAL_JOBSLISTING_JOBS[[#This Row],[LISTING_LOAN_ID_PROP_ADDR]],TBL_UDARDA_LOANPOOL[LOAN_ID_PROP_ADDR],0)),"")</f>
        <v/>
      </c>
      <c r="J91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9" s="36">
        <f>SUM(
IF(AND(TBL_QUAL_JOBSLISTING_JOBS[[#This Row],[LISTING_LOAN_ID_PROP_ADDR]]&lt;&gt;"",NOT(ISNUMBER(MATCH(TBL_QUAL_JOBSLISTING_JOBS[[#This Row],[LISTING_LOAN_ID_PROP_ADDR]],RANGE_LOOKUP_UDARDA_LOANLIST,0)))),1,0)
)</f>
        <v>0</v>
      </c>
    </row>
    <row r="920" spans="2:13" ht="20.100000000000001" customHeight="1" x14ac:dyDescent="0.25">
      <c r="B920" s="25" t="str">
        <f>IF(TBL_QUAL_JOBSLISTING_JOBS[[#This Row],[RECORD_STARTED]],IF(TBL_QUAL_JOBSLISTING_JOBS[[#This Row],[ERROR_COUNT]]&gt;0,-1,IF(TBL_QUAL_JOBSLISTING_JOBS[[#This Row],[REQ_FIELDS_POPULATED]],1,0)),"")</f>
        <v/>
      </c>
      <c r="C920" s="94">
        <f>ROW()-ROW(TBL_QUAL_JOBSLISTING_JOBS[[#Headers],[ROW_ID]])</f>
        <v>911</v>
      </c>
      <c r="D920" s="82"/>
      <c r="E920" s="82"/>
      <c r="F920" s="38"/>
      <c r="G920" s="39"/>
      <c r="H920" s="33"/>
      <c r="I920" s="84" t="str">
        <f>IFERROR(INDEX(TBL_UDARDA_LOANPOOL[QUAL_JOBS_HUD_MFI],MATCH(TBL_QUAL_JOBSLISTING_JOBS[[#This Row],[LISTING_LOAN_ID_PROP_ADDR]],TBL_UDARDA_LOANPOOL[LOAN_ID_PROP_ADDR],0)),"")</f>
        <v/>
      </c>
      <c r="J92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0" s="36">
        <f>SUM(
IF(AND(TBL_QUAL_JOBSLISTING_JOBS[[#This Row],[LISTING_LOAN_ID_PROP_ADDR]]&lt;&gt;"",NOT(ISNUMBER(MATCH(TBL_QUAL_JOBSLISTING_JOBS[[#This Row],[LISTING_LOAN_ID_PROP_ADDR]],RANGE_LOOKUP_UDARDA_LOANLIST,0)))),1,0)
)</f>
        <v>0</v>
      </c>
    </row>
    <row r="921" spans="2:13" ht="20.100000000000001" customHeight="1" x14ac:dyDescent="0.25">
      <c r="B921" s="25" t="str">
        <f>IF(TBL_QUAL_JOBSLISTING_JOBS[[#This Row],[RECORD_STARTED]],IF(TBL_QUAL_JOBSLISTING_JOBS[[#This Row],[ERROR_COUNT]]&gt;0,-1,IF(TBL_QUAL_JOBSLISTING_JOBS[[#This Row],[REQ_FIELDS_POPULATED]],1,0)),"")</f>
        <v/>
      </c>
      <c r="C921" s="94">
        <f>ROW()-ROW(TBL_QUAL_JOBSLISTING_JOBS[[#Headers],[ROW_ID]])</f>
        <v>912</v>
      </c>
      <c r="D921" s="82"/>
      <c r="E921" s="82"/>
      <c r="F921" s="38"/>
      <c r="G921" s="39"/>
      <c r="H921" s="33"/>
      <c r="I921" s="84" t="str">
        <f>IFERROR(INDEX(TBL_UDARDA_LOANPOOL[QUAL_JOBS_HUD_MFI],MATCH(TBL_QUAL_JOBSLISTING_JOBS[[#This Row],[LISTING_LOAN_ID_PROP_ADDR]],TBL_UDARDA_LOANPOOL[LOAN_ID_PROP_ADDR],0)),"")</f>
        <v/>
      </c>
      <c r="J92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1" s="36">
        <f>SUM(
IF(AND(TBL_QUAL_JOBSLISTING_JOBS[[#This Row],[LISTING_LOAN_ID_PROP_ADDR]]&lt;&gt;"",NOT(ISNUMBER(MATCH(TBL_QUAL_JOBSLISTING_JOBS[[#This Row],[LISTING_LOAN_ID_PROP_ADDR]],RANGE_LOOKUP_UDARDA_LOANLIST,0)))),1,0)
)</f>
        <v>0</v>
      </c>
    </row>
    <row r="922" spans="2:13" ht="20.100000000000001" customHeight="1" x14ac:dyDescent="0.25">
      <c r="B922" s="25" t="str">
        <f>IF(TBL_QUAL_JOBSLISTING_JOBS[[#This Row],[RECORD_STARTED]],IF(TBL_QUAL_JOBSLISTING_JOBS[[#This Row],[ERROR_COUNT]]&gt;0,-1,IF(TBL_QUAL_JOBSLISTING_JOBS[[#This Row],[REQ_FIELDS_POPULATED]],1,0)),"")</f>
        <v/>
      </c>
      <c r="C922" s="94">
        <f>ROW()-ROW(TBL_QUAL_JOBSLISTING_JOBS[[#Headers],[ROW_ID]])</f>
        <v>913</v>
      </c>
      <c r="D922" s="82"/>
      <c r="E922" s="82"/>
      <c r="F922" s="38"/>
      <c r="G922" s="39"/>
      <c r="H922" s="33"/>
      <c r="I922" s="84" t="str">
        <f>IFERROR(INDEX(TBL_UDARDA_LOANPOOL[QUAL_JOBS_HUD_MFI],MATCH(TBL_QUAL_JOBSLISTING_JOBS[[#This Row],[LISTING_LOAN_ID_PROP_ADDR]],TBL_UDARDA_LOANPOOL[LOAN_ID_PROP_ADDR],0)),"")</f>
        <v/>
      </c>
      <c r="J92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2" s="36">
        <f>SUM(
IF(AND(TBL_QUAL_JOBSLISTING_JOBS[[#This Row],[LISTING_LOAN_ID_PROP_ADDR]]&lt;&gt;"",NOT(ISNUMBER(MATCH(TBL_QUAL_JOBSLISTING_JOBS[[#This Row],[LISTING_LOAN_ID_PROP_ADDR]],RANGE_LOOKUP_UDARDA_LOANLIST,0)))),1,0)
)</f>
        <v>0</v>
      </c>
    </row>
    <row r="923" spans="2:13" ht="20.100000000000001" customHeight="1" x14ac:dyDescent="0.25">
      <c r="B923" s="25" t="str">
        <f>IF(TBL_QUAL_JOBSLISTING_JOBS[[#This Row],[RECORD_STARTED]],IF(TBL_QUAL_JOBSLISTING_JOBS[[#This Row],[ERROR_COUNT]]&gt;0,-1,IF(TBL_QUAL_JOBSLISTING_JOBS[[#This Row],[REQ_FIELDS_POPULATED]],1,0)),"")</f>
        <v/>
      </c>
      <c r="C923" s="94">
        <f>ROW()-ROW(TBL_QUAL_JOBSLISTING_JOBS[[#Headers],[ROW_ID]])</f>
        <v>914</v>
      </c>
      <c r="D923" s="82"/>
      <c r="E923" s="82"/>
      <c r="F923" s="38"/>
      <c r="G923" s="39"/>
      <c r="H923" s="33"/>
      <c r="I923" s="84" t="str">
        <f>IFERROR(INDEX(TBL_UDARDA_LOANPOOL[QUAL_JOBS_HUD_MFI],MATCH(TBL_QUAL_JOBSLISTING_JOBS[[#This Row],[LISTING_LOAN_ID_PROP_ADDR]],TBL_UDARDA_LOANPOOL[LOAN_ID_PROP_ADDR],0)),"")</f>
        <v/>
      </c>
      <c r="J92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3" s="36">
        <f>SUM(
IF(AND(TBL_QUAL_JOBSLISTING_JOBS[[#This Row],[LISTING_LOAN_ID_PROP_ADDR]]&lt;&gt;"",NOT(ISNUMBER(MATCH(TBL_QUAL_JOBSLISTING_JOBS[[#This Row],[LISTING_LOAN_ID_PROP_ADDR]],RANGE_LOOKUP_UDARDA_LOANLIST,0)))),1,0)
)</f>
        <v>0</v>
      </c>
    </row>
    <row r="924" spans="2:13" ht="20.100000000000001" customHeight="1" x14ac:dyDescent="0.25">
      <c r="B924" s="25" t="str">
        <f>IF(TBL_QUAL_JOBSLISTING_JOBS[[#This Row],[RECORD_STARTED]],IF(TBL_QUAL_JOBSLISTING_JOBS[[#This Row],[ERROR_COUNT]]&gt;0,-1,IF(TBL_QUAL_JOBSLISTING_JOBS[[#This Row],[REQ_FIELDS_POPULATED]],1,0)),"")</f>
        <v/>
      </c>
      <c r="C924" s="94">
        <f>ROW()-ROW(TBL_QUAL_JOBSLISTING_JOBS[[#Headers],[ROW_ID]])</f>
        <v>915</v>
      </c>
      <c r="D924" s="82"/>
      <c r="E924" s="82"/>
      <c r="F924" s="38"/>
      <c r="G924" s="39"/>
      <c r="H924" s="33"/>
      <c r="I924" s="84" t="str">
        <f>IFERROR(INDEX(TBL_UDARDA_LOANPOOL[QUAL_JOBS_HUD_MFI],MATCH(TBL_QUAL_JOBSLISTING_JOBS[[#This Row],[LISTING_LOAN_ID_PROP_ADDR]],TBL_UDARDA_LOANPOOL[LOAN_ID_PROP_ADDR],0)),"")</f>
        <v/>
      </c>
      <c r="J92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4" s="36">
        <f>SUM(
IF(AND(TBL_QUAL_JOBSLISTING_JOBS[[#This Row],[LISTING_LOAN_ID_PROP_ADDR]]&lt;&gt;"",NOT(ISNUMBER(MATCH(TBL_QUAL_JOBSLISTING_JOBS[[#This Row],[LISTING_LOAN_ID_PROP_ADDR]],RANGE_LOOKUP_UDARDA_LOANLIST,0)))),1,0)
)</f>
        <v>0</v>
      </c>
    </row>
    <row r="925" spans="2:13" ht="20.100000000000001" customHeight="1" x14ac:dyDescent="0.25">
      <c r="B925" s="25" t="str">
        <f>IF(TBL_QUAL_JOBSLISTING_JOBS[[#This Row],[RECORD_STARTED]],IF(TBL_QUAL_JOBSLISTING_JOBS[[#This Row],[ERROR_COUNT]]&gt;0,-1,IF(TBL_QUAL_JOBSLISTING_JOBS[[#This Row],[REQ_FIELDS_POPULATED]],1,0)),"")</f>
        <v/>
      </c>
      <c r="C925" s="94">
        <f>ROW()-ROW(TBL_QUAL_JOBSLISTING_JOBS[[#Headers],[ROW_ID]])</f>
        <v>916</v>
      </c>
      <c r="D925" s="82"/>
      <c r="E925" s="82"/>
      <c r="F925" s="38"/>
      <c r="G925" s="39"/>
      <c r="H925" s="33"/>
      <c r="I925" s="84" t="str">
        <f>IFERROR(INDEX(TBL_UDARDA_LOANPOOL[QUAL_JOBS_HUD_MFI],MATCH(TBL_QUAL_JOBSLISTING_JOBS[[#This Row],[LISTING_LOAN_ID_PROP_ADDR]],TBL_UDARDA_LOANPOOL[LOAN_ID_PROP_ADDR],0)),"")</f>
        <v/>
      </c>
      <c r="J92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5" s="36">
        <f>SUM(
IF(AND(TBL_QUAL_JOBSLISTING_JOBS[[#This Row],[LISTING_LOAN_ID_PROP_ADDR]]&lt;&gt;"",NOT(ISNUMBER(MATCH(TBL_QUAL_JOBSLISTING_JOBS[[#This Row],[LISTING_LOAN_ID_PROP_ADDR]],RANGE_LOOKUP_UDARDA_LOANLIST,0)))),1,0)
)</f>
        <v>0</v>
      </c>
    </row>
    <row r="926" spans="2:13" ht="20.100000000000001" customHeight="1" x14ac:dyDescent="0.25">
      <c r="B926" s="25" t="str">
        <f>IF(TBL_QUAL_JOBSLISTING_JOBS[[#This Row],[RECORD_STARTED]],IF(TBL_QUAL_JOBSLISTING_JOBS[[#This Row],[ERROR_COUNT]]&gt;0,-1,IF(TBL_QUAL_JOBSLISTING_JOBS[[#This Row],[REQ_FIELDS_POPULATED]],1,0)),"")</f>
        <v/>
      </c>
      <c r="C926" s="94">
        <f>ROW()-ROW(TBL_QUAL_JOBSLISTING_JOBS[[#Headers],[ROW_ID]])</f>
        <v>917</v>
      </c>
      <c r="D926" s="82"/>
      <c r="E926" s="82"/>
      <c r="F926" s="38"/>
      <c r="G926" s="39"/>
      <c r="H926" s="33"/>
      <c r="I926" s="84" t="str">
        <f>IFERROR(INDEX(TBL_UDARDA_LOANPOOL[QUAL_JOBS_HUD_MFI],MATCH(TBL_QUAL_JOBSLISTING_JOBS[[#This Row],[LISTING_LOAN_ID_PROP_ADDR]],TBL_UDARDA_LOANPOOL[LOAN_ID_PROP_ADDR],0)),"")</f>
        <v/>
      </c>
      <c r="J92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6" s="36">
        <f>SUM(
IF(AND(TBL_QUAL_JOBSLISTING_JOBS[[#This Row],[LISTING_LOAN_ID_PROP_ADDR]]&lt;&gt;"",NOT(ISNUMBER(MATCH(TBL_QUAL_JOBSLISTING_JOBS[[#This Row],[LISTING_LOAN_ID_PROP_ADDR]],RANGE_LOOKUP_UDARDA_LOANLIST,0)))),1,0)
)</f>
        <v>0</v>
      </c>
    </row>
    <row r="927" spans="2:13" ht="20.100000000000001" customHeight="1" x14ac:dyDescent="0.25">
      <c r="B927" s="25" t="str">
        <f>IF(TBL_QUAL_JOBSLISTING_JOBS[[#This Row],[RECORD_STARTED]],IF(TBL_QUAL_JOBSLISTING_JOBS[[#This Row],[ERROR_COUNT]]&gt;0,-1,IF(TBL_QUAL_JOBSLISTING_JOBS[[#This Row],[REQ_FIELDS_POPULATED]],1,0)),"")</f>
        <v/>
      </c>
      <c r="C927" s="94">
        <f>ROW()-ROW(TBL_QUAL_JOBSLISTING_JOBS[[#Headers],[ROW_ID]])</f>
        <v>918</v>
      </c>
      <c r="D927" s="82"/>
      <c r="E927" s="82"/>
      <c r="F927" s="38"/>
      <c r="G927" s="39"/>
      <c r="H927" s="33"/>
      <c r="I927" s="84" t="str">
        <f>IFERROR(INDEX(TBL_UDARDA_LOANPOOL[QUAL_JOBS_HUD_MFI],MATCH(TBL_QUAL_JOBSLISTING_JOBS[[#This Row],[LISTING_LOAN_ID_PROP_ADDR]],TBL_UDARDA_LOANPOOL[LOAN_ID_PROP_ADDR],0)),"")</f>
        <v/>
      </c>
      <c r="J92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7" s="36">
        <f>SUM(
IF(AND(TBL_QUAL_JOBSLISTING_JOBS[[#This Row],[LISTING_LOAN_ID_PROP_ADDR]]&lt;&gt;"",NOT(ISNUMBER(MATCH(TBL_QUAL_JOBSLISTING_JOBS[[#This Row],[LISTING_LOAN_ID_PROP_ADDR]],RANGE_LOOKUP_UDARDA_LOANLIST,0)))),1,0)
)</f>
        <v>0</v>
      </c>
    </row>
    <row r="928" spans="2:13" ht="20.100000000000001" customHeight="1" x14ac:dyDescent="0.25">
      <c r="B928" s="25" t="str">
        <f>IF(TBL_QUAL_JOBSLISTING_JOBS[[#This Row],[RECORD_STARTED]],IF(TBL_QUAL_JOBSLISTING_JOBS[[#This Row],[ERROR_COUNT]]&gt;0,-1,IF(TBL_QUAL_JOBSLISTING_JOBS[[#This Row],[REQ_FIELDS_POPULATED]],1,0)),"")</f>
        <v/>
      </c>
      <c r="C928" s="94">
        <f>ROW()-ROW(TBL_QUAL_JOBSLISTING_JOBS[[#Headers],[ROW_ID]])</f>
        <v>919</v>
      </c>
      <c r="D928" s="82"/>
      <c r="E928" s="82"/>
      <c r="F928" s="38"/>
      <c r="G928" s="39"/>
      <c r="H928" s="33"/>
      <c r="I928" s="84" t="str">
        <f>IFERROR(INDEX(TBL_UDARDA_LOANPOOL[QUAL_JOBS_HUD_MFI],MATCH(TBL_QUAL_JOBSLISTING_JOBS[[#This Row],[LISTING_LOAN_ID_PROP_ADDR]],TBL_UDARDA_LOANPOOL[LOAN_ID_PROP_ADDR],0)),"")</f>
        <v/>
      </c>
      <c r="J92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8" s="36">
        <f>SUM(
IF(AND(TBL_QUAL_JOBSLISTING_JOBS[[#This Row],[LISTING_LOAN_ID_PROP_ADDR]]&lt;&gt;"",NOT(ISNUMBER(MATCH(TBL_QUAL_JOBSLISTING_JOBS[[#This Row],[LISTING_LOAN_ID_PROP_ADDR]],RANGE_LOOKUP_UDARDA_LOANLIST,0)))),1,0)
)</f>
        <v>0</v>
      </c>
    </row>
    <row r="929" spans="2:13" ht="20.100000000000001" customHeight="1" x14ac:dyDescent="0.25">
      <c r="B929" s="25" t="str">
        <f>IF(TBL_QUAL_JOBSLISTING_JOBS[[#This Row],[RECORD_STARTED]],IF(TBL_QUAL_JOBSLISTING_JOBS[[#This Row],[ERROR_COUNT]]&gt;0,-1,IF(TBL_QUAL_JOBSLISTING_JOBS[[#This Row],[REQ_FIELDS_POPULATED]],1,0)),"")</f>
        <v/>
      </c>
      <c r="C929" s="94">
        <f>ROW()-ROW(TBL_QUAL_JOBSLISTING_JOBS[[#Headers],[ROW_ID]])</f>
        <v>920</v>
      </c>
      <c r="D929" s="82"/>
      <c r="E929" s="82"/>
      <c r="F929" s="38"/>
      <c r="G929" s="39"/>
      <c r="H929" s="33"/>
      <c r="I929" s="84" t="str">
        <f>IFERROR(INDEX(TBL_UDARDA_LOANPOOL[QUAL_JOBS_HUD_MFI],MATCH(TBL_QUAL_JOBSLISTING_JOBS[[#This Row],[LISTING_LOAN_ID_PROP_ADDR]],TBL_UDARDA_LOANPOOL[LOAN_ID_PROP_ADDR],0)),"")</f>
        <v/>
      </c>
      <c r="J92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9" s="36">
        <f>SUM(
IF(AND(TBL_QUAL_JOBSLISTING_JOBS[[#This Row],[LISTING_LOAN_ID_PROP_ADDR]]&lt;&gt;"",NOT(ISNUMBER(MATCH(TBL_QUAL_JOBSLISTING_JOBS[[#This Row],[LISTING_LOAN_ID_PROP_ADDR]],RANGE_LOOKUP_UDARDA_LOANLIST,0)))),1,0)
)</f>
        <v>0</v>
      </c>
    </row>
    <row r="930" spans="2:13" ht="20.100000000000001" customHeight="1" x14ac:dyDescent="0.25">
      <c r="B930" s="25" t="str">
        <f>IF(TBL_QUAL_JOBSLISTING_JOBS[[#This Row],[RECORD_STARTED]],IF(TBL_QUAL_JOBSLISTING_JOBS[[#This Row],[ERROR_COUNT]]&gt;0,-1,IF(TBL_QUAL_JOBSLISTING_JOBS[[#This Row],[REQ_FIELDS_POPULATED]],1,0)),"")</f>
        <v/>
      </c>
      <c r="C930" s="94">
        <f>ROW()-ROW(TBL_QUAL_JOBSLISTING_JOBS[[#Headers],[ROW_ID]])</f>
        <v>921</v>
      </c>
      <c r="D930" s="82"/>
      <c r="E930" s="82"/>
      <c r="F930" s="38"/>
      <c r="G930" s="39"/>
      <c r="H930" s="33"/>
      <c r="I930" s="84" t="str">
        <f>IFERROR(INDEX(TBL_UDARDA_LOANPOOL[QUAL_JOBS_HUD_MFI],MATCH(TBL_QUAL_JOBSLISTING_JOBS[[#This Row],[LISTING_LOAN_ID_PROP_ADDR]],TBL_UDARDA_LOANPOOL[LOAN_ID_PROP_ADDR],0)),"")</f>
        <v/>
      </c>
      <c r="J93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0" s="36">
        <f>SUM(
IF(AND(TBL_QUAL_JOBSLISTING_JOBS[[#This Row],[LISTING_LOAN_ID_PROP_ADDR]]&lt;&gt;"",NOT(ISNUMBER(MATCH(TBL_QUAL_JOBSLISTING_JOBS[[#This Row],[LISTING_LOAN_ID_PROP_ADDR]],RANGE_LOOKUP_UDARDA_LOANLIST,0)))),1,0)
)</f>
        <v>0</v>
      </c>
    </row>
    <row r="931" spans="2:13" ht="20.100000000000001" customHeight="1" x14ac:dyDescent="0.25">
      <c r="B931" s="25" t="str">
        <f>IF(TBL_QUAL_JOBSLISTING_JOBS[[#This Row],[RECORD_STARTED]],IF(TBL_QUAL_JOBSLISTING_JOBS[[#This Row],[ERROR_COUNT]]&gt;0,-1,IF(TBL_QUAL_JOBSLISTING_JOBS[[#This Row],[REQ_FIELDS_POPULATED]],1,0)),"")</f>
        <v/>
      </c>
      <c r="C931" s="94">
        <f>ROW()-ROW(TBL_QUAL_JOBSLISTING_JOBS[[#Headers],[ROW_ID]])</f>
        <v>922</v>
      </c>
      <c r="D931" s="82"/>
      <c r="E931" s="82"/>
      <c r="F931" s="38"/>
      <c r="G931" s="39"/>
      <c r="H931" s="33"/>
      <c r="I931" s="84" t="str">
        <f>IFERROR(INDEX(TBL_UDARDA_LOANPOOL[QUAL_JOBS_HUD_MFI],MATCH(TBL_QUAL_JOBSLISTING_JOBS[[#This Row],[LISTING_LOAN_ID_PROP_ADDR]],TBL_UDARDA_LOANPOOL[LOAN_ID_PROP_ADDR],0)),"")</f>
        <v/>
      </c>
      <c r="J93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1" s="36">
        <f>SUM(
IF(AND(TBL_QUAL_JOBSLISTING_JOBS[[#This Row],[LISTING_LOAN_ID_PROP_ADDR]]&lt;&gt;"",NOT(ISNUMBER(MATCH(TBL_QUAL_JOBSLISTING_JOBS[[#This Row],[LISTING_LOAN_ID_PROP_ADDR]],RANGE_LOOKUP_UDARDA_LOANLIST,0)))),1,0)
)</f>
        <v>0</v>
      </c>
    </row>
    <row r="932" spans="2:13" ht="20.100000000000001" customHeight="1" x14ac:dyDescent="0.25">
      <c r="B932" s="25" t="str">
        <f>IF(TBL_QUAL_JOBSLISTING_JOBS[[#This Row],[RECORD_STARTED]],IF(TBL_QUAL_JOBSLISTING_JOBS[[#This Row],[ERROR_COUNT]]&gt;0,-1,IF(TBL_QUAL_JOBSLISTING_JOBS[[#This Row],[REQ_FIELDS_POPULATED]],1,0)),"")</f>
        <v/>
      </c>
      <c r="C932" s="94">
        <f>ROW()-ROW(TBL_QUAL_JOBSLISTING_JOBS[[#Headers],[ROW_ID]])</f>
        <v>923</v>
      </c>
      <c r="D932" s="82"/>
      <c r="E932" s="82"/>
      <c r="F932" s="38"/>
      <c r="G932" s="39"/>
      <c r="H932" s="33"/>
      <c r="I932" s="84" t="str">
        <f>IFERROR(INDEX(TBL_UDARDA_LOANPOOL[QUAL_JOBS_HUD_MFI],MATCH(TBL_QUAL_JOBSLISTING_JOBS[[#This Row],[LISTING_LOAN_ID_PROP_ADDR]],TBL_UDARDA_LOANPOOL[LOAN_ID_PROP_ADDR],0)),"")</f>
        <v/>
      </c>
      <c r="J93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2" s="36">
        <f>SUM(
IF(AND(TBL_QUAL_JOBSLISTING_JOBS[[#This Row],[LISTING_LOAN_ID_PROP_ADDR]]&lt;&gt;"",NOT(ISNUMBER(MATCH(TBL_QUAL_JOBSLISTING_JOBS[[#This Row],[LISTING_LOAN_ID_PROP_ADDR]],RANGE_LOOKUP_UDARDA_LOANLIST,0)))),1,0)
)</f>
        <v>0</v>
      </c>
    </row>
    <row r="933" spans="2:13" ht="20.100000000000001" customHeight="1" x14ac:dyDescent="0.25">
      <c r="B933" s="25" t="str">
        <f>IF(TBL_QUAL_JOBSLISTING_JOBS[[#This Row],[RECORD_STARTED]],IF(TBL_QUAL_JOBSLISTING_JOBS[[#This Row],[ERROR_COUNT]]&gt;0,-1,IF(TBL_QUAL_JOBSLISTING_JOBS[[#This Row],[REQ_FIELDS_POPULATED]],1,0)),"")</f>
        <v/>
      </c>
      <c r="C933" s="94">
        <f>ROW()-ROW(TBL_QUAL_JOBSLISTING_JOBS[[#Headers],[ROW_ID]])</f>
        <v>924</v>
      </c>
      <c r="D933" s="82"/>
      <c r="E933" s="82"/>
      <c r="F933" s="38"/>
      <c r="G933" s="39"/>
      <c r="H933" s="33"/>
      <c r="I933" s="84" t="str">
        <f>IFERROR(INDEX(TBL_UDARDA_LOANPOOL[QUAL_JOBS_HUD_MFI],MATCH(TBL_QUAL_JOBSLISTING_JOBS[[#This Row],[LISTING_LOAN_ID_PROP_ADDR]],TBL_UDARDA_LOANPOOL[LOAN_ID_PROP_ADDR],0)),"")</f>
        <v/>
      </c>
      <c r="J93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3" s="36">
        <f>SUM(
IF(AND(TBL_QUAL_JOBSLISTING_JOBS[[#This Row],[LISTING_LOAN_ID_PROP_ADDR]]&lt;&gt;"",NOT(ISNUMBER(MATCH(TBL_QUAL_JOBSLISTING_JOBS[[#This Row],[LISTING_LOAN_ID_PROP_ADDR]],RANGE_LOOKUP_UDARDA_LOANLIST,0)))),1,0)
)</f>
        <v>0</v>
      </c>
    </row>
    <row r="934" spans="2:13" ht="20.100000000000001" customHeight="1" x14ac:dyDescent="0.25">
      <c r="B934" s="25" t="str">
        <f>IF(TBL_QUAL_JOBSLISTING_JOBS[[#This Row],[RECORD_STARTED]],IF(TBL_QUAL_JOBSLISTING_JOBS[[#This Row],[ERROR_COUNT]]&gt;0,-1,IF(TBL_QUAL_JOBSLISTING_JOBS[[#This Row],[REQ_FIELDS_POPULATED]],1,0)),"")</f>
        <v/>
      </c>
      <c r="C934" s="94">
        <f>ROW()-ROW(TBL_QUAL_JOBSLISTING_JOBS[[#Headers],[ROW_ID]])</f>
        <v>925</v>
      </c>
      <c r="D934" s="82"/>
      <c r="E934" s="82"/>
      <c r="F934" s="38"/>
      <c r="G934" s="39"/>
      <c r="H934" s="33"/>
      <c r="I934" s="84" t="str">
        <f>IFERROR(INDEX(TBL_UDARDA_LOANPOOL[QUAL_JOBS_HUD_MFI],MATCH(TBL_QUAL_JOBSLISTING_JOBS[[#This Row],[LISTING_LOAN_ID_PROP_ADDR]],TBL_UDARDA_LOANPOOL[LOAN_ID_PROP_ADDR],0)),"")</f>
        <v/>
      </c>
      <c r="J93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4" s="36">
        <f>SUM(
IF(AND(TBL_QUAL_JOBSLISTING_JOBS[[#This Row],[LISTING_LOAN_ID_PROP_ADDR]]&lt;&gt;"",NOT(ISNUMBER(MATCH(TBL_QUAL_JOBSLISTING_JOBS[[#This Row],[LISTING_LOAN_ID_PROP_ADDR]],RANGE_LOOKUP_UDARDA_LOANLIST,0)))),1,0)
)</f>
        <v>0</v>
      </c>
    </row>
    <row r="935" spans="2:13" ht="20.100000000000001" customHeight="1" x14ac:dyDescent="0.25">
      <c r="B935" s="25" t="str">
        <f>IF(TBL_QUAL_JOBSLISTING_JOBS[[#This Row],[RECORD_STARTED]],IF(TBL_QUAL_JOBSLISTING_JOBS[[#This Row],[ERROR_COUNT]]&gt;0,-1,IF(TBL_QUAL_JOBSLISTING_JOBS[[#This Row],[REQ_FIELDS_POPULATED]],1,0)),"")</f>
        <v/>
      </c>
      <c r="C935" s="94">
        <f>ROW()-ROW(TBL_QUAL_JOBSLISTING_JOBS[[#Headers],[ROW_ID]])</f>
        <v>926</v>
      </c>
      <c r="D935" s="82"/>
      <c r="E935" s="82"/>
      <c r="F935" s="38"/>
      <c r="G935" s="39"/>
      <c r="H935" s="33"/>
      <c r="I935" s="84" t="str">
        <f>IFERROR(INDEX(TBL_UDARDA_LOANPOOL[QUAL_JOBS_HUD_MFI],MATCH(TBL_QUAL_JOBSLISTING_JOBS[[#This Row],[LISTING_LOAN_ID_PROP_ADDR]],TBL_UDARDA_LOANPOOL[LOAN_ID_PROP_ADDR],0)),"")</f>
        <v/>
      </c>
      <c r="J93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5" s="36">
        <f>SUM(
IF(AND(TBL_QUAL_JOBSLISTING_JOBS[[#This Row],[LISTING_LOAN_ID_PROP_ADDR]]&lt;&gt;"",NOT(ISNUMBER(MATCH(TBL_QUAL_JOBSLISTING_JOBS[[#This Row],[LISTING_LOAN_ID_PROP_ADDR]],RANGE_LOOKUP_UDARDA_LOANLIST,0)))),1,0)
)</f>
        <v>0</v>
      </c>
    </row>
    <row r="936" spans="2:13" ht="20.100000000000001" customHeight="1" x14ac:dyDescent="0.25">
      <c r="B936" s="25" t="str">
        <f>IF(TBL_QUAL_JOBSLISTING_JOBS[[#This Row],[RECORD_STARTED]],IF(TBL_QUAL_JOBSLISTING_JOBS[[#This Row],[ERROR_COUNT]]&gt;0,-1,IF(TBL_QUAL_JOBSLISTING_JOBS[[#This Row],[REQ_FIELDS_POPULATED]],1,0)),"")</f>
        <v/>
      </c>
      <c r="C936" s="94">
        <f>ROW()-ROW(TBL_QUAL_JOBSLISTING_JOBS[[#Headers],[ROW_ID]])</f>
        <v>927</v>
      </c>
      <c r="D936" s="82"/>
      <c r="E936" s="82"/>
      <c r="F936" s="38"/>
      <c r="G936" s="39"/>
      <c r="H936" s="33"/>
      <c r="I936" s="84" t="str">
        <f>IFERROR(INDEX(TBL_UDARDA_LOANPOOL[QUAL_JOBS_HUD_MFI],MATCH(TBL_QUAL_JOBSLISTING_JOBS[[#This Row],[LISTING_LOAN_ID_PROP_ADDR]],TBL_UDARDA_LOANPOOL[LOAN_ID_PROP_ADDR],0)),"")</f>
        <v/>
      </c>
      <c r="J93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6" s="36">
        <f>SUM(
IF(AND(TBL_QUAL_JOBSLISTING_JOBS[[#This Row],[LISTING_LOAN_ID_PROP_ADDR]]&lt;&gt;"",NOT(ISNUMBER(MATCH(TBL_QUAL_JOBSLISTING_JOBS[[#This Row],[LISTING_LOAN_ID_PROP_ADDR]],RANGE_LOOKUP_UDARDA_LOANLIST,0)))),1,0)
)</f>
        <v>0</v>
      </c>
    </row>
    <row r="937" spans="2:13" ht="20.100000000000001" customHeight="1" x14ac:dyDescent="0.25">
      <c r="B937" s="25" t="str">
        <f>IF(TBL_QUAL_JOBSLISTING_JOBS[[#This Row],[RECORD_STARTED]],IF(TBL_QUAL_JOBSLISTING_JOBS[[#This Row],[ERROR_COUNT]]&gt;0,-1,IF(TBL_QUAL_JOBSLISTING_JOBS[[#This Row],[REQ_FIELDS_POPULATED]],1,0)),"")</f>
        <v/>
      </c>
      <c r="C937" s="94">
        <f>ROW()-ROW(TBL_QUAL_JOBSLISTING_JOBS[[#Headers],[ROW_ID]])</f>
        <v>928</v>
      </c>
      <c r="D937" s="82"/>
      <c r="E937" s="82"/>
      <c r="F937" s="38"/>
      <c r="G937" s="39"/>
      <c r="H937" s="33"/>
      <c r="I937" s="84" t="str">
        <f>IFERROR(INDEX(TBL_UDARDA_LOANPOOL[QUAL_JOBS_HUD_MFI],MATCH(TBL_QUAL_JOBSLISTING_JOBS[[#This Row],[LISTING_LOAN_ID_PROP_ADDR]],TBL_UDARDA_LOANPOOL[LOAN_ID_PROP_ADDR],0)),"")</f>
        <v/>
      </c>
      <c r="J93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7" s="36">
        <f>SUM(
IF(AND(TBL_QUAL_JOBSLISTING_JOBS[[#This Row],[LISTING_LOAN_ID_PROP_ADDR]]&lt;&gt;"",NOT(ISNUMBER(MATCH(TBL_QUAL_JOBSLISTING_JOBS[[#This Row],[LISTING_LOAN_ID_PROP_ADDR]],RANGE_LOOKUP_UDARDA_LOANLIST,0)))),1,0)
)</f>
        <v>0</v>
      </c>
    </row>
    <row r="938" spans="2:13" ht="20.100000000000001" customHeight="1" x14ac:dyDescent="0.25">
      <c r="B938" s="25" t="str">
        <f>IF(TBL_QUAL_JOBSLISTING_JOBS[[#This Row],[RECORD_STARTED]],IF(TBL_QUAL_JOBSLISTING_JOBS[[#This Row],[ERROR_COUNT]]&gt;0,-1,IF(TBL_QUAL_JOBSLISTING_JOBS[[#This Row],[REQ_FIELDS_POPULATED]],1,0)),"")</f>
        <v/>
      </c>
      <c r="C938" s="94">
        <f>ROW()-ROW(TBL_QUAL_JOBSLISTING_JOBS[[#Headers],[ROW_ID]])</f>
        <v>929</v>
      </c>
      <c r="D938" s="82"/>
      <c r="E938" s="82"/>
      <c r="F938" s="38"/>
      <c r="G938" s="39"/>
      <c r="H938" s="33"/>
      <c r="I938" s="84" t="str">
        <f>IFERROR(INDEX(TBL_UDARDA_LOANPOOL[QUAL_JOBS_HUD_MFI],MATCH(TBL_QUAL_JOBSLISTING_JOBS[[#This Row],[LISTING_LOAN_ID_PROP_ADDR]],TBL_UDARDA_LOANPOOL[LOAN_ID_PROP_ADDR],0)),"")</f>
        <v/>
      </c>
      <c r="J93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8" s="36">
        <f>SUM(
IF(AND(TBL_QUAL_JOBSLISTING_JOBS[[#This Row],[LISTING_LOAN_ID_PROP_ADDR]]&lt;&gt;"",NOT(ISNUMBER(MATCH(TBL_QUAL_JOBSLISTING_JOBS[[#This Row],[LISTING_LOAN_ID_PROP_ADDR]],RANGE_LOOKUP_UDARDA_LOANLIST,0)))),1,0)
)</f>
        <v>0</v>
      </c>
    </row>
    <row r="939" spans="2:13" ht="20.100000000000001" customHeight="1" x14ac:dyDescent="0.25">
      <c r="B939" s="25" t="str">
        <f>IF(TBL_QUAL_JOBSLISTING_JOBS[[#This Row],[RECORD_STARTED]],IF(TBL_QUAL_JOBSLISTING_JOBS[[#This Row],[ERROR_COUNT]]&gt;0,-1,IF(TBL_QUAL_JOBSLISTING_JOBS[[#This Row],[REQ_FIELDS_POPULATED]],1,0)),"")</f>
        <v/>
      </c>
      <c r="C939" s="94">
        <f>ROW()-ROW(TBL_QUAL_JOBSLISTING_JOBS[[#Headers],[ROW_ID]])</f>
        <v>930</v>
      </c>
      <c r="D939" s="82"/>
      <c r="E939" s="82"/>
      <c r="F939" s="38"/>
      <c r="G939" s="39"/>
      <c r="H939" s="33"/>
      <c r="I939" s="84" t="str">
        <f>IFERROR(INDEX(TBL_UDARDA_LOANPOOL[QUAL_JOBS_HUD_MFI],MATCH(TBL_QUAL_JOBSLISTING_JOBS[[#This Row],[LISTING_LOAN_ID_PROP_ADDR]],TBL_UDARDA_LOANPOOL[LOAN_ID_PROP_ADDR],0)),"")</f>
        <v/>
      </c>
      <c r="J93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9" s="36">
        <f>SUM(
IF(AND(TBL_QUAL_JOBSLISTING_JOBS[[#This Row],[LISTING_LOAN_ID_PROP_ADDR]]&lt;&gt;"",NOT(ISNUMBER(MATCH(TBL_QUAL_JOBSLISTING_JOBS[[#This Row],[LISTING_LOAN_ID_PROP_ADDR]],RANGE_LOOKUP_UDARDA_LOANLIST,0)))),1,0)
)</f>
        <v>0</v>
      </c>
    </row>
    <row r="940" spans="2:13" ht="20.100000000000001" customHeight="1" x14ac:dyDescent="0.25">
      <c r="B940" s="25" t="str">
        <f>IF(TBL_QUAL_JOBSLISTING_JOBS[[#This Row],[RECORD_STARTED]],IF(TBL_QUAL_JOBSLISTING_JOBS[[#This Row],[ERROR_COUNT]]&gt;0,-1,IF(TBL_QUAL_JOBSLISTING_JOBS[[#This Row],[REQ_FIELDS_POPULATED]],1,0)),"")</f>
        <v/>
      </c>
      <c r="C940" s="94">
        <f>ROW()-ROW(TBL_QUAL_JOBSLISTING_JOBS[[#Headers],[ROW_ID]])</f>
        <v>931</v>
      </c>
      <c r="D940" s="82"/>
      <c r="E940" s="82"/>
      <c r="F940" s="38"/>
      <c r="G940" s="39"/>
      <c r="H940" s="33"/>
      <c r="I940" s="84" t="str">
        <f>IFERROR(INDEX(TBL_UDARDA_LOANPOOL[QUAL_JOBS_HUD_MFI],MATCH(TBL_QUAL_JOBSLISTING_JOBS[[#This Row],[LISTING_LOAN_ID_PROP_ADDR]],TBL_UDARDA_LOANPOOL[LOAN_ID_PROP_ADDR],0)),"")</f>
        <v/>
      </c>
      <c r="J94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0" s="36">
        <f>SUM(
IF(AND(TBL_QUAL_JOBSLISTING_JOBS[[#This Row],[LISTING_LOAN_ID_PROP_ADDR]]&lt;&gt;"",NOT(ISNUMBER(MATCH(TBL_QUAL_JOBSLISTING_JOBS[[#This Row],[LISTING_LOAN_ID_PROP_ADDR]],RANGE_LOOKUP_UDARDA_LOANLIST,0)))),1,0)
)</f>
        <v>0</v>
      </c>
    </row>
    <row r="941" spans="2:13" ht="20.100000000000001" customHeight="1" x14ac:dyDescent="0.25">
      <c r="B941" s="25" t="str">
        <f>IF(TBL_QUAL_JOBSLISTING_JOBS[[#This Row],[RECORD_STARTED]],IF(TBL_QUAL_JOBSLISTING_JOBS[[#This Row],[ERROR_COUNT]]&gt;0,-1,IF(TBL_QUAL_JOBSLISTING_JOBS[[#This Row],[REQ_FIELDS_POPULATED]],1,0)),"")</f>
        <v/>
      </c>
      <c r="C941" s="94">
        <f>ROW()-ROW(TBL_QUAL_JOBSLISTING_JOBS[[#Headers],[ROW_ID]])</f>
        <v>932</v>
      </c>
      <c r="D941" s="82"/>
      <c r="E941" s="82"/>
      <c r="F941" s="38"/>
      <c r="G941" s="39"/>
      <c r="H941" s="33"/>
      <c r="I941" s="84" t="str">
        <f>IFERROR(INDEX(TBL_UDARDA_LOANPOOL[QUAL_JOBS_HUD_MFI],MATCH(TBL_QUAL_JOBSLISTING_JOBS[[#This Row],[LISTING_LOAN_ID_PROP_ADDR]],TBL_UDARDA_LOANPOOL[LOAN_ID_PROP_ADDR],0)),"")</f>
        <v/>
      </c>
      <c r="J94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1" s="36">
        <f>SUM(
IF(AND(TBL_QUAL_JOBSLISTING_JOBS[[#This Row],[LISTING_LOAN_ID_PROP_ADDR]]&lt;&gt;"",NOT(ISNUMBER(MATCH(TBL_QUAL_JOBSLISTING_JOBS[[#This Row],[LISTING_LOAN_ID_PROP_ADDR]],RANGE_LOOKUP_UDARDA_LOANLIST,0)))),1,0)
)</f>
        <v>0</v>
      </c>
    </row>
    <row r="942" spans="2:13" ht="20.100000000000001" customHeight="1" x14ac:dyDescent="0.25">
      <c r="B942" s="25" t="str">
        <f>IF(TBL_QUAL_JOBSLISTING_JOBS[[#This Row],[RECORD_STARTED]],IF(TBL_QUAL_JOBSLISTING_JOBS[[#This Row],[ERROR_COUNT]]&gt;0,-1,IF(TBL_QUAL_JOBSLISTING_JOBS[[#This Row],[REQ_FIELDS_POPULATED]],1,0)),"")</f>
        <v/>
      </c>
      <c r="C942" s="94">
        <f>ROW()-ROW(TBL_QUAL_JOBSLISTING_JOBS[[#Headers],[ROW_ID]])</f>
        <v>933</v>
      </c>
      <c r="D942" s="82"/>
      <c r="E942" s="82"/>
      <c r="F942" s="38"/>
      <c r="G942" s="39"/>
      <c r="H942" s="33"/>
      <c r="I942" s="84" t="str">
        <f>IFERROR(INDEX(TBL_UDARDA_LOANPOOL[QUAL_JOBS_HUD_MFI],MATCH(TBL_QUAL_JOBSLISTING_JOBS[[#This Row],[LISTING_LOAN_ID_PROP_ADDR]],TBL_UDARDA_LOANPOOL[LOAN_ID_PROP_ADDR],0)),"")</f>
        <v/>
      </c>
      <c r="J94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2" s="36">
        <f>SUM(
IF(AND(TBL_QUAL_JOBSLISTING_JOBS[[#This Row],[LISTING_LOAN_ID_PROP_ADDR]]&lt;&gt;"",NOT(ISNUMBER(MATCH(TBL_QUAL_JOBSLISTING_JOBS[[#This Row],[LISTING_LOAN_ID_PROP_ADDR]],RANGE_LOOKUP_UDARDA_LOANLIST,0)))),1,0)
)</f>
        <v>0</v>
      </c>
    </row>
    <row r="943" spans="2:13" ht="20.100000000000001" customHeight="1" x14ac:dyDescent="0.25">
      <c r="B943" s="25" t="str">
        <f>IF(TBL_QUAL_JOBSLISTING_JOBS[[#This Row],[RECORD_STARTED]],IF(TBL_QUAL_JOBSLISTING_JOBS[[#This Row],[ERROR_COUNT]]&gt;0,-1,IF(TBL_QUAL_JOBSLISTING_JOBS[[#This Row],[REQ_FIELDS_POPULATED]],1,0)),"")</f>
        <v/>
      </c>
      <c r="C943" s="94">
        <f>ROW()-ROW(TBL_QUAL_JOBSLISTING_JOBS[[#Headers],[ROW_ID]])</f>
        <v>934</v>
      </c>
      <c r="D943" s="82"/>
      <c r="E943" s="82"/>
      <c r="F943" s="38"/>
      <c r="G943" s="39"/>
      <c r="H943" s="33"/>
      <c r="I943" s="84" t="str">
        <f>IFERROR(INDEX(TBL_UDARDA_LOANPOOL[QUAL_JOBS_HUD_MFI],MATCH(TBL_QUAL_JOBSLISTING_JOBS[[#This Row],[LISTING_LOAN_ID_PROP_ADDR]],TBL_UDARDA_LOANPOOL[LOAN_ID_PROP_ADDR],0)),"")</f>
        <v/>
      </c>
      <c r="J94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3" s="36">
        <f>SUM(
IF(AND(TBL_QUAL_JOBSLISTING_JOBS[[#This Row],[LISTING_LOAN_ID_PROP_ADDR]]&lt;&gt;"",NOT(ISNUMBER(MATCH(TBL_QUAL_JOBSLISTING_JOBS[[#This Row],[LISTING_LOAN_ID_PROP_ADDR]],RANGE_LOOKUP_UDARDA_LOANLIST,0)))),1,0)
)</f>
        <v>0</v>
      </c>
    </row>
    <row r="944" spans="2:13" ht="20.100000000000001" customHeight="1" x14ac:dyDescent="0.25">
      <c r="B944" s="25" t="str">
        <f>IF(TBL_QUAL_JOBSLISTING_JOBS[[#This Row],[RECORD_STARTED]],IF(TBL_QUAL_JOBSLISTING_JOBS[[#This Row],[ERROR_COUNT]]&gt;0,-1,IF(TBL_QUAL_JOBSLISTING_JOBS[[#This Row],[REQ_FIELDS_POPULATED]],1,0)),"")</f>
        <v/>
      </c>
      <c r="C944" s="94">
        <f>ROW()-ROW(TBL_QUAL_JOBSLISTING_JOBS[[#Headers],[ROW_ID]])</f>
        <v>935</v>
      </c>
      <c r="D944" s="82"/>
      <c r="E944" s="82"/>
      <c r="F944" s="38"/>
      <c r="G944" s="39"/>
      <c r="H944" s="33"/>
      <c r="I944" s="84" t="str">
        <f>IFERROR(INDEX(TBL_UDARDA_LOANPOOL[QUAL_JOBS_HUD_MFI],MATCH(TBL_QUAL_JOBSLISTING_JOBS[[#This Row],[LISTING_LOAN_ID_PROP_ADDR]],TBL_UDARDA_LOANPOOL[LOAN_ID_PROP_ADDR],0)),"")</f>
        <v/>
      </c>
      <c r="J94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4" s="36">
        <f>SUM(
IF(AND(TBL_QUAL_JOBSLISTING_JOBS[[#This Row],[LISTING_LOAN_ID_PROP_ADDR]]&lt;&gt;"",NOT(ISNUMBER(MATCH(TBL_QUAL_JOBSLISTING_JOBS[[#This Row],[LISTING_LOAN_ID_PROP_ADDR]],RANGE_LOOKUP_UDARDA_LOANLIST,0)))),1,0)
)</f>
        <v>0</v>
      </c>
    </row>
    <row r="945" spans="2:13" ht="20.100000000000001" customHeight="1" x14ac:dyDescent="0.25">
      <c r="B945" s="25" t="str">
        <f>IF(TBL_QUAL_JOBSLISTING_JOBS[[#This Row],[RECORD_STARTED]],IF(TBL_QUAL_JOBSLISTING_JOBS[[#This Row],[ERROR_COUNT]]&gt;0,-1,IF(TBL_QUAL_JOBSLISTING_JOBS[[#This Row],[REQ_FIELDS_POPULATED]],1,0)),"")</f>
        <v/>
      </c>
      <c r="C945" s="94">
        <f>ROW()-ROW(TBL_QUAL_JOBSLISTING_JOBS[[#Headers],[ROW_ID]])</f>
        <v>936</v>
      </c>
      <c r="D945" s="82"/>
      <c r="E945" s="82"/>
      <c r="F945" s="38"/>
      <c r="G945" s="39"/>
      <c r="H945" s="33"/>
      <c r="I945" s="84" t="str">
        <f>IFERROR(INDEX(TBL_UDARDA_LOANPOOL[QUAL_JOBS_HUD_MFI],MATCH(TBL_QUAL_JOBSLISTING_JOBS[[#This Row],[LISTING_LOAN_ID_PROP_ADDR]],TBL_UDARDA_LOANPOOL[LOAN_ID_PROP_ADDR],0)),"")</f>
        <v/>
      </c>
      <c r="J94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5" s="36">
        <f>SUM(
IF(AND(TBL_QUAL_JOBSLISTING_JOBS[[#This Row],[LISTING_LOAN_ID_PROP_ADDR]]&lt;&gt;"",NOT(ISNUMBER(MATCH(TBL_QUAL_JOBSLISTING_JOBS[[#This Row],[LISTING_LOAN_ID_PROP_ADDR]],RANGE_LOOKUP_UDARDA_LOANLIST,0)))),1,0)
)</f>
        <v>0</v>
      </c>
    </row>
    <row r="946" spans="2:13" ht="20.100000000000001" customHeight="1" x14ac:dyDescent="0.25">
      <c r="B946" s="25" t="str">
        <f>IF(TBL_QUAL_JOBSLISTING_JOBS[[#This Row],[RECORD_STARTED]],IF(TBL_QUAL_JOBSLISTING_JOBS[[#This Row],[ERROR_COUNT]]&gt;0,-1,IF(TBL_QUAL_JOBSLISTING_JOBS[[#This Row],[REQ_FIELDS_POPULATED]],1,0)),"")</f>
        <v/>
      </c>
      <c r="C946" s="94">
        <f>ROW()-ROW(TBL_QUAL_JOBSLISTING_JOBS[[#Headers],[ROW_ID]])</f>
        <v>937</v>
      </c>
      <c r="D946" s="82"/>
      <c r="E946" s="82"/>
      <c r="F946" s="38"/>
      <c r="G946" s="39"/>
      <c r="H946" s="33"/>
      <c r="I946" s="84" t="str">
        <f>IFERROR(INDEX(TBL_UDARDA_LOANPOOL[QUAL_JOBS_HUD_MFI],MATCH(TBL_QUAL_JOBSLISTING_JOBS[[#This Row],[LISTING_LOAN_ID_PROP_ADDR]],TBL_UDARDA_LOANPOOL[LOAN_ID_PROP_ADDR],0)),"")</f>
        <v/>
      </c>
      <c r="J94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6" s="36">
        <f>SUM(
IF(AND(TBL_QUAL_JOBSLISTING_JOBS[[#This Row],[LISTING_LOAN_ID_PROP_ADDR]]&lt;&gt;"",NOT(ISNUMBER(MATCH(TBL_QUAL_JOBSLISTING_JOBS[[#This Row],[LISTING_LOAN_ID_PROP_ADDR]],RANGE_LOOKUP_UDARDA_LOANLIST,0)))),1,0)
)</f>
        <v>0</v>
      </c>
    </row>
    <row r="947" spans="2:13" ht="20.100000000000001" customHeight="1" x14ac:dyDescent="0.25">
      <c r="B947" s="25" t="str">
        <f>IF(TBL_QUAL_JOBSLISTING_JOBS[[#This Row],[RECORD_STARTED]],IF(TBL_QUAL_JOBSLISTING_JOBS[[#This Row],[ERROR_COUNT]]&gt;0,-1,IF(TBL_QUAL_JOBSLISTING_JOBS[[#This Row],[REQ_FIELDS_POPULATED]],1,0)),"")</f>
        <v/>
      </c>
      <c r="C947" s="94">
        <f>ROW()-ROW(TBL_QUAL_JOBSLISTING_JOBS[[#Headers],[ROW_ID]])</f>
        <v>938</v>
      </c>
      <c r="D947" s="82"/>
      <c r="E947" s="82"/>
      <c r="F947" s="38"/>
      <c r="G947" s="39"/>
      <c r="H947" s="33"/>
      <c r="I947" s="84" t="str">
        <f>IFERROR(INDEX(TBL_UDARDA_LOANPOOL[QUAL_JOBS_HUD_MFI],MATCH(TBL_QUAL_JOBSLISTING_JOBS[[#This Row],[LISTING_LOAN_ID_PROP_ADDR]],TBL_UDARDA_LOANPOOL[LOAN_ID_PROP_ADDR],0)),"")</f>
        <v/>
      </c>
      <c r="J94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7" s="36">
        <f>SUM(
IF(AND(TBL_QUAL_JOBSLISTING_JOBS[[#This Row],[LISTING_LOAN_ID_PROP_ADDR]]&lt;&gt;"",NOT(ISNUMBER(MATCH(TBL_QUAL_JOBSLISTING_JOBS[[#This Row],[LISTING_LOAN_ID_PROP_ADDR]],RANGE_LOOKUP_UDARDA_LOANLIST,0)))),1,0)
)</f>
        <v>0</v>
      </c>
    </row>
    <row r="948" spans="2:13" ht="20.100000000000001" customHeight="1" x14ac:dyDescent="0.25">
      <c r="B948" s="25" t="str">
        <f>IF(TBL_QUAL_JOBSLISTING_JOBS[[#This Row],[RECORD_STARTED]],IF(TBL_QUAL_JOBSLISTING_JOBS[[#This Row],[ERROR_COUNT]]&gt;0,-1,IF(TBL_QUAL_JOBSLISTING_JOBS[[#This Row],[REQ_FIELDS_POPULATED]],1,0)),"")</f>
        <v/>
      </c>
      <c r="C948" s="94">
        <f>ROW()-ROW(TBL_QUAL_JOBSLISTING_JOBS[[#Headers],[ROW_ID]])</f>
        <v>939</v>
      </c>
      <c r="D948" s="82"/>
      <c r="E948" s="82"/>
      <c r="F948" s="38"/>
      <c r="G948" s="39"/>
      <c r="H948" s="33"/>
      <c r="I948" s="84" t="str">
        <f>IFERROR(INDEX(TBL_UDARDA_LOANPOOL[QUAL_JOBS_HUD_MFI],MATCH(TBL_QUAL_JOBSLISTING_JOBS[[#This Row],[LISTING_LOAN_ID_PROP_ADDR]],TBL_UDARDA_LOANPOOL[LOAN_ID_PROP_ADDR],0)),"")</f>
        <v/>
      </c>
      <c r="J94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8" s="36">
        <f>SUM(
IF(AND(TBL_QUAL_JOBSLISTING_JOBS[[#This Row],[LISTING_LOAN_ID_PROP_ADDR]]&lt;&gt;"",NOT(ISNUMBER(MATCH(TBL_QUAL_JOBSLISTING_JOBS[[#This Row],[LISTING_LOAN_ID_PROP_ADDR]],RANGE_LOOKUP_UDARDA_LOANLIST,0)))),1,0)
)</f>
        <v>0</v>
      </c>
    </row>
    <row r="949" spans="2:13" ht="20.100000000000001" customHeight="1" x14ac:dyDescent="0.25">
      <c r="B949" s="25" t="str">
        <f>IF(TBL_QUAL_JOBSLISTING_JOBS[[#This Row],[RECORD_STARTED]],IF(TBL_QUAL_JOBSLISTING_JOBS[[#This Row],[ERROR_COUNT]]&gt;0,-1,IF(TBL_QUAL_JOBSLISTING_JOBS[[#This Row],[REQ_FIELDS_POPULATED]],1,0)),"")</f>
        <v/>
      </c>
      <c r="C949" s="94">
        <f>ROW()-ROW(TBL_QUAL_JOBSLISTING_JOBS[[#Headers],[ROW_ID]])</f>
        <v>940</v>
      </c>
      <c r="D949" s="82"/>
      <c r="E949" s="82"/>
      <c r="F949" s="38"/>
      <c r="G949" s="39"/>
      <c r="H949" s="33"/>
      <c r="I949" s="84" t="str">
        <f>IFERROR(INDEX(TBL_UDARDA_LOANPOOL[QUAL_JOBS_HUD_MFI],MATCH(TBL_QUAL_JOBSLISTING_JOBS[[#This Row],[LISTING_LOAN_ID_PROP_ADDR]],TBL_UDARDA_LOANPOOL[LOAN_ID_PROP_ADDR],0)),"")</f>
        <v/>
      </c>
      <c r="J94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9" s="36">
        <f>SUM(
IF(AND(TBL_QUAL_JOBSLISTING_JOBS[[#This Row],[LISTING_LOAN_ID_PROP_ADDR]]&lt;&gt;"",NOT(ISNUMBER(MATCH(TBL_QUAL_JOBSLISTING_JOBS[[#This Row],[LISTING_LOAN_ID_PROP_ADDR]],RANGE_LOOKUP_UDARDA_LOANLIST,0)))),1,0)
)</f>
        <v>0</v>
      </c>
    </row>
    <row r="950" spans="2:13" ht="20.100000000000001" customHeight="1" x14ac:dyDescent="0.25">
      <c r="B950" s="25" t="str">
        <f>IF(TBL_QUAL_JOBSLISTING_JOBS[[#This Row],[RECORD_STARTED]],IF(TBL_QUAL_JOBSLISTING_JOBS[[#This Row],[ERROR_COUNT]]&gt;0,-1,IF(TBL_QUAL_JOBSLISTING_JOBS[[#This Row],[REQ_FIELDS_POPULATED]],1,0)),"")</f>
        <v/>
      </c>
      <c r="C950" s="94">
        <f>ROW()-ROW(TBL_QUAL_JOBSLISTING_JOBS[[#Headers],[ROW_ID]])</f>
        <v>941</v>
      </c>
      <c r="D950" s="82"/>
      <c r="E950" s="82"/>
      <c r="F950" s="38"/>
      <c r="G950" s="39"/>
      <c r="H950" s="33"/>
      <c r="I950" s="84" t="str">
        <f>IFERROR(INDEX(TBL_UDARDA_LOANPOOL[QUAL_JOBS_HUD_MFI],MATCH(TBL_QUAL_JOBSLISTING_JOBS[[#This Row],[LISTING_LOAN_ID_PROP_ADDR]],TBL_UDARDA_LOANPOOL[LOAN_ID_PROP_ADDR],0)),"")</f>
        <v/>
      </c>
      <c r="J95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0" s="36">
        <f>SUM(
IF(AND(TBL_QUAL_JOBSLISTING_JOBS[[#This Row],[LISTING_LOAN_ID_PROP_ADDR]]&lt;&gt;"",NOT(ISNUMBER(MATCH(TBL_QUAL_JOBSLISTING_JOBS[[#This Row],[LISTING_LOAN_ID_PROP_ADDR]],RANGE_LOOKUP_UDARDA_LOANLIST,0)))),1,0)
)</f>
        <v>0</v>
      </c>
    </row>
    <row r="951" spans="2:13" ht="20.100000000000001" customHeight="1" x14ac:dyDescent="0.25">
      <c r="B951" s="25" t="str">
        <f>IF(TBL_QUAL_JOBSLISTING_JOBS[[#This Row],[RECORD_STARTED]],IF(TBL_QUAL_JOBSLISTING_JOBS[[#This Row],[ERROR_COUNT]]&gt;0,-1,IF(TBL_QUAL_JOBSLISTING_JOBS[[#This Row],[REQ_FIELDS_POPULATED]],1,0)),"")</f>
        <v/>
      </c>
      <c r="C951" s="94">
        <f>ROW()-ROW(TBL_QUAL_JOBSLISTING_JOBS[[#Headers],[ROW_ID]])</f>
        <v>942</v>
      </c>
      <c r="D951" s="82"/>
      <c r="E951" s="82"/>
      <c r="F951" s="38"/>
      <c r="G951" s="39"/>
      <c r="H951" s="33"/>
      <c r="I951" s="84" t="str">
        <f>IFERROR(INDEX(TBL_UDARDA_LOANPOOL[QUAL_JOBS_HUD_MFI],MATCH(TBL_QUAL_JOBSLISTING_JOBS[[#This Row],[LISTING_LOAN_ID_PROP_ADDR]],TBL_UDARDA_LOANPOOL[LOAN_ID_PROP_ADDR],0)),"")</f>
        <v/>
      </c>
      <c r="J95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1" s="36">
        <f>SUM(
IF(AND(TBL_QUAL_JOBSLISTING_JOBS[[#This Row],[LISTING_LOAN_ID_PROP_ADDR]]&lt;&gt;"",NOT(ISNUMBER(MATCH(TBL_QUAL_JOBSLISTING_JOBS[[#This Row],[LISTING_LOAN_ID_PROP_ADDR]],RANGE_LOOKUP_UDARDA_LOANLIST,0)))),1,0)
)</f>
        <v>0</v>
      </c>
    </row>
    <row r="952" spans="2:13" ht="20.100000000000001" customHeight="1" x14ac:dyDescent="0.25">
      <c r="B952" s="25" t="str">
        <f>IF(TBL_QUAL_JOBSLISTING_JOBS[[#This Row],[RECORD_STARTED]],IF(TBL_QUAL_JOBSLISTING_JOBS[[#This Row],[ERROR_COUNT]]&gt;0,-1,IF(TBL_QUAL_JOBSLISTING_JOBS[[#This Row],[REQ_FIELDS_POPULATED]],1,0)),"")</f>
        <v/>
      </c>
      <c r="C952" s="94">
        <f>ROW()-ROW(TBL_QUAL_JOBSLISTING_JOBS[[#Headers],[ROW_ID]])</f>
        <v>943</v>
      </c>
      <c r="D952" s="82"/>
      <c r="E952" s="82"/>
      <c r="F952" s="38"/>
      <c r="G952" s="39"/>
      <c r="H952" s="33"/>
      <c r="I952" s="84" t="str">
        <f>IFERROR(INDEX(TBL_UDARDA_LOANPOOL[QUAL_JOBS_HUD_MFI],MATCH(TBL_QUAL_JOBSLISTING_JOBS[[#This Row],[LISTING_LOAN_ID_PROP_ADDR]],TBL_UDARDA_LOANPOOL[LOAN_ID_PROP_ADDR],0)),"")</f>
        <v/>
      </c>
      <c r="J95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2" s="36">
        <f>SUM(
IF(AND(TBL_QUAL_JOBSLISTING_JOBS[[#This Row],[LISTING_LOAN_ID_PROP_ADDR]]&lt;&gt;"",NOT(ISNUMBER(MATCH(TBL_QUAL_JOBSLISTING_JOBS[[#This Row],[LISTING_LOAN_ID_PROP_ADDR]],RANGE_LOOKUP_UDARDA_LOANLIST,0)))),1,0)
)</f>
        <v>0</v>
      </c>
    </row>
    <row r="953" spans="2:13" ht="20.100000000000001" customHeight="1" x14ac:dyDescent="0.25">
      <c r="B953" s="25" t="str">
        <f>IF(TBL_QUAL_JOBSLISTING_JOBS[[#This Row],[RECORD_STARTED]],IF(TBL_QUAL_JOBSLISTING_JOBS[[#This Row],[ERROR_COUNT]]&gt;0,-1,IF(TBL_QUAL_JOBSLISTING_JOBS[[#This Row],[REQ_FIELDS_POPULATED]],1,0)),"")</f>
        <v/>
      </c>
      <c r="C953" s="94">
        <f>ROW()-ROW(TBL_QUAL_JOBSLISTING_JOBS[[#Headers],[ROW_ID]])</f>
        <v>944</v>
      </c>
      <c r="D953" s="82"/>
      <c r="E953" s="82"/>
      <c r="F953" s="38"/>
      <c r="G953" s="39"/>
      <c r="H953" s="33"/>
      <c r="I953" s="84" t="str">
        <f>IFERROR(INDEX(TBL_UDARDA_LOANPOOL[QUAL_JOBS_HUD_MFI],MATCH(TBL_QUAL_JOBSLISTING_JOBS[[#This Row],[LISTING_LOAN_ID_PROP_ADDR]],TBL_UDARDA_LOANPOOL[LOAN_ID_PROP_ADDR],0)),"")</f>
        <v/>
      </c>
      <c r="J95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3" s="36">
        <f>SUM(
IF(AND(TBL_QUAL_JOBSLISTING_JOBS[[#This Row],[LISTING_LOAN_ID_PROP_ADDR]]&lt;&gt;"",NOT(ISNUMBER(MATCH(TBL_QUAL_JOBSLISTING_JOBS[[#This Row],[LISTING_LOAN_ID_PROP_ADDR]],RANGE_LOOKUP_UDARDA_LOANLIST,0)))),1,0)
)</f>
        <v>0</v>
      </c>
    </row>
    <row r="954" spans="2:13" ht="20.100000000000001" customHeight="1" x14ac:dyDescent="0.25">
      <c r="B954" s="25" t="str">
        <f>IF(TBL_QUAL_JOBSLISTING_JOBS[[#This Row],[RECORD_STARTED]],IF(TBL_QUAL_JOBSLISTING_JOBS[[#This Row],[ERROR_COUNT]]&gt;0,-1,IF(TBL_QUAL_JOBSLISTING_JOBS[[#This Row],[REQ_FIELDS_POPULATED]],1,0)),"")</f>
        <v/>
      </c>
      <c r="C954" s="94">
        <f>ROW()-ROW(TBL_QUAL_JOBSLISTING_JOBS[[#Headers],[ROW_ID]])</f>
        <v>945</v>
      </c>
      <c r="D954" s="82"/>
      <c r="E954" s="82"/>
      <c r="F954" s="38"/>
      <c r="G954" s="39"/>
      <c r="H954" s="33"/>
      <c r="I954" s="84" t="str">
        <f>IFERROR(INDEX(TBL_UDARDA_LOANPOOL[QUAL_JOBS_HUD_MFI],MATCH(TBL_QUAL_JOBSLISTING_JOBS[[#This Row],[LISTING_LOAN_ID_PROP_ADDR]],TBL_UDARDA_LOANPOOL[LOAN_ID_PROP_ADDR],0)),"")</f>
        <v/>
      </c>
      <c r="J95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4" s="36">
        <f>SUM(
IF(AND(TBL_QUAL_JOBSLISTING_JOBS[[#This Row],[LISTING_LOAN_ID_PROP_ADDR]]&lt;&gt;"",NOT(ISNUMBER(MATCH(TBL_QUAL_JOBSLISTING_JOBS[[#This Row],[LISTING_LOAN_ID_PROP_ADDR]],RANGE_LOOKUP_UDARDA_LOANLIST,0)))),1,0)
)</f>
        <v>0</v>
      </c>
    </row>
    <row r="955" spans="2:13" ht="20.100000000000001" customHeight="1" x14ac:dyDescent="0.25">
      <c r="B955" s="25" t="str">
        <f>IF(TBL_QUAL_JOBSLISTING_JOBS[[#This Row],[RECORD_STARTED]],IF(TBL_QUAL_JOBSLISTING_JOBS[[#This Row],[ERROR_COUNT]]&gt;0,-1,IF(TBL_QUAL_JOBSLISTING_JOBS[[#This Row],[REQ_FIELDS_POPULATED]],1,0)),"")</f>
        <v/>
      </c>
      <c r="C955" s="94">
        <f>ROW()-ROW(TBL_QUAL_JOBSLISTING_JOBS[[#Headers],[ROW_ID]])</f>
        <v>946</v>
      </c>
      <c r="D955" s="82"/>
      <c r="E955" s="82"/>
      <c r="F955" s="38"/>
      <c r="G955" s="39"/>
      <c r="H955" s="33"/>
      <c r="I955" s="84" t="str">
        <f>IFERROR(INDEX(TBL_UDARDA_LOANPOOL[QUAL_JOBS_HUD_MFI],MATCH(TBL_QUAL_JOBSLISTING_JOBS[[#This Row],[LISTING_LOAN_ID_PROP_ADDR]],TBL_UDARDA_LOANPOOL[LOAN_ID_PROP_ADDR],0)),"")</f>
        <v/>
      </c>
      <c r="J95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5" s="36">
        <f>SUM(
IF(AND(TBL_QUAL_JOBSLISTING_JOBS[[#This Row],[LISTING_LOAN_ID_PROP_ADDR]]&lt;&gt;"",NOT(ISNUMBER(MATCH(TBL_QUAL_JOBSLISTING_JOBS[[#This Row],[LISTING_LOAN_ID_PROP_ADDR]],RANGE_LOOKUP_UDARDA_LOANLIST,0)))),1,0)
)</f>
        <v>0</v>
      </c>
    </row>
    <row r="956" spans="2:13" ht="20.100000000000001" customHeight="1" x14ac:dyDescent="0.25">
      <c r="B956" s="25" t="str">
        <f>IF(TBL_QUAL_JOBSLISTING_JOBS[[#This Row],[RECORD_STARTED]],IF(TBL_QUAL_JOBSLISTING_JOBS[[#This Row],[ERROR_COUNT]]&gt;0,-1,IF(TBL_QUAL_JOBSLISTING_JOBS[[#This Row],[REQ_FIELDS_POPULATED]],1,0)),"")</f>
        <v/>
      </c>
      <c r="C956" s="94">
        <f>ROW()-ROW(TBL_QUAL_JOBSLISTING_JOBS[[#Headers],[ROW_ID]])</f>
        <v>947</v>
      </c>
      <c r="D956" s="82"/>
      <c r="E956" s="82"/>
      <c r="F956" s="38"/>
      <c r="G956" s="39"/>
      <c r="H956" s="33"/>
      <c r="I956" s="84" t="str">
        <f>IFERROR(INDEX(TBL_UDARDA_LOANPOOL[QUAL_JOBS_HUD_MFI],MATCH(TBL_QUAL_JOBSLISTING_JOBS[[#This Row],[LISTING_LOAN_ID_PROP_ADDR]],TBL_UDARDA_LOANPOOL[LOAN_ID_PROP_ADDR],0)),"")</f>
        <v/>
      </c>
      <c r="J95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6" s="36">
        <f>SUM(
IF(AND(TBL_QUAL_JOBSLISTING_JOBS[[#This Row],[LISTING_LOAN_ID_PROP_ADDR]]&lt;&gt;"",NOT(ISNUMBER(MATCH(TBL_QUAL_JOBSLISTING_JOBS[[#This Row],[LISTING_LOAN_ID_PROP_ADDR]],RANGE_LOOKUP_UDARDA_LOANLIST,0)))),1,0)
)</f>
        <v>0</v>
      </c>
    </row>
    <row r="957" spans="2:13" ht="20.100000000000001" customHeight="1" x14ac:dyDescent="0.25">
      <c r="B957" s="25" t="str">
        <f>IF(TBL_QUAL_JOBSLISTING_JOBS[[#This Row],[RECORD_STARTED]],IF(TBL_QUAL_JOBSLISTING_JOBS[[#This Row],[ERROR_COUNT]]&gt;0,-1,IF(TBL_QUAL_JOBSLISTING_JOBS[[#This Row],[REQ_FIELDS_POPULATED]],1,0)),"")</f>
        <v/>
      </c>
      <c r="C957" s="94">
        <f>ROW()-ROW(TBL_QUAL_JOBSLISTING_JOBS[[#Headers],[ROW_ID]])</f>
        <v>948</v>
      </c>
      <c r="D957" s="82"/>
      <c r="E957" s="82"/>
      <c r="F957" s="38"/>
      <c r="G957" s="39"/>
      <c r="H957" s="33"/>
      <c r="I957" s="84" t="str">
        <f>IFERROR(INDEX(TBL_UDARDA_LOANPOOL[QUAL_JOBS_HUD_MFI],MATCH(TBL_QUAL_JOBSLISTING_JOBS[[#This Row],[LISTING_LOAN_ID_PROP_ADDR]],TBL_UDARDA_LOANPOOL[LOAN_ID_PROP_ADDR],0)),"")</f>
        <v/>
      </c>
      <c r="J95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7" s="36">
        <f>SUM(
IF(AND(TBL_QUAL_JOBSLISTING_JOBS[[#This Row],[LISTING_LOAN_ID_PROP_ADDR]]&lt;&gt;"",NOT(ISNUMBER(MATCH(TBL_QUAL_JOBSLISTING_JOBS[[#This Row],[LISTING_LOAN_ID_PROP_ADDR]],RANGE_LOOKUP_UDARDA_LOANLIST,0)))),1,0)
)</f>
        <v>0</v>
      </c>
    </row>
    <row r="958" spans="2:13" ht="20.100000000000001" customHeight="1" x14ac:dyDescent="0.25">
      <c r="B958" s="25" t="str">
        <f>IF(TBL_QUAL_JOBSLISTING_JOBS[[#This Row],[RECORD_STARTED]],IF(TBL_QUAL_JOBSLISTING_JOBS[[#This Row],[ERROR_COUNT]]&gt;0,-1,IF(TBL_QUAL_JOBSLISTING_JOBS[[#This Row],[REQ_FIELDS_POPULATED]],1,0)),"")</f>
        <v/>
      </c>
      <c r="C958" s="94">
        <f>ROW()-ROW(TBL_QUAL_JOBSLISTING_JOBS[[#Headers],[ROW_ID]])</f>
        <v>949</v>
      </c>
      <c r="D958" s="82"/>
      <c r="E958" s="82"/>
      <c r="F958" s="38"/>
      <c r="G958" s="39"/>
      <c r="H958" s="33"/>
      <c r="I958" s="84" t="str">
        <f>IFERROR(INDEX(TBL_UDARDA_LOANPOOL[QUAL_JOBS_HUD_MFI],MATCH(TBL_QUAL_JOBSLISTING_JOBS[[#This Row],[LISTING_LOAN_ID_PROP_ADDR]],TBL_UDARDA_LOANPOOL[LOAN_ID_PROP_ADDR],0)),"")</f>
        <v/>
      </c>
      <c r="J95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8" s="36">
        <f>SUM(
IF(AND(TBL_QUAL_JOBSLISTING_JOBS[[#This Row],[LISTING_LOAN_ID_PROP_ADDR]]&lt;&gt;"",NOT(ISNUMBER(MATCH(TBL_QUAL_JOBSLISTING_JOBS[[#This Row],[LISTING_LOAN_ID_PROP_ADDR]],RANGE_LOOKUP_UDARDA_LOANLIST,0)))),1,0)
)</f>
        <v>0</v>
      </c>
    </row>
    <row r="959" spans="2:13" ht="20.100000000000001" customHeight="1" x14ac:dyDescent="0.25">
      <c r="B959" s="25" t="str">
        <f>IF(TBL_QUAL_JOBSLISTING_JOBS[[#This Row],[RECORD_STARTED]],IF(TBL_QUAL_JOBSLISTING_JOBS[[#This Row],[ERROR_COUNT]]&gt;0,-1,IF(TBL_QUAL_JOBSLISTING_JOBS[[#This Row],[REQ_FIELDS_POPULATED]],1,0)),"")</f>
        <v/>
      </c>
      <c r="C959" s="94">
        <f>ROW()-ROW(TBL_QUAL_JOBSLISTING_JOBS[[#Headers],[ROW_ID]])</f>
        <v>950</v>
      </c>
      <c r="D959" s="82"/>
      <c r="E959" s="82"/>
      <c r="F959" s="38"/>
      <c r="G959" s="39"/>
      <c r="H959" s="33"/>
      <c r="I959" s="84" t="str">
        <f>IFERROR(INDEX(TBL_UDARDA_LOANPOOL[QUAL_JOBS_HUD_MFI],MATCH(TBL_QUAL_JOBSLISTING_JOBS[[#This Row],[LISTING_LOAN_ID_PROP_ADDR]],TBL_UDARDA_LOANPOOL[LOAN_ID_PROP_ADDR],0)),"")</f>
        <v/>
      </c>
      <c r="J95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9" s="36">
        <f>SUM(
IF(AND(TBL_QUAL_JOBSLISTING_JOBS[[#This Row],[LISTING_LOAN_ID_PROP_ADDR]]&lt;&gt;"",NOT(ISNUMBER(MATCH(TBL_QUAL_JOBSLISTING_JOBS[[#This Row],[LISTING_LOAN_ID_PROP_ADDR]],RANGE_LOOKUP_UDARDA_LOANLIST,0)))),1,0)
)</f>
        <v>0</v>
      </c>
    </row>
    <row r="960" spans="2:13" ht="20.100000000000001" customHeight="1" x14ac:dyDescent="0.25">
      <c r="B960" s="25" t="str">
        <f>IF(TBL_QUAL_JOBSLISTING_JOBS[[#This Row],[RECORD_STARTED]],IF(TBL_QUAL_JOBSLISTING_JOBS[[#This Row],[ERROR_COUNT]]&gt;0,-1,IF(TBL_QUAL_JOBSLISTING_JOBS[[#This Row],[REQ_FIELDS_POPULATED]],1,0)),"")</f>
        <v/>
      </c>
      <c r="C960" s="94">
        <f>ROW()-ROW(TBL_QUAL_JOBSLISTING_JOBS[[#Headers],[ROW_ID]])</f>
        <v>951</v>
      </c>
      <c r="D960" s="82"/>
      <c r="E960" s="82"/>
      <c r="F960" s="38"/>
      <c r="G960" s="39"/>
      <c r="H960" s="33"/>
      <c r="I960" s="84" t="str">
        <f>IFERROR(INDEX(TBL_UDARDA_LOANPOOL[QUAL_JOBS_HUD_MFI],MATCH(TBL_QUAL_JOBSLISTING_JOBS[[#This Row],[LISTING_LOAN_ID_PROP_ADDR]],TBL_UDARDA_LOANPOOL[LOAN_ID_PROP_ADDR],0)),"")</f>
        <v/>
      </c>
      <c r="J96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0" s="36">
        <f>SUM(
IF(AND(TBL_QUAL_JOBSLISTING_JOBS[[#This Row],[LISTING_LOAN_ID_PROP_ADDR]]&lt;&gt;"",NOT(ISNUMBER(MATCH(TBL_QUAL_JOBSLISTING_JOBS[[#This Row],[LISTING_LOAN_ID_PROP_ADDR]],RANGE_LOOKUP_UDARDA_LOANLIST,0)))),1,0)
)</f>
        <v>0</v>
      </c>
    </row>
    <row r="961" spans="2:13" ht="20.100000000000001" customHeight="1" x14ac:dyDescent="0.25">
      <c r="B961" s="25" t="str">
        <f>IF(TBL_QUAL_JOBSLISTING_JOBS[[#This Row],[RECORD_STARTED]],IF(TBL_QUAL_JOBSLISTING_JOBS[[#This Row],[ERROR_COUNT]]&gt;0,-1,IF(TBL_QUAL_JOBSLISTING_JOBS[[#This Row],[REQ_FIELDS_POPULATED]],1,0)),"")</f>
        <v/>
      </c>
      <c r="C961" s="94">
        <f>ROW()-ROW(TBL_QUAL_JOBSLISTING_JOBS[[#Headers],[ROW_ID]])</f>
        <v>952</v>
      </c>
      <c r="D961" s="82"/>
      <c r="E961" s="82"/>
      <c r="F961" s="38"/>
      <c r="G961" s="39"/>
      <c r="H961" s="33"/>
      <c r="I961" s="84" t="str">
        <f>IFERROR(INDEX(TBL_UDARDA_LOANPOOL[QUAL_JOBS_HUD_MFI],MATCH(TBL_QUAL_JOBSLISTING_JOBS[[#This Row],[LISTING_LOAN_ID_PROP_ADDR]],TBL_UDARDA_LOANPOOL[LOAN_ID_PROP_ADDR],0)),"")</f>
        <v/>
      </c>
      <c r="J96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1" s="36">
        <f>SUM(
IF(AND(TBL_QUAL_JOBSLISTING_JOBS[[#This Row],[LISTING_LOAN_ID_PROP_ADDR]]&lt;&gt;"",NOT(ISNUMBER(MATCH(TBL_QUAL_JOBSLISTING_JOBS[[#This Row],[LISTING_LOAN_ID_PROP_ADDR]],RANGE_LOOKUP_UDARDA_LOANLIST,0)))),1,0)
)</f>
        <v>0</v>
      </c>
    </row>
    <row r="962" spans="2:13" ht="20.100000000000001" customHeight="1" x14ac:dyDescent="0.25">
      <c r="B962" s="25" t="str">
        <f>IF(TBL_QUAL_JOBSLISTING_JOBS[[#This Row],[RECORD_STARTED]],IF(TBL_QUAL_JOBSLISTING_JOBS[[#This Row],[ERROR_COUNT]]&gt;0,-1,IF(TBL_QUAL_JOBSLISTING_JOBS[[#This Row],[REQ_FIELDS_POPULATED]],1,0)),"")</f>
        <v/>
      </c>
      <c r="C962" s="94">
        <f>ROW()-ROW(TBL_QUAL_JOBSLISTING_JOBS[[#Headers],[ROW_ID]])</f>
        <v>953</v>
      </c>
      <c r="D962" s="82"/>
      <c r="E962" s="82"/>
      <c r="F962" s="38"/>
      <c r="G962" s="39"/>
      <c r="H962" s="33"/>
      <c r="I962" s="84" t="str">
        <f>IFERROR(INDEX(TBL_UDARDA_LOANPOOL[QUAL_JOBS_HUD_MFI],MATCH(TBL_QUAL_JOBSLISTING_JOBS[[#This Row],[LISTING_LOAN_ID_PROP_ADDR]],TBL_UDARDA_LOANPOOL[LOAN_ID_PROP_ADDR],0)),"")</f>
        <v/>
      </c>
      <c r="J96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2" s="36">
        <f>SUM(
IF(AND(TBL_QUAL_JOBSLISTING_JOBS[[#This Row],[LISTING_LOAN_ID_PROP_ADDR]]&lt;&gt;"",NOT(ISNUMBER(MATCH(TBL_QUAL_JOBSLISTING_JOBS[[#This Row],[LISTING_LOAN_ID_PROP_ADDR]],RANGE_LOOKUP_UDARDA_LOANLIST,0)))),1,0)
)</f>
        <v>0</v>
      </c>
    </row>
    <row r="963" spans="2:13" ht="20.100000000000001" customHeight="1" x14ac:dyDescent="0.25">
      <c r="B963" s="25" t="str">
        <f>IF(TBL_QUAL_JOBSLISTING_JOBS[[#This Row],[RECORD_STARTED]],IF(TBL_QUAL_JOBSLISTING_JOBS[[#This Row],[ERROR_COUNT]]&gt;0,-1,IF(TBL_QUAL_JOBSLISTING_JOBS[[#This Row],[REQ_FIELDS_POPULATED]],1,0)),"")</f>
        <v/>
      </c>
      <c r="C963" s="94">
        <f>ROW()-ROW(TBL_QUAL_JOBSLISTING_JOBS[[#Headers],[ROW_ID]])</f>
        <v>954</v>
      </c>
      <c r="D963" s="82"/>
      <c r="E963" s="82"/>
      <c r="F963" s="38"/>
      <c r="G963" s="39"/>
      <c r="H963" s="33"/>
      <c r="I963" s="84" t="str">
        <f>IFERROR(INDEX(TBL_UDARDA_LOANPOOL[QUAL_JOBS_HUD_MFI],MATCH(TBL_QUAL_JOBSLISTING_JOBS[[#This Row],[LISTING_LOAN_ID_PROP_ADDR]],TBL_UDARDA_LOANPOOL[LOAN_ID_PROP_ADDR],0)),"")</f>
        <v/>
      </c>
      <c r="J96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3" s="36">
        <f>SUM(
IF(AND(TBL_QUAL_JOBSLISTING_JOBS[[#This Row],[LISTING_LOAN_ID_PROP_ADDR]]&lt;&gt;"",NOT(ISNUMBER(MATCH(TBL_QUAL_JOBSLISTING_JOBS[[#This Row],[LISTING_LOAN_ID_PROP_ADDR]],RANGE_LOOKUP_UDARDA_LOANLIST,0)))),1,0)
)</f>
        <v>0</v>
      </c>
    </row>
    <row r="964" spans="2:13" ht="20.100000000000001" customHeight="1" x14ac:dyDescent="0.25">
      <c r="B964" s="25" t="str">
        <f>IF(TBL_QUAL_JOBSLISTING_JOBS[[#This Row],[RECORD_STARTED]],IF(TBL_QUAL_JOBSLISTING_JOBS[[#This Row],[ERROR_COUNT]]&gt;0,-1,IF(TBL_QUAL_JOBSLISTING_JOBS[[#This Row],[REQ_FIELDS_POPULATED]],1,0)),"")</f>
        <v/>
      </c>
      <c r="C964" s="94">
        <f>ROW()-ROW(TBL_QUAL_JOBSLISTING_JOBS[[#Headers],[ROW_ID]])</f>
        <v>955</v>
      </c>
      <c r="D964" s="82"/>
      <c r="E964" s="82"/>
      <c r="F964" s="38"/>
      <c r="G964" s="39"/>
      <c r="H964" s="33"/>
      <c r="I964" s="84" t="str">
        <f>IFERROR(INDEX(TBL_UDARDA_LOANPOOL[QUAL_JOBS_HUD_MFI],MATCH(TBL_QUAL_JOBSLISTING_JOBS[[#This Row],[LISTING_LOAN_ID_PROP_ADDR]],TBL_UDARDA_LOANPOOL[LOAN_ID_PROP_ADDR],0)),"")</f>
        <v/>
      </c>
      <c r="J96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4" s="36">
        <f>SUM(
IF(AND(TBL_QUAL_JOBSLISTING_JOBS[[#This Row],[LISTING_LOAN_ID_PROP_ADDR]]&lt;&gt;"",NOT(ISNUMBER(MATCH(TBL_QUAL_JOBSLISTING_JOBS[[#This Row],[LISTING_LOAN_ID_PROP_ADDR]],RANGE_LOOKUP_UDARDA_LOANLIST,0)))),1,0)
)</f>
        <v>0</v>
      </c>
    </row>
    <row r="965" spans="2:13" ht="20.100000000000001" customHeight="1" x14ac:dyDescent="0.25">
      <c r="B965" s="25" t="str">
        <f>IF(TBL_QUAL_JOBSLISTING_JOBS[[#This Row],[RECORD_STARTED]],IF(TBL_QUAL_JOBSLISTING_JOBS[[#This Row],[ERROR_COUNT]]&gt;0,-1,IF(TBL_QUAL_JOBSLISTING_JOBS[[#This Row],[REQ_FIELDS_POPULATED]],1,0)),"")</f>
        <v/>
      </c>
      <c r="C965" s="94">
        <f>ROW()-ROW(TBL_QUAL_JOBSLISTING_JOBS[[#Headers],[ROW_ID]])</f>
        <v>956</v>
      </c>
      <c r="D965" s="82"/>
      <c r="E965" s="82"/>
      <c r="F965" s="38"/>
      <c r="G965" s="39"/>
      <c r="H965" s="33"/>
      <c r="I965" s="84" t="str">
        <f>IFERROR(INDEX(TBL_UDARDA_LOANPOOL[QUAL_JOBS_HUD_MFI],MATCH(TBL_QUAL_JOBSLISTING_JOBS[[#This Row],[LISTING_LOAN_ID_PROP_ADDR]],TBL_UDARDA_LOANPOOL[LOAN_ID_PROP_ADDR],0)),"")</f>
        <v/>
      </c>
      <c r="J96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5" s="36">
        <f>SUM(
IF(AND(TBL_QUAL_JOBSLISTING_JOBS[[#This Row],[LISTING_LOAN_ID_PROP_ADDR]]&lt;&gt;"",NOT(ISNUMBER(MATCH(TBL_QUAL_JOBSLISTING_JOBS[[#This Row],[LISTING_LOAN_ID_PROP_ADDR]],RANGE_LOOKUP_UDARDA_LOANLIST,0)))),1,0)
)</f>
        <v>0</v>
      </c>
    </row>
    <row r="966" spans="2:13" ht="20.100000000000001" customHeight="1" x14ac:dyDescent="0.25">
      <c r="B966" s="25" t="str">
        <f>IF(TBL_QUAL_JOBSLISTING_JOBS[[#This Row],[RECORD_STARTED]],IF(TBL_QUAL_JOBSLISTING_JOBS[[#This Row],[ERROR_COUNT]]&gt;0,-1,IF(TBL_QUAL_JOBSLISTING_JOBS[[#This Row],[REQ_FIELDS_POPULATED]],1,0)),"")</f>
        <v/>
      </c>
      <c r="C966" s="94">
        <f>ROW()-ROW(TBL_QUAL_JOBSLISTING_JOBS[[#Headers],[ROW_ID]])</f>
        <v>957</v>
      </c>
      <c r="D966" s="82"/>
      <c r="E966" s="82"/>
      <c r="F966" s="38"/>
      <c r="G966" s="39"/>
      <c r="H966" s="33"/>
      <c r="I966" s="84" t="str">
        <f>IFERROR(INDEX(TBL_UDARDA_LOANPOOL[QUAL_JOBS_HUD_MFI],MATCH(TBL_QUAL_JOBSLISTING_JOBS[[#This Row],[LISTING_LOAN_ID_PROP_ADDR]],TBL_UDARDA_LOANPOOL[LOAN_ID_PROP_ADDR],0)),"")</f>
        <v/>
      </c>
      <c r="J96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6" s="36">
        <f>SUM(
IF(AND(TBL_QUAL_JOBSLISTING_JOBS[[#This Row],[LISTING_LOAN_ID_PROP_ADDR]]&lt;&gt;"",NOT(ISNUMBER(MATCH(TBL_QUAL_JOBSLISTING_JOBS[[#This Row],[LISTING_LOAN_ID_PROP_ADDR]],RANGE_LOOKUP_UDARDA_LOANLIST,0)))),1,0)
)</f>
        <v>0</v>
      </c>
    </row>
    <row r="967" spans="2:13" ht="20.100000000000001" customHeight="1" x14ac:dyDescent="0.25">
      <c r="B967" s="25" t="str">
        <f>IF(TBL_QUAL_JOBSLISTING_JOBS[[#This Row],[RECORD_STARTED]],IF(TBL_QUAL_JOBSLISTING_JOBS[[#This Row],[ERROR_COUNT]]&gt;0,-1,IF(TBL_QUAL_JOBSLISTING_JOBS[[#This Row],[REQ_FIELDS_POPULATED]],1,0)),"")</f>
        <v/>
      </c>
      <c r="C967" s="94">
        <f>ROW()-ROW(TBL_QUAL_JOBSLISTING_JOBS[[#Headers],[ROW_ID]])</f>
        <v>958</v>
      </c>
      <c r="D967" s="82"/>
      <c r="E967" s="82"/>
      <c r="F967" s="38"/>
      <c r="G967" s="39"/>
      <c r="H967" s="33"/>
      <c r="I967" s="84" t="str">
        <f>IFERROR(INDEX(TBL_UDARDA_LOANPOOL[QUAL_JOBS_HUD_MFI],MATCH(TBL_QUAL_JOBSLISTING_JOBS[[#This Row],[LISTING_LOAN_ID_PROP_ADDR]],TBL_UDARDA_LOANPOOL[LOAN_ID_PROP_ADDR],0)),"")</f>
        <v/>
      </c>
      <c r="J96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7" s="36">
        <f>SUM(
IF(AND(TBL_QUAL_JOBSLISTING_JOBS[[#This Row],[LISTING_LOAN_ID_PROP_ADDR]]&lt;&gt;"",NOT(ISNUMBER(MATCH(TBL_QUAL_JOBSLISTING_JOBS[[#This Row],[LISTING_LOAN_ID_PROP_ADDR]],RANGE_LOOKUP_UDARDA_LOANLIST,0)))),1,0)
)</f>
        <v>0</v>
      </c>
    </row>
    <row r="968" spans="2:13" ht="20.100000000000001" customHeight="1" x14ac:dyDescent="0.25">
      <c r="B968" s="25" t="str">
        <f>IF(TBL_QUAL_JOBSLISTING_JOBS[[#This Row],[RECORD_STARTED]],IF(TBL_QUAL_JOBSLISTING_JOBS[[#This Row],[ERROR_COUNT]]&gt;0,-1,IF(TBL_QUAL_JOBSLISTING_JOBS[[#This Row],[REQ_FIELDS_POPULATED]],1,0)),"")</f>
        <v/>
      </c>
      <c r="C968" s="94">
        <f>ROW()-ROW(TBL_QUAL_JOBSLISTING_JOBS[[#Headers],[ROW_ID]])</f>
        <v>959</v>
      </c>
      <c r="D968" s="82"/>
      <c r="E968" s="82"/>
      <c r="F968" s="38"/>
      <c r="G968" s="39"/>
      <c r="H968" s="33"/>
      <c r="I968" s="84" t="str">
        <f>IFERROR(INDEX(TBL_UDARDA_LOANPOOL[QUAL_JOBS_HUD_MFI],MATCH(TBL_QUAL_JOBSLISTING_JOBS[[#This Row],[LISTING_LOAN_ID_PROP_ADDR]],TBL_UDARDA_LOANPOOL[LOAN_ID_PROP_ADDR],0)),"")</f>
        <v/>
      </c>
      <c r="J96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8" s="36">
        <f>SUM(
IF(AND(TBL_QUAL_JOBSLISTING_JOBS[[#This Row],[LISTING_LOAN_ID_PROP_ADDR]]&lt;&gt;"",NOT(ISNUMBER(MATCH(TBL_QUAL_JOBSLISTING_JOBS[[#This Row],[LISTING_LOAN_ID_PROP_ADDR]],RANGE_LOOKUP_UDARDA_LOANLIST,0)))),1,0)
)</f>
        <v>0</v>
      </c>
    </row>
    <row r="969" spans="2:13" ht="20.100000000000001" customHeight="1" x14ac:dyDescent="0.25">
      <c r="B969" s="25" t="str">
        <f>IF(TBL_QUAL_JOBSLISTING_JOBS[[#This Row],[RECORD_STARTED]],IF(TBL_QUAL_JOBSLISTING_JOBS[[#This Row],[ERROR_COUNT]]&gt;0,-1,IF(TBL_QUAL_JOBSLISTING_JOBS[[#This Row],[REQ_FIELDS_POPULATED]],1,0)),"")</f>
        <v/>
      </c>
      <c r="C969" s="94">
        <f>ROW()-ROW(TBL_QUAL_JOBSLISTING_JOBS[[#Headers],[ROW_ID]])</f>
        <v>960</v>
      </c>
      <c r="D969" s="82"/>
      <c r="E969" s="82"/>
      <c r="F969" s="38"/>
      <c r="G969" s="39"/>
      <c r="H969" s="33"/>
      <c r="I969" s="84" t="str">
        <f>IFERROR(INDEX(TBL_UDARDA_LOANPOOL[QUAL_JOBS_HUD_MFI],MATCH(TBL_QUAL_JOBSLISTING_JOBS[[#This Row],[LISTING_LOAN_ID_PROP_ADDR]],TBL_UDARDA_LOANPOOL[LOAN_ID_PROP_ADDR],0)),"")</f>
        <v/>
      </c>
      <c r="J96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9" s="36">
        <f>SUM(
IF(AND(TBL_QUAL_JOBSLISTING_JOBS[[#This Row],[LISTING_LOAN_ID_PROP_ADDR]]&lt;&gt;"",NOT(ISNUMBER(MATCH(TBL_QUAL_JOBSLISTING_JOBS[[#This Row],[LISTING_LOAN_ID_PROP_ADDR]],RANGE_LOOKUP_UDARDA_LOANLIST,0)))),1,0)
)</f>
        <v>0</v>
      </c>
    </row>
    <row r="970" spans="2:13" ht="20.100000000000001" customHeight="1" x14ac:dyDescent="0.25">
      <c r="B970" s="25" t="str">
        <f>IF(TBL_QUAL_JOBSLISTING_JOBS[[#This Row],[RECORD_STARTED]],IF(TBL_QUAL_JOBSLISTING_JOBS[[#This Row],[ERROR_COUNT]]&gt;0,-1,IF(TBL_QUAL_JOBSLISTING_JOBS[[#This Row],[REQ_FIELDS_POPULATED]],1,0)),"")</f>
        <v/>
      </c>
      <c r="C970" s="94">
        <f>ROW()-ROW(TBL_QUAL_JOBSLISTING_JOBS[[#Headers],[ROW_ID]])</f>
        <v>961</v>
      </c>
      <c r="D970" s="82"/>
      <c r="E970" s="82"/>
      <c r="F970" s="38"/>
      <c r="G970" s="39"/>
      <c r="H970" s="33"/>
      <c r="I970" s="84" t="str">
        <f>IFERROR(INDEX(TBL_UDARDA_LOANPOOL[QUAL_JOBS_HUD_MFI],MATCH(TBL_QUAL_JOBSLISTING_JOBS[[#This Row],[LISTING_LOAN_ID_PROP_ADDR]],TBL_UDARDA_LOANPOOL[LOAN_ID_PROP_ADDR],0)),"")</f>
        <v/>
      </c>
      <c r="J97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0" s="36">
        <f>SUM(
IF(AND(TBL_QUAL_JOBSLISTING_JOBS[[#This Row],[LISTING_LOAN_ID_PROP_ADDR]]&lt;&gt;"",NOT(ISNUMBER(MATCH(TBL_QUAL_JOBSLISTING_JOBS[[#This Row],[LISTING_LOAN_ID_PROP_ADDR]],RANGE_LOOKUP_UDARDA_LOANLIST,0)))),1,0)
)</f>
        <v>0</v>
      </c>
    </row>
    <row r="971" spans="2:13" ht="20.100000000000001" customHeight="1" x14ac:dyDescent="0.25">
      <c r="B971" s="25" t="str">
        <f>IF(TBL_QUAL_JOBSLISTING_JOBS[[#This Row],[RECORD_STARTED]],IF(TBL_QUAL_JOBSLISTING_JOBS[[#This Row],[ERROR_COUNT]]&gt;0,-1,IF(TBL_QUAL_JOBSLISTING_JOBS[[#This Row],[REQ_FIELDS_POPULATED]],1,0)),"")</f>
        <v/>
      </c>
      <c r="C971" s="94">
        <f>ROW()-ROW(TBL_QUAL_JOBSLISTING_JOBS[[#Headers],[ROW_ID]])</f>
        <v>962</v>
      </c>
      <c r="D971" s="82"/>
      <c r="E971" s="82"/>
      <c r="F971" s="38"/>
      <c r="G971" s="39"/>
      <c r="H971" s="33"/>
      <c r="I971" s="84" t="str">
        <f>IFERROR(INDEX(TBL_UDARDA_LOANPOOL[QUAL_JOBS_HUD_MFI],MATCH(TBL_QUAL_JOBSLISTING_JOBS[[#This Row],[LISTING_LOAN_ID_PROP_ADDR]],TBL_UDARDA_LOANPOOL[LOAN_ID_PROP_ADDR],0)),"")</f>
        <v/>
      </c>
      <c r="J97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1" s="36">
        <f>SUM(
IF(AND(TBL_QUAL_JOBSLISTING_JOBS[[#This Row],[LISTING_LOAN_ID_PROP_ADDR]]&lt;&gt;"",NOT(ISNUMBER(MATCH(TBL_QUAL_JOBSLISTING_JOBS[[#This Row],[LISTING_LOAN_ID_PROP_ADDR]],RANGE_LOOKUP_UDARDA_LOANLIST,0)))),1,0)
)</f>
        <v>0</v>
      </c>
    </row>
    <row r="972" spans="2:13" ht="20.100000000000001" customHeight="1" x14ac:dyDescent="0.25">
      <c r="B972" s="25" t="str">
        <f>IF(TBL_QUAL_JOBSLISTING_JOBS[[#This Row],[RECORD_STARTED]],IF(TBL_QUAL_JOBSLISTING_JOBS[[#This Row],[ERROR_COUNT]]&gt;0,-1,IF(TBL_QUAL_JOBSLISTING_JOBS[[#This Row],[REQ_FIELDS_POPULATED]],1,0)),"")</f>
        <v/>
      </c>
      <c r="C972" s="94">
        <f>ROW()-ROW(TBL_QUAL_JOBSLISTING_JOBS[[#Headers],[ROW_ID]])</f>
        <v>963</v>
      </c>
      <c r="D972" s="82"/>
      <c r="E972" s="82"/>
      <c r="F972" s="38"/>
      <c r="G972" s="39"/>
      <c r="H972" s="33"/>
      <c r="I972" s="84" t="str">
        <f>IFERROR(INDEX(TBL_UDARDA_LOANPOOL[QUAL_JOBS_HUD_MFI],MATCH(TBL_QUAL_JOBSLISTING_JOBS[[#This Row],[LISTING_LOAN_ID_PROP_ADDR]],TBL_UDARDA_LOANPOOL[LOAN_ID_PROP_ADDR],0)),"")</f>
        <v/>
      </c>
      <c r="J97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2" s="36">
        <f>SUM(
IF(AND(TBL_QUAL_JOBSLISTING_JOBS[[#This Row],[LISTING_LOAN_ID_PROP_ADDR]]&lt;&gt;"",NOT(ISNUMBER(MATCH(TBL_QUAL_JOBSLISTING_JOBS[[#This Row],[LISTING_LOAN_ID_PROP_ADDR]],RANGE_LOOKUP_UDARDA_LOANLIST,0)))),1,0)
)</f>
        <v>0</v>
      </c>
    </row>
    <row r="973" spans="2:13" ht="20.100000000000001" customHeight="1" x14ac:dyDescent="0.25">
      <c r="B973" s="25" t="str">
        <f>IF(TBL_QUAL_JOBSLISTING_JOBS[[#This Row],[RECORD_STARTED]],IF(TBL_QUAL_JOBSLISTING_JOBS[[#This Row],[ERROR_COUNT]]&gt;0,-1,IF(TBL_QUAL_JOBSLISTING_JOBS[[#This Row],[REQ_FIELDS_POPULATED]],1,0)),"")</f>
        <v/>
      </c>
      <c r="C973" s="94">
        <f>ROW()-ROW(TBL_QUAL_JOBSLISTING_JOBS[[#Headers],[ROW_ID]])</f>
        <v>964</v>
      </c>
      <c r="D973" s="82"/>
      <c r="E973" s="82"/>
      <c r="F973" s="38"/>
      <c r="G973" s="39"/>
      <c r="H973" s="33"/>
      <c r="I973" s="84" t="str">
        <f>IFERROR(INDEX(TBL_UDARDA_LOANPOOL[QUAL_JOBS_HUD_MFI],MATCH(TBL_QUAL_JOBSLISTING_JOBS[[#This Row],[LISTING_LOAN_ID_PROP_ADDR]],TBL_UDARDA_LOANPOOL[LOAN_ID_PROP_ADDR],0)),"")</f>
        <v/>
      </c>
      <c r="J97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3" s="36">
        <f>SUM(
IF(AND(TBL_QUAL_JOBSLISTING_JOBS[[#This Row],[LISTING_LOAN_ID_PROP_ADDR]]&lt;&gt;"",NOT(ISNUMBER(MATCH(TBL_QUAL_JOBSLISTING_JOBS[[#This Row],[LISTING_LOAN_ID_PROP_ADDR]],RANGE_LOOKUP_UDARDA_LOANLIST,0)))),1,0)
)</f>
        <v>0</v>
      </c>
    </row>
    <row r="974" spans="2:13" ht="20.100000000000001" customHeight="1" x14ac:dyDescent="0.25">
      <c r="B974" s="25" t="str">
        <f>IF(TBL_QUAL_JOBSLISTING_JOBS[[#This Row],[RECORD_STARTED]],IF(TBL_QUAL_JOBSLISTING_JOBS[[#This Row],[ERROR_COUNT]]&gt;0,-1,IF(TBL_QUAL_JOBSLISTING_JOBS[[#This Row],[REQ_FIELDS_POPULATED]],1,0)),"")</f>
        <v/>
      </c>
      <c r="C974" s="94">
        <f>ROW()-ROW(TBL_QUAL_JOBSLISTING_JOBS[[#Headers],[ROW_ID]])</f>
        <v>965</v>
      </c>
      <c r="D974" s="82"/>
      <c r="E974" s="82"/>
      <c r="F974" s="38"/>
      <c r="G974" s="39"/>
      <c r="H974" s="33"/>
      <c r="I974" s="84" t="str">
        <f>IFERROR(INDEX(TBL_UDARDA_LOANPOOL[QUAL_JOBS_HUD_MFI],MATCH(TBL_QUAL_JOBSLISTING_JOBS[[#This Row],[LISTING_LOAN_ID_PROP_ADDR]],TBL_UDARDA_LOANPOOL[LOAN_ID_PROP_ADDR],0)),"")</f>
        <v/>
      </c>
      <c r="J97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4" s="36">
        <f>SUM(
IF(AND(TBL_QUAL_JOBSLISTING_JOBS[[#This Row],[LISTING_LOAN_ID_PROP_ADDR]]&lt;&gt;"",NOT(ISNUMBER(MATCH(TBL_QUAL_JOBSLISTING_JOBS[[#This Row],[LISTING_LOAN_ID_PROP_ADDR]],RANGE_LOOKUP_UDARDA_LOANLIST,0)))),1,0)
)</f>
        <v>0</v>
      </c>
    </row>
    <row r="975" spans="2:13" ht="20.100000000000001" customHeight="1" x14ac:dyDescent="0.25">
      <c r="B975" s="25" t="str">
        <f>IF(TBL_QUAL_JOBSLISTING_JOBS[[#This Row],[RECORD_STARTED]],IF(TBL_QUAL_JOBSLISTING_JOBS[[#This Row],[ERROR_COUNT]]&gt;0,-1,IF(TBL_QUAL_JOBSLISTING_JOBS[[#This Row],[REQ_FIELDS_POPULATED]],1,0)),"")</f>
        <v/>
      </c>
      <c r="C975" s="94">
        <f>ROW()-ROW(TBL_QUAL_JOBSLISTING_JOBS[[#Headers],[ROW_ID]])</f>
        <v>966</v>
      </c>
      <c r="D975" s="82"/>
      <c r="E975" s="82"/>
      <c r="F975" s="38"/>
      <c r="G975" s="39"/>
      <c r="H975" s="33"/>
      <c r="I975" s="84" t="str">
        <f>IFERROR(INDEX(TBL_UDARDA_LOANPOOL[QUAL_JOBS_HUD_MFI],MATCH(TBL_QUAL_JOBSLISTING_JOBS[[#This Row],[LISTING_LOAN_ID_PROP_ADDR]],TBL_UDARDA_LOANPOOL[LOAN_ID_PROP_ADDR],0)),"")</f>
        <v/>
      </c>
      <c r="J97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5" s="36">
        <f>SUM(
IF(AND(TBL_QUAL_JOBSLISTING_JOBS[[#This Row],[LISTING_LOAN_ID_PROP_ADDR]]&lt;&gt;"",NOT(ISNUMBER(MATCH(TBL_QUAL_JOBSLISTING_JOBS[[#This Row],[LISTING_LOAN_ID_PROP_ADDR]],RANGE_LOOKUP_UDARDA_LOANLIST,0)))),1,0)
)</f>
        <v>0</v>
      </c>
    </row>
    <row r="976" spans="2:13" ht="20.100000000000001" customHeight="1" x14ac:dyDescent="0.25">
      <c r="B976" s="25" t="str">
        <f>IF(TBL_QUAL_JOBSLISTING_JOBS[[#This Row],[RECORD_STARTED]],IF(TBL_QUAL_JOBSLISTING_JOBS[[#This Row],[ERROR_COUNT]]&gt;0,-1,IF(TBL_QUAL_JOBSLISTING_JOBS[[#This Row],[REQ_FIELDS_POPULATED]],1,0)),"")</f>
        <v/>
      </c>
      <c r="C976" s="94">
        <f>ROW()-ROW(TBL_QUAL_JOBSLISTING_JOBS[[#Headers],[ROW_ID]])</f>
        <v>967</v>
      </c>
      <c r="D976" s="82"/>
      <c r="E976" s="82"/>
      <c r="F976" s="38"/>
      <c r="G976" s="39"/>
      <c r="H976" s="33"/>
      <c r="I976" s="84" t="str">
        <f>IFERROR(INDEX(TBL_UDARDA_LOANPOOL[QUAL_JOBS_HUD_MFI],MATCH(TBL_QUAL_JOBSLISTING_JOBS[[#This Row],[LISTING_LOAN_ID_PROP_ADDR]],TBL_UDARDA_LOANPOOL[LOAN_ID_PROP_ADDR],0)),"")</f>
        <v/>
      </c>
      <c r="J97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6" s="36">
        <f>SUM(
IF(AND(TBL_QUAL_JOBSLISTING_JOBS[[#This Row],[LISTING_LOAN_ID_PROP_ADDR]]&lt;&gt;"",NOT(ISNUMBER(MATCH(TBL_QUAL_JOBSLISTING_JOBS[[#This Row],[LISTING_LOAN_ID_PROP_ADDR]],RANGE_LOOKUP_UDARDA_LOANLIST,0)))),1,0)
)</f>
        <v>0</v>
      </c>
    </row>
    <row r="977" spans="2:13" ht="20.100000000000001" customHeight="1" x14ac:dyDescent="0.25">
      <c r="B977" s="25" t="str">
        <f>IF(TBL_QUAL_JOBSLISTING_JOBS[[#This Row],[RECORD_STARTED]],IF(TBL_QUAL_JOBSLISTING_JOBS[[#This Row],[ERROR_COUNT]]&gt;0,-1,IF(TBL_QUAL_JOBSLISTING_JOBS[[#This Row],[REQ_FIELDS_POPULATED]],1,0)),"")</f>
        <v/>
      </c>
      <c r="C977" s="94">
        <f>ROW()-ROW(TBL_QUAL_JOBSLISTING_JOBS[[#Headers],[ROW_ID]])</f>
        <v>968</v>
      </c>
      <c r="D977" s="82"/>
      <c r="E977" s="82"/>
      <c r="F977" s="38"/>
      <c r="G977" s="39"/>
      <c r="H977" s="33"/>
      <c r="I977" s="84" t="str">
        <f>IFERROR(INDEX(TBL_UDARDA_LOANPOOL[QUAL_JOBS_HUD_MFI],MATCH(TBL_QUAL_JOBSLISTING_JOBS[[#This Row],[LISTING_LOAN_ID_PROP_ADDR]],TBL_UDARDA_LOANPOOL[LOAN_ID_PROP_ADDR],0)),"")</f>
        <v/>
      </c>
      <c r="J97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7" s="36">
        <f>SUM(
IF(AND(TBL_QUAL_JOBSLISTING_JOBS[[#This Row],[LISTING_LOAN_ID_PROP_ADDR]]&lt;&gt;"",NOT(ISNUMBER(MATCH(TBL_QUAL_JOBSLISTING_JOBS[[#This Row],[LISTING_LOAN_ID_PROP_ADDR]],RANGE_LOOKUP_UDARDA_LOANLIST,0)))),1,0)
)</f>
        <v>0</v>
      </c>
    </row>
    <row r="978" spans="2:13" ht="20.100000000000001" customHeight="1" x14ac:dyDescent="0.25">
      <c r="B978" s="25" t="str">
        <f>IF(TBL_QUAL_JOBSLISTING_JOBS[[#This Row],[RECORD_STARTED]],IF(TBL_QUAL_JOBSLISTING_JOBS[[#This Row],[ERROR_COUNT]]&gt;0,-1,IF(TBL_QUAL_JOBSLISTING_JOBS[[#This Row],[REQ_FIELDS_POPULATED]],1,0)),"")</f>
        <v/>
      </c>
      <c r="C978" s="94">
        <f>ROW()-ROW(TBL_QUAL_JOBSLISTING_JOBS[[#Headers],[ROW_ID]])</f>
        <v>969</v>
      </c>
      <c r="D978" s="82"/>
      <c r="E978" s="82"/>
      <c r="F978" s="38"/>
      <c r="G978" s="39"/>
      <c r="H978" s="33"/>
      <c r="I978" s="84" t="str">
        <f>IFERROR(INDEX(TBL_UDARDA_LOANPOOL[QUAL_JOBS_HUD_MFI],MATCH(TBL_QUAL_JOBSLISTING_JOBS[[#This Row],[LISTING_LOAN_ID_PROP_ADDR]],TBL_UDARDA_LOANPOOL[LOAN_ID_PROP_ADDR],0)),"")</f>
        <v/>
      </c>
      <c r="J97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8" s="36">
        <f>SUM(
IF(AND(TBL_QUAL_JOBSLISTING_JOBS[[#This Row],[LISTING_LOAN_ID_PROP_ADDR]]&lt;&gt;"",NOT(ISNUMBER(MATCH(TBL_QUAL_JOBSLISTING_JOBS[[#This Row],[LISTING_LOAN_ID_PROP_ADDR]],RANGE_LOOKUP_UDARDA_LOANLIST,0)))),1,0)
)</f>
        <v>0</v>
      </c>
    </row>
    <row r="979" spans="2:13" ht="20.100000000000001" customHeight="1" x14ac:dyDescent="0.25">
      <c r="B979" s="25" t="str">
        <f>IF(TBL_QUAL_JOBSLISTING_JOBS[[#This Row],[RECORD_STARTED]],IF(TBL_QUAL_JOBSLISTING_JOBS[[#This Row],[ERROR_COUNT]]&gt;0,-1,IF(TBL_QUAL_JOBSLISTING_JOBS[[#This Row],[REQ_FIELDS_POPULATED]],1,0)),"")</f>
        <v/>
      </c>
      <c r="C979" s="94">
        <f>ROW()-ROW(TBL_QUAL_JOBSLISTING_JOBS[[#Headers],[ROW_ID]])</f>
        <v>970</v>
      </c>
      <c r="D979" s="82"/>
      <c r="E979" s="82"/>
      <c r="F979" s="38"/>
      <c r="G979" s="39"/>
      <c r="H979" s="33"/>
      <c r="I979" s="84" t="str">
        <f>IFERROR(INDEX(TBL_UDARDA_LOANPOOL[QUAL_JOBS_HUD_MFI],MATCH(TBL_QUAL_JOBSLISTING_JOBS[[#This Row],[LISTING_LOAN_ID_PROP_ADDR]],TBL_UDARDA_LOANPOOL[LOAN_ID_PROP_ADDR],0)),"")</f>
        <v/>
      </c>
      <c r="J97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9" s="36">
        <f>SUM(
IF(AND(TBL_QUAL_JOBSLISTING_JOBS[[#This Row],[LISTING_LOAN_ID_PROP_ADDR]]&lt;&gt;"",NOT(ISNUMBER(MATCH(TBL_QUAL_JOBSLISTING_JOBS[[#This Row],[LISTING_LOAN_ID_PROP_ADDR]],RANGE_LOOKUP_UDARDA_LOANLIST,0)))),1,0)
)</f>
        <v>0</v>
      </c>
    </row>
    <row r="980" spans="2:13" ht="20.100000000000001" customHeight="1" x14ac:dyDescent="0.25">
      <c r="B980" s="25" t="str">
        <f>IF(TBL_QUAL_JOBSLISTING_JOBS[[#This Row],[RECORD_STARTED]],IF(TBL_QUAL_JOBSLISTING_JOBS[[#This Row],[ERROR_COUNT]]&gt;0,-1,IF(TBL_QUAL_JOBSLISTING_JOBS[[#This Row],[REQ_FIELDS_POPULATED]],1,0)),"")</f>
        <v/>
      </c>
      <c r="C980" s="94">
        <f>ROW()-ROW(TBL_QUAL_JOBSLISTING_JOBS[[#Headers],[ROW_ID]])</f>
        <v>971</v>
      </c>
      <c r="D980" s="82"/>
      <c r="E980" s="82"/>
      <c r="F980" s="38"/>
      <c r="G980" s="39"/>
      <c r="H980" s="33"/>
      <c r="I980" s="84" t="str">
        <f>IFERROR(INDEX(TBL_UDARDA_LOANPOOL[QUAL_JOBS_HUD_MFI],MATCH(TBL_QUAL_JOBSLISTING_JOBS[[#This Row],[LISTING_LOAN_ID_PROP_ADDR]],TBL_UDARDA_LOANPOOL[LOAN_ID_PROP_ADDR],0)),"")</f>
        <v/>
      </c>
      <c r="J98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0" s="36">
        <f>SUM(
IF(AND(TBL_QUAL_JOBSLISTING_JOBS[[#This Row],[LISTING_LOAN_ID_PROP_ADDR]]&lt;&gt;"",NOT(ISNUMBER(MATCH(TBL_QUAL_JOBSLISTING_JOBS[[#This Row],[LISTING_LOAN_ID_PROP_ADDR]],RANGE_LOOKUP_UDARDA_LOANLIST,0)))),1,0)
)</f>
        <v>0</v>
      </c>
    </row>
    <row r="981" spans="2:13" ht="20.100000000000001" customHeight="1" x14ac:dyDescent="0.25">
      <c r="B981" s="25" t="str">
        <f>IF(TBL_QUAL_JOBSLISTING_JOBS[[#This Row],[RECORD_STARTED]],IF(TBL_QUAL_JOBSLISTING_JOBS[[#This Row],[ERROR_COUNT]]&gt;0,-1,IF(TBL_QUAL_JOBSLISTING_JOBS[[#This Row],[REQ_FIELDS_POPULATED]],1,0)),"")</f>
        <v/>
      </c>
      <c r="C981" s="94">
        <f>ROW()-ROW(TBL_QUAL_JOBSLISTING_JOBS[[#Headers],[ROW_ID]])</f>
        <v>972</v>
      </c>
      <c r="D981" s="82"/>
      <c r="E981" s="82"/>
      <c r="F981" s="38"/>
      <c r="G981" s="39"/>
      <c r="H981" s="33"/>
      <c r="I981" s="84" t="str">
        <f>IFERROR(INDEX(TBL_UDARDA_LOANPOOL[QUAL_JOBS_HUD_MFI],MATCH(TBL_QUAL_JOBSLISTING_JOBS[[#This Row],[LISTING_LOAN_ID_PROP_ADDR]],TBL_UDARDA_LOANPOOL[LOAN_ID_PROP_ADDR],0)),"")</f>
        <v/>
      </c>
      <c r="J98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1" s="36">
        <f>SUM(
IF(AND(TBL_QUAL_JOBSLISTING_JOBS[[#This Row],[LISTING_LOAN_ID_PROP_ADDR]]&lt;&gt;"",NOT(ISNUMBER(MATCH(TBL_QUAL_JOBSLISTING_JOBS[[#This Row],[LISTING_LOAN_ID_PROP_ADDR]],RANGE_LOOKUP_UDARDA_LOANLIST,0)))),1,0)
)</f>
        <v>0</v>
      </c>
    </row>
    <row r="982" spans="2:13" ht="20.100000000000001" customHeight="1" x14ac:dyDescent="0.25">
      <c r="B982" s="25" t="str">
        <f>IF(TBL_QUAL_JOBSLISTING_JOBS[[#This Row],[RECORD_STARTED]],IF(TBL_QUAL_JOBSLISTING_JOBS[[#This Row],[ERROR_COUNT]]&gt;0,-1,IF(TBL_QUAL_JOBSLISTING_JOBS[[#This Row],[REQ_FIELDS_POPULATED]],1,0)),"")</f>
        <v/>
      </c>
      <c r="C982" s="94">
        <f>ROW()-ROW(TBL_QUAL_JOBSLISTING_JOBS[[#Headers],[ROW_ID]])</f>
        <v>973</v>
      </c>
      <c r="D982" s="82"/>
      <c r="E982" s="82"/>
      <c r="F982" s="38"/>
      <c r="G982" s="39"/>
      <c r="H982" s="33"/>
      <c r="I982" s="84" t="str">
        <f>IFERROR(INDEX(TBL_UDARDA_LOANPOOL[QUAL_JOBS_HUD_MFI],MATCH(TBL_QUAL_JOBSLISTING_JOBS[[#This Row],[LISTING_LOAN_ID_PROP_ADDR]],TBL_UDARDA_LOANPOOL[LOAN_ID_PROP_ADDR],0)),"")</f>
        <v/>
      </c>
      <c r="J98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2" s="36">
        <f>SUM(
IF(AND(TBL_QUAL_JOBSLISTING_JOBS[[#This Row],[LISTING_LOAN_ID_PROP_ADDR]]&lt;&gt;"",NOT(ISNUMBER(MATCH(TBL_QUAL_JOBSLISTING_JOBS[[#This Row],[LISTING_LOAN_ID_PROP_ADDR]],RANGE_LOOKUP_UDARDA_LOANLIST,0)))),1,0)
)</f>
        <v>0</v>
      </c>
    </row>
    <row r="983" spans="2:13" ht="20.100000000000001" customHeight="1" x14ac:dyDescent="0.25">
      <c r="B983" s="25" t="str">
        <f>IF(TBL_QUAL_JOBSLISTING_JOBS[[#This Row],[RECORD_STARTED]],IF(TBL_QUAL_JOBSLISTING_JOBS[[#This Row],[ERROR_COUNT]]&gt;0,-1,IF(TBL_QUAL_JOBSLISTING_JOBS[[#This Row],[REQ_FIELDS_POPULATED]],1,0)),"")</f>
        <v/>
      </c>
      <c r="C983" s="94">
        <f>ROW()-ROW(TBL_QUAL_JOBSLISTING_JOBS[[#Headers],[ROW_ID]])</f>
        <v>974</v>
      </c>
      <c r="D983" s="82"/>
      <c r="E983" s="82"/>
      <c r="F983" s="38"/>
      <c r="G983" s="39"/>
      <c r="H983" s="33"/>
      <c r="I983" s="84" t="str">
        <f>IFERROR(INDEX(TBL_UDARDA_LOANPOOL[QUAL_JOBS_HUD_MFI],MATCH(TBL_QUAL_JOBSLISTING_JOBS[[#This Row],[LISTING_LOAN_ID_PROP_ADDR]],TBL_UDARDA_LOANPOOL[LOAN_ID_PROP_ADDR],0)),"")</f>
        <v/>
      </c>
      <c r="J98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3" s="36">
        <f>SUM(
IF(AND(TBL_QUAL_JOBSLISTING_JOBS[[#This Row],[LISTING_LOAN_ID_PROP_ADDR]]&lt;&gt;"",NOT(ISNUMBER(MATCH(TBL_QUAL_JOBSLISTING_JOBS[[#This Row],[LISTING_LOAN_ID_PROP_ADDR]],RANGE_LOOKUP_UDARDA_LOANLIST,0)))),1,0)
)</f>
        <v>0</v>
      </c>
    </row>
    <row r="984" spans="2:13" ht="20.100000000000001" customHeight="1" x14ac:dyDescent="0.25">
      <c r="B984" s="25" t="str">
        <f>IF(TBL_QUAL_JOBSLISTING_JOBS[[#This Row],[RECORD_STARTED]],IF(TBL_QUAL_JOBSLISTING_JOBS[[#This Row],[ERROR_COUNT]]&gt;0,-1,IF(TBL_QUAL_JOBSLISTING_JOBS[[#This Row],[REQ_FIELDS_POPULATED]],1,0)),"")</f>
        <v/>
      </c>
      <c r="C984" s="94">
        <f>ROW()-ROW(TBL_QUAL_JOBSLISTING_JOBS[[#Headers],[ROW_ID]])</f>
        <v>975</v>
      </c>
      <c r="D984" s="82"/>
      <c r="E984" s="82"/>
      <c r="F984" s="38"/>
      <c r="G984" s="39"/>
      <c r="H984" s="33"/>
      <c r="I984" s="84" t="str">
        <f>IFERROR(INDEX(TBL_UDARDA_LOANPOOL[QUAL_JOBS_HUD_MFI],MATCH(TBL_QUAL_JOBSLISTING_JOBS[[#This Row],[LISTING_LOAN_ID_PROP_ADDR]],TBL_UDARDA_LOANPOOL[LOAN_ID_PROP_ADDR],0)),"")</f>
        <v/>
      </c>
      <c r="J98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4" s="36">
        <f>SUM(
IF(AND(TBL_QUAL_JOBSLISTING_JOBS[[#This Row],[LISTING_LOAN_ID_PROP_ADDR]]&lt;&gt;"",NOT(ISNUMBER(MATCH(TBL_QUAL_JOBSLISTING_JOBS[[#This Row],[LISTING_LOAN_ID_PROP_ADDR]],RANGE_LOOKUP_UDARDA_LOANLIST,0)))),1,0)
)</f>
        <v>0</v>
      </c>
    </row>
    <row r="985" spans="2:13" ht="20.100000000000001" customHeight="1" x14ac:dyDescent="0.25">
      <c r="B985" s="25" t="str">
        <f>IF(TBL_QUAL_JOBSLISTING_JOBS[[#This Row],[RECORD_STARTED]],IF(TBL_QUAL_JOBSLISTING_JOBS[[#This Row],[ERROR_COUNT]]&gt;0,-1,IF(TBL_QUAL_JOBSLISTING_JOBS[[#This Row],[REQ_FIELDS_POPULATED]],1,0)),"")</f>
        <v/>
      </c>
      <c r="C985" s="94">
        <f>ROW()-ROW(TBL_QUAL_JOBSLISTING_JOBS[[#Headers],[ROW_ID]])</f>
        <v>976</v>
      </c>
      <c r="D985" s="82"/>
      <c r="E985" s="82"/>
      <c r="F985" s="38"/>
      <c r="G985" s="39"/>
      <c r="H985" s="33"/>
      <c r="I985" s="84" t="str">
        <f>IFERROR(INDEX(TBL_UDARDA_LOANPOOL[QUAL_JOBS_HUD_MFI],MATCH(TBL_QUAL_JOBSLISTING_JOBS[[#This Row],[LISTING_LOAN_ID_PROP_ADDR]],TBL_UDARDA_LOANPOOL[LOAN_ID_PROP_ADDR],0)),"")</f>
        <v/>
      </c>
      <c r="J98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5" s="36">
        <f>SUM(
IF(AND(TBL_QUAL_JOBSLISTING_JOBS[[#This Row],[LISTING_LOAN_ID_PROP_ADDR]]&lt;&gt;"",NOT(ISNUMBER(MATCH(TBL_QUAL_JOBSLISTING_JOBS[[#This Row],[LISTING_LOAN_ID_PROP_ADDR]],RANGE_LOOKUP_UDARDA_LOANLIST,0)))),1,0)
)</f>
        <v>0</v>
      </c>
    </row>
    <row r="986" spans="2:13" ht="20.100000000000001" customHeight="1" x14ac:dyDescent="0.25">
      <c r="B986" s="25" t="str">
        <f>IF(TBL_QUAL_JOBSLISTING_JOBS[[#This Row],[RECORD_STARTED]],IF(TBL_QUAL_JOBSLISTING_JOBS[[#This Row],[ERROR_COUNT]]&gt;0,-1,IF(TBL_QUAL_JOBSLISTING_JOBS[[#This Row],[REQ_FIELDS_POPULATED]],1,0)),"")</f>
        <v/>
      </c>
      <c r="C986" s="94">
        <f>ROW()-ROW(TBL_QUAL_JOBSLISTING_JOBS[[#Headers],[ROW_ID]])</f>
        <v>977</v>
      </c>
      <c r="D986" s="82"/>
      <c r="E986" s="82"/>
      <c r="F986" s="38"/>
      <c r="G986" s="39"/>
      <c r="H986" s="33"/>
      <c r="I986" s="84" t="str">
        <f>IFERROR(INDEX(TBL_UDARDA_LOANPOOL[QUAL_JOBS_HUD_MFI],MATCH(TBL_QUAL_JOBSLISTING_JOBS[[#This Row],[LISTING_LOAN_ID_PROP_ADDR]],TBL_UDARDA_LOANPOOL[LOAN_ID_PROP_ADDR],0)),"")</f>
        <v/>
      </c>
      <c r="J98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6" s="36">
        <f>SUM(
IF(AND(TBL_QUAL_JOBSLISTING_JOBS[[#This Row],[LISTING_LOAN_ID_PROP_ADDR]]&lt;&gt;"",NOT(ISNUMBER(MATCH(TBL_QUAL_JOBSLISTING_JOBS[[#This Row],[LISTING_LOAN_ID_PROP_ADDR]],RANGE_LOOKUP_UDARDA_LOANLIST,0)))),1,0)
)</f>
        <v>0</v>
      </c>
    </row>
    <row r="987" spans="2:13" ht="20.100000000000001" customHeight="1" x14ac:dyDescent="0.25">
      <c r="B987" s="25" t="str">
        <f>IF(TBL_QUAL_JOBSLISTING_JOBS[[#This Row],[RECORD_STARTED]],IF(TBL_QUAL_JOBSLISTING_JOBS[[#This Row],[ERROR_COUNT]]&gt;0,-1,IF(TBL_QUAL_JOBSLISTING_JOBS[[#This Row],[REQ_FIELDS_POPULATED]],1,0)),"")</f>
        <v/>
      </c>
      <c r="C987" s="94">
        <f>ROW()-ROW(TBL_QUAL_JOBSLISTING_JOBS[[#Headers],[ROW_ID]])</f>
        <v>978</v>
      </c>
      <c r="D987" s="82"/>
      <c r="E987" s="82"/>
      <c r="F987" s="38"/>
      <c r="G987" s="39"/>
      <c r="H987" s="33"/>
      <c r="I987" s="84" t="str">
        <f>IFERROR(INDEX(TBL_UDARDA_LOANPOOL[QUAL_JOBS_HUD_MFI],MATCH(TBL_QUAL_JOBSLISTING_JOBS[[#This Row],[LISTING_LOAN_ID_PROP_ADDR]],TBL_UDARDA_LOANPOOL[LOAN_ID_PROP_ADDR],0)),"")</f>
        <v/>
      </c>
      <c r="J98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7" s="36">
        <f>SUM(
IF(AND(TBL_QUAL_JOBSLISTING_JOBS[[#This Row],[LISTING_LOAN_ID_PROP_ADDR]]&lt;&gt;"",NOT(ISNUMBER(MATCH(TBL_QUAL_JOBSLISTING_JOBS[[#This Row],[LISTING_LOAN_ID_PROP_ADDR]],RANGE_LOOKUP_UDARDA_LOANLIST,0)))),1,0)
)</f>
        <v>0</v>
      </c>
    </row>
    <row r="988" spans="2:13" ht="20.100000000000001" customHeight="1" x14ac:dyDescent="0.25">
      <c r="B988" s="25" t="str">
        <f>IF(TBL_QUAL_JOBSLISTING_JOBS[[#This Row],[RECORD_STARTED]],IF(TBL_QUAL_JOBSLISTING_JOBS[[#This Row],[ERROR_COUNT]]&gt;0,-1,IF(TBL_QUAL_JOBSLISTING_JOBS[[#This Row],[REQ_FIELDS_POPULATED]],1,0)),"")</f>
        <v/>
      </c>
      <c r="C988" s="94">
        <f>ROW()-ROW(TBL_QUAL_JOBSLISTING_JOBS[[#Headers],[ROW_ID]])</f>
        <v>979</v>
      </c>
      <c r="D988" s="82"/>
      <c r="E988" s="82"/>
      <c r="F988" s="38"/>
      <c r="G988" s="39"/>
      <c r="H988" s="33"/>
      <c r="I988" s="84" t="str">
        <f>IFERROR(INDEX(TBL_UDARDA_LOANPOOL[QUAL_JOBS_HUD_MFI],MATCH(TBL_QUAL_JOBSLISTING_JOBS[[#This Row],[LISTING_LOAN_ID_PROP_ADDR]],TBL_UDARDA_LOANPOOL[LOAN_ID_PROP_ADDR],0)),"")</f>
        <v/>
      </c>
      <c r="J98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8" s="36">
        <f>SUM(
IF(AND(TBL_QUAL_JOBSLISTING_JOBS[[#This Row],[LISTING_LOAN_ID_PROP_ADDR]]&lt;&gt;"",NOT(ISNUMBER(MATCH(TBL_QUAL_JOBSLISTING_JOBS[[#This Row],[LISTING_LOAN_ID_PROP_ADDR]],RANGE_LOOKUP_UDARDA_LOANLIST,0)))),1,0)
)</f>
        <v>0</v>
      </c>
    </row>
    <row r="989" spans="2:13" ht="20.100000000000001" customHeight="1" x14ac:dyDescent="0.25">
      <c r="B989" s="25" t="str">
        <f>IF(TBL_QUAL_JOBSLISTING_JOBS[[#This Row],[RECORD_STARTED]],IF(TBL_QUAL_JOBSLISTING_JOBS[[#This Row],[ERROR_COUNT]]&gt;0,-1,IF(TBL_QUAL_JOBSLISTING_JOBS[[#This Row],[REQ_FIELDS_POPULATED]],1,0)),"")</f>
        <v/>
      </c>
      <c r="C989" s="94">
        <f>ROW()-ROW(TBL_QUAL_JOBSLISTING_JOBS[[#Headers],[ROW_ID]])</f>
        <v>980</v>
      </c>
      <c r="D989" s="82"/>
      <c r="E989" s="82"/>
      <c r="F989" s="38"/>
      <c r="G989" s="39"/>
      <c r="H989" s="33"/>
      <c r="I989" s="84" t="str">
        <f>IFERROR(INDEX(TBL_UDARDA_LOANPOOL[QUAL_JOBS_HUD_MFI],MATCH(TBL_QUAL_JOBSLISTING_JOBS[[#This Row],[LISTING_LOAN_ID_PROP_ADDR]],TBL_UDARDA_LOANPOOL[LOAN_ID_PROP_ADDR],0)),"")</f>
        <v/>
      </c>
      <c r="J98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9" s="36">
        <f>SUM(
IF(AND(TBL_QUAL_JOBSLISTING_JOBS[[#This Row],[LISTING_LOAN_ID_PROP_ADDR]]&lt;&gt;"",NOT(ISNUMBER(MATCH(TBL_QUAL_JOBSLISTING_JOBS[[#This Row],[LISTING_LOAN_ID_PROP_ADDR]],RANGE_LOOKUP_UDARDA_LOANLIST,0)))),1,0)
)</f>
        <v>0</v>
      </c>
    </row>
    <row r="990" spans="2:13" ht="20.100000000000001" customHeight="1" x14ac:dyDescent="0.25">
      <c r="B990" s="25" t="str">
        <f>IF(TBL_QUAL_JOBSLISTING_JOBS[[#This Row],[RECORD_STARTED]],IF(TBL_QUAL_JOBSLISTING_JOBS[[#This Row],[ERROR_COUNT]]&gt;0,-1,IF(TBL_QUAL_JOBSLISTING_JOBS[[#This Row],[REQ_FIELDS_POPULATED]],1,0)),"")</f>
        <v/>
      </c>
      <c r="C990" s="94">
        <f>ROW()-ROW(TBL_QUAL_JOBSLISTING_JOBS[[#Headers],[ROW_ID]])</f>
        <v>981</v>
      </c>
      <c r="D990" s="82"/>
      <c r="E990" s="82"/>
      <c r="F990" s="38"/>
      <c r="G990" s="39"/>
      <c r="H990" s="33"/>
      <c r="I990" s="84" t="str">
        <f>IFERROR(INDEX(TBL_UDARDA_LOANPOOL[QUAL_JOBS_HUD_MFI],MATCH(TBL_QUAL_JOBSLISTING_JOBS[[#This Row],[LISTING_LOAN_ID_PROP_ADDR]],TBL_UDARDA_LOANPOOL[LOAN_ID_PROP_ADDR],0)),"")</f>
        <v/>
      </c>
      <c r="J99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0" s="36">
        <f>SUM(
IF(AND(TBL_QUAL_JOBSLISTING_JOBS[[#This Row],[LISTING_LOAN_ID_PROP_ADDR]]&lt;&gt;"",NOT(ISNUMBER(MATCH(TBL_QUAL_JOBSLISTING_JOBS[[#This Row],[LISTING_LOAN_ID_PROP_ADDR]],RANGE_LOOKUP_UDARDA_LOANLIST,0)))),1,0)
)</f>
        <v>0</v>
      </c>
    </row>
    <row r="991" spans="2:13" ht="20.100000000000001" customHeight="1" x14ac:dyDescent="0.25">
      <c r="B991" s="25" t="str">
        <f>IF(TBL_QUAL_JOBSLISTING_JOBS[[#This Row],[RECORD_STARTED]],IF(TBL_QUAL_JOBSLISTING_JOBS[[#This Row],[ERROR_COUNT]]&gt;0,-1,IF(TBL_QUAL_JOBSLISTING_JOBS[[#This Row],[REQ_FIELDS_POPULATED]],1,0)),"")</f>
        <v/>
      </c>
      <c r="C991" s="94">
        <f>ROW()-ROW(TBL_QUAL_JOBSLISTING_JOBS[[#Headers],[ROW_ID]])</f>
        <v>982</v>
      </c>
      <c r="D991" s="82"/>
      <c r="E991" s="82"/>
      <c r="F991" s="38"/>
      <c r="G991" s="39"/>
      <c r="H991" s="33"/>
      <c r="I991" s="84" t="str">
        <f>IFERROR(INDEX(TBL_UDARDA_LOANPOOL[QUAL_JOBS_HUD_MFI],MATCH(TBL_QUAL_JOBSLISTING_JOBS[[#This Row],[LISTING_LOAN_ID_PROP_ADDR]],TBL_UDARDA_LOANPOOL[LOAN_ID_PROP_ADDR],0)),"")</f>
        <v/>
      </c>
      <c r="J99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1" s="36">
        <f>SUM(
IF(AND(TBL_QUAL_JOBSLISTING_JOBS[[#This Row],[LISTING_LOAN_ID_PROP_ADDR]]&lt;&gt;"",NOT(ISNUMBER(MATCH(TBL_QUAL_JOBSLISTING_JOBS[[#This Row],[LISTING_LOAN_ID_PROP_ADDR]],RANGE_LOOKUP_UDARDA_LOANLIST,0)))),1,0)
)</f>
        <v>0</v>
      </c>
    </row>
    <row r="992" spans="2:13" ht="20.100000000000001" customHeight="1" x14ac:dyDescent="0.25">
      <c r="B992" s="25" t="str">
        <f>IF(TBL_QUAL_JOBSLISTING_JOBS[[#This Row],[RECORD_STARTED]],IF(TBL_QUAL_JOBSLISTING_JOBS[[#This Row],[ERROR_COUNT]]&gt;0,-1,IF(TBL_QUAL_JOBSLISTING_JOBS[[#This Row],[REQ_FIELDS_POPULATED]],1,0)),"")</f>
        <v/>
      </c>
      <c r="C992" s="94">
        <f>ROW()-ROW(TBL_QUAL_JOBSLISTING_JOBS[[#Headers],[ROW_ID]])</f>
        <v>983</v>
      </c>
      <c r="D992" s="82"/>
      <c r="E992" s="82"/>
      <c r="F992" s="38"/>
      <c r="G992" s="39"/>
      <c r="H992" s="33"/>
      <c r="I992" s="84" t="str">
        <f>IFERROR(INDEX(TBL_UDARDA_LOANPOOL[QUAL_JOBS_HUD_MFI],MATCH(TBL_QUAL_JOBSLISTING_JOBS[[#This Row],[LISTING_LOAN_ID_PROP_ADDR]],TBL_UDARDA_LOANPOOL[LOAN_ID_PROP_ADDR],0)),"")</f>
        <v/>
      </c>
      <c r="J992"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2"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2"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2" s="36">
        <f>SUM(
IF(AND(TBL_QUAL_JOBSLISTING_JOBS[[#This Row],[LISTING_LOAN_ID_PROP_ADDR]]&lt;&gt;"",NOT(ISNUMBER(MATCH(TBL_QUAL_JOBSLISTING_JOBS[[#This Row],[LISTING_LOAN_ID_PROP_ADDR]],RANGE_LOOKUP_UDARDA_LOANLIST,0)))),1,0)
)</f>
        <v>0</v>
      </c>
    </row>
    <row r="993" spans="2:13" ht="20.100000000000001" customHeight="1" x14ac:dyDescent="0.25">
      <c r="B993" s="25" t="str">
        <f>IF(TBL_QUAL_JOBSLISTING_JOBS[[#This Row],[RECORD_STARTED]],IF(TBL_QUAL_JOBSLISTING_JOBS[[#This Row],[ERROR_COUNT]]&gt;0,-1,IF(TBL_QUAL_JOBSLISTING_JOBS[[#This Row],[REQ_FIELDS_POPULATED]],1,0)),"")</f>
        <v/>
      </c>
      <c r="C993" s="94">
        <f>ROW()-ROW(TBL_QUAL_JOBSLISTING_JOBS[[#Headers],[ROW_ID]])</f>
        <v>984</v>
      </c>
      <c r="D993" s="82"/>
      <c r="E993" s="82"/>
      <c r="F993" s="38"/>
      <c r="G993" s="39"/>
      <c r="H993" s="33"/>
      <c r="I993" s="84" t="str">
        <f>IFERROR(INDEX(TBL_UDARDA_LOANPOOL[QUAL_JOBS_HUD_MFI],MATCH(TBL_QUAL_JOBSLISTING_JOBS[[#This Row],[LISTING_LOAN_ID_PROP_ADDR]],TBL_UDARDA_LOANPOOL[LOAN_ID_PROP_ADDR],0)),"")</f>
        <v/>
      </c>
      <c r="J993"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3"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3"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3" s="36">
        <f>SUM(
IF(AND(TBL_QUAL_JOBSLISTING_JOBS[[#This Row],[LISTING_LOAN_ID_PROP_ADDR]]&lt;&gt;"",NOT(ISNUMBER(MATCH(TBL_QUAL_JOBSLISTING_JOBS[[#This Row],[LISTING_LOAN_ID_PROP_ADDR]],RANGE_LOOKUP_UDARDA_LOANLIST,0)))),1,0)
)</f>
        <v>0</v>
      </c>
    </row>
    <row r="994" spans="2:13" ht="20.100000000000001" customHeight="1" x14ac:dyDescent="0.25">
      <c r="B994" s="25" t="str">
        <f>IF(TBL_QUAL_JOBSLISTING_JOBS[[#This Row],[RECORD_STARTED]],IF(TBL_QUAL_JOBSLISTING_JOBS[[#This Row],[ERROR_COUNT]]&gt;0,-1,IF(TBL_QUAL_JOBSLISTING_JOBS[[#This Row],[REQ_FIELDS_POPULATED]],1,0)),"")</f>
        <v/>
      </c>
      <c r="C994" s="94">
        <f>ROW()-ROW(TBL_QUAL_JOBSLISTING_JOBS[[#Headers],[ROW_ID]])</f>
        <v>985</v>
      </c>
      <c r="D994" s="82"/>
      <c r="E994" s="82"/>
      <c r="F994" s="38"/>
      <c r="G994" s="39"/>
      <c r="H994" s="33"/>
      <c r="I994" s="84" t="str">
        <f>IFERROR(INDEX(TBL_UDARDA_LOANPOOL[QUAL_JOBS_HUD_MFI],MATCH(TBL_QUAL_JOBSLISTING_JOBS[[#This Row],[LISTING_LOAN_ID_PROP_ADDR]],TBL_UDARDA_LOANPOOL[LOAN_ID_PROP_ADDR],0)),"")</f>
        <v/>
      </c>
      <c r="J994"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4"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4"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4" s="36">
        <f>SUM(
IF(AND(TBL_QUAL_JOBSLISTING_JOBS[[#This Row],[LISTING_LOAN_ID_PROP_ADDR]]&lt;&gt;"",NOT(ISNUMBER(MATCH(TBL_QUAL_JOBSLISTING_JOBS[[#This Row],[LISTING_LOAN_ID_PROP_ADDR]],RANGE_LOOKUP_UDARDA_LOANLIST,0)))),1,0)
)</f>
        <v>0</v>
      </c>
    </row>
    <row r="995" spans="2:13" ht="20.100000000000001" customHeight="1" x14ac:dyDescent="0.25">
      <c r="B995" s="25" t="str">
        <f>IF(TBL_QUAL_JOBSLISTING_JOBS[[#This Row],[RECORD_STARTED]],IF(TBL_QUAL_JOBSLISTING_JOBS[[#This Row],[ERROR_COUNT]]&gt;0,-1,IF(TBL_QUAL_JOBSLISTING_JOBS[[#This Row],[REQ_FIELDS_POPULATED]],1,0)),"")</f>
        <v/>
      </c>
      <c r="C995" s="94">
        <f>ROW()-ROW(TBL_QUAL_JOBSLISTING_JOBS[[#Headers],[ROW_ID]])</f>
        <v>986</v>
      </c>
      <c r="D995" s="82"/>
      <c r="E995" s="82"/>
      <c r="F995" s="38"/>
      <c r="G995" s="39"/>
      <c r="H995" s="33"/>
      <c r="I995" s="84" t="str">
        <f>IFERROR(INDEX(TBL_UDARDA_LOANPOOL[QUAL_JOBS_HUD_MFI],MATCH(TBL_QUAL_JOBSLISTING_JOBS[[#This Row],[LISTING_LOAN_ID_PROP_ADDR]],TBL_UDARDA_LOANPOOL[LOAN_ID_PROP_ADDR],0)),"")</f>
        <v/>
      </c>
      <c r="J995"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5"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5"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5" s="36">
        <f>SUM(
IF(AND(TBL_QUAL_JOBSLISTING_JOBS[[#This Row],[LISTING_LOAN_ID_PROP_ADDR]]&lt;&gt;"",NOT(ISNUMBER(MATCH(TBL_QUAL_JOBSLISTING_JOBS[[#This Row],[LISTING_LOAN_ID_PROP_ADDR]],RANGE_LOOKUP_UDARDA_LOANLIST,0)))),1,0)
)</f>
        <v>0</v>
      </c>
    </row>
    <row r="996" spans="2:13" ht="20.100000000000001" customHeight="1" x14ac:dyDescent="0.25">
      <c r="B996" s="25" t="str">
        <f>IF(TBL_QUAL_JOBSLISTING_JOBS[[#This Row],[RECORD_STARTED]],IF(TBL_QUAL_JOBSLISTING_JOBS[[#This Row],[ERROR_COUNT]]&gt;0,-1,IF(TBL_QUAL_JOBSLISTING_JOBS[[#This Row],[REQ_FIELDS_POPULATED]],1,0)),"")</f>
        <v/>
      </c>
      <c r="C996" s="94">
        <f>ROW()-ROW(TBL_QUAL_JOBSLISTING_JOBS[[#Headers],[ROW_ID]])</f>
        <v>987</v>
      </c>
      <c r="D996" s="82"/>
      <c r="E996" s="82"/>
      <c r="F996" s="38"/>
      <c r="G996" s="39"/>
      <c r="H996" s="33"/>
      <c r="I996" s="84" t="str">
        <f>IFERROR(INDEX(TBL_UDARDA_LOANPOOL[QUAL_JOBS_HUD_MFI],MATCH(TBL_QUAL_JOBSLISTING_JOBS[[#This Row],[LISTING_LOAN_ID_PROP_ADDR]],TBL_UDARDA_LOANPOOL[LOAN_ID_PROP_ADDR],0)),"")</f>
        <v/>
      </c>
      <c r="J996"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6"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6"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6" s="36">
        <f>SUM(
IF(AND(TBL_QUAL_JOBSLISTING_JOBS[[#This Row],[LISTING_LOAN_ID_PROP_ADDR]]&lt;&gt;"",NOT(ISNUMBER(MATCH(TBL_QUAL_JOBSLISTING_JOBS[[#This Row],[LISTING_LOAN_ID_PROP_ADDR]],RANGE_LOOKUP_UDARDA_LOANLIST,0)))),1,0)
)</f>
        <v>0</v>
      </c>
    </row>
    <row r="997" spans="2:13" ht="20.100000000000001" customHeight="1" x14ac:dyDescent="0.25">
      <c r="B997" s="25" t="str">
        <f>IF(TBL_QUAL_JOBSLISTING_JOBS[[#This Row],[RECORD_STARTED]],IF(TBL_QUAL_JOBSLISTING_JOBS[[#This Row],[ERROR_COUNT]]&gt;0,-1,IF(TBL_QUAL_JOBSLISTING_JOBS[[#This Row],[REQ_FIELDS_POPULATED]],1,0)),"")</f>
        <v/>
      </c>
      <c r="C997" s="94">
        <f>ROW()-ROW(TBL_QUAL_JOBSLISTING_JOBS[[#Headers],[ROW_ID]])</f>
        <v>988</v>
      </c>
      <c r="D997" s="82"/>
      <c r="E997" s="82"/>
      <c r="F997" s="38"/>
      <c r="G997" s="39"/>
      <c r="H997" s="33"/>
      <c r="I997" s="84" t="str">
        <f>IFERROR(INDEX(TBL_UDARDA_LOANPOOL[QUAL_JOBS_HUD_MFI],MATCH(TBL_QUAL_JOBSLISTING_JOBS[[#This Row],[LISTING_LOAN_ID_PROP_ADDR]],TBL_UDARDA_LOANPOOL[LOAN_ID_PROP_ADDR],0)),"")</f>
        <v/>
      </c>
      <c r="J997"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7"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7"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7" s="36">
        <f>SUM(
IF(AND(TBL_QUAL_JOBSLISTING_JOBS[[#This Row],[LISTING_LOAN_ID_PROP_ADDR]]&lt;&gt;"",NOT(ISNUMBER(MATCH(TBL_QUAL_JOBSLISTING_JOBS[[#This Row],[LISTING_LOAN_ID_PROP_ADDR]],RANGE_LOOKUP_UDARDA_LOANLIST,0)))),1,0)
)</f>
        <v>0</v>
      </c>
    </row>
    <row r="998" spans="2:13" ht="20.100000000000001" customHeight="1" x14ac:dyDescent="0.25">
      <c r="B998" s="25" t="str">
        <f>IF(TBL_QUAL_JOBSLISTING_JOBS[[#This Row],[RECORD_STARTED]],IF(TBL_QUAL_JOBSLISTING_JOBS[[#This Row],[ERROR_COUNT]]&gt;0,-1,IF(TBL_QUAL_JOBSLISTING_JOBS[[#This Row],[REQ_FIELDS_POPULATED]],1,0)),"")</f>
        <v/>
      </c>
      <c r="C998" s="94">
        <f>ROW()-ROW(TBL_QUAL_JOBSLISTING_JOBS[[#Headers],[ROW_ID]])</f>
        <v>989</v>
      </c>
      <c r="D998" s="82"/>
      <c r="E998" s="82"/>
      <c r="F998" s="38"/>
      <c r="G998" s="39"/>
      <c r="H998" s="33"/>
      <c r="I998" s="84" t="str">
        <f>IFERROR(INDEX(TBL_UDARDA_LOANPOOL[QUAL_JOBS_HUD_MFI],MATCH(TBL_QUAL_JOBSLISTING_JOBS[[#This Row],[LISTING_LOAN_ID_PROP_ADDR]],TBL_UDARDA_LOANPOOL[LOAN_ID_PROP_ADDR],0)),"")</f>
        <v/>
      </c>
      <c r="J998"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8"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8"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8" s="36">
        <f>SUM(
IF(AND(TBL_QUAL_JOBSLISTING_JOBS[[#This Row],[LISTING_LOAN_ID_PROP_ADDR]]&lt;&gt;"",NOT(ISNUMBER(MATCH(TBL_QUAL_JOBSLISTING_JOBS[[#This Row],[LISTING_LOAN_ID_PROP_ADDR]],RANGE_LOOKUP_UDARDA_LOANLIST,0)))),1,0)
)</f>
        <v>0</v>
      </c>
    </row>
    <row r="999" spans="2:13" ht="20.100000000000001" customHeight="1" x14ac:dyDescent="0.25">
      <c r="B999" s="25" t="str">
        <f>IF(TBL_QUAL_JOBSLISTING_JOBS[[#This Row],[RECORD_STARTED]],IF(TBL_QUAL_JOBSLISTING_JOBS[[#This Row],[ERROR_COUNT]]&gt;0,-1,IF(TBL_QUAL_JOBSLISTING_JOBS[[#This Row],[REQ_FIELDS_POPULATED]],1,0)),"")</f>
        <v/>
      </c>
      <c r="C999" s="94">
        <f>ROW()-ROW(TBL_QUAL_JOBSLISTING_JOBS[[#Headers],[ROW_ID]])</f>
        <v>990</v>
      </c>
      <c r="D999" s="82"/>
      <c r="E999" s="82"/>
      <c r="F999" s="38"/>
      <c r="G999" s="39"/>
      <c r="H999" s="33"/>
      <c r="I999" s="84" t="str">
        <f>IFERROR(INDEX(TBL_UDARDA_LOANPOOL[QUAL_JOBS_HUD_MFI],MATCH(TBL_QUAL_JOBSLISTING_JOBS[[#This Row],[LISTING_LOAN_ID_PROP_ADDR]],TBL_UDARDA_LOANPOOL[LOAN_ID_PROP_ADDR],0)),"")</f>
        <v/>
      </c>
      <c r="J999"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9"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9"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9" s="36">
        <f>SUM(
IF(AND(TBL_QUAL_JOBSLISTING_JOBS[[#This Row],[LISTING_LOAN_ID_PROP_ADDR]]&lt;&gt;"",NOT(ISNUMBER(MATCH(TBL_QUAL_JOBSLISTING_JOBS[[#This Row],[LISTING_LOAN_ID_PROP_ADDR]],RANGE_LOOKUP_UDARDA_LOANLIST,0)))),1,0)
)</f>
        <v>0</v>
      </c>
    </row>
    <row r="1000" spans="2:13" ht="20.100000000000001" customHeight="1" x14ac:dyDescent="0.25">
      <c r="B1000" s="25" t="str">
        <f>IF(TBL_QUAL_JOBSLISTING_JOBS[[#This Row],[RECORD_STARTED]],IF(TBL_QUAL_JOBSLISTING_JOBS[[#This Row],[ERROR_COUNT]]&gt;0,-1,IF(TBL_QUAL_JOBSLISTING_JOBS[[#This Row],[REQ_FIELDS_POPULATED]],1,0)),"")</f>
        <v/>
      </c>
      <c r="C1000" s="94">
        <f>ROW()-ROW(TBL_QUAL_JOBSLISTING_JOBS[[#Headers],[ROW_ID]])</f>
        <v>991</v>
      </c>
      <c r="D1000" s="82"/>
      <c r="E1000" s="82"/>
      <c r="F1000" s="38"/>
      <c r="G1000" s="39"/>
      <c r="H1000" s="33"/>
      <c r="I1000" s="84" t="str">
        <f>IFERROR(INDEX(TBL_UDARDA_LOANPOOL[QUAL_JOBS_HUD_MFI],MATCH(TBL_QUAL_JOBSLISTING_JOBS[[#This Row],[LISTING_LOAN_ID_PROP_ADDR]],TBL_UDARDA_LOANPOOL[LOAN_ID_PROP_ADDR],0)),"")</f>
        <v/>
      </c>
      <c r="J1000"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00"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00"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00" s="36">
        <f>SUM(
IF(AND(TBL_QUAL_JOBSLISTING_JOBS[[#This Row],[LISTING_LOAN_ID_PROP_ADDR]]&lt;&gt;"",NOT(ISNUMBER(MATCH(TBL_QUAL_JOBSLISTING_JOBS[[#This Row],[LISTING_LOAN_ID_PROP_ADDR]],RANGE_LOOKUP_UDARDA_LOANLIST,0)))),1,0)
)</f>
        <v>0</v>
      </c>
    </row>
    <row r="1001" spans="2:13" ht="20.100000000000001" customHeight="1" x14ac:dyDescent="0.25">
      <c r="B1001" s="25" t="str">
        <f>IF(TBL_QUAL_JOBSLISTING_JOBS[[#This Row],[RECORD_STARTED]],IF(TBL_QUAL_JOBSLISTING_JOBS[[#This Row],[ERROR_COUNT]]&gt;0,-1,IF(TBL_QUAL_JOBSLISTING_JOBS[[#This Row],[REQ_FIELDS_POPULATED]],1,0)),"")</f>
        <v/>
      </c>
      <c r="C1001" s="94">
        <f>ROW()-ROW(TBL_QUAL_JOBSLISTING_JOBS[[#Headers],[ROW_ID]])</f>
        <v>992</v>
      </c>
      <c r="D1001" s="82"/>
      <c r="E1001" s="82"/>
      <c r="F1001" s="38"/>
      <c r="G1001" s="39"/>
      <c r="H1001" s="33"/>
      <c r="I1001" s="84" t="str">
        <f>IFERROR(INDEX(TBL_UDARDA_LOANPOOL[QUAL_JOBS_HUD_MFI],MATCH(TBL_QUAL_JOBSLISTING_JOBS[[#This Row],[LISTING_LOAN_ID_PROP_ADDR]],TBL_UDARDA_LOANPOOL[LOAN_ID_PROP_ADDR],0)),"")</f>
        <v/>
      </c>
      <c r="J1001" s="36"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01" s="36"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01" s="36"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01" s="36">
        <f>SUM(
IF(AND(TBL_QUAL_JOBSLISTING_JOBS[[#This Row],[LISTING_LOAN_ID_PROP_ADDR]]&lt;&gt;"",NOT(ISNUMBER(MATCH(TBL_QUAL_JOBSLISTING_JOBS[[#This Row],[LISTING_LOAN_ID_PROP_ADDR]],RANGE_LOOKUP_UDARDA_LOANLIST,0)))),1,0)
)</f>
        <v>0</v>
      </c>
    </row>
  </sheetData>
  <sheetProtection algorithmName="SHA-512" hashValue="aoC+UO/rM8E3o9hGHFqlLE1VZz5VENFU7WMIzSzy+AADk9AB006S/lkQ5dM3v/BVSmtv5yxU6/0xVDm4qd+R0A==" saltValue="dUe4+LZWzYssZuIeSFDhoA==" spinCount="100000" sheet="1" objects="1" scenarios="1"/>
  <mergeCells count="1">
    <mergeCell ref="K8:M8"/>
  </mergeCells>
  <conditionalFormatting sqref="B10:B1001">
    <cfRule type="iconSet" priority="7">
      <iconSet iconSet="3Signs" showValue="0">
        <cfvo type="percent" val="0"/>
        <cfvo type="num" val="0"/>
        <cfvo type="num" val="1"/>
      </iconSet>
    </cfRule>
  </conditionalFormatting>
  <conditionalFormatting sqref="C4">
    <cfRule type="iconSet" priority="6">
      <iconSet iconSet="3Signs" showValue="0">
        <cfvo type="percent" val="0"/>
        <cfvo type="num" val="0"/>
        <cfvo type="num" val="1"/>
      </iconSet>
    </cfRule>
  </conditionalFormatting>
  <conditionalFormatting sqref="E4">
    <cfRule type="iconSet" priority="4">
      <iconSet iconSet="3Signs" showValue="0">
        <cfvo type="percent" val="0"/>
        <cfvo type="num" val="0"/>
        <cfvo type="num" val="1"/>
      </iconSet>
    </cfRule>
  </conditionalFormatting>
  <conditionalFormatting sqref="G4">
    <cfRule type="iconSet" priority="3">
      <iconSet iconSet="3Signs" showValue="0">
        <cfvo type="percent" val="0"/>
        <cfvo type="num" val="0"/>
        <cfvo type="num" val="1"/>
      </iconSet>
    </cfRule>
  </conditionalFormatting>
  <conditionalFormatting sqref="I4">
    <cfRule type="iconSet" priority="1">
      <iconSet iconSet="3Signs" showValue="0">
        <cfvo type="percent" val="0"/>
        <cfvo type="num" val="0"/>
        <cfvo type="num" val="1"/>
      </iconSet>
    </cfRule>
  </conditionalFormatting>
  <conditionalFormatting sqref="J4">
    <cfRule type="iconSet" priority="2">
      <iconSet iconSet="3Signs" showValue="0">
        <cfvo type="percent" val="0"/>
        <cfvo type="num" val="0"/>
        <cfvo type="num" val="1"/>
      </iconSet>
    </cfRule>
  </conditionalFormatting>
  <conditionalFormatting sqref="J10:J1001">
    <cfRule type="cellIs" dxfId="3" priority="8" operator="equal">
      <formula>"Yes"</formula>
    </cfRule>
    <cfRule type="expression" dxfId="2" priority="9">
      <formula>LEFT($J10,2)="No"</formula>
    </cfRule>
  </conditionalFormatting>
  <conditionalFormatting sqref="K4">
    <cfRule type="iconSet" priority="5">
      <iconSet iconSet="3Signs" showValue="0">
        <cfvo type="percent" val="0"/>
        <cfvo type="num" val="0"/>
        <cfvo type="num" val="1"/>
      </iconSet>
    </cfRule>
  </conditionalFormatting>
  <dataValidations count="3">
    <dataValidation type="list" allowBlank="1" showInputMessage="1" showErrorMessage="1" sqref="D10:D1001" xr:uid="{F3A37B13-D041-40C9-9FE4-A940A5BAEE5C}">
      <formula1>RANGE_LOOKUP_UDARDA_LOANLIST_DYNAMIC</formula1>
    </dataValidation>
    <dataValidation type="list" allowBlank="1" showInputMessage="1" showErrorMessage="1" sqref="G10:G1001" xr:uid="{87B449B2-6624-4D7E-97F9-C2C9AAE063BC}">
      <formula1>RANGE_LOOKUP_JOBTYPE</formula1>
    </dataValidation>
    <dataValidation type="decimal" operator="greaterThan" allowBlank="1" showInputMessage="1" showErrorMessage="1" sqref="H10:H1001" xr:uid="{E52209D9-0D2B-4A9B-A40F-F4C5C1219E9B}">
      <formula1>0</formula1>
    </dataValidation>
  </dataValidations>
  <pageMargins left="0.7" right="0.7" top="0.75" bottom="0.75" header="0.3" footer="0.3"/>
  <pageSetup orientation="portrait" verticalDpi="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E4884-CA44-40B0-AACB-0040F6FB46AF}">
  <sheetPr>
    <tabColor theme="9" tint="0.79998168889431442"/>
  </sheetPr>
  <dimension ref="A1:O1001"/>
  <sheetViews>
    <sheetView showGridLines="0" showRowColHeaders="0" workbookViewId="0">
      <pane ySplit="9" topLeftCell="A10" activePane="bottomLeft" state="frozen"/>
      <selection pane="bottomLeft" activeCell="D10" sqref="D10"/>
    </sheetView>
  </sheetViews>
  <sheetFormatPr defaultColWidth="0" defaultRowHeight="15" x14ac:dyDescent="0.25"/>
  <cols>
    <col min="1" max="1" width="1.28515625" customWidth="1"/>
    <col min="2" max="2" width="12.42578125" customWidth="1"/>
    <col min="3" max="3" width="8.28515625" style="90" customWidth="1"/>
    <col min="4" max="5" width="35" customWidth="1"/>
    <col min="6" max="6" width="23.7109375" customWidth="1"/>
    <col min="7" max="7" width="23" customWidth="1"/>
    <col min="8" max="8" width="18.140625" customWidth="1"/>
    <col min="9" max="9" width="29.7109375" customWidth="1"/>
    <col min="10" max="10" width="28" hidden="1" customWidth="1"/>
    <col min="11" max="11" width="16" hidden="1" customWidth="1"/>
    <col min="12" max="12" width="15.42578125" hidden="1" customWidth="1"/>
    <col min="13" max="13" width="1.7109375" customWidth="1"/>
    <col min="14" max="15" width="0" hidden="1" customWidth="1"/>
    <col min="16" max="16384" width="12.85546875" hidden="1"/>
  </cols>
  <sheetData>
    <row r="1" spans="1:13" ht="22.5" customHeight="1" x14ac:dyDescent="0.25">
      <c r="A1" s="210"/>
      <c r="B1" s="211" t="str">
        <f>"Community Lending Programs (CLP): "&amp;ATTR_PROG_SHORTNAME&amp;" Application"</f>
        <v>Community Lending Programs (CLP):  Application</v>
      </c>
      <c r="C1" s="216"/>
      <c r="D1" s="212"/>
      <c r="E1" s="212"/>
      <c r="F1" s="212"/>
      <c r="G1" s="212"/>
      <c r="H1" s="213"/>
      <c r="I1" s="213"/>
      <c r="J1" s="213"/>
      <c r="K1" s="213"/>
      <c r="L1" s="213"/>
      <c r="M1" s="213"/>
    </row>
    <row r="2" spans="1:13" ht="8.1" customHeight="1" x14ac:dyDescent="0.25"/>
    <row r="3" spans="1:13" ht="20.100000000000001" customHeight="1" x14ac:dyDescent="0.25">
      <c r="A3" s="18"/>
      <c r="B3" s="37" t="s">
        <v>5707</v>
      </c>
      <c r="C3" s="91"/>
      <c r="D3" s="21"/>
      <c r="E3" s="21"/>
      <c r="F3" s="21"/>
      <c r="G3" s="21"/>
      <c r="H3" s="19"/>
      <c r="I3" s="19"/>
      <c r="J3" s="19"/>
      <c r="K3" s="19"/>
      <c r="L3" s="19"/>
      <c r="M3" s="19"/>
    </row>
    <row r="4" spans="1:13" ht="25.5" customHeight="1" x14ac:dyDescent="0.25">
      <c r="A4" s="66"/>
      <c r="B4" s="67" t="s">
        <v>5564</v>
      </c>
      <c r="C4" s="68">
        <v>1</v>
      </c>
      <c r="D4" s="69" t="s">
        <v>5562</v>
      </c>
      <c r="E4" s="68">
        <v>0</v>
      </c>
      <c r="F4" s="69" t="s">
        <v>5563</v>
      </c>
      <c r="G4" s="68">
        <v>-1</v>
      </c>
      <c r="H4" s="69" t="s">
        <v>5528</v>
      </c>
      <c r="I4" s="68"/>
      <c r="J4" s="68"/>
      <c r="K4" s="69"/>
      <c r="L4" s="66"/>
      <c r="M4" s="66"/>
    </row>
    <row r="5" spans="1:13" ht="9.75" customHeight="1" x14ac:dyDescent="0.25"/>
    <row r="6" spans="1:13" ht="27" customHeight="1" x14ac:dyDescent="0.25">
      <c r="I6" s="100" t="str">
        <f>HYPERLINK("#"&amp;ATTR_APP_TAB_TARGET&amp;"!TARGET_TOP_QUALMETHODSELECTION","Return to Application")</f>
        <v>Return to Application</v>
      </c>
    </row>
    <row r="7" spans="1:13" ht="9.75" customHeight="1" x14ac:dyDescent="0.25"/>
    <row r="8" spans="1:13" ht="26.25" customHeight="1" x14ac:dyDescent="0.25">
      <c r="B8" s="95" t="s">
        <v>5518</v>
      </c>
      <c r="C8" s="95" t="s">
        <v>5519</v>
      </c>
      <c r="D8" s="96" t="s">
        <v>5581</v>
      </c>
      <c r="E8" s="96" t="s">
        <v>5708</v>
      </c>
      <c r="F8" s="73" t="s">
        <v>5710</v>
      </c>
      <c r="G8" s="73" t="s">
        <v>5712</v>
      </c>
      <c r="H8" s="73" t="s">
        <v>5681</v>
      </c>
      <c r="I8" s="73" t="s">
        <v>5715</v>
      </c>
      <c r="J8" s="280" t="s">
        <v>5593</v>
      </c>
      <c r="K8" s="280"/>
      <c r="L8" s="280"/>
    </row>
    <row r="9" spans="1:13" hidden="1" x14ac:dyDescent="0.25">
      <c r="B9" s="97" t="s">
        <v>5491</v>
      </c>
      <c r="C9" s="98" t="s">
        <v>5515</v>
      </c>
      <c r="D9" s="97" t="s">
        <v>5690</v>
      </c>
      <c r="E9" s="97" t="s">
        <v>5709</v>
      </c>
      <c r="F9" s="97" t="s">
        <v>5711</v>
      </c>
      <c r="G9" s="97" t="s">
        <v>5713</v>
      </c>
      <c r="H9" s="97" t="s">
        <v>5694</v>
      </c>
      <c r="I9" s="97" t="s">
        <v>5714</v>
      </c>
      <c r="J9" s="97" t="s">
        <v>5510</v>
      </c>
      <c r="K9" s="97" t="s">
        <v>5511</v>
      </c>
      <c r="L9" s="97" t="s">
        <v>5512</v>
      </c>
    </row>
    <row r="10" spans="1:13" s="17" customFormat="1" ht="20.100000000000001" customHeight="1" x14ac:dyDescent="0.25">
      <c r="B10" s="25" t="str">
        <f>IF(TBL_QUAL_SERVICESLISTING_FAMILIES[[#This Row],[RECORD_STARTED]],IF(TBL_QUAL_SERVICESLISTING_FAMILIES[[#This Row],[ERROR_COUNT]]&gt;0,-1,IF(TBL_QUAL_SERVICESLISTING_FAMILIES[[#This Row],[REQ_FIELDS_POPULATED]],1,0)),"")</f>
        <v/>
      </c>
      <c r="C10" s="93">
        <f>ROW()-ROW(TBL_QUAL_SERVICESLISTING_FAMILIES[[#Headers],[ROW_ID]])</f>
        <v>1</v>
      </c>
      <c r="D10" s="82"/>
      <c r="E10" s="82"/>
      <c r="F10" s="33"/>
      <c r="G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 s="84" t="str">
        <f>IFERROR(INDEX(TBL_UDARDA_LOANPOOL[QUAL_SERVICES_HUD_MFI],MATCH(TBL_QUAL_SERVICESLISTING_FAMILIES[[#This Row],[LISTING_LOAN_ID_PROP_ADDR]],TBL_UDARDA_LOANPOOL[LOAN_ID_PROP_ADDR],0)),"")</f>
        <v/>
      </c>
      <c r="I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 s="36" t="b">
        <f>CONCATENATE(TBL_QUAL_SERVICESLISTING_FAMILIES[[#This Row],[LISTING_LOAN_ID_PROP_ADDR]],TBL_QUAL_SERVICESLISTING_FAMILIES[[#This Row],[FAMILY_NAME]],TBL_QUAL_SERVICESLISTING_FAMILIES[[#This Row],[HOUSEHOLD_ANNUAL_INCOME]])&lt;&gt;""</f>
        <v>0</v>
      </c>
      <c r="K10" s="36" t="b">
        <f>AND(TBL_QUAL_SERVICESLISTING_FAMILIES[[#This Row],[LISTING_LOAN_ID_PROP_ADDR]]&lt;&gt;"",TBL_QUAL_SERVICESLISTING_FAMILIES[[#This Row],[FAMILY_NAME]]&lt;&gt;"",TBL_QUAL_SERVICESLISTING_FAMILIES[[#This Row],[HOUSEHOLD_ANNUAL_INCOME]]&lt;&gt;"")</f>
        <v>0</v>
      </c>
      <c r="L10" s="36">
        <f>SUM(
IF(AND(TBL_QUAL_SERVICESLISTING_FAMILIES[[#This Row],[LISTING_LOAN_ID_PROP_ADDR]]&lt;&gt;"",NOT(ISNUMBER(MATCH(TBL_QUAL_SERVICESLISTING_FAMILIES[[#This Row],[LISTING_LOAN_ID_PROP_ADDR]],RANGE_LOOKUP_UDARDA_LOANLIST,0)))),1,0)
)</f>
        <v>0</v>
      </c>
    </row>
    <row r="11" spans="1:13" ht="20.100000000000001" customHeight="1" x14ac:dyDescent="0.25">
      <c r="B11" s="25" t="str">
        <f>IF(TBL_QUAL_SERVICESLISTING_FAMILIES[[#This Row],[RECORD_STARTED]],IF(TBL_QUAL_SERVICESLISTING_FAMILIES[[#This Row],[ERROR_COUNT]]&gt;0,-1,IF(TBL_QUAL_SERVICESLISTING_FAMILIES[[#This Row],[REQ_FIELDS_POPULATED]],1,0)),"")</f>
        <v/>
      </c>
      <c r="C11" s="94">
        <f>ROW()-ROW(TBL_QUAL_SERVICESLISTING_FAMILIES[[#Headers],[ROW_ID]])</f>
        <v>2</v>
      </c>
      <c r="D11" s="82"/>
      <c r="E11" s="82"/>
      <c r="F11" s="33"/>
      <c r="G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 s="84" t="str">
        <f>IFERROR(INDEX(TBL_UDARDA_LOANPOOL[QUAL_SERVICES_HUD_MFI],MATCH(TBL_QUAL_SERVICESLISTING_FAMILIES[[#This Row],[LISTING_LOAN_ID_PROP_ADDR]],TBL_UDARDA_LOANPOOL[LOAN_ID_PROP_ADDR],0)),"")</f>
        <v/>
      </c>
      <c r="I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 s="36" t="b">
        <f>CONCATENATE(TBL_QUAL_SERVICESLISTING_FAMILIES[[#This Row],[LISTING_LOAN_ID_PROP_ADDR]],TBL_QUAL_SERVICESLISTING_FAMILIES[[#This Row],[FAMILY_NAME]],TBL_QUAL_SERVICESLISTING_FAMILIES[[#This Row],[HOUSEHOLD_ANNUAL_INCOME]])&lt;&gt;""</f>
        <v>0</v>
      </c>
      <c r="K11" s="36" t="b">
        <f>AND(TBL_QUAL_SERVICESLISTING_FAMILIES[[#This Row],[LISTING_LOAN_ID_PROP_ADDR]]&lt;&gt;"",TBL_QUAL_SERVICESLISTING_FAMILIES[[#This Row],[FAMILY_NAME]]&lt;&gt;"",TBL_QUAL_SERVICESLISTING_FAMILIES[[#This Row],[HOUSEHOLD_ANNUAL_INCOME]]&lt;&gt;"")</f>
        <v>0</v>
      </c>
      <c r="L11" s="36">
        <f>SUM(
IF(AND(TBL_QUAL_SERVICESLISTING_FAMILIES[[#This Row],[LISTING_LOAN_ID_PROP_ADDR]]&lt;&gt;"",NOT(ISNUMBER(MATCH(TBL_QUAL_SERVICESLISTING_FAMILIES[[#This Row],[LISTING_LOAN_ID_PROP_ADDR]],RANGE_LOOKUP_UDARDA_LOANLIST,0)))),1,0)
)</f>
        <v>0</v>
      </c>
    </row>
    <row r="12" spans="1:13" ht="20.100000000000001" customHeight="1" x14ac:dyDescent="0.25">
      <c r="B12" s="25" t="str">
        <f>IF(TBL_QUAL_SERVICESLISTING_FAMILIES[[#This Row],[RECORD_STARTED]],IF(TBL_QUAL_SERVICESLISTING_FAMILIES[[#This Row],[ERROR_COUNT]]&gt;0,-1,IF(TBL_QUAL_SERVICESLISTING_FAMILIES[[#This Row],[REQ_FIELDS_POPULATED]],1,0)),"")</f>
        <v/>
      </c>
      <c r="C12" s="94">
        <f>ROW()-ROW(TBL_QUAL_SERVICESLISTING_FAMILIES[[#Headers],[ROW_ID]])</f>
        <v>3</v>
      </c>
      <c r="D12" s="82"/>
      <c r="E12" s="82"/>
      <c r="F12" s="33"/>
      <c r="G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 s="84" t="str">
        <f>IFERROR(INDEX(TBL_UDARDA_LOANPOOL[QUAL_SERVICES_HUD_MFI],MATCH(TBL_QUAL_SERVICESLISTING_FAMILIES[[#This Row],[LISTING_LOAN_ID_PROP_ADDR]],TBL_UDARDA_LOANPOOL[LOAN_ID_PROP_ADDR],0)),"")</f>
        <v/>
      </c>
      <c r="I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 s="36" t="b">
        <f>CONCATENATE(TBL_QUAL_SERVICESLISTING_FAMILIES[[#This Row],[LISTING_LOAN_ID_PROP_ADDR]],TBL_QUAL_SERVICESLISTING_FAMILIES[[#This Row],[FAMILY_NAME]],TBL_QUAL_SERVICESLISTING_FAMILIES[[#This Row],[HOUSEHOLD_ANNUAL_INCOME]])&lt;&gt;""</f>
        <v>0</v>
      </c>
      <c r="K12" s="36" t="b">
        <f>AND(TBL_QUAL_SERVICESLISTING_FAMILIES[[#This Row],[LISTING_LOAN_ID_PROP_ADDR]]&lt;&gt;"",TBL_QUAL_SERVICESLISTING_FAMILIES[[#This Row],[FAMILY_NAME]]&lt;&gt;"",TBL_QUAL_SERVICESLISTING_FAMILIES[[#This Row],[HOUSEHOLD_ANNUAL_INCOME]]&lt;&gt;"")</f>
        <v>0</v>
      </c>
      <c r="L12" s="36">
        <f>SUM(
IF(AND(TBL_QUAL_SERVICESLISTING_FAMILIES[[#This Row],[LISTING_LOAN_ID_PROP_ADDR]]&lt;&gt;"",NOT(ISNUMBER(MATCH(TBL_QUAL_SERVICESLISTING_FAMILIES[[#This Row],[LISTING_LOAN_ID_PROP_ADDR]],RANGE_LOOKUP_UDARDA_LOANLIST,0)))),1,0)
)</f>
        <v>0</v>
      </c>
    </row>
    <row r="13" spans="1:13" ht="20.100000000000001" customHeight="1" x14ac:dyDescent="0.25">
      <c r="B13" s="25" t="str">
        <f>IF(TBL_QUAL_SERVICESLISTING_FAMILIES[[#This Row],[RECORD_STARTED]],IF(TBL_QUAL_SERVICESLISTING_FAMILIES[[#This Row],[ERROR_COUNT]]&gt;0,-1,IF(TBL_QUAL_SERVICESLISTING_FAMILIES[[#This Row],[REQ_FIELDS_POPULATED]],1,0)),"")</f>
        <v/>
      </c>
      <c r="C13" s="94">
        <f>ROW()-ROW(TBL_QUAL_SERVICESLISTING_FAMILIES[[#Headers],[ROW_ID]])</f>
        <v>4</v>
      </c>
      <c r="D13" s="82"/>
      <c r="E13" s="82"/>
      <c r="F13" s="33"/>
      <c r="G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 s="84" t="str">
        <f>IFERROR(INDEX(TBL_UDARDA_LOANPOOL[QUAL_SERVICES_HUD_MFI],MATCH(TBL_QUAL_SERVICESLISTING_FAMILIES[[#This Row],[LISTING_LOAN_ID_PROP_ADDR]],TBL_UDARDA_LOANPOOL[LOAN_ID_PROP_ADDR],0)),"")</f>
        <v/>
      </c>
      <c r="I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 s="36" t="b">
        <f>CONCATENATE(TBL_QUAL_SERVICESLISTING_FAMILIES[[#This Row],[LISTING_LOAN_ID_PROP_ADDR]],TBL_QUAL_SERVICESLISTING_FAMILIES[[#This Row],[FAMILY_NAME]],TBL_QUAL_SERVICESLISTING_FAMILIES[[#This Row],[HOUSEHOLD_ANNUAL_INCOME]])&lt;&gt;""</f>
        <v>0</v>
      </c>
      <c r="K13" s="36" t="b">
        <f>AND(TBL_QUAL_SERVICESLISTING_FAMILIES[[#This Row],[LISTING_LOAN_ID_PROP_ADDR]]&lt;&gt;"",TBL_QUAL_SERVICESLISTING_FAMILIES[[#This Row],[FAMILY_NAME]]&lt;&gt;"",TBL_QUAL_SERVICESLISTING_FAMILIES[[#This Row],[HOUSEHOLD_ANNUAL_INCOME]]&lt;&gt;"")</f>
        <v>0</v>
      </c>
      <c r="L13" s="36">
        <f>SUM(
IF(AND(TBL_QUAL_SERVICESLISTING_FAMILIES[[#This Row],[LISTING_LOAN_ID_PROP_ADDR]]&lt;&gt;"",NOT(ISNUMBER(MATCH(TBL_QUAL_SERVICESLISTING_FAMILIES[[#This Row],[LISTING_LOAN_ID_PROP_ADDR]],RANGE_LOOKUP_UDARDA_LOANLIST,0)))),1,0)
)</f>
        <v>0</v>
      </c>
    </row>
    <row r="14" spans="1:13" ht="20.100000000000001" customHeight="1" x14ac:dyDescent="0.25">
      <c r="B14" s="25" t="str">
        <f>IF(TBL_QUAL_SERVICESLISTING_FAMILIES[[#This Row],[RECORD_STARTED]],IF(TBL_QUAL_SERVICESLISTING_FAMILIES[[#This Row],[ERROR_COUNT]]&gt;0,-1,IF(TBL_QUAL_SERVICESLISTING_FAMILIES[[#This Row],[REQ_FIELDS_POPULATED]],1,0)),"")</f>
        <v/>
      </c>
      <c r="C14" s="94">
        <f>ROW()-ROW(TBL_QUAL_SERVICESLISTING_FAMILIES[[#Headers],[ROW_ID]])</f>
        <v>5</v>
      </c>
      <c r="D14" s="82"/>
      <c r="E14" s="82"/>
      <c r="F14" s="33"/>
      <c r="G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 s="84" t="str">
        <f>IFERROR(INDEX(TBL_UDARDA_LOANPOOL[QUAL_SERVICES_HUD_MFI],MATCH(TBL_QUAL_SERVICESLISTING_FAMILIES[[#This Row],[LISTING_LOAN_ID_PROP_ADDR]],TBL_UDARDA_LOANPOOL[LOAN_ID_PROP_ADDR],0)),"")</f>
        <v/>
      </c>
      <c r="I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 s="36" t="b">
        <f>CONCATENATE(TBL_QUAL_SERVICESLISTING_FAMILIES[[#This Row],[LISTING_LOAN_ID_PROP_ADDR]],TBL_QUAL_SERVICESLISTING_FAMILIES[[#This Row],[FAMILY_NAME]],TBL_QUAL_SERVICESLISTING_FAMILIES[[#This Row],[HOUSEHOLD_ANNUAL_INCOME]])&lt;&gt;""</f>
        <v>0</v>
      </c>
      <c r="K14" s="36" t="b">
        <f>AND(TBL_QUAL_SERVICESLISTING_FAMILIES[[#This Row],[LISTING_LOAN_ID_PROP_ADDR]]&lt;&gt;"",TBL_QUAL_SERVICESLISTING_FAMILIES[[#This Row],[FAMILY_NAME]]&lt;&gt;"",TBL_QUAL_SERVICESLISTING_FAMILIES[[#This Row],[HOUSEHOLD_ANNUAL_INCOME]]&lt;&gt;"")</f>
        <v>0</v>
      </c>
      <c r="L14" s="36">
        <f>SUM(
IF(AND(TBL_QUAL_SERVICESLISTING_FAMILIES[[#This Row],[LISTING_LOAN_ID_PROP_ADDR]]&lt;&gt;"",NOT(ISNUMBER(MATCH(TBL_QUAL_SERVICESLISTING_FAMILIES[[#This Row],[LISTING_LOAN_ID_PROP_ADDR]],RANGE_LOOKUP_UDARDA_LOANLIST,0)))),1,0)
)</f>
        <v>0</v>
      </c>
    </row>
    <row r="15" spans="1:13" ht="20.100000000000001" customHeight="1" x14ac:dyDescent="0.25">
      <c r="B15" s="25" t="str">
        <f>IF(TBL_QUAL_SERVICESLISTING_FAMILIES[[#This Row],[RECORD_STARTED]],IF(TBL_QUAL_SERVICESLISTING_FAMILIES[[#This Row],[ERROR_COUNT]]&gt;0,-1,IF(TBL_QUAL_SERVICESLISTING_FAMILIES[[#This Row],[REQ_FIELDS_POPULATED]],1,0)),"")</f>
        <v/>
      </c>
      <c r="C15" s="94">
        <f>ROW()-ROW(TBL_QUAL_SERVICESLISTING_FAMILIES[[#Headers],[ROW_ID]])</f>
        <v>6</v>
      </c>
      <c r="D15" s="82"/>
      <c r="E15" s="82"/>
      <c r="F15" s="33"/>
      <c r="G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 s="84" t="str">
        <f>IFERROR(INDEX(TBL_UDARDA_LOANPOOL[QUAL_SERVICES_HUD_MFI],MATCH(TBL_QUAL_SERVICESLISTING_FAMILIES[[#This Row],[LISTING_LOAN_ID_PROP_ADDR]],TBL_UDARDA_LOANPOOL[LOAN_ID_PROP_ADDR],0)),"")</f>
        <v/>
      </c>
      <c r="I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 s="36" t="b">
        <f>CONCATENATE(TBL_QUAL_SERVICESLISTING_FAMILIES[[#This Row],[LISTING_LOAN_ID_PROP_ADDR]],TBL_QUAL_SERVICESLISTING_FAMILIES[[#This Row],[FAMILY_NAME]],TBL_QUAL_SERVICESLISTING_FAMILIES[[#This Row],[HOUSEHOLD_ANNUAL_INCOME]])&lt;&gt;""</f>
        <v>0</v>
      </c>
      <c r="K15" s="36" t="b">
        <f>AND(TBL_QUAL_SERVICESLISTING_FAMILIES[[#This Row],[LISTING_LOAN_ID_PROP_ADDR]]&lt;&gt;"",TBL_QUAL_SERVICESLISTING_FAMILIES[[#This Row],[FAMILY_NAME]]&lt;&gt;"",TBL_QUAL_SERVICESLISTING_FAMILIES[[#This Row],[HOUSEHOLD_ANNUAL_INCOME]]&lt;&gt;"")</f>
        <v>0</v>
      </c>
      <c r="L15" s="36">
        <f>SUM(
IF(AND(TBL_QUAL_SERVICESLISTING_FAMILIES[[#This Row],[LISTING_LOAN_ID_PROP_ADDR]]&lt;&gt;"",NOT(ISNUMBER(MATCH(TBL_QUAL_SERVICESLISTING_FAMILIES[[#This Row],[LISTING_LOAN_ID_PROP_ADDR]],RANGE_LOOKUP_UDARDA_LOANLIST,0)))),1,0)
)</f>
        <v>0</v>
      </c>
    </row>
    <row r="16" spans="1:13" ht="20.100000000000001" customHeight="1" x14ac:dyDescent="0.25">
      <c r="B16" s="25" t="str">
        <f>IF(TBL_QUAL_SERVICESLISTING_FAMILIES[[#This Row],[RECORD_STARTED]],IF(TBL_QUAL_SERVICESLISTING_FAMILIES[[#This Row],[ERROR_COUNT]]&gt;0,-1,IF(TBL_QUAL_SERVICESLISTING_FAMILIES[[#This Row],[REQ_FIELDS_POPULATED]],1,0)),"")</f>
        <v/>
      </c>
      <c r="C16" s="94">
        <f>ROW()-ROW(TBL_QUAL_SERVICESLISTING_FAMILIES[[#Headers],[ROW_ID]])</f>
        <v>7</v>
      </c>
      <c r="D16" s="82"/>
      <c r="E16" s="82"/>
      <c r="F16" s="33"/>
      <c r="G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 s="84" t="str">
        <f>IFERROR(INDEX(TBL_UDARDA_LOANPOOL[QUAL_SERVICES_HUD_MFI],MATCH(TBL_QUAL_SERVICESLISTING_FAMILIES[[#This Row],[LISTING_LOAN_ID_PROP_ADDR]],TBL_UDARDA_LOANPOOL[LOAN_ID_PROP_ADDR],0)),"")</f>
        <v/>
      </c>
      <c r="I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 s="36" t="b">
        <f>CONCATENATE(TBL_QUAL_SERVICESLISTING_FAMILIES[[#This Row],[LISTING_LOAN_ID_PROP_ADDR]],TBL_QUAL_SERVICESLISTING_FAMILIES[[#This Row],[FAMILY_NAME]],TBL_QUAL_SERVICESLISTING_FAMILIES[[#This Row],[HOUSEHOLD_ANNUAL_INCOME]])&lt;&gt;""</f>
        <v>0</v>
      </c>
      <c r="K16" s="36" t="b">
        <f>AND(TBL_QUAL_SERVICESLISTING_FAMILIES[[#This Row],[LISTING_LOAN_ID_PROP_ADDR]]&lt;&gt;"",TBL_QUAL_SERVICESLISTING_FAMILIES[[#This Row],[FAMILY_NAME]]&lt;&gt;"",TBL_QUAL_SERVICESLISTING_FAMILIES[[#This Row],[HOUSEHOLD_ANNUAL_INCOME]]&lt;&gt;"")</f>
        <v>0</v>
      </c>
      <c r="L16" s="36">
        <f>SUM(
IF(AND(TBL_QUAL_SERVICESLISTING_FAMILIES[[#This Row],[LISTING_LOAN_ID_PROP_ADDR]]&lt;&gt;"",NOT(ISNUMBER(MATCH(TBL_QUAL_SERVICESLISTING_FAMILIES[[#This Row],[LISTING_LOAN_ID_PROP_ADDR]],RANGE_LOOKUP_UDARDA_LOANLIST,0)))),1,0)
)</f>
        <v>0</v>
      </c>
    </row>
    <row r="17" spans="2:12" ht="20.100000000000001" customHeight="1" x14ac:dyDescent="0.25">
      <c r="B17" s="25" t="str">
        <f>IF(TBL_QUAL_SERVICESLISTING_FAMILIES[[#This Row],[RECORD_STARTED]],IF(TBL_QUAL_SERVICESLISTING_FAMILIES[[#This Row],[ERROR_COUNT]]&gt;0,-1,IF(TBL_QUAL_SERVICESLISTING_FAMILIES[[#This Row],[REQ_FIELDS_POPULATED]],1,0)),"")</f>
        <v/>
      </c>
      <c r="C17" s="94">
        <f>ROW()-ROW(TBL_QUAL_SERVICESLISTING_FAMILIES[[#Headers],[ROW_ID]])</f>
        <v>8</v>
      </c>
      <c r="D17" s="82"/>
      <c r="E17" s="82"/>
      <c r="F17" s="33"/>
      <c r="G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 s="84" t="str">
        <f>IFERROR(INDEX(TBL_UDARDA_LOANPOOL[QUAL_SERVICES_HUD_MFI],MATCH(TBL_QUAL_SERVICESLISTING_FAMILIES[[#This Row],[LISTING_LOAN_ID_PROP_ADDR]],TBL_UDARDA_LOANPOOL[LOAN_ID_PROP_ADDR],0)),"")</f>
        <v/>
      </c>
      <c r="I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 s="36" t="b">
        <f>CONCATENATE(TBL_QUAL_SERVICESLISTING_FAMILIES[[#This Row],[LISTING_LOAN_ID_PROP_ADDR]],TBL_QUAL_SERVICESLISTING_FAMILIES[[#This Row],[FAMILY_NAME]],TBL_QUAL_SERVICESLISTING_FAMILIES[[#This Row],[HOUSEHOLD_ANNUAL_INCOME]])&lt;&gt;""</f>
        <v>0</v>
      </c>
      <c r="K17" s="36" t="b">
        <f>AND(TBL_QUAL_SERVICESLISTING_FAMILIES[[#This Row],[LISTING_LOAN_ID_PROP_ADDR]]&lt;&gt;"",TBL_QUAL_SERVICESLISTING_FAMILIES[[#This Row],[FAMILY_NAME]]&lt;&gt;"",TBL_QUAL_SERVICESLISTING_FAMILIES[[#This Row],[HOUSEHOLD_ANNUAL_INCOME]]&lt;&gt;"")</f>
        <v>0</v>
      </c>
      <c r="L17" s="36">
        <f>SUM(
IF(AND(TBL_QUAL_SERVICESLISTING_FAMILIES[[#This Row],[LISTING_LOAN_ID_PROP_ADDR]]&lt;&gt;"",NOT(ISNUMBER(MATCH(TBL_QUAL_SERVICESLISTING_FAMILIES[[#This Row],[LISTING_LOAN_ID_PROP_ADDR]],RANGE_LOOKUP_UDARDA_LOANLIST,0)))),1,0)
)</f>
        <v>0</v>
      </c>
    </row>
    <row r="18" spans="2:12" ht="20.100000000000001" customHeight="1" x14ac:dyDescent="0.25">
      <c r="B18" s="25" t="str">
        <f>IF(TBL_QUAL_SERVICESLISTING_FAMILIES[[#This Row],[RECORD_STARTED]],IF(TBL_QUAL_SERVICESLISTING_FAMILIES[[#This Row],[ERROR_COUNT]]&gt;0,-1,IF(TBL_QUAL_SERVICESLISTING_FAMILIES[[#This Row],[REQ_FIELDS_POPULATED]],1,0)),"")</f>
        <v/>
      </c>
      <c r="C18" s="94">
        <f>ROW()-ROW(TBL_QUAL_SERVICESLISTING_FAMILIES[[#Headers],[ROW_ID]])</f>
        <v>9</v>
      </c>
      <c r="D18" s="82"/>
      <c r="E18" s="82"/>
      <c r="F18" s="33"/>
      <c r="G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 s="84" t="str">
        <f>IFERROR(INDEX(TBL_UDARDA_LOANPOOL[QUAL_SERVICES_HUD_MFI],MATCH(TBL_QUAL_SERVICESLISTING_FAMILIES[[#This Row],[LISTING_LOAN_ID_PROP_ADDR]],TBL_UDARDA_LOANPOOL[LOAN_ID_PROP_ADDR],0)),"")</f>
        <v/>
      </c>
      <c r="I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 s="36" t="b">
        <f>CONCATENATE(TBL_QUAL_SERVICESLISTING_FAMILIES[[#This Row],[LISTING_LOAN_ID_PROP_ADDR]],TBL_QUAL_SERVICESLISTING_FAMILIES[[#This Row],[FAMILY_NAME]],TBL_QUAL_SERVICESLISTING_FAMILIES[[#This Row],[HOUSEHOLD_ANNUAL_INCOME]])&lt;&gt;""</f>
        <v>0</v>
      </c>
      <c r="K18" s="36" t="b">
        <f>AND(TBL_QUAL_SERVICESLISTING_FAMILIES[[#This Row],[LISTING_LOAN_ID_PROP_ADDR]]&lt;&gt;"",TBL_QUAL_SERVICESLISTING_FAMILIES[[#This Row],[FAMILY_NAME]]&lt;&gt;"",TBL_QUAL_SERVICESLISTING_FAMILIES[[#This Row],[HOUSEHOLD_ANNUAL_INCOME]]&lt;&gt;"")</f>
        <v>0</v>
      </c>
      <c r="L18" s="36">
        <f>SUM(
IF(AND(TBL_QUAL_SERVICESLISTING_FAMILIES[[#This Row],[LISTING_LOAN_ID_PROP_ADDR]]&lt;&gt;"",NOT(ISNUMBER(MATCH(TBL_QUAL_SERVICESLISTING_FAMILIES[[#This Row],[LISTING_LOAN_ID_PROP_ADDR]],RANGE_LOOKUP_UDARDA_LOANLIST,0)))),1,0)
)</f>
        <v>0</v>
      </c>
    </row>
    <row r="19" spans="2:12" ht="20.100000000000001" customHeight="1" x14ac:dyDescent="0.25">
      <c r="B19" s="25" t="str">
        <f>IF(TBL_QUAL_SERVICESLISTING_FAMILIES[[#This Row],[RECORD_STARTED]],IF(TBL_QUAL_SERVICESLISTING_FAMILIES[[#This Row],[ERROR_COUNT]]&gt;0,-1,IF(TBL_QUAL_SERVICESLISTING_FAMILIES[[#This Row],[REQ_FIELDS_POPULATED]],1,0)),"")</f>
        <v/>
      </c>
      <c r="C19" s="94">
        <f>ROW()-ROW(TBL_QUAL_SERVICESLISTING_FAMILIES[[#Headers],[ROW_ID]])</f>
        <v>10</v>
      </c>
      <c r="D19" s="82"/>
      <c r="E19" s="82"/>
      <c r="F19" s="33"/>
      <c r="G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 s="84" t="str">
        <f>IFERROR(INDEX(TBL_UDARDA_LOANPOOL[QUAL_SERVICES_HUD_MFI],MATCH(TBL_QUAL_SERVICESLISTING_FAMILIES[[#This Row],[LISTING_LOAN_ID_PROP_ADDR]],TBL_UDARDA_LOANPOOL[LOAN_ID_PROP_ADDR],0)),"")</f>
        <v/>
      </c>
      <c r="I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 s="36" t="b">
        <f>CONCATENATE(TBL_QUAL_SERVICESLISTING_FAMILIES[[#This Row],[LISTING_LOAN_ID_PROP_ADDR]],TBL_QUAL_SERVICESLISTING_FAMILIES[[#This Row],[FAMILY_NAME]],TBL_QUAL_SERVICESLISTING_FAMILIES[[#This Row],[HOUSEHOLD_ANNUAL_INCOME]])&lt;&gt;""</f>
        <v>0</v>
      </c>
      <c r="K19" s="36" t="b">
        <f>AND(TBL_QUAL_SERVICESLISTING_FAMILIES[[#This Row],[LISTING_LOAN_ID_PROP_ADDR]]&lt;&gt;"",TBL_QUAL_SERVICESLISTING_FAMILIES[[#This Row],[FAMILY_NAME]]&lt;&gt;"",TBL_QUAL_SERVICESLISTING_FAMILIES[[#This Row],[HOUSEHOLD_ANNUAL_INCOME]]&lt;&gt;"")</f>
        <v>0</v>
      </c>
      <c r="L19" s="36">
        <f>SUM(
IF(AND(TBL_QUAL_SERVICESLISTING_FAMILIES[[#This Row],[LISTING_LOAN_ID_PROP_ADDR]]&lt;&gt;"",NOT(ISNUMBER(MATCH(TBL_QUAL_SERVICESLISTING_FAMILIES[[#This Row],[LISTING_LOAN_ID_PROP_ADDR]],RANGE_LOOKUP_UDARDA_LOANLIST,0)))),1,0)
)</f>
        <v>0</v>
      </c>
    </row>
    <row r="20" spans="2:12" ht="20.100000000000001" customHeight="1" x14ac:dyDescent="0.25">
      <c r="B20" s="25" t="str">
        <f>IF(TBL_QUAL_SERVICESLISTING_FAMILIES[[#This Row],[RECORD_STARTED]],IF(TBL_QUAL_SERVICESLISTING_FAMILIES[[#This Row],[ERROR_COUNT]]&gt;0,-1,IF(TBL_QUAL_SERVICESLISTING_FAMILIES[[#This Row],[REQ_FIELDS_POPULATED]],1,0)),"")</f>
        <v/>
      </c>
      <c r="C20" s="94">
        <f>ROW()-ROW(TBL_QUAL_SERVICESLISTING_FAMILIES[[#Headers],[ROW_ID]])</f>
        <v>11</v>
      </c>
      <c r="D20" s="82"/>
      <c r="E20" s="82"/>
      <c r="F20" s="33"/>
      <c r="G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 s="84" t="str">
        <f>IFERROR(INDEX(TBL_UDARDA_LOANPOOL[QUAL_SERVICES_HUD_MFI],MATCH(TBL_QUAL_SERVICESLISTING_FAMILIES[[#This Row],[LISTING_LOAN_ID_PROP_ADDR]],TBL_UDARDA_LOANPOOL[LOAN_ID_PROP_ADDR],0)),"")</f>
        <v/>
      </c>
      <c r="I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 s="36" t="b">
        <f>CONCATENATE(TBL_QUAL_SERVICESLISTING_FAMILIES[[#This Row],[LISTING_LOAN_ID_PROP_ADDR]],TBL_QUAL_SERVICESLISTING_FAMILIES[[#This Row],[FAMILY_NAME]],TBL_QUAL_SERVICESLISTING_FAMILIES[[#This Row],[HOUSEHOLD_ANNUAL_INCOME]])&lt;&gt;""</f>
        <v>0</v>
      </c>
      <c r="K20" s="36" t="b">
        <f>AND(TBL_QUAL_SERVICESLISTING_FAMILIES[[#This Row],[LISTING_LOAN_ID_PROP_ADDR]]&lt;&gt;"",TBL_QUAL_SERVICESLISTING_FAMILIES[[#This Row],[FAMILY_NAME]]&lt;&gt;"",TBL_QUAL_SERVICESLISTING_FAMILIES[[#This Row],[HOUSEHOLD_ANNUAL_INCOME]]&lt;&gt;"")</f>
        <v>0</v>
      </c>
      <c r="L20" s="36">
        <f>SUM(
IF(AND(TBL_QUAL_SERVICESLISTING_FAMILIES[[#This Row],[LISTING_LOAN_ID_PROP_ADDR]]&lt;&gt;"",NOT(ISNUMBER(MATCH(TBL_QUAL_SERVICESLISTING_FAMILIES[[#This Row],[LISTING_LOAN_ID_PROP_ADDR]],RANGE_LOOKUP_UDARDA_LOANLIST,0)))),1,0)
)</f>
        <v>0</v>
      </c>
    </row>
    <row r="21" spans="2:12" ht="20.100000000000001" customHeight="1" x14ac:dyDescent="0.25">
      <c r="B21" s="25" t="str">
        <f>IF(TBL_QUAL_SERVICESLISTING_FAMILIES[[#This Row],[RECORD_STARTED]],IF(TBL_QUAL_SERVICESLISTING_FAMILIES[[#This Row],[ERROR_COUNT]]&gt;0,-1,IF(TBL_QUAL_SERVICESLISTING_FAMILIES[[#This Row],[REQ_FIELDS_POPULATED]],1,0)),"")</f>
        <v/>
      </c>
      <c r="C21" s="94">
        <f>ROW()-ROW(TBL_QUAL_SERVICESLISTING_FAMILIES[[#Headers],[ROW_ID]])</f>
        <v>12</v>
      </c>
      <c r="D21" s="82"/>
      <c r="E21" s="82"/>
      <c r="F21" s="33"/>
      <c r="G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 s="84" t="str">
        <f>IFERROR(INDEX(TBL_UDARDA_LOANPOOL[QUAL_SERVICES_HUD_MFI],MATCH(TBL_QUAL_SERVICESLISTING_FAMILIES[[#This Row],[LISTING_LOAN_ID_PROP_ADDR]],TBL_UDARDA_LOANPOOL[LOAN_ID_PROP_ADDR],0)),"")</f>
        <v/>
      </c>
      <c r="I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 s="36" t="b">
        <f>CONCATENATE(TBL_QUAL_SERVICESLISTING_FAMILIES[[#This Row],[LISTING_LOAN_ID_PROP_ADDR]],TBL_QUAL_SERVICESLISTING_FAMILIES[[#This Row],[FAMILY_NAME]],TBL_QUAL_SERVICESLISTING_FAMILIES[[#This Row],[HOUSEHOLD_ANNUAL_INCOME]])&lt;&gt;""</f>
        <v>0</v>
      </c>
      <c r="K21" s="36" t="b">
        <f>AND(TBL_QUAL_SERVICESLISTING_FAMILIES[[#This Row],[LISTING_LOAN_ID_PROP_ADDR]]&lt;&gt;"",TBL_QUAL_SERVICESLISTING_FAMILIES[[#This Row],[FAMILY_NAME]]&lt;&gt;"",TBL_QUAL_SERVICESLISTING_FAMILIES[[#This Row],[HOUSEHOLD_ANNUAL_INCOME]]&lt;&gt;"")</f>
        <v>0</v>
      </c>
      <c r="L21" s="36">
        <f>SUM(
IF(AND(TBL_QUAL_SERVICESLISTING_FAMILIES[[#This Row],[LISTING_LOAN_ID_PROP_ADDR]]&lt;&gt;"",NOT(ISNUMBER(MATCH(TBL_QUAL_SERVICESLISTING_FAMILIES[[#This Row],[LISTING_LOAN_ID_PROP_ADDR]],RANGE_LOOKUP_UDARDA_LOANLIST,0)))),1,0)
)</f>
        <v>0</v>
      </c>
    </row>
    <row r="22" spans="2:12" ht="20.100000000000001" customHeight="1" x14ac:dyDescent="0.25">
      <c r="B22" s="25" t="str">
        <f>IF(TBL_QUAL_SERVICESLISTING_FAMILIES[[#This Row],[RECORD_STARTED]],IF(TBL_QUAL_SERVICESLISTING_FAMILIES[[#This Row],[ERROR_COUNT]]&gt;0,-1,IF(TBL_QUAL_SERVICESLISTING_FAMILIES[[#This Row],[REQ_FIELDS_POPULATED]],1,0)),"")</f>
        <v/>
      </c>
      <c r="C22" s="94">
        <f>ROW()-ROW(TBL_QUAL_SERVICESLISTING_FAMILIES[[#Headers],[ROW_ID]])</f>
        <v>13</v>
      </c>
      <c r="D22" s="82"/>
      <c r="E22" s="82"/>
      <c r="F22" s="33"/>
      <c r="G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 s="84" t="str">
        <f>IFERROR(INDEX(TBL_UDARDA_LOANPOOL[QUAL_SERVICES_HUD_MFI],MATCH(TBL_QUAL_SERVICESLISTING_FAMILIES[[#This Row],[LISTING_LOAN_ID_PROP_ADDR]],TBL_UDARDA_LOANPOOL[LOAN_ID_PROP_ADDR],0)),"")</f>
        <v/>
      </c>
      <c r="I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 s="36" t="b">
        <f>CONCATENATE(TBL_QUAL_SERVICESLISTING_FAMILIES[[#This Row],[LISTING_LOAN_ID_PROP_ADDR]],TBL_QUAL_SERVICESLISTING_FAMILIES[[#This Row],[FAMILY_NAME]],TBL_QUAL_SERVICESLISTING_FAMILIES[[#This Row],[HOUSEHOLD_ANNUAL_INCOME]])&lt;&gt;""</f>
        <v>0</v>
      </c>
      <c r="K22" s="36" t="b">
        <f>AND(TBL_QUAL_SERVICESLISTING_FAMILIES[[#This Row],[LISTING_LOAN_ID_PROP_ADDR]]&lt;&gt;"",TBL_QUAL_SERVICESLISTING_FAMILIES[[#This Row],[FAMILY_NAME]]&lt;&gt;"",TBL_QUAL_SERVICESLISTING_FAMILIES[[#This Row],[HOUSEHOLD_ANNUAL_INCOME]]&lt;&gt;"")</f>
        <v>0</v>
      </c>
      <c r="L22" s="36">
        <f>SUM(
IF(AND(TBL_QUAL_SERVICESLISTING_FAMILIES[[#This Row],[LISTING_LOAN_ID_PROP_ADDR]]&lt;&gt;"",NOT(ISNUMBER(MATCH(TBL_QUAL_SERVICESLISTING_FAMILIES[[#This Row],[LISTING_LOAN_ID_PROP_ADDR]],RANGE_LOOKUP_UDARDA_LOANLIST,0)))),1,0)
)</f>
        <v>0</v>
      </c>
    </row>
    <row r="23" spans="2:12" ht="20.100000000000001" customHeight="1" x14ac:dyDescent="0.25">
      <c r="B23" s="25" t="str">
        <f>IF(TBL_QUAL_SERVICESLISTING_FAMILIES[[#This Row],[RECORD_STARTED]],IF(TBL_QUAL_SERVICESLISTING_FAMILIES[[#This Row],[ERROR_COUNT]]&gt;0,-1,IF(TBL_QUAL_SERVICESLISTING_FAMILIES[[#This Row],[REQ_FIELDS_POPULATED]],1,0)),"")</f>
        <v/>
      </c>
      <c r="C23" s="94">
        <f>ROW()-ROW(TBL_QUAL_SERVICESLISTING_FAMILIES[[#Headers],[ROW_ID]])</f>
        <v>14</v>
      </c>
      <c r="D23" s="82"/>
      <c r="E23" s="82"/>
      <c r="F23" s="33"/>
      <c r="G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 s="84" t="str">
        <f>IFERROR(INDEX(TBL_UDARDA_LOANPOOL[QUAL_SERVICES_HUD_MFI],MATCH(TBL_QUAL_SERVICESLISTING_FAMILIES[[#This Row],[LISTING_LOAN_ID_PROP_ADDR]],TBL_UDARDA_LOANPOOL[LOAN_ID_PROP_ADDR],0)),"")</f>
        <v/>
      </c>
      <c r="I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 s="36" t="b">
        <f>CONCATENATE(TBL_QUAL_SERVICESLISTING_FAMILIES[[#This Row],[LISTING_LOAN_ID_PROP_ADDR]],TBL_QUAL_SERVICESLISTING_FAMILIES[[#This Row],[FAMILY_NAME]],TBL_QUAL_SERVICESLISTING_FAMILIES[[#This Row],[HOUSEHOLD_ANNUAL_INCOME]])&lt;&gt;""</f>
        <v>0</v>
      </c>
      <c r="K23" s="36" t="b">
        <f>AND(TBL_QUAL_SERVICESLISTING_FAMILIES[[#This Row],[LISTING_LOAN_ID_PROP_ADDR]]&lt;&gt;"",TBL_QUAL_SERVICESLISTING_FAMILIES[[#This Row],[FAMILY_NAME]]&lt;&gt;"",TBL_QUAL_SERVICESLISTING_FAMILIES[[#This Row],[HOUSEHOLD_ANNUAL_INCOME]]&lt;&gt;"")</f>
        <v>0</v>
      </c>
      <c r="L23" s="36">
        <f>SUM(
IF(AND(TBL_QUAL_SERVICESLISTING_FAMILIES[[#This Row],[LISTING_LOAN_ID_PROP_ADDR]]&lt;&gt;"",NOT(ISNUMBER(MATCH(TBL_QUAL_SERVICESLISTING_FAMILIES[[#This Row],[LISTING_LOAN_ID_PROP_ADDR]],RANGE_LOOKUP_UDARDA_LOANLIST,0)))),1,0)
)</f>
        <v>0</v>
      </c>
    </row>
    <row r="24" spans="2:12" ht="20.100000000000001" customHeight="1" x14ac:dyDescent="0.25">
      <c r="B24" s="25" t="str">
        <f>IF(TBL_QUAL_SERVICESLISTING_FAMILIES[[#This Row],[RECORD_STARTED]],IF(TBL_QUAL_SERVICESLISTING_FAMILIES[[#This Row],[ERROR_COUNT]]&gt;0,-1,IF(TBL_QUAL_SERVICESLISTING_FAMILIES[[#This Row],[REQ_FIELDS_POPULATED]],1,0)),"")</f>
        <v/>
      </c>
      <c r="C24" s="94">
        <f>ROW()-ROW(TBL_QUAL_SERVICESLISTING_FAMILIES[[#Headers],[ROW_ID]])</f>
        <v>15</v>
      </c>
      <c r="D24" s="82"/>
      <c r="E24" s="82"/>
      <c r="F24" s="33"/>
      <c r="G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 s="84" t="str">
        <f>IFERROR(INDEX(TBL_UDARDA_LOANPOOL[QUAL_SERVICES_HUD_MFI],MATCH(TBL_QUAL_SERVICESLISTING_FAMILIES[[#This Row],[LISTING_LOAN_ID_PROP_ADDR]],TBL_UDARDA_LOANPOOL[LOAN_ID_PROP_ADDR],0)),"")</f>
        <v/>
      </c>
      <c r="I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 s="36" t="b">
        <f>CONCATENATE(TBL_QUAL_SERVICESLISTING_FAMILIES[[#This Row],[LISTING_LOAN_ID_PROP_ADDR]],TBL_QUAL_SERVICESLISTING_FAMILIES[[#This Row],[FAMILY_NAME]],TBL_QUAL_SERVICESLISTING_FAMILIES[[#This Row],[HOUSEHOLD_ANNUAL_INCOME]])&lt;&gt;""</f>
        <v>0</v>
      </c>
      <c r="K24" s="36" t="b">
        <f>AND(TBL_QUAL_SERVICESLISTING_FAMILIES[[#This Row],[LISTING_LOAN_ID_PROP_ADDR]]&lt;&gt;"",TBL_QUAL_SERVICESLISTING_FAMILIES[[#This Row],[FAMILY_NAME]]&lt;&gt;"",TBL_QUAL_SERVICESLISTING_FAMILIES[[#This Row],[HOUSEHOLD_ANNUAL_INCOME]]&lt;&gt;"")</f>
        <v>0</v>
      </c>
      <c r="L24" s="36">
        <f>SUM(
IF(AND(TBL_QUAL_SERVICESLISTING_FAMILIES[[#This Row],[LISTING_LOAN_ID_PROP_ADDR]]&lt;&gt;"",NOT(ISNUMBER(MATCH(TBL_QUAL_SERVICESLISTING_FAMILIES[[#This Row],[LISTING_LOAN_ID_PROP_ADDR]],RANGE_LOOKUP_UDARDA_LOANLIST,0)))),1,0)
)</f>
        <v>0</v>
      </c>
    </row>
    <row r="25" spans="2:12" ht="20.100000000000001" customHeight="1" x14ac:dyDescent="0.25">
      <c r="B25" s="25" t="str">
        <f>IF(TBL_QUAL_SERVICESLISTING_FAMILIES[[#This Row],[RECORD_STARTED]],IF(TBL_QUAL_SERVICESLISTING_FAMILIES[[#This Row],[ERROR_COUNT]]&gt;0,-1,IF(TBL_QUAL_SERVICESLISTING_FAMILIES[[#This Row],[REQ_FIELDS_POPULATED]],1,0)),"")</f>
        <v/>
      </c>
      <c r="C25" s="94">
        <f>ROW()-ROW(TBL_QUAL_SERVICESLISTING_FAMILIES[[#Headers],[ROW_ID]])</f>
        <v>16</v>
      </c>
      <c r="D25" s="82"/>
      <c r="E25" s="82"/>
      <c r="F25" s="33"/>
      <c r="G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 s="84" t="str">
        <f>IFERROR(INDEX(TBL_UDARDA_LOANPOOL[QUAL_SERVICES_HUD_MFI],MATCH(TBL_QUAL_SERVICESLISTING_FAMILIES[[#This Row],[LISTING_LOAN_ID_PROP_ADDR]],TBL_UDARDA_LOANPOOL[LOAN_ID_PROP_ADDR],0)),"")</f>
        <v/>
      </c>
      <c r="I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 s="36" t="b">
        <f>CONCATENATE(TBL_QUAL_SERVICESLISTING_FAMILIES[[#This Row],[LISTING_LOAN_ID_PROP_ADDR]],TBL_QUAL_SERVICESLISTING_FAMILIES[[#This Row],[FAMILY_NAME]],TBL_QUAL_SERVICESLISTING_FAMILIES[[#This Row],[HOUSEHOLD_ANNUAL_INCOME]])&lt;&gt;""</f>
        <v>0</v>
      </c>
      <c r="K25" s="36" t="b">
        <f>AND(TBL_QUAL_SERVICESLISTING_FAMILIES[[#This Row],[LISTING_LOAN_ID_PROP_ADDR]]&lt;&gt;"",TBL_QUAL_SERVICESLISTING_FAMILIES[[#This Row],[FAMILY_NAME]]&lt;&gt;"",TBL_QUAL_SERVICESLISTING_FAMILIES[[#This Row],[HOUSEHOLD_ANNUAL_INCOME]]&lt;&gt;"")</f>
        <v>0</v>
      </c>
      <c r="L25" s="36">
        <f>SUM(
IF(AND(TBL_QUAL_SERVICESLISTING_FAMILIES[[#This Row],[LISTING_LOAN_ID_PROP_ADDR]]&lt;&gt;"",NOT(ISNUMBER(MATCH(TBL_QUAL_SERVICESLISTING_FAMILIES[[#This Row],[LISTING_LOAN_ID_PROP_ADDR]],RANGE_LOOKUP_UDARDA_LOANLIST,0)))),1,0)
)</f>
        <v>0</v>
      </c>
    </row>
    <row r="26" spans="2:12" ht="20.100000000000001" customHeight="1" x14ac:dyDescent="0.25">
      <c r="B26" s="25" t="str">
        <f>IF(TBL_QUAL_SERVICESLISTING_FAMILIES[[#This Row],[RECORD_STARTED]],IF(TBL_QUAL_SERVICESLISTING_FAMILIES[[#This Row],[ERROR_COUNT]]&gt;0,-1,IF(TBL_QUAL_SERVICESLISTING_FAMILIES[[#This Row],[REQ_FIELDS_POPULATED]],1,0)),"")</f>
        <v/>
      </c>
      <c r="C26" s="94">
        <f>ROW()-ROW(TBL_QUAL_SERVICESLISTING_FAMILIES[[#Headers],[ROW_ID]])</f>
        <v>17</v>
      </c>
      <c r="D26" s="82"/>
      <c r="E26" s="82"/>
      <c r="F26" s="33"/>
      <c r="G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 s="84" t="str">
        <f>IFERROR(INDEX(TBL_UDARDA_LOANPOOL[QUAL_SERVICES_HUD_MFI],MATCH(TBL_QUAL_SERVICESLISTING_FAMILIES[[#This Row],[LISTING_LOAN_ID_PROP_ADDR]],TBL_UDARDA_LOANPOOL[LOAN_ID_PROP_ADDR],0)),"")</f>
        <v/>
      </c>
      <c r="I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 s="36" t="b">
        <f>CONCATENATE(TBL_QUAL_SERVICESLISTING_FAMILIES[[#This Row],[LISTING_LOAN_ID_PROP_ADDR]],TBL_QUAL_SERVICESLISTING_FAMILIES[[#This Row],[FAMILY_NAME]],TBL_QUAL_SERVICESLISTING_FAMILIES[[#This Row],[HOUSEHOLD_ANNUAL_INCOME]])&lt;&gt;""</f>
        <v>0</v>
      </c>
      <c r="K26" s="36" t="b">
        <f>AND(TBL_QUAL_SERVICESLISTING_FAMILIES[[#This Row],[LISTING_LOAN_ID_PROP_ADDR]]&lt;&gt;"",TBL_QUAL_SERVICESLISTING_FAMILIES[[#This Row],[FAMILY_NAME]]&lt;&gt;"",TBL_QUAL_SERVICESLISTING_FAMILIES[[#This Row],[HOUSEHOLD_ANNUAL_INCOME]]&lt;&gt;"")</f>
        <v>0</v>
      </c>
      <c r="L26" s="36">
        <f>SUM(
IF(AND(TBL_QUAL_SERVICESLISTING_FAMILIES[[#This Row],[LISTING_LOAN_ID_PROP_ADDR]]&lt;&gt;"",NOT(ISNUMBER(MATCH(TBL_QUAL_SERVICESLISTING_FAMILIES[[#This Row],[LISTING_LOAN_ID_PROP_ADDR]],RANGE_LOOKUP_UDARDA_LOANLIST,0)))),1,0)
)</f>
        <v>0</v>
      </c>
    </row>
    <row r="27" spans="2:12" ht="20.100000000000001" customHeight="1" x14ac:dyDescent="0.25">
      <c r="B27" s="25" t="str">
        <f>IF(TBL_QUAL_SERVICESLISTING_FAMILIES[[#This Row],[RECORD_STARTED]],IF(TBL_QUAL_SERVICESLISTING_FAMILIES[[#This Row],[ERROR_COUNT]]&gt;0,-1,IF(TBL_QUAL_SERVICESLISTING_FAMILIES[[#This Row],[REQ_FIELDS_POPULATED]],1,0)),"")</f>
        <v/>
      </c>
      <c r="C27" s="94">
        <f>ROW()-ROW(TBL_QUAL_SERVICESLISTING_FAMILIES[[#Headers],[ROW_ID]])</f>
        <v>18</v>
      </c>
      <c r="D27" s="82"/>
      <c r="E27" s="82"/>
      <c r="F27" s="33"/>
      <c r="G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 s="84" t="str">
        <f>IFERROR(INDEX(TBL_UDARDA_LOANPOOL[QUAL_SERVICES_HUD_MFI],MATCH(TBL_QUAL_SERVICESLISTING_FAMILIES[[#This Row],[LISTING_LOAN_ID_PROP_ADDR]],TBL_UDARDA_LOANPOOL[LOAN_ID_PROP_ADDR],0)),"")</f>
        <v/>
      </c>
      <c r="I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 s="36" t="b">
        <f>CONCATENATE(TBL_QUAL_SERVICESLISTING_FAMILIES[[#This Row],[LISTING_LOAN_ID_PROP_ADDR]],TBL_QUAL_SERVICESLISTING_FAMILIES[[#This Row],[FAMILY_NAME]],TBL_QUAL_SERVICESLISTING_FAMILIES[[#This Row],[HOUSEHOLD_ANNUAL_INCOME]])&lt;&gt;""</f>
        <v>0</v>
      </c>
      <c r="K27" s="36" t="b">
        <f>AND(TBL_QUAL_SERVICESLISTING_FAMILIES[[#This Row],[LISTING_LOAN_ID_PROP_ADDR]]&lt;&gt;"",TBL_QUAL_SERVICESLISTING_FAMILIES[[#This Row],[FAMILY_NAME]]&lt;&gt;"",TBL_QUAL_SERVICESLISTING_FAMILIES[[#This Row],[HOUSEHOLD_ANNUAL_INCOME]]&lt;&gt;"")</f>
        <v>0</v>
      </c>
      <c r="L27" s="36">
        <f>SUM(
IF(AND(TBL_QUAL_SERVICESLISTING_FAMILIES[[#This Row],[LISTING_LOAN_ID_PROP_ADDR]]&lt;&gt;"",NOT(ISNUMBER(MATCH(TBL_QUAL_SERVICESLISTING_FAMILIES[[#This Row],[LISTING_LOAN_ID_PROP_ADDR]],RANGE_LOOKUP_UDARDA_LOANLIST,0)))),1,0)
)</f>
        <v>0</v>
      </c>
    </row>
    <row r="28" spans="2:12" ht="20.100000000000001" customHeight="1" x14ac:dyDescent="0.25">
      <c r="B28" s="25" t="str">
        <f>IF(TBL_QUAL_SERVICESLISTING_FAMILIES[[#This Row],[RECORD_STARTED]],IF(TBL_QUAL_SERVICESLISTING_FAMILIES[[#This Row],[ERROR_COUNT]]&gt;0,-1,IF(TBL_QUAL_SERVICESLISTING_FAMILIES[[#This Row],[REQ_FIELDS_POPULATED]],1,0)),"")</f>
        <v/>
      </c>
      <c r="C28" s="94">
        <f>ROW()-ROW(TBL_QUAL_SERVICESLISTING_FAMILIES[[#Headers],[ROW_ID]])</f>
        <v>19</v>
      </c>
      <c r="D28" s="82"/>
      <c r="E28" s="82"/>
      <c r="F28" s="33"/>
      <c r="G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 s="84" t="str">
        <f>IFERROR(INDEX(TBL_UDARDA_LOANPOOL[QUAL_SERVICES_HUD_MFI],MATCH(TBL_QUAL_SERVICESLISTING_FAMILIES[[#This Row],[LISTING_LOAN_ID_PROP_ADDR]],TBL_UDARDA_LOANPOOL[LOAN_ID_PROP_ADDR],0)),"")</f>
        <v/>
      </c>
      <c r="I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 s="36" t="b">
        <f>CONCATENATE(TBL_QUAL_SERVICESLISTING_FAMILIES[[#This Row],[LISTING_LOAN_ID_PROP_ADDR]],TBL_QUAL_SERVICESLISTING_FAMILIES[[#This Row],[FAMILY_NAME]],TBL_QUAL_SERVICESLISTING_FAMILIES[[#This Row],[HOUSEHOLD_ANNUAL_INCOME]])&lt;&gt;""</f>
        <v>0</v>
      </c>
      <c r="K28" s="36" t="b">
        <f>AND(TBL_QUAL_SERVICESLISTING_FAMILIES[[#This Row],[LISTING_LOAN_ID_PROP_ADDR]]&lt;&gt;"",TBL_QUAL_SERVICESLISTING_FAMILIES[[#This Row],[FAMILY_NAME]]&lt;&gt;"",TBL_QUAL_SERVICESLISTING_FAMILIES[[#This Row],[HOUSEHOLD_ANNUAL_INCOME]]&lt;&gt;"")</f>
        <v>0</v>
      </c>
      <c r="L28" s="36">
        <f>SUM(
IF(AND(TBL_QUAL_SERVICESLISTING_FAMILIES[[#This Row],[LISTING_LOAN_ID_PROP_ADDR]]&lt;&gt;"",NOT(ISNUMBER(MATCH(TBL_QUAL_SERVICESLISTING_FAMILIES[[#This Row],[LISTING_LOAN_ID_PROP_ADDR]],RANGE_LOOKUP_UDARDA_LOANLIST,0)))),1,0)
)</f>
        <v>0</v>
      </c>
    </row>
    <row r="29" spans="2:12" ht="20.100000000000001" customHeight="1" x14ac:dyDescent="0.25">
      <c r="B29" s="25" t="str">
        <f>IF(TBL_QUAL_SERVICESLISTING_FAMILIES[[#This Row],[RECORD_STARTED]],IF(TBL_QUAL_SERVICESLISTING_FAMILIES[[#This Row],[ERROR_COUNT]]&gt;0,-1,IF(TBL_QUAL_SERVICESLISTING_FAMILIES[[#This Row],[REQ_FIELDS_POPULATED]],1,0)),"")</f>
        <v/>
      </c>
      <c r="C29" s="94">
        <f>ROW()-ROW(TBL_QUAL_SERVICESLISTING_FAMILIES[[#Headers],[ROW_ID]])</f>
        <v>20</v>
      </c>
      <c r="D29" s="82"/>
      <c r="E29" s="82"/>
      <c r="F29" s="33"/>
      <c r="G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 s="84" t="str">
        <f>IFERROR(INDEX(TBL_UDARDA_LOANPOOL[QUAL_SERVICES_HUD_MFI],MATCH(TBL_QUAL_SERVICESLISTING_FAMILIES[[#This Row],[LISTING_LOAN_ID_PROP_ADDR]],TBL_UDARDA_LOANPOOL[LOAN_ID_PROP_ADDR],0)),"")</f>
        <v/>
      </c>
      <c r="I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 s="36" t="b">
        <f>CONCATENATE(TBL_QUAL_SERVICESLISTING_FAMILIES[[#This Row],[LISTING_LOAN_ID_PROP_ADDR]],TBL_QUAL_SERVICESLISTING_FAMILIES[[#This Row],[FAMILY_NAME]],TBL_QUAL_SERVICESLISTING_FAMILIES[[#This Row],[HOUSEHOLD_ANNUAL_INCOME]])&lt;&gt;""</f>
        <v>0</v>
      </c>
      <c r="K29" s="36" t="b">
        <f>AND(TBL_QUAL_SERVICESLISTING_FAMILIES[[#This Row],[LISTING_LOAN_ID_PROP_ADDR]]&lt;&gt;"",TBL_QUAL_SERVICESLISTING_FAMILIES[[#This Row],[FAMILY_NAME]]&lt;&gt;"",TBL_QUAL_SERVICESLISTING_FAMILIES[[#This Row],[HOUSEHOLD_ANNUAL_INCOME]]&lt;&gt;"")</f>
        <v>0</v>
      </c>
      <c r="L29" s="36">
        <f>SUM(
IF(AND(TBL_QUAL_SERVICESLISTING_FAMILIES[[#This Row],[LISTING_LOAN_ID_PROP_ADDR]]&lt;&gt;"",NOT(ISNUMBER(MATCH(TBL_QUAL_SERVICESLISTING_FAMILIES[[#This Row],[LISTING_LOAN_ID_PROP_ADDR]],RANGE_LOOKUP_UDARDA_LOANLIST,0)))),1,0)
)</f>
        <v>0</v>
      </c>
    </row>
    <row r="30" spans="2:12" ht="20.100000000000001" customHeight="1" x14ac:dyDescent="0.25">
      <c r="B30" s="25" t="str">
        <f>IF(TBL_QUAL_SERVICESLISTING_FAMILIES[[#This Row],[RECORD_STARTED]],IF(TBL_QUAL_SERVICESLISTING_FAMILIES[[#This Row],[ERROR_COUNT]]&gt;0,-1,IF(TBL_QUAL_SERVICESLISTING_FAMILIES[[#This Row],[REQ_FIELDS_POPULATED]],1,0)),"")</f>
        <v/>
      </c>
      <c r="C30" s="94">
        <f>ROW()-ROW(TBL_QUAL_SERVICESLISTING_FAMILIES[[#Headers],[ROW_ID]])</f>
        <v>21</v>
      </c>
      <c r="D30" s="82"/>
      <c r="E30" s="82"/>
      <c r="F30" s="33"/>
      <c r="G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 s="84" t="str">
        <f>IFERROR(INDEX(TBL_UDARDA_LOANPOOL[QUAL_SERVICES_HUD_MFI],MATCH(TBL_QUAL_SERVICESLISTING_FAMILIES[[#This Row],[LISTING_LOAN_ID_PROP_ADDR]],TBL_UDARDA_LOANPOOL[LOAN_ID_PROP_ADDR],0)),"")</f>
        <v/>
      </c>
      <c r="I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 s="36" t="b">
        <f>CONCATENATE(TBL_QUAL_SERVICESLISTING_FAMILIES[[#This Row],[LISTING_LOAN_ID_PROP_ADDR]],TBL_QUAL_SERVICESLISTING_FAMILIES[[#This Row],[FAMILY_NAME]],TBL_QUAL_SERVICESLISTING_FAMILIES[[#This Row],[HOUSEHOLD_ANNUAL_INCOME]])&lt;&gt;""</f>
        <v>0</v>
      </c>
      <c r="K30" s="36" t="b">
        <f>AND(TBL_QUAL_SERVICESLISTING_FAMILIES[[#This Row],[LISTING_LOAN_ID_PROP_ADDR]]&lt;&gt;"",TBL_QUAL_SERVICESLISTING_FAMILIES[[#This Row],[FAMILY_NAME]]&lt;&gt;"",TBL_QUAL_SERVICESLISTING_FAMILIES[[#This Row],[HOUSEHOLD_ANNUAL_INCOME]]&lt;&gt;"")</f>
        <v>0</v>
      </c>
      <c r="L30" s="36">
        <f>SUM(
IF(AND(TBL_QUAL_SERVICESLISTING_FAMILIES[[#This Row],[LISTING_LOAN_ID_PROP_ADDR]]&lt;&gt;"",NOT(ISNUMBER(MATCH(TBL_QUAL_SERVICESLISTING_FAMILIES[[#This Row],[LISTING_LOAN_ID_PROP_ADDR]],RANGE_LOOKUP_UDARDA_LOANLIST,0)))),1,0)
)</f>
        <v>0</v>
      </c>
    </row>
    <row r="31" spans="2:12" ht="20.100000000000001" customHeight="1" x14ac:dyDescent="0.25">
      <c r="B31" s="25" t="str">
        <f>IF(TBL_QUAL_SERVICESLISTING_FAMILIES[[#This Row],[RECORD_STARTED]],IF(TBL_QUAL_SERVICESLISTING_FAMILIES[[#This Row],[ERROR_COUNT]]&gt;0,-1,IF(TBL_QUAL_SERVICESLISTING_FAMILIES[[#This Row],[REQ_FIELDS_POPULATED]],1,0)),"")</f>
        <v/>
      </c>
      <c r="C31" s="94">
        <f>ROW()-ROW(TBL_QUAL_SERVICESLISTING_FAMILIES[[#Headers],[ROW_ID]])</f>
        <v>22</v>
      </c>
      <c r="D31" s="82"/>
      <c r="E31" s="82"/>
      <c r="F31" s="33"/>
      <c r="G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 s="84" t="str">
        <f>IFERROR(INDEX(TBL_UDARDA_LOANPOOL[QUAL_SERVICES_HUD_MFI],MATCH(TBL_QUAL_SERVICESLISTING_FAMILIES[[#This Row],[LISTING_LOAN_ID_PROP_ADDR]],TBL_UDARDA_LOANPOOL[LOAN_ID_PROP_ADDR],0)),"")</f>
        <v/>
      </c>
      <c r="I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 s="36" t="b">
        <f>CONCATENATE(TBL_QUAL_SERVICESLISTING_FAMILIES[[#This Row],[LISTING_LOAN_ID_PROP_ADDR]],TBL_QUAL_SERVICESLISTING_FAMILIES[[#This Row],[FAMILY_NAME]],TBL_QUAL_SERVICESLISTING_FAMILIES[[#This Row],[HOUSEHOLD_ANNUAL_INCOME]])&lt;&gt;""</f>
        <v>0</v>
      </c>
      <c r="K31" s="36" t="b">
        <f>AND(TBL_QUAL_SERVICESLISTING_FAMILIES[[#This Row],[LISTING_LOAN_ID_PROP_ADDR]]&lt;&gt;"",TBL_QUAL_SERVICESLISTING_FAMILIES[[#This Row],[FAMILY_NAME]]&lt;&gt;"",TBL_QUAL_SERVICESLISTING_FAMILIES[[#This Row],[HOUSEHOLD_ANNUAL_INCOME]]&lt;&gt;"")</f>
        <v>0</v>
      </c>
      <c r="L31" s="36">
        <f>SUM(
IF(AND(TBL_QUAL_SERVICESLISTING_FAMILIES[[#This Row],[LISTING_LOAN_ID_PROP_ADDR]]&lt;&gt;"",NOT(ISNUMBER(MATCH(TBL_QUAL_SERVICESLISTING_FAMILIES[[#This Row],[LISTING_LOAN_ID_PROP_ADDR]],RANGE_LOOKUP_UDARDA_LOANLIST,0)))),1,0)
)</f>
        <v>0</v>
      </c>
    </row>
    <row r="32" spans="2:12" ht="20.100000000000001" customHeight="1" x14ac:dyDescent="0.25">
      <c r="B32" s="25" t="str">
        <f>IF(TBL_QUAL_SERVICESLISTING_FAMILIES[[#This Row],[RECORD_STARTED]],IF(TBL_QUAL_SERVICESLISTING_FAMILIES[[#This Row],[ERROR_COUNT]]&gt;0,-1,IF(TBL_QUAL_SERVICESLISTING_FAMILIES[[#This Row],[REQ_FIELDS_POPULATED]],1,0)),"")</f>
        <v/>
      </c>
      <c r="C32" s="94">
        <f>ROW()-ROW(TBL_QUAL_SERVICESLISTING_FAMILIES[[#Headers],[ROW_ID]])</f>
        <v>23</v>
      </c>
      <c r="D32" s="82"/>
      <c r="E32" s="82"/>
      <c r="F32" s="33"/>
      <c r="G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 s="84" t="str">
        <f>IFERROR(INDEX(TBL_UDARDA_LOANPOOL[QUAL_SERVICES_HUD_MFI],MATCH(TBL_QUAL_SERVICESLISTING_FAMILIES[[#This Row],[LISTING_LOAN_ID_PROP_ADDR]],TBL_UDARDA_LOANPOOL[LOAN_ID_PROP_ADDR],0)),"")</f>
        <v/>
      </c>
      <c r="I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 s="36" t="b">
        <f>CONCATENATE(TBL_QUAL_SERVICESLISTING_FAMILIES[[#This Row],[LISTING_LOAN_ID_PROP_ADDR]],TBL_QUAL_SERVICESLISTING_FAMILIES[[#This Row],[FAMILY_NAME]],TBL_QUAL_SERVICESLISTING_FAMILIES[[#This Row],[HOUSEHOLD_ANNUAL_INCOME]])&lt;&gt;""</f>
        <v>0</v>
      </c>
      <c r="K32" s="36" t="b">
        <f>AND(TBL_QUAL_SERVICESLISTING_FAMILIES[[#This Row],[LISTING_LOAN_ID_PROP_ADDR]]&lt;&gt;"",TBL_QUAL_SERVICESLISTING_FAMILIES[[#This Row],[FAMILY_NAME]]&lt;&gt;"",TBL_QUAL_SERVICESLISTING_FAMILIES[[#This Row],[HOUSEHOLD_ANNUAL_INCOME]]&lt;&gt;"")</f>
        <v>0</v>
      </c>
      <c r="L32" s="36">
        <f>SUM(
IF(AND(TBL_QUAL_SERVICESLISTING_FAMILIES[[#This Row],[LISTING_LOAN_ID_PROP_ADDR]]&lt;&gt;"",NOT(ISNUMBER(MATCH(TBL_QUAL_SERVICESLISTING_FAMILIES[[#This Row],[LISTING_LOAN_ID_PROP_ADDR]],RANGE_LOOKUP_UDARDA_LOANLIST,0)))),1,0)
)</f>
        <v>0</v>
      </c>
    </row>
    <row r="33" spans="2:12" ht="20.100000000000001" customHeight="1" x14ac:dyDescent="0.25">
      <c r="B33" s="25" t="str">
        <f>IF(TBL_QUAL_SERVICESLISTING_FAMILIES[[#This Row],[RECORD_STARTED]],IF(TBL_QUAL_SERVICESLISTING_FAMILIES[[#This Row],[ERROR_COUNT]]&gt;0,-1,IF(TBL_QUAL_SERVICESLISTING_FAMILIES[[#This Row],[REQ_FIELDS_POPULATED]],1,0)),"")</f>
        <v/>
      </c>
      <c r="C33" s="94">
        <f>ROW()-ROW(TBL_QUAL_SERVICESLISTING_FAMILIES[[#Headers],[ROW_ID]])</f>
        <v>24</v>
      </c>
      <c r="D33" s="82"/>
      <c r="E33" s="82"/>
      <c r="F33" s="33"/>
      <c r="G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 s="84" t="str">
        <f>IFERROR(INDEX(TBL_UDARDA_LOANPOOL[QUAL_SERVICES_HUD_MFI],MATCH(TBL_QUAL_SERVICESLISTING_FAMILIES[[#This Row],[LISTING_LOAN_ID_PROP_ADDR]],TBL_UDARDA_LOANPOOL[LOAN_ID_PROP_ADDR],0)),"")</f>
        <v/>
      </c>
      <c r="I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 s="36" t="b">
        <f>CONCATENATE(TBL_QUAL_SERVICESLISTING_FAMILIES[[#This Row],[LISTING_LOAN_ID_PROP_ADDR]],TBL_QUAL_SERVICESLISTING_FAMILIES[[#This Row],[FAMILY_NAME]],TBL_QUAL_SERVICESLISTING_FAMILIES[[#This Row],[HOUSEHOLD_ANNUAL_INCOME]])&lt;&gt;""</f>
        <v>0</v>
      </c>
      <c r="K33" s="36" t="b">
        <f>AND(TBL_QUAL_SERVICESLISTING_FAMILIES[[#This Row],[LISTING_LOAN_ID_PROP_ADDR]]&lt;&gt;"",TBL_QUAL_SERVICESLISTING_FAMILIES[[#This Row],[FAMILY_NAME]]&lt;&gt;"",TBL_QUAL_SERVICESLISTING_FAMILIES[[#This Row],[HOUSEHOLD_ANNUAL_INCOME]]&lt;&gt;"")</f>
        <v>0</v>
      </c>
      <c r="L33" s="36">
        <f>SUM(
IF(AND(TBL_QUAL_SERVICESLISTING_FAMILIES[[#This Row],[LISTING_LOAN_ID_PROP_ADDR]]&lt;&gt;"",NOT(ISNUMBER(MATCH(TBL_QUAL_SERVICESLISTING_FAMILIES[[#This Row],[LISTING_LOAN_ID_PROP_ADDR]],RANGE_LOOKUP_UDARDA_LOANLIST,0)))),1,0)
)</f>
        <v>0</v>
      </c>
    </row>
    <row r="34" spans="2:12" ht="20.100000000000001" customHeight="1" x14ac:dyDescent="0.25">
      <c r="B34" s="25" t="str">
        <f>IF(TBL_QUAL_SERVICESLISTING_FAMILIES[[#This Row],[RECORD_STARTED]],IF(TBL_QUAL_SERVICESLISTING_FAMILIES[[#This Row],[ERROR_COUNT]]&gt;0,-1,IF(TBL_QUAL_SERVICESLISTING_FAMILIES[[#This Row],[REQ_FIELDS_POPULATED]],1,0)),"")</f>
        <v/>
      </c>
      <c r="C34" s="94">
        <f>ROW()-ROW(TBL_QUAL_SERVICESLISTING_FAMILIES[[#Headers],[ROW_ID]])</f>
        <v>25</v>
      </c>
      <c r="D34" s="82"/>
      <c r="E34" s="82"/>
      <c r="F34" s="33"/>
      <c r="G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 s="84" t="str">
        <f>IFERROR(INDEX(TBL_UDARDA_LOANPOOL[QUAL_SERVICES_HUD_MFI],MATCH(TBL_QUAL_SERVICESLISTING_FAMILIES[[#This Row],[LISTING_LOAN_ID_PROP_ADDR]],TBL_UDARDA_LOANPOOL[LOAN_ID_PROP_ADDR],0)),"")</f>
        <v/>
      </c>
      <c r="I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 s="36" t="b">
        <f>CONCATENATE(TBL_QUAL_SERVICESLISTING_FAMILIES[[#This Row],[LISTING_LOAN_ID_PROP_ADDR]],TBL_QUAL_SERVICESLISTING_FAMILIES[[#This Row],[FAMILY_NAME]],TBL_QUAL_SERVICESLISTING_FAMILIES[[#This Row],[HOUSEHOLD_ANNUAL_INCOME]])&lt;&gt;""</f>
        <v>0</v>
      </c>
      <c r="K34" s="36" t="b">
        <f>AND(TBL_QUAL_SERVICESLISTING_FAMILIES[[#This Row],[LISTING_LOAN_ID_PROP_ADDR]]&lt;&gt;"",TBL_QUAL_SERVICESLISTING_FAMILIES[[#This Row],[FAMILY_NAME]]&lt;&gt;"",TBL_QUAL_SERVICESLISTING_FAMILIES[[#This Row],[HOUSEHOLD_ANNUAL_INCOME]]&lt;&gt;"")</f>
        <v>0</v>
      </c>
      <c r="L34" s="36">
        <f>SUM(
IF(AND(TBL_QUAL_SERVICESLISTING_FAMILIES[[#This Row],[LISTING_LOAN_ID_PROP_ADDR]]&lt;&gt;"",NOT(ISNUMBER(MATCH(TBL_QUAL_SERVICESLISTING_FAMILIES[[#This Row],[LISTING_LOAN_ID_PROP_ADDR]],RANGE_LOOKUP_UDARDA_LOANLIST,0)))),1,0)
)</f>
        <v>0</v>
      </c>
    </row>
    <row r="35" spans="2:12" ht="20.100000000000001" customHeight="1" x14ac:dyDescent="0.25">
      <c r="B35" s="25" t="str">
        <f>IF(TBL_QUAL_SERVICESLISTING_FAMILIES[[#This Row],[RECORD_STARTED]],IF(TBL_QUAL_SERVICESLISTING_FAMILIES[[#This Row],[ERROR_COUNT]]&gt;0,-1,IF(TBL_QUAL_SERVICESLISTING_FAMILIES[[#This Row],[REQ_FIELDS_POPULATED]],1,0)),"")</f>
        <v/>
      </c>
      <c r="C35" s="94">
        <f>ROW()-ROW(TBL_QUAL_SERVICESLISTING_FAMILIES[[#Headers],[ROW_ID]])</f>
        <v>26</v>
      </c>
      <c r="D35" s="82"/>
      <c r="E35" s="82"/>
      <c r="F35" s="33"/>
      <c r="G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 s="84" t="str">
        <f>IFERROR(INDEX(TBL_UDARDA_LOANPOOL[QUAL_SERVICES_HUD_MFI],MATCH(TBL_QUAL_SERVICESLISTING_FAMILIES[[#This Row],[LISTING_LOAN_ID_PROP_ADDR]],TBL_UDARDA_LOANPOOL[LOAN_ID_PROP_ADDR],0)),"")</f>
        <v/>
      </c>
      <c r="I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 s="36" t="b">
        <f>CONCATENATE(TBL_QUAL_SERVICESLISTING_FAMILIES[[#This Row],[LISTING_LOAN_ID_PROP_ADDR]],TBL_QUAL_SERVICESLISTING_FAMILIES[[#This Row],[FAMILY_NAME]],TBL_QUAL_SERVICESLISTING_FAMILIES[[#This Row],[HOUSEHOLD_ANNUAL_INCOME]])&lt;&gt;""</f>
        <v>0</v>
      </c>
      <c r="K35" s="36" t="b">
        <f>AND(TBL_QUAL_SERVICESLISTING_FAMILIES[[#This Row],[LISTING_LOAN_ID_PROP_ADDR]]&lt;&gt;"",TBL_QUAL_SERVICESLISTING_FAMILIES[[#This Row],[FAMILY_NAME]]&lt;&gt;"",TBL_QUAL_SERVICESLISTING_FAMILIES[[#This Row],[HOUSEHOLD_ANNUAL_INCOME]]&lt;&gt;"")</f>
        <v>0</v>
      </c>
      <c r="L35" s="36">
        <f>SUM(
IF(AND(TBL_QUAL_SERVICESLISTING_FAMILIES[[#This Row],[LISTING_LOAN_ID_PROP_ADDR]]&lt;&gt;"",NOT(ISNUMBER(MATCH(TBL_QUAL_SERVICESLISTING_FAMILIES[[#This Row],[LISTING_LOAN_ID_PROP_ADDR]],RANGE_LOOKUP_UDARDA_LOANLIST,0)))),1,0)
)</f>
        <v>0</v>
      </c>
    </row>
    <row r="36" spans="2:12" ht="20.100000000000001" customHeight="1" x14ac:dyDescent="0.25">
      <c r="B36" s="25" t="str">
        <f>IF(TBL_QUAL_SERVICESLISTING_FAMILIES[[#This Row],[RECORD_STARTED]],IF(TBL_QUAL_SERVICESLISTING_FAMILIES[[#This Row],[ERROR_COUNT]]&gt;0,-1,IF(TBL_QUAL_SERVICESLISTING_FAMILIES[[#This Row],[REQ_FIELDS_POPULATED]],1,0)),"")</f>
        <v/>
      </c>
      <c r="C36" s="94">
        <f>ROW()-ROW(TBL_QUAL_SERVICESLISTING_FAMILIES[[#Headers],[ROW_ID]])</f>
        <v>27</v>
      </c>
      <c r="D36" s="82"/>
      <c r="E36" s="82"/>
      <c r="F36" s="33"/>
      <c r="G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 s="84" t="str">
        <f>IFERROR(INDEX(TBL_UDARDA_LOANPOOL[QUAL_SERVICES_HUD_MFI],MATCH(TBL_QUAL_SERVICESLISTING_FAMILIES[[#This Row],[LISTING_LOAN_ID_PROP_ADDR]],TBL_UDARDA_LOANPOOL[LOAN_ID_PROP_ADDR],0)),"")</f>
        <v/>
      </c>
      <c r="I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 s="36" t="b">
        <f>CONCATENATE(TBL_QUAL_SERVICESLISTING_FAMILIES[[#This Row],[LISTING_LOAN_ID_PROP_ADDR]],TBL_QUAL_SERVICESLISTING_FAMILIES[[#This Row],[FAMILY_NAME]],TBL_QUAL_SERVICESLISTING_FAMILIES[[#This Row],[HOUSEHOLD_ANNUAL_INCOME]])&lt;&gt;""</f>
        <v>0</v>
      </c>
      <c r="K36" s="36" t="b">
        <f>AND(TBL_QUAL_SERVICESLISTING_FAMILIES[[#This Row],[LISTING_LOAN_ID_PROP_ADDR]]&lt;&gt;"",TBL_QUAL_SERVICESLISTING_FAMILIES[[#This Row],[FAMILY_NAME]]&lt;&gt;"",TBL_QUAL_SERVICESLISTING_FAMILIES[[#This Row],[HOUSEHOLD_ANNUAL_INCOME]]&lt;&gt;"")</f>
        <v>0</v>
      </c>
      <c r="L36" s="36">
        <f>SUM(
IF(AND(TBL_QUAL_SERVICESLISTING_FAMILIES[[#This Row],[LISTING_LOAN_ID_PROP_ADDR]]&lt;&gt;"",NOT(ISNUMBER(MATCH(TBL_QUAL_SERVICESLISTING_FAMILIES[[#This Row],[LISTING_LOAN_ID_PROP_ADDR]],RANGE_LOOKUP_UDARDA_LOANLIST,0)))),1,0)
)</f>
        <v>0</v>
      </c>
    </row>
    <row r="37" spans="2:12" ht="20.100000000000001" customHeight="1" x14ac:dyDescent="0.25">
      <c r="B37" s="25" t="str">
        <f>IF(TBL_QUAL_SERVICESLISTING_FAMILIES[[#This Row],[RECORD_STARTED]],IF(TBL_QUAL_SERVICESLISTING_FAMILIES[[#This Row],[ERROR_COUNT]]&gt;0,-1,IF(TBL_QUAL_SERVICESLISTING_FAMILIES[[#This Row],[REQ_FIELDS_POPULATED]],1,0)),"")</f>
        <v/>
      </c>
      <c r="C37" s="94">
        <f>ROW()-ROW(TBL_QUAL_SERVICESLISTING_FAMILIES[[#Headers],[ROW_ID]])</f>
        <v>28</v>
      </c>
      <c r="D37" s="82"/>
      <c r="E37" s="82"/>
      <c r="F37" s="33"/>
      <c r="G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 s="84" t="str">
        <f>IFERROR(INDEX(TBL_UDARDA_LOANPOOL[QUAL_SERVICES_HUD_MFI],MATCH(TBL_QUAL_SERVICESLISTING_FAMILIES[[#This Row],[LISTING_LOAN_ID_PROP_ADDR]],TBL_UDARDA_LOANPOOL[LOAN_ID_PROP_ADDR],0)),"")</f>
        <v/>
      </c>
      <c r="I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 s="36" t="b">
        <f>CONCATENATE(TBL_QUAL_SERVICESLISTING_FAMILIES[[#This Row],[LISTING_LOAN_ID_PROP_ADDR]],TBL_QUAL_SERVICESLISTING_FAMILIES[[#This Row],[FAMILY_NAME]],TBL_QUAL_SERVICESLISTING_FAMILIES[[#This Row],[HOUSEHOLD_ANNUAL_INCOME]])&lt;&gt;""</f>
        <v>0</v>
      </c>
      <c r="K37" s="36" t="b">
        <f>AND(TBL_QUAL_SERVICESLISTING_FAMILIES[[#This Row],[LISTING_LOAN_ID_PROP_ADDR]]&lt;&gt;"",TBL_QUAL_SERVICESLISTING_FAMILIES[[#This Row],[FAMILY_NAME]]&lt;&gt;"",TBL_QUAL_SERVICESLISTING_FAMILIES[[#This Row],[HOUSEHOLD_ANNUAL_INCOME]]&lt;&gt;"")</f>
        <v>0</v>
      </c>
      <c r="L37" s="36">
        <f>SUM(
IF(AND(TBL_QUAL_SERVICESLISTING_FAMILIES[[#This Row],[LISTING_LOAN_ID_PROP_ADDR]]&lt;&gt;"",NOT(ISNUMBER(MATCH(TBL_QUAL_SERVICESLISTING_FAMILIES[[#This Row],[LISTING_LOAN_ID_PROP_ADDR]],RANGE_LOOKUP_UDARDA_LOANLIST,0)))),1,0)
)</f>
        <v>0</v>
      </c>
    </row>
    <row r="38" spans="2:12" ht="20.100000000000001" customHeight="1" x14ac:dyDescent="0.25">
      <c r="B38" s="25" t="str">
        <f>IF(TBL_QUAL_SERVICESLISTING_FAMILIES[[#This Row],[RECORD_STARTED]],IF(TBL_QUAL_SERVICESLISTING_FAMILIES[[#This Row],[ERROR_COUNT]]&gt;0,-1,IF(TBL_QUAL_SERVICESLISTING_FAMILIES[[#This Row],[REQ_FIELDS_POPULATED]],1,0)),"")</f>
        <v/>
      </c>
      <c r="C38" s="94">
        <f>ROW()-ROW(TBL_QUAL_SERVICESLISTING_FAMILIES[[#Headers],[ROW_ID]])</f>
        <v>29</v>
      </c>
      <c r="D38" s="82"/>
      <c r="E38" s="82"/>
      <c r="F38" s="33"/>
      <c r="G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 s="84" t="str">
        <f>IFERROR(INDEX(TBL_UDARDA_LOANPOOL[QUAL_SERVICES_HUD_MFI],MATCH(TBL_QUAL_SERVICESLISTING_FAMILIES[[#This Row],[LISTING_LOAN_ID_PROP_ADDR]],TBL_UDARDA_LOANPOOL[LOAN_ID_PROP_ADDR],0)),"")</f>
        <v/>
      </c>
      <c r="I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 s="36" t="b">
        <f>CONCATENATE(TBL_QUAL_SERVICESLISTING_FAMILIES[[#This Row],[LISTING_LOAN_ID_PROP_ADDR]],TBL_QUAL_SERVICESLISTING_FAMILIES[[#This Row],[FAMILY_NAME]],TBL_QUAL_SERVICESLISTING_FAMILIES[[#This Row],[HOUSEHOLD_ANNUAL_INCOME]])&lt;&gt;""</f>
        <v>0</v>
      </c>
      <c r="K38" s="36" t="b">
        <f>AND(TBL_QUAL_SERVICESLISTING_FAMILIES[[#This Row],[LISTING_LOAN_ID_PROP_ADDR]]&lt;&gt;"",TBL_QUAL_SERVICESLISTING_FAMILIES[[#This Row],[FAMILY_NAME]]&lt;&gt;"",TBL_QUAL_SERVICESLISTING_FAMILIES[[#This Row],[HOUSEHOLD_ANNUAL_INCOME]]&lt;&gt;"")</f>
        <v>0</v>
      </c>
      <c r="L38" s="36">
        <f>SUM(
IF(AND(TBL_QUAL_SERVICESLISTING_FAMILIES[[#This Row],[LISTING_LOAN_ID_PROP_ADDR]]&lt;&gt;"",NOT(ISNUMBER(MATCH(TBL_QUAL_SERVICESLISTING_FAMILIES[[#This Row],[LISTING_LOAN_ID_PROP_ADDR]],RANGE_LOOKUP_UDARDA_LOANLIST,0)))),1,0)
)</f>
        <v>0</v>
      </c>
    </row>
    <row r="39" spans="2:12" ht="20.100000000000001" customHeight="1" x14ac:dyDescent="0.25">
      <c r="B39" s="25" t="str">
        <f>IF(TBL_QUAL_SERVICESLISTING_FAMILIES[[#This Row],[RECORD_STARTED]],IF(TBL_QUAL_SERVICESLISTING_FAMILIES[[#This Row],[ERROR_COUNT]]&gt;0,-1,IF(TBL_QUAL_SERVICESLISTING_FAMILIES[[#This Row],[REQ_FIELDS_POPULATED]],1,0)),"")</f>
        <v/>
      </c>
      <c r="C39" s="94">
        <f>ROW()-ROW(TBL_QUAL_SERVICESLISTING_FAMILIES[[#Headers],[ROW_ID]])</f>
        <v>30</v>
      </c>
      <c r="D39" s="82"/>
      <c r="E39" s="82"/>
      <c r="F39" s="33"/>
      <c r="G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 s="84" t="str">
        <f>IFERROR(INDEX(TBL_UDARDA_LOANPOOL[QUAL_SERVICES_HUD_MFI],MATCH(TBL_QUAL_SERVICESLISTING_FAMILIES[[#This Row],[LISTING_LOAN_ID_PROP_ADDR]],TBL_UDARDA_LOANPOOL[LOAN_ID_PROP_ADDR],0)),"")</f>
        <v/>
      </c>
      <c r="I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 s="36" t="b">
        <f>CONCATENATE(TBL_QUAL_SERVICESLISTING_FAMILIES[[#This Row],[LISTING_LOAN_ID_PROP_ADDR]],TBL_QUAL_SERVICESLISTING_FAMILIES[[#This Row],[FAMILY_NAME]],TBL_QUAL_SERVICESLISTING_FAMILIES[[#This Row],[HOUSEHOLD_ANNUAL_INCOME]])&lt;&gt;""</f>
        <v>0</v>
      </c>
      <c r="K39" s="36" t="b">
        <f>AND(TBL_QUAL_SERVICESLISTING_FAMILIES[[#This Row],[LISTING_LOAN_ID_PROP_ADDR]]&lt;&gt;"",TBL_QUAL_SERVICESLISTING_FAMILIES[[#This Row],[FAMILY_NAME]]&lt;&gt;"",TBL_QUAL_SERVICESLISTING_FAMILIES[[#This Row],[HOUSEHOLD_ANNUAL_INCOME]]&lt;&gt;"")</f>
        <v>0</v>
      </c>
      <c r="L39" s="36">
        <f>SUM(
IF(AND(TBL_QUAL_SERVICESLISTING_FAMILIES[[#This Row],[LISTING_LOAN_ID_PROP_ADDR]]&lt;&gt;"",NOT(ISNUMBER(MATCH(TBL_QUAL_SERVICESLISTING_FAMILIES[[#This Row],[LISTING_LOAN_ID_PROP_ADDR]],RANGE_LOOKUP_UDARDA_LOANLIST,0)))),1,0)
)</f>
        <v>0</v>
      </c>
    </row>
    <row r="40" spans="2:12" ht="20.100000000000001" customHeight="1" x14ac:dyDescent="0.25">
      <c r="B40" s="25" t="str">
        <f>IF(TBL_QUAL_SERVICESLISTING_FAMILIES[[#This Row],[RECORD_STARTED]],IF(TBL_QUAL_SERVICESLISTING_FAMILIES[[#This Row],[ERROR_COUNT]]&gt;0,-1,IF(TBL_QUAL_SERVICESLISTING_FAMILIES[[#This Row],[REQ_FIELDS_POPULATED]],1,0)),"")</f>
        <v/>
      </c>
      <c r="C40" s="94">
        <f>ROW()-ROW(TBL_QUAL_SERVICESLISTING_FAMILIES[[#Headers],[ROW_ID]])</f>
        <v>31</v>
      </c>
      <c r="D40" s="82"/>
      <c r="E40" s="82"/>
      <c r="F40" s="33"/>
      <c r="G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 s="84" t="str">
        <f>IFERROR(INDEX(TBL_UDARDA_LOANPOOL[QUAL_SERVICES_HUD_MFI],MATCH(TBL_QUAL_SERVICESLISTING_FAMILIES[[#This Row],[LISTING_LOAN_ID_PROP_ADDR]],TBL_UDARDA_LOANPOOL[LOAN_ID_PROP_ADDR],0)),"")</f>
        <v/>
      </c>
      <c r="I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 s="36" t="b">
        <f>CONCATENATE(TBL_QUAL_SERVICESLISTING_FAMILIES[[#This Row],[LISTING_LOAN_ID_PROP_ADDR]],TBL_QUAL_SERVICESLISTING_FAMILIES[[#This Row],[FAMILY_NAME]],TBL_QUAL_SERVICESLISTING_FAMILIES[[#This Row],[HOUSEHOLD_ANNUAL_INCOME]])&lt;&gt;""</f>
        <v>0</v>
      </c>
      <c r="K40" s="36" t="b">
        <f>AND(TBL_QUAL_SERVICESLISTING_FAMILIES[[#This Row],[LISTING_LOAN_ID_PROP_ADDR]]&lt;&gt;"",TBL_QUAL_SERVICESLISTING_FAMILIES[[#This Row],[FAMILY_NAME]]&lt;&gt;"",TBL_QUAL_SERVICESLISTING_FAMILIES[[#This Row],[HOUSEHOLD_ANNUAL_INCOME]]&lt;&gt;"")</f>
        <v>0</v>
      </c>
      <c r="L40" s="36">
        <f>SUM(
IF(AND(TBL_QUAL_SERVICESLISTING_FAMILIES[[#This Row],[LISTING_LOAN_ID_PROP_ADDR]]&lt;&gt;"",NOT(ISNUMBER(MATCH(TBL_QUAL_SERVICESLISTING_FAMILIES[[#This Row],[LISTING_LOAN_ID_PROP_ADDR]],RANGE_LOOKUP_UDARDA_LOANLIST,0)))),1,0)
)</f>
        <v>0</v>
      </c>
    </row>
    <row r="41" spans="2:12" ht="20.100000000000001" customHeight="1" x14ac:dyDescent="0.25">
      <c r="B41" s="25" t="str">
        <f>IF(TBL_QUAL_SERVICESLISTING_FAMILIES[[#This Row],[RECORD_STARTED]],IF(TBL_QUAL_SERVICESLISTING_FAMILIES[[#This Row],[ERROR_COUNT]]&gt;0,-1,IF(TBL_QUAL_SERVICESLISTING_FAMILIES[[#This Row],[REQ_FIELDS_POPULATED]],1,0)),"")</f>
        <v/>
      </c>
      <c r="C41" s="94">
        <f>ROW()-ROW(TBL_QUAL_SERVICESLISTING_FAMILIES[[#Headers],[ROW_ID]])</f>
        <v>32</v>
      </c>
      <c r="D41" s="82"/>
      <c r="E41" s="82"/>
      <c r="F41" s="33"/>
      <c r="G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 s="84" t="str">
        <f>IFERROR(INDEX(TBL_UDARDA_LOANPOOL[QUAL_SERVICES_HUD_MFI],MATCH(TBL_QUAL_SERVICESLISTING_FAMILIES[[#This Row],[LISTING_LOAN_ID_PROP_ADDR]],TBL_UDARDA_LOANPOOL[LOAN_ID_PROP_ADDR],0)),"")</f>
        <v/>
      </c>
      <c r="I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 s="36" t="b">
        <f>CONCATENATE(TBL_QUAL_SERVICESLISTING_FAMILIES[[#This Row],[LISTING_LOAN_ID_PROP_ADDR]],TBL_QUAL_SERVICESLISTING_FAMILIES[[#This Row],[FAMILY_NAME]],TBL_QUAL_SERVICESLISTING_FAMILIES[[#This Row],[HOUSEHOLD_ANNUAL_INCOME]])&lt;&gt;""</f>
        <v>0</v>
      </c>
      <c r="K41" s="36" t="b">
        <f>AND(TBL_QUAL_SERVICESLISTING_FAMILIES[[#This Row],[LISTING_LOAN_ID_PROP_ADDR]]&lt;&gt;"",TBL_QUAL_SERVICESLISTING_FAMILIES[[#This Row],[FAMILY_NAME]]&lt;&gt;"",TBL_QUAL_SERVICESLISTING_FAMILIES[[#This Row],[HOUSEHOLD_ANNUAL_INCOME]]&lt;&gt;"")</f>
        <v>0</v>
      </c>
      <c r="L41" s="36">
        <f>SUM(
IF(AND(TBL_QUAL_SERVICESLISTING_FAMILIES[[#This Row],[LISTING_LOAN_ID_PROP_ADDR]]&lt;&gt;"",NOT(ISNUMBER(MATCH(TBL_QUAL_SERVICESLISTING_FAMILIES[[#This Row],[LISTING_LOAN_ID_PROP_ADDR]],RANGE_LOOKUP_UDARDA_LOANLIST,0)))),1,0)
)</f>
        <v>0</v>
      </c>
    </row>
    <row r="42" spans="2:12" ht="20.100000000000001" customHeight="1" x14ac:dyDescent="0.25">
      <c r="B42" s="25" t="str">
        <f>IF(TBL_QUAL_SERVICESLISTING_FAMILIES[[#This Row],[RECORD_STARTED]],IF(TBL_QUAL_SERVICESLISTING_FAMILIES[[#This Row],[ERROR_COUNT]]&gt;0,-1,IF(TBL_QUAL_SERVICESLISTING_FAMILIES[[#This Row],[REQ_FIELDS_POPULATED]],1,0)),"")</f>
        <v/>
      </c>
      <c r="C42" s="94">
        <f>ROW()-ROW(TBL_QUAL_SERVICESLISTING_FAMILIES[[#Headers],[ROW_ID]])</f>
        <v>33</v>
      </c>
      <c r="D42" s="82"/>
      <c r="E42" s="82"/>
      <c r="F42" s="33"/>
      <c r="G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 s="84" t="str">
        <f>IFERROR(INDEX(TBL_UDARDA_LOANPOOL[QUAL_SERVICES_HUD_MFI],MATCH(TBL_QUAL_SERVICESLISTING_FAMILIES[[#This Row],[LISTING_LOAN_ID_PROP_ADDR]],TBL_UDARDA_LOANPOOL[LOAN_ID_PROP_ADDR],0)),"")</f>
        <v/>
      </c>
      <c r="I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 s="36" t="b">
        <f>CONCATENATE(TBL_QUAL_SERVICESLISTING_FAMILIES[[#This Row],[LISTING_LOAN_ID_PROP_ADDR]],TBL_QUAL_SERVICESLISTING_FAMILIES[[#This Row],[FAMILY_NAME]],TBL_QUAL_SERVICESLISTING_FAMILIES[[#This Row],[HOUSEHOLD_ANNUAL_INCOME]])&lt;&gt;""</f>
        <v>0</v>
      </c>
      <c r="K42" s="36" t="b">
        <f>AND(TBL_QUAL_SERVICESLISTING_FAMILIES[[#This Row],[LISTING_LOAN_ID_PROP_ADDR]]&lt;&gt;"",TBL_QUAL_SERVICESLISTING_FAMILIES[[#This Row],[FAMILY_NAME]]&lt;&gt;"",TBL_QUAL_SERVICESLISTING_FAMILIES[[#This Row],[HOUSEHOLD_ANNUAL_INCOME]]&lt;&gt;"")</f>
        <v>0</v>
      </c>
      <c r="L42" s="36">
        <f>SUM(
IF(AND(TBL_QUAL_SERVICESLISTING_FAMILIES[[#This Row],[LISTING_LOAN_ID_PROP_ADDR]]&lt;&gt;"",NOT(ISNUMBER(MATCH(TBL_QUAL_SERVICESLISTING_FAMILIES[[#This Row],[LISTING_LOAN_ID_PROP_ADDR]],RANGE_LOOKUP_UDARDA_LOANLIST,0)))),1,0)
)</f>
        <v>0</v>
      </c>
    </row>
    <row r="43" spans="2:12" ht="20.100000000000001" customHeight="1" x14ac:dyDescent="0.25">
      <c r="B43" s="25" t="str">
        <f>IF(TBL_QUAL_SERVICESLISTING_FAMILIES[[#This Row],[RECORD_STARTED]],IF(TBL_QUAL_SERVICESLISTING_FAMILIES[[#This Row],[ERROR_COUNT]]&gt;0,-1,IF(TBL_QUAL_SERVICESLISTING_FAMILIES[[#This Row],[REQ_FIELDS_POPULATED]],1,0)),"")</f>
        <v/>
      </c>
      <c r="C43" s="94">
        <f>ROW()-ROW(TBL_QUAL_SERVICESLISTING_FAMILIES[[#Headers],[ROW_ID]])</f>
        <v>34</v>
      </c>
      <c r="D43" s="82"/>
      <c r="E43" s="82"/>
      <c r="F43" s="33"/>
      <c r="G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 s="84" t="str">
        <f>IFERROR(INDEX(TBL_UDARDA_LOANPOOL[QUAL_SERVICES_HUD_MFI],MATCH(TBL_QUAL_SERVICESLISTING_FAMILIES[[#This Row],[LISTING_LOAN_ID_PROP_ADDR]],TBL_UDARDA_LOANPOOL[LOAN_ID_PROP_ADDR],0)),"")</f>
        <v/>
      </c>
      <c r="I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 s="36" t="b">
        <f>CONCATENATE(TBL_QUAL_SERVICESLISTING_FAMILIES[[#This Row],[LISTING_LOAN_ID_PROP_ADDR]],TBL_QUAL_SERVICESLISTING_FAMILIES[[#This Row],[FAMILY_NAME]],TBL_QUAL_SERVICESLISTING_FAMILIES[[#This Row],[HOUSEHOLD_ANNUAL_INCOME]])&lt;&gt;""</f>
        <v>0</v>
      </c>
      <c r="K43" s="36" t="b">
        <f>AND(TBL_QUAL_SERVICESLISTING_FAMILIES[[#This Row],[LISTING_LOAN_ID_PROP_ADDR]]&lt;&gt;"",TBL_QUAL_SERVICESLISTING_FAMILIES[[#This Row],[FAMILY_NAME]]&lt;&gt;"",TBL_QUAL_SERVICESLISTING_FAMILIES[[#This Row],[HOUSEHOLD_ANNUAL_INCOME]]&lt;&gt;"")</f>
        <v>0</v>
      </c>
      <c r="L43" s="36">
        <f>SUM(
IF(AND(TBL_QUAL_SERVICESLISTING_FAMILIES[[#This Row],[LISTING_LOAN_ID_PROP_ADDR]]&lt;&gt;"",NOT(ISNUMBER(MATCH(TBL_QUAL_SERVICESLISTING_FAMILIES[[#This Row],[LISTING_LOAN_ID_PROP_ADDR]],RANGE_LOOKUP_UDARDA_LOANLIST,0)))),1,0)
)</f>
        <v>0</v>
      </c>
    </row>
    <row r="44" spans="2:12" ht="20.100000000000001" customHeight="1" x14ac:dyDescent="0.25">
      <c r="B44" s="25" t="str">
        <f>IF(TBL_QUAL_SERVICESLISTING_FAMILIES[[#This Row],[RECORD_STARTED]],IF(TBL_QUAL_SERVICESLISTING_FAMILIES[[#This Row],[ERROR_COUNT]]&gt;0,-1,IF(TBL_QUAL_SERVICESLISTING_FAMILIES[[#This Row],[REQ_FIELDS_POPULATED]],1,0)),"")</f>
        <v/>
      </c>
      <c r="C44" s="94">
        <f>ROW()-ROW(TBL_QUAL_SERVICESLISTING_FAMILIES[[#Headers],[ROW_ID]])</f>
        <v>35</v>
      </c>
      <c r="D44" s="82"/>
      <c r="E44" s="82"/>
      <c r="F44" s="33"/>
      <c r="G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 s="84" t="str">
        <f>IFERROR(INDEX(TBL_UDARDA_LOANPOOL[QUAL_SERVICES_HUD_MFI],MATCH(TBL_QUAL_SERVICESLISTING_FAMILIES[[#This Row],[LISTING_LOAN_ID_PROP_ADDR]],TBL_UDARDA_LOANPOOL[LOAN_ID_PROP_ADDR],0)),"")</f>
        <v/>
      </c>
      <c r="I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 s="36" t="b">
        <f>CONCATENATE(TBL_QUAL_SERVICESLISTING_FAMILIES[[#This Row],[LISTING_LOAN_ID_PROP_ADDR]],TBL_QUAL_SERVICESLISTING_FAMILIES[[#This Row],[FAMILY_NAME]],TBL_QUAL_SERVICESLISTING_FAMILIES[[#This Row],[HOUSEHOLD_ANNUAL_INCOME]])&lt;&gt;""</f>
        <v>0</v>
      </c>
      <c r="K44" s="36" t="b">
        <f>AND(TBL_QUAL_SERVICESLISTING_FAMILIES[[#This Row],[LISTING_LOAN_ID_PROP_ADDR]]&lt;&gt;"",TBL_QUAL_SERVICESLISTING_FAMILIES[[#This Row],[FAMILY_NAME]]&lt;&gt;"",TBL_QUAL_SERVICESLISTING_FAMILIES[[#This Row],[HOUSEHOLD_ANNUAL_INCOME]]&lt;&gt;"")</f>
        <v>0</v>
      </c>
      <c r="L44" s="36">
        <f>SUM(
IF(AND(TBL_QUAL_SERVICESLISTING_FAMILIES[[#This Row],[LISTING_LOAN_ID_PROP_ADDR]]&lt;&gt;"",NOT(ISNUMBER(MATCH(TBL_QUAL_SERVICESLISTING_FAMILIES[[#This Row],[LISTING_LOAN_ID_PROP_ADDR]],RANGE_LOOKUP_UDARDA_LOANLIST,0)))),1,0)
)</f>
        <v>0</v>
      </c>
    </row>
    <row r="45" spans="2:12" ht="20.100000000000001" customHeight="1" x14ac:dyDescent="0.25">
      <c r="B45" s="25" t="str">
        <f>IF(TBL_QUAL_SERVICESLISTING_FAMILIES[[#This Row],[RECORD_STARTED]],IF(TBL_QUAL_SERVICESLISTING_FAMILIES[[#This Row],[ERROR_COUNT]]&gt;0,-1,IF(TBL_QUAL_SERVICESLISTING_FAMILIES[[#This Row],[REQ_FIELDS_POPULATED]],1,0)),"")</f>
        <v/>
      </c>
      <c r="C45" s="94">
        <f>ROW()-ROW(TBL_QUAL_SERVICESLISTING_FAMILIES[[#Headers],[ROW_ID]])</f>
        <v>36</v>
      </c>
      <c r="D45" s="82"/>
      <c r="E45" s="82"/>
      <c r="F45" s="33"/>
      <c r="G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 s="84" t="str">
        <f>IFERROR(INDEX(TBL_UDARDA_LOANPOOL[QUAL_SERVICES_HUD_MFI],MATCH(TBL_QUAL_SERVICESLISTING_FAMILIES[[#This Row],[LISTING_LOAN_ID_PROP_ADDR]],TBL_UDARDA_LOANPOOL[LOAN_ID_PROP_ADDR],0)),"")</f>
        <v/>
      </c>
      <c r="I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 s="36" t="b">
        <f>CONCATENATE(TBL_QUAL_SERVICESLISTING_FAMILIES[[#This Row],[LISTING_LOAN_ID_PROP_ADDR]],TBL_QUAL_SERVICESLISTING_FAMILIES[[#This Row],[FAMILY_NAME]],TBL_QUAL_SERVICESLISTING_FAMILIES[[#This Row],[HOUSEHOLD_ANNUAL_INCOME]])&lt;&gt;""</f>
        <v>0</v>
      </c>
      <c r="K45" s="36" t="b">
        <f>AND(TBL_QUAL_SERVICESLISTING_FAMILIES[[#This Row],[LISTING_LOAN_ID_PROP_ADDR]]&lt;&gt;"",TBL_QUAL_SERVICESLISTING_FAMILIES[[#This Row],[FAMILY_NAME]]&lt;&gt;"",TBL_QUAL_SERVICESLISTING_FAMILIES[[#This Row],[HOUSEHOLD_ANNUAL_INCOME]]&lt;&gt;"")</f>
        <v>0</v>
      </c>
      <c r="L45" s="36">
        <f>SUM(
IF(AND(TBL_QUAL_SERVICESLISTING_FAMILIES[[#This Row],[LISTING_LOAN_ID_PROP_ADDR]]&lt;&gt;"",NOT(ISNUMBER(MATCH(TBL_QUAL_SERVICESLISTING_FAMILIES[[#This Row],[LISTING_LOAN_ID_PROP_ADDR]],RANGE_LOOKUP_UDARDA_LOANLIST,0)))),1,0)
)</f>
        <v>0</v>
      </c>
    </row>
    <row r="46" spans="2:12" ht="20.100000000000001" customHeight="1" x14ac:dyDescent="0.25">
      <c r="B46" s="25" t="str">
        <f>IF(TBL_QUAL_SERVICESLISTING_FAMILIES[[#This Row],[RECORD_STARTED]],IF(TBL_QUAL_SERVICESLISTING_FAMILIES[[#This Row],[ERROR_COUNT]]&gt;0,-1,IF(TBL_QUAL_SERVICESLISTING_FAMILIES[[#This Row],[REQ_FIELDS_POPULATED]],1,0)),"")</f>
        <v/>
      </c>
      <c r="C46" s="94">
        <f>ROW()-ROW(TBL_QUAL_SERVICESLISTING_FAMILIES[[#Headers],[ROW_ID]])</f>
        <v>37</v>
      </c>
      <c r="D46" s="82"/>
      <c r="E46" s="82"/>
      <c r="F46" s="33"/>
      <c r="G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 s="84" t="str">
        <f>IFERROR(INDEX(TBL_UDARDA_LOANPOOL[QUAL_SERVICES_HUD_MFI],MATCH(TBL_QUAL_SERVICESLISTING_FAMILIES[[#This Row],[LISTING_LOAN_ID_PROP_ADDR]],TBL_UDARDA_LOANPOOL[LOAN_ID_PROP_ADDR],0)),"")</f>
        <v/>
      </c>
      <c r="I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 s="36" t="b">
        <f>CONCATENATE(TBL_QUAL_SERVICESLISTING_FAMILIES[[#This Row],[LISTING_LOAN_ID_PROP_ADDR]],TBL_QUAL_SERVICESLISTING_FAMILIES[[#This Row],[FAMILY_NAME]],TBL_QUAL_SERVICESLISTING_FAMILIES[[#This Row],[HOUSEHOLD_ANNUAL_INCOME]])&lt;&gt;""</f>
        <v>0</v>
      </c>
      <c r="K46" s="36" t="b">
        <f>AND(TBL_QUAL_SERVICESLISTING_FAMILIES[[#This Row],[LISTING_LOAN_ID_PROP_ADDR]]&lt;&gt;"",TBL_QUAL_SERVICESLISTING_FAMILIES[[#This Row],[FAMILY_NAME]]&lt;&gt;"",TBL_QUAL_SERVICESLISTING_FAMILIES[[#This Row],[HOUSEHOLD_ANNUAL_INCOME]]&lt;&gt;"")</f>
        <v>0</v>
      </c>
      <c r="L46" s="36">
        <f>SUM(
IF(AND(TBL_QUAL_SERVICESLISTING_FAMILIES[[#This Row],[LISTING_LOAN_ID_PROP_ADDR]]&lt;&gt;"",NOT(ISNUMBER(MATCH(TBL_QUAL_SERVICESLISTING_FAMILIES[[#This Row],[LISTING_LOAN_ID_PROP_ADDR]],RANGE_LOOKUP_UDARDA_LOANLIST,0)))),1,0)
)</f>
        <v>0</v>
      </c>
    </row>
    <row r="47" spans="2:12" ht="20.100000000000001" customHeight="1" x14ac:dyDescent="0.25">
      <c r="B47" s="25" t="str">
        <f>IF(TBL_QUAL_SERVICESLISTING_FAMILIES[[#This Row],[RECORD_STARTED]],IF(TBL_QUAL_SERVICESLISTING_FAMILIES[[#This Row],[ERROR_COUNT]]&gt;0,-1,IF(TBL_QUAL_SERVICESLISTING_FAMILIES[[#This Row],[REQ_FIELDS_POPULATED]],1,0)),"")</f>
        <v/>
      </c>
      <c r="C47" s="94">
        <f>ROW()-ROW(TBL_QUAL_SERVICESLISTING_FAMILIES[[#Headers],[ROW_ID]])</f>
        <v>38</v>
      </c>
      <c r="D47" s="82"/>
      <c r="E47" s="82"/>
      <c r="F47" s="33"/>
      <c r="G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 s="84" t="str">
        <f>IFERROR(INDEX(TBL_UDARDA_LOANPOOL[QUAL_SERVICES_HUD_MFI],MATCH(TBL_QUAL_SERVICESLISTING_FAMILIES[[#This Row],[LISTING_LOAN_ID_PROP_ADDR]],TBL_UDARDA_LOANPOOL[LOAN_ID_PROP_ADDR],0)),"")</f>
        <v/>
      </c>
      <c r="I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 s="36" t="b">
        <f>CONCATENATE(TBL_QUAL_SERVICESLISTING_FAMILIES[[#This Row],[LISTING_LOAN_ID_PROP_ADDR]],TBL_QUAL_SERVICESLISTING_FAMILIES[[#This Row],[FAMILY_NAME]],TBL_QUAL_SERVICESLISTING_FAMILIES[[#This Row],[HOUSEHOLD_ANNUAL_INCOME]])&lt;&gt;""</f>
        <v>0</v>
      </c>
      <c r="K47" s="36" t="b">
        <f>AND(TBL_QUAL_SERVICESLISTING_FAMILIES[[#This Row],[LISTING_LOAN_ID_PROP_ADDR]]&lt;&gt;"",TBL_QUAL_SERVICESLISTING_FAMILIES[[#This Row],[FAMILY_NAME]]&lt;&gt;"",TBL_QUAL_SERVICESLISTING_FAMILIES[[#This Row],[HOUSEHOLD_ANNUAL_INCOME]]&lt;&gt;"")</f>
        <v>0</v>
      </c>
      <c r="L47" s="36">
        <f>SUM(
IF(AND(TBL_QUAL_SERVICESLISTING_FAMILIES[[#This Row],[LISTING_LOAN_ID_PROP_ADDR]]&lt;&gt;"",NOT(ISNUMBER(MATCH(TBL_QUAL_SERVICESLISTING_FAMILIES[[#This Row],[LISTING_LOAN_ID_PROP_ADDR]],RANGE_LOOKUP_UDARDA_LOANLIST,0)))),1,0)
)</f>
        <v>0</v>
      </c>
    </row>
    <row r="48" spans="2:12" ht="20.100000000000001" customHeight="1" x14ac:dyDescent="0.25">
      <c r="B48" s="25" t="str">
        <f>IF(TBL_QUAL_SERVICESLISTING_FAMILIES[[#This Row],[RECORD_STARTED]],IF(TBL_QUAL_SERVICESLISTING_FAMILIES[[#This Row],[ERROR_COUNT]]&gt;0,-1,IF(TBL_QUAL_SERVICESLISTING_FAMILIES[[#This Row],[REQ_FIELDS_POPULATED]],1,0)),"")</f>
        <v/>
      </c>
      <c r="C48" s="94">
        <f>ROW()-ROW(TBL_QUAL_SERVICESLISTING_FAMILIES[[#Headers],[ROW_ID]])</f>
        <v>39</v>
      </c>
      <c r="D48" s="82"/>
      <c r="E48" s="82"/>
      <c r="F48" s="33"/>
      <c r="G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 s="84" t="str">
        <f>IFERROR(INDEX(TBL_UDARDA_LOANPOOL[QUAL_SERVICES_HUD_MFI],MATCH(TBL_QUAL_SERVICESLISTING_FAMILIES[[#This Row],[LISTING_LOAN_ID_PROP_ADDR]],TBL_UDARDA_LOANPOOL[LOAN_ID_PROP_ADDR],0)),"")</f>
        <v/>
      </c>
      <c r="I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 s="36" t="b">
        <f>CONCATENATE(TBL_QUAL_SERVICESLISTING_FAMILIES[[#This Row],[LISTING_LOAN_ID_PROP_ADDR]],TBL_QUAL_SERVICESLISTING_FAMILIES[[#This Row],[FAMILY_NAME]],TBL_QUAL_SERVICESLISTING_FAMILIES[[#This Row],[HOUSEHOLD_ANNUAL_INCOME]])&lt;&gt;""</f>
        <v>0</v>
      </c>
      <c r="K48" s="36" t="b">
        <f>AND(TBL_QUAL_SERVICESLISTING_FAMILIES[[#This Row],[LISTING_LOAN_ID_PROP_ADDR]]&lt;&gt;"",TBL_QUAL_SERVICESLISTING_FAMILIES[[#This Row],[FAMILY_NAME]]&lt;&gt;"",TBL_QUAL_SERVICESLISTING_FAMILIES[[#This Row],[HOUSEHOLD_ANNUAL_INCOME]]&lt;&gt;"")</f>
        <v>0</v>
      </c>
      <c r="L48" s="36">
        <f>SUM(
IF(AND(TBL_QUAL_SERVICESLISTING_FAMILIES[[#This Row],[LISTING_LOAN_ID_PROP_ADDR]]&lt;&gt;"",NOT(ISNUMBER(MATCH(TBL_QUAL_SERVICESLISTING_FAMILIES[[#This Row],[LISTING_LOAN_ID_PROP_ADDR]],RANGE_LOOKUP_UDARDA_LOANLIST,0)))),1,0)
)</f>
        <v>0</v>
      </c>
    </row>
    <row r="49" spans="2:12" ht="20.100000000000001" customHeight="1" x14ac:dyDescent="0.25">
      <c r="B49" s="25" t="str">
        <f>IF(TBL_QUAL_SERVICESLISTING_FAMILIES[[#This Row],[RECORD_STARTED]],IF(TBL_QUAL_SERVICESLISTING_FAMILIES[[#This Row],[ERROR_COUNT]]&gt;0,-1,IF(TBL_QUAL_SERVICESLISTING_FAMILIES[[#This Row],[REQ_FIELDS_POPULATED]],1,0)),"")</f>
        <v/>
      </c>
      <c r="C49" s="94">
        <f>ROW()-ROW(TBL_QUAL_SERVICESLISTING_FAMILIES[[#Headers],[ROW_ID]])</f>
        <v>40</v>
      </c>
      <c r="D49" s="82"/>
      <c r="E49" s="82"/>
      <c r="F49" s="33"/>
      <c r="G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 s="84" t="str">
        <f>IFERROR(INDEX(TBL_UDARDA_LOANPOOL[QUAL_SERVICES_HUD_MFI],MATCH(TBL_QUAL_SERVICESLISTING_FAMILIES[[#This Row],[LISTING_LOAN_ID_PROP_ADDR]],TBL_UDARDA_LOANPOOL[LOAN_ID_PROP_ADDR],0)),"")</f>
        <v/>
      </c>
      <c r="I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 s="36" t="b">
        <f>CONCATENATE(TBL_QUAL_SERVICESLISTING_FAMILIES[[#This Row],[LISTING_LOAN_ID_PROP_ADDR]],TBL_QUAL_SERVICESLISTING_FAMILIES[[#This Row],[FAMILY_NAME]],TBL_QUAL_SERVICESLISTING_FAMILIES[[#This Row],[HOUSEHOLD_ANNUAL_INCOME]])&lt;&gt;""</f>
        <v>0</v>
      </c>
      <c r="K49" s="36" t="b">
        <f>AND(TBL_QUAL_SERVICESLISTING_FAMILIES[[#This Row],[LISTING_LOAN_ID_PROP_ADDR]]&lt;&gt;"",TBL_QUAL_SERVICESLISTING_FAMILIES[[#This Row],[FAMILY_NAME]]&lt;&gt;"",TBL_QUAL_SERVICESLISTING_FAMILIES[[#This Row],[HOUSEHOLD_ANNUAL_INCOME]]&lt;&gt;"")</f>
        <v>0</v>
      </c>
      <c r="L49" s="36">
        <f>SUM(
IF(AND(TBL_QUAL_SERVICESLISTING_FAMILIES[[#This Row],[LISTING_LOAN_ID_PROP_ADDR]]&lt;&gt;"",NOT(ISNUMBER(MATCH(TBL_QUAL_SERVICESLISTING_FAMILIES[[#This Row],[LISTING_LOAN_ID_PROP_ADDR]],RANGE_LOOKUP_UDARDA_LOANLIST,0)))),1,0)
)</f>
        <v>0</v>
      </c>
    </row>
    <row r="50" spans="2:12" ht="20.100000000000001" customHeight="1" x14ac:dyDescent="0.25">
      <c r="B50" s="25" t="str">
        <f>IF(TBL_QUAL_SERVICESLISTING_FAMILIES[[#This Row],[RECORD_STARTED]],IF(TBL_QUAL_SERVICESLISTING_FAMILIES[[#This Row],[ERROR_COUNT]]&gt;0,-1,IF(TBL_QUAL_SERVICESLISTING_FAMILIES[[#This Row],[REQ_FIELDS_POPULATED]],1,0)),"")</f>
        <v/>
      </c>
      <c r="C50" s="94">
        <f>ROW()-ROW(TBL_QUAL_SERVICESLISTING_FAMILIES[[#Headers],[ROW_ID]])</f>
        <v>41</v>
      </c>
      <c r="D50" s="82"/>
      <c r="E50" s="82"/>
      <c r="F50" s="33"/>
      <c r="G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 s="84" t="str">
        <f>IFERROR(INDEX(TBL_UDARDA_LOANPOOL[QUAL_SERVICES_HUD_MFI],MATCH(TBL_QUAL_SERVICESLISTING_FAMILIES[[#This Row],[LISTING_LOAN_ID_PROP_ADDR]],TBL_UDARDA_LOANPOOL[LOAN_ID_PROP_ADDR],0)),"")</f>
        <v/>
      </c>
      <c r="I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 s="36" t="b">
        <f>CONCATENATE(TBL_QUAL_SERVICESLISTING_FAMILIES[[#This Row],[LISTING_LOAN_ID_PROP_ADDR]],TBL_QUAL_SERVICESLISTING_FAMILIES[[#This Row],[FAMILY_NAME]],TBL_QUAL_SERVICESLISTING_FAMILIES[[#This Row],[HOUSEHOLD_ANNUAL_INCOME]])&lt;&gt;""</f>
        <v>0</v>
      </c>
      <c r="K50" s="36" t="b">
        <f>AND(TBL_QUAL_SERVICESLISTING_FAMILIES[[#This Row],[LISTING_LOAN_ID_PROP_ADDR]]&lt;&gt;"",TBL_QUAL_SERVICESLISTING_FAMILIES[[#This Row],[FAMILY_NAME]]&lt;&gt;"",TBL_QUAL_SERVICESLISTING_FAMILIES[[#This Row],[HOUSEHOLD_ANNUAL_INCOME]]&lt;&gt;"")</f>
        <v>0</v>
      </c>
      <c r="L50" s="36">
        <f>SUM(
IF(AND(TBL_QUAL_SERVICESLISTING_FAMILIES[[#This Row],[LISTING_LOAN_ID_PROP_ADDR]]&lt;&gt;"",NOT(ISNUMBER(MATCH(TBL_QUAL_SERVICESLISTING_FAMILIES[[#This Row],[LISTING_LOAN_ID_PROP_ADDR]],RANGE_LOOKUP_UDARDA_LOANLIST,0)))),1,0)
)</f>
        <v>0</v>
      </c>
    </row>
    <row r="51" spans="2:12" ht="20.100000000000001" customHeight="1" x14ac:dyDescent="0.25">
      <c r="B51" s="25" t="str">
        <f>IF(TBL_QUAL_SERVICESLISTING_FAMILIES[[#This Row],[RECORD_STARTED]],IF(TBL_QUAL_SERVICESLISTING_FAMILIES[[#This Row],[ERROR_COUNT]]&gt;0,-1,IF(TBL_QUAL_SERVICESLISTING_FAMILIES[[#This Row],[REQ_FIELDS_POPULATED]],1,0)),"")</f>
        <v/>
      </c>
      <c r="C51" s="94">
        <f>ROW()-ROW(TBL_QUAL_SERVICESLISTING_FAMILIES[[#Headers],[ROW_ID]])</f>
        <v>42</v>
      </c>
      <c r="D51" s="82"/>
      <c r="E51" s="82"/>
      <c r="F51" s="33"/>
      <c r="G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 s="84" t="str">
        <f>IFERROR(INDEX(TBL_UDARDA_LOANPOOL[QUAL_SERVICES_HUD_MFI],MATCH(TBL_QUAL_SERVICESLISTING_FAMILIES[[#This Row],[LISTING_LOAN_ID_PROP_ADDR]],TBL_UDARDA_LOANPOOL[LOAN_ID_PROP_ADDR],0)),"")</f>
        <v/>
      </c>
      <c r="I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 s="36" t="b">
        <f>CONCATENATE(TBL_QUAL_SERVICESLISTING_FAMILIES[[#This Row],[LISTING_LOAN_ID_PROP_ADDR]],TBL_QUAL_SERVICESLISTING_FAMILIES[[#This Row],[FAMILY_NAME]],TBL_QUAL_SERVICESLISTING_FAMILIES[[#This Row],[HOUSEHOLD_ANNUAL_INCOME]])&lt;&gt;""</f>
        <v>0</v>
      </c>
      <c r="K51" s="36" t="b">
        <f>AND(TBL_QUAL_SERVICESLISTING_FAMILIES[[#This Row],[LISTING_LOAN_ID_PROP_ADDR]]&lt;&gt;"",TBL_QUAL_SERVICESLISTING_FAMILIES[[#This Row],[FAMILY_NAME]]&lt;&gt;"",TBL_QUAL_SERVICESLISTING_FAMILIES[[#This Row],[HOUSEHOLD_ANNUAL_INCOME]]&lt;&gt;"")</f>
        <v>0</v>
      </c>
      <c r="L51" s="36">
        <f>SUM(
IF(AND(TBL_QUAL_SERVICESLISTING_FAMILIES[[#This Row],[LISTING_LOAN_ID_PROP_ADDR]]&lt;&gt;"",NOT(ISNUMBER(MATCH(TBL_QUAL_SERVICESLISTING_FAMILIES[[#This Row],[LISTING_LOAN_ID_PROP_ADDR]],RANGE_LOOKUP_UDARDA_LOANLIST,0)))),1,0)
)</f>
        <v>0</v>
      </c>
    </row>
    <row r="52" spans="2:12" ht="20.100000000000001" customHeight="1" x14ac:dyDescent="0.25">
      <c r="B52" s="25" t="str">
        <f>IF(TBL_QUAL_SERVICESLISTING_FAMILIES[[#This Row],[RECORD_STARTED]],IF(TBL_QUAL_SERVICESLISTING_FAMILIES[[#This Row],[ERROR_COUNT]]&gt;0,-1,IF(TBL_QUAL_SERVICESLISTING_FAMILIES[[#This Row],[REQ_FIELDS_POPULATED]],1,0)),"")</f>
        <v/>
      </c>
      <c r="C52" s="94">
        <f>ROW()-ROW(TBL_QUAL_SERVICESLISTING_FAMILIES[[#Headers],[ROW_ID]])</f>
        <v>43</v>
      </c>
      <c r="D52" s="82"/>
      <c r="E52" s="82"/>
      <c r="F52" s="33"/>
      <c r="G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 s="84" t="str">
        <f>IFERROR(INDEX(TBL_UDARDA_LOANPOOL[QUAL_SERVICES_HUD_MFI],MATCH(TBL_QUAL_SERVICESLISTING_FAMILIES[[#This Row],[LISTING_LOAN_ID_PROP_ADDR]],TBL_UDARDA_LOANPOOL[LOAN_ID_PROP_ADDR],0)),"")</f>
        <v/>
      </c>
      <c r="I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 s="36" t="b">
        <f>CONCATENATE(TBL_QUAL_SERVICESLISTING_FAMILIES[[#This Row],[LISTING_LOAN_ID_PROP_ADDR]],TBL_QUAL_SERVICESLISTING_FAMILIES[[#This Row],[FAMILY_NAME]],TBL_QUAL_SERVICESLISTING_FAMILIES[[#This Row],[HOUSEHOLD_ANNUAL_INCOME]])&lt;&gt;""</f>
        <v>0</v>
      </c>
      <c r="K52" s="36" t="b">
        <f>AND(TBL_QUAL_SERVICESLISTING_FAMILIES[[#This Row],[LISTING_LOAN_ID_PROP_ADDR]]&lt;&gt;"",TBL_QUAL_SERVICESLISTING_FAMILIES[[#This Row],[FAMILY_NAME]]&lt;&gt;"",TBL_QUAL_SERVICESLISTING_FAMILIES[[#This Row],[HOUSEHOLD_ANNUAL_INCOME]]&lt;&gt;"")</f>
        <v>0</v>
      </c>
      <c r="L52" s="36">
        <f>SUM(
IF(AND(TBL_QUAL_SERVICESLISTING_FAMILIES[[#This Row],[LISTING_LOAN_ID_PROP_ADDR]]&lt;&gt;"",NOT(ISNUMBER(MATCH(TBL_QUAL_SERVICESLISTING_FAMILIES[[#This Row],[LISTING_LOAN_ID_PROP_ADDR]],RANGE_LOOKUP_UDARDA_LOANLIST,0)))),1,0)
)</f>
        <v>0</v>
      </c>
    </row>
    <row r="53" spans="2:12" ht="20.100000000000001" customHeight="1" x14ac:dyDescent="0.25">
      <c r="B53" s="25" t="str">
        <f>IF(TBL_QUAL_SERVICESLISTING_FAMILIES[[#This Row],[RECORD_STARTED]],IF(TBL_QUAL_SERVICESLISTING_FAMILIES[[#This Row],[ERROR_COUNT]]&gt;0,-1,IF(TBL_QUAL_SERVICESLISTING_FAMILIES[[#This Row],[REQ_FIELDS_POPULATED]],1,0)),"")</f>
        <v/>
      </c>
      <c r="C53" s="94">
        <f>ROW()-ROW(TBL_QUAL_SERVICESLISTING_FAMILIES[[#Headers],[ROW_ID]])</f>
        <v>44</v>
      </c>
      <c r="D53" s="82"/>
      <c r="E53" s="82"/>
      <c r="F53" s="33"/>
      <c r="G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 s="84" t="str">
        <f>IFERROR(INDEX(TBL_UDARDA_LOANPOOL[QUAL_SERVICES_HUD_MFI],MATCH(TBL_QUAL_SERVICESLISTING_FAMILIES[[#This Row],[LISTING_LOAN_ID_PROP_ADDR]],TBL_UDARDA_LOANPOOL[LOAN_ID_PROP_ADDR],0)),"")</f>
        <v/>
      </c>
      <c r="I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 s="36" t="b">
        <f>CONCATENATE(TBL_QUAL_SERVICESLISTING_FAMILIES[[#This Row],[LISTING_LOAN_ID_PROP_ADDR]],TBL_QUAL_SERVICESLISTING_FAMILIES[[#This Row],[FAMILY_NAME]],TBL_QUAL_SERVICESLISTING_FAMILIES[[#This Row],[HOUSEHOLD_ANNUAL_INCOME]])&lt;&gt;""</f>
        <v>0</v>
      </c>
      <c r="K53" s="36" t="b">
        <f>AND(TBL_QUAL_SERVICESLISTING_FAMILIES[[#This Row],[LISTING_LOAN_ID_PROP_ADDR]]&lt;&gt;"",TBL_QUAL_SERVICESLISTING_FAMILIES[[#This Row],[FAMILY_NAME]]&lt;&gt;"",TBL_QUAL_SERVICESLISTING_FAMILIES[[#This Row],[HOUSEHOLD_ANNUAL_INCOME]]&lt;&gt;"")</f>
        <v>0</v>
      </c>
      <c r="L53" s="36">
        <f>SUM(
IF(AND(TBL_QUAL_SERVICESLISTING_FAMILIES[[#This Row],[LISTING_LOAN_ID_PROP_ADDR]]&lt;&gt;"",NOT(ISNUMBER(MATCH(TBL_QUAL_SERVICESLISTING_FAMILIES[[#This Row],[LISTING_LOAN_ID_PROP_ADDR]],RANGE_LOOKUP_UDARDA_LOANLIST,0)))),1,0)
)</f>
        <v>0</v>
      </c>
    </row>
    <row r="54" spans="2:12" ht="20.100000000000001" customHeight="1" x14ac:dyDescent="0.25">
      <c r="B54" s="25" t="str">
        <f>IF(TBL_QUAL_SERVICESLISTING_FAMILIES[[#This Row],[RECORD_STARTED]],IF(TBL_QUAL_SERVICESLISTING_FAMILIES[[#This Row],[ERROR_COUNT]]&gt;0,-1,IF(TBL_QUAL_SERVICESLISTING_FAMILIES[[#This Row],[REQ_FIELDS_POPULATED]],1,0)),"")</f>
        <v/>
      </c>
      <c r="C54" s="94">
        <f>ROW()-ROW(TBL_QUAL_SERVICESLISTING_FAMILIES[[#Headers],[ROW_ID]])</f>
        <v>45</v>
      </c>
      <c r="D54" s="82"/>
      <c r="E54" s="82"/>
      <c r="F54" s="33"/>
      <c r="G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 s="84" t="str">
        <f>IFERROR(INDEX(TBL_UDARDA_LOANPOOL[QUAL_SERVICES_HUD_MFI],MATCH(TBL_QUAL_SERVICESLISTING_FAMILIES[[#This Row],[LISTING_LOAN_ID_PROP_ADDR]],TBL_UDARDA_LOANPOOL[LOAN_ID_PROP_ADDR],0)),"")</f>
        <v/>
      </c>
      <c r="I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 s="36" t="b">
        <f>CONCATENATE(TBL_QUAL_SERVICESLISTING_FAMILIES[[#This Row],[LISTING_LOAN_ID_PROP_ADDR]],TBL_QUAL_SERVICESLISTING_FAMILIES[[#This Row],[FAMILY_NAME]],TBL_QUAL_SERVICESLISTING_FAMILIES[[#This Row],[HOUSEHOLD_ANNUAL_INCOME]])&lt;&gt;""</f>
        <v>0</v>
      </c>
      <c r="K54" s="36" t="b">
        <f>AND(TBL_QUAL_SERVICESLISTING_FAMILIES[[#This Row],[LISTING_LOAN_ID_PROP_ADDR]]&lt;&gt;"",TBL_QUAL_SERVICESLISTING_FAMILIES[[#This Row],[FAMILY_NAME]]&lt;&gt;"",TBL_QUAL_SERVICESLISTING_FAMILIES[[#This Row],[HOUSEHOLD_ANNUAL_INCOME]]&lt;&gt;"")</f>
        <v>0</v>
      </c>
      <c r="L54" s="36">
        <f>SUM(
IF(AND(TBL_QUAL_SERVICESLISTING_FAMILIES[[#This Row],[LISTING_LOAN_ID_PROP_ADDR]]&lt;&gt;"",NOT(ISNUMBER(MATCH(TBL_QUAL_SERVICESLISTING_FAMILIES[[#This Row],[LISTING_LOAN_ID_PROP_ADDR]],RANGE_LOOKUP_UDARDA_LOANLIST,0)))),1,0)
)</f>
        <v>0</v>
      </c>
    </row>
    <row r="55" spans="2:12" ht="20.100000000000001" customHeight="1" x14ac:dyDescent="0.25">
      <c r="B55" s="25" t="str">
        <f>IF(TBL_QUAL_SERVICESLISTING_FAMILIES[[#This Row],[RECORD_STARTED]],IF(TBL_QUAL_SERVICESLISTING_FAMILIES[[#This Row],[ERROR_COUNT]]&gt;0,-1,IF(TBL_QUAL_SERVICESLISTING_FAMILIES[[#This Row],[REQ_FIELDS_POPULATED]],1,0)),"")</f>
        <v/>
      </c>
      <c r="C55" s="94">
        <f>ROW()-ROW(TBL_QUAL_SERVICESLISTING_FAMILIES[[#Headers],[ROW_ID]])</f>
        <v>46</v>
      </c>
      <c r="D55" s="82"/>
      <c r="E55" s="82"/>
      <c r="F55" s="33"/>
      <c r="G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 s="84" t="str">
        <f>IFERROR(INDEX(TBL_UDARDA_LOANPOOL[QUAL_SERVICES_HUD_MFI],MATCH(TBL_QUAL_SERVICESLISTING_FAMILIES[[#This Row],[LISTING_LOAN_ID_PROP_ADDR]],TBL_UDARDA_LOANPOOL[LOAN_ID_PROP_ADDR],0)),"")</f>
        <v/>
      </c>
      <c r="I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 s="36" t="b">
        <f>CONCATENATE(TBL_QUAL_SERVICESLISTING_FAMILIES[[#This Row],[LISTING_LOAN_ID_PROP_ADDR]],TBL_QUAL_SERVICESLISTING_FAMILIES[[#This Row],[FAMILY_NAME]],TBL_QUAL_SERVICESLISTING_FAMILIES[[#This Row],[HOUSEHOLD_ANNUAL_INCOME]])&lt;&gt;""</f>
        <v>0</v>
      </c>
      <c r="K55" s="36" t="b">
        <f>AND(TBL_QUAL_SERVICESLISTING_FAMILIES[[#This Row],[LISTING_LOAN_ID_PROP_ADDR]]&lt;&gt;"",TBL_QUAL_SERVICESLISTING_FAMILIES[[#This Row],[FAMILY_NAME]]&lt;&gt;"",TBL_QUAL_SERVICESLISTING_FAMILIES[[#This Row],[HOUSEHOLD_ANNUAL_INCOME]]&lt;&gt;"")</f>
        <v>0</v>
      </c>
      <c r="L55" s="36">
        <f>SUM(
IF(AND(TBL_QUAL_SERVICESLISTING_FAMILIES[[#This Row],[LISTING_LOAN_ID_PROP_ADDR]]&lt;&gt;"",NOT(ISNUMBER(MATCH(TBL_QUAL_SERVICESLISTING_FAMILIES[[#This Row],[LISTING_LOAN_ID_PROP_ADDR]],RANGE_LOOKUP_UDARDA_LOANLIST,0)))),1,0)
)</f>
        <v>0</v>
      </c>
    </row>
    <row r="56" spans="2:12" ht="20.100000000000001" customHeight="1" x14ac:dyDescent="0.25">
      <c r="B56" s="25" t="str">
        <f>IF(TBL_QUAL_SERVICESLISTING_FAMILIES[[#This Row],[RECORD_STARTED]],IF(TBL_QUAL_SERVICESLISTING_FAMILIES[[#This Row],[ERROR_COUNT]]&gt;0,-1,IF(TBL_QUAL_SERVICESLISTING_FAMILIES[[#This Row],[REQ_FIELDS_POPULATED]],1,0)),"")</f>
        <v/>
      </c>
      <c r="C56" s="94">
        <f>ROW()-ROW(TBL_QUAL_SERVICESLISTING_FAMILIES[[#Headers],[ROW_ID]])</f>
        <v>47</v>
      </c>
      <c r="D56" s="82"/>
      <c r="E56" s="82"/>
      <c r="F56" s="33"/>
      <c r="G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 s="84" t="str">
        <f>IFERROR(INDEX(TBL_UDARDA_LOANPOOL[QUAL_SERVICES_HUD_MFI],MATCH(TBL_QUAL_SERVICESLISTING_FAMILIES[[#This Row],[LISTING_LOAN_ID_PROP_ADDR]],TBL_UDARDA_LOANPOOL[LOAN_ID_PROP_ADDR],0)),"")</f>
        <v/>
      </c>
      <c r="I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 s="36" t="b">
        <f>CONCATENATE(TBL_QUAL_SERVICESLISTING_FAMILIES[[#This Row],[LISTING_LOAN_ID_PROP_ADDR]],TBL_QUAL_SERVICESLISTING_FAMILIES[[#This Row],[FAMILY_NAME]],TBL_QUAL_SERVICESLISTING_FAMILIES[[#This Row],[HOUSEHOLD_ANNUAL_INCOME]])&lt;&gt;""</f>
        <v>0</v>
      </c>
      <c r="K56" s="36" t="b">
        <f>AND(TBL_QUAL_SERVICESLISTING_FAMILIES[[#This Row],[LISTING_LOAN_ID_PROP_ADDR]]&lt;&gt;"",TBL_QUAL_SERVICESLISTING_FAMILIES[[#This Row],[FAMILY_NAME]]&lt;&gt;"",TBL_QUAL_SERVICESLISTING_FAMILIES[[#This Row],[HOUSEHOLD_ANNUAL_INCOME]]&lt;&gt;"")</f>
        <v>0</v>
      </c>
      <c r="L56" s="36">
        <f>SUM(
IF(AND(TBL_QUAL_SERVICESLISTING_FAMILIES[[#This Row],[LISTING_LOAN_ID_PROP_ADDR]]&lt;&gt;"",NOT(ISNUMBER(MATCH(TBL_QUAL_SERVICESLISTING_FAMILIES[[#This Row],[LISTING_LOAN_ID_PROP_ADDR]],RANGE_LOOKUP_UDARDA_LOANLIST,0)))),1,0)
)</f>
        <v>0</v>
      </c>
    </row>
    <row r="57" spans="2:12" ht="20.100000000000001" customHeight="1" x14ac:dyDescent="0.25">
      <c r="B57" s="25" t="str">
        <f>IF(TBL_QUAL_SERVICESLISTING_FAMILIES[[#This Row],[RECORD_STARTED]],IF(TBL_QUAL_SERVICESLISTING_FAMILIES[[#This Row],[ERROR_COUNT]]&gt;0,-1,IF(TBL_QUAL_SERVICESLISTING_FAMILIES[[#This Row],[REQ_FIELDS_POPULATED]],1,0)),"")</f>
        <v/>
      </c>
      <c r="C57" s="94">
        <f>ROW()-ROW(TBL_QUAL_SERVICESLISTING_FAMILIES[[#Headers],[ROW_ID]])</f>
        <v>48</v>
      </c>
      <c r="D57" s="82"/>
      <c r="E57" s="82"/>
      <c r="F57" s="33"/>
      <c r="G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 s="84" t="str">
        <f>IFERROR(INDEX(TBL_UDARDA_LOANPOOL[QUAL_SERVICES_HUD_MFI],MATCH(TBL_QUAL_SERVICESLISTING_FAMILIES[[#This Row],[LISTING_LOAN_ID_PROP_ADDR]],TBL_UDARDA_LOANPOOL[LOAN_ID_PROP_ADDR],0)),"")</f>
        <v/>
      </c>
      <c r="I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 s="36" t="b">
        <f>CONCATENATE(TBL_QUAL_SERVICESLISTING_FAMILIES[[#This Row],[LISTING_LOAN_ID_PROP_ADDR]],TBL_QUAL_SERVICESLISTING_FAMILIES[[#This Row],[FAMILY_NAME]],TBL_QUAL_SERVICESLISTING_FAMILIES[[#This Row],[HOUSEHOLD_ANNUAL_INCOME]])&lt;&gt;""</f>
        <v>0</v>
      </c>
      <c r="K57" s="36" t="b">
        <f>AND(TBL_QUAL_SERVICESLISTING_FAMILIES[[#This Row],[LISTING_LOAN_ID_PROP_ADDR]]&lt;&gt;"",TBL_QUAL_SERVICESLISTING_FAMILIES[[#This Row],[FAMILY_NAME]]&lt;&gt;"",TBL_QUAL_SERVICESLISTING_FAMILIES[[#This Row],[HOUSEHOLD_ANNUAL_INCOME]]&lt;&gt;"")</f>
        <v>0</v>
      </c>
      <c r="L57" s="36">
        <f>SUM(
IF(AND(TBL_QUAL_SERVICESLISTING_FAMILIES[[#This Row],[LISTING_LOAN_ID_PROP_ADDR]]&lt;&gt;"",NOT(ISNUMBER(MATCH(TBL_QUAL_SERVICESLISTING_FAMILIES[[#This Row],[LISTING_LOAN_ID_PROP_ADDR]],RANGE_LOOKUP_UDARDA_LOANLIST,0)))),1,0)
)</f>
        <v>0</v>
      </c>
    </row>
    <row r="58" spans="2:12" ht="20.100000000000001" customHeight="1" x14ac:dyDescent="0.25">
      <c r="B58" s="25" t="str">
        <f>IF(TBL_QUAL_SERVICESLISTING_FAMILIES[[#This Row],[RECORD_STARTED]],IF(TBL_QUAL_SERVICESLISTING_FAMILIES[[#This Row],[ERROR_COUNT]]&gt;0,-1,IF(TBL_QUAL_SERVICESLISTING_FAMILIES[[#This Row],[REQ_FIELDS_POPULATED]],1,0)),"")</f>
        <v/>
      </c>
      <c r="C58" s="94">
        <f>ROW()-ROW(TBL_QUAL_SERVICESLISTING_FAMILIES[[#Headers],[ROW_ID]])</f>
        <v>49</v>
      </c>
      <c r="D58" s="82"/>
      <c r="E58" s="82"/>
      <c r="F58" s="33"/>
      <c r="G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 s="84" t="str">
        <f>IFERROR(INDEX(TBL_UDARDA_LOANPOOL[QUAL_SERVICES_HUD_MFI],MATCH(TBL_QUAL_SERVICESLISTING_FAMILIES[[#This Row],[LISTING_LOAN_ID_PROP_ADDR]],TBL_UDARDA_LOANPOOL[LOAN_ID_PROP_ADDR],0)),"")</f>
        <v/>
      </c>
      <c r="I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 s="36" t="b">
        <f>CONCATENATE(TBL_QUAL_SERVICESLISTING_FAMILIES[[#This Row],[LISTING_LOAN_ID_PROP_ADDR]],TBL_QUAL_SERVICESLISTING_FAMILIES[[#This Row],[FAMILY_NAME]],TBL_QUAL_SERVICESLISTING_FAMILIES[[#This Row],[HOUSEHOLD_ANNUAL_INCOME]])&lt;&gt;""</f>
        <v>0</v>
      </c>
      <c r="K58" s="36" t="b">
        <f>AND(TBL_QUAL_SERVICESLISTING_FAMILIES[[#This Row],[LISTING_LOAN_ID_PROP_ADDR]]&lt;&gt;"",TBL_QUAL_SERVICESLISTING_FAMILIES[[#This Row],[FAMILY_NAME]]&lt;&gt;"",TBL_QUAL_SERVICESLISTING_FAMILIES[[#This Row],[HOUSEHOLD_ANNUAL_INCOME]]&lt;&gt;"")</f>
        <v>0</v>
      </c>
      <c r="L58" s="36">
        <f>SUM(
IF(AND(TBL_QUAL_SERVICESLISTING_FAMILIES[[#This Row],[LISTING_LOAN_ID_PROP_ADDR]]&lt;&gt;"",NOT(ISNUMBER(MATCH(TBL_QUAL_SERVICESLISTING_FAMILIES[[#This Row],[LISTING_LOAN_ID_PROP_ADDR]],RANGE_LOOKUP_UDARDA_LOANLIST,0)))),1,0)
)</f>
        <v>0</v>
      </c>
    </row>
    <row r="59" spans="2:12" ht="20.100000000000001" customHeight="1" x14ac:dyDescent="0.25">
      <c r="B59" s="25" t="str">
        <f>IF(TBL_QUAL_SERVICESLISTING_FAMILIES[[#This Row],[RECORD_STARTED]],IF(TBL_QUAL_SERVICESLISTING_FAMILIES[[#This Row],[ERROR_COUNT]]&gt;0,-1,IF(TBL_QUAL_SERVICESLISTING_FAMILIES[[#This Row],[REQ_FIELDS_POPULATED]],1,0)),"")</f>
        <v/>
      </c>
      <c r="C59" s="94">
        <f>ROW()-ROW(TBL_QUAL_SERVICESLISTING_FAMILIES[[#Headers],[ROW_ID]])</f>
        <v>50</v>
      </c>
      <c r="D59" s="82"/>
      <c r="E59" s="82"/>
      <c r="F59" s="33"/>
      <c r="G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 s="84" t="str">
        <f>IFERROR(INDEX(TBL_UDARDA_LOANPOOL[QUAL_SERVICES_HUD_MFI],MATCH(TBL_QUAL_SERVICESLISTING_FAMILIES[[#This Row],[LISTING_LOAN_ID_PROP_ADDR]],TBL_UDARDA_LOANPOOL[LOAN_ID_PROP_ADDR],0)),"")</f>
        <v/>
      </c>
      <c r="I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 s="36" t="b">
        <f>CONCATENATE(TBL_QUAL_SERVICESLISTING_FAMILIES[[#This Row],[LISTING_LOAN_ID_PROP_ADDR]],TBL_QUAL_SERVICESLISTING_FAMILIES[[#This Row],[FAMILY_NAME]],TBL_QUAL_SERVICESLISTING_FAMILIES[[#This Row],[HOUSEHOLD_ANNUAL_INCOME]])&lt;&gt;""</f>
        <v>0</v>
      </c>
      <c r="K59" s="36" t="b">
        <f>AND(TBL_QUAL_SERVICESLISTING_FAMILIES[[#This Row],[LISTING_LOAN_ID_PROP_ADDR]]&lt;&gt;"",TBL_QUAL_SERVICESLISTING_FAMILIES[[#This Row],[FAMILY_NAME]]&lt;&gt;"",TBL_QUAL_SERVICESLISTING_FAMILIES[[#This Row],[HOUSEHOLD_ANNUAL_INCOME]]&lt;&gt;"")</f>
        <v>0</v>
      </c>
      <c r="L59" s="36">
        <f>SUM(
IF(AND(TBL_QUAL_SERVICESLISTING_FAMILIES[[#This Row],[LISTING_LOAN_ID_PROP_ADDR]]&lt;&gt;"",NOT(ISNUMBER(MATCH(TBL_QUAL_SERVICESLISTING_FAMILIES[[#This Row],[LISTING_LOAN_ID_PROP_ADDR]],RANGE_LOOKUP_UDARDA_LOANLIST,0)))),1,0)
)</f>
        <v>0</v>
      </c>
    </row>
    <row r="60" spans="2:12" ht="20.100000000000001" customHeight="1" x14ac:dyDescent="0.25">
      <c r="B60" s="25" t="str">
        <f>IF(TBL_QUAL_SERVICESLISTING_FAMILIES[[#This Row],[RECORD_STARTED]],IF(TBL_QUAL_SERVICESLISTING_FAMILIES[[#This Row],[ERROR_COUNT]]&gt;0,-1,IF(TBL_QUAL_SERVICESLISTING_FAMILIES[[#This Row],[REQ_FIELDS_POPULATED]],1,0)),"")</f>
        <v/>
      </c>
      <c r="C60" s="94">
        <f>ROW()-ROW(TBL_QUAL_SERVICESLISTING_FAMILIES[[#Headers],[ROW_ID]])</f>
        <v>51</v>
      </c>
      <c r="D60" s="82"/>
      <c r="E60" s="82"/>
      <c r="F60" s="33"/>
      <c r="G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 s="84" t="str">
        <f>IFERROR(INDEX(TBL_UDARDA_LOANPOOL[QUAL_SERVICES_HUD_MFI],MATCH(TBL_QUAL_SERVICESLISTING_FAMILIES[[#This Row],[LISTING_LOAN_ID_PROP_ADDR]],TBL_UDARDA_LOANPOOL[LOAN_ID_PROP_ADDR],0)),"")</f>
        <v/>
      </c>
      <c r="I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 s="36" t="b">
        <f>CONCATENATE(TBL_QUAL_SERVICESLISTING_FAMILIES[[#This Row],[LISTING_LOAN_ID_PROP_ADDR]],TBL_QUAL_SERVICESLISTING_FAMILIES[[#This Row],[FAMILY_NAME]],TBL_QUAL_SERVICESLISTING_FAMILIES[[#This Row],[HOUSEHOLD_ANNUAL_INCOME]])&lt;&gt;""</f>
        <v>0</v>
      </c>
      <c r="K60" s="36" t="b">
        <f>AND(TBL_QUAL_SERVICESLISTING_FAMILIES[[#This Row],[LISTING_LOAN_ID_PROP_ADDR]]&lt;&gt;"",TBL_QUAL_SERVICESLISTING_FAMILIES[[#This Row],[FAMILY_NAME]]&lt;&gt;"",TBL_QUAL_SERVICESLISTING_FAMILIES[[#This Row],[HOUSEHOLD_ANNUAL_INCOME]]&lt;&gt;"")</f>
        <v>0</v>
      </c>
      <c r="L60" s="36">
        <f>SUM(
IF(AND(TBL_QUAL_SERVICESLISTING_FAMILIES[[#This Row],[LISTING_LOAN_ID_PROP_ADDR]]&lt;&gt;"",NOT(ISNUMBER(MATCH(TBL_QUAL_SERVICESLISTING_FAMILIES[[#This Row],[LISTING_LOAN_ID_PROP_ADDR]],RANGE_LOOKUP_UDARDA_LOANLIST,0)))),1,0)
)</f>
        <v>0</v>
      </c>
    </row>
    <row r="61" spans="2:12" ht="20.100000000000001" customHeight="1" x14ac:dyDescent="0.25">
      <c r="B61" s="25" t="str">
        <f>IF(TBL_QUAL_SERVICESLISTING_FAMILIES[[#This Row],[RECORD_STARTED]],IF(TBL_QUAL_SERVICESLISTING_FAMILIES[[#This Row],[ERROR_COUNT]]&gt;0,-1,IF(TBL_QUAL_SERVICESLISTING_FAMILIES[[#This Row],[REQ_FIELDS_POPULATED]],1,0)),"")</f>
        <v/>
      </c>
      <c r="C61" s="94">
        <f>ROW()-ROW(TBL_QUAL_SERVICESLISTING_FAMILIES[[#Headers],[ROW_ID]])</f>
        <v>52</v>
      </c>
      <c r="D61" s="82"/>
      <c r="E61" s="82"/>
      <c r="F61" s="33"/>
      <c r="G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 s="84" t="str">
        <f>IFERROR(INDEX(TBL_UDARDA_LOANPOOL[QUAL_SERVICES_HUD_MFI],MATCH(TBL_QUAL_SERVICESLISTING_FAMILIES[[#This Row],[LISTING_LOAN_ID_PROP_ADDR]],TBL_UDARDA_LOANPOOL[LOAN_ID_PROP_ADDR],0)),"")</f>
        <v/>
      </c>
      <c r="I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 s="36" t="b">
        <f>CONCATENATE(TBL_QUAL_SERVICESLISTING_FAMILIES[[#This Row],[LISTING_LOAN_ID_PROP_ADDR]],TBL_QUAL_SERVICESLISTING_FAMILIES[[#This Row],[FAMILY_NAME]],TBL_QUAL_SERVICESLISTING_FAMILIES[[#This Row],[HOUSEHOLD_ANNUAL_INCOME]])&lt;&gt;""</f>
        <v>0</v>
      </c>
      <c r="K61" s="36" t="b">
        <f>AND(TBL_QUAL_SERVICESLISTING_FAMILIES[[#This Row],[LISTING_LOAN_ID_PROP_ADDR]]&lt;&gt;"",TBL_QUAL_SERVICESLISTING_FAMILIES[[#This Row],[FAMILY_NAME]]&lt;&gt;"",TBL_QUAL_SERVICESLISTING_FAMILIES[[#This Row],[HOUSEHOLD_ANNUAL_INCOME]]&lt;&gt;"")</f>
        <v>0</v>
      </c>
      <c r="L61" s="36">
        <f>SUM(
IF(AND(TBL_QUAL_SERVICESLISTING_FAMILIES[[#This Row],[LISTING_LOAN_ID_PROP_ADDR]]&lt;&gt;"",NOT(ISNUMBER(MATCH(TBL_QUAL_SERVICESLISTING_FAMILIES[[#This Row],[LISTING_LOAN_ID_PROP_ADDR]],RANGE_LOOKUP_UDARDA_LOANLIST,0)))),1,0)
)</f>
        <v>0</v>
      </c>
    </row>
    <row r="62" spans="2:12" ht="20.100000000000001" customHeight="1" x14ac:dyDescent="0.25">
      <c r="B62" s="25" t="str">
        <f>IF(TBL_QUAL_SERVICESLISTING_FAMILIES[[#This Row],[RECORD_STARTED]],IF(TBL_QUAL_SERVICESLISTING_FAMILIES[[#This Row],[ERROR_COUNT]]&gt;0,-1,IF(TBL_QUAL_SERVICESLISTING_FAMILIES[[#This Row],[REQ_FIELDS_POPULATED]],1,0)),"")</f>
        <v/>
      </c>
      <c r="C62" s="94">
        <f>ROW()-ROW(TBL_QUAL_SERVICESLISTING_FAMILIES[[#Headers],[ROW_ID]])</f>
        <v>53</v>
      </c>
      <c r="D62" s="82"/>
      <c r="E62" s="82"/>
      <c r="F62" s="33"/>
      <c r="G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 s="84" t="str">
        <f>IFERROR(INDEX(TBL_UDARDA_LOANPOOL[QUAL_SERVICES_HUD_MFI],MATCH(TBL_QUAL_SERVICESLISTING_FAMILIES[[#This Row],[LISTING_LOAN_ID_PROP_ADDR]],TBL_UDARDA_LOANPOOL[LOAN_ID_PROP_ADDR],0)),"")</f>
        <v/>
      </c>
      <c r="I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 s="36" t="b">
        <f>CONCATENATE(TBL_QUAL_SERVICESLISTING_FAMILIES[[#This Row],[LISTING_LOAN_ID_PROP_ADDR]],TBL_QUAL_SERVICESLISTING_FAMILIES[[#This Row],[FAMILY_NAME]],TBL_QUAL_SERVICESLISTING_FAMILIES[[#This Row],[HOUSEHOLD_ANNUAL_INCOME]])&lt;&gt;""</f>
        <v>0</v>
      </c>
      <c r="K62" s="36" t="b">
        <f>AND(TBL_QUAL_SERVICESLISTING_FAMILIES[[#This Row],[LISTING_LOAN_ID_PROP_ADDR]]&lt;&gt;"",TBL_QUAL_SERVICESLISTING_FAMILIES[[#This Row],[FAMILY_NAME]]&lt;&gt;"",TBL_QUAL_SERVICESLISTING_FAMILIES[[#This Row],[HOUSEHOLD_ANNUAL_INCOME]]&lt;&gt;"")</f>
        <v>0</v>
      </c>
      <c r="L62" s="36">
        <f>SUM(
IF(AND(TBL_QUAL_SERVICESLISTING_FAMILIES[[#This Row],[LISTING_LOAN_ID_PROP_ADDR]]&lt;&gt;"",NOT(ISNUMBER(MATCH(TBL_QUAL_SERVICESLISTING_FAMILIES[[#This Row],[LISTING_LOAN_ID_PROP_ADDR]],RANGE_LOOKUP_UDARDA_LOANLIST,0)))),1,0)
)</f>
        <v>0</v>
      </c>
    </row>
    <row r="63" spans="2:12" ht="20.100000000000001" customHeight="1" x14ac:dyDescent="0.25">
      <c r="B63" s="25" t="str">
        <f>IF(TBL_QUAL_SERVICESLISTING_FAMILIES[[#This Row],[RECORD_STARTED]],IF(TBL_QUAL_SERVICESLISTING_FAMILIES[[#This Row],[ERROR_COUNT]]&gt;0,-1,IF(TBL_QUAL_SERVICESLISTING_FAMILIES[[#This Row],[REQ_FIELDS_POPULATED]],1,0)),"")</f>
        <v/>
      </c>
      <c r="C63" s="94">
        <f>ROW()-ROW(TBL_QUAL_SERVICESLISTING_FAMILIES[[#Headers],[ROW_ID]])</f>
        <v>54</v>
      </c>
      <c r="D63" s="82"/>
      <c r="E63" s="82"/>
      <c r="F63" s="33"/>
      <c r="G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 s="84" t="str">
        <f>IFERROR(INDEX(TBL_UDARDA_LOANPOOL[QUAL_SERVICES_HUD_MFI],MATCH(TBL_QUAL_SERVICESLISTING_FAMILIES[[#This Row],[LISTING_LOAN_ID_PROP_ADDR]],TBL_UDARDA_LOANPOOL[LOAN_ID_PROP_ADDR],0)),"")</f>
        <v/>
      </c>
      <c r="I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 s="36" t="b">
        <f>CONCATENATE(TBL_QUAL_SERVICESLISTING_FAMILIES[[#This Row],[LISTING_LOAN_ID_PROP_ADDR]],TBL_QUAL_SERVICESLISTING_FAMILIES[[#This Row],[FAMILY_NAME]],TBL_QUAL_SERVICESLISTING_FAMILIES[[#This Row],[HOUSEHOLD_ANNUAL_INCOME]])&lt;&gt;""</f>
        <v>0</v>
      </c>
      <c r="K63" s="36" t="b">
        <f>AND(TBL_QUAL_SERVICESLISTING_FAMILIES[[#This Row],[LISTING_LOAN_ID_PROP_ADDR]]&lt;&gt;"",TBL_QUAL_SERVICESLISTING_FAMILIES[[#This Row],[FAMILY_NAME]]&lt;&gt;"",TBL_QUAL_SERVICESLISTING_FAMILIES[[#This Row],[HOUSEHOLD_ANNUAL_INCOME]]&lt;&gt;"")</f>
        <v>0</v>
      </c>
      <c r="L63" s="36">
        <f>SUM(
IF(AND(TBL_QUAL_SERVICESLISTING_FAMILIES[[#This Row],[LISTING_LOAN_ID_PROP_ADDR]]&lt;&gt;"",NOT(ISNUMBER(MATCH(TBL_QUAL_SERVICESLISTING_FAMILIES[[#This Row],[LISTING_LOAN_ID_PROP_ADDR]],RANGE_LOOKUP_UDARDA_LOANLIST,0)))),1,0)
)</f>
        <v>0</v>
      </c>
    </row>
    <row r="64" spans="2:12" ht="20.100000000000001" customHeight="1" x14ac:dyDescent="0.25">
      <c r="B64" s="25" t="str">
        <f>IF(TBL_QUAL_SERVICESLISTING_FAMILIES[[#This Row],[RECORD_STARTED]],IF(TBL_QUAL_SERVICESLISTING_FAMILIES[[#This Row],[ERROR_COUNT]]&gt;0,-1,IF(TBL_QUAL_SERVICESLISTING_FAMILIES[[#This Row],[REQ_FIELDS_POPULATED]],1,0)),"")</f>
        <v/>
      </c>
      <c r="C64" s="94">
        <f>ROW()-ROW(TBL_QUAL_SERVICESLISTING_FAMILIES[[#Headers],[ROW_ID]])</f>
        <v>55</v>
      </c>
      <c r="D64" s="82"/>
      <c r="E64" s="82"/>
      <c r="F64" s="33"/>
      <c r="G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 s="84" t="str">
        <f>IFERROR(INDEX(TBL_UDARDA_LOANPOOL[QUAL_SERVICES_HUD_MFI],MATCH(TBL_QUAL_SERVICESLISTING_FAMILIES[[#This Row],[LISTING_LOAN_ID_PROP_ADDR]],TBL_UDARDA_LOANPOOL[LOAN_ID_PROP_ADDR],0)),"")</f>
        <v/>
      </c>
      <c r="I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 s="36" t="b">
        <f>CONCATENATE(TBL_QUAL_SERVICESLISTING_FAMILIES[[#This Row],[LISTING_LOAN_ID_PROP_ADDR]],TBL_QUAL_SERVICESLISTING_FAMILIES[[#This Row],[FAMILY_NAME]],TBL_QUAL_SERVICESLISTING_FAMILIES[[#This Row],[HOUSEHOLD_ANNUAL_INCOME]])&lt;&gt;""</f>
        <v>0</v>
      </c>
      <c r="K64" s="36" t="b">
        <f>AND(TBL_QUAL_SERVICESLISTING_FAMILIES[[#This Row],[LISTING_LOAN_ID_PROP_ADDR]]&lt;&gt;"",TBL_QUAL_SERVICESLISTING_FAMILIES[[#This Row],[FAMILY_NAME]]&lt;&gt;"",TBL_QUAL_SERVICESLISTING_FAMILIES[[#This Row],[HOUSEHOLD_ANNUAL_INCOME]]&lt;&gt;"")</f>
        <v>0</v>
      </c>
      <c r="L64" s="36">
        <f>SUM(
IF(AND(TBL_QUAL_SERVICESLISTING_FAMILIES[[#This Row],[LISTING_LOAN_ID_PROP_ADDR]]&lt;&gt;"",NOT(ISNUMBER(MATCH(TBL_QUAL_SERVICESLISTING_FAMILIES[[#This Row],[LISTING_LOAN_ID_PROP_ADDR]],RANGE_LOOKUP_UDARDA_LOANLIST,0)))),1,0)
)</f>
        <v>0</v>
      </c>
    </row>
    <row r="65" spans="2:12" ht="20.100000000000001" customHeight="1" x14ac:dyDescent="0.25">
      <c r="B65" s="25" t="str">
        <f>IF(TBL_QUAL_SERVICESLISTING_FAMILIES[[#This Row],[RECORD_STARTED]],IF(TBL_QUAL_SERVICESLISTING_FAMILIES[[#This Row],[ERROR_COUNT]]&gt;0,-1,IF(TBL_QUAL_SERVICESLISTING_FAMILIES[[#This Row],[REQ_FIELDS_POPULATED]],1,0)),"")</f>
        <v/>
      </c>
      <c r="C65" s="94">
        <f>ROW()-ROW(TBL_QUAL_SERVICESLISTING_FAMILIES[[#Headers],[ROW_ID]])</f>
        <v>56</v>
      </c>
      <c r="D65" s="82"/>
      <c r="E65" s="82"/>
      <c r="F65" s="33"/>
      <c r="G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 s="84" t="str">
        <f>IFERROR(INDEX(TBL_UDARDA_LOANPOOL[QUAL_SERVICES_HUD_MFI],MATCH(TBL_QUAL_SERVICESLISTING_FAMILIES[[#This Row],[LISTING_LOAN_ID_PROP_ADDR]],TBL_UDARDA_LOANPOOL[LOAN_ID_PROP_ADDR],0)),"")</f>
        <v/>
      </c>
      <c r="I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 s="36" t="b">
        <f>CONCATENATE(TBL_QUAL_SERVICESLISTING_FAMILIES[[#This Row],[LISTING_LOAN_ID_PROP_ADDR]],TBL_QUAL_SERVICESLISTING_FAMILIES[[#This Row],[FAMILY_NAME]],TBL_QUAL_SERVICESLISTING_FAMILIES[[#This Row],[HOUSEHOLD_ANNUAL_INCOME]])&lt;&gt;""</f>
        <v>0</v>
      </c>
      <c r="K65" s="36" t="b">
        <f>AND(TBL_QUAL_SERVICESLISTING_FAMILIES[[#This Row],[LISTING_LOAN_ID_PROP_ADDR]]&lt;&gt;"",TBL_QUAL_SERVICESLISTING_FAMILIES[[#This Row],[FAMILY_NAME]]&lt;&gt;"",TBL_QUAL_SERVICESLISTING_FAMILIES[[#This Row],[HOUSEHOLD_ANNUAL_INCOME]]&lt;&gt;"")</f>
        <v>0</v>
      </c>
      <c r="L65" s="36">
        <f>SUM(
IF(AND(TBL_QUAL_SERVICESLISTING_FAMILIES[[#This Row],[LISTING_LOAN_ID_PROP_ADDR]]&lt;&gt;"",NOT(ISNUMBER(MATCH(TBL_QUAL_SERVICESLISTING_FAMILIES[[#This Row],[LISTING_LOAN_ID_PROP_ADDR]],RANGE_LOOKUP_UDARDA_LOANLIST,0)))),1,0)
)</f>
        <v>0</v>
      </c>
    </row>
    <row r="66" spans="2:12" ht="20.100000000000001" customHeight="1" x14ac:dyDescent="0.25">
      <c r="B66" s="25" t="str">
        <f>IF(TBL_QUAL_SERVICESLISTING_FAMILIES[[#This Row],[RECORD_STARTED]],IF(TBL_QUAL_SERVICESLISTING_FAMILIES[[#This Row],[ERROR_COUNT]]&gt;0,-1,IF(TBL_QUAL_SERVICESLISTING_FAMILIES[[#This Row],[REQ_FIELDS_POPULATED]],1,0)),"")</f>
        <v/>
      </c>
      <c r="C66" s="94">
        <f>ROW()-ROW(TBL_QUAL_SERVICESLISTING_FAMILIES[[#Headers],[ROW_ID]])</f>
        <v>57</v>
      </c>
      <c r="D66" s="82"/>
      <c r="E66" s="82"/>
      <c r="F66" s="33"/>
      <c r="G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 s="84" t="str">
        <f>IFERROR(INDEX(TBL_UDARDA_LOANPOOL[QUAL_SERVICES_HUD_MFI],MATCH(TBL_QUAL_SERVICESLISTING_FAMILIES[[#This Row],[LISTING_LOAN_ID_PROP_ADDR]],TBL_UDARDA_LOANPOOL[LOAN_ID_PROP_ADDR],0)),"")</f>
        <v/>
      </c>
      <c r="I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 s="36" t="b">
        <f>CONCATENATE(TBL_QUAL_SERVICESLISTING_FAMILIES[[#This Row],[LISTING_LOAN_ID_PROP_ADDR]],TBL_QUAL_SERVICESLISTING_FAMILIES[[#This Row],[FAMILY_NAME]],TBL_QUAL_SERVICESLISTING_FAMILIES[[#This Row],[HOUSEHOLD_ANNUAL_INCOME]])&lt;&gt;""</f>
        <v>0</v>
      </c>
      <c r="K66" s="36" t="b">
        <f>AND(TBL_QUAL_SERVICESLISTING_FAMILIES[[#This Row],[LISTING_LOAN_ID_PROP_ADDR]]&lt;&gt;"",TBL_QUAL_SERVICESLISTING_FAMILIES[[#This Row],[FAMILY_NAME]]&lt;&gt;"",TBL_QUAL_SERVICESLISTING_FAMILIES[[#This Row],[HOUSEHOLD_ANNUAL_INCOME]]&lt;&gt;"")</f>
        <v>0</v>
      </c>
      <c r="L66" s="36">
        <f>SUM(
IF(AND(TBL_QUAL_SERVICESLISTING_FAMILIES[[#This Row],[LISTING_LOAN_ID_PROP_ADDR]]&lt;&gt;"",NOT(ISNUMBER(MATCH(TBL_QUAL_SERVICESLISTING_FAMILIES[[#This Row],[LISTING_LOAN_ID_PROP_ADDR]],RANGE_LOOKUP_UDARDA_LOANLIST,0)))),1,0)
)</f>
        <v>0</v>
      </c>
    </row>
    <row r="67" spans="2:12" ht="20.100000000000001" customHeight="1" x14ac:dyDescent="0.25">
      <c r="B67" s="25" t="str">
        <f>IF(TBL_QUAL_SERVICESLISTING_FAMILIES[[#This Row],[RECORD_STARTED]],IF(TBL_QUAL_SERVICESLISTING_FAMILIES[[#This Row],[ERROR_COUNT]]&gt;0,-1,IF(TBL_QUAL_SERVICESLISTING_FAMILIES[[#This Row],[REQ_FIELDS_POPULATED]],1,0)),"")</f>
        <v/>
      </c>
      <c r="C67" s="94">
        <f>ROW()-ROW(TBL_QUAL_SERVICESLISTING_FAMILIES[[#Headers],[ROW_ID]])</f>
        <v>58</v>
      </c>
      <c r="D67" s="82"/>
      <c r="E67" s="82"/>
      <c r="F67" s="33"/>
      <c r="G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 s="84" t="str">
        <f>IFERROR(INDEX(TBL_UDARDA_LOANPOOL[QUAL_SERVICES_HUD_MFI],MATCH(TBL_QUAL_SERVICESLISTING_FAMILIES[[#This Row],[LISTING_LOAN_ID_PROP_ADDR]],TBL_UDARDA_LOANPOOL[LOAN_ID_PROP_ADDR],0)),"")</f>
        <v/>
      </c>
      <c r="I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 s="36" t="b">
        <f>CONCATENATE(TBL_QUAL_SERVICESLISTING_FAMILIES[[#This Row],[LISTING_LOAN_ID_PROP_ADDR]],TBL_QUAL_SERVICESLISTING_FAMILIES[[#This Row],[FAMILY_NAME]],TBL_QUAL_SERVICESLISTING_FAMILIES[[#This Row],[HOUSEHOLD_ANNUAL_INCOME]])&lt;&gt;""</f>
        <v>0</v>
      </c>
      <c r="K67" s="36" t="b">
        <f>AND(TBL_QUAL_SERVICESLISTING_FAMILIES[[#This Row],[LISTING_LOAN_ID_PROP_ADDR]]&lt;&gt;"",TBL_QUAL_SERVICESLISTING_FAMILIES[[#This Row],[FAMILY_NAME]]&lt;&gt;"",TBL_QUAL_SERVICESLISTING_FAMILIES[[#This Row],[HOUSEHOLD_ANNUAL_INCOME]]&lt;&gt;"")</f>
        <v>0</v>
      </c>
      <c r="L67" s="36">
        <f>SUM(
IF(AND(TBL_QUAL_SERVICESLISTING_FAMILIES[[#This Row],[LISTING_LOAN_ID_PROP_ADDR]]&lt;&gt;"",NOT(ISNUMBER(MATCH(TBL_QUAL_SERVICESLISTING_FAMILIES[[#This Row],[LISTING_LOAN_ID_PROP_ADDR]],RANGE_LOOKUP_UDARDA_LOANLIST,0)))),1,0)
)</f>
        <v>0</v>
      </c>
    </row>
    <row r="68" spans="2:12" ht="20.100000000000001" customHeight="1" x14ac:dyDescent="0.25">
      <c r="B68" s="25" t="str">
        <f>IF(TBL_QUAL_SERVICESLISTING_FAMILIES[[#This Row],[RECORD_STARTED]],IF(TBL_QUAL_SERVICESLISTING_FAMILIES[[#This Row],[ERROR_COUNT]]&gt;0,-1,IF(TBL_QUAL_SERVICESLISTING_FAMILIES[[#This Row],[REQ_FIELDS_POPULATED]],1,0)),"")</f>
        <v/>
      </c>
      <c r="C68" s="94">
        <f>ROW()-ROW(TBL_QUAL_SERVICESLISTING_FAMILIES[[#Headers],[ROW_ID]])</f>
        <v>59</v>
      </c>
      <c r="D68" s="82"/>
      <c r="E68" s="82"/>
      <c r="F68" s="33"/>
      <c r="G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 s="84" t="str">
        <f>IFERROR(INDEX(TBL_UDARDA_LOANPOOL[QUAL_SERVICES_HUD_MFI],MATCH(TBL_QUAL_SERVICESLISTING_FAMILIES[[#This Row],[LISTING_LOAN_ID_PROP_ADDR]],TBL_UDARDA_LOANPOOL[LOAN_ID_PROP_ADDR],0)),"")</f>
        <v/>
      </c>
      <c r="I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 s="36" t="b">
        <f>CONCATENATE(TBL_QUAL_SERVICESLISTING_FAMILIES[[#This Row],[LISTING_LOAN_ID_PROP_ADDR]],TBL_QUAL_SERVICESLISTING_FAMILIES[[#This Row],[FAMILY_NAME]],TBL_QUAL_SERVICESLISTING_FAMILIES[[#This Row],[HOUSEHOLD_ANNUAL_INCOME]])&lt;&gt;""</f>
        <v>0</v>
      </c>
      <c r="K68" s="36" t="b">
        <f>AND(TBL_QUAL_SERVICESLISTING_FAMILIES[[#This Row],[LISTING_LOAN_ID_PROP_ADDR]]&lt;&gt;"",TBL_QUAL_SERVICESLISTING_FAMILIES[[#This Row],[FAMILY_NAME]]&lt;&gt;"",TBL_QUAL_SERVICESLISTING_FAMILIES[[#This Row],[HOUSEHOLD_ANNUAL_INCOME]]&lt;&gt;"")</f>
        <v>0</v>
      </c>
      <c r="L68" s="36">
        <f>SUM(
IF(AND(TBL_QUAL_SERVICESLISTING_FAMILIES[[#This Row],[LISTING_LOAN_ID_PROP_ADDR]]&lt;&gt;"",NOT(ISNUMBER(MATCH(TBL_QUAL_SERVICESLISTING_FAMILIES[[#This Row],[LISTING_LOAN_ID_PROP_ADDR]],RANGE_LOOKUP_UDARDA_LOANLIST,0)))),1,0)
)</f>
        <v>0</v>
      </c>
    </row>
    <row r="69" spans="2:12" ht="20.100000000000001" customHeight="1" x14ac:dyDescent="0.25">
      <c r="B69" s="25" t="str">
        <f>IF(TBL_QUAL_SERVICESLISTING_FAMILIES[[#This Row],[RECORD_STARTED]],IF(TBL_QUAL_SERVICESLISTING_FAMILIES[[#This Row],[ERROR_COUNT]]&gt;0,-1,IF(TBL_QUAL_SERVICESLISTING_FAMILIES[[#This Row],[REQ_FIELDS_POPULATED]],1,0)),"")</f>
        <v/>
      </c>
      <c r="C69" s="94">
        <f>ROW()-ROW(TBL_QUAL_SERVICESLISTING_FAMILIES[[#Headers],[ROW_ID]])</f>
        <v>60</v>
      </c>
      <c r="D69" s="82"/>
      <c r="E69" s="82"/>
      <c r="F69" s="33"/>
      <c r="G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 s="84" t="str">
        <f>IFERROR(INDEX(TBL_UDARDA_LOANPOOL[QUAL_SERVICES_HUD_MFI],MATCH(TBL_QUAL_SERVICESLISTING_FAMILIES[[#This Row],[LISTING_LOAN_ID_PROP_ADDR]],TBL_UDARDA_LOANPOOL[LOAN_ID_PROP_ADDR],0)),"")</f>
        <v/>
      </c>
      <c r="I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 s="36" t="b">
        <f>CONCATENATE(TBL_QUAL_SERVICESLISTING_FAMILIES[[#This Row],[LISTING_LOAN_ID_PROP_ADDR]],TBL_QUAL_SERVICESLISTING_FAMILIES[[#This Row],[FAMILY_NAME]],TBL_QUAL_SERVICESLISTING_FAMILIES[[#This Row],[HOUSEHOLD_ANNUAL_INCOME]])&lt;&gt;""</f>
        <v>0</v>
      </c>
      <c r="K69" s="36" t="b">
        <f>AND(TBL_QUAL_SERVICESLISTING_FAMILIES[[#This Row],[LISTING_LOAN_ID_PROP_ADDR]]&lt;&gt;"",TBL_QUAL_SERVICESLISTING_FAMILIES[[#This Row],[FAMILY_NAME]]&lt;&gt;"",TBL_QUAL_SERVICESLISTING_FAMILIES[[#This Row],[HOUSEHOLD_ANNUAL_INCOME]]&lt;&gt;"")</f>
        <v>0</v>
      </c>
      <c r="L69" s="36">
        <f>SUM(
IF(AND(TBL_QUAL_SERVICESLISTING_FAMILIES[[#This Row],[LISTING_LOAN_ID_PROP_ADDR]]&lt;&gt;"",NOT(ISNUMBER(MATCH(TBL_QUAL_SERVICESLISTING_FAMILIES[[#This Row],[LISTING_LOAN_ID_PROP_ADDR]],RANGE_LOOKUP_UDARDA_LOANLIST,0)))),1,0)
)</f>
        <v>0</v>
      </c>
    </row>
    <row r="70" spans="2:12" ht="20.100000000000001" customHeight="1" x14ac:dyDescent="0.25">
      <c r="B70" s="25" t="str">
        <f>IF(TBL_QUAL_SERVICESLISTING_FAMILIES[[#This Row],[RECORD_STARTED]],IF(TBL_QUAL_SERVICESLISTING_FAMILIES[[#This Row],[ERROR_COUNT]]&gt;0,-1,IF(TBL_QUAL_SERVICESLISTING_FAMILIES[[#This Row],[REQ_FIELDS_POPULATED]],1,0)),"")</f>
        <v/>
      </c>
      <c r="C70" s="94">
        <f>ROW()-ROW(TBL_QUAL_SERVICESLISTING_FAMILIES[[#Headers],[ROW_ID]])</f>
        <v>61</v>
      </c>
      <c r="D70" s="82"/>
      <c r="E70" s="82"/>
      <c r="F70" s="33"/>
      <c r="G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 s="84" t="str">
        <f>IFERROR(INDEX(TBL_UDARDA_LOANPOOL[QUAL_SERVICES_HUD_MFI],MATCH(TBL_QUAL_SERVICESLISTING_FAMILIES[[#This Row],[LISTING_LOAN_ID_PROP_ADDR]],TBL_UDARDA_LOANPOOL[LOAN_ID_PROP_ADDR],0)),"")</f>
        <v/>
      </c>
      <c r="I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 s="36" t="b">
        <f>CONCATENATE(TBL_QUAL_SERVICESLISTING_FAMILIES[[#This Row],[LISTING_LOAN_ID_PROP_ADDR]],TBL_QUAL_SERVICESLISTING_FAMILIES[[#This Row],[FAMILY_NAME]],TBL_QUAL_SERVICESLISTING_FAMILIES[[#This Row],[HOUSEHOLD_ANNUAL_INCOME]])&lt;&gt;""</f>
        <v>0</v>
      </c>
      <c r="K70" s="36" t="b">
        <f>AND(TBL_QUAL_SERVICESLISTING_FAMILIES[[#This Row],[LISTING_LOAN_ID_PROP_ADDR]]&lt;&gt;"",TBL_QUAL_SERVICESLISTING_FAMILIES[[#This Row],[FAMILY_NAME]]&lt;&gt;"",TBL_QUAL_SERVICESLISTING_FAMILIES[[#This Row],[HOUSEHOLD_ANNUAL_INCOME]]&lt;&gt;"")</f>
        <v>0</v>
      </c>
      <c r="L70" s="36">
        <f>SUM(
IF(AND(TBL_QUAL_SERVICESLISTING_FAMILIES[[#This Row],[LISTING_LOAN_ID_PROP_ADDR]]&lt;&gt;"",NOT(ISNUMBER(MATCH(TBL_QUAL_SERVICESLISTING_FAMILIES[[#This Row],[LISTING_LOAN_ID_PROP_ADDR]],RANGE_LOOKUP_UDARDA_LOANLIST,0)))),1,0)
)</f>
        <v>0</v>
      </c>
    </row>
    <row r="71" spans="2:12" ht="20.100000000000001" customHeight="1" x14ac:dyDescent="0.25">
      <c r="B71" s="25" t="str">
        <f>IF(TBL_QUAL_SERVICESLISTING_FAMILIES[[#This Row],[RECORD_STARTED]],IF(TBL_QUAL_SERVICESLISTING_FAMILIES[[#This Row],[ERROR_COUNT]]&gt;0,-1,IF(TBL_QUAL_SERVICESLISTING_FAMILIES[[#This Row],[REQ_FIELDS_POPULATED]],1,0)),"")</f>
        <v/>
      </c>
      <c r="C71" s="94">
        <f>ROW()-ROW(TBL_QUAL_SERVICESLISTING_FAMILIES[[#Headers],[ROW_ID]])</f>
        <v>62</v>
      </c>
      <c r="D71" s="82"/>
      <c r="E71" s="82"/>
      <c r="F71" s="33"/>
      <c r="G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 s="84" t="str">
        <f>IFERROR(INDEX(TBL_UDARDA_LOANPOOL[QUAL_SERVICES_HUD_MFI],MATCH(TBL_QUAL_SERVICESLISTING_FAMILIES[[#This Row],[LISTING_LOAN_ID_PROP_ADDR]],TBL_UDARDA_LOANPOOL[LOAN_ID_PROP_ADDR],0)),"")</f>
        <v/>
      </c>
      <c r="I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 s="36" t="b">
        <f>CONCATENATE(TBL_QUAL_SERVICESLISTING_FAMILIES[[#This Row],[LISTING_LOAN_ID_PROP_ADDR]],TBL_QUAL_SERVICESLISTING_FAMILIES[[#This Row],[FAMILY_NAME]],TBL_QUAL_SERVICESLISTING_FAMILIES[[#This Row],[HOUSEHOLD_ANNUAL_INCOME]])&lt;&gt;""</f>
        <v>0</v>
      </c>
      <c r="K71" s="36" t="b">
        <f>AND(TBL_QUAL_SERVICESLISTING_FAMILIES[[#This Row],[LISTING_LOAN_ID_PROP_ADDR]]&lt;&gt;"",TBL_QUAL_SERVICESLISTING_FAMILIES[[#This Row],[FAMILY_NAME]]&lt;&gt;"",TBL_QUAL_SERVICESLISTING_FAMILIES[[#This Row],[HOUSEHOLD_ANNUAL_INCOME]]&lt;&gt;"")</f>
        <v>0</v>
      </c>
      <c r="L71" s="36">
        <f>SUM(
IF(AND(TBL_QUAL_SERVICESLISTING_FAMILIES[[#This Row],[LISTING_LOAN_ID_PROP_ADDR]]&lt;&gt;"",NOT(ISNUMBER(MATCH(TBL_QUAL_SERVICESLISTING_FAMILIES[[#This Row],[LISTING_LOAN_ID_PROP_ADDR]],RANGE_LOOKUP_UDARDA_LOANLIST,0)))),1,0)
)</f>
        <v>0</v>
      </c>
    </row>
    <row r="72" spans="2:12" ht="20.100000000000001" customHeight="1" x14ac:dyDescent="0.25">
      <c r="B72" s="25" t="str">
        <f>IF(TBL_QUAL_SERVICESLISTING_FAMILIES[[#This Row],[RECORD_STARTED]],IF(TBL_QUAL_SERVICESLISTING_FAMILIES[[#This Row],[ERROR_COUNT]]&gt;0,-1,IF(TBL_QUAL_SERVICESLISTING_FAMILIES[[#This Row],[REQ_FIELDS_POPULATED]],1,0)),"")</f>
        <v/>
      </c>
      <c r="C72" s="94">
        <f>ROW()-ROW(TBL_QUAL_SERVICESLISTING_FAMILIES[[#Headers],[ROW_ID]])</f>
        <v>63</v>
      </c>
      <c r="D72" s="82"/>
      <c r="E72" s="82"/>
      <c r="F72" s="33"/>
      <c r="G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 s="84" t="str">
        <f>IFERROR(INDEX(TBL_UDARDA_LOANPOOL[QUAL_SERVICES_HUD_MFI],MATCH(TBL_QUAL_SERVICESLISTING_FAMILIES[[#This Row],[LISTING_LOAN_ID_PROP_ADDR]],TBL_UDARDA_LOANPOOL[LOAN_ID_PROP_ADDR],0)),"")</f>
        <v/>
      </c>
      <c r="I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 s="36" t="b">
        <f>CONCATENATE(TBL_QUAL_SERVICESLISTING_FAMILIES[[#This Row],[LISTING_LOAN_ID_PROP_ADDR]],TBL_QUAL_SERVICESLISTING_FAMILIES[[#This Row],[FAMILY_NAME]],TBL_QUAL_SERVICESLISTING_FAMILIES[[#This Row],[HOUSEHOLD_ANNUAL_INCOME]])&lt;&gt;""</f>
        <v>0</v>
      </c>
      <c r="K72" s="36" t="b">
        <f>AND(TBL_QUAL_SERVICESLISTING_FAMILIES[[#This Row],[LISTING_LOAN_ID_PROP_ADDR]]&lt;&gt;"",TBL_QUAL_SERVICESLISTING_FAMILIES[[#This Row],[FAMILY_NAME]]&lt;&gt;"",TBL_QUAL_SERVICESLISTING_FAMILIES[[#This Row],[HOUSEHOLD_ANNUAL_INCOME]]&lt;&gt;"")</f>
        <v>0</v>
      </c>
      <c r="L72" s="36">
        <f>SUM(
IF(AND(TBL_QUAL_SERVICESLISTING_FAMILIES[[#This Row],[LISTING_LOAN_ID_PROP_ADDR]]&lt;&gt;"",NOT(ISNUMBER(MATCH(TBL_QUAL_SERVICESLISTING_FAMILIES[[#This Row],[LISTING_LOAN_ID_PROP_ADDR]],RANGE_LOOKUP_UDARDA_LOANLIST,0)))),1,0)
)</f>
        <v>0</v>
      </c>
    </row>
    <row r="73" spans="2:12" ht="20.100000000000001" customHeight="1" x14ac:dyDescent="0.25">
      <c r="B73" s="25" t="str">
        <f>IF(TBL_QUAL_SERVICESLISTING_FAMILIES[[#This Row],[RECORD_STARTED]],IF(TBL_QUAL_SERVICESLISTING_FAMILIES[[#This Row],[ERROR_COUNT]]&gt;0,-1,IF(TBL_QUAL_SERVICESLISTING_FAMILIES[[#This Row],[REQ_FIELDS_POPULATED]],1,0)),"")</f>
        <v/>
      </c>
      <c r="C73" s="94">
        <f>ROW()-ROW(TBL_QUAL_SERVICESLISTING_FAMILIES[[#Headers],[ROW_ID]])</f>
        <v>64</v>
      </c>
      <c r="D73" s="82"/>
      <c r="E73" s="82"/>
      <c r="F73" s="33"/>
      <c r="G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 s="84" t="str">
        <f>IFERROR(INDEX(TBL_UDARDA_LOANPOOL[QUAL_SERVICES_HUD_MFI],MATCH(TBL_QUAL_SERVICESLISTING_FAMILIES[[#This Row],[LISTING_LOAN_ID_PROP_ADDR]],TBL_UDARDA_LOANPOOL[LOAN_ID_PROP_ADDR],0)),"")</f>
        <v/>
      </c>
      <c r="I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 s="36" t="b">
        <f>CONCATENATE(TBL_QUAL_SERVICESLISTING_FAMILIES[[#This Row],[LISTING_LOAN_ID_PROP_ADDR]],TBL_QUAL_SERVICESLISTING_FAMILIES[[#This Row],[FAMILY_NAME]],TBL_QUAL_SERVICESLISTING_FAMILIES[[#This Row],[HOUSEHOLD_ANNUAL_INCOME]])&lt;&gt;""</f>
        <v>0</v>
      </c>
      <c r="K73" s="36" t="b">
        <f>AND(TBL_QUAL_SERVICESLISTING_FAMILIES[[#This Row],[LISTING_LOAN_ID_PROP_ADDR]]&lt;&gt;"",TBL_QUAL_SERVICESLISTING_FAMILIES[[#This Row],[FAMILY_NAME]]&lt;&gt;"",TBL_QUAL_SERVICESLISTING_FAMILIES[[#This Row],[HOUSEHOLD_ANNUAL_INCOME]]&lt;&gt;"")</f>
        <v>0</v>
      </c>
      <c r="L73" s="36">
        <f>SUM(
IF(AND(TBL_QUAL_SERVICESLISTING_FAMILIES[[#This Row],[LISTING_LOAN_ID_PROP_ADDR]]&lt;&gt;"",NOT(ISNUMBER(MATCH(TBL_QUAL_SERVICESLISTING_FAMILIES[[#This Row],[LISTING_LOAN_ID_PROP_ADDR]],RANGE_LOOKUP_UDARDA_LOANLIST,0)))),1,0)
)</f>
        <v>0</v>
      </c>
    </row>
    <row r="74" spans="2:12" ht="20.100000000000001" customHeight="1" x14ac:dyDescent="0.25">
      <c r="B74" s="25" t="str">
        <f>IF(TBL_QUAL_SERVICESLISTING_FAMILIES[[#This Row],[RECORD_STARTED]],IF(TBL_QUAL_SERVICESLISTING_FAMILIES[[#This Row],[ERROR_COUNT]]&gt;0,-1,IF(TBL_QUAL_SERVICESLISTING_FAMILIES[[#This Row],[REQ_FIELDS_POPULATED]],1,0)),"")</f>
        <v/>
      </c>
      <c r="C74" s="94">
        <f>ROW()-ROW(TBL_QUAL_SERVICESLISTING_FAMILIES[[#Headers],[ROW_ID]])</f>
        <v>65</v>
      </c>
      <c r="D74" s="82"/>
      <c r="E74" s="82"/>
      <c r="F74" s="33"/>
      <c r="G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 s="84" t="str">
        <f>IFERROR(INDEX(TBL_UDARDA_LOANPOOL[QUAL_SERVICES_HUD_MFI],MATCH(TBL_QUAL_SERVICESLISTING_FAMILIES[[#This Row],[LISTING_LOAN_ID_PROP_ADDR]],TBL_UDARDA_LOANPOOL[LOAN_ID_PROP_ADDR],0)),"")</f>
        <v/>
      </c>
      <c r="I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 s="36" t="b">
        <f>CONCATENATE(TBL_QUAL_SERVICESLISTING_FAMILIES[[#This Row],[LISTING_LOAN_ID_PROP_ADDR]],TBL_QUAL_SERVICESLISTING_FAMILIES[[#This Row],[FAMILY_NAME]],TBL_QUAL_SERVICESLISTING_FAMILIES[[#This Row],[HOUSEHOLD_ANNUAL_INCOME]])&lt;&gt;""</f>
        <v>0</v>
      </c>
      <c r="K74" s="36" t="b">
        <f>AND(TBL_QUAL_SERVICESLISTING_FAMILIES[[#This Row],[LISTING_LOAN_ID_PROP_ADDR]]&lt;&gt;"",TBL_QUAL_SERVICESLISTING_FAMILIES[[#This Row],[FAMILY_NAME]]&lt;&gt;"",TBL_QUAL_SERVICESLISTING_FAMILIES[[#This Row],[HOUSEHOLD_ANNUAL_INCOME]]&lt;&gt;"")</f>
        <v>0</v>
      </c>
      <c r="L74" s="36">
        <f>SUM(
IF(AND(TBL_QUAL_SERVICESLISTING_FAMILIES[[#This Row],[LISTING_LOAN_ID_PROP_ADDR]]&lt;&gt;"",NOT(ISNUMBER(MATCH(TBL_QUAL_SERVICESLISTING_FAMILIES[[#This Row],[LISTING_LOAN_ID_PROP_ADDR]],RANGE_LOOKUP_UDARDA_LOANLIST,0)))),1,0)
)</f>
        <v>0</v>
      </c>
    </row>
    <row r="75" spans="2:12" ht="20.100000000000001" customHeight="1" x14ac:dyDescent="0.25">
      <c r="B75" s="25" t="str">
        <f>IF(TBL_QUAL_SERVICESLISTING_FAMILIES[[#This Row],[RECORD_STARTED]],IF(TBL_QUAL_SERVICESLISTING_FAMILIES[[#This Row],[ERROR_COUNT]]&gt;0,-1,IF(TBL_QUAL_SERVICESLISTING_FAMILIES[[#This Row],[REQ_FIELDS_POPULATED]],1,0)),"")</f>
        <v/>
      </c>
      <c r="C75" s="94">
        <f>ROW()-ROW(TBL_QUAL_SERVICESLISTING_FAMILIES[[#Headers],[ROW_ID]])</f>
        <v>66</v>
      </c>
      <c r="D75" s="82"/>
      <c r="E75" s="82"/>
      <c r="F75" s="33"/>
      <c r="G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 s="84" t="str">
        <f>IFERROR(INDEX(TBL_UDARDA_LOANPOOL[QUAL_SERVICES_HUD_MFI],MATCH(TBL_QUAL_SERVICESLISTING_FAMILIES[[#This Row],[LISTING_LOAN_ID_PROP_ADDR]],TBL_UDARDA_LOANPOOL[LOAN_ID_PROP_ADDR],0)),"")</f>
        <v/>
      </c>
      <c r="I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 s="36" t="b">
        <f>CONCATENATE(TBL_QUAL_SERVICESLISTING_FAMILIES[[#This Row],[LISTING_LOAN_ID_PROP_ADDR]],TBL_QUAL_SERVICESLISTING_FAMILIES[[#This Row],[FAMILY_NAME]],TBL_QUAL_SERVICESLISTING_FAMILIES[[#This Row],[HOUSEHOLD_ANNUAL_INCOME]])&lt;&gt;""</f>
        <v>0</v>
      </c>
      <c r="K75" s="36" t="b">
        <f>AND(TBL_QUAL_SERVICESLISTING_FAMILIES[[#This Row],[LISTING_LOAN_ID_PROP_ADDR]]&lt;&gt;"",TBL_QUAL_SERVICESLISTING_FAMILIES[[#This Row],[FAMILY_NAME]]&lt;&gt;"",TBL_QUAL_SERVICESLISTING_FAMILIES[[#This Row],[HOUSEHOLD_ANNUAL_INCOME]]&lt;&gt;"")</f>
        <v>0</v>
      </c>
      <c r="L75" s="36">
        <f>SUM(
IF(AND(TBL_QUAL_SERVICESLISTING_FAMILIES[[#This Row],[LISTING_LOAN_ID_PROP_ADDR]]&lt;&gt;"",NOT(ISNUMBER(MATCH(TBL_QUAL_SERVICESLISTING_FAMILIES[[#This Row],[LISTING_LOAN_ID_PROP_ADDR]],RANGE_LOOKUP_UDARDA_LOANLIST,0)))),1,0)
)</f>
        <v>0</v>
      </c>
    </row>
    <row r="76" spans="2:12" ht="20.100000000000001" customHeight="1" x14ac:dyDescent="0.25">
      <c r="B76" s="25" t="str">
        <f>IF(TBL_QUAL_SERVICESLISTING_FAMILIES[[#This Row],[RECORD_STARTED]],IF(TBL_QUAL_SERVICESLISTING_FAMILIES[[#This Row],[ERROR_COUNT]]&gt;0,-1,IF(TBL_QUAL_SERVICESLISTING_FAMILIES[[#This Row],[REQ_FIELDS_POPULATED]],1,0)),"")</f>
        <v/>
      </c>
      <c r="C76" s="94">
        <f>ROW()-ROW(TBL_QUAL_SERVICESLISTING_FAMILIES[[#Headers],[ROW_ID]])</f>
        <v>67</v>
      </c>
      <c r="D76" s="82"/>
      <c r="E76" s="82"/>
      <c r="F76" s="33"/>
      <c r="G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 s="84" t="str">
        <f>IFERROR(INDEX(TBL_UDARDA_LOANPOOL[QUAL_SERVICES_HUD_MFI],MATCH(TBL_QUAL_SERVICESLISTING_FAMILIES[[#This Row],[LISTING_LOAN_ID_PROP_ADDR]],TBL_UDARDA_LOANPOOL[LOAN_ID_PROP_ADDR],0)),"")</f>
        <v/>
      </c>
      <c r="I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 s="36" t="b">
        <f>CONCATENATE(TBL_QUAL_SERVICESLISTING_FAMILIES[[#This Row],[LISTING_LOAN_ID_PROP_ADDR]],TBL_QUAL_SERVICESLISTING_FAMILIES[[#This Row],[FAMILY_NAME]],TBL_QUAL_SERVICESLISTING_FAMILIES[[#This Row],[HOUSEHOLD_ANNUAL_INCOME]])&lt;&gt;""</f>
        <v>0</v>
      </c>
      <c r="K76" s="36" t="b">
        <f>AND(TBL_QUAL_SERVICESLISTING_FAMILIES[[#This Row],[LISTING_LOAN_ID_PROP_ADDR]]&lt;&gt;"",TBL_QUAL_SERVICESLISTING_FAMILIES[[#This Row],[FAMILY_NAME]]&lt;&gt;"",TBL_QUAL_SERVICESLISTING_FAMILIES[[#This Row],[HOUSEHOLD_ANNUAL_INCOME]]&lt;&gt;"")</f>
        <v>0</v>
      </c>
      <c r="L76" s="36">
        <f>SUM(
IF(AND(TBL_QUAL_SERVICESLISTING_FAMILIES[[#This Row],[LISTING_LOAN_ID_PROP_ADDR]]&lt;&gt;"",NOT(ISNUMBER(MATCH(TBL_QUAL_SERVICESLISTING_FAMILIES[[#This Row],[LISTING_LOAN_ID_PROP_ADDR]],RANGE_LOOKUP_UDARDA_LOANLIST,0)))),1,0)
)</f>
        <v>0</v>
      </c>
    </row>
    <row r="77" spans="2:12" ht="20.100000000000001" customHeight="1" x14ac:dyDescent="0.25">
      <c r="B77" s="25" t="str">
        <f>IF(TBL_QUAL_SERVICESLISTING_FAMILIES[[#This Row],[RECORD_STARTED]],IF(TBL_QUAL_SERVICESLISTING_FAMILIES[[#This Row],[ERROR_COUNT]]&gt;0,-1,IF(TBL_QUAL_SERVICESLISTING_FAMILIES[[#This Row],[REQ_FIELDS_POPULATED]],1,0)),"")</f>
        <v/>
      </c>
      <c r="C77" s="94">
        <f>ROW()-ROW(TBL_QUAL_SERVICESLISTING_FAMILIES[[#Headers],[ROW_ID]])</f>
        <v>68</v>
      </c>
      <c r="D77" s="82"/>
      <c r="E77" s="82"/>
      <c r="F77" s="33"/>
      <c r="G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 s="84" t="str">
        <f>IFERROR(INDEX(TBL_UDARDA_LOANPOOL[QUAL_SERVICES_HUD_MFI],MATCH(TBL_QUAL_SERVICESLISTING_FAMILIES[[#This Row],[LISTING_LOAN_ID_PROP_ADDR]],TBL_UDARDA_LOANPOOL[LOAN_ID_PROP_ADDR],0)),"")</f>
        <v/>
      </c>
      <c r="I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 s="36" t="b">
        <f>CONCATENATE(TBL_QUAL_SERVICESLISTING_FAMILIES[[#This Row],[LISTING_LOAN_ID_PROP_ADDR]],TBL_QUAL_SERVICESLISTING_FAMILIES[[#This Row],[FAMILY_NAME]],TBL_QUAL_SERVICESLISTING_FAMILIES[[#This Row],[HOUSEHOLD_ANNUAL_INCOME]])&lt;&gt;""</f>
        <v>0</v>
      </c>
      <c r="K77" s="36" t="b">
        <f>AND(TBL_QUAL_SERVICESLISTING_FAMILIES[[#This Row],[LISTING_LOAN_ID_PROP_ADDR]]&lt;&gt;"",TBL_QUAL_SERVICESLISTING_FAMILIES[[#This Row],[FAMILY_NAME]]&lt;&gt;"",TBL_QUAL_SERVICESLISTING_FAMILIES[[#This Row],[HOUSEHOLD_ANNUAL_INCOME]]&lt;&gt;"")</f>
        <v>0</v>
      </c>
      <c r="L77" s="36">
        <f>SUM(
IF(AND(TBL_QUAL_SERVICESLISTING_FAMILIES[[#This Row],[LISTING_LOAN_ID_PROP_ADDR]]&lt;&gt;"",NOT(ISNUMBER(MATCH(TBL_QUAL_SERVICESLISTING_FAMILIES[[#This Row],[LISTING_LOAN_ID_PROP_ADDR]],RANGE_LOOKUP_UDARDA_LOANLIST,0)))),1,0)
)</f>
        <v>0</v>
      </c>
    </row>
    <row r="78" spans="2:12" ht="20.100000000000001" customHeight="1" x14ac:dyDescent="0.25">
      <c r="B78" s="25" t="str">
        <f>IF(TBL_QUAL_SERVICESLISTING_FAMILIES[[#This Row],[RECORD_STARTED]],IF(TBL_QUAL_SERVICESLISTING_FAMILIES[[#This Row],[ERROR_COUNT]]&gt;0,-1,IF(TBL_QUAL_SERVICESLISTING_FAMILIES[[#This Row],[REQ_FIELDS_POPULATED]],1,0)),"")</f>
        <v/>
      </c>
      <c r="C78" s="94">
        <f>ROW()-ROW(TBL_QUAL_SERVICESLISTING_FAMILIES[[#Headers],[ROW_ID]])</f>
        <v>69</v>
      </c>
      <c r="D78" s="82"/>
      <c r="E78" s="82"/>
      <c r="F78" s="33"/>
      <c r="G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 s="84" t="str">
        <f>IFERROR(INDEX(TBL_UDARDA_LOANPOOL[QUAL_SERVICES_HUD_MFI],MATCH(TBL_QUAL_SERVICESLISTING_FAMILIES[[#This Row],[LISTING_LOAN_ID_PROP_ADDR]],TBL_UDARDA_LOANPOOL[LOAN_ID_PROP_ADDR],0)),"")</f>
        <v/>
      </c>
      <c r="I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 s="36" t="b">
        <f>CONCATENATE(TBL_QUAL_SERVICESLISTING_FAMILIES[[#This Row],[LISTING_LOAN_ID_PROP_ADDR]],TBL_QUAL_SERVICESLISTING_FAMILIES[[#This Row],[FAMILY_NAME]],TBL_QUAL_SERVICESLISTING_FAMILIES[[#This Row],[HOUSEHOLD_ANNUAL_INCOME]])&lt;&gt;""</f>
        <v>0</v>
      </c>
      <c r="K78" s="36" t="b">
        <f>AND(TBL_QUAL_SERVICESLISTING_FAMILIES[[#This Row],[LISTING_LOAN_ID_PROP_ADDR]]&lt;&gt;"",TBL_QUAL_SERVICESLISTING_FAMILIES[[#This Row],[FAMILY_NAME]]&lt;&gt;"",TBL_QUAL_SERVICESLISTING_FAMILIES[[#This Row],[HOUSEHOLD_ANNUAL_INCOME]]&lt;&gt;"")</f>
        <v>0</v>
      </c>
      <c r="L78" s="36">
        <f>SUM(
IF(AND(TBL_QUAL_SERVICESLISTING_FAMILIES[[#This Row],[LISTING_LOAN_ID_PROP_ADDR]]&lt;&gt;"",NOT(ISNUMBER(MATCH(TBL_QUAL_SERVICESLISTING_FAMILIES[[#This Row],[LISTING_LOAN_ID_PROP_ADDR]],RANGE_LOOKUP_UDARDA_LOANLIST,0)))),1,0)
)</f>
        <v>0</v>
      </c>
    </row>
    <row r="79" spans="2:12" ht="20.100000000000001" customHeight="1" x14ac:dyDescent="0.25">
      <c r="B79" s="25" t="str">
        <f>IF(TBL_QUAL_SERVICESLISTING_FAMILIES[[#This Row],[RECORD_STARTED]],IF(TBL_QUAL_SERVICESLISTING_FAMILIES[[#This Row],[ERROR_COUNT]]&gt;0,-1,IF(TBL_QUAL_SERVICESLISTING_FAMILIES[[#This Row],[REQ_FIELDS_POPULATED]],1,0)),"")</f>
        <v/>
      </c>
      <c r="C79" s="94">
        <f>ROW()-ROW(TBL_QUAL_SERVICESLISTING_FAMILIES[[#Headers],[ROW_ID]])</f>
        <v>70</v>
      </c>
      <c r="D79" s="82"/>
      <c r="E79" s="82"/>
      <c r="F79" s="33"/>
      <c r="G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 s="84" t="str">
        <f>IFERROR(INDEX(TBL_UDARDA_LOANPOOL[QUAL_SERVICES_HUD_MFI],MATCH(TBL_QUAL_SERVICESLISTING_FAMILIES[[#This Row],[LISTING_LOAN_ID_PROP_ADDR]],TBL_UDARDA_LOANPOOL[LOAN_ID_PROP_ADDR],0)),"")</f>
        <v/>
      </c>
      <c r="I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 s="36" t="b">
        <f>CONCATENATE(TBL_QUAL_SERVICESLISTING_FAMILIES[[#This Row],[LISTING_LOAN_ID_PROP_ADDR]],TBL_QUAL_SERVICESLISTING_FAMILIES[[#This Row],[FAMILY_NAME]],TBL_QUAL_SERVICESLISTING_FAMILIES[[#This Row],[HOUSEHOLD_ANNUAL_INCOME]])&lt;&gt;""</f>
        <v>0</v>
      </c>
      <c r="K79" s="36" t="b">
        <f>AND(TBL_QUAL_SERVICESLISTING_FAMILIES[[#This Row],[LISTING_LOAN_ID_PROP_ADDR]]&lt;&gt;"",TBL_QUAL_SERVICESLISTING_FAMILIES[[#This Row],[FAMILY_NAME]]&lt;&gt;"",TBL_QUAL_SERVICESLISTING_FAMILIES[[#This Row],[HOUSEHOLD_ANNUAL_INCOME]]&lt;&gt;"")</f>
        <v>0</v>
      </c>
      <c r="L79" s="36">
        <f>SUM(
IF(AND(TBL_QUAL_SERVICESLISTING_FAMILIES[[#This Row],[LISTING_LOAN_ID_PROP_ADDR]]&lt;&gt;"",NOT(ISNUMBER(MATCH(TBL_QUAL_SERVICESLISTING_FAMILIES[[#This Row],[LISTING_LOAN_ID_PROP_ADDR]],RANGE_LOOKUP_UDARDA_LOANLIST,0)))),1,0)
)</f>
        <v>0</v>
      </c>
    </row>
    <row r="80" spans="2:12" ht="20.100000000000001" customHeight="1" x14ac:dyDescent="0.25">
      <c r="B80" s="25" t="str">
        <f>IF(TBL_QUAL_SERVICESLISTING_FAMILIES[[#This Row],[RECORD_STARTED]],IF(TBL_QUAL_SERVICESLISTING_FAMILIES[[#This Row],[ERROR_COUNT]]&gt;0,-1,IF(TBL_QUAL_SERVICESLISTING_FAMILIES[[#This Row],[REQ_FIELDS_POPULATED]],1,0)),"")</f>
        <v/>
      </c>
      <c r="C80" s="94">
        <f>ROW()-ROW(TBL_QUAL_SERVICESLISTING_FAMILIES[[#Headers],[ROW_ID]])</f>
        <v>71</v>
      </c>
      <c r="D80" s="82"/>
      <c r="E80" s="82"/>
      <c r="F80" s="33"/>
      <c r="G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 s="84" t="str">
        <f>IFERROR(INDEX(TBL_UDARDA_LOANPOOL[QUAL_SERVICES_HUD_MFI],MATCH(TBL_QUAL_SERVICESLISTING_FAMILIES[[#This Row],[LISTING_LOAN_ID_PROP_ADDR]],TBL_UDARDA_LOANPOOL[LOAN_ID_PROP_ADDR],0)),"")</f>
        <v/>
      </c>
      <c r="I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 s="36" t="b">
        <f>CONCATENATE(TBL_QUAL_SERVICESLISTING_FAMILIES[[#This Row],[LISTING_LOAN_ID_PROP_ADDR]],TBL_QUAL_SERVICESLISTING_FAMILIES[[#This Row],[FAMILY_NAME]],TBL_QUAL_SERVICESLISTING_FAMILIES[[#This Row],[HOUSEHOLD_ANNUAL_INCOME]])&lt;&gt;""</f>
        <v>0</v>
      </c>
      <c r="K80" s="36" t="b">
        <f>AND(TBL_QUAL_SERVICESLISTING_FAMILIES[[#This Row],[LISTING_LOAN_ID_PROP_ADDR]]&lt;&gt;"",TBL_QUAL_SERVICESLISTING_FAMILIES[[#This Row],[FAMILY_NAME]]&lt;&gt;"",TBL_QUAL_SERVICESLISTING_FAMILIES[[#This Row],[HOUSEHOLD_ANNUAL_INCOME]]&lt;&gt;"")</f>
        <v>0</v>
      </c>
      <c r="L80" s="36">
        <f>SUM(
IF(AND(TBL_QUAL_SERVICESLISTING_FAMILIES[[#This Row],[LISTING_LOAN_ID_PROP_ADDR]]&lt;&gt;"",NOT(ISNUMBER(MATCH(TBL_QUAL_SERVICESLISTING_FAMILIES[[#This Row],[LISTING_LOAN_ID_PROP_ADDR]],RANGE_LOOKUP_UDARDA_LOANLIST,0)))),1,0)
)</f>
        <v>0</v>
      </c>
    </row>
    <row r="81" spans="2:12" ht="20.100000000000001" customHeight="1" x14ac:dyDescent="0.25">
      <c r="B81" s="25" t="str">
        <f>IF(TBL_QUAL_SERVICESLISTING_FAMILIES[[#This Row],[RECORD_STARTED]],IF(TBL_QUAL_SERVICESLISTING_FAMILIES[[#This Row],[ERROR_COUNT]]&gt;0,-1,IF(TBL_QUAL_SERVICESLISTING_FAMILIES[[#This Row],[REQ_FIELDS_POPULATED]],1,0)),"")</f>
        <v/>
      </c>
      <c r="C81" s="94">
        <f>ROW()-ROW(TBL_QUAL_SERVICESLISTING_FAMILIES[[#Headers],[ROW_ID]])</f>
        <v>72</v>
      </c>
      <c r="D81" s="82"/>
      <c r="E81" s="82"/>
      <c r="F81" s="33"/>
      <c r="G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 s="84" t="str">
        <f>IFERROR(INDEX(TBL_UDARDA_LOANPOOL[QUAL_SERVICES_HUD_MFI],MATCH(TBL_QUAL_SERVICESLISTING_FAMILIES[[#This Row],[LISTING_LOAN_ID_PROP_ADDR]],TBL_UDARDA_LOANPOOL[LOAN_ID_PROP_ADDR],0)),"")</f>
        <v/>
      </c>
      <c r="I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 s="36" t="b">
        <f>CONCATENATE(TBL_QUAL_SERVICESLISTING_FAMILIES[[#This Row],[LISTING_LOAN_ID_PROP_ADDR]],TBL_QUAL_SERVICESLISTING_FAMILIES[[#This Row],[FAMILY_NAME]],TBL_QUAL_SERVICESLISTING_FAMILIES[[#This Row],[HOUSEHOLD_ANNUAL_INCOME]])&lt;&gt;""</f>
        <v>0</v>
      </c>
      <c r="K81" s="36" t="b">
        <f>AND(TBL_QUAL_SERVICESLISTING_FAMILIES[[#This Row],[LISTING_LOAN_ID_PROP_ADDR]]&lt;&gt;"",TBL_QUAL_SERVICESLISTING_FAMILIES[[#This Row],[FAMILY_NAME]]&lt;&gt;"",TBL_QUAL_SERVICESLISTING_FAMILIES[[#This Row],[HOUSEHOLD_ANNUAL_INCOME]]&lt;&gt;"")</f>
        <v>0</v>
      </c>
      <c r="L81" s="36">
        <f>SUM(
IF(AND(TBL_QUAL_SERVICESLISTING_FAMILIES[[#This Row],[LISTING_LOAN_ID_PROP_ADDR]]&lt;&gt;"",NOT(ISNUMBER(MATCH(TBL_QUAL_SERVICESLISTING_FAMILIES[[#This Row],[LISTING_LOAN_ID_PROP_ADDR]],RANGE_LOOKUP_UDARDA_LOANLIST,0)))),1,0)
)</f>
        <v>0</v>
      </c>
    </row>
    <row r="82" spans="2:12" ht="20.100000000000001" customHeight="1" x14ac:dyDescent="0.25">
      <c r="B82" s="25" t="str">
        <f>IF(TBL_QUAL_SERVICESLISTING_FAMILIES[[#This Row],[RECORD_STARTED]],IF(TBL_QUAL_SERVICESLISTING_FAMILIES[[#This Row],[ERROR_COUNT]]&gt;0,-1,IF(TBL_QUAL_SERVICESLISTING_FAMILIES[[#This Row],[REQ_FIELDS_POPULATED]],1,0)),"")</f>
        <v/>
      </c>
      <c r="C82" s="94">
        <f>ROW()-ROW(TBL_QUAL_SERVICESLISTING_FAMILIES[[#Headers],[ROW_ID]])</f>
        <v>73</v>
      </c>
      <c r="D82" s="82"/>
      <c r="E82" s="82"/>
      <c r="F82" s="33"/>
      <c r="G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 s="84" t="str">
        <f>IFERROR(INDEX(TBL_UDARDA_LOANPOOL[QUAL_SERVICES_HUD_MFI],MATCH(TBL_QUAL_SERVICESLISTING_FAMILIES[[#This Row],[LISTING_LOAN_ID_PROP_ADDR]],TBL_UDARDA_LOANPOOL[LOAN_ID_PROP_ADDR],0)),"")</f>
        <v/>
      </c>
      <c r="I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 s="36" t="b">
        <f>CONCATENATE(TBL_QUAL_SERVICESLISTING_FAMILIES[[#This Row],[LISTING_LOAN_ID_PROP_ADDR]],TBL_QUAL_SERVICESLISTING_FAMILIES[[#This Row],[FAMILY_NAME]],TBL_QUAL_SERVICESLISTING_FAMILIES[[#This Row],[HOUSEHOLD_ANNUAL_INCOME]])&lt;&gt;""</f>
        <v>0</v>
      </c>
      <c r="K82" s="36" t="b">
        <f>AND(TBL_QUAL_SERVICESLISTING_FAMILIES[[#This Row],[LISTING_LOAN_ID_PROP_ADDR]]&lt;&gt;"",TBL_QUAL_SERVICESLISTING_FAMILIES[[#This Row],[FAMILY_NAME]]&lt;&gt;"",TBL_QUAL_SERVICESLISTING_FAMILIES[[#This Row],[HOUSEHOLD_ANNUAL_INCOME]]&lt;&gt;"")</f>
        <v>0</v>
      </c>
      <c r="L82" s="36">
        <f>SUM(
IF(AND(TBL_QUAL_SERVICESLISTING_FAMILIES[[#This Row],[LISTING_LOAN_ID_PROP_ADDR]]&lt;&gt;"",NOT(ISNUMBER(MATCH(TBL_QUAL_SERVICESLISTING_FAMILIES[[#This Row],[LISTING_LOAN_ID_PROP_ADDR]],RANGE_LOOKUP_UDARDA_LOANLIST,0)))),1,0)
)</f>
        <v>0</v>
      </c>
    </row>
    <row r="83" spans="2:12" ht="20.100000000000001" customHeight="1" x14ac:dyDescent="0.25">
      <c r="B83" s="25" t="str">
        <f>IF(TBL_QUAL_SERVICESLISTING_FAMILIES[[#This Row],[RECORD_STARTED]],IF(TBL_QUAL_SERVICESLISTING_FAMILIES[[#This Row],[ERROR_COUNT]]&gt;0,-1,IF(TBL_QUAL_SERVICESLISTING_FAMILIES[[#This Row],[REQ_FIELDS_POPULATED]],1,0)),"")</f>
        <v/>
      </c>
      <c r="C83" s="94">
        <f>ROW()-ROW(TBL_QUAL_SERVICESLISTING_FAMILIES[[#Headers],[ROW_ID]])</f>
        <v>74</v>
      </c>
      <c r="D83" s="82"/>
      <c r="E83" s="82"/>
      <c r="F83" s="33"/>
      <c r="G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 s="84" t="str">
        <f>IFERROR(INDEX(TBL_UDARDA_LOANPOOL[QUAL_SERVICES_HUD_MFI],MATCH(TBL_QUAL_SERVICESLISTING_FAMILIES[[#This Row],[LISTING_LOAN_ID_PROP_ADDR]],TBL_UDARDA_LOANPOOL[LOAN_ID_PROP_ADDR],0)),"")</f>
        <v/>
      </c>
      <c r="I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 s="36" t="b">
        <f>CONCATENATE(TBL_QUAL_SERVICESLISTING_FAMILIES[[#This Row],[LISTING_LOAN_ID_PROP_ADDR]],TBL_QUAL_SERVICESLISTING_FAMILIES[[#This Row],[FAMILY_NAME]],TBL_QUAL_SERVICESLISTING_FAMILIES[[#This Row],[HOUSEHOLD_ANNUAL_INCOME]])&lt;&gt;""</f>
        <v>0</v>
      </c>
      <c r="K83" s="36" t="b">
        <f>AND(TBL_QUAL_SERVICESLISTING_FAMILIES[[#This Row],[LISTING_LOAN_ID_PROP_ADDR]]&lt;&gt;"",TBL_QUAL_SERVICESLISTING_FAMILIES[[#This Row],[FAMILY_NAME]]&lt;&gt;"",TBL_QUAL_SERVICESLISTING_FAMILIES[[#This Row],[HOUSEHOLD_ANNUAL_INCOME]]&lt;&gt;"")</f>
        <v>0</v>
      </c>
      <c r="L83" s="36">
        <f>SUM(
IF(AND(TBL_QUAL_SERVICESLISTING_FAMILIES[[#This Row],[LISTING_LOAN_ID_PROP_ADDR]]&lt;&gt;"",NOT(ISNUMBER(MATCH(TBL_QUAL_SERVICESLISTING_FAMILIES[[#This Row],[LISTING_LOAN_ID_PROP_ADDR]],RANGE_LOOKUP_UDARDA_LOANLIST,0)))),1,0)
)</f>
        <v>0</v>
      </c>
    </row>
    <row r="84" spans="2:12" ht="20.100000000000001" customHeight="1" x14ac:dyDescent="0.25">
      <c r="B84" s="25" t="str">
        <f>IF(TBL_QUAL_SERVICESLISTING_FAMILIES[[#This Row],[RECORD_STARTED]],IF(TBL_QUAL_SERVICESLISTING_FAMILIES[[#This Row],[ERROR_COUNT]]&gt;0,-1,IF(TBL_QUAL_SERVICESLISTING_FAMILIES[[#This Row],[REQ_FIELDS_POPULATED]],1,0)),"")</f>
        <v/>
      </c>
      <c r="C84" s="94">
        <f>ROW()-ROW(TBL_QUAL_SERVICESLISTING_FAMILIES[[#Headers],[ROW_ID]])</f>
        <v>75</v>
      </c>
      <c r="D84" s="82"/>
      <c r="E84" s="82"/>
      <c r="F84" s="33"/>
      <c r="G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 s="84" t="str">
        <f>IFERROR(INDEX(TBL_UDARDA_LOANPOOL[QUAL_SERVICES_HUD_MFI],MATCH(TBL_QUAL_SERVICESLISTING_FAMILIES[[#This Row],[LISTING_LOAN_ID_PROP_ADDR]],TBL_UDARDA_LOANPOOL[LOAN_ID_PROP_ADDR],0)),"")</f>
        <v/>
      </c>
      <c r="I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 s="36" t="b">
        <f>CONCATENATE(TBL_QUAL_SERVICESLISTING_FAMILIES[[#This Row],[LISTING_LOAN_ID_PROP_ADDR]],TBL_QUAL_SERVICESLISTING_FAMILIES[[#This Row],[FAMILY_NAME]],TBL_QUAL_SERVICESLISTING_FAMILIES[[#This Row],[HOUSEHOLD_ANNUAL_INCOME]])&lt;&gt;""</f>
        <v>0</v>
      </c>
      <c r="K84" s="36" t="b">
        <f>AND(TBL_QUAL_SERVICESLISTING_FAMILIES[[#This Row],[LISTING_LOAN_ID_PROP_ADDR]]&lt;&gt;"",TBL_QUAL_SERVICESLISTING_FAMILIES[[#This Row],[FAMILY_NAME]]&lt;&gt;"",TBL_QUAL_SERVICESLISTING_FAMILIES[[#This Row],[HOUSEHOLD_ANNUAL_INCOME]]&lt;&gt;"")</f>
        <v>0</v>
      </c>
      <c r="L84" s="36">
        <f>SUM(
IF(AND(TBL_QUAL_SERVICESLISTING_FAMILIES[[#This Row],[LISTING_LOAN_ID_PROP_ADDR]]&lt;&gt;"",NOT(ISNUMBER(MATCH(TBL_QUAL_SERVICESLISTING_FAMILIES[[#This Row],[LISTING_LOAN_ID_PROP_ADDR]],RANGE_LOOKUP_UDARDA_LOANLIST,0)))),1,0)
)</f>
        <v>0</v>
      </c>
    </row>
    <row r="85" spans="2:12" ht="20.100000000000001" customHeight="1" x14ac:dyDescent="0.25">
      <c r="B85" s="25" t="str">
        <f>IF(TBL_QUAL_SERVICESLISTING_FAMILIES[[#This Row],[RECORD_STARTED]],IF(TBL_QUAL_SERVICESLISTING_FAMILIES[[#This Row],[ERROR_COUNT]]&gt;0,-1,IF(TBL_QUAL_SERVICESLISTING_FAMILIES[[#This Row],[REQ_FIELDS_POPULATED]],1,0)),"")</f>
        <v/>
      </c>
      <c r="C85" s="94">
        <f>ROW()-ROW(TBL_QUAL_SERVICESLISTING_FAMILIES[[#Headers],[ROW_ID]])</f>
        <v>76</v>
      </c>
      <c r="D85" s="82"/>
      <c r="E85" s="82"/>
      <c r="F85" s="33"/>
      <c r="G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 s="84" t="str">
        <f>IFERROR(INDEX(TBL_UDARDA_LOANPOOL[QUAL_SERVICES_HUD_MFI],MATCH(TBL_QUAL_SERVICESLISTING_FAMILIES[[#This Row],[LISTING_LOAN_ID_PROP_ADDR]],TBL_UDARDA_LOANPOOL[LOAN_ID_PROP_ADDR],0)),"")</f>
        <v/>
      </c>
      <c r="I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 s="36" t="b">
        <f>CONCATENATE(TBL_QUAL_SERVICESLISTING_FAMILIES[[#This Row],[LISTING_LOAN_ID_PROP_ADDR]],TBL_QUAL_SERVICESLISTING_FAMILIES[[#This Row],[FAMILY_NAME]],TBL_QUAL_SERVICESLISTING_FAMILIES[[#This Row],[HOUSEHOLD_ANNUAL_INCOME]])&lt;&gt;""</f>
        <v>0</v>
      </c>
      <c r="K85" s="36" t="b">
        <f>AND(TBL_QUAL_SERVICESLISTING_FAMILIES[[#This Row],[LISTING_LOAN_ID_PROP_ADDR]]&lt;&gt;"",TBL_QUAL_SERVICESLISTING_FAMILIES[[#This Row],[FAMILY_NAME]]&lt;&gt;"",TBL_QUAL_SERVICESLISTING_FAMILIES[[#This Row],[HOUSEHOLD_ANNUAL_INCOME]]&lt;&gt;"")</f>
        <v>0</v>
      </c>
      <c r="L85" s="36">
        <f>SUM(
IF(AND(TBL_QUAL_SERVICESLISTING_FAMILIES[[#This Row],[LISTING_LOAN_ID_PROP_ADDR]]&lt;&gt;"",NOT(ISNUMBER(MATCH(TBL_QUAL_SERVICESLISTING_FAMILIES[[#This Row],[LISTING_LOAN_ID_PROP_ADDR]],RANGE_LOOKUP_UDARDA_LOANLIST,0)))),1,0)
)</f>
        <v>0</v>
      </c>
    </row>
    <row r="86" spans="2:12" ht="20.100000000000001" customHeight="1" x14ac:dyDescent="0.25">
      <c r="B86" s="25" t="str">
        <f>IF(TBL_QUAL_SERVICESLISTING_FAMILIES[[#This Row],[RECORD_STARTED]],IF(TBL_QUAL_SERVICESLISTING_FAMILIES[[#This Row],[ERROR_COUNT]]&gt;0,-1,IF(TBL_QUAL_SERVICESLISTING_FAMILIES[[#This Row],[REQ_FIELDS_POPULATED]],1,0)),"")</f>
        <v/>
      </c>
      <c r="C86" s="94">
        <f>ROW()-ROW(TBL_QUAL_SERVICESLISTING_FAMILIES[[#Headers],[ROW_ID]])</f>
        <v>77</v>
      </c>
      <c r="D86" s="82"/>
      <c r="E86" s="82"/>
      <c r="F86" s="33"/>
      <c r="G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 s="84" t="str">
        <f>IFERROR(INDEX(TBL_UDARDA_LOANPOOL[QUAL_SERVICES_HUD_MFI],MATCH(TBL_QUAL_SERVICESLISTING_FAMILIES[[#This Row],[LISTING_LOAN_ID_PROP_ADDR]],TBL_UDARDA_LOANPOOL[LOAN_ID_PROP_ADDR],0)),"")</f>
        <v/>
      </c>
      <c r="I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 s="36" t="b">
        <f>CONCATENATE(TBL_QUAL_SERVICESLISTING_FAMILIES[[#This Row],[LISTING_LOAN_ID_PROP_ADDR]],TBL_QUAL_SERVICESLISTING_FAMILIES[[#This Row],[FAMILY_NAME]],TBL_QUAL_SERVICESLISTING_FAMILIES[[#This Row],[HOUSEHOLD_ANNUAL_INCOME]])&lt;&gt;""</f>
        <v>0</v>
      </c>
      <c r="K86" s="36" t="b">
        <f>AND(TBL_QUAL_SERVICESLISTING_FAMILIES[[#This Row],[LISTING_LOAN_ID_PROP_ADDR]]&lt;&gt;"",TBL_QUAL_SERVICESLISTING_FAMILIES[[#This Row],[FAMILY_NAME]]&lt;&gt;"",TBL_QUAL_SERVICESLISTING_FAMILIES[[#This Row],[HOUSEHOLD_ANNUAL_INCOME]]&lt;&gt;"")</f>
        <v>0</v>
      </c>
      <c r="L86" s="36">
        <f>SUM(
IF(AND(TBL_QUAL_SERVICESLISTING_FAMILIES[[#This Row],[LISTING_LOAN_ID_PROP_ADDR]]&lt;&gt;"",NOT(ISNUMBER(MATCH(TBL_QUAL_SERVICESLISTING_FAMILIES[[#This Row],[LISTING_LOAN_ID_PROP_ADDR]],RANGE_LOOKUP_UDARDA_LOANLIST,0)))),1,0)
)</f>
        <v>0</v>
      </c>
    </row>
    <row r="87" spans="2:12" ht="20.100000000000001" customHeight="1" x14ac:dyDescent="0.25">
      <c r="B87" s="25" t="str">
        <f>IF(TBL_QUAL_SERVICESLISTING_FAMILIES[[#This Row],[RECORD_STARTED]],IF(TBL_QUAL_SERVICESLISTING_FAMILIES[[#This Row],[ERROR_COUNT]]&gt;0,-1,IF(TBL_QUAL_SERVICESLISTING_FAMILIES[[#This Row],[REQ_FIELDS_POPULATED]],1,0)),"")</f>
        <v/>
      </c>
      <c r="C87" s="94">
        <f>ROW()-ROW(TBL_QUAL_SERVICESLISTING_FAMILIES[[#Headers],[ROW_ID]])</f>
        <v>78</v>
      </c>
      <c r="D87" s="82"/>
      <c r="E87" s="82"/>
      <c r="F87" s="33"/>
      <c r="G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 s="84" t="str">
        <f>IFERROR(INDEX(TBL_UDARDA_LOANPOOL[QUAL_SERVICES_HUD_MFI],MATCH(TBL_QUAL_SERVICESLISTING_FAMILIES[[#This Row],[LISTING_LOAN_ID_PROP_ADDR]],TBL_UDARDA_LOANPOOL[LOAN_ID_PROP_ADDR],0)),"")</f>
        <v/>
      </c>
      <c r="I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 s="36" t="b">
        <f>CONCATENATE(TBL_QUAL_SERVICESLISTING_FAMILIES[[#This Row],[LISTING_LOAN_ID_PROP_ADDR]],TBL_QUAL_SERVICESLISTING_FAMILIES[[#This Row],[FAMILY_NAME]],TBL_QUAL_SERVICESLISTING_FAMILIES[[#This Row],[HOUSEHOLD_ANNUAL_INCOME]])&lt;&gt;""</f>
        <v>0</v>
      </c>
      <c r="K87" s="36" t="b">
        <f>AND(TBL_QUAL_SERVICESLISTING_FAMILIES[[#This Row],[LISTING_LOAN_ID_PROP_ADDR]]&lt;&gt;"",TBL_QUAL_SERVICESLISTING_FAMILIES[[#This Row],[FAMILY_NAME]]&lt;&gt;"",TBL_QUAL_SERVICESLISTING_FAMILIES[[#This Row],[HOUSEHOLD_ANNUAL_INCOME]]&lt;&gt;"")</f>
        <v>0</v>
      </c>
      <c r="L87" s="36">
        <f>SUM(
IF(AND(TBL_QUAL_SERVICESLISTING_FAMILIES[[#This Row],[LISTING_LOAN_ID_PROP_ADDR]]&lt;&gt;"",NOT(ISNUMBER(MATCH(TBL_QUAL_SERVICESLISTING_FAMILIES[[#This Row],[LISTING_LOAN_ID_PROP_ADDR]],RANGE_LOOKUP_UDARDA_LOANLIST,0)))),1,0)
)</f>
        <v>0</v>
      </c>
    </row>
    <row r="88" spans="2:12" ht="20.100000000000001" customHeight="1" x14ac:dyDescent="0.25">
      <c r="B88" s="25" t="str">
        <f>IF(TBL_QUAL_SERVICESLISTING_FAMILIES[[#This Row],[RECORD_STARTED]],IF(TBL_QUAL_SERVICESLISTING_FAMILIES[[#This Row],[ERROR_COUNT]]&gt;0,-1,IF(TBL_QUAL_SERVICESLISTING_FAMILIES[[#This Row],[REQ_FIELDS_POPULATED]],1,0)),"")</f>
        <v/>
      </c>
      <c r="C88" s="94">
        <f>ROW()-ROW(TBL_QUAL_SERVICESLISTING_FAMILIES[[#Headers],[ROW_ID]])</f>
        <v>79</v>
      </c>
      <c r="D88" s="82"/>
      <c r="E88" s="82"/>
      <c r="F88" s="33"/>
      <c r="G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 s="84" t="str">
        <f>IFERROR(INDEX(TBL_UDARDA_LOANPOOL[QUAL_SERVICES_HUD_MFI],MATCH(TBL_QUAL_SERVICESLISTING_FAMILIES[[#This Row],[LISTING_LOAN_ID_PROP_ADDR]],TBL_UDARDA_LOANPOOL[LOAN_ID_PROP_ADDR],0)),"")</f>
        <v/>
      </c>
      <c r="I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 s="36" t="b">
        <f>CONCATENATE(TBL_QUAL_SERVICESLISTING_FAMILIES[[#This Row],[LISTING_LOAN_ID_PROP_ADDR]],TBL_QUAL_SERVICESLISTING_FAMILIES[[#This Row],[FAMILY_NAME]],TBL_QUAL_SERVICESLISTING_FAMILIES[[#This Row],[HOUSEHOLD_ANNUAL_INCOME]])&lt;&gt;""</f>
        <v>0</v>
      </c>
      <c r="K88" s="36" t="b">
        <f>AND(TBL_QUAL_SERVICESLISTING_FAMILIES[[#This Row],[LISTING_LOAN_ID_PROP_ADDR]]&lt;&gt;"",TBL_QUAL_SERVICESLISTING_FAMILIES[[#This Row],[FAMILY_NAME]]&lt;&gt;"",TBL_QUAL_SERVICESLISTING_FAMILIES[[#This Row],[HOUSEHOLD_ANNUAL_INCOME]]&lt;&gt;"")</f>
        <v>0</v>
      </c>
      <c r="L88" s="36">
        <f>SUM(
IF(AND(TBL_QUAL_SERVICESLISTING_FAMILIES[[#This Row],[LISTING_LOAN_ID_PROP_ADDR]]&lt;&gt;"",NOT(ISNUMBER(MATCH(TBL_QUAL_SERVICESLISTING_FAMILIES[[#This Row],[LISTING_LOAN_ID_PROP_ADDR]],RANGE_LOOKUP_UDARDA_LOANLIST,0)))),1,0)
)</f>
        <v>0</v>
      </c>
    </row>
    <row r="89" spans="2:12" ht="20.100000000000001" customHeight="1" x14ac:dyDescent="0.25">
      <c r="B89" s="25" t="str">
        <f>IF(TBL_QUAL_SERVICESLISTING_FAMILIES[[#This Row],[RECORD_STARTED]],IF(TBL_QUAL_SERVICESLISTING_FAMILIES[[#This Row],[ERROR_COUNT]]&gt;0,-1,IF(TBL_QUAL_SERVICESLISTING_FAMILIES[[#This Row],[REQ_FIELDS_POPULATED]],1,0)),"")</f>
        <v/>
      </c>
      <c r="C89" s="94">
        <f>ROW()-ROW(TBL_QUAL_SERVICESLISTING_FAMILIES[[#Headers],[ROW_ID]])</f>
        <v>80</v>
      </c>
      <c r="D89" s="82"/>
      <c r="E89" s="82"/>
      <c r="F89" s="33"/>
      <c r="G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 s="84" t="str">
        <f>IFERROR(INDEX(TBL_UDARDA_LOANPOOL[QUAL_SERVICES_HUD_MFI],MATCH(TBL_QUAL_SERVICESLISTING_FAMILIES[[#This Row],[LISTING_LOAN_ID_PROP_ADDR]],TBL_UDARDA_LOANPOOL[LOAN_ID_PROP_ADDR],0)),"")</f>
        <v/>
      </c>
      <c r="I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 s="36" t="b">
        <f>CONCATENATE(TBL_QUAL_SERVICESLISTING_FAMILIES[[#This Row],[LISTING_LOAN_ID_PROP_ADDR]],TBL_QUAL_SERVICESLISTING_FAMILIES[[#This Row],[FAMILY_NAME]],TBL_QUAL_SERVICESLISTING_FAMILIES[[#This Row],[HOUSEHOLD_ANNUAL_INCOME]])&lt;&gt;""</f>
        <v>0</v>
      </c>
      <c r="K89" s="36" t="b">
        <f>AND(TBL_QUAL_SERVICESLISTING_FAMILIES[[#This Row],[LISTING_LOAN_ID_PROP_ADDR]]&lt;&gt;"",TBL_QUAL_SERVICESLISTING_FAMILIES[[#This Row],[FAMILY_NAME]]&lt;&gt;"",TBL_QUAL_SERVICESLISTING_FAMILIES[[#This Row],[HOUSEHOLD_ANNUAL_INCOME]]&lt;&gt;"")</f>
        <v>0</v>
      </c>
      <c r="L89" s="36">
        <f>SUM(
IF(AND(TBL_QUAL_SERVICESLISTING_FAMILIES[[#This Row],[LISTING_LOAN_ID_PROP_ADDR]]&lt;&gt;"",NOT(ISNUMBER(MATCH(TBL_QUAL_SERVICESLISTING_FAMILIES[[#This Row],[LISTING_LOAN_ID_PROP_ADDR]],RANGE_LOOKUP_UDARDA_LOANLIST,0)))),1,0)
)</f>
        <v>0</v>
      </c>
    </row>
    <row r="90" spans="2:12" ht="20.100000000000001" customHeight="1" x14ac:dyDescent="0.25">
      <c r="B90" s="25" t="str">
        <f>IF(TBL_QUAL_SERVICESLISTING_FAMILIES[[#This Row],[RECORD_STARTED]],IF(TBL_QUAL_SERVICESLISTING_FAMILIES[[#This Row],[ERROR_COUNT]]&gt;0,-1,IF(TBL_QUAL_SERVICESLISTING_FAMILIES[[#This Row],[REQ_FIELDS_POPULATED]],1,0)),"")</f>
        <v/>
      </c>
      <c r="C90" s="94">
        <f>ROW()-ROW(TBL_QUAL_SERVICESLISTING_FAMILIES[[#Headers],[ROW_ID]])</f>
        <v>81</v>
      </c>
      <c r="D90" s="82"/>
      <c r="E90" s="82"/>
      <c r="F90" s="33"/>
      <c r="G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 s="84" t="str">
        <f>IFERROR(INDEX(TBL_UDARDA_LOANPOOL[QUAL_SERVICES_HUD_MFI],MATCH(TBL_QUAL_SERVICESLISTING_FAMILIES[[#This Row],[LISTING_LOAN_ID_PROP_ADDR]],TBL_UDARDA_LOANPOOL[LOAN_ID_PROP_ADDR],0)),"")</f>
        <v/>
      </c>
      <c r="I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 s="36" t="b">
        <f>CONCATENATE(TBL_QUAL_SERVICESLISTING_FAMILIES[[#This Row],[LISTING_LOAN_ID_PROP_ADDR]],TBL_QUAL_SERVICESLISTING_FAMILIES[[#This Row],[FAMILY_NAME]],TBL_QUAL_SERVICESLISTING_FAMILIES[[#This Row],[HOUSEHOLD_ANNUAL_INCOME]])&lt;&gt;""</f>
        <v>0</v>
      </c>
      <c r="K90" s="36" t="b">
        <f>AND(TBL_QUAL_SERVICESLISTING_FAMILIES[[#This Row],[LISTING_LOAN_ID_PROP_ADDR]]&lt;&gt;"",TBL_QUAL_SERVICESLISTING_FAMILIES[[#This Row],[FAMILY_NAME]]&lt;&gt;"",TBL_QUAL_SERVICESLISTING_FAMILIES[[#This Row],[HOUSEHOLD_ANNUAL_INCOME]]&lt;&gt;"")</f>
        <v>0</v>
      </c>
      <c r="L90" s="36">
        <f>SUM(
IF(AND(TBL_QUAL_SERVICESLISTING_FAMILIES[[#This Row],[LISTING_LOAN_ID_PROP_ADDR]]&lt;&gt;"",NOT(ISNUMBER(MATCH(TBL_QUAL_SERVICESLISTING_FAMILIES[[#This Row],[LISTING_LOAN_ID_PROP_ADDR]],RANGE_LOOKUP_UDARDA_LOANLIST,0)))),1,0)
)</f>
        <v>0</v>
      </c>
    </row>
    <row r="91" spans="2:12" ht="20.100000000000001" customHeight="1" x14ac:dyDescent="0.25">
      <c r="B91" s="25" t="str">
        <f>IF(TBL_QUAL_SERVICESLISTING_FAMILIES[[#This Row],[RECORD_STARTED]],IF(TBL_QUAL_SERVICESLISTING_FAMILIES[[#This Row],[ERROR_COUNT]]&gt;0,-1,IF(TBL_QUAL_SERVICESLISTING_FAMILIES[[#This Row],[REQ_FIELDS_POPULATED]],1,0)),"")</f>
        <v/>
      </c>
      <c r="C91" s="94">
        <f>ROW()-ROW(TBL_QUAL_SERVICESLISTING_FAMILIES[[#Headers],[ROW_ID]])</f>
        <v>82</v>
      </c>
      <c r="D91" s="82"/>
      <c r="E91" s="82"/>
      <c r="F91" s="33"/>
      <c r="G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 s="84" t="str">
        <f>IFERROR(INDEX(TBL_UDARDA_LOANPOOL[QUAL_SERVICES_HUD_MFI],MATCH(TBL_QUAL_SERVICESLISTING_FAMILIES[[#This Row],[LISTING_LOAN_ID_PROP_ADDR]],TBL_UDARDA_LOANPOOL[LOAN_ID_PROP_ADDR],0)),"")</f>
        <v/>
      </c>
      <c r="I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 s="36" t="b">
        <f>CONCATENATE(TBL_QUAL_SERVICESLISTING_FAMILIES[[#This Row],[LISTING_LOAN_ID_PROP_ADDR]],TBL_QUAL_SERVICESLISTING_FAMILIES[[#This Row],[FAMILY_NAME]],TBL_QUAL_SERVICESLISTING_FAMILIES[[#This Row],[HOUSEHOLD_ANNUAL_INCOME]])&lt;&gt;""</f>
        <v>0</v>
      </c>
      <c r="K91" s="36" t="b">
        <f>AND(TBL_QUAL_SERVICESLISTING_FAMILIES[[#This Row],[LISTING_LOAN_ID_PROP_ADDR]]&lt;&gt;"",TBL_QUAL_SERVICESLISTING_FAMILIES[[#This Row],[FAMILY_NAME]]&lt;&gt;"",TBL_QUAL_SERVICESLISTING_FAMILIES[[#This Row],[HOUSEHOLD_ANNUAL_INCOME]]&lt;&gt;"")</f>
        <v>0</v>
      </c>
      <c r="L91" s="36">
        <f>SUM(
IF(AND(TBL_QUAL_SERVICESLISTING_FAMILIES[[#This Row],[LISTING_LOAN_ID_PROP_ADDR]]&lt;&gt;"",NOT(ISNUMBER(MATCH(TBL_QUAL_SERVICESLISTING_FAMILIES[[#This Row],[LISTING_LOAN_ID_PROP_ADDR]],RANGE_LOOKUP_UDARDA_LOANLIST,0)))),1,0)
)</f>
        <v>0</v>
      </c>
    </row>
    <row r="92" spans="2:12" ht="20.100000000000001" customHeight="1" x14ac:dyDescent="0.25">
      <c r="B92" s="25" t="str">
        <f>IF(TBL_QUAL_SERVICESLISTING_FAMILIES[[#This Row],[RECORD_STARTED]],IF(TBL_QUAL_SERVICESLISTING_FAMILIES[[#This Row],[ERROR_COUNT]]&gt;0,-1,IF(TBL_QUAL_SERVICESLISTING_FAMILIES[[#This Row],[REQ_FIELDS_POPULATED]],1,0)),"")</f>
        <v/>
      </c>
      <c r="C92" s="94">
        <f>ROW()-ROW(TBL_QUAL_SERVICESLISTING_FAMILIES[[#Headers],[ROW_ID]])</f>
        <v>83</v>
      </c>
      <c r="D92" s="82"/>
      <c r="E92" s="82"/>
      <c r="F92" s="33"/>
      <c r="G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 s="84" t="str">
        <f>IFERROR(INDEX(TBL_UDARDA_LOANPOOL[QUAL_SERVICES_HUD_MFI],MATCH(TBL_QUAL_SERVICESLISTING_FAMILIES[[#This Row],[LISTING_LOAN_ID_PROP_ADDR]],TBL_UDARDA_LOANPOOL[LOAN_ID_PROP_ADDR],0)),"")</f>
        <v/>
      </c>
      <c r="I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 s="36" t="b">
        <f>CONCATENATE(TBL_QUAL_SERVICESLISTING_FAMILIES[[#This Row],[LISTING_LOAN_ID_PROP_ADDR]],TBL_QUAL_SERVICESLISTING_FAMILIES[[#This Row],[FAMILY_NAME]],TBL_QUAL_SERVICESLISTING_FAMILIES[[#This Row],[HOUSEHOLD_ANNUAL_INCOME]])&lt;&gt;""</f>
        <v>0</v>
      </c>
      <c r="K92" s="36" t="b">
        <f>AND(TBL_QUAL_SERVICESLISTING_FAMILIES[[#This Row],[LISTING_LOAN_ID_PROP_ADDR]]&lt;&gt;"",TBL_QUAL_SERVICESLISTING_FAMILIES[[#This Row],[FAMILY_NAME]]&lt;&gt;"",TBL_QUAL_SERVICESLISTING_FAMILIES[[#This Row],[HOUSEHOLD_ANNUAL_INCOME]]&lt;&gt;"")</f>
        <v>0</v>
      </c>
      <c r="L92" s="36">
        <f>SUM(
IF(AND(TBL_QUAL_SERVICESLISTING_FAMILIES[[#This Row],[LISTING_LOAN_ID_PROP_ADDR]]&lt;&gt;"",NOT(ISNUMBER(MATCH(TBL_QUAL_SERVICESLISTING_FAMILIES[[#This Row],[LISTING_LOAN_ID_PROP_ADDR]],RANGE_LOOKUP_UDARDA_LOANLIST,0)))),1,0)
)</f>
        <v>0</v>
      </c>
    </row>
    <row r="93" spans="2:12" ht="20.100000000000001" customHeight="1" x14ac:dyDescent="0.25">
      <c r="B93" s="25" t="str">
        <f>IF(TBL_QUAL_SERVICESLISTING_FAMILIES[[#This Row],[RECORD_STARTED]],IF(TBL_QUAL_SERVICESLISTING_FAMILIES[[#This Row],[ERROR_COUNT]]&gt;0,-1,IF(TBL_QUAL_SERVICESLISTING_FAMILIES[[#This Row],[REQ_FIELDS_POPULATED]],1,0)),"")</f>
        <v/>
      </c>
      <c r="C93" s="94">
        <f>ROW()-ROW(TBL_QUAL_SERVICESLISTING_FAMILIES[[#Headers],[ROW_ID]])</f>
        <v>84</v>
      </c>
      <c r="D93" s="82"/>
      <c r="E93" s="82"/>
      <c r="F93" s="33"/>
      <c r="G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 s="84" t="str">
        <f>IFERROR(INDEX(TBL_UDARDA_LOANPOOL[QUAL_SERVICES_HUD_MFI],MATCH(TBL_QUAL_SERVICESLISTING_FAMILIES[[#This Row],[LISTING_LOAN_ID_PROP_ADDR]],TBL_UDARDA_LOANPOOL[LOAN_ID_PROP_ADDR],0)),"")</f>
        <v/>
      </c>
      <c r="I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 s="36" t="b">
        <f>CONCATENATE(TBL_QUAL_SERVICESLISTING_FAMILIES[[#This Row],[LISTING_LOAN_ID_PROP_ADDR]],TBL_QUAL_SERVICESLISTING_FAMILIES[[#This Row],[FAMILY_NAME]],TBL_QUAL_SERVICESLISTING_FAMILIES[[#This Row],[HOUSEHOLD_ANNUAL_INCOME]])&lt;&gt;""</f>
        <v>0</v>
      </c>
      <c r="K93" s="36" t="b">
        <f>AND(TBL_QUAL_SERVICESLISTING_FAMILIES[[#This Row],[LISTING_LOAN_ID_PROP_ADDR]]&lt;&gt;"",TBL_QUAL_SERVICESLISTING_FAMILIES[[#This Row],[FAMILY_NAME]]&lt;&gt;"",TBL_QUAL_SERVICESLISTING_FAMILIES[[#This Row],[HOUSEHOLD_ANNUAL_INCOME]]&lt;&gt;"")</f>
        <v>0</v>
      </c>
      <c r="L93" s="36">
        <f>SUM(
IF(AND(TBL_QUAL_SERVICESLISTING_FAMILIES[[#This Row],[LISTING_LOAN_ID_PROP_ADDR]]&lt;&gt;"",NOT(ISNUMBER(MATCH(TBL_QUAL_SERVICESLISTING_FAMILIES[[#This Row],[LISTING_LOAN_ID_PROP_ADDR]],RANGE_LOOKUP_UDARDA_LOANLIST,0)))),1,0)
)</f>
        <v>0</v>
      </c>
    </row>
    <row r="94" spans="2:12" ht="20.100000000000001" customHeight="1" x14ac:dyDescent="0.25">
      <c r="B94" s="25" t="str">
        <f>IF(TBL_QUAL_SERVICESLISTING_FAMILIES[[#This Row],[RECORD_STARTED]],IF(TBL_QUAL_SERVICESLISTING_FAMILIES[[#This Row],[ERROR_COUNT]]&gt;0,-1,IF(TBL_QUAL_SERVICESLISTING_FAMILIES[[#This Row],[REQ_FIELDS_POPULATED]],1,0)),"")</f>
        <v/>
      </c>
      <c r="C94" s="94">
        <f>ROW()-ROW(TBL_QUAL_SERVICESLISTING_FAMILIES[[#Headers],[ROW_ID]])</f>
        <v>85</v>
      </c>
      <c r="D94" s="82"/>
      <c r="E94" s="82"/>
      <c r="F94" s="33"/>
      <c r="G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 s="84" t="str">
        <f>IFERROR(INDEX(TBL_UDARDA_LOANPOOL[QUAL_SERVICES_HUD_MFI],MATCH(TBL_QUAL_SERVICESLISTING_FAMILIES[[#This Row],[LISTING_LOAN_ID_PROP_ADDR]],TBL_UDARDA_LOANPOOL[LOAN_ID_PROP_ADDR],0)),"")</f>
        <v/>
      </c>
      <c r="I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 s="36" t="b">
        <f>CONCATENATE(TBL_QUAL_SERVICESLISTING_FAMILIES[[#This Row],[LISTING_LOAN_ID_PROP_ADDR]],TBL_QUAL_SERVICESLISTING_FAMILIES[[#This Row],[FAMILY_NAME]],TBL_QUAL_SERVICESLISTING_FAMILIES[[#This Row],[HOUSEHOLD_ANNUAL_INCOME]])&lt;&gt;""</f>
        <v>0</v>
      </c>
      <c r="K94" s="36" t="b">
        <f>AND(TBL_QUAL_SERVICESLISTING_FAMILIES[[#This Row],[LISTING_LOAN_ID_PROP_ADDR]]&lt;&gt;"",TBL_QUAL_SERVICESLISTING_FAMILIES[[#This Row],[FAMILY_NAME]]&lt;&gt;"",TBL_QUAL_SERVICESLISTING_FAMILIES[[#This Row],[HOUSEHOLD_ANNUAL_INCOME]]&lt;&gt;"")</f>
        <v>0</v>
      </c>
      <c r="L94" s="36">
        <f>SUM(
IF(AND(TBL_QUAL_SERVICESLISTING_FAMILIES[[#This Row],[LISTING_LOAN_ID_PROP_ADDR]]&lt;&gt;"",NOT(ISNUMBER(MATCH(TBL_QUAL_SERVICESLISTING_FAMILIES[[#This Row],[LISTING_LOAN_ID_PROP_ADDR]],RANGE_LOOKUP_UDARDA_LOANLIST,0)))),1,0)
)</f>
        <v>0</v>
      </c>
    </row>
    <row r="95" spans="2:12" ht="20.100000000000001" customHeight="1" x14ac:dyDescent="0.25">
      <c r="B95" s="25" t="str">
        <f>IF(TBL_QUAL_SERVICESLISTING_FAMILIES[[#This Row],[RECORD_STARTED]],IF(TBL_QUAL_SERVICESLISTING_FAMILIES[[#This Row],[ERROR_COUNT]]&gt;0,-1,IF(TBL_QUAL_SERVICESLISTING_FAMILIES[[#This Row],[REQ_FIELDS_POPULATED]],1,0)),"")</f>
        <v/>
      </c>
      <c r="C95" s="94">
        <f>ROW()-ROW(TBL_QUAL_SERVICESLISTING_FAMILIES[[#Headers],[ROW_ID]])</f>
        <v>86</v>
      </c>
      <c r="D95" s="82"/>
      <c r="E95" s="82"/>
      <c r="F95" s="33"/>
      <c r="G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 s="84" t="str">
        <f>IFERROR(INDEX(TBL_UDARDA_LOANPOOL[QUAL_SERVICES_HUD_MFI],MATCH(TBL_QUAL_SERVICESLISTING_FAMILIES[[#This Row],[LISTING_LOAN_ID_PROP_ADDR]],TBL_UDARDA_LOANPOOL[LOAN_ID_PROP_ADDR],0)),"")</f>
        <v/>
      </c>
      <c r="I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 s="36" t="b">
        <f>CONCATENATE(TBL_QUAL_SERVICESLISTING_FAMILIES[[#This Row],[LISTING_LOAN_ID_PROP_ADDR]],TBL_QUAL_SERVICESLISTING_FAMILIES[[#This Row],[FAMILY_NAME]],TBL_QUAL_SERVICESLISTING_FAMILIES[[#This Row],[HOUSEHOLD_ANNUAL_INCOME]])&lt;&gt;""</f>
        <v>0</v>
      </c>
      <c r="K95" s="36" t="b">
        <f>AND(TBL_QUAL_SERVICESLISTING_FAMILIES[[#This Row],[LISTING_LOAN_ID_PROP_ADDR]]&lt;&gt;"",TBL_QUAL_SERVICESLISTING_FAMILIES[[#This Row],[FAMILY_NAME]]&lt;&gt;"",TBL_QUAL_SERVICESLISTING_FAMILIES[[#This Row],[HOUSEHOLD_ANNUAL_INCOME]]&lt;&gt;"")</f>
        <v>0</v>
      </c>
      <c r="L95" s="36">
        <f>SUM(
IF(AND(TBL_QUAL_SERVICESLISTING_FAMILIES[[#This Row],[LISTING_LOAN_ID_PROP_ADDR]]&lt;&gt;"",NOT(ISNUMBER(MATCH(TBL_QUAL_SERVICESLISTING_FAMILIES[[#This Row],[LISTING_LOAN_ID_PROP_ADDR]],RANGE_LOOKUP_UDARDA_LOANLIST,0)))),1,0)
)</f>
        <v>0</v>
      </c>
    </row>
    <row r="96" spans="2:12" ht="20.100000000000001" customHeight="1" x14ac:dyDescent="0.25">
      <c r="B96" s="25" t="str">
        <f>IF(TBL_QUAL_SERVICESLISTING_FAMILIES[[#This Row],[RECORD_STARTED]],IF(TBL_QUAL_SERVICESLISTING_FAMILIES[[#This Row],[ERROR_COUNT]]&gt;0,-1,IF(TBL_QUAL_SERVICESLISTING_FAMILIES[[#This Row],[REQ_FIELDS_POPULATED]],1,0)),"")</f>
        <v/>
      </c>
      <c r="C96" s="94">
        <f>ROW()-ROW(TBL_QUAL_SERVICESLISTING_FAMILIES[[#Headers],[ROW_ID]])</f>
        <v>87</v>
      </c>
      <c r="D96" s="82"/>
      <c r="E96" s="82"/>
      <c r="F96" s="33"/>
      <c r="G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 s="84" t="str">
        <f>IFERROR(INDEX(TBL_UDARDA_LOANPOOL[QUAL_SERVICES_HUD_MFI],MATCH(TBL_QUAL_SERVICESLISTING_FAMILIES[[#This Row],[LISTING_LOAN_ID_PROP_ADDR]],TBL_UDARDA_LOANPOOL[LOAN_ID_PROP_ADDR],0)),"")</f>
        <v/>
      </c>
      <c r="I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 s="36" t="b">
        <f>CONCATENATE(TBL_QUAL_SERVICESLISTING_FAMILIES[[#This Row],[LISTING_LOAN_ID_PROP_ADDR]],TBL_QUAL_SERVICESLISTING_FAMILIES[[#This Row],[FAMILY_NAME]],TBL_QUAL_SERVICESLISTING_FAMILIES[[#This Row],[HOUSEHOLD_ANNUAL_INCOME]])&lt;&gt;""</f>
        <v>0</v>
      </c>
      <c r="K96" s="36" t="b">
        <f>AND(TBL_QUAL_SERVICESLISTING_FAMILIES[[#This Row],[LISTING_LOAN_ID_PROP_ADDR]]&lt;&gt;"",TBL_QUAL_SERVICESLISTING_FAMILIES[[#This Row],[FAMILY_NAME]]&lt;&gt;"",TBL_QUAL_SERVICESLISTING_FAMILIES[[#This Row],[HOUSEHOLD_ANNUAL_INCOME]]&lt;&gt;"")</f>
        <v>0</v>
      </c>
      <c r="L96" s="36">
        <f>SUM(
IF(AND(TBL_QUAL_SERVICESLISTING_FAMILIES[[#This Row],[LISTING_LOAN_ID_PROP_ADDR]]&lt;&gt;"",NOT(ISNUMBER(MATCH(TBL_QUAL_SERVICESLISTING_FAMILIES[[#This Row],[LISTING_LOAN_ID_PROP_ADDR]],RANGE_LOOKUP_UDARDA_LOANLIST,0)))),1,0)
)</f>
        <v>0</v>
      </c>
    </row>
    <row r="97" spans="2:12" ht="20.100000000000001" customHeight="1" x14ac:dyDescent="0.25">
      <c r="B97" s="25" t="str">
        <f>IF(TBL_QUAL_SERVICESLISTING_FAMILIES[[#This Row],[RECORD_STARTED]],IF(TBL_QUAL_SERVICESLISTING_FAMILIES[[#This Row],[ERROR_COUNT]]&gt;0,-1,IF(TBL_QUAL_SERVICESLISTING_FAMILIES[[#This Row],[REQ_FIELDS_POPULATED]],1,0)),"")</f>
        <v/>
      </c>
      <c r="C97" s="94">
        <f>ROW()-ROW(TBL_QUAL_SERVICESLISTING_FAMILIES[[#Headers],[ROW_ID]])</f>
        <v>88</v>
      </c>
      <c r="D97" s="82"/>
      <c r="E97" s="82"/>
      <c r="F97" s="33"/>
      <c r="G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 s="84" t="str">
        <f>IFERROR(INDEX(TBL_UDARDA_LOANPOOL[QUAL_SERVICES_HUD_MFI],MATCH(TBL_QUAL_SERVICESLISTING_FAMILIES[[#This Row],[LISTING_LOAN_ID_PROP_ADDR]],TBL_UDARDA_LOANPOOL[LOAN_ID_PROP_ADDR],0)),"")</f>
        <v/>
      </c>
      <c r="I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 s="36" t="b">
        <f>CONCATENATE(TBL_QUAL_SERVICESLISTING_FAMILIES[[#This Row],[LISTING_LOAN_ID_PROP_ADDR]],TBL_QUAL_SERVICESLISTING_FAMILIES[[#This Row],[FAMILY_NAME]],TBL_QUAL_SERVICESLISTING_FAMILIES[[#This Row],[HOUSEHOLD_ANNUAL_INCOME]])&lt;&gt;""</f>
        <v>0</v>
      </c>
      <c r="K97" s="36" t="b">
        <f>AND(TBL_QUAL_SERVICESLISTING_FAMILIES[[#This Row],[LISTING_LOAN_ID_PROP_ADDR]]&lt;&gt;"",TBL_QUAL_SERVICESLISTING_FAMILIES[[#This Row],[FAMILY_NAME]]&lt;&gt;"",TBL_QUAL_SERVICESLISTING_FAMILIES[[#This Row],[HOUSEHOLD_ANNUAL_INCOME]]&lt;&gt;"")</f>
        <v>0</v>
      </c>
      <c r="L97" s="36">
        <f>SUM(
IF(AND(TBL_QUAL_SERVICESLISTING_FAMILIES[[#This Row],[LISTING_LOAN_ID_PROP_ADDR]]&lt;&gt;"",NOT(ISNUMBER(MATCH(TBL_QUAL_SERVICESLISTING_FAMILIES[[#This Row],[LISTING_LOAN_ID_PROP_ADDR]],RANGE_LOOKUP_UDARDA_LOANLIST,0)))),1,0)
)</f>
        <v>0</v>
      </c>
    </row>
    <row r="98" spans="2:12" ht="20.100000000000001" customHeight="1" x14ac:dyDescent="0.25">
      <c r="B98" s="25" t="str">
        <f>IF(TBL_QUAL_SERVICESLISTING_FAMILIES[[#This Row],[RECORD_STARTED]],IF(TBL_QUAL_SERVICESLISTING_FAMILIES[[#This Row],[ERROR_COUNT]]&gt;0,-1,IF(TBL_QUAL_SERVICESLISTING_FAMILIES[[#This Row],[REQ_FIELDS_POPULATED]],1,0)),"")</f>
        <v/>
      </c>
      <c r="C98" s="94">
        <f>ROW()-ROW(TBL_QUAL_SERVICESLISTING_FAMILIES[[#Headers],[ROW_ID]])</f>
        <v>89</v>
      </c>
      <c r="D98" s="82"/>
      <c r="E98" s="82"/>
      <c r="F98" s="33"/>
      <c r="G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 s="84" t="str">
        <f>IFERROR(INDEX(TBL_UDARDA_LOANPOOL[QUAL_SERVICES_HUD_MFI],MATCH(TBL_QUAL_SERVICESLISTING_FAMILIES[[#This Row],[LISTING_LOAN_ID_PROP_ADDR]],TBL_UDARDA_LOANPOOL[LOAN_ID_PROP_ADDR],0)),"")</f>
        <v/>
      </c>
      <c r="I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 s="36" t="b">
        <f>CONCATENATE(TBL_QUAL_SERVICESLISTING_FAMILIES[[#This Row],[LISTING_LOAN_ID_PROP_ADDR]],TBL_QUAL_SERVICESLISTING_FAMILIES[[#This Row],[FAMILY_NAME]],TBL_QUAL_SERVICESLISTING_FAMILIES[[#This Row],[HOUSEHOLD_ANNUAL_INCOME]])&lt;&gt;""</f>
        <v>0</v>
      </c>
      <c r="K98" s="36" t="b">
        <f>AND(TBL_QUAL_SERVICESLISTING_FAMILIES[[#This Row],[LISTING_LOAN_ID_PROP_ADDR]]&lt;&gt;"",TBL_QUAL_SERVICESLISTING_FAMILIES[[#This Row],[FAMILY_NAME]]&lt;&gt;"",TBL_QUAL_SERVICESLISTING_FAMILIES[[#This Row],[HOUSEHOLD_ANNUAL_INCOME]]&lt;&gt;"")</f>
        <v>0</v>
      </c>
      <c r="L98" s="36">
        <f>SUM(
IF(AND(TBL_QUAL_SERVICESLISTING_FAMILIES[[#This Row],[LISTING_LOAN_ID_PROP_ADDR]]&lt;&gt;"",NOT(ISNUMBER(MATCH(TBL_QUAL_SERVICESLISTING_FAMILIES[[#This Row],[LISTING_LOAN_ID_PROP_ADDR]],RANGE_LOOKUP_UDARDA_LOANLIST,0)))),1,0)
)</f>
        <v>0</v>
      </c>
    </row>
    <row r="99" spans="2:12" ht="20.100000000000001" customHeight="1" x14ac:dyDescent="0.25">
      <c r="B99" s="25" t="str">
        <f>IF(TBL_QUAL_SERVICESLISTING_FAMILIES[[#This Row],[RECORD_STARTED]],IF(TBL_QUAL_SERVICESLISTING_FAMILIES[[#This Row],[ERROR_COUNT]]&gt;0,-1,IF(TBL_QUAL_SERVICESLISTING_FAMILIES[[#This Row],[REQ_FIELDS_POPULATED]],1,0)),"")</f>
        <v/>
      </c>
      <c r="C99" s="94">
        <f>ROW()-ROW(TBL_QUAL_SERVICESLISTING_FAMILIES[[#Headers],[ROW_ID]])</f>
        <v>90</v>
      </c>
      <c r="D99" s="82"/>
      <c r="E99" s="82"/>
      <c r="F99" s="33"/>
      <c r="G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 s="84" t="str">
        <f>IFERROR(INDEX(TBL_UDARDA_LOANPOOL[QUAL_SERVICES_HUD_MFI],MATCH(TBL_QUAL_SERVICESLISTING_FAMILIES[[#This Row],[LISTING_LOAN_ID_PROP_ADDR]],TBL_UDARDA_LOANPOOL[LOAN_ID_PROP_ADDR],0)),"")</f>
        <v/>
      </c>
      <c r="I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 s="36" t="b">
        <f>CONCATENATE(TBL_QUAL_SERVICESLISTING_FAMILIES[[#This Row],[LISTING_LOAN_ID_PROP_ADDR]],TBL_QUAL_SERVICESLISTING_FAMILIES[[#This Row],[FAMILY_NAME]],TBL_QUAL_SERVICESLISTING_FAMILIES[[#This Row],[HOUSEHOLD_ANNUAL_INCOME]])&lt;&gt;""</f>
        <v>0</v>
      </c>
      <c r="K99" s="36" t="b">
        <f>AND(TBL_QUAL_SERVICESLISTING_FAMILIES[[#This Row],[LISTING_LOAN_ID_PROP_ADDR]]&lt;&gt;"",TBL_QUAL_SERVICESLISTING_FAMILIES[[#This Row],[FAMILY_NAME]]&lt;&gt;"",TBL_QUAL_SERVICESLISTING_FAMILIES[[#This Row],[HOUSEHOLD_ANNUAL_INCOME]]&lt;&gt;"")</f>
        <v>0</v>
      </c>
      <c r="L99" s="36">
        <f>SUM(
IF(AND(TBL_QUAL_SERVICESLISTING_FAMILIES[[#This Row],[LISTING_LOAN_ID_PROP_ADDR]]&lt;&gt;"",NOT(ISNUMBER(MATCH(TBL_QUAL_SERVICESLISTING_FAMILIES[[#This Row],[LISTING_LOAN_ID_PROP_ADDR]],RANGE_LOOKUP_UDARDA_LOANLIST,0)))),1,0)
)</f>
        <v>0</v>
      </c>
    </row>
    <row r="100" spans="2:12" ht="20.100000000000001" customHeight="1" x14ac:dyDescent="0.25">
      <c r="B100" s="25" t="str">
        <f>IF(TBL_QUAL_SERVICESLISTING_FAMILIES[[#This Row],[RECORD_STARTED]],IF(TBL_QUAL_SERVICESLISTING_FAMILIES[[#This Row],[ERROR_COUNT]]&gt;0,-1,IF(TBL_QUAL_SERVICESLISTING_FAMILIES[[#This Row],[REQ_FIELDS_POPULATED]],1,0)),"")</f>
        <v/>
      </c>
      <c r="C100" s="94">
        <f>ROW()-ROW(TBL_QUAL_SERVICESLISTING_FAMILIES[[#Headers],[ROW_ID]])</f>
        <v>91</v>
      </c>
      <c r="D100" s="82"/>
      <c r="E100" s="82"/>
      <c r="F100" s="33"/>
      <c r="G1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0" s="84" t="str">
        <f>IFERROR(INDEX(TBL_UDARDA_LOANPOOL[QUAL_SERVICES_HUD_MFI],MATCH(TBL_QUAL_SERVICESLISTING_FAMILIES[[#This Row],[LISTING_LOAN_ID_PROP_ADDR]],TBL_UDARDA_LOANPOOL[LOAN_ID_PROP_ADDR],0)),"")</f>
        <v/>
      </c>
      <c r="I1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0" s="36" t="b">
        <f>CONCATENATE(TBL_QUAL_SERVICESLISTING_FAMILIES[[#This Row],[LISTING_LOAN_ID_PROP_ADDR]],TBL_QUAL_SERVICESLISTING_FAMILIES[[#This Row],[FAMILY_NAME]],TBL_QUAL_SERVICESLISTING_FAMILIES[[#This Row],[HOUSEHOLD_ANNUAL_INCOME]])&lt;&gt;""</f>
        <v>0</v>
      </c>
      <c r="K100" s="36" t="b">
        <f>AND(TBL_QUAL_SERVICESLISTING_FAMILIES[[#This Row],[LISTING_LOAN_ID_PROP_ADDR]]&lt;&gt;"",TBL_QUAL_SERVICESLISTING_FAMILIES[[#This Row],[FAMILY_NAME]]&lt;&gt;"",TBL_QUAL_SERVICESLISTING_FAMILIES[[#This Row],[HOUSEHOLD_ANNUAL_INCOME]]&lt;&gt;"")</f>
        <v>0</v>
      </c>
      <c r="L100" s="36">
        <f>SUM(
IF(AND(TBL_QUAL_SERVICESLISTING_FAMILIES[[#This Row],[LISTING_LOAN_ID_PROP_ADDR]]&lt;&gt;"",NOT(ISNUMBER(MATCH(TBL_QUAL_SERVICESLISTING_FAMILIES[[#This Row],[LISTING_LOAN_ID_PROP_ADDR]],RANGE_LOOKUP_UDARDA_LOANLIST,0)))),1,0)
)</f>
        <v>0</v>
      </c>
    </row>
    <row r="101" spans="2:12" ht="20.100000000000001" customHeight="1" x14ac:dyDescent="0.25">
      <c r="B101" s="25" t="str">
        <f>IF(TBL_QUAL_SERVICESLISTING_FAMILIES[[#This Row],[RECORD_STARTED]],IF(TBL_QUAL_SERVICESLISTING_FAMILIES[[#This Row],[ERROR_COUNT]]&gt;0,-1,IF(TBL_QUAL_SERVICESLISTING_FAMILIES[[#This Row],[REQ_FIELDS_POPULATED]],1,0)),"")</f>
        <v/>
      </c>
      <c r="C101" s="94">
        <f>ROW()-ROW(TBL_QUAL_SERVICESLISTING_FAMILIES[[#Headers],[ROW_ID]])</f>
        <v>92</v>
      </c>
      <c r="D101" s="82"/>
      <c r="E101" s="82"/>
      <c r="F101" s="33"/>
      <c r="G1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1" s="84" t="str">
        <f>IFERROR(INDEX(TBL_UDARDA_LOANPOOL[QUAL_SERVICES_HUD_MFI],MATCH(TBL_QUAL_SERVICESLISTING_FAMILIES[[#This Row],[LISTING_LOAN_ID_PROP_ADDR]],TBL_UDARDA_LOANPOOL[LOAN_ID_PROP_ADDR],0)),"")</f>
        <v/>
      </c>
      <c r="I1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1" s="36" t="b">
        <f>CONCATENATE(TBL_QUAL_SERVICESLISTING_FAMILIES[[#This Row],[LISTING_LOAN_ID_PROP_ADDR]],TBL_QUAL_SERVICESLISTING_FAMILIES[[#This Row],[FAMILY_NAME]],TBL_QUAL_SERVICESLISTING_FAMILIES[[#This Row],[HOUSEHOLD_ANNUAL_INCOME]])&lt;&gt;""</f>
        <v>0</v>
      </c>
      <c r="K101" s="36" t="b">
        <f>AND(TBL_QUAL_SERVICESLISTING_FAMILIES[[#This Row],[LISTING_LOAN_ID_PROP_ADDR]]&lt;&gt;"",TBL_QUAL_SERVICESLISTING_FAMILIES[[#This Row],[FAMILY_NAME]]&lt;&gt;"",TBL_QUAL_SERVICESLISTING_FAMILIES[[#This Row],[HOUSEHOLD_ANNUAL_INCOME]]&lt;&gt;"")</f>
        <v>0</v>
      </c>
      <c r="L101" s="36">
        <f>SUM(
IF(AND(TBL_QUAL_SERVICESLISTING_FAMILIES[[#This Row],[LISTING_LOAN_ID_PROP_ADDR]]&lt;&gt;"",NOT(ISNUMBER(MATCH(TBL_QUAL_SERVICESLISTING_FAMILIES[[#This Row],[LISTING_LOAN_ID_PROP_ADDR]],RANGE_LOOKUP_UDARDA_LOANLIST,0)))),1,0)
)</f>
        <v>0</v>
      </c>
    </row>
    <row r="102" spans="2:12" ht="20.100000000000001" customHeight="1" x14ac:dyDescent="0.25">
      <c r="B102" s="25" t="str">
        <f>IF(TBL_QUAL_SERVICESLISTING_FAMILIES[[#This Row],[RECORD_STARTED]],IF(TBL_QUAL_SERVICESLISTING_FAMILIES[[#This Row],[ERROR_COUNT]]&gt;0,-1,IF(TBL_QUAL_SERVICESLISTING_FAMILIES[[#This Row],[REQ_FIELDS_POPULATED]],1,0)),"")</f>
        <v/>
      </c>
      <c r="C102" s="94">
        <f>ROW()-ROW(TBL_QUAL_SERVICESLISTING_FAMILIES[[#Headers],[ROW_ID]])</f>
        <v>93</v>
      </c>
      <c r="D102" s="82"/>
      <c r="E102" s="82"/>
      <c r="F102" s="33"/>
      <c r="G10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2" s="84" t="str">
        <f>IFERROR(INDEX(TBL_UDARDA_LOANPOOL[QUAL_SERVICES_HUD_MFI],MATCH(TBL_QUAL_SERVICESLISTING_FAMILIES[[#This Row],[LISTING_LOAN_ID_PROP_ADDR]],TBL_UDARDA_LOANPOOL[LOAN_ID_PROP_ADDR],0)),"")</f>
        <v/>
      </c>
      <c r="I10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2" s="36" t="b">
        <f>CONCATENATE(TBL_QUAL_SERVICESLISTING_FAMILIES[[#This Row],[LISTING_LOAN_ID_PROP_ADDR]],TBL_QUAL_SERVICESLISTING_FAMILIES[[#This Row],[FAMILY_NAME]],TBL_QUAL_SERVICESLISTING_FAMILIES[[#This Row],[HOUSEHOLD_ANNUAL_INCOME]])&lt;&gt;""</f>
        <v>0</v>
      </c>
      <c r="K102" s="36" t="b">
        <f>AND(TBL_QUAL_SERVICESLISTING_FAMILIES[[#This Row],[LISTING_LOAN_ID_PROP_ADDR]]&lt;&gt;"",TBL_QUAL_SERVICESLISTING_FAMILIES[[#This Row],[FAMILY_NAME]]&lt;&gt;"",TBL_QUAL_SERVICESLISTING_FAMILIES[[#This Row],[HOUSEHOLD_ANNUAL_INCOME]]&lt;&gt;"")</f>
        <v>0</v>
      </c>
      <c r="L102" s="36">
        <f>SUM(
IF(AND(TBL_QUAL_SERVICESLISTING_FAMILIES[[#This Row],[LISTING_LOAN_ID_PROP_ADDR]]&lt;&gt;"",NOT(ISNUMBER(MATCH(TBL_QUAL_SERVICESLISTING_FAMILIES[[#This Row],[LISTING_LOAN_ID_PROP_ADDR]],RANGE_LOOKUP_UDARDA_LOANLIST,0)))),1,0)
)</f>
        <v>0</v>
      </c>
    </row>
    <row r="103" spans="2:12" ht="20.100000000000001" customHeight="1" x14ac:dyDescent="0.25">
      <c r="B103" s="25" t="str">
        <f>IF(TBL_QUAL_SERVICESLISTING_FAMILIES[[#This Row],[RECORD_STARTED]],IF(TBL_QUAL_SERVICESLISTING_FAMILIES[[#This Row],[ERROR_COUNT]]&gt;0,-1,IF(TBL_QUAL_SERVICESLISTING_FAMILIES[[#This Row],[REQ_FIELDS_POPULATED]],1,0)),"")</f>
        <v/>
      </c>
      <c r="C103" s="94">
        <f>ROW()-ROW(TBL_QUAL_SERVICESLISTING_FAMILIES[[#Headers],[ROW_ID]])</f>
        <v>94</v>
      </c>
      <c r="D103" s="82"/>
      <c r="E103" s="82"/>
      <c r="F103" s="33"/>
      <c r="G10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3" s="84" t="str">
        <f>IFERROR(INDEX(TBL_UDARDA_LOANPOOL[QUAL_SERVICES_HUD_MFI],MATCH(TBL_QUAL_SERVICESLISTING_FAMILIES[[#This Row],[LISTING_LOAN_ID_PROP_ADDR]],TBL_UDARDA_LOANPOOL[LOAN_ID_PROP_ADDR],0)),"")</f>
        <v/>
      </c>
      <c r="I10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3" s="36" t="b">
        <f>CONCATENATE(TBL_QUAL_SERVICESLISTING_FAMILIES[[#This Row],[LISTING_LOAN_ID_PROP_ADDR]],TBL_QUAL_SERVICESLISTING_FAMILIES[[#This Row],[FAMILY_NAME]],TBL_QUAL_SERVICESLISTING_FAMILIES[[#This Row],[HOUSEHOLD_ANNUAL_INCOME]])&lt;&gt;""</f>
        <v>0</v>
      </c>
      <c r="K103" s="36" t="b">
        <f>AND(TBL_QUAL_SERVICESLISTING_FAMILIES[[#This Row],[LISTING_LOAN_ID_PROP_ADDR]]&lt;&gt;"",TBL_QUAL_SERVICESLISTING_FAMILIES[[#This Row],[FAMILY_NAME]]&lt;&gt;"",TBL_QUAL_SERVICESLISTING_FAMILIES[[#This Row],[HOUSEHOLD_ANNUAL_INCOME]]&lt;&gt;"")</f>
        <v>0</v>
      </c>
      <c r="L103" s="36">
        <f>SUM(
IF(AND(TBL_QUAL_SERVICESLISTING_FAMILIES[[#This Row],[LISTING_LOAN_ID_PROP_ADDR]]&lt;&gt;"",NOT(ISNUMBER(MATCH(TBL_QUAL_SERVICESLISTING_FAMILIES[[#This Row],[LISTING_LOAN_ID_PROP_ADDR]],RANGE_LOOKUP_UDARDA_LOANLIST,0)))),1,0)
)</f>
        <v>0</v>
      </c>
    </row>
    <row r="104" spans="2:12" ht="20.100000000000001" customHeight="1" x14ac:dyDescent="0.25">
      <c r="B104" s="25" t="str">
        <f>IF(TBL_QUAL_SERVICESLISTING_FAMILIES[[#This Row],[RECORD_STARTED]],IF(TBL_QUAL_SERVICESLISTING_FAMILIES[[#This Row],[ERROR_COUNT]]&gt;0,-1,IF(TBL_QUAL_SERVICESLISTING_FAMILIES[[#This Row],[REQ_FIELDS_POPULATED]],1,0)),"")</f>
        <v/>
      </c>
      <c r="C104" s="94">
        <f>ROW()-ROW(TBL_QUAL_SERVICESLISTING_FAMILIES[[#Headers],[ROW_ID]])</f>
        <v>95</v>
      </c>
      <c r="D104" s="82"/>
      <c r="E104" s="82"/>
      <c r="F104" s="33"/>
      <c r="G10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4" s="84" t="str">
        <f>IFERROR(INDEX(TBL_UDARDA_LOANPOOL[QUAL_SERVICES_HUD_MFI],MATCH(TBL_QUAL_SERVICESLISTING_FAMILIES[[#This Row],[LISTING_LOAN_ID_PROP_ADDR]],TBL_UDARDA_LOANPOOL[LOAN_ID_PROP_ADDR],0)),"")</f>
        <v/>
      </c>
      <c r="I10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4" s="36" t="b">
        <f>CONCATENATE(TBL_QUAL_SERVICESLISTING_FAMILIES[[#This Row],[LISTING_LOAN_ID_PROP_ADDR]],TBL_QUAL_SERVICESLISTING_FAMILIES[[#This Row],[FAMILY_NAME]],TBL_QUAL_SERVICESLISTING_FAMILIES[[#This Row],[HOUSEHOLD_ANNUAL_INCOME]])&lt;&gt;""</f>
        <v>0</v>
      </c>
      <c r="K104" s="36" t="b">
        <f>AND(TBL_QUAL_SERVICESLISTING_FAMILIES[[#This Row],[LISTING_LOAN_ID_PROP_ADDR]]&lt;&gt;"",TBL_QUAL_SERVICESLISTING_FAMILIES[[#This Row],[FAMILY_NAME]]&lt;&gt;"",TBL_QUAL_SERVICESLISTING_FAMILIES[[#This Row],[HOUSEHOLD_ANNUAL_INCOME]]&lt;&gt;"")</f>
        <v>0</v>
      </c>
      <c r="L104" s="36">
        <f>SUM(
IF(AND(TBL_QUAL_SERVICESLISTING_FAMILIES[[#This Row],[LISTING_LOAN_ID_PROP_ADDR]]&lt;&gt;"",NOT(ISNUMBER(MATCH(TBL_QUAL_SERVICESLISTING_FAMILIES[[#This Row],[LISTING_LOAN_ID_PROP_ADDR]],RANGE_LOOKUP_UDARDA_LOANLIST,0)))),1,0)
)</f>
        <v>0</v>
      </c>
    </row>
    <row r="105" spans="2:12" ht="20.100000000000001" customHeight="1" x14ac:dyDescent="0.25">
      <c r="B105" s="25" t="str">
        <f>IF(TBL_QUAL_SERVICESLISTING_FAMILIES[[#This Row],[RECORD_STARTED]],IF(TBL_QUAL_SERVICESLISTING_FAMILIES[[#This Row],[ERROR_COUNT]]&gt;0,-1,IF(TBL_QUAL_SERVICESLISTING_FAMILIES[[#This Row],[REQ_FIELDS_POPULATED]],1,0)),"")</f>
        <v/>
      </c>
      <c r="C105" s="94">
        <f>ROW()-ROW(TBL_QUAL_SERVICESLISTING_FAMILIES[[#Headers],[ROW_ID]])</f>
        <v>96</v>
      </c>
      <c r="D105" s="82"/>
      <c r="E105" s="82"/>
      <c r="F105" s="33"/>
      <c r="G10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5" s="84" t="str">
        <f>IFERROR(INDEX(TBL_UDARDA_LOANPOOL[QUAL_SERVICES_HUD_MFI],MATCH(TBL_QUAL_SERVICESLISTING_FAMILIES[[#This Row],[LISTING_LOAN_ID_PROP_ADDR]],TBL_UDARDA_LOANPOOL[LOAN_ID_PROP_ADDR],0)),"")</f>
        <v/>
      </c>
      <c r="I10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5" s="36" t="b">
        <f>CONCATENATE(TBL_QUAL_SERVICESLISTING_FAMILIES[[#This Row],[LISTING_LOAN_ID_PROP_ADDR]],TBL_QUAL_SERVICESLISTING_FAMILIES[[#This Row],[FAMILY_NAME]],TBL_QUAL_SERVICESLISTING_FAMILIES[[#This Row],[HOUSEHOLD_ANNUAL_INCOME]])&lt;&gt;""</f>
        <v>0</v>
      </c>
      <c r="K105" s="36" t="b">
        <f>AND(TBL_QUAL_SERVICESLISTING_FAMILIES[[#This Row],[LISTING_LOAN_ID_PROP_ADDR]]&lt;&gt;"",TBL_QUAL_SERVICESLISTING_FAMILIES[[#This Row],[FAMILY_NAME]]&lt;&gt;"",TBL_QUAL_SERVICESLISTING_FAMILIES[[#This Row],[HOUSEHOLD_ANNUAL_INCOME]]&lt;&gt;"")</f>
        <v>0</v>
      </c>
      <c r="L105" s="36">
        <f>SUM(
IF(AND(TBL_QUAL_SERVICESLISTING_FAMILIES[[#This Row],[LISTING_LOAN_ID_PROP_ADDR]]&lt;&gt;"",NOT(ISNUMBER(MATCH(TBL_QUAL_SERVICESLISTING_FAMILIES[[#This Row],[LISTING_LOAN_ID_PROP_ADDR]],RANGE_LOOKUP_UDARDA_LOANLIST,0)))),1,0)
)</f>
        <v>0</v>
      </c>
    </row>
    <row r="106" spans="2:12" ht="20.100000000000001" customHeight="1" x14ac:dyDescent="0.25">
      <c r="B106" s="25" t="str">
        <f>IF(TBL_QUAL_SERVICESLISTING_FAMILIES[[#This Row],[RECORD_STARTED]],IF(TBL_QUAL_SERVICESLISTING_FAMILIES[[#This Row],[ERROR_COUNT]]&gt;0,-1,IF(TBL_QUAL_SERVICESLISTING_FAMILIES[[#This Row],[REQ_FIELDS_POPULATED]],1,0)),"")</f>
        <v/>
      </c>
      <c r="C106" s="94">
        <f>ROW()-ROW(TBL_QUAL_SERVICESLISTING_FAMILIES[[#Headers],[ROW_ID]])</f>
        <v>97</v>
      </c>
      <c r="D106" s="82"/>
      <c r="E106" s="82"/>
      <c r="F106" s="33"/>
      <c r="G10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6" s="84" t="str">
        <f>IFERROR(INDEX(TBL_UDARDA_LOANPOOL[QUAL_SERVICES_HUD_MFI],MATCH(TBL_QUAL_SERVICESLISTING_FAMILIES[[#This Row],[LISTING_LOAN_ID_PROP_ADDR]],TBL_UDARDA_LOANPOOL[LOAN_ID_PROP_ADDR],0)),"")</f>
        <v/>
      </c>
      <c r="I10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6" s="36" t="b">
        <f>CONCATENATE(TBL_QUAL_SERVICESLISTING_FAMILIES[[#This Row],[LISTING_LOAN_ID_PROP_ADDR]],TBL_QUAL_SERVICESLISTING_FAMILIES[[#This Row],[FAMILY_NAME]],TBL_QUAL_SERVICESLISTING_FAMILIES[[#This Row],[HOUSEHOLD_ANNUAL_INCOME]])&lt;&gt;""</f>
        <v>0</v>
      </c>
      <c r="K106" s="36" t="b">
        <f>AND(TBL_QUAL_SERVICESLISTING_FAMILIES[[#This Row],[LISTING_LOAN_ID_PROP_ADDR]]&lt;&gt;"",TBL_QUAL_SERVICESLISTING_FAMILIES[[#This Row],[FAMILY_NAME]]&lt;&gt;"",TBL_QUAL_SERVICESLISTING_FAMILIES[[#This Row],[HOUSEHOLD_ANNUAL_INCOME]]&lt;&gt;"")</f>
        <v>0</v>
      </c>
      <c r="L106" s="36">
        <f>SUM(
IF(AND(TBL_QUAL_SERVICESLISTING_FAMILIES[[#This Row],[LISTING_LOAN_ID_PROP_ADDR]]&lt;&gt;"",NOT(ISNUMBER(MATCH(TBL_QUAL_SERVICESLISTING_FAMILIES[[#This Row],[LISTING_LOAN_ID_PROP_ADDR]],RANGE_LOOKUP_UDARDA_LOANLIST,0)))),1,0)
)</f>
        <v>0</v>
      </c>
    </row>
    <row r="107" spans="2:12" ht="20.100000000000001" customHeight="1" x14ac:dyDescent="0.25">
      <c r="B107" s="25" t="str">
        <f>IF(TBL_QUAL_SERVICESLISTING_FAMILIES[[#This Row],[RECORD_STARTED]],IF(TBL_QUAL_SERVICESLISTING_FAMILIES[[#This Row],[ERROR_COUNT]]&gt;0,-1,IF(TBL_QUAL_SERVICESLISTING_FAMILIES[[#This Row],[REQ_FIELDS_POPULATED]],1,0)),"")</f>
        <v/>
      </c>
      <c r="C107" s="94">
        <f>ROW()-ROW(TBL_QUAL_SERVICESLISTING_FAMILIES[[#Headers],[ROW_ID]])</f>
        <v>98</v>
      </c>
      <c r="D107" s="82"/>
      <c r="E107" s="82"/>
      <c r="F107" s="33"/>
      <c r="G10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7" s="84" t="str">
        <f>IFERROR(INDEX(TBL_UDARDA_LOANPOOL[QUAL_SERVICES_HUD_MFI],MATCH(TBL_QUAL_SERVICESLISTING_FAMILIES[[#This Row],[LISTING_LOAN_ID_PROP_ADDR]],TBL_UDARDA_LOANPOOL[LOAN_ID_PROP_ADDR],0)),"")</f>
        <v/>
      </c>
      <c r="I10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7" s="36" t="b">
        <f>CONCATENATE(TBL_QUAL_SERVICESLISTING_FAMILIES[[#This Row],[LISTING_LOAN_ID_PROP_ADDR]],TBL_QUAL_SERVICESLISTING_FAMILIES[[#This Row],[FAMILY_NAME]],TBL_QUAL_SERVICESLISTING_FAMILIES[[#This Row],[HOUSEHOLD_ANNUAL_INCOME]])&lt;&gt;""</f>
        <v>0</v>
      </c>
      <c r="K107" s="36" t="b">
        <f>AND(TBL_QUAL_SERVICESLISTING_FAMILIES[[#This Row],[LISTING_LOAN_ID_PROP_ADDR]]&lt;&gt;"",TBL_QUAL_SERVICESLISTING_FAMILIES[[#This Row],[FAMILY_NAME]]&lt;&gt;"",TBL_QUAL_SERVICESLISTING_FAMILIES[[#This Row],[HOUSEHOLD_ANNUAL_INCOME]]&lt;&gt;"")</f>
        <v>0</v>
      </c>
      <c r="L107" s="36">
        <f>SUM(
IF(AND(TBL_QUAL_SERVICESLISTING_FAMILIES[[#This Row],[LISTING_LOAN_ID_PROP_ADDR]]&lt;&gt;"",NOT(ISNUMBER(MATCH(TBL_QUAL_SERVICESLISTING_FAMILIES[[#This Row],[LISTING_LOAN_ID_PROP_ADDR]],RANGE_LOOKUP_UDARDA_LOANLIST,0)))),1,0)
)</f>
        <v>0</v>
      </c>
    </row>
    <row r="108" spans="2:12" ht="20.100000000000001" customHeight="1" x14ac:dyDescent="0.25">
      <c r="B108" s="25" t="str">
        <f>IF(TBL_QUAL_SERVICESLISTING_FAMILIES[[#This Row],[RECORD_STARTED]],IF(TBL_QUAL_SERVICESLISTING_FAMILIES[[#This Row],[ERROR_COUNT]]&gt;0,-1,IF(TBL_QUAL_SERVICESLISTING_FAMILIES[[#This Row],[REQ_FIELDS_POPULATED]],1,0)),"")</f>
        <v/>
      </c>
      <c r="C108" s="94">
        <f>ROW()-ROW(TBL_QUAL_SERVICESLISTING_FAMILIES[[#Headers],[ROW_ID]])</f>
        <v>99</v>
      </c>
      <c r="D108" s="82"/>
      <c r="E108" s="82"/>
      <c r="F108" s="33"/>
      <c r="G10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8" s="84" t="str">
        <f>IFERROR(INDEX(TBL_UDARDA_LOANPOOL[QUAL_SERVICES_HUD_MFI],MATCH(TBL_QUAL_SERVICESLISTING_FAMILIES[[#This Row],[LISTING_LOAN_ID_PROP_ADDR]],TBL_UDARDA_LOANPOOL[LOAN_ID_PROP_ADDR],0)),"")</f>
        <v/>
      </c>
      <c r="I10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8" s="36" t="b">
        <f>CONCATENATE(TBL_QUAL_SERVICESLISTING_FAMILIES[[#This Row],[LISTING_LOAN_ID_PROP_ADDR]],TBL_QUAL_SERVICESLISTING_FAMILIES[[#This Row],[FAMILY_NAME]],TBL_QUAL_SERVICESLISTING_FAMILIES[[#This Row],[HOUSEHOLD_ANNUAL_INCOME]])&lt;&gt;""</f>
        <v>0</v>
      </c>
      <c r="K108" s="36" t="b">
        <f>AND(TBL_QUAL_SERVICESLISTING_FAMILIES[[#This Row],[LISTING_LOAN_ID_PROP_ADDR]]&lt;&gt;"",TBL_QUAL_SERVICESLISTING_FAMILIES[[#This Row],[FAMILY_NAME]]&lt;&gt;"",TBL_QUAL_SERVICESLISTING_FAMILIES[[#This Row],[HOUSEHOLD_ANNUAL_INCOME]]&lt;&gt;"")</f>
        <v>0</v>
      </c>
      <c r="L108" s="36">
        <f>SUM(
IF(AND(TBL_QUAL_SERVICESLISTING_FAMILIES[[#This Row],[LISTING_LOAN_ID_PROP_ADDR]]&lt;&gt;"",NOT(ISNUMBER(MATCH(TBL_QUAL_SERVICESLISTING_FAMILIES[[#This Row],[LISTING_LOAN_ID_PROP_ADDR]],RANGE_LOOKUP_UDARDA_LOANLIST,0)))),1,0)
)</f>
        <v>0</v>
      </c>
    </row>
    <row r="109" spans="2:12" ht="20.100000000000001" customHeight="1" x14ac:dyDescent="0.25">
      <c r="B109" s="25" t="str">
        <f>IF(TBL_QUAL_SERVICESLISTING_FAMILIES[[#This Row],[RECORD_STARTED]],IF(TBL_QUAL_SERVICESLISTING_FAMILIES[[#This Row],[ERROR_COUNT]]&gt;0,-1,IF(TBL_QUAL_SERVICESLISTING_FAMILIES[[#This Row],[REQ_FIELDS_POPULATED]],1,0)),"")</f>
        <v/>
      </c>
      <c r="C109" s="94">
        <f>ROW()-ROW(TBL_QUAL_SERVICESLISTING_FAMILIES[[#Headers],[ROW_ID]])</f>
        <v>100</v>
      </c>
      <c r="D109" s="82"/>
      <c r="E109" s="82"/>
      <c r="F109" s="33"/>
      <c r="G10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9" s="84" t="str">
        <f>IFERROR(INDEX(TBL_UDARDA_LOANPOOL[QUAL_SERVICES_HUD_MFI],MATCH(TBL_QUAL_SERVICESLISTING_FAMILIES[[#This Row],[LISTING_LOAN_ID_PROP_ADDR]],TBL_UDARDA_LOANPOOL[LOAN_ID_PROP_ADDR],0)),"")</f>
        <v/>
      </c>
      <c r="I10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9" s="36" t="b">
        <f>CONCATENATE(TBL_QUAL_SERVICESLISTING_FAMILIES[[#This Row],[LISTING_LOAN_ID_PROP_ADDR]],TBL_QUAL_SERVICESLISTING_FAMILIES[[#This Row],[FAMILY_NAME]],TBL_QUAL_SERVICESLISTING_FAMILIES[[#This Row],[HOUSEHOLD_ANNUAL_INCOME]])&lt;&gt;""</f>
        <v>0</v>
      </c>
      <c r="K109" s="36" t="b">
        <f>AND(TBL_QUAL_SERVICESLISTING_FAMILIES[[#This Row],[LISTING_LOAN_ID_PROP_ADDR]]&lt;&gt;"",TBL_QUAL_SERVICESLISTING_FAMILIES[[#This Row],[FAMILY_NAME]]&lt;&gt;"",TBL_QUAL_SERVICESLISTING_FAMILIES[[#This Row],[HOUSEHOLD_ANNUAL_INCOME]]&lt;&gt;"")</f>
        <v>0</v>
      </c>
      <c r="L109" s="36">
        <f>SUM(
IF(AND(TBL_QUAL_SERVICESLISTING_FAMILIES[[#This Row],[LISTING_LOAN_ID_PROP_ADDR]]&lt;&gt;"",NOT(ISNUMBER(MATCH(TBL_QUAL_SERVICESLISTING_FAMILIES[[#This Row],[LISTING_LOAN_ID_PROP_ADDR]],RANGE_LOOKUP_UDARDA_LOANLIST,0)))),1,0)
)</f>
        <v>0</v>
      </c>
    </row>
    <row r="110" spans="2:12" ht="20.100000000000001" customHeight="1" x14ac:dyDescent="0.25">
      <c r="B110" s="25" t="str">
        <f>IF(TBL_QUAL_SERVICESLISTING_FAMILIES[[#This Row],[RECORD_STARTED]],IF(TBL_QUAL_SERVICESLISTING_FAMILIES[[#This Row],[ERROR_COUNT]]&gt;0,-1,IF(TBL_QUAL_SERVICESLISTING_FAMILIES[[#This Row],[REQ_FIELDS_POPULATED]],1,0)),"")</f>
        <v/>
      </c>
      <c r="C110" s="94">
        <f>ROW()-ROW(TBL_QUAL_SERVICESLISTING_FAMILIES[[#Headers],[ROW_ID]])</f>
        <v>101</v>
      </c>
      <c r="D110" s="82"/>
      <c r="E110" s="82"/>
      <c r="F110" s="33"/>
      <c r="G1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0" s="84" t="str">
        <f>IFERROR(INDEX(TBL_UDARDA_LOANPOOL[QUAL_SERVICES_HUD_MFI],MATCH(TBL_QUAL_SERVICESLISTING_FAMILIES[[#This Row],[LISTING_LOAN_ID_PROP_ADDR]],TBL_UDARDA_LOANPOOL[LOAN_ID_PROP_ADDR],0)),"")</f>
        <v/>
      </c>
      <c r="I1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0" s="36" t="b">
        <f>CONCATENATE(TBL_QUAL_SERVICESLISTING_FAMILIES[[#This Row],[LISTING_LOAN_ID_PROP_ADDR]],TBL_QUAL_SERVICESLISTING_FAMILIES[[#This Row],[FAMILY_NAME]],TBL_QUAL_SERVICESLISTING_FAMILIES[[#This Row],[HOUSEHOLD_ANNUAL_INCOME]])&lt;&gt;""</f>
        <v>0</v>
      </c>
      <c r="K110" s="36" t="b">
        <f>AND(TBL_QUAL_SERVICESLISTING_FAMILIES[[#This Row],[LISTING_LOAN_ID_PROP_ADDR]]&lt;&gt;"",TBL_QUAL_SERVICESLISTING_FAMILIES[[#This Row],[FAMILY_NAME]]&lt;&gt;"",TBL_QUAL_SERVICESLISTING_FAMILIES[[#This Row],[HOUSEHOLD_ANNUAL_INCOME]]&lt;&gt;"")</f>
        <v>0</v>
      </c>
      <c r="L110" s="36">
        <f>SUM(
IF(AND(TBL_QUAL_SERVICESLISTING_FAMILIES[[#This Row],[LISTING_LOAN_ID_PROP_ADDR]]&lt;&gt;"",NOT(ISNUMBER(MATCH(TBL_QUAL_SERVICESLISTING_FAMILIES[[#This Row],[LISTING_LOAN_ID_PROP_ADDR]],RANGE_LOOKUP_UDARDA_LOANLIST,0)))),1,0)
)</f>
        <v>0</v>
      </c>
    </row>
    <row r="111" spans="2:12" ht="20.100000000000001" customHeight="1" x14ac:dyDescent="0.25">
      <c r="B111" s="25" t="str">
        <f>IF(TBL_QUAL_SERVICESLISTING_FAMILIES[[#This Row],[RECORD_STARTED]],IF(TBL_QUAL_SERVICESLISTING_FAMILIES[[#This Row],[ERROR_COUNT]]&gt;0,-1,IF(TBL_QUAL_SERVICESLISTING_FAMILIES[[#This Row],[REQ_FIELDS_POPULATED]],1,0)),"")</f>
        <v/>
      </c>
      <c r="C111" s="94">
        <f>ROW()-ROW(TBL_QUAL_SERVICESLISTING_FAMILIES[[#Headers],[ROW_ID]])</f>
        <v>102</v>
      </c>
      <c r="D111" s="82"/>
      <c r="E111" s="82"/>
      <c r="F111" s="33"/>
      <c r="G1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1" s="84" t="str">
        <f>IFERROR(INDEX(TBL_UDARDA_LOANPOOL[QUAL_SERVICES_HUD_MFI],MATCH(TBL_QUAL_SERVICESLISTING_FAMILIES[[#This Row],[LISTING_LOAN_ID_PROP_ADDR]],TBL_UDARDA_LOANPOOL[LOAN_ID_PROP_ADDR],0)),"")</f>
        <v/>
      </c>
      <c r="I1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1" s="36" t="b">
        <f>CONCATENATE(TBL_QUAL_SERVICESLISTING_FAMILIES[[#This Row],[LISTING_LOAN_ID_PROP_ADDR]],TBL_QUAL_SERVICESLISTING_FAMILIES[[#This Row],[FAMILY_NAME]],TBL_QUAL_SERVICESLISTING_FAMILIES[[#This Row],[HOUSEHOLD_ANNUAL_INCOME]])&lt;&gt;""</f>
        <v>0</v>
      </c>
      <c r="K111" s="36" t="b">
        <f>AND(TBL_QUAL_SERVICESLISTING_FAMILIES[[#This Row],[LISTING_LOAN_ID_PROP_ADDR]]&lt;&gt;"",TBL_QUAL_SERVICESLISTING_FAMILIES[[#This Row],[FAMILY_NAME]]&lt;&gt;"",TBL_QUAL_SERVICESLISTING_FAMILIES[[#This Row],[HOUSEHOLD_ANNUAL_INCOME]]&lt;&gt;"")</f>
        <v>0</v>
      </c>
      <c r="L111" s="36">
        <f>SUM(
IF(AND(TBL_QUAL_SERVICESLISTING_FAMILIES[[#This Row],[LISTING_LOAN_ID_PROP_ADDR]]&lt;&gt;"",NOT(ISNUMBER(MATCH(TBL_QUAL_SERVICESLISTING_FAMILIES[[#This Row],[LISTING_LOAN_ID_PROP_ADDR]],RANGE_LOOKUP_UDARDA_LOANLIST,0)))),1,0)
)</f>
        <v>0</v>
      </c>
    </row>
    <row r="112" spans="2:12" ht="20.100000000000001" customHeight="1" x14ac:dyDescent="0.25">
      <c r="B112" s="25" t="str">
        <f>IF(TBL_QUAL_SERVICESLISTING_FAMILIES[[#This Row],[RECORD_STARTED]],IF(TBL_QUAL_SERVICESLISTING_FAMILIES[[#This Row],[ERROR_COUNT]]&gt;0,-1,IF(TBL_QUAL_SERVICESLISTING_FAMILIES[[#This Row],[REQ_FIELDS_POPULATED]],1,0)),"")</f>
        <v/>
      </c>
      <c r="C112" s="94">
        <f>ROW()-ROW(TBL_QUAL_SERVICESLISTING_FAMILIES[[#Headers],[ROW_ID]])</f>
        <v>103</v>
      </c>
      <c r="D112" s="82"/>
      <c r="E112" s="82"/>
      <c r="F112" s="33"/>
      <c r="G1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2" s="84" t="str">
        <f>IFERROR(INDEX(TBL_UDARDA_LOANPOOL[QUAL_SERVICES_HUD_MFI],MATCH(TBL_QUAL_SERVICESLISTING_FAMILIES[[#This Row],[LISTING_LOAN_ID_PROP_ADDR]],TBL_UDARDA_LOANPOOL[LOAN_ID_PROP_ADDR],0)),"")</f>
        <v/>
      </c>
      <c r="I1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2" s="36" t="b">
        <f>CONCATENATE(TBL_QUAL_SERVICESLISTING_FAMILIES[[#This Row],[LISTING_LOAN_ID_PROP_ADDR]],TBL_QUAL_SERVICESLISTING_FAMILIES[[#This Row],[FAMILY_NAME]],TBL_QUAL_SERVICESLISTING_FAMILIES[[#This Row],[HOUSEHOLD_ANNUAL_INCOME]])&lt;&gt;""</f>
        <v>0</v>
      </c>
      <c r="K112" s="36" t="b">
        <f>AND(TBL_QUAL_SERVICESLISTING_FAMILIES[[#This Row],[LISTING_LOAN_ID_PROP_ADDR]]&lt;&gt;"",TBL_QUAL_SERVICESLISTING_FAMILIES[[#This Row],[FAMILY_NAME]]&lt;&gt;"",TBL_QUAL_SERVICESLISTING_FAMILIES[[#This Row],[HOUSEHOLD_ANNUAL_INCOME]]&lt;&gt;"")</f>
        <v>0</v>
      </c>
      <c r="L112" s="36">
        <f>SUM(
IF(AND(TBL_QUAL_SERVICESLISTING_FAMILIES[[#This Row],[LISTING_LOAN_ID_PROP_ADDR]]&lt;&gt;"",NOT(ISNUMBER(MATCH(TBL_QUAL_SERVICESLISTING_FAMILIES[[#This Row],[LISTING_LOAN_ID_PROP_ADDR]],RANGE_LOOKUP_UDARDA_LOANLIST,0)))),1,0)
)</f>
        <v>0</v>
      </c>
    </row>
    <row r="113" spans="2:12" ht="20.100000000000001" customHeight="1" x14ac:dyDescent="0.25">
      <c r="B113" s="25" t="str">
        <f>IF(TBL_QUAL_SERVICESLISTING_FAMILIES[[#This Row],[RECORD_STARTED]],IF(TBL_QUAL_SERVICESLISTING_FAMILIES[[#This Row],[ERROR_COUNT]]&gt;0,-1,IF(TBL_QUAL_SERVICESLISTING_FAMILIES[[#This Row],[REQ_FIELDS_POPULATED]],1,0)),"")</f>
        <v/>
      </c>
      <c r="C113" s="94">
        <f>ROW()-ROW(TBL_QUAL_SERVICESLISTING_FAMILIES[[#Headers],[ROW_ID]])</f>
        <v>104</v>
      </c>
      <c r="D113" s="82"/>
      <c r="E113" s="82"/>
      <c r="F113" s="33"/>
      <c r="G1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3" s="84" t="str">
        <f>IFERROR(INDEX(TBL_UDARDA_LOANPOOL[QUAL_SERVICES_HUD_MFI],MATCH(TBL_QUAL_SERVICESLISTING_FAMILIES[[#This Row],[LISTING_LOAN_ID_PROP_ADDR]],TBL_UDARDA_LOANPOOL[LOAN_ID_PROP_ADDR],0)),"")</f>
        <v/>
      </c>
      <c r="I1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3" s="36" t="b">
        <f>CONCATENATE(TBL_QUAL_SERVICESLISTING_FAMILIES[[#This Row],[LISTING_LOAN_ID_PROP_ADDR]],TBL_QUAL_SERVICESLISTING_FAMILIES[[#This Row],[FAMILY_NAME]],TBL_QUAL_SERVICESLISTING_FAMILIES[[#This Row],[HOUSEHOLD_ANNUAL_INCOME]])&lt;&gt;""</f>
        <v>0</v>
      </c>
      <c r="K113" s="36" t="b">
        <f>AND(TBL_QUAL_SERVICESLISTING_FAMILIES[[#This Row],[LISTING_LOAN_ID_PROP_ADDR]]&lt;&gt;"",TBL_QUAL_SERVICESLISTING_FAMILIES[[#This Row],[FAMILY_NAME]]&lt;&gt;"",TBL_QUAL_SERVICESLISTING_FAMILIES[[#This Row],[HOUSEHOLD_ANNUAL_INCOME]]&lt;&gt;"")</f>
        <v>0</v>
      </c>
      <c r="L113" s="36">
        <f>SUM(
IF(AND(TBL_QUAL_SERVICESLISTING_FAMILIES[[#This Row],[LISTING_LOAN_ID_PROP_ADDR]]&lt;&gt;"",NOT(ISNUMBER(MATCH(TBL_QUAL_SERVICESLISTING_FAMILIES[[#This Row],[LISTING_LOAN_ID_PROP_ADDR]],RANGE_LOOKUP_UDARDA_LOANLIST,0)))),1,0)
)</f>
        <v>0</v>
      </c>
    </row>
    <row r="114" spans="2:12" ht="20.100000000000001" customHeight="1" x14ac:dyDescent="0.25">
      <c r="B114" s="25" t="str">
        <f>IF(TBL_QUAL_SERVICESLISTING_FAMILIES[[#This Row],[RECORD_STARTED]],IF(TBL_QUAL_SERVICESLISTING_FAMILIES[[#This Row],[ERROR_COUNT]]&gt;0,-1,IF(TBL_QUAL_SERVICESLISTING_FAMILIES[[#This Row],[REQ_FIELDS_POPULATED]],1,0)),"")</f>
        <v/>
      </c>
      <c r="C114" s="94">
        <f>ROW()-ROW(TBL_QUAL_SERVICESLISTING_FAMILIES[[#Headers],[ROW_ID]])</f>
        <v>105</v>
      </c>
      <c r="D114" s="82"/>
      <c r="E114" s="82"/>
      <c r="F114" s="33"/>
      <c r="G1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4" s="84" t="str">
        <f>IFERROR(INDEX(TBL_UDARDA_LOANPOOL[QUAL_SERVICES_HUD_MFI],MATCH(TBL_QUAL_SERVICESLISTING_FAMILIES[[#This Row],[LISTING_LOAN_ID_PROP_ADDR]],TBL_UDARDA_LOANPOOL[LOAN_ID_PROP_ADDR],0)),"")</f>
        <v/>
      </c>
      <c r="I1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4" s="36" t="b">
        <f>CONCATENATE(TBL_QUAL_SERVICESLISTING_FAMILIES[[#This Row],[LISTING_LOAN_ID_PROP_ADDR]],TBL_QUAL_SERVICESLISTING_FAMILIES[[#This Row],[FAMILY_NAME]],TBL_QUAL_SERVICESLISTING_FAMILIES[[#This Row],[HOUSEHOLD_ANNUAL_INCOME]])&lt;&gt;""</f>
        <v>0</v>
      </c>
      <c r="K114" s="36" t="b">
        <f>AND(TBL_QUAL_SERVICESLISTING_FAMILIES[[#This Row],[LISTING_LOAN_ID_PROP_ADDR]]&lt;&gt;"",TBL_QUAL_SERVICESLISTING_FAMILIES[[#This Row],[FAMILY_NAME]]&lt;&gt;"",TBL_QUAL_SERVICESLISTING_FAMILIES[[#This Row],[HOUSEHOLD_ANNUAL_INCOME]]&lt;&gt;"")</f>
        <v>0</v>
      </c>
      <c r="L114" s="36">
        <f>SUM(
IF(AND(TBL_QUAL_SERVICESLISTING_FAMILIES[[#This Row],[LISTING_LOAN_ID_PROP_ADDR]]&lt;&gt;"",NOT(ISNUMBER(MATCH(TBL_QUAL_SERVICESLISTING_FAMILIES[[#This Row],[LISTING_LOAN_ID_PROP_ADDR]],RANGE_LOOKUP_UDARDA_LOANLIST,0)))),1,0)
)</f>
        <v>0</v>
      </c>
    </row>
    <row r="115" spans="2:12" ht="20.100000000000001" customHeight="1" x14ac:dyDescent="0.25">
      <c r="B115" s="25" t="str">
        <f>IF(TBL_QUAL_SERVICESLISTING_FAMILIES[[#This Row],[RECORD_STARTED]],IF(TBL_QUAL_SERVICESLISTING_FAMILIES[[#This Row],[ERROR_COUNT]]&gt;0,-1,IF(TBL_QUAL_SERVICESLISTING_FAMILIES[[#This Row],[REQ_FIELDS_POPULATED]],1,0)),"")</f>
        <v/>
      </c>
      <c r="C115" s="94">
        <f>ROW()-ROW(TBL_QUAL_SERVICESLISTING_FAMILIES[[#Headers],[ROW_ID]])</f>
        <v>106</v>
      </c>
      <c r="D115" s="82"/>
      <c r="E115" s="82"/>
      <c r="F115" s="33"/>
      <c r="G1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5" s="84" t="str">
        <f>IFERROR(INDEX(TBL_UDARDA_LOANPOOL[QUAL_SERVICES_HUD_MFI],MATCH(TBL_QUAL_SERVICESLISTING_FAMILIES[[#This Row],[LISTING_LOAN_ID_PROP_ADDR]],TBL_UDARDA_LOANPOOL[LOAN_ID_PROP_ADDR],0)),"")</f>
        <v/>
      </c>
      <c r="I1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5" s="36" t="b">
        <f>CONCATENATE(TBL_QUAL_SERVICESLISTING_FAMILIES[[#This Row],[LISTING_LOAN_ID_PROP_ADDR]],TBL_QUAL_SERVICESLISTING_FAMILIES[[#This Row],[FAMILY_NAME]],TBL_QUAL_SERVICESLISTING_FAMILIES[[#This Row],[HOUSEHOLD_ANNUAL_INCOME]])&lt;&gt;""</f>
        <v>0</v>
      </c>
      <c r="K115" s="36" t="b">
        <f>AND(TBL_QUAL_SERVICESLISTING_FAMILIES[[#This Row],[LISTING_LOAN_ID_PROP_ADDR]]&lt;&gt;"",TBL_QUAL_SERVICESLISTING_FAMILIES[[#This Row],[FAMILY_NAME]]&lt;&gt;"",TBL_QUAL_SERVICESLISTING_FAMILIES[[#This Row],[HOUSEHOLD_ANNUAL_INCOME]]&lt;&gt;"")</f>
        <v>0</v>
      </c>
      <c r="L115" s="36">
        <f>SUM(
IF(AND(TBL_QUAL_SERVICESLISTING_FAMILIES[[#This Row],[LISTING_LOAN_ID_PROP_ADDR]]&lt;&gt;"",NOT(ISNUMBER(MATCH(TBL_QUAL_SERVICESLISTING_FAMILIES[[#This Row],[LISTING_LOAN_ID_PROP_ADDR]],RANGE_LOOKUP_UDARDA_LOANLIST,0)))),1,0)
)</f>
        <v>0</v>
      </c>
    </row>
    <row r="116" spans="2:12" ht="20.100000000000001" customHeight="1" x14ac:dyDescent="0.25">
      <c r="B116" s="25" t="str">
        <f>IF(TBL_QUAL_SERVICESLISTING_FAMILIES[[#This Row],[RECORD_STARTED]],IF(TBL_QUAL_SERVICESLISTING_FAMILIES[[#This Row],[ERROR_COUNT]]&gt;0,-1,IF(TBL_QUAL_SERVICESLISTING_FAMILIES[[#This Row],[REQ_FIELDS_POPULATED]],1,0)),"")</f>
        <v/>
      </c>
      <c r="C116" s="94">
        <f>ROW()-ROW(TBL_QUAL_SERVICESLISTING_FAMILIES[[#Headers],[ROW_ID]])</f>
        <v>107</v>
      </c>
      <c r="D116" s="82"/>
      <c r="E116" s="82"/>
      <c r="F116" s="33"/>
      <c r="G1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6" s="84" t="str">
        <f>IFERROR(INDEX(TBL_UDARDA_LOANPOOL[QUAL_SERVICES_HUD_MFI],MATCH(TBL_QUAL_SERVICESLISTING_FAMILIES[[#This Row],[LISTING_LOAN_ID_PROP_ADDR]],TBL_UDARDA_LOANPOOL[LOAN_ID_PROP_ADDR],0)),"")</f>
        <v/>
      </c>
      <c r="I1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6" s="36" t="b">
        <f>CONCATENATE(TBL_QUAL_SERVICESLISTING_FAMILIES[[#This Row],[LISTING_LOAN_ID_PROP_ADDR]],TBL_QUAL_SERVICESLISTING_FAMILIES[[#This Row],[FAMILY_NAME]],TBL_QUAL_SERVICESLISTING_FAMILIES[[#This Row],[HOUSEHOLD_ANNUAL_INCOME]])&lt;&gt;""</f>
        <v>0</v>
      </c>
      <c r="K116" s="36" t="b">
        <f>AND(TBL_QUAL_SERVICESLISTING_FAMILIES[[#This Row],[LISTING_LOAN_ID_PROP_ADDR]]&lt;&gt;"",TBL_QUAL_SERVICESLISTING_FAMILIES[[#This Row],[FAMILY_NAME]]&lt;&gt;"",TBL_QUAL_SERVICESLISTING_FAMILIES[[#This Row],[HOUSEHOLD_ANNUAL_INCOME]]&lt;&gt;"")</f>
        <v>0</v>
      </c>
      <c r="L116" s="36">
        <f>SUM(
IF(AND(TBL_QUAL_SERVICESLISTING_FAMILIES[[#This Row],[LISTING_LOAN_ID_PROP_ADDR]]&lt;&gt;"",NOT(ISNUMBER(MATCH(TBL_QUAL_SERVICESLISTING_FAMILIES[[#This Row],[LISTING_LOAN_ID_PROP_ADDR]],RANGE_LOOKUP_UDARDA_LOANLIST,0)))),1,0)
)</f>
        <v>0</v>
      </c>
    </row>
    <row r="117" spans="2:12" ht="20.100000000000001" customHeight="1" x14ac:dyDescent="0.25">
      <c r="B117" s="25" t="str">
        <f>IF(TBL_QUAL_SERVICESLISTING_FAMILIES[[#This Row],[RECORD_STARTED]],IF(TBL_QUAL_SERVICESLISTING_FAMILIES[[#This Row],[ERROR_COUNT]]&gt;0,-1,IF(TBL_QUAL_SERVICESLISTING_FAMILIES[[#This Row],[REQ_FIELDS_POPULATED]],1,0)),"")</f>
        <v/>
      </c>
      <c r="C117" s="94">
        <f>ROW()-ROW(TBL_QUAL_SERVICESLISTING_FAMILIES[[#Headers],[ROW_ID]])</f>
        <v>108</v>
      </c>
      <c r="D117" s="82"/>
      <c r="E117" s="82"/>
      <c r="F117" s="33"/>
      <c r="G1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7" s="84" t="str">
        <f>IFERROR(INDEX(TBL_UDARDA_LOANPOOL[QUAL_SERVICES_HUD_MFI],MATCH(TBL_QUAL_SERVICESLISTING_FAMILIES[[#This Row],[LISTING_LOAN_ID_PROP_ADDR]],TBL_UDARDA_LOANPOOL[LOAN_ID_PROP_ADDR],0)),"")</f>
        <v/>
      </c>
      <c r="I1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7" s="36" t="b">
        <f>CONCATENATE(TBL_QUAL_SERVICESLISTING_FAMILIES[[#This Row],[LISTING_LOAN_ID_PROP_ADDR]],TBL_QUAL_SERVICESLISTING_FAMILIES[[#This Row],[FAMILY_NAME]],TBL_QUAL_SERVICESLISTING_FAMILIES[[#This Row],[HOUSEHOLD_ANNUAL_INCOME]])&lt;&gt;""</f>
        <v>0</v>
      </c>
      <c r="K117" s="36" t="b">
        <f>AND(TBL_QUAL_SERVICESLISTING_FAMILIES[[#This Row],[LISTING_LOAN_ID_PROP_ADDR]]&lt;&gt;"",TBL_QUAL_SERVICESLISTING_FAMILIES[[#This Row],[FAMILY_NAME]]&lt;&gt;"",TBL_QUAL_SERVICESLISTING_FAMILIES[[#This Row],[HOUSEHOLD_ANNUAL_INCOME]]&lt;&gt;"")</f>
        <v>0</v>
      </c>
      <c r="L117" s="36">
        <f>SUM(
IF(AND(TBL_QUAL_SERVICESLISTING_FAMILIES[[#This Row],[LISTING_LOAN_ID_PROP_ADDR]]&lt;&gt;"",NOT(ISNUMBER(MATCH(TBL_QUAL_SERVICESLISTING_FAMILIES[[#This Row],[LISTING_LOAN_ID_PROP_ADDR]],RANGE_LOOKUP_UDARDA_LOANLIST,0)))),1,0)
)</f>
        <v>0</v>
      </c>
    </row>
    <row r="118" spans="2:12" ht="20.100000000000001" customHeight="1" x14ac:dyDescent="0.25">
      <c r="B118" s="25" t="str">
        <f>IF(TBL_QUAL_SERVICESLISTING_FAMILIES[[#This Row],[RECORD_STARTED]],IF(TBL_QUAL_SERVICESLISTING_FAMILIES[[#This Row],[ERROR_COUNT]]&gt;0,-1,IF(TBL_QUAL_SERVICESLISTING_FAMILIES[[#This Row],[REQ_FIELDS_POPULATED]],1,0)),"")</f>
        <v/>
      </c>
      <c r="C118" s="94">
        <f>ROW()-ROW(TBL_QUAL_SERVICESLISTING_FAMILIES[[#Headers],[ROW_ID]])</f>
        <v>109</v>
      </c>
      <c r="D118" s="82"/>
      <c r="E118" s="82"/>
      <c r="F118" s="33"/>
      <c r="G1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8" s="84" t="str">
        <f>IFERROR(INDEX(TBL_UDARDA_LOANPOOL[QUAL_SERVICES_HUD_MFI],MATCH(TBL_QUAL_SERVICESLISTING_FAMILIES[[#This Row],[LISTING_LOAN_ID_PROP_ADDR]],TBL_UDARDA_LOANPOOL[LOAN_ID_PROP_ADDR],0)),"")</f>
        <v/>
      </c>
      <c r="I1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8" s="36" t="b">
        <f>CONCATENATE(TBL_QUAL_SERVICESLISTING_FAMILIES[[#This Row],[LISTING_LOAN_ID_PROP_ADDR]],TBL_QUAL_SERVICESLISTING_FAMILIES[[#This Row],[FAMILY_NAME]],TBL_QUAL_SERVICESLISTING_FAMILIES[[#This Row],[HOUSEHOLD_ANNUAL_INCOME]])&lt;&gt;""</f>
        <v>0</v>
      </c>
      <c r="K118" s="36" t="b">
        <f>AND(TBL_QUAL_SERVICESLISTING_FAMILIES[[#This Row],[LISTING_LOAN_ID_PROP_ADDR]]&lt;&gt;"",TBL_QUAL_SERVICESLISTING_FAMILIES[[#This Row],[FAMILY_NAME]]&lt;&gt;"",TBL_QUAL_SERVICESLISTING_FAMILIES[[#This Row],[HOUSEHOLD_ANNUAL_INCOME]]&lt;&gt;"")</f>
        <v>0</v>
      </c>
      <c r="L118" s="36">
        <f>SUM(
IF(AND(TBL_QUAL_SERVICESLISTING_FAMILIES[[#This Row],[LISTING_LOAN_ID_PROP_ADDR]]&lt;&gt;"",NOT(ISNUMBER(MATCH(TBL_QUAL_SERVICESLISTING_FAMILIES[[#This Row],[LISTING_LOAN_ID_PROP_ADDR]],RANGE_LOOKUP_UDARDA_LOANLIST,0)))),1,0)
)</f>
        <v>0</v>
      </c>
    </row>
    <row r="119" spans="2:12" ht="20.100000000000001" customHeight="1" x14ac:dyDescent="0.25">
      <c r="B119" s="25" t="str">
        <f>IF(TBL_QUAL_SERVICESLISTING_FAMILIES[[#This Row],[RECORD_STARTED]],IF(TBL_QUAL_SERVICESLISTING_FAMILIES[[#This Row],[ERROR_COUNT]]&gt;0,-1,IF(TBL_QUAL_SERVICESLISTING_FAMILIES[[#This Row],[REQ_FIELDS_POPULATED]],1,0)),"")</f>
        <v/>
      </c>
      <c r="C119" s="94">
        <f>ROW()-ROW(TBL_QUAL_SERVICESLISTING_FAMILIES[[#Headers],[ROW_ID]])</f>
        <v>110</v>
      </c>
      <c r="D119" s="82"/>
      <c r="E119" s="82"/>
      <c r="F119" s="33"/>
      <c r="G1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9" s="84" t="str">
        <f>IFERROR(INDEX(TBL_UDARDA_LOANPOOL[QUAL_SERVICES_HUD_MFI],MATCH(TBL_QUAL_SERVICESLISTING_FAMILIES[[#This Row],[LISTING_LOAN_ID_PROP_ADDR]],TBL_UDARDA_LOANPOOL[LOAN_ID_PROP_ADDR],0)),"")</f>
        <v/>
      </c>
      <c r="I1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9" s="36" t="b">
        <f>CONCATENATE(TBL_QUAL_SERVICESLISTING_FAMILIES[[#This Row],[LISTING_LOAN_ID_PROP_ADDR]],TBL_QUAL_SERVICESLISTING_FAMILIES[[#This Row],[FAMILY_NAME]],TBL_QUAL_SERVICESLISTING_FAMILIES[[#This Row],[HOUSEHOLD_ANNUAL_INCOME]])&lt;&gt;""</f>
        <v>0</v>
      </c>
      <c r="K119" s="36" t="b">
        <f>AND(TBL_QUAL_SERVICESLISTING_FAMILIES[[#This Row],[LISTING_LOAN_ID_PROP_ADDR]]&lt;&gt;"",TBL_QUAL_SERVICESLISTING_FAMILIES[[#This Row],[FAMILY_NAME]]&lt;&gt;"",TBL_QUAL_SERVICESLISTING_FAMILIES[[#This Row],[HOUSEHOLD_ANNUAL_INCOME]]&lt;&gt;"")</f>
        <v>0</v>
      </c>
      <c r="L119" s="36">
        <f>SUM(
IF(AND(TBL_QUAL_SERVICESLISTING_FAMILIES[[#This Row],[LISTING_LOAN_ID_PROP_ADDR]]&lt;&gt;"",NOT(ISNUMBER(MATCH(TBL_QUAL_SERVICESLISTING_FAMILIES[[#This Row],[LISTING_LOAN_ID_PROP_ADDR]],RANGE_LOOKUP_UDARDA_LOANLIST,0)))),1,0)
)</f>
        <v>0</v>
      </c>
    </row>
    <row r="120" spans="2:12" ht="20.100000000000001" customHeight="1" x14ac:dyDescent="0.25">
      <c r="B120" s="25" t="str">
        <f>IF(TBL_QUAL_SERVICESLISTING_FAMILIES[[#This Row],[RECORD_STARTED]],IF(TBL_QUAL_SERVICESLISTING_FAMILIES[[#This Row],[ERROR_COUNT]]&gt;0,-1,IF(TBL_QUAL_SERVICESLISTING_FAMILIES[[#This Row],[REQ_FIELDS_POPULATED]],1,0)),"")</f>
        <v/>
      </c>
      <c r="C120" s="94">
        <f>ROW()-ROW(TBL_QUAL_SERVICESLISTING_FAMILIES[[#Headers],[ROW_ID]])</f>
        <v>111</v>
      </c>
      <c r="D120" s="82"/>
      <c r="E120" s="82"/>
      <c r="F120" s="33"/>
      <c r="G1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0" s="84" t="str">
        <f>IFERROR(INDEX(TBL_UDARDA_LOANPOOL[QUAL_SERVICES_HUD_MFI],MATCH(TBL_QUAL_SERVICESLISTING_FAMILIES[[#This Row],[LISTING_LOAN_ID_PROP_ADDR]],TBL_UDARDA_LOANPOOL[LOAN_ID_PROP_ADDR],0)),"")</f>
        <v/>
      </c>
      <c r="I1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0" s="36" t="b">
        <f>CONCATENATE(TBL_QUAL_SERVICESLISTING_FAMILIES[[#This Row],[LISTING_LOAN_ID_PROP_ADDR]],TBL_QUAL_SERVICESLISTING_FAMILIES[[#This Row],[FAMILY_NAME]],TBL_QUAL_SERVICESLISTING_FAMILIES[[#This Row],[HOUSEHOLD_ANNUAL_INCOME]])&lt;&gt;""</f>
        <v>0</v>
      </c>
      <c r="K120" s="36" t="b">
        <f>AND(TBL_QUAL_SERVICESLISTING_FAMILIES[[#This Row],[LISTING_LOAN_ID_PROP_ADDR]]&lt;&gt;"",TBL_QUAL_SERVICESLISTING_FAMILIES[[#This Row],[FAMILY_NAME]]&lt;&gt;"",TBL_QUAL_SERVICESLISTING_FAMILIES[[#This Row],[HOUSEHOLD_ANNUAL_INCOME]]&lt;&gt;"")</f>
        <v>0</v>
      </c>
      <c r="L120" s="36">
        <f>SUM(
IF(AND(TBL_QUAL_SERVICESLISTING_FAMILIES[[#This Row],[LISTING_LOAN_ID_PROP_ADDR]]&lt;&gt;"",NOT(ISNUMBER(MATCH(TBL_QUAL_SERVICESLISTING_FAMILIES[[#This Row],[LISTING_LOAN_ID_PROP_ADDR]],RANGE_LOOKUP_UDARDA_LOANLIST,0)))),1,0)
)</f>
        <v>0</v>
      </c>
    </row>
    <row r="121" spans="2:12" ht="20.100000000000001" customHeight="1" x14ac:dyDescent="0.25">
      <c r="B121" s="25" t="str">
        <f>IF(TBL_QUAL_SERVICESLISTING_FAMILIES[[#This Row],[RECORD_STARTED]],IF(TBL_QUAL_SERVICESLISTING_FAMILIES[[#This Row],[ERROR_COUNT]]&gt;0,-1,IF(TBL_QUAL_SERVICESLISTING_FAMILIES[[#This Row],[REQ_FIELDS_POPULATED]],1,0)),"")</f>
        <v/>
      </c>
      <c r="C121" s="94">
        <f>ROW()-ROW(TBL_QUAL_SERVICESLISTING_FAMILIES[[#Headers],[ROW_ID]])</f>
        <v>112</v>
      </c>
      <c r="D121" s="82"/>
      <c r="E121" s="82"/>
      <c r="F121" s="33"/>
      <c r="G1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1" s="84" t="str">
        <f>IFERROR(INDEX(TBL_UDARDA_LOANPOOL[QUAL_SERVICES_HUD_MFI],MATCH(TBL_QUAL_SERVICESLISTING_FAMILIES[[#This Row],[LISTING_LOAN_ID_PROP_ADDR]],TBL_UDARDA_LOANPOOL[LOAN_ID_PROP_ADDR],0)),"")</f>
        <v/>
      </c>
      <c r="I1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1" s="36" t="b">
        <f>CONCATENATE(TBL_QUAL_SERVICESLISTING_FAMILIES[[#This Row],[LISTING_LOAN_ID_PROP_ADDR]],TBL_QUAL_SERVICESLISTING_FAMILIES[[#This Row],[FAMILY_NAME]],TBL_QUAL_SERVICESLISTING_FAMILIES[[#This Row],[HOUSEHOLD_ANNUAL_INCOME]])&lt;&gt;""</f>
        <v>0</v>
      </c>
      <c r="K121" s="36" t="b">
        <f>AND(TBL_QUAL_SERVICESLISTING_FAMILIES[[#This Row],[LISTING_LOAN_ID_PROP_ADDR]]&lt;&gt;"",TBL_QUAL_SERVICESLISTING_FAMILIES[[#This Row],[FAMILY_NAME]]&lt;&gt;"",TBL_QUAL_SERVICESLISTING_FAMILIES[[#This Row],[HOUSEHOLD_ANNUAL_INCOME]]&lt;&gt;"")</f>
        <v>0</v>
      </c>
      <c r="L121" s="36">
        <f>SUM(
IF(AND(TBL_QUAL_SERVICESLISTING_FAMILIES[[#This Row],[LISTING_LOAN_ID_PROP_ADDR]]&lt;&gt;"",NOT(ISNUMBER(MATCH(TBL_QUAL_SERVICESLISTING_FAMILIES[[#This Row],[LISTING_LOAN_ID_PROP_ADDR]],RANGE_LOOKUP_UDARDA_LOANLIST,0)))),1,0)
)</f>
        <v>0</v>
      </c>
    </row>
    <row r="122" spans="2:12" ht="20.100000000000001" customHeight="1" x14ac:dyDescent="0.25">
      <c r="B122" s="25" t="str">
        <f>IF(TBL_QUAL_SERVICESLISTING_FAMILIES[[#This Row],[RECORD_STARTED]],IF(TBL_QUAL_SERVICESLISTING_FAMILIES[[#This Row],[ERROR_COUNT]]&gt;0,-1,IF(TBL_QUAL_SERVICESLISTING_FAMILIES[[#This Row],[REQ_FIELDS_POPULATED]],1,0)),"")</f>
        <v/>
      </c>
      <c r="C122" s="94">
        <f>ROW()-ROW(TBL_QUAL_SERVICESLISTING_FAMILIES[[#Headers],[ROW_ID]])</f>
        <v>113</v>
      </c>
      <c r="D122" s="82"/>
      <c r="E122" s="82"/>
      <c r="F122" s="33"/>
      <c r="G1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2" s="84" t="str">
        <f>IFERROR(INDEX(TBL_UDARDA_LOANPOOL[QUAL_SERVICES_HUD_MFI],MATCH(TBL_QUAL_SERVICESLISTING_FAMILIES[[#This Row],[LISTING_LOAN_ID_PROP_ADDR]],TBL_UDARDA_LOANPOOL[LOAN_ID_PROP_ADDR],0)),"")</f>
        <v/>
      </c>
      <c r="I1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2" s="36" t="b">
        <f>CONCATENATE(TBL_QUAL_SERVICESLISTING_FAMILIES[[#This Row],[LISTING_LOAN_ID_PROP_ADDR]],TBL_QUAL_SERVICESLISTING_FAMILIES[[#This Row],[FAMILY_NAME]],TBL_QUAL_SERVICESLISTING_FAMILIES[[#This Row],[HOUSEHOLD_ANNUAL_INCOME]])&lt;&gt;""</f>
        <v>0</v>
      </c>
      <c r="K122" s="36" t="b">
        <f>AND(TBL_QUAL_SERVICESLISTING_FAMILIES[[#This Row],[LISTING_LOAN_ID_PROP_ADDR]]&lt;&gt;"",TBL_QUAL_SERVICESLISTING_FAMILIES[[#This Row],[FAMILY_NAME]]&lt;&gt;"",TBL_QUAL_SERVICESLISTING_FAMILIES[[#This Row],[HOUSEHOLD_ANNUAL_INCOME]]&lt;&gt;"")</f>
        <v>0</v>
      </c>
      <c r="L122" s="36">
        <f>SUM(
IF(AND(TBL_QUAL_SERVICESLISTING_FAMILIES[[#This Row],[LISTING_LOAN_ID_PROP_ADDR]]&lt;&gt;"",NOT(ISNUMBER(MATCH(TBL_QUAL_SERVICESLISTING_FAMILIES[[#This Row],[LISTING_LOAN_ID_PROP_ADDR]],RANGE_LOOKUP_UDARDA_LOANLIST,0)))),1,0)
)</f>
        <v>0</v>
      </c>
    </row>
    <row r="123" spans="2:12" ht="20.100000000000001" customHeight="1" x14ac:dyDescent="0.25">
      <c r="B123" s="25" t="str">
        <f>IF(TBL_QUAL_SERVICESLISTING_FAMILIES[[#This Row],[RECORD_STARTED]],IF(TBL_QUAL_SERVICESLISTING_FAMILIES[[#This Row],[ERROR_COUNT]]&gt;0,-1,IF(TBL_QUAL_SERVICESLISTING_FAMILIES[[#This Row],[REQ_FIELDS_POPULATED]],1,0)),"")</f>
        <v/>
      </c>
      <c r="C123" s="94">
        <f>ROW()-ROW(TBL_QUAL_SERVICESLISTING_FAMILIES[[#Headers],[ROW_ID]])</f>
        <v>114</v>
      </c>
      <c r="D123" s="82"/>
      <c r="E123" s="82"/>
      <c r="F123" s="33"/>
      <c r="G1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3" s="84" t="str">
        <f>IFERROR(INDEX(TBL_UDARDA_LOANPOOL[QUAL_SERVICES_HUD_MFI],MATCH(TBL_QUAL_SERVICESLISTING_FAMILIES[[#This Row],[LISTING_LOAN_ID_PROP_ADDR]],TBL_UDARDA_LOANPOOL[LOAN_ID_PROP_ADDR],0)),"")</f>
        <v/>
      </c>
      <c r="I1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3" s="36" t="b">
        <f>CONCATENATE(TBL_QUAL_SERVICESLISTING_FAMILIES[[#This Row],[LISTING_LOAN_ID_PROP_ADDR]],TBL_QUAL_SERVICESLISTING_FAMILIES[[#This Row],[FAMILY_NAME]],TBL_QUAL_SERVICESLISTING_FAMILIES[[#This Row],[HOUSEHOLD_ANNUAL_INCOME]])&lt;&gt;""</f>
        <v>0</v>
      </c>
      <c r="K123" s="36" t="b">
        <f>AND(TBL_QUAL_SERVICESLISTING_FAMILIES[[#This Row],[LISTING_LOAN_ID_PROP_ADDR]]&lt;&gt;"",TBL_QUAL_SERVICESLISTING_FAMILIES[[#This Row],[FAMILY_NAME]]&lt;&gt;"",TBL_QUAL_SERVICESLISTING_FAMILIES[[#This Row],[HOUSEHOLD_ANNUAL_INCOME]]&lt;&gt;"")</f>
        <v>0</v>
      </c>
      <c r="L123" s="36">
        <f>SUM(
IF(AND(TBL_QUAL_SERVICESLISTING_FAMILIES[[#This Row],[LISTING_LOAN_ID_PROP_ADDR]]&lt;&gt;"",NOT(ISNUMBER(MATCH(TBL_QUAL_SERVICESLISTING_FAMILIES[[#This Row],[LISTING_LOAN_ID_PROP_ADDR]],RANGE_LOOKUP_UDARDA_LOANLIST,0)))),1,0)
)</f>
        <v>0</v>
      </c>
    </row>
    <row r="124" spans="2:12" ht="20.100000000000001" customHeight="1" x14ac:dyDescent="0.25">
      <c r="B124" s="25" t="str">
        <f>IF(TBL_QUAL_SERVICESLISTING_FAMILIES[[#This Row],[RECORD_STARTED]],IF(TBL_QUAL_SERVICESLISTING_FAMILIES[[#This Row],[ERROR_COUNT]]&gt;0,-1,IF(TBL_QUAL_SERVICESLISTING_FAMILIES[[#This Row],[REQ_FIELDS_POPULATED]],1,0)),"")</f>
        <v/>
      </c>
      <c r="C124" s="94">
        <f>ROW()-ROW(TBL_QUAL_SERVICESLISTING_FAMILIES[[#Headers],[ROW_ID]])</f>
        <v>115</v>
      </c>
      <c r="D124" s="82"/>
      <c r="E124" s="82"/>
      <c r="F124" s="33"/>
      <c r="G1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4" s="84" t="str">
        <f>IFERROR(INDEX(TBL_UDARDA_LOANPOOL[QUAL_SERVICES_HUD_MFI],MATCH(TBL_QUAL_SERVICESLISTING_FAMILIES[[#This Row],[LISTING_LOAN_ID_PROP_ADDR]],TBL_UDARDA_LOANPOOL[LOAN_ID_PROP_ADDR],0)),"")</f>
        <v/>
      </c>
      <c r="I1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4" s="36" t="b">
        <f>CONCATENATE(TBL_QUAL_SERVICESLISTING_FAMILIES[[#This Row],[LISTING_LOAN_ID_PROP_ADDR]],TBL_QUAL_SERVICESLISTING_FAMILIES[[#This Row],[FAMILY_NAME]],TBL_QUAL_SERVICESLISTING_FAMILIES[[#This Row],[HOUSEHOLD_ANNUAL_INCOME]])&lt;&gt;""</f>
        <v>0</v>
      </c>
      <c r="K124" s="36" t="b">
        <f>AND(TBL_QUAL_SERVICESLISTING_FAMILIES[[#This Row],[LISTING_LOAN_ID_PROP_ADDR]]&lt;&gt;"",TBL_QUAL_SERVICESLISTING_FAMILIES[[#This Row],[FAMILY_NAME]]&lt;&gt;"",TBL_QUAL_SERVICESLISTING_FAMILIES[[#This Row],[HOUSEHOLD_ANNUAL_INCOME]]&lt;&gt;"")</f>
        <v>0</v>
      </c>
      <c r="L124" s="36">
        <f>SUM(
IF(AND(TBL_QUAL_SERVICESLISTING_FAMILIES[[#This Row],[LISTING_LOAN_ID_PROP_ADDR]]&lt;&gt;"",NOT(ISNUMBER(MATCH(TBL_QUAL_SERVICESLISTING_FAMILIES[[#This Row],[LISTING_LOAN_ID_PROP_ADDR]],RANGE_LOOKUP_UDARDA_LOANLIST,0)))),1,0)
)</f>
        <v>0</v>
      </c>
    </row>
    <row r="125" spans="2:12" ht="20.100000000000001" customHeight="1" x14ac:dyDescent="0.25">
      <c r="B125" s="25" t="str">
        <f>IF(TBL_QUAL_SERVICESLISTING_FAMILIES[[#This Row],[RECORD_STARTED]],IF(TBL_QUAL_SERVICESLISTING_FAMILIES[[#This Row],[ERROR_COUNT]]&gt;0,-1,IF(TBL_QUAL_SERVICESLISTING_FAMILIES[[#This Row],[REQ_FIELDS_POPULATED]],1,0)),"")</f>
        <v/>
      </c>
      <c r="C125" s="94">
        <f>ROW()-ROW(TBL_QUAL_SERVICESLISTING_FAMILIES[[#Headers],[ROW_ID]])</f>
        <v>116</v>
      </c>
      <c r="D125" s="82"/>
      <c r="E125" s="82"/>
      <c r="F125" s="33"/>
      <c r="G1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5" s="84" t="str">
        <f>IFERROR(INDEX(TBL_UDARDA_LOANPOOL[QUAL_SERVICES_HUD_MFI],MATCH(TBL_QUAL_SERVICESLISTING_FAMILIES[[#This Row],[LISTING_LOAN_ID_PROP_ADDR]],TBL_UDARDA_LOANPOOL[LOAN_ID_PROP_ADDR],0)),"")</f>
        <v/>
      </c>
      <c r="I1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5" s="36" t="b">
        <f>CONCATENATE(TBL_QUAL_SERVICESLISTING_FAMILIES[[#This Row],[LISTING_LOAN_ID_PROP_ADDR]],TBL_QUAL_SERVICESLISTING_FAMILIES[[#This Row],[FAMILY_NAME]],TBL_QUAL_SERVICESLISTING_FAMILIES[[#This Row],[HOUSEHOLD_ANNUAL_INCOME]])&lt;&gt;""</f>
        <v>0</v>
      </c>
      <c r="K125" s="36" t="b">
        <f>AND(TBL_QUAL_SERVICESLISTING_FAMILIES[[#This Row],[LISTING_LOAN_ID_PROP_ADDR]]&lt;&gt;"",TBL_QUAL_SERVICESLISTING_FAMILIES[[#This Row],[FAMILY_NAME]]&lt;&gt;"",TBL_QUAL_SERVICESLISTING_FAMILIES[[#This Row],[HOUSEHOLD_ANNUAL_INCOME]]&lt;&gt;"")</f>
        <v>0</v>
      </c>
      <c r="L125" s="36">
        <f>SUM(
IF(AND(TBL_QUAL_SERVICESLISTING_FAMILIES[[#This Row],[LISTING_LOAN_ID_PROP_ADDR]]&lt;&gt;"",NOT(ISNUMBER(MATCH(TBL_QUAL_SERVICESLISTING_FAMILIES[[#This Row],[LISTING_LOAN_ID_PROP_ADDR]],RANGE_LOOKUP_UDARDA_LOANLIST,0)))),1,0)
)</f>
        <v>0</v>
      </c>
    </row>
    <row r="126" spans="2:12" ht="20.100000000000001" customHeight="1" x14ac:dyDescent="0.25">
      <c r="B126" s="25" t="str">
        <f>IF(TBL_QUAL_SERVICESLISTING_FAMILIES[[#This Row],[RECORD_STARTED]],IF(TBL_QUAL_SERVICESLISTING_FAMILIES[[#This Row],[ERROR_COUNT]]&gt;0,-1,IF(TBL_QUAL_SERVICESLISTING_FAMILIES[[#This Row],[REQ_FIELDS_POPULATED]],1,0)),"")</f>
        <v/>
      </c>
      <c r="C126" s="94">
        <f>ROW()-ROW(TBL_QUAL_SERVICESLISTING_FAMILIES[[#Headers],[ROW_ID]])</f>
        <v>117</v>
      </c>
      <c r="D126" s="82"/>
      <c r="E126" s="82"/>
      <c r="F126" s="33"/>
      <c r="G1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6" s="84" t="str">
        <f>IFERROR(INDEX(TBL_UDARDA_LOANPOOL[QUAL_SERVICES_HUD_MFI],MATCH(TBL_QUAL_SERVICESLISTING_FAMILIES[[#This Row],[LISTING_LOAN_ID_PROP_ADDR]],TBL_UDARDA_LOANPOOL[LOAN_ID_PROP_ADDR],0)),"")</f>
        <v/>
      </c>
      <c r="I1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6" s="36" t="b">
        <f>CONCATENATE(TBL_QUAL_SERVICESLISTING_FAMILIES[[#This Row],[LISTING_LOAN_ID_PROP_ADDR]],TBL_QUAL_SERVICESLISTING_FAMILIES[[#This Row],[FAMILY_NAME]],TBL_QUAL_SERVICESLISTING_FAMILIES[[#This Row],[HOUSEHOLD_ANNUAL_INCOME]])&lt;&gt;""</f>
        <v>0</v>
      </c>
      <c r="K126" s="36" t="b">
        <f>AND(TBL_QUAL_SERVICESLISTING_FAMILIES[[#This Row],[LISTING_LOAN_ID_PROP_ADDR]]&lt;&gt;"",TBL_QUAL_SERVICESLISTING_FAMILIES[[#This Row],[FAMILY_NAME]]&lt;&gt;"",TBL_QUAL_SERVICESLISTING_FAMILIES[[#This Row],[HOUSEHOLD_ANNUAL_INCOME]]&lt;&gt;"")</f>
        <v>0</v>
      </c>
      <c r="L126" s="36">
        <f>SUM(
IF(AND(TBL_QUAL_SERVICESLISTING_FAMILIES[[#This Row],[LISTING_LOAN_ID_PROP_ADDR]]&lt;&gt;"",NOT(ISNUMBER(MATCH(TBL_QUAL_SERVICESLISTING_FAMILIES[[#This Row],[LISTING_LOAN_ID_PROP_ADDR]],RANGE_LOOKUP_UDARDA_LOANLIST,0)))),1,0)
)</f>
        <v>0</v>
      </c>
    </row>
    <row r="127" spans="2:12" ht="20.100000000000001" customHeight="1" x14ac:dyDescent="0.25">
      <c r="B127" s="25" t="str">
        <f>IF(TBL_QUAL_SERVICESLISTING_FAMILIES[[#This Row],[RECORD_STARTED]],IF(TBL_QUAL_SERVICESLISTING_FAMILIES[[#This Row],[ERROR_COUNT]]&gt;0,-1,IF(TBL_QUAL_SERVICESLISTING_FAMILIES[[#This Row],[REQ_FIELDS_POPULATED]],1,0)),"")</f>
        <v/>
      </c>
      <c r="C127" s="94">
        <f>ROW()-ROW(TBL_QUAL_SERVICESLISTING_FAMILIES[[#Headers],[ROW_ID]])</f>
        <v>118</v>
      </c>
      <c r="D127" s="82"/>
      <c r="E127" s="82"/>
      <c r="F127" s="33"/>
      <c r="G1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7" s="84" t="str">
        <f>IFERROR(INDEX(TBL_UDARDA_LOANPOOL[QUAL_SERVICES_HUD_MFI],MATCH(TBL_QUAL_SERVICESLISTING_FAMILIES[[#This Row],[LISTING_LOAN_ID_PROP_ADDR]],TBL_UDARDA_LOANPOOL[LOAN_ID_PROP_ADDR],0)),"")</f>
        <v/>
      </c>
      <c r="I1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7" s="36" t="b">
        <f>CONCATENATE(TBL_QUAL_SERVICESLISTING_FAMILIES[[#This Row],[LISTING_LOAN_ID_PROP_ADDR]],TBL_QUAL_SERVICESLISTING_FAMILIES[[#This Row],[FAMILY_NAME]],TBL_QUAL_SERVICESLISTING_FAMILIES[[#This Row],[HOUSEHOLD_ANNUAL_INCOME]])&lt;&gt;""</f>
        <v>0</v>
      </c>
      <c r="K127" s="36" t="b">
        <f>AND(TBL_QUAL_SERVICESLISTING_FAMILIES[[#This Row],[LISTING_LOAN_ID_PROP_ADDR]]&lt;&gt;"",TBL_QUAL_SERVICESLISTING_FAMILIES[[#This Row],[FAMILY_NAME]]&lt;&gt;"",TBL_QUAL_SERVICESLISTING_FAMILIES[[#This Row],[HOUSEHOLD_ANNUAL_INCOME]]&lt;&gt;"")</f>
        <v>0</v>
      </c>
      <c r="L127" s="36">
        <f>SUM(
IF(AND(TBL_QUAL_SERVICESLISTING_FAMILIES[[#This Row],[LISTING_LOAN_ID_PROP_ADDR]]&lt;&gt;"",NOT(ISNUMBER(MATCH(TBL_QUAL_SERVICESLISTING_FAMILIES[[#This Row],[LISTING_LOAN_ID_PROP_ADDR]],RANGE_LOOKUP_UDARDA_LOANLIST,0)))),1,0)
)</f>
        <v>0</v>
      </c>
    </row>
    <row r="128" spans="2:12" ht="20.100000000000001" customHeight="1" x14ac:dyDescent="0.25">
      <c r="B128" s="25" t="str">
        <f>IF(TBL_QUAL_SERVICESLISTING_FAMILIES[[#This Row],[RECORD_STARTED]],IF(TBL_QUAL_SERVICESLISTING_FAMILIES[[#This Row],[ERROR_COUNT]]&gt;0,-1,IF(TBL_QUAL_SERVICESLISTING_FAMILIES[[#This Row],[REQ_FIELDS_POPULATED]],1,0)),"")</f>
        <v/>
      </c>
      <c r="C128" s="94">
        <f>ROW()-ROW(TBL_QUAL_SERVICESLISTING_FAMILIES[[#Headers],[ROW_ID]])</f>
        <v>119</v>
      </c>
      <c r="D128" s="82"/>
      <c r="E128" s="82"/>
      <c r="F128" s="33"/>
      <c r="G1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8" s="84" t="str">
        <f>IFERROR(INDEX(TBL_UDARDA_LOANPOOL[QUAL_SERVICES_HUD_MFI],MATCH(TBL_QUAL_SERVICESLISTING_FAMILIES[[#This Row],[LISTING_LOAN_ID_PROP_ADDR]],TBL_UDARDA_LOANPOOL[LOAN_ID_PROP_ADDR],0)),"")</f>
        <v/>
      </c>
      <c r="I1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8" s="36" t="b">
        <f>CONCATENATE(TBL_QUAL_SERVICESLISTING_FAMILIES[[#This Row],[LISTING_LOAN_ID_PROP_ADDR]],TBL_QUAL_SERVICESLISTING_FAMILIES[[#This Row],[FAMILY_NAME]],TBL_QUAL_SERVICESLISTING_FAMILIES[[#This Row],[HOUSEHOLD_ANNUAL_INCOME]])&lt;&gt;""</f>
        <v>0</v>
      </c>
      <c r="K128" s="36" t="b">
        <f>AND(TBL_QUAL_SERVICESLISTING_FAMILIES[[#This Row],[LISTING_LOAN_ID_PROP_ADDR]]&lt;&gt;"",TBL_QUAL_SERVICESLISTING_FAMILIES[[#This Row],[FAMILY_NAME]]&lt;&gt;"",TBL_QUAL_SERVICESLISTING_FAMILIES[[#This Row],[HOUSEHOLD_ANNUAL_INCOME]]&lt;&gt;"")</f>
        <v>0</v>
      </c>
      <c r="L128" s="36">
        <f>SUM(
IF(AND(TBL_QUAL_SERVICESLISTING_FAMILIES[[#This Row],[LISTING_LOAN_ID_PROP_ADDR]]&lt;&gt;"",NOT(ISNUMBER(MATCH(TBL_QUAL_SERVICESLISTING_FAMILIES[[#This Row],[LISTING_LOAN_ID_PROP_ADDR]],RANGE_LOOKUP_UDARDA_LOANLIST,0)))),1,0)
)</f>
        <v>0</v>
      </c>
    </row>
    <row r="129" spans="2:12" ht="20.100000000000001" customHeight="1" x14ac:dyDescent="0.25">
      <c r="B129" s="25" t="str">
        <f>IF(TBL_QUAL_SERVICESLISTING_FAMILIES[[#This Row],[RECORD_STARTED]],IF(TBL_QUAL_SERVICESLISTING_FAMILIES[[#This Row],[ERROR_COUNT]]&gt;0,-1,IF(TBL_QUAL_SERVICESLISTING_FAMILIES[[#This Row],[REQ_FIELDS_POPULATED]],1,0)),"")</f>
        <v/>
      </c>
      <c r="C129" s="94">
        <f>ROW()-ROW(TBL_QUAL_SERVICESLISTING_FAMILIES[[#Headers],[ROW_ID]])</f>
        <v>120</v>
      </c>
      <c r="D129" s="82"/>
      <c r="E129" s="82"/>
      <c r="F129" s="33"/>
      <c r="G1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9" s="84" t="str">
        <f>IFERROR(INDEX(TBL_UDARDA_LOANPOOL[QUAL_SERVICES_HUD_MFI],MATCH(TBL_QUAL_SERVICESLISTING_FAMILIES[[#This Row],[LISTING_LOAN_ID_PROP_ADDR]],TBL_UDARDA_LOANPOOL[LOAN_ID_PROP_ADDR],0)),"")</f>
        <v/>
      </c>
      <c r="I1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9" s="36" t="b">
        <f>CONCATENATE(TBL_QUAL_SERVICESLISTING_FAMILIES[[#This Row],[LISTING_LOAN_ID_PROP_ADDR]],TBL_QUAL_SERVICESLISTING_FAMILIES[[#This Row],[FAMILY_NAME]],TBL_QUAL_SERVICESLISTING_FAMILIES[[#This Row],[HOUSEHOLD_ANNUAL_INCOME]])&lt;&gt;""</f>
        <v>0</v>
      </c>
      <c r="K129" s="36" t="b">
        <f>AND(TBL_QUAL_SERVICESLISTING_FAMILIES[[#This Row],[LISTING_LOAN_ID_PROP_ADDR]]&lt;&gt;"",TBL_QUAL_SERVICESLISTING_FAMILIES[[#This Row],[FAMILY_NAME]]&lt;&gt;"",TBL_QUAL_SERVICESLISTING_FAMILIES[[#This Row],[HOUSEHOLD_ANNUAL_INCOME]]&lt;&gt;"")</f>
        <v>0</v>
      </c>
      <c r="L129" s="36">
        <f>SUM(
IF(AND(TBL_QUAL_SERVICESLISTING_FAMILIES[[#This Row],[LISTING_LOAN_ID_PROP_ADDR]]&lt;&gt;"",NOT(ISNUMBER(MATCH(TBL_QUAL_SERVICESLISTING_FAMILIES[[#This Row],[LISTING_LOAN_ID_PROP_ADDR]],RANGE_LOOKUP_UDARDA_LOANLIST,0)))),1,0)
)</f>
        <v>0</v>
      </c>
    </row>
    <row r="130" spans="2:12" ht="20.100000000000001" customHeight="1" x14ac:dyDescent="0.25">
      <c r="B130" s="25" t="str">
        <f>IF(TBL_QUAL_SERVICESLISTING_FAMILIES[[#This Row],[RECORD_STARTED]],IF(TBL_QUAL_SERVICESLISTING_FAMILIES[[#This Row],[ERROR_COUNT]]&gt;0,-1,IF(TBL_QUAL_SERVICESLISTING_FAMILIES[[#This Row],[REQ_FIELDS_POPULATED]],1,0)),"")</f>
        <v/>
      </c>
      <c r="C130" s="94">
        <f>ROW()-ROW(TBL_QUAL_SERVICESLISTING_FAMILIES[[#Headers],[ROW_ID]])</f>
        <v>121</v>
      </c>
      <c r="D130" s="82"/>
      <c r="E130" s="82"/>
      <c r="F130" s="33"/>
      <c r="G1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0" s="84" t="str">
        <f>IFERROR(INDEX(TBL_UDARDA_LOANPOOL[QUAL_SERVICES_HUD_MFI],MATCH(TBL_QUAL_SERVICESLISTING_FAMILIES[[#This Row],[LISTING_LOAN_ID_PROP_ADDR]],TBL_UDARDA_LOANPOOL[LOAN_ID_PROP_ADDR],0)),"")</f>
        <v/>
      </c>
      <c r="I1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0" s="36" t="b">
        <f>CONCATENATE(TBL_QUAL_SERVICESLISTING_FAMILIES[[#This Row],[LISTING_LOAN_ID_PROP_ADDR]],TBL_QUAL_SERVICESLISTING_FAMILIES[[#This Row],[FAMILY_NAME]],TBL_QUAL_SERVICESLISTING_FAMILIES[[#This Row],[HOUSEHOLD_ANNUAL_INCOME]])&lt;&gt;""</f>
        <v>0</v>
      </c>
      <c r="K130" s="36" t="b">
        <f>AND(TBL_QUAL_SERVICESLISTING_FAMILIES[[#This Row],[LISTING_LOAN_ID_PROP_ADDR]]&lt;&gt;"",TBL_QUAL_SERVICESLISTING_FAMILIES[[#This Row],[FAMILY_NAME]]&lt;&gt;"",TBL_QUAL_SERVICESLISTING_FAMILIES[[#This Row],[HOUSEHOLD_ANNUAL_INCOME]]&lt;&gt;"")</f>
        <v>0</v>
      </c>
      <c r="L130" s="36">
        <f>SUM(
IF(AND(TBL_QUAL_SERVICESLISTING_FAMILIES[[#This Row],[LISTING_LOAN_ID_PROP_ADDR]]&lt;&gt;"",NOT(ISNUMBER(MATCH(TBL_QUAL_SERVICESLISTING_FAMILIES[[#This Row],[LISTING_LOAN_ID_PROP_ADDR]],RANGE_LOOKUP_UDARDA_LOANLIST,0)))),1,0)
)</f>
        <v>0</v>
      </c>
    </row>
    <row r="131" spans="2:12" ht="20.100000000000001" customHeight="1" x14ac:dyDescent="0.25">
      <c r="B131" s="25" t="str">
        <f>IF(TBL_QUAL_SERVICESLISTING_FAMILIES[[#This Row],[RECORD_STARTED]],IF(TBL_QUAL_SERVICESLISTING_FAMILIES[[#This Row],[ERROR_COUNT]]&gt;0,-1,IF(TBL_QUAL_SERVICESLISTING_FAMILIES[[#This Row],[REQ_FIELDS_POPULATED]],1,0)),"")</f>
        <v/>
      </c>
      <c r="C131" s="94">
        <f>ROW()-ROW(TBL_QUAL_SERVICESLISTING_FAMILIES[[#Headers],[ROW_ID]])</f>
        <v>122</v>
      </c>
      <c r="D131" s="82"/>
      <c r="E131" s="82"/>
      <c r="F131" s="33"/>
      <c r="G1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1" s="84" t="str">
        <f>IFERROR(INDEX(TBL_UDARDA_LOANPOOL[QUAL_SERVICES_HUD_MFI],MATCH(TBL_QUAL_SERVICESLISTING_FAMILIES[[#This Row],[LISTING_LOAN_ID_PROP_ADDR]],TBL_UDARDA_LOANPOOL[LOAN_ID_PROP_ADDR],0)),"")</f>
        <v/>
      </c>
      <c r="I1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1" s="36" t="b">
        <f>CONCATENATE(TBL_QUAL_SERVICESLISTING_FAMILIES[[#This Row],[LISTING_LOAN_ID_PROP_ADDR]],TBL_QUAL_SERVICESLISTING_FAMILIES[[#This Row],[FAMILY_NAME]],TBL_QUAL_SERVICESLISTING_FAMILIES[[#This Row],[HOUSEHOLD_ANNUAL_INCOME]])&lt;&gt;""</f>
        <v>0</v>
      </c>
      <c r="K131" s="36" t="b">
        <f>AND(TBL_QUAL_SERVICESLISTING_FAMILIES[[#This Row],[LISTING_LOAN_ID_PROP_ADDR]]&lt;&gt;"",TBL_QUAL_SERVICESLISTING_FAMILIES[[#This Row],[FAMILY_NAME]]&lt;&gt;"",TBL_QUAL_SERVICESLISTING_FAMILIES[[#This Row],[HOUSEHOLD_ANNUAL_INCOME]]&lt;&gt;"")</f>
        <v>0</v>
      </c>
      <c r="L131" s="36">
        <f>SUM(
IF(AND(TBL_QUAL_SERVICESLISTING_FAMILIES[[#This Row],[LISTING_LOAN_ID_PROP_ADDR]]&lt;&gt;"",NOT(ISNUMBER(MATCH(TBL_QUAL_SERVICESLISTING_FAMILIES[[#This Row],[LISTING_LOAN_ID_PROP_ADDR]],RANGE_LOOKUP_UDARDA_LOANLIST,0)))),1,0)
)</f>
        <v>0</v>
      </c>
    </row>
    <row r="132" spans="2:12" ht="20.100000000000001" customHeight="1" x14ac:dyDescent="0.25">
      <c r="B132" s="25" t="str">
        <f>IF(TBL_QUAL_SERVICESLISTING_FAMILIES[[#This Row],[RECORD_STARTED]],IF(TBL_QUAL_SERVICESLISTING_FAMILIES[[#This Row],[ERROR_COUNT]]&gt;0,-1,IF(TBL_QUAL_SERVICESLISTING_FAMILIES[[#This Row],[REQ_FIELDS_POPULATED]],1,0)),"")</f>
        <v/>
      </c>
      <c r="C132" s="94">
        <f>ROW()-ROW(TBL_QUAL_SERVICESLISTING_FAMILIES[[#Headers],[ROW_ID]])</f>
        <v>123</v>
      </c>
      <c r="D132" s="82"/>
      <c r="E132" s="82"/>
      <c r="F132" s="33"/>
      <c r="G1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2" s="84" t="str">
        <f>IFERROR(INDEX(TBL_UDARDA_LOANPOOL[QUAL_SERVICES_HUD_MFI],MATCH(TBL_QUAL_SERVICESLISTING_FAMILIES[[#This Row],[LISTING_LOAN_ID_PROP_ADDR]],TBL_UDARDA_LOANPOOL[LOAN_ID_PROP_ADDR],0)),"")</f>
        <v/>
      </c>
      <c r="I1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2" s="36" t="b">
        <f>CONCATENATE(TBL_QUAL_SERVICESLISTING_FAMILIES[[#This Row],[LISTING_LOAN_ID_PROP_ADDR]],TBL_QUAL_SERVICESLISTING_FAMILIES[[#This Row],[FAMILY_NAME]],TBL_QUAL_SERVICESLISTING_FAMILIES[[#This Row],[HOUSEHOLD_ANNUAL_INCOME]])&lt;&gt;""</f>
        <v>0</v>
      </c>
      <c r="K132" s="36" t="b">
        <f>AND(TBL_QUAL_SERVICESLISTING_FAMILIES[[#This Row],[LISTING_LOAN_ID_PROP_ADDR]]&lt;&gt;"",TBL_QUAL_SERVICESLISTING_FAMILIES[[#This Row],[FAMILY_NAME]]&lt;&gt;"",TBL_QUAL_SERVICESLISTING_FAMILIES[[#This Row],[HOUSEHOLD_ANNUAL_INCOME]]&lt;&gt;"")</f>
        <v>0</v>
      </c>
      <c r="L132" s="36">
        <f>SUM(
IF(AND(TBL_QUAL_SERVICESLISTING_FAMILIES[[#This Row],[LISTING_LOAN_ID_PROP_ADDR]]&lt;&gt;"",NOT(ISNUMBER(MATCH(TBL_QUAL_SERVICESLISTING_FAMILIES[[#This Row],[LISTING_LOAN_ID_PROP_ADDR]],RANGE_LOOKUP_UDARDA_LOANLIST,0)))),1,0)
)</f>
        <v>0</v>
      </c>
    </row>
    <row r="133" spans="2:12" ht="20.100000000000001" customHeight="1" x14ac:dyDescent="0.25">
      <c r="B133" s="25" t="str">
        <f>IF(TBL_QUAL_SERVICESLISTING_FAMILIES[[#This Row],[RECORD_STARTED]],IF(TBL_QUAL_SERVICESLISTING_FAMILIES[[#This Row],[ERROR_COUNT]]&gt;0,-1,IF(TBL_QUAL_SERVICESLISTING_FAMILIES[[#This Row],[REQ_FIELDS_POPULATED]],1,0)),"")</f>
        <v/>
      </c>
      <c r="C133" s="94">
        <f>ROW()-ROW(TBL_QUAL_SERVICESLISTING_FAMILIES[[#Headers],[ROW_ID]])</f>
        <v>124</v>
      </c>
      <c r="D133" s="82"/>
      <c r="E133" s="82"/>
      <c r="F133" s="33"/>
      <c r="G1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3" s="84" t="str">
        <f>IFERROR(INDEX(TBL_UDARDA_LOANPOOL[QUAL_SERVICES_HUD_MFI],MATCH(TBL_QUAL_SERVICESLISTING_FAMILIES[[#This Row],[LISTING_LOAN_ID_PROP_ADDR]],TBL_UDARDA_LOANPOOL[LOAN_ID_PROP_ADDR],0)),"")</f>
        <v/>
      </c>
      <c r="I1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3" s="36" t="b">
        <f>CONCATENATE(TBL_QUAL_SERVICESLISTING_FAMILIES[[#This Row],[LISTING_LOAN_ID_PROP_ADDR]],TBL_QUAL_SERVICESLISTING_FAMILIES[[#This Row],[FAMILY_NAME]],TBL_QUAL_SERVICESLISTING_FAMILIES[[#This Row],[HOUSEHOLD_ANNUAL_INCOME]])&lt;&gt;""</f>
        <v>0</v>
      </c>
      <c r="K133" s="36" t="b">
        <f>AND(TBL_QUAL_SERVICESLISTING_FAMILIES[[#This Row],[LISTING_LOAN_ID_PROP_ADDR]]&lt;&gt;"",TBL_QUAL_SERVICESLISTING_FAMILIES[[#This Row],[FAMILY_NAME]]&lt;&gt;"",TBL_QUAL_SERVICESLISTING_FAMILIES[[#This Row],[HOUSEHOLD_ANNUAL_INCOME]]&lt;&gt;"")</f>
        <v>0</v>
      </c>
      <c r="L133" s="36">
        <f>SUM(
IF(AND(TBL_QUAL_SERVICESLISTING_FAMILIES[[#This Row],[LISTING_LOAN_ID_PROP_ADDR]]&lt;&gt;"",NOT(ISNUMBER(MATCH(TBL_QUAL_SERVICESLISTING_FAMILIES[[#This Row],[LISTING_LOAN_ID_PROP_ADDR]],RANGE_LOOKUP_UDARDA_LOANLIST,0)))),1,0)
)</f>
        <v>0</v>
      </c>
    </row>
    <row r="134" spans="2:12" ht="20.100000000000001" customHeight="1" x14ac:dyDescent="0.25">
      <c r="B134" s="25" t="str">
        <f>IF(TBL_QUAL_SERVICESLISTING_FAMILIES[[#This Row],[RECORD_STARTED]],IF(TBL_QUAL_SERVICESLISTING_FAMILIES[[#This Row],[ERROR_COUNT]]&gt;0,-1,IF(TBL_QUAL_SERVICESLISTING_FAMILIES[[#This Row],[REQ_FIELDS_POPULATED]],1,0)),"")</f>
        <v/>
      </c>
      <c r="C134" s="94">
        <f>ROW()-ROW(TBL_QUAL_SERVICESLISTING_FAMILIES[[#Headers],[ROW_ID]])</f>
        <v>125</v>
      </c>
      <c r="D134" s="82"/>
      <c r="E134" s="82"/>
      <c r="F134" s="33"/>
      <c r="G1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4" s="84" t="str">
        <f>IFERROR(INDEX(TBL_UDARDA_LOANPOOL[QUAL_SERVICES_HUD_MFI],MATCH(TBL_QUAL_SERVICESLISTING_FAMILIES[[#This Row],[LISTING_LOAN_ID_PROP_ADDR]],TBL_UDARDA_LOANPOOL[LOAN_ID_PROP_ADDR],0)),"")</f>
        <v/>
      </c>
      <c r="I1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4" s="36" t="b">
        <f>CONCATENATE(TBL_QUAL_SERVICESLISTING_FAMILIES[[#This Row],[LISTING_LOAN_ID_PROP_ADDR]],TBL_QUAL_SERVICESLISTING_FAMILIES[[#This Row],[FAMILY_NAME]],TBL_QUAL_SERVICESLISTING_FAMILIES[[#This Row],[HOUSEHOLD_ANNUAL_INCOME]])&lt;&gt;""</f>
        <v>0</v>
      </c>
      <c r="K134" s="36" t="b">
        <f>AND(TBL_QUAL_SERVICESLISTING_FAMILIES[[#This Row],[LISTING_LOAN_ID_PROP_ADDR]]&lt;&gt;"",TBL_QUAL_SERVICESLISTING_FAMILIES[[#This Row],[FAMILY_NAME]]&lt;&gt;"",TBL_QUAL_SERVICESLISTING_FAMILIES[[#This Row],[HOUSEHOLD_ANNUAL_INCOME]]&lt;&gt;"")</f>
        <v>0</v>
      </c>
      <c r="L134" s="36">
        <f>SUM(
IF(AND(TBL_QUAL_SERVICESLISTING_FAMILIES[[#This Row],[LISTING_LOAN_ID_PROP_ADDR]]&lt;&gt;"",NOT(ISNUMBER(MATCH(TBL_QUAL_SERVICESLISTING_FAMILIES[[#This Row],[LISTING_LOAN_ID_PROP_ADDR]],RANGE_LOOKUP_UDARDA_LOANLIST,0)))),1,0)
)</f>
        <v>0</v>
      </c>
    </row>
    <row r="135" spans="2:12" ht="20.100000000000001" customHeight="1" x14ac:dyDescent="0.25">
      <c r="B135" s="25" t="str">
        <f>IF(TBL_QUAL_SERVICESLISTING_FAMILIES[[#This Row],[RECORD_STARTED]],IF(TBL_QUAL_SERVICESLISTING_FAMILIES[[#This Row],[ERROR_COUNT]]&gt;0,-1,IF(TBL_QUAL_SERVICESLISTING_FAMILIES[[#This Row],[REQ_FIELDS_POPULATED]],1,0)),"")</f>
        <v/>
      </c>
      <c r="C135" s="94">
        <f>ROW()-ROW(TBL_QUAL_SERVICESLISTING_FAMILIES[[#Headers],[ROW_ID]])</f>
        <v>126</v>
      </c>
      <c r="D135" s="82"/>
      <c r="E135" s="82"/>
      <c r="F135" s="33"/>
      <c r="G1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5" s="84" t="str">
        <f>IFERROR(INDEX(TBL_UDARDA_LOANPOOL[QUAL_SERVICES_HUD_MFI],MATCH(TBL_QUAL_SERVICESLISTING_FAMILIES[[#This Row],[LISTING_LOAN_ID_PROP_ADDR]],TBL_UDARDA_LOANPOOL[LOAN_ID_PROP_ADDR],0)),"")</f>
        <v/>
      </c>
      <c r="I1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5" s="36" t="b">
        <f>CONCATENATE(TBL_QUAL_SERVICESLISTING_FAMILIES[[#This Row],[LISTING_LOAN_ID_PROP_ADDR]],TBL_QUAL_SERVICESLISTING_FAMILIES[[#This Row],[FAMILY_NAME]],TBL_QUAL_SERVICESLISTING_FAMILIES[[#This Row],[HOUSEHOLD_ANNUAL_INCOME]])&lt;&gt;""</f>
        <v>0</v>
      </c>
      <c r="K135" s="36" t="b">
        <f>AND(TBL_QUAL_SERVICESLISTING_FAMILIES[[#This Row],[LISTING_LOAN_ID_PROP_ADDR]]&lt;&gt;"",TBL_QUAL_SERVICESLISTING_FAMILIES[[#This Row],[FAMILY_NAME]]&lt;&gt;"",TBL_QUAL_SERVICESLISTING_FAMILIES[[#This Row],[HOUSEHOLD_ANNUAL_INCOME]]&lt;&gt;"")</f>
        <v>0</v>
      </c>
      <c r="L135" s="36">
        <f>SUM(
IF(AND(TBL_QUAL_SERVICESLISTING_FAMILIES[[#This Row],[LISTING_LOAN_ID_PROP_ADDR]]&lt;&gt;"",NOT(ISNUMBER(MATCH(TBL_QUAL_SERVICESLISTING_FAMILIES[[#This Row],[LISTING_LOAN_ID_PROP_ADDR]],RANGE_LOOKUP_UDARDA_LOANLIST,0)))),1,0)
)</f>
        <v>0</v>
      </c>
    </row>
    <row r="136" spans="2:12" ht="20.100000000000001" customHeight="1" x14ac:dyDescent="0.25">
      <c r="B136" s="25" t="str">
        <f>IF(TBL_QUAL_SERVICESLISTING_FAMILIES[[#This Row],[RECORD_STARTED]],IF(TBL_QUAL_SERVICESLISTING_FAMILIES[[#This Row],[ERROR_COUNT]]&gt;0,-1,IF(TBL_QUAL_SERVICESLISTING_FAMILIES[[#This Row],[REQ_FIELDS_POPULATED]],1,0)),"")</f>
        <v/>
      </c>
      <c r="C136" s="94">
        <f>ROW()-ROW(TBL_QUAL_SERVICESLISTING_FAMILIES[[#Headers],[ROW_ID]])</f>
        <v>127</v>
      </c>
      <c r="D136" s="82"/>
      <c r="E136" s="82"/>
      <c r="F136" s="33"/>
      <c r="G1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6" s="84" t="str">
        <f>IFERROR(INDEX(TBL_UDARDA_LOANPOOL[QUAL_SERVICES_HUD_MFI],MATCH(TBL_QUAL_SERVICESLISTING_FAMILIES[[#This Row],[LISTING_LOAN_ID_PROP_ADDR]],TBL_UDARDA_LOANPOOL[LOAN_ID_PROP_ADDR],0)),"")</f>
        <v/>
      </c>
      <c r="I1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6" s="36" t="b">
        <f>CONCATENATE(TBL_QUAL_SERVICESLISTING_FAMILIES[[#This Row],[LISTING_LOAN_ID_PROP_ADDR]],TBL_QUAL_SERVICESLISTING_FAMILIES[[#This Row],[FAMILY_NAME]],TBL_QUAL_SERVICESLISTING_FAMILIES[[#This Row],[HOUSEHOLD_ANNUAL_INCOME]])&lt;&gt;""</f>
        <v>0</v>
      </c>
      <c r="K136" s="36" t="b">
        <f>AND(TBL_QUAL_SERVICESLISTING_FAMILIES[[#This Row],[LISTING_LOAN_ID_PROP_ADDR]]&lt;&gt;"",TBL_QUAL_SERVICESLISTING_FAMILIES[[#This Row],[FAMILY_NAME]]&lt;&gt;"",TBL_QUAL_SERVICESLISTING_FAMILIES[[#This Row],[HOUSEHOLD_ANNUAL_INCOME]]&lt;&gt;"")</f>
        <v>0</v>
      </c>
      <c r="L136" s="36">
        <f>SUM(
IF(AND(TBL_QUAL_SERVICESLISTING_FAMILIES[[#This Row],[LISTING_LOAN_ID_PROP_ADDR]]&lt;&gt;"",NOT(ISNUMBER(MATCH(TBL_QUAL_SERVICESLISTING_FAMILIES[[#This Row],[LISTING_LOAN_ID_PROP_ADDR]],RANGE_LOOKUP_UDARDA_LOANLIST,0)))),1,0)
)</f>
        <v>0</v>
      </c>
    </row>
    <row r="137" spans="2:12" ht="20.100000000000001" customHeight="1" x14ac:dyDescent="0.25">
      <c r="B137" s="25" t="str">
        <f>IF(TBL_QUAL_SERVICESLISTING_FAMILIES[[#This Row],[RECORD_STARTED]],IF(TBL_QUAL_SERVICESLISTING_FAMILIES[[#This Row],[ERROR_COUNT]]&gt;0,-1,IF(TBL_QUAL_SERVICESLISTING_FAMILIES[[#This Row],[REQ_FIELDS_POPULATED]],1,0)),"")</f>
        <v/>
      </c>
      <c r="C137" s="94">
        <f>ROW()-ROW(TBL_QUAL_SERVICESLISTING_FAMILIES[[#Headers],[ROW_ID]])</f>
        <v>128</v>
      </c>
      <c r="D137" s="82"/>
      <c r="E137" s="82"/>
      <c r="F137" s="33"/>
      <c r="G1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7" s="84" t="str">
        <f>IFERROR(INDEX(TBL_UDARDA_LOANPOOL[QUAL_SERVICES_HUD_MFI],MATCH(TBL_QUAL_SERVICESLISTING_FAMILIES[[#This Row],[LISTING_LOAN_ID_PROP_ADDR]],TBL_UDARDA_LOANPOOL[LOAN_ID_PROP_ADDR],0)),"")</f>
        <v/>
      </c>
      <c r="I1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7" s="36" t="b">
        <f>CONCATENATE(TBL_QUAL_SERVICESLISTING_FAMILIES[[#This Row],[LISTING_LOAN_ID_PROP_ADDR]],TBL_QUAL_SERVICESLISTING_FAMILIES[[#This Row],[FAMILY_NAME]],TBL_QUAL_SERVICESLISTING_FAMILIES[[#This Row],[HOUSEHOLD_ANNUAL_INCOME]])&lt;&gt;""</f>
        <v>0</v>
      </c>
      <c r="K137" s="36" t="b">
        <f>AND(TBL_QUAL_SERVICESLISTING_FAMILIES[[#This Row],[LISTING_LOAN_ID_PROP_ADDR]]&lt;&gt;"",TBL_QUAL_SERVICESLISTING_FAMILIES[[#This Row],[FAMILY_NAME]]&lt;&gt;"",TBL_QUAL_SERVICESLISTING_FAMILIES[[#This Row],[HOUSEHOLD_ANNUAL_INCOME]]&lt;&gt;"")</f>
        <v>0</v>
      </c>
      <c r="L137" s="36">
        <f>SUM(
IF(AND(TBL_QUAL_SERVICESLISTING_FAMILIES[[#This Row],[LISTING_LOAN_ID_PROP_ADDR]]&lt;&gt;"",NOT(ISNUMBER(MATCH(TBL_QUAL_SERVICESLISTING_FAMILIES[[#This Row],[LISTING_LOAN_ID_PROP_ADDR]],RANGE_LOOKUP_UDARDA_LOANLIST,0)))),1,0)
)</f>
        <v>0</v>
      </c>
    </row>
    <row r="138" spans="2:12" ht="20.100000000000001" customHeight="1" x14ac:dyDescent="0.25">
      <c r="B138" s="25" t="str">
        <f>IF(TBL_QUAL_SERVICESLISTING_FAMILIES[[#This Row],[RECORD_STARTED]],IF(TBL_QUAL_SERVICESLISTING_FAMILIES[[#This Row],[ERROR_COUNT]]&gt;0,-1,IF(TBL_QUAL_SERVICESLISTING_FAMILIES[[#This Row],[REQ_FIELDS_POPULATED]],1,0)),"")</f>
        <v/>
      </c>
      <c r="C138" s="94">
        <f>ROW()-ROW(TBL_QUAL_SERVICESLISTING_FAMILIES[[#Headers],[ROW_ID]])</f>
        <v>129</v>
      </c>
      <c r="D138" s="82"/>
      <c r="E138" s="82"/>
      <c r="F138" s="33"/>
      <c r="G1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8" s="84" t="str">
        <f>IFERROR(INDEX(TBL_UDARDA_LOANPOOL[QUAL_SERVICES_HUD_MFI],MATCH(TBL_QUAL_SERVICESLISTING_FAMILIES[[#This Row],[LISTING_LOAN_ID_PROP_ADDR]],TBL_UDARDA_LOANPOOL[LOAN_ID_PROP_ADDR],0)),"")</f>
        <v/>
      </c>
      <c r="I1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8" s="36" t="b">
        <f>CONCATENATE(TBL_QUAL_SERVICESLISTING_FAMILIES[[#This Row],[LISTING_LOAN_ID_PROP_ADDR]],TBL_QUAL_SERVICESLISTING_FAMILIES[[#This Row],[FAMILY_NAME]],TBL_QUAL_SERVICESLISTING_FAMILIES[[#This Row],[HOUSEHOLD_ANNUAL_INCOME]])&lt;&gt;""</f>
        <v>0</v>
      </c>
      <c r="K138" s="36" t="b">
        <f>AND(TBL_QUAL_SERVICESLISTING_FAMILIES[[#This Row],[LISTING_LOAN_ID_PROP_ADDR]]&lt;&gt;"",TBL_QUAL_SERVICESLISTING_FAMILIES[[#This Row],[FAMILY_NAME]]&lt;&gt;"",TBL_QUAL_SERVICESLISTING_FAMILIES[[#This Row],[HOUSEHOLD_ANNUAL_INCOME]]&lt;&gt;"")</f>
        <v>0</v>
      </c>
      <c r="L138" s="36">
        <f>SUM(
IF(AND(TBL_QUAL_SERVICESLISTING_FAMILIES[[#This Row],[LISTING_LOAN_ID_PROP_ADDR]]&lt;&gt;"",NOT(ISNUMBER(MATCH(TBL_QUAL_SERVICESLISTING_FAMILIES[[#This Row],[LISTING_LOAN_ID_PROP_ADDR]],RANGE_LOOKUP_UDARDA_LOANLIST,0)))),1,0)
)</f>
        <v>0</v>
      </c>
    </row>
    <row r="139" spans="2:12" ht="20.100000000000001" customHeight="1" x14ac:dyDescent="0.25">
      <c r="B139" s="25" t="str">
        <f>IF(TBL_QUAL_SERVICESLISTING_FAMILIES[[#This Row],[RECORD_STARTED]],IF(TBL_QUAL_SERVICESLISTING_FAMILIES[[#This Row],[ERROR_COUNT]]&gt;0,-1,IF(TBL_QUAL_SERVICESLISTING_FAMILIES[[#This Row],[REQ_FIELDS_POPULATED]],1,0)),"")</f>
        <v/>
      </c>
      <c r="C139" s="94">
        <f>ROW()-ROW(TBL_QUAL_SERVICESLISTING_FAMILIES[[#Headers],[ROW_ID]])</f>
        <v>130</v>
      </c>
      <c r="D139" s="82"/>
      <c r="E139" s="82"/>
      <c r="F139" s="33"/>
      <c r="G1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9" s="84" t="str">
        <f>IFERROR(INDEX(TBL_UDARDA_LOANPOOL[QUAL_SERVICES_HUD_MFI],MATCH(TBL_QUAL_SERVICESLISTING_FAMILIES[[#This Row],[LISTING_LOAN_ID_PROP_ADDR]],TBL_UDARDA_LOANPOOL[LOAN_ID_PROP_ADDR],0)),"")</f>
        <v/>
      </c>
      <c r="I1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9" s="36" t="b">
        <f>CONCATENATE(TBL_QUAL_SERVICESLISTING_FAMILIES[[#This Row],[LISTING_LOAN_ID_PROP_ADDR]],TBL_QUAL_SERVICESLISTING_FAMILIES[[#This Row],[FAMILY_NAME]],TBL_QUAL_SERVICESLISTING_FAMILIES[[#This Row],[HOUSEHOLD_ANNUAL_INCOME]])&lt;&gt;""</f>
        <v>0</v>
      </c>
      <c r="K139" s="36" t="b">
        <f>AND(TBL_QUAL_SERVICESLISTING_FAMILIES[[#This Row],[LISTING_LOAN_ID_PROP_ADDR]]&lt;&gt;"",TBL_QUAL_SERVICESLISTING_FAMILIES[[#This Row],[FAMILY_NAME]]&lt;&gt;"",TBL_QUAL_SERVICESLISTING_FAMILIES[[#This Row],[HOUSEHOLD_ANNUAL_INCOME]]&lt;&gt;"")</f>
        <v>0</v>
      </c>
      <c r="L139" s="36">
        <f>SUM(
IF(AND(TBL_QUAL_SERVICESLISTING_FAMILIES[[#This Row],[LISTING_LOAN_ID_PROP_ADDR]]&lt;&gt;"",NOT(ISNUMBER(MATCH(TBL_QUAL_SERVICESLISTING_FAMILIES[[#This Row],[LISTING_LOAN_ID_PROP_ADDR]],RANGE_LOOKUP_UDARDA_LOANLIST,0)))),1,0)
)</f>
        <v>0</v>
      </c>
    </row>
    <row r="140" spans="2:12" ht="20.100000000000001" customHeight="1" x14ac:dyDescent="0.25">
      <c r="B140" s="25" t="str">
        <f>IF(TBL_QUAL_SERVICESLISTING_FAMILIES[[#This Row],[RECORD_STARTED]],IF(TBL_QUAL_SERVICESLISTING_FAMILIES[[#This Row],[ERROR_COUNT]]&gt;0,-1,IF(TBL_QUAL_SERVICESLISTING_FAMILIES[[#This Row],[REQ_FIELDS_POPULATED]],1,0)),"")</f>
        <v/>
      </c>
      <c r="C140" s="94">
        <f>ROW()-ROW(TBL_QUAL_SERVICESLISTING_FAMILIES[[#Headers],[ROW_ID]])</f>
        <v>131</v>
      </c>
      <c r="D140" s="82"/>
      <c r="E140" s="82"/>
      <c r="F140" s="33"/>
      <c r="G1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0" s="84" t="str">
        <f>IFERROR(INDEX(TBL_UDARDA_LOANPOOL[QUAL_SERVICES_HUD_MFI],MATCH(TBL_QUAL_SERVICESLISTING_FAMILIES[[#This Row],[LISTING_LOAN_ID_PROP_ADDR]],TBL_UDARDA_LOANPOOL[LOAN_ID_PROP_ADDR],0)),"")</f>
        <v/>
      </c>
      <c r="I1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0" s="36" t="b">
        <f>CONCATENATE(TBL_QUAL_SERVICESLISTING_FAMILIES[[#This Row],[LISTING_LOAN_ID_PROP_ADDR]],TBL_QUAL_SERVICESLISTING_FAMILIES[[#This Row],[FAMILY_NAME]],TBL_QUAL_SERVICESLISTING_FAMILIES[[#This Row],[HOUSEHOLD_ANNUAL_INCOME]])&lt;&gt;""</f>
        <v>0</v>
      </c>
      <c r="K140" s="36" t="b">
        <f>AND(TBL_QUAL_SERVICESLISTING_FAMILIES[[#This Row],[LISTING_LOAN_ID_PROP_ADDR]]&lt;&gt;"",TBL_QUAL_SERVICESLISTING_FAMILIES[[#This Row],[FAMILY_NAME]]&lt;&gt;"",TBL_QUAL_SERVICESLISTING_FAMILIES[[#This Row],[HOUSEHOLD_ANNUAL_INCOME]]&lt;&gt;"")</f>
        <v>0</v>
      </c>
      <c r="L140" s="36">
        <f>SUM(
IF(AND(TBL_QUAL_SERVICESLISTING_FAMILIES[[#This Row],[LISTING_LOAN_ID_PROP_ADDR]]&lt;&gt;"",NOT(ISNUMBER(MATCH(TBL_QUAL_SERVICESLISTING_FAMILIES[[#This Row],[LISTING_LOAN_ID_PROP_ADDR]],RANGE_LOOKUP_UDARDA_LOANLIST,0)))),1,0)
)</f>
        <v>0</v>
      </c>
    </row>
    <row r="141" spans="2:12" ht="20.100000000000001" customHeight="1" x14ac:dyDescent="0.25">
      <c r="B141" s="25" t="str">
        <f>IF(TBL_QUAL_SERVICESLISTING_FAMILIES[[#This Row],[RECORD_STARTED]],IF(TBL_QUAL_SERVICESLISTING_FAMILIES[[#This Row],[ERROR_COUNT]]&gt;0,-1,IF(TBL_QUAL_SERVICESLISTING_FAMILIES[[#This Row],[REQ_FIELDS_POPULATED]],1,0)),"")</f>
        <v/>
      </c>
      <c r="C141" s="94">
        <f>ROW()-ROW(TBL_QUAL_SERVICESLISTING_FAMILIES[[#Headers],[ROW_ID]])</f>
        <v>132</v>
      </c>
      <c r="D141" s="82"/>
      <c r="E141" s="82"/>
      <c r="F141" s="33"/>
      <c r="G1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1" s="84" t="str">
        <f>IFERROR(INDEX(TBL_UDARDA_LOANPOOL[QUAL_SERVICES_HUD_MFI],MATCH(TBL_QUAL_SERVICESLISTING_FAMILIES[[#This Row],[LISTING_LOAN_ID_PROP_ADDR]],TBL_UDARDA_LOANPOOL[LOAN_ID_PROP_ADDR],0)),"")</f>
        <v/>
      </c>
      <c r="I1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1" s="36" t="b">
        <f>CONCATENATE(TBL_QUAL_SERVICESLISTING_FAMILIES[[#This Row],[LISTING_LOAN_ID_PROP_ADDR]],TBL_QUAL_SERVICESLISTING_FAMILIES[[#This Row],[FAMILY_NAME]],TBL_QUAL_SERVICESLISTING_FAMILIES[[#This Row],[HOUSEHOLD_ANNUAL_INCOME]])&lt;&gt;""</f>
        <v>0</v>
      </c>
      <c r="K141" s="36" t="b">
        <f>AND(TBL_QUAL_SERVICESLISTING_FAMILIES[[#This Row],[LISTING_LOAN_ID_PROP_ADDR]]&lt;&gt;"",TBL_QUAL_SERVICESLISTING_FAMILIES[[#This Row],[FAMILY_NAME]]&lt;&gt;"",TBL_QUAL_SERVICESLISTING_FAMILIES[[#This Row],[HOUSEHOLD_ANNUAL_INCOME]]&lt;&gt;"")</f>
        <v>0</v>
      </c>
      <c r="L141" s="36">
        <f>SUM(
IF(AND(TBL_QUAL_SERVICESLISTING_FAMILIES[[#This Row],[LISTING_LOAN_ID_PROP_ADDR]]&lt;&gt;"",NOT(ISNUMBER(MATCH(TBL_QUAL_SERVICESLISTING_FAMILIES[[#This Row],[LISTING_LOAN_ID_PROP_ADDR]],RANGE_LOOKUP_UDARDA_LOANLIST,0)))),1,0)
)</f>
        <v>0</v>
      </c>
    </row>
    <row r="142" spans="2:12" ht="20.100000000000001" customHeight="1" x14ac:dyDescent="0.25">
      <c r="B142" s="25" t="str">
        <f>IF(TBL_QUAL_SERVICESLISTING_FAMILIES[[#This Row],[RECORD_STARTED]],IF(TBL_QUAL_SERVICESLISTING_FAMILIES[[#This Row],[ERROR_COUNT]]&gt;0,-1,IF(TBL_QUAL_SERVICESLISTING_FAMILIES[[#This Row],[REQ_FIELDS_POPULATED]],1,0)),"")</f>
        <v/>
      </c>
      <c r="C142" s="94">
        <f>ROW()-ROW(TBL_QUAL_SERVICESLISTING_FAMILIES[[#Headers],[ROW_ID]])</f>
        <v>133</v>
      </c>
      <c r="D142" s="82"/>
      <c r="E142" s="82"/>
      <c r="F142" s="33"/>
      <c r="G1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2" s="84" t="str">
        <f>IFERROR(INDEX(TBL_UDARDA_LOANPOOL[QUAL_SERVICES_HUD_MFI],MATCH(TBL_QUAL_SERVICESLISTING_FAMILIES[[#This Row],[LISTING_LOAN_ID_PROP_ADDR]],TBL_UDARDA_LOANPOOL[LOAN_ID_PROP_ADDR],0)),"")</f>
        <v/>
      </c>
      <c r="I1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2" s="36" t="b">
        <f>CONCATENATE(TBL_QUAL_SERVICESLISTING_FAMILIES[[#This Row],[LISTING_LOAN_ID_PROP_ADDR]],TBL_QUAL_SERVICESLISTING_FAMILIES[[#This Row],[FAMILY_NAME]],TBL_QUAL_SERVICESLISTING_FAMILIES[[#This Row],[HOUSEHOLD_ANNUAL_INCOME]])&lt;&gt;""</f>
        <v>0</v>
      </c>
      <c r="K142" s="36" t="b">
        <f>AND(TBL_QUAL_SERVICESLISTING_FAMILIES[[#This Row],[LISTING_LOAN_ID_PROP_ADDR]]&lt;&gt;"",TBL_QUAL_SERVICESLISTING_FAMILIES[[#This Row],[FAMILY_NAME]]&lt;&gt;"",TBL_QUAL_SERVICESLISTING_FAMILIES[[#This Row],[HOUSEHOLD_ANNUAL_INCOME]]&lt;&gt;"")</f>
        <v>0</v>
      </c>
      <c r="L142" s="36">
        <f>SUM(
IF(AND(TBL_QUAL_SERVICESLISTING_FAMILIES[[#This Row],[LISTING_LOAN_ID_PROP_ADDR]]&lt;&gt;"",NOT(ISNUMBER(MATCH(TBL_QUAL_SERVICESLISTING_FAMILIES[[#This Row],[LISTING_LOAN_ID_PROP_ADDR]],RANGE_LOOKUP_UDARDA_LOANLIST,0)))),1,0)
)</f>
        <v>0</v>
      </c>
    </row>
    <row r="143" spans="2:12" ht="20.100000000000001" customHeight="1" x14ac:dyDescent="0.25">
      <c r="B143" s="25" t="str">
        <f>IF(TBL_QUAL_SERVICESLISTING_FAMILIES[[#This Row],[RECORD_STARTED]],IF(TBL_QUAL_SERVICESLISTING_FAMILIES[[#This Row],[ERROR_COUNT]]&gt;0,-1,IF(TBL_QUAL_SERVICESLISTING_FAMILIES[[#This Row],[REQ_FIELDS_POPULATED]],1,0)),"")</f>
        <v/>
      </c>
      <c r="C143" s="94">
        <f>ROW()-ROW(TBL_QUAL_SERVICESLISTING_FAMILIES[[#Headers],[ROW_ID]])</f>
        <v>134</v>
      </c>
      <c r="D143" s="82"/>
      <c r="E143" s="82"/>
      <c r="F143" s="33"/>
      <c r="G1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3" s="84" t="str">
        <f>IFERROR(INDEX(TBL_UDARDA_LOANPOOL[QUAL_SERVICES_HUD_MFI],MATCH(TBL_QUAL_SERVICESLISTING_FAMILIES[[#This Row],[LISTING_LOAN_ID_PROP_ADDR]],TBL_UDARDA_LOANPOOL[LOAN_ID_PROP_ADDR],0)),"")</f>
        <v/>
      </c>
      <c r="I1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3" s="36" t="b">
        <f>CONCATENATE(TBL_QUAL_SERVICESLISTING_FAMILIES[[#This Row],[LISTING_LOAN_ID_PROP_ADDR]],TBL_QUAL_SERVICESLISTING_FAMILIES[[#This Row],[FAMILY_NAME]],TBL_QUAL_SERVICESLISTING_FAMILIES[[#This Row],[HOUSEHOLD_ANNUAL_INCOME]])&lt;&gt;""</f>
        <v>0</v>
      </c>
      <c r="K143" s="36" t="b">
        <f>AND(TBL_QUAL_SERVICESLISTING_FAMILIES[[#This Row],[LISTING_LOAN_ID_PROP_ADDR]]&lt;&gt;"",TBL_QUAL_SERVICESLISTING_FAMILIES[[#This Row],[FAMILY_NAME]]&lt;&gt;"",TBL_QUAL_SERVICESLISTING_FAMILIES[[#This Row],[HOUSEHOLD_ANNUAL_INCOME]]&lt;&gt;"")</f>
        <v>0</v>
      </c>
      <c r="L143" s="36">
        <f>SUM(
IF(AND(TBL_QUAL_SERVICESLISTING_FAMILIES[[#This Row],[LISTING_LOAN_ID_PROP_ADDR]]&lt;&gt;"",NOT(ISNUMBER(MATCH(TBL_QUAL_SERVICESLISTING_FAMILIES[[#This Row],[LISTING_LOAN_ID_PROP_ADDR]],RANGE_LOOKUP_UDARDA_LOANLIST,0)))),1,0)
)</f>
        <v>0</v>
      </c>
    </row>
    <row r="144" spans="2:12" ht="20.100000000000001" customHeight="1" x14ac:dyDescent="0.25">
      <c r="B144" s="25" t="str">
        <f>IF(TBL_QUAL_SERVICESLISTING_FAMILIES[[#This Row],[RECORD_STARTED]],IF(TBL_QUAL_SERVICESLISTING_FAMILIES[[#This Row],[ERROR_COUNT]]&gt;0,-1,IF(TBL_QUAL_SERVICESLISTING_FAMILIES[[#This Row],[REQ_FIELDS_POPULATED]],1,0)),"")</f>
        <v/>
      </c>
      <c r="C144" s="94">
        <f>ROW()-ROW(TBL_QUAL_SERVICESLISTING_FAMILIES[[#Headers],[ROW_ID]])</f>
        <v>135</v>
      </c>
      <c r="D144" s="82"/>
      <c r="E144" s="82"/>
      <c r="F144" s="33"/>
      <c r="G1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4" s="84" t="str">
        <f>IFERROR(INDEX(TBL_UDARDA_LOANPOOL[QUAL_SERVICES_HUD_MFI],MATCH(TBL_QUAL_SERVICESLISTING_FAMILIES[[#This Row],[LISTING_LOAN_ID_PROP_ADDR]],TBL_UDARDA_LOANPOOL[LOAN_ID_PROP_ADDR],0)),"")</f>
        <v/>
      </c>
      <c r="I1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4" s="36" t="b">
        <f>CONCATENATE(TBL_QUAL_SERVICESLISTING_FAMILIES[[#This Row],[LISTING_LOAN_ID_PROP_ADDR]],TBL_QUAL_SERVICESLISTING_FAMILIES[[#This Row],[FAMILY_NAME]],TBL_QUAL_SERVICESLISTING_FAMILIES[[#This Row],[HOUSEHOLD_ANNUAL_INCOME]])&lt;&gt;""</f>
        <v>0</v>
      </c>
      <c r="K144" s="36" t="b">
        <f>AND(TBL_QUAL_SERVICESLISTING_FAMILIES[[#This Row],[LISTING_LOAN_ID_PROP_ADDR]]&lt;&gt;"",TBL_QUAL_SERVICESLISTING_FAMILIES[[#This Row],[FAMILY_NAME]]&lt;&gt;"",TBL_QUAL_SERVICESLISTING_FAMILIES[[#This Row],[HOUSEHOLD_ANNUAL_INCOME]]&lt;&gt;"")</f>
        <v>0</v>
      </c>
      <c r="L144" s="36">
        <f>SUM(
IF(AND(TBL_QUAL_SERVICESLISTING_FAMILIES[[#This Row],[LISTING_LOAN_ID_PROP_ADDR]]&lt;&gt;"",NOT(ISNUMBER(MATCH(TBL_QUAL_SERVICESLISTING_FAMILIES[[#This Row],[LISTING_LOAN_ID_PROP_ADDR]],RANGE_LOOKUP_UDARDA_LOANLIST,0)))),1,0)
)</f>
        <v>0</v>
      </c>
    </row>
    <row r="145" spans="2:12" ht="20.100000000000001" customHeight="1" x14ac:dyDescent="0.25">
      <c r="B145" s="25" t="str">
        <f>IF(TBL_QUAL_SERVICESLISTING_FAMILIES[[#This Row],[RECORD_STARTED]],IF(TBL_QUAL_SERVICESLISTING_FAMILIES[[#This Row],[ERROR_COUNT]]&gt;0,-1,IF(TBL_QUAL_SERVICESLISTING_FAMILIES[[#This Row],[REQ_FIELDS_POPULATED]],1,0)),"")</f>
        <v/>
      </c>
      <c r="C145" s="94">
        <f>ROW()-ROW(TBL_QUAL_SERVICESLISTING_FAMILIES[[#Headers],[ROW_ID]])</f>
        <v>136</v>
      </c>
      <c r="D145" s="82"/>
      <c r="E145" s="82"/>
      <c r="F145" s="33"/>
      <c r="G1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5" s="84" t="str">
        <f>IFERROR(INDEX(TBL_UDARDA_LOANPOOL[QUAL_SERVICES_HUD_MFI],MATCH(TBL_QUAL_SERVICESLISTING_FAMILIES[[#This Row],[LISTING_LOAN_ID_PROP_ADDR]],TBL_UDARDA_LOANPOOL[LOAN_ID_PROP_ADDR],0)),"")</f>
        <v/>
      </c>
      <c r="I1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5" s="36" t="b">
        <f>CONCATENATE(TBL_QUAL_SERVICESLISTING_FAMILIES[[#This Row],[LISTING_LOAN_ID_PROP_ADDR]],TBL_QUAL_SERVICESLISTING_FAMILIES[[#This Row],[FAMILY_NAME]],TBL_QUAL_SERVICESLISTING_FAMILIES[[#This Row],[HOUSEHOLD_ANNUAL_INCOME]])&lt;&gt;""</f>
        <v>0</v>
      </c>
      <c r="K145" s="36" t="b">
        <f>AND(TBL_QUAL_SERVICESLISTING_FAMILIES[[#This Row],[LISTING_LOAN_ID_PROP_ADDR]]&lt;&gt;"",TBL_QUAL_SERVICESLISTING_FAMILIES[[#This Row],[FAMILY_NAME]]&lt;&gt;"",TBL_QUAL_SERVICESLISTING_FAMILIES[[#This Row],[HOUSEHOLD_ANNUAL_INCOME]]&lt;&gt;"")</f>
        <v>0</v>
      </c>
      <c r="L145" s="36">
        <f>SUM(
IF(AND(TBL_QUAL_SERVICESLISTING_FAMILIES[[#This Row],[LISTING_LOAN_ID_PROP_ADDR]]&lt;&gt;"",NOT(ISNUMBER(MATCH(TBL_QUAL_SERVICESLISTING_FAMILIES[[#This Row],[LISTING_LOAN_ID_PROP_ADDR]],RANGE_LOOKUP_UDARDA_LOANLIST,0)))),1,0)
)</f>
        <v>0</v>
      </c>
    </row>
    <row r="146" spans="2:12" ht="20.100000000000001" customHeight="1" x14ac:dyDescent="0.25">
      <c r="B146" s="25" t="str">
        <f>IF(TBL_QUAL_SERVICESLISTING_FAMILIES[[#This Row],[RECORD_STARTED]],IF(TBL_QUAL_SERVICESLISTING_FAMILIES[[#This Row],[ERROR_COUNT]]&gt;0,-1,IF(TBL_QUAL_SERVICESLISTING_FAMILIES[[#This Row],[REQ_FIELDS_POPULATED]],1,0)),"")</f>
        <v/>
      </c>
      <c r="C146" s="94">
        <f>ROW()-ROW(TBL_QUAL_SERVICESLISTING_FAMILIES[[#Headers],[ROW_ID]])</f>
        <v>137</v>
      </c>
      <c r="D146" s="82"/>
      <c r="E146" s="82"/>
      <c r="F146" s="33"/>
      <c r="G1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6" s="84" t="str">
        <f>IFERROR(INDEX(TBL_UDARDA_LOANPOOL[QUAL_SERVICES_HUD_MFI],MATCH(TBL_QUAL_SERVICESLISTING_FAMILIES[[#This Row],[LISTING_LOAN_ID_PROP_ADDR]],TBL_UDARDA_LOANPOOL[LOAN_ID_PROP_ADDR],0)),"")</f>
        <v/>
      </c>
      <c r="I1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6" s="36" t="b">
        <f>CONCATENATE(TBL_QUAL_SERVICESLISTING_FAMILIES[[#This Row],[LISTING_LOAN_ID_PROP_ADDR]],TBL_QUAL_SERVICESLISTING_FAMILIES[[#This Row],[FAMILY_NAME]],TBL_QUAL_SERVICESLISTING_FAMILIES[[#This Row],[HOUSEHOLD_ANNUAL_INCOME]])&lt;&gt;""</f>
        <v>0</v>
      </c>
      <c r="K146" s="36" t="b">
        <f>AND(TBL_QUAL_SERVICESLISTING_FAMILIES[[#This Row],[LISTING_LOAN_ID_PROP_ADDR]]&lt;&gt;"",TBL_QUAL_SERVICESLISTING_FAMILIES[[#This Row],[FAMILY_NAME]]&lt;&gt;"",TBL_QUAL_SERVICESLISTING_FAMILIES[[#This Row],[HOUSEHOLD_ANNUAL_INCOME]]&lt;&gt;"")</f>
        <v>0</v>
      </c>
      <c r="L146" s="36">
        <f>SUM(
IF(AND(TBL_QUAL_SERVICESLISTING_FAMILIES[[#This Row],[LISTING_LOAN_ID_PROP_ADDR]]&lt;&gt;"",NOT(ISNUMBER(MATCH(TBL_QUAL_SERVICESLISTING_FAMILIES[[#This Row],[LISTING_LOAN_ID_PROP_ADDR]],RANGE_LOOKUP_UDARDA_LOANLIST,0)))),1,0)
)</f>
        <v>0</v>
      </c>
    </row>
    <row r="147" spans="2:12" ht="20.100000000000001" customHeight="1" x14ac:dyDescent="0.25">
      <c r="B147" s="25" t="str">
        <f>IF(TBL_QUAL_SERVICESLISTING_FAMILIES[[#This Row],[RECORD_STARTED]],IF(TBL_QUAL_SERVICESLISTING_FAMILIES[[#This Row],[ERROR_COUNT]]&gt;0,-1,IF(TBL_QUAL_SERVICESLISTING_FAMILIES[[#This Row],[REQ_FIELDS_POPULATED]],1,0)),"")</f>
        <v/>
      </c>
      <c r="C147" s="94">
        <f>ROW()-ROW(TBL_QUAL_SERVICESLISTING_FAMILIES[[#Headers],[ROW_ID]])</f>
        <v>138</v>
      </c>
      <c r="D147" s="82"/>
      <c r="E147" s="82"/>
      <c r="F147" s="33"/>
      <c r="G1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7" s="84" t="str">
        <f>IFERROR(INDEX(TBL_UDARDA_LOANPOOL[QUAL_SERVICES_HUD_MFI],MATCH(TBL_QUAL_SERVICESLISTING_FAMILIES[[#This Row],[LISTING_LOAN_ID_PROP_ADDR]],TBL_UDARDA_LOANPOOL[LOAN_ID_PROP_ADDR],0)),"")</f>
        <v/>
      </c>
      <c r="I1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7" s="36" t="b">
        <f>CONCATENATE(TBL_QUAL_SERVICESLISTING_FAMILIES[[#This Row],[LISTING_LOAN_ID_PROP_ADDR]],TBL_QUAL_SERVICESLISTING_FAMILIES[[#This Row],[FAMILY_NAME]],TBL_QUAL_SERVICESLISTING_FAMILIES[[#This Row],[HOUSEHOLD_ANNUAL_INCOME]])&lt;&gt;""</f>
        <v>0</v>
      </c>
      <c r="K147" s="36" t="b">
        <f>AND(TBL_QUAL_SERVICESLISTING_FAMILIES[[#This Row],[LISTING_LOAN_ID_PROP_ADDR]]&lt;&gt;"",TBL_QUAL_SERVICESLISTING_FAMILIES[[#This Row],[FAMILY_NAME]]&lt;&gt;"",TBL_QUAL_SERVICESLISTING_FAMILIES[[#This Row],[HOUSEHOLD_ANNUAL_INCOME]]&lt;&gt;"")</f>
        <v>0</v>
      </c>
      <c r="L147" s="36">
        <f>SUM(
IF(AND(TBL_QUAL_SERVICESLISTING_FAMILIES[[#This Row],[LISTING_LOAN_ID_PROP_ADDR]]&lt;&gt;"",NOT(ISNUMBER(MATCH(TBL_QUAL_SERVICESLISTING_FAMILIES[[#This Row],[LISTING_LOAN_ID_PROP_ADDR]],RANGE_LOOKUP_UDARDA_LOANLIST,0)))),1,0)
)</f>
        <v>0</v>
      </c>
    </row>
    <row r="148" spans="2:12" ht="20.100000000000001" customHeight="1" x14ac:dyDescent="0.25">
      <c r="B148" s="25" t="str">
        <f>IF(TBL_QUAL_SERVICESLISTING_FAMILIES[[#This Row],[RECORD_STARTED]],IF(TBL_QUAL_SERVICESLISTING_FAMILIES[[#This Row],[ERROR_COUNT]]&gt;0,-1,IF(TBL_QUAL_SERVICESLISTING_FAMILIES[[#This Row],[REQ_FIELDS_POPULATED]],1,0)),"")</f>
        <v/>
      </c>
      <c r="C148" s="94">
        <f>ROW()-ROW(TBL_QUAL_SERVICESLISTING_FAMILIES[[#Headers],[ROW_ID]])</f>
        <v>139</v>
      </c>
      <c r="D148" s="82"/>
      <c r="E148" s="82"/>
      <c r="F148" s="33"/>
      <c r="G1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8" s="84" t="str">
        <f>IFERROR(INDEX(TBL_UDARDA_LOANPOOL[QUAL_SERVICES_HUD_MFI],MATCH(TBL_QUAL_SERVICESLISTING_FAMILIES[[#This Row],[LISTING_LOAN_ID_PROP_ADDR]],TBL_UDARDA_LOANPOOL[LOAN_ID_PROP_ADDR],0)),"")</f>
        <v/>
      </c>
      <c r="I1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8" s="36" t="b">
        <f>CONCATENATE(TBL_QUAL_SERVICESLISTING_FAMILIES[[#This Row],[LISTING_LOAN_ID_PROP_ADDR]],TBL_QUAL_SERVICESLISTING_FAMILIES[[#This Row],[FAMILY_NAME]],TBL_QUAL_SERVICESLISTING_FAMILIES[[#This Row],[HOUSEHOLD_ANNUAL_INCOME]])&lt;&gt;""</f>
        <v>0</v>
      </c>
      <c r="K148" s="36" t="b">
        <f>AND(TBL_QUAL_SERVICESLISTING_FAMILIES[[#This Row],[LISTING_LOAN_ID_PROP_ADDR]]&lt;&gt;"",TBL_QUAL_SERVICESLISTING_FAMILIES[[#This Row],[FAMILY_NAME]]&lt;&gt;"",TBL_QUAL_SERVICESLISTING_FAMILIES[[#This Row],[HOUSEHOLD_ANNUAL_INCOME]]&lt;&gt;"")</f>
        <v>0</v>
      </c>
      <c r="L148" s="36">
        <f>SUM(
IF(AND(TBL_QUAL_SERVICESLISTING_FAMILIES[[#This Row],[LISTING_LOAN_ID_PROP_ADDR]]&lt;&gt;"",NOT(ISNUMBER(MATCH(TBL_QUAL_SERVICESLISTING_FAMILIES[[#This Row],[LISTING_LOAN_ID_PROP_ADDR]],RANGE_LOOKUP_UDARDA_LOANLIST,0)))),1,0)
)</f>
        <v>0</v>
      </c>
    </row>
    <row r="149" spans="2:12" ht="20.100000000000001" customHeight="1" x14ac:dyDescent="0.25">
      <c r="B149" s="25" t="str">
        <f>IF(TBL_QUAL_SERVICESLISTING_FAMILIES[[#This Row],[RECORD_STARTED]],IF(TBL_QUAL_SERVICESLISTING_FAMILIES[[#This Row],[ERROR_COUNT]]&gt;0,-1,IF(TBL_QUAL_SERVICESLISTING_FAMILIES[[#This Row],[REQ_FIELDS_POPULATED]],1,0)),"")</f>
        <v/>
      </c>
      <c r="C149" s="94">
        <f>ROW()-ROW(TBL_QUAL_SERVICESLISTING_FAMILIES[[#Headers],[ROW_ID]])</f>
        <v>140</v>
      </c>
      <c r="D149" s="82"/>
      <c r="E149" s="82"/>
      <c r="F149" s="33"/>
      <c r="G1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9" s="84" t="str">
        <f>IFERROR(INDEX(TBL_UDARDA_LOANPOOL[QUAL_SERVICES_HUD_MFI],MATCH(TBL_QUAL_SERVICESLISTING_FAMILIES[[#This Row],[LISTING_LOAN_ID_PROP_ADDR]],TBL_UDARDA_LOANPOOL[LOAN_ID_PROP_ADDR],0)),"")</f>
        <v/>
      </c>
      <c r="I1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9" s="36" t="b">
        <f>CONCATENATE(TBL_QUAL_SERVICESLISTING_FAMILIES[[#This Row],[LISTING_LOAN_ID_PROP_ADDR]],TBL_QUAL_SERVICESLISTING_FAMILIES[[#This Row],[FAMILY_NAME]],TBL_QUAL_SERVICESLISTING_FAMILIES[[#This Row],[HOUSEHOLD_ANNUAL_INCOME]])&lt;&gt;""</f>
        <v>0</v>
      </c>
      <c r="K149" s="36" t="b">
        <f>AND(TBL_QUAL_SERVICESLISTING_FAMILIES[[#This Row],[LISTING_LOAN_ID_PROP_ADDR]]&lt;&gt;"",TBL_QUAL_SERVICESLISTING_FAMILIES[[#This Row],[FAMILY_NAME]]&lt;&gt;"",TBL_QUAL_SERVICESLISTING_FAMILIES[[#This Row],[HOUSEHOLD_ANNUAL_INCOME]]&lt;&gt;"")</f>
        <v>0</v>
      </c>
      <c r="L149" s="36">
        <f>SUM(
IF(AND(TBL_QUAL_SERVICESLISTING_FAMILIES[[#This Row],[LISTING_LOAN_ID_PROP_ADDR]]&lt;&gt;"",NOT(ISNUMBER(MATCH(TBL_QUAL_SERVICESLISTING_FAMILIES[[#This Row],[LISTING_LOAN_ID_PROP_ADDR]],RANGE_LOOKUP_UDARDA_LOANLIST,0)))),1,0)
)</f>
        <v>0</v>
      </c>
    </row>
    <row r="150" spans="2:12" ht="20.100000000000001" customHeight="1" x14ac:dyDescent="0.25">
      <c r="B150" s="25" t="str">
        <f>IF(TBL_QUAL_SERVICESLISTING_FAMILIES[[#This Row],[RECORD_STARTED]],IF(TBL_QUAL_SERVICESLISTING_FAMILIES[[#This Row],[ERROR_COUNT]]&gt;0,-1,IF(TBL_QUAL_SERVICESLISTING_FAMILIES[[#This Row],[REQ_FIELDS_POPULATED]],1,0)),"")</f>
        <v/>
      </c>
      <c r="C150" s="94">
        <f>ROW()-ROW(TBL_QUAL_SERVICESLISTING_FAMILIES[[#Headers],[ROW_ID]])</f>
        <v>141</v>
      </c>
      <c r="D150" s="82"/>
      <c r="E150" s="82"/>
      <c r="F150" s="33"/>
      <c r="G1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0" s="84" t="str">
        <f>IFERROR(INDEX(TBL_UDARDA_LOANPOOL[QUAL_SERVICES_HUD_MFI],MATCH(TBL_QUAL_SERVICESLISTING_FAMILIES[[#This Row],[LISTING_LOAN_ID_PROP_ADDR]],TBL_UDARDA_LOANPOOL[LOAN_ID_PROP_ADDR],0)),"")</f>
        <v/>
      </c>
      <c r="I1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0" s="36" t="b">
        <f>CONCATENATE(TBL_QUAL_SERVICESLISTING_FAMILIES[[#This Row],[LISTING_LOAN_ID_PROP_ADDR]],TBL_QUAL_SERVICESLISTING_FAMILIES[[#This Row],[FAMILY_NAME]],TBL_QUAL_SERVICESLISTING_FAMILIES[[#This Row],[HOUSEHOLD_ANNUAL_INCOME]])&lt;&gt;""</f>
        <v>0</v>
      </c>
      <c r="K150" s="36" t="b">
        <f>AND(TBL_QUAL_SERVICESLISTING_FAMILIES[[#This Row],[LISTING_LOAN_ID_PROP_ADDR]]&lt;&gt;"",TBL_QUAL_SERVICESLISTING_FAMILIES[[#This Row],[FAMILY_NAME]]&lt;&gt;"",TBL_QUAL_SERVICESLISTING_FAMILIES[[#This Row],[HOUSEHOLD_ANNUAL_INCOME]]&lt;&gt;"")</f>
        <v>0</v>
      </c>
      <c r="L150" s="36">
        <f>SUM(
IF(AND(TBL_QUAL_SERVICESLISTING_FAMILIES[[#This Row],[LISTING_LOAN_ID_PROP_ADDR]]&lt;&gt;"",NOT(ISNUMBER(MATCH(TBL_QUAL_SERVICESLISTING_FAMILIES[[#This Row],[LISTING_LOAN_ID_PROP_ADDR]],RANGE_LOOKUP_UDARDA_LOANLIST,0)))),1,0)
)</f>
        <v>0</v>
      </c>
    </row>
    <row r="151" spans="2:12" ht="20.100000000000001" customHeight="1" x14ac:dyDescent="0.25">
      <c r="B151" s="25" t="str">
        <f>IF(TBL_QUAL_SERVICESLISTING_FAMILIES[[#This Row],[RECORD_STARTED]],IF(TBL_QUAL_SERVICESLISTING_FAMILIES[[#This Row],[ERROR_COUNT]]&gt;0,-1,IF(TBL_QUAL_SERVICESLISTING_FAMILIES[[#This Row],[REQ_FIELDS_POPULATED]],1,0)),"")</f>
        <v/>
      </c>
      <c r="C151" s="94">
        <f>ROW()-ROW(TBL_QUAL_SERVICESLISTING_FAMILIES[[#Headers],[ROW_ID]])</f>
        <v>142</v>
      </c>
      <c r="D151" s="82"/>
      <c r="E151" s="82"/>
      <c r="F151" s="33"/>
      <c r="G1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1" s="84" t="str">
        <f>IFERROR(INDEX(TBL_UDARDA_LOANPOOL[QUAL_SERVICES_HUD_MFI],MATCH(TBL_QUAL_SERVICESLISTING_FAMILIES[[#This Row],[LISTING_LOAN_ID_PROP_ADDR]],TBL_UDARDA_LOANPOOL[LOAN_ID_PROP_ADDR],0)),"")</f>
        <v/>
      </c>
      <c r="I1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1" s="36" t="b">
        <f>CONCATENATE(TBL_QUAL_SERVICESLISTING_FAMILIES[[#This Row],[LISTING_LOAN_ID_PROP_ADDR]],TBL_QUAL_SERVICESLISTING_FAMILIES[[#This Row],[FAMILY_NAME]],TBL_QUAL_SERVICESLISTING_FAMILIES[[#This Row],[HOUSEHOLD_ANNUAL_INCOME]])&lt;&gt;""</f>
        <v>0</v>
      </c>
      <c r="K151" s="36" t="b">
        <f>AND(TBL_QUAL_SERVICESLISTING_FAMILIES[[#This Row],[LISTING_LOAN_ID_PROP_ADDR]]&lt;&gt;"",TBL_QUAL_SERVICESLISTING_FAMILIES[[#This Row],[FAMILY_NAME]]&lt;&gt;"",TBL_QUAL_SERVICESLISTING_FAMILIES[[#This Row],[HOUSEHOLD_ANNUAL_INCOME]]&lt;&gt;"")</f>
        <v>0</v>
      </c>
      <c r="L151" s="36">
        <f>SUM(
IF(AND(TBL_QUAL_SERVICESLISTING_FAMILIES[[#This Row],[LISTING_LOAN_ID_PROP_ADDR]]&lt;&gt;"",NOT(ISNUMBER(MATCH(TBL_QUAL_SERVICESLISTING_FAMILIES[[#This Row],[LISTING_LOAN_ID_PROP_ADDR]],RANGE_LOOKUP_UDARDA_LOANLIST,0)))),1,0)
)</f>
        <v>0</v>
      </c>
    </row>
    <row r="152" spans="2:12" ht="20.100000000000001" customHeight="1" x14ac:dyDescent="0.25">
      <c r="B152" s="25" t="str">
        <f>IF(TBL_QUAL_SERVICESLISTING_FAMILIES[[#This Row],[RECORD_STARTED]],IF(TBL_QUAL_SERVICESLISTING_FAMILIES[[#This Row],[ERROR_COUNT]]&gt;0,-1,IF(TBL_QUAL_SERVICESLISTING_FAMILIES[[#This Row],[REQ_FIELDS_POPULATED]],1,0)),"")</f>
        <v/>
      </c>
      <c r="C152" s="94">
        <f>ROW()-ROW(TBL_QUAL_SERVICESLISTING_FAMILIES[[#Headers],[ROW_ID]])</f>
        <v>143</v>
      </c>
      <c r="D152" s="82"/>
      <c r="E152" s="82"/>
      <c r="F152" s="33"/>
      <c r="G1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2" s="84" t="str">
        <f>IFERROR(INDEX(TBL_UDARDA_LOANPOOL[QUAL_SERVICES_HUD_MFI],MATCH(TBL_QUAL_SERVICESLISTING_FAMILIES[[#This Row],[LISTING_LOAN_ID_PROP_ADDR]],TBL_UDARDA_LOANPOOL[LOAN_ID_PROP_ADDR],0)),"")</f>
        <v/>
      </c>
      <c r="I1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2" s="36" t="b">
        <f>CONCATENATE(TBL_QUAL_SERVICESLISTING_FAMILIES[[#This Row],[LISTING_LOAN_ID_PROP_ADDR]],TBL_QUAL_SERVICESLISTING_FAMILIES[[#This Row],[FAMILY_NAME]],TBL_QUAL_SERVICESLISTING_FAMILIES[[#This Row],[HOUSEHOLD_ANNUAL_INCOME]])&lt;&gt;""</f>
        <v>0</v>
      </c>
      <c r="K152" s="36" t="b">
        <f>AND(TBL_QUAL_SERVICESLISTING_FAMILIES[[#This Row],[LISTING_LOAN_ID_PROP_ADDR]]&lt;&gt;"",TBL_QUAL_SERVICESLISTING_FAMILIES[[#This Row],[FAMILY_NAME]]&lt;&gt;"",TBL_QUAL_SERVICESLISTING_FAMILIES[[#This Row],[HOUSEHOLD_ANNUAL_INCOME]]&lt;&gt;"")</f>
        <v>0</v>
      </c>
      <c r="L152" s="36">
        <f>SUM(
IF(AND(TBL_QUAL_SERVICESLISTING_FAMILIES[[#This Row],[LISTING_LOAN_ID_PROP_ADDR]]&lt;&gt;"",NOT(ISNUMBER(MATCH(TBL_QUAL_SERVICESLISTING_FAMILIES[[#This Row],[LISTING_LOAN_ID_PROP_ADDR]],RANGE_LOOKUP_UDARDA_LOANLIST,0)))),1,0)
)</f>
        <v>0</v>
      </c>
    </row>
    <row r="153" spans="2:12" ht="20.100000000000001" customHeight="1" x14ac:dyDescent="0.25">
      <c r="B153" s="25" t="str">
        <f>IF(TBL_QUAL_SERVICESLISTING_FAMILIES[[#This Row],[RECORD_STARTED]],IF(TBL_QUAL_SERVICESLISTING_FAMILIES[[#This Row],[ERROR_COUNT]]&gt;0,-1,IF(TBL_QUAL_SERVICESLISTING_FAMILIES[[#This Row],[REQ_FIELDS_POPULATED]],1,0)),"")</f>
        <v/>
      </c>
      <c r="C153" s="94">
        <f>ROW()-ROW(TBL_QUAL_SERVICESLISTING_FAMILIES[[#Headers],[ROW_ID]])</f>
        <v>144</v>
      </c>
      <c r="D153" s="82"/>
      <c r="E153" s="82"/>
      <c r="F153" s="33"/>
      <c r="G1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3" s="84" t="str">
        <f>IFERROR(INDEX(TBL_UDARDA_LOANPOOL[QUAL_SERVICES_HUD_MFI],MATCH(TBL_QUAL_SERVICESLISTING_FAMILIES[[#This Row],[LISTING_LOAN_ID_PROP_ADDR]],TBL_UDARDA_LOANPOOL[LOAN_ID_PROP_ADDR],0)),"")</f>
        <v/>
      </c>
      <c r="I1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3" s="36" t="b">
        <f>CONCATENATE(TBL_QUAL_SERVICESLISTING_FAMILIES[[#This Row],[LISTING_LOAN_ID_PROP_ADDR]],TBL_QUAL_SERVICESLISTING_FAMILIES[[#This Row],[FAMILY_NAME]],TBL_QUAL_SERVICESLISTING_FAMILIES[[#This Row],[HOUSEHOLD_ANNUAL_INCOME]])&lt;&gt;""</f>
        <v>0</v>
      </c>
      <c r="K153" s="36" t="b">
        <f>AND(TBL_QUAL_SERVICESLISTING_FAMILIES[[#This Row],[LISTING_LOAN_ID_PROP_ADDR]]&lt;&gt;"",TBL_QUAL_SERVICESLISTING_FAMILIES[[#This Row],[FAMILY_NAME]]&lt;&gt;"",TBL_QUAL_SERVICESLISTING_FAMILIES[[#This Row],[HOUSEHOLD_ANNUAL_INCOME]]&lt;&gt;"")</f>
        <v>0</v>
      </c>
      <c r="L153" s="36">
        <f>SUM(
IF(AND(TBL_QUAL_SERVICESLISTING_FAMILIES[[#This Row],[LISTING_LOAN_ID_PROP_ADDR]]&lt;&gt;"",NOT(ISNUMBER(MATCH(TBL_QUAL_SERVICESLISTING_FAMILIES[[#This Row],[LISTING_LOAN_ID_PROP_ADDR]],RANGE_LOOKUP_UDARDA_LOANLIST,0)))),1,0)
)</f>
        <v>0</v>
      </c>
    </row>
    <row r="154" spans="2:12" ht="20.100000000000001" customHeight="1" x14ac:dyDescent="0.25">
      <c r="B154" s="25" t="str">
        <f>IF(TBL_QUAL_SERVICESLISTING_FAMILIES[[#This Row],[RECORD_STARTED]],IF(TBL_QUAL_SERVICESLISTING_FAMILIES[[#This Row],[ERROR_COUNT]]&gt;0,-1,IF(TBL_QUAL_SERVICESLISTING_FAMILIES[[#This Row],[REQ_FIELDS_POPULATED]],1,0)),"")</f>
        <v/>
      </c>
      <c r="C154" s="94">
        <f>ROW()-ROW(TBL_QUAL_SERVICESLISTING_FAMILIES[[#Headers],[ROW_ID]])</f>
        <v>145</v>
      </c>
      <c r="D154" s="82"/>
      <c r="E154" s="82"/>
      <c r="F154" s="33"/>
      <c r="G1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4" s="84" t="str">
        <f>IFERROR(INDEX(TBL_UDARDA_LOANPOOL[QUAL_SERVICES_HUD_MFI],MATCH(TBL_QUAL_SERVICESLISTING_FAMILIES[[#This Row],[LISTING_LOAN_ID_PROP_ADDR]],TBL_UDARDA_LOANPOOL[LOAN_ID_PROP_ADDR],0)),"")</f>
        <v/>
      </c>
      <c r="I1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4" s="36" t="b">
        <f>CONCATENATE(TBL_QUAL_SERVICESLISTING_FAMILIES[[#This Row],[LISTING_LOAN_ID_PROP_ADDR]],TBL_QUAL_SERVICESLISTING_FAMILIES[[#This Row],[FAMILY_NAME]],TBL_QUAL_SERVICESLISTING_FAMILIES[[#This Row],[HOUSEHOLD_ANNUAL_INCOME]])&lt;&gt;""</f>
        <v>0</v>
      </c>
      <c r="K154" s="36" t="b">
        <f>AND(TBL_QUAL_SERVICESLISTING_FAMILIES[[#This Row],[LISTING_LOAN_ID_PROP_ADDR]]&lt;&gt;"",TBL_QUAL_SERVICESLISTING_FAMILIES[[#This Row],[FAMILY_NAME]]&lt;&gt;"",TBL_QUAL_SERVICESLISTING_FAMILIES[[#This Row],[HOUSEHOLD_ANNUAL_INCOME]]&lt;&gt;"")</f>
        <v>0</v>
      </c>
      <c r="L154" s="36">
        <f>SUM(
IF(AND(TBL_QUAL_SERVICESLISTING_FAMILIES[[#This Row],[LISTING_LOAN_ID_PROP_ADDR]]&lt;&gt;"",NOT(ISNUMBER(MATCH(TBL_QUAL_SERVICESLISTING_FAMILIES[[#This Row],[LISTING_LOAN_ID_PROP_ADDR]],RANGE_LOOKUP_UDARDA_LOANLIST,0)))),1,0)
)</f>
        <v>0</v>
      </c>
    </row>
    <row r="155" spans="2:12" ht="20.100000000000001" customHeight="1" x14ac:dyDescent="0.25">
      <c r="B155" s="25" t="str">
        <f>IF(TBL_QUAL_SERVICESLISTING_FAMILIES[[#This Row],[RECORD_STARTED]],IF(TBL_QUAL_SERVICESLISTING_FAMILIES[[#This Row],[ERROR_COUNT]]&gt;0,-1,IF(TBL_QUAL_SERVICESLISTING_FAMILIES[[#This Row],[REQ_FIELDS_POPULATED]],1,0)),"")</f>
        <v/>
      </c>
      <c r="C155" s="94">
        <f>ROW()-ROW(TBL_QUAL_SERVICESLISTING_FAMILIES[[#Headers],[ROW_ID]])</f>
        <v>146</v>
      </c>
      <c r="D155" s="82"/>
      <c r="E155" s="82"/>
      <c r="F155" s="33"/>
      <c r="G1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5" s="84" t="str">
        <f>IFERROR(INDEX(TBL_UDARDA_LOANPOOL[QUAL_SERVICES_HUD_MFI],MATCH(TBL_QUAL_SERVICESLISTING_FAMILIES[[#This Row],[LISTING_LOAN_ID_PROP_ADDR]],TBL_UDARDA_LOANPOOL[LOAN_ID_PROP_ADDR],0)),"")</f>
        <v/>
      </c>
      <c r="I1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5" s="36" t="b">
        <f>CONCATENATE(TBL_QUAL_SERVICESLISTING_FAMILIES[[#This Row],[LISTING_LOAN_ID_PROP_ADDR]],TBL_QUAL_SERVICESLISTING_FAMILIES[[#This Row],[FAMILY_NAME]],TBL_QUAL_SERVICESLISTING_FAMILIES[[#This Row],[HOUSEHOLD_ANNUAL_INCOME]])&lt;&gt;""</f>
        <v>0</v>
      </c>
      <c r="K155" s="36" t="b">
        <f>AND(TBL_QUAL_SERVICESLISTING_FAMILIES[[#This Row],[LISTING_LOAN_ID_PROP_ADDR]]&lt;&gt;"",TBL_QUAL_SERVICESLISTING_FAMILIES[[#This Row],[FAMILY_NAME]]&lt;&gt;"",TBL_QUAL_SERVICESLISTING_FAMILIES[[#This Row],[HOUSEHOLD_ANNUAL_INCOME]]&lt;&gt;"")</f>
        <v>0</v>
      </c>
      <c r="L155" s="36">
        <f>SUM(
IF(AND(TBL_QUAL_SERVICESLISTING_FAMILIES[[#This Row],[LISTING_LOAN_ID_PROP_ADDR]]&lt;&gt;"",NOT(ISNUMBER(MATCH(TBL_QUAL_SERVICESLISTING_FAMILIES[[#This Row],[LISTING_LOAN_ID_PROP_ADDR]],RANGE_LOOKUP_UDARDA_LOANLIST,0)))),1,0)
)</f>
        <v>0</v>
      </c>
    </row>
    <row r="156" spans="2:12" ht="20.100000000000001" customHeight="1" x14ac:dyDescent="0.25">
      <c r="B156" s="25" t="str">
        <f>IF(TBL_QUAL_SERVICESLISTING_FAMILIES[[#This Row],[RECORD_STARTED]],IF(TBL_QUAL_SERVICESLISTING_FAMILIES[[#This Row],[ERROR_COUNT]]&gt;0,-1,IF(TBL_QUAL_SERVICESLISTING_FAMILIES[[#This Row],[REQ_FIELDS_POPULATED]],1,0)),"")</f>
        <v/>
      </c>
      <c r="C156" s="94">
        <f>ROW()-ROW(TBL_QUAL_SERVICESLISTING_FAMILIES[[#Headers],[ROW_ID]])</f>
        <v>147</v>
      </c>
      <c r="D156" s="82"/>
      <c r="E156" s="82"/>
      <c r="F156" s="33"/>
      <c r="G1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6" s="84" t="str">
        <f>IFERROR(INDEX(TBL_UDARDA_LOANPOOL[QUAL_SERVICES_HUD_MFI],MATCH(TBL_QUAL_SERVICESLISTING_FAMILIES[[#This Row],[LISTING_LOAN_ID_PROP_ADDR]],TBL_UDARDA_LOANPOOL[LOAN_ID_PROP_ADDR],0)),"")</f>
        <v/>
      </c>
      <c r="I1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6" s="36" t="b">
        <f>CONCATENATE(TBL_QUAL_SERVICESLISTING_FAMILIES[[#This Row],[LISTING_LOAN_ID_PROP_ADDR]],TBL_QUAL_SERVICESLISTING_FAMILIES[[#This Row],[FAMILY_NAME]],TBL_QUAL_SERVICESLISTING_FAMILIES[[#This Row],[HOUSEHOLD_ANNUAL_INCOME]])&lt;&gt;""</f>
        <v>0</v>
      </c>
      <c r="K156" s="36" t="b">
        <f>AND(TBL_QUAL_SERVICESLISTING_FAMILIES[[#This Row],[LISTING_LOAN_ID_PROP_ADDR]]&lt;&gt;"",TBL_QUAL_SERVICESLISTING_FAMILIES[[#This Row],[FAMILY_NAME]]&lt;&gt;"",TBL_QUAL_SERVICESLISTING_FAMILIES[[#This Row],[HOUSEHOLD_ANNUAL_INCOME]]&lt;&gt;"")</f>
        <v>0</v>
      </c>
      <c r="L156" s="36">
        <f>SUM(
IF(AND(TBL_QUAL_SERVICESLISTING_FAMILIES[[#This Row],[LISTING_LOAN_ID_PROP_ADDR]]&lt;&gt;"",NOT(ISNUMBER(MATCH(TBL_QUAL_SERVICESLISTING_FAMILIES[[#This Row],[LISTING_LOAN_ID_PROP_ADDR]],RANGE_LOOKUP_UDARDA_LOANLIST,0)))),1,0)
)</f>
        <v>0</v>
      </c>
    </row>
    <row r="157" spans="2:12" ht="20.100000000000001" customHeight="1" x14ac:dyDescent="0.25">
      <c r="B157" s="25" t="str">
        <f>IF(TBL_QUAL_SERVICESLISTING_FAMILIES[[#This Row],[RECORD_STARTED]],IF(TBL_QUAL_SERVICESLISTING_FAMILIES[[#This Row],[ERROR_COUNT]]&gt;0,-1,IF(TBL_QUAL_SERVICESLISTING_FAMILIES[[#This Row],[REQ_FIELDS_POPULATED]],1,0)),"")</f>
        <v/>
      </c>
      <c r="C157" s="94">
        <f>ROW()-ROW(TBL_QUAL_SERVICESLISTING_FAMILIES[[#Headers],[ROW_ID]])</f>
        <v>148</v>
      </c>
      <c r="D157" s="82"/>
      <c r="E157" s="82"/>
      <c r="F157" s="33"/>
      <c r="G1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7" s="84" t="str">
        <f>IFERROR(INDEX(TBL_UDARDA_LOANPOOL[QUAL_SERVICES_HUD_MFI],MATCH(TBL_QUAL_SERVICESLISTING_FAMILIES[[#This Row],[LISTING_LOAN_ID_PROP_ADDR]],TBL_UDARDA_LOANPOOL[LOAN_ID_PROP_ADDR],0)),"")</f>
        <v/>
      </c>
      <c r="I1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7" s="36" t="b">
        <f>CONCATENATE(TBL_QUAL_SERVICESLISTING_FAMILIES[[#This Row],[LISTING_LOAN_ID_PROP_ADDR]],TBL_QUAL_SERVICESLISTING_FAMILIES[[#This Row],[FAMILY_NAME]],TBL_QUAL_SERVICESLISTING_FAMILIES[[#This Row],[HOUSEHOLD_ANNUAL_INCOME]])&lt;&gt;""</f>
        <v>0</v>
      </c>
      <c r="K157" s="36" t="b">
        <f>AND(TBL_QUAL_SERVICESLISTING_FAMILIES[[#This Row],[LISTING_LOAN_ID_PROP_ADDR]]&lt;&gt;"",TBL_QUAL_SERVICESLISTING_FAMILIES[[#This Row],[FAMILY_NAME]]&lt;&gt;"",TBL_QUAL_SERVICESLISTING_FAMILIES[[#This Row],[HOUSEHOLD_ANNUAL_INCOME]]&lt;&gt;"")</f>
        <v>0</v>
      </c>
      <c r="L157" s="36">
        <f>SUM(
IF(AND(TBL_QUAL_SERVICESLISTING_FAMILIES[[#This Row],[LISTING_LOAN_ID_PROP_ADDR]]&lt;&gt;"",NOT(ISNUMBER(MATCH(TBL_QUAL_SERVICESLISTING_FAMILIES[[#This Row],[LISTING_LOAN_ID_PROP_ADDR]],RANGE_LOOKUP_UDARDA_LOANLIST,0)))),1,0)
)</f>
        <v>0</v>
      </c>
    </row>
    <row r="158" spans="2:12" ht="20.100000000000001" customHeight="1" x14ac:dyDescent="0.25">
      <c r="B158" s="25" t="str">
        <f>IF(TBL_QUAL_SERVICESLISTING_FAMILIES[[#This Row],[RECORD_STARTED]],IF(TBL_QUAL_SERVICESLISTING_FAMILIES[[#This Row],[ERROR_COUNT]]&gt;0,-1,IF(TBL_QUAL_SERVICESLISTING_FAMILIES[[#This Row],[REQ_FIELDS_POPULATED]],1,0)),"")</f>
        <v/>
      </c>
      <c r="C158" s="94">
        <f>ROW()-ROW(TBL_QUAL_SERVICESLISTING_FAMILIES[[#Headers],[ROW_ID]])</f>
        <v>149</v>
      </c>
      <c r="D158" s="82"/>
      <c r="E158" s="82"/>
      <c r="F158" s="33"/>
      <c r="G1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8" s="84" t="str">
        <f>IFERROR(INDEX(TBL_UDARDA_LOANPOOL[QUAL_SERVICES_HUD_MFI],MATCH(TBL_QUAL_SERVICESLISTING_FAMILIES[[#This Row],[LISTING_LOAN_ID_PROP_ADDR]],TBL_UDARDA_LOANPOOL[LOAN_ID_PROP_ADDR],0)),"")</f>
        <v/>
      </c>
      <c r="I1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8" s="36" t="b">
        <f>CONCATENATE(TBL_QUAL_SERVICESLISTING_FAMILIES[[#This Row],[LISTING_LOAN_ID_PROP_ADDR]],TBL_QUAL_SERVICESLISTING_FAMILIES[[#This Row],[FAMILY_NAME]],TBL_QUAL_SERVICESLISTING_FAMILIES[[#This Row],[HOUSEHOLD_ANNUAL_INCOME]])&lt;&gt;""</f>
        <v>0</v>
      </c>
      <c r="K158" s="36" t="b">
        <f>AND(TBL_QUAL_SERVICESLISTING_FAMILIES[[#This Row],[LISTING_LOAN_ID_PROP_ADDR]]&lt;&gt;"",TBL_QUAL_SERVICESLISTING_FAMILIES[[#This Row],[FAMILY_NAME]]&lt;&gt;"",TBL_QUAL_SERVICESLISTING_FAMILIES[[#This Row],[HOUSEHOLD_ANNUAL_INCOME]]&lt;&gt;"")</f>
        <v>0</v>
      </c>
      <c r="L158" s="36">
        <f>SUM(
IF(AND(TBL_QUAL_SERVICESLISTING_FAMILIES[[#This Row],[LISTING_LOAN_ID_PROP_ADDR]]&lt;&gt;"",NOT(ISNUMBER(MATCH(TBL_QUAL_SERVICESLISTING_FAMILIES[[#This Row],[LISTING_LOAN_ID_PROP_ADDR]],RANGE_LOOKUP_UDARDA_LOANLIST,0)))),1,0)
)</f>
        <v>0</v>
      </c>
    </row>
    <row r="159" spans="2:12" ht="20.100000000000001" customHeight="1" x14ac:dyDescent="0.25">
      <c r="B159" s="25" t="str">
        <f>IF(TBL_QUAL_SERVICESLISTING_FAMILIES[[#This Row],[RECORD_STARTED]],IF(TBL_QUAL_SERVICESLISTING_FAMILIES[[#This Row],[ERROR_COUNT]]&gt;0,-1,IF(TBL_QUAL_SERVICESLISTING_FAMILIES[[#This Row],[REQ_FIELDS_POPULATED]],1,0)),"")</f>
        <v/>
      </c>
      <c r="C159" s="94">
        <f>ROW()-ROW(TBL_QUAL_SERVICESLISTING_FAMILIES[[#Headers],[ROW_ID]])</f>
        <v>150</v>
      </c>
      <c r="D159" s="82"/>
      <c r="E159" s="82"/>
      <c r="F159" s="33"/>
      <c r="G1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9" s="84" t="str">
        <f>IFERROR(INDEX(TBL_UDARDA_LOANPOOL[QUAL_SERVICES_HUD_MFI],MATCH(TBL_QUAL_SERVICESLISTING_FAMILIES[[#This Row],[LISTING_LOAN_ID_PROP_ADDR]],TBL_UDARDA_LOANPOOL[LOAN_ID_PROP_ADDR],0)),"")</f>
        <v/>
      </c>
      <c r="I1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9" s="36" t="b">
        <f>CONCATENATE(TBL_QUAL_SERVICESLISTING_FAMILIES[[#This Row],[LISTING_LOAN_ID_PROP_ADDR]],TBL_QUAL_SERVICESLISTING_FAMILIES[[#This Row],[FAMILY_NAME]],TBL_QUAL_SERVICESLISTING_FAMILIES[[#This Row],[HOUSEHOLD_ANNUAL_INCOME]])&lt;&gt;""</f>
        <v>0</v>
      </c>
      <c r="K159" s="36" t="b">
        <f>AND(TBL_QUAL_SERVICESLISTING_FAMILIES[[#This Row],[LISTING_LOAN_ID_PROP_ADDR]]&lt;&gt;"",TBL_QUAL_SERVICESLISTING_FAMILIES[[#This Row],[FAMILY_NAME]]&lt;&gt;"",TBL_QUAL_SERVICESLISTING_FAMILIES[[#This Row],[HOUSEHOLD_ANNUAL_INCOME]]&lt;&gt;"")</f>
        <v>0</v>
      </c>
      <c r="L159" s="36">
        <f>SUM(
IF(AND(TBL_QUAL_SERVICESLISTING_FAMILIES[[#This Row],[LISTING_LOAN_ID_PROP_ADDR]]&lt;&gt;"",NOT(ISNUMBER(MATCH(TBL_QUAL_SERVICESLISTING_FAMILIES[[#This Row],[LISTING_LOAN_ID_PROP_ADDR]],RANGE_LOOKUP_UDARDA_LOANLIST,0)))),1,0)
)</f>
        <v>0</v>
      </c>
    </row>
    <row r="160" spans="2:12" ht="20.100000000000001" customHeight="1" x14ac:dyDescent="0.25">
      <c r="B160" s="25" t="str">
        <f>IF(TBL_QUAL_SERVICESLISTING_FAMILIES[[#This Row],[RECORD_STARTED]],IF(TBL_QUAL_SERVICESLISTING_FAMILIES[[#This Row],[ERROR_COUNT]]&gt;0,-1,IF(TBL_QUAL_SERVICESLISTING_FAMILIES[[#This Row],[REQ_FIELDS_POPULATED]],1,0)),"")</f>
        <v/>
      </c>
      <c r="C160" s="94">
        <f>ROW()-ROW(TBL_QUAL_SERVICESLISTING_FAMILIES[[#Headers],[ROW_ID]])</f>
        <v>151</v>
      </c>
      <c r="D160" s="82"/>
      <c r="E160" s="82"/>
      <c r="F160" s="33"/>
      <c r="G1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0" s="84" t="str">
        <f>IFERROR(INDEX(TBL_UDARDA_LOANPOOL[QUAL_SERVICES_HUD_MFI],MATCH(TBL_QUAL_SERVICESLISTING_FAMILIES[[#This Row],[LISTING_LOAN_ID_PROP_ADDR]],TBL_UDARDA_LOANPOOL[LOAN_ID_PROP_ADDR],0)),"")</f>
        <v/>
      </c>
      <c r="I1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0" s="36" t="b">
        <f>CONCATENATE(TBL_QUAL_SERVICESLISTING_FAMILIES[[#This Row],[LISTING_LOAN_ID_PROP_ADDR]],TBL_QUAL_SERVICESLISTING_FAMILIES[[#This Row],[FAMILY_NAME]],TBL_QUAL_SERVICESLISTING_FAMILIES[[#This Row],[HOUSEHOLD_ANNUAL_INCOME]])&lt;&gt;""</f>
        <v>0</v>
      </c>
      <c r="K160" s="36" t="b">
        <f>AND(TBL_QUAL_SERVICESLISTING_FAMILIES[[#This Row],[LISTING_LOAN_ID_PROP_ADDR]]&lt;&gt;"",TBL_QUAL_SERVICESLISTING_FAMILIES[[#This Row],[FAMILY_NAME]]&lt;&gt;"",TBL_QUAL_SERVICESLISTING_FAMILIES[[#This Row],[HOUSEHOLD_ANNUAL_INCOME]]&lt;&gt;"")</f>
        <v>0</v>
      </c>
      <c r="L160" s="36">
        <f>SUM(
IF(AND(TBL_QUAL_SERVICESLISTING_FAMILIES[[#This Row],[LISTING_LOAN_ID_PROP_ADDR]]&lt;&gt;"",NOT(ISNUMBER(MATCH(TBL_QUAL_SERVICESLISTING_FAMILIES[[#This Row],[LISTING_LOAN_ID_PROP_ADDR]],RANGE_LOOKUP_UDARDA_LOANLIST,0)))),1,0)
)</f>
        <v>0</v>
      </c>
    </row>
    <row r="161" spans="2:12" ht="20.100000000000001" customHeight="1" x14ac:dyDescent="0.25">
      <c r="B161" s="25" t="str">
        <f>IF(TBL_QUAL_SERVICESLISTING_FAMILIES[[#This Row],[RECORD_STARTED]],IF(TBL_QUAL_SERVICESLISTING_FAMILIES[[#This Row],[ERROR_COUNT]]&gt;0,-1,IF(TBL_QUAL_SERVICESLISTING_FAMILIES[[#This Row],[REQ_FIELDS_POPULATED]],1,0)),"")</f>
        <v/>
      </c>
      <c r="C161" s="94">
        <f>ROW()-ROW(TBL_QUAL_SERVICESLISTING_FAMILIES[[#Headers],[ROW_ID]])</f>
        <v>152</v>
      </c>
      <c r="D161" s="82"/>
      <c r="E161" s="82"/>
      <c r="F161" s="33"/>
      <c r="G1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1" s="84" t="str">
        <f>IFERROR(INDEX(TBL_UDARDA_LOANPOOL[QUAL_SERVICES_HUD_MFI],MATCH(TBL_QUAL_SERVICESLISTING_FAMILIES[[#This Row],[LISTING_LOAN_ID_PROP_ADDR]],TBL_UDARDA_LOANPOOL[LOAN_ID_PROP_ADDR],0)),"")</f>
        <v/>
      </c>
      <c r="I1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1" s="36" t="b">
        <f>CONCATENATE(TBL_QUAL_SERVICESLISTING_FAMILIES[[#This Row],[LISTING_LOAN_ID_PROP_ADDR]],TBL_QUAL_SERVICESLISTING_FAMILIES[[#This Row],[FAMILY_NAME]],TBL_QUAL_SERVICESLISTING_FAMILIES[[#This Row],[HOUSEHOLD_ANNUAL_INCOME]])&lt;&gt;""</f>
        <v>0</v>
      </c>
      <c r="K161" s="36" t="b">
        <f>AND(TBL_QUAL_SERVICESLISTING_FAMILIES[[#This Row],[LISTING_LOAN_ID_PROP_ADDR]]&lt;&gt;"",TBL_QUAL_SERVICESLISTING_FAMILIES[[#This Row],[FAMILY_NAME]]&lt;&gt;"",TBL_QUAL_SERVICESLISTING_FAMILIES[[#This Row],[HOUSEHOLD_ANNUAL_INCOME]]&lt;&gt;"")</f>
        <v>0</v>
      </c>
      <c r="L161" s="36">
        <f>SUM(
IF(AND(TBL_QUAL_SERVICESLISTING_FAMILIES[[#This Row],[LISTING_LOAN_ID_PROP_ADDR]]&lt;&gt;"",NOT(ISNUMBER(MATCH(TBL_QUAL_SERVICESLISTING_FAMILIES[[#This Row],[LISTING_LOAN_ID_PROP_ADDR]],RANGE_LOOKUP_UDARDA_LOANLIST,0)))),1,0)
)</f>
        <v>0</v>
      </c>
    </row>
    <row r="162" spans="2:12" ht="20.100000000000001" customHeight="1" x14ac:dyDescent="0.25">
      <c r="B162" s="25" t="str">
        <f>IF(TBL_QUAL_SERVICESLISTING_FAMILIES[[#This Row],[RECORD_STARTED]],IF(TBL_QUAL_SERVICESLISTING_FAMILIES[[#This Row],[ERROR_COUNT]]&gt;0,-1,IF(TBL_QUAL_SERVICESLISTING_FAMILIES[[#This Row],[REQ_FIELDS_POPULATED]],1,0)),"")</f>
        <v/>
      </c>
      <c r="C162" s="94">
        <f>ROW()-ROW(TBL_QUAL_SERVICESLISTING_FAMILIES[[#Headers],[ROW_ID]])</f>
        <v>153</v>
      </c>
      <c r="D162" s="82"/>
      <c r="E162" s="82"/>
      <c r="F162" s="33"/>
      <c r="G1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2" s="84" t="str">
        <f>IFERROR(INDEX(TBL_UDARDA_LOANPOOL[QUAL_SERVICES_HUD_MFI],MATCH(TBL_QUAL_SERVICESLISTING_FAMILIES[[#This Row],[LISTING_LOAN_ID_PROP_ADDR]],TBL_UDARDA_LOANPOOL[LOAN_ID_PROP_ADDR],0)),"")</f>
        <v/>
      </c>
      <c r="I1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2" s="36" t="b">
        <f>CONCATENATE(TBL_QUAL_SERVICESLISTING_FAMILIES[[#This Row],[LISTING_LOAN_ID_PROP_ADDR]],TBL_QUAL_SERVICESLISTING_FAMILIES[[#This Row],[FAMILY_NAME]],TBL_QUAL_SERVICESLISTING_FAMILIES[[#This Row],[HOUSEHOLD_ANNUAL_INCOME]])&lt;&gt;""</f>
        <v>0</v>
      </c>
      <c r="K162" s="36" t="b">
        <f>AND(TBL_QUAL_SERVICESLISTING_FAMILIES[[#This Row],[LISTING_LOAN_ID_PROP_ADDR]]&lt;&gt;"",TBL_QUAL_SERVICESLISTING_FAMILIES[[#This Row],[FAMILY_NAME]]&lt;&gt;"",TBL_QUAL_SERVICESLISTING_FAMILIES[[#This Row],[HOUSEHOLD_ANNUAL_INCOME]]&lt;&gt;"")</f>
        <v>0</v>
      </c>
      <c r="L162" s="36">
        <f>SUM(
IF(AND(TBL_QUAL_SERVICESLISTING_FAMILIES[[#This Row],[LISTING_LOAN_ID_PROP_ADDR]]&lt;&gt;"",NOT(ISNUMBER(MATCH(TBL_QUAL_SERVICESLISTING_FAMILIES[[#This Row],[LISTING_LOAN_ID_PROP_ADDR]],RANGE_LOOKUP_UDARDA_LOANLIST,0)))),1,0)
)</f>
        <v>0</v>
      </c>
    </row>
    <row r="163" spans="2:12" ht="20.100000000000001" customHeight="1" x14ac:dyDescent="0.25">
      <c r="B163" s="25" t="str">
        <f>IF(TBL_QUAL_SERVICESLISTING_FAMILIES[[#This Row],[RECORD_STARTED]],IF(TBL_QUAL_SERVICESLISTING_FAMILIES[[#This Row],[ERROR_COUNT]]&gt;0,-1,IF(TBL_QUAL_SERVICESLISTING_FAMILIES[[#This Row],[REQ_FIELDS_POPULATED]],1,0)),"")</f>
        <v/>
      </c>
      <c r="C163" s="94">
        <f>ROW()-ROW(TBL_QUAL_SERVICESLISTING_FAMILIES[[#Headers],[ROW_ID]])</f>
        <v>154</v>
      </c>
      <c r="D163" s="82"/>
      <c r="E163" s="82"/>
      <c r="F163" s="33"/>
      <c r="G1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3" s="84" t="str">
        <f>IFERROR(INDEX(TBL_UDARDA_LOANPOOL[QUAL_SERVICES_HUD_MFI],MATCH(TBL_QUAL_SERVICESLISTING_FAMILIES[[#This Row],[LISTING_LOAN_ID_PROP_ADDR]],TBL_UDARDA_LOANPOOL[LOAN_ID_PROP_ADDR],0)),"")</f>
        <v/>
      </c>
      <c r="I1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3" s="36" t="b">
        <f>CONCATENATE(TBL_QUAL_SERVICESLISTING_FAMILIES[[#This Row],[LISTING_LOAN_ID_PROP_ADDR]],TBL_QUAL_SERVICESLISTING_FAMILIES[[#This Row],[FAMILY_NAME]],TBL_QUAL_SERVICESLISTING_FAMILIES[[#This Row],[HOUSEHOLD_ANNUAL_INCOME]])&lt;&gt;""</f>
        <v>0</v>
      </c>
      <c r="K163" s="36" t="b">
        <f>AND(TBL_QUAL_SERVICESLISTING_FAMILIES[[#This Row],[LISTING_LOAN_ID_PROP_ADDR]]&lt;&gt;"",TBL_QUAL_SERVICESLISTING_FAMILIES[[#This Row],[FAMILY_NAME]]&lt;&gt;"",TBL_QUAL_SERVICESLISTING_FAMILIES[[#This Row],[HOUSEHOLD_ANNUAL_INCOME]]&lt;&gt;"")</f>
        <v>0</v>
      </c>
      <c r="L163" s="36">
        <f>SUM(
IF(AND(TBL_QUAL_SERVICESLISTING_FAMILIES[[#This Row],[LISTING_LOAN_ID_PROP_ADDR]]&lt;&gt;"",NOT(ISNUMBER(MATCH(TBL_QUAL_SERVICESLISTING_FAMILIES[[#This Row],[LISTING_LOAN_ID_PROP_ADDR]],RANGE_LOOKUP_UDARDA_LOANLIST,0)))),1,0)
)</f>
        <v>0</v>
      </c>
    </row>
    <row r="164" spans="2:12" ht="20.100000000000001" customHeight="1" x14ac:dyDescent="0.25">
      <c r="B164" s="25" t="str">
        <f>IF(TBL_QUAL_SERVICESLISTING_FAMILIES[[#This Row],[RECORD_STARTED]],IF(TBL_QUAL_SERVICESLISTING_FAMILIES[[#This Row],[ERROR_COUNT]]&gt;0,-1,IF(TBL_QUAL_SERVICESLISTING_FAMILIES[[#This Row],[REQ_FIELDS_POPULATED]],1,0)),"")</f>
        <v/>
      </c>
      <c r="C164" s="94">
        <f>ROW()-ROW(TBL_QUAL_SERVICESLISTING_FAMILIES[[#Headers],[ROW_ID]])</f>
        <v>155</v>
      </c>
      <c r="D164" s="82"/>
      <c r="E164" s="82"/>
      <c r="F164" s="33"/>
      <c r="G1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4" s="84" t="str">
        <f>IFERROR(INDEX(TBL_UDARDA_LOANPOOL[QUAL_SERVICES_HUD_MFI],MATCH(TBL_QUAL_SERVICESLISTING_FAMILIES[[#This Row],[LISTING_LOAN_ID_PROP_ADDR]],TBL_UDARDA_LOANPOOL[LOAN_ID_PROP_ADDR],0)),"")</f>
        <v/>
      </c>
      <c r="I1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4" s="36" t="b">
        <f>CONCATENATE(TBL_QUAL_SERVICESLISTING_FAMILIES[[#This Row],[LISTING_LOAN_ID_PROP_ADDR]],TBL_QUAL_SERVICESLISTING_FAMILIES[[#This Row],[FAMILY_NAME]],TBL_QUAL_SERVICESLISTING_FAMILIES[[#This Row],[HOUSEHOLD_ANNUAL_INCOME]])&lt;&gt;""</f>
        <v>0</v>
      </c>
      <c r="K164" s="36" t="b">
        <f>AND(TBL_QUAL_SERVICESLISTING_FAMILIES[[#This Row],[LISTING_LOAN_ID_PROP_ADDR]]&lt;&gt;"",TBL_QUAL_SERVICESLISTING_FAMILIES[[#This Row],[FAMILY_NAME]]&lt;&gt;"",TBL_QUAL_SERVICESLISTING_FAMILIES[[#This Row],[HOUSEHOLD_ANNUAL_INCOME]]&lt;&gt;"")</f>
        <v>0</v>
      </c>
      <c r="L164" s="36">
        <f>SUM(
IF(AND(TBL_QUAL_SERVICESLISTING_FAMILIES[[#This Row],[LISTING_LOAN_ID_PROP_ADDR]]&lt;&gt;"",NOT(ISNUMBER(MATCH(TBL_QUAL_SERVICESLISTING_FAMILIES[[#This Row],[LISTING_LOAN_ID_PROP_ADDR]],RANGE_LOOKUP_UDARDA_LOANLIST,0)))),1,0)
)</f>
        <v>0</v>
      </c>
    </row>
    <row r="165" spans="2:12" ht="20.100000000000001" customHeight="1" x14ac:dyDescent="0.25">
      <c r="B165" s="25" t="str">
        <f>IF(TBL_QUAL_SERVICESLISTING_FAMILIES[[#This Row],[RECORD_STARTED]],IF(TBL_QUAL_SERVICESLISTING_FAMILIES[[#This Row],[ERROR_COUNT]]&gt;0,-1,IF(TBL_QUAL_SERVICESLISTING_FAMILIES[[#This Row],[REQ_FIELDS_POPULATED]],1,0)),"")</f>
        <v/>
      </c>
      <c r="C165" s="94">
        <f>ROW()-ROW(TBL_QUAL_SERVICESLISTING_FAMILIES[[#Headers],[ROW_ID]])</f>
        <v>156</v>
      </c>
      <c r="D165" s="82"/>
      <c r="E165" s="82"/>
      <c r="F165" s="33"/>
      <c r="G1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5" s="84" t="str">
        <f>IFERROR(INDEX(TBL_UDARDA_LOANPOOL[QUAL_SERVICES_HUD_MFI],MATCH(TBL_QUAL_SERVICESLISTING_FAMILIES[[#This Row],[LISTING_LOAN_ID_PROP_ADDR]],TBL_UDARDA_LOANPOOL[LOAN_ID_PROP_ADDR],0)),"")</f>
        <v/>
      </c>
      <c r="I1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5" s="36" t="b">
        <f>CONCATENATE(TBL_QUAL_SERVICESLISTING_FAMILIES[[#This Row],[LISTING_LOAN_ID_PROP_ADDR]],TBL_QUAL_SERVICESLISTING_FAMILIES[[#This Row],[FAMILY_NAME]],TBL_QUAL_SERVICESLISTING_FAMILIES[[#This Row],[HOUSEHOLD_ANNUAL_INCOME]])&lt;&gt;""</f>
        <v>0</v>
      </c>
      <c r="K165" s="36" t="b">
        <f>AND(TBL_QUAL_SERVICESLISTING_FAMILIES[[#This Row],[LISTING_LOAN_ID_PROP_ADDR]]&lt;&gt;"",TBL_QUAL_SERVICESLISTING_FAMILIES[[#This Row],[FAMILY_NAME]]&lt;&gt;"",TBL_QUAL_SERVICESLISTING_FAMILIES[[#This Row],[HOUSEHOLD_ANNUAL_INCOME]]&lt;&gt;"")</f>
        <v>0</v>
      </c>
      <c r="L165" s="36">
        <f>SUM(
IF(AND(TBL_QUAL_SERVICESLISTING_FAMILIES[[#This Row],[LISTING_LOAN_ID_PROP_ADDR]]&lt;&gt;"",NOT(ISNUMBER(MATCH(TBL_QUAL_SERVICESLISTING_FAMILIES[[#This Row],[LISTING_LOAN_ID_PROP_ADDR]],RANGE_LOOKUP_UDARDA_LOANLIST,0)))),1,0)
)</f>
        <v>0</v>
      </c>
    </row>
    <row r="166" spans="2:12" ht="20.100000000000001" customHeight="1" x14ac:dyDescent="0.25">
      <c r="B166" s="25" t="str">
        <f>IF(TBL_QUAL_SERVICESLISTING_FAMILIES[[#This Row],[RECORD_STARTED]],IF(TBL_QUAL_SERVICESLISTING_FAMILIES[[#This Row],[ERROR_COUNT]]&gt;0,-1,IF(TBL_QUAL_SERVICESLISTING_FAMILIES[[#This Row],[REQ_FIELDS_POPULATED]],1,0)),"")</f>
        <v/>
      </c>
      <c r="C166" s="94">
        <f>ROW()-ROW(TBL_QUAL_SERVICESLISTING_FAMILIES[[#Headers],[ROW_ID]])</f>
        <v>157</v>
      </c>
      <c r="D166" s="82"/>
      <c r="E166" s="82"/>
      <c r="F166" s="33"/>
      <c r="G1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6" s="84" t="str">
        <f>IFERROR(INDEX(TBL_UDARDA_LOANPOOL[QUAL_SERVICES_HUD_MFI],MATCH(TBL_QUAL_SERVICESLISTING_FAMILIES[[#This Row],[LISTING_LOAN_ID_PROP_ADDR]],TBL_UDARDA_LOANPOOL[LOAN_ID_PROP_ADDR],0)),"")</f>
        <v/>
      </c>
      <c r="I1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6" s="36" t="b">
        <f>CONCATENATE(TBL_QUAL_SERVICESLISTING_FAMILIES[[#This Row],[LISTING_LOAN_ID_PROP_ADDR]],TBL_QUAL_SERVICESLISTING_FAMILIES[[#This Row],[FAMILY_NAME]],TBL_QUAL_SERVICESLISTING_FAMILIES[[#This Row],[HOUSEHOLD_ANNUAL_INCOME]])&lt;&gt;""</f>
        <v>0</v>
      </c>
      <c r="K166" s="36" t="b">
        <f>AND(TBL_QUAL_SERVICESLISTING_FAMILIES[[#This Row],[LISTING_LOAN_ID_PROP_ADDR]]&lt;&gt;"",TBL_QUAL_SERVICESLISTING_FAMILIES[[#This Row],[FAMILY_NAME]]&lt;&gt;"",TBL_QUAL_SERVICESLISTING_FAMILIES[[#This Row],[HOUSEHOLD_ANNUAL_INCOME]]&lt;&gt;"")</f>
        <v>0</v>
      </c>
      <c r="L166" s="36">
        <f>SUM(
IF(AND(TBL_QUAL_SERVICESLISTING_FAMILIES[[#This Row],[LISTING_LOAN_ID_PROP_ADDR]]&lt;&gt;"",NOT(ISNUMBER(MATCH(TBL_QUAL_SERVICESLISTING_FAMILIES[[#This Row],[LISTING_LOAN_ID_PROP_ADDR]],RANGE_LOOKUP_UDARDA_LOANLIST,0)))),1,0)
)</f>
        <v>0</v>
      </c>
    </row>
    <row r="167" spans="2:12" ht="20.100000000000001" customHeight="1" x14ac:dyDescent="0.25">
      <c r="B167" s="25" t="str">
        <f>IF(TBL_QUAL_SERVICESLISTING_FAMILIES[[#This Row],[RECORD_STARTED]],IF(TBL_QUAL_SERVICESLISTING_FAMILIES[[#This Row],[ERROR_COUNT]]&gt;0,-1,IF(TBL_QUAL_SERVICESLISTING_FAMILIES[[#This Row],[REQ_FIELDS_POPULATED]],1,0)),"")</f>
        <v/>
      </c>
      <c r="C167" s="94">
        <f>ROW()-ROW(TBL_QUAL_SERVICESLISTING_FAMILIES[[#Headers],[ROW_ID]])</f>
        <v>158</v>
      </c>
      <c r="D167" s="82"/>
      <c r="E167" s="82"/>
      <c r="F167" s="33"/>
      <c r="G1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7" s="84" t="str">
        <f>IFERROR(INDEX(TBL_UDARDA_LOANPOOL[QUAL_SERVICES_HUD_MFI],MATCH(TBL_QUAL_SERVICESLISTING_FAMILIES[[#This Row],[LISTING_LOAN_ID_PROP_ADDR]],TBL_UDARDA_LOANPOOL[LOAN_ID_PROP_ADDR],0)),"")</f>
        <v/>
      </c>
      <c r="I1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7" s="36" t="b">
        <f>CONCATENATE(TBL_QUAL_SERVICESLISTING_FAMILIES[[#This Row],[LISTING_LOAN_ID_PROP_ADDR]],TBL_QUAL_SERVICESLISTING_FAMILIES[[#This Row],[FAMILY_NAME]],TBL_QUAL_SERVICESLISTING_FAMILIES[[#This Row],[HOUSEHOLD_ANNUAL_INCOME]])&lt;&gt;""</f>
        <v>0</v>
      </c>
      <c r="K167" s="36" t="b">
        <f>AND(TBL_QUAL_SERVICESLISTING_FAMILIES[[#This Row],[LISTING_LOAN_ID_PROP_ADDR]]&lt;&gt;"",TBL_QUAL_SERVICESLISTING_FAMILIES[[#This Row],[FAMILY_NAME]]&lt;&gt;"",TBL_QUAL_SERVICESLISTING_FAMILIES[[#This Row],[HOUSEHOLD_ANNUAL_INCOME]]&lt;&gt;"")</f>
        <v>0</v>
      </c>
      <c r="L167" s="36">
        <f>SUM(
IF(AND(TBL_QUAL_SERVICESLISTING_FAMILIES[[#This Row],[LISTING_LOAN_ID_PROP_ADDR]]&lt;&gt;"",NOT(ISNUMBER(MATCH(TBL_QUAL_SERVICESLISTING_FAMILIES[[#This Row],[LISTING_LOAN_ID_PROP_ADDR]],RANGE_LOOKUP_UDARDA_LOANLIST,0)))),1,0)
)</f>
        <v>0</v>
      </c>
    </row>
    <row r="168" spans="2:12" ht="20.100000000000001" customHeight="1" x14ac:dyDescent="0.25">
      <c r="B168" s="25" t="str">
        <f>IF(TBL_QUAL_SERVICESLISTING_FAMILIES[[#This Row],[RECORD_STARTED]],IF(TBL_QUAL_SERVICESLISTING_FAMILIES[[#This Row],[ERROR_COUNT]]&gt;0,-1,IF(TBL_QUAL_SERVICESLISTING_FAMILIES[[#This Row],[REQ_FIELDS_POPULATED]],1,0)),"")</f>
        <v/>
      </c>
      <c r="C168" s="94">
        <f>ROW()-ROW(TBL_QUAL_SERVICESLISTING_FAMILIES[[#Headers],[ROW_ID]])</f>
        <v>159</v>
      </c>
      <c r="D168" s="82"/>
      <c r="E168" s="82"/>
      <c r="F168" s="33"/>
      <c r="G1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8" s="84" t="str">
        <f>IFERROR(INDEX(TBL_UDARDA_LOANPOOL[QUAL_SERVICES_HUD_MFI],MATCH(TBL_QUAL_SERVICESLISTING_FAMILIES[[#This Row],[LISTING_LOAN_ID_PROP_ADDR]],TBL_UDARDA_LOANPOOL[LOAN_ID_PROP_ADDR],0)),"")</f>
        <v/>
      </c>
      <c r="I1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8" s="36" t="b">
        <f>CONCATENATE(TBL_QUAL_SERVICESLISTING_FAMILIES[[#This Row],[LISTING_LOAN_ID_PROP_ADDR]],TBL_QUAL_SERVICESLISTING_FAMILIES[[#This Row],[FAMILY_NAME]],TBL_QUAL_SERVICESLISTING_FAMILIES[[#This Row],[HOUSEHOLD_ANNUAL_INCOME]])&lt;&gt;""</f>
        <v>0</v>
      </c>
      <c r="K168" s="36" t="b">
        <f>AND(TBL_QUAL_SERVICESLISTING_FAMILIES[[#This Row],[LISTING_LOAN_ID_PROP_ADDR]]&lt;&gt;"",TBL_QUAL_SERVICESLISTING_FAMILIES[[#This Row],[FAMILY_NAME]]&lt;&gt;"",TBL_QUAL_SERVICESLISTING_FAMILIES[[#This Row],[HOUSEHOLD_ANNUAL_INCOME]]&lt;&gt;"")</f>
        <v>0</v>
      </c>
      <c r="L168" s="36">
        <f>SUM(
IF(AND(TBL_QUAL_SERVICESLISTING_FAMILIES[[#This Row],[LISTING_LOAN_ID_PROP_ADDR]]&lt;&gt;"",NOT(ISNUMBER(MATCH(TBL_QUAL_SERVICESLISTING_FAMILIES[[#This Row],[LISTING_LOAN_ID_PROP_ADDR]],RANGE_LOOKUP_UDARDA_LOANLIST,0)))),1,0)
)</f>
        <v>0</v>
      </c>
    </row>
    <row r="169" spans="2:12" ht="20.100000000000001" customHeight="1" x14ac:dyDescent="0.25">
      <c r="B169" s="25" t="str">
        <f>IF(TBL_QUAL_SERVICESLISTING_FAMILIES[[#This Row],[RECORD_STARTED]],IF(TBL_QUAL_SERVICESLISTING_FAMILIES[[#This Row],[ERROR_COUNT]]&gt;0,-1,IF(TBL_QUAL_SERVICESLISTING_FAMILIES[[#This Row],[REQ_FIELDS_POPULATED]],1,0)),"")</f>
        <v/>
      </c>
      <c r="C169" s="94">
        <f>ROW()-ROW(TBL_QUAL_SERVICESLISTING_FAMILIES[[#Headers],[ROW_ID]])</f>
        <v>160</v>
      </c>
      <c r="D169" s="82"/>
      <c r="E169" s="82"/>
      <c r="F169" s="33"/>
      <c r="G1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9" s="84" t="str">
        <f>IFERROR(INDEX(TBL_UDARDA_LOANPOOL[QUAL_SERVICES_HUD_MFI],MATCH(TBL_QUAL_SERVICESLISTING_FAMILIES[[#This Row],[LISTING_LOAN_ID_PROP_ADDR]],TBL_UDARDA_LOANPOOL[LOAN_ID_PROP_ADDR],0)),"")</f>
        <v/>
      </c>
      <c r="I1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9" s="36" t="b">
        <f>CONCATENATE(TBL_QUAL_SERVICESLISTING_FAMILIES[[#This Row],[LISTING_LOAN_ID_PROP_ADDR]],TBL_QUAL_SERVICESLISTING_FAMILIES[[#This Row],[FAMILY_NAME]],TBL_QUAL_SERVICESLISTING_FAMILIES[[#This Row],[HOUSEHOLD_ANNUAL_INCOME]])&lt;&gt;""</f>
        <v>0</v>
      </c>
      <c r="K169" s="36" t="b">
        <f>AND(TBL_QUAL_SERVICESLISTING_FAMILIES[[#This Row],[LISTING_LOAN_ID_PROP_ADDR]]&lt;&gt;"",TBL_QUAL_SERVICESLISTING_FAMILIES[[#This Row],[FAMILY_NAME]]&lt;&gt;"",TBL_QUAL_SERVICESLISTING_FAMILIES[[#This Row],[HOUSEHOLD_ANNUAL_INCOME]]&lt;&gt;"")</f>
        <v>0</v>
      </c>
      <c r="L169" s="36">
        <f>SUM(
IF(AND(TBL_QUAL_SERVICESLISTING_FAMILIES[[#This Row],[LISTING_LOAN_ID_PROP_ADDR]]&lt;&gt;"",NOT(ISNUMBER(MATCH(TBL_QUAL_SERVICESLISTING_FAMILIES[[#This Row],[LISTING_LOAN_ID_PROP_ADDR]],RANGE_LOOKUP_UDARDA_LOANLIST,0)))),1,0)
)</f>
        <v>0</v>
      </c>
    </row>
    <row r="170" spans="2:12" ht="20.100000000000001" customHeight="1" x14ac:dyDescent="0.25">
      <c r="B170" s="25" t="str">
        <f>IF(TBL_QUAL_SERVICESLISTING_FAMILIES[[#This Row],[RECORD_STARTED]],IF(TBL_QUAL_SERVICESLISTING_FAMILIES[[#This Row],[ERROR_COUNT]]&gt;0,-1,IF(TBL_QUAL_SERVICESLISTING_FAMILIES[[#This Row],[REQ_FIELDS_POPULATED]],1,0)),"")</f>
        <v/>
      </c>
      <c r="C170" s="94">
        <f>ROW()-ROW(TBL_QUAL_SERVICESLISTING_FAMILIES[[#Headers],[ROW_ID]])</f>
        <v>161</v>
      </c>
      <c r="D170" s="82"/>
      <c r="E170" s="82"/>
      <c r="F170" s="33"/>
      <c r="G1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0" s="84" t="str">
        <f>IFERROR(INDEX(TBL_UDARDA_LOANPOOL[QUAL_SERVICES_HUD_MFI],MATCH(TBL_QUAL_SERVICESLISTING_FAMILIES[[#This Row],[LISTING_LOAN_ID_PROP_ADDR]],TBL_UDARDA_LOANPOOL[LOAN_ID_PROP_ADDR],0)),"")</f>
        <v/>
      </c>
      <c r="I1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0" s="36" t="b">
        <f>CONCATENATE(TBL_QUAL_SERVICESLISTING_FAMILIES[[#This Row],[LISTING_LOAN_ID_PROP_ADDR]],TBL_QUAL_SERVICESLISTING_FAMILIES[[#This Row],[FAMILY_NAME]],TBL_QUAL_SERVICESLISTING_FAMILIES[[#This Row],[HOUSEHOLD_ANNUAL_INCOME]])&lt;&gt;""</f>
        <v>0</v>
      </c>
      <c r="K170" s="36" t="b">
        <f>AND(TBL_QUAL_SERVICESLISTING_FAMILIES[[#This Row],[LISTING_LOAN_ID_PROP_ADDR]]&lt;&gt;"",TBL_QUAL_SERVICESLISTING_FAMILIES[[#This Row],[FAMILY_NAME]]&lt;&gt;"",TBL_QUAL_SERVICESLISTING_FAMILIES[[#This Row],[HOUSEHOLD_ANNUAL_INCOME]]&lt;&gt;"")</f>
        <v>0</v>
      </c>
      <c r="L170" s="36">
        <f>SUM(
IF(AND(TBL_QUAL_SERVICESLISTING_FAMILIES[[#This Row],[LISTING_LOAN_ID_PROP_ADDR]]&lt;&gt;"",NOT(ISNUMBER(MATCH(TBL_QUAL_SERVICESLISTING_FAMILIES[[#This Row],[LISTING_LOAN_ID_PROP_ADDR]],RANGE_LOOKUP_UDARDA_LOANLIST,0)))),1,0)
)</f>
        <v>0</v>
      </c>
    </row>
    <row r="171" spans="2:12" ht="20.100000000000001" customHeight="1" x14ac:dyDescent="0.25">
      <c r="B171" s="25" t="str">
        <f>IF(TBL_QUAL_SERVICESLISTING_FAMILIES[[#This Row],[RECORD_STARTED]],IF(TBL_QUAL_SERVICESLISTING_FAMILIES[[#This Row],[ERROR_COUNT]]&gt;0,-1,IF(TBL_QUAL_SERVICESLISTING_FAMILIES[[#This Row],[REQ_FIELDS_POPULATED]],1,0)),"")</f>
        <v/>
      </c>
      <c r="C171" s="94">
        <f>ROW()-ROW(TBL_QUAL_SERVICESLISTING_FAMILIES[[#Headers],[ROW_ID]])</f>
        <v>162</v>
      </c>
      <c r="D171" s="82"/>
      <c r="E171" s="82"/>
      <c r="F171" s="33"/>
      <c r="G1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1" s="84" t="str">
        <f>IFERROR(INDEX(TBL_UDARDA_LOANPOOL[QUAL_SERVICES_HUD_MFI],MATCH(TBL_QUAL_SERVICESLISTING_FAMILIES[[#This Row],[LISTING_LOAN_ID_PROP_ADDR]],TBL_UDARDA_LOANPOOL[LOAN_ID_PROP_ADDR],0)),"")</f>
        <v/>
      </c>
      <c r="I1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1" s="36" t="b">
        <f>CONCATENATE(TBL_QUAL_SERVICESLISTING_FAMILIES[[#This Row],[LISTING_LOAN_ID_PROP_ADDR]],TBL_QUAL_SERVICESLISTING_FAMILIES[[#This Row],[FAMILY_NAME]],TBL_QUAL_SERVICESLISTING_FAMILIES[[#This Row],[HOUSEHOLD_ANNUAL_INCOME]])&lt;&gt;""</f>
        <v>0</v>
      </c>
      <c r="K171" s="36" t="b">
        <f>AND(TBL_QUAL_SERVICESLISTING_FAMILIES[[#This Row],[LISTING_LOAN_ID_PROP_ADDR]]&lt;&gt;"",TBL_QUAL_SERVICESLISTING_FAMILIES[[#This Row],[FAMILY_NAME]]&lt;&gt;"",TBL_QUAL_SERVICESLISTING_FAMILIES[[#This Row],[HOUSEHOLD_ANNUAL_INCOME]]&lt;&gt;"")</f>
        <v>0</v>
      </c>
      <c r="L171" s="36">
        <f>SUM(
IF(AND(TBL_QUAL_SERVICESLISTING_FAMILIES[[#This Row],[LISTING_LOAN_ID_PROP_ADDR]]&lt;&gt;"",NOT(ISNUMBER(MATCH(TBL_QUAL_SERVICESLISTING_FAMILIES[[#This Row],[LISTING_LOAN_ID_PROP_ADDR]],RANGE_LOOKUP_UDARDA_LOANLIST,0)))),1,0)
)</f>
        <v>0</v>
      </c>
    </row>
    <row r="172" spans="2:12" ht="20.100000000000001" customHeight="1" x14ac:dyDescent="0.25">
      <c r="B172" s="25" t="str">
        <f>IF(TBL_QUAL_SERVICESLISTING_FAMILIES[[#This Row],[RECORD_STARTED]],IF(TBL_QUAL_SERVICESLISTING_FAMILIES[[#This Row],[ERROR_COUNT]]&gt;0,-1,IF(TBL_QUAL_SERVICESLISTING_FAMILIES[[#This Row],[REQ_FIELDS_POPULATED]],1,0)),"")</f>
        <v/>
      </c>
      <c r="C172" s="94">
        <f>ROW()-ROW(TBL_QUAL_SERVICESLISTING_FAMILIES[[#Headers],[ROW_ID]])</f>
        <v>163</v>
      </c>
      <c r="D172" s="82"/>
      <c r="E172" s="82"/>
      <c r="F172" s="33"/>
      <c r="G1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2" s="84" t="str">
        <f>IFERROR(INDEX(TBL_UDARDA_LOANPOOL[QUAL_SERVICES_HUD_MFI],MATCH(TBL_QUAL_SERVICESLISTING_FAMILIES[[#This Row],[LISTING_LOAN_ID_PROP_ADDR]],TBL_UDARDA_LOANPOOL[LOAN_ID_PROP_ADDR],0)),"")</f>
        <v/>
      </c>
      <c r="I1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2" s="36" t="b">
        <f>CONCATENATE(TBL_QUAL_SERVICESLISTING_FAMILIES[[#This Row],[LISTING_LOAN_ID_PROP_ADDR]],TBL_QUAL_SERVICESLISTING_FAMILIES[[#This Row],[FAMILY_NAME]],TBL_QUAL_SERVICESLISTING_FAMILIES[[#This Row],[HOUSEHOLD_ANNUAL_INCOME]])&lt;&gt;""</f>
        <v>0</v>
      </c>
      <c r="K172" s="36" t="b">
        <f>AND(TBL_QUAL_SERVICESLISTING_FAMILIES[[#This Row],[LISTING_LOAN_ID_PROP_ADDR]]&lt;&gt;"",TBL_QUAL_SERVICESLISTING_FAMILIES[[#This Row],[FAMILY_NAME]]&lt;&gt;"",TBL_QUAL_SERVICESLISTING_FAMILIES[[#This Row],[HOUSEHOLD_ANNUAL_INCOME]]&lt;&gt;"")</f>
        <v>0</v>
      </c>
      <c r="L172" s="36">
        <f>SUM(
IF(AND(TBL_QUAL_SERVICESLISTING_FAMILIES[[#This Row],[LISTING_LOAN_ID_PROP_ADDR]]&lt;&gt;"",NOT(ISNUMBER(MATCH(TBL_QUAL_SERVICESLISTING_FAMILIES[[#This Row],[LISTING_LOAN_ID_PROP_ADDR]],RANGE_LOOKUP_UDARDA_LOANLIST,0)))),1,0)
)</f>
        <v>0</v>
      </c>
    </row>
    <row r="173" spans="2:12" ht="20.100000000000001" customHeight="1" x14ac:dyDescent="0.25">
      <c r="B173" s="25" t="str">
        <f>IF(TBL_QUAL_SERVICESLISTING_FAMILIES[[#This Row],[RECORD_STARTED]],IF(TBL_QUAL_SERVICESLISTING_FAMILIES[[#This Row],[ERROR_COUNT]]&gt;0,-1,IF(TBL_QUAL_SERVICESLISTING_FAMILIES[[#This Row],[REQ_FIELDS_POPULATED]],1,0)),"")</f>
        <v/>
      </c>
      <c r="C173" s="94">
        <f>ROW()-ROW(TBL_QUAL_SERVICESLISTING_FAMILIES[[#Headers],[ROW_ID]])</f>
        <v>164</v>
      </c>
      <c r="D173" s="82"/>
      <c r="E173" s="82"/>
      <c r="F173" s="33"/>
      <c r="G1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3" s="84" t="str">
        <f>IFERROR(INDEX(TBL_UDARDA_LOANPOOL[QUAL_SERVICES_HUD_MFI],MATCH(TBL_QUAL_SERVICESLISTING_FAMILIES[[#This Row],[LISTING_LOAN_ID_PROP_ADDR]],TBL_UDARDA_LOANPOOL[LOAN_ID_PROP_ADDR],0)),"")</f>
        <v/>
      </c>
      <c r="I1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3" s="36" t="b">
        <f>CONCATENATE(TBL_QUAL_SERVICESLISTING_FAMILIES[[#This Row],[LISTING_LOAN_ID_PROP_ADDR]],TBL_QUAL_SERVICESLISTING_FAMILIES[[#This Row],[FAMILY_NAME]],TBL_QUAL_SERVICESLISTING_FAMILIES[[#This Row],[HOUSEHOLD_ANNUAL_INCOME]])&lt;&gt;""</f>
        <v>0</v>
      </c>
      <c r="K173" s="36" t="b">
        <f>AND(TBL_QUAL_SERVICESLISTING_FAMILIES[[#This Row],[LISTING_LOAN_ID_PROP_ADDR]]&lt;&gt;"",TBL_QUAL_SERVICESLISTING_FAMILIES[[#This Row],[FAMILY_NAME]]&lt;&gt;"",TBL_QUAL_SERVICESLISTING_FAMILIES[[#This Row],[HOUSEHOLD_ANNUAL_INCOME]]&lt;&gt;"")</f>
        <v>0</v>
      </c>
      <c r="L173" s="36">
        <f>SUM(
IF(AND(TBL_QUAL_SERVICESLISTING_FAMILIES[[#This Row],[LISTING_LOAN_ID_PROP_ADDR]]&lt;&gt;"",NOT(ISNUMBER(MATCH(TBL_QUAL_SERVICESLISTING_FAMILIES[[#This Row],[LISTING_LOAN_ID_PROP_ADDR]],RANGE_LOOKUP_UDARDA_LOANLIST,0)))),1,0)
)</f>
        <v>0</v>
      </c>
    </row>
    <row r="174" spans="2:12" ht="20.100000000000001" customHeight="1" x14ac:dyDescent="0.25">
      <c r="B174" s="25" t="str">
        <f>IF(TBL_QUAL_SERVICESLISTING_FAMILIES[[#This Row],[RECORD_STARTED]],IF(TBL_QUAL_SERVICESLISTING_FAMILIES[[#This Row],[ERROR_COUNT]]&gt;0,-1,IF(TBL_QUAL_SERVICESLISTING_FAMILIES[[#This Row],[REQ_FIELDS_POPULATED]],1,0)),"")</f>
        <v/>
      </c>
      <c r="C174" s="94">
        <f>ROW()-ROW(TBL_QUAL_SERVICESLISTING_FAMILIES[[#Headers],[ROW_ID]])</f>
        <v>165</v>
      </c>
      <c r="D174" s="82"/>
      <c r="E174" s="82"/>
      <c r="F174" s="33"/>
      <c r="G1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4" s="84" t="str">
        <f>IFERROR(INDEX(TBL_UDARDA_LOANPOOL[QUAL_SERVICES_HUD_MFI],MATCH(TBL_QUAL_SERVICESLISTING_FAMILIES[[#This Row],[LISTING_LOAN_ID_PROP_ADDR]],TBL_UDARDA_LOANPOOL[LOAN_ID_PROP_ADDR],0)),"")</f>
        <v/>
      </c>
      <c r="I1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4" s="36" t="b">
        <f>CONCATENATE(TBL_QUAL_SERVICESLISTING_FAMILIES[[#This Row],[LISTING_LOAN_ID_PROP_ADDR]],TBL_QUAL_SERVICESLISTING_FAMILIES[[#This Row],[FAMILY_NAME]],TBL_QUAL_SERVICESLISTING_FAMILIES[[#This Row],[HOUSEHOLD_ANNUAL_INCOME]])&lt;&gt;""</f>
        <v>0</v>
      </c>
      <c r="K174" s="36" t="b">
        <f>AND(TBL_QUAL_SERVICESLISTING_FAMILIES[[#This Row],[LISTING_LOAN_ID_PROP_ADDR]]&lt;&gt;"",TBL_QUAL_SERVICESLISTING_FAMILIES[[#This Row],[FAMILY_NAME]]&lt;&gt;"",TBL_QUAL_SERVICESLISTING_FAMILIES[[#This Row],[HOUSEHOLD_ANNUAL_INCOME]]&lt;&gt;"")</f>
        <v>0</v>
      </c>
      <c r="L174" s="36">
        <f>SUM(
IF(AND(TBL_QUAL_SERVICESLISTING_FAMILIES[[#This Row],[LISTING_LOAN_ID_PROP_ADDR]]&lt;&gt;"",NOT(ISNUMBER(MATCH(TBL_QUAL_SERVICESLISTING_FAMILIES[[#This Row],[LISTING_LOAN_ID_PROP_ADDR]],RANGE_LOOKUP_UDARDA_LOANLIST,0)))),1,0)
)</f>
        <v>0</v>
      </c>
    </row>
    <row r="175" spans="2:12" ht="20.100000000000001" customHeight="1" x14ac:dyDescent="0.25">
      <c r="B175" s="25" t="str">
        <f>IF(TBL_QUAL_SERVICESLISTING_FAMILIES[[#This Row],[RECORD_STARTED]],IF(TBL_QUAL_SERVICESLISTING_FAMILIES[[#This Row],[ERROR_COUNT]]&gt;0,-1,IF(TBL_QUAL_SERVICESLISTING_FAMILIES[[#This Row],[REQ_FIELDS_POPULATED]],1,0)),"")</f>
        <v/>
      </c>
      <c r="C175" s="94">
        <f>ROW()-ROW(TBL_QUAL_SERVICESLISTING_FAMILIES[[#Headers],[ROW_ID]])</f>
        <v>166</v>
      </c>
      <c r="D175" s="82"/>
      <c r="E175" s="82"/>
      <c r="F175" s="33"/>
      <c r="G1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5" s="84" t="str">
        <f>IFERROR(INDEX(TBL_UDARDA_LOANPOOL[QUAL_SERVICES_HUD_MFI],MATCH(TBL_QUAL_SERVICESLISTING_FAMILIES[[#This Row],[LISTING_LOAN_ID_PROP_ADDR]],TBL_UDARDA_LOANPOOL[LOAN_ID_PROP_ADDR],0)),"")</f>
        <v/>
      </c>
      <c r="I1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5" s="36" t="b">
        <f>CONCATENATE(TBL_QUAL_SERVICESLISTING_FAMILIES[[#This Row],[LISTING_LOAN_ID_PROP_ADDR]],TBL_QUAL_SERVICESLISTING_FAMILIES[[#This Row],[FAMILY_NAME]],TBL_QUAL_SERVICESLISTING_FAMILIES[[#This Row],[HOUSEHOLD_ANNUAL_INCOME]])&lt;&gt;""</f>
        <v>0</v>
      </c>
      <c r="K175" s="36" t="b">
        <f>AND(TBL_QUAL_SERVICESLISTING_FAMILIES[[#This Row],[LISTING_LOAN_ID_PROP_ADDR]]&lt;&gt;"",TBL_QUAL_SERVICESLISTING_FAMILIES[[#This Row],[FAMILY_NAME]]&lt;&gt;"",TBL_QUAL_SERVICESLISTING_FAMILIES[[#This Row],[HOUSEHOLD_ANNUAL_INCOME]]&lt;&gt;"")</f>
        <v>0</v>
      </c>
      <c r="L175" s="36">
        <f>SUM(
IF(AND(TBL_QUAL_SERVICESLISTING_FAMILIES[[#This Row],[LISTING_LOAN_ID_PROP_ADDR]]&lt;&gt;"",NOT(ISNUMBER(MATCH(TBL_QUAL_SERVICESLISTING_FAMILIES[[#This Row],[LISTING_LOAN_ID_PROP_ADDR]],RANGE_LOOKUP_UDARDA_LOANLIST,0)))),1,0)
)</f>
        <v>0</v>
      </c>
    </row>
    <row r="176" spans="2:12" ht="20.100000000000001" customHeight="1" x14ac:dyDescent="0.25">
      <c r="B176" s="25" t="str">
        <f>IF(TBL_QUAL_SERVICESLISTING_FAMILIES[[#This Row],[RECORD_STARTED]],IF(TBL_QUAL_SERVICESLISTING_FAMILIES[[#This Row],[ERROR_COUNT]]&gt;0,-1,IF(TBL_QUAL_SERVICESLISTING_FAMILIES[[#This Row],[REQ_FIELDS_POPULATED]],1,0)),"")</f>
        <v/>
      </c>
      <c r="C176" s="94">
        <f>ROW()-ROW(TBL_QUAL_SERVICESLISTING_FAMILIES[[#Headers],[ROW_ID]])</f>
        <v>167</v>
      </c>
      <c r="D176" s="82"/>
      <c r="E176" s="82"/>
      <c r="F176" s="33"/>
      <c r="G1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6" s="84" t="str">
        <f>IFERROR(INDEX(TBL_UDARDA_LOANPOOL[QUAL_SERVICES_HUD_MFI],MATCH(TBL_QUAL_SERVICESLISTING_FAMILIES[[#This Row],[LISTING_LOAN_ID_PROP_ADDR]],TBL_UDARDA_LOANPOOL[LOAN_ID_PROP_ADDR],0)),"")</f>
        <v/>
      </c>
      <c r="I1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6" s="36" t="b">
        <f>CONCATENATE(TBL_QUAL_SERVICESLISTING_FAMILIES[[#This Row],[LISTING_LOAN_ID_PROP_ADDR]],TBL_QUAL_SERVICESLISTING_FAMILIES[[#This Row],[FAMILY_NAME]],TBL_QUAL_SERVICESLISTING_FAMILIES[[#This Row],[HOUSEHOLD_ANNUAL_INCOME]])&lt;&gt;""</f>
        <v>0</v>
      </c>
      <c r="K176" s="36" t="b">
        <f>AND(TBL_QUAL_SERVICESLISTING_FAMILIES[[#This Row],[LISTING_LOAN_ID_PROP_ADDR]]&lt;&gt;"",TBL_QUAL_SERVICESLISTING_FAMILIES[[#This Row],[FAMILY_NAME]]&lt;&gt;"",TBL_QUAL_SERVICESLISTING_FAMILIES[[#This Row],[HOUSEHOLD_ANNUAL_INCOME]]&lt;&gt;"")</f>
        <v>0</v>
      </c>
      <c r="L176" s="36">
        <f>SUM(
IF(AND(TBL_QUAL_SERVICESLISTING_FAMILIES[[#This Row],[LISTING_LOAN_ID_PROP_ADDR]]&lt;&gt;"",NOT(ISNUMBER(MATCH(TBL_QUAL_SERVICESLISTING_FAMILIES[[#This Row],[LISTING_LOAN_ID_PROP_ADDR]],RANGE_LOOKUP_UDARDA_LOANLIST,0)))),1,0)
)</f>
        <v>0</v>
      </c>
    </row>
    <row r="177" spans="2:12" ht="20.100000000000001" customHeight="1" x14ac:dyDescent="0.25">
      <c r="B177" s="25" t="str">
        <f>IF(TBL_QUAL_SERVICESLISTING_FAMILIES[[#This Row],[RECORD_STARTED]],IF(TBL_QUAL_SERVICESLISTING_FAMILIES[[#This Row],[ERROR_COUNT]]&gt;0,-1,IF(TBL_QUAL_SERVICESLISTING_FAMILIES[[#This Row],[REQ_FIELDS_POPULATED]],1,0)),"")</f>
        <v/>
      </c>
      <c r="C177" s="94">
        <f>ROW()-ROW(TBL_QUAL_SERVICESLISTING_FAMILIES[[#Headers],[ROW_ID]])</f>
        <v>168</v>
      </c>
      <c r="D177" s="82"/>
      <c r="E177" s="82"/>
      <c r="F177" s="33"/>
      <c r="G1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7" s="84" t="str">
        <f>IFERROR(INDEX(TBL_UDARDA_LOANPOOL[QUAL_SERVICES_HUD_MFI],MATCH(TBL_QUAL_SERVICESLISTING_FAMILIES[[#This Row],[LISTING_LOAN_ID_PROP_ADDR]],TBL_UDARDA_LOANPOOL[LOAN_ID_PROP_ADDR],0)),"")</f>
        <v/>
      </c>
      <c r="I1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7" s="36" t="b">
        <f>CONCATENATE(TBL_QUAL_SERVICESLISTING_FAMILIES[[#This Row],[LISTING_LOAN_ID_PROP_ADDR]],TBL_QUAL_SERVICESLISTING_FAMILIES[[#This Row],[FAMILY_NAME]],TBL_QUAL_SERVICESLISTING_FAMILIES[[#This Row],[HOUSEHOLD_ANNUAL_INCOME]])&lt;&gt;""</f>
        <v>0</v>
      </c>
      <c r="K177" s="36" t="b">
        <f>AND(TBL_QUAL_SERVICESLISTING_FAMILIES[[#This Row],[LISTING_LOAN_ID_PROP_ADDR]]&lt;&gt;"",TBL_QUAL_SERVICESLISTING_FAMILIES[[#This Row],[FAMILY_NAME]]&lt;&gt;"",TBL_QUAL_SERVICESLISTING_FAMILIES[[#This Row],[HOUSEHOLD_ANNUAL_INCOME]]&lt;&gt;"")</f>
        <v>0</v>
      </c>
      <c r="L177" s="36">
        <f>SUM(
IF(AND(TBL_QUAL_SERVICESLISTING_FAMILIES[[#This Row],[LISTING_LOAN_ID_PROP_ADDR]]&lt;&gt;"",NOT(ISNUMBER(MATCH(TBL_QUAL_SERVICESLISTING_FAMILIES[[#This Row],[LISTING_LOAN_ID_PROP_ADDR]],RANGE_LOOKUP_UDARDA_LOANLIST,0)))),1,0)
)</f>
        <v>0</v>
      </c>
    </row>
    <row r="178" spans="2:12" ht="20.100000000000001" customHeight="1" x14ac:dyDescent="0.25">
      <c r="B178" s="25" t="str">
        <f>IF(TBL_QUAL_SERVICESLISTING_FAMILIES[[#This Row],[RECORD_STARTED]],IF(TBL_QUAL_SERVICESLISTING_FAMILIES[[#This Row],[ERROR_COUNT]]&gt;0,-1,IF(TBL_QUAL_SERVICESLISTING_FAMILIES[[#This Row],[REQ_FIELDS_POPULATED]],1,0)),"")</f>
        <v/>
      </c>
      <c r="C178" s="94">
        <f>ROW()-ROW(TBL_QUAL_SERVICESLISTING_FAMILIES[[#Headers],[ROW_ID]])</f>
        <v>169</v>
      </c>
      <c r="D178" s="82"/>
      <c r="E178" s="82"/>
      <c r="F178" s="33"/>
      <c r="G1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8" s="84" t="str">
        <f>IFERROR(INDEX(TBL_UDARDA_LOANPOOL[QUAL_SERVICES_HUD_MFI],MATCH(TBL_QUAL_SERVICESLISTING_FAMILIES[[#This Row],[LISTING_LOAN_ID_PROP_ADDR]],TBL_UDARDA_LOANPOOL[LOAN_ID_PROP_ADDR],0)),"")</f>
        <v/>
      </c>
      <c r="I1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8" s="36" t="b">
        <f>CONCATENATE(TBL_QUAL_SERVICESLISTING_FAMILIES[[#This Row],[LISTING_LOAN_ID_PROP_ADDR]],TBL_QUAL_SERVICESLISTING_FAMILIES[[#This Row],[FAMILY_NAME]],TBL_QUAL_SERVICESLISTING_FAMILIES[[#This Row],[HOUSEHOLD_ANNUAL_INCOME]])&lt;&gt;""</f>
        <v>0</v>
      </c>
      <c r="K178" s="36" t="b">
        <f>AND(TBL_QUAL_SERVICESLISTING_FAMILIES[[#This Row],[LISTING_LOAN_ID_PROP_ADDR]]&lt;&gt;"",TBL_QUAL_SERVICESLISTING_FAMILIES[[#This Row],[FAMILY_NAME]]&lt;&gt;"",TBL_QUAL_SERVICESLISTING_FAMILIES[[#This Row],[HOUSEHOLD_ANNUAL_INCOME]]&lt;&gt;"")</f>
        <v>0</v>
      </c>
      <c r="L178" s="36">
        <f>SUM(
IF(AND(TBL_QUAL_SERVICESLISTING_FAMILIES[[#This Row],[LISTING_LOAN_ID_PROP_ADDR]]&lt;&gt;"",NOT(ISNUMBER(MATCH(TBL_QUAL_SERVICESLISTING_FAMILIES[[#This Row],[LISTING_LOAN_ID_PROP_ADDR]],RANGE_LOOKUP_UDARDA_LOANLIST,0)))),1,0)
)</f>
        <v>0</v>
      </c>
    </row>
    <row r="179" spans="2:12" ht="20.100000000000001" customHeight="1" x14ac:dyDescent="0.25">
      <c r="B179" s="25" t="str">
        <f>IF(TBL_QUAL_SERVICESLISTING_FAMILIES[[#This Row],[RECORD_STARTED]],IF(TBL_QUAL_SERVICESLISTING_FAMILIES[[#This Row],[ERROR_COUNT]]&gt;0,-1,IF(TBL_QUAL_SERVICESLISTING_FAMILIES[[#This Row],[REQ_FIELDS_POPULATED]],1,0)),"")</f>
        <v/>
      </c>
      <c r="C179" s="94">
        <f>ROW()-ROW(TBL_QUAL_SERVICESLISTING_FAMILIES[[#Headers],[ROW_ID]])</f>
        <v>170</v>
      </c>
      <c r="D179" s="82"/>
      <c r="E179" s="82"/>
      <c r="F179" s="33"/>
      <c r="G1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9" s="84" t="str">
        <f>IFERROR(INDEX(TBL_UDARDA_LOANPOOL[QUAL_SERVICES_HUD_MFI],MATCH(TBL_QUAL_SERVICESLISTING_FAMILIES[[#This Row],[LISTING_LOAN_ID_PROP_ADDR]],TBL_UDARDA_LOANPOOL[LOAN_ID_PROP_ADDR],0)),"")</f>
        <v/>
      </c>
      <c r="I1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9" s="36" t="b">
        <f>CONCATENATE(TBL_QUAL_SERVICESLISTING_FAMILIES[[#This Row],[LISTING_LOAN_ID_PROP_ADDR]],TBL_QUAL_SERVICESLISTING_FAMILIES[[#This Row],[FAMILY_NAME]],TBL_QUAL_SERVICESLISTING_FAMILIES[[#This Row],[HOUSEHOLD_ANNUAL_INCOME]])&lt;&gt;""</f>
        <v>0</v>
      </c>
      <c r="K179" s="36" t="b">
        <f>AND(TBL_QUAL_SERVICESLISTING_FAMILIES[[#This Row],[LISTING_LOAN_ID_PROP_ADDR]]&lt;&gt;"",TBL_QUAL_SERVICESLISTING_FAMILIES[[#This Row],[FAMILY_NAME]]&lt;&gt;"",TBL_QUAL_SERVICESLISTING_FAMILIES[[#This Row],[HOUSEHOLD_ANNUAL_INCOME]]&lt;&gt;"")</f>
        <v>0</v>
      </c>
      <c r="L179" s="36">
        <f>SUM(
IF(AND(TBL_QUAL_SERVICESLISTING_FAMILIES[[#This Row],[LISTING_LOAN_ID_PROP_ADDR]]&lt;&gt;"",NOT(ISNUMBER(MATCH(TBL_QUAL_SERVICESLISTING_FAMILIES[[#This Row],[LISTING_LOAN_ID_PROP_ADDR]],RANGE_LOOKUP_UDARDA_LOANLIST,0)))),1,0)
)</f>
        <v>0</v>
      </c>
    </row>
    <row r="180" spans="2:12" ht="20.100000000000001" customHeight="1" x14ac:dyDescent="0.25">
      <c r="B180" s="25" t="str">
        <f>IF(TBL_QUAL_SERVICESLISTING_FAMILIES[[#This Row],[RECORD_STARTED]],IF(TBL_QUAL_SERVICESLISTING_FAMILIES[[#This Row],[ERROR_COUNT]]&gt;0,-1,IF(TBL_QUAL_SERVICESLISTING_FAMILIES[[#This Row],[REQ_FIELDS_POPULATED]],1,0)),"")</f>
        <v/>
      </c>
      <c r="C180" s="94">
        <f>ROW()-ROW(TBL_QUAL_SERVICESLISTING_FAMILIES[[#Headers],[ROW_ID]])</f>
        <v>171</v>
      </c>
      <c r="D180" s="82"/>
      <c r="E180" s="82"/>
      <c r="F180" s="33"/>
      <c r="G1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0" s="84" t="str">
        <f>IFERROR(INDEX(TBL_UDARDA_LOANPOOL[QUAL_SERVICES_HUD_MFI],MATCH(TBL_QUAL_SERVICESLISTING_FAMILIES[[#This Row],[LISTING_LOAN_ID_PROP_ADDR]],TBL_UDARDA_LOANPOOL[LOAN_ID_PROP_ADDR],0)),"")</f>
        <v/>
      </c>
      <c r="I1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0" s="36" t="b">
        <f>CONCATENATE(TBL_QUAL_SERVICESLISTING_FAMILIES[[#This Row],[LISTING_LOAN_ID_PROP_ADDR]],TBL_QUAL_SERVICESLISTING_FAMILIES[[#This Row],[FAMILY_NAME]],TBL_QUAL_SERVICESLISTING_FAMILIES[[#This Row],[HOUSEHOLD_ANNUAL_INCOME]])&lt;&gt;""</f>
        <v>0</v>
      </c>
      <c r="K180" s="36" t="b">
        <f>AND(TBL_QUAL_SERVICESLISTING_FAMILIES[[#This Row],[LISTING_LOAN_ID_PROP_ADDR]]&lt;&gt;"",TBL_QUAL_SERVICESLISTING_FAMILIES[[#This Row],[FAMILY_NAME]]&lt;&gt;"",TBL_QUAL_SERVICESLISTING_FAMILIES[[#This Row],[HOUSEHOLD_ANNUAL_INCOME]]&lt;&gt;"")</f>
        <v>0</v>
      </c>
      <c r="L180" s="36">
        <f>SUM(
IF(AND(TBL_QUAL_SERVICESLISTING_FAMILIES[[#This Row],[LISTING_LOAN_ID_PROP_ADDR]]&lt;&gt;"",NOT(ISNUMBER(MATCH(TBL_QUAL_SERVICESLISTING_FAMILIES[[#This Row],[LISTING_LOAN_ID_PROP_ADDR]],RANGE_LOOKUP_UDARDA_LOANLIST,0)))),1,0)
)</f>
        <v>0</v>
      </c>
    </row>
    <row r="181" spans="2:12" ht="20.100000000000001" customHeight="1" x14ac:dyDescent="0.25">
      <c r="B181" s="25" t="str">
        <f>IF(TBL_QUAL_SERVICESLISTING_FAMILIES[[#This Row],[RECORD_STARTED]],IF(TBL_QUAL_SERVICESLISTING_FAMILIES[[#This Row],[ERROR_COUNT]]&gt;0,-1,IF(TBL_QUAL_SERVICESLISTING_FAMILIES[[#This Row],[REQ_FIELDS_POPULATED]],1,0)),"")</f>
        <v/>
      </c>
      <c r="C181" s="94">
        <f>ROW()-ROW(TBL_QUAL_SERVICESLISTING_FAMILIES[[#Headers],[ROW_ID]])</f>
        <v>172</v>
      </c>
      <c r="D181" s="82"/>
      <c r="E181" s="82"/>
      <c r="F181" s="33"/>
      <c r="G1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1" s="84" t="str">
        <f>IFERROR(INDEX(TBL_UDARDA_LOANPOOL[QUAL_SERVICES_HUD_MFI],MATCH(TBL_QUAL_SERVICESLISTING_FAMILIES[[#This Row],[LISTING_LOAN_ID_PROP_ADDR]],TBL_UDARDA_LOANPOOL[LOAN_ID_PROP_ADDR],0)),"")</f>
        <v/>
      </c>
      <c r="I1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1" s="36" t="b">
        <f>CONCATENATE(TBL_QUAL_SERVICESLISTING_FAMILIES[[#This Row],[LISTING_LOAN_ID_PROP_ADDR]],TBL_QUAL_SERVICESLISTING_FAMILIES[[#This Row],[FAMILY_NAME]],TBL_QUAL_SERVICESLISTING_FAMILIES[[#This Row],[HOUSEHOLD_ANNUAL_INCOME]])&lt;&gt;""</f>
        <v>0</v>
      </c>
      <c r="K181" s="36" t="b">
        <f>AND(TBL_QUAL_SERVICESLISTING_FAMILIES[[#This Row],[LISTING_LOAN_ID_PROP_ADDR]]&lt;&gt;"",TBL_QUAL_SERVICESLISTING_FAMILIES[[#This Row],[FAMILY_NAME]]&lt;&gt;"",TBL_QUAL_SERVICESLISTING_FAMILIES[[#This Row],[HOUSEHOLD_ANNUAL_INCOME]]&lt;&gt;"")</f>
        <v>0</v>
      </c>
      <c r="L181" s="36">
        <f>SUM(
IF(AND(TBL_QUAL_SERVICESLISTING_FAMILIES[[#This Row],[LISTING_LOAN_ID_PROP_ADDR]]&lt;&gt;"",NOT(ISNUMBER(MATCH(TBL_QUAL_SERVICESLISTING_FAMILIES[[#This Row],[LISTING_LOAN_ID_PROP_ADDR]],RANGE_LOOKUP_UDARDA_LOANLIST,0)))),1,0)
)</f>
        <v>0</v>
      </c>
    </row>
    <row r="182" spans="2:12" ht="20.100000000000001" customHeight="1" x14ac:dyDescent="0.25">
      <c r="B182" s="25" t="str">
        <f>IF(TBL_QUAL_SERVICESLISTING_FAMILIES[[#This Row],[RECORD_STARTED]],IF(TBL_QUAL_SERVICESLISTING_FAMILIES[[#This Row],[ERROR_COUNT]]&gt;0,-1,IF(TBL_QUAL_SERVICESLISTING_FAMILIES[[#This Row],[REQ_FIELDS_POPULATED]],1,0)),"")</f>
        <v/>
      </c>
      <c r="C182" s="94">
        <f>ROW()-ROW(TBL_QUAL_SERVICESLISTING_FAMILIES[[#Headers],[ROW_ID]])</f>
        <v>173</v>
      </c>
      <c r="D182" s="82"/>
      <c r="E182" s="82"/>
      <c r="F182" s="33"/>
      <c r="G1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2" s="84" t="str">
        <f>IFERROR(INDEX(TBL_UDARDA_LOANPOOL[QUAL_SERVICES_HUD_MFI],MATCH(TBL_QUAL_SERVICESLISTING_FAMILIES[[#This Row],[LISTING_LOAN_ID_PROP_ADDR]],TBL_UDARDA_LOANPOOL[LOAN_ID_PROP_ADDR],0)),"")</f>
        <v/>
      </c>
      <c r="I1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2" s="36" t="b">
        <f>CONCATENATE(TBL_QUAL_SERVICESLISTING_FAMILIES[[#This Row],[LISTING_LOAN_ID_PROP_ADDR]],TBL_QUAL_SERVICESLISTING_FAMILIES[[#This Row],[FAMILY_NAME]],TBL_QUAL_SERVICESLISTING_FAMILIES[[#This Row],[HOUSEHOLD_ANNUAL_INCOME]])&lt;&gt;""</f>
        <v>0</v>
      </c>
      <c r="K182" s="36" t="b">
        <f>AND(TBL_QUAL_SERVICESLISTING_FAMILIES[[#This Row],[LISTING_LOAN_ID_PROP_ADDR]]&lt;&gt;"",TBL_QUAL_SERVICESLISTING_FAMILIES[[#This Row],[FAMILY_NAME]]&lt;&gt;"",TBL_QUAL_SERVICESLISTING_FAMILIES[[#This Row],[HOUSEHOLD_ANNUAL_INCOME]]&lt;&gt;"")</f>
        <v>0</v>
      </c>
      <c r="L182" s="36">
        <f>SUM(
IF(AND(TBL_QUAL_SERVICESLISTING_FAMILIES[[#This Row],[LISTING_LOAN_ID_PROP_ADDR]]&lt;&gt;"",NOT(ISNUMBER(MATCH(TBL_QUAL_SERVICESLISTING_FAMILIES[[#This Row],[LISTING_LOAN_ID_PROP_ADDR]],RANGE_LOOKUP_UDARDA_LOANLIST,0)))),1,0)
)</f>
        <v>0</v>
      </c>
    </row>
    <row r="183" spans="2:12" ht="20.100000000000001" customHeight="1" x14ac:dyDescent="0.25">
      <c r="B183" s="25" t="str">
        <f>IF(TBL_QUAL_SERVICESLISTING_FAMILIES[[#This Row],[RECORD_STARTED]],IF(TBL_QUAL_SERVICESLISTING_FAMILIES[[#This Row],[ERROR_COUNT]]&gt;0,-1,IF(TBL_QUAL_SERVICESLISTING_FAMILIES[[#This Row],[REQ_FIELDS_POPULATED]],1,0)),"")</f>
        <v/>
      </c>
      <c r="C183" s="94">
        <f>ROW()-ROW(TBL_QUAL_SERVICESLISTING_FAMILIES[[#Headers],[ROW_ID]])</f>
        <v>174</v>
      </c>
      <c r="D183" s="82"/>
      <c r="E183" s="82"/>
      <c r="F183" s="33"/>
      <c r="G1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3" s="84" t="str">
        <f>IFERROR(INDEX(TBL_UDARDA_LOANPOOL[QUAL_SERVICES_HUD_MFI],MATCH(TBL_QUAL_SERVICESLISTING_FAMILIES[[#This Row],[LISTING_LOAN_ID_PROP_ADDR]],TBL_UDARDA_LOANPOOL[LOAN_ID_PROP_ADDR],0)),"")</f>
        <v/>
      </c>
      <c r="I1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3" s="36" t="b">
        <f>CONCATENATE(TBL_QUAL_SERVICESLISTING_FAMILIES[[#This Row],[LISTING_LOAN_ID_PROP_ADDR]],TBL_QUAL_SERVICESLISTING_FAMILIES[[#This Row],[FAMILY_NAME]],TBL_QUAL_SERVICESLISTING_FAMILIES[[#This Row],[HOUSEHOLD_ANNUAL_INCOME]])&lt;&gt;""</f>
        <v>0</v>
      </c>
      <c r="K183" s="36" t="b">
        <f>AND(TBL_QUAL_SERVICESLISTING_FAMILIES[[#This Row],[LISTING_LOAN_ID_PROP_ADDR]]&lt;&gt;"",TBL_QUAL_SERVICESLISTING_FAMILIES[[#This Row],[FAMILY_NAME]]&lt;&gt;"",TBL_QUAL_SERVICESLISTING_FAMILIES[[#This Row],[HOUSEHOLD_ANNUAL_INCOME]]&lt;&gt;"")</f>
        <v>0</v>
      </c>
      <c r="L183" s="36">
        <f>SUM(
IF(AND(TBL_QUAL_SERVICESLISTING_FAMILIES[[#This Row],[LISTING_LOAN_ID_PROP_ADDR]]&lt;&gt;"",NOT(ISNUMBER(MATCH(TBL_QUAL_SERVICESLISTING_FAMILIES[[#This Row],[LISTING_LOAN_ID_PROP_ADDR]],RANGE_LOOKUP_UDARDA_LOANLIST,0)))),1,0)
)</f>
        <v>0</v>
      </c>
    </row>
    <row r="184" spans="2:12" ht="20.100000000000001" customHeight="1" x14ac:dyDescent="0.25">
      <c r="B184" s="25" t="str">
        <f>IF(TBL_QUAL_SERVICESLISTING_FAMILIES[[#This Row],[RECORD_STARTED]],IF(TBL_QUAL_SERVICESLISTING_FAMILIES[[#This Row],[ERROR_COUNT]]&gt;0,-1,IF(TBL_QUAL_SERVICESLISTING_FAMILIES[[#This Row],[REQ_FIELDS_POPULATED]],1,0)),"")</f>
        <v/>
      </c>
      <c r="C184" s="94">
        <f>ROW()-ROW(TBL_QUAL_SERVICESLISTING_FAMILIES[[#Headers],[ROW_ID]])</f>
        <v>175</v>
      </c>
      <c r="D184" s="82"/>
      <c r="E184" s="82"/>
      <c r="F184" s="33"/>
      <c r="G1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4" s="84" t="str">
        <f>IFERROR(INDEX(TBL_UDARDA_LOANPOOL[QUAL_SERVICES_HUD_MFI],MATCH(TBL_QUAL_SERVICESLISTING_FAMILIES[[#This Row],[LISTING_LOAN_ID_PROP_ADDR]],TBL_UDARDA_LOANPOOL[LOAN_ID_PROP_ADDR],0)),"")</f>
        <v/>
      </c>
      <c r="I1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4" s="36" t="b">
        <f>CONCATENATE(TBL_QUAL_SERVICESLISTING_FAMILIES[[#This Row],[LISTING_LOAN_ID_PROP_ADDR]],TBL_QUAL_SERVICESLISTING_FAMILIES[[#This Row],[FAMILY_NAME]],TBL_QUAL_SERVICESLISTING_FAMILIES[[#This Row],[HOUSEHOLD_ANNUAL_INCOME]])&lt;&gt;""</f>
        <v>0</v>
      </c>
      <c r="K184" s="36" t="b">
        <f>AND(TBL_QUAL_SERVICESLISTING_FAMILIES[[#This Row],[LISTING_LOAN_ID_PROP_ADDR]]&lt;&gt;"",TBL_QUAL_SERVICESLISTING_FAMILIES[[#This Row],[FAMILY_NAME]]&lt;&gt;"",TBL_QUAL_SERVICESLISTING_FAMILIES[[#This Row],[HOUSEHOLD_ANNUAL_INCOME]]&lt;&gt;"")</f>
        <v>0</v>
      </c>
      <c r="L184" s="36">
        <f>SUM(
IF(AND(TBL_QUAL_SERVICESLISTING_FAMILIES[[#This Row],[LISTING_LOAN_ID_PROP_ADDR]]&lt;&gt;"",NOT(ISNUMBER(MATCH(TBL_QUAL_SERVICESLISTING_FAMILIES[[#This Row],[LISTING_LOAN_ID_PROP_ADDR]],RANGE_LOOKUP_UDARDA_LOANLIST,0)))),1,0)
)</f>
        <v>0</v>
      </c>
    </row>
    <row r="185" spans="2:12" ht="20.100000000000001" customHeight="1" x14ac:dyDescent="0.25">
      <c r="B185" s="25" t="str">
        <f>IF(TBL_QUAL_SERVICESLISTING_FAMILIES[[#This Row],[RECORD_STARTED]],IF(TBL_QUAL_SERVICESLISTING_FAMILIES[[#This Row],[ERROR_COUNT]]&gt;0,-1,IF(TBL_QUAL_SERVICESLISTING_FAMILIES[[#This Row],[REQ_FIELDS_POPULATED]],1,0)),"")</f>
        <v/>
      </c>
      <c r="C185" s="94">
        <f>ROW()-ROW(TBL_QUAL_SERVICESLISTING_FAMILIES[[#Headers],[ROW_ID]])</f>
        <v>176</v>
      </c>
      <c r="D185" s="82"/>
      <c r="E185" s="82"/>
      <c r="F185" s="33"/>
      <c r="G1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5" s="84" t="str">
        <f>IFERROR(INDEX(TBL_UDARDA_LOANPOOL[QUAL_SERVICES_HUD_MFI],MATCH(TBL_QUAL_SERVICESLISTING_FAMILIES[[#This Row],[LISTING_LOAN_ID_PROP_ADDR]],TBL_UDARDA_LOANPOOL[LOAN_ID_PROP_ADDR],0)),"")</f>
        <v/>
      </c>
      <c r="I1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5" s="36" t="b">
        <f>CONCATENATE(TBL_QUAL_SERVICESLISTING_FAMILIES[[#This Row],[LISTING_LOAN_ID_PROP_ADDR]],TBL_QUAL_SERVICESLISTING_FAMILIES[[#This Row],[FAMILY_NAME]],TBL_QUAL_SERVICESLISTING_FAMILIES[[#This Row],[HOUSEHOLD_ANNUAL_INCOME]])&lt;&gt;""</f>
        <v>0</v>
      </c>
      <c r="K185" s="36" t="b">
        <f>AND(TBL_QUAL_SERVICESLISTING_FAMILIES[[#This Row],[LISTING_LOAN_ID_PROP_ADDR]]&lt;&gt;"",TBL_QUAL_SERVICESLISTING_FAMILIES[[#This Row],[FAMILY_NAME]]&lt;&gt;"",TBL_QUAL_SERVICESLISTING_FAMILIES[[#This Row],[HOUSEHOLD_ANNUAL_INCOME]]&lt;&gt;"")</f>
        <v>0</v>
      </c>
      <c r="L185" s="36">
        <f>SUM(
IF(AND(TBL_QUAL_SERVICESLISTING_FAMILIES[[#This Row],[LISTING_LOAN_ID_PROP_ADDR]]&lt;&gt;"",NOT(ISNUMBER(MATCH(TBL_QUAL_SERVICESLISTING_FAMILIES[[#This Row],[LISTING_LOAN_ID_PROP_ADDR]],RANGE_LOOKUP_UDARDA_LOANLIST,0)))),1,0)
)</f>
        <v>0</v>
      </c>
    </row>
    <row r="186" spans="2:12" ht="20.100000000000001" customHeight="1" x14ac:dyDescent="0.25">
      <c r="B186" s="25" t="str">
        <f>IF(TBL_QUAL_SERVICESLISTING_FAMILIES[[#This Row],[RECORD_STARTED]],IF(TBL_QUAL_SERVICESLISTING_FAMILIES[[#This Row],[ERROR_COUNT]]&gt;0,-1,IF(TBL_QUAL_SERVICESLISTING_FAMILIES[[#This Row],[REQ_FIELDS_POPULATED]],1,0)),"")</f>
        <v/>
      </c>
      <c r="C186" s="94">
        <f>ROW()-ROW(TBL_QUAL_SERVICESLISTING_FAMILIES[[#Headers],[ROW_ID]])</f>
        <v>177</v>
      </c>
      <c r="D186" s="82"/>
      <c r="E186" s="82"/>
      <c r="F186" s="33"/>
      <c r="G1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6" s="84" t="str">
        <f>IFERROR(INDEX(TBL_UDARDA_LOANPOOL[QUAL_SERVICES_HUD_MFI],MATCH(TBL_QUAL_SERVICESLISTING_FAMILIES[[#This Row],[LISTING_LOAN_ID_PROP_ADDR]],TBL_UDARDA_LOANPOOL[LOAN_ID_PROP_ADDR],0)),"")</f>
        <v/>
      </c>
      <c r="I1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6" s="36" t="b">
        <f>CONCATENATE(TBL_QUAL_SERVICESLISTING_FAMILIES[[#This Row],[LISTING_LOAN_ID_PROP_ADDR]],TBL_QUAL_SERVICESLISTING_FAMILIES[[#This Row],[FAMILY_NAME]],TBL_QUAL_SERVICESLISTING_FAMILIES[[#This Row],[HOUSEHOLD_ANNUAL_INCOME]])&lt;&gt;""</f>
        <v>0</v>
      </c>
      <c r="K186" s="36" t="b">
        <f>AND(TBL_QUAL_SERVICESLISTING_FAMILIES[[#This Row],[LISTING_LOAN_ID_PROP_ADDR]]&lt;&gt;"",TBL_QUAL_SERVICESLISTING_FAMILIES[[#This Row],[FAMILY_NAME]]&lt;&gt;"",TBL_QUAL_SERVICESLISTING_FAMILIES[[#This Row],[HOUSEHOLD_ANNUAL_INCOME]]&lt;&gt;"")</f>
        <v>0</v>
      </c>
      <c r="L186" s="36">
        <f>SUM(
IF(AND(TBL_QUAL_SERVICESLISTING_FAMILIES[[#This Row],[LISTING_LOAN_ID_PROP_ADDR]]&lt;&gt;"",NOT(ISNUMBER(MATCH(TBL_QUAL_SERVICESLISTING_FAMILIES[[#This Row],[LISTING_LOAN_ID_PROP_ADDR]],RANGE_LOOKUP_UDARDA_LOANLIST,0)))),1,0)
)</f>
        <v>0</v>
      </c>
    </row>
    <row r="187" spans="2:12" ht="20.100000000000001" customHeight="1" x14ac:dyDescent="0.25">
      <c r="B187" s="25" t="str">
        <f>IF(TBL_QUAL_SERVICESLISTING_FAMILIES[[#This Row],[RECORD_STARTED]],IF(TBL_QUAL_SERVICESLISTING_FAMILIES[[#This Row],[ERROR_COUNT]]&gt;0,-1,IF(TBL_QUAL_SERVICESLISTING_FAMILIES[[#This Row],[REQ_FIELDS_POPULATED]],1,0)),"")</f>
        <v/>
      </c>
      <c r="C187" s="94">
        <f>ROW()-ROW(TBL_QUAL_SERVICESLISTING_FAMILIES[[#Headers],[ROW_ID]])</f>
        <v>178</v>
      </c>
      <c r="D187" s="82"/>
      <c r="E187" s="82"/>
      <c r="F187" s="33"/>
      <c r="G1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7" s="84" t="str">
        <f>IFERROR(INDEX(TBL_UDARDA_LOANPOOL[QUAL_SERVICES_HUD_MFI],MATCH(TBL_QUAL_SERVICESLISTING_FAMILIES[[#This Row],[LISTING_LOAN_ID_PROP_ADDR]],TBL_UDARDA_LOANPOOL[LOAN_ID_PROP_ADDR],0)),"")</f>
        <v/>
      </c>
      <c r="I1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7" s="36" t="b">
        <f>CONCATENATE(TBL_QUAL_SERVICESLISTING_FAMILIES[[#This Row],[LISTING_LOAN_ID_PROP_ADDR]],TBL_QUAL_SERVICESLISTING_FAMILIES[[#This Row],[FAMILY_NAME]],TBL_QUAL_SERVICESLISTING_FAMILIES[[#This Row],[HOUSEHOLD_ANNUAL_INCOME]])&lt;&gt;""</f>
        <v>0</v>
      </c>
      <c r="K187" s="36" t="b">
        <f>AND(TBL_QUAL_SERVICESLISTING_FAMILIES[[#This Row],[LISTING_LOAN_ID_PROP_ADDR]]&lt;&gt;"",TBL_QUAL_SERVICESLISTING_FAMILIES[[#This Row],[FAMILY_NAME]]&lt;&gt;"",TBL_QUAL_SERVICESLISTING_FAMILIES[[#This Row],[HOUSEHOLD_ANNUAL_INCOME]]&lt;&gt;"")</f>
        <v>0</v>
      </c>
      <c r="L187" s="36">
        <f>SUM(
IF(AND(TBL_QUAL_SERVICESLISTING_FAMILIES[[#This Row],[LISTING_LOAN_ID_PROP_ADDR]]&lt;&gt;"",NOT(ISNUMBER(MATCH(TBL_QUAL_SERVICESLISTING_FAMILIES[[#This Row],[LISTING_LOAN_ID_PROP_ADDR]],RANGE_LOOKUP_UDARDA_LOANLIST,0)))),1,0)
)</f>
        <v>0</v>
      </c>
    </row>
    <row r="188" spans="2:12" ht="20.100000000000001" customHeight="1" x14ac:dyDescent="0.25">
      <c r="B188" s="25" t="str">
        <f>IF(TBL_QUAL_SERVICESLISTING_FAMILIES[[#This Row],[RECORD_STARTED]],IF(TBL_QUAL_SERVICESLISTING_FAMILIES[[#This Row],[ERROR_COUNT]]&gt;0,-1,IF(TBL_QUAL_SERVICESLISTING_FAMILIES[[#This Row],[REQ_FIELDS_POPULATED]],1,0)),"")</f>
        <v/>
      </c>
      <c r="C188" s="94">
        <f>ROW()-ROW(TBL_QUAL_SERVICESLISTING_FAMILIES[[#Headers],[ROW_ID]])</f>
        <v>179</v>
      </c>
      <c r="D188" s="82"/>
      <c r="E188" s="82"/>
      <c r="F188" s="33"/>
      <c r="G1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8" s="84" t="str">
        <f>IFERROR(INDEX(TBL_UDARDA_LOANPOOL[QUAL_SERVICES_HUD_MFI],MATCH(TBL_QUAL_SERVICESLISTING_FAMILIES[[#This Row],[LISTING_LOAN_ID_PROP_ADDR]],TBL_UDARDA_LOANPOOL[LOAN_ID_PROP_ADDR],0)),"")</f>
        <v/>
      </c>
      <c r="I1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8" s="36" t="b">
        <f>CONCATENATE(TBL_QUAL_SERVICESLISTING_FAMILIES[[#This Row],[LISTING_LOAN_ID_PROP_ADDR]],TBL_QUAL_SERVICESLISTING_FAMILIES[[#This Row],[FAMILY_NAME]],TBL_QUAL_SERVICESLISTING_FAMILIES[[#This Row],[HOUSEHOLD_ANNUAL_INCOME]])&lt;&gt;""</f>
        <v>0</v>
      </c>
      <c r="K188" s="36" t="b">
        <f>AND(TBL_QUAL_SERVICESLISTING_FAMILIES[[#This Row],[LISTING_LOAN_ID_PROP_ADDR]]&lt;&gt;"",TBL_QUAL_SERVICESLISTING_FAMILIES[[#This Row],[FAMILY_NAME]]&lt;&gt;"",TBL_QUAL_SERVICESLISTING_FAMILIES[[#This Row],[HOUSEHOLD_ANNUAL_INCOME]]&lt;&gt;"")</f>
        <v>0</v>
      </c>
      <c r="L188" s="36">
        <f>SUM(
IF(AND(TBL_QUAL_SERVICESLISTING_FAMILIES[[#This Row],[LISTING_LOAN_ID_PROP_ADDR]]&lt;&gt;"",NOT(ISNUMBER(MATCH(TBL_QUAL_SERVICESLISTING_FAMILIES[[#This Row],[LISTING_LOAN_ID_PROP_ADDR]],RANGE_LOOKUP_UDARDA_LOANLIST,0)))),1,0)
)</f>
        <v>0</v>
      </c>
    </row>
    <row r="189" spans="2:12" ht="20.100000000000001" customHeight="1" x14ac:dyDescent="0.25">
      <c r="B189" s="25" t="str">
        <f>IF(TBL_QUAL_SERVICESLISTING_FAMILIES[[#This Row],[RECORD_STARTED]],IF(TBL_QUAL_SERVICESLISTING_FAMILIES[[#This Row],[ERROR_COUNT]]&gt;0,-1,IF(TBL_QUAL_SERVICESLISTING_FAMILIES[[#This Row],[REQ_FIELDS_POPULATED]],1,0)),"")</f>
        <v/>
      </c>
      <c r="C189" s="94">
        <f>ROW()-ROW(TBL_QUAL_SERVICESLISTING_FAMILIES[[#Headers],[ROW_ID]])</f>
        <v>180</v>
      </c>
      <c r="D189" s="82"/>
      <c r="E189" s="82"/>
      <c r="F189" s="33"/>
      <c r="G1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9" s="84" t="str">
        <f>IFERROR(INDEX(TBL_UDARDA_LOANPOOL[QUAL_SERVICES_HUD_MFI],MATCH(TBL_QUAL_SERVICESLISTING_FAMILIES[[#This Row],[LISTING_LOAN_ID_PROP_ADDR]],TBL_UDARDA_LOANPOOL[LOAN_ID_PROP_ADDR],0)),"")</f>
        <v/>
      </c>
      <c r="I1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9" s="36" t="b">
        <f>CONCATENATE(TBL_QUAL_SERVICESLISTING_FAMILIES[[#This Row],[LISTING_LOAN_ID_PROP_ADDR]],TBL_QUAL_SERVICESLISTING_FAMILIES[[#This Row],[FAMILY_NAME]],TBL_QUAL_SERVICESLISTING_FAMILIES[[#This Row],[HOUSEHOLD_ANNUAL_INCOME]])&lt;&gt;""</f>
        <v>0</v>
      </c>
      <c r="K189" s="36" t="b">
        <f>AND(TBL_QUAL_SERVICESLISTING_FAMILIES[[#This Row],[LISTING_LOAN_ID_PROP_ADDR]]&lt;&gt;"",TBL_QUAL_SERVICESLISTING_FAMILIES[[#This Row],[FAMILY_NAME]]&lt;&gt;"",TBL_QUAL_SERVICESLISTING_FAMILIES[[#This Row],[HOUSEHOLD_ANNUAL_INCOME]]&lt;&gt;"")</f>
        <v>0</v>
      </c>
      <c r="L189" s="36">
        <f>SUM(
IF(AND(TBL_QUAL_SERVICESLISTING_FAMILIES[[#This Row],[LISTING_LOAN_ID_PROP_ADDR]]&lt;&gt;"",NOT(ISNUMBER(MATCH(TBL_QUAL_SERVICESLISTING_FAMILIES[[#This Row],[LISTING_LOAN_ID_PROP_ADDR]],RANGE_LOOKUP_UDARDA_LOANLIST,0)))),1,0)
)</f>
        <v>0</v>
      </c>
    </row>
    <row r="190" spans="2:12" ht="20.100000000000001" customHeight="1" x14ac:dyDescent="0.25">
      <c r="B190" s="25" t="str">
        <f>IF(TBL_QUAL_SERVICESLISTING_FAMILIES[[#This Row],[RECORD_STARTED]],IF(TBL_QUAL_SERVICESLISTING_FAMILIES[[#This Row],[ERROR_COUNT]]&gt;0,-1,IF(TBL_QUAL_SERVICESLISTING_FAMILIES[[#This Row],[REQ_FIELDS_POPULATED]],1,0)),"")</f>
        <v/>
      </c>
      <c r="C190" s="94">
        <f>ROW()-ROW(TBL_QUAL_SERVICESLISTING_FAMILIES[[#Headers],[ROW_ID]])</f>
        <v>181</v>
      </c>
      <c r="D190" s="82"/>
      <c r="E190" s="82"/>
      <c r="F190" s="33"/>
      <c r="G1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0" s="84" t="str">
        <f>IFERROR(INDEX(TBL_UDARDA_LOANPOOL[QUAL_SERVICES_HUD_MFI],MATCH(TBL_QUAL_SERVICESLISTING_FAMILIES[[#This Row],[LISTING_LOAN_ID_PROP_ADDR]],TBL_UDARDA_LOANPOOL[LOAN_ID_PROP_ADDR],0)),"")</f>
        <v/>
      </c>
      <c r="I1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0" s="36" t="b">
        <f>CONCATENATE(TBL_QUAL_SERVICESLISTING_FAMILIES[[#This Row],[LISTING_LOAN_ID_PROP_ADDR]],TBL_QUAL_SERVICESLISTING_FAMILIES[[#This Row],[FAMILY_NAME]],TBL_QUAL_SERVICESLISTING_FAMILIES[[#This Row],[HOUSEHOLD_ANNUAL_INCOME]])&lt;&gt;""</f>
        <v>0</v>
      </c>
      <c r="K190" s="36" t="b">
        <f>AND(TBL_QUAL_SERVICESLISTING_FAMILIES[[#This Row],[LISTING_LOAN_ID_PROP_ADDR]]&lt;&gt;"",TBL_QUAL_SERVICESLISTING_FAMILIES[[#This Row],[FAMILY_NAME]]&lt;&gt;"",TBL_QUAL_SERVICESLISTING_FAMILIES[[#This Row],[HOUSEHOLD_ANNUAL_INCOME]]&lt;&gt;"")</f>
        <v>0</v>
      </c>
      <c r="L190" s="36">
        <f>SUM(
IF(AND(TBL_QUAL_SERVICESLISTING_FAMILIES[[#This Row],[LISTING_LOAN_ID_PROP_ADDR]]&lt;&gt;"",NOT(ISNUMBER(MATCH(TBL_QUAL_SERVICESLISTING_FAMILIES[[#This Row],[LISTING_LOAN_ID_PROP_ADDR]],RANGE_LOOKUP_UDARDA_LOANLIST,0)))),1,0)
)</f>
        <v>0</v>
      </c>
    </row>
    <row r="191" spans="2:12" ht="20.100000000000001" customHeight="1" x14ac:dyDescent="0.25">
      <c r="B191" s="25" t="str">
        <f>IF(TBL_QUAL_SERVICESLISTING_FAMILIES[[#This Row],[RECORD_STARTED]],IF(TBL_QUAL_SERVICESLISTING_FAMILIES[[#This Row],[ERROR_COUNT]]&gt;0,-1,IF(TBL_QUAL_SERVICESLISTING_FAMILIES[[#This Row],[REQ_FIELDS_POPULATED]],1,0)),"")</f>
        <v/>
      </c>
      <c r="C191" s="94">
        <f>ROW()-ROW(TBL_QUAL_SERVICESLISTING_FAMILIES[[#Headers],[ROW_ID]])</f>
        <v>182</v>
      </c>
      <c r="D191" s="82"/>
      <c r="E191" s="82"/>
      <c r="F191" s="33"/>
      <c r="G1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1" s="84" t="str">
        <f>IFERROR(INDEX(TBL_UDARDA_LOANPOOL[QUAL_SERVICES_HUD_MFI],MATCH(TBL_QUAL_SERVICESLISTING_FAMILIES[[#This Row],[LISTING_LOAN_ID_PROP_ADDR]],TBL_UDARDA_LOANPOOL[LOAN_ID_PROP_ADDR],0)),"")</f>
        <v/>
      </c>
      <c r="I1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1" s="36" t="b">
        <f>CONCATENATE(TBL_QUAL_SERVICESLISTING_FAMILIES[[#This Row],[LISTING_LOAN_ID_PROP_ADDR]],TBL_QUAL_SERVICESLISTING_FAMILIES[[#This Row],[FAMILY_NAME]],TBL_QUAL_SERVICESLISTING_FAMILIES[[#This Row],[HOUSEHOLD_ANNUAL_INCOME]])&lt;&gt;""</f>
        <v>0</v>
      </c>
      <c r="K191" s="36" t="b">
        <f>AND(TBL_QUAL_SERVICESLISTING_FAMILIES[[#This Row],[LISTING_LOAN_ID_PROP_ADDR]]&lt;&gt;"",TBL_QUAL_SERVICESLISTING_FAMILIES[[#This Row],[FAMILY_NAME]]&lt;&gt;"",TBL_QUAL_SERVICESLISTING_FAMILIES[[#This Row],[HOUSEHOLD_ANNUAL_INCOME]]&lt;&gt;"")</f>
        <v>0</v>
      </c>
      <c r="L191" s="36">
        <f>SUM(
IF(AND(TBL_QUAL_SERVICESLISTING_FAMILIES[[#This Row],[LISTING_LOAN_ID_PROP_ADDR]]&lt;&gt;"",NOT(ISNUMBER(MATCH(TBL_QUAL_SERVICESLISTING_FAMILIES[[#This Row],[LISTING_LOAN_ID_PROP_ADDR]],RANGE_LOOKUP_UDARDA_LOANLIST,0)))),1,0)
)</f>
        <v>0</v>
      </c>
    </row>
    <row r="192" spans="2:12" ht="20.100000000000001" customHeight="1" x14ac:dyDescent="0.25">
      <c r="B192" s="25" t="str">
        <f>IF(TBL_QUAL_SERVICESLISTING_FAMILIES[[#This Row],[RECORD_STARTED]],IF(TBL_QUAL_SERVICESLISTING_FAMILIES[[#This Row],[ERROR_COUNT]]&gt;0,-1,IF(TBL_QUAL_SERVICESLISTING_FAMILIES[[#This Row],[REQ_FIELDS_POPULATED]],1,0)),"")</f>
        <v/>
      </c>
      <c r="C192" s="94">
        <f>ROW()-ROW(TBL_QUAL_SERVICESLISTING_FAMILIES[[#Headers],[ROW_ID]])</f>
        <v>183</v>
      </c>
      <c r="D192" s="82"/>
      <c r="E192" s="82"/>
      <c r="F192" s="33"/>
      <c r="G1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2" s="84" t="str">
        <f>IFERROR(INDEX(TBL_UDARDA_LOANPOOL[QUAL_SERVICES_HUD_MFI],MATCH(TBL_QUAL_SERVICESLISTING_FAMILIES[[#This Row],[LISTING_LOAN_ID_PROP_ADDR]],TBL_UDARDA_LOANPOOL[LOAN_ID_PROP_ADDR],0)),"")</f>
        <v/>
      </c>
      <c r="I1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2" s="36" t="b">
        <f>CONCATENATE(TBL_QUAL_SERVICESLISTING_FAMILIES[[#This Row],[LISTING_LOAN_ID_PROP_ADDR]],TBL_QUAL_SERVICESLISTING_FAMILIES[[#This Row],[FAMILY_NAME]],TBL_QUAL_SERVICESLISTING_FAMILIES[[#This Row],[HOUSEHOLD_ANNUAL_INCOME]])&lt;&gt;""</f>
        <v>0</v>
      </c>
      <c r="K192" s="36" t="b">
        <f>AND(TBL_QUAL_SERVICESLISTING_FAMILIES[[#This Row],[LISTING_LOAN_ID_PROP_ADDR]]&lt;&gt;"",TBL_QUAL_SERVICESLISTING_FAMILIES[[#This Row],[FAMILY_NAME]]&lt;&gt;"",TBL_QUAL_SERVICESLISTING_FAMILIES[[#This Row],[HOUSEHOLD_ANNUAL_INCOME]]&lt;&gt;"")</f>
        <v>0</v>
      </c>
      <c r="L192" s="36">
        <f>SUM(
IF(AND(TBL_QUAL_SERVICESLISTING_FAMILIES[[#This Row],[LISTING_LOAN_ID_PROP_ADDR]]&lt;&gt;"",NOT(ISNUMBER(MATCH(TBL_QUAL_SERVICESLISTING_FAMILIES[[#This Row],[LISTING_LOAN_ID_PROP_ADDR]],RANGE_LOOKUP_UDARDA_LOANLIST,0)))),1,0)
)</f>
        <v>0</v>
      </c>
    </row>
    <row r="193" spans="2:12" ht="20.100000000000001" customHeight="1" x14ac:dyDescent="0.25">
      <c r="B193" s="25" t="str">
        <f>IF(TBL_QUAL_SERVICESLISTING_FAMILIES[[#This Row],[RECORD_STARTED]],IF(TBL_QUAL_SERVICESLISTING_FAMILIES[[#This Row],[ERROR_COUNT]]&gt;0,-1,IF(TBL_QUAL_SERVICESLISTING_FAMILIES[[#This Row],[REQ_FIELDS_POPULATED]],1,0)),"")</f>
        <v/>
      </c>
      <c r="C193" s="94">
        <f>ROW()-ROW(TBL_QUAL_SERVICESLISTING_FAMILIES[[#Headers],[ROW_ID]])</f>
        <v>184</v>
      </c>
      <c r="D193" s="82"/>
      <c r="E193" s="82"/>
      <c r="F193" s="33"/>
      <c r="G1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3" s="84" t="str">
        <f>IFERROR(INDEX(TBL_UDARDA_LOANPOOL[QUAL_SERVICES_HUD_MFI],MATCH(TBL_QUAL_SERVICESLISTING_FAMILIES[[#This Row],[LISTING_LOAN_ID_PROP_ADDR]],TBL_UDARDA_LOANPOOL[LOAN_ID_PROP_ADDR],0)),"")</f>
        <v/>
      </c>
      <c r="I1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3" s="36" t="b">
        <f>CONCATENATE(TBL_QUAL_SERVICESLISTING_FAMILIES[[#This Row],[LISTING_LOAN_ID_PROP_ADDR]],TBL_QUAL_SERVICESLISTING_FAMILIES[[#This Row],[FAMILY_NAME]],TBL_QUAL_SERVICESLISTING_FAMILIES[[#This Row],[HOUSEHOLD_ANNUAL_INCOME]])&lt;&gt;""</f>
        <v>0</v>
      </c>
      <c r="K193" s="36" t="b">
        <f>AND(TBL_QUAL_SERVICESLISTING_FAMILIES[[#This Row],[LISTING_LOAN_ID_PROP_ADDR]]&lt;&gt;"",TBL_QUAL_SERVICESLISTING_FAMILIES[[#This Row],[FAMILY_NAME]]&lt;&gt;"",TBL_QUAL_SERVICESLISTING_FAMILIES[[#This Row],[HOUSEHOLD_ANNUAL_INCOME]]&lt;&gt;"")</f>
        <v>0</v>
      </c>
      <c r="L193" s="36">
        <f>SUM(
IF(AND(TBL_QUAL_SERVICESLISTING_FAMILIES[[#This Row],[LISTING_LOAN_ID_PROP_ADDR]]&lt;&gt;"",NOT(ISNUMBER(MATCH(TBL_QUAL_SERVICESLISTING_FAMILIES[[#This Row],[LISTING_LOAN_ID_PROP_ADDR]],RANGE_LOOKUP_UDARDA_LOANLIST,0)))),1,0)
)</f>
        <v>0</v>
      </c>
    </row>
    <row r="194" spans="2:12" ht="20.100000000000001" customHeight="1" x14ac:dyDescent="0.25">
      <c r="B194" s="25" t="str">
        <f>IF(TBL_QUAL_SERVICESLISTING_FAMILIES[[#This Row],[RECORD_STARTED]],IF(TBL_QUAL_SERVICESLISTING_FAMILIES[[#This Row],[ERROR_COUNT]]&gt;0,-1,IF(TBL_QUAL_SERVICESLISTING_FAMILIES[[#This Row],[REQ_FIELDS_POPULATED]],1,0)),"")</f>
        <v/>
      </c>
      <c r="C194" s="94">
        <f>ROW()-ROW(TBL_QUAL_SERVICESLISTING_FAMILIES[[#Headers],[ROW_ID]])</f>
        <v>185</v>
      </c>
      <c r="D194" s="82"/>
      <c r="E194" s="82"/>
      <c r="F194" s="33"/>
      <c r="G1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4" s="84" t="str">
        <f>IFERROR(INDEX(TBL_UDARDA_LOANPOOL[QUAL_SERVICES_HUD_MFI],MATCH(TBL_QUAL_SERVICESLISTING_FAMILIES[[#This Row],[LISTING_LOAN_ID_PROP_ADDR]],TBL_UDARDA_LOANPOOL[LOAN_ID_PROP_ADDR],0)),"")</f>
        <v/>
      </c>
      <c r="I1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4" s="36" t="b">
        <f>CONCATENATE(TBL_QUAL_SERVICESLISTING_FAMILIES[[#This Row],[LISTING_LOAN_ID_PROP_ADDR]],TBL_QUAL_SERVICESLISTING_FAMILIES[[#This Row],[FAMILY_NAME]],TBL_QUAL_SERVICESLISTING_FAMILIES[[#This Row],[HOUSEHOLD_ANNUAL_INCOME]])&lt;&gt;""</f>
        <v>0</v>
      </c>
      <c r="K194" s="36" t="b">
        <f>AND(TBL_QUAL_SERVICESLISTING_FAMILIES[[#This Row],[LISTING_LOAN_ID_PROP_ADDR]]&lt;&gt;"",TBL_QUAL_SERVICESLISTING_FAMILIES[[#This Row],[FAMILY_NAME]]&lt;&gt;"",TBL_QUAL_SERVICESLISTING_FAMILIES[[#This Row],[HOUSEHOLD_ANNUAL_INCOME]]&lt;&gt;"")</f>
        <v>0</v>
      </c>
      <c r="L194" s="36">
        <f>SUM(
IF(AND(TBL_QUAL_SERVICESLISTING_FAMILIES[[#This Row],[LISTING_LOAN_ID_PROP_ADDR]]&lt;&gt;"",NOT(ISNUMBER(MATCH(TBL_QUAL_SERVICESLISTING_FAMILIES[[#This Row],[LISTING_LOAN_ID_PROP_ADDR]],RANGE_LOOKUP_UDARDA_LOANLIST,0)))),1,0)
)</f>
        <v>0</v>
      </c>
    </row>
    <row r="195" spans="2:12" ht="20.100000000000001" customHeight="1" x14ac:dyDescent="0.25">
      <c r="B195" s="25" t="str">
        <f>IF(TBL_QUAL_SERVICESLISTING_FAMILIES[[#This Row],[RECORD_STARTED]],IF(TBL_QUAL_SERVICESLISTING_FAMILIES[[#This Row],[ERROR_COUNT]]&gt;0,-1,IF(TBL_QUAL_SERVICESLISTING_FAMILIES[[#This Row],[REQ_FIELDS_POPULATED]],1,0)),"")</f>
        <v/>
      </c>
      <c r="C195" s="94">
        <f>ROW()-ROW(TBL_QUAL_SERVICESLISTING_FAMILIES[[#Headers],[ROW_ID]])</f>
        <v>186</v>
      </c>
      <c r="D195" s="82"/>
      <c r="E195" s="82"/>
      <c r="F195" s="33"/>
      <c r="G1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5" s="84" t="str">
        <f>IFERROR(INDEX(TBL_UDARDA_LOANPOOL[QUAL_SERVICES_HUD_MFI],MATCH(TBL_QUAL_SERVICESLISTING_FAMILIES[[#This Row],[LISTING_LOAN_ID_PROP_ADDR]],TBL_UDARDA_LOANPOOL[LOAN_ID_PROP_ADDR],0)),"")</f>
        <v/>
      </c>
      <c r="I1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5" s="36" t="b">
        <f>CONCATENATE(TBL_QUAL_SERVICESLISTING_FAMILIES[[#This Row],[LISTING_LOAN_ID_PROP_ADDR]],TBL_QUAL_SERVICESLISTING_FAMILIES[[#This Row],[FAMILY_NAME]],TBL_QUAL_SERVICESLISTING_FAMILIES[[#This Row],[HOUSEHOLD_ANNUAL_INCOME]])&lt;&gt;""</f>
        <v>0</v>
      </c>
      <c r="K195" s="36" t="b">
        <f>AND(TBL_QUAL_SERVICESLISTING_FAMILIES[[#This Row],[LISTING_LOAN_ID_PROP_ADDR]]&lt;&gt;"",TBL_QUAL_SERVICESLISTING_FAMILIES[[#This Row],[FAMILY_NAME]]&lt;&gt;"",TBL_QUAL_SERVICESLISTING_FAMILIES[[#This Row],[HOUSEHOLD_ANNUAL_INCOME]]&lt;&gt;"")</f>
        <v>0</v>
      </c>
      <c r="L195" s="36">
        <f>SUM(
IF(AND(TBL_QUAL_SERVICESLISTING_FAMILIES[[#This Row],[LISTING_LOAN_ID_PROP_ADDR]]&lt;&gt;"",NOT(ISNUMBER(MATCH(TBL_QUAL_SERVICESLISTING_FAMILIES[[#This Row],[LISTING_LOAN_ID_PROP_ADDR]],RANGE_LOOKUP_UDARDA_LOANLIST,0)))),1,0)
)</f>
        <v>0</v>
      </c>
    </row>
    <row r="196" spans="2:12" ht="20.100000000000001" customHeight="1" x14ac:dyDescent="0.25">
      <c r="B196" s="25" t="str">
        <f>IF(TBL_QUAL_SERVICESLISTING_FAMILIES[[#This Row],[RECORD_STARTED]],IF(TBL_QUAL_SERVICESLISTING_FAMILIES[[#This Row],[ERROR_COUNT]]&gt;0,-1,IF(TBL_QUAL_SERVICESLISTING_FAMILIES[[#This Row],[REQ_FIELDS_POPULATED]],1,0)),"")</f>
        <v/>
      </c>
      <c r="C196" s="94">
        <f>ROW()-ROW(TBL_QUAL_SERVICESLISTING_FAMILIES[[#Headers],[ROW_ID]])</f>
        <v>187</v>
      </c>
      <c r="D196" s="82"/>
      <c r="E196" s="82"/>
      <c r="F196" s="33"/>
      <c r="G1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6" s="84" t="str">
        <f>IFERROR(INDEX(TBL_UDARDA_LOANPOOL[QUAL_SERVICES_HUD_MFI],MATCH(TBL_QUAL_SERVICESLISTING_FAMILIES[[#This Row],[LISTING_LOAN_ID_PROP_ADDR]],TBL_UDARDA_LOANPOOL[LOAN_ID_PROP_ADDR],0)),"")</f>
        <v/>
      </c>
      <c r="I1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6" s="36" t="b">
        <f>CONCATENATE(TBL_QUAL_SERVICESLISTING_FAMILIES[[#This Row],[LISTING_LOAN_ID_PROP_ADDR]],TBL_QUAL_SERVICESLISTING_FAMILIES[[#This Row],[FAMILY_NAME]],TBL_QUAL_SERVICESLISTING_FAMILIES[[#This Row],[HOUSEHOLD_ANNUAL_INCOME]])&lt;&gt;""</f>
        <v>0</v>
      </c>
      <c r="K196" s="36" t="b">
        <f>AND(TBL_QUAL_SERVICESLISTING_FAMILIES[[#This Row],[LISTING_LOAN_ID_PROP_ADDR]]&lt;&gt;"",TBL_QUAL_SERVICESLISTING_FAMILIES[[#This Row],[FAMILY_NAME]]&lt;&gt;"",TBL_QUAL_SERVICESLISTING_FAMILIES[[#This Row],[HOUSEHOLD_ANNUAL_INCOME]]&lt;&gt;"")</f>
        <v>0</v>
      </c>
      <c r="L196" s="36">
        <f>SUM(
IF(AND(TBL_QUAL_SERVICESLISTING_FAMILIES[[#This Row],[LISTING_LOAN_ID_PROP_ADDR]]&lt;&gt;"",NOT(ISNUMBER(MATCH(TBL_QUAL_SERVICESLISTING_FAMILIES[[#This Row],[LISTING_LOAN_ID_PROP_ADDR]],RANGE_LOOKUP_UDARDA_LOANLIST,0)))),1,0)
)</f>
        <v>0</v>
      </c>
    </row>
    <row r="197" spans="2:12" ht="20.100000000000001" customHeight="1" x14ac:dyDescent="0.25">
      <c r="B197" s="25" t="str">
        <f>IF(TBL_QUAL_SERVICESLISTING_FAMILIES[[#This Row],[RECORD_STARTED]],IF(TBL_QUAL_SERVICESLISTING_FAMILIES[[#This Row],[ERROR_COUNT]]&gt;0,-1,IF(TBL_QUAL_SERVICESLISTING_FAMILIES[[#This Row],[REQ_FIELDS_POPULATED]],1,0)),"")</f>
        <v/>
      </c>
      <c r="C197" s="94">
        <f>ROW()-ROW(TBL_QUAL_SERVICESLISTING_FAMILIES[[#Headers],[ROW_ID]])</f>
        <v>188</v>
      </c>
      <c r="D197" s="82"/>
      <c r="E197" s="82"/>
      <c r="F197" s="33"/>
      <c r="G1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7" s="84" t="str">
        <f>IFERROR(INDEX(TBL_UDARDA_LOANPOOL[QUAL_SERVICES_HUD_MFI],MATCH(TBL_QUAL_SERVICESLISTING_FAMILIES[[#This Row],[LISTING_LOAN_ID_PROP_ADDR]],TBL_UDARDA_LOANPOOL[LOAN_ID_PROP_ADDR],0)),"")</f>
        <v/>
      </c>
      <c r="I1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7" s="36" t="b">
        <f>CONCATENATE(TBL_QUAL_SERVICESLISTING_FAMILIES[[#This Row],[LISTING_LOAN_ID_PROP_ADDR]],TBL_QUAL_SERVICESLISTING_FAMILIES[[#This Row],[FAMILY_NAME]],TBL_QUAL_SERVICESLISTING_FAMILIES[[#This Row],[HOUSEHOLD_ANNUAL_INCOME]])&lt;&gt;""</f>
        <v>0</v>
      </c>
      <c r="K197" s="36" t="b">
        <f>AND(TBL_QUAL_SERVICESLISTING_FAMILIES[[#This Row],[LISTING_LOAN_ID_PROP_ADDR]]&lt;&gt;"",TBL_QUAL_SERVICESLISTING_FAMILIES[[#This Row],[FAMILY_NAME]]&lt;&gt;"",TBL_QUAL_SERVICESLISTING_FAMILIES[[#This Row],[HOUSEHOLD_ANNUAL_INCOME]]&lt;&gt;"")</f>
        <v>0</v>
      </c>
      <c r="L197" s="36">
        <f>SUM(
IF(AND(TBL_QUAL_SERVICESLISTING_FAMILIES[[#This Row],[LISTING_LOAN_ID_PROP_ADDR]]&lt;&gt;"",NOT(ISNUMBER(MATCH(TBL_QUAL_SERVICESLISTING_FAMILIES[[#This Row],[LISTING_LOAN_ID_PROP_ADDR]],RANGE_LOOKUP_UDARDA_LOANLIST,0)))),1,0)
)</f>
        <v>0</v>
      </c>
    </row>
    <row r="198" spans="2:12" ht="20.100000000000001" customHeight="1" x14ac:dyDescent="0.25">
      <c r="B198" s="25" t="str">
        <f>IF(TBL_QUAL_SERVICESLISTING_FAMILIES[[#This Row],[RECORD_STARTED]],IF(TBL_QUAL_SERVICESLISTING_FAMILIES[[#This Row],[ERROR_COUNT]]&gt;0,-1,IF(TBL_QUAL_SERVICESLISTING_FAMILIES[[#This Row],[REQ_FIELDS_POPULATED]],1,0)),"")</f>
        <v/>
      </c>
      <c r="C198" s="94">
        <f>ROW()-ROW(TBL_QUAL_SERVICESLISTING_FAMILIES[[#Headers],[ROW_ID]])</f>
        <v>189</v>
      </c>
      <c r="D198" s="82"/>
      <c r="E198" s="82"/>
      <c r="F198" s="33"/>
      <c r="G1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8" s="84" t="str">
        <f>IFERROR(INDEX(TBL_UDARDA_LOANPOOL[QUAL_SERVICES_HUD_MFI],MATCH(TBL_QUAL_SERVICESLISTING_FAMILIES[[#This Row],[LISTING_LOAN_ID_PROP_ADDR]],TBL_UDARDA_LOANPOOL[LOAN_ID_PROP_ADDR],0)),"")</f>
        <v/>
      </c>
      <c r="I1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8" s="36" t="b">
        <f>CONCATENATE(TBL_QUAL_SERVICESLISTING_FAMILIES[[#This Row],[LISTING_LOAN_ID_PROP_ADDR]],TBL_QUAL_SERVICESLISTING_FAMILIES[[#This Row],[FAMILY_NAME]],TBL_QUAL_SERVICESLISTING_FAMILIES[[#This Row],[HOUSEHOLD_ANNUAL_INCOME]])&lt;&gt;""</f>
        <v>0</v>
      </c>
      <c r="K198" s="36" t="b">
        <f>AND(TBL_QUAL_SERVICESLISTING_FAMILIES[[#This Row],[LISTING_LOAN_ID_PROP_ADDR]]&lt;&gt;"",TBL_QUAL_SERVICESLISTING_FAMILIES[[#This Row],[FAMILY_NAME]]&lt;&gt;"",TBL_QUAL_SERVICESLISTING_FAMILIES[[#This Row],[HOUSEHOLD_ANNUAL_INCOME]]&lt;&gt;"")</f>
        <v>0</v>
      </c>
      <c r="L198" s="36">
        <f>SUM(
IF(AND(TBL_QUAL_SERVICESLISTING_FAMILIES[[#This Row],[LISTING_LOAN_ID_PROP_ADDR]]&lt;&gt;"",NOT(ISNUMBER(MATCH(TBL_QUAL_SERVICESLISTING_FAMILIES[[#This Row],[LISTING_LOAN_ID_PROP_ADDR]],RANGE_LOOKUP_UDARDA_LOANLIST,0)))),1,0)
)</f>
        <v>0</v>
      </c>
    </row>
    <row r="199" spans="2:12" ht="20.100000000000001" customHeight="1" x14ac:dyDescent="0.25">
      <c r="B199" s="25" t="str">
        <f>IF(TBL_QUAL_SERVICESLISTING_FAMILIES[[#This Row],[RECORD_STARTED]],IF(TBL_QUAL_SERVICESLISTING_FAMILIES[[#This Row],[ERROR_COUNT]]&gt;0,-1,IF(TBL_QUAL_SERVICESLISTING_FAMILIES[[#This Row],[REQ_FIELDS_POPULATED]],1,0)),"")</f>
        <v/>
      </c>
      <c r="C199" s="94">
        <f>ROW()-ROW(TBL_QUAL_SERVICESLISTING_FAMILIES[[#Headers],[ROW_ID]])</f>
        <v>190</v>
      </c>
      <c r="D199" s="82"/>
      <c r="E199" s="82"/>
      <c r="F199" s="33"/>
      <c r="G1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9" s="84" t="str">
        <f>IFERROR(INDEX(TBL_UDARDA_LOANPOOL[QUAL_SERVICES_HUD_MFI],MATCH(TBL_QUAL_SERVICESLISTING_FAMILIES[[#This Row],[LISTING_LOAN_ID_PROP_ADDR]],TBL_UDARDA_LOANPOOL[LOAN_ID_PROP_ADDR],0)),"")</f>
        <v/>
      </c>
      <c r="I1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9" s="36" t="b">
        <f>CONCATENATE(TBL_QUAL_SERVICESLISTING_FAMILIES[[#This Row],[LISTING_LOAN_ID_PROP_ADDR]],TBL_QUAL_SERVICESLISTING_FAMILIES[[#This Row],[FAMILY_NAME]],TBL_QUAL_SERVICESLISTING_FAMILIES[[#This Row],[HOUSEHOLD_ANNUAL_INCOME]])&lt;&gt;""</f>
        <v>0</v>
      </c>
      <c r="K199" s="36" t="b">
        <f>AND(TBL_QUAL_SERVICESLISTING_FAMILIES[[#This Row],[LISTING_LOAN_ID_PROP_ADDR]]&lt;&gt;"",TBL_QUAL_SERVICESLISTING_FAMILIES[[#This Row],[FAMILY_NAME]]&lt;&gt;"",TBL_QUAL_SERVICESLISTING_FAMILIES[[#This Row],[HOUSEHOLD_ANNUAL_INCOME]]&lt;&gt;"")</f>
        <v>0</v>
      </c>
      <c r="L199" s="36">
        <f>SUM(
IF(AND(TBL_QUAL_SERVICESLISTING_FAMILIES[[#This Row],[LISTING_LOAN_ID_PROP_ADDR]]&lt;&gt;"",NOT(ISNUMBER(MATCH(TBL_QUAL_SERVICESLISTING_FAMILIES[[#This Row],[LISTING_LOAN_ID_PROP_ADDR]],RANGE_LOOKUP_UDARDA_LOANLIST,0)))),1,0)
)</f>
        <v>0</v>
      </c>
    </row>
    <row r="200" spans="2:12" ht="20.100000000000001" customHeight="1" x14ac:dyDescent="0.25">
      <c r="B200" s="25" t="str">
        <f>IF(TBL_QUAL_SERVICESLISTING_FAMILIES[[#This Row],[RECORD_STARTED]],IF(TBL_QUAL_SERVICESLISTING_FAMILIES[[#This Row],[ERROR_COUNT]]&gt;0,-1,IF(TBL_QUAL_SERVICESLISTING_FAMILIES[[#This Row],[REQ_FIELDS_POPULATED]],1,0)),"")</f>
        <v/>
      </c>
      <c r="C200" s="94">
        <f>ROW()-ROW(TBL_QUAL_SERVICESLISTING_FAMILIES[[#Headers],[ROW_ID]])</f>
        <v>191</v>
      </c>
      <c r="D200" s="82"/>
      <c r="E200" s="82"/>
      <c r="F200" s="33"/>
      <c r="G2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0" s="84" t="str">
        <f>IFERROR(INDEX(TBL_UDARDA_LOANPOOL[QUAL_SERVICES_HUD_MFI],MATCH(TBL_QUAL_SERVICESLISTING_FAMILIES[[#This Row],[LISTING_LOAN_ID_PROP_ADDR]],TBL_UDARDA_LOANPOOL[LOAN_ID_PROP_ADDR],0)),"")</f>
        <v/>
      </c>
      <c r="I2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0" s="36" t="b">
        <f>CONCATENATE(TBL_QUAL_SERVICESLISTING_FAMILIES[[#This Row],[LISTING_LOAN_ID_PROP_ADDR]],TBL_QUAL_SERVICESLISTING_FAMILIES[[#This Row],[FAMILY_NAME]],TBL_QUAL_SERVICESLISTING_FAMILIES[[#This Row],[HOUSEHOLD_ANNUAL_INCOME]])&lt;&gt;""</f>
        <v>0</v>
      </c>
      <c r="K200" s="36" t="b">
        <f>AND(TBL_QUAL_SERVICESLISTING_FAMILIES[[#This Row],[LISTING_LOAN_ID_PROP_ADDR]]&lt;&gt;"",TBL_QUAL_SERVICESLISTING_FAMILIES[[#This Row],[FAMILY_NAME]]&lt;&gt;"",TBL_QUAL_SERVICESLISTING_FAMILIES[[#This Row],[HOUSEHOLD_ANNUAL_INCOME]]&lt;&gt;"")</f>
        <v>0</v>
      </c>
      <c r="L200" s="36">
        <f>SUM(
IF(AND(TBL_QUAL_SERVICESLISTING_FAMILIES[[#This Row],[LISTING_LOAN_ID_PROP_ADDR]]&lt;&gt;"",NOT(ISNUMBER(MATCH(TBL_QUAL_SERVICESLISTING_FAMILIES[[#This Row],[LISTING_LOAN_ID_PROP_ADDR]],RANGE_LOOKUP_UDARDA_LOANLIST,0)))),1,0)
)</f>
        <v>0</v>
      </c>
    </row>
    <row r="201" spans="2:12" ht="20.100000000000001" customHeight="1" x14ac:dyDescent="0.25">
      <c r="B201" s="25" t="str">
        <f>IF(TBL_QUAL_SERVICESLISTING_FAMILIES[[#This Row],[RECORD_STARTED]],IF(TBL_QUAL_SERVICESLISTING_FAMILIES[[#This Row],[ERROR_COUNT]]&gt;0,-1,IF(TBL_QUAL_SERVICESLISTING_FAMILIES[[#This Row],[REQ_FIELDS_POPULATED]],1,0)),"")</f>
        <v/>
      </c>
      <c r="C201" s="94">
        <f>ROW()-ROW(TBL_QUAL_SERVICESLISTING_FAMILIES[[#Headers],[ROW_ID]])</f>
        <v>192</v>
      </c>
      <c r="D201" s="82"/>
      <c r="E201" s="82"/>
      <c r="F201" s="33"/>
      <c r="G2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1" s="84" t="str">
        <f>IFERROR(INDEX(TBL_UDARDA_LOANPOOL[QUAL_SERVICES_HUD_MFI],MATCH(TBL_QUAL_SERVICESLISTING_FAMILIES[[#This Row],[LISTING_LOAN_ID_PROP_ADDR]],TBL_UDARDA_LOANPOOL[LOAN_ID_PROP_ADDR],0)),"")</f>
        <v/>
      </c>
      <c r="I2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1" s="36" t="b">
        <f>CONCATENATE(TBL_QUAL_SERVICESLISTING_FAMILIES[[#This Row],[LISTING_LOAN_ID_PROP_ADDR]],TBL_QUAL_SERVICESLISTING_FAMILIES[[#This Row],[FAMILY_NAME]],TBL_QUAL_SERVICESLISTING_FAMILIES[[#This Row],[HOUSEHOLD_ANNUAL_INCOME]])&lt;&gt;""</f>
        <v>0</v>
      </c>
      <c r="K201" s="36" t="b">
        <f>AND(TBL_QUAL_SERVICESLISTING_FAMILIES[[#This Row],[LISTING_LOAN_ID_PROP_ADDR]]&lt;&gt;"",TBL_QUAL_SERVICESLISTING_FAMILIES[[#This Row],[FAMILY_NAME]]&lt;&gt;"",TBL_QUAL_SERVICESLISTING_FAMILIES[[#This Row],[HOUSEHOLD_ANNUAL_INCOME]]&lt;&gt;"")</f>
        <v>0</v>
      </c>
      <c r="L201" s="36">
        <f>SUM(
IF(AND(TBL_QUAL_SERVICESLISTING_FAMILIES[[#This Row],[LISTING_LOAN_ID_PROP_ADDR]]&lt;&gt;"",NOT(ISNUMBER(MATCH(TBL_QUAL_SERVICESLISTING_FAMILIES[[#This Row],[LISTING_LOAN_ID_PROP_ADDR]],RANGE_LOOKUP_UDARDA_LOANLIST,0)))),1,0)
)</f>
        <v>0</v>
      </c>
    </row>
    <row r="202" spans="2:12" ht="20.100000000000001" customHeight="1" x14ac:dyDescent="0.25">
      <c r="B202" s="25" t="str">
        <f>IF(TBL_QUAL_SERVICESLISTING_FAMILIES[[#This Row],[RECORD_STARTED]],IF(TBL_QUAL_SERVICESLISTING_FAMILIES[[#This Row],[ERROR_COUNT]]&gt;0,-1,IF(TBL_QUAL_SERVICESLISTING_FAMILIES[[#This Row],[REQ_FIELDS_POPULATED]],1,0)),"")</f>
        <v/>
      </c>
      <c r="C202" s="94">
        <f>ROW()-ROW(TBL_QUAL_SERVICESLISTING_FAMILIES[[#Headers],[ROW_ID]])</f>
        <v>193</v>
      </c>
      <c r="D202" s="82"/>
      <c r="E202" s="82"/>
      <c r="F202" s="33"/>
      <c r="G20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2" s="84" t="str">
        <f>IFERROR(INDEX(TBL_UDARDA_LOANPOOL[QUAL_SERVICES_HUD_MFI],MATCH(TBL_QUAL_SERVICESLISTING_FAMILIES[[#This Row],[LISTING_LOAN_ID_PROP_ADDR]],TBL_UDARDA_LOANPOOL[LOAN_ID_PROP_ADDR],0)),"")</f>
        <v/>
      </c>
      <c r="I20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2" s="36" t="b">
        <f>CONCATENATE(TBL_QUAL_SERVICESLISTING_FAMILIES[[#This Row],[LISTING_LOAN_ID_PROP_ADDR]],TBL_QUAL_SERVICESLISTING_FAMILIES[[#This Row],[FAMILY_NAME]],TBL_QUAL_SERVICESLISTING_FAMILIES[[#This Row],[HOUSEHOLD_ANNUAL_INCOME]])&lt;&gt;""</f>
        <v>0</v>
      </c>
      <c r="K202" s="36" t="b">
        <f>AND(TBL_QUAL_SERVICESLISTING_FAMILIES[[#This Row],[LISTING_LOAN_ID_PROP_ADDR]]&lt;&gt;"",TBL_QUAL_SERVICESLISTING_FAMILIES[[#This Row],[FAMILY_NAME]]&lt;&gt;"",TBL_QUAL_SERVICESLISTING_FAMILIES[[#This Row],[HOUSEHOLD_ANNUAL_INCOME]]&lt;&gt;"")</f>
        <v>0</v>
      </c>
      <c r="L202" s="36">
        <f>SUM(
IF(AND(TBL_QUAL_SERVICESLISTING_FAMILIES[[#This Row],[LISTING_LOAN_ID_PROP_ADDR]]&lt;&gt;"",NOT(ISNUMBER(MATCH(TBL_QUAL_SERVICESLISTING_FAMILIES[[#This Row],[LISTING_LOAN_ID_PROP_ADDR]],RANGE_LOOKUP_UDARDA_LOANLIST,0)))),1,0)
)</f>
        <v>0</v>
      </c>
    </row>
    <row r="203" spans="2:12" ht="20.100000000000001" customHeight="1" x14ac:dyDescent="0.25">
      <c r="B203" s="25" t="str">
        <f>IF(TBL_QUAL_SERVICESLISTING_FAMILIES[[#This Row],[RECORD_STARTED]],IF(TBL_QUAL_SERVICESLISTING_FAMILIES[[#This Row],[ERROR_COUNT]]&gt;0,-1,IF(TBL_QUAL_SERVICESLISTING_FAMILIES[[#This Row],[REQ_FIELDS_POPULATED]],1,0)),"")</f>
        <v/>
      </c>
      <c r="C203" s="94">
        <f>ROW()-ROW(TBL_QUAL_SERVICESLISTING_FAMILIES[[#Headers],[ROW_ID]])</f>
        <v>194</v>
      </c>
      <c r="D203" s="82"/>
      <c r="E203" s="82"/>
      <c r="F203" s="33"/>
      <c r="G20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3" s="84" t="str">
        <f>IFERROR(INDEX(TBL_UDARDA_LOANPOOL[QUAL_SERVICES_HUD_MFI],MATCH(TBL_QUAL_SERVICESLISTING_FAMILIES[[#This Row],[LISTING_LOAN_ID_PROP_ADDR]],TBL_UDARDA_LOANPOOL[LOAN_ID_PROP_ADDR],0)),"")</f>
        <v/>
      </c>
      <c r="I20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3" s="36" t="b">
        <f>CONCATENATE(TBL_QUAL_SERVICESLISTING_FAMILIES[[#This Row],[LISTING_LOAN_ID_PROP_ADDR]],TBL_QUAL_SERVICESLISTING_FAMILIES[[#This Row],[FAMILY_NAME]],TBL_QUAL_SERVICESLISTING_FAMILIES[[#This Row],[HOUSEHOLD_ANNUAL_INCOME]])&lt;&gt;""</f>
        <v>0</v>
      </c>
      <c r="K203" s="36" t="b">
        <f>AND(TBL_QUAL_SERVICESLISTING_FAMILIES[[#This Row],[LISTING_LOAN_ID_PROP_ADDR]]&lt;&gt;"",TBL_QUAL_SERVICESLISTING_FAMILIES[[#This Row],[FAMILY_NAME]]&lt;&gt;"",TBL_QUAL_SERVICESLISTING_FAMILIES[[#This Row],[HOUSEHOLD_ANNUAL_INCOME]]&lt;&gt;"")</f>
        <v>0</v>
      </c>
      <c r="L203" s="36">
        <f>SUM(
IF(AND(TBL_QUAL_SERVICESLISTING_FAMILIES[[#This Row],[LISTING_LOAN_ID_PROP_ADDR]]&lt;&gt;"",NOT(ISNUMBER(MATCH(TBL_QUAL_SERVICESLISTING_FAMILIES[[#This Row],[LISTING_LOAN_ID_PROP_ADDR]],RANGE_LOOKUP_UDARDA_LOANLIST,0)))),1,0)
)</f>
        <v>0</v>
      </c>
    </row>
    <row r="204" spans="2:12" ht="20.100000000000001" customHeight="1" x14ac:dyDescent="0.25">
      <c r="B204" s="25" t="str">
        <f>IF(TBL_QUAL_SERVICESLISTING_FAMILIES[[#This Row],[RECORD_STARTED]],IF(TBL_QUAL_SERVICESLISTING_FAMILIES[[#This Row],[ERROR_COUNT]]&gt;0,-1,IF(TBL_QUAL_SERVICESLISTING_FAMILIES[[#This Row],[REQ_FIELDS_POPULATED]],1,0)),"")</f>
        <v/>
      </c>
      <c r="C204" s="94">
        <f>ROW()-ROW(TBL_QUAL_SERVICESLISTING_FAMILIES[[#Headers],[ROW_ID]])</f>
        <v>195</v>
      </c>
      <c r="D204" s="82"/>
      <c r="E204" s="82"/>
      <c r="F204" s="33"/>
      <c r="G20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4" s="84" t="str">
        <f>IFERROR(INDEX(TBL_UDARDA_LOANPOOL[QUAL_SERVICES_HUD_MFI],MATCH(TBL_QUAL_SERVICESLISTING_FAMILIES[[#This Row],[LISTING_LOAN_ID_PROP_ADDR]],TBL_UDARDA_LOANPOOL[LOAN_ID_PROP_ADDR],0)),"")</f>
        <v/>
      </c>
      <c r="I20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4" s="36" t="b">
        <f>CONCATENATE(TBL_QUAL_SERVICESLISTING_FAMILIES[[#This Row],[LISTING_LOAN_ID_PROP_ADDR]],TBL_QUAL_SERVICESLISTING_FAMILIES[[#This Row],[FAMILY_NAME]],TBL_QUAL_SERVICESLISTING_FAMILIES[[#This Row],[HOUSEHOLD_ANNUAL_INCOME]])&lt;&gt;""</f>
        <v>0</v>
      </c>
      <c r="K204" s="36" t="b">
        <f>AND(TBL_QUAL_SERVICESLISTING_FAMILIES[[#This Row],[LISTING_LOAN_ID_PROP_ADDR]]&lt;&gt;"",TBL_QUAL_SERVICESLISTING_FAMILIES[[#This Row],[FAMILY_NAME]]&lt;&gt;"",TBL_QUAL_SERVICESLISTING_FAMILIES[[#This Row],[HOUSEHOLD_ANNUAL_INCOME]]&lt;&gt;"")</f>
        <v>0</v>
      </c>
      <c r="L204" s="36">
        <f>SUM(
IF(AND(TBL_QUAL_SERVICESLISTING_FAMILIES[[#This Row],[LISTING_LOAN_ID_PROP_ADDR]]&lt;&gt;"",NOT(ISNUMBER(MATCH(TBL_QUAL_SERVICESLISTING_FAMILIES[[#This Row],[LISTING_LOAN_ID_PROP_ADDR]],RANGE_LOOKUP_UDARDA_LOANLIST,0)))),1,0)
)</f>
        <v>0</v>
      </c>
    </row>
    <row r="205" spans="2:12" ht="20.100000000000001" customHeight="1" x14ac:dyDescent="0.25">
      <c r="B205" s="25" t="str">
        <f>IF(TBL_QUAL_SERVICESLISTING_FAMILIES[[#This Row],[RECORD_STARTED]],IF(TBL_QUAL_SERVICESLISTING_FAMILIES[[#This Row],[ERROR_COUNT]]&gt;0,-1,IF(TBL_QUAL_SERVICESLISTING_FAMILIES[[#This Row],[REQ_FIELDS_POPULATED]],1,0)),"")</f>
        <v/>
      </c>
      <c r="C205" s="94">
        <f>ROW()-ROW(TBL_QUAL_SERVICESLISTING_FAMILIES[[#Headers],[ROW_ID]])</f>
        <v>196</v>
      </c>
      <c r="D205" s="82"/>
      <c r="E205" s="82"/>
      <c r="F205" s="33"/>
      <c r="G20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5" s="84" t="str">
        <f>IFERROR(INDEX(TBL_UDARDA_LOANPOOL[QUAL_SERVICES_HUD_MFI],MATCH(TBL_QUAL_SERVICESLISTING_FAMILIES[[#This Row],[LISTING_LOAN_ID_PROP_ADDR]],TBL_UDARDA_LOANPOOL[LOAN_ID_PROP_ADDR],0)),"")</f>
        <v/>
      </c>
      <c r="I20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5" s="36" t="b">
        <f>CONCATENATE(TBL_QUAL_SERVICESLISTING_FAMILIES[[#This Row],[LISTING_LOAN_ID_PROP_ADDR]],TBL_QUAL_SERVICESLISTING_FAMILIES[[#This Row],[FAMILY_NAME]],TBL_QUAL_SERVICESLISTING_FAMILIES[[#This Row],[HOUSEHOLD_ANNUAL_INCOME]])&lt;&gt;""</f>
        <v>0</v>
      </c>
      <c r="K205" s="36" t="b">
        <f>AND(TBL_QUAL_SERVICESLISTING_FAMILIES[[#This Row],[LISTING_LOAN_ID_PROP_ADDR]]&lt;&gt;"",TBL_QUAL_SERVICESLISTING_FAMILIES[[#This Row],[FAMILY_NAME]]&lt;&gt;"",TBL_QUAL_SERVICESLISTING_FAMILIES[[#This Row],[HOUSEHOLD_ANNUAL_INCOME]]&lt;&gt;"")</f>
        <v>0</v>
      </c>
      <c r="L205" s="36">
        <f>SUM(
IF(AND(TBL_QUAL_SERVICESLISTING_FAMILIES[[#This Row],[LISTING_LOAN_ID_PROP_ADDR]]&lt;&gt;"",NOT(ISNUMBER(MATCH(TBL_QUAL_SERVICESLISTING_FAMILIES[[#This Row],[LISTING_LOAN_ID_PROP_ADDR]],RANGE_LOOKUP_UDARDA_LOANLIST,0)))),1,0)
)</f>
        <v>0</v>
      </c>
    </row>
    <row r="206" spans="2:12" ht="20.100000000000001" customHeight="1" x14ac:dyDescent="0.25">
      <c r="B206" s="25" t="str">
        <f>IF(TBL_QUAL_SERVICESLISTING_FAMILIES[[#This Row],[RECORD_STARTED]],IF(TBL_QUAL_SERVICESLISTING_FAMILIES[[#This Row],[ERROR_COUNT]]&gt;0,-1,IF(TBL_QUAL_SERVICESLISTING_FAMILIES[[#This Row],[REQ_FIELDS_POPULATED]],1,0)),"")</f>
        <v/>
      </c>
      <c r="C206" s="94">
        <f>ROW()-ROW(TBL_QUAL_SERVICESLISTING_FAMILIES[[#Headers],[ROW_ID]])</f>
        <v>197</v>
      </c>
      <c r="D206" s="82"/>
      <c r="E206" s="82"/>
      <c r="F206" s="33"/>
      <c r="G20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6" s="84" t="str">
        <f>IFERROR(INDEX(TBL_UDARDA_LOANPOOL[QUAL_SERVICES_HUD_MFI],MATCH(TBL_QUAL_SERVICESLISTING_FAMILIES[[#This Row],[LISTING_LOAN_ID_PROP_ADDR]],TBL_UDARDA_LOANPOOL[LOAN_ID_PROP_ADDR],0)),"")</f>
        <v/>
      </c>
      <c r="I20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6" s="36" t="b">
        <f>CONCATENATE(TBL_QUAL_SERVICESLISTING_FAMILIES[[#This Row],[LISTING_LOAN_ID_PROP_ADDR]],TBL_QUAL_SERVICESLISTING_FAMILIES[[#This Row],[FAMILY_NAME]],TBL_QUAL_SERVICESLISTING_FAMILIES[[#This Row],[HOUSEHOLD_ANNUAL_INCOME]])&lt;&gt;""</f>
        <v>0</v>
      </c>
      <c r="K206" s="36" t="b">
        <f>AND(TBL_QUAL_SERVICESLISTING_FAMILIES[[#This Row],[LISTING_LOAN_ID_PROP_ADDR]]&lt;&gt;"",TBL_QUAL_SERVICESLISTING_FAMILIES[[#This Row],[FAMILY_NAME]]&lt;&gt;"",TBL_QUAL_SERVICESLISTING_FAMILIES[[#This Row],[HOUSEHOLD_ANNUAL_INCOME]]&lt;&gt;"")</f>
        <v>0</v>
      </c>
      <c r="L206" s="36">
        <f>SUM(
IF(AND(TBL_QUAL_SERVICESLISTING_FAMILIES[[#This Row],[LISTING_LOAN_ID_PROP_ADDR]]&lt;&gt;"",NOT(ISNUMBER(MATCH(TBL_QUAL_SERVICESLISTING_FAMILIES[[#This Row],[LISTING_LOAN_ID_PROP_ADDR]],RANGE_LOOKUP_UDARDA_LOANLIST,0)))),1,0)
)</f>
        <v>0</v>
      </c>
    </row>
    <row r="207" spans="2:12" ht="20.100000000000001" customHeight="1" x14ac:dyDescent="0.25">
      <c r="B207" s="25" t="str">
        <f>IF(TBL_QUAL_SERVICESLISTING_FAMILIES[[#This Row],[RECORD_STARTED]],IF(TBL_QUAL_SERVICESLISTING_FAMILIES[[#This Row],[ERROR_COUNT]]&gt;0,-1,IF(TBL_QUAL_SERVICESLISTING_FAMILIES[[#This Row],[REQ_FIELDS_POPULATED]],1,0)),"")</f>
        <v/>
      </c>
      <c r="C207" s="94">
        <f>ROW()-ROW(TBL_QUAL_SERVICESLISTING_FAMILIES[[#Headers],[ROW_ID]])</f>
        <v>198</v>
      </c>
      <c r="D207" s="82"/>
      <c r="E207" s="82"/>
      <c r="F207" s="33"/>
      <c r="G20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7" s="84" t="str">
        <f>IFERROR(INDEX(TBL_UDARDA_LOANPOOL[QUAL_SERVICES_HUD_MFI],MATCH(TBL_QUAL_SERVICESLISTING_FAMILIES[[#This Row],[LISTING_LOAN_ID_PROP_ADDR]],TBL_UDARDA_LOANPOOL[LOAN_ID_PROP_ADDR],0)),"")</f>
        <v/>
      </c>
      <c r="I20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7" s="36" t="b">
        <f>CONCATENATE(TBL_QUAL_SERVICESLISTING_FAMILIES[[#This Row],[LISTING_LOAN_ID_PROP_ADDR]],TBL_QUAL_SERVICESLISTING_FAMILIES[[#This Row],[FAMILY_NAME]],TBL_QUAL_SERVICESLISTING_FAMILIES[[#This Row],[HOUSEHOLD_ANNUAL_INCOME]])&lt;&gt;""</f>
        <v>0</v>
      </c>
      <c r="K207" s="36" t="b">
        <f>AND(TBL_QUAL_SERVICESLISTING_FAMILIES[[#This Row],[LISTING_LOAN_ID_PROP_ADDR]]&lt;&gt;"",TBL_QUAL_SERVICESLISTING_FAMILIES[[#This Row],[FAMILY_NAME]]&lt;&gt;"",TBL_QUAL_SERVICESLISTING_FAMILIES[[#This Row],[HOUSEHOLD_ANNUAL_INCOME]]&lt;&gt;"")</f>
        <v>0</v>
      </c>
      <c r="L207" s="36">
        <f>SUM(
IF(AND(TBL_QUAL_SERVICESLISTING_FAMILIES[[#This Row],[LISTING_LOAN_ID_PROP_ADDR]]&lt;&gt;"",NOT(ISNUMBER(MATCH(TBL_QUAL_SERVICESLISTING_FAMILIES[[#This Row],[LISTING_LOAN_ID_PROP_ADDR]],RANGE_LOOKUP_UDARDA_LOANLIST,0)))),1,0)
)</f>
        <v>0</v>
      </c>
    </row>
    <row r="208" spans="2:12" ht="20.100000000000001" customHeight="1" x14ac:dyDescent="0.25">
      <c r="B208" s="25" t="str">
        <f>IF(TBL_QUAL_SERVICESLISTING_FAMILIES[[#This Row],[RECORD_STARTED]],IF(TBL_QUAL_SERVICESLISTING_FAMILIES[[#This Row],[ERROR_COUNT]]&gt;0,-1,IF(TBL_QUAL_SERVICESLISTING_FAMILIES[[#This Row],[REQ_FIELDS_POPULATED]],1,0)),"")</f>
        <v/>
      </c>
      <c r="C208" s="94">
        <f>ROW()-ROW(TBL_QUAL_SERVICESLISTING_FAMILIES[[#Headers],[ROW_ID]])</f>
        <v>199</v>
      </c>
      <c r="D208" s="82"/>
      <c r="E208" s="82"/>
      <c r="F208" s="33"/>
      <c r="G20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8" s="84" t="str">
        <f>IFERROR(INDEX(TBL_UDARDA_LOANPOOL[QUAL_SERVICES_HUD_MFI],MATCH(TBL_QUAL_SERVICESLISTING_FAMILIES[[#This Row],[LISTING_LOAN_ID_PROP_ADDR]],TBL_UDARDA_LOANPOOL[LOAN_ID_PROP_ADDR],0)),"")</f>
        <v/>
      </c>
      <c r="I20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8" s="36" t="b">
        <f>CONCATENATE(TBL_QUAL_SERVICESLISTING_FAMILIES[[#This Row],[LISTING_LOAN_ID_PROP_ADDR]],TBL_QUAL_SERVICESLISTING_FAMILIES[[#This Row],[FAMILY_NAME]],TBL_QUAL_SERVICESLISTING_FAMILIES[[#This Row],[HOUSEHOLD_ANNUAL_INCOME]])&lt;&gt;""</f>
        <v>0</v>
      </c>
      <c r="K208" s="36" t="b">
        <f>AND(TBL_QUAL_SERVICESLISTING_FAMILIES[[#This Row],[LISTING_LOAN_ID_PROP_ADDR]]&lt;&gt;"",TBL_QUAL_SERVICESLISTING_FAMILIES[[#This Row],[FAMILY_NAME]]&lt;&gt;"",TBL_QUAL_SERVICESLISTING_FAMILIES[[#This Row],[HOUSEHOLD_ANNUAL_INCOME]]&lt;&gt;"")</f>
        <v>0</v>
      </c>
      <c r="L208" s="36">
        <f>SUM(
IF(AND(TBL_QUAL_SERVICESLISTING_FAMILIES[[#This Row],[LISTING_LOAN_ID_PROP_ADDR]]&lt;&gt;"",NOT(ISNUMBER(MATCH(TBL_QUAL_SERVICESLISTING_FAMILIES[[#This Row],[LISTING_LOAN_ID_PROP_ADDR]],RANGE_LOOKUP_UDARDA_LOANLIST,0)))),1,0)
)</f>
        <v>0</v>
      </c>
    </row>
    <row r="209" spans="2:12" ht="20.100000000000001" customHeight="1" x14ac:dyDescent="0.25">
      <c r="B209" s="25" t="str">
        <f>IF(TBL_QUAL_SERVICESLISTING_FAMILIES[[#This Row],[RECORD_STARTED]],IF(TBL_QUAL_SERVICESLISTING_FAMILIES[[#This Row],[ERROR_COUNT]]&gt;0,-1,IF(TBL_QUAL_SERVICESLISTING_FAMILIES[[#This Row],[REQ_FIELDS_POPULATED]],1,0)),"")</f>
        <v/>
      </c>
      <c r="C209" s="94">
        <f>ROW()-ROW(TBL_QUAL_SERVICESLISTING_FAMILIES[[#Headers],[ROW_ID]])</f>
        <v>200</v>
      </c>
      <c r="D209" s="82"/>
      <c r="E209" s="82"/>
      <c r="F209" s="33"/>
      <c r="G20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9" s="84" t="str">
        <f>IFERROR(INDEX(TBL_UDARDA_LOANPOOL[QUAL_SERVICES_HUD_MFI],MATCH(TBL_QUAL_SERVICESLISTING_FAMILIES[[#This Row],[LISTING_LOAN_ID_PROP_ADDR]],TBL_UDARDA_LOANPOOL[LOAN_ID_PROP_ADDR],0)),"")</f>
        <v/>
      </c>
      <c r="I20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9" s="36" t="b">
        <f>CONCATENATE(TBL_QUAL_SERVICESLISTING_FAMILIES[[#This Row],[LISTING_LOAN_ID_PROP_ADDR]],TBL_QUAL_SERVICESLISTING_FAMILIES[[#This Row],[FAMILY_NAME]],TBL_QUAL_SERVICESLISTING_FAMILIES[[#This Row],[HOUSEHOLD_ANNUAL_INCOME]])&lt;&gt;""</f>
        <v>0</v>
      </c>
      <c r="K209" s="36" t="b">
        <f>AND(TBL_QUAL_SERVICESLISTING_FAMILIES[[#This Row],[LISTING_LOAN_ID_PROP_ADDR]]&lt;&gt;"",TBL_QUAL_SERVICESLISTING_FAMILIES[[#This Row],[FAMILY_NAME]]&lt;&gt;"",TBL_QUAL_SERVICESLISTING_FAMILIES[[#This Row],[HOUSEHOLD_ANNUAL_INCOME]]&lt;&gt;"")</f>
        <v>0</v>
      </c>
      <c r="L209" s="36">
        <f>SUM(
IF(AND(TBL_QUAL_SERVICESLISTING_FAMILIES[[#This Row],[LISTING_LOAN_ID_PROP_ADDR]]&lt;&gt;"",NOT(ISNUMBER(MATCH(TBL_QUAL_SERVICESLISTING_FAMILIES[[#This Row],[LISTING_LOAN_ID_PROP_ADDR]],RANGE_LOOKUP_UDARDA_LOANLIST,0)))),1,0)
)</f>
        <v>0</v>
      </c>
    </row>
    <row r="210" spans="2:12" ht="20.100000000000001" customHeight="1" x14ac:dyDescent="0.25">
      <c r="B210" s="25" t="str">
        <f>IF(TBL_QUAL_SERVICESLISTING_FAMILIES[[#This Row],[RECORD_STARTED]],IF(TBL_QUAL_SERVICESLISTING_FAMILIES[[#This Row],[ERROR_COUNT]]&gt;0,-1,IF(TBL_QUAL_SERVICESLISTING_FAMILIES[[#This Row],[REQ_FIELDS_POPULATED]],1,0)),"")</f>
        <v/>
      </c>
      <c r="C210" s="94">
        <f>ROW()-ROW(TBL_QUAL_SERVICESLISTING_FAMILIES[[#Headers],[ROW_ID]])</f>
        <v>201</v>
      </c>
      <c r="D210" s="82"/>
      <c r="E210" s="82"/>
      <c r="F210" s="33"/>
      <c r="G2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0" s="84" t="str">
        <f>IFERROR(INDEX(TBL_UDARDA_LOANPOOL[QUAL_SERVICES_HUD_MFI],MATCH(TBL_QUAL_SERVICESLISTING_FAMILIES[[#This Row],[LISTING_LOAN_ID_PROP_ADDR]],TBL_UDARDA_LOANPOOL[LOAN_ID_PROP_ADDR],0)),"")</f>
        <v/>
      </c>
      <c r="I2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0" s="36" t="b">
        <f>CONCATENATE(TBL_QUAL_SERVICESLISTING_FAMILIES[[#This Row],[LISTING_LOAN_ID_PROP_ADDR]],TBL_QUAL_SERVICESLISTING_FAMILIES[[#This Row],[FAMILY_NAME]],TBL_QUAL_SERVICESLISTING_FAMILIES[[#This Row],[HOUSEHOLD_ANNUAL_INCOME]])&lt;&gt;""</f>
        <v>0</v>
      </c>
      <c r="K210" s="36" t="b">
        <f>AND(TBL_QUAL_SERVICESLISTING_FAMILIES[[#This Row],[LISTING_LOAN_ID_PROP_ADDR]]&lt;&gt;"",TBL_QUAL_SERVICESLISTING_FAMILIES[[#This Row],[FAMILY_NAME]]&lt;&gt;"",TBL_QUAL_SERVICESLISTING_FAMILIES[[#This Row],[HOUSEHOLD_ANNUAL_INCOME]]&lt;&gt;"")</f>
        <v>0</v>
      </c>
      <c r="L210" s="36">
        <f>SUM(
IF(AND(TBL_QUAL_SERVICESLISTING_FAMILIES[[#This Row],[LISTING_LOAN_ID_PROP_ADDR]]&lt;&gt;"",NOT(ISNUMBER(MATCH(TBL_QUAL_SERVICESLISTING_FAMILIES[[#This Row],[LISTING_LOAN_ID_PROP_ADDR]],RANGE_LOOKUP_UDARDA_LOANLIST,0)))),1,0)
)</f>
        <v>0</v>
      </c>
    </row>
    <row r="211" spans="2:12" ht="20.100000000000001" customHeight="1" x14ac:dyDescent="0.25">
      <c r="B211" s="25" t="str">
        <f>IF(TBL_QUAL_SERVICESLISTING_FAMILIES[[#This Row],[RECORD_STARTED]],IF(TBL_QUAL_SERVICESLISTING_FAMILIES[[#This Row],[ERROR_COUNT]]&gt;0,-1,IF(TBL_QUAL_SERVICESLISTING_FAMILIES[[#This Row],[REQ_FIELDS_POPULATED]],1,0)),"")</f>
        <v/>
      </c>
      <c r="C211" s="94">
        <f>ROW()-ROW(TBL_QUAL_SERVICESLISTING_FAMILIES[[#Headers],[ROW_ID]])</f>
        <v>202</v>
      </c>
      <c r="D211" s="82"/>
      <c r="E211" s="82"/>
      <c r="F211" s="33"/>
      <c r="G2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1" s="84" t="str">
        <f>IFERROR(INDEX(TBL_UDARDA_LOANPOOL[QUAL_SERVICES_HUD_MFI],MATCH(TBL_QUAL_SERVICESLISTING_FAMILIES[[#This Row],[LISTING_LOAN_ID_PROP_ADDR]],TBL_UDARDA_LOANPOOL[LOAN_ID_PROP_ADDR],0)),"")</f>
        <v/>
      </c>
      <c r="I2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1" s="36" t="b">
        <f>CONCATENATE(TBL_QUAL_SERVICESLISTING_FAMILIES[[#This Row],[LISTING_LOAN_ID_PROP_ADDR]],TBL_QUAL_SERVICESLISTING_FAMILIES[[#This Row],[FAMILY_NAME]],TBL_QUAL_SERVICESLISTING_FAMILIES[[#This Row],[HOUSEHOLD_ANNUAL_INCOME]])&lt;&gt;""</f>
        <v>0</v>
      </c>
      <c r="K211" s="36" t="b">
        <f>AND(TBL_QUAL_SERVICESLISTING_FAMILIES[[#This Row],[LISTING_LOAN_ID_PROP_ADDR]]&lt;&gt;"",TBL_QUAL_SERVICESLISTING_FAMILIES[[#This Row],[FAMILY_NAME]]&lt;&gt;"",TBL_QUAL_SERVICESLISTING_FAMILIES[[#This Row],[HOUSEHOLD_ANNUAL_INCOME]]&lt;&gt;"")</f>
        <v>0</v>
      </c>
      <c r="L211" s="36">
        <f>SUM(
IF(AND(TBL_QUAL_SERVICESLISTING_FAMILIES[[#This Row],[LISTING_LOAN_ID_PROP_ADDR]]&lt;&gt;"",NOT(ISNUMBER(MATCH(TBL_QUAL_SERVICESLISTING_FAMILIES[[#This Row],[LISTING_LOAN_ID_PROP_ADDR]],RANGE_LOOKUP_UDARDA_LOANLIST,0)))),1,0)
)</f>
        <v>0</v>
      </c>
    </row>
    <row r="212" spans="2:12" ht="20.100000000000001" customHeight="1" x14ac:dyDescent="0.25">
      <c r="B212" s="25" t="str">
        <f>IF(TBL_QUAL_SERVICESLISTING_FAMILIES[[#This Row],[RECORD_STARTED]],IF(TBL_QUAL_SERVICESLISTING_FAMILIES[[#This Row],[ERROR_COUNT]]&gt;0,-1,IF(TBL_QUAL_SERVICESLISTING_FAMILIES[[#This Row],[REQ_FIELDS_POPULATED]],1,0)),"")</f>
        <v/>
      </c>
      <c r="C212" s="94">
        <f>ROW()-ROW(TBL_QUAL_SERVICESLISTING_FAMILIES[[#Headers],[ROW_ID]])</f>
        <v>203</v>
      </c>
      <c r="D212" s="82"/>
      <c r="E212" s="82"/>
      <c r="F212" s="33"/>
      <c r="G2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2" s="84" t="str">
        <f>IFERROR(INDEX(TBL_UDARDA_LOANPOOL[QUAL_SERVICES_HUD_MFI],MATCH(TBL_QUAL_SERVICESLISTING_FAMILIES[[#This Row],[LISTING_LOAN_ID_PROP_ADDR]],TBL_UDARDA_LOANPOOL[LOAN_ID_PROP_ADDR],0)),"")</f>
        <v/>
      </c>
      <c r="I2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2" s="36" t="b">
        <f>CONCATENATE(TBL_QUAL_SERVICESLISTING_FAMILIES[[#This Row],[LISTING_LOAN_ID_PROP_ADDR]],TBL_QUAL_SERVICESLISTING_FAMILIES[[#This Row],[FAMILY_NAME]],TBL_QUAL_SERVICESLISTING_FAMILIES[[#This Row],[HOUSEHOLD_ANNUAL_INCOME]])&lt;&gt;""</f>
        <v>0</v>
      </c>
      <c r="K212" s="36" t="b">
        <f>AND(TBL_QUAL_SERVICESLISTING_FAMILIES[[#This Row],[LISTING_LOAN_ID_PROP_ADDR]]&lt;&gt;"",TBL_QUAL_SERVICESLISTING_FAMILIES[[#This Row],[FAMILY_NAME]]&lt;&gt;"",TBL_QUAL_SERVICESLISTING_FAMILIES[[#This Row],[HOUSEHOLD_ANNUAL_INCOME]]&lt;&gt;"")</f>
        <v>0</v>
      </c>
      <c r="L212" s="36">
        <f>SUM(
IF(AND(TBL_QUAL_SERVICESLISTING_FAMILIES[[#This Row],[LISTING_LOAN_ID_PROP_ADDR]]&lt;&gt;"",NOT(ISNUMBER(MATCH(TBL_QUAL_SERVICESLISTING_FAMILIES[[#This Row],[LISTING_LOAN_ID_PROP_ADDR]],RANGE_LOOKUP_UDARDA_LOANLIST,0)))),1,0)
)</f>
        <v>0</v>
      </c>
    </row>
    <row r="213" spans="2:12" ht="20.100000000000001" customHeight="1" x14ac:dyDescent="0.25">
      <c r="B213" s="25" t="str">
        <f>IF(TBL_QUAL_SERVICESLISTING_FAMILIES[[#This Row],[RECORD_STARTED]],IF(TBL_QUAL_SERVICESLISTING_FAMILIES[[#This Row],[ERROR_COUNT]]&gt;0,-1,IF(TBL_QUAL_SERVICESLISTING_FAMILIES[[#This Row],[REQ_FIELDS_POPULATED]],1,0)),"")</f>
        <v/>
      </c>
      <c r="C213" s="94">
        <f>ROW()-ROW(TBL_QUAL_SERVICESLISTING_FAMILIES[[#Headers],[ROW_ID]])</f>
        <v>204</v>
      </c>
      <c r="D213" s="82"/>
      <c r="E213" s="82"/>
      <c r="F213" s="33"/>
      <c r="G2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3" s="84" t="str">
        <f>IFERROR(INDEX(TBL_UDARDA_LOANPOOL[QUAL_SERVICES_HUD_MFI],MATCH(TBL_QUAL_SERVICESLISTING_FAMILIES[[#This Row],[LISTING_LOAN_ID_PROP_ADDR]],TBL_UDARDA_LOANPOOL[LOAN_ID_PROP_ADDR],0)),"")</f>
        <v/>
      </c>
      <c r="I2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3" s="36" t="b">
        <f>CONCATENATE(TBL_QUAL_SERVICESLISTING_FAMILIES[[#This Row],[LISTING_LOAN_ID_PROP_ADDR]],TBL_QUAL_SERVICESLISTING_FAMILIES[[#This Row],[FAMILY_NAME]],TBL_QUAL_SERVICESLISTING_FAMILIES[[#This Row],[HOUSEHOLD_ANNUAL_INCOME]])&lt;&gt;""</f>
        <v>0</v>
      </c>
      <c r="K213" s="36" t="b">
        <f>AND(TBL_QUAL_SERVICESLISTING_FAMILIES[[#This Row],[LISTING_LOAN_ID_PROP_ADDR]]&lt;&gt;"",TBL_QUAL_SERVICESLISTING_FAMILIES[[#This Row],[FAMILY_NAME]]&lt;&gt;"",TBL_QUAL_SERVICESLISTING_FAMILIES[[#This Row],[HOUSEHOLD_ANNUAL_INCOME]]&lt;&gt;"")</f>
        <v>0</v>
      </c>
      <c r="L213" s="36">
        <f>SUM(
IF(AND(TBL_QUAL_SERVICESLISTING_FAMILIES[[#This Row],[LISTING_LOAN_ID_PROP_ADDR]]&lt;&gt;"",NOT(ISNUMBER(MATCH(TBL_QUAL_SERVICESLISTING_FAMILIES[[#This Row],[LISTING_LOAN_ID_PROP_ADDR]],RANGE_LOOKUP_UDARDA_LOANLIST,0)))),1,0)
)</f>
        <v>0</v>
      </c>
    </row>
    <row r="214" spans="2:12" ht="20.100000000000001" customHeight="1" x14ac:dyDescent="0.25">
      <c r="B214" s="25" t="str">
        <f>IF(TBL_QUAL_SERVICESLISTING_FAMILIES[[#This Row],[RECORD_STARTED]],IF(TBL_QUAL_SERVICESLISTING_FAMILIES[[#This Row],[ERROR_COUNT]]&gt;0,-1,IF(TBL_QUAL_SERVICESLISTING_FAMILIES[[#This Row],[REQ_FIELDS_POPULATED]],1,0)),"")</f>
        <v/>
      </c>
      <c r="C214" s="94">
        <f>ROW()-ROW(TBL_QUAL_SERVICESLISTING_FAMILIES[[#Headers],[ROW_ID]])</f>
        <v>205</v>
      </c>
      <c r="D214" s="82"/>
      <c r="E214" s="82"/>
      <c r="F214" s="33"/>
      <c r="G2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4" s="84" t="str">
        <f>IFERROR(INDEX(TBL_UDARDA_LOANPOOL[QUAL_SERVICES_HUD_MFI],MATCH(TBL_QUAL_SERVICESLISTING_FAMILIES[[#This Row],[LISTING_LOAN_ID_PROP_ADDR]],TBL_UDARDA_LOANPOOL[LOAN_ID_PROP_ADDR],0)),"")</f>
        <v/>
      </c>
      <c r="I2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4" s="36" t="b">
        <f>CONCATENATE(TBL_QUAL_SERVICESLISTING_FAMILIES[[#This Row],[LISTING_LOAN_ID_PROP_ADDR]],TBL_QUAL_SERVICESLISTING_FAMILIES[[#This Row],[FAMILY_NAME]],TBL_QUAL_SERVICESLISTING_FAMILIES[[#This Row],[HOUSEHOLD_ANNUAL_INCOME]])&lt;&gt;""</f>
        <v>0</v>
      </c>
      <c r="K214" s="36" t="b">
        <f>AND(TBL_QUAL_SERVICESLISTING_FAMILIES[[#This Row],[LISTING_LOAN_ID_PROP_ADDR]]&lt;&gt;"",TBL_QUAL_SERVICESLISTING_FAMILIES[[#This Row],[FAMILY_NAME]]&lt;&gt;"",TBL_QUAL_SERVICESLISTING_FAMILIES[[#This Row],[HOUSEHOLD_ANNUAL_INCOME]]&lt;&gt;"")</f>
        <v>0</v>
      </c>
      <c r="L214" s="36">
        <f>SUM(
IF(AND(TBL_QUAL_SERVICESLISTING_FAMILIES[[#This Row],[LISTING_LOAN_ID_PROP_ADDR]]&lt;&gt;"",NOT(ISNUMBER(MATCH(TBL_QUAL_SERVICESLISTING_FAMILIES[[#This Row],[LISTING_LOAN_ID_PROP_ADDR]],RANGE_LOOKUP_UDARDA_LOANLIST,0)))),1,0)
)</f>
        <v>0</v>
      </c>
    </row>
    <row r="215" spans="2:12" ht="20.100000000000001" customHeight="1" x14ac:dyDescent="0.25">
      <c r="B215" s="25" t="str">
        <f>IF(TBL_QUAL_SERVICESLISTING_FAMILIES[[#This Row],[RECORD_STARTED]],IF(TBL_QUAL_SERVICESLISTING_FAMILIES[[#This Row],[ERROR_COUNT]]&gt;0,-1,IF(TBL_QUAL_SERVICESLISTING_FAMILIES[[#This Row],[REQ_FIELDS_POPULATED]],1,0)),"")</f>
        <v/>
      </c>
      <c r="C215" s="94">
        <f>ROW()-ROW(TBL_QUAL_SERVICESLISTING_FAMILIES[[#Headers],[ROW_ID]])</f>
        <v>206</v>
      </c>
      <c r="D215" s="82"/>
      <c r="E215" s="82"/>
      <c r="F215" s="33"/>
      <c r="G2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5" s="84" t="str">
        <f>IFERROR(INDEX(TBL_UDARDA_LOANPOOL[QUAL_SERVICES_HUD_MFI],MATCH(TBL_QUAL_SERVICESLISTING_FAMILIES[[#This Row],[LISTING_LOAN_ID_PROP_ADDR]],TBL_UDARDA_LOANPOOL[LOAN_ID_PROP_ADDR],0)),"")</f>
        <v/>
      </c>
      <c r="I2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5" s="36" t="b">
        <f>CONCATENATE(TBL_QUAL_SERVICESLISTING_FAMILIES[[#This Row],[LISTING_LOAN_ID_PROP_ADDR]],TBL_QUAL_SERVICESLISTING_FAMILIES[[#This Row],[FAMILY_NAME]],TBL_QUAL_SERVICESLISTING_FAMILIES[[#This Row],[HOUSEHOLD_ANNUAL_INCOME]])&lt;&gt;""</f>
        <v>0</v>
      </c>
      <c r="K215" s="36" t="b">
        <f>AND(TBL_QUAL_SERVICESLISTING_FAMILIES[[#This Row],[LISTING_LOAN_ID_PROP_ADDR]]&lt;&gt;"",TBL_QUAL_SERVICESLISTING_FAMILIES[[#This Row],[FAMILY_NAME]]&lt;&gt;"",TBL_QUAL_SERVICESLISTING_FAMILIES[[#This Row],[HOUSEHOLD_ANNUAL_INCOME]]&lt;&gt;"")</f>
        <v>0</v>
      </c>
      <c r="L215" s="36">
        <f>SUM(
IF(AND(TBL_QUAL_SERVICESLISTING_FAMILIES[[#This Row],[LISTING_LOAN_ID_PROP_ADDR]]&lt;&gt;"",NOT(ISNUMBER(MATCH(TBL_QUAL_SERVICESLISTING_FAMILIES[[#This Row],[LISTING_LOAN_ID_PROP_ADDR]],RANGE_LOOKUP_UDARDA_LOANLIST,0)))),1,0)
)</f>
        <v>0</v>
      </c>
    </row>
    <row r="216" spans="2:12" ht="20.100000000000001" customHeight="1" x14ac:dyDescent="0.25">
      <c r="B216" s="25" t="str">
        <f>IF(TBL_QUAL_SERVICESLISTING_FAMILIES[[#This Row],[RECORD_STARTED]],IF(TBL_QUAL_SERVICESLISTING_FAMILIES[[#This Row],[ERROR_COUNT]]&gt;0,-1,IF(TBL_QUAL_SERVICESLISTING_FAMILIES[[#This Row],[REQ_FIELDS_POPULATED]],1,0)),"")</f>
        <v/>
      </c>
      <c r="C216" s="94">
        <f>ROW()-ROW(TBL_QUAL_SERVICESLISTING_FAMILIES[[#Headers],[ROW_ID]])</f>
        <v>207</v>
      </c>
      <c r="D216" s="82"/>
      <c r="E216" s="82"/>
      <c r="F216" s="33"/>
      <c r="G2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6" s="84" t="str">
        <f>IFERROR(INDEX(TBL_UDARDA_LOANPOOL[QUAL_SERVICES_HUD_MFI],MATCH(TBL_QUAL_SERVICESLISTING_FAMILIES[[#This Row],[LISTING_LOAN_ID_PROP_ADDR]],TBL_UDARDA_LOANPOOL[LOAN_ID_PROP_ADDR],0)),"")</f>
        <v/>
      </c>
      <c r="I2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6" s="36" t="b">
        <f>CONCATENATE(TBL_QUAL_SERVICESLISTING_FAMILIES[[#This Row],[LISTING_LOAN_ID_PROP_ADDR]],TBL_QUAL_SERVICESLISTING_FAMILIES[[#This Row],[FAMILY_NAME]],TBL_QUAL_SERVICESLISTING_FAMILIES[[#This Row],[HOUSEHOLD_ANNUAL_INCOME]])&lt;&gt;""</f>
        <v>0</v>
      </c>
      <c r="K216" s="36" t="b">
        <f>AND(TBL_QUAL_SERVICESLISTING_FAMILIES[[#This Row],[LISTING_LOAN_ID_PROP_ADDR]]&lt;&gt;"",TBL_QUAL_SERVICESLISTING_FAMILIES[[#This Row],[FAMILY_NAME]]&lt;&gt;"",TBL_QUAL_SERVICESLISTING_FAMILIES[[#This Row],[HOUSEHOLD_ANNUAL_INCOME]]&lt;&gt;"")</f>
        <v>0</v>
      </c>
      <c r="L216" s="36">
        <f>SUM(
IF(AND(TBL_QUAL_SERVICESLISTING_FAMILIES[[#This Row],[LISTING_LOAN_ID_PROP_ADDR]]&lt;&gt;"",NOT(ISNUMBER(MATCH(TBL_QUAL_SERVICESLISTING_FAMILIES[[#This Row],[LISTING_LOAN_ID_PROP_ADDR]],RANGE_LOOKUP_UDARDA_LOANLIST,0)))),1,0)
)</f>
        <v>0</v>
      </c>
    </row>
    <row r="217" spans="2:12" ht="20.100000000000001" customHeight="1" x14ac:dyDescent="0.25">
      <c r="B217" s="25" t="str">
        <f>IF(TBL_QUAL_SERVICESLISTING_FAMILIES[[#This Row],[RECORD_STARTED]],IF(TBL_QUAL_SERVICESLISTING_FAMILIES[[#This Row],[ERROR_COUNT]]&gt;0,-1,IF(TBL_QUAL_SERVICESLISTING_FAMILIES[[#This Row],[REQ_FIELDS_POPULATED]],1,0)),"")</f>
        <v/>
      </c>
      <c r="C217" s="94">
        <f>ROW()-ROW(TBL_QUAL_SERVICESLISTING_FAMILIES[[#Headers],[ROW_ID]])</f>
        <v>208</v>
      </c>
      <c r="D217" s="82"/>
      <c r="E217" s="82"/>
      <c r="F217" s="33"/>
      <c r="G2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7" s="84" t="str">
        <f>IFERROR(INDEX(TBL_UDARDA_LOANPOOL[QUAL_SERVICES_HUD_MFI],MATCH(TBL_QUAL_SERVICESLISTING_FAMILIES[[#This Row],[LISTING_LOAN_ID_PROP_ADDR]],TBL_UDARDA_LOANPOOL[LOAN_ID_PROP_ADDR],0)),"")</f>
        <v/>
      </c>
      <c r="I2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7" s="36" t="b">
        <f>CONCATENATE(TBL_QUAL_SERVICESLISTING_FAMILIES[[#This Row],[LISTING_LOAN_ID_PROP_ADDR]],TBL_QUAL_SERVICESLISTING_FAMILIES[[#This Row],[FAMILY_NAME]],TBL_QUAL_SERVICESLISTING_FAMILIES[[#This Row],[HOUSEHOLD_ANNUAL_INCOME]])&lt;&gt;""</f>
        <v>0</v>
      </c>
      <c r="K217" s="36" t="b">
        <f>AND(TBL_QUAL_SERVICESLISTING_FAMILIES[[#This Row],[LISTING_LOAN_ID_PROP_ADDR]]&lt;&gt;"",TBL_QUAL_SERVICESLISTING_FAMILIES[[#This Row],[FAMILY_NAME]]&lt;&gt;"",TBL_QUAL_SERVICESLISTING_FAMILIES[[#This Row],[HOUSEHOLD_ANNUAL_INCOME]]&lt;&gt;"")</f>
        <v>0</v>
      </c>
      <c r="L217" s="36">
        <f>SUM(
IF(AND(TBL_QUAL_SERVICESLISTING_FAMILIES[[#This Row],[LISTING_LOAN_ID_PROP_ADDR]]&lt;&gt;"",NOT(ISNUMBER(MATCH(TBL_QUAL_SERVICESLISTING_FAMILIES[[#This Row],[LISTING_LOAN_ID_PROP_ADDR]],RANGE_LOOKUP_UDARDA_LOANLIST,0)))),1,0)
)</f>
        <v>0</v>
      </c>
    </row>
    <row r="218" spans="2:12" ht="20.100000000000001" customHeight="1" x14ac:dyDescent="0.25">
      <c r="B218" s="25" t="str">
        <f>IF(TBL_QUAL_SERVICESLISTING_FAMILIES[[#This Row],[RECORD_STARTED]],IF(TBL_QUAL_SERVICESLISTING_FAMILIES[[#This Row],[ERROR_COUNT]]&gt;0,-1,IF(TBL_QUAL_SERVICESLISTING_FAMILIES[[#This Row],[REQ_FIELDS_POPULATED]],1,0)),"")</f>
        <v/>
      </c>
      <c r="C218" s="94">
        <f>ROW()-ROW(TBL_QUAL_SERVICESLISTING_FAMILIES[[#Headers],[ROW_ID]])</f>
        <v>209</v>
      </c>
      <c r="D218" s="82"/>
      <c r="E218" s="82"/>
      <c r="F218" s="33"/>
      <c r="G2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8" s="84" t="str">
        <f>IFERROR(INDEX(TBL_UDARDA_LOANPOOL[QUAL_SERVICES_HUD_MFI],MATCH(TBL_QUAL_SERVICESLISTING_FAMILIES[[#This Row],[LISTING_LOAN_ID_PROP_ADDR]],TBL_UDARDA_LOANPOOL[LOAN_ID_PROP_ADDR],0)),"")</f>
        <v/>
      </c>
      <c r="I2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8" s="36" t="b">
        <f>CONCATENATE(TBL_QUAL_SERVICESLISTING_FAMILIES[[#This Row],[LISTING_LOAN_ID_PROP_ADDR]],TBL_QUAL_SERVICESLISTING_FAMILIES[[#This Row],[FAMILY_NAME]],TBL_QUAL_SERVICESLISTING_FAMILIES[[#This Row],[HOUSEHOLD_ANNUAL_INCOME]])&lt;&gt;""</f>
        <v>0</v>
      </c>
      <c r="K218" s="36" t="b">
        <f>AND(TBL_QUAL_SERVICESLISTING_FAMILIES[[#This Row],[LISTING_LOAN_ID_PROP_ADDR]]&lt;&gt;"",TBL_QUAL_SERVICESLISTING_FAMILIES[[#This Row],[FAMILY_NAME]]&lt;&gt;"",TBL_QUAL_SERVICESLISTING_FAMILIES[[#This Row],[HOUSEHOLD_ANNUAL_INCOME]]&lt;&gt;"")</f>
        <v>0</v>
      </c>
      <c r="L218" s="36">
        <f>SUM(
IF(AND(TBL_QUAL_SERVICESLISTING_FAMILIES[[#This Row],[LISTING_LOAN_ID_PROP_ADDR]]&lt;&gt;"",NOT(ISNUMBER(MATCH(TBL_QUAL_SERVICESLISTING_FAMILIES[[#This Row],[LISTING_LOAN_ID_PROP_ADDR]],RANGE_LOOKUP_UDARDA_LOANLIST,0)))),1,0)
)</f>
        <v>0</v>
      </c>
    </row>
    <row r="219" spans="2:12" ht="20.100000000000001" customHeight="1" x14ac:dyDescent="0.25">
      <c r="B219" s="25" t="str">
        <f>IF(TBL_QUAL_SERVICESLISTING_FAMILIES[[#This Row],[RECORD_STARTED]],IF(TBL_QUAL_SERVICESLISTING_FAMILIES[[#This Row],[ERROR_COUNT]]&gt;0,-1,IF(TBL_QUAL_SERVICESLISTING_FAMILIES[[#This Row],[REQ_FIELDS_POPULATED]],1,0)),"")</f>
        <v/>
      </c>
      <c r="C219" s="94">
        <f>ROW()-ROW(TBL_QUAL_SERVICESLISTING_FAMILIES[[#Headers],[ROW_ID]])</f>
        <v>210</v>
      </c>
      <c r="D219" s="82"/>
      <c r="E219" s="82"/>
      <c r="F219" s="33"/>
      <c r="G2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9" s="84" t="str">
        <f>IFERROR(INDEX(TBL_UDARDA_LOANPOOL[QUAL_SERVICES_HUD_MFI],MATCH(TBL_QUAL_SERVICESLISTING_FAMILIES[[#This Row],[LISTING_LOAN_ID_PROP_ADDR]],TBL_UDARDA_LOANPOOL[LOAN_ID_PROP_ADDR],0)),"")</f>
        <v/>
      </c>
      <c r="I2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9" s="36" t="b">
        <f>CONCATENATE(TBL_QUAL_SERVICESLISTING_FAMILIES[[#This Row],[LISTING_LOAN_ID_PROP_ADDR]],TBL_QUAL_SERVICESLISTING_FAMILIES[[#This Row],[FAMILY_NAME]],TBL_QUAL_SERVICESLISTING_FAMILIES[[#This Row],[HOUSEHOLD_ANNUAL_INCOME]])&lt;&gt;""</f>
        <v>0</v>
      </c>
      <c r="K219" s="36" t="b">
        <f>AND(TBL_QUAL_SERVICESLISTING_FAMILIES[[#This Row],[LISTING_LOAN_ID_PROP_ADDR]]&lt;&gt;"",TBL_QUAL_SERVICESLISTING_FAMILIES[[#This Row],[FAMILY_NAME]]&lt;&gt;"",TBL_QUAL_SERVICESLISTING_FAMILIES[[#This Row],[HOUSEHOLD_ANNUAL_INCOME]]&lt;&gt;"")</f>
        <v>0</v>
      </c>
      <c r="L219" s="36">
        <f>SUM(
IF(AND(TBL_QUAL_SERVICESLISTING_FAMILIES[[#This Row],[LISTING_LOAN_ID_PROP_ADDR]]&lt;&gt;"",NOT(ISNUMBER(MATCH(TBL_QUAL_SERVICESLISTING_FAMILIES[[#This Row],[LISTING_LOAN_ID_PROP_ADDR]],RANGE_LOOKUP_UDARDA_LOANLIST,0)))),1,0)
)</f>
        <v>0</v>
      </c>
    </row>
    <row r="220" spans="2:12" ht="20.100000000000001" customHeight="1" x14ac:dyDescent="0.25">
      <c r="B220" s="25" t="str">
        <f>IF(TBL_QUAL_SERVICESLISTING_FAMILIES[[#This Row],[RECORD_STARTED]],IF(TBL_QUAL_SERVICESLISTING_FAMILIES[[#This Row],[ERROR_COUNT]]&gt;0,-1,IF(TBL_QUAL_SERVICESLISTING_FAMILIES[[#This Row],[REQ_FIELDS_POPULATED]],1,0)),"")</f>
        <v/>
      </c>
      <c r="C220" s="94">
        <f>ROW()-ROW(TBL_QUAL_SERVICESLISTING_FAMILIES[[#Headers],[ROW_ID]])</f>
        <v>211</v>
      </c>
      <c r="D220" s="82"/>
      <c r="E220" s="82"/>
      <c r="F220" s="33"/>
      <c r="G2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0" s="84" t="str">
        <f>IFERROR(INDEX(TBL_UDARDA_LOANPOOL[QUAL_SERVICES_HUD_MFI],MATCH(TBL_QUAL_SERVICESLISTING_FAMILIES[[#This Row],[LISTING_LOAN_ID_PROP_ADDR]],TBL_UDARDA_LOANPOOL[LOAN_ID_PROP_ADDR],0)),"")</f>
        <v/>
      </c>
      <c r="I2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0" s="36" t="b">
        <f>CONCATENATE(TBL_QUAL_SERVICESLISTING_FAMILIES[[#This Row],[LISTING_LOAN_ID_PROP_ADDR]],TBL_QUAL_SERVICESLISTING_FAMILIES[[#This Row],[FAMILY_NAME]],TBL_QUAL_SERVICESLISTING_FAMILIES[[#This Row],[HOUSEHOLD_ANNUAL_INCOME]])&lt;&gt;""</f>
        <v>0</v>
      </c>
      <c r="K220" s="36" t="b">
        <f>AND(TBL_QUAL_SERVICESLISTING_FAMILIES[[#This Row],[LISTING_LOAN_ID_PROP_ADDR]]&lt;&gt;"",TBL_QUAL_SERVICESLISTING_FAMILIES[[#This Row],[FAMILY_NAME]]&lt;&gt;"",TBL_QUAL_SERVICESLISTING_FAMILIES[[#This Row],[HOUSEHOLD_ANNUAL_INCOME]]&lt;&gt;"")</f>
        <v>0</v>
      </c>
      <c r="L220" s="36">
        <f>SUM(
IF(AND(TBL_QUAL_SERVICESLISTING_FAMILIES[[#This Row],[LISTING_LOAN_ID_PROP_ADDR]]&lt;&gt;"",NOT(ISNUMBER(MATCH(TBL_QUAL_SERVICESLISTING_FAMILIES[[#This Row],[LISTING_LOAN_ID_PROP_ADDR]],RANGE_LOOKUP_UDARDA_LOANLIST,0)))),1,0)
)</f>
        <v>0</v>
      </c>
    </row>
    <row r="221" spans="2:12" ht="20.100000000000001" customHeight="1" x14ac:dyDescent="0.25">
      <c r="B221" s="25" t="str">
        <f>IF(TBL_QUAL_SERVICESLISTING_FAMILIES[[#This Row],[RECORD_STARTED]],IF(TBL_QUAL_SERVICESLISTING_FAMILIES[[#This Row],[ERROR_COUNT]]&gt;0,-1,IF(TBL_QUAL_SERVICESLISTING_FAMILIES[[#This Row],[REQ_FIELDS_POPULATED]],1,0)),"")</f>
        <v/>
      </c>
      <c r="C221" s="94">
        <f>ROW()-ROW(TBL_QUAL_SERVICESLISTING_FAMILIES[[#Headers],[ROW_ID]])</f>
        <v>212</v>
      </c>
      <c r="D221" s="82"/>
      <c r="E221" s="82"/>
      <c r="F221" s="33"/>
      <c r="G2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1" s="84" t="str">
        <f>IFERROR(INDEX(TBL_UDARDA_LOANPOOL[QUAL_SERVICES_HUD_MFI],MATCH(TBL_QUAL_SERVICESLISTING_FAMILIES[[#This Row],[LISTING_LOAN_ID_PROP_ADDR]],TBL_UDARDA_LOANPOOL[LOAN_ID_PROP_ADDR],0)),"")</f>
        <v/>
      </c>
      <c r="I2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1" s="36" t="b">
        <f>CONCATENATE(TBL_QUAL_SERVICESLISTING_FAMILIES[[#This Row],[LISTING_LOAN_ID_PROP_ADDR]],TBL_QUAL_SERVICESLISTING_FAMILIES[[#This Row],[FAMILY_NAME]],TBL_QUAL_SERVICESLISTING_FAMILIES[[#This Row],[HOUSEHOLD_ANNUAL_INCOME]])&lt;&gt;""</f>
        <v>0</v>
      </c>
      <c r="K221" s="36" t="b">
        <f>AND(TBL_QUAL_SERVICESLISTING_FAMILIES[[#This Row],[LISTING_LOAN_ID_PROP_ADDR]]&lt;&gt;"",TBL_QUAL_SERVICESLISTING_FAMILIES[[#This Row],[FAMILY_NAME]]&lt;&gt;"",TBL_QUAL_SERVICESLISTING_FAMILIES[[#This Row],[HOUSEHOLD_ANNUAL_INCOME]]&lt;&gt;"")</f>
        <v>0</v>
      </c>
      <c r="L221" s="36">
        <f>SUM(
IF(AND(TBL_QUAL_SERVICESLISTING_FAMILIES[[#This Row],[LISTING_LOAN_ID_PROP_ADDR]]&lt;&gt;"",NOT(ISNUMBER(MATCH(TBL_QUAL_SERVICESLISTING_FAMILIES[[#This Row],[LISTING_LOAN_ID_PROP_ADDR]],RANGE_LOOKUP_UDARDA_LOANLIST,0)))),1,0)
)</f>
        <v>0</v>
      </c>
    </row>
    <row r="222" spans="2:12" ht="20.100000000000001" customHeight="1" x14ac:dyDescent="0.25">
      <c r="B222" s="25" t="str">
        <f>IF(TBL_QUAL_SERVICESLISTING_FAMILIES[[#This Row],[RECORD_STARTED]],IF(TBL_QUAL_SERVICESLISTING_FAMILIES[[#This Row],[ERROR_COUNT]]&gt;0,-1,IF(TBL_QUAL_SERVICESLISTING_FAMILIES[[#This Row],[REQ_FIELDS_POPULATED]],1,0)),"")</f>
        <v/>
      </c>
      <c r="C222" s="94">
        <f>ROW()-ROW(TBL_QUAL_SERVICESLISTING_FAMILIES[[#Headers],[ROW_ID]])</f>
        <v>213</v>
      </c>
      <c r="D222" s="82"/>
      <c r="E222" s="82"/>
      <c r="F222" s="33"/>
      <c r="G2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2" s="84" t="str">
        <f>IFERROR(INDEX(TBL_UDARDA_LOANPOOL[QUAL_SERVICES_HUD_MFI],MATCH(TBL_QUAL_SERVICESLISTING_FAMILIES[[#This Row],[LISTING_LOAN_ID_PROP_ADDR]],TBL_UDARDA_LOANPOOL[LOAN_ID_PROP_ADDR],0)),"")</f>
        <v/>
      </c>
      <c r="I2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2" s="36" t="b">
        <f>CONCATENATE(TBL_QUAL_SERVICESLISTING_FAMILIES[[#This Row],[LISTING_LOAN_ID_PROP_ADDR]],TBL_QUAL_SERVICESLISTING_FAMILIES[[#This Row],[FAMILY_NAME]],TBL_QUAL_SERVICESLISTING_FAMILIES[[#This Row],[HOUSEHOLD_ANNUAL_INCOME]])&lt;&gt;""</f>
        <v>0</v>
      </c>
      <c r="K222" s="36" t="b">
        <f>AND(TBL_QUAL_SERVICESLISTING_FAMILIES[[#This Row],[LISTING_LOAN_ID_PROP_ADDR]]&lt;&gt;"",TBL_QUAL_SERVICESLISTING_FAMILIES[[#This Row],[FAMILY_NAME]]&lt;&gt;"",TBL_QUAL_SERVICESLISTING_FAMILIES[[#This Row],[HOUSEHOLD_ANNUAL_INCOME]]&lt;&gt;"")</f>
        <v>0</v>
      </c>
      <c r="L222" s="36">
        <f>SUM(
IF(AND(TBL_QUAL_SERVICESLISTING_FAMILIES[[#This Row],[LISTING_LOAN_ID_PROP_ADDR]]&lt;&gt;"",NOT(ISNUMBER(MATCH(TBL_QUAL_SERVICESLISTING_FAMILIES[[#This Row],[LISTING_LOAN_ID_PROP_ADDR]],RANGE_LOOKUP_UDARDA_LOANLIST,0)))),1,0)
)</f>
        <v>0</v>
      </c>
    </row>
    <row r="223" spans="2:12" ht="20.100000000000001" customHeight="1" x14ac:dyDescent="0.25">
      <c r="B223" s="25" t="str">
        <f>IF(TBL_QUAL_SERVICESLISTING_FAMILIES[[#This Row],[RECORD_STARTED]],IF(TBL_QUAL_SERVICESLISTING_FAMILIES[[#This Row],[ERROR_COUNT]]&gt;0,-1,IF(TBL_QUAL_SERVICESLISTING_FAMILIES[[#This Row],[REQ_FIELDS_POPULATED]],1,0)),"")</f>
        <v/>
      </c>
      <c r="C223" s="94">
        <f>ROW()-ROW(TBL_QUAL_SERVICESLISTING_FAMILIES[[#Headers],[ROW_ID]])</f>
        <v>214</v>
      </c>
      <c r="D223" s="82"/>
      <c r="E223" s="82"/>
      <c r="F223" s="33"/>
      <c r="G2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3" s="84" t="str">
        <f>IFERROR(INDEX(TBL_UDARDA_LOANPOOL[QUAL_SERVICES_HUD_MFI],MATCH(TBL_QUAL_SERVICESLISTING_FAMILIES[[#This Row],[LISTING_LOAN_ID_PROP_ADDR]],TBL_UDARDA_LOANPOOL[LOAN_ID_PROP_ADDR],0)),"")</f>
        <v/>
      </c>
      <c r="I2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3" s="36" t="b">
        <f>CONCATENATE(TBL_QUAL_SERVICESLISTING_FAMILIES[[#This Row],[LISTING_LOAN_ID_PROP_ADDR]],TBL_QUAL_SERVICESLISTING_FAMILIES[[#This Row],[FAMILY_NAME]],TBL_QUAL_SERVICESLISTING_FAMILIES[[#This Row],[HOUSEHOLD_ANNUAL_INCOME]])&lt;&gt;""</f>
        <v>0</v>
      </c>
      <c r="K223" s="36" t="b">
        <f>AND(TBL_QUAL_SERVICESLISTING_FAMILIES[[#This Row],[LISTING_LOAN_ID_PROP_ADDR]]&lt;&gt;"",TBL_QUAL_SERVICESLISTING_FAMILIES[[#This Row],[FAMILY_NAME]]&lt;&gt;"",TBL_QUAL_SERVICESLISTING_FAMILIES[[#This Row],[HOUSEHOLD_ANNUAL_INCOME]]&lt;&gt;"")</f>
        <v>0</v>
      </c>
      <c r="L223" s="36">
        <f>SUM(
IF(AND(TBL_QUAL_SERVICESLISTING_FAMILIES[[#This Row],[LISTING_LOAN_ID_PROP_ADDR]]&lt;&gt;"",NOT(ISNUMBER(MATCH(TBL_QUAL_SERVICESLISTING_FAMILIES[[#This Row],[LISTING_LOAN_ID_PROP_ADDR]],RANGE_LOOKUP_UDARDA_LOANLIST,0)))),1,0)
)</f>
        <v>0</v>
      </c>
    </row>
    <row r="224" spans="2:12" ht="20.100000000000001" customHeight="1" x14ac:dyDescent="0.25">
      <c r="B224" s="25" t="str">
        <f>IF(TBL_QUAL_SERVICESLISTING_FAMILIES[[#This Row],[RECORD_STARTED]],IF(TBL_QUAL_SERVICESLISTING_FAMILIES[[#This Row],[ERROR_COUNT]]&gt;0,-1,IF(TBL_QUAL_SERVICESLISTING_FAMILIES[[#This Row],[REQ_FIELDS_POPULATED]],1,0)),"")</f>
        <v/>
      </c>
      <c r="C224" s="94">
        <f>ROW()-ROW(TBL_QUAL_SERVICESLISTING_FAMILIES[[#Headers],[ROW_ID]])</f>
        <v>215</v>
      </c>
      <c r="D224" s="82"/>
      <c r="E224" s="82"/>
      <c r="F224" s="33"/>
      <c r="G2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4" s="84" t="str">
        <f>IFERROR(INDEX(TBL_UDARDA_LOANPOOL[QUAL_SERVICES_HUD_MFI],MATCH(TBL_QUAL_SERVICESLISTING_FAMILIES[[#This Row],[LISTING_LOAN_ID_PROP_ADDR]],TBL_UDARDA_LOANPOOL[LOAN_ID_PROP_ADDR],0)),"")</f>
        <v/>
      </c>
      <c r="I2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4" s="36" t="b">
        <f>CONCATENATE(TBL_QUAL_SERVICESLISTING_FAMILIES[[#This Row],[LISTING_LOAN_ID_PROP_ADDR]],TBL_QUAL_SERVICESLISTING_FAMILIES[[#This Row],[FAMILY_NAME]],TBL_QUAL_SERVICESLISTING_FAMILIES[[#This Row],[HOUSEHOLD_ANNUAL_INCOME]])&lt;&gt;""</f>
        <v>0</v>
      </c>
      <c r="K224" s="36" t="b">
        <f>AND(TBL_QUAL_SERVICESLISTING_FAMILIES[[#This Row],[LISTING_LOAN_ID_PROP_ADDR]]&lt;&gt;"",TBL_QUAL_SERVICESLISTING_FAMILIES[[#This Row],[FAMILY_NAME]]&lt;&gt;"",TBL_QUAL_SERVICESLISTING_FAMILIES[[#This Row],[HOUSEHOLD_ANNUAL_INCOME]]&lt;&gt;"")</f>
        <v>0</v>
      </c>
      <c r="L224" s="36">
        <f>SUM(
IF(AND(TBL_QUAL_SERVICESLISTING_FAMILIES[[#This Row],[LISTING_LOAN_ID_PROP_ADDR]]&lt;&gt;"",NOT(ISNUMBER(MATCH(TBL_QUAL_SERVICESLISTING_FAMILIES[[#This Row],[LISTING_LOAN_ID_PROP_ADDR]],RANGE_LOOKUP_UDARDA_LOANLIST,0)))),1,0)
)</f>
        <v>0</v>
      </c>
    </row>
    <row r="225" spans="2:12" ht="20.100000000000001" customHeight="1" x14ac:dyDescent="0.25">
      <c r="B225" s="25" t="str">
        <f>IF(TBL_QUAL_SERVICESLISTING_FAMILIES[[#This Row],[RECORD_STARTED]],IF(TBL_QUAL_SERVICESLISTING_FAMILIES[[#This Row],[ERROR_COUNT]]&gt;0,-1,IF(TBL_QUAL_SERVICESLISTING_FAMILIES[[#This Row],[REQ_FIELDS_POPULATED]],1,0)),"")</f>
        <v/>
      </c>
      <c r="C225" s="94">
        <f>ROW()-ROW(TBL_QUAL_SERVICESLISTING_FAMILIES[[#Headers],[ROW_ID]])</f>
        <v>216</v>
      </c>
      <c r="D225" s="82"/>
      <c r="E225" s="82"/>
      <c r="F225" s="33"/>
      <c r="G2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5" s="84" t="str">
        <f>IFERROR(INDEX(TBL_UDARDA_LOANPOOL[QUAL_SERVICES_HUD_MFI],MATCH(TBL_QUAL_SERVICESLISTING_FAMILIES[[#This Row],[LISTING_LOAN_ID_PROP_ADDR]],TBL_UDARDA_LOANPOOL[LOAN_ID_PROP_ADDR],0)),"")</f>
        <v/>
      </c>
      <c r="I2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5" s="36" t="b">
        <f>CONCATENATE(TBL_QUAL_SERVICESLISTING_FAMILIES[[#This Row],[LISTING_LOAN_ID_PROP_ADDR]],TBL_QUAL_SERVICESLISTING_FAMILIES[[#This Row],[FAMILY_NAME]],TBL_QUAL_SERVICESLISTING_FAMILIES[[#This Row],[HOUSEHOLD_ANNUAL_INCOME]])&lt;&gt;""</f>
        <v>0</v>
      </c>
      <c r="K225" s="36" t="b">
        <f>AND(TBL_QUAL_SERVICESLISTING_FAMILIES[[#This Row],[LISTING_LOAN_ID_PROP_ADDR]]&lt;&gt;"",TBL_QUAL_SERVICESLISTING_FAMILIES[[#This Row],[FAMILY_NAME]]&lt;&gt;"",TBL_QUAL_SERVICESLISTING_FAMILIES[[#This Row],[HOUSEHOLD_ANNUAL_INCOME]]&lt;&gt;"")</f>
        <v>0</v>
      </c>
      <c r="L225" s="36">
        <f>SUM(
IF(AND(TBL_QUAL_SERVICESLISTING_FAMILIES[[#This Row],[LISTING_LOAN_ID_PROP_ADDR]]&lt;&gt;"",NOT(ISNUMBER(MATCH(TBL_QUAL_SERVICESLISTING_FAMILIES[[#This Row],[LISTING_LOAN_ID_PROP_ADDR]],RANGE_LOOKUP_UDARDA_LOANLIST,0)))),1,0)
)</f>
        <v>0</v>
      </c>
    </row>
    <row r="226" spans="2:12" ht="20.100000000000001" customHeight="1" x14ac:dyDescent="0.25">
      <c r="B226" s="25" t="str">
        <f>IF(TBL_QUAL_SERVICESLISTING_FAMILIES[[#This Row],[RECORD_STARTED]],IF(TBL_QUAL_SERVICESLISTING_FAMILIES[[#This Row],[ERROR_COUNT]]&gt;0,-1,IF(TBL_QUAL_SERVICESLISTING_FAMILIES[[#This Row],[REQ_FIELDS_POPULATED]],1,0)),"")</f>
        <v/>
      </c>
      <c r="C226" s="94">
        <f>ROW()-ROW(TBL_QUAL_SERVICESLISTING_FAMILIES[[#Headers],[ROW_ID]])</f>
        <v>217</v>
      </c>
      <c r="D226" s="82"/>
      <c r="E226" s="82"/>
      <c r="F226" s="33"/>
      <c r="G2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6" s="84" t="str">
        <f>IFERROR(INDEX(TBL_UDARDA_LOANPOOL[QUAL_SERVICES_HUD_MFI],MATCH(TBL_QUAL_SERVICESLISTING_FAMILIES[[#This Row],[LISTING_LOAN_ID_PROP_ADDR]],TBL_UDARDA_LOANPOOL[LOAN_ID_PROP_ADDR],0)),"")</f>
        <v/>
      </c>
      <c r="I2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6" s="36" t="b">
        <f>CONCATENATE(TBL_QUAL_SERVICESLISTING_FAMILIES[[#This Row],[LISTING_LOAN_ID_PROP_ADDR]],TBL_QUAL_SERVICESLISTING_FAMILIES[[#This Row],[FAMILY_NAME]],TBL_QUAL_SERVICESLISTING_FAMILIES[[#This Row],[HOUSEHOLD_ANNUAL_INCOME]])&lt;&gt;""</f>
        <v>0</v>
      </c>
      <c r="K226" s="36" t="b">
        <f>AND(TBL_QUAL_SERVICESLISTING_FAMILIES[[#This Row],[LISTING_LOAN_ID_PROP_ADDR]]&lt;&gt;"",TBL_QUAL_SERVICESLISTING_FAMILIES[[#This Row],[FAMILY_NAME]]&lt;&gt;"",TBL_QUAL_SERVICESLISTING_FAMILIES[[#This Row],[HOUSEHOLD_ANNUAL_INCOME]]&lt;&gt;"")</f>
        <v>0</v>
      </c>
      <c r="L226" s="36">
        <f>SUM(
IF(AND(TBL_QUAL_SERVICESLISTING_FAMILIES[[#This Row],[LISTING_LOAN_ID_PROP_ADDR]]&lt;&gt;"",NOT(ISNUMBER(MATCH(TBL_QUAL_SERVICESLISTING_FAMILIES[[#This Row],[LISTING_LOAN_ID_PROP_ADDR]],RANGE_LOOKUP_UDARDA_LOANLIST,0)))),1,0)
)</f>
        <v>0</v>
      </c>
    </row>
    <row r="227" spans="2:12" ht="20.100000000000001" customHeight="1" x14ac:dyDescent="0.25">
      <c r="B227" s="25" t="str">
        <f>IF(TBL_QUAL_SERVICESLISTING_FAMILIES[[#This Row],[RECORD_STARTED]],IF(TBL_QUAL_SERVICESLISTING_FAMILIES[[#This Row],[ERROR_COUNT]]&gt;0,-1,IF(TBL_QUAL_SERVICESLISTING_FAMILIES[[#This Row],[REQ_FIELDS_POPULATED]],1,0)),"")</f>
        <v/>
      </c>
      <c r="C227" s="94">
        <f>ROW()-ROW(TBL_QUAL_SERVICESLISTING_FAMILIES[[#Headers],[ROW_ID]])</f>
        <v>218</v>
      </c>
      <c r="D227" s="82"/>
      <c r="E227" s="82"/>
      <c r="F227" s="33"/>
      <c r="G2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7" s="84" t="str">
        <f>IFERROR(INDEX(TBL_UDARDA_LOANPOOL[QUAL_SERVICES_HUD_MFI],MATCH(TBL_QUAL_SERVICESLISTING_FAMILIES[[#This Row],[LISTING_LOAN_ID_PROP_ADDR]],TBL_UDARDA_LOANPOOL[LOAN_ID_PROP_ADDR],0)),"")</f>
        <v/>
      </c>
      <c r="I2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7" s="36" t="b">
        <f>CONCATENATE(TBL_QUAL_SERVICESLISTING_FAMILIES[[#This Row],[LISTING_LOAN_ID_PROP_ADDR]],TBL_QUAL_SERVICESLISTING_FAMILIES[[#This Row],[FAMILY_NAME]],TBL_QUAL_SERVICESLISTING_FAMILIES[[#This Row],[HOUSEHOLD_ANNUAL_INCOME]])&lt;&gt;""</f>
        <v>0</v>
      </c>
      <c r="K227" s="36" t="b">
        <f>AND(TBL_QUAL_SERVICESLISTING_FAMILIES[[#This Row],[LISTING_LOAN_ID_PROP_ADDR]]&lt;&gt;"",TBL_QUAL_SERVICESLISTING_FAMILIES[[#This Row],[FAMILY_NAME]]&lt;&gt;"",TBL_QUAL_SERVICESLISTING_FAMILIES[[#This Row],[HOUSEHOLD_ANNUAL_INCOME]]&lt;&gt;"")</f>
        <v>0</v>
      </c>
      <c r="L227" s="36">
        <f>SUM(
IF(AND(TBL_QUAL_SERVICESLISTING_FAMILIES[[#This Row],[LISTING_LOAN_ID_PROP_ADDR]]&lt;&gt;"",NOT(ISNUMBER(MATCH(TBL_QUAL_SERVICESLISTING_FAMILIES[[#This Row],[LISTING_LOAN_ID_PROP_ADDR]],RANGE_LOOKUP_UDARDA_LOANLIST,0)))),1,0)
)</f>
        <v>0</v>
      </c>
    </row>
    <row r="228" spans="2:12" ht="20.100000000000001" customHeight="1" x14ac:dyDescent="0.25">
      <c r="B228" s="25" t="str">
        <f>IF(TBL_QUAL_SERVICESLISTING_FAMILIES[[#This Row],[RECORD_STARTED]],IF(TBL_QUAL_SERVICESLISTING_FAMILIES[[#This Row],[ERROR_COUNT]]&gt;0,-1,IF(TBL_QUAL_SERVICESLISTING_FAMILIES[[#This Row],[REQ_FIELDS_POPULATED]],1,0)),"")</f>
        <v/>
      </c>
      <c r="C228" s="94">
        <f>ROW()-ROW(TBL_QUAL_SERVICESLISTING_FAMILIES[[#Headers],[ROW_ID]])</f>
        <v>219</v>
      </c>
      <c r="D228" s="82"/>
      <c r="E228" s="82"/>
      <c r="F228" s="33"/>
      <c r="G2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8" s="84" t="str">
        <f>IFERROR(INDEX(TBL_UDARDA_LOANPOOL[QUAL_SERVICES_HUD_MFI],MATCH(TBL_QUAL_SERVICESLISTING_FAMILIES[[#This Row],[LISTING_LOAN_ID_PROP_ADDR]],TBL_UDARDA_LOANPOOL[LOAN_ID_PROP_ADDR],0)),"")</f>
        <v/>
      </c>
      <c r="I2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8" s="36" t="b">
        <f>CONCATENATE(TBL_QUAL_SERVICESLISTING_FAMILIES[[#This Row],[LISTING_LOAN_ID_PROP_ADDR]],TBL_QUAL_SERVICESLISTING_FAMILIES[[#This Row],[FAMILY_NAME]],TBL_QUAL_SERVICESLISTING_FAMILIES[[#This Row],[HOUSEHOLD_ANNUAL_INCOME]])&lt;&gt;""</f>
        <v>0</v>
      </c>
      <c r="K228" s="36" t="b">
        <f>AND(TBL_QUAL_SERVICESLISTING_FAMILIES[[#This Row],[LISTING_LOAN_ID_PROP_ADDR]]&lt;&gt;"",TBL_QUAL_SERVICESLISTING_FAMILIES[[#This Row],[FAMILY_NAME]]&lt;&gt;"",TBL_QUAL_SERVICESLISTING_FAMILIES[[#This Row],[HOUSEHOLD_ANNUAL_INCOME]]&lt;&gt;"")</f>
        <v>0</v>
      </c>
      <c r="L228" s="36">
        <f>SUM(
IF(AND(TBL_QUAL_SERVICESLISTING_FAMILIES[[#This Row],[LISTING_LOAN_ID_PROP_ADDR]]&lt;&gt;"",NOT(ISNUMBER(MATCH(TBL_QUAL_SERVICESLISTING_FAMILIES[[#This Row],[LISTING_LOAN_ID_PROP_ADDR]],RANGE_LOOKUP_UDARDA_LOANLIST,0)))),1,0)
)</f>
        <v>0</v>
      </c>
    </row>
    <row r="229" spans="2:12" ht="20.100000000000001" customHeight="1" x14ac:dyDescent="0.25">
      <c r="B229" s="25" t="str">
        <f>IF(TBL_QUAL_SERVICESLISTING_FAMILIES[[#This Row],[RECORD_STARTED]],IF(TBL_QUAL_SERVICESLISTING_FAMILIES[[#This Row],[ERROR_COUNT]]&gt;0,-1,IF(TBL_QUAL_SERVICESLISTING_FAMILIES[[#This Row],[REQ_FIELDS_POPULATED]],1,0)),"")</f>
        <v/>
      </c>
      <c r="C229" s="94">
        <f>ROW()-ROW(TBL_QUAL_SERVICESLISTING_FAMILIES[[#Headers],[ROW_ID]])</f>
        <v>220</v>
      </c>
      <c r="D229" s="82"/>
      <c r="E229" s="82"/>
      <c r="F229" s="33"/>
      <c r="G2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9" s="84" t="str">
        <f>IFERROR(INDEX(TBL_UDARDA_LOANPOOL[QUAL_SERVICES_HUD_MFI],MATCH(TBL_QUAL_SERVICESLISTING_FAMILIES[[#This Row],[LISTING_LOAN_ID_PROP_ADDR]],TBL_UDARDA_LOANPOOL[LOAN_ID_PROP_ADDR],0)),"")</f>
        <v/>
      </c>
      <c r="I2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9" s="36" t="b">
        <f>CONCATENATE(TBL_QUAL_SERVICESLISTING_FAMILIES[[#This Row],[LISTING_LOAN_ID_PROP_ADDR]],TBL_QUAL_SERVICESLISTING_FAMILIES[[#This Row],[FAMILY_NAME]],TBL_QUAL_SERVICESLISTING_FAMILIES[[#This Row],[HOUSEHOLD_ANNUAL_INCOME]])&lt;&gt;""</f>
        <v>0</v>
      </c>
      <c r="K229" s="36" t="b">
        <f>AND(TBL_QUAL_SERVICESLISTING_FAMILIES[[#This Row],[LISTING_LOAN_ID_PROP_ADDR]]&lt;&gt;"",TBL_QUAL_SERVICESLISTING_FAMILIES[[#This Row],[FAMILY_NAME]]&lt;&gt;"",TBL_QUAL_SERVICESLISTING_FAMILIES[[#This Row],[HOUSEHOLD_ANNUAL_INCOME]]&lt;&gt;"")</f>
        <v>0</v>
      </c>
      <c r="L229" s="36">
        <f>SUM(
IF(AND(TBL_QUAL_SERVICESLISTING_FAMILIES[[#This Row],[LISTING_LOAN_ID_PROP_ADDR]]&lt;&gt;"",NOT(ISNUMBER(MATCH(TBL_QUAL_SERVICESLISTING_FAMILIES[[#This Row],[LISTING_LOAN_ID_PROP_ADDR]],RANGE_LOOKUP_UDARDA_LOANLIST,0)))),1,0)
)</f>
        <v>0</v>
      </c>
    </row>
    <row r="230" spans="2:12" ht="20.100000000000001" customHeight="1" x14ac:dyDescent="0.25">
      <c r="B230" s="25" t="str">
        <f>IF(TBL_QUAL_SERVICESLISTING_FAMILIES[[#This Row],[RECORD_STARTED]],IF(TBL_QUAL_SERVICESLISTING_FAMILIES[[#This Row],[ERROR_COUNT]]&gt;0,-1,IF(TBL_QUAL_SERVICESLISTING_FAMILIES[[#This Row],[REQ_FIELDS_POPULATED]],1,0)),"")</f>
        <v/>
      </c>
      <c r="C230" s="94">
        <f>ROW()-ROW(TBL_QUAL_SERVICESLISTING_FAMILIES[[#Headers],[ROW_ID]])</f>
        <v>221</v>
      </c>
      <c r="D230" s="82"/>
      <c r="E230" s="82"/>
      <c r="F230" s="33"/>
      <c r="G2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0" s="84" t="str">
        <f>IFERROR(INDEX(TBL_UDARDA_LOANPOOL[QUAL_SERVICES_HUD_MFI],MATCH(TBL_QUAL_SERVICESLISTING_FAMILIES[[#This Row],[LISTING_LOAN_ID_PROP_ADDR]],TBL_UDARDA_LOANPOOL[LOAN_ID_PROP_ADDR],0)),"")</f>
        <v/>
      </c>
      <c r="I2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0" s="36" t="b">
        <f>CONCATENATE(TBL_QUAL_SERVICESLISTING_FAMILIES[[#This Row],[LISTING_LOAN_ID_PROP_ADDR]],TBL_QUAL_SERVICESLISTING_FAMILIES[[#This Row],[FAMILY_NAME]],TBL_QUAL_SERVICESLISTING_FAMILIES[[#This Row],[HOUSEHOLD_ANNUAL_INCOME]])&lt;&gt;""</f>
        <v>0</v>
      </c>
      <c r="K230" s="36" t="b">
        <f>AND(TBL_QUAL_SERVICESLISTING_FAMILIES[[#This Row],[LISTING_LOAN_ID_PROP_ADDR]]&lt;&gt;"",TBL_QUAL_SERVICESLISTING_FAMILIES[[#This Row],[FAMILY_NAME]]&lt;&gt;"",TBL_QUAL_SERVICESLISTING_FAMILIES[[#This Row],[HOUSEHOLD_ANNUAL_INCOME]]&lt;&gt;"")</f>
        <v>0</v>
      </c>
      <c r="L230" s="36">
        <f>SUM(
IF(AND(TBL_QUAL_SERVICESLISTING_FAMILIES[[#This Row],[LISTING_LOAN_ID_PROP_ADDR]]&lt;&gt;"",NOT(ISNUMBER(MATCH(TBL_QUAL_SERVICESLISTING_FAMILIES[[#This Row],[LISTING_LOAN_ID_PROP_ADDR]],RANGE_LOOKUP_UDARDA_LOANLIST,0)))),1,0)
)</f>
        <v>0</v>
      </c>
    </row>
    <row r="231" spans="2:12" ht="20.100000000000001" customHeight="1" x14ac:dyDescent="0.25">
      <c r="B231" s="25" t="str">
        <f>IF(TBL_QUAL_SERVICESLISTING_FAMILIES[[#This Row],[RECORD_STARTED]],IF(TBL_QUAL_SERVICESLISTING_FAMILIES[[#This Row],[ERROR_COUNT]]&gt;0,-1,IF(TBL_QUAL_SERVICESLISTING_FAMILIES[[#This Row],[REQ_FIELDS_POPULATED]],1,0)),"")</f>
        <v/>
      </c>
      <c r="C231" s="94">
        <f>ROW()-ROW(TBL_QUAL_SERVICESLISTING_FAMILIES[[#Headers],[ROW_ID]])</f>
        <v>222</v>
      </c>
      <c r="D231" s="82"/>
      <c r="E231" s="82"/>
      <c r="F231" s="33"/>
      <c r="G2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1" s="84" t="str">
        <f>IFERROR(INDEX(TBL_UDARDA_LOANPOOL[QUAL_SERVICES_HUD_MFI],MATCH(TBL_QUAL_SERVICESLISTING_FAMILIES[[#This Row],[LISTING_LOAN_ID_PROP_ADDR]],TBL_UDARDA_LOANPOOL[LOAN_ID_PROP_ADDR],0)),"")</f>
        <v/>
      </c>
      <c r="I2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1" s="36" t="b">
        <f>CONCATENATE(TBL_QUAL_SERVICESLISTING_FAMILIES[[#This Row],[LISTING_LOAN_ID_PROP_ADDR]],TBL_QUAL_SERVICESLISTING_FAMILIES[[#This Row],[FAMILY_NAME]],TBL_QUAL_SERVICESLISTING_FAMILIES[[#This Row],[HOUSEHOLD_ANNUAL_INCOME]])&lt;&gt;""</f>
        <v>0</v>
      </c>
      <c r="K231" s="36" t="b">
        <f>AND(TBL_QUAL_SERVICESLISTING_FAMILIES[[#This Row],[LISTING_LOAN_ID_PROP_ADDR]]&lt;&gt;"",TBL_QUAL_SERVICESLISTING_FAMILIES[[#This Row],[FAMILY_NAME]]&lt;&gt;"",TBL_QUAL_SERVICESLISTING_FAMILIES[[#This Row],[HOUSEHOLD_ANNUAL_INCOME]]&lt;&gt;"")</f>
        <v>0</v>
      </c>
      <c r="L231" s="36">
        <f>SUM(
IF(AND(TBL_QUAL_SERVICESLISTING_FAMILIES[[#This Row],[LISTING_LOAN_ID_PROP_ADDR]]&lt;&gt;"",NOT(ISNUMBER(MATCH(TBL_QUAL_SERVICESLISTING_FAMILIES[[#This Row],[LISTING_LOAN_ID_PROP_ADDR]],RANGE_LOOKUP_UDARDA_LOANLIST,0)))),1,0)
)</f>
        <v>0</v>
      </c>
    </row>
    <row r="232" spans="2:12" ht="20.100000000000001" customHeight="1" x14ac:dyDescent="0.25">
      <c r="B232" s="25" t="str">
        <f>IF(TBL_QUAL_SERVICESLISTING_FAMILIES[[#This Row],[RECORD_STARTED]],IF(TBL_QUAL_SERVICESLISTING_FAMILIES[[#This Row],[ERROR_COUNT]]&gt;0,-1,IF(TBL_QUAL_SERVICESLISTING_FAMILIES[[#This Row],[REQ_FIELDS_POPULATED]],1,0)),"")</f>
        <v/>
      </c>
      <c r="C232" s="94">
        <f>ROW()-ROW(TBL_QUAL_SERVICESLISTING_FAMILIES[[#Headers],[ROW_ID]])</f>
        <v>223</v>
      </c>
      <c r="D232" s="82"/>
      <c r="E232" s="82"/>
      <c r="F232" s="33"/>
      <c r="G2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2" s="84" t="str">
        <f>IFERROR(INDEX(TBL_UDARDA_LOANPOOL[QUAL_SERVICES_HUD_MFI],MATCH(TBL_QUAL_SERVICESLISTING_FAMILIES[[#This Row],[LISTING_LOAN_ID_PROP_ADDR]],TBL_UDARDA_LOANPOOL[LOAN_ID_PROP_ADDR],0)),"")</f>
        <v/>
      </c>
      <c r="I2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2" s="36" t="b">
        <f>CONCATENATE(TBL_QUAL_SERVICESLISTING_FAMILIES[[#This Row],[LISTING_LOAN_ID_PROP_ADDR]],TBL_QUAL_SERVICESLISTING_FAMILIES[[#This Row],[FAMILY_NAME]],TBL_QUAL_SERVICESLISTING_FAMILIES[[#This Row],[HOUSEHOLD_ANNUAL_INCOME]])&lt;&gt;""</f>
        <v>0</v>
      </c>
      <c r="K232" s="36" t="b">
        <f>AND(TBL_QUAL_SERVICESLISTING_FAMILIES[[#This Row],[LISTING_LOAN_ID_PROP_ADDR]]&lt;&gt;"",TBL_QUAL_SERVICESLISTING_FAMILIES[[#This Row],[FAMILY_NAME]]&lt;&gt;"",TBL_QUAL_SERVICESLISTING_FAMILIES[[#This Row],[HOUSEHOLD_ANNUAL_INCOME]]&lt;&gt;"")</f>
        <v>0</v>
      </c>
      <c r="L232" s="36">
        <f>SUM(
IF(AND(TBL_QUAL_SERVICESLISTING_FAMILIES[[#This Row],[LISTING_LOAN_ID_PROP_ADDR]]&lt;&gt;"",NOT(ISNUMBER(MATCH(TBL_QUAL_SERVICESLISTING_FAMILIES[[#This Row],[LISTING_LOAN_ID_PROP_ADDR]],RANGE_LOOKUP_UDARDA_LOANLIST,0)))),1,0)
)</f>
        <v>0</v>
      </c>
    </row>
    <row r="233" spans="2:12" ht="20.100000000000001" customHeight="1" x14ac:dyDescent="0.25">
      <c r="B233" s="25" t="str">
        <f>IF(TBL_QUAL_SERVICESLISTING_FAMILIES[[#This Row],[RECORD_STARTED]],IF(TBL_QUAL_SERVICESLISTING_FAMILIES[[#This Row],[ERROR_COUNT]]&gt;0,-1,IF(TBL_QUAL_SERVICESLISTING_FAMILIES[[#This Row],[REQ_FIELDS_POPULATED]],1,0)),"")</f>
        <v/>
      </c>
      <c r="C233" s="94">
        <f>ROW()-ROW(TBL_QUAL_SERVICESLISTING_FAMILIES[[#Headers],[ROW_ID]])</f>
        <v>224</v>
      </c>
      <c r="D233" s="82"/>
      <c r="E233" s="82"/>
      <c r="F233" s="33"/>
      <c r="G2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3" s="84" t="str">
        <f>IFERROR(INDEX(TBL_UDARDA_LOANPOOL[QUAL_SERVICES_HUD_MFI],MATCH(TBL_QUAL_SERVICESLISTING_FAMILIES[[#This Row],[LISTING_LOAN_ID_PROP_ADDR]],TBL_UDARDA_LOANPOOL[LOAN_ID_PROP_ADDR],0)),"")</f>
        <v/>
      </c>
      <c r="I2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3" s="36" t="b">
        <f>CONCATENATE(TBL_QUAL_SERVICESLISTING_FAMILIES[[#This Row],[LISTING_LOAN_ID_PROP_ADDR]],TBL_QUAL_SERVICESLISTING_FAMILIES[[#This Row],[FAMILY_NAME]],TBL_QUAL_SERVICESLISTING_FAMILIES[[#This Row],[HOUSEHOLD_ANNUAL_INCOME]])&lt;&gt;""</f>
        <v>0</v>
      </c>
      <c r="K233" s="36" t="b">
        <f>AND(TBL_QUAL_SERVICESLISTING_FAMILIES[[#This Row],[LISTING_LOAN_ID_PROP_ADDR]]&lt;&gt;"",TBL_QUAL_SERVICESLISTING_FAMILIES[[#This Row],[FAMILY_NAME]]&lt;&gt;"",TBL_QUAL_SERVICESLISTING_FAMILIES[[#This Row],[HOUSEHOLD_ANNUAL_INCOME]]&lt;&gt;"")</f>
        <v>0</v>
      </c>
      <c r="L233" s="36">
        <f>SUM(
IF(AND(TBL_QUAL_SERVICESLISTING_FAMILIES[[#This Row],[LISTING_LOAN_ID_PROP_ADDR]]&lt;&gt;"",NOT(ISNUMBER(MATCH(TBL_QUAL_SERVICESLISTING_FAMILIES[[#This Row],[LISTING_LOAN_ID_PROP_ADDR]],RANGE_LOOKUP_UDARDA_LOANLIST,0)))),1,0)
)</f>
        <v>0</v>
      </c>
    </row>
    <row r="234" spans="2:12" ht="20.100000000000001" customHeight="1" x14ac:dyDescent="0.25">
      <c r="B234" s="25" t="str">
        <f>IF(TBL_QUAL_SERVICESLISTING_FAMILIES[[#This Row],[RECORD_STARTED]],IF(TBL_QUAL_SERVICESLISTING_FAMILIES[[#This Row],[ERROR_COUNT]]&gt;0,-1,IF(TBL_QUAL_SERVICESLISTING_FAMILIES[[#This Row],[REQ_FIELDS_POPULATED]],1,0)),"")</f>
        <v/>
      </c>
      <c r="C234" s="94">
        <f>ROW()-ROW(TBL_QUAL_SERVICESLISTING_FAMILIES[[#Headers],[ROW_ID]])</f>
        <v>225</v>
      </c>
      <c r="D234" s="82"/>
      <c r="E234" s="82"/>
      <c r="F234" s="33"/>
      <c r="G2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4" s="84" t="str">
        <f>IFERROR(INDEX(TBL_UDARDA_LOANPOOL[QUAL_SERVICES_HUD_MFI],MATCH(TBL_QUAL_SERVICESLISTING_FAMILIES[[#This Row],[LISTING_LOAN_ID_PROP_ADDR]],TBL_UDARDA_LOANPOOL[LOAN_ID_PROP_ADDR],0)),"")</f>
        <v/>
      </c>
      <c r="I2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4" s="36" t="b">
        <f>CONCATENATE(TBL_QUAL_SERVICESLISTING_FAMILIES[[#This Row],[LISTING_LOAN_ID_PROP_ADDR]],TBL_QUAL_SERVICESLISTING_FAMILIES[[#This Row],[FAMILY_NAME]],TBL_QUAL_SERVICESLISTING_FAMILIES[[#This Row],[HOUSEHOLD_ANNUAL_INCOME]])&lt;&gt;""</f>
        <v>0</v>
      </c>
      <c r="K234" s="36" t="b">
        <f>AND(TBL_QUAL_SERVICESLISTING_FAMILIES[[#This Row],[LISTING_LOAN_ID_PROP_ADDR]]&lt;&gt;"",TBL_QUAL_SERVICESLISTING_FAMILIES[[#This Row],[FAMILY_NAME]]&lt;&gt;"",TBL_QUAL_SERVICESLISTING_FAMILIES[[#This Row],[HOUSEHOLD_ANNUAL_INCOME]]&lt;&gt;"")</f>
        <v>0</v>
      </c>
      <c r="L234" s="36">
        <f>SUM(
IF(AND(TBL_QUAL_SERVICESLISTING_FAMILIES[[#This Row],[LISTING_LOAN_ID_PROP_ADDR]]&lt;&gt;"",NOT(ISNUMBER(MATCH(TBL_QUAL_SERVICESLISTING_FAMILIES[[#This Row],[LISTING_LOAN_ID_PROP_ADDR]],RANGE_LOOKUP_UDARDA_LOANLIST,0)))),1,0)
)</f>
        <v>0</v>
      </c>
    </row>
    <row r="235" spans="2:12" ht="20.100000000000001" customHeight="1" x14ac:dyDescent="0.25">
      <c r="B235" s="25" t="str">
        <f>IF(TBL_QUAL_SERVICESLISTING_FAMILIES[[#This Row],[RECORD_STARTED]],IF(TBL_QUAL_SERVICESLISTING_FAMILIES[[#This Row],[ERROR_COUNT]]&gt;0,-1,IF(TBL_QUAL_SERVICESLISTING_FAMILIES[[#This Row],[REQ_FIELDS_POPULATED]],1,0)),"")</f>
        <v/>
      </c>
      <c r="C235" s="94">
        <f>ROW()-ROW(TBL_QUAL_SERVICESLISTING_FAMILIES[[#Headers],[ROW_ID]])</f>
        <v>226</v>
      </c>
      <c r="D235" s="82"/>
      <c r="E235" s="82"/>
      <c r="F235" s="33"/>
      <c r="G2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5" s="84" t="str">
        <f>IFERROR(INDEX(TBL_UDARDA_LOANPOOL[QUAL_SERVICES_HUD_MFI],MATCH(TBL_QUAL_SERVICESLISTING_FAMILIES[[#This Row],[LISTING_LOAN_ID_PROP_ADDR]],TBL_UDARDA_LOANPOOL[LOAN_ID_PROP_ADDR],0)),"")</f>
        <v/>
      </c>
      <c r="I2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5" s="36" t="b">
        <f>CONCATENATE(TBL_QUAL_SERVICESLISTING_FAMILIES[[#This Row],[LISTING_LOAN_ID_PROP_ADDR]],TBL_QUAL_SERVICESLISTING_FAMILIES[[#This Row],[FAMILY_NAME]],TBL_QUAL_SERVICESLISTING_FAMILIES[[#This Row],[HOUSEHOLD_ANNUAL_INCOME]])&lt;&gt;""</f>
        <v>0</v>
      </c>
      <c r="K235" s="36" t="b">
        <f>AND(TBL_QUAL_SERVICESLISTING_FAMILIES[[#This Row],[LISTING_LOAN_ID_PROP_ADDR]]&lt;&gt;"",TBL_QUAL_SERVICESLISTING_FAMILIES[[#This Row],[FAMILY_NAME]]&lt;&gt;"",TBL_QUAL_SERVICESLISTING_FAMILIES[[#This Row],[HOUSEHOLD_ANNUAL_INCOME]]&lt;&gt;"")</f>
        <v>0</v>
      </c>
      <c r="L235" s="36">
        <f>SUM(
IF(AND(TBL_QUAL_SERVICESLISTING_FAMILIES[[#This Row],[LISTING_LOAN_ID_PROP_ADDR]]&lt;&gt;"",NOT(ISNUMBER(MATCH(TBL_QUAL_SERVICESLISTING_FAMILIES[[#This Row],[LISTING_LOAN_ID_PROP_ADDR]],RANGE_LOOKUP_UDARDA_LOANLIST,0)))),1,0)
)</f>
        <v>0</v>
      </c>
    </row>
    <row r="236" spans="2:12" ht="20.100000000000001" customHeight="1" x14ac:dyDescent="0.25">
      <c r="B236" s="25" t="str">
        <f>IF(TBL_QUAL_SERVICESLISTING_FAMILIES[[#This Row],[RECORD_STARTED]],IF(TBL_QUAL_SERVICESLISTING_FAMILIES[[#This Row],[ERROR_COUNT]]&gt;0,-1,IF(TBL_QUAL_SERVICESLISTING_FAMILIES[[#This Row],[REQ_FIELDS_POPULATED]],1,0)),"")</f>
        <v/>
      </c>
      <c r="C236" s="94">
        <f>ROW()-ROW(TBL_QUAL_SERVICESLISTING_FAMILIES[[#Headers],[ROW_ID]])</f>
        <v>227</v>
      </c>
      <c r="D236" s="82"/>
      <c r="E236" s="82"/>
      <c r="F236" s="33"/>
      <c r="G2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6" s="84" t="str">
        <f>IFERROR(INDEX(TBL_UDARDA_LOANPOOL[QUAL_SERVICES_HUD_MFI],MATCH(TBL_QUAL_SERVICESLISTING_FAMILIES[[#This Row],[LISTING_LOAN_ID_PROP_ADDR]],TBL_UDARDA_LOANPOOL[LOAN_ID_PROP_ADDR],0)),"")</f>
        <v/>
      </c>
      <c r="I2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6" s="36" t="b">
        <f>CONCATENATE(TBL_QUAL_SERVICESLISTING_FAMILIES[[#This Row],[LISTING_LOAN_ID_PROP_ADDR]],TBL_QUAL_SERVICESLISTING_FAMILIES[[#This Row],[FAMILY_NAME]],TBL_QUAL_SERVICESLISTING_FAMILIES[[#This Row],[HOUSEHOLD_ANNUAL_INCOME]])&lt;&gt;""</f>
        <v>0</v>
      </c>
      <c r="K236" s="36" t="b">
        <f>AND(TBL_QUAL_SERVICESLISTING_FAMILIES[[#This Row],[LISTING_LOAN_ID_PROP_ADDR]]&lt;&gt;"",TBL_QUAL_SERVICESLISTING_FAMILIES[[#This Row],[FAMILY_NAME]]&lt;&gt;"",TBL_QUAL_SERVICESLISTING_FAMILIES[[#This Row],[HOUSEHOLD_ANNUAL_INCOME]]&lt;&gt;"")</f>
        <v>0</v>
      </c>
      <c r="L236" s="36">
        <f>SUM(
IF(AND(TBL_QUAL_SERVICESLISTING_FAMILIES[[#This Row],[LISTING_LOAN_ID_PROP_ADDR]]&lt;&gt;"",NOT(ISNUMBER(MATCH(TBL_QUAL_SERVICESLISTING_FAMILIES[[#This Row],[LISTING_LOAN_ID_PROP_ADDR]],RANGE_LOOKUP_UDARDA_LOANLIST,0)))),1,0)
)</f>
        <v>0</v>
      </c>
    </row>
    <row r="237" spans="2:12" ht="20.100000000000001" customHeight="1" x14ac:dyDescent="0.25">
      <c r="B237" s="25" t="str">
        <f>IF(TBL_QUAL_SERVICESLISTING_FAMILIES[[#This Row],[RECORD_STARTED]],IF(TBL_QUAL_SERVICESLISTING_FAMILIES[[#This Row],[ERROR_COUNT]]&gt;0,-1,IF(TBL_QUAL_SERVICESLISTING_FAMILIES[[#This Row],[REQ_FIELDS_POPULATED]],1,0)),"")</f>
        <v/>
      </c>
      <c r="C237" s="94">
        <f>ROW()-ROW(TBL_QUAL_SERVICESLISTING_FAMILIES[[#Headers],[ROW_ID]])</f>
        <v>228</v>
      </c>
      <c r="D237" s="82"/>
      <c r="E237" s="82"/>
      <c r="F237" s="33"/>
      <c r="G2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7" s="84" t="str">
        <f>IFERROR(INDEX(TBL_UDARDA_LOANPOOL[QUAL_SERVICES_HUD_MFI],MATCH(TBL_QUAL_SERVICESLISTING_FAMILIES[[#This Row],[LISTING_LOAN_ID_PROP_ADDR]],TBL_UDARDA_LOANPOOL[LOAN_ID_PROP_ADDR],0)),"")</f>
        <v/>
      </c>
      <c r="I2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7" s="36" t="b">
        <f>CONCATENATE(TBL_QUAL_SERVICESLISTING_FAMILIES[[#This Row],[LISTING_LOAN_ID_PROP_ADDR]],TBL_QUAL_SERVICESLISTING_FAMILIES[[#This Row],[FAMILY_NAME]],TBL_QUAL_SERVICESLISTING_FAMILIES[[#This Row],[HOUSEHOLD_ANNUAL_INCOME]])&lt;&gt;""</f>
        <v>0</v>
      </c>
      <c r="K237" s="36" t="b">
        <f>AND(TBL_QUAL_SERVICESLISTING_FAMILIES[[#This Row],[LISTING_LOAN_ID_PROP_ADDR]]&lt;&gt;"",TBL_QUAL_SERVICESLISTING_FAMILIES[[#This Row],[FAMILY_NAME]]&lt;&gt;"",TBL_QUAL_SERVICESLISTING_FAMILIES[[#This Row],[HOUSEHOLD_ANNUAL_INCOME]]&lt;&gt;"")</f>
        <v>0</v>
      </c>
      <c r="L237" s="36">
        <f>SUM(
IF(AND(TBL_QUAL_SERVICESLISTING_FAMILIES[[#This Row],[LISTING_LOAN_ID_PROP_ADDR]]&lt;&gt;"",NOT(ISNUMBER(MATCH(TBL_QUAL_SERVICESLISTING_FAMILIES[[#This Row],[LISTING_LOAN_ID_PROP_ADDR]],RANGE_LOOKUP_UDARDA_LOANLIST,0)))),1,0)
)</f>
        <v>0</v>
      </c>
    </row>
    <row r="238" spans="2:12" ht="20.100000000000001" customHeight="1" x14ac:dyDescent="0.25">
      <c r="B238" s="25" t="str">
        <f>IF(TBL_QUAL_SERVICESLISTING_FAMILIES[[#This Row],[RECORD_STARTED]],IF(TBL_QUAL_SERVICESLISTING_FAMILIES[[#This Row],[ERROR_COUNT]]&gt;0,-1,IF(TBL_QUAL_SERVICESLISTING_FAMILIES[[#This Row],[REQ_FIELDS_POPULATED]],1,0)),"")</f>
        <v/>
      </c>
      <c r="C238" s="94">
        <f>ROW()-ROW(TBL_QUAL_SERVICESLISTING_FAMILIES[[#Headers],[ROW_ID]])</f>
        <v>229</v>
      </c>
      <c r="D238" s="82"/>
      <c r="E238" s="82"/>
      <c r="F238" s="33"/>
      <c r="G2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8" s="84" t="str">
        <f>IFERROR(INDEX(TBL_UDARDA_LOANPOOL[QUAL_SERVICES_HUD_MFI],MATCH(TBL_QUAL_SERVICESLISTING_FAMILIES[[#This Row],[LISTING_LOAN_ID_PROP_ADDR]],TBL_UDARDA_LOANPOOL[LOAN_ID_PROP_ADDR],0)),"")</f>
        <v/>
      </c>
      <c r="I2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8" s="36" t="b">
        <f>CONCATENATE(TBL_QUAL_SERVICESLISTING_FAMILIES[[#This Row],[LISTING_LOAN_ID_PROP_ADDR]],TBL_QUAL_SERVICESLISTING_FAMILIES[[#This Row],[FAMILY_NAME]],TBL_QUAL_SERVICESLISTING_FAMILIES[[#This Row],[HOUSEHOLD_ANNUAL_INCOME]])&lt;&gt;""</f>
        <v>0</v>
      </c>
      <c r="K238" s="36" t="b">
        <f>AND(TBL_QUAL_SERVICESLISTING_FAMILIES[[#This Row],[LISTING_LOAN_ID_PROP_ADDR]]&lt;&gt;"",TBL_QUAL_SERVICESLISTING_FAMILIES[[#This Row],[FAMILY_NAME]]&lt;&gt;"",TBL_QUAL_SERVICESLISTING_FAMILIES[[#This Row],[HOUSEHOLD_ANNUAL_INCOME]]&lt;&gt;"")</f>
        <v>0</v>
      </c>
      <c r="L238" s="36">
        <f>SUM(
IF(AND(TBL_QUAL_SERVICESLISTING_FAMILIES[[#This Row],[LISTING_LOAN_ID_PROP_ADDR]]&lt;&gt;"",NOT(ISNUMBER(MATCH(TBL_QUAL_SERVICESLISTING_FAMILIES[[#This Row],[LISTING_LOAN_ID_PROP_ADDR]],RANGE_LOOKUP_UDARDA_LOANLIST,0)))),1,0)
)</f>
        <v>0</v>
      </c>
    </row>
    <row r="239" spans="2:12" ht="20.100000000000001" customHeight="1" x14ac:dyDescent="0.25">
      <c r="B239" s="25" t="str">
        <f>IF(TBL_QUAL_SERVICESLISTING_FAMILIES[[#This Row],[RECORD_STARTED]],IF(TBL_QUAL_SERVICESLISTING_FAMILIES[[#This Row],[ERROR_COUNT]]&gt;0,-1,IF(TBL_QUAL_SERVICESLISTING_FAMILIES[[#This Row],[REQ_FIELDS_POPULATED]],1,0)),"")</f>
        <v/>
      </c>
      <c r="C239" s="94">
        <f>ROW()-ROW(TBL_QUAL_SERVICESLISTING_FAMILIES[[#Headers],[ROW_ID]])</f>
        <v>230</v>
      </c>
      <c r="D239" s="82"/>
      <c r="E239" s="82"/>
      <c r="F239" s="33"/>
      <c r="G2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9" s="84" t="str">
        <f>IFERROR(INDEX(TBL_UDARDA_LOANPOOL[QUAL_SERVICES_HUD_MFI],MATCH(TBL_QUAL_SERVICESLISTING_FAMILIES[[#This Row],[LISTING_LOAN_ID_PROP_ADDR]],TBL_UDARDA_LOANPOOL[LOAN_ID_PROP_ADDR],0)),"")</f>
        <v/>
      </c>
      <c r="I2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9" s="36" t="b">
        <f>CONCATENATE(TBL_QUAL_SERVICESLISTING_FAMILIES[[#This Row],[LISTING_LOAN_ID_PROP_ADDR]],TBL_QUAL_SERVICESLISTING_FAMILIES[[#This Row],[FAMILY_NAME]],TBL_QUAL_SERVICESLISTING_FAMILIES[[#This Row],[HOUSEHOLD_ANNUAL_INCOME]])&lt;&gt;""</f>
        <v>0</v>
      </c>
      <c r="K239" s="36" t="b">
        <f>AND(TBL_QUAL_SERVICESLISTING_FAMILIES[[#This Row],[LISTING_LOAN_ID_PROP_ADDR]]&lt;&gt;"",TBL_QUAL_SERVICESLISTING_FAMILIES[[#This Row],[FAMILY_NAME]]&lt;&gt;"",TBL_QUAL_SERVICESLISTING_FAMILIES[[#This Row],[HOUSEHOLD_ANNUAL_INCOME]]&lt;&gt;"")</f>
        <v>0</v>
      </c>
      <c r="L239" s="36">
        <f>SUM(
IF(AND(TBL_QUAL_SERVICESLISTING_FAMILIES[[#This Row],[LISTING_LOAN_ID_PROP_ADDR]]&lt;&gt;"",NOT(ISNUMBER(MATCH(TBL_QUAL_SERVICESLISTING_FAMILIES[[#This Row],[LISTING_LOAN_ID_PROP_ADDR]],RANGE_LOOKUP_UDARDA_LOANLIST,0)))),1,0)
)</f>
        <v>0</v>
      </c>
    </row>
    <row r="240" spans="2:12" ht="20.100000000000001" customHeight="1" x14ac:dyDescent="0.25">
      <c r="B240" s="25" t="str">
        <f>IF(TBL_QUAL_SERVICESLISTING_FAMILIES[[#This Row],[RECORD_STARTED]],IF(TBL_QUAL_SERVICESLISTING_FAMILIES[[#This Row],[ERROR_COUNT]]&gt;0,-1,IF(TBL_QUAL_SERVICESLISTING_FAMILIES[[#This Row],[REQ_FIELDS_POPULATED]],1,0)),"")</f>
        <v/>
      </c>
      <c r="C240" s="94">
        <f>ROW()-ROW(TBL_QUAL_SERVICESLISTING_FAMILIES[[#Headers],[ROW_ID]])</f>
        <v>231</v>
      </c>
      <c r="D240" s="82"/>
      <c r="E240" s="82"/>
      <c r="F240" s="33"/>
      <c r="G2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0" s="84" t="str">
        <f>IFERROR(INDEX(TBL_UDARDA_LOANPOOL[QUAL_SERVICES_HUD_MFI],MATCH(TBL_QUAL_SERVICESLISTING_FAMILIES[[#This Row],[LISTING_LOAN_ID_PROP_ADDR]],TBL_UDARDA_LOANPOOL[LOAN_ID_PROP_ADDR],0)),"")</f>
        <v/>
      </c>
      <c r="I2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0" s="36" t="b">
        <f>CONCATENATE(TBL_QUAL_SERVICESLISTING_FAMILIES[[#This Row],[LISTING_LOAN_ID_PROP_ADDR]],TBL_QUAL_SERVICESLISTING_FAMILIES[[#This Row],[FAMILY_NAME]],TBL_QUAL_SERVICESLISTING_FAMILIES[[#This Row],[HOUSEHOLD_ANNUAL_INCOME]])&lt;&gt;""</f>
        <v>0</v>
      </c>
      <c r="K240" s="36" t="b">
        <f>AND(TBL_QUAL_SERVICESLISTING_FAMILIES[[#This Row],[LISTING_LOAN_ID_PROP_ADDR]]&lt;&gt;"",TBL_QUAL_SERVICESLISTING_FAMILIES[[#This Row],[FAMILY_NAME]]&lt;&gt;"",TBL_QUAL_SERVICESLISTING_FAMILIES[[#This Row],[HOUSEHOLD_ANNUAL_INCOME]]&lt;&gt;"")</f>
        <v>0</v>
      </c>
      <c r="L240" s="36">
        <f>SUM(
IF(AND(TBL_QUAL_SERVICESLISTING_FAMILIES[[#This Row],[LISTING_LOAN_ID_PROP_ADDR]]&lt;&gt;"",NOT(ISNUMBER(MATCH(TBL_QUAL_SERVICESLISTING_FAMILIES[[#This Row],[LISTING_LOAN_ID_PROP_ADDR]],RANGE_LOOKUP_UDARDA_LOANLIST,0)))),1,0)
)</f>
        <v>0</v>
      </c>
    </row>
    <row r="241" spans="2:12" ht="20.100000000000001" customHeight="1" x14ac:dyDescent="0.25">
      <c r="B241" s="25" t="str">
        <f>IF(TBL_QUAL_SERVICESLISTING_FAMILIES[[#This Row],[RECORD_STARTED]],IF(TBL_QUAL_SERVICESLISTING_FAMILIES[[#This Row],[ERROR_COUNT]]&gt;0,-1,IF(TBL_QUAL_SERVICESLISTING_FAMILIES[[#This Row],[REQ_FIELDS_POPULATED]],1,0)),"")</f>
        <v/>
      </c>
      <c r="C241" s="94">
        <f>ROW()-ROW(TBL_QUAL_SERVICESLISTING_FAMILIES[[#Headers],[ROW_ID]])</f>
        <v>232</v>
      </c>
      <c r="D241" s="82"/>
      <c r="E241" s="82"/>
      <c r="F241" s="33"/>
      <c r="G2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1" s="84" t="str">
        <f>IFERROR(INDEX(TBL_UDARDA_LOANPOOL[QUAL_SERVICES_HUD_MFI],MATCH(TBL_QUAL_SERVICESLISTING_FAMILIES[[#This Row],[LISTING_LOAN_ID_PROP_ADDR]],TBL_UDARDA_LOANPOOL[LOAN_ID_PROP_ADDR],0)),"")</f>
        <v/>
      </c>
      <c r="I2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1" s="36" t="b">
        <f>CONCATENATE(TBL_QUAL_SERVICESLISTING_FAMILIES[[#This Row],[LISTING_LOAN_ID_PROP_ADDR]],TBL_QUAL_SERVICESLISTING_FAMILIES[[#This Row],[FAMILY_NAME]],TBL_QUAL_SERVICESLISTING_FAMILIES[[#This Row],[HOUSEHOLD_ANNUAL_INCOME]])&lt;&gt;""</f>
        <v>0</v>
      </c>
      <c r="K241" s="36" t="b">
        <f>AND(TBL_QUAL_SERVICESLISTING_FAMILIES[[#This Row],[LISTING_LOAN_ID_PROP_ADDR]]&lt;&gt;"",TBL_QUAL_SERVICESLISTING_FAMILIES[[#This Row],[FAMILY_NAME]]&lt;&gt;"",TBL_QUAL_SERVICESLISTING_FAMILIES[[#This Row],[HOUSEHOLD_ANNUAL_INCOME]]&lt;&gt;"")</f>
        <v>0</v>
      </c>
      <c r="L241" s="36">
        <f>SUM(
IF(AND(TBL_QUAL_SERVICESLISTING_FAMILIES[[#This Row],[LISTING_LOAN_ID_PROP_ADDR]]&lt;&gt;"",NOT(ISNUMBER(MATCH(TBL_QUAL_SERVICESLISTING_FAMILIES[[#This Row],[LISTING_LOAN_ID_PROP_ADDR]],RANGE_LOOKUP_UDARDA_LOANLIST,0)))),1,0)
)</f>
        <v>0</v>
      </c>
    </row>
    <row r="242" spans="2:12" ht="20.100000000000001" customHeight="1" x14ac:dyDescent="0.25">
      <c r="B242" s="25" t="str">
        <f>IF(TBL_QUAL_SERVICESLISTING_FAMILIES[[#This Row],[RECORD_STARTED]],IF(TBL_QUAL_SERVICESLISTING_FAMILIES[[#This Row],[ERROR_COUNT]]&gt;0,-1,IF(TBL_QUAL_SERVICESLISTING_FAMILIES[[#This Row],[REQ_FIELDS_POPULATED]],1,0)),"")</f>
        <v/>
      </c>
      <c r="C242" s="94">
        <f>ROW()-ROW(TBL_QUAL_SERVICESLISTING_FAMILIES[[#Headers],[ROW_ID]])</f>
        <v>233</v>
      </c>
      <c r="D242" s="82"/>
      <c r="E242" s="82"/>
      <c r="F242" s="33"/>
      <c r="G2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2" s="84" t="str">
        <f>IFERROR(INDEX(TBL_UDARDA_LOANPOOL[QUAL_SERVICES_HUD_MFI],MATCH(TBL_QUAL_SERVICESLISTING_FAMILIES[[#This Row],[LISTING_LOAN_ID_PROP_ADDR]],TBL_UDARDA_LOANPOOL[LOAN_ID_PROP_ADDR],0)),"")</f>
        <v/>
      </c>
      <c r="I2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2" s="36" t="b">
        <f>CONCATENATE(TBL_QUAL_SERVICESLISTING_FAMILIES[[#This Row],[LISTING_LOAN_ID_PROP_ADDR]],TBL_QUAL_SERVICESLISTING_FAMILIES[[#This Row],[FAMILY_NAME]],TBL_QUAL_SERVICESLISTING_FAMILIES[[#This Row],[HOUSEHOLD_ANNUAL_INCOME]])&lt;&gt;""</f>
        <v>0</v>
      </c>
      <c r="K242" s="36" t="b">
        <f>AND(TBL_QUAL_SERVICESLISTING_FAMILIES[[#This Row],[LISTING_LOAN_ID_PROP_ADDR]]&lt;&gt;"",TBL_QUAL_SERVICESLISTING_FAMILIES[[#This Row],[FAMILY_NAME]]&lt;&gt;"",TBL_QUAL_SERVICESLISTING_FAMILIES[[#This Row],[HOUSEHOLD_ANNUAL_INCOME]]&lt;&gt;"")</f>
        <v>0</v>
      </c>
      <c r="L242" s="36">
        <f>SUM(
IF(AND(TBL_QUAL_SERVICESLISTING_FAMILIES[[#This Row],[LISTING_LOAN_ID_PROP_ADDR]]&lt;&gt;"",NOT(ISNUMBER(MATCH(TBL_QUAL_SERVICESLISTING_FAMILIES[[#This Row],[LISTING_LOAN_ID_PROP_ADDR]],RANGE_LOOKUP_UDARDA_LOANLIST,0)))),1,0)
)</f>
        <v>0</v>
      </c>
    </row>
    <row r="243" spans="2:12" ht="20.100000000000001" customHeight="1" x14ac:dyDescent="0.25">
      <c r="B243" s="25" t="str">
        <f>IF(TBL_QUAL_SERVICESLISTING_FAMILIES[[#This Row],[RECORD_STARTED]],IF(TBL_QUAL_SERVICESLISTING_FAMILIES[[#This Row],[ERROR_COUNT]]&gt;0,-1,IF(TBL_QUAL_SERVICESLISTING_FAMILIES[[#This Row],[REQ_FIELDS_POPULATED]],1,0)),"")</f>
        <v/>
      </c>
      <c r="C243" s="94">
        <f>ROW()-ROW(TBL_QUAL_SERVICESLISTING_FAMILIES[[#Headers],[ROW_ID]])</f>
        <v>234</v>
      </c>
      <c r="D243" s="82"/>
      <c r="E243" s="82"/>
      <c r="F243" s="33"/>
      <c r="G2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3" s="84" t="str">
        <f>IFERROR(INDEX(TBL_UDARDA_LOANPOOL[QUAL_SERVICES_HUD_MFI],MATCH(TBL_QUAL_SERVICESLISTING_FAMILIES[[#This Row],[LISTING_LOAN_ID_PROP_ADDR]],TBL_UDARDA_LOANPOOL[LOAN_ID_PROP_ADDR],0)),"")</f>
        <v/>
      </c>
      <c r="I2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3" s="36" t="b">
        <f>CONCATENATE(TBL_QUAL_SERVICESLISTING_FAMILIES[[#This Row],[LISTING_LOAN_ID_PROP_ADDR]],TBL_QUAL_SERVICESLISTING_FAMILIES[[#This Row],[FAMILY_NAME]],TBL_QUAL_SERVICESLISTING_FAMILIES[[#This Row],[HOUSEHOLD_ANNUAL_INCOME]])&lt;&gt;""</f>
        <v>0</v>
      </c>
      <c r="K243" s="36" t="b">
        <f>AND(TBL_QUAL_SERVICESLISTING_FAMILIES[[#This Row],[LISTING_LOAN_ID_PROP_ADDR]]&lt;&gt;"",TBL_QUAL_SERVICESLISTING_FAMILIES[[#This Row],[FAMILY_NAME]]&lt;&gt;"",TBL_QUAL_SERVICESLISTING_FAMILIES[[#This Row],[HOUSEHOLD_ANNUAL_INCOME]]&lt;&gt;"")</f>
        <v>0</v>
      </c>
      <c r="L243" s="36">
        <f>SUM(
IF(AND(TBL_QUAL_SERVICESLISTING_FAMILIES[[#This Row],[LISTING_LOAN_ID_PROP_ADDR]]&lt;&gt;"",NOT(ISNUMBER(MATCH(TBL_QUAL_SERVICESLISTING_FAMILIES[[#This Row],[LISTING_LOAN_ID_PROP_ADDR]],RANGE_LOOKUP_UDARDA_LOANLIST,0)))),1,0)
)</f>
        <v>0</v>
      </c>
    </row>
    <row r="244" spans="2:12" ht="20.100000000000001" customHeight="1" x14ac:dyDescent="0.25">
      <c r="B244" s="25" t="str">
        <f>IF(TBL_QUAL_SERVICESLISTING_FAMILIES[[#This Row],[RECORD_STARTED]],IF(TBL_QUAL_SERVICESLISTING_FAMILIES[[#This Row],[ERROR_COUNT]]&gt;0,-1,IF(TBL_QUAL_SERVICESLISTING_FAMILIES[[#This Row],[REQ_FIELDS_POPULATED]],1,0)),"")</f>
        <v/>
      </c>
      <c r="C244" s="94">
        <f>ROW()-ROW(TBL_QUAL_SERVICESLISTING_FAMILIES[[#Headers],[ROW_ID]])</f>
        <v>235</v>
      </c>
      <c r="D244" s="82"/>
      <c r="E244" s="82"/>
      <c r="F244" s="33"/>
      <c r="G2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4" s="84" t="str">
        <f>IFERROR(INDEX(TBL_UDARDA_LOANPOOL[QUAL_SERVICES_HUD_MFI],MATCH(TBL_QUAL_SERVICESLISTING_FAMILIES[[#This Row],[LISTING_LOAN_ID_PROP_ADDR]],TBL_UDARDA_LOANPOOL[LOAN_ID_PROP_ADDR],0)),"")</f>
        <v/>
      </c>
      <c r="I2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4" s="36" t="b">
        <f>CONCATENATE(TBL_QUAL_SERVICESLISTING_FAMILIES[[#This Row],[LISTING_LOAN_ID_PROP_ADDR]],TBL_QUAL_SERVICESLISTING_FAMILIES[[#This Row],[FAMILY_NAME]],TBL_QUAL_SERVICESLISTING_FAMILIES[[#This Row],[HOUSEHOLD_ANNUAL_INCOME]])&lt;&gt;""</f>
        <v>0</v>
      </c>
      <c r="K244" s="36" t="b">
        <f>AND(TBL_QUAL_SERVICESLISTING_FAMILIES[[#This Row],[LISTING_LOAN_ID_PROP_ADDR]]&lt;&gt;"",TBL_QUAL_SERVICESLISTING_FAMILIES[[#This Row],[FAMILY_NAME]]&lt;&gt;"",TBL_QUAL_SERVICESLISTING_FAMILIES[[#This Row],[HOUSEHOLD_ANNUAL_INCOME]]&lt;&gt;"")</f>
        <v>0</v>
      </c>
      <c r="L244" s="36">
        <f>SUM(
IF(AND(TBL_QUAL_SERVICESLISTING_FAMILIES[[#This Row],[LISTING_LOAN_ID_PROP_ADDR]]&lt;&gt;"",NOT(ISNUMBER(MATCH(TBL_QUAL_SERVICESLISTING_FAMILIES[[#This Row],[LISTING_LOAN_ID_PROP_ADDR]],RANGE_LOOKUP_UDARDA_LOANLIST,0)))),1,0)
)</f>
        <v>0</v>
      </c>
    </row>
    <row r="245" spans="2:12" ht="20.100000000000001" customHeight="1" x14ac:dyDescent="0.25">
      <c r="B245" s="25" t="str">
        <f>IF(TBL_QUAL_SERVICESLISTING_FAMILIES[[#This Row],[RECORD_STARTED]],IF(TBL_QUAL_SERVICESLISTING_FAMILIES[[#This Row],[ERROR_COUNT]]&gt;0,-1,IF(TBL_QUAL_SERVICESLISTING_FAMILIES[[#This Row],[REQ_FIELDS_POPULATED]],1,0)),"")</f>
        <v/>
      </c>
      <c r="C245" s="94">
        <f>ROW()-ROW(TBL_QUAL_SERVICESLISTING_FAMILIES[[#Headers],[ROW_ID]])</f>
        <v>236</v>
      </c>
      <c r="D245" s="82"/>
      <c r="E245" s="82"/>
      <c r="F245" s="33"/>
      <c r="G2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5" s="84" t="str">
        <f>IFERROR(INDEX(TBL_UDARDA_LOANPOOL[QUAL_SERVICES_HUD_MFI],MATCH(TBL_QUAL_SERVICESLISTING_FAMILIES[[#This Row],[LISTING_LOAN_ID_PROP_ADDR]],TBL_UDARDA_LOANPOOL[LOAN_ID_PROP_ADDR],0)),"")</f>
        <v/>
      </c>
      <c r="I2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5" s="36" t="b">
        <f>CONCATENATE(TBL_QUAL_SERVICESLISTING_FAMILIES[[#This Row],[LISTING_LOAN_ID_PROP_ADDR]],TBL_QUAL_SERVICESLISTING_FAMILIES[[#This Row],[FAMILY_NAME]],TBL_QUAL_SERVICESLISTING_FAMILIES[[#This Row],[HOUSEHOLD_ANNUAL_INCOME]])&lt;&gt;""</f>
        <v>0</v>
      </c>
      <c r="K245" s="36" t="b">
        <f>AND(TBL_QUAL_SERVICESLISTING_FAMILIES[[#This Row],[LISTING_LOAN_ID_PROP_ADDR]]&lt;&gt;"",TBL_QUAL_SERVICESLISTING_FAMILIES[[#This Row],[FAMILY_NAME]]&lt;&gt;"",TBL_QUAL_SERVICESLISTING_FAMILIES[[#This Row],[HOUSEHOLD_ANNUAL_INCOME]]&lt;&gt;"")</f>
        <v>0</v>
      </c>
      <c r="L245" s="36">
        <f>SUM(
IF(AND(TBL_QUAL_SERVICESLISTING_FAMILIES[[#This Row],[LISTING_LOAN_ID_PROP_ADDR]]&lt;&gt;"",NOT(ISNUMBER(MATCH(TBL_QUAL_SERVICESLISTING_FAMILIES[[#This Row],[LISTING_LOAN_ID_PROP_ADDR]],RANGE_LOOKUP_UDARDA_LOANLIST,0)))),1,0)
)</f>
        <v>0</v>
      </c>
    </row>
    <row r="246" spans="2:12" ht="20.100000000000001" customHeight="1" x14ac:dyDescent="0.25">
      <c r="B246" s="25" t="str">
        <f>IF(TBL_QUAL_SERVICESLISTING_FAMILIES[[#This Row],[RECORD_STARTED]],IF(TBL_QUAL_SERVICESLISTING_FAMILIES[[#This Row],[ERROR_COUNT]]&gt;0,-1,IF(TBL_QUAL_SERVICESLISTING_FAMILIES[[#This Row],[REQ_FIELDS_POPULATED]],1,0)),"")</f>
        <v/>
      </c>
      <c r="C246" s="94">
        <f>ROW()-ROW(TBL_QUAL_SERVICESLISTING_FAMILIES[[#Headers],[ROW_ID]])</f>
        <v>237</v>
      </c>
      <c r="D246" s="82"/>
      <c r="E246" s="82"/>
      <c r="F246" s="33"/>
      <c r="G2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6" s="84" t="str">
        <f>IFERROR(INDEX(TBL_UDARDA_LOANPOOL[QUAL_SERVICES_HUD_MFI],MATCH(TBL_QUAL_SERVICESLISTING_FAMILIES[[#This Row],[LISTING_LOAN_ID_PROP_ADDR]],TBL_UDARDA_LOANPOOL[LOAN_ID_PROP_ADDR],0)),"")</f>
        <v/>
      </c>
      <c r="I2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6" s="36" t="b">
        <f>CONCATENATE(TBL_QUAL_SERVICESLISTING_FAMILIES[[#This Row],[LISTING_LOAN_ID_PROP_ADDR]],TBL_QUAL_SERVICESLISTING_FAMILIES[[#This Row],[FAMILY_NAME]],TBL_QUAL_SERVICESLISTING_FAMILIES[[#This Row],[HOUSEHOLD_ANNUAL_INCOME]])&lt;&gt;""</f>
        <v>0</v>
      </c>
      <c r="K246" s="36" t="b">
        <f>AND(TBL_QUAL_SERVICESLISTING_FAMILIES[[#This Row],[LISTING_LOAN_ID_PROP_ADDR]]&lt;&gt;"",TBL_QUAL_SERVICESLISTING_FAMILIES[[#This Row],[FAMILY_NAME]]&lt;&gt;"",TBL_QUAL_SERVICESLISTING_FAMILIES[[#This Row],[HOUSEHOLD_ANNUAL_INCOME]]&lt;&gt;"")</f>
        <v>0</v>
      </c>
      <c r="L246" s="36">
        <f>SUM(
IF(AND(TBL_QUAL_SERVICESLISTING_FAMILIES[[#This Row],[LISTING_LOAN_ID_PROP_ADDR]]&lt;&gt;"",NOT(ISNUMBER(MATCH(TBL_QUAL_SERVICESLISTING_FAMILIES[[#This Row],[LISTING_LOAN_ID_PROP_ADDR]],RANGE_LOOKUP_UDARDA_LOANLIST,0)))),1,0)
)</f>
        <v>0</v>
      </c>
    </row>
    <row r="247" spans="2:12" ht="20.100000000000001" customHeight="1" x14ac:dyDescent="0.25">
      <c r="B247" s="25" t="str">
        <f>IF(TBL_QUAL_SERVICESLISTING_FAMILIES[[#This Row],[RECORD_STARTED]],IF(TBL_QUAL_SERVICESLISTING_FAMILIES[[#This Row],[ERROR_COUNT]]&gt;0,-1,IF(TBL_QUAL_SERVICESLISTING_FAMILIES[[#This Row],[REQ_FIELDS_POPULATED]],1,0)),"")</f>
        <v/>
      </c>
      <c r="C247" s="94">
        <f>ROW()-ROW(TBL_QUAL_SERVICESLISTING_FAMILIES[[#Headers],[ROW_ID]])</f>
        <v>238</v>
      </c>
      <c r="D247" s="82"/>
      <c r="E247" s="82"/>
      <c r="F247" s="33"/>
      <c r="G2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7" s="84" t="str">
        <f>IFERROR(INDEX(TBL_UDARDA_LOANPOOL[QUAL_SERVICES_HUD_MFI],MATCH(TBL_QUAL_SERVICESLISTING_FAMILIES[[#This Row],[LISTING_LOAN_ID_PROP_ADDR]],TBL_UDARDA_LOANPOOL[LOAN_ID_PROP_ADDR],0)),"")</f>
        <v/>
      </c>
      <c r="I2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7" s="36" t="b">
        <f>CONCATENATE(TBL_QUAL_SERVICESLISTING_FAMILIES[[#This Row],[LISTING_LOAN_ID_PROP_ADDR]],TBL_QUAL_SERVICESLISTING_FAMILIES[[#This Row],[FAMILY_NAME]],TBL_QUAL_SERVICESLISTING_FAMILIES[[#This Row],[HOUSEHOLD_ANNUAL_INCOME]])&lt;&gt;""</f>
        <v>0</v>
      </c>
      <c r="K247" s="36" t="b">
        <f>AND(TBL_QUAL_SERVICESLISTING_FAMILIES[[#This Row],[LISTING_LOAN_ID_PROP_ADDR]]&lt;&gt;"",TBL_QUAL_SERVICESLISTING_FAMILIES[[#This Row],[FAMILY_NAME]]&lt;&gt;"",TBL_QUAL_SERVICESLISTING_FAMILIES[[#This Row],[HOUSEHOLD_ANNUAL_INCOME]]&lt;&gt;"")</f>
        <v>0</v>
      </c>
      <c r="L247" s="36">
        <f>SUM(
IF(AND(TBL_QUAL_SERVICESLISTING_FAMILIES[[#This Row],[LISTING_LOAN_ID_PROP_ADDR]]&lt;&gt;"",NOT(ISNUMBER(MATCH(TBL_QUAL_SERVICESLISTING_FAMILIES[[#This Row],[LISTING_LOAN_ID_PROP_ADDR]],RANGE_LOOKUP_UDARDA_LOANLIST,0)))),1,0)
)</f>
        <v>0</v>
      </c>
    </row>
    <row r="248" spans="2:12" ht="20.100000000000001" customHeight="1" x14ac:dyDescent="0.25">
      <c r="B248" s="25" t="str">
        <f>IF(TBL_QUAL_SERVICESLISTING_FAMILIES[[#This Row],[RECORD_STARTED]],IF(TBL_QUAL_SERVICESLISTING_FAMILIES[[#This Row],[ERROR_COUNT]]&gt;0,-1,IF(TBL_QUAL_SERVICESLISTING_FAMILIES[[#This Row],[REQ_FIELDS_POPULATED]],1,0)),"")</f>
        <v/>
      </c>
      <c r="C248" s="94">
        <f>ROW()-ROW(TBL_QUAL_SERVICESLISTING_FAMILIES[[#Headers],[ROW_ID]])</f>
        <v>239</v>
      </c>
      <c r="D248" s="82"/>
      <c r="E248" s="82"/>
      <c r="F248" s="33"/>
      <c r="G2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8" s="84" t="str">
        <f>IFERROR(INDEX(TBL_UDARDA_LOANPOOL[QUAL_SERVICES_HUD_MFI],MATCH(TBL_QUAL_SERVICESLISTING_FAMILIES[[#This Row],[LISTING_LOAN_ID_PROP_ADDR]],TBL_UDARDA_LOANPOOL[LOAN_ID_PROP_ADDR],0)),"")</f>
        <v/>
      </c>
      <c r="I2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8" s="36" t="b">
        <f>CONCATENATE(TBL_QUAL_SERVICESLISTING_FAMILIES[[#This Row],[LISTING_LOAN_ID_PROP_ADDR]],TBL_QUAL_SERVICESLISTING_FAMILIES[[#This Row],[FAMILY_NAME]],TBL_QUAL_SERVICESLISTING_FAMILIES[[#This Row],[HOUSEHOLD_ANNUAL_INCOME]])&lt;&gt;""</f>
        <v>0</v>
      </c>
      <c r="K248" s="36" t="b">
        <f>AND(TBL_QUAL_SERVICESLISTING_FAMILIES[[#This Row],[LISTING_LOAN_ID_PROP_ADDR]]&lt;&gt;"",TBL_QUAL_SERVICESLISTING_FAMILIES[[#This Row],[FAMILY_NAME]]&lt;&gt;"",TBL_QUAL_SERVICESLISTING_FAMILIES[[#This Row],[HOUSEHOLD_ANNUAL_INCOME]]&lt;&gt;"")</f>
        <v>0</v>
      </c>
      <c r="L248" s="36">
        <f>SUM(
IF(AND(TBL_QUAL_SERVICESLISTING_FAMILIES[[#This Row],[LISTING_LOAN_ID_PROP_ADDR]]&lt;&gt;"",NOT(ISNUMBER(MATCH(TBL_QUAL_SERVICESLISTING_FAMILIES[[#This Row],[LISTING_LOAN_ID_PROP_ADDR]],RANGE_LOOKUP_UDARDA_LOANLIST,0)))),1,0)
)</f>
        <v>0</v>
      </c>
    </row>
    <row r="249" spans="2:12" ht="20.100000000000001" customHeight="1" x14ac:dyDescent="0.25">
      <c r="B249" s="25" t="str">
        <f>IF(TBL_QUAL_SERVICESLISTING_FAMILIES[[#This Row],[RECORD_STARTED]],IF(TBL_QUAL_SERVICESLISTING_FAMILIES[[#This Row],[ERROR_COUNT]]&gt;0,-1,IF(TBL_QUAL_SERVICESLISTING_FAMILIES[[#This Row],[REQ_FIELDS_POPULATED]],1,0)),"")</f>
        <v/>
      </c>
      <c r="C249" s="94">
        <f>ROW()-ROW(TBL_QUAL_SERVICESLISTING_FAMILIES[[#Headers],[ROW_ID]])</f>
        <v>240</v>
      </c>
      <c r="D249" s="82"/>
      <c r="E249" s="82"/>
      <c r="F249" s="33"/>
      <c r="G2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9" s="84" t="str">
        <f>IFERROR(INDEX(TBL_UDARDA_LOANPOOL[QUAL_SERVICES_HUD_MFI],MATCH(TBL_QUAL_SERVICESLISTING_FAMILIES[[#This Row],[LISTING_LOAN_ID_PROP_ADDR]],TBL_UDARDA_LOANPOOL[LOAN_ID_PROP_ADDR],0)),"")</f>
        <v/>
      </c>
      <c r="I2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9" s="36" t="b">
        <f>CONCATENATE(TBL_QUAL_SERVICESLISTING_FAMILIES[[#This Row],[LISTING_LOAN_ID_PROP_ADDR]],TBL_QUAL_SERVICESLISTING_FAMILIES[[#This Row],[FAMILY_NAME]],TBL_QUAL_SERVICESLISTING_FAMILIES[[#This Row],[HOUSEHOLD_ANNUAL_INCOME]])&lt;&gt;""</f>
        <v>0</v>
      </c>
      <c r="K249" s="36" t="b">
        <f>AND(TBL_QUAL_SERVICESLISTING_FAMILIES[[#This Row],[LISTING_LOAN_ID_PROP_ADDR]]&lt;&gt;"",TBL_QUAL_SERVICESLISTING_FAMILIES[[#This Row],[FAMILY_NAME]]&lt;&gt;"",TBL_QUAL_SERVICESLISTING_FAMILIES[[#This Row],[HOUSEHOLD_ANNUAL_INCOME]]&lt;&gt;"")</f>
        <v>0</v>
      </c>
      <c r="L249" s="36">
        <f>SUM(
IF(AND(TBL_QUAL_SERVICESLISTING_FAMILIES[[#This Row],[LISTING_LOAN_ID_PROP_ADDR]]&lt;&gt;"",NOT(ISNUMBER(MATCH(TBL_QUAL_SERVICESLISTING_FAMILIES[[#This Row],[LISTING_LOAN_ID_PROP_ADDR]],RANGE_LOOKUP_UDARDA_LOANLIST,0)))),1,0)
)</f>
        <v>0</v>
      </c>
    </row>
    <row r="250" spans="2:12" ht="20.100000000000001" customHeight="1" x14ac:dyDescent="0.25">
      <c r="B250" s="25" t="str">
        <f>IF(TBL_QUAL_SERVICESLISTING_FAMILIES[[#This Row],[RECORD_STARTED]],IF(TBL_QUAL_SERVICESLISTING_FAMILIES[[#This Row],[ERROR_COUNT]]&gt;0,-1,IF(TBL_QUAL_SERVICESLISTING_FAMILIES[[#This Row],[REQ_FIELDS_POPULATED]],1,0)),"")</f>
        <v/>
      </c>
      <c r="C250" s="94">
        <f>ROW()-ROW(TBL_QUAL_SERVICESLISTING_FAMILIES[[#Headers],[ROW_ID]])</f>
        <v>241</v>
      </c>
      <c r="D250" s="82"/>
      <c r="E250" s="82"/>
      <c r="F250" s="33"/>
      <c r="G2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0" s="84" t="str">
        <f>IFERROR(INDEX(TBL_UDARDA_LOANPOOL[QUAL_SERVICES_HUD_MFI],MATCH(TBL_QUAL_SERVICESLISTING_FAMILIES[[#This Row],[LISTING_LOAN_ID_PROP_ADDR]],TBL_UDARDA_LOANPOOL[LOAN_ID_PROP_ADDR],0)),"")</f>
        <v/>
      </c>
      <c r="I2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0" s="36" t="b">
        <f>CONCATENATE(TBL_QUAL_SERVICESLISTING_FAMILIES[[#This Row],[LISTING_LOAN_ID_PROP_ADDR]],TBL_QUAL_SERVICESLISTING_FAMILIES[[#This Row],[FAMILY_NAME]],TBL_QUAL_SERVICESLISTING_FAMILIES[[#This Row],[HOUSEHOLD_ANNUAL_INCOME]])&lt;&gt;""</f>
        <v>0</v>
      </c>
      <c r="K250" s="36" t="b">
        <f>AND(TBL_QUAL_SERVICESLISTING_FAMILIES[[#This Row],[LISTING_LOAN_ID_PROP_ADDR]]&lt;&gt;"",TBL_QUAL_SERVICESLISTING_FAMILIES[[#This Row],[FAMILY_NAME]]&lt;&gt;"",TBL_QUAL_SERVICESLISTING_FAMILIES[[#This Row],[HOUSEHOLD_ANNUAL_INCOME]]&lt;&gt;"")</f>
        <v>0</v>
      </c>
      <c r="L250" s="36">
        <f>SUM(
IF(AND(TBL_QUAL_SERVICESLISTING_FAMILIES[[#This Row],[LISTING_LOAN_ID_PROP_ADDR]]&lt;&gt;"",NOT(ISNUMBER(MATCH(TBL_QUAL_SERVICESLISTING_FAMILIES[[#This Row],[LISTING_LOAN_ID_PROP_ADDR]],RANGE_LOOKUP_UDARDA_LOANLIST,0)))),1,0)
)</f>
        <v>0</v>
      </c>
    </row>
    <row r="251" spans="2:12" ht="20.100000000000001" customHeight="1" x14ac:dyDescent="0.25">
      <c r="B251" s="25" t="str">
        <f>IF(TBL_QUAL_SERVICESLISTING_FAMILIES[[#This Row],[RECORD_STARTED]],IF(TBL_QUAL_SERVICESLISTING_FAMILIES[[#This Row],[ERROR_COUNT]]&gt;0,-1,IF(TBL_QUAL_SERVICESLISTING_FAMILIES[[#This Row],[REQ_FIELDS_POPULATED]],1,0)),"")</f>
        <v/>
      </c>
      <c r="C251" s="94">
        <f>ROW()-ROW(TBL_QUAL_SERVICESLISTING_FAMILIES[[#Headers],[ROW_ID]])</f>
        <v>242</v>
      </c>
      <c r="D251" s="82"/>
      <c r="E251" s="82"/>
      <c r="F251" s="33"/>
      <c r="G2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1" s="84" t="str">
        <f>IFERROR(INDEX(TBL_UDARDA_LOANPOOL[QUAL_SERVICES_HUD_MFI],MATCH(TBL_QUAL_SERVICESLISTING_FAMILIES[[#This Row],[LISTING_LOAN_ID_PROP_ADDR]],TBL_UDARDA_LOANPOOL[LOAN_ID_PROP_ADDR],0)),"")</f>
        <v/>
      </c>
      <c r="I2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1" s="36" t="b">
        <f>CONCATENATE(TBL_QUAL_SERVICESLISTING_FAMILIES[[#This Row],[LISTING_LOAN_ID_PROP_ADDR]],TBL_QUAL_SERVICESLISTING_FAMILIES[[#This Row],[FAMILY_NAME]],TBL_QUAL_SERVICESLISTING_FAMILIES[[#This Row],[HOUSEHOLD_ANNUAL_INCOME]])&lt;&gt;""</f>
        <v>0</v>
      </c>
      <c r="K251" s="36" t="b">
        <f>AND(TBL_QUAL_SERVICESLISTING_FAMILIES[[#This Row],[LISTING_LOAN_ID_PROP_ADDR]]&lt;&gt;"",TBL_QUAL_SERVICESLISTING_FAMILIES[[#This Row],[FAMILY_NAME]]&lt;&gt;"",TBL_QUAL_SERVICESLISTING_FAMILIES[[#This Row],[HOUSEHOLD_ANNUAL_INCOME]]&lt;&gt;"")</f>
        <v>0</v>
      </c>
      <c r="L251" s="36">
        <f>SUM(
IF(AND(TBL_QUAL_SERVICESLISTING_FAMILIES[[#This Row],[LISTING_LOAN_ID_PROP_ADDR]]&lt;&gt;"",NOT(ISNUMBER(MATCH(TBL_QUAL_SERVICESLISTING_FAMILIES[[#This Row],[LISTING_LOAN_ID_PROP_ADDR]],RANGE_LOOKUP_UDARDA_LOANLIST,0)))),1,0)
)</f>
        <v>0</v>
      </c>
    </row>
    <row r="252" spans="2:12" ht="20.100000000000001" customHeight="1" x14ac:dyDescent="0.25">
      <c r="B252" s="25" t="str">
        <f>IF(TBL_QUAL_SERVICESLISTING_FAMILIES[[#This Row],[RECORD_STARTED]],IF(TBL_QUAL_SERVICESLISTING_FAMILIES[[#This Row],[ERROR_COUNT]]&gt;0,-1,IF(TBL_QUAL_SERVICESLISTING_FAMILIES[[#This Row],[REQ_FIELDS_POPULATED]],1,0)),"")</f>
        <v/>
      </c>
      <c r="C252" s="94">
        <f>ROW()-ROW(TBL_QUAL_SERVICESLISTING_FAMILIES[[#Headers],[ROW_ID]])</f>
        <v>243</v>
      </c>
      <c r="D252" s="82"/>
      <c r="E252" s="82"/>
      <c r="F252" s="33"/>
      <c r="G2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2" s="84" t="str">
        <f>IFERROR(INDEX(TBL_UDARDA_LOANPOOL[QUAL_SERVICES_HUD_MFI],MATCH(TBL_QUAL_SERVICESLISTING_FAMILIES[[#This Row],[LISTING_LOAN_ID_PROP_ADDR]],TBL_UDARDA_LOANPOOL[LOAN_ID_PROP_ADDR],0)),"")</f>
        <v/>
      </c>
      <c r="I2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2" s="36" t="b">
        <f>CONCATENATE(TBL_QUAL_SERVICESLISTING_FAMILIES[[#This Row],[LISTING_LOAN_ID_PROP_ADDR]],TBL_QUAL_SERVICESLISTING_FAMILIES[[#This Row],[FAMILY_NAME]],TBL_QUAL_SERVICESLISTING_FAMILIES[[#This Row],[HOUSEHOLD_ANNUAL_INCOME]])&lt;&gt;""</f>
        <v>0</v>
      </c>
      <c r="K252" s="36" t="b">
        <f>AND(TBL_QUAL_SERVICESLISTING_FAMILIES[[#This Row],[LISTING_LOAN_ID_PROP_ADDR]]&lt;&gt;"",TBL_QUAL_SERVICESLISTING_FAMILIES[[#This Row],[FAMILY_NAME]]&lt;&gt;"",TBL_QUAL_SERVICESLISTING_FAMILIES[[#This Row],[HOUSEHOLD_ANNUAL_INCOME]]&lt;&gt;"")</f>
        <v>0</v>
      </c>
      <c r="L252" s="36">
        <f>SUM(
IF(AND(TBL_QUAL_SERVICESLISTING_FAMILIES[[#This Row],[LISTING_LOAN_ID_PROP_ADDR]]&lt;&gt;"",NOT(ISNUMBER(MATCH(TBL_QUAL_SERVICESLISTING_FAMILIES[[#This Row],[LISTING_LOAN_ID_PROP_ADDR]],RANGE_LOOKUP_UDARDA_LOANLIST,0)))),1,0)
)</f>
        <v>0</v>
      </c>
    </row>
    <row r="253" spans="2:12" ht="20.100000000000001" customHeight="1" x14ac:dyDescent="0.25">
      <c r="B253" s="25" t="str">
        <f>IF(TBL_QUAL_SERVICESLISTING_FAMILIES[[#This Row],[RECORD_STARTED]],IF(TBL_QUAL_SERVICESLISTING_FAMILIES[[#This Row],[ERROR_COUNT]]&gt;0,-1,IF(TBL_QUAL_SERVICESLISTING_FAMILIES[[#This Row],[REQ_FIELDS_POPULATED]],1,0)),"")</f>
        <v/>
      </c>
      <c r="C253" s="94">
        <f>ROW()-ROW(TBL_QUAL_SERVICESLISTING_FAMILIES[[#Headers],[ROW_ID]])</f>
        <v>244</v>
      </c>
      <c r="D253" s="82"/>
      <c r="E253" s="82"/>
      <c r="F253" s="33"/>
      <c r="G2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3" s="84" t="str">
        <f>IFERROR(INDEX(TBL_UDARDA_LOANPOOL[QUAL_SERVICES_HUD_MFI],MATCH(TBL_QUAL_SERVICESLISTING_FAMILIES[[#This Row],[LISTING_LOAN_ID_PROP_ADDR]],TBL_UDARDA_LOANPOOL[LOAN_ID_PROP_ADDR],0)),"")</f>
        <v/>
      </c>
      <c r="I2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3" s="36" t="b">
        <f>CONCATENATE(TBL_QUAL_SERVICESLISTING_FAMILIES[[#This Row],[LISTING_LOAN_ID_PROP_ADDR]],TBL_QUAL_SERVICESLISTING_FAMILIES[[#This Row],[FAMILY_NAME]],TBL_QUAL_SERVICESLISTING_FAMILIES[[#This Row],[HOUSEHOLD_ANNUAL_INCOME]])&lt;&gt;""</f>
        <v>0</v>
      </c>
      <c r="K253" s="36" t="b">
        <f>AND(TBL_QUAL_SERVICESLISTING_FAMILIES[[#This Row],[LISTING_LOAN_ID_PROP_ADDR]]&lt;&gt;"",TBL_QUAL_SERVICESLISTING_FAMILIES[[#This Row],[FAMILY_NAME]]&lt;&gt;"",TBL_QUAL_SERVICESLISTING_FAMILIES[[#This Row],[HOUSEHOLD_ANNUAL_INCOME]]&lt;&gt;"")</f>
        <v>0</v>
      </c>
      <c r="L253" s="36">
        <f>SUM(
IF(AND(TBL_QUAL_SERVICESLISTING_FAMILIES[[#This Row],[LISTING_LOAN_ID_PROP_ADDR]]&lt;&gt;"",NOT(ISNUMBER(MATCH(TBL_QUAL_SERVICESLISTING_FAMILIES[[#This Row],[LISTING_LOAN_ID_PROP_ADDR]],RANGE_LOOKUP_UDARDA_LOANLIST,0)))),1,0)
)</f>
        <v>0</v>
      </c>
    </row>
    <row r="254" spans="2:12" ht="20.100000000000001" customHeight="1" x14ac:dyDescent="0.25">
      <c r="B254" s="25" t="str">
        <f>IF(TBL_QUAL_SERVICESLISTING_FAMILIES[[#This Row],[RECORD_STARTED]],IF(TBL_QUAL_SERVICESLISTING_FAMILIES[[#This Row],[ERROR_COUNT]]&gt;0,-1,IF(TBL_QUAL_SERVICESLISTING_FAMILIES[[#This Row],[REQ_FIELDS_POPULATED]],1,0)),"")</f>
        <v/>
      </c>
      <c r="C254" s="94">
        <f>ROW()-ROW(TBL_QUAL_SERVICESLISTING_FAMILIES[[#Headers],[ROW_ID]])</f>
        <v>245</v>
      </c>
      <c r="D254" s="82"/>
      <c r="E254" s="82"/>
      <c r="F254" s="33"/>
      <c r="G2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4" s="84" t="str">
        <f>IFERROR(INDEX(TBL_UDARDA_LOANPOOL[QUAL_SERVICES_HUD_MFI],MATCH(TBL_QUAL_SERVICESLISTING_FAMILIES[[#This Row],[LISTING_LOAN_ID_PROP_ADDR]],TBL_UDARDA_LOANPOOL[LOAN_ID_PROP_ADDR],0)),"")</f>
        <v/>
      </c>
      <c r="I2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4" s="36" t="b">
        <f>CONCATENATE(TBL_QUAL_SERVICESLISTING_FAMILIES[[#This Row],[LISTING_LOAN_ID_PROP_ADDR]],TBL_QUAL_SERVICESLISTING_FAMILIES[[#This Row],[FAMILY_NAME]],TBL_QUAL_SERVICESLISTING_FAMILIES[[#This Row],[HOUSEHOLD_ANNUAL_INCOME]])&lt;&gt;""</f>
        <v>0</v>
      </c>
      <c r="K254" s="36" t="b">
        <f>AND(TBL_QUAL_SERVICESLISTING_FAMILIES[[#This Row],[LISTING_LOAN_ID_PROP_ADDR]]&lt;&gt;"",TBL_QUAL_SERVICESLISTING_FAMILIES[[#This Row],[FAMILY_NAME]]&lt;&gt;"",TBL_QUAL_SERVICESLISTING_FAMILIES[[#This Row],[HOUSEHOLD_ANNUAL_INCOME]]&lt;&gt;"")</f>
        <v>0</v>
      </c>
      <c r="L254" s="36">
        <f>SUM(
IF(AND(TBL_QUAL_SERVICESLISTING_FAMILIES[[#This Row],[LISTING_LOAN_ID_PROP_ADDR]]&lt;&gt;"",NOT(ISNUMBER(MATCH(TBL_QUAL_SERVICESLISTING_FAMILIES[[#This Row],[LISTING_LOAN_ID_PROP_ADDR]],RANGE_LOOKUP_UDARDA_LOANLIST,0)))),1,0)
)</f>
        <v>0</v>
      </c>
    </row>
    <row r="255" spans="2:12" ht="20.100000000000001" customHeight="1" x14ac:dyDescent="0.25">
      <c r="B255" s="25" t="str">
        <f>IF(TBL_QUAL_SERVICESLISTING_FAMILIES[[#This Row],[RECORD_STARTED]],IF(TBL_QUAL_SERVICESLISTING_FAMILIES[[#This Row],[ERROR_COUNT]]&gt;0,-1,IF(TBL_QUAL_SERVICESLISTING_FAMILIES[[#This Row],[REQ_FIELDS_POPULATED]],1,0)),"")</f>
        <v/>
      </c>
      <c r="C255" s="94">
        <f>ROW()-ROW(TBL_QUAL_SERVICESLISTING_FAMILIES[[#Headers],[ROW_ID]])</f>
        <v>246</v>
      </c>
      <c r="D255" s="82"/>
      <c r="E255" s="82"/>
      <c r="F255" s="33"/>
      <c r="G2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5" s="84" t="str">
        <f>IFERROR(INDEX(TBL_UDARDA_LOANPOOL[QUAL_SERVICES_HUD_MFI],MATCH(TBL_QUAL_SERVICESLISTING_FAMILIES[[#This Row],[LISTING_LOAN_ID_PROP_ADDR]],TBL_UDARDA_LOANPOOL[LOAN_ID_PROP_ADDR],0)),"")</f>
        <v/>
      </c>
      <c r="I2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5" s="36" t="b">
        <f>CONCATENATE(TBL_QUAL_SERVICESLISTING_FAMILIES[[#This Row],[LISTING_LOAN_ID_PROP_ADDR]],TBL_QUAL_SERVICESLISTING_FAMILIES[[#This Row],[FAMILY_NAME]],TBL_QUAL_SERVICESLISTING_FAMILIES[[#This Row],[HOUSEHOLD_ANNUAL_INCOME]])&lt;&gt;""</f>
        <v>0</v>
      </c>
      <c r="K255" s="36" t="b">
        <f>AND(TBL_QUAL_SERVICESLISTING_FAMILIES[[#This Row],[LISTING_LOAN_ID_PROP_ADDR]]&lt;&gt;"",TBL_QUAL_SERVICESLISTING_FAMILIES[[#This Row],[FAMILY_NAME]]&lt;&gt;"",TBL_QUAL_SERVICESLISTING_FAMILIES[[#This Row],[HOUSEHOLD_ANNUAL_INCOME]]&lt;&gt;"")</f>
        <v>0</v>
      </c>
      <c r="L255" s="36">
        <f>SUM(
IF(AND(TBL_QUAL_SERVICESLISTING_FAMILIES[[#This Row],[LISTING_LOAN_ID_PROP_ADDR]]&lt;&gt;"",NOT(ISNUMBER(MATCH(TBL_QUAL_SERVICESLISTING_FAMILIES[[#This Row],[LISTING_LOAN_ID_PROP_ADDR]],RANGE_LOOKUP_UDARDA_LOANLIST,0)))),1,0)
)</f>
        <v>0</v>
      </c>
    </row>
    <row r="256" spans="2:12" ht="20.100000000000001" customHeight="1" x14ac:dyDescent="0.25">
      <c r="B256" s="25" t="str">
        <f>IF(TBL_QUAL_SERVICESLISTING_FAMILIES[[#This Row],[RECORD_STARTED]],IF(TBL_QUAL_SERVICESLISTING_FAMILIES[[#This Row],[ERROR_COUNT]]&gt;0,-1,IF(TBL_QUAL_SERVICESLISTING_FAMILIES[[#This Row],[REQ_FIELDS_POPULATED]],1,0)),"")</f>
        <v/>
      </c>
      <c r="C256" s="94">
        <f>ROW()-ROW(TBL_QUAL_SERVICESLISTING_FAMILIES[[#Headers],[ROW_ID]])</f>
        <v>247</v>
      </c>
      <c r="D256" s="82"/>
      <c r="E256" s="82"/>
      <c r="F256" s="33"/>
      <c r="G2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6" s="84" t="str">
        <f>IFERROR(INDEX(TBL_UDARDA_LOANPOOL[QUAL_SERVICES_HUD_MFI],MATCH(TBL_QUAL_SERVICESLISTING_FAMILIES[[#This Row],[LISTING_LOAN_ID_PROP_ADDR]],TBL_UDARDA_LOANPOOL[LOAN_ID_PROP_ADDR],0)),"")</f>
        <v/>
      </c>
      <c r="I2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6" s="36" t="b">
        <f>CONCATENATE(TBL_QUAL_SERVICESLISTING_FAMILIES[[#This Row],[LISTING_LOAN_ID_PROP_ADDR]],TBL_QUAL_SERVICESLISTING_FAMILIES[[#This Row],[FAMILY_NAME]],TBL_QUAL_SERVICESLISTING_FAMILIES[[#This Row],[HOUSEHOLD_ANNUAL_INCOME]])&lt;&gt;""</f>
        <v>0</v>
      </c>
      <c r="K256" s="36" t="b">
        <f>AND(TBL_QUAL_SERVICESLISTING_FAMILIES[[#This Row],[LISTING_LOAN_ID_PROP_ADDR]]&lt;&gt;"",TBL_QUAL_SERVICESLISTING_FAMILIES[[#This Row],[FAMILY_NAME]]&lt;&gt;"",TBL_QUAL_SERVICESLISTING_FAMILIES[[#This Row],[HOUSEHOLD_ANNUAL_INCOME]]&lt;&gt;"")</f>
        <v>0</v>
      </c>
      <c r="L256" s="36">
        <f>SUM(
IF(AND(TBL_QUAL_SERVICESLISTING_FAMILIES[[#This Row],[LISTING_LOAN_ID_PROP_ADDR]]&lt;&gt;"",NOT(ISNUMBER(MATCH(TBL_QUAL_SERVICESLISTING_FAMILIES[[#This Row],[LISTING_LOAN_ID_PROP_ADDR]],RANGE_LOOKUP_UDARDA_LOANLIST,0)))),1,0)
)</f>
        <v>0</v>
      </c>
    </row>
    <row r="257" spans="2:12" ht="20.100000000000001" customHeight="1" x14ac:dyDescent="0.25">
      <c r="B257" s="25" t="str">
        <f>IF(TBL_QUAL_SERVICESLISTING_FAMILIES[[#This Row],[RECORD_STARTED]],IF(TBL_QUAL_SERVICESLISTING_FAMILIES[[#This Row],[ERROR_COUNT]]&gt;0,-1,IF(TBL_QUAL_SERVICESLISTING_FAMILIES[[#This Row],[REQ_FIELDS_POPULATED]],1,0)),"")</f>
        <v/>
      </c>
      <c r="C257" s="94">
        <f>ROW()-ROW(TBL_QUAL_SERVICESLISTING_FAMILIES[[#Headers],[ROW_ID]])</f>
        <v>248</v>
      </c>
      <c r="D257" s="82"/>
      <c r="E257" s="82"/>
      <c r="F257" s="33"/>
      <c r="G2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7" s="84" t="str">
        <f>IFERROR(INDEX(TBL_UDARDA_LOANPOOL[QUAL_SERVICES_HUD_MFI],MATCH(TBL_QUAL_SERVICESLISTING_FAMILIES[[#This Row],[LISTING_LOAN_ID_PROP_ADDR]],TBL_UDARDA_LOANPOOL[LOAN_ID_PROP_ADDR],0)),"")</f>
        <v/>
      </c>
      <c r="I2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7" s="36" t="b">
        <f>CONCATENATE(TBL_QUAL_SERVICESLISTING_FAMILIES[[#This Row],[LISTING_LOAN_ID_PROP_ADDR]],TBL_QUAL_SERVICESLISTING_FAMILIES[[#This Row],[FAMILY_NAME]],TBL_QUAL_SERVICESLISTING_FAMILIES[[#This Row],[HOUSEHOLD_ANNUAL_INCOME]])&lt;&gt;""</f>
        <v>0</v>
      </c>
      <c r="K257" s="36" t="b">
        <f>AND(TBL_QUAL_SERVICESLISTING_FAMILIES[[#This Row],[LISTING_LOAN_ID_PROP_ADDR]]&lt;&gt;"",TBL_QUAL_SERVICESLISTING_FAMILIES[[#This Row],[FAMILY_NAME]]&lt;&gt;"",TBL_QUAL_SERVICESLISTING_FAMILIES[[#This Row],[HOUSEHOLD_ANNUAL_INCOME]]&lt;&gt;"")</f>
        <v>0</v>
      </c>
      <c r="L257" s="36">
        <f>SUM(
IF(AND(TBL_QUAL_SERVICESLISTING_FAMILIES[[#This Row],[LISTING_LOAN_ID_PROP_ADDR]]&lt;&gt;"",NOT(ISNUMBER(MATCH(TBL_QUAL_SERVICESLISTING_FAMILIES[[#This Row],[LISTING_LOAN_ID_PROP_ADDR]],RANGE_LOOKUP_UDARDA_LOANLIST,0)))),1,0)
)</f>
        <v>0</v>
      </c>
    </row>
    <row r="258" spans="2:12" ht="20.100000000000001" customHeight="1" x14ac:dyDescent="0.25">
      <c r="B258" s="25" t="str">
        <f>IF(TBL_QUAL_SERVICESLISTING_FAMILIES[[#This Row],[RECORD_STARTED]],IF(TBL_QUAL_SERVICESLISTING_FAMILIES[[#This Row],[ERROR_COUNT]]&gt;0,-1,IF(TBL_QUAL_SERVICESLISTING_FAMILIES[[#This Row],[REQ_FIELDS_POPULATED]],1,0)),"")</f>
        <v/>
      </c>
      <c r="C258" s="94">
        <f>ROW()-ROW(TBL_QUAL_SERVICESLISTING_FAMILIES[[#Headers],[ROW_ID]])</f>
        <v>249</v>
      </c>
      <c r="D258" s="82"/>
      <c r="E258" s="82"/>
      <c r="F258" s="33"/>
      <c r="G2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8" s="84" t="str">
        <f>IFERROR(INDEX(TBL_UDARDA_LOANPOOL[QUAL_SERVICES_HUD_MFI],MATCH(TBL_QUAL_SERVICESLISTING_FAMILIES[[#This Row],[LISTING_LOAN_ID_PROP_ADDR]],TBL_UDARDA_LOANPOOL[LOAN_ID_PROP_ADDR],0)),"")</f>
        <v/>
      </c>
      <c r="I2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8" s="36" t="b">
        <f>CONCATENATE(TBL_QUAL_SERVICESLISTING_FAMILIES[[#This Row],[LISTING_LOAN_ID_PROP_ADDR]],TBL_QUAL_SERVICESLISTING_FAMILIES[[#This Row],[FAMILY_NAME]],TBL_QUAL_SERVICESLISTING_FAMILIES[[#This Row],[HOUSEHOLD_ANNUAL_INCOME]])&lt;&gt;""</f>
        <v>0</v>
      </c>
      <c r="K258" s="36" t="b">
        <f>AND(TBL_QUAL_SERVICESLISTING_FAMILIES[[#This Row],[LISTING_LOAN_ID_PROP_ADDR]]&lt;&gt;"",TBL_QUAL_SERVICESLISTING_FAMILIES[[#This Row],[FAMILY_NAME]]&lt;&gt;"",TBL_QUAL_SERVICESLISTING_FAMILIES[[#This Row],[HOUSEHOLD_ANNUAL_INCOME]]&lt;&gt;"")</f>
        <v>0</v>
      </c>
      <c r="L258" s="36">
        <f>SUM(
IF(AND(TBL_QUAL_SERVICESLISTING_FAMILIES[[#This Row],[LISTING_LOAN_ID_PROP_ADDR]]&lt;&gt;"",NOT(ISNUMBER(MATCH(TBL_QUAL_SERVICESLISTING_FAMILIES[[#This Row],[LISTING_LOAN_ID_PROP_ADDR]],RANGE_LOOKUP_UDARDA_LOANLIST,0)))),1,0)
)</f>
        <v>0</v>
      </c>
    </row>
    <row r="259" spans="2:12" ht="20.100000000000001" customHeight="1" x14ac:dyDescent="0.25">
      <c r="B259" s="25" t="str">
        <f>IF(TBL_QUAL_SERVICESLISTING_FAMILIES[[#This Row],[RECORD_STARTED]],IF(TBL_QUAL_SERVICESLISTING_FAMILIES[[#This Row],[ERROR_COUNT]]&gt;0,-1,IF(TBL_QUAL_SERVICESLISTING_FAMILIES[[#This Row],[REQ_FIELDS_POPULATED]],1,0)),"")</f>
        <v/>
      </c>
      <c r="C259" s="94">
        <f>ROW()-ROW(TBL_QUAL_SERVICESLISTING_FAMILIES[[#Headers],[ROW_ID]])</f>
        <v>250</v>
      </c>
      <c r="D259" s="82"/>
      <c r="E259" s="82"/>
      <c r="F259" s="33"/>
      <c r="G2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9" s="84" t="str">
        <f>IFERROR(INDEX(TBL_UDARDA_LOANPOOL[QUAL_SERVICES_HUD_MFI],MATCH(TBL_QUAL_SERVICESLISTING_FAMILIES[[#This Row],[LISTING_LOAN_ID_PROP_ADDR]],TBL_UDARDA_LOANPOOL[LOAN_ID_PROP_ADDR],0)),"")</f>
        <v/>
      </c>
      <c r="I2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9" s="36" t="b">
        <f>CONCATENATE(TBL_QUAL_SERVICESLISTING_FAMILIES[[#This Row],[LISTING_LOAN_ID_PROP_ADDR]],TBL_QUAL_SERVICESLISTING_FAMILIES[[#This Row],[FAMILY_NAME]],TBL_QUAL_SERVICESLISTING_FAMILIES[[#This Row],[HOUSEHOLD_ANNUAL_INCOME]])&lt;&gt;""</f>
        <v>0</v>
      </c>
      <c r="K259" s="36" t="b">
        <f>AND(TBL_QUAL_SERVICESLISTING_FAMILIES[[#This Row],[LISTING_LOAN_ID_PROP_ADDR]]&lt;&gt;"",TBL_QUAL_SERVICESLISTING_FAMILIES[[#This Row],[FAMILY_NAME]]&lt;&gt;"",TBL_QUAL_SERVICESLISTING_FAMILIES[[#This Row],[HOUSEHOLD_ANNUAL_INCOME]]&lt;&gt;"")</f>
        <v>0</v>
      </c>
      <c r="L259" s="36">
        <f>SUM(
IF(AND(TBL_QUAL_SERVICESLISTING_FAMILIES[[#This Row],[LISTING_LOAN_ID_PROP_ADDR]]&lt;&gt;"",NOT(ISNUMBER(MATCH(TBL_QUAL_SERVICESLISTING_FAMILIES[[#This Row],[LISTING_LOAN_ID_PROP_ADDR]],RANGE_LOOKUP_UDARDA_LOANLIST,0)))),1,0)
)</f>
        <v>0</v>
      </c>
    </row>
    <row r="260" spans="2:12" ht="20.100000000000001" customHeight="1" x14ac:dyDescent="0.25">
      <c r="B260" s="25" t="str">
        <f>IF(TBL_QUAL_SERVICESLISTING_FAMILIES[[#This Row],[RECORD_STARTED]],IF(TBL_QUAL_SERVICESLISTING_FAMILIES[[#This Row],[ERROR_COUNT]]&gt;0,-1,IF(TBL_QUAL_SERVICESLISTING_FAMILIES[[#This Row],[REQ_FIELDS_POPULATED]],1,0)),"")</f>
        <v/>
      </c>
      <c r="C260" s="94">
        <f>ROW()-ROW(TBL_QUAL_SERVICESLISTING_FAMILIES[[#Headers],[ROW_ID]])</f>
        <v>251</v>
      </c>
      <c r="D260" s="82"/>
      <c r="E260" s="82"/>
      <c r="F260" s="33"/>
      <c r="G2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0" s="84" t="str">
        <f>IFERROR(INDEX(TBL_UDARDA_LOANPOOL[QUAL_SERVICES_HUD_MFI],MATCH(TBL_QUAL_SERVICESLISTING_FAMILIES[[#This Row],[LISTING_LOAN_ID_PROP_ADDR]],TBL_UDARDA_LOANPOOL[LOAN_ID_PROP_ADDR],0)),"")</f>
        <v/>
      </c>
      <c r="I2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0" s="36" t="b">
        <f>CONCATENATE(TBL_QUAL_SERVICESLISTING_FAMILIES[[#This Row],[LISTING_LOAN_ID_PROP_ADDR]],TBL_QUAL_SERVICESLISTING_FAMILIES[[#This Row],[FAMILY_NAME]],TBL_QUAL_SERVICESLISTING_FAMILIES[[#This Row],[HOUSEHOLD_ANNUAL_INCOME]])&lt;&gt;""</f>
        <v>0</v>
      </c>
      <c r="K260" s="36" t="b">
        <f>AND(TBL_QUAL_SERVICESLISTING_FAMILIES[[#This Row],[LISTING_LOAN_ID_PROP_ADDR]]&lt;&gt;"",TBL_QUAL_SERVICESLISTING_FAMILIES[[#This Row],[FAMILY_NAME]]&lt;&gt;"",TBL_QUAL_SERVICESLISTING_FAMILIES[[#This Row],[HOUSEHOLD_ANNUAL_INCOME]]&lt;&gt;"")</f>
        <v>0</v>
      </c>
      <c r="L260" s="36">
        <f>SUM(
IF(AND(TBL_QUAL_SERVICESLISTING_FAMILIES[[#This Row],[LISTING_LOAN_ID_PROP_ADDR]]&lt;&gt;"",NOT(ISNUMBER(MATCH(TBL_QUAL_SERVICESLISTING_FAMILIES[[#This Row],[LISTING_LOAN_ID_PROP_ADDR]],RANGE_LOOKUP_UDARDA_LOANLIST,0)))),1,0)
)</f>
        <v>0</v>
      </c>
    </row>
    <row r="261" spans="2:12" ht="20.100000000000001" customHeight="1" x14ac:dyDescent="0.25">
      <c r="B261" s="25" t="str">
        <f>IF(TBL_QUAL_SERVICESLISTING_FAMILIES[[#This Row],[RECORD_STARTED]],IF(TBL_QUAL_SERVICESLISTING_FAMILIES[[#This Row],[ERROR_COUNT]]&gt;0,-1,IF(TBL_QUAL_SERVICESLISTING_FAMILIES[[#This Row],[REQ_FIELDS_POPULATED]],1,0)),"")</f>
        <v/>
      </c>
      <c r="C261" s="94">
        <f>ROW()-ROW(TBL_QUAL_SERVICESLISTING_FAMILIES[[#Headers],[ROW_ID]])</f>
        <v>252</v>
      </c>
      <c r="D261" s="82"/>
      <c r="E261" s="82"/>
      <c r="F261" s="33"/>
      <c r="G2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1" s="84" t="str">
        <f>IFERROR(INDEX(TBL_UDARDA_LOANPOOL[QUAL_SERVICES_HUD_MFI],MATCH(TBL_QUAL_SERVICESLISTING_FAMILIES[[#This Row],[LISTING_LOAN_ID_PROP_ADDR]],TBL_UDARDA_LOANPOOL[LOAN_ID_PROP_ADDR],0)),"")</f>
        <v/>
      </c>
      <c r="I2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1" s="36" t="b">
        <f>CONCATENATE(TBL_QUAL_SERVICESLISTING_FAMILIES[[#This Row],[LISTING_LOAN_ID_PROP_ADDR]],TBL_QUAL_SERVICESLISTING_FAMILIES[[#This Row],[FAMILY_NAME]],TBL_QUAL_SERVICESLISTING_FAMILIES[[#This Row],[HOUSEHOLD_ANNUAL_INCOME]])&lt;&gt;""</f>
        <v>0</v>
      </c>
      <c r="K261" s="36" t="b">
        <f>AND(TBL_QUAL_SERVICESLISTING_FAMILIES[[#This Row],[LISTING_LOAN_ID_PROP_ADDR]]&lt;&gt;"",TBL_QUAL_SERVICESLISTING_FAMILIES[[#This Row],[FAMILY_NAME]]&lt;&gt;"",TBL_QUAL_SERVICESLISTING_FAMILIES[[#This Row],[HOUSEHOLD_ANNUAL_INCOME]]&lt;&gt;"")</f>
        <v>0</v>
      </c>
      <c r="L261" s="36">
        <f>SUM(
IF(AND(TBL_QUAL_SERVICESLISTING_FAMILIES[[#This Row],[LISTING_LOAN_ID_PROP_ADDR]]&lt;&gt;"",NOT(ISNUMBER(MATCH(TBL_QUAL_SERVICESLISTING_FAMILIES[[#This Row],[LISTING_LOAN_ID_PROP_ADDR]],RANGE_LOOKUP_UDARDA_LOANLIST,0)))),1,0)
)</f>
        <v>0</v>
      </c>
    </row>
    <row r="262" spans="2:12" ht="20.100000000000001" customHeight="1" x14ac:dyDescent="0.25">
      <c r="B262" s="25" t="str">
        <f>IF(TBL_QUAL_SERVICESLISTING_FAMILIES[[#This Row],[RECORD_STARTED]],IF(TBL_QUAL_SERVICESLISTING_FAMILIES[[#This Row],[ERROR_COUNT]]&gt;0,-1,IF(TBL_QUAL_SERVICESLISTING_FAMILIES[[#This Row],[REQ_FIELDS_POPULATED]],1,0)),"")</f>
        <v/>
      </c>
      <c r="C262" s="94">
        <f>ROW()-ROW(TBL_QUAL_SERVICESLISTING_FAMILIES[[#Headers],[ROW_ID]])</f>
        <v>253</v>
      </c>
      <c r="D262" s="82"/>
      <c r="E262" s="82"/>
      <c r="F262" s="33"/>
      <c r="G2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2" s="84" t="str">
        <f>IFERROR(INDEX(TBL_UDARDA_LOANPOOL[QUAL_SERVICES_HUD_MFI],MATCH(TBL_QUAL_SERVICESLISTING_FAMILIES[[#This Row],[LISTING_LOAN_ID_PROP_ADDR]],TBL_UDARDA_LOANPOOL[LOAN_ID_PROP_ADDR],0)),"")</f>
        <v/>
      </c>
      <c r="I2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2" s="36" t="b">
        <f>CONCATENATE(TBL_QUAL_SERVICESLISTING_FAMILIES[[#This Row],[LISTING_LOAN_ID_PROP_ADDR]],TBL_QUAL_SERVICESLISTING_FAMILIES[[#This Row],[FAMILY_NAME]],TBL_QUAL_SERVICESLISTING_FAMILIES[[#This Row],[HOUSEHOLD_ANNUAL_INCOME]])&lt;&gt;""</f>
        <v>0</v>
      </c>
      <c r="K262" s="36" t="b">
        <f>AND(TBL_QUAL_SERVICESLISTING_FAMILIES[[#This Row],[LISTING_LOAN_ID_PROP_ADDR]]&lt;&gt;"",TBL_QUAL_SERVICESLISTING_FAMILIES[[#This Row],[FAMILY_NAME]]&lt;&gt;"",TBL_QUAL_SERVICESLISTING_FAMILIES[[#This Row],[HOUSEHOLD_ANNUAL_INCOME]]&lt;&gt;"")</f>
        <v>0</v>
      </c>
      <c r="L262" s="36">
        <f>SUM(
IF(AND(TBL_QUAL_SERVICESLISTING_FAMILIES[[#This Row],[LISTING_LOAN_ID_PROP_ADDR]]&lt;&gt;"",NOT(ISNUMBER(MATCH(TBL_QUAL_SERVICESLISTING_FAMILIES[[#This Row],[LISTING_LOAN_ID_PROP_ADDR]],RANGE_LOOKUP_UDARDA_LOANLIST,0)))),1,0)
)</f>
        <v>0</v>
      </c>
    </row>
    <row r="263" spans="2:12" ht="20.100000000000001" customHeight="1" x14ac:dyDescent="0.25">
      <c r="B263" s="25" t="str">
        <f>IF(TBL_QUAL_SERVICESLISTING_FAMILIES[[#This Row],[RECORD_STARTED]],IF(TBL_QUAL_SERVICESLISTING_FAMILIES[[#This Row],[ERROR_COUNT]]&gt;0,-1,IF(TBL_QUAL_SERVICESLISTING_FAMILIES[[#This Row],[REQ_FIELDS_POPULATED]],1,0)),"")</f>
        <v/>
      </c>
      <c r="C263" s="94">
        <f>ROW()-ROW(TBL_QUAL_SERVICESLISTING_FAMILIES[[#Headers],[ROW_ID]])</f>
        <v>254</v>
      </c>
      <c r="D263" s="82"/>
      <c r="E263" s="82"/>
      <c r="F263" s="33"/>
      <c r="G2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3" s="84" t="str">
        <f>IFERROR(INDEX(TBL_UDARDA_LOANPOOL[QUAL_SERVICES_HUD_MFI],MATCH(TBL_QUAL_SERVICESLISTING_FAMILIES[[#This Row],[LISTING_LOAN_ID_PROP_ADDR]],TBL_UDARDA_LOANPOOL[LOAN_ID_PROP_ADDR],0)),"")</f>
        <v/>
      </c>
      <c r="I2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3" s="36" t="b">
        <f>CONCATENATE(TBL_QUAL_SERVICESLISTING_FAMILIES[[#This Row],[LISTING_LOAN_ID_PROP_ADDR]],TBL_QUAL_SERVICESLISTING_FAMILIES[[#This Row],[FAMILY_NAME]],TBL_QUAL_SERVICESLISTING_FAMILIES[[#This Row],[HOUSEHOLD_ANNUAL_INCOME]])&lt;&gt;""</f>
        <v>0</v>
      </c>
      <c r="K263" s="36" t="b">
        <f>AND(TBL_QUAL_SERVICESLISTING_FAMILIES[[#This Row],[LISTING_LOAN_ID_PROP_ADDR]]&lt;&gt;"",TBL_QUAL_SERVICESLISTING_FAMILIES[[#This Row],[FAMILY_NAME]]&lt;&gt;"",TBL_QUAL_SERVICESLISTING_FAMILIES[[#This Row],[HOUSEHOLD_ANNUAL_INCOME]]&lt;&gt;"")</f>
        <v>0</v>
      </c>
      <c r="L263" s="36">
        <f>SUM(
IF(AND(TBL_QUAL_SERVICESLISTING_FAMILIES[[#This Row],[LISTING_LOAN_ID_PROP_ADDR]]&lt;&gt;"",NOT(ISNUMBER(MATCH(TBL_QUAL_SERVICESLISTING_FAMILIES[[#This Row],[LISTING_LOAN_ID_PROP_ADDR]],RANGE_LOOKUP_UDARDA_LOANLIST,0)))),1,0)
)</f>
        <v>0</v>
      </c>
    </row>
    <row r="264" spans="2:12" ht="20.100000000000001" customHeight="1" x14ac:dyDescent="0.25">
      <c r="B264" s="25" t="str">
        <f>IF(TBL_QUAL_SERVICESLISTING_FAMILIES[[#This Row],[RECORD_STARTED]],IF(TBL_QUAL_SERVICESLISTING_FAMILIES[[#This Row],[ERROR_COUNT]]&gt;0,-1,IF(TBL_QUAL_SERVICESLISTING_FAMILIES[[#This Row],[REQ_FIELDS_POPULATED]],1,0)),"")</f>
        <v/>
      </c>
      <c r="C264" s="94">
        <f>ROW()-ROW(TBL_QUAL_SERVICESLISTING_FAMILIES[[#Headers],[ROW_ID]])</f>
        <v>255</v>
      </c>
      <c r="D264" s="82"/>
      <c r="E264" s="82"/>
      <c r="F264" s="33"/>
      <c r="G2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4" s="84" t="str">
        <f>IFERROR(INDEX(TBL_UDARDA_LOANPOOL[QUAL_SERVICES_HUD_MFI],MATCH(TBL_QUAL_SERVICESLISTING_FAMILIES[[#This Row],[LISTING_LOAN_ID_PROP_ADDR]],TBL_UDARDA_LOANPOOL[LOAN_ID_PROP_ADDR],0)),"")</f>
        <v/>
      </c>
      <c r="I2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4" s="36" t="b">
        <f>CONCATENATE(TBL_QUAL_SERVICESLISTING_FAMILIES[[#This Row],[LISTING_LOAN_ID_PROP_ADDR]],TBL_QUAL_SERVICESLISTING_FAMILIES[[#This Row],[FAMILY_NAME]],TBL_QUAL_SERVICESLISTING_FAMILIES[[#This Row],[HOUSEHOLD_ANNUAL_INCOME]])&lt;&gt;""</f>
        <v>0</v>
      </c>
      <c r="K264" s="36" t="b">
        <f>AND(TBL_QUAL_SERVICESLISTING_FAMILIES[[#This Row],[LISTING_LOAN_ID_PROP_ADDR]]&lt;&gt;"",TBL_QUAL_SERVICESLISTING_FAMILIES[[#This Row],[FAMILY_NAME]]&lt;&gt;"",TBL_QUAL_SERVICESLISTING_FAMILIES[[#This Row],[HOUSEHOLD_ANNUAL_INCOME]]&lt;&gt;"")</f>
        <v>0</v>
      </c>
      <c r="L264" s="36">
        <f>SUM(
IF(AND(TBL_QUAL_SERVICESLISTING_FAMILIES[[#This Row],[LISTING_LOAN_ID_PROP_ADDR]]&lt;&gt;"",NOT(ISNUMBER(MATCH(TBL_QUAL_SERVICESLISTING_FAMILIES[[#This Row],[LISTING_LOAN_ID_PROP_ADDR]],RANGE_LOOKUP_UDARDA_LOANLIST,0)))),1,0)
)</f>
        <v>0</v>
      </c>
    </row>
    <row r="265" spans="2:12" ht="20.100000000000001" customHeight="1" x14ac:dyDescent="0.25">
      <c r="B265" s="25" t="str">
        <f>IF(TBL_QUAL_SERVICESLISTING_FAMILIES[[#This Row],[RECORD_STARTED]],IF(TBL_QUAL_SERVICESLISTING_FAMILIES[[#This Row],[ERROR_COUNT]]&gt;0,-1,IF(TBL_QUAL_SERVICESLISTING_FAMILIES[[#This Row],[REQ_FIELDS_POPULATED]],1,0)),"")</f>
        <v/>
      </c>
      <c r="C265" s="94">
        <f>ROW()-ROW(TBL_QUAL_SERVICESLISTING_FAMILIES[[#Headers],[ROW_ID]])</f>
        <v>256</v>
      </c>
      <c r="D265" s="82"/>
      <c r="E265" s="82"/>
      <c r="F265" s="33"/>
      <c r="G2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5" s="84" t="str">
        <f>IFERROR(INDEX(TBL_UDARDA_LOANPOOL[QUAL_SERVICES_HUD_MFI],MATCH(TBL_QUAL_SERVICESLISTING_FAMILIES[[#This Row],[LISTING_LOAN_ID_PROP_ADDR]],TBL_UDARDA_LOANPOOL[LOAN_ID_PROP_ADDR],0)),"")</f>
        <v/>
      </c>
      <c r="I2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5" s="36" t="b">
        <f>CONCATENATE(TBL_QUAL_SERVICESLISTING_FAMILIES[[#This Row],[LISTING_LOAN_ID_PROP_ADDR]],TBL_QUAL_SERVICESLISTING_FAMILIES[[#This Row],[FAMILY_NAME]],TBL_QUAL_SERVICESLISTING_FAMILIES[[#This Row],[HOUSEHOLD_ANNUAL_INCOME]])&lt;&gt;""</f>
        <v>0</v>
      </c>
      <c r="K265" s="36" t="b">
        <f>AND(TBL_QUAL_SERVICESLISTING_FAMILIES[[#This Row],[LISTING_LOAN_ID_PROP_ADDR]]&lt;&gt;"",TBL_QUAL_SERVICESLISTING_FAMILIES[[#This Row],[FAMILY_NAME]]&lt;&gt;"",TBL_QUAL_SERVICESLISTING_FAMILIES[[#This Row],[HOUSEHOLD_ANNUAL_INCOME]]&lt;&gt;"")</f>
        <v>0</v>
      </c>
      <c r="L265" s="36">
        <f>SUM(
IF(AND(TBL_QUAL_SERVICESLISTING_FAMILIES[[#This Row],[LISTING_LOAN_ID_PROP_ADDR]]&lt;&gt;"",NOT(ISNUMBER(MATCH(TBL_QUAL_SERVICESLISTING_FAMILIES[[#This Row],[LISTING_LOAN_ID_PROP_ADDR]],RANGE_LOOKUP_UDARDA_LOANLIST,0)))),1,0)
)</f>
        <v>0</v>
      </c>
    </row>
    <row r="266" spans="2:12" ht="20.100000000000001" customHeight="1" x14ac:dyDescent="0.25">
      <c r="B266" s="25" t="str">
        <f>IF(TBL_QUAL_SERVICESLISTING_FAMILIES[[#This Row],[RECORD_STARTED]],IF(TBL_QUAL_SERVICESLISTING_FAMILIES[[#This Row],[ERROR_COUNT]]&gt;0,-1,IF(TBL_QUAL_SERVICESLISTING_FAMILIES[[#This Row],[REQ_FIELDS_POPULATED]],1,0)),"")</f>
        <v/>
      </c>
      <c r="C266" s="94">
        <f>ROW()-ROW(TBL_QUAL_SERVICESLISTING_FAMILIES[[#Headers],[ROW_ID]])</f>
        <v>257</v>
      </c>
      <c r="D266" s="82"/>
      <c r="E266" s="82"/>
      <c r="F266" s="33"/>
      <c r="G2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6" s="84" t="str">
        <f>IFERROR(INDEX(TBL_UDARDA_LOANPOOL[QUAL_SERVICES_HUD_MFI],MATCH(TBL_QUAL_SERVICESLISTING_FAMILIES[[#This Row],[LISTING_LOAN_ID_PROP_ADDR]],TBL_UDARDA_LOANPOOL[LOAN_ID_PROP_ADDR],0)),"")</f>
        <v/>
      </c>
      <c r="I2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6" s="36" t="b">
        <f>CONCATENATE(TBL_QUAL_SERVICESLISTING_FAMILIES[[#This Row],[LISTING_LOAN_ID_PROP_ADDR]],TBL_QUAL_SERVICESLISTING_FAMILIES[[#This Row],[FAMILY_NAME]],TBL_QUAL_SERVICESLISTING_FAMILIES[[#This Row],[HOUSEHOLD_ANNUAL_INCOME]])&lt;&gt;""</f>
        <v>0</v>
      </c>
      <c r="K266" s="36" t="b">
        <f>AND(TBL_QUAL_SERVICESLISTING_FAMILIES[[#This Row],[LISTING_LOAN_ID_PROP_ADDR]]&lt;&gt;"",TBL_QUAL_SERVICESLISTING_FAMILIES[[#This Row],[FAMILY_NAME]]&lt;&gt;"",TBL_QUAL_SERVICESLISTING_FAMILIES[[#This Row],[HOUSEHOLD_ANNUAL_INCOME]]&lt;&gt;"")</f>
        <v>0</v>
      </c>
      <c r="L266" s="36">
        <f>SUM(
IF(AND(TBL_QUAL_SERVICESLISTING_FAMILIES[[#This Row],[LISTING_LOAN_ID_PROP_ADDR]]&lt;&gt;"",NOT(ISNUMBER(MATCH(TBL_QUAL_SERVICESLISTING_FAMILIES[[#This Row],[LISTING_LOAN_ID_PROP_ADDR]],RANGE_LOOKUP_UDARDA_LOANLIST,0)))),1,0)
)</f>
        <v>0</v>
      </c>
    </row>
    <row r="267" spans="2:12" ht="20.100000000000001" customHeight="1" x14ac:dyDescent="0.25">
      <c r="B267" s="25" t="str">
        <f>IF(TBL_QUAL_SERVICESLISTING_FAMILIES[[#This Row],[RECORD_STARTED]],IF(TBL_QUAL_SERVICESLISTING_FAMILIES[[#This Row],[ERROR_COUNT]]&gt;0,-1,IF(TBL_QUAL_SERVICESLISTING_FAMILIES[[#This Row],[REQ_FIELDS_POPULATED]],1,0)),"")</f>
        <v/>
      </c>
      <c r="C267" s="94">
        <f>ROW()-ROW(TBL_QUAL_SERVICESLISTING_FAMILIES[[#Headers],[ROW_ID]])</f>
        <v>258</v>
      </c>
      <c r="D267" s="82"/>
      <c r="E267" s="82"/>
      <c r="F267" s="33"/>
      <c r="G2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7" s="84" t="str">
        <f>IFERROR(INDEX(TBL_UDARDA_LOANPOOL[QUAL_SERVICES_HUD_MFI],MATCH(TBL_QUAL_SERVICESLISTING_FAMILIES[[#This Row],[LISTING_LOAN_ID_PROP_ADDR]],TBL_UDARDA_LOANPOOL[LOAN_ID_PROP_ADDR],0)),"")</f>
        <v/>
      </c>
      <c r="I2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7" s="36" t="b">
        <f>CONCATENATE(TBL_QUAL_SERVICESLISTING_FAMILIES[[#This Row],[LISTING_LOAN_ID_PROP_ADDR]],TBL_QUAL_SERVICESLISTING_FAMILIES[[#This Row],[FAMILY_NAME]],TBL_QUAL_SERVICESLISTING_FAMILIES[[#This Row],[HOUSEHOLD_ANNUAL_INCOME]])&lt;&gt;""</f>
        <v>0</v>
      </c>
      <c r="K267" s="36" t="b">
        <f>AND(TBL_QUAL_SERVICESLISTING_FAMILIES[[#This Row],[LISTING_LOAN_ID_PROP_ADDR]]&lt;&gt;"",TBL_QUAL_SERVICESLISTING_FAMILIES[[#This Row],[FAMILY_NAME]]&lt;&gt;"",TBL_QUAL_SERVICESLISTING_FAMILIES[[#This Row],[HOUSEHOLD_ANNUAL_INCOME]]&lt;&gt;"")</f>
        <v>0</v>
      </c>
      <c r="L267" s="36">
        <f>SUM(
IF(AND(TBL_QUAL_SERVICESLISTING_FAMILIES[[#This Row],[LISTING_LOAN_ID_PROP_ADDR]]&lt;&gt;"",NOT(ISNUMBER(MATCH(TBL_QUAL_SERVICESLISTING_FAMILIES[[#This Row],[LISTING_LOAN_ID_PROP_ADDR]],RANGE_LOOKUP_UDARDA_LOANLIST,0)))),1,0)
)</f>
        <v>0</v>
      </c>
    </row>
    <row r="268" spans="2:12" ht="20.100000000000001" customHeight="1" x14ac:dyDescent="0.25">
      <c r="B268" s="25" t="str">
        <f>IF(TBL_QUAL_SERVICESLISTING_FAMILIES[[#This Row],[RECORD_STARTED]],IF(TBL_QUAL_SERVICESLISTING_FAMILIES[[#This Row],[ERROR_COUNT]]&gt;0,-1,IF(TBL_QUAL_SERVICESLISTING_FAMILIES[[#This Row],[REQ_FIELDS_POPULATED]],1,0)),"")</f>
        <v/>
      </c>
      <c r="C268" s="94">
        <f>ROW()-ROW(TBL_QUAL_SERVICESLISTING_FAMILIES[[#Headers],[ROW_ID]])</f>
        <v>259</v>
      </c>
      <c r="D268" s="82"/>
      <c r="E268" s="82"/>
      <c r="F268" s="33"/>
      <c r="G2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8" s="84" t="str">
        <f>IFERROR(INDEX(TBL_UDARDA_LOANPOOL[QUAL_SERVICES_HUD_MFI],MATCH(TBL_QUAL_SERVICESLISTING_FAMILIES[[#This Row],[LISTING_LOAN_ID_PROP_ADDR]],TBL_UDARDA_LOANPOOL[LOAN_ID_PROP_ADDR],0)),"")</f>
        <v/>
      </c>
      <c r="I2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8" s="36" t="b">
        <f>CONCATENATE(TBL_QUAL_SERVICESLISTING_FAMILIES[[#This Row],[LISTING_LOAN_ID_PROP_ADDR]],TBL_QUAL_SERVICESLISTING_FAMILIES[[#This Row],[FAMILY_NAME]],TBL_QUAL_SERVICESLISTING_FAMILIES[[#This Row],[HOUSEHOLD_ANNUAL_INCOME]])&lt;&gt;""</f>
        <v>0</v>
      </c>
      <c r="K268" s="36" t="b">
        <f>AND(TBL_QUAL_SERVICESLISTING_FAMILIES[[#This Row],[LISTING_LOAN_ID_PROP_ADDR]]&lt;&gt;"",TBL_QUAL_SERVICESLISTING_FAMILIES[[#This Row],[FAMILY_NAME]]&lt;&gt;"",TBL_QUAL_SERVICESLISTING_FAMILIES[[#This Row],[HOUSEHOLD_ANNUAL_INCOME]]&lt;&gt;"")</f>
        <v>0</v>
      </c>
      <c r="L268" s="36">
        <f>SUM(
IF(AND(TBL_QUAL_SERVICESLISTING_FAMILIES[[#This Row],[LISTING_LOAN_ID_PROP_ADDR]]&lt;&gt;"",NOT(ISNUMBER(MATCH(TBL_QUAL_SERVICESLISTING_FAMILIES[[#This Row],[LISTING_LOAN_ID_PROP_ADDR]],RANGE_LOOKUP_UDARDA_LOANLIST,0)))),1,0)
)</f>
        <v>0</v>
      </c>
    </row>
    <row r="269" spans="2:12" ht="20.100000000000001" customHeight="1" x14ac:dyDescent="0.25">
      <c r="B269" s="25" t="str">
        <f>IF(TBL_QUAL_SERVICESLISTING_FAMILIES[[#This Row],[RECORD_STARTED]],IF(TBL_QUAL_SERVICESLISTING_FAMILIES[[#This Row],[ERROR_COUNT]]&gt;0,-1,IF(TBL_QUAL_SERVICESLISTING_FAMILIES[[#This Row],[REQ_FIELDS_POPULATED]],1,0)),"")</f>
        <v/>
      </c>
      <c r="C269" s="94">
        <f>ROW()-ROW(TBL_QUAL_SERVICESLISTING_FAMILIES[[#Headers],[ROW_ID]])</f>
        <v>260</v>
      </c>
      <c r="D269" s="82"/>
      <c r="E269" s="82"/>
      <c r="F269" s="33"/>
      <c r="G2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9" s="84" t="str">
        <f>IFERROR(INDEX(TBL_UDARDA_LOANPOOL[QUAL_SERVICES_HUD_MFI],MATCH(TBL_QUAL_SERVICESLISTING_FAMILIES[[#This Row],[LISTING_LOAN_ID_PROP_ADDR]],TBL_UDARDA_LOANPOOL[LOAN_ID_PROP_ADDR],0)),"")</f>
        <v/>
      </c>
      <c r="I2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9" s="36" t="b">
        <f>CONCATENATE(TBL_QUAL_SERVICESLISTING_FAMILIES[[#This Row],[LISTING_LOAN_ID_PROP_ADDR]],TBL_QUAL_SERVICESLISTING_FAMILIES[[#This Row],[FAMILY_NAME]],TBL_QUAL_SERVICESLISTING_FAMILIES[[#This Row],[HOUSEHOLD_ANNUAL_INCOME]])&lt;&gt;""</f>
        <v>0</v>
      </c>
      <c r="K269" s="36" t="b">
        <f>AND(TBL_QUAL_SERVICESLISTING_FAMILIES[[#This Row],[LISTING_LOAN_ID_PROP_ADDR]]&lt;&gt;"",TBL_QUAL_SERVICESLISTING_FAMILIES[[#This Row],[FAMILY_NAME]]&lt;&gt;"",TBL_QUAL_SERVICESLISTING_FAMILIES[[#This Row],[HOUSEHOLD_ANNUAL_INCOME]]&lt;&gt;"")</f>
        <v>0</v>
      </c>
      <c r="L269" s="36">
        <f>SUM(
IF(AND(TBL_QUAL_SERVICESLISTING_FAMILIES[[#This Row],[LISTING_LOAN_ID_PROP_ADDR]]&lt;&gt;"",NOT(ISNUMBER(MATCH(TBL_QUAL_SERVICESLISTING_FAMILIES[[#This Row],[LISTING_LOAN_ID_PROP_ADDR]],RANGE_LOOKUP_UDARDA_LOANLIST,0)))),1,0)
)</f>
        <v>0</v>
      </c>
    </row>
    <row r="270" spans="2:12" ht="20.100000000000001" customHeight="1" x14ac:dyDescent="0.25">
      <c r="B270" s="25" t="str">
        <f>IF(TBL_QUAL_SERVICESLISTING_FAMILIES[[#This Row],[RECORD_STARTED]],IF(TBL_QUAL_SERVICESLISTING_FAMILIES[[#This Row],[ERROR_COUNT]]&gt;0,-1,IF(TBL_QUAL_SERVICESLISTING_FAMILIES[[#This Row],[REQ_FIELDS_POPULATED]],1,0)),"")</f>
        <v/>
      </c>
      <c r="C270" s="94">
        <f>ROW()-ROW(TBL_QUAL_SERVICESLISTING_FAMILIES[[#Headers],[ROW_ID]])</f>
        <v>261</v>
      </c>
      <c r="D270" s="82"/>
      <c r="E270" s="82"/>
      <c r="F270" s="33"/>
      <c r="G2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0" s="84" t="str">
        <f>IFERROR(INDEX(TBL_UDARDA_LOANPOOL[QUAL_SERVICES_HUD_MFI],MATCH(TBL_QUAL_SERVICESLISTING_FAMILIES[[#This Row],[LISTING_LOAN_ID_PROP_ADDR]],TBL_UDARDA_LOANPOOL[LOAN_ID_PROP_ADDR],0)),"")</f>
        <v/>
      </c>
      <c r="I2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0" s="36" t="b">
        <f>CONCATENATE(TBL_QUAL_SERVICESLISTING_FAMILIES[[#This Row],[LISTING_LOAN_ID_PROP_ADDR]],TBL_QUAL_SERVICESLISTING_FAMILIES[[#This Row],[FAMILY_NAME]],TBL_QUAL_SERVICESLISTING_FAMILIES[[#This Row],[HOUSEHOLD_ANNUAL_INCOME]])&lt;&gt;""</f>
        <v>0</v>
      </c>
      <c r="K270" s="36" t="b">
        <f>AND(TBL_QUAL_SERVICESLISTING_FAMILIES[[#This Row],[LISTING_LOAN_ID_PROP_ADDR]]&lt;&gt;"",TBL_QUAL_SERVICESLISTING_FAMILIES[[#This Row],[FAMILY_NAME]]&lt;&gt;"",TBL_QUAL_SERVICESLISTING_FAMILIES[[#This Row],[HOUSEHOLD_ANNUAL_INCOME]]&lt;&gt;"")</f>
        <v>0</v>
      </c>
      <c r="L270" s="36">
        <f>SUM(
IF(AND(TBL_QUAL_SERVICESLISTING_FAMILIES[[#This Row],[LISTING_LOAN_ID_PROP_ADDR]]&lt;&gt;"",NOT(ISNUMBER(MATCH(TBL_QUAL_SERVICESLISTING_FAMILIES[[#This Row],[LISTING_LOAN_ID_PROP_ADDR]],RANGE_LOOKUP_UDARDA_LOANLIST,0)))),1,0)
)</f>
        <v>0</v>
      </c>
    </row>
    <row r="271" spans="2:12" ht="20.100000000000001" customHeight="1" x14ac:dyDescent="0.25">
      <c r="B271" s="25" t="str">
        <f>IF(TBL_QUAL_SERVICESLISTING_FAMILIES[[#This Row],[RECORD_STARTED]],IF(TBL_QUAL_SERVICESLISTING_FAMILIES[[#This Row],[ERROR_COUNT]]&gt;0,-1,IF(TBL_QUAL_SERVICESLISTING_FAMILIES[[#This Row],[REQ_FIELDS_POPULATED]],1,0)),"")</f>
        <v/>
      </c>
      <c r="C271" s="94">
        <f>ROW()-ROW(TBL_QUAL_SERVICESLISTING_FAMILIES[[#Headers],[ROW_ID]])</f>
        <v>262</v>
      </c>
      <c r="D271" s="82"/>
      <c r="E271" s="82"/>
      <c r="F271" s="33"/>
      <c r="G2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1" s="84" t="str">
        <f>IFERROR(INDEX(TBL_UDARDA_LOANPOOL[QUAL_SERVICES_HUD_MFI],MATCH(TBL_QUAL_SERVICESLISTING_FAMILIES[[#This Row],[LISTING_LOAN_ID_PROP_ADDR]],TBL_UDARDA_LOANPOOL[LOAN_ID_PROP_ADDR],0)),"")</f>
        <v/>
      </c>
      <c r="I2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1" s="36" t="b">
        <f>CONCATENATE(TBL_QUAL_SERVICESLISTING_FAMILIES[[#This Row],[LISTING_LOAN_ID_PROP_ADDR]],TBL_QUAL_SERVICESLISTING_FAMILIES[[#This Row],[FAMILY_NAME]],TBL_QUAL_SERVICESLISTING_FAMILIES[[#This Row],[HOUSEHOLD_ANNUAL_INCOME]])&lt;&gt;""</f>
        <v>0</v>
      </c>
      <c r="K271" s="36" t="b">
        <f>AND(TBL_QUAL_SERVICESLISTING_FAMILIES[[#This Row],[LISTING_LOAN_ID_PROP_ADDR]]&lt;&gt;"",TBL_QUAL_SERVICESLISTING_FAMILIES[[#This Row],[FAMILY_NAME]]&lt;&gt;"",TBL_QUAL_SERVICESLISTING_FAMILIES[[#This Row],[HOUSEHOLD_ANNUAL_INCOME]]&lt;&gt;"")</f>
        <v>0</v>
      </c>
      <c r="L271" s="36">
        <f>SUM(
IF(AND(TBL_QUAL_SERVICESLISTING_FAMILIES[[#This Row],[LISTING_LOAN_ID_PROP_ADDR]]&lt;&gt;"",NOT(ISNUMBER(MATCH(TBL_QUAL_SERVICESLISTING_FAMILIES[[#This Row],[LISTING_LOAN_ID_PROP_ADDR]],RANGE_LOOKUP_UDARDA_LOANLIST,0)))),1,0)
)</f>
        <v>0</v>
      </c>
    </row>
    <row r="272" spans="2:12" ht="20.100000000000001" customHeight="1" x14ac:dyDescent="0.25">
      <c r="B272" s="25" t="str">
        <f>IF(TBL_QUAL_SERVICESLISTING_FAMILIES[[#This Row],[RECORD_STARTED]],IF(TBL_QUAL_SERVICESLISTING_FAMILIES[[#This Row],[ERROR_COUNT]]&gt;0,-1,IF(TBL_QUAL_SERVICESLISTING_FAMILIES[[#This Row],[REQ_FIELDS_POPULATED]],1,0)),"")</f>
        <v/>
      </c>
      <c r="C272" s="94">
        <f>ROW()-ROW(TBL_QUAL_SERVICESLISTING_FAMILIES[[#Headers],[ROW_ID]])</f>
        <v>263</v>
      </c>
      <c r="D272" s="82"/>
      <c r="E272" s="82"/>
      <c r="F272" s="33"/>
      <c r="G2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2" s="84" t="str">
        <f>IFERROR(INDEX(TBL_UDARDA_LOANPOOL[QUAL_SERVICES_HUD_MFI],MATCH(TBL_QUAL_SERVICESLISTING_FAMILIES[[#This Row],[LISTING_LOAN_ID_PROP_ADDR]],TBL_UDARDA_LOANPOOL[LOAN_ID_PROP_ADDR],0)),"")</f>
        <v/>
      </c>
      <c r="I2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2" s="36" t="b">
        <f>CONCATENATE(TBL_QUAL_SERVICESLISTING_FAMILIES[[#This Row],[LISTING_LOAN_ID_PROP_ADDR]],TBL_QUAL_SERVICESLISTING_FAMILIES[[#This Row],[FAMILY_NAME]],TBL_QUAL_SERVICESLISTING_FAMILIES[[#This Row],[HOUSEHOLD_ANNUAL_INCOME]])&lt;&gt;""</f>
        <v>0</v>
      </c>
      <c r="K272" s="36" t="b">
        <f>AND(TBL_QUAL_SERVICESLISTING_FAMILIES[[#This Row],[LISTING_LOAN_ID_PROP_ADDR]]&lt;&gt;"",TBL_QUAL_SERVICESLISTING_FAMILIES[[#This Row],[FAMILY_NAME]]&lt;&gt;"",TBL_QUAL_SERVICESLISTING_FAMILIES[[#This Row],[HOUSEHOLD_ANNUAL_INCOME]]&lt;&gt;"")</f>
        <v>0</v>
      </c>
      <c r="L272" s="36">
        <f>SUM(
IF(AND(TBL_QUAL_SERVICESLISTING_FAMILIES[[#This Row],[LISTING_LOAN_ID_PROP_ADDR]]&lt;&gt;"",NOT(ISNUMBER(MATCH(TBL_QUAL_SERVICESLISTING_FAMILIES[[#This Row],[LISTING_LOAN_ID_PROP_ADDR]],RANGE_LOOKUP_UDARDA_LOANLIST,0)))),1,0)
)</f>
        <v>0</v>
      </c>
    </row>
    <row r="273" spans="2:12" ht="20.100000000000001" customHeight="1" x14ac:dyDescent="0.25">
      <c r="B273" s="25" t="str">
        <f>IF(TBL_QUAL_SERVICESLISTING_FAMILIES[[#This Row],[RECORD_STARTED]],IF(TBL_QUAL_SERVICESLISTING_FAMILIES[[#This Row],[ERROR_COUNT]]&gt;0,-1,IF(TBL_QUAL_SERVICESLISTING_FAMILIES[[#This Row],[REQ_FIELDS_POPULATED]],1,0)),"")</f>
        <v/>
      </c>
      <c r="C273" s="94">
        <f>ROW()-ROW(TBL_QUAL_SERVICESLISTING_FAMILIES[[#Headers],[ROW_ID]])</f>
        <v>264</v>
      </c>
      <c r="D273" s="82"/>
      <c r="E273" s="82"/>
      <c r="F273" s="33"/>
      <c r="G2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3" s="84" t="str">
        <f>IFERROR(INDEX(TBL_UDARDA_LOANPOOL[QUAL_SERVICES_HUD_MFI],MATCH(TBL_QUAL_SERVICESLISTING_FAMILIES[[#This Row],[LISTING_LOAN_ID_PROP_ADDR]],TBL_UDARDA_LOANPOOL[LOAN_ID_PROP_ADDR],0)),"")</f>
        <v/>
      </c>
      <c r="I2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3" s="36" t="b">
        <f>CONCATENATE(TBL_QUAL_SERVICESLISTING_FAMILIES[[#This Row],[LISTING_LOAN_ID_PROP_ADDR]],TBL_QUAL_SERVICESLISTING_FAMILIES[[#This Row],[FAMILY_NAME]],TBL_QUAL_SERVICESLISTING_FAMILIES[[#This Row],[HOUSEHOLD_ANNUAL_INCOME]])&lt;&gt;""</f>
        <v>0</v>
      </c>
      <c r="K273" s="36" t="b">
        <f>AND(TBL_QUAL_SERVICESLISTING_FAMILIES[[#This Row],[LISTING_LOAN_ID_PROP_ADDR]]&lt;&gt;"",TBL_QUAL_SERVICESLISTING_FAMILIES[[#This Row],[FAMILY_NAME]]&lt;&gt;"",TBL_QUAL_SERVICESLISTING_FAMILIES[[#This Row],[HOUSEHOLD_ANNUAL_INCOME]]&lt;&gt;"")</f>
        <v>0</v>
      </c>
      <c r="L273" s="36">
        <f>SUM(
IF(AND(TBL_QUAL_SERVICESLISTING_FAMILIES[[#This Row],[LISTING_LOAN_ID_PROP_ADDR]]&lt;&gt;"",NOT(ISNUMBER(MATCH(TBL_QUAL_SERVICESLISTING_FAMILIES[[#This Row],[LISTING_LOAN_ID_PROP_ADDR]],RANGE_LOOKUP_UDARDA_LOANLIST,0)))),1,0)
)</f>
        <v>0</v>
      </c>
    </row>
    <row r="274" spans="2:12" ht="20.100000000000001" customHeight="1" x14ac:dyDescent="0.25">
      <c r="B274" s="25" t="str">
        <f>IF(TBL_QUAL_SERVICESLISTING_FAMILIES[[#This Row],[RECORD_STARTED]],IF(TBL_QUAL_SERVICESLISTING_FAMILIES[[#This Row],[ERROR_COUNT]]&gt;0,-1,IF(TBL_QUAL_SERVICESLISTING_FAMILIES[[#This Row],[REQ_FIELDS_POPULATED]],1,0)),"")</f>
        <v/>
      </c>
      <c r="C274" s="94">
        <f>ROW()-ROW(TBL_QUAL_SERVICESLISTING_FAMILIES[[#Headers],[ROW_ID]])</f>
        <v>265</v>
      </c>
      <c r="D274" s="82"/>
      <c r="E274" s="82"/>
      <c r="F274" s="33"/>
      <c r="G2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4" s="84" t="str">
        <f>IFERROR(INDEX(TBL_UDARDA_LOANPOOL[QUAL_SERVICES_HUD_MFI],MATCH(TBL_QUAL_SERVICESLISTING_FAMILIES[[#This Row],[LISTING_LOAN_ID_PROP_ADDR]],TBL_UDARDA_LOANPOOL[LOAN_ID_PROP_ADDR],0)),"")</f>
        <v/>
      </c>
      <c r="I2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4" s="36" t="b">
        <f>CONCATENATE(TBL_QUAL_SERVICESLISTING_FAMILIES[[#This Row],[LISTING_LOAN_ID_PROP_ADDR]],TBL_QUAL_SERVICESLISTING_FAMILIES[[#This Row],[FAMILY_NAME]],TBL_QUAL_SERVICESLISTING_FAMILIES[[#This Row],[HOUSEHOLD_ANNUAL_INCOME]])&lt;&gt;""</f>
        <v>0</v>
      </c>
      <c r="K274" s="36" t="b">
        <f>AND(TBL_QUAL_SERVICESLISTING_FAMILIES[[#This Row],[LISTING_LOAN_ID_PROP_ADDR]]&lt;&gt;"",TBL_QUAL_SERVICESLISTING_FAMILIES[[#This Row],[FAMILY_NAME]]&lt;&gt;"",TBL_QUAL_SERVICESLISTING_FAMILIES[[#This Row],[HOUSEHOLD_ANNUAL_INCOME]]&lt;&gt;"")</f>
        <v>0</v>
      </c>
      <c r="L274" s="36">
        <f>SUM(
IF(AND(TBL_QUAL_SERVICESLISTING_FAMILIES[[#This Row],[LISTING_LOAN_ID_PROP_ADDR]]&lt;&gt;"",NOT(ISNUMBER(MATCH(TBL_QUAL_SERVICESLISTING_FAMILIES[[#This Row],[LISTING_LOAN_ID_PROP_ADDR]],RANGE_LOOKUP_UDARDA_LOANLIST,0)))),1,0)
)</f>
        <v>0</v>
      </c>
    </row>
    <row r="275" spans="2:12" ht="20.100000000000001" customHeight="1" x14ac:dyDescent="0.25">
      <c r="B275" s="25" t="str">
        <f>IF(TBL_QUAL_SERVICESLISTING_FAMILIES[[#This Row],[RECORD_STARTED]],IF(TBL_QUAL_SERVICESLISTING_FAMILIES[[#This Row],[ERROR_COUNT]]&gt;0,-1,IF(TBL_QUAL_SERVICESLISTING_FAMILIES[[#This Row],[REQ_FIELDS_POPULATED]],1,0)),"")</f>
        <v/>
      </c>
      <c r="C275" s="94">
        <f>ROW()-ROW(TBL_QUAL_SERVICESLISTING_FAMILIES[[#Headers],[ROW_ID]])</f>
        <v>266</v>
      </c>
      <c r="D275" s="82"/>
      <c r="E275" s="82"/>
      <c r="F275" s="33"/>
      <c r="G2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5" s="84" t="str">
        <f>IFERROR(INDEX(TBL_UDARDA_LOANPOOL[QUAL_SERVICES_HUD_MFI],MATCH(TBL_QUAL_SERVICESLISTING_FAMILIES[[#This Row],[LISTING_LOAN_ID_PROP_ADDR]],TBL_UDARDA_LOANPOOL[LOAN_ID_PROP_ADDR],0)),"")</f>
        <v/>
      </c>
      <c r="I2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5" s="36" t="b">
        <f>CONCATENATE(TBL_QUAL_SERVICESLISTING_FAMILIES[[#This Row],[LISTING_LOAN_ID_PROP_ADDR]],TBL_QUAL_SERVICESLISTING_FAMILIES[[#This Row],[FAMILY_NAME]],TBL_QUAL_SERVICESLISTING_FAMILIES[[#This Row],[HOUSEHOLD_ANNUAL_INCOME]])&lt;&gt;""</f>
        <v>0</v>
      </c>
      <c r="K275" s="36" t="b">
        <f>AND(TBL_QUAL_SERVICESLISTING_FAMILIES[[#This Row],[LISTING_LOAN_ID_PROP_ADDR]]&lt;&gt;"",TBL_QUAL_SERVICESLISTING_FAMILIES[[#This Row],[FAMILY_NAME]]&lt;&gt;"",TBL_QUAL_SERVICESLISTING_FAMILIES[[#This Row],[HOUSEHOLD_ANNUAL_INCOME]]&lt;&gt;"")</f>
        <v>0</v>
      </c>
      <c r="L275" s="36">
        <f>SUM(
IF(AND(TBL_QUAL_SERVICESLISTING_FAMILIES[[#This Row],[LISTING_LOAN_ID_PROP_ADDR]]&lt;&gt;"",NOT(ISNUMBER(MATCH(TBL_QUAL_SERVICESLISTING_FAMILIES[[#This Row],[LISTING_LOAN_ID_PROP_ADDR]],RANGE_LOOKUP_UDARDA_LOANLIST,0)))),1,0)
)</f>
        <v>0</v>
      </c>
    </row>
    <row r="276" spans="2:12" ht="20.100000000000001" customHeight="1" x14ac:dyDescent="0.25">
      <c r="B276" s="25" t="str">
        <f>IF(TBL_QUAL_SERVICESLISTING_FAMILIES[[#This Row],[RECORD_STARTED]],IF(TBL_QUAL_SERVICESLISTING_FAMILIES[[#This Row],[ERROR_COUNT]]&gt;0,-1,IF(TBL_QUAL_SERVICESLISTING_FAMILIES[[#This Row],[REQ_FIELDS_POPULATED]],1,0)),"")</f>
        <v/>
      </c>
      <c r="C276" s="94">
        <f>ROW()-ROW(TBL_QUAL_SERVICESLISTING_FAMILIES[[#Headers],[ROW_ID]])</f>
        <v>267</v>
      </c>
      <c r="D276" s="82"/>
      <c r="E276" s="82"/>
      <c r="F276" s="33"/>
      <c r="G2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6" s="84" t="str">
        <f>IFERROR(INDEX(TBL_UDARDA_LOANPOOL[QUAL_SERVICES_HUD_MFI],MATCH(TBL_QUAL_SERVICESLISTING_FAMILIES[[#This Row],[LISTING_LOAN_ID_PROP_ADDR]],TBL_UDARDA_LOANPOOL[LOAN_ID_PROP_ADDR],0)),"")</f>
        <v/>
      </c>
      <c r="I2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6" s="36" t="b">
        <f>CONCATENATE(TBL_QUAL_SERVICESLISTING_FAMILIES[[#This Row],[LISTING_LOAN_ID_PROP_ADDR]],TBL_QUAL_SERVICESLISTING_FAMILIES[[#This Row],[FAMILY_NAME]],TBL_QUAL_SERVICESLISTING_FAMILIES[[#This Row],[HOUSEHOLD_ANNUAL_INCOME]])&lt;&gt;""</f>
        <v>0</v>
      </c>
      <c r="K276" s="36" t="b">
        <f>AND(TBL_QUAL_SERVICESLISTING_FAMILIES[[#This Row],[LISTING_LOAN_ID_PROP_ADDR]]&lt;&gt;"",TBL_QUAL_SERVICESLISTING_FAMILIES[[#This Row],[FAMILY_NAME]]&lt;&gt;"",TBL_QUAL_SERVICESLISTING_FAMILIES[[#This Row],[HOUSEHOLD_ANNUAL_INCOME]]&lt;&gt;"")</f>
        <v>0</v>
      </c>
      <c r="L276" s="36">
        <f>SUM(
IF(AND(TBL_QUAL_SERVICESLISTING_FAMILIES[[#This Row],[LISTING_LOAN_ID_PROP_ADDR]]&lt;&gt;"",NOT(ISNUMBER(MATCH(TBL_QUAL_SERVICESLISTING_FAMILIES[[#This Row],[LISTING_LOAN_ID_PROP_ADDR]],RANGE_LOOKUP_UDARDA_LOANLIST,0)))),1,0)
)</f>
        <v>0</v>
      </c>
    </row>
    <row r="277" spans="2:12" ht="20.100000000000001" customHeight="1" x14ac:dyDescent="0.25">
      <c r="B277" s="25" t="str">
        <f>IF(TBL_QUAL_SERVICESLISTING_FAMILIES[[#This Row],[RECORD_STARTED]],IF(TBL_QUAL_SERVICESLISTING_FAMILIES[[#This Row],[ERROR_COUNT]]&gt;0,-1,IF(TBL_QUAL_SERVICESLISTING_FAMILIES[[#This Row],[REQ_FIELDS_POPULATED]],1,0)),"")</f>
        <v/>
      </c>
      <c r="C277" s="94">
        <f>ROW()-ROW(TBL_QUAL_SERVICESLISTING_FAMILIES[[#Headers],[ROW_ID]])</f>
        <v>268</v>
      </c>
      <c r="D277" s="82"/>
      <c r="E277" s="82"/>
      <c r="F277" s="33"/>
      <c r="G2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7" s="84" t="str">
        <f>IFERROR(INDEX(TBL_UDARDA_LOANPOOL[QUAL_SERVICES_HUD_MFI],MATCH(TBL_QUAL_SERVICESLISTING_FAMILIES[[#This Row],[LISTING_LOAN_ID_PROP_ADDR]],TBL_UDARDA_LOANPOOL[LOAN_ID_PROP_ADDR],0)),"")</f>
        <v/>
      </c>
      <c r="I2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7" s="36" t="b">
        <f>CONCATENATE(TBL_QUAL_SERVICESLISTING_FAMILIES[[#This Row],[LISTING_LOAN_ID_PROP_ADDR]],TBL_QUAL_SERVICESLISTING_FAMILIES[[#This Row],[FAMILY_NAME]],TBL_QUAL_SERVICESLISTING_FAMILIES[[#This Row],[HOUSEHOLD_ANNUAL_INCOME]])&lt;&gt;""</f>
        <v>0</v>
      </c>
      <c r="K277" s="36" t="b">
        <f>AND(TBL_QUAL_SERVICESLISTING_FAMILIES[[#This Row],[LISTING_LOAN_ID_PROP_ADDR]]&lt;&gt;"",TBL_QUAL_SERVICESLISTING_FAMILIES[[#This Row],[FAMILY_NAME]]&lt;&gt;"",TBL_QUAL_SERVICESLISTING_FAMILIES[[#This Row],[HOUSEHOLD_ANNUAL_INCOME]]&lt;&gt;"")</f>
        <v>0</v>
      </c>
      <c r="L277" s="36">
        <f>SUM(
IF(AND(TBL_QUAL_SERVICESLISTING_FAMILIES[[#This Row],[LISTING_LOAN_ID_PROP_ADDR]]&lt;&gt;"",NOT(ISNUMBER(MATCH(TBL_QUAL_SERVICESLISTING_FAMILIES[[#This Row],[LISTING_LOAN_ID_PROP_ADDR]],RANGE_LOOKUP_UDARDA_LOANLIST,0)))),1,0)
)</f>
        <v>0</v>
      </c>
    </row>
    <row r="278" spans="2:12" ht="20.100000000000001" customHeight="1" x14ac:dyDescent="0.25">
      <c r="B278" s="25" t="str">
        <f>IF(TBL_QUAL_SERVICESLISTING_FAMILIES[[#This Row],[RECORD_STARTED]],IF(TBL_QUAL_SERVICESLISTING_FAMILIES[[#This Row],[ERROR_COUNT]]&gt;0,-1,IF(TBL_QUAL_SERVICESLISTING_FAMILIES[[#This Row],[REQ_FIELDS_POPULATED]],1,0)),"")</f>
        <v/>
      </c>
      <c r="C278" s="94">
        <f>ROW()-ROW(TBL_QUAL_SERVICESLISTING_FAMILIES[[#Headers],[ROW_ID]])</f>
        <v>269</v>
      </c>
      <c r="D278" s="82"/>
      <c r="E278" s="82"/>
      <c r="F278" s="33"/>
      <c r="G2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8" s="84" t="str">
        <f>IFERROR(INDEX(TBL_UDARDA_LOANPOOL[QUAL_SERVICES_HUD_MFI],MATCH(TBL_QUAL_SERVICESLISTING_FAMILIES[[#This Row],[LISTING_LOAN_ID_PROP_ADDR]],TBL_UDARDA_LOANPOOL[LOAN_ID_PROP_ADDR],0)),"")</f>
        <v/>
      </c>
      <c r="I2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8" s="36" t="b">
        <f>CONCATENATE(TBL_QUAL_SERVICESLISTING_FAMILIES[[#This Row],[LISTING_LOAN_ID_PROP_ADDR]],TBL_QUAL_SERVICESLISTING_FAMILIES[[#This Row],[FAMILY_NAME]],TBL_QUAL_SERVICESLISTING_FAMILIES[[#This Row],[HOUSEHOLD_ANNUAL_INCOME]])&lt;&gt;""</f>
        <v>0</v>
      </c>
      <c r="K278" s="36" t="b">
        <f>AND(TBL_QUAL_SERVICESLISTING_FAMILIES[[#This Row],[LISTING_LOAN_ID_PROP_ADDR]]&lt;&gt;"",TBL_QUAL_SERVICESLISTING_FAMILIES[[#This Row],[FAMILY_NAME]]&lt;&gt;"",TBL_QUAL_SERVICESLISTING_FAMILIES[[#This Row],[HOUSEHOLD_ANNUAL_INCOME]]&lt;&gt;"")</f>
        <v>0</v>
      </c>
      <c r="L278" s="36">
        <f>SUM(
IF(AND(TBL_QUAL_SERVICESLISTING_FAMILIES[[#This Row],[LISTING_LOAN_ID_PROP_ADDR]]&lt;&gt;"",NOT(ISNUMBER(MATCH(TBL_QUAL_SERVICESLISTING_FAMILIES[[#This Row],[LISTING_LOAN_ID_PROP_ADDR]],RANGE_LOOKUP_UDARDA_LOANLIST,0)))),1,0)
)</f>
        <v>0</v>
      </c>
    </row>
    <row r="279" spans="2:12" ht="20.100000000000001" customHeight="1" x14ac:dyDescent="0.25">
      <c r="B279" s="25" t="str">
        <f>IF(TBL_QUAL_SERVICESLISTING_FAMILIES[[#This Row],[RECORD_STARTED]],IF(TBL_QUAL_SERVICESLISTING_FAMILIES[[#This Row],[ERROR_COUNT]]&gt;0,-1,IF(TBL_QUAL_SERVICESLISTING_FAMILIES[[#This Row],[REQ_FIELDS_POPULATED]],1,0)),"")</f>
        <v/>
      </c>
      <c r="C279" s="94">
        <f>ROW()-ROW(TBL_QUAL_SERVICESLISTING_FAMILIES[[#Headers],[ROW_ID]])</f>
        <v>270</v>
      </c>
      <c r="D279" s="82"/>
      <c r="E279" s="82"/>
      <c r="F279" s="33"/>
      <c r="G2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9" s="84" t="str">
        <f>IFERROR(INDEX(TBL_UDARDA_LOANPOOL[QUAL_SERVICES_HUD_MFI],MATCH(TBL_QUAL_SERVICESLISTING_FAMILIES[[#This Row],[LISTING_LOAN_ID_PROP_ADDR]],TBL_UDARDA_LOANPOOL[LOAN_ID_PROP_ADDR],0)),"")</f>
        <v/>
      </c>
      <c r="I2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9" s="36" t="b">
        <f>CONCATENATE(TBL_QUAL_SERVICESLISTING_FAMILIES[[#This Row],[LISTING_LOAN_ID_PROP_ADDR]],TBL_QUAL_SERVICESLISTING_FAMILIES[[#This Row],[FAMILY_NAME]],TBL_QUAL_SERVICESLISTING_FAMILIES[[#This Row],[HOUSEHOLD_ANNUAL_INCOME]])&lt;&gt;""</f>
        <v>0</v>
      </c>
      <c r="K279" s="36" t="b">
        <f>AND(TBL_QUAL_SERVICESLISTING_FAMILIES[[#This Row],[LISTING_LOAN_ID_PROP_ADDR]]&lt;&gt;"",TBL_QUAL_SERVICESLISTING_FAMILIES[[#This Row],[FAMILY_NAME]]&lt;&gt;"",TBL_QUAL_SERVICESLISTING_FAMILIES[[#This Row],[HOUSEHOLD_ANNUAL_INCOME]]&lt;&gt;"")</f>
        <v>0</v>
      </c>
      <c r="L279" s="36">
        <f>SUM(
IF(AND(TBL_QUAL_SERVICESLISTING_FAMILIES[[#This Row],[LISTING_LOAN_ID_PROP_ADDR]]&lt;&gt;"",NOT(ISNUMBER(MATCH(TBL_QUAL_SERVICESLISTING_FAMILIES[[#This Row],[LISTING_LOAN_ID_PROP_ADDR]],RANGE_LOOKUP_UDARDA_LOANLIST,0)))),1,0)
)</f>
        <v>0</v>
      </c>
    </row>
    <row r="280" spans="2:12" ht="20.100000000000001" customHeight="1" x14ac:dyDescent="0.25">
      <c r="B280" s="25" t="str">
        <f>IF(TBL_QUAL_SERVICESLISTING_FAMILIES[[#This Row],[RECORD_STARTED]],IF(TBL_QUAL_SERVICESLISTING_FAMILIES[[#This Row],[ERROR_COUNT]]&gt;0,-1,IF(TBL_QUAL_SERVICESLISTING_FAMILIES[[#This Row],[REQ_FIELDS_POPULATED]],1,0)),"")</f>
        <v/>
      </c>
      <c r="C280" s="94">
        <f>ROW()-ROW(TBL_QUAL_SERVICESLISTING_FAMILIES[[#Headers],[ROW_ID]])</f>
        <v>271</v>
      </c>
      <c r="D280" s="82"/>
      <c r="E280" s="82"/>
      <c r="F280" s="33"/>
      <c r="G2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0" s="84" t="str">
        <f>IFERROR(INDEX(TBL_UDARDA_LOANPOOL[QUAL_SERVICES_HUD_MFI],MATCH(TBL_QUAL_SERVICESLISTING_FAMILIES[[#This Row],[LISTING_LOAN_ID_PROP_ADDR]],TBL_UDARDA_LOANPOOL[LOAN_ID_PROP_ADDR],0)),"")</f>
        <v/>
      </c>
      <c r="I2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0" s="36" t="b">
        <f>CONCATENATE(TBL_QUAL_SERVICESLISTING_FAMILIES[[#This Row],[LISTING_LOAN_ID_PROP_ADDR]],TBL_QUAL_SERVICESLISTING_FAMILIES[[#This Row],[FAMILY_NAME]],TBL_QUAL_SERVICESLISTING_FAMILIES[[#This Row],[HOUSEHOLD_ANNUAL_INCOME]])&lt;&gt;""</f>
        <v>0</v>
      </c>
      <c r="K280" s="36" t="b">
        <f>AND(TBL_QUAL_SERVICESLISTING_FAMILIES[[#This Row],[LISTING_LOAN_ID_PROP_ADDR]]&lt;&gt;"",TBL_QUAL_SERVICESLISTING_FAMILIES[[#This Row],[FAMILY_NAME]]&lt;&gt;"",TBL_QUAL_SERVICESLISTING_FAMILIES[[#This Row],[HOUSEHOLD_ANNUAL_INCOME]]&lt;&gt;"")</f>
        <v>0</v>
      </c>
      <c r="L280" s="36">
        <f>SUM(
IF(AND(TBL_QUAL_SERVICESLISTING_FAMILIES[[#This Row],[LISTING_LOAN_ID_PROP_ADDR]]&lt;&gt;"",NOT(ISNUMBER(MATCH(TBL_QUAL_SERVICESLISTING_FAMILIES[[#This Row],[LISTING_LOAN_ID_PROP_ADDR]],RANGE_LOOKUP_UDARDA_LOANLIST,0)))),1,0)
)</f>
        <v>0</v>
      </c>
    </row>
    <row r="281" spans="2:12" ht="20.100000000000001" customHeight="1" x14ac:dyDescent="0.25">
      <c r="B281" s="25" t="str">
        <f>IF(TBL_QUAL_SERVICESLISTING_FAMILIES[[#This Row],[RECORD_STARTED]],IF(TBL_QUAL_SERVICESLISTING_FAMILIES[[#This Row],[ERROR_COUNT]]&gt;0,-1,IF(TBL_QUAL_SERVICESLISTING_FAMILIES[[#This Row],[REQ_FIELDS_POPULATED]],1,0)),"")</f>
        <v/>
      </c>
      <c r="C281" s="94">
        <f>ROW()-ROW(TBL_QUAL_SERVICESLISTING_FAMILIES[[#Headers],[ROW_ID]])</f>
        <v>272</v>
      </c>
      <c r="D281" s="82"/>
      <c r="E281" s="82"/>
      <c r="F281" s="33"/>
      <c r="G2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1" s="84" t="str">
        <f>IFERROR(INDEX(TBL_UDARDA_LOANPOOL[QUAL_SERVICES_HUD_MFI],MATCH(TBL_QUAL_SERVICESLISTING_FAMILIES[[#This Row],[LISTING_LOAN_ID_PROP_ADDR]],TBL_UDARDA_LOANPOOL[LOAN_ID_PROP_ADDR],0)),"")</f>
        <v/>
      </c>
      <c r="I2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1" s="36" t="b">
        <f>CONCATENATE(TBL_QUAL_SERVICESLISTING_FAMILIES[[#This Row],[LISTING_LOAN_ID_PROP_ADDR]],TBL_QUAL_SERVICESLISTING_FAMILIES[[#This Row],[FAMILY_NAME]],TBL_QUAL_SERVICESLISTING_FAMILIES[[#This Row],[HOUSEHOLD_ANNUAL_INCOME]])&lt;&gt;""</f>
        <v>0</v>
      </c>
      <c r="K281" s="36" t="b">
        <f>AND(TBL_QUAL_SERVICESLISTING_FAMILIES[[#This Row],[LISTING_LOAN_ID_PROP_ADDR]]&lt;&gt;"",TBL_QUAL_SERVICESLISTING_FAMILIES[[#This Row],[FAMILY_NAME]]&lt;&gt;"",TBL_QUAL_SERVICESLISTING_FAMILIES[[#This Row],[HOUSEHOLD_ANNUAL_INCOME]]&lt;&gt;"")</f>
        <v>0</v>
      </c>
      <c r="L281" s="36">
        <f>SUM(
IF(AND(TBL_QUAL_SERVICESLISTING_FAMILIES[[#This Row],[LISTING_LOAN_ID_PROP_ADDR]]&lt;&gt;"",NOT(ISNUMBER(MATCH(TBL_QUAL_SERVICESLISTING_FAMILIES[[#This Row],[LISTING_LOAN_ID_PROP_ADDR]],RANGE_LOOKUP_UDARDA_LOANLIST,0)))),1,0)
)</f>
        <v>0</v>
      </c>
    </row>
    <row r="282" spans="2:12" ht="20.100000000000001" customHeight="1" x14ac:dyDescent="0.25">
      <c r="B282" s="25" t="str">
        <f>IF(TBL_QUAL_SERVICESLISTING_FAMILIES[[#This Row],[RECORD_STARTED]],IF(TBL_QUAL_SERVICESLISTING_FAMILIES[[#This Row],[ERROR_COUNT]]&gt;0,-1,IF(TBL_QUAL_SERVICESLISTING_FAMILIES[[#This Row],[REQ_FIELDS_POPULATED]],1,0)),"")</f>
        <v/>
      </c>
      <c r="C282" s="94">
        <f>ROW()-ROW(TBL_QUAL_SERVICESLISTING_FAMILIES[[#Headers],[ROW_ID]])</f>
        <v>273</v>
      </c>
      <c r="D282" s="82"/>
      <c r="E282" s="82"/>
      <c r="F282" s="33"/>
      <c r="G2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2" s="84" t="str">
        <f>IFERROR(INDEX(TBL_UDARDA_LOANPOOL[QUAL_SERVICES_HUD_MFI],MATCH(TBL_QUAL_SERVICESLISTING_FAMILIES[[#This Row],[LISTING_LOAN_ID_PROP_ADDR]],TBL_UDARDA_LOANPOOL[LOAN_ID_PROP_ADDR],0)),"")</f>
        <v/>
      </c>
      <c r="I2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2" s="36" t="b">
        <f>CONCATENATE(TBL_QUAL_SERVICESLISTING_FAMILIES[[#This Row],[LISTING_LOAN_ID_PROP_ADDR]],TBL_QUAL_SERVICESLISTING_FAMILIES[[#This Row],[FAMILY_NAME]],TBL_QUAL_SERVICESLISTING_FAMILIES[[#This Row],[HOUSEHOLD_ANNUAL_INCOME]])&lt;&gt;""</f>
        <v>0</v>
      </c>
      <c r="K282" s="36" t="b">
        <f>AND(TBL_QUAL_SERVICESLISTING_FAMILIES[[#This Row],[LISTING_LOAN_ID_PROP_ADDR]]&lt;&gt;"",TBL_QUAL_SERVICESLISTING_FAMILIES[[#This Row],[FAMILY_NAME]]&lt;&gt;"",TBL_QUAL_SERVICESLISTING_FAMILIES[[#This Row],[HOUSEHOLD_ANNUAL_INCOME]]&lt;&gt;"")</f>
        <v>0</v>
      </c>
      <c r="L282" s="36">
        <f>SUM(
IF(AND(TBL_QUAL_SERVICESLISTING_FAMILIES[[#This Row],[LISTING_LOAN_ID_PROP_ADDR]]&lt;&gt;"",NOT(ISNUMBER(MATCH(TBL_QUAL_SERVICESLISTING_FAMILIES[[#This Row],[LISTING_LOAN_ID_PROP_ADDR]],RANGE_LOOKUP_UDARDA_LOANLIST,0)))),1,0)
)</f>
        <v>0</v>
      </c>
    </row>
    <row r="283" spans="2:12" ht="20.100000000000001" customHeight="1" x14ac:dyDescent="0.25">
      <c r="B283" s="25" t="str">
        <f>IF(TBL_QUAL_SERVICESLISTING_FAMILIES[[#This Row],[RECORD_STARTED]],IF(TBL_QUAL_SERVICESLISTING_FAMILIES[[#This Row],[ERROR_COUNT]]&gt;0,-1,IF(TBL_QUAL_SERVICESLISTING_FAMILIES[[#This Row],[REQ_FIELDS_POPULATED]],1,0)),"")</f>
        <v/>
      </c>
      <c r="C283" s="94">
        <f>ROW()-ROW(TBL_QUAL_SERVICESLISTING_FAMILIES[[#Headers],[ROW_ID]])</f>
        <v>274</v>
      </c>
      <c r="D283" s="82"/>
      <c r="E283" s="82"/>
      <c r="F283" s="33"/>
      <c r="G2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3" s="84" t="str">
        <f>IFERROR(INDEX(TBL_UDARDA_LOANPOOL[QUAL_SERVICES_HUD_MFI],MATCH(TBL_QUAL_SERVICESLISTING_FAMILIES[[#This Row],[LISTING_LOAN_ID_PROP_ADDR]],TBL_UDARDA_LOANPOOL[LOAN_ID_PROP_ADDR],0)),"")</f>
        <v/>
      </c>
      <c r="I2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3" s="36" t="b">
        <f>CONCATENATE(TBL_QUAL_SERVICESLISTING_FAMILIES[[#This Row],[LISTING_LOAN_ID_PROP_ADDR]],TBL_QUAL_SERVICESLISTING_FAMILIES[[#This Row],[FAMILY_NAME]],TBL_QUAL_SERVICESLISTING_FAMILIES[[#This Row],[HOUSEHOLD_ANNUAL_INCOME]])&lt;&gt;""</f>
        <v>0</v>
      </c>
      <c r="K283" s="36" t="b">
        <f>AND(TBL_QUAL_SERVICESLISTING_FAMILIES[[#This Row],[LISTING_LOAN_ID_PROP_ADDR]]&lt;&gt;"",TBL_QUAL_SERVICESLISTING_FAMILIES[[#This Row],[FAMILY_NAME]]&lt;&gt;"",TBL_QUAL_SERVICESLISTING_FAMILIES[[#This Row],[HOUSEHOLD_ANNUAL_INCOME]]&lt;&gt;"")</f>
        <v>0</v>
      </c>
      <c r="L283" s="36">
        <f>SUM(
IF(AND(TBL_QUAL_SERVICESLISTING_FAMILIES[[#This Row],[LISTING_LOAN_ID_PROP_ADDR]]&lt;&gt;"",NOT(ISNUMBER(MATCH(TBL_QUAL_SERVICESLISTING_FAMILIES[[#This Row],[LISTING_LOAN_ID_PROP_ADDR]],RANGE_LOOKUP_UDARDA_LOANLIST,0)))),1,0)
)</f>
        <v>0</v>
      </c>
    </row>
    <row r="284" spans="2:12" ht="20.100000000000001" customHeight="1" x14ac:dyDescent="0.25">
      <c r="B284" s="25" t="str">
        <f>IF(TBL_QUAL_SERVICESLISTING_FAMILIES[[#This Row],[RECORD_STARTED]],IF(TBL_QUAL_SERVICESLISTING_FAMILIES[[#This Row],[ERROR_COUNT]]&gt;0,-1,IF(TBL_QUAL_SERVICESLISTING_FAMILIES[[#This Row],[REQ_FIELDS_POPULATED]],1,0)),"")</f>
        <v/>
      </c>
      <c r="C284" s="94">
        <f>ROW()-ROW(TBL_QUAL_SERVICESLISTING_FAMILIES[[#Headers],[ROW_ID]])</f>
        <v>275</v>
      </c>
      <c r="D284" s="82"/>
      <c r="E284" s="82"/>
      <c r="F284" s="33"/>
      <c r="G2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4" s="84" t="str">
        <f>IFERROR(INDEX(TBL_UDARDA_LOANPOOL[QUAL_SERVICES_HUD_MFI],MATCH(TBL_QUAL_SERVICESLISTING_FAMILIES[[#This Row],[LISTING_LOAN_ID_PROP_ADDR]],TBL_UDARDA_LOANPOOL[LOAN_ID_PROP_ADDR],0)),"")</f>
        <v/>
      </c>
      <c r="I2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4" s="36" t="b">
        <f>CONCATENATE(TBL_QUAL_SERVICESLISTING_FAMILIES[[#This Row],[LISTING_LOAN_ID_PROP_ADDR]],TBL_QUAL_SERVICESLISTING_FAMILIES[[#This Row],[FAMILY_NAME]],TBL_QUAL_SERVICESLISTING_FAMILIES[[#This Row],[HOUSEHOLD_ANNUAL_INCOME]])&lt;&gt;""</f>
        <v>0</v>
      </c>
      <c r="K284" s="36" t="b">
        <f>AND(TBL_QUAL_SERVICESLISTING_FAMILIES[[#This Row],[LISTING_LOAN_ID_PROP_ADDR]]&lt;&gt;"",TBL_QUAL_SERVICESLISTING_FAMILIES[[#This Row],[FAMILY_NAME]]&lt;&gt;"",TBL_QUAL_SERVICESLISTING_FAMILIES[[#This Row],[HOUSEHOLD_ANNUAL_INCOME]]&lt;&gt;"")</f>
        <v>0</v>
      </c>
      <c r="L284" s="36">
        <f>SUM(
IF(AND(TBL_QUAL_SERVICESLISTING_FAMILIES[[#This Row],[LISTING_LOAN_ID_PROP_ADDR]]&lt;&gt;"",NOT(ISNUMBER(MATCH(TBL_QUAL_SERVICESLISTING_FAMILIES[[#This Row],[LISTING_LOAN_ID_PROP_ADDR]],RANGE_LOOKUP_UDARDA_LOANLIST,0)))),1,0)
)</f>
        <v>0</v>
      </c>
    </row>
    <row r="285" spans="2:12" ht="20.100000000000001" customHeight="1" x14ac:dyDescent="0.25">
      <c r="B285" s="25" t="str">
        <f>IF(TBL_QUAL_SERVICESLISTING_FAMILIES[[#This Row],[RECORD_STARTED]],IF(TBL_QUAL_SERVICESLISTING_FAMILIES[[#This Row],[ERROR_COUNT]]&gt;0,-1,IF(TBL_QUAL_SERVICESLISTING_FAMILIES[[#This Row],[REQ_FIELDS_POPULATED]],1,0)),"")</f>
        <v/>
      </c>
      <c r="C285" s="94">
        <f>ROW()-ROW(TBL_QUAL_SERVICESLISTING_FAMILIES[[#Headers],[ROW_ID]])</f>
        <v>276</v>
      </c>
      <c r="D285" s="82"/>
      <c r="E285" s="82"/>
      <c r="F285" s="33"/>
      <c r="G2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5" s="84" t="str">
        <f>IFERROR(INDEX(TBL_UDARDA_LOANPOOL[QUAL_SERVICES_HUD_MFI],MATCH(TBL_QUAL_SERVICESLISTING_FAMILIES[[#This Row],[LISTING_LOAN_ID_PROP_ADDR]],TBL_UDARDA_LOANPOOL[LOAN_ID_PROP_ADDR],0)),"")</f>
        <v/>
      </c>
      <c r="I2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5" s="36" t="b">
        <f>CONCATENATE(TBL_QUAL_SERVICESLISTING_FAMILIES[[#This Row],[LISTING_LOAN_ID_PROP_ADDR]],TBL_QUAL_SERVICESLISTING_FAMILIES[[#This Row],[FAMILY_NAME]],TBL_QUAL_SERVICESLISTING_FAMILIES[[#This Row],[HOUSEHOLD_ANNUAL_INCOME]])&lt;&gt;""</f>
        <v>0</v>
      </c>
      <c r="K285" s="36" t="b">
        <f>AND(TBL_QUAL_SERVICESLISTING_FAMILIES[[#This Row],[LISTING_LOAN_ID_PROP_ADDR]]&lt;&gt;"",TBL_QUAL_SERVICESLISTING_FAMILIES[[#This Row],[FAMILY_NAME]]&lt;&gt;"",TBL_QUAL_SERVICESLISTING_FAMILIES[[#This Row],[HOUSEHOLD_ANNUAL_INCOME]]&lt;&gt;"")</f>
        <v>0</v>
      </c>
      <c r="L285" s="36">
        <f>SUM(
IF(AND(TBL_QUAL_SERVICESLISTING_FAMILIES[[#This Row],[LISTING_LOAN_ID_PROP_ADDR]]&lt;&gt;"",NOT(ISNUMBER(MATCH(TBL_QUAL_SERVICESLISTING_FAMILIES[[#This Row],[LISTING_LOAN_ID_PROP_ADDR]],RANGE_LOOKUP_UDARDA_LOANLIST,0)))),1,0)
)</f>
        <v>0</v>
      </c>
    </row>
    <row r="286" spans="2:12" ht="20.100000000000001" customHeight="1" x14ac:dyDescent="0.25">
      <c r="B286" s="25" t="str">
        <f>IF(TBL_QUAL_SERVICESLISTING_FAMILIES[[#This Row],[RECORD_STARTED]],IF(TBL_QUAL_SERVICESLISTING_FAMILIES[[#This Row],[ERROR_COUNT]]&gt;0,-1,IF(TBL_QUAL_SERVICESLISTING_FAMILIES[[#This Row],[REQ_FIELDS_POPULATED]],1,0)),"")</f>
        <v/>
      </c>
      <c r="C286" s="94">
        <f>ROW()-ROW(TBL_QUAL_SERVICESLISTING_FAMILIES[[#Headers],[ROW_ID]])</f>
        <v>277</v>
      </c>
      <c r="D286" s="82"/>
      <c r="E286" s="82"/>
      <c r="F286" s="33"/>
      <c r="G2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6" s="84" t="str">
        <f>IFERROR(INDEX(TBL_UDARDA_LOANPOOL[QUAL_SERVICES_HUD_MFI],MATCH(TBL_QUAL_SERVICESLISTING_FAMILIES[[#This Row],[LISTING_LOAN_ID_PROP_ADDR]],TBL_UDARDA_LOANPOOL[LOAN_ID_PROP_ADDR],0)),"")</f>
        <v/>
      </c>
      <c r="I2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6" s="36" t="b">
        <f>CONCATENATE(TBL_QUAL_SERVICESLISTING_FAMILIES[[#This Row],[LISTING_LOAN_ID_PROP_ADDR]],TBL_QUAL_SERVICESLISTING_FAMILIES[[#This Row],[FAMILY_NAME]],TBL_QUAL_SERVICESLISTING_FAMILIES[[#This Row],[HOUSEHOLD_ANNUAL_INCOME]])&lt;&gt;""</f>
        <v>0</v>
      </c>
      <c r="K286" s="36" t="b">
        <f>AND(TBL_QUAL_SERVICESLISTING_FAMILIES[[#This Row],[LISTING_LOAN_ID_PROP_ADDR]]&lt;&gt;"",TBL_QUAL_SERVICESLISTING_FAMILIES[[#This Row],[FAMILY_NAME]]&lt;&gt;"",TBL_QUAL_SERVICESLISTING_FAMILIES[[#This Row],[HOUSEHOLD_ANNUAL_INCOME]]&lt;&gt;"")</f>
        <v>0</v>
      </c>
      <c r="L286" s="36">
        <f>SUM(
IF(AND(TBL_QUAL_SERVICESLISTING_FAMILIES[[#This Row],[LISTING_LOAN_ID_PROP_ADDR]]&lt;&gt;"",NOT(ISNUMBER(MATCH(TBL_QUAL_SERVICESLISTING_FAMILIES[[#This Row],[LISTING_LOAN_ID_PROP_ADDR]],RANGE_LOOKUP_UDARDA_LOANLIST,0)))),1,0)
)</f>
        <v>0</v>
      </c>
    </row>
    <row r="287" spans="2:12" ht="20.100000000000001" customHeight="1" x14ac:dyDescent="0.25">
      <c r="B287" s="25" t="str">
        <f>IF(TBL_QUAL_SERVICESLISTING_FAMILIES[[#This Row],[RECORD_STARTED]],IF(TBL_QUAL_SERVICESLISTING_FAMILIES[[#This Row],[ERROR_COUNT]]&gt;0,-1,IF(TBL_QUAL_SERVICESLISTING_FAMILIES[[#This Row],[REQ_FIELDS_POPULATED]],1,0)),"")</f>
        <v/>
      </c>
      <c r="C287" s="94">
        <f>ROW()-ROW(TBL_QUAL_SERVICESLISTING_FAMILIES[[#Headers],[ROW_ID]])</f>
        <v>278</v>
      </c>
      <c r="D287" s="82"/>
      <c r="E287" s="82"/>
      <c r="F287" s="33"/>
      <c r="G2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7" s="84" t="str">
        <f>IFERROR(INDEX(TBL_UDARDA_LOANPOOL[QUAL_SERVICES_HUD_MFI],MATCH(TBL_QUAL_SERVICESLISTING_FAMILIES[[#This Row],[LISTING_LOAN_ID_PROP_ADDR]],TBL_UDARDA_LOANPOOL[LOAN_ID_PROP_ADDR],0)),"")</f>
        <v/>
      </c>
      <c r="I2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7" s="36" t="b">
        <f>CONCATENATE(TBL_QUAL_SERVICESLISTING_FAMILIES[[#This Row],[LISTING_LOAN_ID_PROP_ADDR]],TBL_QUAL_SERVICESLISTING_FAMILIES[[#This Row],[FAMILY_NAME]],TBL_QUAL_SERVICESLISTING_FAMILIES[[#This Row],[HOUSEHOLD_ANNUAL_INCOME]])&lt;&gt;""</f>
        <v>0</v>
      </c>
      <c r="K287" s="36" t="b">
        <f>AND(TBL_QUAL_SERVICESLISTING_FAMILIES[[#This Row],[LISTING_LOAN_ID_PROP_ADDR]]&lt;&gt;"",TBL_QUAL_SERVICESLISTING_FAMILIES[[#This Row],[FAMILY_NAME]]&lt;&gt;"",TBL_QUAL_SERVICESLISTING_FAMILIES[[#This Row],[HOUSEHOLD_ANNUAL_INCOME]]&lt;&gt;"")</f>
        <v>0</v>
      </c>
      <c r="L287" s="36">
        <f>SUM(
IF(AND(TBL_QUAL_SERVICESLISTING_FAMILIES[[#This Row],[LISTING_LOAN_ID_PROP_ADDR]]&lt;&gt;"",NOT(ISNUMBER(MATCH(TBL_QUAL_SERVICESLISTING_FAMILIES[[#This Row],[LISTING_LOAN_ID_PROP_ADDR]],RANGE_LOOKUP_UDARDA_LOANLIST,0)))),1,0)
)</f>
        <v>0</v>
      </c>
    </row>
    <row r="288" spans="2:12" ht="20.100000000000001" customHeight="1" x14ac:dyDescent="0.25">
      <c r="B288" s="25" t="str">
        <f>IF(TBL_QUAL_SERVICESLISTING_FAMILIES[[#This Row],[RECORD_STARTED]],IF(TBL_QUAL_SERVICESLISTING_FAMILIES[[#This Row],[ERROR_COUNT]]&gt;0,-1,IF(TBL_QUAL_SERVICESLISTING_FAMILIES[[#This Row],[REQ_FIELDS_POPULATED]],1,0)),"")</f>
        <v/>
      </c>
      <c r="C288" s="94">
        <f>ROW()-ROW(TBL_QUAL_SERVICESLISTING_FAMILIES[[#Headers],[ROW_ID]])</f>
        <v>279</v>
      </c>
      <c r="D288" s="82"/>
      <c r="E288" s="82"/>
      <c r="F288" s="33"/>
      <c r="G2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8" s="84" t="str">
        <f>IFERROR(INDEX(TBL_UDARDA_LOANPOOL[QUAL_SERVICES_HUD_MFI],MATCH(TBL_QUAL_SERVICESLISTING_FAMILIES[[#This Row],[LISTING_LOAN_ID_PROP_ADDR]],TBL_UDARDA_LOANPOOL[LOAN_ID_PROP_ADDR],0)),"")</f>
        <v/>
      </c>
      <c r="I2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8" s="36" t="b">
        <f>CONCATENATE(TBL_QUAL_SERVICESLISTING_FAMILIES[[#This Row],[LISTING_LOAN_ID_PROP_ADDR]],TBL_QUAL_SERVICESLISTING_FAMILIES[[#This Row],[FAMILY_NAME]],TBL_QUAL_SERVICESLISTING_FAMILIES[[#This Row],[HOUSEHOLD_ANNUAL_INCOME]])&lt;&gt;""</f>
        <v>0</v>
      </c>
      <c r="K288" s="36" t="b">
        <f>AND(TBL_QUAL_SERVICESLISTING_FAMILIES[[#This Row],[LISTING_LOAN_ID_PROP_ADDR]]&lt;&gt;"",TBL_QUAL_SERVICESLISTING_FAMILIES[[#This Row],[FAMILY_NAME]]&lt;&gt;"",TBL_QUAL_SERVICESLISTING_FAMILIES[[#This Row],[HOUSEHOLD_ANNUAL_INCOME]]&lt;&gt;"")</f>
        <v>0</v>
      </c>
      <c r="L288" s="36">
        <f>SUM(
IF(AND(TBL_QUAL_SERVICESLISTING_FAMILIES[[#This Row],[LISTING_LOAN_ID_PROP_ADDR]]&lt;&gt;"",NOT(ISNUMBER(MATCH(TBL_QUAL_SERVICESLISTING_FAMILIES[[#This Row],[LISTING_LOAN_ID_PROP_ADDR]],RANGE_LOOKUP_UDARDA_LOANLIST,0)))),1,0)
)</f>
        <v>0</v>
      </c>
    </row>
    <row r="289" spans="2:12" ht="20.100000000000001" customHeight="1" x14ac:dyDescent="0.25">
      <c r="B289" s="25" t="str">
        <f>IF(TBL_QUAL_SERVICESLISTING_FAMILIES[[#This Row],[RECORD_STARTED]],IF(TBL_QUAL_SERVICESLISTING_FAMILIES[[#This Row],[ERROR_COUNT]]&gt;0,-1,IF(TBL_QUAL_SERVICESLISTING_FAMILIES[[#This Row],[REQ_FIELDS_POPULATED]],1,0)),"")</f>
        <v/>
      </c>
      <c r="C289" s="94">
        <f>ROW()-ROW(TBL_QUAL_SERVICESLISTING_FAMILIES[[#Headers],[ROW_ID]])</f>
        <v>280</v>
      </c>
      <c r="D289" s="82"/>
      <c r="E289" s="82"/>
      <c r="F289" s="33"/>
      <c r="G2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9" s="84" t="str">
        <f>IFERROR(INDEX(TBL_UDARDA_LOANPOOL[QUAL_SERVICES_HUD_MFI],MATCH(TBL_QUAL_SERVICESLISTING_FAMILIES[[#This Row],[LISTING_LOAN_ID_PROP_ADDR]],TBL_UDARDA_LOANPOOL[LOAN_ID_PROP_ADDR],0)),"")</f>
        <v/>
      </c>
      <c r="I2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9" s="36" t="b">
        <f>CONCATENATE(TBL_QUAL_SERVICESLISTING_FAMILIES[[#This Row],[LISTING_LOAN_ID_PROP_ADDR]],TBL_QUAL_SERVICESLISTING_FAMILIES[[#This Row],[FAMILY_NAME]],TBL_QUAL_SERVICESLISTING_FAMILIES[[#This Row],[HOUSEHOLD_ANNUAL_INCOME]])&lt;&gt;""</f>
        <v>0</v>
      </c>
      <c r="K289" s="36" t="b">
        <f>AND(TBL_QUAL_SERVICESLISTING_FAMILIES[[#This Row],[LISTING_LOAN_ID_PROP_ADDR]]&lt;&gt;"",TBL_QUAL_SERVICESLISTING_FAMILIES[[#This Row],[FAMILY_NAME]]&lt;&gt;"",TBL_QUAL_SERVICESLISTING_FAMILIES[[#This Row],[HOUSEHOLD_ANNUAL_INCOME]]&lt;&gt;"")</f>
        <v>0</v>
      </c>
      <c r="L289" s="36">
        <f>SUM(
IF(AND(TBL_QUAL_SERVICESLISTING_FAMILIES[[#This Row],[LISTING_LOAN_ID_PROP_ADDR]]&lt;&gt;"",NOT(ISNUMBER(MATCH(TBL_QUAL_SERVICESLISTING_FAMILIES[[#This Row],[LISTING_LOAN_ID_PROP_ADDR]],RANGE_LOOKUP_UDARDA_LOANLIST,0)))),1,0)
)</f>
        <v>0</v>
      </c>
    </row>
    <row r="290" spans="2:12" ht="20.100000000000001" customHeight="1" x14ac:dyDescent="0.25">
      <c r="B290" s="25" t="str">
        <f>IF(TBL_QUAL_SERVICESLISTING_FAMILIES[[#This Row],[RECORD_STARTED]],IF(TBL_QUAL_SERVICESLISTING_FAMILIES[[#This Row],[ERROR_COUNT]]&gt;0,-1,IF(TBL_QUAL_SERVICESLISTING_FAMILIES[[#This Row],[REQ_FIELDS_POPULATED]],1,0)),"")</f>
        <v/>
      </c>
      <c r="C290" s="94">
        <f>ROW()-ROW(TBL_QUAL_SERVICESLISTING_FAMILIES[[#Headers],[ROW_ID]])</f>
        <v>281</v>
      </c>
      <c r="D290" s="82"/>
      <c r="E290" s="82"/>
      <c r="F290" s="33"/>
      <c r="G2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0" s="84" t="str">
        <f>IFERROR(INDEX(TBL_UDARDA_LOANPOOL[QUAL_SERVICES_HUD_MFI],MATCH(TBL_QUAL_SERVICESLISTING_FAMILIES[[#This Row],[LISTING_LOAN_ID_PROP_ADDR]],TBL_UDARDA_LOANPOOL[LOAN_ID_PROP_ADDR],0)),"")</f>
        <v/>
      </c>
      <c r="I2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0" s="36" t="b">
        <f>CONCATENATE(TBL_QUAL_SERVICESLISTING_FAMILIES[[#This Row],[LISTING_LOAN_ID_PROP_ADDR]],TBL_QUAL_SERVICESLISTING_FAMILIES[[#This Row],[FAMILY_NAME]],TBL_QUAL_SERVICESLISTING_FAMILIES[[#This Row],[HOUSEHOLD_ANNUAL_INCOME]])&lt;&gt;""</f>
        <v>0</v>
      </c>
      <c r="K290" s="36" t="b">
        <f>AND(TBL_QUAL_SERVICESLISTING_FAMILIES[[#This Row],[LISTING_LOAN_ID_PROP_ADDR]]&lt;&gt;"",TBL_QUAL_SERVICESLISTING_FAMILIES[[#This Row],[FAMILY_NAME]]&lt;&gt;"",TBL_QUAL_SERVICESLISTING_FAMILIES[[#This Row],[HOUSEHOLD_ANNUAL_INCOME]]&lt;&gt;"")</f>
        <v>0</v>
      </c>
      <c r="L290" s="36">
        <f>SUM(
IF(AND(TBL_QUAL_SERVICESLISTING_FAMILIES[[#This Row],[LISTING_LOAN_ID_PROP_ADDR]]&lt;&gt;"",NOT(ISNUMBER(MATCH(TBL_QUAL_SERVICESLISTING_FAMILIES[[#This Row],[LISTING_LOAN_ID_PROP_ADDR]],RANGE_LOOKUP_UDARDA_LOANLIST,0)))),1,0)
)</f>
        <v>0</v>
      </c>
    </row>
    <row r="291" spans="2:12" ht="20.100000000000001" customHeight="1" x14ac:dyDescent="0.25">
      <c r="B291" s="25" t="str">
        <f>IF(TBL_QUAL_SERVICESLISTING_FAMILIES[[#This Row],[RECORD_STARTED]],IF(TBL_QUAL_SERVICESLISTING_FAMILIES[[#This Row],[ERROR_COUNT]]&gt;0,-1,IF(TBL_QUAL_SERVICESLISTING_FAMILIES[[#This Row],[REQ_FIELDS_POPULATED]],1,0)),"")</f>
        <v/>
      </c>
      <c r="C291" s="94">
        <f>ROW()-ROW(TBL_QUAL_SERVICESLISTING_FAMILIES[[#Headers],[ROW_ID]])</f>
        <v>282</v>
      </c>
      <c r="D291" s="82"/>
      <c r="E291" s="82"/>
      <c r="F291" s="33"/>
      <c r="G2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1" s="84" t="str">
        <f>IFERROR(INDEX(TBL_UDARDA_LOANPOOL[QUAL_SERVICES_HUD_MFI],MATCH(TBL_QUAL_SERVICESLISTING_FAMILIES[[#This Row],[LISTING_LOAN_ID_PROP_ADDR]],TBL_UDARDA_LOANPOOL[LOAN_ID_PROP_ADDR],0)),"")</f>
        <v/>
      </c>
      <c r="I2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1" s="36" t="b">
        <f>CONCATENATE(TBL_QUAL_SERVICESLISTING_FAMILIES[[#This Row],[LISTING_LOAN_ID_PROP_ADDR]],TBL_QUAL_SERVICESLISTING_FAMILIES[[#This Row],[FAMILY_NAME]],TBL_QUAL_SERVICESLISTING_FAMILIES[[#This Row],[HOUSEHOLD_ANNUAL_INCOME]])&lt;&gt;""</f>
        <v>0</v>
      </c>
      <c r="K291" s="36" t="b">
        <f>AND(TBL_QUAL_SERVICESLISTING_FAMILIES[[#This Row],[LISTING_LOAN_ID_PROP_ADDR]]&lt;&gt;"",TBL_QUAL_SERVICESLISTING_FAMILIES[[#This Row],[FAMILY_NAME]]&lt;&gt;"",TBL_QUAL_SERVICESLISTING_FAMILIES[[#This Row],[HOUSEHOLD_ANNUAL_INCOME]]&lt;&gt;"")</f>
        <v>0</v>
      </c>
      <c r="L291" s="36">
        <f>SUM(
IF(AND(TBL_QUAL_SERVICESLISTING_FAMILIES[[#This Row],[LISTING_LOAN_ID_PROP_ADDR]]&lt;&gt;"",NOT(ISNUMBER(MATCH(TBL_QUAL_SERVICESLISTING_FAMILIES[[#This Row],[LISTING_LOAN_ID_PROP_ADDR]],RANGE_LOOKUP_UDARDA_LOANLIST,0)))),1,0)
)</f>
        <v>0</v>
      </c>
    </row>
    <row r="292" spans="2:12" ht="20.100000000000001" customHeight="1" x14ac:dyDescent="0.25">
      <c r="B292" s="25" t="str">
        <f>IF(TBL_QUAL_SERVICESLISTING_FAMILIES[[#This Row],[RECORD_STARTED]],IF(TBL_QUAL_SERVICESLISTING_FAMILIES[[#This Row],[ERROR_COUNT]]&gt;0,-1,IF(TBL_QUAL_SERVICESLISTING_FAMILIES[[#This Row],[REQ_FIELDS_POPULATED]],1,0)),"")</f>
        <v/>
      </c>
      <c r="C292" s="94">
        <f>ROW()-ROW(TBL_QUAL_SERVICESLISTING_FAMILIES[[#Headers],[ROW_ID]])</f>
        <v>283</v>
      </c>
      <c r="D292" s="82"/>
      <c r="E292" s="82"/>
      <c r="F292" s="33"/>
      <c r="G2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2" s="84" t="str">
        <f>IFERROR(INDEX(TBL_UDARDA_LOANPOOL[QUAL_SERVICES_HUD_MFI],MATCH(TBL_QUAL_SERVICESLISTING_FAMILIES[[#This Row],[LISTING_LOAN_ID_PROP_ADDR]],TBL_UDARDA_LOANPOOL[LOAN_ID_PROP_ADDR],0)),"")</f>
        <v/>
      </c>
      <c r="I2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2" s="36" t="b">
        <f>CONCATENATE(TBL_QUAL_SERVICESLISTING_FAMILIES[[#This Row],[LISTING_LOAN_ID_PROP_ADDR]],TBL_QUAL_SERVICESLISTING_FAMILIES[[#This Row],[FAMILY_NAME]],TBL_QUAL_SERVICESLISTING_FAMILIES[[#This Row],[HOUSEHOLD_ANNUAL_INCOME]])&lt;&gt;""</f>
        <v>0</v>
      </c>
      <c r="K292" s="36" t="b">
        <f>AND(TBL_QUAL_SERVICESLISTING_FAMILIES[[#This Row],[LISTING_LOAN_ID_PROP_ADDR]]&lt;&gt;"",TBL_QUAL_SERVICESLISTING_FAMILIES[[#This Row],[FAMILY_NAME]]&lt;&gt;"",TBL_QUAL_SERVICESLISTING_FAMILIES[[#This Row],[HOUSEHOLD_ANNUAL_INCOME]]&lt;&gt;"")</f>
        <v>0</v>
      </c>
      <c r="L292" s="36">
        <f>SUM(
IF(AND(TBL_QUAL_SERVICESLISTING_FAMILIES[[#This Row],[LISTING_LOAN_ID_PROP_ADDR]]&lt;&gt;"",NOT(ISNUMBER(MATCH(TBL_QUAL_SERVICESLISTING_FAMILIES[[#This Row],[LISTING_LOAN_ID_PROP_ADDR]],RANGE_LOOKUP_UDARDA_LOANLIST,0)))),1,0)
)</f>
        <v>0</v>
      </c>
    </row>
    <row r="293" spans="2:12" ht="20.100000000000001" customHeight="1" x14ac:dyDescent="0.25">
      <c r="B293" s="25" t="str">
        <f>IF(TBL_QUAL_SERVICESLISTING_FAMILIES[[#This Row],[RECORD_STARTED]],IF(TBL_QUAL_SERVICESLISTING_FAMILIES[[#This Row],[ERROR_COUNT]]&gt;0,-1,IF(TBL_QUAL_SERVICESLISTING_FAMILIES[[#This Row],[REQ_FIELDS_POPULATED]],1,0)),"")</f>
        <v/>
      </c>
      <c r="C293" s="94">
        <f>ROW()-ROW(TBL_QUAL_SERVICESLISTING_FAMILIES[[#Headers],[ROW_ID]])</f>
        <v>284</v>
      </c>
      <c r="D293" s="82"/>
      <c r="E293" s="82"/>
      <c r="F293" s="33"/>
      <c r="G2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3" s="84" t="str">
        <f>IFERROR(INDEX(TBL_UDARDA_LOANPOOL[QUAL_SERVICES_HUD_MFI],MATCH(TBL_QUAL_SERVICESLISTING_FAMILIES[[#This Row],[LISTING_LOAN_ID_PROP_ADDR]],TBL_UDARDA_LOANPOOL[LOAN_ID_PROP_ADDR],0)),"")</f>
        <v/>
      </c>
      <c r="I2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3" s="36" t="b">
        <f>CONCATENATE(TBL_QUAL_SERVICESLISTING_FAMILIES[[#This Row],[LISTING_LOAN_ID_PROP_ADDR]],TBL_QUAL_SERVICESLISTING_FAMILIES[[#This Row],[FAMILY_NAME]],TBL_QUAL_SERVICESLISTING_FAMILIES[[#This Row],[HOUSEHOLD_ANNUAL_INCOME]])&lt;&gt;""</f>
        <v>0</v>
      </c>
      <c r="K293" s="36" t="b">
        <f>AND(TBL_QUAL_SERVICESLISTING_FAMILIES[[#This Row],[LISTING_LOAN_ID_PROP_ADDR]]&lt;&gt;"",TBL_QUAL_SERVICESLISTING_FAMILIES[[#This Row],[FAMILY_NAME]]&lt;&gt;"",TBL_QUAL_SERVICESLISTING_FAMILIES[[#This Row],[HOUSEHOLD_ANNUAL_INCOME]]&lt;&gt;"")</f>
        <v>0</v>
      </c>
      <c r="L293" s="36">
        <f>SUM(
IF(AND(TBL_QUAL_SERVICESLISTING_FAMILIES[[#This Row],[LISTING_LOAN_ID_PROP_ADDR]]&lt;&gt;"",NOT(ISNUMBER(MATCH(TBL_QUAL_SERVICESLISTING_FAMILIES[[#This Row],[LISTING_LOAN_ID_PROP_ADDR]],RANGE_LOOKUP_UDARDA_LOANLIST,0)))),1,0)
)</f>
        <v>0</v>
      </c>
    </row>
    <row r="294" spans="2:12" ht="20.100000000000001" customHeight="1" x14ac:dyDescent="0.25">
      <c r="B294" s="25" t="str">
        <f>IF(TBL_QUAL_SERVICESLISTING_FAMILIES[[#This Row],[RECORD_STARTED]],IF(TBL_QUAL_SERVICESLISTING_FAMILIES[[#This Row],[ERROR_COUNT]]&gt;0,-1,IF(TBL_QUAL_SERVICESLISTING_FAMILIES[[#This Row],[REQ_FIELDS_POPULATED]],1,0)),"")</f>
        <v/>
      </c>
      <c r="C294" s="94">
        <f>ROW()-ROW(TBL_QUAL_SERVICESLISTING_FAMILIES[[#Headers],[ROW_ID]])</f>
        <v>285</v>
      </c>
      <c r="D294" s="82"/>
      <c r="E294" s="82"/>
      <c r="F294" s="33"/>
      <c r="G2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4" s="84" t="str">
        <f>IFERROR(INDEX(TBL_UDARDA_LOANPOOL[QUAL_SERVICES_HUD_MFI],MATCH(TBL_QUAL_SERVICESLISTING_FAMILIES[[#This Row],[LISTING_LOAN_ID_PROP_ADDR]],TBL_UDARDA_LOANPOOL[LOAN_ID_PROP_ADDR],0)),"")</f>
        <v/>
      </c>
      <c r="I2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4" s="36" t="b">
        <f>CONCATENATE(TBL_QUAL_SERVICESLISTING_FAMILIES[[#This Row],[LISTING_LOAN_ID_PROP_ADDR]],TBL_QUAL_SERVICESLISTING_FAMILIES[[#This Row],[FAMILY_NAME]],TBL_QUAL_SERVICESLISTING_FAMILIES[[#This Row],[HOUSEHOLD_ANNUAL_INCOME]])&lt;&gt;""</f>
        <v>0</v>
      </c>
      <c r="K294" s="36" t="b">
        <f>AND(TBL_QUAL_SERVICESLISTING_FAMILIES[[#This Row],[LISTING_LOAN_ID_PROP_ADDR]]&lt;&gt;"",TBL_QUAL_SERVICESLISTING_FAMILIES[[#This Row],[FAMILY_NAME]]&lt;&gt;"",TBL_QUAL_SERVICESLISTING_FAMILIES[[#This Row],[HOUSEHOLD_ANNUAL_INCOME]]&lt;&gt;"")</f>
        <v>0</v>
      </c>
      <c r="L294" s="36">
        <f>SUM(
IF(AND(TBL_QUAL_SERVICESLISTING_FAMILIES[[#This Row],[LISTING_LOAN_ID_PROP_ADDR]]&lt;&gt;"",NOT(ISNUMBER(MATCH(TBL_QUAL_SERVICESLISTING_FAMILIES[[#This Row],[LISTING_LOAN_ID_PROP_ADDR]],RANGE_LOOKUP_UDARDA_LOANLIST,0)))),1,0)
)</f>
        <v>0</v>
      </c>
    </row>
    <row r="295" spans="2:12" ht="20.100000000000001" customHeight="1" x14ac:dyDescent="0.25">
      <c r="B295" s="25" t="str">
        <f>IF(TBL_QUAL_SERVICESLISTING_FAMILIES[[#This Row],[RECORD_STARTED]],IF(TBL_QUAL_SERVICESLISTING_FAMILIES[[#This Row],[ERROR_COUNT]]&gt;0,-1,IF(TBL_QUAL_SERVICESLISTING_FAMILIES[[#This Row],[REQ_FIELDS_POPULATED]],1,0)),"")</f>
        <v/>
      </c>
      <c r="C295" s="94">
        <f>ROW()-ROW(TBL_QUAL_SERVICESLISTING_FAMILIES[[#Headers],[ROW_ID]])</f>
        <v>286</v>
      </c>
      <c r="D295" s="82"/>
      <c r="E295" s="82"/>
      <c r="F295" s="33"/>
      <c r="G2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5" s="84" t="str">
        <f>IFERROR(INDEX(TBL_UDARDA_LOANPOOL[QUAL_SERVICES_HUD_MFI],MATCH(TBL_QUAL_SERVICESLISTING_FAMILIES[[#This Row],[LISTING_LOAN_ID_PROP_ADDR]],TBL_UDARDA_LOANPOOL[LOAN_ID_PROP_ADDR],0)),"")</f>
        <v/>
      </c>
      <c r="I2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5" s="36" t="b">
        <f>CONCATENATE(TBL_QUAL_SERVICESLISTING_FAMILIES[[#This Row],[LISTING_LOAN_ID_PROP_ADDR]],TBL_QUAL_SERVICESLISTING_FAMILIES[[#This Row],[FAMILY_NAME]],TBL_QUAL_SERVICESLISTING_FAMILIES[[#This Row],[HOUSEHOLD_ANNUAL_INCOME]])&lt;&gt;""</f>
        <v>0</v>
      </c>
      <c r="K295" s="36" t="b">
        <f>AND(TBL_QUAL_SERVICESLISTING_FAMILIES[[#This Row],[LISTING_LOAN_ID_PROP_ADDR]]&lt;&gt;"",TBL_QUAL_SERVICESLISTING_FAMILIES[[#This Row],[FAMILY_NAME]]&lt;&gt;"",TBL_QUAL_SERVICESLISTING_FAMILIES[[#This Row],[HOUSEHOLD_ANNUAL_INCOME]]&lt;&gt;"")</f>
        <v>0</v>
      </c>
      <c r="L295" s="36">
        <f>SUM(
IF(AND(TBL_QUAL_SERVICESLISTING_FAMILIES[[#This Row],[LISTING_LOAN_ID_PROP_ADDR]]&lt;&gt;"",NOT(ISNUMBER(MATCH(TBL_QUAL_SERVICESLISTING_FAMILIES[[#This Row],[LISTING_LOAN_ID_PROP_ADDR]],RANGE_LOOKUP_UDARDA_LOANLIST,0)))),1,0)
)</f>
        <v>0</v>
      </c>
    </row>
    <row r="296" spans="2:12" ht="20.100000000000001" customHeight="1" x14ac:dyDescent="0.25">
      <c r="B296" s="25" t="str">
        <f>IF(TBL_QUAL_SERVICESLISTING_FAMILIES[[#This Row],[RECORD_STARTED]],IF(TBL_QUAL_SERVICESLISTING_FAMILIES[[#This Row],[ERROR_COUNT]]&gt;0,-1,IF(TBL_QUAL_SERVICESLISTING_FAMILIES[[#This Row],[REQ_FIELDS_POPULATED]],1,0)),"")</f>
        <v/>
      </c>
      <c r="C296" s="94">
        <f>ROW()-ROW(TBL_QUAL_SERVICESLISTING_FAMILIES[[#Headers],[ROW_ID]])</f>
        <v>287</v>
      </c>
      <c r="D296" s="82"/>
      <c r="E296" s="82"/>
      <c r="F296" s="33"/>
      <c r="G2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6" s="84" t="str">
        <f>IFERROR(INDEX(TBL_UDARDA_LOANPOOL[QUAL_SERVICES_HUD_MFI],MATCH(TBL_QUAL_SERVICESLISTING_FAMILIES[[#This Row],[LISTING_LOAN_ID_PROP_ADDR]],TBL_UDARDA_LOANPOOL[LOAN_ID_PROP_ADDR],0)),"")</f>
        <v/>
      </c>
      <c r="I2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6" s="36" t="b">
        <f>CONCATENATE(TBL_QUAL_SERVICESLISTING_FAMILIES[[#This Row],[LISTING_LOAN_ID_PROP_ADDR]],TBL_QUAL_SERVICESLISTING_FAMILIES[[#This Row],[FAMILY_NAME]],TBL_QUAL_SERVICESLISTING_FAMILIES[[#This Row],[HOUSEHOLD_ANNUAL_INCOME]])&lt;&gt;""</f>
        <v>0</v>
      </c>
      <c r="K296" s="36" t="b">
        <f>AND(TBL_QUAL_SERVICESLISTING_FAMILIES[[#This Row],[LISTING_LOAN_ID_PROP_ADDR]]&lt;&gt;"",TBL_QUAL_SERVICESLISTING_FAMILIES[[#This Row],[FAMILY_NAME]]&lt;&gt;"",TBL_QUAL_SERVICESLISTING_FAMILIES[[#This Row],[HOUSEHOLD_ANNUAL_INCOME]]&lt;&gt;"")</f>
        <v>0</v>
      </c>
      <c r="L296" s="36">
        <f>SUM(
IF(AND(TBL_QUAL_SERVICESLISTING_FAMILIES[[#This Row],[LISTING_LOAN_ID_PROP_ADDR]]&lt;&gt;"",NOT(ISNUMBER(MATCH(TBL_QUAL_SERVICESLISTING_FAMILIES[[#This Row],[LISTING_LOAN_ID_PROP_ADDR]],RANGE_LOOKUP_UDARDA_LOANLIST,0)))),1,0)
)</f>
        <v>0</v>
      </c>
    </row>
    <row r="297" spans="2:12" ht="20.100000000000001" customHeight="1" x14ac:dyDescent="0.25">
      <c r="B297" s="25" t="str">
        <f>IF(TBL_QUAL_SERVICESLISTING_FAMILIES[[#This Row],[RECORD_STARTED]],IF(TBL_QUAL_SERVICESLISTING_FAMILIES[[#This Row],[ERROR_COUNT]]&gt;0,-1,IF(TBL_QUAL_SERVICESLISTING_FAMILIES[[#This Row],[REQ_FIELDS_POPULATED]],1,0)),"")</f>
        <v/>
      </c>
      <c r="C297" s="94">
        <f>ROW()-ROW(TBL_QUAL_SERVICESLISTING_FAMILIES[[#Headers],[ROW_ID]])</f>
        <v>288</v>
      </c>
      <c r="D297" s="82"/>
      <c r="E297" s="82"/>
      <c r="F297" s="33"/>
      <c r="G2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7" s="84" t="str">
        <f>IFERROR(INDEX(TBL_UDARDA_LOANPOOL[QUAL_SERVICES_HUD_MFI],MATCH(TBL_QUAL_SERVICESLISTING_FAMILIES[[#This Row],[LISTING_LOAN_ID_PROP_ADDR]],TBL_UDARDA_LOANPOOL[LOAN_ID_PROP_ADDR],0)),"")</f>
        <v/>
      </c>
      <c r="I2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7" s="36" t="b">
        <f>CONCATENATE(TBL_QUAL_SERVICESLISTING_FAMILIES[[#This Row],[LISTING_LOAN_ID_PROP_ADDR]],TBL_QUAL_SERVICESLISTING_FAMILIES[[#This Row],[FAMILY_NAME]],TBL_QUAL_SERVICESLISTING_FAMILIES[[#This Row],[HOUSEHOLD_ANNUAL_INCOME]])&lt;&gt;""</f>
        <v>0</v>
      </c>
      <c r="K297" s="36" t="b">
        <f>AND(TBL_QUAL_SERVICESLISTING_FAMILIES[[#This Row],[LISTING_LOAN_ID_PROP_ADDR]]&lt;&gt;"",TBL_QUAL_SERVICESLISTING_FAMILIES[[#This Row],[FAMILY_NAME]]&lt;&gt;"",TBL_QUAL_SERVICESLISTING_FAMILIES[[#This Row],[HOUSEHOLD_ANNUAL_INCOME]]&lt;&gt;"")</f>
        <v>0</v>
      </c>
      <c r="L297" s="36">
        <f>SUM(
IF(AND(TBL_QUAL_SERVICESLISTING_FAMILIES[[#This Row],[LISTING_LOAN_ID_PROP_ADDR]]&lt;&gt;"",NOT(ISNUMBER(MATCH(TBL_QUAL_SERVICESLISTING_FAMILIES[[#This Row],[LISTING_LOAN_ID_PROP_ADDR]],RANGE_LOOKUP_UDARDA_LOANLIST,0)))),1,0)
)</f>
        <v>0</v>
      </c>
    </row>
    <row r="298" spans="2:12" ht="20.100000000000001" customHeight="1" x14ac:dyDescent="0.25">
      <c r="B298" s="25" t="str">
        <f>IF(TBL_QUAL_SERVICESLISTING_FAMILIES[[#This Row],[RECORD_STARTED]],IF(TBL_QUAL_SERVICESLISTING_FAMILIES[[#This Row],[ERROR_COUNT]]&gt;0,-1,IF(TBL_QUAL_SERVICESLISTING_FAMILIES[[#This Row],[REQ_FIELDS_POPULATED]],1,0)),"")</f>
        <v/>
      </c>
      <c r="C298" s="94">
        <f>ROW()-ROW(TBL_QUAL_SERVICESLISTING_FAMILIES[[#Headers],[ROW_ID]])</f>
        <v>289</v>
      </c>
      <c r="D298" s="82"/>
      <c r="E298" s="82"/>
      <c r="F298" s="33"/>
      <c r="G2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8" s="84" t="str">
        <f>IFERROR(INDEX(TBL_UDARDA_LOANPOOL[QUAL_SERVICES_HUD_MFI],MATCH(TBL_QUAL_SERVICESLISTING_FAMILIES[[#This Row],[LISTING_LOAN_ID_PROP_ADDR]],TBL_UDARDA_LOANPOOL[LOAN_ID_PROP_ADDR],0)),"")</f>
        <v/>
      </c>
      <c r="I2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8" s="36" t="b">
        <f>CONCATENATE(TBL_QUAL_SERVICESLISTING_FAMILIES[[#This Row],[LISTING_LOAN_ID_PROP_ADDR]],TBL_QUAL_SERVICESLISTING_FAMILIES[[#This Row],[FAMILY_NAME]],TBL_QUAL_SERVICESLISTING_FAMILIES[[#This Row],[HOUSEHOLD_ANNUAL_INCOME]])&lt;&gt;""</f>
        <v>0</v>
      </c>
      <c r="K298" s="36" t="b">
        <f>AND(TBL_QUAL_SERVICESLISTING_FAMILIES[[#This Row],[LISTING_LOAN_ID_PROP_ADDR]]&lt;&gt;"",TBL_QUAL_SERVICESLISTING_FAMILIES[[#This Row],[FAMILY_NAME]]&lt;&gt;"",TBL_QUAL_SERVICESLISTING_FAMILIES[[#This Row],[HOUSEHOLD_ANNUAL_INCOME]]&lt;&gt;"")</f>
        <v>0</v>
      </c>
      <c r="L298" s="36">
        <f>SUM(
IF(AND(TBL_QUAL_SERVICESLISTING_FAMILIES[[#This Row],[LISTING_LOAN_ID_PROP_ADDR]]&lt;&gt;"",NOT(ISNUMBER(MATCH(TBL_QUAL_SERVICESLISTING_FAMILIES[[#This Row],[LISTING_LOAN_ID_PROP_ADDR]],RANGE_LOOKUP_UDARDA_LOANLIST,0)))),1,0)
)</f>
        <v>0</v>
      </c>
    </row>
    <row r="299" spans="2:12" ht="20.100000000000001" customHeight="1" x14ac:dyDescent="0.25">
      <c r="B299" s="25" t="str">
        <f>IF(TBL_QUAL_SERVICESLISTING_FAMILIES[[#This Row],[RECORD_STARTED]],IF(TBL_QUAL_SERVICESLISTING_FAMILIES[[#This Row],[ERROR_COUNT]]&gt;0,-1,IF(TBL_QUAL_SERVICESLISTING_FAMILIES[[#This Row],[REQ_FIELDS_POPULATED]],1,0)),"")</f>
        <v/>
      </c>
      <c r="C299" s="94">
        <f>ROW()-ROW(TBL_QUAL_SERVICESLISTING_FAMILIES[[#Headers],[ROW_ID]])</f>
        <v>290</v>
      </c>
      <c r="D299" s="82"/>
      <c r="E299" s="82"/>
      <c r="F299" s="33"/>
      <c r="G2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9" s="84" t="str">
        <f>IFERROR(INDEX(TBL_UDARDA_LOANPOOL[QUAL_SERVICES_HUD_MFI],MATCH(TBL_QUAL_SERVICESLISTING_FAMILIES[[#This Row],[LISTING_LOAN_ID_PROP_ADDR]],TBL_UDARDA_LOANPOOL[LOAN_ID_PROP_ADDR],0)),"")</f>
        <v/>
      </c>
      <c r="I2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9" s="36" t="b">
        <f>CONCATENATE(TBL_QUAL_SERVICESLISTING_FAMILIES[[#This Row],[LISTING_LOAN_ID_PROP_ADDR]],TBL_QUAL_SERVICESLISTING_FAMILIES[[#This Row],[FAMILY_NAME]],TBL_QUAL_SERVICESLISTING_FAMILIES[[#This Row],[HOUSEHOLD_ANNUAL_INCOME]])&lt;&gt;""</f>
        <v>0</v>
      </c>
      <c r="K299" s="36" t="b">
        <f>AND(TBL_QUAL_SERVICESLISTING_FAMILIES[[#This Row],[LISTING_LOAN_ID_PROP_ADDR]]&lt;&gt;"",TBL_QUAL_SERVICESLISTING_FAMILIES[[#This Row],[FAMILY_NAME]]&lt;&gt;"",TBL_QUAL_SERVICESLISTING_FAMILIES[[#This Row],[HOUSEHOLD_ANNUAL_INCOME]]&lt;&gt;"")</f>
        <v>0</v>
      </c>
      <c r="L299" s="36">
        <f>SUM(
IF(AND(TBL_QUAL_SERVICESLISTING_FAMILIES[[#This Row],[LISTING_LOAN_ID_PROP_ADDR]]&lt;&gt;"",NOT(ISNUMBER(MATCH(TBL_QUAL_SERVICESLISTING_FAMILIES[[#This Row],[LISTING_LOAN_ID_PROP_ADDR]],RANGE_LOOKUP_UDARDA_LOANLIST,0)))),1,0)
)</f>
        <v>0</v>
      </c>
    </row>
    <row r="300" spans="2:12" ht="20.100000000000001" customHeight="1" x14ac:dyDescent="0.25">
      <c r="B300" s="25" t="str">
        <f>IF(TBL_QUAL_SERVICESLISTING_FAMILIES[[#This Row],[RECORD_STARTED]],IF(TBL_QUAL_SERVICESLISTING_FAMILIES[[#This Row],[ERROR_COUNT]]&gt;0,-1,IF(TBL_QUAL_SERVICESLISTING_FAMILIES[[#This Row],[REQ_FIELDS_POPULATED]],1,0)),"")</f>
        <v/>
      </c>
      <c r="C300" s="94">
        <f>ROW()-ROW(TBL_QUAL_SERVICESLISTING_FAMILIES[[#Headers],[ROW_ID]])</f>
        <v>291</v>
      </c>
      <c r="D300" s="82"/>
      <c r="E300" s="82"/>
      <c r="F300" s="33"/>
      <c r="G3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0" s="84" t="str">
        <f>IFERROR(INDEX(TBL_UDARDA_LOANPOOL[QUAL_SERVICES_HUD_MFI],MATCH(TBL_QUAL_SERVICESLISTING_FAMILIES[[#This Row],[LISTING_LOAN_ID_PROP_ADDR]],TBL_UDARDA_LOANPOOL[LOAN_ID_PROP_ADDR],0)),"")</f>
        <v/>
      </c>
      <c r="I3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0" s="36" t="b">
        <f>CONCATENATE(TBL_QUAL_SERVICESLISTING_FAMILIES[[#This Row],[LISTING_LOAN_ID_PROP_ADDR]],TBL_QUAL_SERVICESLISTING_FAMILIES[[#This Row],[FAMILY_NAME]],TBL_QUAL_SERVICESLISTING_FAMILIES[[#This Row],[HOUSEHOLD_ANNUAL_INCOME]])&lt;&gt;""</f>
        <v>0</v>
      </c>
      <c r="K300" s="36" t="b">
        <f>AND(TBL_QUAL_SERVICESLISTING_FAMILIES[[#This Row],[LISTING_LOAN_ID_PROP_ADDR]]&lt;&gt;"",TBL_QUAL_SERVICESLISTING_FAMILIES[[#This Row],[FAMILY_NAME]]&lt;&gt;"",TBL_QUAL_SERVICESLISTING_FAMILIES[[#This Row],[HOUSEHOLD_ANNUAL_INCOME]]&lt;&gt;"")</f>
        <v>0</v>
      </c>
      <c r="L300" s="36">
        <f>SUM(
IF(AND(TBL_QUAL_SERVICESLISTING_FAMILIES[[#This Row],[LISTING_LOAN_ID_PROP_ADDR]]&lt;&gt;"",NOT(ISNUMBER(MATCH(TBL_QUAL_SERVICESLISTING_FAMILIES[[#This Row],[LISTING_LOAN_ID_PROP_ADDR]],RANGE_LOOKUP_UDARDA_LOANLIST,0)))),1,0)
)</f>
        <v>0</v>
      </c>
    </row>
    <row r="301" spans="2:12" ht="20.100000000000001" customHeight="1" x14ac:dyDescent="0.25">
      <c r="B301" s="25" t="str">
        <f>IF(TBL_QUAL_SERVICESLISTING_FAMILIES[[#This Row],[RECORD_STARTED]],IF(TBL_QUAL_SERVICESLISTING_FAMILIES[[#This Row],[ERROR_COUNT]]&gt;0,-1,IF(TBL_QUAL_SERVICESLISTING_FAMILIES[[#This Row],[REQ_FIELDS_POPULATED]],1,0)),"")</f>
        <v/>
      </c>
      <c r="C301" s="94">
        <f>ROW()-ROW(TBL_QUAL_SERVICESLISTING_FAMILIES[[#Headers],[ROW_ID]])</f>
        <v>292</v>
      </c>
      <c r="D301" s="82"/>
      <c r="E301" s="82"/>
      <c r="F301" s="33"/>
      <c r="G3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1" s="84" t="str">
        <f>IFERROR(INDEX(TBL_UDARDA_LOANPOOL[QUAL_SERVICES_HUD_MFI],MATCH(TBL_QUAL_SERVICESLISTING_FAMILIES[[#This Row],[LISTING_LOAN_ID_PROP_ADDR]],TBL_UDARDA_LOANPOOL[LOAN_ID_PROP_ADDR],0)),"")</f>
        <v/>
      </c>
      <c r="I3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1" s="36" t="b">
        <f>CONCATENATE(TBL_QUAL_SERVICESLISTING_FAMILIES[[#This Row],[LISTING_LOAN_ID_PROP_ADDR]],TBL_QUAL_SERVICESLISTING_FAMILIES[[#This Row],[FAMILY_NAME]],TBL_QUAL_SERVICESLISTING_FAMILIES[[#This Row],[HOUSEHOLD_ANNUAL_INCOME]])&lt;&gt;""</f>
        <v>0</v>
      </c>
      <c r="K301" s="36" t="b">
        <f>AND(TBL_QUAL_SERVICESLISTING_FAMILIES[[#This Row],[LISTING_LOAN_ID_PROP_ADDR]]&lt;&gt;"",TBL_QUAL_SERVICESLISTING_FAMILIES[[#This Row],[FAMILY_NAME]]&lt;&gt;"",TBL_QUAL_SERVICESLISTING_FAMILIES[[#This Row],[HOUSEHOLD_ANNUAL_INCOME]]&lt;&gt;"")</f>
        <v>0</v>
      </c>
      <c r="L301" s="36">
        <f>SUM(
IF(AND(TBL_QUAL_SERVICESLISTING_FAMILIES[[#This Row],[LISTING_LOAN_ID_PROP_ADDR]]&lt;&gt;"",NOT(ISNUMBER(MATCH(TBL_QUAL_SERVICESLISTING_FAMILIES[[#This Row],[LISTING_LOAN_ID_PROP_ADDR]],RANGE_LOOKUP_UDARDA_LOANLIST,0)))),1,0)
)</f>
        <v>0</v>
      </c>
    </row>
    <row r="302" spans="2:12" ht="20.100000000000001" customHeight="1" x14ac:dyDescent="0.25">
      <c r="B302" s="25" t="str">
        <f>IF(TBL_QUAL_SERVICESLISTING_FAMILIES[[#This Row],[RECORD_STARTED]],IF(TBL_QUAL_SERVICESLISTING_FAMILIES[[#This Row],[ERROR_COUNT]]&gt;0,-1,IF(TBL_QUAL_SERVICESLISTING_FAMILIES[[#This Row],[REQ_FIELDS_POPULATED]],1,0)),"")</f>
        <v/>
      </c>
      <c r="C302" s="94">
        <f>ROW()-ROW(TBL_QUAL_SERVICESLISTING_FAMILIES[[#Headers],[ROW_ID]])</f>
        <v>293</v>
      </c>
      <c r="D302" s="82"/>
      <c r="E302" s="82"/>
      <c r="F302" s="33"/>
      <c r="G30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2" s="84" t="str">
        <f>IFERROR(INDEX(TBL_UDARDA_LOANPOOL[QUAL_SERVICES_HUD_MFI],MATCH(TBL_QUAL_SERVICESLISTING_FAMILIES[[#This Row],[LISTING_LOAN_ID_PROP_ADDR]],TBL_UDARDA_LOANPOOL[LOAN_ID_PROP_ADDR],0)),"")</f>
        <v/>
      </c>
      <c r="I30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2" s="36" t="b">
        <f>CONCATENATE(TBL_QUAL_SERVICESLISTING_FAMILIES[[#This Row],[LISTING_LOAN_ID_PROP_ADDR]],TBL_QUAL_SERVICESLISTING_FAMILIES[[#This Row],[FAMILY_NAME]],TBL_QUAL_SERVICESLISTING_FAMILIES[[#This Row],[HOUSEHOLD_ANNUAL_INCOME]])&lt;&gt;""</f>
        <v>0</v>
      </c>
      <c r="K302" s="36" t="b">
        <f>AND(TBL_QUAL_SERVICESLISTING_FAMILIES[[#This Row],[LISTING_LOAN_ID_PROP_ADDR]]&lt;&gt;"",TBL_QUAL_SERVICESLISTING_FAMILIES[[#This Row],[FAMILY_NAME]]&lt;&gt;"",TBL_QUAL_SERVICESLISTING_FAMILIES[[#This Row],[HOUSEHOLD_ANNUAL_INCOME]]&lt;&gt;"")</f>
        <v>0</v>
      </c>
      <c r="L302" s="36">
        <f>SUM(
IF(AND(TBL_QUAL_SERVICESLISTING_FAMILIES[[#This Row],[LISTING_LOAN_ID_PROP_ADDR]]&lt;&gt;"",NOT(ISNUMBER(MATCH(TBL_QUAL_SERVICESLISTING_FAMILIES[[#This Row],[LISTING_LOAN_ID_PROP_ADDR]],RANGE_LOOKUP_UDARDA_LOANLIST,0)))),1,0)
)</f>
        <v>0</v>
      </c>
    </row>
    <row r="303" spans="2:12" ht="20.100000000000001" customHeight="1" x14ac:dyDescent="0.25">
      <c r="B303" s="25" t="str">
        <f>IF(TBL_QUAL_SERVICESLISTING_FAMILIES[[#This Row],[RECORD_STARTED]],IF(TBL_QUAL_SERVICESLISTING_FAMILIES[[#This Row],[ERROR_COUNT]]&gt;0,-1,IF(TBL_QUAL_SERVICESLISTING_FAMILIES[[#This Row],[REQ_FIELDS_POPULATED]],1,0)),"")</f>
        <v/>
      </c>
      <c r="C303" s="94">
        <f>ROW()-ROW(TBL_QUAL_SERVICESLISTING_FAMILIES[[#Headers],[ROW_ID]])</f>
        <v>294</v>
      </c>
      <c r="D303" s="82"/>
      <c r="E303" s="82"/>
      <c r="F303" s="33"/>
      <c r="G30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3" s="84" t="str">
        <f>IFERROR(INDEX(TBL_UDARDA_LOANPOOL[QUAL_SERVICES_HUD_MFI],MATCH(TBL_QUAL_SERVICESLISTING_FAMILIES[[#This Row],[LISTING_LOAN_ID_PROP_ADDR]],TBL_UDARDA_LOANPOOL[LOAN_ID_PROP_ADDR],0)),"")</f>
        <v/>
      </c>
      <c r="I30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3" s="36" t="b">
        <f>CONCATENATE(TBL_QUAL_SERVICESLISTING_FAMILIES[[#This Row],[LISTING_LOAN_ID_PROP_ADDR]],TBL_QUAL_SERVICESLISTING_FAMILIES[[#This Row],[FAMILY_NAME]],TBL_QUAL_SERVICESLISTING_FAMILIES[[#This Row],[HOUSEHOLD_ANNUAL_INCOME]])&lt;&gt;""</f>
        <v>0</v>
      </c>
      <c r="K303" s="36" t="b">
        <f>AND(TBL_QUAL_SERVICESLISTING_FAMILIES[[#This Row],[LISTING_LOAN_ID_PROP_ADDR]]&lt;&gt;"",TBL_QUAL_SERVICESLISTING_FAMILIES[[#This Row],[FAMILY_NAME]]&lt;&gt;"",TBL_QUAL_SERVICESLISTING_FAMILIES[[#This Row],[HOUSEHOLD_ANNUAL_INCOME]]&lt;&gt;"")</f>
        <v>0</v>
      </c>
      <c r="L303" s="36">
        <f>SUM(
IF(AND(TBL_QUAL_SERVICESLISTING_FAMILIES[[#This Row],[LISTING_LOAN_ID_PROP_ADDR]]&lt;&gt;"",NOT(ISNUMBER(MATCH(TBL_QUAL_SERVICESLISTING_FAMILIES[[#This Row],[LISTING_LOAN_ID_PROP_ADDR]],RANGE_LOOKUP_UDARDA_LOANLIST,0)))),1,0)
)</f>
        <v>0</v>
      </c>
    </row>
    <row r="304" spans="2:12" ht="20.100000000000001" customHeight="1" x14ac:dyDescent="0.25">
      <c r="B304" s="25" t="str">
        <f>IF(TBL_QUAL_SERVICESLISTING_FAMILIES[[#This Row],[RECORD_STARTED]],IF(TBL_QUAL_SERVICESLISTING_FAMILIES[[#This Row],[ERROR_COUNT]]&gt;0,-1,IF(TBL_QUAL_SERVICESLISTING_FAMILIES[[#This Row],[REQ_FIELDS_POPULATED]],1,0)),"")</f>
        <v/>
      </c>
      <c r="C304" s="94">
        <f>ROW()-ROW(TBL_QUAL_SERVICESLISTING_FAMILIES[[#Headers],[ROW_ID]])</f>
        <v>295</v>
      </c>
      <c r="D304" s="82"/>
      <c r="E304" s="82"/>
      <c r="F304" s="33"/>
      <c r="G30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4" s="84" t="str">
        <f>IFERROR(INDEX(TBL_UDARDA_LOANPOOL[QUAL_SERVICES_HUD_MFI],MATCH(TBL_QUAL_SERVICESLISTING_FAMILIES[[#This Row],[LISTING_LOAN_ID_PROP_ADDR]],TBL_UDARDA_LOANPOOL[LOAN_ID_PROP_ADDR],0)),"")</f>
        <v/>
      </c>
      <c r="I30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4" s="36" t="b">
        <f>CONCATENATE(TBL_QUAL_SERVICESLISTING_FAMILIES[[#This Row],[LISTING_LOAN_ID_PROP_ADDR]],TBL_QUAL_SERVICESLISTING_FAMILIES[[#This Row],[FAMILY_NAME]],TBL_QUAL_SERVICESLISTING_FAMILIES[[#This Row],[HOUSEHOLD_ANNUAL_INCOME]])&lt;&gt;""</f>
        <v>0</v>
      </c>
      <c r="K304" s="36" t="b">
        <f>AND(TBL_QUAL_SERVICESLISTING_FAMILIES[[#This Row],[LISTING_LOAN_ID_PROP_ADDR]]&lt;&gt;"",TBL_QUAL_SERVICESLISTING_FAMILIES[[#This Row],[FAMILY_NAME]]&lt;&gt;"",TBL_QUAL_SERVICESLISTING_FAMILIES[[#This Row],[HOUSEHOLD_ANNUAL_INCOME]]&lt;&gt;"")</f>
        <v>0</v>
      </c>
      <c r="L304" s="36">
        <f>SUM(
IF(AND(TBL_QUAL_SERVICESLISTING_FAMILIES[[#This Row],[LISTING_LOAN_ID_PROP_ADDR]]&lt;&gt;"",NOT(ISNUMBER(MATCH(TBL_QUAL_SERVICESLISTING_FAMILIES[[#This Row],[LISTING_LOAN_ID_PROP_ADDR]],RANGE_LOOKUP_UDARDA_LOANLIST,0)))),1,0)
)</f>
        <v>0</v>
      </c>
    </row>
    <row r="305" spans="2:12" ht="20.100000000000001" customHeight="1" x14ac:dyDescent="0.25">
      <c r="B305" s="25" t="str">
        <f>IF(TBL_QUAL_SERVICESLISTING_FAMILIES[[#This Row],[RECORD_STARTED]],IF(TBL_QUAL_SERVICESLISTING_FAMILIES[[#This Row],[ERROR_COUNT]]&gt;0,-1,IF(TBL_QUAL_SERVICESLISTING_FAMILIES[[#This Row],[REQ_FIELDS_POPULATED]],1,0)),"")</f>
        <v/>
      </c>
      <c r="C305" s="94">
        <f>ROW()-ROW(TBL_QUAL_SERVICESLISTING_FAMILIES[[#Headers],[ROW_ID]])</f>
        <v>296</v>
      </c>
      <c r="D305" s="82"/>
      <c r="E305" s="82"/>
      <c r="F305" s="33"/>
      <c r="G30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5" s="84" t="str">
        <f>IFERROR(INDEX(TBL_UDARDA_LOANPOOL[QUAL_SERVICES_HUD_MFI],MATCH(TBL_QUAL_SERVICESLISTING_FAMILIES[[#This Row],[LISTING_LOAN_ID_PROP_ADDR]],TBL_UDARDA_LOANPOOL[LOAN_ID_PROP_ADDR],0)),"")</f>
        <v/>
      </c>
      <c r="I30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5" s="36" t="b">
        <f>CONCATENATE(TBL_QUAL_SERVICESLISTING_FAMILIES[[#This Row],[LISTING_LOAN_ID_PROP_ADDR]],TBL_QUAL_SERVICESLISTING_FAMILIES[[#This Row],[FAMILY_NAME]],TBL_QUAL_SERVICESLISTING_FAMILIES[[#This Row],[HOUSEHOLD_ANNUAL_INCOME]])&lt;&gt;""</f>
        <v>0</v>
      </c>
      <c r="K305" s="36" t="b">
        <f>AND(TBL_QUAL_SERVICESLISTING_FAMILIES[[#This Row],[LISTING_LOAN_ID_PROP_ADDR]]&lt;&gt;"",TBL_QUAL_SERVICESLISTING_FAMILIES[[#This Row],[FAMILY_NAME]]&lt;&gt;"",TBL_QUAL_SERVICESLISTING_FAMILIES[[#This Row],[HOUSEHOLD_ANNUAL_INCOME]]&lt;&gt;"")</f>
        <v>0</v>
      </c>
      <c r="L305" s="36">
        <f>SUM(
IF(AND(TBL_QUAL_SERVICESLISTING_FAMILIES[[#This Row],[LISTING_LOAN_ID_PROP_ADDR]]&lt;&gt;"",NOT(ISNUMBER(MATCH(TBL_QUAL_SERVICESLISTING_FAMILIES[[#This Row],[LISTING_LOAN_ID_PROP_ADDR]],RANGE_LOOKUP_UDARDA_LOANLIST,0)))),1,0)
)</f>
        <v>0</v>
      </c>
    </row>
    <row r="306" spans="2:12" ht="20.100000000000001" customHeight="1" x14ac:dyDescent="0.25">
      <c r="B306" s="25" t="str">
        <f>IF(TBL_QUAL_SERVICESLISTING_FAMILIES[[#This Row],[RECORD_STARTED]],IF(TBL_QUAL_SERVICESLISTING_FAMILIES[[#This Row],[ERROR_COUNT]]&gt;0,-1,IF(TBL_QUAL_SERVICESLISTING_FAMILIES[[#This Row],[REQ_FIELDS_POPULATED]],1,0)),"")</f>
        <v/>
      </c>
      <c r="C306" s="94">
        <f>ROW()-ROW(TBL_QUAL_SERVICESLISTING_FAMILIES[[#Headers],[ROW_ID]])</f>
        <v>297</v>
      </c>
      <c r="D306" s="82"/>
      <c r="E306" s="82"/>
      <c r="F306" s="33"/>
      <c r="G30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6" s="84" t="str">
        <f>IFERROR(INDEX(TBL_UDARDA_LOANPOOL[QUAL_SERVICES_HUD_MFI],MATCH(TBL_QUAL_SERVICESLISTING_FAMILIES[[#This Row],[LISTING_LOAN_ID_PROP_ADDR]],TBL_UDARDA_LOANPOOL[LOAN_ID_PROP_ADDR],0)),"")</f>
        <v/>
      </c>
      <c r="I30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6" s="36" t="b">
        <f>CONCATENATE(TBL_QUAL_SERVICESLISTING_FAMILIES[[#This Row],[LISTING_LOAN_ID_PROP_ADDR]],TBL_QUAL_SERVICESLISTING_FAMILIES[[#This Row],[FAMILY_NAME]],TBL_QUAL_SERVICESLISTING_FAMILIES[[#This Row],[HOUSEHOLD_ANNUAL_INCOME]])&lt;&gt;""</f>
        <v>0</v>
      </c>
      <c r="K306" s="36" t="b">
        <f>AND(TBL_QUAL_SERVICESLISTING_FAMILIES[[#This Row],[LISTING_LOAN_ID_PROP_ADDR]]&lt;&gt;"",TBL_QUAL_SERVICESLISTING_FAMILIES[[#This Row],[FAMILY_NAME]]&lt;&gt;"",TBL_QUAL_SERVICESLISTING_FAMILIES[[#This Row],[HOUSEHOLD_ANNUAL_INCOME]]&lt;&gt;"")</f>
        <v>0</v>
      </c>
      <c r="L306" s="36">
        <f>SUM(
IF(AND(TBL_QUAL_SERVICESLISTING_FAMILIES[[#This Row],[LISTING_LOAN_ID_PROP_ADDR]]&lt;&gt;"",NOT(ISNUMBER(MATCH(TBL_QUAL_SERVICESLISTING_FAMILIES[[#This Row],[LISTING_LOAN_ID_PROP_ADDR]],RANGE_LOOKUP_UDARDA_LOANLIST,0)))),1,0)
)</f>
        <v>0</v>
      </c>
    </row>
    <row r="307" spans="2:12" ht="20.100000000000001" customHeight="1" x14ac:dyDescent="0.25">
      <c r="B307" s="25" t="str">
        <f>IF(TBL_QUAL_SERVICESLISTING_FAMILIES[[#This Row],[RECORD_STARTED]],IF(TBL_QUAL_SERVICESLISTING_FAMILIES[[#This Row],[ERROR_COUNT]]&gt;0,-1,IF(TBL_QUAL_SERVICESLISTING_FAMILIES[[#This Row],[REQ_FIELDS_POPULATED]],1,0)),"")</f>
        <v/>
      </c>
      <c r="C307" s="94">
        <f>ROW()-ROW(TBL_QUAL_SERVICESLISTING_FAMILIES[[#Headers],[ROW_ID]])</f>
        <v>298</v>
      </c>
      <c r="D307" s="82"/>
      <c r="E307" s="82"/>
      <c r="F307" s="33"/>
      <c r="G30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7" s="84" t="str">
        <f>IFERROR(INDEX(TBL_UDARDA_LOANPOOL[QUAL_SERVICES_HUD_MFI],MATCH(TBL_QUAL_SERVICESLISTING_FAMILIES[[#This Row],[LISTING_LOAN_ID_PROP_ADDR]],TBL_UDARDA_LOANPOOL[LOAN_ID_PROP_ADDR],0)),"")</f>
        <v/>
      </c>
      <c r="I30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7" s="36" t="b">
        <f>CONCATENATE(TBL_QUAL_SERVICESLISTING_FAMILIES[[#This Row],[LISTING_LOAN_ID_PROP_ADDR]],TBL_QUAL_SERVICESLISTING_FAMILIES[[#This Row],[FAMILY_NAME]],TBL_QUAL_SERVICESLISTING_FAMILIES[[#This Row],[HOUSEHOLD_ANNUAL_INCOME]])&lt;&gt;""</f>
        <v>0</v>
      </c>
      <c r="K307" s="36" t="b">
        <f>AND(TBL_QUAL_SERVICESLISTING_FAMILIES[[#This Row],[LISTING_LOAN_ID_PROP_ADDR]]&lt;&gt;"",TBL_QUAL_SERVICESLISTING_FAMILIES[[#This Row],[FAMILY_NAME]]&lt;&gt;"",TBL_QUAL_SERVICESLISTING_FAMILIES[[#This Row],[HOUSEHOLD_ANNUAL_INCOME]]&lt;&gt;"")</f>
        <v>0</v>
      </c>
      <c r="L307" s="36">
        <f>SUM(
IF(AND(TBL_QUAL_SERVICESLISTING_FAMILIES[[#This Row],[LISTING_LOAN_ID_PROP_ADDR]]&lt;&gt;"",NOT(ISNUMBER(MATCH(TBL_QUAL_SERVICESLISTING_FAMILIES[[#This Row],[LISTING_LOAN_ID_PROP_ADDR]],RANGE_LOOKUP_UDARDA_LOANLIST,0)))),1,0)
)</f>
        <v>0</v>
      </c>
    </row>
    <row r="308" spans="2:12" ht="20.100000000000001" customHeight="1" x14ac:dyDescent="0.25">
      <c r="B308" s="25" t="str">
        <f>IF(TBL_QUAL_SERVICESLISTING_FAMILIES[[#This Row],[RECORD_STARTED]],IF(TBL_QUAL_SERVICESLISTING_FAMILIES[[#This Row],[ERROR_COUNT]]&gt;0,-1,IF(TBL_QUAL_SERVICESLISTING_FAMILIES[[#This Row],[REQ_FIELDS_POPULATED]],1,0)),"")</f>
        <v/>
      </c>
      <c r="C308" s="94">
        <f>ROW()-ROW(TBL_QUAL_SERVICESLISTING_FAMILIES[[#Headers],[ROW_ID]])</f>
        <v>299</v>
      </c>
      <c r="D308" s="82"/>
      <c r="E308" s="82"/>
      <c r="F308" s="33"/>
      <c r="G30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8" s="84" t="str">
        <f>IFERROR(INDEX(TBL_UDARDA_LOANPOOL[QUAL_SERVICES_HUD_MFI],MATCH(TBL_QUAL_SERVICESLISTING_FAMILIES[[#This Row],[LISTING_LOAN_ID_PROP_ADDR]],TBL_UDARDA_LOANPOOL[LOAN_ID_PROP_ADDR],0)),"")</f>
        <v/>
      </c>
      <c r="I30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8" s="36" t="b">
        <f>CONCATENATE(TBL_QUAL_SERVICESLISTING_FAMILIES[[#This Row],[LISTING_LOAN_ID_PROP_ADDR]],TBL_QUAL_SERVICESLISTING_FAMILIES[[#This Row],[FAMILY_NAME]],TBL_QUAL_SERVICESLISTING_FAMILIES[[#This Row],[HOUSEHOLD_ANNUAL_INCOME]])&lt;&gt;""</f>
        <v>0</v>
      </c>
      <c r="K308" s="36" t="b">
        <f>AND(TBL_QUAL_SERVICESLISTING_FAMILIES[[#This Row],[LISTING_LOAN_ID_PROP_ADDR]]&lt;&gt;"",TBL_QUAL_SERVICESLISTING_FAMILIES[[#This Row],[FAMILY_NAME]]&lt;&gt;"",TBL_QUAL_SERVICESLISTING_FAMILIES[[#This Row],[HOUSEHOLD_ANNUAL_INCOME]]&lt;&gt;"")</f>
        <v>0</v>
      </c>
      <c r="L308" s="36">
        <f>SUM(
IF(AND(TBL_QUAL_SERVICESLISTING_FAMILIES[[#This Row],[LISTING_LOAN_ID_PROP_ADDR]]&lt;&gt;"",NOT(ISNUMBER(MATCH(TBL_QUAL_SERVICESLISTING_FAMILIES[[#This Row],[LISTING_LOAN_ID_PROP_ADDR]],RANGE_LOOKUP_UDARDA_LOANLIST,0)))),1,0)
)</f>
        <v>0</v>
      </c>
    </row>
    <row r="309" spans="2:12" ht="20.100000000000001" customHeight="1" x14ac:dyDescent="0.25">
      <c r="B309" s="25" t="str">
        <f>IF(TBL_QUAL_SERVICESLISTING_FAMILIES[[#This Row],[RECORD_STARTED]],IF(TBL_QUAL_SERVICESLISTING_FAMILIES[[#This Row],[ERROR_COUNT]]&gt;0,-1,IF(TBL_QUAL_SERVICESLISTING_FAMILIES[[#This Row],[REQ_FIELDS_POPULATED]],1,0)),"")</f>
        <v/>
      </c>
      <c r="C309" s="94">
        <f>ROW()-ROW(TBL_QUAL_SERVICESLISTING_FAMILIES[[#Headers],[ROW_ID]])</f>
        <v>300</v>
      </c>
      <c r="D309" s="82"/>
      <c r="E309" s="82"/>
      <c r="F309" s="33"/>
      <c r="G30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9" s="84" t="str">
        <f>IFERROR(INDEX(TBL_UDARDA_LOANPOOL[QUAL_SERVICES_HUD_MFI],MATCH(TBL_QUAL_SERVICESLISTING_FAMILIES[[#This Row],[LISTING_LOAN_ID_PROP_ADDR]],TBL_UDARDA_LOANPOOL[LOAN_ID_PROP_ADDR],0)),"")</f>
        <v/>
      </c>
      <c r="I30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9" s="36" t="b">
        <f>CONCATENATE(TBL_QUAL_SERVICESLISTING_FAMILIES[[#This Row],[LISTING_LOAN_ID_PROP_ADDR]],TBL_QUAL_SERVICESLISTING_FAMILIES[[#This Row],[FAMILY_NAME]],TBL_QUAL_SERVICESLISTING_FAMILIES[[#This Row],[HOUSEHOLD_ANNUAL_INCOME]])&lt;&gt;""</f>
        <v>0</v>
      </c>
      <c r="K309" s="36" t="b">
        <f>AND(TBL_QUAL_SERVICESLISTING_FAMILIES[[#This Row],[LISTING_LOAN_ID_PROP_ADDR]]&lt;&gt;"",TBL_QUAL_SERVICESLISTING_FAMILIES[[#This Row],[FAMILY_NAME]]&lt;&gt;"",TBL_QUAL_SERVICESLISTING_FAMILIES[[#This Row],[HOUSEHOLD_ANNUAL_INCOME]]&lt;&gt;"")</f>
        <v>0</v>
      </c>
      <c r="L309" s="36">
        <f>SUM(
IF(AND(TBL_QUAL_SERVICESLISTING_FAMILIES[[#This Row],[LISTING_LOAN_ID_PROP_ADDR]]&lt;&gt;"",NOT(ISNUMBER(MATCH(TBL_QUAL_SERVICESLISTING_FAMILIES[[#This Row],[LISTING_LOAN_ID_PROP_ADDR]],RANGE_LOOKUP_UDARDA_LOANLIST,0)))),1,0)
)</f>
        <v>0</v>
      </c>
    </row>
    <row r="310" spans="2:12" ht="20.100000000000001" customHeight="1" x14ac:dyDescent="0.25">
      <c r="B310" s="25" t="str">
        <f>IF(TBL_QUAL_SERVICESLISTING_FAMILIES[[#This Row],[RECORD_STARTED]],IF(TBL_QUAL_SERVICESLISTING_FAMILIES[[#This Row],[ERROR_COUNT]]&gt;0,-1,IF(TBL_QUAL_SERVICESLISTING_FAMILIES[[#This Row],[REQ_FIELDS_POPULATED]],1,0)),"")</f>
        <v/>
      </c>
      <c r="C310" s="94">
        <f>ROW()-ROW(TBL_QUAL_SERVICESLISTING_FAMILIES[[#Headers],[ROW_ID]])</f>
        <v>301</v>
      </c>
      <c r="D310" s="82"/>
      <c r="E310" s="82"/>
      <c r="F310" s="33"/>
      <c r="G3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0" s="84" t="str">
        <f>IFERROR(INDEX(TBL_UDARDA_LOANPOOL[QUAL_SERVICES_HUD_MFI],MATCH(TBL_QUAL_SERVICESLISTING_FAMILIES[[#This Row],[LISTING_LOAN_ID_PROP_ADDR]],TBL_UDARDA_LOANPOOL[LOAN_ID_PROP_ADDR],0)),"")</f>
        <v/>
      </c>
      <c r="I3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0" s="36" t="b">
        <f>CONCATENATE(TBL_QUAL_SERVICESLISTING_FAMILIES[[#This Row],[LISTING_LOAN_ID_PROP_ADDR]],TBL_QUAL_SERVICESLISTING_FAMILIES[[#This Row],[FAMILY_NAME]],TBL_QUAL_SERVICESLISTING_FAMILIES[[#This Row],[HOUSEHOLD_ANNUAL_INCOME]])&lt;&gt;""</f>
        <v>0</v>
      </c>
      <c r="K310" s="36" t="b">
        <f>AND(TBL_QUAL_SERVICESLISTING_FAMILIES[[#This Row],[LISTING_LOAN_ID_PROP_ADDR]]&lt;&gt;"",TBL_QUAL_SERVICESLISTING_FAMILIES[[#This Row],[FAMILY_NAME]]&lt;&gt;"",TBL_QUAL_SERVICESLISTING_FAMILIES[[#This Row],[HOUSEHOLD_ANNUAL_INCOME]]&lt;&gt;"")</f>
        <v>0</v>
      </c>
      <c r="L310" s="36">
        <f>SUM(
IF(AND(TBL_QUAL_SERVICESLISTING_FAMILIES[[#This Row],[LISTING_LOAN_ID_PROP_ADDR]]&lt;&gt;"",NOT(ISNUMBER(MATCH(TBL_QUAL_SERVICESLISTING_FAMILIES[[#This Row],[LISTING_LOAN_ID_PROP_ADDR]],RANGE_LOOKUP_UDARDA_LOANLIST,0)))),1,0)
)</f>
        <v>0</v>
      </c>
    </row>
    <row r="311" spans="2:12" ht="20.100000000000001" customHeight="1" x14ac:dyDescent="0.25">
      <c r="B311" s="25" t="str">
        <f>IF(TBL_QUAL_SERVICESLISTING_FAMILIES[[#This Row],[RECORD_STARTED]],IF(TBL_QUAL_SERVICESLISTING_FAMILIES[[#This Row],[ERROR_COUNT]]&gt;0,-1,IF(TBL_QUAL_SERVICESLISTING_FAMILIES[[#This Row],[REQ_FIELDS_POPULATED]],1,0)),"")</f>
        <v/>
      </c>
      <c r="C311" s="94">
        <f>ROW()-ROW(TBL_QUAL_SERVICESLISTING_FAMILIES[[#Headers],[ROW_ID]])</f>
        <v>302</v>
      </c>
      <c r="D311" s="82"/>
      <c r="E311" s="82"/>
      <c r="F311" s="33"/>
      <c r="G3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1" s="84" t="str">
        <f>IFERROR(INDEX(TBL_UDARDA_LOANPOOL[QUAL_SERVICES_HUD_MFI],MATCH(TBL_QUAL_SERVICESLISTING_FAMILIES[[#This Row],[LISTING_LOAN_ID_PROP_ADDR]],TBL_UDARDA_LOANPOOL[LOAN_ID_PROP_ADDR],0)),"")</f>
        <v/>
      </c>
      <c r="I3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1" s="36" t="b">
        <f>CONCATENATE(TBL_QUAL_SERVICESLISTING_FAMILIES[[#This Row],[LISTING_LOAN_ID_PROP_ADDR]],TBL_QUAL_SERVICESLISTING_FAMILIES[[#This Row],[FAMILY_NAME]],TBL_QUAL_SERVICESLISTING_FAMILIES[[#This Row],[HOUSEHOLD_ANNUAL_INCOME]])&lt;&gt;""</f>
        <v>0</v>
      </c>
      <c r="K311" s="36" t="b">
        <f>AND(TBL_QUAL_SERVICESLISTING_FAMILIES[[#This Row],[LISTING_LOAN_ID_PROP_ADDR]]&lt;&gt;"",TBL_QUAL_SERVICESLISTING_FAMILIES[[#This Row],[FAMILY_NAME]]&lt;&gt;"",TBL_QUAL_SERVICESLISTING_FAMILIES[[#This Row],[HOUSEHOLD_ANNUAL_INCOME]]&lt;&gt;"")</f>
        <v>0</v>
      </c>
      <c r="L311" s="36">
        <f>SUM(
IF(AND(TBL_QUAL_SERVICESLISTING_FAMILIES[[#This Row],[LISTING_LOAN_ID_PROP_ADDR]]&lt;&gt;"",NOT(ISNUMBER(MATCH(TBL_QUAL_SERVICESLISTING_FAMILIES[[#This Row],[LISTING_LOAN_ID_PROP_ADDR]],RANGE_LOOKUP_UDARDA_LOANLIST,0)))),1,0)
)</f>
        <v>0</v>
      </c>
    </row>
    <row r="312" spans="2:12" ht="20.100000000000001" customHeight="1" x14ac:dyDescent="0.25">
      <c r="B312" s="25" t="str">
        <f>IF(TBL_QUAL_SERVICESLISTING_FAMILIES[[#This Row],[RECORD_STARTED]],IF(TBL_QUAL_SERVICESLISTING_FAMILIES[[#This Row],[ERROR_COUNT]]&gt;0,-1,IF(TBL_QUAL_SERVICESLISTING_FAMILIES[[#This Row],[REQ_FIELDS_POPULATED]],1,0)),"")</f>
        <v/>
      </c>
      <c r="C312" s="94">
        <f>ROW()-ROW(TBL_QUAL_SERVICESLISTING_FAMILIES[[#Headers],[ROW_ID]])</f>
        <v>303</v>
      </c>
      <c r="D312" s="82"/>
      <c r="E312" s="82"/>
      <c r="F312" s="33"/>
      <c r="G3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2" s="84" t="str">
        <f>IFERROR(INDEX(TBL_UDARDA_LOANPOOL[QUAL_SERVICES_HUD_MFI],MATCH(TBL_QUAL_SERVICESLISTING_FAMILIES[[#This Row],[LISTING_LOAN_ID_PROP_ADDR]],TBL_UDARDA_LOANPOOL[LOAN_ID_PROP_ADDR],0)),"")</f>
        <v/>
      </c>
      <c r="I3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2" s="36" t="b">
        <f>CONCATENATE(TBL_QUAL_SERVICESLISTING_FAMILIES[[#This Row],[LISTING_LOAN_ID_PROP_ADDR]],TBL_QUAL_SERVICESLISTING_FAMILIES[[#This Row],[FAMILY_NAME]],TBL_QUAL_SERVICESLISTING_FAMILIES[[#This Row],[HOUSEHOLD_ANNUAL_INCOME]])&lt;&gt;""</f>
        <v>0</v>
      </c>
      <c r="K312" s="36" t="b">
        <f>AND(TBL_QUAL_SERVICESLISTING_FAMILIES[[#This Row],[LISTING_LOAN_ID_PROP_ADDR]]&lt;&gt;"",TBL_QUAL_SERVICESLISTING_FAMILIES[[#This Row],[FAMILY_NAME]]&lt;&gt;"",TBL_QUAL_SERVICESLISTING_FAMILIES[[#This Row],[HOUSEHOLD_ANNUAL_INCOME]]&lt;&gt;"")</f>
        <v>0</v>
      </c>
      <c r="L312" s="36">
        <f>SUM(
IF(AND(TBL_QUAL_SERVICESLISTING_FAMILIES[[#This Row],[LISTING_LOAN_ID_PROP_ADDR]]&lt;&gt;"",NOT(ISNUMBER(MATCH(TBL_QUAL_SERVICESLISTING_FAMILIES[[#This Row],[LISTING_LOAN_ID_PROP_ADDR]],RANGE_LOOKUP_UDARDA_LOANLIST,0)))),1,0)
)</f>
        <v>0</v>
      </c>
    </row>
    <row r="313" spans="2:12" ht="20.100000000000001" customHeight="1" x14ac:dyDescent="0.25">
      <c r="B313" s="25" t="str">
        <f>IF(TBL_QUAL_SERVICESLISTING_FAMILIES[[#This Row],[RECORD_STARTED]],IF(TBL_QUAL_SERVICESLISTING_FAMILIES[[#This Row],[ERROR_COUNT]]&gt;0,-1,IF(TBL_QUAL_SERVICESLISTING_FAMILIES[[#This Row],[REQ_FIELDS_POPULATED]],1,0)),"")</f>
        <v/>
      </c>
      <c r="C313" s="94">
        <f>ROW()-ROW(TBL_QUAL_SERVICESLISTING_FAMILIES[[#Headers],[ROW_ID]])</f>
        <v>304</v>
      </c>
      <c r="D313" s="82"/>
      <c r="E313" s="82"/>
      <c r="F313" s="33"/>
      <c r="G3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3" s="84" t="str">
        <f>IFERROR(INDEX(TBL_UDARDA_LOANPOOL[QUAL_SERVICES_HUD_MFI],MATCH(TBL_QUAL_SERVICESLISTING_FAMILIES[[#This Row],[LISTING_LOAN_ID_PROP_ADDR]],TBL_UDARDA_LOANPOOL[LOAN_ID_PROP_ADDR],0)),"")</f>
        <v/>
      </c>
      <c r="I3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3" s="36" t="b">
        <f>CONCATENATE(TBL_QUAL_SERVICESLISTING_FAMILIES[[#This Row],[LISTING_LOAN_ID_PROP_ADDR]],TBL_QUAL_SERVICESLISTING_FAMILIES[[#This Row],[FAMILY_NAME]],TBL_QUAL_SERVICESLISTING_FAMILIES[[#This Row],[HOUSEHOLD_ANNUAL_INCOME]])&lt;&gt;""</f>
        <v>0</v>
      </c>
      <c r="K313" s="36" t="b">
        <f>AND(TBL_QUAL_SERVICESLISTING_FAMILIES[[#This Row],[LISTING_LOAN_ID_PROP_ADDR]]&lt;&gt;"",TBL_QUAL_SERVICESLISTING_FAMILIES[[#This Row],[FAMILY_NAME]]&lt;&gt;"",TBL_QUAL_SERVICESLISTING_FAMILIES[[#This Row],[HOUSEHOLD_ANNUAL_INCOME]]&lt;&gt;"")</f>
        <v>0</v>
      </c>
      <c r="L313" s="36">
        <f>SUM(
IF(AND(TBL_QUAL_SERVICESLISTING_FAMILIES[[#This Row],[LISTING_LOAN_ID_PROP_ADDR]]&lt;&gt;"",NOT(ISNUMBER(MATCH(TBL_QUAL_SERVICESLISTING_FAMILIES[[#This Row],[LISTING_LOAN_ID_PROP_ADDR]],RANGE_LOOKUP_UDARDA_LOANLIST,0)))),1,0)
)</f>
        <v>0</v>
      </c>
    </row>
    <row r="314" spans="2:12" ht="20.100000000000001" customHeight="1" x14ac:dyDescent="0.25">
      <c r="B314" s="25" t="str">
        <f>IF(TBL_QUAL_SERVICESLISTING_FAMILIES[[#This Row],[RECORD_STARTED]],IF(TBL_QUAL_SERVICESLISTING_FAMILIES[[#This Row],[ERROR_COUNT]]&gt;0,-1,IF(TBL_QUAL_SERVICESLISTING_FAMILIES[[#This Row],[REQ_FIELDS_POPULATED]],1,0)),"")</f>
        <v/>
      </c>
      <c r="C314" s="94">
        <f>ROW()-ROW(TBL_QUAL_SERVICESLISTING_FAMILIES[[#Headers],[ROW_ID]])</f>
        <v>305</v>
      </c>
      <c r="D314" s="82"/>
      <c r="E314" s="82"/>
      <c r="F314" s="33"/>
      <c r="G3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4" s="84" t="str">
        <f>IFERROR(INDEX(TBL_UDARDA_LOANPOOL[QUAL_SERVICES_HUD_MFI],MATCH(TBL_QUAL_SERVICESLISTING_FAMILIES[[#This Row],[LISTING_LOAN_ID_PROP_ADDR]],TBL_UDARDA_LOANPOOL[LOAN_ID_PROP_ADDR],0)),"")</f>
        <v/>
      </c>
      <c r="I3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4" s="36" t="b">
        <f>CONCATENATE(TBL_QUAL_SERVICESLISTING_FAMILIES[[#This Row],[LISTING_LOAN_ID_PROP_ADDR]],TBL_QUAL_SERVICESLISTING_FAMILIES[[#This Row],[FAMILY_NAME]],TBL_QUAL_SERVICESLISTING_FAMILIES[[#This Row],[HOUSEHOLD_ANNUAL_INCOME]])&lt;&gt;""</f>
        <v>0</v>
      </c>
      <c r="K314" s="36" t="b">
        <f>AND(TBL_QUAL_SERVICESLISTING_FAMILIES[[#This Row],[LISTING_LOAN_ID_PROP_ADDR]]&lt;&gt;"",TBL_QUAL_SERVICESLISTING_FAMILIES[[#This Row],[FAMILY_NAME]]&lt;&gt;"",TBL_QUAL_SERVICESLISTING_FAMILIES[[#This Row],[HOUSEHOLD_ANNUAL_INCOME]]&lt;&gt;"")</f>
        <v>0</v>
      </c>
      <c r="L314" s="36">
        <f>SUM(
IF(AND(TBL_QUAL_SERVICESLISTING_FAMILIES[[#This Row],[LISTING_LOAN_ID_PROP_ADDR]]&lt;&gt;"",NOT(ISNUMBER(MATCH(TBL_QUAL_SERVICESLISTING_FAMILIES[[#This Row],[LISTING_LOAN_ID_PROP_ADDR]],RANGE_LOOKUP_UDARDA_LOANLIST,0)))),1,0)
)</f>
        <v>0</v>
      </c>
    </row>
    <row r="315" spans="2:12" ht="20.100000000000001" customHeight="1" x14ac:dyDescent="0.25">
      <c r="B315" s="25" t="str">
        <f>IF(TBL_QUAL_SERVICESLISTING_FAMILIES[[#This Row],[RECORD_STARTED]],IF(TBL_QUAL_SERVICESLISTING_FAMILIES[[#This Row],[ERROR_COUNT]]&gt;0,-1,IF(TBL_QUAL_SERVICESLISTING_FAMILIES[[#This Row],[REQ_FIELDS_POPULATED]],1,0)),"")</f>
        <v/>
      </c>
      <c r="C315" s="94">
        <f>ROW()-ROW(TBL_QUAL_SERVICESLISTING_FAMILIES[[#Headers],[ROW_ID]])</f>
        <v>306</v>
      </c>
      <c r="D315" s="82"/>
      <c r="E315" s="82"/>
      <c r="F315" s="33"/>
      <c r="G3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5" s="84" t="str">
        <f>IFERROR(INDEX(TBL_UDARDA_LOANPOOL[QUAL_SERVICES_HUD_MFI],MATCH(TBL_QUAL_SERVICESLISTING_FAMILIES[[#This Row],[LISTING_LOAN_ID_PROP_ADDR]],TBL_UDARDA_LOANPOOL[LOAN_ID_PROP_ADDR],0)),"")</f>
        <v/>
      </c>
      <c r="I3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5" s="36" t="b">
        <f>CONCATENATE(TBL_QUAL_SERVICESLISTING_FAMILIES[[#This Row],[LISTING_LOAN_ID_PROP_ADDR]],TBL_QUAL_SERVICESLISTING_FAMILIES[[#This Row],[FAMILY_NAME]],TBL_QUAL_SERVICESLISTING_FAMILIES[[#This Row],[HOUSEHOLD_ANNUAL_INCOME]])&lt;&gt;""</f>
        <v>0</v>
      </c>
      <c r="K315" s="36" t="b">
        <f>AND(TBL_QUAL_SERVICESLISTING_FAMILIES[[#This Row],[LISTING_LOAN_ID_PROP_ADDR]]&lt;&gt;"",TBL_QUAL_SERVICESLISTING_FAMILIES[[#This Row],[FAMILY_NAME]]&lt;&gt;"",TBL_QUAL_SERVICESLISTING_FAMILIES[[#This Row],[HOUSEHOLD_ANNUAL_INCOME]]&lt;&gt;"")</f>
        <v>0</v>
      </c>
      <c r="L315" s="36">
        <f>SUM(
IF(AND(TBL_QUAL_SERVICESLISTING_FAMILIES[[#This Row],[LISTING_LOAN_ID_PROP_ADDR]]&lt;&gt;"",NOT(ISNUMBER(MATCH(TBL_QUAL_SERVICESLISTING_FAMILIES[[#This Row],[LISTING_LOAN_ID_PROP_ADDR]],RANGE_LOOKUP_UDARDA_LOANLIST,0)))),1,0)
)</f>
        <v>0</v>
      </c>
    </row>
    <row r="316" spans="2:12" ht="20.100000000000001" customHeight="1" x14ac:dyDescent="0.25">
      <c r="B316" s="25" t="str">
        <f>IF(TBL_QUAL_SERVICESLISTING_FAMILIES[[#This Row],[RECORD_STARTED]],IF(TBL_QUAL_SERVICESLISTING_FAMILIES[[#This Row],[ERROR_COUNT]]&gt;0,-1,IF(TBL_QUAL_SERVICESLISTING_FAMILIES[[#This Row],[REQ_FIELDS_POPULATED]],1,0)),"")</f>
        <v/>
      </c>
      <c r="C316" s="94">
        <f>ROW()-ROW(TBL_QUAL_SERVICESLISTING_FAMILIES[[#Headers],[ROW_ID]])</f>
        <v>307</v>
      </c>
      <c r="D316" s="82"/>
      <c r="E316" s="82"/>
      <c r="F316" s="33"/>
      <c r="G3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6" s="84" t="str">
        <f>IFERROR(INDEX(TBL_UDARDA_LOANPOOL[QUAL_SERVICES_HUD_MFI],MATCH(TBL_QUAL_SERVICESLISTING_FAMILIES[[#This Row],[LISTING_LOAN_ID_PROP_ADDR]],TBL_UDARDA_LOANPOOL[LOAN_ID_PROP_ADDR],0)),"")</f>
        <v/>
      </c>
      <c r="I3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6" s="36" t="b">
        <f>CONCATENATE(TBL_QUAL_SERVICESLISTING_FAMILIES[[#This Row],[LISTING_LOAN_ID_PROP_ADDR]],TBL_QUAL_SERVICESLISTING_FAMILIES[[#This Row],[FAMILY_NAME]],TBL_QUAL_SERVICESLISTING_FAMILIES[[#This Row],[HOUSEHOLD_ANNUAL_INCOME]])&lt;&gt;""</f>
        <v>0</v>
      </c>
      <c r="K316" s="36" t="b">
        <f>AND(TBL_QUAL_SERVICESLISTING_FAMILIES[[#This Row],[LISTING_LOAN_ID_PROP_ADDR]]&lt;&gt;"",TBL_QUAL_SERVICESLISTING_FAMILIES[[#This Row],[FAMILY_NAME]]&lt;&gt;"",TBL_QUAL_SERVICESLISTING_FAMILIES[[#This Row],[HOUSEHOLD_ANNUAL_INCOME]]&lt;&gt;"")</f>
        <v>0</v>
      </c>
      <c r="L316" s="36">
        <f>SUM(
IF(AND(TBL_QUAL_SERVICESLISTING_FAMILIES[[#This Row],[LISTING_LOAN_ID_PROP_ADDR]]&lt;&gt;"",NOT(ISNUMBER(MATCH(TBL_QUAL_SERVICESLISTING_FAMILIES[[#This Row],[LISTING_LOAN_ID_PROP_ADDR]],RANGE_LOOKUP_UDARDA_LOANLIST,0)))),1,0)
)</f>
        <v>0</v>
      </c>
    </row>
    <row r="317" spans="2:12" ht="20.100000000000001" customHeight="1" x14ac:dyDescent="0.25">
      <c r="B317" s="25" t="str">
        <f>IF(TBL_QUAL_SERVICESLISTING_FAMILIES[[#This Row],[RECORD_STARTED]],IF(TBL_QUAL_SERVICESLISTING_FAMILIES[[#This Row],[ERROR_COUNT]]&gt;0,-1,IF(TBL_QUAL_SERVICESLISTING_FAMILIES[[#This Row],[REQ_FIELDS_POPULATED]],1,0)),"")</f>
        <v/>
      </c>
      <c r="C317" s="94">
        <f>ROW()-ROW(TBL_QUAL_SERVICESLISTING_FAMILIES[[#Headers],[ROW_ID]])</f>
        <v>308</v>
      </c>
      <c r="D317" s="82"/>
      <c r="E317" s="82"/>
      <c r="F317" s="33"/>
      <c r="G3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7" s="84" t="str">
        <f>IFERROR(INDEX(TBL_UDARDA_LOANPOOL[QUAL_SERVICES_HUD_MFI],MATCH(TBL_QUAL_SERVICESLISTING_FAMILIES[[#This Row],[LISTING_LOAN_ID_PROP_ADDR]],TBL_UDARDA_LOANPOOL[LOAN_ID_PROP_ADDR],0)),"")</f>
        <v/>
      </c>
      <c r="I3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7" s="36" t="b">
        <f>CONCATENATE(TBL_QUAL_SERVICESLISTING_FAMILIES[[#This Row],[LISTING_LOAN_ID_PROP_ADDR]],TBL_QUAL_SERVICESLISTING_FAMILIES[[#This Row],[FAMILY_NAME]],TBL_QUAL_SERVICESLISTING_FAMILIES[[#This Row],[HOUSEHOLD_ANNUAL_INCOME]])&lt;&gt;""</f>
        <v>0</v>
      </c>
      <c r="K317" s="36" t="b">
        <f>AND(TBL_QUAL_SERVICESLISTING_FAMILIES[[#This Row],[LISTING_LOAN_ID_PROP_ADDR]]&lt;&gt;"",TBL_QUAL_SERVICESLISTING_FAMILIES[[#This Row],[FAMILY_NAME]]&lt;&gt;"",TBL_QUAL_SERVICESLISTING_FAMILIES[[#This Row],[HOUSEHOLD_ANNUAL_INCOME]]&lt;&gt;"")</f>
        <v>0</v>
      </c>
      <c r="L317" s="36">
        <f>SUM(
IF(AND(TBL_QUAL_SERVICESLISTING_FAMILIES[[#This Row],[LISTING_LOAN_ID_PROP_ADDR]]&lt;&gt;"",NOT(ISNUMBER(MATCH(TBL_QUAL_SERVICESLISTING_FAMILIES[[#This Row],[LISTING_LOAN_ID_PROP_ADDR]],RANGE_LOOKUP_UDARDA_LOANLIST,0)))),1,0)
)</f>
        <v>0</v>
      </c>
    </row>
    <row r="318" spans="2:12" ht="20.100000000000001" customHeight="1" x14ac:dyDescent="0.25">
      <c r="B318" s="25" t="str">
        <f>IF(TBL_QUAL_SERVICESLISTING_FAMILIES[[#This Row],[RECORD_STARTED]],IF(TBL_QUAL_SERVICESLISTING_FAMILIES[[#This Row],[ERROR_COUNT]]&gt;0,-1,IF(TBL_QUAL_SERVICESLISTING_FAMILIES[[#This Row],[REQ_FIELDS_POPULATED]],1,0)),"")</f>
        <v/>
      </c>
      <c r="C318" s="94">
        <f>ROW()-ROW(TBL_QUAL_SERVICESLISTING_FAMILIES[[#Headers],[ROW_ID]])</f>
        <v>309</v>
      </c>
      <c r="D318" s="82"/>
      <c r="E318" s="82"/>
      <c r="F318" s="33"/>
      <c r="G3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8" s="84" t="str">
        <f>IFERROR(INDEX(TBL_UDARDA_LOANPOOL[QUAL_SERVICES_HUD_MFI],MATCH(TBL_QUAL_SERVICESLISTING_FAMILIES[[#This Row],[LISTING_LOAN_ID_PROP_ADDR]],TBL_UDARDA_LOANPOOL[LOAN_ID_PROP_ADDR],0)),"")</f>
        <v/>
      </c>
      <c r="I3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8" s="36" t="b">
        <f>CONCATENATE(TBL_QUAL_SERVICESLISTING_FAMILIES[[#This Row],[LISTING_LOAN_ID_PROP_ADDR]],TBL_QUAL_SERVICESLISTING_FAMILIES[[#This Row],[FAMILY_NAME]],TBL_QUAL_SERVICESLISTING_FAMILIES[[#This Row],[HOUSEHOLD_ANNUAL_INCOME]])&lt;&gt;""</f>
        <v>0</v>
      </c>
      <c r="K318" s="36" t="b">
        <f>AND(TBL_QUAL_SERVICESLISTING_FAMILIES[[#This Row],[LISTING_LOAN_ID_PROP_ADDR]]&lt;&gt;"",TBL_QUAL_SERVICESLISTING_FAMILIES[[#This Row],[FAMILY_NAME]]&lt;&gt;"",TBL_QUAL_SERVICESLISTING_FAMILIES[[#This Row],[HOUSEHOLD_ANNUAL_INCOME]]&lt;&gt;"")</f>
        <v>0</v>
      </c>
      <c r="L318" s="36">
        <f>SUM(
IF(AND(TBL_QUAL_SERVICESLISTING_FAMILIES[[#This Row],[LISTING_LOAN_ID_PROP_ADDR]]&lt;&gt;"",NOT(ISNUMBER(MATCH(TBL_QUAL_SERVICESLISTING_FAMILIES[[#This Row],[LISTING_LOAN_ID_PROP_ADDR]],RANGE_LOOKUP_UDARDA_LOANLIST,0)))),1,0)
)</f>
        <v>0</v>
      </c>
    </row>
    <row r="319" spans="2:12" ht="20.100000000000001" customHeight="1" x14ac:dyDescent="0.25">
      <c r="B319" s="25" t="str">
        <f>IF(TBL_QUAL_SERVICESLISTING_FAMILIES[[#This Row],[RECORD_STARTED]],IF(TBL_QUAL_SERVICESLISTING_FAMILIES[[#This Row],[ERROR_COUNT]]&gt;0,-1,IF(TBL_QUAL_SERVICESLISTING_FAMILIES[[#This Row],[REQ_FIELDS_POPULATED]],1,0)),"")</f>
        <v/>
      </c>
      <c r="C319" s="94">
        <f>ROW()-ROW(TBL_QUAL_SERVICESLISTING_FAMILIES[[#Headers],[ROW_ID]])</f>
        <v>310</v>
      </c>
      <c r="D319" s="82"/>
      <c r="E319" s="82"/>
      <c r="F319" s="33"/>
      <c r="G3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9" s="84" t="str">
        <f>IFERROR(INDEX(TBL_UDARDA_LOANPOOL[QUAL_SERVICES_HUD_MFI],MATCH(TBL_QUAL_SERVICESLISTING_FAMILIES[[#This Row],[LISTING_LOAN_ID_PROP_ADDR]],TBL_UDARDA_LOANPOOL[LOAN_ID_PROP_ADDR],0)),"")</f>
        <v/>
      </c>
      <c r="I3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9" s="36" t="b">
        <f>CONCATENATE(TBL_QUAL_SERVICESLISTING_FAMILIES[[#This Row],[LISTING_LOAN_ID_PROP_ADDR]],TBL_QUAL_SERVICESLISTING_FAMILIES[[#This Row],[FAMILY_NAME]],TBL_QUAL_SERVICESLISTING_FAMILIES[[#This Row],[HOUSEHOLD_ANNUAL_INCOME]])&lt;&gt;""</f>
        <v>0</v>
      </c>
      <c r="K319" s="36" t="b">
        <f>AND(TBL_QUAL_SERVICESLISTING_FAMILIES[[#This Row],[LISTING_LOAN_ID_PROP_ADDR]]&lt;&gt;"",TBL_QUAL_SERVICESLISTING_FAMILIES[[#This Row],[FAMILY_NAME]]&lt;&gt;"",TBL_QUAL_SERVICESLISTING_FAMILIES[[#This Row],[HOUSEHOLD_ANNUAL_INCOME]]&lt;&gt;"")</f>
        <v>0</v>
      </c>
      <c r="L319" s="36">
        <f>SUM(
IF(AND(TBL_QUAL_SERVICESLISTING_FAMILIES[[#This Row],[LISTING_LOAN_ID_PROP_ADDR]]&lt;&gt;"",NOT(ISNUMBER(MATCH(TBL_QUAL_SERVICESLISTING_FAMILIES[[#This Row],[LISTING_LOAN_ID_PROP_ADDR]],RANGE_LOOKUP_UDARDA_LOANLIST,0)))),1,0)
)</f>
        <v>0</v>
      </c>
    </row>
    <row r="320" spans="2:12" ht="20.100000000000001" customHeight="1" x14ac:dyDescent="0.25">
      <c r="B320" s="25" t="str">
        <f>IF(TBL_QUAL_SERVICESLISTING_FAMILIES[[#This Row],[RECORD_STARTED]],IF(TBL_QUAL_SERVICESLISTING_FAMILIES[[#This Row],[ERROR_COUNT]]&gt;0,-1,IF(TBL_QUAL_SERVICESLISTING_FAMILIES[[#This Row],[REQ_FIELDS_POPULATED]],1,0)),"")</f>
        <v/>
      </c>
      <c r="C320" s="94">
        <f>ROW()-ROW(TBL_QUAL_SERVICESLISTING_FAMILIES[[#Headers],[ROW_ID]])</f>
        <v>311</v>
      </c>
      <c r="D320" s="82"/>
      <c r="E320" s="82"/>
      <c r="F320" s="33"/>
      <c r="G3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0" s="84" t="str">
        <f>IFERROR(INDEX(TBL_UDARDA_LOANPOOL[QUAL_SERVICES_HUD_MFI],MATCH(TBL_QUAL_SERVICESLISTING_FAMILIES[[#This Row],[LISTING_LOAN_ID_PROP_ADDR]],TBL_UDARDA_LOANPOOL[LOAN_ID_PROP_ADDR],0)),"")</f>
        <v/>
      </c>
      <c r="I3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0" s="36" t="b">
        <f>CONCATENATE(TBL_QUAL_SERVICESLISTING_FAMILIES[[#This Row],[LISTING_LOAN_ID_PROP_ADDR]],TBL_QUAL_SERVICESLISTING_FAMILIES[[#This Row],[FAMILY_NAME]],TBL_QUAL_SERVICESLISTING_FAMILIES[[#This Row],[HOUSEHOLD_ANNUAL_INCOME]])&lt;&gt;""</f>
        <v>0</v>
      </c>
      <c r="K320" s="36" t="b">
        <f>AND(TBL_QUAL_SERVICESLISTING_FAMILIES[[#This Row],[LISTING_LOAN_ID_PROP_ADDR]]&lt;&gt;"",TBL_QUAL_SERVICESLISTING_FAMILIES[[#This Row],[FAMILY_NAME]]&lt;&gt;"",TBL_QUAL_SERVICESLISTING_FAMILIES[[#This Row],[HOUSEHOLD_ANNUAL_INCOME]]&lt;&gt;"")</f>
        <v>0</v>
      </c>
      <c r="L320" s="36">
        <f>SUM(
IF(AND(TBL_QUAL_SERVICESLISTING_FAMILIES[[#This Row],[LISTING_LOAN_ID_PROP_ADDR]]&lt;&gt;"",NOT(ISNUMBER(MATCH(TBL_QUAL_SERVICESLISTING_FAMILIES[[#This Row],[LISTING_LOAN_ID_PROP_ADDR]],RANGE_LOOKUP_UDARDA_LOANLIST,0)))),1,0)
)</f>
        <v>0</v>
      </c>
    </row>
    <row r="321" spans="2:12" ht="20.100000000000001" customHeight="1" x14ac:dyDescent="0.25">
      <c r="B321" s="25" t="str">
        <f>IF(TBL_QUAL_SERVICESLISTING_FAMILIES[[#This Row],[RECORD_STARTED]],IF(TBL_QUAL_SERVICESLISTING_FAMILIES[[#This Row],[ERROR_COUNT]]&gt;0,-1,IF(TBL_QUAL_SERVICESLISTING_FAMILIES[[#This Row],[REQ_FIELDS_POPULATED]],1,0)),"")</f>
        <v/>
      </c>
      <c r="C321" s="94">
        <f>ROW()-ROW(TBL_QUAL_SERVICESLISTING_FAMILIES[[#Headers],[ROW_ID]])</f>
        <v>312</v>
      </c>
      <c r="D321" s="82"/>
      <c r="E321" s="82"/>
      <c r="F321" s="33"/>
      <c r="G3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1" s="84" t="str">
        <f>IFERROR(INDEX(TBL_UDARDA_LOANPOOL[QUAL_SERVICES_HUD_MFI],MATCH(TBL_QUAL_SERVICESLISTING_FAMILIES[[#This Row],[LISTING_LOAN_ID_PROP_ADDR]],TBL_UDARDA_LOANPOOL[LOAN_ID_PROP_ADDR],0)),"")</f>
        <v/>
      </c>
      <c r="I3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1" s="36" t="b">
        <f>CONCATENATE(TBL_QUAL_SERVICESLISTING_FAMILIES[[#This Row],[LISTING_LOAN_ID_PROP_ADDR]],TBL_QUAL_SERVICESLISTING_FAMILIES[[#This Row],[FAMILY_NAME]],TBL_QUAL_SERVICESLISTING_FAMILIES[[#This Row],[HOUSEHOLD_ANNUAL_INCOME]])&lt;&gt;""</f>
        <v>0</v>
      </c>
      <c r="K321" s="36" t="b">
        <f>AND(TBL_QUAL_SERVICESLISTING_FAMILIES[[#This Row],[LISTING_LOAN_ID_PROP_ADDR]]&lt;&gt;"",TBL_QUAL_SERVICESLISTING_FAMILIES[[#This Row],[FAMILY_NAME]]&lt;&gt;"",TBL_QUAL_SERVICESLISTING_FAMILIES[[#This Row],[HOUSEHOLD_ANNUAL_INCOME]]&lt;&gt;"")</f>
        <v>0</v>
      </c>
      <c r="L321" s="36">
        <f>SUM(
IF(AND(TBL_QUAL_SERVICESLISTING_FAMILIES[[#This Row],[LISTING_LOAN_ID_PROP_ADDR]]&lt;&gt;"",NOT(ISNUMBER(MATCH(TBL_QUAL_SERVICESLISTING_FAMILIES[[#This Row],[LISTING_LOAN_ID_PROP_ADDR]],RANGE_LOOKUP_UDARDA_LOANLIST,0)))),1,0)
)</f>
        <v>0</v>
      </c>
    </row>
    <row r="322" spans="2:12" ht="20.100000000000001" customHeight="1" x14ac:dyDescent="0.25">
      <c r="B322" s="25" t="str">
        <f>IF(TBL_QUAL_SERVICESLISTING_FAMILIES[[#This Row],[RECORD_STARTED]],IF(TBL_QUAL_SERVICESLISTING_FAMILIES[[#This Row],[ERROR_COUNT]]&gt;0,-1,IF(TBL_QUAL_SERVICESLISTING_FAMILIES[[#This Row],[REQ_FIELDS_POPULATED]],1,0)),"")</f>
        <v/>
      </c>
      <c r="C322" s="94">
        <f>ROW()-ROW(TBL_QUAL_SERVICESLISTING_FAMILIES[[#Headers],[ROW_ID]])</f>
        <v>313</v>
      </c>
      <c r="D322" s="82"/>
      <c r="E322" s="82"/>
      <c r="F322" s="33"/>
      <c r="G3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2" s="84" t="str">
        <f>IFERROR(INDEX(TBL_UDARDA_LOANPOOL[QUAL_SERVICES_HUD_MFI],MATCH(TBL_QUAL_SERVICESLISTING_FAMILIES[[#This Row],[LISTING_LOAN_ID_PROP_ADDR]],TBL_UDARDA_LOANPOOL[LOAN_ID_PROP_ADDR],0)),"")</f>
        <v/>
      </c>
      <c r="I3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2" s="36" t="b">
        <f>CONCATENATE(TBL_QUAL_SERVICESLISTING_FAMILIES[[#This Row],[LISTING_LOAN_ID_PROP_ADDR]],TBL_QUAL_SERVICESLISTING_FAMILIES[[#This Row],[FAMILY_NAME]],TBL_QUAL_SERVICESLISTING_FAMILIES[[#This Row],[HOUSEHOLD_ANNUAL_INCOME]])&lt;&gt;""</f>
        <v>0</v>
      </c>
      <c r="K322" s="36" t="b">
        <f>AND(TBL_QUAL_SERVICESLISTING_FAMILIES[[#This Row],[LISTING_LOAN_ID_PROP_ADDR]]&lt;&gt;"",TBL_QUAL_SERVICESLISTING_FAMILIES[[#This Row],[FAMILY_NAME]]&lt;&gt;"",TBL_QUAL_SERVICESLISTING_FAMILIES[[#This Row],[HOUSEHOLD_ANNUAL_INCOME]]&lt;&gt;"")</f>
        <v>0</v>
      </c>
      <c r="L322" s="36">
        <f>SUM(
IF(AND(TBL_QUAL_SERVICESLISTING_FAMILIES[[#This Row],[LISTING_LOAN_ID_PROP_ADDR]]&lt;&gt;"",NOT(ISNUMBER(MATCH(TBL_QUAL_SERVICESLISTING_FAMILIES[[#This Row],[LISTING_LOAN_ID_PROP_ADDR]],RANGE_LOOKUP_UDARDA_LOANLIST,0)))),1,0)
)</f>
        <v>0</v>
      </c>
    </row>
    <row r="323" spans="2:12" ht="20.100000000000001" customHeight="1" x14ac:dyDescent="0.25">
      <c r="B323" s="25" t="str">
        <f>IF(TBL_QUAL_SERVICESLISTING_FAMILIES[[#This Row],[RECORD_STARTED]],IF(TBL_QUAL_SERVICESLISTING_FAMILIES[[#This Row],[ERROR_COUNT]]&gt;0,-1,IF(TBL_QUAL_SERVICESLISTING_FAMILIES[[#This Row],[REQ_FIELDS_POPULATED]],1,0)),"")</f>
        <v/>
      </c>
      <c r="C323" s="94">
        <f>ROW()-ROW(TBL_QUAL_SERVICESLISTING_FAMILIES[[#Headers],[ROW_ID]])</f>
        <v>314</v>
      </c>
      <c r="D323" s="82"/>
      <c r="E323" s="82"/>
      <c r="F323" s="33"/>
      <c r="G3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3" s="84" t="str">
        <f>IFERROR(INDEX(TBL_UDARDA_LOANPOOL[QUAL_SERVICES_HUD_MFI],MATCH(TBL_QUAL_SERVICESLISTING_FAMILIES[[#This Row],[LISTING_LOAN_ID_PROP_ADDR]],TBL_UDARDA_LOANPOOL[LOAN_ID_PROP_ADDR],0)),"")</f>
        <v/>
      </c>
      <c r="I3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3" s="36" t="b">
        <f>CONCATENATE(TBL_QUAL_SERVICESLISTING_FAMILIES[[#This Row],[LISTING_LOAN_ID_PROP_ADDR]],TBL_QUAL_SERVICESLISTING_FAMILIES[[#This Row],[FAMILY_NAME]],TBL_QUAL_SERVICESLISTING_FAMILIES[[#This Row],[HOUSEHOLD_ANNUAL_INCOME]])&lt;&gt;""</f>
        <v>0</v>
      </c>
      <c r="K323" s="36" t="b">
        <f>AND(TBL_QUAL_SERVICESLISTING_FAMILIES[[#This Row],[LISTING_LOAN_ID_PROP_ADDR]]&lt;&gt;"",TBL_QUAL_SERVICESLISTING_FAMILIES[[#This Row],[FAMILY_NAME]]&lt;&gt;"",TBL_QUAL_SERVICESLISTING_FAMILIES[[#This Row],[HOUSEHOLD_ANNUAL_INCOME]]&lt;&gt;"")</f>
        <v>0</v>
      </c>
      <c r="L323" s="36">
        <f>SUM(
IF(AND(TBL_QUAL_SERVICESLISTING_FAMILIES[[#This Row],[LISTING_LOAN_ID_PROP_ADDR]]&lt;&gt;"",NOT(ISNUMBER(MATCH(TBL_QUAL_SERVICESLISTING_FAMILIES[[#This Row],[LISTING_LOAN_ID_PROP_ADDR]],RANGE_LOOKUP_UDARDA_LOANLIST,0)))),1,0)
)</f>
        <v>0</v>
      </c>
    </row>
    <row r="324" spans="2:12" ht="20.100000000000001" customHeight="1" x14ac:dyDescent="0.25">
      <c r="B324" s="25" t="str">
        <f>IF(TBL_QUAL_SERVICESLISTING_FAMILIES[[#This Row],[RECORD_STARTED]],IF(TBL_QUAL_SERVICESLISTING_FAMILIES[[#This Row],[ERROR_COUNT]]&gt;0,-1,IF(TBL_QUAL_SERVICESLISTING_FAMILIES[[#This Row],[REQ_FIELDS_POPULATED]],1,0)),"")</f>
        <v/>
      </c>
      <c r="C324" s="94">
        <f>ROW()-ROW(TBL_QUAL_SERVICESLISTING_FAMILIES[[#Headers],[ROW_ID]])</f>
        <v>315</v>
      </c>
      <c r="D324" s="82"/>
      <c r="E324" s="82"/>
      <c r="F324" s="33"/>
      <c r="G3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4" s="84" t="str">
        <f>IFERROR(INDEX(TBL_UDARDA_LOANPOOL[QUAL_SERVICES_HUD_MFI],MATCH(TBL_QUAL_SERVICESLISTING_FAMILIES[[#This Row],[LISTING_LOAN_ID_PROP_ADDR]],TBL_UDARDA_LOANPOOL[LOAN_ID_PROP_ADDR],0)),"")</f>
        <v/>
      </c>
      <c r="I3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4" s="36" t="b">
        <f>CONCATENATE(TBL_QUAL_SERVICESLISTING_FAMILIES[[#This Row],[LISTING_LOAN_ID_PROP_ADDR]],TBL_QUAL_SERVICESLISTING_FAMILIES[[#This Row],[FAMILY_NAME]],TBL_QUAL_SERVICESLISTING_FAMILIES[[#This Row],[HOUSEHOLD_ANNUAL_INCOME]])&lt;&gt;""</f>
        <v>0</v>
      </c>
      <c r="K324" s="36" t="b">
        <f>AND(TBL_QUAL_SERVICESLISTING_FAMILIES[[#This Row],[LISTING_LOAN_ID_PROP_ADDR]]&lt;&gt;"",TBL_QUAL_SERVICESLISTING_FAMILIES[[#This Row],[FAMILY_NAME]]&lt;&gt;"",TBL_QUAL_SERVICESLISTING_FAMILIES[[#This Row],[HOUSEHOLD_ANNUAL_INCOME]]&lt;&gt;"")</f>
        <v>0</v>
      </c>
      <c r="L324" s="36">
        <f>SUM(
IF(AND(TBL_QUAL_SERVICESLISTING_FAMILIES[[#This Row],[LISTING_LOAN_ID_PROP_ADDR]]&lt;&gt;"",NOT(ISNUMBER(MATCH(TBL_QUAL_SERVICESLISTING_FAMILIES[[#This Row],[LISTING_LOAN_ID_PROP_ADDR]],RANGE_LOOKUP_UDARDA_LOANLIST,0)))),1,0)
)</f>
        <v>0</v>
      </c>
    </row>
    <row r="325" spans="2:12" ht="20.100000000000001" customHeight="1" x14ac:dyDescent="0.25">
      <c r="B325" s="25" t="str">
        <f>IF(TBL_QUAL_SERVICESLISTING_FAMILIES[[#This Row],[RECORD_STARTED]],IF(TBL_QUAL_SERVICESLISTING_FAMILIES[[#This Row],[ERROR_COUNT]]&gt;0,-1,IF(TBL_QUAL_SERVICESLISTING_FAMILIES[[#This Row],[REQ_FIELDS_POPULATED]],1,0)),"")</f>
        <v/>
      </c>
      <c r="C325" s="94">
        <f>ROW()-ROW(TBL_QUAL_SERVICESLISTING_FAMILIES[[#Headers],[ROW_ID]])</f>
        <v>316</v>
      </c>
      <c r="D325" s="82"/>
      <c r="E325" s="82"/>
      <c r="F325" s="33"/>
      <c r="G3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5" s="84" t="str">
        <f>IFERROR(INDEX(TBL_UDARDA_LOANPOOL[QUAL_SERVICES_HUD_MFI],MATCH(TBL_QUAL_SERVICESLISTING_FAMILIES[[#This Row],[LISTING_LOAN_ID_PROP_ADDR]],TBL_UDARDA_LOANPOOL[LOAN_ID_PROP_ADDR],0)),"")</f>
        <v/>
      </c>
      <c r="I3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5" s="36" t="b">
        <f>CONCATENATE(TBL_QUAL_SERVICESLISTING_FAMILIES[[#This Row],[LISTING_LOAN_ID_PROP_ADDR]],TBL_QUAL_SERVICESLISTING_FAMILIES[[#This Row],[FAMILY_NAME]],TBL_QUAL_SERVICESLISTING_FAMILIES[[#This Row],[HOUSEHOLD_ANNUAL_INCOME]])&lt;&gt;""</f>
        <v>0</v>
      </c>
      <c r="K325" s="36" t="b">
        <f>AND(TBL_QUAL_SERVICESLISTING_FAMILIES[[#This Row],[LISTING_LOAN_ID_PROP_ADDR]]&lt;&gt;"",TBL_QUAL_SERVICESLISTING_FAMILIES[[#This Row],[FAMILY_NAME]]&lt;&gt;"",TBL_QUAL_SERVICESLISTING_FAMILIES[[#This Row],[HOUSEHOLD_ANNUAL_INCOME]]&lt;&gt;"")</f>
        <v>0</v>
      </c>
      <c r="L325" s="36">
        <f>SUM(
IF(AND(TBL_QUAL_SERVICESLISTING_FAMILIES[[#This Row],[LISTING_LOAN_ID_PROP_ADDR]]&lt;&gt;"",NOT(ISNUMBER(MATCH(TBL_QUAL_SERVICESLISTING_FAMILIES[[#This Row],[LISTING_LOAN_ID_PROP_ADDR]],RANGE_LOOKUP_UDARDA_LOANLIST,0)))),1,0)
)</f>
        <v>0</v>
      </c>
    </row>
    <row r="326" spans="2:12" ht="20.100000000000001" customHeight="1" x14ac:dyDescent="0.25">
      <c r="B326" s="25" t="str">
        <f>IF(TBL_QUAL_SERVICESLISTING_FAMILIES[[#This Row],[RECORD_STARTED]],IF(TBL_QUAL_SERVICESLISTING_FAMILIES[[#This Row],[ERROR_COUNT]]&gt;0,-1,IF(TBL_QUAL_SERVICESLISTING_FAMILIES[[#This Row],[REQ_FIELDS_POPULATED]],1,0)),"")</f>
        <v/>
      </c>
      <c r="C326" s="94">
        <f>ROW()-ROW(TBL_QUAL_SERVICESLISTING_FAMILIES[[#Headers],[ROW_ID]])</f>
        <v>317</v>
      </c>
      <c r="D326" s="82"/>
      <c r="E326" s="82"/>
      <c r="F326" s="33"/>
      <c r="G3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6" s="84" t="str">
        <f>IFERROR(INDEX(TBL_UDARDA_LOANPOOL[QUAL_SERVICES_HUD_MFI],MATCH(TBL_QUAL_SERVICESLISTING_FAMILIES[[#This Row],[LISTING_LOAN_ID_PROP_ADDR]],TBL_UDARDA_LOANPOOL[LOAN_ID_PROP_ADDR],0)),"")</f>
        <v/>
      </c>
      <c r="I3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6" s="36" t="b">
        <f>CONCATENATE(TBL_QUAL_SERVICESLISTING_FAMILIES[[#This Row],[LISTING_LOAN_ID_PROP_ADDR]],TBL_QUAL_SERVICESLISTING_FAMILIES[[#This Row],[FAMILY_NAME]],TBL_QUAL_SERVICESLISTING_FAMILIES[[#This Row],[HOUSEHOLD_ANNUAL_INCOME]])&lt;&gt;""</f>
        <v>0</v>
      </c>
      <c r="K326" s="36" t="b">
        <f>AND(TBL_QUAL_SERVICESLISTING_FAMILIES[[#This Row],[LISTING_LOAN_ID_PROP_ADDR]]&lt;&gt;"",TBL_QUAL_SERVICESLISTING_FAMILIES[[#This Row],[FAMILY_NAME]]&lt;&gt;"",TBL_QUAL_SERVICESLISTING_FAMILIES[[#This Row],[HOUSEHOLD_ANNUAL_INCOME]]&lt;&gt;"")</f>
        <v>0</v>
      </c>
      <c r="L326" s="36">
        <f>SUM(
IF(AND(TBL_QUAL_SERVICESLISTING_FAMILIES[[#This Row],[LISTING_LOAN_ID_PROP_ADDR]]&lt;&gt;"",NOT(ISNUMBER(MATCH(TBL_QUAL_SERVICESLISTING_FAMILIES[[#This Row],[LISTING_LOAN_ID_PROP_ADDR]],RANGE_LOOKUP_UDARDA_LOANLIST,0)))),1,0)
)</f>
        <v>0</v>
      </c>
    </row>
    <row r="327" spans="2:12" ht="20.100000000000001" customHeight="1" x14ac:dyDescent="0.25">
      <c r="B327" s="25" t="str">
        <f>IF(TBL_QUAL_SERVICESLISTING_FAMILIES[[#This Row],[RECORD_STARTED]],IF(TBL_QUAL_SERVICESLISTING_FAMILIES[[#This Row],[ERROR_COUNT]]&gt;0,-1,IF(TBL_QUAL_SERVICESLISTING_FAMILIES[[#This Row],[REQ_FIELDS_POPULATED]],1,0)),"")</f>
        <v/>
      </c>
      <c r="C327" s="94">
        <f>ROW()-ROW(TBL_QUAL_SERVICESLISTING_FAMILIES[[#Headers],[ROW_ID]])</f>
        <v>318</v>
      </c>
      <c r="D327" s="82"/>
      <c r="E327" s="82"/>
      <c r="F327" s="33"/>
      <c r="G3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7" s="84" t="str">
        <f>IFERROR(INDEX(TBL_UDARDA_LOANPOOL[QUAL_SERVICES_HUD_MFI],MATCH(TBL_QUAL_SERVICESLISTING_FAMILIES[[#This Row],[LISTING_LOAN_ID_PROP_ADDR]],TBL_UDARDA_LOANPOOL[LOAN_ID_PROP_ADDR],0)),"")</f>
        <v/>
      </c>
      <c r="I3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7" s="36" t="b">
        <f>CONCATENATE(TBL_QUAL_SERVICESLISTING_FAMILIES[[#This Row],[LISTING_LOAN_ID_PROP_ADDR]],TBL_QUAL_SERVICESLISTING_FAMILIES[[#This Row],[FAMILY_NAME]],TBL_QUAL_SERVICESLISTING_FAMILIES[[#This Row],[HOUSEHOLD_ANNUAL_INCOME]])&lt;&gt;""</f>
        <v>0</v>
      </c>
      <c r="K327" s="36" t="b">
        <f>AND(TBL_QUAL_SERVICESLISTING_FAMILIES[[#This Row],[LISTING_LOAN_ID_PROP_ADDR]]&lt;&gt;"",TBL_QUAL_SERVICESLISTING_FAMILIES[[#This Row],[FAMILY_NAME]]&lt;&gt;"",TBL_QUAL_SERVICESLISTING_FAMILIES[[#This Row],[HOUSEHOLD_ANNUAL_INCOME]]&lt;&gt;"")</f>
        <v>0</v>
      </c>
      <c r="L327" s="36">
        <f>SUM(
IF(AND(TBL_QUAL_SERVICESLISTING_FAMILIES[[#This Row],[LISTING_LOAN_ID_PROP_ADDR]]&lt;&gt;"",NOT(ISNUMBER(MATCH(TBL_QUAL_SERVICESLISTING_FAMILIES[[#This Row],[LISTING_LOAN_ID_PROP_ADDR]],RANGE_LOOKUP_UDARDA_LOANLIST,0)))),1,0)
)</f>
        <v>0</v>
      </c>
    </row>
    <row r="328" spans="2:12" ht="20.100000000000001" customHeight="1" x14ac:dyDescent="0.25">
      <c r="B328" s="25" t="str">
        <f>IF(TBL_QUAL_SERVICESLISTING_FAMILIES[[#This Row],[RECORD_STARTED]],IF(TBL_QUAL_SERVICESLISTING_FAMILIES[[#This Row],[ERROR_COUNT]]&gt;0,-1,IF(TBL_QUAL_SERVICESLISTING_FAMILIES[[#This Row],[REQ_FIELDS_POPULATED]],1,0)),"")</f>
        <v/>
      </c>
      <c r="C328" s="94">
        <f>ROW()-ROW(TBL_QUAL_SERVICESLISTING_FAMILIES[[#Headers],[ROW_ID]])</f>
        <v>319</v>
      </c>
      <c r="D328" s="82"/>
      <c r="E328" s="82"/>
      <c r="F328" s="33"/>
      <c r="G3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8" s="84" t="str">
        <f>IFERROR(INDEX(TBL_UDARDA_LOANPOOL[QUAL_SERVICES_HUD_MFI],MATCH(TBL_QUAL_SERVICESLISTING_FAMILIES[[#This Row],[LISTING_LOAN_ID_PROP_ADDR]],TBL_UDARDA_LOANPOOL[LOAN_ID_PROP_ADDR],0)),"")</f>
        <v/>
      </c>
      <c r="I3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8" s="36" t="b">
        <f>CONCATENATE(TBL_QUAL_SERVICESLISTING_FAMILIES[[#This Row],[LISTING_LOAN_ID_PROP_ADDR]],TBL_QUAL_SERVICESLISTING_FAMILIES[[#This Row],[FAMILY_NAME]],TBL_QUAL_SERVICESLISTING_FAMILIES[[#This Row],[HOUSEHOLD_ANNUAL_INCOME]])&lt;&gt;""</f>
        <v>0</v>
      </c>
      <c r="K328" s="36" t="b">
        <f>AND(TBL_QUAL_SERVICESLISTING_FAMILIES[[#This Row],[LISTING_LOAN_ID_PROP_ADDR]]&lt;&gt;"",TBL_QUAL_SERVICESLISTING_FAMILIES[[#This Row],[FAMILY_NAME]]&lt;&gt;"",TBL_QUAL_SERVICESLISTING_FAMILIES[[#This Row],[HOUSEHOLD_ANNUAL_INCOME]]&lt;&gt;"")</f>
        <v>0</v>
      </c>
      <c r="L328" s="36">
        <f>SUM(
IF(AND(TBL_QUAL_SERVICESLISTING_FAMILIES[[#This Row],[LISTING_LOAN_ID_PROP_ADDR]]&lt;&gt;"",NOT(ISNUMBER(MATCH(TBL_QUAL_SERVICESLISTING_FAMILIES[[#This Row],[LISTING_LOAN_ID_PROP_ADDR]],RANGE_LOOKUP_UDARDA_LOANLIST,0)))),1,0)
)</f>
        <v>0</v>
      </c>
    </row>
    <row r="329" spans="2:12" ht="20.100000000000001" customHeight="1" x14ac:dyDescent="0.25">
      <c r="B329" s="25" t="str">
        <f>IF(TBL_QUAL_SERVICESLISTING_FAMILIES[[#This Row],[RECORD_STARTED]],IF(TBL_QUAL_SERVICESLISTING_FAMILIES[[#This Row],[ERROR_COUNT]]&gt;0,-1,IF(TBL_QUAL_SERVICESLISTING_FAMILIES[[#This Row],[REQ_FIELDS_POPULATED]],1,0)),"")</f>
        <v/>
      </c>
      <c r="C329" s="94">
        <f>ROW()-ROW(TBL_QUAL_SERVICESLISTING_FAMILIES[[#Headers],[ROW_ID]])</f>
        <v>320</v>
      </c>
      <c r="D329" s="82"/>
      <c r="E329" s="82"/>
      <c r="F329" s="33"/>
      <c r="G3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9" s="84" t="str">
        <f>IFERROR(INDEX(TBL_UDARDA_LOANPOOL[QUAL_SERVICES_HUD_MFI],MATCH(TBL_QUAL_SERVICESLISTING_FAMILIES[[#This Row],[LISTING_LOAN_ID_PROP_ADDR]],TBL_UDARDA_LOANPOOL[LOAN_ID_PROP_ADDR],0)),"")</f>
        <v/>
      </c>
      <c r="I3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9" s="36" t="b">
        <f>CONCATENATE(TBL_QUAL_SERVICESLISTING_FAMILIES[[#This Row],[LISTING_LOAN_ID_PROP_ADDR]],TBL_QUAL_SERVICESLISTING_FAMILIES[[#This Row],[FAMILY_NAME]],TBL_QUAL_SERVICESLISTING_FAMILIES[[#This Row],[HOUSEHOLD_ANNUAL_INCOME]])&lt;&gt;""</f>
        <v>0</v>
      </c>
      <c r="K329" s="36" t="b">
        <f>AND(TBL_QUAL_SERVICESLISTING_FAMILIES[[#This Row],[LISTING_LOAN_ID_PROP_ADDR]]&lt;&gt;"",TBL_QUAL_SERVICESLISTING_FAMILIES[[#This Row],[FAMILY_NAME]]&lt;&gt;"",TBL_QUAL_SERVICESLISTING_FAMILIES[[#This Row],[HOUSEHOLD_ANNUAL_INCOME]]&lt;&gt;"")</f>
        <v>0</v>
      </c>
      <c r="L329" s="36">
        <f>SUM(
IF(AND(TBL_QUAL_SERVICESLISTING_FAMILIES[[#This Row],[LISTING_LOAN_ID_PROP_ADDR]]&lt;&gt;"",NOT(ISNUMBER(MATCH(TBL_QUAL_SERVICESLISTING_FAMILIES[[#This Row],[LISTING_LOAN_ID_PROP_ADDR]],RANGE_LOOKUP_UDARDA_LOANLIST,0)))),1,0)
)</f>
        <v>0</v>
      </c>
    </row>
    <row r="330" spans="2:12" ht="20.100000000000001" customHeight="1" x14ac:dyDescent="0.25">
      <c r="B330" s="25" t="str">
        <f>IF(TBL_QUAL_SERVICESLISTING_FAMILIES[[#This Row],[RECORD_STARTED]],IF(TBL_QUAL_SERVICESLISTING_FAMILIES[[#This Row],[ERROR_COUNT]]&gt;0,-1,IF(TBL_QUAL_SERVICESLISTING_FAMILIES[[#This Row],[REQ_FIELDS_POPULATED]],1,0)),"")</f>
        <v/>
      </c>
      <c r="C330" s="94">
        <f>ROW()-ROW(TBL_QUAL_SERVICESLISTING_FAMILIES[[#Headers],[ROW_ID]])</f>
        <v>321</v>
      </c>
      <c r="D330" s="82"/>
      <c r="E330" s="82"/>
      <c r="F330" s="33"/>
      <c r="G3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0" s="84" t="str">
        <f>IFERROR(INDEX(TBL_UDARDA_LOANPOOL[QUAL_SERVICES_HUD_MFI],MATCH(TBL_QUAL_SERVICESLISTING_FAMILIES[[#This Row],[LISTING_LOAN_ID_PROP_ADDR]],TBL_UDARDA_LOANPOOL[LOAN_ID_PROP_ADDR],0)),"")</f>
        <v/>
      </c>
      <c r="I3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0" s="36" t="b">
        <f>CONCATENATE(TBL_QUAL_SERVICESLISTING_FAMILIES[[#This Row],[LISTING_LOAN_ID_PROP_ADDR]],TBL_QUAL_SERVICESLISTING_FAMILIES[[#This Row],[FAMILY_NAME]],TBL_QUAL_SERVICESLISTING_FAMILIES[[#This Row],[HOUSEHOLD_ANNUAL_INCOME]])&lt;&gt;""</f>
        <v>0</v>
      </c>
      <c r="K330" s="36" t="b">
        <f>AND(TBL_QUAL_SERVICESLISTING_FAMILIES[[#This Row],[LISTING_LOAN_ID_PROP_ADDR]]&lt;&gt;"",TBL_QUAL_SERVICESLISTING_FAMILIES[[#This Row],[FAMILY_NAME]]&lt;&gt;"",TBL_QUAL_SERVICESLISTING_FAMILIES[[#This Row],[HOUSEHOLD_ANNUAL_INCOME]]&lt;&gt;"")</f>
        <v>0</v>
      </c>
      <c r="L330" s="36">
        <f>SUM(
IF(AND(TBL_QUAL_SERVICESLISTING_FAMILIES[[#This Row],[LISTING_LOAN_ID_PROP_ADDR]]&lt;&gt;"",NOT(ISNUMBER(MATCH(TBL_QUAL_SERVICESLISTING_FAMILIES[[#This Row],[LISTING_LOAN_ID_PROP_ADDR]],RANGE_LOOKUP_UDARDA_LOANLIST,0)))),1,0)
)</f>
        <v>0</v>
      </c>
    </row>
    <row r="331" spans="2:12" ht="20.100000000000001" customHeight="1" x14ac:dyDescent="0.25">
      <c r="B331" s="25" t="str">
        <f>IF(TBL_QUAL_SERVICESLISTING_FAMILIES[[#This Row],[RECORD_STARTED]],IF(TBL_QUAL_SERVICESLISTING_FAMILIES[[#This Row],[ERROR_COUNT]]&gt;0,-1,IF(TBL_QUAL_SERVICESLISTING_FAMILIES[[#This Row],[REQ_FIELDS_POPULATED]],1,0)),"")</f>
        <v/>
      </c>
      <c r="C331" s="94">
        <f>ROW()-ROW(TBL_QUAL_SERVICESLISTING_FAMILIES[[#Headers],[ROW_ID]])</f>
        <v>322</v>
      </c>
      <c r="D331" s="82"/>
      <c r="E331" s="82"/>
      <c r="F331" s="33"/>
      <c r="G3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1" s="84" t="str">
        <f>IFERROR(INDEX(TBL_UDARDA_LOANPOOL[QUAL_SERVICES_HUD_MFI],MATCH(TBL_QUAL_SERVICESLISTING_FAMILIES[[#This Row],[LISTING_LOAN_ID_PROP_ADDR]],TBL_UDARDA_LOANPOOL[LOAN_ID_PROP_ADDR],0)),"")</f>
        <v/>
      </c>
      <c r="I3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1" s="36" t="b">
        <f>CONCATENATE(TBL_QUAL_SERVICESLISTING_FAMILIES[[#This Row],[LISTING_LOAN_ID_PROP_ADDR]],TBL_QUAL_SERVICESLISTING_FAMILIES[[#This Row],[FAMILY_NAME]],TBL_QUAL_SERVICESLISTING_FAMILIES[[#This Row],[HOUSEHOLD_ANNUAL_INCOME]])&lt;&gt;""</f>
        <v>0</v>
      </c>
      <c r="K331" s="36" t="b">
        <f>AND(TBL_QUAL_SERVICESLISTING_FAMILIES[[#This Row],[LISTING_LOAN_ID_PROP_ADDR]]&lt;&gt;"",TBL_QUAL_SERVICESLISTING_FAMILIES[[#This Row],[FAMILY_NAME]]&lt;&gt;"",TBL_QUAL_SERVICESLISTING_FAMILIES[[#This Row],[HOUSEHOLD_ANNUAL_INCOME]]&lt;&gt;"")</f>
        <v>0</v>
      </c>
      <c r="L331" s="36">
        <f>SUM(
IF(AND(TBL_QUAL_SERVICESLISTING_FAMILIES[[#This Row],[LISTING_LOAN_ID_PROP_ADDR]]&lt;&gt;"",NOT(ISNUMBER(MATCH(TBL_QUAL_SERVICESLISTING_FAMILIES[[#This Row],[LISTING_LOAN_ID_PROP_ADDR]],RANGE_LOOKUP_UDARDA_LOANLIST,0)))),1,0)
)</f>
        <v>0</v>
      </c>
    </row>
    <row r="332" spans="2:12" ht="20.100000000000001" customHeight="1" x14ac:dyDescent="0.25">
      <c r="B332" s="25" t="str">
        <f>IF(TBL_QUAL_SERVICESLISTING_FAMILIES[[#This Row],[RECORD_STARTED]],IF(TBL_QUAL_SERVICESLISTING_FAMILIES[[#This Row],[ERROR_COUNT]]&gt;0,-1,IF(TBL_QUAL_SERVICESLISTING_FAMILIES[[#This Row],[REQ_FIELDS_POPULATED]],1,0)),"")</f>
        <v/>
      </c>
      <c r="C332" s="94">
        <f>ROW()-ROW(TBL_QUAL_SERVICESLISTING_FAMILIES[[#Headers],[ROW_ID]])</f>
        <v>323</v>
      </c>
      <c r="D332" s="82"/>
      <c r="E332" s="82"/>
      <c r="F332" s="33"/>
      <c r="G3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2" s="84" t="str">
        <f>IFERROR(INDEX(TBL_UDARDA_LOANPOOL[QUAL_SERVICES_HUD_MFI],MATCH(TBL_QUAL_SERVICESLISTING_FAMILIES[[#This Row],[LISTING_LOAN_ID_PROP_ADDR]],TBL_UDARDA_LOANPOOL[LOAN_ID_PROP_ADDR],0)),"")</f>
        <v/>
      </c>
      <c r="I3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2" s="36" t="b">
        <f>CONCATENATE(TBL_QUAL_SERVICESLISTING_FAMILIES[[#This Row],[LISTING_LOAN_ID_PROP_ADDR]],TBL_QUAL_SERVICESLISTING_FAMILIES[[#This Row],[FAMILY_NAME]],TBL_QUAL_SERVICESLISTING_FAMILIES[[#This Row],[HOUSEHOLD_ANNUAL_INCOME]])&lt;&gt;""</f>
        <v>0</v>
      </c>
      <c r="K332" s="36" t="b">
        <f>AND(TBL_QUAL_SERVICESLISTING_FAMILIES[[#This Row],[LISTING_LOAN_ID_PROP_ADDR]]&lt;&gt;"",TBL_QUAL_SERVICESLISTING_FAMILIES[[#This Row],[FAMILY_NAME]]&lt;&gt;"",TBL_QUAL_SERVICESLISTING_FAMILIES[[#This Row],[HOUSEHOLD_ANNUAL_INCOME]]&lt;&gt;"")</f>
        <v>0</v>
      </c>
      <c r="L332" s="36">
        <f>SUM(
IF(AND(TBL_QUAL_SERVICESLISTING_FAMILIES[[#This Row],[LISTING_LOAN_ID_PROP_ADDR]]&lt;&gt;"",NOT(ISNUMBER(MATCH(TBL_QUAL_SERVICESLISTING_FAMILIES[[#This Row],[LISTING_LOAN_ID_PROP_ADDR]],RANGE_LOOKUP_UDARDA_LOANLIST,0)))),1,0)
)</f>
        <v>0</v>
      </c>
    </row>
    <row r="333" spans="2:12" ht="20.100000000000001" customHeight="1" x14ac:dyDescent="0.25">
      <c r="B333" s="25" t="str">
        <f>IF(TBL_QUAL_SERVICESLISTING_FAMILIES[[#This Row],[RECORD_STARTED]],IF(TBL_QUAL_SERVICESLISTING_FAMILIES[[#This Row],[ERROR_COUNT]]&gt;0,-1,IF(TBL_QUAL_SERVICESLISTING_FAMILIES[[#This Row],[REQ_FIELDS_POPULATED]],1,0)),"")</f>
        <v/>
      </c>
      <c r="C333" s="94">
        <f>ROW()-ROW(TBL_QUAL_SERVICESLISTING_FAMILIES[[#Headers],[ROW_ID]])</f>
        <v>324</v>
      </c>
      <c r="D333" s="82"/>
      <c r="E333" s="82"/>
      <c r="F333" s="33"/>
      <c r="G3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3" s="84" t="str">
        <f>IFERROR(INDEX(TBL_UDARDA_LOANPOOL[QUAL_SERVICES_HUD_MFI],MATCH(TBL_QUAL_SERVICESLISTING_FAMILIES[[#This Row],[LISTING_LOAN_ID_PROP_ADDR]],TBL_UDARDA_LOANPOOL[LOAN_ID_PROP_ADDR],0)),"")</f>
        <v/>
      </c>
      <c r="I3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3" s="36" t="b">
        <f>CONCATENATE(TBL_QUAL_SERVICESLISTING_FAMILIES[[#This Row],[LISTING_LOAN_ID_PROP_ADDR]],TBL_QUAL_SERVICESLISTING_FAMILIES[[#This Row],[FAMILY_NAME]],TBL_QUAL_SERVICESLISTING_FAMILIES[[#This Row],[HOUSEHOLD_ANNUAL_INCOME]])&lt;&gt;""</f>
        <v>0</v>
      </c>
      <c r="K333" s="36" t="b">
        <f>AND(TBL_QUAL_SERVICESLISTING_FAMILIES[[#This Row],[LISTING_LOAN_ID_PROP_ADDR]]&lt;&gt;"",TBL_QUAL_SERVICESLISTING_FAMILIES[[#This Row],[FAMILY_NAME]]&lt;&gt;"",TBL_QUAL_SERVICESLISTING_FAMILIES[[#This Row],[HOUSEHOLD_ANNUAL_INCOME]]&lt;&gt;"")</f>
        <v>0</v>
      </c>
      <c r="L333" s="36">
        <f>SUM(
IF(AND(TBL_QUAL_SERVICESLISTING_FAMILIES[[#This Row],[LISTING_LOAN_ID_PROP_ADDR]]&lt;&gt;"",NOT(ISNUMBER(MATCH(TBL_QUAL_SERVICESLISTING_FAMILIES[[#This Row],[LISTING_LOAN_ID_PROP_ADDR]],RANGE_LOOKUP_UDARDA_LOANLIST,0)))),1,0)
)</f>
        <v>0</v>
      </c>
    </row>
    <row r="334" spans="2:12" ht="20.100000000000001" customHeight="1" x14ac:dyDescent="0.25">
      <c r="B334" s="25" t="str">
        <f>IF(TBL_QUAL_SERVICESLISTING_FAMILIES[[#This Row],[RECORD_STARTED]],IF(TBL_QUAL_SERVICESLISTING_FAMILIES[[#This Row],[ERROR_COUNT]]&gt;0,-1,IF(TBL_QUAL_SERVICESLISTING_FAMILIES[[#This Row],[REQ_FIELDS_POPULATED]],1,0)),"")</f>
        <v/>
      </c>
      <c r="C334" s="94">
        <f>ROW()-ROW(TBL_QUAL_SERVICESLISTING_FAMILIES[[#Headers],[ROW_ID]])</f>
        <v>325</v>
      </c>
      <c r="D334" s="82"/>
      <c r="E334" s="82"/>
      <c r="F334" s="33"/>
      <c r="G3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4" s="84" t="str">
        <f>IFERROR(INDEX(TBL_UDARDA_LOANPOOL[QUAL_SERVICES_HUD_MFI],MATCH(TBL_QUAL_SERVICESLISTING_FAMILIES[[#This Row],[LISTING_LOAN_ID_PROP_ADDR]],TBL_UDARDA_LOANPOOL[LOAN_ID_PROP_ADDR],0)),"")</f>
        <v/>
      </c>
      <c r="I3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4" s="36" t="b">
        <f>CONCATENATE(TBL_QUAL_SERVICESLISTING_FAMILIES[[#This Row],[LISTING_LOAN_ID_PROP_ADDR]],TBL_QUAL_SERVICESLISTING_FAMILIES[[#This Row],[FAMILY_NAME]],TBL_QUAL_SERVICESLISTING_FAMILIES[[#This Row],[HOUSEHOLD_ANNUAL_INCOME]])&lt;&gt;""</f>
        <v>0</v>
      </c>
      <c r="K334" s="36" t="b">
        <f>AND(TBL_QUAL_SERVICESLISTING_FAMILIES[[#This Row],[LISTING_LOAN_ID_PROP_ADDR]]&lt;&gt;"",TBL_QUAL_SERVICESLISTING_FAMILIES[[#This Row],[FAMILY_NAME]]&lt;&gt;"",TBL_QUAL_SERVICESLISTING_FAMILIES[[#This Row],[HOUSEHOLD_ANNUAL_INCOME]]&lt;&gt;"")</f>
        <v>0</v>
      </c>
      <c r="L334" s="36">
        <f>SUM(
IF(AND(TBL_QUAL_SERVICESLISTING_FAMILIES[[#This Row],[LISTING_LOAN_ID_PROP_ADDR]]&lt;&gt;"",NOT(ISNUMBER(MATCH(TBL_QUAL_SERVICESLISTING_FAMILIES[[#This Row],[LISTING_LOAN_ID_PROP_ADDR]],RANGE_LOOKUP_UDARDA_LOANLIST,0)))),1,0)
)</f>
        <v>0</v>
      </c>
    </row>
    <row r="335" spans="2:12" ht="20.100000000000001" customHeight="1" x14ac:dyDescent="0.25">
      <c r="B335" s="25" t="str">
        <f>IF(TBL_QUAL_SERVICESLISTING_FAMILIES[[#This Row],[RECORD_STARTED]],IF(TBL_QUAL_SERVICESLISTING_FAMILIES[[#This Row],[ERROR_COUNT]]&gt;0,-1,IF(TBL_QUAL_SERVICESLISTING_FAMILIES[[#This Row],[REQ_FIELDS_POPULATED]],1,0)),"")</f>
        <v/>
      </c>
      <c r="C335" s="94">
        <f>ROW()-ROW(TBL_QUAL_SERVICESLISTING_FAMILIES[[#Headers],[ROW_ID]])</f>
        <v>326</v>
      </c>
      <c r="D335" s="82"/>
      <c r="E335" s="82"/>
      <c r="F335" s="33"/>
      <c r="G3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5" s="84" t="str">
        <f>IFERROR(INDEX(TBL_UDARDA_LOANPOOL[QUAL_SERVICES_HUD_MFI],MATCH(TBL_QUAL_SERVICESLISTING_FAMILIES[[#This Row],[LISTING_LOAN_ID_PROP_ADDR]],TBL_UDARDA_LOANPOOL[LOAN_ID_PROP_ADDR],0)),"")</f>
        <v/>
      </c>
      <c r="I3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5" s="36" t="b">
        <f>CONCATENATE(TBL_QUAL_SERVICESLISTING_FAMILIES[[#This Row],[LISTING_LOAN_ID_PROP_ADDR]],TBL_QUAL_SERVICESLISTING_FAMILIES[[#This Row],[FAMILY_NAME]],TBL_QUAL_SERVICESLISTING_FAMILIES[[#This Row],[HOUSEHOLD_ANNUAL_INCOME]])&lt;&gt;""</f>
        <v>0</v>
      </c>
      <c r="K335" s="36" t="b">
        <f>AND(TBL_QUAL_SERVICESLISTING_FAMILIES[[#This Row],[LISTING_LOAN_ID_PROP_ADDR]]&lt;&gt;"",TBL_QUAL_SERVICESLISTING_FAMILIES[[#This Row],[FAMILY_NAME]]&lt;&gt;"",TBL_QUAL_SERVICESLISTING_FAMILIES[[#This Row],[HOUSEHOLD_ANNUAL_INCOME]]&lt;&gt;"")</f>
        <v>0</v>
      </c>
      <c r="L335" s="36">
        <f>SUM(
IF(AND(TBL_QUAL_SERVICESLISTING_FAMILIES[[#This Row],[LISTING_LOAN_ID_PROP_ADDR]]&lt;&gt;"",NOT(ISNUMBER(MATCH(TBL_QUAL_SERVICESLISTING_FAMILIES[[#This Row],[LISTING_LOAN_ID_PROP_ADDR]],RANGE_LOOKUP_UDARDA_LOANLIST,0)))),1,0)
)</f>
        <v>0</v>
      </c>
    </row>
    <row r="336" spans="2:12" ht="20.100000000000001" customHeight="1" x14ac:dyDescent="0.25">
      <c r="B336" s="25" t="str">
        <f>IF(TBL_QUAL_SERVICESLISTING_FAMILIES[[#This Row],[RECORD_STARTED]],IF(TBL_QUAL_SERVICESLISTING_FAMILIES[[#This Row],[ERROR_COUNT]]&gt;0,-1,IF(TBL_QUAL_SERVICESLISTING_FAMILIES[[#This Row],[REQ_FIELDS_POPULATED]],1,0)),"")</f>
        <v/>
      </c>
      <c r="C336" s="94">
        <f>ROW()-ROW(TBL_QUAL_SERVICESLISTING_FAMILIES[[#Headers],[ROW_ID]])</f>
        <v>327</v>
      </c>
      <c r="D336" s="82"/>
      <c r="E336" s="82"/>
      <c r="F336" s="33"/>
      <c r="G3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6" s="84" t="str">
        <f>IFERROR(INDEX(TBL_UDARDA_LOANPOOL[QUAL_SERVICES_HUD_MFI],MATCH(TBL_QUAL_SERVICESLISTING_FAMILIES[[#This Row],[LISTING_LOAN_ID_PROP_ADDR]],TBL_UDARDA_LOANPOOL[LOAN_ID_PROP_ADDR],0)),"")</f>
        <v/>
      </c>
      <c r="I3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6" s="36" t="b">
        <f>CONCATENATE(TBL_QUAL_SERVICESLISTING_FAMILIES[[#This Row],[LISTING_LOAN_ID_PROP_ADDR]],TBL_QUAL_SERVICESLISTING_FAMILIES[[#This Row],[FAMILY_NAME]],TBL_QUAL_SERVICESLISTING_FAMILIES[[#This Row],[HOUSEHOLD_ANNUAL_INCOME]])&lt;&gt;""</f>
        <v>0</v>
      </c>
      <c r="K336" s="36" t="b">
        <f>AND(TBL_QUAL_SERVICESLISTING_FAMILIES[[#This Row],[LISTING_LOAN_ID_PROP_ADDR]]&lt;&gt;"",TBL_QUAL_SERVICESLISTING_FAMILIES[[#This Row],[FAMILY_NAME]]&lt;&gt;"",TBL_QUAL_SERVICESLISTING_FAMILIES[[#This Row],[HOUSEHOLD_ANNUAL_INCOME]]&lt;&gt;"")</f>
        <v>0</v>
      </c>
      <c r="L336" s="36">
        <f>SUM(
IF(AND(TBL_QUAL_SERVICESLISTING_FAMILIES[[#This Row],[LISTING_LOAN_ID_PROP_ADDR]]&lt;&gt;"",NOT(ISNUMBER(MATCH(TBL_QUAL_SERVICESLISTING_FAMILIES[[#This Row],[LISTING_LOAN_ID_PROP_ADDR]],RANGE_LOOKUP_UDARDA_LOANLIST,0)))),1,0)
)</f>
        <v>0</v>
      </c>
    </row>
    <row r="337" spans="2:12" ht="20.100000000000001" customHeight="1" x14ac:dyDescent="0.25">
      <c r="B337" s="25" t="str">
        <f>IF(TBL_QUAL_SERVICESLISTING_FAMILIES[[#This Row],[RECORD_STARTED]],IF(TBL_QUAL_SERVICESLISTING_FAMILIES[[#This Row],[ERROR_COUNT]]&gt;0,-1,IF(TBL_QUAL_SERVICESLISTING_FAMILIES[[#This Row],[REQ_FIELDS_POPULATED]],1,0)),"")</f>
        <v/>
      </c>
      <c r="C337" s="94">
        <f>ROW()-ROW(TBL_QUAL_SERVICESLISTING_FAMILIES[[#Headers],[ROW_ID]])</f>
        <v>328</v>
      </c>
      <c r="D337" s="82"/>
      <c r="E337" s="82"/>
      <c r="F337" s="33"/>
      <c r="G3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7" s="84" t="str">
        <f>IFERROR(INDEX(TBL_UDARDA_LOANPOOL[QUAL_SERVICES_HUD_MFI],MATCH(TBL_QUAL_SERVICESLISTING_FAMILIES[[#This Row],[LISTING_LOAN_ID_PROP_ADDR]],TBL_UDARDA_LOANPOOL[LOAN_ID_PROP_ADDR],0)),"")</f>
        <v/>
      </c>
      <c r="I3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7" s="36" t="b">
        <f>CONCATENATE(TBL_QUAL_SERVICESLISTING_FAMILIES[[#This Row],[LISTING_LOAN_ID_PROP_ADDR]],TBL_QUAL_SERVICESLISTING_FAMILIES[[#This Row],[FAMILY_NAME]],TBL_QUAL_SERVICESLISTING_FAMILIES[[#This Row],[HOUSEHOLD_ANNUAL_INCOME]])&lt;&gt;""</f>
        <v>0</v>
      </c>
      <c r="K337" s="36" t="b">
        <f>AND(TBL_QUAL_SERVICESLISTING_FAMILIES[[#This Row],[LISTING_LOAN_ID_PROP_ADDR]]&lt;&gt;"",TBL_QUAL_SERVICESLISTING_FAMILIES[[#This Row],[FAMILY_NAME]]&lt;&gt;"",TBL_QUAL_SERVICESLISTING_FAMILIES[[#This Row],[HOUSEHOLD_ANNUAL_INCOME]]&lt;&gt;"")</f>
        <v>0</v>
      </c>
      <c r="L337" s="36">
        <f>SUM(
IF(AND(TBL_QUAL_SERVICESLISTING_FAMILIES[[#This Row],[LISTING_LOAN_ID_PROP_ADDR]]&lt;&gt;"",NOT(ISNUMBER(MATCH(TBL_QUAL_SERVICESLISTING_FAMILIES[[#This Row],[LISTING_LOAN_ID_PROP_ADDR]],RANGE_LOOKUP_UDARDA_LOANLIST,0)))),1,0)
)</f>
        <v>0</v>
      </c>
    </row>
    <row r="338" spans="2:12" ht="20.100000000000001" customHeight="1" x14ac:dyDescent="0.25">
      <c r="B338" s="25" t="str">
        <f>IF(TBL_QUAL_SERVICESLISTING_FAMILIES[[#This Row],[RECORD_STARTED]],IF(TBL_QUAL_SERVICESLISTING_FAMILIES[[#This Row],[ERROR_COUNT]]&gt;0,-1,IF(TBL_QUAL_SERVICESLISTING_FAMILIES[[#This Row],[REQ_FIELDS_POPULATED]],1,0)),"")</f>
        <v/>
      </c>
      <c r="C338" s="94">
        <f>ROW()-ROW(TBL_QUAL_SERVICESLISTING_FAMILIES[[#Headers],[ROW_ID]])</f>
        <v>329</v>
      </c>
      <c r="D338" s="82"/>
      <c r="E338" s="82"/>
      <c r="F338" s="33"/>
      <c r="G3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8" s="84" t="str">
        <f>IFERROR(INDEX(TBL_UDARDA_LOANPOOL[QUAL_SERVICES_HUD_MFI],MATCH(TBL_QUAL_SERVICESLISTING_FAMILIES[[#This Row],[LISTING_LOAN_ID_PROP_ADDR]],TBL_UDARDA_LOANPOOL[LOAN_ID_PROP_ADDR],0)),"")</f>
        <v/>
      </c>
      <c r="I3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8" s="36" t="b">
        <f>CONCATENATE(TBL_QUAL_SERVICESLISTING_FAMILIES[[#This Row],[LISTING_LOAN_ID_PROP_ADDR]],TBL_QUAL_SERVICESLISTING_FAMILIES[[#This Row],[FAMILY_NAME]],TBL_QUAL_SERVICESLISTING_FAMILIES[[#This Row],[HOUSEHOLD_ANNUAL_INCOME]])&lt;&gt;""</f>
        <v>0</v>
      </c>
      <c r="K338" s="36" t="b">
        <f>AND(TBL_QUAL_SERVICESLISTING_FAMILIES[[#This Row],[LISTING_LOAN_ID_PROP_ADDR]]&lt;&gt;"",TBL_QUAL_SERVICESLISTING_FAMILIES[[#This Row],[FAMILY_NAME]]&lt;&gt;"",TBL_QUAL_SERVICESLISTING_FAMILIES[[#This Row],[HOUSEHOLD_ANNUAL_INCOME]]&lt;&gt;"")</f>
        <v>0</v>
      </c>
      <c r="L338" s="36">
        <f>SUM(
IF(AND(TBL_QUAL_SERVICESLISTING_FAMILIES[[#This Row],[LISTING_LOAN_ID_PROP_ADDR]]&lt;&gt;"",NOT(ISNUMBER(MATCH(TBL_QUAL_SERVICESLISTING_FAMILIES[[#This Row],[LISTING_LOAN_ID_PROP_ADDR]],RANGE_LOOKUP_UDARDA_LOANLIST,0)))),1,0)
)</f>
        <v>0</v>
      </c>
    </row>
    <row r="339" spans="2:12" ht="20.100000000000001" customHeight="1" x14ac:dyDescent="0.25">
      <c r="B339" s="25" t="str">
        <f>IF(TBL_QUAL_SERVICESLISTING_FAMILIES[[#This Row],[RECORD_STARTED]],IF(TBL_QUAL_SERVICESLISTING_FAMILIES[[#This Row],[ERROR_COUNT]]&gt;0,-1,IF(TBL_QUAL_SERVICESLISTING_FAMILIES[[#This Row],[REQ_FIELDS_POPULATED]],1,0)),"")</f>
        <v/>
      </c>
      <c r="C339" s="94">
        <f>ROW()-ROW(TBL_QUAL_SERVICESLISTING_FAMILIES[[#Headers],[ROW_ID]])</f>
        <v>330</v>
      </c>
      <c r="D339" s="82"/>
      <c r="E339" s="82"/>
      <c r="F339" s="33"/>
      <c r="G3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9" s="84" t="str">
        <f>IFERROR(INDEX(TBL_UDARDA_LOANPOOL[QUAL_SERVICES_HUD_MFI],MATCH(TBL_QUAL_SERVICESLISTING_FAMILIES[[#This Row],[LISTING_LOAN_ID_PROP_ADDR]],TBL_UDARDA_LOANPOOL[LOAN_ID_PROP_ADDR],0)),"")</f>
        <v/>
      </c>
      <c r="I3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9" s="36" t="b">
        <f>CONCATENATE(TBL_QUAL_SERVICESLISTING_FAMILIES[[#This Row],[LISTING_LOAN_ID_PROP_ADDR]],TBL_QUAL_SERVICESLISTING_FAMILIES[[#This Row],[FAMILY_NAME]],TBL_QUAL_SERVICESLISTING_FAMILIES[[#This Row],[HOUSEHOLD_ANNUAL_INCOME]])&lt;&gt;""</f>
        <v>0</v>
      </c>
      <c r="K339" s="36" t="b">
        <f>AND(TBL_QUAL_SERVICESLISTING_FAMILIES[[#This Row],[LISTING_LOAN_ID_PROP_ADDR]]&lt;&gt;"",TBL_QUAL_SERVICESLISTING_FAMILIES[[#This Row],[FAMILY_NAME]]&lt;&gt;"",TBL_QUAL_SERVICESLISTING_FAMILIES[[#This Row],[HOUSEHOLD_ANNUAL_INCOME]]&lt;&gt;"")</f>
        <v>0</v>
      </c>
      <c r="L339" s="36">
        <f>SUM(
IF(AND(TBL_QUAL_SERVICESLISTING_FAMILIES[[#This Row],[LISTING_LOAN_ID_PROP_ADDR]]&lt;&gt;"",NOT(ISNUMBER(MATCH(TBL_QUAL_SERVICESLISTING_FAMILIES[[#This Row],[LISTING_LOAN_ID_PROP_ADDR]],RANGE_LOOKUP_UDARDA_LOANLIST,0)))),1,0)
)</f>
        <v>0</v>
      </c>
    </row>
    <row r="340" spans="2:12" ht="20.100000000000001" customHeight="1" x14ac:dyDescent="0.25">
      <c r="B340" s="25" t="str">
        <f>IF(TBL_QUAL_SERVICESLISTING_FAMILIES[[#This Row],[RECORD_STARTED]],IF(TBL_QUAL_SERVICESLISTING_FAMILIES[[#This Row],[ERROR_COUNT]]&gt;0,-1,IF(TBL_QUAL_SERVICESLISTING_FAMILIES[[#This Row],[REQ_FIELDS_POPULATED]],1,0)),"")</f>
        <v/>
      </c>
      <c r="C340" s="94">
        <f>ROW()-ROW(TBL_QUAL_SERVICESLISTING_FAMILIES[[#Headers],[ROW_ID]])</f>
        <v>331</v>
      </c>
      <c r="D340" s="82"/>
      <c r="E340" s="82"/>
      <c r="F340" s="33"/>
      <c r="G3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0" s="84" t="str">
        <f>IFERROR(INDEX(TBL_UDARDA_LOANPOOL[QUAL_SERVICES_HUD_MFI],MATCH(TBL_QUAL_SERVICESLISTING_FAMILIES[[#This Row],[LISTING_LOAN_ID_PROP_ADDR]],TBL_UDARDA_LOANPOOL[LOAN_ID_PROP_ADDR],0)),"")</f>
        <v/>
      </c>
      <c r="I3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0" s="36" t="b">
        <f>CONCATENATE(TBL_QUAL_SERVICESLISTING_FAMILIES[[#This Row],[LISTING_LOAN_ID_PROP_ADDR]],TBL_QUAL_SERVICESLISTING_FAMILIES[[#This Row],[FAMILY_NAME]],TBL_QUAL_SERVICESLISTING_FAMILIES[[#This Row],[HOUSEHOLD_ANNUAL_INCOME]])&lt;&gt;""</f>
        <v>0</v>
      </c>
      <c r="K340" s="36" t="b">
        <f>AND(TBL_QUAL_SERVICESLISTING_FAMILIES[[#This Row],[LISTING_LOAN_ID_PROP_ADDR]]&lt;&gt;"",TBL_QUAL_SERVICESLISTING_FAMILIES[[#This Row],[FAMILY_NAME]]&lt;&gt;"",TBL_QUAL_SERVICESLISTING_FAMILIES[[#This Row],[HOUSEHOLD_ANNUAL_INCOME]]&lt;&gt;"")</f>
        <v>0</v>
      </c>
      <c r="L340" s="36">
        <f>SUM(
IF(AND(TBL_QUAL_SERVICESLISTING_FAMILIES[[#This Row],[LISTING_LOAN_ID_PROP_ADDR]]&lt;&gt;"",NOT(ISNUMBER(MATCH(TBL_QUAL_SERVICESLISTING_FAMILIES[[#This Row],[LISTING_LOAN_ID_PROP_ADDR]],RANGE_LOOKUP_UDARDA_LOANLIST,0)))),1,0)
)</f>
        <v>0</v>
      </c>
    </row>
    <row r="341" spans="2:12" ht="20.100000000000001" customHeight="1" x14ac:dyDescent="0.25">
      <c r="B341" s="25" t="str">
        <f>IF(TBL_QUAL_SERVICESLISTING_FAMILIES[[#This Row],[RECORD_STARTED]],IF(TBL_QUAL_SERVICESLISTING_FAMILIES[[#This Row],[ERROR_COUNT]]&gt;0,-1,IF(TBL_QUAL_SERVICESLISTING_FAMILIES[[#This Row],[REQ_FIELDS_POPULATED]],1,0)),"")</f>
        <v/>
      </c>
      <c r="C341" s="94">
        <f>ROW()-ROW(TBL_QUAL_SERVICESLISTING_FAMILIES[[#Headers],[ROW_ID]])</f>
        <v>332</v>
      </c>
      <c r="D341" s="82"/>
      <c r="E341" s="82"/>
      <c r="F341" s="33"/>
      <c r="G3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1" s="84" t="str">
        <f>IFERROR(INDEX(TBL_UDARDA_LOANPOOL[QUAL_SERVICES_HUD_MFI],MATCH(TBL_QUAL_SERVICESLISTING_FAMILIES[[#This Row],[LISTING_LOAN_ID_PROP_ADDR]],TBL_UDARDA_LOANPOOL[LOAN_ID_PROP_ADDR],0)),"")</f>
        <v/>
      </c>
      <c r="I3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1" s="36" t="b">
        <f>CONCATENATE(TBL_QUAL_SERVICESLISTING_FAMILIES[[#This Row],[LISTING_LOAN_ID_PROP_ADDR]],TBL_QUAL_SERVICESLISTING_FAMILIES[[#This Row],[FAMILY_NAME]],TBL_QUAL_SERVICESLISTING_FAMILIES[[#This Row],[HOUSEHOLD_ANNUAL_INCOME]])&lt;&gt;""</f>
        <v>0</v>
      </c>
      <c r="K341" s="36" t="b">
        <f>AND(TBL_QUAL_SERVICESLISTING_FAMILIES[[#This Row],[LISTING_LOAN_ID_PROP_ADDR]]&lt;&gt;"",TBL_QUAL_SERVICESLISTING_FAMILIES[[#This Row],[FAMILY_NAME]]&lt;&gt;"",TBL_QUAL_SERVICESLISTING_FAMILIES[[#This Row],[HOUSEHOLD_ANNUAL_INCOME]]&lt;&gt;"")</f>
        <v>0</v>
      </c>
      <c r="L341" s="36">
        <f>SUM(
IF(AND(TBL_QUAL_SERVICESLISTING_FAMILIES[[#This Row],[LISTING_LOAN_ID_PROP_ADDR]]&lt;&gt;"",NOT(ISNUMBER(MATCH(TBL_QUAL_SERVICESLISTING_FAMILIES[[#This Row],[LISTING_LOAN_ID_PROP_ADDR]],RANGE_LOOKUP_UDARDA_LOANLIST,0)))),1,0)
)</f>
        <v>0</v>
      </c>
    </row>
    <row r="342" spans="2:12" ht="20.100000000000001" customHeight="1" x14ac:dyDescent="0.25">
      <c r="B342" s="25" t="str">
        <f>IF(TBL_QUAL_SERVICESLISTING_FAMILIES[[#This Row],[RECORD_STARTED]],IF(TBL_QUAL_SERVICESLISTING_FAMILIES[[#This Row],[ERROR_COUNT]]&gt;0,-1,IF(TBL_QUAL_SERVICESLISTING_FAMILIES[[#This Row],[REQ_FIELDS_POPULATED]],1,0)),"")</f>
        <v/>
      </c>
      <c r="C342" s="94">
        <f>ROW()-ROW(TBL_QUAL_SERVICESLISTING_FAMILIES[[#Headers],[ROW_ID]])</f>
        <v>333</v>
      </c>
      <c r="D342" s="82"/>
      <c r="E342" s="82"/>
      <c r="F342" s="33"/>
      <c r="G3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2" s="84" t="str">
        <f>IFERROR(INDEX(TBL_UDARDA_LOANPOOL[QUAL_SERVICES_HUD_MFI],MATCH(TBL_QUAL_SERVICESLISTING_FAMILIES[[#This Row],[LISTING_LOAN_ID_PROP_ADDR]],TBL_UDARDA_LOANPOOL[LOAN_ID_PROP_ADDR],0)),"")</f>
        <v/>
      </c>
      <c r="I3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2" s="36" t="b">
        <f>CONCATENATE(TBL_QUAL_SERVICESLISTING_FAMILIES[[#This Row],[LISTING_LOAN_ID_PROP_ADDR]],TBL_QUAL_SERVICESLISTING_FAMILIES[[#This Row],[FAMILY_NAME]],TBL_QUAL_SERVICESLISTING_FAMILIES[[#This Row],[HOUSEHOLD_ANNUAL_INCOME]])&lt;&gt;""</f>
        <v>0</v>
      </c>
      <c r="K342" s="36" t="b">
        <f>AND(TBL_QUAL_SERVICESLISTING_FAMILIES[[#This Row],[LISTING_LOAN_ID_PROP_ADDR]]&lt;&gt;"",TBL_QUAL_SERVICESLISTING_FAMILIES[[#This Row],[FAMILY_NAME]]&lt;&gt;"",TBL_QUAL_SERVICESLISTING_FAMILIES[[#This Row],[HOUSEHOLD_ANNUAL_INCOME]]&lt;&gt;"")</f>
        <v>0</v>
      </c>
      <c r="L342" s="36">
        <f>SUM(
IF(AND(TBL_QUAL_SERVICESLISTING_FAMILIES[[#This Row],[LISTING_LOAN_ID_PROP_ADDR]]&lt;&gt;"",NOT(ISNUMBER(MATCH(TBL_QUAL_SERVICESLISTING_FAMILIES[[#This Row],[LISTING_LOAN_ID_PROP_ADDR]],RANGE_LOOKUP_UDARDA_LOANLIST,0)))),1,0)
)</f>
        <v>0</v>
      </c>
    </row>
    <row r="343" spans="2:12" ht="20.100000000000001" customHeight="1" x14ac:dyDescent="0.25">
      <c r="B343" s="25" t="str">
        <f>IF(TBL_QUAL_SERVICESLISTING_FAMILIES[[#This Row],[RECORD_STARTED]],IF(TBL_QUAL_SERVICESLISTING_FAMILIES[[#This Row],[ERROR_COUNT]]&gt;0,-1,IF(TBL_QUAL_SERVICESLISTING_FAMILIES[[#This Row],[REQ_FIELDS_POPULATED]],1,0)),"")</f>
        <v/>
      </c>
      <c r="C343" s="94">
        <f>ROW()-ROW(TBL_QUAL_SERVICESLISTING_FAMILIES[[#Headers],[ROW_ID]])</f>
        <v>334</v>
      </c>
      <c r="D343" s="82"/>
      <c r="E343" s="82"/>
      <c r="F343" s="33"/>
      <c r="G3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3" s="84" t="str">
        <f>IFERROR(INDEX(TBL_UDARDA_LOANPOOL[QUAL_SERVICES_HUD_MFI],MATCH(TBL_QUAL_SERVICESLISTING_FAMILIES[[#This Row],[LISTING_LOAN_ID_PROP_ADDR]],TBL_UDARDA_LOANPOOL[LOAN_ID_PROP_ADDR],0)),"")</f>
        <v/>
      </c>
      <c r="I3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3" s="36" t="b">
        <f>CONCATENATE(TBL_QUAL_SERVICESLISTING_FAMILIES[[#This Row],[LISTING_LOAN_ID_PROP_ADDR]],TBL_QUAL_SERVICESLISTING_FAMILIES[[#This Row],[FAMILY_NAME]],TBL_QUAL_SERVICESLISTING_FAMILIES[[#This Row],[HOUSEHOLD_ANNUAL_INCOME]])&lt;&gt;""</f>
        <v>0</v>
      </c>
      <c r="K343" s="36" t="b">
        <f>AND(TBL_QUAL_SERVICESLISTING_FAMILIES[[#This Row],[LISTING_LOAN_ID_PROP_ADDR]]&lt;&gt;"",TBL_QUAL_SERVICESLISTING_FAMILIES[[#This Row],[FAMILY_NAME]]&lt;&gt;"",TBL_QUAL_SERVICESLISTING_FAMILIES[[#This Row],[HOUSEHOLD_ANNUAL_INCOME]]&lt;&gt;"")</f>
        <v>0</v>
      </c>
      <c r="L343" s="36">
        <f>SUM(
IF(AND(TBL_QUAL_SERVICESLISTING_FAMILIES[[#This Row],[LISTING_LOAN_ID_PROP_ADDR]]&lt;&gt;"",NOT(ISNUMBER(MATCH(TBL_QUAL_SERVICESLISTING_FAMILIES[[#This Row],[LISTING_LOAN_ID_PROP_ADDR]],RANGE_LOOKUP_UDARDA_LOANLIST,0)))),1,0)
)</f>
        <v>0</v>
      </c>
    </row>
    <row r="344" spans="2:12" ht="20.100000000000001" customHeight="1" x14ac:dyDescent="0.25">
      <c r="B344" s="25" t="str">
        <f>IF(TBL_QUAL_SERVICESLISTING_FAMILIES[[#This Row],[RECORD_STARTED]],IF(TBL_QUAL_SERVICESLISTING_FAMILIES[[#This Row],[ERROR_COUNT]]&gt;0,-1,IF(TBL_QUAL_SERVICESLISTING_FAMILIES[[#This Row],[REQ_FIELDS_POPULATED]],1,0)),"")</f>
        <v/>
      </c>
      <c r="C344" s="94">
        <f>ROW()-ROW(TBL_QUAL_SERVICESLISTING_FAMILIES[[#Headers],[ROW_ID]])</f>
        <v>335</v>
      </c>
      <c r="D344" s="82"/>
      <c r="E344" s="82"/>
      <c r="F344" s="33"/>
      <c r="G3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4" s="84" t="str">
        <f>IFERROR(INDEX(TBL_UDARDA_LOANPOOL[QUAL_SERVICES_HUD_MFI],MATCH(TBL_QUAL_SERVICESLISTING_FAMILIES[[#This Row],[LISTING_LOAN_ID_PROP_ADDR]],TBL_UDARDA_LOANPOOL[LOAN_ID_PROP_ADDR],0)),"")</f>
        <v/>
      </c>
      <c r="I3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4" s="36" t="b">
        <f>CONCATENATE(TBL_QUAL_SERVICESLISTING_FAMILIES[[#This Row],[LISTING_LOAN_ID_PROP_ADDR]],TBL_QUAL_SERVICESLISTING_FAMILIES[[#This Row],[FAMILY_NAME]],TBL_QUAL_SERVICESLISTING_FAMILIES[[#This Row],[HOUSEHOLD_ANNUAL_INCOME]])&lt;&gt;""</f>
        <v>0</v>
      </c>
      <c r="K344" s="36" t="b">
        <f>AND(TBL_QUAL_SERVICESLISTING_FAMILIES[[#This Row],[LISTING_LOAN_ID_PROP_ADDR]]&lt;&gt;"",TBL_QUAL_SERVICESLISTING_FAMILIES[[#This Row],[FAMILY_NAME]]&lt;&gt;"",TBL_QUAL_SERVICESLISTING_FAMILIES[[#This Row],[HOUSEHOLD_ANNUAL_INCOME]]&lt;&gt;"")</f>
        <v>0</v>
      </c>
      <c r="L344" s="36">
        <f>SUM(
IF(AND(TBL_QUAL_SERVICESLISTING_FAMILIES[[#This Row],[LISTING_LOAN_ID_PROP_ADDR]]&lt;&gt;"",NOT(ISNUMBER(MATCH(TBL_QUAL_SERVICESLISTING_FAMILIES[[#This Row],[LISTING_LOAN_ID_PROP_ADDR]],RANGE_LOOKUP_UDARDA_LOANLIST,0)))),1,0)
)</f>
        <v>0</v>
      </c>
    </row>
    <row r="345" spans="2:12" ht="20.100000000000001" customHeight="1" x14ac:dyDescent="0.25">
      <c r="B345" s="25" t="str">
        <f>IF(TBL_QUAL_SERVICESLISTING_FAMILIES[[#This Row],[RECORD_STARTED]],IF(TBL_QUAL_SERVICESLISTING_FAMILIES[[#This Row],[ERROR_COUNT]]&gt;0,-1,IF(TBL_QUAL_SERVICESLISTING_FAMILIES[[#This Row],[REQ_FIELDS_POPULATED]],1,0)),"")</f>
        <v/>
      </c>
      <c r="C345" s="94">
        <f>ROW()-ROW(TBL_QUAL_SERVICESLISTING_FAMILIES[[#Headers],[ROW_ID]])</f>
        <v>336</v>
      </c>
      <c r="D345" s="82"/>
      <c r="E345" s="82"/>
      <c r="F345" s="33"/>
      <c r="G3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5" s="84" t="str">
        <f>IFERROR(INDEX(TBL_UDARDA_LOANPOOL[QUAL_SERVICES_HUD_MFI],MATCH(TBL_QUAL_SERVICESLISTING_FAMILIES[[#This Row],[LISTING_LOAN_ID_PROP_ADDR]],TBL_UDARDA_LOANPOOL[LOAN_ID_PROP_ADDR],0)),"")</f>
        <v/>
      </c>
      <c r="I3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5" s="36" t="b">
        <f>CONCATENATE(TBL_QUAL_SERVICESLISTING_FAMILIES[[#This Row],[LISTING_LOAN_ID_PROP_ADDR]],TBL_QUAL_SERVICESLISTING_FAMILIES[[#This Row],[FAMILY_NAME]],TBL_QUAL_SERVICESLISTING_FAMILIES[[#This Row],[HOUSEHOLD_ANNUAL_INCOME]])&lt;&gt;""</f>
        <v>0</v>
      </c>
      <c r="K345" s="36" t="b">
        <f>AND(TBL_QUAL_SERVICESLISTING_FAMILIES[[#This Row],[LISTING_LOAN_ID_PROP_ADDR]]&lt;&gt;"",TBL_QUAL_SERVICESLISTING_FAMILIES[[#This Row],[FAMILY_NAME]]&lt;&gt;"",TBL_QUAL_SERVICESLISTING_FAMILIES[[#This Row],[HOUSEHOLD_ANNUAL_INCOME]]&lt;&gt;"")</f>
        <v>0</v>
      </c>
      <c r="L345" s="36">
        <f>SUM(
IF(AND(TBL_QUAL_SERVICESLISTING_FAMILIES[[#This Row],[LISTING_LOAN_ID_PROP_ADDR]]&lt;&gt;"",NOT(ISNUMBER(MATCH(TBL_QUAL_SERVICESLISTING_FAMILIES[[#This Row],[LISTING_LOAN_ID_PROP_ADDR]],RANGE_LOOKUP_UDARDA_LOANLIST,0)))),1,0)
)</f>
        <v>0</v>
      </c>
    </row>
    <row r="346" spans="2:12" ht="20.100000000000001" customHeight="1" x14ac:dyDescent="0.25">
      <c r="B346" s="25" t="str">
        <f>IF(TBL_QUAL_SERVICESLISTING_FAMILIES[[#This Row],[RECORD_STARTED]],IF(TBL_QUAL_SERVICESLISTING_FAMILIES[[#This Row],[ERROR_COUNT]]&gt;0,-1,IF(TBL_QUAL_SERVICESLISTING_FAMILIES[[#This Row],[REQ_FIELDS_POPULATED]],1,0)),"")</f>
        <v/>
      </c>
      <c r="C346" s="94">
        <f>ROW()-ROW(TBL_QUAL_SERVICESLISTING_FAMILIES[[#Headers],[ROW_ID]])</f>
        <v>337</v>
      </c>
      <c r="D346" s="82"/>
      <c r="E346" s="82"/>
      <c r="F346" s="33"/>
      <c r="G3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6" s="84" t="str">
        <f>IFERROR(INDEX(TBL_UDARDA_LOANPOOL[QUAL_SERVICES_HUD_MFI],MATCH(TBL_QUAL_SERVICESLISTING_FAMILIES[[#This Row],[LISTING_LOAN_ID_PROP_ADDR]],TBL_UDARDA_LOANPOOL[LOAN_ID_PROP_ADDR],0)),"")</f>
        <v/>
      </c>
      <c r="I3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6" s="36" t="b">
        <f>CONCATENATE(TBL_QUAL_SERVICESLISTING_FAMILIES[[#This Row],[LISTING_LOAN_ID_PROP_ADDR]],TBL_QUAL_SERVICESLISTING_FAMILIES[[#This Row],[FAMILY_NAME]],TBL_QUAL_SERVICESLISTING_FAMILIES[[#This Row],[HOUSEHOLD_ANNUAL_INCOME]])&lt;&gt;""</f>
        <v>0</v>
      </c>
      <c r="K346" s="36" t="b">
        <f>AND(TBL_QUAL_SERVICESLISTING_FAMILIES[[#This Row],[LISTING_LOAN_ID_PROP_ADDR]]&lt;&gt;"",TBL_QUAL_SERVICESLISTING_FAMILIES[[#This Row],[FAMILY_NAME]]&lt;&gt;"",TBL_QUAL_SERVICESLISTING_FAMILIES[[#This Row],[HOUSEHOLD_ANNUAL_INCOME]]&lt;&gt;"")</f>
        <v>0</v>
      </c>
      <c r="L346" s="36">
        <f>SUM(
IF(AND(TBL_QUAL_SERVICESLISTING_FAMILIES[[#This Row],[LISTING_LOAN_ID_PROP_ADDR]]&lt;&gt;"",NOT(ISNUMBER(MATCH(TBL_QUAL_SERVICESLISTING_FAMILIES[[#This Row],[LISTING_LOAN_ID_PROP_ADDR]],RANGE_LOOKUP_UDARDA_LOANLIST,0)))),1,0)
)</f>
        <v>0</v>
      </c>
    </row>
    <row r="347" spans="2:12" ht="20.100000000000001" customHeight="1" x14ac:dyDescent="0.25">
      <c r="B347" s="25" t="str">
        <f>IF(TBL_QUAL_SERVICESLISTING_FAMILIES[[#This Row],[RECORD_STARTED]],IF(TBL_QUAL_SERVICESLISTING_FAMILIES[[#This Row],[ERROR_COUNT]]&gt;0,-1,IF(TBL_QUAL_SERVICESLISTING_FAMILIES[[#This Row],[REQ_FIELDS_POPULATED]],1,0)),"")</f>
        <v/>
      </c>
      <c r="C347" s="94">
        <f>ROW()-ROW(TBL_QUAL_SERVICESLISTING_FAMILIES[[#Headers],[ROW_ID]])</f>
        <v>338</v>
      </c>
      <c r="D347" s="82"/>
      <c r="E347" s="82"/>
      <c r="F347" s="33"/>
      <c r="G3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7" s="84" t="str">
        <f>IFERROR(INDEX(TBL_UDARDA_LOANPOOL[QUAL_SERVICES_HUD_MFI],MATCH(TBL_QUAL_SERVICESLISTING_FAMILIES[[#This Row],[LISTING_LOAN_ID_PROP_ADDR]],TBL_UDARDA_LOANPOOL[LOAN_ID_PROP_ADDR],0)),"")</f>
        <v/>
      </c>
      <c r="I3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7" s="36" t="b">
        <f>CONCATENATE(TBL_QUAL_SERVICESLISTING_FAMILIES[[#This Row],[LISTING_LOAN_ID_PROP_ADDR]],TBL_QUAL_SERVICESLISTING_FAMILIES[[#This Row],[FAMILY_NAME]],TBL_QUAL_SERVICESLISTING_FAMILIES[[#This Row],[HOUSEHOLD_ANNUAL_INCOME]])&lt;&gt;""</f>
        <v>0</v>
      </c>
      <c r="K347" s="36" t="b">
        <f>AND(TBL_QUAL_SERVICESLISTING_FAMILIES[[#This Row],[LISTING_LOAN_ID_PROP_ADDR]]&lt;&gt;"",TBL_QUAL_SERVICESLISTING_FAMILIES[[#This Row],[FAMILY_NAME]]&lt;&gt;"",TBL_QUAL_SERVICESLISTING_FAMILIES[[#This Row],[HOUSEHOLD_ANNUAL_INCOME]]&lt;&gt;"")</f>
        <v>0</v>
      </c>
      <c r="L347" s="36">
        <f>SUM(
IF(AND(TBL_QUAL_SERVICESLISTING_FAMILIES[[#This Row],[LISTING_LOAN_ID_PROP_ADDR]]&lt;&gt;"",NOT(ISNUMBER(MATCH(TBL_QUAL_SERVICESLISTING_FAMILIES[[#This Row],[LISTING_LOAN_ID_PROP_ADDR]],RANGE_LOOKUP_UDARDA_LOANLIST,0)))),1,0)
)</f>
        <v>0</v>
      </c>
    </row>
    <row r="348" spans="2:12" ht="20.100000000000001" customHeight="1" x14ac:dyDescent="0.25">
      <c r="B348" s="25" t="str">
        <f>IF(TBL_QUAL_SERVICESLISTING_FAMILIES[[#This Row],[RECORD_STARTED]],IF(TBL_QUAL_SERVICESLISTING_FAMILIES[[#This Row],[ERROR_COUNT]]&gt;0,-1,IF(TBL_QUAL_SERVICESLISTING_FAMILIES[[#This Row],[REQ_FIELDS_POPULATED]],1,0)),"")</f>
        <v/>
      </c>
      <c r="C348" s="94">
        <f>ROW()-ROW(TBL_QUAL_SERVICESLISTING_FAMILIES[[#Headers],[ROW_ID]])</f>
        <v>339</v>
      </c>
      <c r="D348" s="82"/>
      <c r="E348" s="82"/>
      <c r="F348" s="33"/>
      <c r="G3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8" s="84" t="str">
        <f>IFERROR(INDEX(TBL_UDARDA_LOANPOOL[QUAL_SERVICES_HUD_MFI],MATCH(TBL_QUAL_SERVICESLISTING_FAMILIES[[#This Row],[LISTING_LOAN_ID_PROP_ADDR]],TBL_UDARDA_LOANPOOL[LOAN_ID_PROP_ADDR],0)),"")</f>
        <v/>
      </c>
      <c r="I3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8" s="36" t="b">
        <f>CONCATENATE(TBL_QUAL_SERVICESLISTING_FAMILIES[[#This Row],[LISTING_LOAN_ID_PROP_ADDR]],TBL_QUAL_SERVICESLISTING_FAMILIES[[#This Row],[FAMILY_NAME]],TBL_QUAL_SERVICESLISTING_FAMILIES[[#This Row],[HOUSEHOLD_ANNUAL_INCOME]])&lt;&gt;""</f>
        <v>0</v>
      </c>
      <c r="K348" s="36" t="b">
        <f>AND(TBL_QUAL_SERVICESLISTING_FAMILIES[[#This Row],[LISTING_LOAN_ID_PROP_ADDR]]&lt;&gt;"",TBL_QUAL_SERVICESLISTING_FAMILIES[[#This Row],[FAMILY_NAME]]&lt;&gt;"",TBL_QUAL_SERVICESLISTING_FAMILIES[[#This Row],[HOUSEHOLD_ANNUAL_INCOME]]&lt;&gt;"")</f>
        <v>0</v>
      </c>
      <c r="L348" s="36">
        <f>SUM(
IF(AND(TBL_QUAL_SERVICESLISTING_FAMILIES[[#This Row],[LISTING_LOAN_ID_PROP_ADDR]]&lt;&gt;"",NOT(ISNUMBER(MATCH(TBL_QUAL_SERVICESLISTING_FAMILIES[[#This Row],[LISTING_LOAN_ID_PROP_ADDR]],RANGE_LOOKUP_UDARDA_LOANLIST,0)))),1,0)
)</f>
        <v>0</v>
      </c>
    </row>
    <row r="349" spans="2:12" ht="20.100000000000001" customHeight="1" x14ac:dyDescent="0.25">
      <c r="B349" s="25" t="str">
        <f>IF(TBL_QUAL_SERVICESLISTING_FAMILIES[[#This Row],[RECORD_STARTED]],IF(TBL_QUAL_SERVICESLISTING_FAMILIES[[#This Row],[ERROR_COUNT]]&gt;0,-1,IF(TBL_QUAL_SERVICESLISTING_FAMILIES[[#This Row],[REQ_FIELDS_POPULATED]],1,0)),"")</f>
        <v/>
      </c>
      <c r="C349" s="94">
        <f>ROW()-ROW(TBL_QUAL_SERVICESLISTING_FAMILIES[[#Headers],[ROW_ID]])</f>
        <v>340</v>
      </c>
      <c r="D349" s="82"/>
      <c r="E349" s="82"/>
      <c r="F349" s="33"/>
      <c r="G3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9" s="84" t="str">
        <f>IFERROR(INDEX(TBL_UDARDA_LOANPOOL[QUAL_SERVICES_HUD_MFI],MATCH(TBL_QUAL_SERVICESLISTING_FAMILIES[[#This Row],[LISTING_LOAN_ID_PROP_ADDR]],TBL_UDARDA_LOANPOOL[LOAN_ID_PROP_ADDR],0)),"")</f>
        <v/>
      </c>
      <c r="I3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9" s="36" t="b">
        <f>CONCATENATE(TBL_QUAL_SERVICESLISTING_FAMILIES[[#This Row],[LISTING_LOAN_ID_PROP_ADDR]],TBL_QUAL_SERVICESLISTING_FAMILIES[[#This Row],[FAMILY_NAME]],TBL_QUAL_SERVICESLISTING_FAMILIES[[#This Row],[HOUSEHOLD_ANNUAL_INCOME]])&lt;&gt;""</f>
        <v>0</v>
      </c>
      <c r="K349" s="36" t="b">
        <f>AND(TBL_QUAL_SERVICESLISTING_FAMILIES[[#This Row],[LISTING_LOAN_ID_PROP_ADDR]]&lt;&gt;"",TBL_QUAL_SERVICESLISTING_FAMILIES[[#This Row],[FAMILY_NAME]]&lt;&gt;"",TBL_QUAL_SERVICESLISTING_FAMILIES[[#This Row],[HOUSEHOLD_ANNUAL_INCOME]]&lt;&gt;"")</f>
        <v>0</v>
      </c>
      <c r="L349" s="36">
        <f>SUM(
IF(AND(TBL_QUAL_SERVICESLISTING_FAMILIES[[#This Row],[LISTING_LOAN_ID_PROP_ADDR]]&lt;&gt;"",NOT(ISNUMBER(MATCH(TBL_QUAL_SERVICESLISTING_FAMILIES[[#This Row],[LISTING_LOAN_ID_PROP_ADDR]],RANGE_LOOKUP_UDARDA_LOANLIST,0)))),1,0)
)</f>
        <v>0</v>
      </c>
    </row>
    <row r="350" spans="2:12" ht="20.100000000000001" customHeight="1" x14ac:dyDescent="0.25">
      <c r="B350" s="25" t="str">
        <f>IF(TBL_QUAL_SERVICESLISTING_FAMILIES[[#This Row],[RECORD_STARTED]],IF(TBL_QUAL_SERVICESLISTING_FAMILIES[[#This Row],[ERROR_COUNT]]&gt;0,-1,IF(TBL_QUAL_SERVICESLISTING_FAMILIES[[#This Row],[REQ_FIELDS_POPULATED]],1,0)),"")</f>
        <v/>
      </c>
      <c r="C350" s="94">
        <f>ROW()-ROW(TBL_QUAL_SERVICESLISTING_FAMILIES[[#Headers],[ROW_ID]])</f>
        <v>341</v>
      </c>
      <c r="D350" s="82"/>
      <c r="E350" s="82"/>
      <c r="F350" s="33"/>
      <c r="G3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0" s="84" t="str">
        <f>IFERROR(INDEX(TBL_UDARDA_LOANPOOL[QUAL_SERVICES_HUD_MFI],MATCH(TBL_QUAL_SERVICESLISTING_FAMILIES[[#This Row],[LISTING_LOAN_ID_PROP_ADDR]],TBL_UDARDA_LOANPOOL[LOAN_ID_PROP_ADDR],0)),"")</f>
        <v/>
      </c>
      <c r="I3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0" s="36" t="b">
        <f>CONCATENATE(TBL_QUAL_SERVICESLISTING_FAMILIES[[#This Row],[LISTING_LOAN_ID_PROP_ADDR]],TBL_QUAL_SERVICESLISTING_FAMILIES[[#This Row],[FAMILY_NAME]],TBL_QUAL_SERVICESLISTING_FAMILIES[[#This Row],[HOUSEHOLD_ANNUAL_INCOME]])&lt;&gt;""</f>
        <v>0</v>
      </c>
      <c r="K350" s="36" t="b">
        <f>AND(TBL_QUAL_SERVICESLISTING_FAMILIES[[#This Row],[LISTING_LOAN_ID_PROP_ADDR]]&lt;&gt;"",TBL_QUAL_SERVICESLISTING_FAMILIES[[#This Row],[FAMILY_NAME]]&lt;&gt;"",TBL_QUAL_SERVICESLISTING_FAMILIES[[#This Row],[HOUSEHOLD_ANNUAL_INCOME]]&lt;&gt;"")</f>
        <v>0</v>
      </c>
      <c r="L350" s="36">
        <f>SUM(
IF(AND(TBL_QUAL_SERVICESLISTING_FAMILIES[[#This Row],[LISTING_LOAN_ID_PROP_ADDR]]&lt;&gt;"",NOT(ISNUMBER(MATCH(TBL_QUAL_SERVICESLISTING_FAMILIES[[#This Row],[LISTING_LOAN_ID_PROP_ADDR]],RANGE_LOOKUP_UDARDA_LOANLIST,0)))),1,0)
)</f>
        <v>0</v>
      </c>
    </row>
    <row r="351" spans="2:12" ht="20.100000000000001" customHeight="1" x14ac:dyDescent="0.25">
      <c r="B351" s="25" t="str">
        <f>IF(TBL_QUAL_SERVICESLISTING_FAMILIES[[#This Row],[RECORD_STARTED]],IF(TBL_QUAL_SERVICESLISTING_FAMILIES[[#This Row],[ERROR_COUNT]]&gt;0,-1,IF(TBL_QUAL_SERVICESLISTING_FAMILIES[[#This Row],[REQ_FIELDS_POPULATED]],1,0)),"")</f>
        <v/>
      </c>
      <c r="C351" s="94">
        <f>ROW()-ROW(TBL_QUAL_SERVICESLISTING_FAMILIES[[#Headers],[ROW_ID]])</f>
        <v>342</v>
      </c>
      <c r="D351" s="82"/>
      <c r="E351" s="82"/>
      <c r="F351" s="33"/>
      <c r="G3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1" s="84" t="str">
        <f>IFERROR(INDEX(TBL_UDARDA_LOANPOOL[QUAL_SERVICES_HUD_MFI],MATCH(TBL_QUAL_SERVICESLISTING_FAMILIES[[#This Row],[LISTING_LOAN_ID_PROP_ADDR]],TBL_UDARDA_LOANPOOL[LOAN_ID_PROP_ADDR],0)),"")</f>
        <v/>
      </c>
      <c r="I3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1" s="36" t="b">
        <f>CONCATENATE(TBL_QUAL_SERVICESLISTING_FAMILIES[[#This Row],[LISTING_LOAN_ID_PROP_ADDR]],TBL_QUAL_SERVICESLISTING_FAMILIES[[#This Row],[FAMILY_NAME]],TBL_QUAL_SERVICESLISTING_FAMILIES[[#This Row],[HOUSEHOLD_ANNUAL_INCOME]])&lt;&gt;""</f>
        <v>0</v>
      </c>
      <c r="K351" s="36" t="b">
        <f>AND(TBL_QUAL_SERVICESLISTING_FAMILIES[[#This Row],[LISTING_LOAN_ID_PROP_ADDR]]&lt;&gt;"",TBL_QUAL_SERVICESLISTING_FAMILIES[[#This Row],[FAMILY_NAME]]&lt;&gt;"",TBL_QUAL_SERVICESLISTING_FAMILIES[[#This Row],[HOUSEHOLD_ANNUAL_INCOME]]&lt;&gt;"")</f>
        <v>0</v>
      </c>
      <c r="L351" s="36">
        <f>SUM(
IF(AND(TBL_QUAL_SERVICESLISTING_FAMILIES[[#This Row],[LISTING_LOAN_ID_PROP_ADDR]]&lt;&gt;"",NOT(ISNUMBER(MATCH(TBL_QUAL_SERVICESLISTING_FAMILIES[[#This Row],[LISTING_LOAN_ID_PROP_ADDR]],RANGE_LOOKUP_UDARDA_LOANLIST,0)))),1,0)
)</f>
        <v>0</v>
      </c>
    </row>
    <row r="352" spans="2:12" ht="20.100000000000001" customHeight="1" x14ac:dyDescent="0.25">
      <c r="B352" s="25" t="str">
        <f>IF(TBL_QUAL_SERVICESLISTING_FAMILIES[[#This Row],[RECORD_STARTED]],IF(TBL_QUAL_SERVICESLISTING_FAMILIES[[#This Row],[ERROR_COUNT]]&gt;0,-1,IF(TBL_QUAL_SERVICESLISTING_FAMILIES[[#This Row],[REQ_FIELDS_POPULATED]],1,0)),"")</f>
        <v/>
      </c>
      <c r="C352" s="94">
        <f>ROW()-ROW(TBL_QUAL_SERVICESLISTING_FAMILIES[[#Headers],[ROW_ID]])</f>
        <v>343</v>
      </c>
      <c r="D352" s="82"/>
      <c r="E352" s="82"/>
      <c r="F352" s="33"/>
      <c r="G3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2" s="84" t="str">
        <f>IFERROR(INDEX(TBL_UDARDA_LOANPOOL[QUAL_SERVICES_HUD_MFI],MATCH(TBL_QUAL_SERVICESLISTING_FAMILIES[[#This Row],[LISTING_LOAN_ID_PROP_ADDR]],TBL_UDARDA_LOANPOOL[LOAN_ID_PROP_ADDR],0)),"")</f>
        <v/>
      </c>
      <c r="I3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2" s="36" t="b">
        <f>CONCATENATE(TBL_QUAL_SERVICESLISTING_FAMILIES[[#This Row],[LISTING_LOAN_ID_PROP_ADDR]],TBL_QUAL_SERVICESLISTING_FAMILIES[[#This Row],[FAMILY_NAME]],TBL_QUAL_SERVICESLISTING_FAMILIES[[#This Row],[HOUSEHOLD_ANNUAL_INCOME]])&lt;&gt;""</f>
        <v>0</v>
      </c>
      <c r="K352" s="36" t="b">
        <f>AND(TBL_QUAL_SERVICESLISTING_FAMILIES[[#This Row],[LISTING_LOAN_ID_PROP_ADDR]]&lt;&gt;"",TBL_QUAL_SERVICESLISTING_FAMILIES[[#This Row],[FAMILY_NAME]]&lt;&gt;"",TBL_QUAL_SERVICESLISTING_FAMILIES[[#This Row],[HOUSEHOLD_ANNUAL_INCOME]]&lt;&gt;"")</f>
        <v>0</v>
      </c>
      <c r="L352" s="36">
        <f>SUM(
IF(AND(TBL_QUAL_SERVICESLISTING_FAMILIES[[#This Row],[LISTING_LOAN_ID_PROP_ADDR]]&lt;&gt;"",NOT(ISNUMBER(MATCH(TBL_QUAL_SERVICESLISTING_FAMILIES[[#This Row],[LISTING_LOAN_ID_PROP_ADDR]],RANGE_LOOKUP_UDARDA_LOANLIST,0)))),1,0)
)</f>
        <v>0</v>
      </c>
    </row>
    <row r="353" spans="2:12" ht="20.100000000000001" customHeight="1" x14ac:dyDescent="0.25">
      <c r="B353" s="25" t="str">
        <f>IF(TBL_QUAL_SERVICESLISTING_FAMILIES[[#This Row],[RECORD_STARTED]],IF(TBL_QUAL_SERVICESLISTING_FAMILIES[[#This Row],[ERROR_COUNT]]&gt;0,-1,IF(TBL_QUAL_SERVICESLISTING_FAMILIES[[#This Row],[REQ_FIELDS_POPULATED]],1,0)),"")</f>
        <v/>
      </c>
      <c r="C353" s="94">
        <f>ROW()-ROW(TBL_QUAL_SERVICESLISTING_FAMILIES[[#Headers],[ROW_ID]])</f>
        <v>344</v>
      </c>
      <c r="D353" s="82"/>
      <c r="E353" s="82"/>
      <c r="F353" s="33"/>
      <c r="G3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3" s="84" t="str">
        <f>IFERROR(INDEX(TBL_UDARDA_LOANPOOL[QUAL_SERVICES_HUD_MFI],MATCH(TBL_QUAL_SERVICESLISTING_FAMILIES[[#This Row],[LISTING_LOAN_ID_PROP_ADDR]],TBL_UDARDA_LOANPOOL[LOAN_ID_PROP_ADDR],0)),"")</f>
        <v/>
      </c>
      <c r="I3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3" s="36" t="b">
        <f>CONCATENATE(TBL_QUAL_SERVICESLISTING_FAMILIES[[#This Row],[LISTING_LOAN_ID_PROP_ADDR]],TBL_QUAL_SERVICESLISTING_FAMILIES[[#This Row],[FAMILY_NAME]],TBL_QUAL_SERVICESLISTING_FAMILIES[[#This Row],[HOUSEHOLD_ANNUAL_INCOME]])&lt;&gt;""</f>
        <v>0</v>
      </c>
      <c r="K353" s="36" t="b">
        <f>AND(TBL_QUAL_SERVICESLISTING_FAMILIES[[#This Row],[LISTING_LOAN_ID_PROP_ADDR]]&lt;&gt;"",TBL_QUAL_SERVICESLISTING_FAMILIES[[#This Row],[FAMILY_NAME]]&lt;&gt;"",TBL_QUAL_SERVICESLISTING_FAMILIES[[#This Row],[HOUSEHOLD_ANNUAL_INCOME]]&lt;&gt;"")</f>
        <v>0</v>
      </c>
      <c r="L353" s="36">
        <f>SUM(
IF(AND(TBL_QUAL_SERVICESLISTING_FAMILIES[[#This Row],[LISTING_LOAN_ID_PROP_ADDR]]&lt;&gt;"",NOT(ISNUMBER(MATCH(TBL_QUAL_SERVICESLISTING_FAMILIES[[#This Row],[LISTING_LOAN_ID_PROP_ADDR]],RANGE_LOOKUP_UDARDA_LOANLIST,0)))),1,0)
)</f>
        <v>0</v>
      </c>
    </row>
    <row r="354" spans="2:12" ht="20.100000000000001" customHeight="1" x14ac:dyDescent="0.25">
      <c r="B354" s="25" t="str">
        <f>IF(TBL_QUAL_SERVICESLISTING_FAMILIES[[#This Row],[RECORD_STARTED]],IF(TBL_QUAL_SERVICESLISTING_FAMILIES[[#This Row],[ERROR_COUNT]]&gt;0,-1,IF(TBL_QUAL_SERVICESLISTING_FAMILIES[[#This Row],[REQ_FIELDS_POPULATED]],1,0)),"")</f>
        <v/>
      </c>
      <c r="C354" s="94">
        <f>ROW()-ROW(TBL_QUAL_SERVICESLISTING_FAMILIES[[#Headers],[ROW_ID]])</f>
        <v>345</v>
      </c>
      <c r="D354" s="82"/>
      <c r="E354" s="82"/>
      <c r="F354" s="33"/>
      <c r="G3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4" s="84" t="str">
        <f>IFERROR(INDEX(TBL_UDARDA_LOANPOOL[QUAL_SERVICES_HUD_MFI],MATCH(TBL_QUAL_SERVICESLISTING_FAMILIES[[#This Row],[LISTING_LOAN_ID_PROP_ADDR]],TBL_UDARDA_LOANPOOL[LOAN_ID_PROP_ADDR],0)),"")</f>
        <v/>
      </c>
      <c r="I3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4" s="36" t="b">
        <f>CONCATENATE(TBL_QUAL_SERVICESLISTING_FAMILIES[[#This Row],[LISTING_LOAN_ID_PROP_ADDR]],TBL_QUAL_SERVICESLISTING_FAMILIES[[#This Row],[FAMILY_NAME]],TBL_QUAL_SERVICESLISTING_FAMILIES[[#This Row],[HOUSEHOLD_ANNUAL_INCOME]])&lt;&gt;""</f>
        <v>0</v>
      </c>
      <c r="K354" s="36" t="b">
        <f>AND(TBL_QUAL_SERVICESLISTING_FAMILIES[[#This Row],[LISTING_LOAN_ID_PROP_ADDR]]&lt;&gt;"",TBL_QUAL_SERVICESLISTING_FAMILIES[[#This Row],[FAMILY_NAME]]&lt;&gt;"",TBL_QUAL_SERVICESLISTING_FAMILIES[[#This Row],[HOUSEHOLD_ANNUAL_INCOME]]&lt;&gt;"")</f>
        <v>0</v>
      </c>
      <c r="L354" s="36">
        <f>SUM(
IF(AND(TBL_QUAL_SERVICESLISTING_FAMILIES[[#This Row],[LISTING_LOAN_ID_PROP_ADDR]]&lt;&gt;"",NOT(ISNUMBER(MATCH(TBL_QUAL_SERVICESLISTING_FAMILIES[[#This Row],[LISTING_LOAN_ID_PROP_ADDR]],RANGE_LOOKUP_UDARDA_LOANLIST,0)))),1,0)
)</f>
        <v>0</v>
      </c>
    </row>
    <row r="355" spans="2:12" ht="20.100000000000001" customHeight="1" x14ac:dyDescent="0.25">
      <c r="B355" s="25" t="str">
        <f>IF(TBL_QUAL_SERVICESLISTING_FAMILIES[[#This Row],[RECORD_STARTED]],IF(TBL_QUAL_SERVICESLISTING_FAMILIES[[#This Row],[ERROR_COUNT]]&gt;0,-1,IF(TBL_QUAL_SERVICESLISTING_FAMILIES[[#This Row],[REQ_FIELDS_POPULATED]],1,0)),"")</f>
        <v/>
      </c>
      <c r="C355" s="94">
        <f>ROW()-ROW(TBL_QUAL_SERVICESLISTING_FAMILIES[[#Headers],[ROW_ID]])</f>
        <v>346</v>
      </c>
      <c r="D355" s="82"/>
      <c r="E355" s="82"/>
      <c r="F355" s="33"/>
      <c r="G3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5" s="84" t="str">
        <f>IFERROR(INDEX(TBL_UDARDA_LOANPOOL[QUAL_SERVICES_HUD_MFI],MATCH(TBL_QUAL_SERVICESLISTING_FAMILIES[[#This Row],[LISTING_LOAN_ID_PROP_ADDR]],TBL_UDARDA_LOANPOOL[LOAN_ID_PROP_ADDR],0)),"")</f>
        <v/>
      </c>
      <c r="I3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5" s="36" t="b">
        <f>CONCATENATE(TBL_QUAL_SERVICESLISTING_FAMILIES[[#This Row],[LISTING_LOAN_ID_PROP_ADDR]],TBL_QUAL_SERVICESLISTING_FAMILIES[[#This Row],[FAMILY_NAME]],TBL_QUAL_SERVICESLISTING_FAMILIES[[#This Row],[HOUSEHOLD_ANNUAL_INCOME]])&lt;&gt;""</f>
        <v>0</v>
      </c>
      <c r="K355" s="36" t="b">
        <f>AND(TBL_QUAL_SERVICESLISTING_FAMILIES[[#This Row],[LISTING_LOAN_ID_PROP_ADDR]]&lt;&gt;"",TBL_QUAL_SERVICESLISTING_FAMILIES[[#This Row],[FAMILY_NAME]]&lt;&gt;"",TBL_QUAL_SERVICESLISTING_FAMILIES[[#This Row],[HOUSEHOLD_ANNUAL_INCOME]]&lt;&gt;"")</f>
        <v>0</v>
      </c>
      <c r="L355" s="36">
        <f>SUM(
IF(AND(TBL_QUAL_SERVICESLISTING_FAMILIES[[#This Row],[LISTING_LOAN_ID_PROP_ADDR]]&lt;&gt;"",NOT(ISNUMBER(MATCH(TBL_QUAL_SERVICESLISTING_FAMILIES[[#This Row],[LISTING_LOAN_ID_PROP_ADDR]],RANGE_LOOKUP_UDARDA_LOANLIST,0)))),1,0)
)</f>
        <v>0</v>
      </c>
    </row>
    <row r="356" spans="2:12" ht="20.100000000000001" customHeight="1" x14ac:dyDescent="0.25">
      <c r="B356" s="25" t="str">
        <f>IF(TBL_QUAL_SERVICESLISTING_FAMILIES[[#This Row],[RECORD_STARTED]],IF(TBL_QUAL_SERVICESLISTING_FAMILIES[[#This Row],[ERROR_COUNT]]&gt;0,-1,IF(TBL_QUAL_SERVICESLISTING_FAMILIES[[#This Row],[REQ_FIELDS_POPULATED]],1,0)),"")</f>
        <v/>
      </c>
      <c r="C356" s="94">
        <f>ROW()-ROW(TBL_QUAL_SERVICESLISTING_FAMILIES[[#Headers],[ROW_ID]])</f>
        <v>347</v>
      </c>
      <c r="D356" s="82"/>
      <c r="E356" s="82"/>
      <c r="F356" s="33"/>
      <c r="G3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6" s="84" t="str">
        <f>IFERROR(INDEX(TBL_UDARDA_LOANPOOL[QUAL_SERVICES_HUD_MFI],MATCH(TBL_QUAL_SERVICESLISTING_FAMILIES[[#This Row],[LISTING_LOAN_ID_PROP_ADDR]],TBL_UDARDA_LOANPOOL[LOAN_ID_PROP_ADDR],0)),"")</f>
        <v/>
      </c>
      <c r="I3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6" s="36" t="b">
        <f>CONCATENATE(TBL_QUAL_SERVICESLISTING_FAMILIES[[#This Row],[LISTING_LOAN_ID_PROP_ADDR]],TBL_QUAL_SERVICESLISTING_FAMILIES[[#This Row],[FAMILY_NAME]],TBL_QUAL_SERVICESLISTING_FAMILIES[[#This Row],[HOUSEHOLD_ANNUAL_INCOME]])&lt;&gt;""</f>
        <v>0</v>
      </c>
      <c r="K356" s="36" t="b">
        <f>AND(TBL_QUAL_SERVICESLISTING_FAMILIES[[#This Row],[LISTING_LOAN_ID_PROP_ADDR]]&lt;&gt;"",TBL_QUAL_SERVICESLISTING_FAMILIES[[#This Row],[FAMILY_NAME]]&lt;&gt;"",TBL_QUAL_SERVICESLISTING_FAMILIES[[#This Row],[HOUSEHOLD_ANNUAL_INCOME]]&lt;&gt;"")</f>
        <v>0</v>
      </c>
      <c r="L356" s="36">
        <f>SUM(
IF(AND(TBL_QUAL_SERVICESLISTING_FAMILIES[[#This Row],[LISTING_LOAN_ID_PROP_ADDR]]&lt;&gt;"",NOT(ISNUMBER(MATCH(TBL_QUAL_SERVICESLISTING_FAMILIES[[#This Row],[LISTING_LOAN_ID_PROP_ADDR]],RANGE_LOOKUP_UDARDA_LOANLIST,0)))),1,0)
)</f>
        <v>0</v>
      </c>
    </row>
    <row r="357" spans="2:12" ht="20.100000000000001" customHeight="1" x14ac:dyDescent="0.25">
      <c r="B357" s="25" t="str">
        <f>IF(TBL_QUAL_SERVICESLISTING_FAMILIES[[#This Row],[RECORD_STARTED]],IF(TBL_QUAL_SERVICESLISTING_FAMILIES[[#This Row],[ERROR_COUNT]]&gt;0,-1,IF(TBL_QUAL_SERVICESLISTING_FAMILIES[[#This Row],[REQ_FIELDS_POPULATED]],1,0)),"")</f>
        <v/>
      </c>
      <c r="C357" s="94">
        <f>ROW()-ROW(TBL_QUAL_SERVICESLISTING_FAMILIES[[#Headers],[ROW_ID]])</f>
        <v>348</v>
      </c>
      <c r="D357" s="82"/>
      <c r="E357" s="82"/>
      <c r="F357" s="33"/>
      <c r="G3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7" s="84" t="str">
        <f>IFERROR(INDEX(TBL_UDARDA_LOANPOOL[QUAL_SERVICES_HUD_MFI],MATCH(TBL_QUAL_SERVICESLISTING_FAMILIES[[#This Row],[LISTING_LOAN_ID_PROP_ADDR]],TBL_UDARDA_LOANPOOL[LOAN_ID_PROP_ADDR],0)),"")</f>
        <v/>
      </c>
      <c r="I3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7" s="36" t="b">
        <f>CONCATENATE(TBL_QUAL_SERVICESLISTING_FAMILIES[[#This Row],[LISTING_LOAN_ID_PROP_ADDR]],TBL_QUAL_SERVICESLISTING_FAMILIES[[#This Row],[FAMILY_NAME]],TBL_QUAL_SERVICESLISTING_FAMILIES[[#This Row],[HOUSEHOLD_ANNUAL_INCOME]])&lt;&gt;""</f>
        <v>0</v>
      </c>
      <c r="K357" s="36" t="b">
        <f>AND(TBL_QUAL_SERVICESLISTING_FAMILIES[[#This Row],[LISTING_LOAN_ID_PROP_ADDR]]&lt;&gt;"",TBL_QUAL_SERVICESLISTING_FAMILIES[[#This Row],[FAMILY_NAME]]&lt;&gt;"",TBL_QUAL_SERVICESLISTING_FAMILIES[[#This Row],[HOUSEHOLD_ANNUAL_INCOME]]&lt;&gt;"")</f>
        <v>0</v>
      </c>
      <c r="L357" s="36">
        <f>SUM(
IF(AND(TBL_QUAL_SERVICESLISTING_FAMILIES[[#This Row],[LISTING_LOAN_ID_PROP_ADDR]]&lt;&gt;"",NOT(ISNUMBER(MATCH(TBL_QUAL_SERVICESLISTING_FAMILIES[[#This Row],[LISTING_LOAN_ID_PROP_ADDR]],RANGE_LOOKUP_UDARDA_LOANLIST,0)))),1,0)
)</f>
        <v>0</v>
      </c>
    </row>
    <row r="358" spans="2:12" ht="20.100000000000001" customHeight="1" x14ac:dyDescent="0.25">
      <c r="B358" s="25" t="str">
        <f>IF(TBL_QUAL_SERVICESLISTING_FAMILIES[[#This Row],[RECORD_STARTED]],IF(TBL_QUAL_SERVICESLISTING_FAMILIES[[#This Row],[ERROR_COUNT]]&gt;0,-1,IF(TBL_QUAL_SERVICESLISTING_FAMILIES[[#This Row],[REQ_FIELDS_POPULATED]],1,0)),"")</f>
        <v/>
      </c>
      <c r="C358" s="94">
        <f>ROW()-ROW(TBL_QUAL_SERVICESLISTING_FAMILIES[[#Headers],[ROW_ID]])</f>
        <v>349</v>
      </c>
      <c r="D358" s="82"/>
      <c r="E358" s="82"/>
      <c r="F358" s="33"/>
      <c r="G3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8" s="84" t="str">
        <f>IFERROR(INDEX(TBL_UDARDA_LOANPOOL[QUAL_SERVICES_HUD_MFI],MATCH(TBL_QUAL_SERVICESLISTING_FAMILIES[[#This Row],[LISTING_LOAN_ID_PROP_ADDR]],TBL_UDARDA_LOANPOOL[LOAN_ID_PROP_ADDR],0)),"")</f>
        <v/>
      </c>
      <c r="I3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8" s="36" t="b">
        <f>CONCATENATE(TBL_QUAL_SERVICESLISTING_FAMILIES[[#This Row],[LISTING_LOAN_ID_PROP_ADDR]],TBL_QUAL_SERVICESLISTING_FAMILIES[[#This Row],[FAMILY_NAME]],TBL_QUAL_SERVICESLISTING_FAMILIES[[#This Row],[HOUSEHOLD_ANNUAL_INCOME]])&lt;&gt;""</f>
        <v>0</v>
      </c>
      <c r="K358" s="36" t="b">
        <f>AND(TBL_QUAL_SERVICESLISTING_FAMILIES[[#This Row],[LISTING_LOAN_ID_PROP_ADDR]]&lt;&gt;"",TBL_QUAL_SERVICESLISTING_FAMILIES[[#This Row],[FAMILY_NAME]]&lt;&gt;"",TBL_QUAL_SERVICESLISTING_FAMILIES[[#This Row],[HOUSEHOLD_ANNUAL_INCOME]]&lt;&gt;"")</f>
        <v>0</v>
      </c>
      <c r="L358" s="36">
        <f>SUM(
IF(AND(TBL_QUAL_SERVICESLISTING_FAMILIES[[#This Row],[LISTING_LOAN_ID_PROP_ADDR]]&lt;&gt;"",NOT(ISNUMBER(MATCH(TBL_QUAL_SERVICESLISTING_FAMILIES[[#This Row],[LISTING_LOAN_ID_PROP_ADDR]],RANGE_LOOKUP_UDARDA_LOANLIST,0)))),1,0)
)</f>
        <v>0</v>
      </c>
    </row>
    <row r="359" spans="2:12" ht="20.100000000000001" customHeight="1" x14ac:dyDescent="0.25">
      <c r="B359" s="25" t="str">
        <f>IF(TBL_QUAL_SERVICESLISTING_FAMILIES[[#This Row],[RECORD_STARTED]],IF(TBL_QUAL_SERVICESLISTING_FAMILIES[[#This Row],[ERROR_COUNT]]&gt;0,-1,IF(TBL_QUAL_SERVICESLISTING_FAMILIES[[#This Row],[REQ_FIELDS_POPULATED]],1,0)),"")</f>
        <v/>
      </c>
      <c r="C359" s="94">
        <f>ROW()-ROW(TBL_QUAL_SERVICESLISTING_FAMILIES[[#Headers],[ROW_ID]])</f>
        <v>350</v>
      </c>
      <c r="D359" s="82"/>
      <c r="E359" s="82"/>
      <c r="F359" s="33"/>
      <c r="G3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9" s="84" t="str">
        <f>IFERROR(INDEX(TBL_UDARDA_LOANPOOL[QUAL_SERVICES_HUD_MFI],MATCH(TBL_QUAL_SERVICESLISTING_FAMILIES[[#This Row],[LISTING_LOAN_ID_PROP_ADDR]],TBL_UDARDA_LOANPOOL[LOAN_ID_PROP_ADDR],0)),"")</f>
        <v/>
      </c>
      <c r="I3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9" s="36" t="b">
        <f>CONCATENATE(TBL_QUAL_SERVICESLISTING_FAMILIES[[#This Row],[LISTING_LOAN_ID_PROP_ADDR]],TBL_QUAL_SERVICESLISTING_FAMILIES[[#This Row],[FAMILY_NAME]],TBL_QUAL_SERVICESLISTING_FAMILIES[[#This Row],[HOUSEHOLD_ANNUAL_INCOME]])&lt;&gt;""</f>
        <v>0</v>
      </c>
      <c r="K359" s="36" t="b">
        <f>AND(TBL_QUAL_SERVICESLISTING_FAMILIES[[#This Row],[LISTING_LOAN_ID_PROP_ADDR]]&lt;&gt;"",TBL_QUAL_SERVICESLISTING_FAMILIES[[#This Row],[FAMILY_NAME]]&lt;&gt;"",TBL_QUAL_SERVICESLISTING_FAMILIES[[#This Row],[HOUSEHOLD_ANNUAL_INCOME]]&lt;&gt;"")</f>
        <v>0</v>
      </c>
      <c r="L359" s="36">
        <f>SUM(
IF(AND(TBL_QUAL_SERVICESLISTING_FAMILIES[[#This Row],[LISTING_LOAN_ID_PROP_ADDR]]&lt;&gt;"",NOT(ISNUMBER(MATCH(TBL_QUAL_SERVICESLISTING_FAMILIES[[#This Row],[LISTING_LOAN_ID_PROP_ADDR]],RANGE_LOOKUP_UDARDA_LOANLIST,0)))),1,0)
)</f>
        <v>0</v>
      </c>
    </row>
    <row r="360" spans="2:12" ht="20.100000000000001" customHeight="1" x14ac:dyDescent="0.25">
      <c r="B360" s="25" t="str">
        <f>IF(TBL_QUAL_SERVICESLISTING_FAMILIES[[#This Row],[RECORD_STARTED]],IF(TBL_QUAL_SERVICESLISTING_FAMILIES[[#This Row],[ERROR_COUNT]]&gt;0,-1,IF(TBL_QUAL_SERVICESLISTING_FAMILIES[[#This Row],[REQ_FIELDS_POPULATED]],1,0)),"")</f>
        <v/>
      </c>
      <c r="C360" s="94">
        <f>ROW()-ROW(TBL_QUAL_SERVICESLISTING_FAMILIES[[#Headers],[ROW_ID]])</f>
        <v>351</v>
      </c>
      <c r="D360" s="82"/>
      <c r="E360" s="82"/>
      <c r="F360" s="33"/>
      <c r="G3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0" s="84" t="str">
        <f>IFERROR(INDEX(TBL_UDARDA_LOANPOOL[QUAL_SERVICES_HUD_MFI],MATCH(TBL_QUAL_SERVICESLISTING_FAMILIES[[#This Row],[LISTING_LOAN_ID_PROP_ADDR]],TBL_UDARDA_LOANPOOL[LOAN_ID_PROP_ADDR],0)),"")</f>
        <v/>
      </c>
      <c r="I3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0" s="36" t="b">
        <f>CONCATENATE(TBL_QUAL_SERVICESLISTING_FAMILIES[[#This Row],[LISTING_LOAN_ID_PROP_ADDR]],TBL_QUAL_SERVICESLISTING_FAMILIES[[#This Row],[FAMILY_NAME]],TBL_QUAL_SERVICESLISTING_FAMILIES[[#This Row],[HOUSEHOLD_ANNUAL_INCOME]])&lt;&gt;""</f>
        <v>0</v>
      </c>
      <c r="K360" s="36" t="b">
        <f>AND(TBL_QUAL_SERVICESLISTING_FAMILIES[[#This Row],[LISTING_LOAN_ID_PROP_ADDR]]&lt;&gt;"",TBL_QUAL_SERVICESLISTING_FAMILIES[[#This Row],[FAMILY_NAME]]&lt;&gt;"",TBL_QUAL_SERVICESLISTING_FAMILIES[[#This Row],[HOUSEHOLD_ANNUAL_INCOME]]&lt;&gt;"")</f>
        <v>0</v>
      </c>
      <c r="L360" s="36">
        <f>SUM(
IF(AND(TBL_QUAL_SERVICESLISTING_FAMILIES[[#This Row],[LISTING_LOAN_ID_PROP_ADDR]]&lt;&gt;"",NOT(ISNUMBER(MATCH(TBL_QUAL_SERVICESLISTING_FAMILIES[[#This Row],[LISTING_LOAN_ID_PROP_ADDR]],RANGE_LOOKUP_UDARDA_LOANLIST,0)))),1,0)
)</f>
        <v>0</v>
      </c>
    </row>
    <row r="361" spans="2:12" ht="20.100000000000001" customHeight="1" x14ac:dyDescent="0.25">
      <c r="B361" s="25" t="str">
        <f>IF(TBL_QUAL_SERVICESLISTING_FAMILIES[[#This Row],[RECORD_STARTED]],IF(TBL_QUAL_SERVICESLISTING_FAMILIES[[#This Row],[ERROR_COUNT]]&gt;0,-1,IF(TBL_QUAL_SERVICESLISTING_FAMILIES[[#This Row],[REQ_FIELDS_POPULATED]],1,0)),"")</f>
        <v/>
      </c>
      <c r="C361" s="94">
        <f>ROW()-ROW(TBL_QUAL_SERVICESLISTING_FAMILIES[[#Headers],[ROW_ID]])</f>
        <v>352</v>
      </c>
      <c r="D361" s="82"/>
      <c r="E361" s="82"/>
      <c r="F361" s="33"/>
      <c r="G3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1" s="84" t="str">
        <f>IFERROR(INDEX(TBL_UDARDA_LOANPOOL[QUAL_SERVICES_HUD_MFI],MATCH(TBL_QUAL_SERVICESLISTING_FAMILIES[[#This Row],[LISTING_LOAN_ID_PROP_ADDR]],TBL_UDARDA_LOANPOOL[LOAN_ID_PROP_ADDR],0)),"")</f>
        <v/>
      </c>
      <c r="I3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1" s="36" t="b">
        <f>CONCATENATE(TBL_QUAL_SERVICESLISTING_FAMILIES[[#This Row],[LISTING_LOAN_ID_PROP_ADDR]],TBL_QUAL_SERVICESLISTING_FAMILIES[[#This Row],[FAMILY_NAME]],TBL_QUAL_SERVICESLISTING_FAMILIES[[#This Row],[HOUSEHOLD_ANNUAL_INCOME]])&lt;&gt;""</f>
        <v>0</v>
      </c>
      <c r="K361" s="36" t="b">
        <f>AND(TBL_QUAL_SERVICESLISTING_FAMILIES[[#This Row],[LISTING_LOAN_ID_PROP_ADDR]]&lt;&gt;"",TBL_QUAL_SERVICESLISTING_FAMILIES[[#This Row],[FAMILY_NAME]]&lt;&gt;"",TBL_QUAL_SERVICESLISTING_FAMILIES[[#This Row],[HOUSEHOLD_ANNUAL_INCOME]]&lt;&gt;"")</f>
        <v>0</v>
      </c>
      <c r="L361" s="36">
        <f>SUM(
IF(AND(TBL_QUAL_SERVICESLISTING_FAMILIES[[#This Row],[LISTING_LOAN_ID_PROP_ADDR]]&lt;&gt;"",NOT(ISNUMBER(MATCH(TBL_QUAL_SERVICESLISTING_FAMILIES[[#This Row],[LISTING_LOAN_ID_PROP_ADDR]],RANGE_LOOKUP_UDARDA_LOANLIST,0)))),1,0)
)</f>
        <v>0</v>
      </c>
    </row>
    <row r="362" spans="2:12" ht="20.100000000000001" customHeight="1" x14ac:dyDescent="0.25">
      <c r="B362" s="25" t="str">
        <f>IF(TBL_QUAL_SERVICESLISTING_FAMILIES[[#This Row],[RECORD_STARTED]],IF(TBL_QUAL_SERVICESLISTING_FAMILIES[[#This Row],[ERROR_COUNT]]&gt;0,-1,IF(TBL_QUAL_SERVICESLISTING_FAMILIES[[#This Row],[REQ_FIELDS_POPULATED]],1,0)),"")</f>
        <v/>
      </c>
      <c r="C362" s="94">
        <f>ROW()-ROW(TBL_QUAL_SERVICESLISTING_FAMILIES[[#Headers],[ROW_ID]])</f>
        <v>353</v>
      </c>
      <c r="D362" s="82"/>
      <c r="E362" s="82"/>
      <c r="F362" s="33"/>
      <c r="G3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2" s="84" t="str">
        <f>IFERROR(INDEX(TBL_UDARDA_LOANPOOL[QUAL_SERVICES_HUD_MFI],MATCH(TBL_QUAL_SERVICESLISTING_FAMILIES[[#This Row],[LISTING_LOAN_ID_PROP_ADDR]],TBL_UDARDA_LOANPOOL[LOAN_ID_PROP_ADDR],0)),"")</f>
        <v/>
      </c>
      <c r="I3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2" s="36" t="b">
        <f>CONCATENATE(TBL_QUAL_SERVICESLISTING_FAMILIES[[#This Row],[LISTING_LOAN_ID_PROP_ADDR]],TBL_QUAL_SERVICESLISTING_FAMILIES[[#This Row],[FAMILY_NAME]],TBL_QUAL_SERVICESLISTING_FAMILIES[[#This Row],[HOUSEHOLD_ANNUAL_INCOME]])&lt;&gt;""</f>
        <v>0</v>
      </c>
      <c r="K362" s="36" t="b">
        <f>AND(TBL_QUAL_SERVICESLISTING_FAMILIES[[#This Row],[LISTING_LOAN_ID_PROP_ADDR]]&lt;&gt;"",TBL_QUAL_SERVICESLISTING_FAMILIES[[#This Row],[FAMILY_NAME]]&lt;&gt;"",TBL_QUAL_SERVICESLISTING_FAMILIES[[#This Row],[HOUSEHOLD_ANNUAL_INCOME]]&lt;&gt;"")</f>
        <v>0</v>
      </c>
      <c r="L362" s="36">
        <f>SUM(
IF(AND(TBL_QUAL_SERVICESLISTING_FAMILIES[[#This Row],[LISTING_LOAN_ID_PROP_ADDR]]&lt;&gt;"",NOT(ISNUMBER(MATCH(TBL_QUAL_SERVICESLISTING_FAMILIES[[#This Row],[LISTING_LOAN_ID_PROP_ADDR]],RANGE_LOOKUP_UDARDA_LOANLIST,0)))),1,0)
)</f>
        <v>0</v>
      </c>
    </row>
    <row r="363" spans="2:12" ht="20.100000000000001" customHeight="1" x14ac:dyDescent="0.25">
      <c r="B363" s="25" t="str">
        <f>IF(TBL_QUAL_SERVICESLISTING_FAMILIES[[#This Row],[RECORD_STARTED]],IF(TBL_QUAL_SERVICESLISTING_FAMILIES[[#This Row],[ERROR_COUNT]]&gt;0,-1,IF(TBL_QUAL_SERVICESLISTING_FAMILIES[[#This Row],[REQ_FIELDS_POPULATED]],1,0)),"")</f>
        <v/>
      </c>
      <c r="C363" s="94">
        <f>ROW()-ROW(TBL_QUAL_SERVICESLISTING_FAMILIES[[#Headers],[ROW_ID]])</f>
        <v>354</v>
      </c>
      <c r="D363" s="82"/>
      <c r="E363" s="82"/>
      <c r="F363" s="33"/>
      <c r="G3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3" s="84" t="str">
        <f>IFERROR(INDEX(TBL_UDARDA_LOANPOOL[QUAL_SERVICES_HUD_MFI],MATCH(TBL_QUAL_SERVICESLISTING_FAMILIES[[#This Row],[LISTING_LOAN_ID_PROP_ADDR]],TBL_UDARDA_LOANPOOL[LOAN_ID_PROP_ADDR],0)),"")</f>
        <v/>
      </c>
      <c r="I3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3" s="36" t="b">
        <f>CONCATENATE(TBL_QUAL_SERVICESLISTING_FAMILIES[[#This Row],[LISTING_LOAN_ID_PROP_ADDR]],TBL_QUAL_SERVICESLISTING_FAMILIES[[#This Row],[FAMILY_NAME]],TBL_QUAL_SERVICESLISTING_FAMILIES[[#This Row],[HOUSEHOLD_ANNUAL_INCOME]])&lt;&gt;""</f>
        <v>0</v>
      </c>
      <c r="K363" s="36" t="b">
        <f>AND(TBL_QUAL_SERVICESLISTING_FAMILIES[[#This Row],[LISTING_LOAN_ID_PROP_ADDR]]&lt;&gt;"",TBL_QUAL_SERVICESLISTING_FAMILIES[[#This Row],[FAMILY_NAME]]&lt;&gt;"",TBL_QUAL_SERVICESLISTING_FAMILIES[[#This Row],[HOUSEHOLD_ANNUAL_INCOME]]&lt;&gt;"")</f>
        <v>0</v>
      </c>
      <c r="L363" s="36">
        <f>SUM(
IF(AND(TBL_QUAL_SERVICESLISTING_FAMILIES[[#This Row],[LISTING_LOAN_ID_PROP_ADDR]]&lt;&gt;"",NOT(ISNUMBER(MATCH(TBL_QUAL_SERVICESLISTING_FAMILIES[[#This Row],[LISTING_LOAN_ID_PROP_ADDR]],RANGE_LOOKUP_UDARDA_LOANLIST,0)))),1,0)
)</f>
        <v>0</v>
      </c>
    </row>
    <row r="364" spans="2:12" ht="20.100000000000001" customHeight="1" x14ac:dyDescent="0.25">
      <c r="B364" s="25" t="str">
        <f>IF(TBL_QUAL_SERVICESLISTING_FAMILIES[[#This Row],[RECORD_STARTED]],IF(TBL_QUAL_SERVICESLISTING_FAMILIES[[#This Row],[ERROR_COUNT]]&gt;0,-1,IF(TBL_QUAL_SERVICESLISTING_FAMILIES[[#This Row],[REQ_FIELDS_POPULATED]],1,0)),"")</f>
        <v/>
      </c>
      <c r="C364" s="94">
        <f>ROW()-ROW(TBL_QUAL_SERVICESLISTING_FAMILIES[[#Headers],[ROW_ID]])</f>
        <v>355</v>
      </c>
      <c r="D364" s="82"/>
      <c r="E364" s="82"/>
      <c r="F364" s="33"/>
      <c r="G3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4" s="84" t="str">
        <f>IFERROR(INDEX(TBL_UDARDA_LOANPOOL[QUAL_SERVICES_HUD_MFI],MATCH(TBL_QUAL_SERVICESLISTING_FAMILIES[[#This Row],[LISTING_LOAN_ID_PROP_ADDR]],TBL_UDARDA_LOANPOOL[LOAN_ID_PROP_ADDR],0)),"")</f>
        <v/>
      </c>
      <c r="I3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4" s="36" t="b">
        <f>CONCATENATE(TBL_QUAL_SERVICESLISTING_FAMILIES[[#This Row],[LISTING_LOAN_ID_PROP_ADDR]],TBL_QUAL_SERVICESLISTING_FAMILIES[[#This Row],[FAMILY_NAME]],TBL_QUAL_SERVICESLISTING_FAMILIES[[#This Row],[HOUSEHOLD_ANNUAL_INCOME]])&lt;&gt;""</f>
        <v>0</v>
      </c>
      <c r="K364" s="36" t="b">
        <f>AND(TBL_QUAL_SERVICESLISTING_FAMILIES[[#This Row],[LISTING_LOAN_ID_PROP_ADDR]]&lt;&gt;"",TBL_QUAL_SERVICESLISTING_FAMILIES[[#This Row],[FAMILY_NAME]]&lt;&gt;"",TBL_QUAL_SERVICESLISTING_FAMILIES[[#This Row],[HOUSEHOLD_ANNUAL_INCOME]]&lt;&gt;"")</f>
        <v>0</v>
      </c>
      <c r="L364" s="36">
        <f>SUM(
IF(AND(TBL_QUAL_SERVICESLISTING_FAMILIES[[#This Row],[LISTING_LOAN_ID_PROP_ADDR]]&lt;&gt;"",NOT(ISNUMBER(MATCH(TBL_QUAL_SERVICESLISTING_FAMILIES[[#This Row],[LISTING_LOAN_ID_PROP_ADDR]],RANGE_LOOKUP_UDARDA_LOANLIST,0)))),1,0)
)</f>
        <v>0</v>
      </c>
    </row>
    <row r="365" spans="2:12" ht="20.100000000000001" customHeight="1" x14ac:dyDescent="0.25">
      <c r="B365" s="25" t="str">
        <f>IF(TBL_QUAL_SERVICESLISTING_FAMILIES[[#This Row],[RECORD_STARTED]],IF(TBL_QUAL_SERVICESLISTING_FAMILIES[[#This Row],[ERROR_COUNT]]&gt;0,-1,IF(TBL_QUAL_SERVICESLISTING_FAMILIES[[#This Row],[REQ_FIELDS_POPULATED]],1,0)),"")</f>
        <v/>
      </c>
      <c r="C365" s="94">
        <f>ROW()-ROW(TBL_QUAL_SERVICESLISTING_FAMILIES[[#Headers],[ROW_ID]])</f>
        <v>356</v>
      </c>
      <c r="D365" s="82"/>
      <c r="E365" s="82"/>
      <c r="F365" s="33"/>
      <c r="G3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5" s="84" t="str">
        <f>IFERROR(INDEX(TBL_UDARDA_LOANPOOL[QUAL_SERVICES_HUD_MFI],MATCH(TBL_QUAL_SERVICESLISTING_FAMILIES[[#This Row],[LISTING_LOAN_ID_PROP_ADDR]],TBL_UDARDA_LOANPOOL[LOAN_ID_PROP_ADDR],0)),"")</f>
        <v/>
      </c>
      <c r="I3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5" s="36" t="b">
        <f>CONCATENATE(TBL_QUAL_SERVICESLISTING_FAMILIES[[#This Row],[LISTING_LOAN_ID_PROP_ADDR]],TBL_QUAL_SERVICESLISTING_FAMILIES[[#This Row],[FAMILY_NAME]],TBL_QUAL_SERVICESLISTING_FAMILIES[[#This Row],[HOUSEHOLD_ANNUAL_INCOME]])&lt;&gt;""</f>
        <v>0</v>
      </c>
      <c r="K365" s="36" t="b">
        <f>AND(TBL_QUAL_SERVICESLISTING_FAMILIES[[#This Row],[LISTING_LOAN_ID_PROP_ADDR]]&lt;&gt;"",TBL_QUAL_SERVICESLISTING_FAMILIES[[#This Row],[FAMILY_NAME]]&lt;&gt;"",TBL_QUAL_SERVICESLISTING_FAMILIES[[#This Row],[HOUSEHOLD_ANNUAL_INCOME]]&lt;&gt;"")</f>
        <v>0</v>
      </c>
      <c r="L365" s="36">
        <f>SUM(
IF(AND(TBL_QUAL_SERVICESLISTING_FAMILIES[[#This Row],[LISTING_LOAN_ID_PROP_ADDR]]&lt;&gt;"",NOT(ISNUMBER(MATCH(TBL_QUAL_SERVICESLISTING_FAMILIES[[#This Row],[LISTING_LOAN_ID_PROP_ADDR]],RANGE_LOOKUP_UDARDA_LOANLIST,0)))),1,0)
)</f>
        <v>0</v>
      </c>
    </row>
    <row r="366" spans="2:12" ht="20.100000000000001" customHeight="1" x14ac:dyDescent="0.25">
      <c r="B366" s="25" t="str">
        <f>IF(TBL_QUAL_SERVICESLISTING_FAMILIES[[#This Row],[RECORD_STARTED]],IF(TBL_QUAL_SERVICESLISTING_FAMILIES[[#This Row],[ERROR_COUNT]]&gt;0,-1,IF(TBL_QUAL_SERVICESLISTING_FAMILIES[[#This Row],[REQ_FIELDS_POPULATED]],1,0)),"")</f>
        <v/>
      </c>
      <c r="C366" s="94">
        <f>ROW()-ROW(TBL_QUAL_SERVICESLISTING_FAMILIES[[#Headers],[ROW_ID]])</f>
        <v>357</v>
      </c>
      <c r="D366" s="82"/>
      <c r="E366" s="82"/>
      <c r="F366" s="33"/>
      <c r="G3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6" s="84" t="str">
        <f>IFERROR(INDEX(TBL_UDARDA_LOANPOOL[QUAL_SERVICES_HUD_MFI],MATCH(TBL_QUAL_SERVICESLISTING_FAMILIES[[#This Row],[LISTING_LOAN_ID_PROP_ADDR]],TBL_UDARDA_LOANPOOL[LOAN_ID_PROP_ADDR],0)),"")</f>
        <v/>
      </c>
      <c r="I3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6" s="36" t="b">
        <f>CONCATENATE(TBL_QUAL_SERVICESLISTING_FAMILIES[[#This Row],[LISTING_LOAN_ID_PROP_ADDR]],TBL_QUAL_SERVICESLISTING_FAMILIES[[#This Row],[FAMILY_NAME]],TBL_QUAL_SERVICESLISTING_FAMILIES[[#This Row],[HOUSEHOLD_ANNUAL_INCOME]])&lt;&gt;""</f>
        <v>0</v>
      </c>
      <c r="K366" s="36" t="b">
        <f>AND(TBL_QUAL_SERVICESLISTING_FAMILIES[[#This Row],[LISTING_LOAN_ID_PROP_ADDR]]&lt;&gt;"",TBL_QUAL_SERVICESLISTING_FAMILIES[[#This Row],[FAMILY_NAME]]&lt;&gt;"",TBL_QUAL_SERVICESLISTING_FAMILIES[[#This Row],[HOUSEHOLD_ANNUAL_INCOME]]&lt;&gt;"")</f>
        <v>0</v>
      </c>
      <c r="L366" s="36">
        <f>SUM(
IF(AND(TBL_QUAL_SERVICESLISTING_FAMILIES[[#This Row],[LISTING_LOAN_ID_PROP_ADDR]]&lt;&gt;"",NOT(ISNUMBER(MATCH(TBL_QUAL_SERVICESLISTING_FAMILIES[[#This Row],[LISTING_LOAN_ID_PROP_ADDR]],RANGE_LOOKUP_UDARDA_LOANLIST,0)))),1,0)
)</f>
        <v>0</v>
      </c>
    </row>
    <row r="367" spans="2:12" ht="20.100000000000001" customHeight="1" x14ac:dyDescent="0.25">
      <c r="B367" s="25" t="str">
        <f>IF(TBL_QUAL_SERVICESLISTING_FAMILIES[[#This Row],[RECORD_STARTED]],IF(TBL_QUAL_SERVICESLISTING_FAMILIES[[#This Row],[ERROR_COUNT]]&gt;0,-1,IF(TBL_QUAL_SERVICESLISTING_FAMILIES[[#This Row],[REQ_FIELDS_POPULATED]],1,0)),"")</f>
        <v/>
      </c>
      <c r="C367" s="94">
        <f>ROW()-ROW(TBL_QUAL_SERVICESLISTING_FAMILIES[[#Headers],[ROW_ID]])</f>
        <v>358</v>
      </c>
      <c r="D367" s="82"/>
      <c r="E367" s="82"/>
      <c r="F367" s="33"/>
      <c r="G3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7" s="84" t="str">
        <f>IFERROR(INDEX(TBL_UDARDA_LOANPOOL[QUAL_SERVICES_HUD_MFI],MATCH(TBL_QUAL_SERVICESLISTING_FAMILIES[[#This Row],[LISTING_LOAN_ID_PROP_ADDR]],TBL_UDARDA_LOANPOOL[LOAN_ID_PROP_ADDR],0)),"")</f>
        <v/>
      </c>
      <c r="I3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7" s="36" t="b">
        <f>CONCATENATE(TBL_QUAL_SERVICESLISTING_FAMILIES[[#This Row],[LISTING_LOAN_ID_PROP_ADDR]],TBL_QUAL_SERVICESLISTING_FAMILIES[[#This Row],[FAMILY_NAME]],TBL_QUAL_SERVICESLISTING_FAMILIES[[#This Row],[HOUSEHOLD_ANNUAL_INCOME]])&lt;&gt;""</f>
        <v>0</v>
      </c>
      <c r="K367" s="36" t="b">
        <f>AND(TBL_QUAL_SERVICESLISTING_FAMILIES[[#This Row],[LISTING_LOAN_ID_PROP_ADDR]]&lt;&gt;"",TBL_QUAL_SERVICESLISTING_FAMILIES[[#This Row],[FAMILY_NAME]]&lt;&gt;"",TBL_QUAL_SERVICESLISTING_FAMILIES[[#This Row],[HOUSEHOLD_ANNUAL_INCOME]]&lt;&gt;"")</f>
        <v>0</v>
      </c>
      <c r="L367" s="36">
        <f>SUM(
IF(AND(TBL_QUAL_SERVICESLISTING_FAMILIES[[#This Row],[LISTING_LOAN_ID_PROP_ADDR]]&lt;&gt;"",NOT(ISNUMBER(MATCH(TBL_QUAL_SERVICESLISTING_FAMILIES[[#This Row],[LISTING_LOAN_ID_PROP_ADDR]],RANGE_LOOKUP_UDARDA_LOANLIST,0)))),1,0)
)</f>
        <v>0</v>
      </c>
    </row>
    <row r="368" spans="2:12" ht="20.100000000000001" customHeight="1" x14ac:dyDescent="0.25">
      <c r="B368" s="25" t="str">
        <f>IF(TBL_QUAL_SERVICESLISTING_FAMILIES[[#This Row],[RECORD_STARTED]],IF(TBL_QUAL_SERVICESLISTING_FAMILIES[[#This Row],[ERROR_COUNT]]&gt;0,-1,IF(TBL_QUAL_SERVICESLISTING_FAMILIES[[#This Row],[REQ_FIELDS_POPULATED]],1,0)),"")</f>
        <v/>
      </c>
      <c r="C368" s="94">
        <f>ROW()-ROW(TBL_QUAL_SERVICESLISTING_FAMILIES[[#Headers],[ROW_ID]])</f>
        <v>359</v>
      </c>
      <c r="D368" s="82"/>
      <c r="E368" s="82"/>
      <c r="F368" s="33"/>
      <c r="G3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8" s="84" t="str">
        <f>IFERROR(INDEX(TBL_UDARDA_LOANPOOL[QUAL_SERVICES_HUD_MFI],MATCH(TBL_QUAL_SERVICESLISTING_FAMILIES[[#This Row],[LISTING_LOAN_ID_PROP_ADDR]],TBL_UDARDA_LOANPOOL[LOAN_ID_PROP_ADDR],0)),"")</f>
        <v/>
      </c>
      <c r="I3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8" s="36" t="b">
        <f>CONCATENATE(TBL_QUAL_SERVICESLISTING_FAMILIES[[#This Row],[LISTING_LOAN_ID_PROP_ADDR]],TBL_QUAL_SERVICESLISTING_FAMILIES[[#This Row],[FAMILY_NAME]],TBL_QUAL_SERVICESLISTING_FAMILIES[[#This Row],[HOUSEHOLD_ANNUAL_INCOME]])&lt;&gt;""</f>
        <v>0</v>
      </c>
      <c r="K368" s="36" t="b">
        <f>AND(TBL_QUAL_SERVICESLISTING_FAMILIES[[#This Row],[LISTING_LOAN_ID_PROP_ADDR]]&lt;&gt;"",TBL_QUAL_SERVICESLISTING_FAMILIES[[#This Row],[FAMILY_NAME]]&lt;&gt;"",TBL_QUAL_SERVICESLISTING_FAMILIES[[#This Row],[HOUSEHOLD_ANNUAL_INCOME]]&lt;&gt;"")</f>
        <v>0</v>
      </c>
      <c r="L368" s="36">
        <f>SUM(
IF(AND(TBL_QUAL_SERVICESLISTING_FAMILIES[[#This Row],[LISTING_LOAN_ID_PROP_ADDR]]&lt;&gt;"",NOT(ISNUMBER(MATCH(TBL_QUAL_SERVICESLISTING_FAMILIES[[#This Row],[LISTING_LOAN_ID_PROP_ADDR]],RANGE_LOOKUP_UDARDA_LOANLIST,0)))),1,0)
)</f>
        <v>0</v>
      </c>
    </row>
    <row r="369" spans="2:12" ht="20.100000000000001" customHeight="1" x14ac:dyDescent="0.25">
      <c r="B369" s="25" t="str">
        <f>IF(TBL_QUAL_SERVICESLISTING_FAMILIES[[#This Row],[RECORD_STARTED]],IF(TBL_QUAL_SERVICESLISTING_FAMILIES[[#This Row],[ERROR_COUNT]]&gt;0,-1,IF(TBL_QUAL_SERVICESLISTING_FAMILIES[[#This Row],[REQ_FIELDS_POPULATED]],1,0)),"")</f>
        <v/>
      </c>
      <c r="C369" s="94">
        <f>ROW()-ROW(TBL_QUAL_SERVICESLISTING_FAMILIES[[#Headers],[ROW_ID]])</f>
        <v>360</v>
      </c>
      <c r="D369" s="82"/>
      <c r="E369" s="82"/>
      <c r="F369" s="33"/>
      <c r="G3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9" s="84" t="str">
        <f>IFERROR(INDEX(TBL_UDARDA_LOANPOOL[QUAL_SERVICES_HUD_MFI],MATCH(TBL_QUAL_SERVICESLISTING_FAMILIES[[#This Row],[LISTING_LOAN_ID_PROP_ADDR]],TBL_UDARDA_LOANPOOL[LOAN_ID_PROP_ADDR],0)),"")</f>
        <v/>
      </c>
      <c r="I3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9" s="36" t="b">
        <f>CONCATENATE(TBL_QUAL_SERVICESLISTING_FAMILIES[[#This Row],[LISTING_LOAN_ID_PROP_ADDR]],TBL_QUAL_SERVICESLISTING_FAMILIES[[#This Row],[FAMILY_NAME]],TBL_QUAL_SERVICESLISTING_FAMILIES[[#This Row],[HOUSEHOLD_ANNUAL_INCOME]])&lt;&gt;""</f>
        <v>0</v>
      </c>
      <c r="K369" s="36" t="b">
        <f>AND(TBL_QUAL_SERVICESLISTING_FAMILIES[[#This Row],[LISTING_LOAN_ID_PROP_ADDR]]&lt;&gt;"",TBL_QUAL_SERVICESLISTING_FAMILIES[[#This Row],[FAMILY_NAME]]&lt;&gt;"",TBL_QUAL_SERVICESLISTING_FAMILIES[[#This Row],[HOUSEHOLD_ANNUAL_INCOME]]&lt;&gt;"")</f>
        <v>0</v>
      </c>
      <c r="L369" s="36">
        <f>SUM(
IF(AND(TBL_QUAL_SERVICESLISTING_FAMILIES[[#This Row],[LISTING_LOAN_ID_PROP_ADDR]]&lt;&gt;"",NOT(ISNUMBER(MATCH(TBL_QUAL_SERVICESLISTING_FAMILIES[[#This Row],[LISTING_LOAN_ID_PROP_ADDR]],RANGE_LOOKUP_UDARDA_LOANLIST,0)))),1,0)
)</f>
        <v>0</v>
      </c>
    </row>
    <row r="370" spans="2:12" ht="20.100000000000001" customHeight="1" x14ac:dyDescent="0.25">
      <c r="B370" s="25" t="str">
        <f>IF(TBL_QUAL_SERVICESLISTING_FAMILIES[[#This Row],[RECORD_STARTED]],IF(TBL_QUAL_SERVICESLISTING_FAMILIES[[#This Row],[ERROR_COUNT]]&gt;0,-1,IF(TBL_QUAL_SERVICESLISTING_FAMILIES[[#This Row],[REQ_FIELDS_POPULATED]],1,0)),"")</f>
        <v/>
      </c>
      <c r="C370" s="94">
        <f>ROW()-ROW(TBL_QUAL_SERVICESLISTING_FAMILIES[[#Headers],[ROW_ID]])</f>
        <v>361</v>
      </c>
      <c r="D370" s="82"/>
      <c r="E370" s="82"/>
      <c r="F370" s="33"/>
      <c r="G3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0" s="84" t="str">
        <f>IFERROR(INDEX(TBL_UDARDA_LOANPOOL[QUAL_SERVICES_HUD_MFI],MATCH(TBL_QUAL_SERVICESLISTING_FAMILIES[[#This Row],[LISTING_LOAN_ID_PROP_ADDR]],TBL_UDARDA_LOANPOOL[LOAN_ID_PROP_ADDR],0)),"")</f>
        <v/>
      </c>
      <c r="I3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0" s="36" t="b">
        <f>CONCATENATE(TBL_QUAL_SERVICESLISTING_FAMILIES[[#This Row],[LISTING_LOAN_ID_PROP_ADDR]],TBL_QUAL_SERVICESLISTING_FAMILIES[[#This Row],[FAMILY_NAME]],TBL_QUAL_SERVICESLISTING_FAMILIES[[#This Row],[HOUSEHOLD_ANNUAL_INCOME]])&lt;&gt;""</f>
        <v>0</v>
      </c>
      <c r="K370" s="36" t="b">
        <f>AND(TBL_QUAL_SERVICESLISTING_FAMILIES[[#This Row],[LISTING_LOAN_ID_PROP_ADDR]]&lt;&gt;"",TBL_QUAL_SERVICESLISTING_FAMILIES[[#This Row],[FAMILY_NAME]]&lt;&gt;"",TBL_QUAL_SERVICESLISTING_FAMILIES[[#This Row],[HOUSEHOLD_ANNUAL_INCOME]]&lt;&gt;"")</f>
        <v>0</v>
      </c>
      <c r="L370" s="36">
        <f>SUM(
IF(AND(TBL_QUAL_SERVICESLISTING_FAMILIES[[#This Row],[LISTING_LOAN_ID_PROP_ADDR]]&lt;&gt;"",NOT(ISNUMBER(MATCH(TBL_QUAL_SERVICESLISTING_FAMILIES[[#This Row],[LISTING_LOAN_ID_PROP_ADDR]],RANGE_LOOKUP_UDARDA_LOANLIST,0)))),1,0)
)</f>
        <v>0</v>
      </c>
    </row>
    <row r="371" spans="2:12" ht="20.100000000000001" customHeight="1" x14ac:dyDescent="0.25">
      <c r="B371" s="25" t="str">
        <f>IF(TBL_QUAL_SERVICESLISTING_FAMILIES[[#This Row],[RECORD_STARTED]],IF(TBL_QUAL_SERVICESLISTING_FAMILIES[[#This Row],[ERROR_COUNT]]&gt;0,-1,IF(TBL_QUAL_SERVICESLISTING_FAMILIES[[#This Row],[REQ_FIELDS_POPULATED]],1,0)),"")</f>
        <v/>
      </c>
      <c r="C371" s="94">
        <f>ROW()-ROW(TBL_QUAL_SERVICESLISTING_FAMILIES[[#Headers],[ROW_ID]])</f>
        <v>362</v>
      </c>
      <c r="D371" s="82"/>
      <c r="E371" s="82"/>
      <c r="F371" s="33"/>
      <c r="G3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1" s="84" t="str">
        <f>IFERROR(INDEX(TBL_UDARDA_LOANPOOL[QUAL_SERVICES_HUD_MFI],MATCH(TBL_QUAL_SERVICESLISTING_FAMILIES[[#This Row],[LISTING_LOAN_ID_PROP_ADDR]],TBL_UDARDA_LOANPOOL[LOAN_ID_PROP_ADDR],0)),"")</f>
        <v/>
      </c>
      <c r="I3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1" s="36" t="b">
        <f>CONCATENATE(TBL_QUAL_SERVICESLISTING_FAMILIES[[#This Row],[LISTING_LOAN_ID_PROP_ADDR]],TBL_QUAL_SERVICESLISTING_FAMILIES[[#This Row],[FAMILY_NAME]],TBL_QUAL_SERVICESLISTING_FAMILIES[[#This Row],[HOUSEHOLD_ANNUAL_INCOME]])&lt;&gt;""</f>
        <v>0</v>
      </c>
      <c r="K371" s="36" t="b">
        <f>AND(TBL_QUAL_SERVICESLISTING_FAMILIES[[#This Row],[LISTING_LOAN_ID_PROP_ADDR]]&lt;&gt;"",TBL_QUAL_SERVICESLISTING_FAMILIES[[#This Row],[FAMILY_NAME]]&lt;&gt;"",TBL_QUAL_SERVICESLISTING_FAMILIES[[#This Row],[HOUSEHOLD_ANNUAL_INCOME]]&lt;&gt;"")</f>
        <v>0</v>
      </c>
      <c r="L371" s="36">
        <f>SUM(
IF(AND(TBL_QUAL_SERVICESLISTING_FAMILIES[[#This Row],[LISTING_LOAN_ID_PROP_ADDR]]&lt;&gt;"",NOT(ISNUMBER(MATCH(TBL_QUAL_SERVICESLISTING_FAMILIES[[#This Row],[LISTING_LOAN_ID_PROP_ADDR]],RANGE_LOOKUP_UDARDA_LOANLIST,0)))),1,0)
)</f>
        <v>0</v>
      </c>
    </row>
    <row r="372" spans="2:12" ht="20.100000000000001" customHeight="1" x14ac:dyDescent="0.25">
      <c r="B372" s="25" t="str">
        <f>IF(TBL_QUAL_SERVICESLISTING_FAMILIES[[#This Row],[RECORD_STARTED]],IF(TBL_QUAL_SERVICESLISTING_FAMILIES[[#This Row],[ERROR_COUNT]]&gt;0,-1,IF(TBL_QUAL_SERVICESLISTING_FAMILIES[[#This Row],[REQ_FIELDS_POPULATED]],1,0)),"")</f>
        <v/>
      </c>
      <c r="C372" s="94">
        <f>ROW()-ROW(TBL_QUAL_SERVICESLISTING_FAMILIES[[#Headers],[ROW_ID]])</f>
        <v>363</v>
      </c>
      <c r="D372" s="82"/>
      <c r="E372" s="82"/>
      <c r="F372" s="33"/>
      <c r="G3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2" s="84" t="str">
        <f>IFERROR(INDEX(TBL_UDARDA_LOANPOOL[QUAL_SERVICES_HUD_MFI],MATCH(TBL_QUAL_SERVICESLISTING_FAMILIES[[#This Row],[LISTING_LOAN_ID_PROP_ADDR]],TBL_UDARDA_LOANPOOL[LOAN_ID_PROP_ADDR],0)),"")</f>
        <v/>
      </c>
      <c r="I3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2" s="36" t="b">
        <f>CONCATENATE(TBL_QUAL_SERVICESLISTING_FAMILIES[[#This Row],[LISTING_LOAN_ID_PROP_ADDR]],TBL_QUAL_SERVICESLISTING_FAMILIES[[#This Row],[FAMILY_NAME]],TBL_QUAL_SERVICESLISTING_FAMILIES[[#This Row],[HOUSEHOLD_ANNUAL_INCOME]])&lt;&gt;""</f>
        <v>0</v>
      </c>
      <c r="K372" s="36" t="b">
        <f>AND(TBL_QUAL_SERVICESLISTING_FAMILIES[[#This Row],[LISTING_LOAN_ID_PROP_ADDR]]&lt;&gt;"",TBL_QUAL_SERVICESLISTING_FAMILIES[[#This Row],[FAMILY_NAME]]&lt;&gt;"",TBL_QUAL_SERVICESLISTING_FAMILIES[[#This Row],[HOUSEHOLD_ANNUAL_INCOME]]&lt;&gt;"")</f>
        <v>0</v>
      </c>
      <c r="L372" s="36">
        <f>SUM(
IF(AND(TBL_QUAL_SERVICESLISTING_FAMILIES[[#This Row],[LISTING_LOAN_ID_PROP_ADDR]]&lt;&gt;"",NOT(ISNUMBER(MATCH(TBL_QUAL_SERVICESLISTING_FAMILIES[[#This Row],[LISTING_LOAN_ID_PROP_ADDR]],RANGE_LOOKUP_UDARDA_LOANLIST,0)))),1,0)
)</f>
        <v>0</v>
      </c>
    </row>
    <row r="373" spans="2:12" ht="20.100000000000001" customHeight="1" x14ac:dyDescent="0.25">
      <c r="B373" s="25" t="str">
        <f>IF(TBL_QUAL_SERVICESLISTING_FAMILIES[[#This Row],[RECORD_STARTED]],IF(TBL_QUAL_SERVICESLISTING_FAMILIES[[#This Row],[ERROR_COUNT]]&gt;0,-1,IF(TBL_QUAL_SERVICESLISTING_FAMILIES[[#This Row],[REQ_FIELDS_POPULATED]],1,0)),"")</f>
        <v/>
      </c>
      <c r="C373" s="94">
        <f>ROW()-ROW(TBL_QUAL_SERVICESLISTING_FAMILIES[[#Headers],[ROW_ID]])</f>
        <v>364</v>
      </c>
      <c r="D373" s="82"/>
      <c r="E373" s="82"/>
      <c r="F373" s="33"/>
      <c r="G3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3" s="84" t="str">
        <f>IFERROR(INDEX(TBL_UDARDA_LOANPOOL[QUAL_SERVICES_HUD_MFI],MATCH(TBL_QUAL_SERVICESLISTING_FAMILIES[[#This Row],[LISTING_LOAN_ID_PROP_ADDR]],TBL_UDARDA_LOANPOOL[LOAN_ID_PROP_ADDR],0)),"")</f>
        <v/>
      </c>
      <c r="I3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3" s="36" t="b">
        <f>CONCATENATE(TBL_QUAL_SERVICESLISTING_FAMILIES[[#This Row],[LISTING_LOAN_ID_PROP_ADDR]],TBL_QUAL_SERVICESLISTING_FAMILIES[[#This Row],[FAMILY_NAME]],TBL_QUAL_SERVICESLISTING_FAMILIES[[#This Row],[HOUSEHOLD_ANNUAL_INCOME]])&lt;&gt;""</f>
        <v>0</v>
      </c>
      <c r="K373" s="36" t="b">
        <f>AND(TBL_QUAL_SERVICESLISTING_FAMILIES[[#This Row],[LISTING_LOAN_ID_PROP_ADDR]]&lt;&gt;"",TBL_QUAL_SERVICESLISTING_FAMILIES[[#This Row],[FAMILY_NAME]]&lt;&gt;"",TBL_QUAL_SERVICESLISTING_FAMILIES[[#This Row],[HOUSEHOLD_ANNUAL_INCOME]]&lt;&gt;"")</f>
        <v>0</v>
      </c>
      <c r="L373" s="36">
        <f>SUM(
IF(AND(TBL_QUAL_SERVICESLISTING_FAMILIES[[#This Row],[LISTING_LOAN_ID_PROP_ADDR]]&lt;&gt;"",NOT(ISNUMBER(MATCH(TBL_QUAL_SERVICESLISTING_FAMILIES[[#This Row],[LISTING_LOAN_ID_PROP_ADDR]],RANGE_LOOKUP_UDARDA_LOANLIST,0)))),1,0)
)</f>
        <v>0</v>
      </c>
    </row>
    <row r="374" spans="2:12" ht="20.100000000000001" customHeight="1" x14ac:dyDescent="0.25">
      <c r="B374" s="25" t="str">
        <f>IF(TBL_QUAL_SERVICESLISTING_FAMILIES[[#This Row],[RECORD_STARTED]],IF(TBL_QUAL_SERVICESLISTING_FAMILIES[[#This Row],[ERROR_COUNT]]&gt;0,-1,IF(TBL_QUAL_SERVICESLISTING_FAMILIES[[#This Row],[REQ_FIELDS_POPULATED]],1,0)),"")</f>
        <v/>
      </c>
      <c r="C374" s="94">
        <f>ROW()-ROW(TBL_QUAL_SERVICESLISTING_FAMILIES[[#Headers],[ROW_ID]])</f>
        <v>365</v>
      </c>
      <c r="D374" s="82"/>
      <c r="E374" s="82"/>
      <c r="F374" s="33"/>
      <c r="G3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4" s="84" t="str">
        <f>IFERROR(INDEX(TBL_UDARDA_LOANPOOL[QUAL_SERVICES_HUD_MFI],MATCH(TBL_QUAL_SERVICESLISTING_FAMILIES[[#This Row],[LISTING_LOAN_ID_PROP_ADDR]],TBL_UDARDA_LOANPOOL[LOAN_ID_PROP_ADDR],0)),"")</f>
        <v/>
      </c>
      <c r="I3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4" s="36" t="b">
        <f>CONCATENATE(TBL_QUAL_SERVICESLISTING_FAMILIES[[#This Row],[LISTING_LOAN_ID_PROP_ADDR]],TBL_QUAL_SERVICESLISTING_FAMILIES[[#This Row],[FAMILY_NAME]],TBL_QUAL_SERVICESLISTING_FAMILIES[[#This Row],[HOUSEHOLD_ANNUAL_INCOME]])&lt;&gt;""</f>
        <v>0</v>
      </c>
      <c r="K374" s="36" t="b">
        <f>AND(TBL_QUAL_SERVICESLISTING_FAMILIES[[#This Row],[LISTING_LOAN_ID_PROP_ADDR]]&lt;&gt;"",TBL_QUAL_SERVICESLISTING_FAMILIES[[#This Row],[FAMILY_NAME]]&lt;&gt;"",TBL_QUAL_SERVICESLISTING_FAMILIES[[#This Row],[HOUSEHOLD_ANNUAL_INCOME]]&lt;&gt;"")</f>
        <v>0</v>
      </c>
      <c r="L374" s="36">
        <f>SUM(
IF(AND(TBL_QUAL_SERVICESLISTING_FAMILIES[[#This Row],[LISTING_LOAN_ID_PROP_ADDR]]&lt;&gt;"",NOT(ISNUMBER(MATCH(TBL_QUAL_SERVICESLISTING_FAMILIES[[#This Row],[LISTING_LOAN_ID_PROP_ADDR]],RANGE_LOOKUP_UDARDA_LOANLIST,0)))),1,0)
)</f>
        <v>0</v>
      </c>
    </row>
    <row r="375" spans="2:12" ht="20.100000000000001" customHeight="1" x14ac:dyDescent="0.25">
      <c r="B375" s="25" t="str">
        <f>IF(TBL_QUAL_SERVICESLISTING_FAMILIES[[#This Row],[RECORD_STARTED]],IF(TBL_QUAL_SERVICESLISTING_FAMILIES[[#This Row],[ERROR_COUNT]]&gt;0,-1,IF(TBL_QUAL_SERVICESLISTING_FAMILIES[[#This Row],[REQ_FIELDS_POPULATED]],1,0)),"")</f>
        <v/>
      </c>
      <c r="C375" s="94">
        <f>ROW()-ROW(TBL_QUAL_SERVICESLISTING_FAMILIES[[#Headers],[ROW_ID]])</f>
        <v>366</v>
      </c>
      <c r="D375" s="82"/>
      <c r="E375" s="82"/>
      <c r="F375" s="33"/>
      <c r="G3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5" s="84" t="str">
        <f>IFERROR(INDEX(TBL_UDARDA_LOANPOOL[QUAL_SERVICES_HUD_MFI],MATCH(TBL_QUAL_SERVICESLISTING_FAMILIES[[#This Row],[LISTING_LOAN_ID_PROP_ADDR]],TBL_UDARDA_LOANPOOL[LOAN_ID_PROP_ADDR],0)),"")</f>
        <v/>
      </c>
      <c r="I3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5" s="36" t="b">
        <f>CONCATENATE(TBL_QUAL_SERVICESLISTING_FAMILIES[[#This Row],[LISTING_LOAN_ID_PROP_ADDR]],TBL_QUAL_SERVICESLISTING_FAMILIES[[#This Row],[FAMILY_NAME]],TBL_QUAL_SERVICESLISTING_FAMILIES[[#This Row],[HOUSEHOLD_ANNUAL_INCOME]])&lt;&gt;""</f>
        <v>0</v>
      </c>
      <c r="K375" s="36" t="b">
        <f>AND(TBL_QUAL_SERVICESLISTING_FAMILIES[[#This Row],[LISTING_LOAN_ID_PROP_ADDR]]&lt;&gt;"",TBL_QUAL_SERVICESLISTING_FAMILIES[[#This Row],[FAMILY_NAME]]&lt;&gt;"",TBL_QUAL_SERVICESLISTING_FAMILIES[[#This Row],[HOUSEHOLD_ANNUAL_INCOME]]&lt;&gt;"")</f>
        <v>0</v>
      </c>
      <c r="L375" s="36">
        <f>SUM(
IF(AND(TBL_QUAL_SERVICESLISTING_FAMILIES[[#This Row],[LISTING_LOAN_ID_PROP_ADDR]]&lt;&gt;"",NOT(ISNUMBER(MATCH(TBL_QUAL_SERVICESLISTING_FAMILIES[[#This Row],[LISTING_LOAN_ID_PROP_ADDR]],RANGE_LOOKUP_UDARDA_LOANLIST,0)))),1,0)
)</f>
        <v>0</v>
      </c>
    </row>
    <row r="376" spans="2:12" ht="20.100000000000001" customHeight="1" x14ac:dyDescent="0.25">
      <c r="B376" s="25" t="str">
        <f>IF(TBL_QUAL_SERVICESLISTING_FAMILIES[[#This Row],[RECORD_STARTED]],IF(TBL_QUAL_SERVICESLISTING_FAMILIES[[#This Row],[ERROR_COUNT]]&gt;0,-1,IF(TBL_QUAL_SERVICESLISTING_FAMILIES[[#This Row],[REQ_FIELDS_POPULATED]],1,0)),"")</f>
        <v/>
      </c>
      <c r="C376" s="94">
        <f>ROW()-ROW(TBL_QUAL_SERVICESLISTING_FAMILIES[[#Headers],[ROW_ID]])</f>
        <v>367</v>
      </c>
      <c r="D376" s="82"/>
      <c r="E376" s="82"/>
      <c r="F376" s="33"/>
      <c r="G3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6" s="84" t="str">
        <f>IFERROR(INDEX(TBL_UDARDA_LOANPOOL[QUAL_SERVICES_HUD_MFI],MATCH(TBL_QUAL_SERVICESLISTING_FAMILIES[[#This Row],[LISTING_LOAN_ID_PROP_ADDR]],TBL_UDARDA_LOANPOOL[LOAN_ID_PROP_ADDR],0)),"")</f>
        <v/>
      </c>
      <c r="I3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6" s="36" t="b">
        <f>CONCATENATE(TBL_QUAL_SERVICESLISTING_FAMILIES[[#This Row],[LISTING_LOAN_ID_PROP_ADDR]],TBL_QUAL_SERVICESLISTING_FAMILIES[[#This Row],[FAMILY_NAME]],TBL_QUAL_SERVICESLISTING_FAMILIES[[#This Row],[HOUSEHOLD_ANNUAL_INCOME]])&lt;&gt;""</f>
        <v>0</v>
      </c>
      <c r="K376" s="36" t="b">
        <f>AND(TBL_QUAL_SERVICESLISTING_FAMILIES[[#This Row],[LISTING_LOAN_ID_PROP_ADDR]]&lt;&gt;"",TBL_QUAL_SERVICESLISTING_FAMILIES[[#This Row],[FAMILY_NAME]]&lt;&gt;"",TBL_QUAL_SERVICESLISTING_FAMILIES[[#This Row],[HOUSEHOLD_ANNUAL_INCOME]]&lt;&gt;"")</f>
        <v>0</v>
      </c>
      <c r="L376" s="36">
        <f>SUM(
IF(AND(TBL_QUAL_SERVICESLISTING_FAMILIES[[#This Row],[LISTING_LOAN_ID_PROP_ADDR]]&lt;&gt;"",NOT(ISNUMBER(MATCH(TBL_QUAL_SERVICESLISTING_FAMILIES[[#This Row],[LISTING_LOAN_ID_PROP_ADDR]],RANGE_LOOKUP_UDARDA_LOANLIST,0)))),1,0)
)</f>
        <v>0</v>
      </c>
    </row>
    <row r="377" spans="2:12" ht="20.100000000000001" customHeight="1" x14ac:dyDescent="0.25">
      <c r="B377" s="25" t="str">
        <f>IF(TBL_QUAL_SERVICESLISTING_FAMILIES[[#This Row],[RECORD_STARTED]],IF(TBL_QUAL_SERVICESLISTING_FAMILIES[[#This Row],[ERROR_COUNT]]&gt;0,-1,IF(TBL_QUAL_SERVICESLISTING_FAMILIES[[#This Row],[REQ_FIELDS_POPULATED]],1,0)),"")</f>
        <v/>
      </c>
      <c r="C377" s="94">
        <f>ROW()-ROW(TBL_QUAL_SERVICESLISTING_FAMILIES[[#Headers],[ROW_ID]])</f>
        <v>368</v>
      </c>
      <c r="D377" s="82"/>
      <c r="E377" s="82"/>
      <c r="F377" s="33"/>
      <c r="G3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7" s="84" t="str">
        <f>IFERROR(INDEX(TBL_UDARDA_LOANPOOL[QUAL_SERVICES_HUD_MFI],MATCH(TBL_QUAL_SERVICESLISTING_FAMILIES[[#This Row],[LISTING_LOAN_ID_PROP_ADDR]],TBL_UDARDA_LOANPOOL[LOAN_ID_PROP_ADDR],0)),"")</f>
        <v/>
      </c>
      <c r="I3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7" s="36" t="b">
        <f>CONCATENATE(TBL_QUAL_SERVICESLISTING_FAMILIES[[#This Row],[LISTING_LOAN_ID_PROP_ADDR]],TBL_QUAL_SERVICESLISTING_FAMILIES[[#This Row],[FAMILY_NAME]],TBL_QUAL_SERVICESLISTING_FAMILIES[[#This Row],[HOUSEHOLD_ANNUAL_INCOME]])&lt;&gt;""</f>
        <v>0</v>
      </c>
      <c r="K377" s="36" t="b">
        <f>AND(TBL_QUAL_SERVICESLISTING_FAMILIES[[#This Row],[LISTING_LOAN_ID_PROP_ADDR]]&lt;&gt;"",TBL_QUAL_SERVICESLISTING_FAMILIES[[#This Row],[FAMILY_NAME]]&lt;&gt;"",TBL_QUAL_SERVICESLISTING_FAMILIES[[#This Row],[HOUSEHOLD_ANNUAL_INCOME]]&lt;&gt;"")</f>
        <v>0</v>
      </c>
      <c r="L377" s="36">
        <f>SUM(
IF(AND(TBL_QUAL_SERVICESLISTING_FAMILIES[[#This Row],[LISTING_LOAN_ID_PROP_ADDR]]&lt;&gt;"",NOT(ISNUMBER(MATCH(TBL_QUAL_SERVICESLISTING_FAMILIES[[#This Row],[LISTING_LOAN_ID_PROP_ADDR]],RANGE_LOOKUP_UDARDA_LOANLIST,0)))),1,0)
)</f>
        <v>0</v>
      </c>
    </row>
    <row r="378" spans="2:12" ht="20.100000000000001" customHeight="1" x14ac:dyDescent="0.25">
      <c r="B378" s="25" t="str">
        <f>IF(TBL_QUAL_SERVICESLISTING_FAMILIES[[#This Row],[RECORD_STARTED]],IF(TBL_QUAL_SERVICESLISTING_FAMILIES[[#This Row],[ERROR_COUNT]]&gt;0,-1,IF(TBL_QUAL_SERVICESLISTING_FAMILIES[[#This Row],[REQ_FIELDS_POPULATED]],1,0)),"")</f>
        <v/>
      </c>
      <c r="C378" s="94">
        <f>ROW()-ROW(TBL_QUAL_SERVICESLISTING_FAMILIES[[#Headers],[ROW_ID]])</f>
        <v>369</v>
      </c>
      <c r="D378" s="82"/>
      <c r="E378" s="82"/>
      <c r="F378" s="33"/>
      <c r="G3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8" s="84" t="str">
        <f>IFERROR(INDEX(TBL_UDARDA_LOANPOOL[QUAL_SERVICES_HUD_MFI],MATCH(TBL_QUAL_SERVICESLISTING_FAMILIES[[#This Row],[LISTING_LOAN_ID_PROP_ADDR]],TBL_UDARDA_LOANPOOL[LOAN_ID_PROP_ADDR],0)),"")</f>
        <v/>
      </c>
      <c r="I3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8" s="36" t="b">
        <f>CONCATENATE(TBL_QUAL_SERVICESLISTING_FAMILIES[[#This Row],[LISTING_LOAN_ID_PROP_ADDR]],TBL_QUAL_SERVICESLISTING_FAMILIES[[#This Row],[FAMILY_NAME]],TBL_QUAL_SERVICESLISTING_FAMILIES[[#This Row],[HOUSEHOLD_ANNUAL_INCOME]])&lt;&gt;""</f>
        <v>0</v>
      </c>
      <c r="K378" s="36" t="b">
        <f>AND(TBL_QUAL_SERVICESLISTING_FAMILIES[[#This Row],[LISTING_LOAN_ID_PROP_ADDR]]&lt;&gt;"",TBL_QUAL_SERVICESLISTING_FAMILIES[[#This Row],[FAMILY_NAME]]&lt;&gt;"",TBL_QUAL_SERVICESLISTING_FAMILIES[[#This Row],[HOUSEHOLD_ANNUAL_INCOME]]&lt;&gt;"")</f>
        <v>0</v>
      </c>
      <c r="L378" s="36">
        <f>SUM(
IF(AND(TBL_QUAL_SERVICESLISTING_FAMILIES[[#This Row],[LISTING_LOAN_ID_PROP_ADDR]]&lt;&gt;"",NOT(ISNUMBER(MATCH(TBL_QUAL_SERVICESLISTING_FAMILIES[[#This Row],[LISTING_LOAN_ID_PROP_ADDR]],RANGE_LOOKUP_UDARDA_LOANLIST,0)))),1,0)
)</f>
        <v>0</v>
      </c>
    </row>
    <row r="379" spans="2:12" ht="20.100000000000001" customHeight="1" x14ac:dyDescent="0.25">
      <c r="B379" s="25" t="str">
        <f>IF(TBL_QUAL_SERVICESLISTING_FAMILIES[[#This Row],[RECORD_STARTED]],IF(TBL_QUAL_SERVICESLISTING_FAMILIES[[#This Row],[ERROR_COUNT]]&gt;0,-1,IF(TBL_QUAL_SERVICESLISTING_FAMILIES[[#This Row],[REQ_FIELDS_POPULATED]],1,0)),"")</f>
        <v/>
      </c>
      <c r="C379" s="94">
        <f>ROW()-ROW(TBL_QUAL_SERVICESLISTING_FAMILIES[[#Headers],[ROW_ID]])</f>
        <v>370</v>
      </c>
      <c r="D379" s="82"/>
      <c r="E379" s="82"/>
      <c r="F379" s="33"/>
      <c r="G3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9" s="84" t="str">
        <f>IFERROR(INDEX(TBL_UDARDA_LOANPOOL[QUAL_SERVICES_HUD_MFI],MATCH(TBL_QUAL_SERVICESLISTING_FAMILIES[[#This Row],[LISTING_LOAN_ID_PROP_ADDR]],TBL_UDARDA_LOANPOOL[LOAN_ID_PROP_ADDR],0)),"")</f>
        <v/>
      </c>
      <c r="I3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9" s="36" t="b">
        <f>CONCATENATE(TBL_QUAL_SERVICESLISTING_FAMILIES[[#This Row],[LISTING_LOAN_ID_PROP_ADDR]],TBL_QUAL_SERVICESLISTING_FAMILIES[[#This Row],[FAMILY_NAME]],TBL_QUAL_SERVICESLISTING_FAMILIES[[#This Row],[HOUSEHOLD_ANNUAL_INCOME]])&lt;&gt;""</f>
        <v>0</v>
      </c>
      <c r="K379" s="36" t="b">
        <f>AND(TBL_QUAL_SERVICESLISTING_FAMILIES[[#This Row],[LISTING_LOAN_ID_PROP_ADDR]]&lt;&gt;"",TBL_QUAL_SERVICESLISTING_FAMILIES[[#This Row],[FAMILY_NAME]]&lt;&gt;"",TBL_QUAL_SERVICESLISTING_FAMILIES[[#This Row],[HOUSEHOLD_ANNUAL_INCOME]]&lt;&gt;"")</f>
        <v>0</v>
      </c>
      <c r="L379" s="36">
        <f>SUM(
IF(AND(TBL_QUAL_SERVICESLISTING_FAMILIES[[#This Row],[LISTING_LOAN_ID_PROP_ADDR]]&lt;&gt;"",NOT(ISNUMBER(MATCH(TBL_QUAL_SERVICESLISTING_FAMILIES[[#This Row],[LISTING_LOAN_ID_PROP_ADDR]],RANGE_LOOKUP_UDARDA_LOANLIST,0)))),1,0)
)</f>
        <v>0</v>
      </c>
    </row>
    <row r="380" spans="2:12" ht="20.100000000000001" customHeight="1" x14ac:dyDescent="0.25">
      <c r="B380" s="25" t="str">
        <f>IF(TBL_QUAL_SERVICESLISTING_FAMILIES[[#This Row],[RECORD_STARTED]],IF(TBL_QUAL_SERVICESLISTING_FAMILIES[[#This Row],[ERROR_COUNT]]&gt;0,-1,IF(TBL_QUAL_SERVICESLISTING_FAMILIES[[#This Row],[REQ_FIELDS_POPULATED]],1,0)),"")</f>
        <v/>
      </c>
      <c r="C380" s="94">
        <f>ROW()-ROW(TBL_QUAL_SERVICESLISTING_FAMILIES[[#Headers],[ROW_ID]])</f>
        <v>371</v>
      </c>
      <c r="D380" s="82"/>
      <c r="E380" s="82"/>
      <c r="F380" s="33"/>
      <c r="G3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0" s="84" t="str">
        <f>IFERROR(INDEX(TBL_UDARDA_LOANPOOL[QUAL_SERVICES_HUD_MFI],MATCH(TBL_QUAL_SERVICESLISTING_FAMILIES[[#This Row],[LISTING_LOAN_ID_PROP_ADDR]],TBL_UDARDA_LOANPOOL[LOAN_ID_PROP_ADDR],0)),"")</f>
        <v/>
      </c>
      <c r="I3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0" s="36" t="b">
        <f>CONCATENATE(TBL_QUAL_SERVICESLISTING_FAMILIES[[#This Row],[LISTING_LOAN_ID_PROP_ADDR]],TBL_QUAL_SERVICESLISTING_FAMILIES[[#This Row],[FAMILY_NAME]],TBL_QUAL_SERVICESLISTING_FAMILIES[[#This Row],[HOUSEHOLD_ANNUAL_INCOME]])&lt;&gt;""</f>
        <v>0</v>
      </c>
      <c r="K380" s="36" t="b">
        <f>AND(TBL_QUAL_SERVICESLISTING_FAMILIES[[#This Row],[LISTING_LOAN_ID_PROP_ADDR]]&lt;&gt;"",TBL_QUAL_SERVICESLISTING_FAMILIES[[#This Row],[FAMILY_NAME]]&lt;&gt;"",TBL_QUAL_SERVICESLISTING_FAMILIES[[#This Row],[HOUSEHOLD_ANNUAL_INCOME]]&lt;&gt;"")</f>
        <v>0</v>
      </c>
      <c r="L380" s="36">
        <f>SUM(
IF(AND(TBL_QUAL_SERVICESLISTING_FAMILIES[[#This Row],[LISTING_LOAN_ID_PROP_ADDR]]&lt;&gt;"",NOT(ISNUMBER(MATCH(TBL_QUAL_SERVICESLISTING_FAMILIES[[#This Row],[LISTING_LOAN_ID_PROP_ADDR]],RANGE_LOOKUP_UDARDA_LOANLIST,0)))),1,0)
)</f>
        <v>0</v>
      </c>
    </row>
    <row r="381" spans="2:12" ht="20.100000000000001" customHeight="1" x14ac:dyDescent="0.25">
      <c r="B381" s="25" t="str">
        <f>IF(TBL_QUAL_SERVICESLISTING_FAMILIES[[#This Row],[RECORD_STARTED]],IF(TBL_QUAL_SERVICESLISTING_FAMILIES[[#This Row],[ERROR_COUNT]]&gt;0,-1,IF(TBL_QUAL_SERVICESLISTING_FAMILIES[[#This Row],[REQ_FIELDS_POPULATED]],1,0)),"")</f>
        <v/>
      </c>
      <c r="C381" s="94">
        <f>ROW()-ROW(TBL_QUAL_SERVICESLISTING_FAMILIES[[#Headers],[ROW_ID]])</f>
        <v>372</v>
      </c>
      <c r="D381" s="82"/>
      <c r="E381" s="82"/>
      <c r="F381" s="33"/>
      <c r="G3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1" s="84" t="str">
        <f>IFERROR(INDEX(TBL_UDARDA_LOANPOOL[QUAL_SERVICES_HUD_MFI],MATCH(TBL_QUAL_SERVICESLISTING_FAMILIES[[#This Row],[LISTING_LOAN_ID_PROP_ADDR]],TBL_UDARDA_LOANPOOL[LOAN_ID_PROP_ADDR],0)),"")</f>
        <v/>
      </c>
      <c r="I3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1" s="36" t="b">
        <f>CONCATENATE(TBL_QUAL_SERVICESLISTING_FAMILIES[[#This Row],[LISTING_LOAN_ID_PROP_ADDR]],TBL_QUAL_SERVICESLISTING_FAMILIES[[#This Row],[FAMILY_NAME]],TBL_QUAL_SERVICESLISTING_FAMILIES[[#This Row],[HOUSEHOLD_ANNUAL_INCOME]])&lt;&gt;""</f>
        <v>0</v>
      </c>
      <c r="K381" s="36" t="b">
        <f>AND(TBL_QUAL_SERVICESLISTING_FAMILIES[[#This Row],[LISTING_LOAN_ID_PROP_ADDR]]&lt;&gt;"",TBL_QUAL_SERVICESLISTING_FAMILIES[[#This Row],[FAMILY_NAME]]&lt;&gt;"",TBL_QUAL_SERVICESLISTING_FAMILIES[[#This Row],[HOUSEHOLD_ANNUAL_INCOME]]&lt;&gt;"")</f>
        <v>0</v>
      </c>
      <c r="L381" s="36">
        <f>SUM(
IF(AND(TBL_QUAL_SERVICESLISTING_FAMILIES[[#This Row],[LISTING_LOAN_ID_PROP_ADDR]]&lt;&gt;"",NOT(ISNUMBER(MATCH(TBL_QUAL_SERVICESLISTING_FAMILIES[[#This Row],[LISTING_LOAN_ID_PROP_ADDR]],RANGE_LOOKUP_UDARDA_LOANLIST,0)))),1,0)
)</f>
        <v>0</v>
      </c>
    </row>
    <row r="382" spans="2:12" ht="20.100000000000001" customHeight="1" x14ac:dyDescent="0.25">
      <c r="B382" s="25" t="str">
        <f>IF(TBL_QUAL_SERVICESLISTING_FAMILIES[[#This Row],[RECORD_STARTED]],IF(TBL_QUAL_SERVICESLISTING_FAMILIES[[#This Row],[ERROR_COUNT]]&gt;0,-1,IF(TBL_QUAL_SERVICESLISTING_FAMILIES[[#This Row],[REQ_FIELDS_POPULATED]],1,0)),"")</f>
        <v/>
      </c>
      <c r="C382" s="94">
        <f>ROW()-ROW(TBL_QUAL_SERVICESLISTING_FAMILIES[[#Headers],[ROW_ID]])</f>
        <v>373</v>
      </c>
      <c r="D382" s="82"/>
      <c r="E382" s="82"/>
      <c r="F382" s="33"/>
      <c r="G3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2" s="84" t="str">
        <f>IFERROR(INDEX(TBL_UDARDA_LOANPOOL[QUAL_SERVICES_HUD_MFI],MATCH(TBL_QUAL_SERVICESLISTING_FAMILIES[[#This Row],[LISTING_LOAN_ID_PROP_ADDR]],TBL_UDARDA_LOANPOOL[LOAN_ID_PROP_ADDR],0)),"")</f>
        <v/>
      </c>
      <c r="I3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2" s="36" t="b">
        <f>CONCATENATE(TBL_QUAL_SERVICESLISTING_FAMILIES[[#This Row],[LISTING_LOAN_ID_PROP_ADDR]],TBL_QUAL_SERVICESLISTING_FAMILIES[[#This Row],[FAMILY_NAME]],TBL_QUAL_SERVICESLISTING_FAMILIES[[#This Row],[HOUSEHOLD_ANNUAL_INCOME]])&lt;&gt;""</f>
        <v>0</v>
      </c>
      <c r="K382" s="36" t="b">
        <f>AND(TBL_QUAL_SERVICESLISTING_FAMILIES[[#This Row],[LISTING_LOAN_ID_PROP_ADDR]]&lt;&gt;"",TBL_QUAL_SERVICESLISTING_FAMILIES[[#This Row],[FAMILY_NAME]]&lt;&gt;"",TBL_QUAL_SERVICESLISTING_FAMILIES[[#This Row],[HOUSEHOLD_ANNUAL_INCOME]]&lt;&gt;"")</f>
        <v>0</v>
      </c>
      <c r="L382" s="36">
        <f>SUM(
IF(AND(TBL_QUAL_SERVICESLISTING_FAMILIES[[#This Row],[LISTING_LOAN_ID_PROP_ADDR]]&lt;&gt;"",NOT(ISNUMBER(MATCH(TBL_QUAL_SERVICESLISTING_FAMILIES[[#This Row],[LISTING_LOAN_ID_PROP_ADDR]],RANGE_LOOKUP_UDARDA_LOANLIST,0)))),1,0)
)</f>
        <v>0</v>
      </c>
    </row>
    <row r="383" spans="2:12" ht="20.100000000000001" customHeight="1" x14ac:dyDescent="0.25">
      <c r="B383" s="25" t="str">
        <f>IF(TBL_QUAL_SERVICESLISTING_FAMILIES[[#This Row],[RECORD_STARTED]],IF(TBL_QUAL_SERVICESLISTING_FAMILIES[[#This Row],[ERROR_COUNT]]&gt;0,-1,IF(TBL_QUAL_SERVICESLISTING_FAMILIES[[#This Row],[REQ_FIELDS_POPULATED]],1,0)),"")</f>
        <v/>
      </c>
      <c r="C383" s="94">
        <f>ROW()-ROW(TBL_QUAL_SERVICESLISTING_FAMILIES[[#Headers],[ROW_ID]])</f>
        <v>374</v>
      </c>
      <c r="D383" s="82"/>
      <c r="E383" s="82"/>
      <c r="F383" s="33"/>
      <c r="G3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3" s="84" t="str">
        <f>IFERROR(INDEX(TBL_UDARDA_LOANPOOL[QUAL_SERVICES_HUD_MFI],MATCH(TBL_QUAL_SERVICESLISTING_FAMILIES[[#This Row],[LISTING_LOAN_ID_PROP_ADDR]],TBL_UDARDA_LOANPOOL[LOAN_ID_PROP_ADDR],0)),"")</f>
        <v/>
      </c>
      <c r="I3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3" s="36" t="b">
        <f>CONCATENATE(TBL_QUAL_SERVICESLISTING_FAMILIES[[#This Row],[LISTING_LOAN_ID_PROP_ADDR]],TBL_QUAL_SERVICESLISTING_FAMILIES[[#This Row],[FAMILY_NAME]],TBL_QUAL_SERVICESLISTING_FAMILIES[[#This Row],[HOUSEHOLD_ANNUAL_INCOME]])&lt;&gt;""</f>
        <v>0</v>
      </c>
      <c r="K383" s="36" t="b">
        <f>AND(TBL_QUAL_SERVICESLISTING_FAMILIES[[#This Row],[LISTING_LOAN_ID_PROP_ADDR]]&lt;&gt;"",TBL_QUAL_SERVICESLISTING_FAMILIES[[#This Row],[FAMILY_NAME]]&lt;&gt;"",TBL_QUAL_SERVICESLISTING_FAMILIES[[#This Row],[HOUSEHOLD_ANNUAL_INCOME]]&lt;&gt;"")</f>
        <v>0</v>
      </c>
      <c r="L383" s="36">
        <f>SUM(
IF(AND(TBL_QUAL_SERVICESLISTING_FAMILIES[[#This Row],[LISTING_LOAN_ID_PROP_ADDR]]&lt;&gt;"",NOT(ISNUMBER(MATCH(TBL_QUAL_SERVICESLISTING_FAMILIES[[#This Row],[LISTING_LOAN_ID_PROP_ADDR]],RANGE_LOOKUP_UDARDA_LOANLIST,0)))),1,0)
)</f>
        <v>0</v>
      </c>
    </row>
    <row r="384" spans="2:12" ht="20.100000000000001" customHeight="1" x14ac:dyDescent="0.25">
      <c r="B384" s="25" t="str">
        <f>IF(TBL_QUAL_SERVICESLISTING_FAMILIES[[#This Row],[RECORD_STARTED]],IF(TBL_QUAL_SERVICESLISTING_FAMILIES[[#This Row],[ERROR_COUNT]]&gt;0,-1,IF(TBL_QUAL_SERVICESLISTING_FAMILIES[[#This Row],[REQ_FIELDS_POPULATED]],1,0)),"")</f>
        <v/>
      </c>
      <c r="C384" s="94">
        <f>ROW()-ROW(TBL_QUAL_SERVICESLISTING_FAMILIES[[#Headers],[ROW_ID]])</f>
        <v>375</v>
      </c>
      <c r="D384" s="82"/>
      <c r="E384" s="82"/>
      <c r="F384" s="33"/>
      <c r="G3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4" s="84" t="str">
        <f>IFERROR(INDEX(TBL_UDARDA_LOANPOOL[QUAL_SERVICES_HUD_MFI],MATCH(TBL_QUAL_SERVICESLISTING_FAMILIES[[#This Row],[LISTING_LOAN_ID_PROP_ADDR]],TBL_UDARDA_LOANPOOL[LOAN_ID_PROP_ADDR],0)),"")</f>
        <v/>
      </c>
      <c r="I3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4" s="36" t="b">
        <f>CONCATENATE(TBL_QUAL_SERVICESLISTING_FAMILIES[[#This Row],[LISTING_LOAN_ID_PROP_ADDR]],TBL_QUAL_SERVICESLISTING_FAMILIES[[#This Row],[FAMILY_NAME]],TBL_QUAL_SERVICESLISTING_FAMILIES[[#This Row],[HOUSEHOLD_ANNUAL_INCOME]])&lt;&gt;""</f>
        <v>0</v>
      </c>
      <c r="K384" s="36" t="b">
        <f>AND(TBL_QUAL_SERVICESLISTING_FAMILIES[[#This Row],[LISTING_LOAN_ID_PROP_ADDR]]&lt;&gt;"",TBL_QUAL_SERVICESLISTING_FAMILIES[[#This Row],[FAMILY_NAME]]&lt;&gt;"",TBL_QUAL_SERVICESLISTING_FAMILIES[[#This Row],[HOUSEHOLD_ANNUAL_INCOME]]&lt;&gt;"")</f>
        <v>0</v>
      </c>
      <c r="L384" s="36">
        <f>SUM(
IF(AND(TBL_QUAL_SERVICESLISTING_FAMILIES[[#This Row],[LISTING_LOAN_ID_PROP_ADDR]]&lt;&gt;"",NOT(ISNUMBER(MATCH(TBL_QUAL_SERVICESLISTING_FAMILIES[[#This Row],[LISTING_LOAN_ID_PROP_ADDR]],RANGE_LOOKUP_UDARDA_LOANLIST,0)))),1,0)
)</f>
        <v>0</v>
      </c>
    </row>
    <row r="385" spans="2:12" ht="20.100000000000001" customHeight="1" x14ac:dyDescent="0.25">
      <c r="B385" s="25" t="str">
        <f>IF(TBL_QUAL_SERVICESLISTING_FAMILIES[[#This Row],[RECORD_STARTED]],IF(TBL_QUAL_SERVICESLISTING_FAMILIES[[#This Row],[ERROR_COUNT]]&gt;0,-1,IF(TBL_QUAL_SERVICESLISTING_FAMILIES[[#This Row],[REQ_FIELDS_POPULATED]],1,0)),"")</f>
        <v/>
      </c>
      <c r="C385" s="94">
        <f>ROW()-ROW(TBL_QUAL_SERVICESLISTING_FAMILIES[[#Headers],[ROW_ID]])</f>
        <v>376</v>
      </c>
      <c r="D385" s="82"/>
      <c r="E385" s="82"/>
      <c r="F385" s="33"/>
      <c r="G3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5" s="84" t="str">
        <f>IFERROR(INDEX(TBL_UDARDA_LOANPOOL[QUAL_SERVICES_HUD_MFI],MATCH(TBL_QUAL_SERVICESLISTING_FAMILIES[[#This Row],[LISTING_LOAN_ID_PROP_ADDR]],TBL_UDARDA_LOANPOOL[LOAN_ID_PROP_ADDR],0)),"")</f>
        <v/>
      </c>
      <c r="I3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5" s="36" t="b">
        <f>CONCATENATE(TBL_QUAL_SERVICESLISTING_FAMILIES[[#This Row],[LISTING_LOAN_ID_PROP_ADDR]],TBL_QUAL_SERVICESLISTING_FAMILIES[[#This Row],[FAMILY_NAME]],TBL_QUAL_SERVICESLISTING_FAMILIES[[#This Row],[HOUSEHOLD_ANNUAL_INCOME]])&lt;&gt;""</f>
        <v>0</v>
      </c>
      <c r="K385" s="36" t="b">
        <f>AND(TBL_QUAL_SERVICESLISTING_FAMILIES[[#This Row],[LISTING_LOAN_ID_PROP_ADDR]]&lt;&gt;"",TBL_QUAL_SERVICESLISTING_FAMILIES[[#This Row],[FAMILY_NAME]]&lt;&gt;"",TBL_QUAL_SERVICESLISTING_FAMILIES[[#This Row],[HOUSEHOLD_ANNUAL_INCOME]]&lt;&gt;"")</f>
        <v>0</v>
      </c>
      <c r="L385" s="36">
        <f>SUM(
IF(AND(TBL_QUAL_SERVICESLISTING_FAMILIES[[#This Row],[LISTING_LOAN_ID_PROP_ADDR]]&lt;&gt;"",NOT(ISNUMBER(MATCH(TBL_QUAL_SERVICESLISTING_FAMILIES[[#This Row],[LISTING_LOAN_ID_PROP_ADDR]],RANGE_LOOKUP_UDARDA_LOANLIST,0)))),1,0)
)</f>
        <v>0</v>
      </c>
    </row>
    <row r="386" spans="2:12" ht="20.100000000000001" customHeight="1" x14ac:dyDescent="0.25">
      <c r="B386" s="25" t="str">
        <f>IF(TBL_QUAL_SERVICESLISTING_FAMILIES[[#This Row],[RECORD_STARTED]],IF(TBL_QUAL_SERVICESLISTING_FAMILIES[[#This Row],[ERROR_COUNT]]&gt;0,-1,IF(TBL_QUAL_SERVICESLISTING_FAMILIES[[#This Row],[REQ_FIELDS_POPULATED]],1,0)),"")</f>
        <v/>
      </c>
      <c r="C386" s="94">
        <f>ROW()-ROW(TBL_QUAL_SERVICESLISTING_FAMILIES[[#Headers],[ROW_ID]])</f>
        <v>377</v>
      </c>
      <c r="D386" s="82"/>
      <c r="E386" s="82"/>
      <c r="F386" s="33"/>
      <c r="G3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6" s="84" t="str">
        <f>IFERROR(INDEX(TBL_UDARDA_LOANPOOL[QUAL_SERVICES_HUD_MFI],MATCH(TBL_QUAL_SERVICESLISTING_FAMILIES[[#This Row],[LISTING_LOAN_ID_PROP_ADDR]],TBL_UDARDA_LOANPOOL[LOAN_ID_PROP_ADDR],0)),"")</f>
        <v/>
      </c>
      <c r="I3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6" s="36" t="b">
        <f>CONCATENATE(TBL_QUAL_SERVICESLISTING_FAMILIES[[#This Row],[LISTING_LOAN_ID_PROP_ADDR]],TBL_QUAL_SERVICESLISTING_FAMILIES[[#This Row],[FAMILY_NAME]],TBL_QUAL_SERVICESLISTING_FAMILIES[[#This Row],[HOUSEHOLD_ANNUAL_INCOME]])&lt;&gt;""</f>
        <v>0</v>
      </c>
      <c r="K386" s="36" t="b">
        <f>AND(TBL_QUAL_SERVICESLISTING_FAMILIES[[#This Row],[LISTING_LOAN_ID_PROP_ADDR]]&lt;&gt;"",TBL_QUAL_SERVICESLISTING_FAMILIES[[#This Row],[FAMILY_NAME]]&lt;&gt;"",TBL_QUAL_SERVICESLISTING_FAMILIES[[#This Row],[HOUSEHOLD_ANNUAL_INCOME]]&lt;&gt;"")</f>
        <v>0</v>
      </c>
      <c r="L386" s="36">
        <f>SUM(
IF(AND(TBL_QUAL_SERVICESLISTING_FAMILIES[[#This Row],[LISTING_LOAN_ID_PROP_ADDR]]&lt;&gt;"",NOT(ISNUMBER(MATCH(TBL_QUAL_SERVICESLISTING_FAMILIES[[#This Row],[LISTING_LOAN_ID_PROP_ADDR]],RANGE_LOOKUP_UDARDA_LOANLIST,0)))),1,0)
)</f>
        <v>0</v>
      </c>
    </row>
    <row r="387" spans="2:12" ht="20.100000000000001" customHeight="1" x14ac:dyDescent="0.25">
      <c r="B387" s="25" t="str">
        <f>IF(TBL_QUAL_SERVICESLISTING_FAMILIES[[#This Row],[RECORD_STARTED]],IF(TBL_QUAL_SERVICESLISTING_FAMILIES[[#This Row],[ERROR_COUNT]]&gt;0,-1,IF(TBL_QUAL_SERVICESLISTING_FAMILIES[[#This Row],[REQ_FIELDS_POPULATED]],1,0)),"")</f>
        <v/>
      </c>
      <c r="C387" s="94">
        <f>ROW()-ROW(TBL_QUAL_SERVICESLISTING_FAMILIES[[#Headers],[ROW_ID]])</f>
        <v>378</v>
      </c>
      <c r="D387" s="82"/>
      <c r="E387" s="82"/>
      <c r="F387" s="33"/>
      <c r="G3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7" s="84" t="str">
        <f>IFERROR(INDEX(TBL_UDARDA_LOANPOOL[QUAL_SERVICES_HUD_MFI],MATCH(TBL_QUAL_SERVICESLISTING_FAMILIES[[#This Row],[LISTING_LOAN_ID_PROP_ADDR]],TBL_UDARDA_LOANPOOL[LOAN_ID_PROP_ADDR],0)),"")</f>
        <v/>
      </c>
      <c r="I3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7" s="36" t="b">
        <f>CONCATENATE(TBL_QUAL_SERVICESLISTING_FAMILIES[[#This Row],[LISTING_LOAN_ID_PROP_ADDR]],TBL_QUAL_SERVICESLISTING_FAMILIES[[#This Row],[FAMILY_NAME]],TBL_QUAL_SERVICESLISTING_FAMILIES[[#This Row],[HOUSEHOLD_ANNUAL_INCOME]])&lt;&gt;""</f>
        <v>0</v>
      </c>
      <c r="K387" s="36" t="b">
        <f>AND(TBL_QUAL_SERVICESLISTING_FAMILIES[[#This Row],[LISTING_LOAN_ID_PROP_ADDR]]&lt;&gt;"",TBL_QUAL_SERVICESLISTING_FAMILIES[[#This Row],[FAMILY_NAME]]&lt;&gt;"",TBL_QUAL_SERVICESLISTING_FAMILIES[[#This Row],[HOUSEHOLD_ANNUAL_INCOME]]&lt;&gt;"")</f>
        <v>0</v>
      </c>
      <c r="L387" s="36">
        <f>SUM(
IF(AND(TBL_QUAL_SERVICESLISTING_FAMILIES[[#This Row],[LISTING_LOAN_ID_PROP_ADDR]]&lt;&gt;"",NOT(ISNUMBER(MATCH(TBL_QUAL_SERVICESLISTING_FAMILIES[[#This Row],[LISTING_LOAN_ID_PROP_ADDR]],RANGE_LOOKUP_UDARDA_LOANLIST,0)))),1,0)
)</f>
        <v>0</v>
      </c>
    </row>
    <row r="388" spans="2:12" ht="20.100000000000001" customHeight="1" x14ac:dyDescent="0.25">
      <c r="B388" s="25" t="str">
        <f>IF(TBL_QUAL_SERVICESLISTING_FAMILIES[[#This Row],[RECORD_STARTED]],IF(TBL_QUAL_SERVICESLISTING_FAMILIES[[#This Row],[ERROR_COUNT]]&gt;0,-1,IF(TBL_QUAL_SERVICESLISTING_FAMILIES[[#This Row],[REQ_FIELDS_POPULATED]],1,0)),"")</f>
        <v/>
      </c>
      <c r="C388" s="94">
        <f>ROW()-ROW(TBL_QUAL_SERVICESLISTING_FAMILIES[[#Headers],[ROW_ID]])</f>
        <v>379</v>
      </c>
      <c r="D388" s="82"/>
      <c r="E388" s="82"/>
      <c r="F388" s="33"/>
      <c r="G3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8" s="84" t="str">
        <f>IFERROR(INDEX(TBL_UDARDA_LOANPOOL[QUAL_SERVICES_HUD_MFI],MATCH(TBL_QUAL_SERVICESLISTING_FAMILIES[[#This Row],[LISTING_LOAN_ID_PROP_ADDR]],TBL_UDARDA_LOANPOOL[LOAN_ID_PROP_ADDR],0)),"")</f>
        <v/>
      </c>
      <c r="I3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8" s="36" t="b">
        <f>CONCATENATE(TBL_QUAL_SERVICESLISTING_FAMILIES[[#This Row],[LISTING_LOAN_ID_PROP_ADDR]],TBL_QUAL_SERVICESLISTING_FAMILIES[[#This Row],[FAMILY_NAME]],TBL_QUAL_SERVICESLISTING_FAMILIES[[#This Row],[HOUSEHOLD_ANNUAL_INCOME]])&lt;&gt;""</f>
        <v>0</v>
      </c>
      <c r="K388" s="36" t="b">
        <f>AND(TBL_QUAL_SERVICESLISTING_FAMILIES[[#This Row],[LISTING_LOAN_ID_PROP_ADDR]]&lt;&gt;"",TBL_QUAL_SERVICESLISTING_FAMILIES[[#This Row],[FAMILY_NAME]]&lt;&gt;"",TBL_QUAL_SERVICESLISTING_FAMILIES[[#This Row],[HOUSEHOLD_ANNUAL_INCOME]]&lt;&gt;"")</f>
        <v>0</v>
      </c>
      <c r="L388" s="36">
        <f>SUM(
IF(AND(TBL_QUAL_SERVICESLISTING_FAMILIES[[#This Row],[LISTING_LOAN_ID_PROP_ADDR]]&lt;&gt;"",NOT(ISNUMBER(MATCH(TBL_QUAL_SERVICESLISTING_FAMILIES[[#This Row],[LISTING_LOAN_ID_PROP_ADDR]],RANGE_LOOKUP_UDARDA_LOANLIST,0)))),1,0)
)</f>
        <v>0</v>
      </c>
    </row>
    <row r="389" spans="2:12" ht="20.100000000000001" customHeight="1" x14ac:dyDescent="0.25">
      <c r="B389" s="25" t="str">
        <f>IF(TBL_QUAL_SERVICESLISTING_FAMILIES[[#This Row],[RECORD_STARTED]],IF(TBL_QUAL_SERVICESLISTING_FAMILIES[[#This Row],[ERROR_COUNT]]&gt;0,-1,IF(TBL_QUAL_SERVICESLISTING_FAMILIES[[#This Row],[REQ_FIELDS_POPULATED]],1,0)),"")</f>
        <v/>
      </c>
      <c r="C389" s="94">
        <f>ROW()-ROW(TBL_QUAL_SERVICESLISTING_FAMILIES[[#Headers],[ROW_ID]])</f>
        <v>380</v>
      </c>
      <c r="D389" s="82"/>
      <c r="E389" s="82"/>
      <c r="F389" s="33"/>
      <c r="G3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9" s="84" t="str">
        <f>IFERROR(INDEX(TBL_UDARDA_LOANPOOL[QUAL_SERVICES_HUD_MFI],MATCH(TBL_QUAL_SERVICESLISTING_FAMILIES[[#This Row],[LISTING_LOAN_ID_PROP_ADDR]],TBL_UDARDA_LOANPOOL[LOAN_ID_PROP_ADDR],0)),"")</f>
        <v/>
      </c>
      <c r="I3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9" s="36" t="b">
        <f>CONCATENATE(TBL_QUAL_SERVICESLISTING_FAMILIES[[#This Row],[LISTING_LOAN_ID_PROP_ADDR]],TBL_QUAL_SERVICESLISTING_FAMILIES[[#This Row],[FAMILY_NAME]],TBL_QUAL_SERVICESLISTING_FAMILIES[[#This Row],[HOUSEHOLD_ANNUAL_INCOME]])&lt;&gt;""</f>
        <v>0</v>
      </c>
      <c r="K389" s="36" t="b">
        <f>AND(TBL_QUAL_SERVICESLISTING_FAMILIES[[#This Row],[LISTING_LOAN_ID_PROP_ADDR]]&lt;&gt;"",TBL_QUAL_SERVICESLISTING_FAMILIES[[#This Row],[FAMILY_NAME]]&lt;&gt;"",TBL_QUAL_SERVICESLISTING_FAMILIES[[#This Row],[HOUSEHOLD_ANNUAL_INCOME]]&lt;&gt;"")</f>
        <v>0</v>
      </c>
      <c r="L389" s="36">
        <f>SUM(
IF(AND(TBL_QUAL_SERVICESLISTING_FAMILIES[[#This Row],[LISTING_LOAN_ID_PROP_ADDR]]&lt;&gt;"",NOT(ISNUMBER(MATCH(TBL_QUAL_SERVICESLISTING_FAMILIES[[#This Row],[LISTING_LOAN_ID_PROP_ADDR]],RANGE_LOOKUP_UDARDA_LOANLIST,0)))),1,0)
)</f>
        <v>0</v>
      </c>
    </row>
    <row r="390" spans="2:12" ht="20.100000000000001" customHeight="1" x14ac:dyDescent="0.25">
      <c r="B390" s="25" t="str">
        <f>IF(TBL_QUAL_SERVICESLISTING_FAMILIES[[#This Row],[RECORD_STARTED]],IF(TBL_QUAL_SERVICESLISTING_FAMILIES[[#This Row],[ERROR_COUNT]]&gt;0,-1,IF(TBL_QUAL_SERVICESLISTING_FAMILIES[[#This Row],[REQ_FIELDS_POPULATED]],1,0)),"")</f>
        <v/>
      </c>
      <c r="C390" s="94">
        <f>ROW()-ROW(TBL_QUAL_SERVICESLISTING_FAMILIES[[#Headers],[ROW_ID]])</f>
        <v>381</v>
      </c>
      <c r="D390" s="82"/>
      <c r="E390" s="82"/>
      <c r="F390" s="33"/>
      <c r="G3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0" s="84" t="str">
        <f>IFERROR(INDEX(TBL_UDARDA_LOANPOOL[QUAL_SERVICES_HUD_MFI],MATCH(TBL_QUAL_SERVICESLISTING_FAMILIES[[#This Row],[LISTING_LOAN_ID_PROP_ADDR]],TBL_UDARDA_LOANPOOL[LOAN_ID_PROP_ADDR],0)),"")</f>
        <v/>
      </c>
      <c r="I3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0" s="36" t="b">
        <f>CONCATENATE(TBL_QUAL_SERVICESLISTING_FAMILIES[[#This Row],[LISTING_LOAN_ID_PROP_ADDR]],TBL_QUAL_SERVICESLISTING_FAMILIES[[#This Row],[FAMILY_NAME]],TBL_QUAL_SERVICESLISTING_FAMILIES[[#This Row],[HOUSEHOLD_ANNUAL_INCOME]])&lt;&gt;""</f>
        <v>0</v>
      </c>
      <c r="K390" s="36" t="b">
        <f>AND(TBL_QUAL_SERVICESLISTING_FAMILIES[[#This Row],[LISTING_LOAN_ID_PROP_ADDR]]&lt;&gt;"",TBL_QUAL_SERVICESLISTING_FAMILIES[[#This Row],[FAMILY_NAME]]&lt;&gt;"",TBL_QUAL_SERVICESLISTING_FAMILIES[[#This Row],[HOUSEHOLD_ANNUAL_INCOME]]&lt;&gt;"")</f>
        <v>0</v>
      </c>
      <c r="L390" s="36">
        <f>SUM(
IF(AND(TBL_QUAL_SERVICESLISTING_FAMILIES[[#This Row],[LISTING_LOAN_ID_PROP_ADDR]]&lt;&gt;"",NOT(ISNUMBER(MATCH(TBL_QUAL_SERVICESLISTING_FAMILIES[[#This Row],[LISTING_LOAN_ID_PROP_ADDR]],RANGE_LOOKUP_UDARDA_LOANLIST,0)))),1,0)
)</f>
        <v>0</v>
      </c>
    </row>
    <row r="391" spans="2:12" ht="20.100000000000001" customHeight="1" x14ac:dyDescent="0.25">
      <c r="B391" s="25" t="str">
        <f>IF(TBL_QUAL_SERVICESLISTING_FAMILIES[[#This Row],[RECORD_STARTED]],IF(TBL_QUAL_SERVICESLISTING_FAMILIES[[#This Row],[ERROR_COUNT]]&gt;0,-1,IF(TBL_QUAL_SERVICESLISTING_FAMILIES[[#This Row],[REQ_FIELDS_POPULATED]],1,0)),"")</f>
        <v/>
      </c>
      <c r="C391" s="94">
        <f>ROW()-ROW(TBL_QUAL_SERVICESLISTING_FAMILIES[[#Headers],[ROW_ID]])</f>
        <v>382</v>
      </c>
      <c r="D391" s="82"/>
      <c r="E391" s="82"/>
      <c r="F391" s="33"/>
      <c r="G3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1" s="84" t="str">
        <f>IFERROR(INDEX(TBL_UDARDA_LOANPOOL[QUAL_SERVICES_HUD_MFI],MATCH(TBL_QUAL_SERVICESLISTING_FAMILIES[[#This Row],[LISTING_LOAN_ID_PROP_ADDR]],TBL_UDARDA_LOANPOOL[LOAN_ID_PROP_ADDR],0)),"")</f>
        <v/>
      </c>
      <c r="I3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1" s="36" t="b">
        <f>CONCATENATE(TBL_QUAL_SERVICESLISTING_FAMILIES[[#This Row],[LISTING_LOAN_ID_PROP_ADDR]],TBL_QUAL_SERVICESLISTING_FAMILIES[[#This Row],[FAMILY_NAME]],TBL_QUAL_SERVICESLISTING_FAMILIES[[#This Row],[HOUSEHOLD_ANNUAL_INCOME]])&lt;&gt;""</f>
        <v>0</v>
      </c>
      <c r="K391" s="36" t="b">
        <f>AND(TBL_QUAL_SERVICESLISTING_FAMILIES[[#This Row],[LISTING_LOAN_ID_PROP_ADDR]]&lt;&gt;"",TBL_QUAL_SERVICESLISTING_FAMILIES[[#This Row],[FAMILY_NAME]]&lt;&gt;"",TBL_QUAL_SERVICESLISTING_FAMILIES[[#This Row],[HOUSEHOLD_ANNUAL_INCOME]]&lt;&gt;"")</f>
        <v>0</v>
      </c>
      <c r="L391" s="36">
        <f>SUM(
IF(AND(TBL_QUAL_SERVICESLISTING_FAMILIES[[#This Row],[LISTING_LOAN_ID_PROP_ADDR]]&lt;&gt;"",NOT(ISNUMBER(MATCH(TBL_QUAL_SERVICESLISTING_FAMILIES[[#This Row],[LISTING_LOAN_ID_PROP_ADDR]],RANGE_LOOKUP_UDARDA_LOANLIST,0)))),1,0)
)</f>
        <v>0</v>
      </c>
    </row>
    <row r="392" spans="2:12" ht="20.100000000000001" customHeight="1" x14ac:dyDescent="0.25">
      <c r="B392" s="25" t="str">
        <f>IF(TBL_QUAL_SERVICESLISTING_FAMILIES[[#This Row],[RECORD_STARTED]],IF(TBL_QUAL_SERVICESLISTING_FAMILIES[[#This Row],[ERROR_COUNT]]&gt;0,-1,IF(TBL_QUAL_SERVICESLISTING_FAMILIES[[#This Row],[REQ_FIELDS_POPULATED]],1,0)),"")</f>
        <v/>
      </c>
      <c r="C392" s="94">
        <f>ROW()-ROW(TBL_QUAL_SERVICESLISTING_FAMILIES[[#Headers],[ROW_ID]])</f>
        <v>383</v>
      </c>
      <c r="D392" s="82"/>
      <c r="E392" s="82"/>
      <c r="F392" s="33"/>
      <c r="G3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2" s="84" t="str">
        <f>IFERROR(INDEX(TBL_UDARDA_LOANPOOL[QUAL_SERVICES_HUD_MFI],MATCH(TBL_QUAL_SERVICESLISTING_FAMILIES[[#This Row],[LISTING_LOAN_ID_PROP_ADDR]],TBL_UDARDA_LOANPOOL[LOAN_ID_PROP_ADDR],0)),"")</f>
        <v/>
      </c>
      <c r="I3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2" s="36" t="b">
        <f>CONCATENATE(TBL_QUAL_SERVICESLISTING_FAMILIES[[#This Row],[LISTING_LOAN_ID_PROP_ADDR]],TBL_QUAL_SERVICESLISTING_FAMILIES[[#This Row],[FAMILY_NAME]],TBL_QUAL_SERVICESLISTING_FAMILIES[[#This Row],[HOUSEHOLD_ANNUAL_INCOME]])&lt;&gt;""</f>
        <v>0</v>
      </c>
      <c r="K392" s="36" t="b">
        <f>AND(TBL_QUAL_SERVICESLISTING_FAMILIES[[#This Row],[LISTING_LOAN_ID_PROP_ADDR]]&lt;&gt;"",TBL_QUAL_SERVICESLISTING_FAMILIES[[#This Row],[FAMILY_NAME]]&lt;&gt;"",TBL_QUAL_SERVICESLISTING_FAMILIES[[#This Row],[HOUSEHOLD_ANNUAL_INCOME]]&lt;&gt;"")</f>
        <v>0</v>
      </c>
      <c r="L392" s="36">
        <f>SUM(
IF(AND(TBL_QUAL_SERVICESLISTING_FAMILIES[[#This Row],[LISTING_LOAN_ID_PROP_ADDR]]&lt;&gt;"",NOT(ISNUMBER(MATCH(TBL_QUAL_SERVICESLISTING_FAMILIES[[#This Row],[LISTING_LOAN_ID_PROP_ADDR]],RANGE_LOOKUP_UDARDA_LOANLIST,0)))),1,0)
)</f>
        <v>0</v>
      </c>
    </row>
    <row r="393" spans="2:12" ht="20.100000000000001" customHeight="1" x14ac:dyDescent="0.25">
      <c r="B393" s="25" t="str">
        <f>IF(TBL_QUAL_SERVICESLISTING_FAMILIES[[#This Row],[RECORD_STARTED]],IF(TBL_QUAL_SERVICESLISTING_FAMILIES[[#This Row],[ERROR_COUNT]]&gt;0,-1,IF(TBL_QUAL_SERVICESLISTING_FAMILIES[[#This Row],[REQ_FIELDS_POPULATED]],1,0)),"")</f>
        <v/>
      </c>
      <c r="C393" s="94">
        <f>ROW()-ROW(TBL_QUAL_SERVICESLISTING_FAMILIES[[#Headers],[ROW_ID]])</f>
        <v>384</v>
      </c>
      <c r="D393" s="82"/>
      <c r="E393" s="82"/>
      <c r="F393" s="33"/>
      <c r="G3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3" s="84" t="str">
        <f>IFERROR(INDEX(TBL_UDARDA_LOANPOOL[QUAL_SERVICES_HUD_MFI],MATCH(TBL_QUAL_SERVICESLISTING_FAMILIES[[#This Row],[LISTING_LOAN_ID_PROP_ADDR]],TBL_UDARDA_LOANPOOL[LOAN_ID_PROP_ADDR],0)),"")</f>
        <v/>
      </c>
      <c r="I3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3" s="36" t="b">
        <f>CONCATENATE(TBL_QUAL_SERVICESLISTING_FAMILIES[[#This Row],[LISTING_LOAN_ID_PROP_ADDR]],TBL_QUAL_SERVICESLISTING_FAMILIES[[#This Row],[FAMILY_NAME]],TBL_QUAL_SERVICESLISTING_FAMILIES[[#This Row],[HOUSEHOLD_ANNUAL_INCOME]])&lt;&gt;""</f>
        <v>0</v>
      </c>
      <c r="K393" s="36" t="b">
        <f>AND(TBL_QUAL_SERVICESLISTING_FAMILIES[[#This Row],[LISTING_LOAN_ID_PROP_ADDR]]&lt;&gt;"",TBL_QUAL_SERVICESLISTING_FAMILIES[[#This Row],[FAMILY_NAME]]&lt;&gt;"",TBL_QUAL_SERVICESLISTING_FAMILIES[[#This Row],[HOUSEHOLD_ANNUAL_INCOME]]&lt;&gt;"")</f>
        <v>0</v>
      </c>
      <c r="L393" s="36">
        <f>SUM(
IF(AND(TBL_QUAL_SERVICESLISTING_FAMILIES[[#This Row],[LISTING_LOAN_ID_PROP_ADDR]]&lt;&gt;"",NOT(ISNUMBER(MATCH(TBL_QUAL_SERVICESLISTING_FAMILIES[[#This Row],[LISTING_LOAN_ID_PROP_ADDR]],RANGE_LOOKUP_UDARDA_LOANLIST,0)))),1,0)
)</f>
        <v>0</v>
      </c>
    </row>
    <row r="394" spans="2:12" ht="20.100000000000001" customHeight="1" x14ac:dyDescent="0.25">
      <c r="B394" s="25" t="str">
        <f>IF(TBL_QUAL_SERVICESLISTING_FAMILIES[[#This Row],[RECORD_STARTED]],IF(TBL_QUAL_SERVICESLISTING_FAMILIES[[#This Row],[ERROR_COUNT]]&gt;0,-1,IF(TBL_QUAL_SERVICESLISTING_FAMILIES[[#This Row],[REQ_FIELDS_POPULATED]],1,0)),"")</f>
        <v/>
      </c>
      <c r="C394" s="94">
        <f>ROW()-ROW(TBL_QUAL_SERVICESLISTING_FAMILIES[[#Headers],[ROW_ID]])</f>
        <v>385</v>
      </c>
      <c r="D394" s="82"/>
      <c r="E394" s="82"/>
      <c r="F394" s="33"/>
      <c r="G3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4" s="84" t="str">
        <f>IFERROR(INDEX(TBL_UDARDA_LOANPOOL[QUAL_SERVICES_HUD_MFI],MATCH(TBL_QUAL_SERVICESLISTING_FAMILIES[[#This Row],[LISTING_LOAN_ID_PROP_ADDR]],TBL_UDARDA_LOANPOOL[LOAN_ID_PROP_ADDR],0)),"")</f>
        <v/>
      </c>
      <c r="I3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4" s="36" t="b">
        <f>CONCATENATE(TBL_QUAL_SERVICESLISTING_FAMILIES[[#This Row],[LISTING_LOAN_ID_PROP_ADDR]],TBL_QUAL_SERVICESLISTING_FAMILIES[[#This Row],[FAMILY_NAME]],TBL_QUAL_SERVICESLISTING_FAMILIES[[#This Row],[HOUSEHOLD_ANNUAL_INCOME]])&lt;&gt;""</f>
        <v>0</v>
      </c>
      <c r="K394" s="36" t="b">
        <f>AND(TBL_QUAL_SERVICESLISTING_FAMILIES[[#This Row],[LISTING_LOAN_ID_PROP_ADDR]]&lt;&gt;"",TBL_QUAL_SERVICESLISTING_FAMILIES[[#This Row],[FAMILY_NAME]]&lt;&gt;"",TBL_QUAL_SERVICESLISTING_FAMILIES[[#This Row],[HOUSEHOLD_ANNUAL_INCOME]]&lt;&gt;"")</f>
        <v>0</v>
      </c>
      <c r="L394" s="36">
        <f>SUM(
IF(AND(TBL_QUAL_SERVICESLISTING_FAMILIES[[#This Row],[LISTING_LOAN_ID_PROP_ADDR]]&lt;&gt;"",NOT(ISNUMBER(MATCH(TBL_QUAL_SERVICESLISTING_FAMILIES[[#This Row],[LISTING_LOAN_ID_PROP_ADDR]],RANGE_LOOKUP_UDARDA_LOANLIST,0)))),1,0)
)</f>
        <v>0</v>
      </c>
    </row>
    <row r="395" spans="2:12" ht="20.100000000000001" customHeight="1" x14ac:dyDescent="0.25">
      <c r="B395" s="25" t="str">
        <f>IF(TBL_QUAL_SERVICESLISTING_FAMILIES[[#This Row],[RECORD_STARTED]],IF(TBL_QUAL_SERVICESLISTING_FAMILIES[[#This Row],[ERROR_COUNT]]&gt;0,-1,IF(TBL_QUAL_SERVICESLISTING_FAMILIES[[#This Row],[REQ_FIELDS_POPULATED]],1,0)),"")</f>
        <v/>
      </c>
      <c r="C395" s="94">
        <f>ROW()-ROW(TBL_QUAL_SERVICESLISTING_FAMILIES[[#Headers],[ROW_ID]])</f>
        <v>386</v>
      </c>
      <c r="D395" s="82"/>
      <c r="E395" s="82"/>
      <c r="F395" s="33"/>
      <c r="G3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5" s="84" t="str">
        <f>IFERROR(INDEX(TBL_UDARDA_LOANPOOL[QUAL_SERVICES_HUD_MFI],MATCH(TBL_QUAL_SERVICESLISTING_FAMILIES[[#This Row],[LISTING_LOAN_ID_PROP_ADDR]],TBL_UDARDA_LOANPOOL[LOAN_ID_PROP_ADDR],0)),"")</f>
        <v/>
      </c>
      <c r="I3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5" s="36" t="b">
        <f>CONCATENATE(TBL_QUAL_SERVICESLISTING_FAMILIES[[#This Row],[LISTING_LOAN_ID_PROP_ADDR]],TBL_QUAL_SERVICESLISTING_FAMILIES[[#This Row],[FAMILY_NAME]],TBL_QUAL_SERVICESLISTING_FAMILIES[[#This Row],[HOUSEHOLD_ANNUAL_INCOME]])&lt;&gt;""</f>
        <v>0</v>
      </c>
      <c r="K395" s="36" t="b">
        <f>AND(TBL_QUAL_SERVICESLISTING_FAMILIES[[#This Row],[LISTING_LOAN_ID_PROP_ADDR]]&lt;&gt;"",TBL_QUAL_SERVICESLISTING_FAMILIES[[#This Row],[FAMILY_NAME]]&lt;&gt;"",TBL_QUAL_SERVICESLISTING_FAMILIES[[#This Row],[HOUSEHOLD_ANNUAL_INCOME]]&lt;&gt;"")</f>
        <v>0</v>
      </c>
      <c r="L395" s="36">
        <f>SUM(
IF(AND(TBL_QUAL_SERVICESLISTING_FAMILIES[[#This Row],[LISTING_LOAN_ID_PROP_ADDR]]&lt;&gt;"",NOT(ISNUMBER(MATCH(TBL_QUAL_SERVICESLISTING_FAMILIES[[#This Row],[LISTING_LOAN_ID_PROP_ADDR]],RANGE_LOOKUP_UDARDA_LOANLIST,0)))),1,0)
)</f>
        <v>0</v>
      </c>
    </row>
    <row r="396" spans="2:12" ht="20.100000000000001" customHeight="1" x14ac:dyDescent="0.25">
      <c r="B396" s="25" t="str">
        <f>IF(TBL_QUAL_SERVICESLISTING_FAMILIES[[#This Row],[RECORD_STARTED]],IF(TBL_QUAL_SERVICESLISTING_FAMILIES[[#This Row],[ERROR_COUNT]]&gt;0,-1,IF(TBL_QUAL_SERVICESLISTING_FAMILIES[[#This Row],[REQ_FIELDS_POPULATED]],1,0)),"")</f>
        <v/>
      </c>
      <c r="C396" s="94">
        <f>ROW()-ROW(TBL_QUAL_SERVICESLISTING_FAMILIES[[#Headers],[ROW_ID]])</f>
        <v>387</v>
      </c>
      <c r="D396" s="82"/>
      <c r="E396" s="82"/>
      <c r="F396" s="33"/>
      <c r="G3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6" s="84" t="str">
        <f>IFERROR(INDEX(TBL_UDARDA_LOANPOOL[QUAL_SERVICES_HUD_MFI],MATCH(TBL_QUAL_SERVICESLISTING_FAMILIES[[#This Row],[LISTING_LOAN_ID_PROP_ADDR]],TBL_UDARDA_LOANPOOL[LOAN_ID_PROP_ADDR],0)),"")</f>
        <v/>
      </c>
      <c r="I3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6" s="36" t="b">
        <f>CONCATENATE(TBL_QUAL_SERVICESLISTING_FAMILIES[[#This Row],[LISTING_LOAN_ID_PROP_ADDR]],TBL_QUAL_SERVICESLISTING_FAMILIES[[#This Row],[FAMILY_NAME]],TBL_QUAL_SERVICESLISTING_FAMILIES[[#This Row],[HOUSEHOLD_ANNUAL_INCOME]])&lt;&gt;""</f>
        <v>0</v>
      </c>
      <c r="K396" s="36" t="b">
        <f>AND(TBL_QUAL_SERVICESLISTING_FAMILIES[[#This Row],[LISTING_LOAN_ID_PROP_ADDR]]&lt;&gt;"",TBL_QUAL_SERVICESLISTING_FAMILIES[[#This Row],[FAMILY_NAME]]&lt;&gt;"",TBL_QUAL_SERVICESLISTING_FAMILIES[[#This Row],[HOUSEHOLD_ANNUAL_INCOME]]&lt;&gt;"")</f>
        <v>0</v>
      </c>
      <c r="L396" s="36">
        <f>SUM(
IF(AND(TBL_QUAL_SERVICESLISTING_FAMILIES[[#This Row],[LISTING_LOAN_ID_PROP_ADDR]]&lt;&gt;"",NOT(ISNUMBER(MATCH(TBL_QUAL_SERVICESLISTING_FAMILIES[[#This Row],[LISTING_LOAN_ID_PROP_ADDR]],RANGE_LOOKUP_UDARDA_LOANLIST,0)))),1,0)
)</f>
        <v>0</v>
      </c>
    </row>
    <row r="397" spans="2:12" ht="20.100000000000001" customHeight="1" x14ac:dyDescent="0.25">
      <c r="B397" s="25" t="str">
        <f>IF(TBL_QUAL_SERVICESLISTING_FAMILIES[[#This Row],[RECORD_STARTED]],IF(TBL_QUAL_SERVICESLISTING_FAMILIES[[#This Row],[ERROR_COUNT]]&gt;0,-1,IF(TBL_QUAL_SERVICESLISTING_FAMILIES[[#This Row],[REQ_FIELDS_POPULATED]],1,0)),"")</f>
        <v/>
      </c>
      <c r="C397" s="94">
        <f>ROW()-ROW(TBL_QUAL_SERVICESLISTING_FAMILIES[[#Headers],[ROW_ID]])</f>
        <v>388</v>
      </c>
      <c r="D397" s="82"/>
      <c r="E397" s="82"/>
      <c r="F397" s="33"/>
      <c r="G3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7" s="84" t="str">
        <f>IFERROR(INDEX(TBL_UDARDA_LOANPOOL[QUAL_SERVICES_HUD_MFI],MATCH(TBL_QUAL_SERVICESLISTING_FAMILIES[[#This Row],[LISTING_LOAN_ID_PROP_ADDR]],TBL_UDARDA_LOANPOOL[LOAN_ID_PROP_ADDR],0)),"")</f>
        <v/>
      </c>
      <c r="I3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7" s="36" t="b">
        <f>CONCATENATE(TBL_QUAL_SERVICESLISTING_FAMILIES[[#This Row],[LISTING_LOAN_ID_PROP_ADDR]],TBL_QUAL_SERVICESLISTING_FAMILIES[[#This Row],[FAMILY_NAME]],TBL_QUAL_SERVICESLISTING_FAMILIES[[#This Row],[HOUSEHOLD_ANNUAL_INCOME]])&lt;&gt;""</f>
        <v>0</v>
      </c>
      <c r="K397" s="36" t="b">
        <f>AND(TBL_QUAL_SERVICESLISTING_FAMILIES[[#This Row],[LISTING_LOAN_ID_PROP_ADDR]]&lt;&gt;"",TBL_QUAL_SERVICESLISTING_FAMILIES[[#This Row],[FAMILY_NAME]]&lt;&gt;"",TBL_QUAL_SERVICESLISTING_FAMILIES[[#This Row],[HOUSEHOLD_ANNUAL_INCOME]]&lt;&gt;"")</f>
        <v>0</v>
      </c>
      <c r="L397" s="36">
        <f>SUM(
IF(AND(TBL_QUAL_SERVICESLISTING_FAMILIES[[#This Row],[LISTING_LOAN_ID_PROP_ADDR]]&lt;&gt;"",NOT(ISNUMBER(MATCH(TBL_QUAL_SERVICESLISTING_FAMILIES[[#This Row],[LISTING_LOAN_ID_PROP_ADDR]],RANGE_LOOKUP_UDARDA_LOANLIST,0)))),1,0)
)</f>
        <v>0</v>
      </c>
    </row>
    <row r="398" spans="2:12" ht="20.100000000000001" customHeight="1" x14ac:dyDescent="0.25">
      <c r="B398" s="25" t="str">
        <f>IF(TBL_QUAL_SERVICESLISTING_FAMILIES[[#This Row],[RECORD_STARTED]],IF(TBL_QUAL_SERVICESLISTING_FAMILIES[[#This Row],[ERROR_COUNT]]&gt;0,-1,IF(TBL_QUAL_SERVICESLISTING_FAMILIES[[#This Row],[REQ_FIELDS_POPULATED]],1,0)),"")</f>
        <v/>
      </c>
      <c r="C398" s="94">
        <f>ROW()-ROW(TBL_QUAL_SERVICESLISTING_FAMILIES[[#Headers],[ROW_ID]])</f>
        <v>389</v>
      </c>
      <c r="D398" s="82"/>
      <c r="E398" s="82"/>
      <c r="F398" s="33"/>
      <c r="G3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8" s="84" t="str">
        <f>IFERROR(INDEX(TBL_UDARDA_LOANPOOL[QUAL_SERVICES_HUD_MFI],MATCH(TBL_QUAL_SERVICESLISTING_FAMILIES[[#This Row],[LISTING_LOAN_ID_PROP_ADDR]],TBL_UDARDA_LOANPOOL[LOAN_ID_PROP_ADDR],0)),"")</f>
        <v/>
      </c>
      <c r="I3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8" s="36" t="b">
        <f>CONCATENATE(TBL_QUAL_SERVICESLISTING_FAMILIES[[#This Row],[LISTING_LOAN_ID_PROP_ADDR]],TBL_QUAL_SERVICESLISTING_FAMILIES[[#This Row],[FAMILY_NAME]],TBL_QUAL_SERVICESLISTING_FAMILIES[[#This Row],[HOUSEHOLD_ANNUAL_INCOME]])&lt;&gt;""</f>
        <v>0</v>
      </c>
      <c r="K398" s="36" t="b">
        <f>AND(TBL_QUAL_SERVICESLISTING_FAMILIES[[#This Row],[LISTING_LOAN_ID_PROP_ADDR]]&lt;&gt;"",TBL_QUAL_SERVICESLISTING_FAMILIES[[#This Row],[FAMILY_NAME]]&lt;&gt;"",TBL_QUAL_SERVICESLISTING_FAMILIES[[#This Row],[HOUSEHOLD_ANNUAL_INCOME]]&lt;&gt;"")</f>
        <v>0</v>
      </c>
      <c r="L398" s="36">
        <f>SUM(
IF(AND(TBL_QUAL_SERVICESLISTING_FAMILIES[[#This Row],[LISTING_LOAN_ID_PROP_ADDR]]&lt;&gt;"",NOT(ISNUMBER(MATCH(TBL_QUAL_SERVICESLISTING_FAMILIES[[#This Row],[LISTING_LOAN_ID_PROP_ADDR]],RANGE_LOOKUP_UDARDA_LOANLIST,0)))),1,0)
)</f>
        <v>0</v>
      </c>
    </row>
    <row r="399" spans="2:12" ht="20.100000000000001" customHeight="1" x14ac:dyDescent="0.25">
      <c r="B399" s="25" t="str">
        <f>IF(TBL_QUAL_SERVICESLISTING_FAMILIES[[#This Row],[RECORD_STARTED]],IF(TBL_QUAL_SERVICESLISTING_FAMILIES[[#This Row],[ERROR_COUNT]]&gt;0,-1,IF(TBL_QUAL_SERVICESLISTING_FAMILIES[[#This Row],[REQ_FIELDS_POPULATED]],1,0)),"")</f>
        <v/>
      </c>
      <c r="C399" s="94">
        <f>ROW()-ROW(TBL_QUAL_SERVICESLISTING_FAMILIES[[#Headers],[ROW_ID]])</f>
        <v>390</v>
      </c>
      <c r="D399" s="82"/>
      <c r="E399" s="82"/>
      <c r="F399" s="33"/>
      <c r="G3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9" s="84" t="str">
        <f>IFERROR(INDEX(TBL_UDARDA_LOANPOOL[QUAL_SERVICES_HUD_MFI],MATCH(TBL_QUAL_SERVICESLISTING_FAMILIES[[#This Row],[LISTING_LOAN_ID_PROP_ADDR]],TBL_UDARDA_LOANPOOL[LOAN_ID_PROP_ADDR],0)),"")</f>
        <v/>
      </c>
      <c r="I3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9" s="36" t="b">
        <f>CONCATENATE(TBL_QUAL_SERVICESLISTING_FAMILIES[[#This Row],[LISTING_LOAN_ID_PROP_ADDR]],TBL_QUAL_SERVICESLISTING_FAMILIES[[#This Row],[FAMILY_NAME]],TBL_QUAL_SERVICESLISTING_FAMILIES[[#This Row],[HOUSEHOLD_ANNUAL_INCOME]])&lt;&gt;""</f>
        <v>0</v>
      </c>
      <c r="K399" s="36" t="b">
        <f>AND(TBL_QUAL_SERVICESLISTING_FAMILIES[[#This Row],[LISTING_LOAN_ID_PROP_ADDR]]&lt;&gt;"",TBL_QUAL_SERVICESLISTING_FAMILIES[[#This Row],[FAMILY_NAME]]&lt;&gt;"",TBL_QUAL_SERVICESLISTING_FAMILIES[[#This Row],[HOUSEHOLD_ANNUAL_INCOME]]&lt;&gt;"")</f>
        <v>0</v>
      </c>
      <c r="L399" s="36">
        <f>SUM(
IF(AND(TBL_QUAL_SERVICESLISTING_FAMILIES[[#This Row],[LISTING_LOAN_ID_PROP_ADDR]]&lt;&gt;"",NOT(ISNUMBER(MATCH(TBL_QUAL_SERVICESLISTING_FAMILIES[[#This Row],[LISTING_LOAN_ID_PROP_ADDR]],RANGE_LOOKUP_UDARDA_LOANLIST,0)))),1,0)
)</f>
        <v>0</v>
      </c>
    </row>
    <row r="400" spans="2:12" ht="20.100000000000001" customHeight="1" x14ac:dyDescent="0.25">
      <c r="B400" s="25" t="str">
        <f>IF(TBL_QUAL_SERVICESLISTING_FAMILIES[[#This Row],[RECORD_STARTED]],IF(TBL_QUAL_SERVICESLISTING_FAMILIES[[#This Row],[ERROR_COUNT]]&gt;0,-1,IF(TBL_QUAL_SERVICESLISTING_FAMILIES[[#This Row],[REQ_FIELDS_POPULATED]],1,0)),"")</f>
        <v/>
      </c>
      <c r="C400" s="94">
        <f>ROW()-ROW(TBL_QUAL_SERVICESLISTING_FAMILIES[[#Headers],[ROW_ID]])</f>
        <v>391</v>
      </c>
      <c r="D400" s="82"/>
      <c r="E400" s="82"/>
      <c r="F400" s="33"/>
      <c r="G4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0" s="84" t="str">
        <f>IFERROR(INDEX(TBL_UDARDA_LOANPOOL[QUAL_SERVICES_HUD_MFI],MATCH(TBL_QUAL_SERVICESLISTING_FAMILIES[[#This Row],[LISTING_LOAN_ID_PROP_ADDR]],TBL_UDARDA_LOANPOOL[LOAN_ID_PROP_ADDR],0)),"")</f>
        <v/>
      </c>
      <c r="I4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0" s="36" t="b">
        <f>CONCATENATE(TBL_QUAL_SERVICESLISTING_FAMILIES[[#This Row],[LISTING_LOAN_ID_PROP_ADDR]],TBL_QUAL_SERVICESLISTING_FAMILIES[[#This Row],[FAMILY_NAME]],TBL_QUAL_SERVICESLISTING_FAMILIES[[#This Row],[HOUSEHOLD_ANNUAL_INCOME]])&lt;&gt;""</f>
        <v>0</v>
      </c>
      <c r="K400" s="36" t="b">
        <f>AND(TBL_QUAL_SERVICESLISTING_FAMILIES[[#This Row],[LISTING_LOAN_ID_PROP_ADDR]]&lt;&gt;"",TBL_QUAL_SERVICESLISTING_FAMILIES[[#This Row],[FAMILY_NAME]]&lt;&gt;"",TBL_QUAL_SERVICESLISTING_FAMILIES[[#This Row],[HOUSEHOLD_ANNUAL_INCOME]]&lt;&gt;"")</f>
        <v>0</v>
      </c>
      <c r="L400" s="36">
        <f>SUM(
IF(AND(TBL_QUAL_SERVICESLISTING_FAMILIES[[#This Row],[LISTING_LOAN_ID_PROP_ADDR]]&lt;&gt;"",NOT(ISNUMBER(MATCH(TBL_QUAL_SERVICESLISTING_FAMILIES[[#This Row],[LISTING_LOAN_ID_PROP_ADDR]],RANGE_LOOKUP_UDARDA_LOANLIST,0)))),1,0)
)</f>
        <v>0</v>
      </c>
    </row>
    <row r="401" spans="2:12" ht="20.100000000000001" customHeight="1" x14ac:dyDescent="0.25">
      <c r="B401" s="25" t="str">
        <f>IF(TBL_QUAL_SERVICESLISTING_FAMILIES[[#This Row],[RECORD_STARTED]],IF(TBL_QUAL_SERVICESLISTING_FAMILIES[[#This Row],[ERROR_COUNT]]&gt;0,-1,IF(TBL_QUAL_SERVICESLISTING_FAMILIES[[#This Row],[REQ_FIELDS_POPULATED]],1,0)),"")</f>
        <v/>
      </c>
      <c r="C401" s="94">
        <f>ROW()-ROW(TBL_QUAL_SERVICESLISTING_FAMILIES[[#Headers],[ROW_ID]])</f>
        <v>392</v>
      </c>
      <c r="D401" s="82"/>
      <c r="E401" s="82"/>
      <c r="F401" s="33"/>
      <c r="G4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1" s="84" t="str">
        <f>IFERROR(INDEX(TBL_UDARDA_LOANPOOL[QUAL_SERVICES_HUD_MFI],MATCH(TBL_QUAL_SERVICESLISTING_FAMILIES[[#This Row],[LISTING_LOAN_ID_PROP_ADDR]],TBL_UDARDA_LOANPOOL[LOAN_ID_PROP_ADDR],0)),"")</f>
        <v/>
      </c>
      <c r="I4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1" s="36" t="b">
        <f>CONCATENATE(TBL_QUAL_SERVICESLISTING_FAMILIES[[#This Row],[LISTING_LOAN_ID_PROP_ADDR]],TBL_QUAL_SERVICESLISTING_FAMILIES[[#This Row],[FAMILY_NAME]],TBL_QUAL_SERVICESLISTING_FAMILIES[[#This Row],[HOUSEHOLD_ANNUAL_INCOME]])&lt;&gt;""</f>
        <v>0</v>
      </c>
      <c r="K401" s="36" t="b">
        <f>AND(TBL_QUAL_SERVICESLISTING_FAMILIES[[#This Row],[LISTING_LOAN_ID_PROP_ADDR]]&lt;&gt;"",TBL_QUAL_SERVICESLISTING_FAMILIES[[#This Row],[FAMILY_NAME]]&lt;&gt;"",TBL_QUAL_SERVICESLISTING_FAMILIES[[#This Row],[HOUSEHOLD_ANNUAL_INCOME]]&lt;&gt;"")</f>
        <v>0</v>
      </c>
      <c r="L401" s="36">
        <f>SUM(
IF(AND(TBL_QUAL_SERVICESLISTING_FAMILIES[[#This Row],[LISTING_LOAN_ID_PROP_ADDR]]&lt;&gt;"",NOT(ISNUMBER(MATCH(TBL_QUAL_SERVICESLISTING_FAMILIES[[#This Row],[LISTING_LOAN_ID_PROP_ADDR]],RANGE_LOOKUP_UDARDA_LOANLIST,0)))),1,0)
)</f>
        <v>0</v>
      </c>
    </row>
    <row r="402" spans="2:12" ht="20.100000000000001" customHeight="1" x14ac:dyDescent="0.25">
      <c r="B402" s="25" t="str">
        <f>IF(TBL_QUAL_SERVICESLISTING_FAMILIES[[#This Row],[RECORD_STARTED]],IF(TBL_QUAL_SERVICESLISTING_FAMILIES[[#This Row],[ERROR_COUNT]]&gt;0,-1,IF(TBL_QUAL_SERVICESLISTING_FAMILIES[[#This Row],[REQ_FIELDS_POPULATED]],1,0)),"")</f>
        <v/>
      </c>
      <c r="C402" s="94">
        <f>ROW()-ROW(TBL_QUAL_SERVICESLISTING_FAMILIES[[#Headers],[ROW_ID]])</f>
        <v>393</v>
      </c>
      <c r="D402" s="82"/>
      <c r="E402" s="82"/>
      <c r="F402" s="33"/>
      <c r="G40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2" s="84" t="str">
        <f>IFERROR(INDEX(TBL_UDARDA_LOANPOOL[QUAL_SERVICES_HUD_MFI],MATCH(TBL_QUAL_SERVICESLISTING_FAMILIES[[#This Row],[LISTING_LOAN_ID_PROP_ADDR]],TBL_UDARDA_LOANPOOL[LOAN_ID_PROP_ADDR],0)),"")</f>
        <v/>
      </c>
      <c r="I40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2" s="36" t="b">
        <f>CONCATENATE(TBL_QUAL_SERVICESLISTING_FAMILIES[[#This Row],[LISTING_LOAN_ID_PROP_ADDR]],TBL_QUAL_SERVICESLISTING_FAMILIES[[#This Row],[FAMILY_NAME]],TBL_QUAL_SERVICESLISTING_FAMILIES[[#This Row],[HOUSEHOLD_ANNUAL_INCOME]])&lt;&gt;""</f>
        <v>0</v>
      </c>
      <c r="K402" s="36" t="b">
        <f>AND(TBL_QUAL_SERVICESLISTING_FAMILIES[[#This Row],[LISTING_LOAN_ID_PROP_ADDR]]&lt;&gt;"",TBL_QUAL_SERVICESLISTING_FAMILIES[[#This Row],[FAMILY_NAME]]&lt;&gt;"",TBL_QUAL_SERVICESLISTING_FAMILIES[[#This Row],[HOUSEHOLD_ANNUAL_INCOME]]&lt;&gt;"")</f>
        <v>0</v>
      </c>
      <c r="L402" s="36">
        <f>SUM(
IF(AND(TBL_QUAL_SERVICESLISTING_FAMILIES[[#This Row],[LISTING_LOAN_ID_PROP_ADDR]]&lt;&gt;"",NOT(ISNUMBER(MATCH(TBL_QUAL_SERVICESLISTING_FAMILIES[[#This Row],[LISTING_LOAN_ID_PROP_ADDR]],RANGE_LOOKUP_UDARDA_LOANLIST,0)))),1,0)
)</f>
        <v>0</v>
      </c>
    </row>
    <row r="403" spans="2:12" ht="20.100000000000001" customHeight="1" x14ac:dyDescent="0.25">
      <c r="B403" s="25" t="str">
        <f>IF(TBL_QUAL_SERVICESLISTING_FAMILIES[[#This Row],[RECORD_STARTED]],IF(TBL_QUAL_SERVICESLISTING_FAMILIES[[#This Row],[ERROR_COUNT]]&gt;0,-1,IF(TBL_QUAL_SERVICESLISTING_FAMILIES[[#This Row],[REQ_FIELDS_POPULATED]],1,0)),"")</f>
        <v/>
      </c>
      <c r="C403" s="94">
        <f>ROW()-ROW(TBL_QUAL_SERVICESLISTING_FAMILIES[[#Headers],[ROW_ID]])</f>
        <v>394</v>
      </c>
      <c r="D403" s="82"/>
      <c r="E403" s="82"/>
      <c r="F403" s="33"/>
      <c r="G40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3" s="84" t="str">
        <f>IFERROR(INDEX(TBL_UDARDA_LOANPOOL[QUAL_SERVICES_HUD_MFI],MATCH(TBL_QUAL_SERVICESLISTING_FAMILIES[[#This Row],[LISTING_LOAN_ID_PROP_ADDR]],TBL_UDARDA_LOANPOOL[LOAN_ID_PROP_ADDR],0)),"")</f>
        <v/>
      </c>
      <c r="I40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3" s="36" t="b">
        <f>CONCATENATE(TBL_QUAL_SERVICESLISTING_FAMILIES[[#This Row],[LISTING_LOAN_ID_PROP_ADDR]],TBL_QUAL_SERVICESLISTING_FAMILIES[[#This Row],[FAMILY_NAME]],TBL_QUAL_SERVICESLISTING_FAMILIES[[#This Row],[HOUSEHOLD_ANNUAL_INCOME]])&lt;&gt;""</f>
        <v>0</v>
      </c>
      <c r="K403" s="36" t="b">
        <f>AND(TBL_QUAL_SERVICESLISTING_FAMILIES[[#This Row],[LISTING_LOAN_ID_PROP_ADDR]]&lt;&gt;"",TBL_QUAL_SERVICESLISTING_FAMILIES[[#This Row],[FAMILY_NAME]]&lt;&gt;"",TBL_QUAL_SERVICESLISTING_FAMILIES[[#This Row],[HOUSEHOLD_ANNUAL_INCOME]]&lt;&gt;"")</f>
        <v>0</v>
      </c>
      <c r="L403" s="36">
        <f>SUM(
IF(AND(TBL_QUAL_SERVICESLISTING_FAMILIES[[#This Row],[LISTING_LOAN_ID_PROP_ADDR]]&lt;&gt;"",NOT(ISNUMBER(MATCH(TBL_QUAL_SERVICESLISTING_FAMILIES[[#This Row],[LISTING_LOAN_ID_PROP_ADDR]],RANGE_LOOKUP_UDARDA_LOANLIST,0)))),1,0)
)</f>
        <v>0</v>
      </c>
    </row>
    <row r="404" spans="2:12" ht="20.100000000000001" customHeight="1" x14ac:dyDescent="0.25">
      <c r="B404" s="25" t="str">
        <f>IF(TBL_QUAL_SERVICESLISTING_FAMILIES[[#This Row],[RECORD_STARTED]],IF(TBL_QUAL_SERVICESLISTING_FAMILIES[[#This Row],[ERROR_COUNT]]&gt;0,-1,IF(TBL_QUAL_SERVICESLISTING_FAMILIES[[#This Row],[REQ_FIELDS_POPULATED]],1,0)),"")</f>
        <v/>
      </c>
      <c r="C404" s="94">
        <f>ROW()-ROW(TBL_QUAL_SERVICESLISTING_FAMILIES[[#Headers],[ROW_ID]])</f>
        <v>395</v>
      </c>
      <c r="D404" s="82"/>
      <c r="E404" s="82"/>
      <c r="F404" s="33"/>
      <c r="G40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4" s="84" t="str">
        <f>IFERROR(INDEX(TBL_UDARDA_LOANPOOL[QUAL_SERVICES_HUD_MFI],MATCH(TBL_QUAL_SERVICESLISTING_FAMILIES[[#This Row],[LISTING_LOAN_ID_PROP_ADDR]],TBL_UDARDA_LOANPOOL[LOAN_ID_PROP_ADDR],0)),"")</f>
        <v/>
      </c>
      <c r="I40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4" s="36" t="b">
        <f>CONCATENATE(TBL_QUAL_SERVICESLISTING_FAMILIES[[#This Row],[LISTING_LOAN_ID_PROP_ADDR]],TBL_QUAL_SERVICESLISTING_FAMILIES[[#This Row],[FAMILY_NAME]],TBL_QUAL_SERVICESLISTING_FAMILIES[[#This Row],[HOUSEHOLD_ANNUAL_INCOME]])&lt;&gt;""</f>
        <v>0</v>
      </c>
      <c r="K404" s="36" t="b">
        <f>AND(TBL_QUAL_SERVICESLISTING_FAMILIES[[#This Row],[LISTING_LOAN_ID_PROP_ADDR]]&lt;&gt;"",TBL_QUAL_SERVICESLISTING_FAMILIES[[#This Row],[FAMILY_NAME]]&lt;&gt;"",TBL_QUAL_SERVICESLISTING_FAMILIES[[#This Row],[HOUSEHOLD_ANNUAL_INCOME]]&lt;&gt;"")</f>
        <v>0</v>
      </c>
      <c r="L404" s="36">
        <f>SUM(
IF(AND(TBL_QUAL_SERVICESLISTING_FAMILIES[[#This Row],[LISTING_LOAN_ID_PROP_ADDR]]&lt;&gt;"",NOT(ISNUMBER(MATCH(TBL_QUAL_SERVICESLISTING_FAMILIES[[#This Row],[LISTING_LOAN_ID_PROP_ADDR]],RANGE_LOOKUP_UDARDA_LOANLIST,0)))),1,0)
)</f>
        <v>0</v>
      </c>
    </row>
    <row r="405" spans="2:12" ht="20.100000000000001" customHeight="1" x14ac:dyDescent="0.25">
      <c r="B405" s="25" t="str">
        <f>IF(TBL_QUAL_SERVICESLISTING_FAMILIES[[#This Row],[RECORD_STARTED]],IF(TBL_QUAL_SERVICESLISTING_FAMILIES[[#This Row],[ERROR_COUNT]]&gt;0,-1,IF(TBL_QUAL_SERVICESLISTING_FAMILIES[[#This Row],[REQ_FIELDS_POPULATED]],1,0)),"")</f>
        <v/>
      </c>
      <c r="C405" s="94">
        <f>ROW()-ROW(TBL_QUAL_SERVICESLISTING_FAMILIES[[#Headers],[ROW_ID]])</f>
        <v>396</v>
      </c>
      <c r="D405" s="82"/>
      <c r="E405" s="82"/>
      <c r="F405" s="33"/>
      <c r="G40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5" s="84" t="str">
        <f>IFERROR(INDEX(TBL_UDARDA_LOANPOOL[QUAL_SERVICES_HUD_MFI],MATCH(TBL_QUAL_SERVICESLISTING_FAMILIES[[#This Row],[LISTING_LOAN_ID_PROP_ADDR]],TBL_UDARDA_LOANPOOL[LOAN_ID_PROP_ADDR],0)),"")</f>
        <v/>
      </c>
      <c r="I40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5" s="36" t="b">
        <f>CONCATENATE(TBL_QUAL_SERVICESLISTING_FAMILIES[[#This Row],[LISTING_LOAN_ID_PROP_ADDR]],TBL_QUAL_SERVICESLISTING_FAMILIES[[#This Row],[FAMILY_NAME]],TBL_QUAL_SERVICESLISTING_FAMILIES[[#This Row],[HOUSEHOLD_ANNUAL_INCOME]])&lt;&gt;""</f>
        <v>0</v>
      </c>
      <c r="K405" s="36" t="b">
        <f>AND(TBL_QUAL_SERVICESLISTING_FAMILIES[[#This Row],[LISTING_LOAN_ID_PROP_ADDR]]&lt;&gt;"",TBL_QUAL_SERVICESLISTING_FAMILIES[[#This Row],[FAMILY_NAME]]&lt;&gt;"",TBL_QUAL_SERVICESLISTING_FAMILIES[[#This Row],[HOUSEHOLD_ANNUAL_INCOME]]&lt;&gt;"")</f>
        <v>0</v>
      </c>
      <c r="L405" s="36">
        <f>SUM(
IF(AND(TBL_QUAL_SERVICESLISTING_FAMILIES[[#This Row],[LISTING_LOAN_ID_PROP_ADDR]]&lt;&gt;"",NOT(ISNUMBER(MATCH(TBL_QUAL_SERVICESLISTING_FAMILIES[[#This Row],[LISTING_LOAN_ID_PROP_ADDR]],RANGE_LOOKUP_UDARDA_LOANLIST,0)))),1,0)
)</f>
        <v>0</v>
      </c>
    </row>
    <row r="406" spans="2:12" ht="20.100000000000001" customHeight="1" x14ac:dyDescent="0.25">
      <c r="B406" s="25" t="str">
        <f>IF(TBL_QUAL_SERVICESLISTING_FAMILIES[[#This Row],[RECORD_STARTED]],IF(TBL_QUAL_SERVICESLISTING_FAMILIES[[#This Row],[ERROR_COUNT]]&gt;0,-1,IF(TBL_QUAL_SERVICESLISTING_FAMILIES[[#This Row],[REQ_FIELDS_POPULATED]],1,0)),"")</f>
        <v/>
      </c>
      <c r="C406" s="94">
        <f>ROW()-ROW(TBL_QUAL_SERVICESLISTING_FAMILIES[[#Headers],[ROW_ID]])</f>
        <v>397</v>
      </c>
      <c r="D406" s="82"/>
      <c r="E406" s="82"/>
      <c r="F406" s="33"/>
      <c r="G40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6" s="84" t="str">
        <f>IFERROR(INDEX(TBL_UDARDA_LOANPOOL[QUAL_SERVICES_HUD_MFI],MATCH(TBL_QUAL_SERVICESLISTING_FAMILIES[[#This Row],[LISTING_LOAN_ID_PROP_ADDR]],TBL_UDARDA_LOANPOOL[LOAN_ID_PROP_ADDR],0)),"")</f>
        <v/>
      </c>
      <c r="I40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6" s="36" t="b">
        <f>CONCATENATE(TBL_QUAL_SERVICESLISTING_FAMILIES[[#This Row],[LISTING_LOAN_ID_PROP_ADDR]],TBL_QUAL_SERVICESLISTING_FAMILIES[[#This Row],[FAMILY_NAME]],TBL_QUAL_SERVICESLISTING_FAMILIES[[#This Row],[HOUSEHOLD_ANNUAL_INCOME]])&lt;&gt;""</f>
        <v>0</v>
      </c>
      <c r="K406" s="36" t="b">
        <f>AND(TBL_QUAL_SERVICESLISTING_FAMILIES[[#This Row],[LISTING_LOAN_ID_PROP_ADDR]]&lt;&gt;"",TBL_QUAL_SERVICESLISTING_FAMILIES[[#This Row],[FAMILY_NAME]]&lt;&gt;"",TBL_QUAL_SERVICESLISTING_FAMILIES[[#This Row],[HOUSEHOLD_ANNUAL_INCOME]]&lt;&gt;"")</f>
        <v>0</v>
      </c>
      <c r="L406" s="36">
        <f>SUM(
IF(AND(TBL_QUAL_SERVICESLISTING_FAMILIES[[#This Row],[LISTING_LOAN_ID_PROP_ADDR]]&lt;&gt;"",NOT(ISNUMBER(MATCH(TBL_QUAL_SERVICESLISTING_FAMILIES[[#This Row],[LISTING_LOAN_ID_PROP_ADDR]],RANGE_LOOKUP_UDARDA_LOANLIST,0)))),1,0)
)</f>
        <v>0</v>
      </c>
    </row>
    <row r="407" spans="2:12" ht="20.100000000000001" customHeight="1" x14ac:dyDescent="0.25">
      <c r="B407" s="25" t="str">
        <f>IF(TBL_QUAL_SERVICESLISTING_FAMILIES[[#This Row],[RECORD_STARTED]],IF(TBL_QUAL_SERVICESLISTING_FAMILIES[[#This Row],[ERROR_COUNT]]&gt;0,-1,IF(TBL_QUAL_SERVICESLISTING_FAMILIES[[#This Row],[REQ_FIELDS_POPULATED]],1,0)),"")</f>
        <v/>
      </c>
      <c r="C407" s="94">
        <f>ROW()-ROW(TBL_QUAL_SERVICESLISTING_FAMILIES[[#Headers],[ROW_ID]])</f>
        <v>398</v>
      </c>
      <c r="D407" s="82"/>
      <c r="E407" s="82"/>
      <c r="F407" s="33"/>
      <c r="G40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7" s="84" t="str">
        <f>IFERROR(INDEX(TBL_UDARDA_LOANPOOL[QUAL_SERVICES_HUD_MFI],MATCH(TBL_QUAL_SERVICESLISTING_FAMILIES[[#This Row],[LISTING_LOAN_ID_PROP_ADDR]],TBL_UDARDA_LOANPOOL[LOAN_ID_PROP_ADDR],0)),"")</f>
        <v/>
      </c>
      <c r="I40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7" s="36" t="b">
        <f>CONCATENATE(TBL_QUAL_SERVICESLISTING_FAMILIES[[#This Row],[LISTING_LOAN_ID_PROP_ADDR]],TBL_QUAL_SERVICESLISTING_FAMILIES[[#This Row],[FAMILY_NAME]],TBL_QUAL_SERVICESLISTING_FAMILIES[[#This Row],[HOUSEHOLD_ANNUAL_INCOME]])&lt;&gt;""</f>
        <v>0</v>
      </c>
      <c r="K407" s="36" t="b">
        <f>AND(TBL_QUAL_SERVICESLISTING_FAMILIES[[#This Row],[LISTING_LOAN_ID_PROP_ADDR]]&lt;&gt;"",TBL_QUAL_SERVICESLISTING_FAMILIES[[#This Row],[FAMILY_NAME]]&lt;&gt;"",TBL_QUAL_SERVICESLISTING_FAMILIES[[#This Row],[HOUSEHOLD_ANNUAL_INCOME]]&lt;&gt;"")</f>
        <v>0</v>
      </c>
      <c r="L407" s="36">
        <f>SUM(
IF(AND(TBL_QUAL_SERVICESLISTING_FAMILIES[[#This Row],[LISTING_LOAN_ID_PROP_ADDR]]&lt;&gt;"",NOT(ISNUMBER(MATCH(TBL_QUAL_SERVICESLISTING_FAMILIES[[#This Row],[LISTING_LOAN_ID_PROP_ADDR]],RANGE_LOOKUP_UDARDA_LOANLIST,0)))),1,0)
)</f>
        <v>0</v>
      </c>
    </row>
    <row r="408" spans="2:12" ht="20.100000000000001" customHeight="1" x14ac:dyDescent="0.25">
      <c r="B408" s="25" t="str">
        <f>IF(TBL_QUAL_SERVICESLISTING_FAMILIES[[#This Row],[RECORD_STARTED]],IF(TBL_QUAL_SERVICESLISTING_FAMILIES[[#This Row],[ERROR_COUNT]]&gt;0,-1,IF(TBL_QUAL_SERVICESLISTING_FAMILIES[[#This Row],[REQ_FIELDS_POPULATED]],1,0)),"")</f>
        <v/>
      </c>
      <c r="C408" s="94">
        <f>ROW()-ROW(TBL_QUAL_SERVICESLISTING_FAMILIES[[#Headers],[ROW_ID]])</f>
        <v>399</v>
      </c>
      <c r="D408" s="82"/>
      <c r="E408" s="82"/>
      <c r="F408" s="33"/>
      <c r="G40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8" s="84" t="str">
        <f>IFERROR(INDEX(TBL_UDARDA_LOANPOOL[QUAL_SERVICES_HUD_MFI],MATCH(TBL_QUAL_SERVICESLISTING_FAMILIES[[#This Row],[LISTING_LOAN_ID_PROP_ADDR]],TBL_UDARDA_LOANPOOL[LOAN_ID_PROP_ADDR],0)),"")</f>
        <v/>
      </c>
      <c r="I40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8" s="36" t="b">
        <f>CONCATENATE(TBL_QUAL_SERVICESLISTING_FAMILIES[[#This Row],[LISTING_LOAN_ID_PROP_ADDR]],TBL_QUAL_SERVICESLISTING_FAMILIES[[#This Row],[FAMILY_NAME]],TBL_QUAL_SERVICESLISTING_FAMILIES[[#This Row],[HOUSEHOLD_ANNUAL_INCOME]])&lt;&gt;""</f>
        <v>0</v>
      </c>
      <c r="K408" s="36" t="b">
        <f>AND(TBL_QUAL_SERVICESLISTING_FAMILIES[[#This Row],[LISTING_LOAN_ID_PROP_ADDR]]&lt;&gt;"",TBL_QUAL_SERVICESLISTING_FAMILIES[[#This Row],[FAMILY_NAME]]&lt;&gt;"",TBL_QUAL_SERVICESLISTING_FAMILIES[[#This Row],[HOUSEHOLD_ANNUAL_INCOME]]&lt;&gt;"")</f>
        <v>0</v>
      </c>
      <c r="L408" s="36">
        <f>SUM(
IF(AND(TBL_QUAL_SERVICESLISTING_FAMILIES[[#This Row],[LISTING_LOAN_ID_PROP_ADDR]]&lt;&gt;"",NOT(ISNUMBER(MATCH(TBL_QUAL_SERVICESLISTING_FAMILIES[[#This Row],[LISTING_LOAN_ID_PROP_ADDR]],RANGE_LOOKUP_UDARDA_LOANLIST,0)))),1,0)
)</f>
        <v>0</v>
      </c>
    </row>
    <row r="409" spans="2:12" ht="20.100000000000001" customHeight="1" x14ac:dyDescent="0.25">
      <c r="B409" s="25" t="str">
        <f>IF(TBL_QUAL_SERVICESLISTING_FAMILIES[[#This Row],[RECORD_STARTED]],IF(TBL_QUAL_SERVICESLISTING_FAMILIES[[#This Row],[ERROR_COUNT]]&gt;0,-1,IF(TBL_QUAL_SERVICESLISTING_FAMILIES[[#This Row],[REQ_FIELDS_POPULATED]],1,0)),"")</f>
        <v/>
      </c>
      <c r="C409" s="94">
        <f>ROW()-ROW(TBL_QUAL_SERVICESLISTING_FAMILIES[[#Headers],[ROW_ID]])</f>
        <v>400</v>
      </c>
      <c r="D409" s="82"/>
      <c r="E409" s="82"/>
      <c r="F409" s="33"/>
      <c r="G40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9" s="84" t="str">
        <f>IFERROR(INDEX(TBL_UDARDA_LOANPOOL[QUAL_SERVICES_HUD_MFI],MATCH(TBL_QUAL_SERVICESLISTING_FAMILIES[[#This Row],[LISTING_LOAN_ID_PROP_ADDR]],TBL_UDARDA_LOANPOOL[LOAN_ID_PROP_ADDR],0)),"")</f>
        <v/>
      </c>
      <c r="I40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9" s="36" t="b">
        <f>CONCATENATE(TBL_QUAL_SERVICESLISTING_FAMILIES[[#This Row],[LISTING_LOAN_ID_PROP_ADDR]],TBL_QUAL_SERVICESLISTING_FAMILIES[[#This Row],[FAMILY_NAME]],TBL_QUAL_SERVICESLISTING_FAMILIES[[#This Row],[HOUSEHOLD_ANNUAL_INCOME]])&lt;&gt;""</f>
        <v>0</v>
      </c>
      <c r="K409" s="36" t="b">
        <f>AND(TBL_QUAL_SERVICESLISTING_FAMILIES[[#This Row],[LISTING_LOAN_ID_PROP_ADDR]]&lt;&gt;"",TBL_QUAL_SERVICESLISTING_FAMILIES[[#This Row],[FAMILY_NAME]]&lt;&gt;"",TBL_QUAL_SERVICESLISTING_FAMILIES[[#This Row],[HOUSEHOLD_ANNUAL_INCOME]]&lt;&gt;"")</f>
        <v>0</v>
      </c>
      <c r="L409" s="36">
        <f>SUM(
IF(AND(TBL_QUAL_SERVICESLISTING_FAMILIES[[#This Row],[LISTING_LOAN_ID_PROP_ADDR]]&lt;&gt;"",NOT(ISNUMBER(MATCH(TBL_QUAL_SERVICESLISTING_FAMILIES[[#This Row],[LISTING_LOAN_ID_PROP_ADDR]],RANGE_LOOKUP_UDARDA_LOANLIST,0)))),1,0)
)</f>
        <v>0</v>
      </c>
    </row>
    <row r="410" spans="2:12" ht="20.100000000000001" customHeight="1" x14ac:dyDescent="0.25">
      <c r="B410" s="25" t="str">
        <f>IF(TBL_QUAL_SERVICESLISTING_FAMILIES[[#This Row],[RECORD_STARTED]],IF(TBL_QUAL_SERVICESLISTING_FAMILIES[[#This Row],[ERROR_COUNT]]&gt;0,-1,IF(TBL_QUAL_SERVICESLISTING_FAMILIES[[#This Row],[REQ_FIELDS_POPULATED]],1,0)),"")</f>
        <v/>
      </c>
      <c r="C410" s="94">
        <f>ROW()-ROW(TBL_QUAL_SERVICESLISTING_FAMILIES[[#Headers],[ROW_ID]])</f>
        <v>401</v>
      </c>
      <c r="D410" s="82"/>
      <c r="E410" s="82"/>
      <c r="F410" s="33"/>
      <c r="G4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0" s="84" t="str">
        <f>IFERROR(INDEX(TBL_UDARDA_LOANPOOL[QUAL_SERVICES_HUD_MFI],MATCH(TBL_QUAL_SERVICESLISTING_FAMILIES[[#This Row],[LISTING_LOAN_ID_PROP_ADDR]],TBL_UDARDA_LOANPOOL[LOAN_ID_PROP_ADDR],0)),"")</f>
        <v/>
      </c>
      <c r="I4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0" s="36" t="b">
        <f>CONCATENATE(TBL_QUAL_SERVICESLISTING_FAMILIES[[#This Row],[LISTING_LOAN_ID_PROP_ADDR]],TBL_QUAL_SERVICESLISTING_FAMILIES[[#This Row],[FAMILY_NAME]],TBL_QUAL_SERVICESLISTING_FAMILIES[[#This Row],[HOUSEHOLD_ANNUAL_INCOME]])&lt;&gt;""</f>
        <v>0</v>
      </c>
      <c r="K410" s="36" t="b">
        <f>AND(TBL_QUAL_SERVICESLISTING_FAMILIES[[#This Row],[LISTING_LOAN_ID_PROP_ADDR]]&lt;&gt;"",TBL_QUAL_SERVICESLISTING_FAMILIES[[#This Row],[FAMILY_NAME]]&lt;&gt;"",TBL_QUAL_SERVICESLISTING_FAMILIES[[#This Row],[HOUSEHOLD_ANNUAL_INCOME]]&lt;&gt;"")</f>
        <v>0</v>
      </c>
      <c r="L410" s="36">
        <f>SUM(
IF(AND(TBL_QUAL_SERVICESLISTING_FAMILIES[[#This Row],[LISTING_LOAN_ID_PROP_ADDR]]&lt;&gt;"",NOT(ISNUMBER(MATCH(TBL_QUAL_SERVICESLISTING_FAMILIES[[#This Row],[LISTING_LOAN_ID_PROP_ADDR]],RANGE_LOOKUP_UDARDA_LOANLIST,0)))),1,0)
)</f>
        <v>0</v>
      </c>
    </row>
    <row r="411" spans="2:12" ht="20.100000000000001" customHeight="1" x14ac:dyDescent="0.25">
      <c r="B411" s="25" t="str">
        <f>IF(TBL_QUAL_SERVICESLISTING_FAMILIES[[#This Row],[RECORD_STARTED]],IF(TBL_QUAL_SERVICESLISTING_FAMILIES[[#This Row],[ERROR_COUNT]]&gt;0,-1,IF(TBL_QUAL_SERVICESLISTING_FAMILIES[[#This Row],[REQ_FIELDS_POPULATED]],1,0)),"")</f>
        <v/>
      </c>
      <c r="C411" s="94">
        <f>ROW()-ROW(TBL_QUAL_SERVICESLISTING_FAMILIES[[#Headers],[ROW_ID]])</f>
        <v>402</v>
      </c>
      <c r="D411" s="82"/>
      <c r="E411" s="82"/>
      <c r="F411" s="33"/>
      <c r="G4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1" s="84" t="str">
        <f>IFERROR(INDEX(TBL_UDARDA_LOANPOOL[QUAL_SERVICES_HUD_MFI],MATCH(TBL_QUAL_SERVICESLISTING_FAMILIES[[#This Row],[LISTING_LOAN_ID_PROP_ADDR]],TBL_UDARDA_LOANPOOL[LOAN_ID_PROP_ADDR],0)),"")</f>
        <v/>
      </c>
      <c r="I4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1" s="36" t="b">
        <f>CONCATENATE(TBL_QUAL_SERVICESLISTING_FAMILIES[[#This Row],[LISTING_LOAN_ID_PROP_ADDR]],TBL_QUAL_SERVICESLISTING_FAMILIES[[#This Row],[FAMILY_NAME]],TBL_QUAL_SERVICESLISTING_FAMILIES[[#This Row],[HOUSEHOLD_ANNUAL_INCOME]])&lt;&gt;""</f>
        <v>0</v>
      </c>
      <c r="K411" s="36" t="b">
        <f>AND(TBL_QUAL_SERVICESLISTING_FAMILIES[[#This Row],[LISTING_LOAN_ID_PROP_ADDR]]&lt;&gt;"",TBL_QUAL_SERVICESLISTING_FAMILIES[[#This Row],[FAMILY_NAME]]&lt;&gt;"",TBL_QUAL_SERVICESLISTING_FAMILIES[[#This Row],[HOUSEHOLD_ANNUAL_INCOME]]&lt;&gt;"")</f>
        <v>0</v>
      </c>
      <c r="L411" s="36">
        <f>SUM(
IF(AND(TBL_QUAL_SERVICESLISTING_FAMILIES[[#This Row],[LISTING_LOAN_ID_PROP_ADDR]]&lt;&gt;"",NOT(ISNUMBER(MATCH(TBL_QUAL_SERVICESLISTING_FAMILIES[[#This Row],[LISTING_LOAN_ID_PROP_ADDR]],RANGE_LOOKUP_UDARDA_LOANLIST,0)))),1,0)
)</f>
        <v>0</v>
      </c>
    </row>
    <row r="412" spans="2:12" ht="20.100000000000001" customHeight="1" x14ac:dyDescent="0.25">
      <c r="B412" s="25" t="str">
        <f>IF(TBL_QUAL_SERVICESLISTING_FAMILIES[[#This Row],[RECORD_STARTED]],IF(TBL_QUAL_SERVICESLISTING_FAMILIES[[#This Row],[ERROR_COUNT]]&gt;0,-1,IF(TBL_QUAL_SERVICESLISTING_FAMILIES[[#This Row],[REQ_FIELDS_POPULATED]],1,0)),"")</f>
        <v/>
      </c>
      <c r="C412" s="94">
        <f>ROW()-ROW(TBL_QUAL_SERVICESLISTING_FAMILIES[[#Headers],[ROW_ID]])</f>
        <v>403</v>
      </c>
      <c r="D412" s="82"/>
      <c r="E412" s="82"/>
      <c r="F412" s="33"/>
      <c r="G4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2" s="84" t="str">
        <f>IFERROR(INDEX(TBL_UDARDA_LOANPOOL[QUAL_SERVICES_HUD_MFI],MATCH(TBL_QUAL_SERVICESLISTING_FAMILIES[[#This Row],[LISTING_LOAN_ID_PROP_ADDR]],TBL_UDARDA_LOANPOOL[LOAN_ID_PROP_ADDR],0)),"")</f>
        <v/>
      </c>
      <c r="I4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2" s="36" t="b">
        <f>CONCATENATE(TBL_QUAL_SERVICESLISTING_FAMILIES[[#This Row],[LISTING_LOAN_ID_PROP_ADDR]],TBL_QUAL_SERVICESLISTING_FAMILIES[[#This Row],[FAMILY_NAME]],TBL_QUAL_SERVICESLISTING_FAMILIES[[#This Row],[HOUSEHOLD_ANNUAL_INCOME]])&lt;&gt;""</f>
        <v>0</v>
      </c>
      <c r="K412" s="36" t="b">
        <f>AND(TBL_QUAL_SERVICESLISTING_FAMILIES[[#This Row],[LISTING_LOAN_ID_PROP_ADDR]]&lt;&gt;"",TBL_QUAL_SERVICESLISTING_FAMILIES[[#This Row],[FAMILY_NAME]]&lt;&gt;"",TBL_QUAL_SERVICESLISTING_FAMILIES[[#This Row],[HOUSEHOLD_ANNUAL_INCOME]]&lt;&gt;"")</f>
        <v>0</v>
      </c>
      <c r="L412" s="36">
        <f>SUM(
IF(AND(TBL_QUAL_SERVICESLISTING_FAMILIES[[#This Row],[LISTING_LOAN_ID_PROP_ADDR]]&lt;&gt;"",NOT(ISNUMBER(MATCH(TBL_QUAL_SERVICESLISTING_FAMILIES[[#This Row],[LISTING_LOAN_ID_PROP_ADDR]],RANGE_LOOKUP_UDARDA_LOANLIST,0)))),1,0)
)</f>
        <v>0</v>
      </c>
    </row>
    <row r="413" spans="2:12" ht="20.100000000000001" customHeight="1" x14ac:dyDescent="0.25">
      <c r="B413" s="25" t="str">
        <f>IF(TBL_QUAL_SERVICESLISTING_FAMILIES[[#This Row],[RECORD_STARTED]],IF(TBL_QUAL_SERVICESLISTING_FAMILIES[[#This Row],[ERROR_COUNT]]&gt;0,-1,IF(TBL_QUAL_SERVICESLISTING_FAMILIES[[#This Row],[REQ_FIELDS_POPULATED]],1,0)),"")</f>
        <v/>
      </c>
      <c r="C413" s="94">
        <f>ROW()-ROW(TBL_QUAL_SERVICESLISTING_FAMILIES[[#Headers],[ROW_ID]])</f>
        <v>404</v>
      </c>
      <c r="D413" s="82"/>
      <c r="E413" s="82"/>
      <c r="F413" s="33"/>
      <c r="G4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3" s="84" t="str">
        <f>IFERROR(INDEX(TBL_UDARDA_LOANPOOL[QUAL_SERVICES_HUD_MFI],MATCH(TBL_QUAL_SERVICESLISTING_FAMILIES[[#This Row],[LISTING_LOAN_ID_PROP_ADDR]],TBL_UDARDA_LOANPOOL[LOAN_ID_PROP_ADDR],0)),"")</f>
        <v/>
      </c>
      <c r="I4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3" s="36" t="b">
        <f>CONCATENATE(TBL_QUAL_SERVICESLISTING_FAMILIES[[#This Row],[LISTING_LOAN_ID_PROP_ADDR]],TBL_QUAL_SERVICESLISTING_FAMILIES[[#This Row],[FAMILY_NAME]],TBL_QUAL_SERVICESLISTING_FAMILIES[[#This Row],[HOUSEHOLD_ANNUAL_INCOME]])&lt;&gt;""</f>
        <v>0</v>
      </c>
      <c r="K413" s="36" t="b">
        <f>AND(TBL_QUAL_SERVICESLISTING_FAMILIES[[#This Row],[LISTING_LOAN_ID_PROP_ADDR]]&lt;&gt;"",TBL_QUAL_SERVICESLISTING_FAMILIES[[#This Row],[FAMILY_NAME]]&lt;&gt;"",TBL_QUAL_SERVICESLISTING_FAMILIES[[#This Row],[HOUSEHOLD_ANNUAL_INCOME]]&lt;&gt;"")</f>
        <v>0</v>
      </c>
      <c r="L413" s="36">
        <f>SUM(
IF(AND(TBL_QUAL_SERVICESLISTING_FAMILIES[[#This Row],[LISTING_LOAN_ID_PROP_ADDR]]&lt;&gt;"",NOT(ISNUMBER(MATCH(TBL_QUAL_SERVICESLISTING_FAMILIES[[#This Row],[LISTING_LOAN_ID_PROP_ADDR]],RANGE_LOOKUP_UDARDA_LOANLIST,0)))),1,0)
)</f>
        <v>0</v>
      </c>
    </row>
    <row r="414" spans="2:12" ht="20.100000000000001" customHeight="1" x14ac:dyDescent="0.25">
      <c r="B414" s="25" t="str">
        <f>IF(TBL_QUAL_SERVICESLISTING_FAMILIES[[#This Row],[RECORD_STARTED]],IF(TBL_QUAL_SERVICESLISTING_FAMILIES[[#This Row],[ERROR_COUNT]]&gt;0,-1,IF(TBL_QUAL_SERVICESLISTING_FAMILIES[[#This Row],[REQ_FIELDS_POPULATED]],1,0)),"")</f>
        <v/>
      </c>
      <c r="C414" s="94">
        <f>ROW()-ROW(TBL_QUAL_SERVICESLISTING_FAMILIES[[#Headers],[ROW_ID]])</f>
        <v>405</v>
      </c>
      <c r="D414" s="82"/>
      <c r="E414" s="82"/>
      <c r="F414" s="33"/>
      <c r="G4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4" s="84" t="str">
        <f>IFERROR(INDEX(TBL_UDARDA_LOANPOOL[QUAL_SERVICES_HUD_MFI],MATCH(TBL_QUAL_SERVICESLISTING_FAMILIES[[#This Row],[LISTING_LOAN_ID_PROP_ADDR]],TBL_UDARDA_LOANPOOL[LOAN_ID_PROP_ADDR],0)),"")</f>
        <v/>
      </c>
      <c r="I4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4" s="36" t="b">
        <f>CONCATENATE(TBL_QUAL_SERVICESLISTING_FAMILIES[[#This Row],[LISTING_LOAN_ID_PROP_ADDR]],TBL_QUAL_SERVICESLISTING_FAMILIES[[#This Row],[FAMILY_NAME]],TBL_QUAL_SERVICESLISTING_FAMILIES[[#This Row],[HOUSEHOLD_ANNUAL_INCOME]])&lt;&gt;""</f>
        <v>0</v>
      </c>
      <c r="K414" s="36" t="b">
        <f>AND(TBL_QUAL_SERVICESLISTING_FAMILIES[[#This Row],[LISTING_LOAN_ID_PROP_ADDR]]&lt;&gt;"",TBL_QUAL_SERVICESLISTING_FAMILIES[[#This Row],[FAMILY_NAME]]&lt;&gt;"",TBL_QUAL_SERVICESLISTING_FAMILIES[[#This Row],[HOUSEHOLD_ANNUAL_INCOME]]&lt;&gt;"")</f>
        <v>0</v>
      </c>
      <c r="L414" s="36">
        <f>SUM(
IF(AND(TBL_QUAL_SERVICESLISTING_FAMILIES[[#This Row],[LISTING_LOAN_ID_PROP_ADDR]]&lt;&gt;"",NOT(ISNUMBER(MATCH(TBL_QUAL_SERVICESLISTING_FAMILIES[[#This Row],[LISTING_LOAN_ID_PROP_ADDR]],RANGE_LOOKUP_UDARDA_LOANLIST,0)))),1,0)
)</f>
        <v>0</v>
      </c>
    </row>
    <row r="415" spans="2:12" ht="20.100000000000001" customHeight="1" x14ac:dyDescent="0.25">
      <c r="B415" s="25" t="str">
        <f>IF(TBL_QUAL_SERVICESLISTING_FAMILIES[[#This Row],[RECORD_STARTED]],IF(TBL_QUAL_SERVICESLISTING_FAMILIES[[#This Row],[ERROR_COUNT]]&gt;0,-1,IF(TBL_QUAL_SERVICESLISTING_FAMILIES[[#This Row],[REQ_FIELDS_POPULATED]],1,0)),"")</f>
        <v/>
      </c>
      <c r="C415" s="94">
        <f>ROW()-ROW(TBL_QUAL_SERVICESLISTING_FAMILIES[[#Headers],[ROW_ID]])</f>
        <v>406</v>
      </c>
      <c r="D415" s="82"/>
      <c r="E415" s="82"/>
      <c r="F415" s="33"/>
      <c r="G4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5" s="84" t="str">
        <f>IFERROR(INDEX(TBL_UDARDA_LOANPOOL[QUAL_SERVICES_HUD_MFI],MATCH(TBL_QUAL_SERVICESLISTING_FAMILIES[[#This Row],[LISTING_LOAN_ID_PROP_ADDR]],TBL_UDARDA_LOANPOOL[LOAN_ID_PROP_ADDR],0)),"")</f>
        <v/>
      </c>
      <c r="I4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5" s="36" t="b">
        <f>CONCATENATE(TBL_QUAL_SERVICESLISTING_FAMILIES[[#This Row],[LISTING_LOAN_ID_PROP_ADDR]],TBL_QUAL_SERVICESLISTING_FAMILIES[[#This Row],[FAMILY_NAME]],TBL_QUAL_SERVICESLISTING_FAMILIES[[#This Row],[HOUSEHOLD_ANNUAL_INCOME]])&lt;&gt;""</f>
        <v>0</v>
      </c>
      <c r="K415" s="36" t="b">
        <f>AND(TBL_QUAL_SERVICESLISTING_FAMILIES[[#This Row],[LISTING_LOAN_ID_PROP_ADDR]]&lt;&gt;"",TBL_QUAL_SERVICESLISTING_FAMILIES[[#This Row],[FAMILY_NAME]]&lt;&gt;"",TBL_QUAL_SERVICESLISTING_FAMILIES[[#This Row],[HOUSEHOLD_ANNUAL_INCOME]]&lt;&gt;"")</f>
        <v>0</v>
      </c>
      <c r="L415" s="36">
        <f>SUM(
IF(AND(TBL_QUAL_SERVICESLISTING_FAMILIES[[#This Row],[LISTING_LOAN_ID_PROP_ADDR]]&lt;&gt;"",NOT(ISNUMBER(MATCH(TBL_QUAL_SERVICESLISTING_FAMILIES[[#This Row],[LISTING_LOAN_ID_PROP_ADDR]],RANGE_LOOKUP_UDARDA_LOANLIST,0)))),1,0)
)</f>
        <v>0</v>
      </c>
    </row>
    <row r="416" spans="2:12" ht="20.100000000000001" customHeight="1" x14ac:dyDescent="0.25">
      <c r="B416" s="25" t="str">
        <f>IF(TBL_QUAL_SERVICESLISTING_FAMILIES[[#This Row],[RECORD_STARTED]],IF(TBL_QUAL_SERVICESLISTING_FAMILIES[[#This Row],[ERROR_COUNT]]&gt;0,-1,IF(TBL_QUAL_SERVICESLISTING_FAMILIES[[#This Row],[REQ_FIELDS_POPULATED]],1,0)),"")</f>
        <v/>
      </c>
      <c r="C416" s="94">
        <f>ROW()-ROW(TBL_QUAL_SERVICESLISTING_FAMILIES[[#Headers],[ROW_ID]])</f>
        <v>407</v>
      </c>
      <c r="D416" s="82"/>
      <c r="E416" s="82"/>
      <c r="F416" s="33"/>
      <c r="G4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6" s="84" t="str">
        <f>IFERROR(INDEX(TBL_UDARDA_LOANPOOL[QUAL_SERVICES_HUD_MFI],MATCH(TBL_QUAL_SERVICESLISTING_FAMILIES[[#This Row],[LISTING_LOAN_ID_PROP_ADDR]],TBL_UDARDA_LOANPOOL[LOAN_ID_PROP_ADDR],0)),"")</f>
        <v/>
      </c>
      <c r="I4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6" s="36" t="b">
        <f>CONCATENATE(TBL_QUAL_SERVICESLISTING_FAMILIES[[#This Row],[LISTING_LOAN_ID_PROP_ADDR]],TBL_QUAL_SERVICESLISTING_FAMILIES[[#This Row],[FAMILY_NAME]],TBL_QUAL_SERVICESLISTING_FAMILIES[[#This Row],[HOUSEHOLD_ANNUAL_INCOME]])&lt;&gt;""</f>
        <v>0</v>
      </c>
      <c r="K416" s="36" t="b">
        <f>AND(TBL_QUAL_SERVICESLISTING_FAMILIES[[#This Row],[LISTING_LOAN_ID_PROP_ADDR]]&lt;&gt;"",TBL_QUAL_SERVICESLISTING_FAMILIES[[#This Row],[FAMILY_NAME]]&lt;&gt;"",TBL_QUAL_SERVICESLISTING_FAMILIES[[#This Row],[HOUSEHOLD_ANNUAL_INCOME]]&lt;&gt;"")</f>
        <v>0</v>
      </c>
      <c r="L416" s="36">
        <f>SUM(
IF(AND(TBL_QUAL_SERVICESLISTING_FAMILIES[[#This Row],[LISTING_LOAN_ID_PROP_ADDR]]&lt;&gt;"",NOT(ISNUMBER(MATCH(TBL_QUAL_SERVICESLISTING_FAMILIES[[#This Row],[LISTING_LOAN_ID_PROP_ADDR]],RANGE_LOOKUP_UDARDA_LOANLIST,0)))),1,0)
)</f>
        <v>0</v>
      </c>
    </row>
    <row r="417" spans="2:12" ht="20.100000000000001" customHeight="1" x14ac:dyDescent="0.25">
      <c r="B417" s="25" t="str">
        <f>IF(TBL_QUAL_SERVICESLISTING_FAMILIES[[#This Row],[RECORD_STARTED]],IF(TBL_QUAL_SERVICESLISTING_FAMILIES[[#This Row],[ERROR_COUNT]]&gt;0,-1,IF(TBL_QUAL_SERVICESLISTING_FAMILIES[[#This Row],[REQ_FIELDS_POPULATED]],1,0)),"")</f>
        <v/>
      </c>
      <c r="C417" s="94">
        <f>ROW()-ROW(TBL_QUAL_SERVICESLISTING_FAMILIES[[#Headers],[ROW_ID]])</f>
        <v>408</v>
      </c>
      <c r="D417" s="82"/>
      <c r="E417" s="82"/>
      <c r="F417" s="33"/>
      <c r="G4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7" s="84" t="str">
        <f>IFERROR(INDEX(TBL_UDARDA_LOANPOOL[QUAL_SERVICES_HUD_MFI],MATCH(TBL_QUAL_SERVICESLISTING_FAMILIES[[#This Row],[LISTING_LOAN_ID_PROP_ADDR]],TBL_UDARDA_LOANPOOL[LOAN_ID_PROP_ADDR],0)),"")</f>
        <v/>
      </c>
      <c r="I4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7" s="36" t="b">
        <f>CONCATENATE(TBL_QUAL_SERVICESLISTING_FAMILIES[[#This Row],[LISTING_LOAN_ID_PROP_ADDR]],TBL_QUAL_SERVICESLISTING_FAMILIES[[#This Row],[FAMILY_NAME]],TBL_QUAL_SERVICESLISTING_FAMILIES[[#This Row],[HOUSEHOLD_ANNUAL_INCOME]])&lt;&gt;""</f>
        <v>0</v>
      </c>
      <c r="K417" s="36" t="b">
        <f>AND(TBL_QUAL_SERVICESLISTING_FAMILIES[[#This Row],[LISTING_LOAN_ID_PROP_ADDR]]&lt;&gt;"",TBL_QUAL_SERVICESLISTING_FAMILIES[[#This Row],[FAMILY_NAME]]&lt;&gt;"",TBL_QUAL_SERVICESLISTING_FAMILIES[[#This Row],[HOUSEHOLD_ANNUAL_INCOME]]&lt;&gt;"")</f>
        <v>0</v>
      </c>
      <c r="L417" s="36">
        <f>SUM(
IF(AND(TBL_QUAL_SERVICESLISTING_FAMILIES[[#This Row],[LISTING_LOAN_ID_PROP_ADDR]]&lt;&gt;"",NOT(ISNUMBER(MATCH(TBL_QUAL_SERVICESLISTING_FAMILIES[[#This Row],[LISTING_LOAN_ID_PROP_ADDR]],RANGE_LOOKUP_UDARDA_LOANLIST,0)))),1,0)
)</f>
        <v>0</v>
      </c>
    </row>
    <row r="418" spans="2:12" ht="20.100000000000001" customHeight="1" x14ac:dyDescent="0.25">
      <c r="B418" s="25" t="str">
        <f>IF(TBL_QUAL_SERVICESLISTING_FAMILIES[[#This Row],[RECORD_STARTED]],IF(TBL_QUAL_SERVICESLISTING_FAMILIES[[#This Row],[ERROR_COUNT]]&gt;0,-1,IF(TBL_QUAL_SERVICESLISTING_FAMILIES[[#This Row],[REQ_FIELDS_POPULATED]],1,0)),"")</f>
        <v/>
      </c>
      <c r="C418" s="94">
        <f>ROW()-ROW(TBL_QUAL_SERVICESLISTING_FAMILIES[[#Headers],[ROW_ID]])</f>
        <v>409</v>
      </c>
      <c r="D418" s="82"/>
      <c r="E418" s="82"/>
      <c r="F418" s="33"/>
      <c r="G4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8" s="84" t="str">
        <f>IFERROR(INDEX(TBL_UDARDA_LOANPOOL[QUAL_SERVICES_HUD_MFI],MATCH(TBL_QUAL_SERVICESLISTING_FAMILIES[[#This Row],[LISTING_LOAN_ID_PROP_ADDR]],TBL_UDARDA_LOANPOOL[LOAN_ID_PROP_ADDR],0)),"")</f>
        <v/>
      </c>
      <c r="I4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8" s="36" t="b">
        <f>CONCATENATE(TBL_QUAL_SERVICESLISTING_FAMILIES[[#This Row],[LISTING_LOAN_ID_PROP_ADDR]],TBL_QUAL_SERVICESLISTING_FAMILIES[[#This Row],[FAMILY_NAME]],TBL_QUAL_SERVICESLISTING_FAMILIES[[#This Row],[HOUSEHOLD_ANNUAL_INCOME]])&lt;&gt;""</f>
        <v>0</v>
      </c>
      <c r="K418" s="36" t="b">
        <f>AND(TBL_QUAL_SERVICESLISTING_FAMILIES[[#This Row],[LISTING_LOAN_ID_PROP_ADDR]]&lt;&gt;"",TBL_QUAL_SERVICESLISTING_FAMILIES[[#This Row],[FAMILY_NAME]]&lt;&gt;"",TBL_QUAL_SERVICESLISTING_FAMILIES[[#This Row],[HOUSEHOLD_ANNUAL_INCOME]]&lt;&gt;"")</f>
        <v>0</v>
      </c>
      <c r="L418" s="36">
        <f>SUM(
IF(AND(TBL_QUAL_SERVICESLISTING_FAMILIES[[#This Row],[LISTING_LOAN_ID_PROP_ADDR]]&lt;&gt;"",NOT(ISNUMBER(MATCH(TBL_QUAL_SERVICESLISTING_FAMILIES[[#This Row],[LISTING_LOAN_ID_PROP_ADDR]],RANGE_LOOKUP_UDARDA_LOANLIST,0)))),1,0)
)</f>
        <v>0</v>
      </c>
    </row>
    <row r="419" spans="2:12" ht="20.100000000000001" customHeight="1" x14ac:dyDescent="0.25">
      <c r="B419" s="25" t="str">
        <f>IF(TBL_QUAL_SERVICESLISTING_FAMILIES[[#This Row],[RECORD_STARTED]],IF(TBL_QUAL_SERVICESLISTING_FAMILIES[[#This Row],[ERROR_COUNT]]&gt;0,-1,IF(TBL_QUAL_SERVICESLISTING_FAMILIES[[#This Row],[REQ_FIELDS_POPULATED]],1,0)),"")</f>
        <v/>
      </c>
      <c r="C419" s="94">
        <f>ROW()-ROW(TBL_QUAL_SERVICESLISTING_FAMILIES[[#Headers],[ROW_ID]])</f>
        <v>410</v>
      </c>
      <c r="D419" s="82"/>
      <c r="E419" s="82"/>
      <c r="F419" s="33"/>
      <c r="G4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9" s="84" t="str">
        <f>IFERROR(INDEX(TBL_UDARDA_LOANPOOL[QUAL_SERVICES_HUD_MFI],MATCH(TBL_QUAL_SERVICESLISTING_FAMILIES[[#This Row],[LISTING_LOAN_ID_PROP_ADDR]],TBL_UDARDA_LOANPOOL[LOAN_ID_PROP_ADDR],0)),"")</f>
        <v/>
      </c>
      <c r="I4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9" s="36" t="b">
        <f>CONCATENATE(TBL_QUAL_SERVICESLISTING_FAMILIES[[#This Row],[LISTING_LOAN_ID_PROP_ADDR]],TBL_QUAL_SERVICESLISTING_FAMILIES[[#This Row],[FAMILY_NAME]],TBL_QUAL_SERVICESLISTING_FAMILIES[[#This Row],[HOUSEHOLD_ANNUAL_INCOME]])&lt;&gt;""</f>
        <v>0</v>
      </c>
      <c r="K419" s="36" t="b">
        <f>AND(TBL_QUAL_SERVICESLISTING_FAMILIES[[#This Row],[LISTING_LOAN_ID_PROP_ADDR]]&lt;&gt;"",TBL_QUAL_SERVICESLISTING_FAMILIES[[#This Row],[FAMILY_NAME]]&lt;&gt;"",TBL_QUAL_SERVICESLISTING_FAMILIES[[#This Row],[HOUSEHOLD_ANNUAL_INCOME]]&lt;&gt;"")</f>
        <v>0</v>
      </c>
      <c r="L419" s="36">
        <f>SUM(
IF(AND(TBL_QUAL_SERVICESLISTING_FAMILIES[[#This Row],[LISTING_LOAN_ID_PROP_ADDR]]&lt;&gt;"",NOT(ISNUMBER(MATCH(TBL_QUAL_SERVICESLISTING_FAMILIES[[#This Row],[LISTING_LOAN_ID_PROP_ADDR]],RANGE_LOOKUP_UDARDA_LOANLIST,0)))),1,0)
)</f>
        <v>0</v>
      </c>
    </row>
    <row r="420" spans="2:12" ht="20.100000000000001" customHeight="1" x14ac:dyDescent="0.25">
      <c r="B420" s="25" t="str">
        <f>IF(TBL_QUAL_SERVICESLISTING_FAMILIES[[#This Row],[RECORD_STARTED]],IF(TBL_QUAL_SERVICESLISTING_FAMILIES[[#This Row],[ERROR_COUNT]]&gt;0,-1,IF(TBL_QUAL_SERVICESLISTING_FAMILIES[[#This Row],[REQ_FIELDS_POPULATED]],1,0)),"")</f>
        <v/>
      </c>
      <c r="C420" s="94">
        <f>ROW()-ROW(TBL_QUAL_SERVICESLISTING_FAMILIES[[#Headers],[ROW_ID]])</f>
        <v>411</v>
      </c>
      <c r="D420" s="82"/>
      <c r="E420" s="82"/>
      <c r="F420" s="33"/>
      <c r="G4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0" s="84" t="str">
        <f>IFERROR(INDEX(TBL_UDARDA_LOANPOOL[QUAL_SERVICES_HUD_MFI],MATCH(TBL_QUAL_SERVICESLISTING_FAMILIES[[#This Row],[LISTING_LOAN_ID_PROP_ADDR]],TBL_UDARDA_LOANPOOL[LOAN_ID_PROP_ADDR],0)),"")</f>
        <v/>
      </c>
      <c r="I4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0" s="36" t="b">
        <f>CONCATENATE(TBL_QUAL_SERVICESLISTING_FAMILIES[[#This Row],[LISTING_LOAN_ID_PROP_ADDR]],TBL_QUAL_SERVICESLISTING_FAMILIES[[#This Row],[FAMILY_NAME]],TBL_QUAL_SERVICESLISTING_FAMILIES[[#This Row],[HOUSEHOLD_ANNUAL_INCOME]])&lt;&gt;""</f>
        <v>0</v>
      </c>
      <c r="K420" s="36" t="b">
        <f>AND(TBL_QUAL_SERVICESLISTING_FAMILIES[[#This Row],[LISTING_LOAN_ID_PROP_ADDR]]&lt;&gt;"",TBL_QUAL_SERVICESLISTING_FAMILIES[[#This Row],[FAMILY_NAME]]&lt;&gt;"",TBL_QUAL_SERVICESLISTING_FAMILIES[[#This Row],[HOUSEHOLD_ANNUAL_INCOME]]&lt;&gt;"")</f>
        <v>0</v>
      </c>
      <c r="L420" s="36">
        <f>SUM(
IF(AND(TBL_QUAL_SERVICESLISTING_FAMILIES[[#This Row],[LISTING_LOAN_ID_PROP_ADDR]]&lt;&gt;"",NOT(ISNUMBER(MATCH(TBL_QUAL_SERVICESLISTING_FAMILIES[[#This Row],[LISTING_LOAN_ID_PROP_ADDR]],RANGE_LOOKUP_UDARDA_LOANLIST,0)))),1,0)
)</f>
        <v>0</v>
      </c>
    </row>
    <row r="421" spans="2:12" ht="20.100000000000001" customHeight="1" x14ac:dyDescent="0.25">
      <c r="B421" s="25" t="str">
        <f>IF(TBL_QUAL_SERVICESLISTING_FAMILIES[[#This Row],[RECORD_STARTED]],IF(TBL_QUAL_SERVICESLISTING_FAMILIES[[#This Row],[ERROR_COUNT]]&gt;0,-1,IF(TBL_QUAL_SERVICESLISTING_FAMILIES[[#This Row],[REQ_FIELDS_POPULATED]],1,0)),"")</f>
        <v/>
      </c>
      <c r="C421" s="94">
        <f>ROW()-ROW(TBL_QUAL_SERVICESLISTING_FAMILIES[[#Headers],[ROW_ID]])</f>
        <v>412</v>
      </c>
      <c r="D421" s="82"/>
      <c r="E421" s="82"/>
      <c r="F421" s="33"/>
      <c r="G4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1" s="84" t="str">
        <f>IFERROR(INDEX(TBL_UDARDA_LOANPOOL[QUAL_SERVICES_HUD_MFI],MATCH(TBL_QUAL_SERVICESLISTING_FAMILIES[[#This Row],[LISTING_LOAN_ID_PROP_ADDR]],TBL_UDARDA_LOANPOOL[LOAN_ID_PROP_ADDR],0)),"")</f>
        <v/>
      </c>
      <c r="I4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1" s="36" t="b">
        <f>CONCATENATE(TBL_QUAL_SERVICESLISTING_FAMILIES[[#This Row],[LISTING_LOAN_ID_PROP_ADDR]],TBL_QUAL_SERVICESLISTING_FAMILIES[[#This Row],[FAMILY_NAME]],TBL_QUAL_SERVICESLISTING_FAMILIES[[#This Row],[HOUSEHOLD_ANNUAL_INCOME]])&lt;&gt;""</f>
        <v>0</v>
      </c>
      <c r="K421" s="36" t="b">
        <f>AND(TBL_QUAL_SERVICESLISTING_FAMILIES[[#This Row],[LISTING_LOAN_ID_PROP_ADDR]]&lt;&gt;"",TBL_QUAL_SERVICESLISTING_FAMILIES[[#This Row],[FAMILY_NAME]]&lt;&gt;"",TBL_QUAL_SERVICESLISTING_FAMILIES[[#This Row],[HOUSEHOLD_ANNUAL_INCOME]]&lt;&gt;"")</f>
        <v>0</v>
      </c>
      <c r="L421" s="36">
        <f>SUM(
IF(AND(TBL_QUAL_SERVICESLISTING_FAMILIES[[#This Row],[LISTING_LOAN_ID_PROP_ADDR]]&lt;&gt;"",NOT(ISNUMBER(MATCH(TBL_QUAL_SERVICESLISTING_FAMILIES[[#This Row],[LISTING_LOAN_ID_PROP_ADDR]],RANGE_LOOKUP_UDARDA_LOANLIST,0)))),1,0)
)</f>
        <v>0</v>
      </c>
    </row>
    <row r="422" spans="2:12" ht="20.100000000000001" customHeight="1" x14ac:dyDescent="0.25">
      <c r="B422" s="25" t="str">
        <f>IF(TBL_QUAL_SERVICESLISTING_FAMILIES[[#This Row],[RECORD_STARTED]],IF(TBL_QUAL_SERVICESLISTING_FAMILIES[[#This Row],[ERROR_COUNT]]&gt;0,-1,IF(TBL_QUAL_SERVICESLISTING_FAMILIES[[#This Row],[REQ_FIELDS_POPULATED]],1,0)),"")</f>
        <v/>
      </c>
      <c r="C422" s="94">
        <f>ROW()-ROW(TBL_QUAL_SERVICESLISTING_FAMILIES[[#Headers],[ROW_ID]])</f>
        <v>413</v>
      </c>
      <c r="D422" s="82"/>
      <c r="E422" s="82"/>
      <c r="F422" s="33"/>
      <c r="G4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2" s="84" t="str">
        <f>IFERROR(INDEX(TBL_UDARDA_LOANPOOL[QUAL_SERVICES_HUD_MFI],MATCH(TBL_QUAL_SERVICESLISTING_FAMILIES[[#This Row],[LISTING_LOAN_ID_PROP_ADDR]],TBL_UDARDA_LOANPOOL[LOAN_ID_PROP_ADDR],0)),"")</f>
        <v/>
      </c>
      <c r="I4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2" s="36" t="b">
        <f>CONCATENATE(TBL_QUAL_SERVICESLISTING_FAMILIES[[#This Row],[LISTING_LOAN_ID_PROP_ADDR]],TBL_QUAL_SERVICESLISTING_FAMILIES[[#This Row],[FAMILY_NAME]],TBL_QUAL_SERVICESLISTING_FAMILIES[[#This Row],[HOUSEHOLD_ANNUAL_INCOME]])&lt;&gt;""</f>
        <v>0</v>
      </c>
      <c r="K422" s="36" t="b">
        <f>AND(TBL_QUAL_SERVICESLISTING_FAMILIES[[#This Row],[LISTING_LOAN_ID_PROP_ADDR]]&lt;&gt;"",TBL_QUAL_SERVICESLISTING_FAMILIES[[#This Row],[FAMILY_NAME]]&lt;&gt;"",TBL_QUAL_SERVICESLISTING_FAMILIES[[#This Row],[HOUSEHOLD_ANNUAL_INCOME]]&lt;&gt;"")</f>
        <v>0</v>
      </c>
      <c r="L422" s="36">
        <f>SUM(
IF(AND(TBL_QUAL_SERVICESLISTING_FAMILIES[[#This Row],[LISTING_LOAN_ID_PROP_ADDR]]&lt;&gt;"",NOT(ISNUMBER(MATCH(TBL_QUAL_SERVICESLISTING_FAMILIES[[#This Row],[LISTING_LOAN_ID_PROP_ADDR]],RANGE_LOOKUP_UDARDA_LOANLIST,0)))),1,0)
)</f>
        <v>0</v>
      </c>
    </row>
    <row r="423" spans="2:12" ht="20.100000000000001" customHeight="1" x14ac:dyDescent="0.25">
      <c r="B423" s="25" t="str">
        <f>IF(TBL_QUAL_SERVICESLISTING_FAMILIES[[#This Row],[RECORD_STARTED]],IF(TBL_QUAL_SERVICESLISTING_FAMILIES[[#This Row],[ERROR_COUNT]]&gt;0,-1,IF(TBL_QUAL_SERVICESLISTING_FAMILIES[[#This Row],[REQ_FIELDS_POPULATED]],1,0)),"")</f>
        <v/>
      </c>
      <c r="C423" s="94">
        <f>ROW()-ROW(TBL_QUAL_SERVICESLISTING_FAMILIES[[#Headers],[ROW_ID]])</f>
        <v>414</v>
      </c>
      <c r="D423" s="82"/>
      <c r="E423" s="82"/>
      <c r="F423" s="33"/>
      <c r="G4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3" s="84" t="str">
        <f>IFERROR(INDEX(TBL_UDARDA_LOANPOOL[QUAL_SERVICES_HUD_MFI],MATCH(TBL_QUAL_SERVICESLISTING_FAMILIES[[#This Row],[LISTING_LOAN_ID_PROP_ADDR]],TBL_UDARDA_LOANPOOL[LOAN_ID_PROP_ADDR],0)),"")</f>
        <v/>
      </c>
      <c r="I4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3" s="36" t="b">
        <f>CONCATENATE(TBL_QUAL_SERVICESLISTING_FAMILIES[[#This Row],[LISTING_LOAN_ID_PROP_ADDR]],TBL_QUAL_SERVICESLISTING_FAMILIES[[#This Row],[FAMILY_NAME]],TBL_QUAL_SERVICESLISTING_FAMILIES[[#This Row],[HOUSEHOLD_ANNUAL_INCOME]])&lt;&gt;""</f>
        <v>0</v>
      </c>
      <c r="K423" s="36" t="b">
        <f>AND(TBL_QUAL_SERVICESLISTING_FAMILIES[[#This Row],[LISTING_LOAN_ID_PROP_ADDR]]&lt;&gt;"",TBL_QUAL_SERVICESLISTING_FAMILIES[[#This Row],[FAMILY_NAME]]&lt;&gt;"",TBL_QUAL_SERVICESLISTING_FAMILIES[[#This Row],[HOUSEHOLD_ANNUAL_INCOME]]&lt;&gt;"")</f>
        <v>0</v>
      </c>
      <c r="L423" s="36">
        <f>SUM(
IF(AND(TBL_QUAL_SERVICESLISTING_FAMILIES[[#This Row],[LISTING_LOAN_ID_PROP_ADDR]]&lt;&gt;"",NOT(ISNUMBER(MATCH(TBL_QUAL_SERVICESLISTING_FAMILIES[[#This Row],[LISTING_LOAN_ID_PROP_ADDR]],RANGE_LOOKUP_UDARDA_LOANLIST,0)))),1,0)
)</f>
        <v>0</v>
      </c>
    </row>
    <row r="424" spans="2:12" ht="20.100000000000001" customHeight="1" x14ac:dyDescent="0.25">
      <c r="B424" s="25" t="str">
        <f>IF(TBL_QUAL_SERVICESLISTING_FAMILIES[[#This Row],[RECORD_STARTED]],IF(TBL_QUAL_SERVICESLISTING_FAMILIES[[#This Row],[ERROR_COUNT]]&gt;0,-1,IF(TBL_QUAL_SERVICESLISTING_FAMILIES[[#This Row],[REQ_FIELDS_POPULATED]],1,0)),"")</f>
        <v/>
      </c>
      <c r="C424" s="94">
        <f>ROW()-ROW(TBL_QUAL_SERVICESLISTING_FAMILIES[[#Headers],[ROW_ID]])</f>
        <v>415</v>
      </c>
      <c r="D424" s="82"/>
      <c r="E424" s="82"/>
      <c r="F424" s="33"/>
      <c r="G4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4" s="84" t="str">
        <f>IFERROR(INDEX(TBL_UDARDA_LOANPOOL[QUAL_SERVICES_HUD_MFI],MATCH(TBL_QUAL_SERVICESLISTING_FAMILIES[[#This Row],[LISTING_LOAN_ID_PROP_ADDR]],TBL_UDARDA_LOANPOOL[LOAN_ID_PROP_ADDR],0)),"")</f>
        <v/>
      </c>
      <c r="I4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4" s="36" t="b">
        <f>CONCATENATE(TBL_QUAL_SERVICESLISTING_FAMILIES[[#This Row],[LISTING_LOAN_ID_PROP_ADDR]],TBL_QUAL_SERVICESLISTING_FAMILIES[[#This Row],[FAMILY_NAME]],TBL_QUAL_SERVICESLISTING_FAMILIES[[#This Row],[HOUSEHOLD_ANNUAL_INCOME]])&lt;&gt;""</f>
        <v>0</v>
      </c>
      <c r="K424" s="36" t="b">
        <f>AND(TBL_QUAL_SERVICESLISTING_FAMILIES[[#This Row],[LISTING_LOAN_ID_PROP_ADDR]]&lt;&gt;"",TBL_QUAL_SERVICESLISTING_FAMILIES[[#This Row],[FAMILY_NAME]]&lt;&gt;"",TBL_QUAL_SERVICESLISTING_FAMILIES[[#This Row],[HOUSEHOLD_ANNUAL_INCOME]]&lt;&gt;"")</f>
        <v>0</v>
      </c>
      <c r="L424" s="36">
        <f>SUM(
IF(AND(TBL_QUAL_SERVICESLISTING_FAMILIES[[#This Row],[LISTING_LOAN_ID_PROP_ADDR]]&lt;&gt;"",NOT(ISNUMBER(MATCH(TBL_QUAL_SERVICESLISTING_FAMILIES[[#This Row],[LISTING_LOAN_ID_PROP_ADDR]],RANGE_LOOKUP_UDARDA_LOANLIST,0)))),1,0)
)</f>
        <v>0</v>
      </c>
    </row>
    <row r="425" spans="2:12" ht="20.100000000000001" customHeight="1" x14ac:dyDescent="0.25">
      <c r="B425" s="25" t="str">
        <f>IF(TBL_QUAL_SERVICESLISTING_FAMILIES[[#This Row],[RECORD_STARTED]],IF(TBL_QUAL_SERVICESLISTING_FAMILIES[[#This Row],[ERROR_COUNT]]&gt;0,-1,IF(TBL_QUAL_SERVICESLISTING_FAMILIES[[#This Row],[REQ_FIELDS_POPULATED]],1,0)),"")</f>
        <v/>
      </c>
      <c r="C425" s="94">
        <f>ROW()-ROW(TBL_QUAL_SERVICESLISTING_FAMILIES[[#Headers],[ROW_ID]])</f>
        <v>416</v>
      </c>
      <c r="D425" s="82"/>
      <c r="E425" s="82"/>
      <c r="F425" s="33"/>
      <c r="G4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5" s="84" t="str">
        <f>IFERROR(INDEX(TBL_UDARDA_LOANPOOL[QUAL_SERVICES_HUD_MFI],MATCH(TBL_QUAL_SERVICESLISTING_FAMILIES[[#This Row],[LISTING_LOAN_ID_PROP_ADDR]],TBL_UDARDA_LOANPOOL[LOAN_ID_PROP_ADDR],0)),"")</f>
        <v/>
      </c>
      <c r="I4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5" s="36" t="b">
        <f>CONCATENATE(TBL_QUAL_SERVICESLISTING_FAMILIES[[#This Row],[LISTING_LOAN_ID_PROP_ADDR]],TBL_QUAL_SERVICESLISTING_FAMILIES[[#This Row],[FAMILY_NAME]],TBL_QUAL_SERVICESLISTING_FAMILIES[[#This Row],[HOUSEHOLD_ANNUAL_INCOME]])&lt;&gt;""</f>
        <v>0</v>
      </c>
      <c r="K425" s="36" t="b">
        <f>AND(TBL_QUAL_SERVICESLISTING_FAMILIES[[#This Row],[LISTING_LOAN_ID_PROP_ADDR]]&lt;&gt;"",TBL_QUAL_SERVICESLISTING_FAMILIES[[#This Row],[FAMILY_NAME]]&lt;&gt;"",TBL_QUAL_SERVICESLISTING_FAMILIES[[#This Row],[HOUSEHOLD_ANNUAL_INCOME]]&lt;&gt;"")</f>
        <v>0</v>
      </c>
      <c r="L425" s="36">
        <f>SUM(
IF(AND(TBL_QUAL_SERVICESLISTING_FAMILIES[[#This Row],[LISTING_LOAN_ID_PROP_ADDR]]&lt;&gt;"",NOT(ISNUMBER(MATCH(TBL_QUAL_SERVICESLISTING_FAMILIES[[#This Row],[LISTING_LOAN_ID_PROP_ADDR]],RANGE_LOOKUP_UDARDA_LOANLIST,0)))),1,0)
)</f>
        <v>0</v>
      </c>
    </row>
    <row r="426" spans="2:12" ht="20.100000000000001" customHeight="1" x14ac:dyDescent="0.25">
      <c r="B426" s="25" t="str">
        <f>IF(TBL_QUAL_SERVICESLISTING_FAMILIES[[#This Row],[RECORD_STARTED]],IF(TBL_QUAL_SERVICESLISTING_FAMILIES[[#This Row],[ERROR_COUNT]]&gt;0,-1,IF(TBL_QUAL_SERVICESLISTING_FAMILIES[[#This Row],[REQ_FIELDS_POPULATED]],1,0)),"")</f>
        <v/>
      </c>
      <c r="C426" s="94">
        <f>ROW()-ROW(TBL_QUAL_SERVICESLISTING_FAMILIES[[#Headers],[ROW_ID]])</f>
        <v>417</v>
      </c>
      <c r="D426" s="82"/>
      <c r="E426" s="82"/>
      <c r="F426" s="33"/>
      <c r="G4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6" s="84" t="str">
        <f>IFERROR(INDEX(TBL_UDARDA_LOANPOOL[QUAL_SERVICES_HUD_MFI],MATCH(TBL_QUAL_SERVICESLISTING_FAMILIES[[#This Row],[LISTING_LOAN_ID_PROP_ADDR]],TBL_UDARDA_LOANPOOL[LOAN_ID_PROP_ADDR],0)),"")</f>
        <v/>
      </c>
      <c r="I4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6" s="36" t="b">
        <f>CONCATENATE(TBL_QUAL_SERVICESLISTING_FAMILIES[[#This Row],[LISTING_LOAN_ID_PROP_ADDR]],TBL_QUAL_SERVICESLISTING_FAMILIES[[#This Row],[FAMILY_NAME]],TBL_QUAL_SERVICESLISTING_FAMILIES[[#This Row],[HOUSEHOLD_ANNUAL_INCOME]])&lt;&gt;""</f>
        <v>0</v>
      </c>
      <c r="K426" s="36" t="b">
        <f>AND(TBL_QUAL_SERVICESLISTING_FAMILIES[[#This Row],[LISTING_LOAN_ID_PROP_ADDR]]&lt;&gt;"",TBL_QUAL_SERVICESLISTING_FAMILIES[[#This Row],[FAMILY_NAME]]&lt;&gt;"",TBL_QUAL_SERVICESLISTING_FAMILIES[[#This Row],[HOUSEHOLD_ANNUAL_INCOME]]&lt;&gt;"")</f>
        <v>0</v>
      </c>
      <c r="L426" s="36">
        <f>SUM(
IF(AND(TBL_QUAL_SERVICESLISTING_FAMILIES[[#This Row],[LISTING_LOAN_ID_PROP_ADDR]]&lt;&gt;"",NOT(ISNUMBER(MATCH(TBL_QUAL_SERVICESLISTING_FAMILIES[[#This Row],[LISTING_LOAN_ID_PROP_ADDR]],RANGE_LOOKUP_UDARDA_LOANLIST,0)))),1,0)
)</f>
        <v>0</v>
      </c>
    </row>
    <row r="427" spans="2:12" ht="20.100000000000001" customHeight="1" x14ac:dyDescent="0.25">
      <c r="B427" s="25" t="str">
        <f>IF(TBL_QUAL_SERVICESLISTING_FAMILIES[[#This Row],[RECORD_STARTED]],IF(TBL_QUAL_SERVICESLISTING_FAMILIES[[#This Row],[ERROR_COUNT]]&gt;0,-1,IF(TBL_QUAL_SERVICESLISTING_FAMILIES[[#This Row],[REQ_FIELDS_POPULATED]],1,0)),"")</f>
        <v/>
      </c>
      <c r="C427" s="94">
        <f>ROW()-ROW(TBL_QUAL_SERVICESLISTING_FAMILIES[[#Headers],[ROW_ID]])</f>
        <v>418</v>
      </c>
      <c r="D427" s="82"/>
      <c r="E427" s="82"/>
      <c r="F427" s="33"/>
      <c r="G4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7" s="84" t="str">
        <f>IFERROR(INDEX(TBL_UDARDA_LOANPOOL[QUAL_SERVICES_HUD_MFI],MATCH(TBL_QUAL_SERVICESLISTING_FAMILIES[[#This Row],[LISTING_LOAN_ID_PROP_ADDR]],TBL_UDARDA_LOANPOOL[LOAN_ID_PROP_ADDR],0)),"")</f>
        <v/>
      </c>
      <c r="I4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7" s="36" t="b">
        <f>CONCATENATE(TBL_QUAL_SERVICESLISTING_FAMILIES[[#This Row],[LISTING_LOAN_ID_PROP_ADDR]],TBL_QUAL_SERVICESLISTING_FAMILIES[[#This Row],[FAMILY_NAME]],TBL_QUAL_SERVICESLISTING_FAMILIES[[#This Row],[HOUSEHOLD_ANNUAL_INCOME]])&lt;&gt;""</f>
        <v>0</v>
      </c>
      <c r="K427" s="36" t="b">
        <f>AND(TBL_QUAL_SERVICESLISTING_FAMILIES[[#This Row],[LISTING_LOAN_ID_PROP_ADDR]]&lt;&gt;"",TBL_QUAL_SERVICESLISTING_FAMILIES[[#This Row],[FAMILY_NAME]]&lt;&gt;"",TBL_QUAL_SERVICESLISTING_FAMILIES[[#This Row],[HOUSEHOLD_ANNUAL_INCOME]]&lt;&gt;"")</f>
        <v>0</v>
      </c>
      <c r="L427" s="36">
        <f>SUM(
IF(AND(TBL_QUAL_SERVICESLISTING_FAMILIES[[#This Row],[LISTING_LOAN_ID_PROP_ADDR]]&lt;&gt;"",NOT(ISNUMBER(MATCH(TBL_QUAL_SERVICESLISTING_FAMILIES[[#This Row],[LISTING_LOAN_ID_PROP_ADDR]],RANGE_LOOKUP_UDARDA_LOANLIST,0)))),1,0)
)</f>
        <v>0</v>
      </c>
    </row>
    <row r="428" spans="2:12" ht="20.100000000000001" customHeight="1" x14ac:dyDescent="0.25">
      <c r="B428" s="25" t="str">
        <f>IF(TBL_QUAL_SERVICESLISTING_FAMILIES[[#This Row],[RECORD_STARTED]],IF(TBL_QUAL_SERVICESLISTING_FAMILIES[[#This Row],[ERROR_COUNT]]&gt;0,-1,IF(TBL_QUAL_SERVICESLISTING_FAMILIES[[#This Row],[REQ_FIELDS_POPULATED]],1,0)),"")</f>
        <v/>
      </c>
      <c r="C428" s="94">
        <f>ROW()-ROW(TBL_QUAL_SERVICESLISTING_FAMILIES[[#Headers],[ROW_ID]])</f>
        <v>419</v>
      </c>
      <c r="D428" s="82"/>
      <c r="E428" s="82"/>
      <c r="F428" s="33"/>
      <c r="G4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8" s="84" t="str">
        <f>IFERROR(INDEX(TBL_UDARDA_LOANPOOL[QUAL_SERVICES_HUD_MFI],MATCH(TBL_QUAL_SERVICESLISTING_FAMILIES[[#This Row],[LISTING_LOAN_ID_PROP_ADDR]],TBL_UDARDA_LOANPOOL[LOAN_ID_PROP_ADDR],0)),"")</f>
        <v/>
      </c>
      <c r="I4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8" s="36" t="b">
        <f>CONCATENATE(TBL_QUAL_SERVICESLISTING_FAMILIES[[#This Row],[LISTING_LOAN_ID_PROP_ADDR]],TBL_QUAL_SERVICESLISTING_FAMILIES[[#This Row],[FAMILY_NAME]],TBL_QUAL_SERVICESLISTING_FAMILIES[[#This Row],[HOUSEHOLD_ANNUAL_INCOME]])&lt;&gt;""</f>
        <v>0</v>
      </c>
      <c r="K428" s="36" t="b">
        <f>AND(TBL_QUAL_SERVICESLISTING_FAMILIES[[#This Row],[LISTING_LOAN_ID_PROP_ADDR]]&lt;&gt;"",TBL_QUAL_SERVICESLISTING_FAMILIES[[#This Row],[FAMILY_NAME]]&lt;&gt;"",TBL_QUAL_SERVICESLISTING_FAMILIES[[#This Row],[HOUSEHOLD_ANNUAL_INCOME]]&lt;&gt;"")</f>
        <v>0</v>
      </c>
      <c r="L428" s="36">
        <f>SUM(
IF(AND(TBL_QUAL_SERVICESLISTING_FAMILIES[[#This Row],[LISTING_LOAN_ID_PROP_ADDR]]&lt;&gt;"",NOT(ISNUMBER(MATCH(TBL_QUAL_SERVICESLISTING_FAMILIES[[#This Row],[LISTING_LOAN_ID_PROP_ADDR]],RANGE_LOOKUP_UDARDA_LOANLIST,0)))),1,0)
)</f>
        <v>0</v>
      </c>
    </row>
    <row r="429" spans="2:12" ht="20.100000000000001" customHeight="1" x14ac:dyDescent="0.25">
      <c r="B429" s="25" t="str">
        <f>IF(TBL_QUAL_SERVICESLISTING_FAMILIES[[#This Row],[RECORD_STARTED]],IF(TBL_QUAL_SERVICESLISTING_FAMILIES[[#This Row],[ERROR_COUNT]]&gt;0,-1,IF(TBL_QUAL_SERVICESLISTING_FAMILIES[[#This Row],[REQ_FIELDS_POPULATED]],1,0)),"")</f>
        <v/>
      </c>
      <c r="C429" s="94">
        <f>ROW()-ROW(TBL_QUAL_SERVICESLISTING_FAMILIES[[#Headers],[ROW_ID]])</f>
        <v>420</v>
      </c>
      <c r="D429" s="82"/>
      <c r="E429" s="82"/>
      <c r="F429" s="33"/>
      <c r="G4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9" s="84" t="str">
        <f>IFERROR(INDEX(TBL_UDARDA_LOANPOOL[QUAL_SERVICES_HUD_MFI],MATCH(TBL_QUAL_SERVICESLISTING_FAMILIES[[#This Row],[LISTING_LOAN_ID_PROP_ADDR]],TBL_UDARDA_LOANPOOL[LOAN_ID_PROP_ADDR],0)),"")</f>
        <v/>
      </c>
      <c r="I4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9" s="36" t="b">
        <f>CONCATENATE(TBL_QUAL_SERVICESLISTING_FAMILIES[[#This Row],[LISTING_LOAN_ID_PROP_ADDR]],TBL_QUAL_SERVICESLISTING_FAMILIES[[#This Row],[FAMILY_NAME]],TBL_QUAL_SERVICESLISTING_FAMILIES[[#This Row],[HOUSEHOLD_ANNUAL_INCOME]])&lt;&gt;""</f>
        <v>0</v>
      </c>
      <c r="K429" s="36" t="b">
        <f>AND(TBL_QUAL_SERVICESLISTING_FAMILIES[[#This Row],[LISTING_LOAN_ID_PROP_ADDR]]&lt;&gt;"",TBL_QUAL_SERVICESLISTING_FAMILIES[[#This Row],[FAMILY_NAME]]&lt;&gt;"",TBL_QUAL_SERVICESLISTING_FAMILIES[[#This Row],[HOUSEHOLD_ANNUAL_INCOME]]&lt;&gt;"")</f>
        <v>0</v>
      </c>
      <c r="L429" s="36">
        <f>SUM(
IF(AND(TBL_QUAL_SERVICESLISTING_FAMILIES[[#This Row],[LISTING_LOAN_ID_PROP_ADDR]]&lt;&gt;"",NOT(ISNUMBER(MATCH(TBL_QUAL_SERVICESLISTING_FAMILIES[[#This Row],[LISTING_LOAN_ID_PROP_ADDR]],RANGE_LOOKUP_UDARDA_LOANLIST,0)))),1,0)
)</f>
        <v>0</v>
      </c>
    </row>
    <row r="430" spans="2:12" ht="20.100000000000001" customHeight="1" x14ac:dyDescent="0.25">
      <c r="B430" s="25" t="str">
        <f>IF(TBL_QUAL_SERVICESLISTING_FAMILIES[[#This Row],[RECORD_STARTED]],IF(TBL_QUAL_SERVICESLISTING_FAMILIES[[#This Row],[ERROR_COUNT]]&gt;0,-1,IF(TBL_QUAL_SERVICESLISTING_FAMILIES[[#This Row],[REQ_FIELDS_POPULATED]],1,0)),"")</f>
        <v/>
      </c>
      <c r="C430" s="94">
        <f>ROW()-ROW(TBL_QUAL_SERVICESLISTING_FAMILIES[[#Headers],[ROW_ID]])</f>
        <v>421</v>
      </c>
      <c r="D430" s="82"/>
      <c r="E430" s="82"/>
      <c r="F430" s="33"/>
      <c r="G4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0" s="84" t="str">
        <f>IFERROR(INDEX(TBL_UDARDA_LOANPOOL[QUAL_SERVICES_HUD_MFI],MATCH(TBL_QUAL_SERVICESLISTING_FAMILIES[[#This Row],[LISTING_LOAN_ID_PROP_ADDR]],TBL_UDARDA_LOANPOOL[LOAN_ID_PROP_ADDR],0)),"")</f>
        <v/>
      </c>
      <c r="I4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0" s="36" t="b">
        <f>CONCATENATE(TBL_QUAL_SERVICESLISTING_FAMILIES[[#This Row],[LISTING_LOAN_ID_PROP_ADDR]],TBL_QUAL_SERVICESLISTING_FAMILIES[[#This Row],[FAMILY_NAME]],TBL_QUAL_SERVICESLISTING_FAMILIES[[#This Row],[HOUSEHOLD_ANNUAL_INCOME]])&lt;&gt;""</f>
        <v>0</v>
      </c>
      <c r="K430" s="36" t="b">
        <f>AND(TBL_QUAL_SERVICESLISTING_FAMILIES[[#This Row],[LISTING_LOAN_ID_PROP_ADDR]]&lt;&gt;"",TBL_QUAL_SERVICESLISTING_FAMILIES[[#This Row],[FAMILY_NAME]]&lt;&gt;"",TBL_QUAL_SERVICESLISTING_FAMILIES[[#This Row],[HOUSEHOLD_ANNUAL_INCOME]]&lt;&gt;"")</f>
        <v>0</v>
      </c>
      <c r="L430" s="36">
        <f>SUM(
IF(AND(TBL_QUAL_SERVICESLISTING_FAMILIES[[#This Row],[LISTING_LOAN_ID_PROP_ADDR]]&lt;&gt;"",NOT(ISNUMBER(MATCH(TBL_QUAL_SERVICESLISTING_FAMILIES[[#This Row],[LISTING_LOAN_ID_PROP_ADDR]],RANGE_LOOKUP_UDARDA_LOANLIST,0)))),1,0)
)</f>
        <v>0</v>
      </c>
    </row>
    <row r="431" spans="2:12" ht="20.100000000000001" customHeight="1" x14ac:dyDescent="0.25">
      <c r="B431" s="25" t="str">
        <f>IF(TBL_QUAL_SERVICESLISTING_FAMILIES[[#This Row],[RECORD_STARTED]],IF(TBL_QUAL_SERVICESLISTING_FAMILIES[[#This Row],[ERROR_COUNT]]&gt;0,-1,IF(TBL_QUAL_SERVICESLISTING_FAMILIES[[#This Row],[REQ_FIELDS_POPULATED]],1,0)),"")</f>
        <v/>
      </c>
      <c r="C431" s="94">
        <f>ROW()-ROW(TBL_QUAL_SERVICESLISTING_FAMILIES[[#Headers],[ROW_ID]])</f>
        <v>422</v>
      </c>
      <c r="D431" s="82"/>
      <c r="E431" s="82"/>
      <c r="F431" s="33"/>
      <c r="G4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1" s="84" t="str">
        <f>IFERROR(INDEX(TBL_UDARDA_LOANPOOL[QUAL_SERVICES_HUD_MFI],MATCH(TBL_QUAL_SERVICESLISTING_FAMILIES[[#This Row],[LISTING_LOAN_ID_PROP_ADDR]],TBL_UDARDA_LOANPOOL[LOAN_ID_PROP_ADDR],0)),"")</f>
        <v/>
      </c>
      <c r="I4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1" s="36" t="b">
        <f>CONCATENATE(TBL_QUAL_SERVICESLISTING_FAMILIES[[#This Row],[LISTING_LOAN_ID_PROP_ADDR]],TBL_QUAL_SERVICESLISTING_FAMILIES[[#This Row],[FAMILY_NAME]],TBL_QUAL_SERVICESLISTING_FAMILIES[[#This Row],[HOUSEHOLD_ANNUAL_INCOME]])&lt;&gt;""</f>
        <v>0</v>
      </c>
      <c r="K431" s="36" t="b">
        <f>AND(TBL_QUAL_SERVICESLISTING_FAMILIES[[#This Row],[LISTING_LOAN_ID_PROP_ADDR]]&lt;&gt;"",TBL_QUAL_SERVICESLISTING_FAMILIES[[#This Row],[FAMILY_NAME]]&lt;&gt;"",TBL_QUAL_SERVICESLISTING_FAMILIES[[#This Row],[HOUSEHOLD_ANNUAL_INCOME]]&lt;&gt;"")</f>
        <v>0</v>
      </c>
      <c r="L431" s="36">
        <f>SUM(
IF(AND(TBL_QUAL_SERVICESLISTING_FAMILIES[[#This Row],[LISTING_LOAN_ID_PROP_ADDR]]&lt;&gt;"",NOT(ISNUMBER(MATCH(TBL_QUAL_SERVICESLISTING_FAMILIES[[#This Row],[LISTING_LOAN_ID_PROP_ADDR]],RANGE_LOOKUP_UDARDA_LOANLIST,0)))),1,0)
)</f>
        <v>0</v>
      </c>
    </row>
    <row r="432" spans="2:12" ht="20.100000000000001" customHeight="1" x14ac:dyDescent="0.25">
      <c r="B432" s="25" t="str">
        <f>IF(TBL_QUAL_SERVICESLISTING_FAMILIES[[#This Row],[RECORD_STARTED]],IF(TBL_QUAL_SERVICESLISTING_FAMILIES[[#This Row],[ERROR_COUNT]]&gt;0,-1,IF(TBL_QUAL_SERVICESLISTING_FAMILIES[[#This Row],[REQ_FIELDS_POPULATED]],1,0)),"")</f>
        <v/>
      </c>
      <c r="C432" s="94">
        <f>ROW()-ROW(TBL_QUAL_SERVICESLISTING_FAMILIES[[#Headers],[ROW_ID]])</f>
        <v>423</v>
      </c>
      <c r="D432" s="82"/>
      <c r="E432" s="82"/>
      <c r="F432" s="33"/>
      <c r="G4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2" s="84" t="str">
        <f>IFERROR(INDEX(TBL_UDARDA_LOANPOOL[QUAL_SERVICES_HUD_MFI],MATCH(TBL_QUAL_SERVICESLISTING_FAMILIES[[#This Row],[LISTING_LOAN_ID_PROP_ADDR]],TBL_UDARDA_LOANPOOL[LOAN_ID_PROP_ADDR],0)),"")</f>
        <v/>
      </c>
      <c r="I4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2" s="36" t="b">
        <f>CONCATENATE(TBL_QUAL_SERVICESLISTING_FAMILIES[[#This Row],[LISTING_LOAN_ID_PROP_ADDR]],TBL_QUAL_SERVICESLISTING_FAMILIES[[#This Row],[FAMILY_NAME]],TBL_QUAL_SERVICESLISTING_FAMILIES[[#This Row],[HOUSEHOLD_ANNUAL_INCOME]])&lt;&gt;""</f>
        <v>0</v>
      </c>
      <c r="K432" s="36" t="b">
        <f>AND(TBL_QUAL_SERVICESLISTING_FAMILIES[[#This Row],[LISTING_LOAN_ID_PROP_ADDR]]&lt;&gt;"",TBL_QUAL_SERVICESLISTING_FAMILIES[[#This Row],[FAMILY_NAME]]&lt;&gt;"",TBL_QUAL_SERVICESLISTING_FAMILIES[[#This Row],[HOUSEHOLD_ANNUAL_INCOME]]&lt;&gt;"")</f>
        <v>0</v>
      </c>
      <c r="L432" s="36">
        <f>SUM(
IF(AND(TBL_QUAL_SERVICESLISTING_FAMILIES[[#This Row],[LISTING_LOAN_ID_PROP_ADDR]]&lt;&gt;"",NOT(ISNUMBER(MATCH(TBL_QUAL_SERVICESLISTING_FAMILIES[[#This Row],[LISTING_LOAN_ID_PROP_ADDR]],RANGE_LOOKUP_UDARDA_LOANLIST,0)))),1,0)
)</f>
        <v>0</v>
      </c>
    </row>
    <row r="433" spans="2:12" ht="20.100000000000001" customHeight="1" x14ac:dyDescent="0.25">
      <c r="B433" s="25" t="str">
        <f>IF(TBL_QUAL_SERVICESLISTING_FAMILIES[[#This Row],[RECORD_STARTED]],IF(TBL_QUAL_SERVICESLISTING_FAMILIES[[#This Row],[ERROR_COUNT]]&gt;0,-1,IF(TBL_QUAL_SERVICESLISTING_FAMILIES[[#This Row],[REQ_FIELDS_POPULATED]],1,0)),"")</f>
        <v/>
      </c>
      <c r="C433" s="94">
        <f>ROW()-ROW(TBL_QUAL_SERVICESLISTING_FAMILIES[[#Headers],[ROW_ID]])</f>
        <v>424</v>
      </c>
      <c r="D433" s="82"/>
      <c r="E433" s="82"/>
      <c r="F433" s="33"/>
      <c r="G4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3" s="84" t="str">
        <f>IFERROR(INDEX(TBL_UDARDA_LOANPOOL[QUAL_SERVICES_HUD_MFI],MATCH(TBL_QUAL_SERVICESLISTING_FAMILIES[[#This Row],[LISTING_LOAN_ID_PROP_ADDR]],TBL_UDARDA_LOANPOOL[LOAN_ID_PROP_ADDR],0)),"")</f>
        <v/>
      </c>
      <c r="I4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3" s="36" t="b">
        <f>CONCATENATE(TBL_QUAL_SERVICESLISTING_FAMILIES[[#This Row],[LISTING_LOAN_ID_PROP_ADDR]],TBL_QUAL_SERVICESLISTING_FAMILIES[[#This Row],[FAMILY_NAME]],TBL_QUAL_SERVICESLISTING_FAMILIES[[#This Row],[HOUSEHOLD_ANNUAL_INCOME]])&lt;&gt;""</f>
        <v>0</v>
      </c>
      <c r="K433" s="36" t="b">
        <f>AND(TBL_QUAL_SERVICESLISTING_FAMILIES[[#This Row],[LISTING_LOAN_ID_PROP_ADDR]]&lt;&gt;"",TBL_QUAL_SERVICESLISTING_FAMILIES[[#This Row],[FAMILY_NAME]]&lt;&gt;"",TBL_QUAL_SERVICESLISTING_FAMILIES[[#This Row],[HOUSEHOLD_ANNUAL_INCOME]]&lt;&gt;"")</f>
        <v>0</v>
      </c>
      <c r="L433" s="36">
        <f>SUM(
IF(AND(TBL_QUAL_SERVICESLISTING_FAMILIES[[#This Row],[LISTING_LOAN_ID_PROP_ADDR]]&lt;&gt;"",NOT(ISNUMBER(MATCH(TBL_QUAL_SERVICESLISTING_FAMILIES[[#This Row],[LISTING_LOAN_ID_PROP_ADDR]],RANGE_LOOKUP_UDARDA_LOANLIST,0)))),1,0)
)</f>
        <v>0</v>
      </c>
    </row>
    <row r="434" spans="2:12" ht="20.100000000000001" customHeight="1" x14ac:dyDescent="0.25">
      <c r="B434" s="25" t="str">
        <f>IF(TBL_QUAL_SERVICESLISTING_FAMILIES[[#This Row],[RECORD_STARTED]],IF(TBL_QUAL_SERVICESLISTING_FAMILIES[[#This Row],[ERROR_COUNT]]&gt;0,-1,IF(TBL_QUAL_SERVICESLISTING_FAMILIES[[#This Row],[REQ_FIELDS_POPULATED]],1,0)),"")</f>
        <v/>
      </c>
      <c r="C434" s="94">
        <f>ROW()-ROW(TBL_QUAL_SERVICESLISTING_FAMILIES[[#Headers],[ROW_ID]])</f>
        <v>425</v>
      </c>
      <c r="D434" s="82"/>
      <c r="E434" s="82"/>
      <c r="F434" s="33"/>
      <c r="G4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4" s="84" t="str">
        <f>IFERROR(INDEX(TBL_UDARDA_LOANPOOL[QUAL_SERVICES_HUD_MFI],MATCH(TBL_QUAL_SERVICESLISTING_FAMILIES[[#This Row],[LISTING_LOAN_ID_PROP_ADDR]],TBL_UDARDA_LOANPOOL[LOAN_ID_PROP_ADDR],0)),"")</f>
        <v/>
      </c>
      <c r="I4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4" s="36" t="b">
        <f>CONCATENATE(TBL_QUAL_SERVICESLISTING_FAMILIES[[#This Row],[LISTING_LOAN_ID_PROP_ADDR]],TBL_QUAL_SERVICESLISTING_FAMILIES[[#This Row],[FAMILY_NAME]],TBL_QUAL_SERVICESLISTING_FAMILIES[[#This Row],[HOUSEHOLD_ANNUAL_INCOME]])&lt;&gt;""</f>
        <v>0</v>
      </c>
      <c r="K434" s="36" t="b">
        <f>AND(TBL_QUAL_SERVICESLISTING_FAMILIES[[#This Row],[LISTING_LOAN_ID_PROP_ADDR]]&lt;&gt;"",TBL_QUAL_SERVICESLISTING_FAMILIES[[#This Row],[FAMILY_NAME]]&lt;&gt;"",TBL_QUAL_SERVICESLISTING_FAMILIES[[#This Row],[HOUSEHOLD_ANNUAL_INCOME]]&lt;&gt;"")</f>
        <v>0</v>
      </c>
      <c r="L434" s="36">
        <f>SUM(
IF(AND(TBL_QUAL_SERVICESLISTING_FAMILIES[[#This Row],[LISTING_LOAN_ID_PROP_ADDR]]&lt;&gt;"",NOT(ISNUMBER(MATCH(TBL_QUAL_SERVICESLISTING_FAMILIES[[#This Row],[LISTING_LOAN_ID_PROP_ADDR]],RANGE_LOOKUP_UDARDA_LOANLIST,0)))),1,0)
)</f>
        <v>0</v>
      </c>
    </row>
    <row r="435" spans="2:12" ht="20.100000000000001" customHeight="1" x14ac:dyDescent="0.25">
      <c r="B435" s="25" t="str">
        <f>IF(TBL_QUAL_SERVICESLISTING_FAMILIES[[#This Row],[RECORD_STARTED]],IF(TBL_QUAL_SERVICESLISTING_FAMILIES[[#This Row],[ERROR_COUNT]]&gt;0,-1,IF(TBL_QUAL_SERVICESLISTING_FAMILIES[[#This Row],[REQ_FIELDS_POPULATED]],1,0)),"")</f>
        <v/>
      </c>
      <c r="C435" s="94">
        <f>ROW()-ROW(TBL_QUAL_SERVICESLISTING_FAMILIES[[#Headers],[ROW_ID]])</f>
        <v>426</v>
      </c>
      <c r="D435" s="82"/>
      <c r="E435" s="82"/>
      <c r="F435" s="33"/>
      <c r="G4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5" s="84" t="str">
        <f>IFERROR(INDEX(TBL_UDARDA_LOANPOOL[QUAL_SERVICES_HUD_MFI],MATCH(TBL_QUAL_SERVICESLISTING_FAMILIES[[#This Row],[LISTING_LOAN_ID_PROP_ADDR]],TBL_UDARDA_LOANPOOL[LOAN_ID_PROP_ADDR],0)),"")</f>
        <v/>
      </c>
      <c r="I4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5" s="36" t="b">
        <f>CONCATENATE(TBL_QUAL_SERVICESLISTING_FAMILIES[[#This Row],[LISTING_LOAN_ID_PROP_ADDR]],TBL_QUAL_SERVICESLISTING_FAMILIES[[#This Row],[FAMILY_NAME]],TBL_QUAL_SERVICESLISTING_FAMILIES[[#This Row],[HOUSEHOLD_ANNUAL_INCOME]])&lt;&gt;""</f>
        <v>0</v>
      </c>
      <c r="K435" s="36" t="b">
        <f>AND(TBL_QUAL_SERVICESLISTING_FAMILIES[[#This Row],[LISTING_LOAN_ID_PROP_ADDR]]&lt;&gt;"",TBL_QUAL_SERVICESLISTING_FAMILIES[[#This Row],[FAMILY_NAME]]&lt;&gt;"",TBL_QUAL_SERVICESLISTING_FAMILIES[[#This Row],[HOUSEHOLD_ANNUAL_INCOME]]&lt;&gt;"")</f>
        <v>0</v>
      </c>
      <c r="L435" s="36">
        <f>SUM(
IF(AND(TBL_QUAL_SERVICESLISTING_FAMILIES[[#This Row],[LISTING_LOAN_ID_PROP_ADDR]]&lt;&gt;"",NOT(ISNUMBER(MATCH(TBL_QUAL_SERVICESLISTING_FAMILIES[[#This Row],[LISTING_LOAN_ID_PROP_ADDR]],RANGE_LOOKUP_UDARDA_LOANLIST,0)))),1,0)
)</f>
        <v>0</v>
      </c>
    </row>
    <row r="436" spans="2:12" ht="20.100000000000001" customHeight="1" x14ac:dyDescent="0.25">
      <c r="B436" s="25" t="str">
        <f>IF(TBL_QUAL_SERVICESLISTING_FAMILIES[[#This Row],[RECORD_STARTED]],IF(TBL_QUAL_SERVICESLISTING_FAMILIES[[#This Row],[ERROR_COUNT]]&gt;0,-1,IF(TBL_QUAL_SERVICESLISTING_FAMILIES[[#This Row],[REQ_FIELDS_POPULATED]],1,0)),"")</f>
        <v/>
      </c>
      <c r="C436" s="94">
        <f>ROW()-ROW(TBL_QUAL_SERVICESLISTING_FAMILIES[[#Headers],[ROW_ID]])</f>
        <v>427</v>
      </c>
      <c r="D436" s="82"/>
      <c r="E436" s="82"/>
      <c r="F436" s="33"/>
      <c r="G4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6" s="84" t="str">
        <f>IFERROR(INDEX(TBL_UDARDA_LOANPOOL[QUAL_SERVICES_HUD_MFI],MATCH(TBL_QUAL_SERVICESLISTING_FAMILIES[[#This Row],[LISTING_LOAN_ID_PROP_ADDR]],TBL_UDARDA_LOANPOOL[LOAN_ID_PROP_ADDR],0)),"")</f>
        <v/>
      </c>
      <c r="I4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6" s="36" t="b">
        <f>CONCATENATE(TBL_QUAL_SERVICESLISTING_FAMILIES[[#This Row],[LISTING_LOAN_ID_PROP_ADDR]],TBL_QUAL_SERVICESLISTING_FAMILIES[[#This Row],[FAMILY_NAME]],TBL_QUAL_SERVICESLISTING_FAMILIES[[#This Row],[HOUSEHOLD_ANNUAL_INCOME]])&lt;&gt;""</f>
        <v>0</v>
      </c>
      <c r="K436" s="36" t="b">
        <f>AND(TBL_QUAL_SERVICESLISTING_FAMILIES[[#This Row],[LISTING_LOAN_ID_PROP_ADDR]]&lt;&gt;"",TBL_QUAL_SERVICESLISTING_FAMILIES[[#This Row],[FAMILY_NAME]]&lt;&gt;"",TBL_QUAL_SERVICESLISTING_FAMILIES[[#This Row],[HOUSEHOLD_ANNUAL_INCOME]]&lt;&gt;"")</f>
        <v>0</v>
      </c>
      <c r="L436" s="36">
        <f>SUM(
IF(AND(TBL_QUAL_SERVICESLISTING_FAMILIES[[#This Row],[LISTING_LOAN_ID_PROP_ADDR]]&lt;&gt;"",NOT(ISNUMBER(MATCH(TBL_QUAL_SERVICESLISTING_FAMILIES[[#This Row],[LISTING_LOAN_ID_PROP_ADDR]],RANGE_LOOKUP_UDARDA_LOANLIST,0)))),1,0)
)</f>
        <v>0</v>
      </c>
    </row>
    <row r="437" spans="2:12" ht="20.100000000000001" customHeight="1" x14ac:dyDescent="0.25">
      <c r="B437" s="25" t="str">
        <f>IF(TBL_QUAL_SERVICESLISTING_FAMILIES[[#This Row],[RECORD_STARTED]],IF(TBL_QUAL_SERVICESLISTING_FAMILIES[[#This Row],[ERROR_COUNT]]&gt;0,-1,IF(TBL_QUAL_SERVICESLISTING_FAMILIES[[#This Row],[REQ_FIELDS_POPULATED]],1,0)),"")</f>
        <v/>
      </c>
      <c r="C437" s="94">
        <f>ROW()-ROW(TBL_QUAL_SERVICESLISTING_FAMILIES[[#Headers],[ROW_ID]])</f>
        <v>428</v>
      </c>
      <c r="D437" s="82"/>
      <c r="E437" s="82"/>
      <c r="F437" s="33"/>
      <c r="G4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7" s="84" t="str">
        <f>IFERROR(INDEX(TBL_UDARDA_LOANPOOL[QUAL_SERVICES_HUD_MFI],MATCH(TBL_QUAL_SERVICESLISTING_FAMILIES[[#This Row],[LISTING_LOAN_ID_PROP_ADDR]],TBL_UDARDA_LOANPOOL[LOAN_ID_PROP_ADDR],0)),"")</f>
        <v/>
      </c>
      <c r="I4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7" s="36" t="b">
        <f>CONCATENATE(TBL_QUAL_SERVICESLISTING_FAMILIES[[#This Row],[LISTING_LOAN_ID_PROP_ADDR]],TBL_QUAL_SERVICESLISTING_FAMILIES[[#This Row],[FAMILY_NAME]],TBL_QUAL_SERVICESLISTING_FAMILIES[[#This Row],[HOUSEHOLD_ANNUAL_INCOME]])&lt;&gt;""</f>
        <v>0</v>
      </c>
      <c r="K437" s="36" t="b">
        <f>AND(TBL_QUAL_SERVICESLISTING_FAMILIES[[#This Row],[LISTING_LOAN_ID_PROP_ADDR]]&lt;&gt;"",TBL_QUAL_SERVICESLISTING_FAMILIES[[#This Row],[FAMILY_NAME]]&lt;&gt;"",TBL_QUAL_SERVICESLISTING_FAMILIES[[#This Row],[HOUSEHOLD_ANNUAL_INCOME]]&lt;&gt;"")</f>
        <v>0</v>
      </c>
      <c r="L437" s="36">
        <f>SUM(
IF(AND(TBL_QUAL_SERVICESLISTING_FAMILIES[[#This Row],[LISTING_LOAN_ID_PROP_ADDR]]&lt;&gt;"",NOT(ISNUMBER(MATCH(TBL_QUAL_SERVICESLISTING_FAMILIES[[#This Row],[LISTING_LOAN_ID_PROP_ADDR]],RANGE_LOOKUP_UDARDA_LOANLIST,0)))),1,0)
)</f>
        <v>0</v>
      </c>
    </row>
    <row r="438" spans="2:12" ht="20.100000000000001" customHeight="1" x14ac:dyDescent="0.25">
      <c r="B438" s="25" t="str">
        <f>IF(TBL_QUAL_SERVICESLISTING_FAMILIES[[#This Row],[RECORD_STARTED]],IF(TBL_QUAL_SERVICESLISTING_FAMILIES[[#This Row],[ERROR_COUNT]]&gt;0,-1,IF(TBL_QUAL_SERVICESLISTING_FAMILIES[[#This Row],[REQ_FIELDS_POPULATED]],1,0)),"")</f>
        <v/>
      </c>
      <c r="C438" s="94">
        <f>ROW()-ROW(TBL_QUAL_SERVICESLISTING_FAMILIES[[#Headers],[ROW_ID]])</f>
        <v>429</v>
      </c>
      <c r="D438" s="82"/>
      <c r="E438" s="82"/>
      <c r="F438" s="33"/>
      <c r="G4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8" s="84" t="str">
        <f>IFERROR(INDEX(TBL_UDARDA_LOANPOOL[QUAL_SERVICES_HUD_MFI],MATCH(TBL_QUAL_SERVICESLISTING_FAMILIES[[#This Row],[LISTING_LOAN_ID_PROP_ADDR]],TBL_UDARDA_LOANPOOL[LOAN_ID_PROP_ADDR],0)),"")</f>
        <v/>
      </c>
      <c r="I4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8" s="36" t="b">
        <f>CONCATENATE(TBL_QUAL_SERVICESLISTING_FAMILIES[[#This Row],[LISTING_LOAN_ID_PROP_ADDR]],TBL_QUAL_SERVICESLISTING_FAMILIES[[#This Row],[FAMILY_NAME]],TBL_QUAL_SERVICESLISTING_FAMILIES[[#This Row],[HOUSEHOLD_ANNUAL_INCOME]])&lt;&gt;""</f>
        <v>0</v>
      </c>
      <c r="K438" s="36" t="b">
        <f>AND(TBL_QUAL_SERVICESLISTING_FAMILIES[[#This Row],[LISTING_LOAN_ID_PROP_ADDR]]&lt;&gt;"",TBL_QUAL_SERVICESLISTING_FAMILIES[[#This Row],[FAMILY_NAME]]&lt;&gt;"",TBL_QUAL_SERVICESLISTING_FAMILIES[[#This Row],[HOUSEHOLD_ANNUAL_INCOME]]&lt;&gt;"")</f>
        <v>0</v>
      </c>
      <c r="L438" s="36">
        <f>SUM(
IF(AND(TBL_QUAL_SERVICESLISTING_FAMILIES[[#This Row],[LISTING_LOAN_ID_PROP_ADDR]]&lt;&gt;"",NOT(ISNUMBER(MATCH(TBL_QUAL_SERVICESLISTING_FAMILIES[[#This Row],[LISTING_LOAN_ID_PROP_ADDR]],RANGE_LOOKUP_UDARDA_LOANLIST,0)))),1,0)
)</f>
        <v>0</v>
      </c>
    </row>
    <row r="439" spans="2:12" ht="20.100000000000001" customHeight="1" x14ac:dyDescent="0.25">
      <c r="B439" s="25" t="str">
        <f>IF(TBL_QUAL_SERVICESLISTING_FAMILIES[[#This Row],[RECORD_STARTED]],IF(TBL_QUAL_SERVICESLISTING_FAMILIES[[#This Row],[ERROR_COUNT]]&gt;0,-1,IF(TBL_QUAL_SERVICESLISTING_FAMILIES[[#This Row],[REQ_FIELDS_POPULATED]],1,0)),"")</f>
        <v/>
      </c>
      <c r="C439" s="94">
        <f>ROW()-ROW(TBL_QUAL_SERVICESLISTING_FAMILIES[[#Headers],[ROW_ID]])</f>
        <v>430</v>
      </c>
      <c r="D439" s="82"/>
      <c r="E439" s="82"/>
      <c r="F439" s="33"/>
      <c r="G4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9" s="84" t="str">
        <f>IFERROR(INDEX(TBL_UDARDA_LOANPOOL[QUAL_SERVICES_HUD_MFI],MATCH(TBL_QUAL_SERVICESLISTING_FAMILIES[[#This Row],[LISTING_LOAN_ID_PROP_ADDR]],TBL_UDARDA_LOANPOOL[LOAN_ID_PROP_ADDR],0)),"")</f>
        <v/>
      </c>
      <c r="I4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9" s="36" t="b">
        <f>CONCATENATE(TBL_QUAL_SERVICESLISTING_FAMILIES[[#This Row],[LISTING_LOAN_ID_PROP_ADDR]],TBL_QUAL_SERVICESLISTING_FAMILIES[[#This Row],[FAMILY_NAME]],TBL_QUAL_SERVICESLISTING_FAMILIES[[#This Row],[HOUSEHOLD_ANNUAL_INCOME]])&lt;&gt;""</f>
        <v>0</v>
      </c>
      <c r="K439" s="36" t="b">
        <f>AND(TBL_QUAL_SERVICESLISTING_FAMILIES[[#This Row],[LISTING_LOAN_ID_PROP_ADDR]]&lt;&gt;"",TBL_QUAL_SERVICESLISTING_FAMILIES[[#This Row],[FAMILY_NAME]]&lt;&gt;"",TBL_QUAL_SERVICESLISTING_FAMILIES[[#This Row],[HOUSEHOLD_ANNUAL_INCOME]]&lt;&gt;"")</f>
        <v>0</v>
      </c>
      <c r="L439" s="36">
        <f>SUM(
IF(AND(TBL_QUAL_SERVICESLISTING_FAMILIES[[#This Row],[LISTING_LOAN_ID_PROP_ADDR]]&lt;&gt;"",NOT(ISNUMBER(MATCH(TBL_QUAL_SERVICESLISTING_FAMILIES[[#This Row],[LISTING_LOAN_ID_PROP_ADDR]],RANGE_LOOKUP_UDARDA_LOANLIST,0)))),1,0)
)</f>
        <v>0</v>
      </c>
    </row>
    <row r="440" spans="2:12" ht="20.100000000000001" customHeight="1" x14ac:dyDescent="0.25">
      <c r="B440" s="25" t="str">
        <f>IF(TBL_QUAL_SERVICESLISTING_FAMILIES[[#This Row],[RECORD_STARTED]],IF(TBL_QUAL_SERVICESLISTING_FAMILIES[[#This Row],[ERROR_COUNT]]&gt;0,-1,IF(TBL_QUAL_SERVICESLISTING_FAMILIES[[#This Row],[REQ_FIELDS_POPULATED]],1,0)),"")</f>
        <v/>
      </c>
      <c r="C440" s="94">
        <f>ROW()-ROW(TBL_QUAL_SERVICESLISTING_FAMILIES[[#Headers],[ROW_ID]])</f>
        <v>431</v>
      </c>
      <c r="D440" s="82"/>
      <c r="E440" s="82"/>
      <c r="F440" s="33"/>
      <c r="G4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0" s="84" t="str">
        <f>IFERROR(INDEX(TBL_UDARDA_LOANPOOL[QUAL_SERVICES_HUD_MFI],MATCH(TBL_QUAL_SERVICESLISTING_FAMILIES[[#This Row],[LISTING_LOAN_ID_PROP_ADDR]],TBL_UDARDA_LOANPOOL[LOAN_ID_PROP_ADDR],0)),"")</f>
        <v/>
      </c>
      <c r="I4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0" s="36" t="b">
        <f>CONCATENATE(TBL_QUAL_SERVICESLISTING_FAMILIES[[#This Row],[LISTING_LOAN_ID_PROP_ADDR]],TBL_QUAL_SERVICESLISTING_FAMILIES[[#This Row],[FAMILY_NAME]],TBL_QUAL_SERVICESLISTING_FAMILIES[[#This Row],[HOUSEHOLD_ANNUAL_INCOME]])&lt;&gt;""</f>
        <v>0</v>
      </c>
      <c r="K440" s="36" t="b">
        <f>AND(TBL_QUAL_SERVICESLISTING_FAMILIES[[#This Row],[LISTING_LOAN_ID_PROP_ADDR]]&lt;&gt;"",TBL_QUAL_SERVICESLISTING_FAMILIES[[#This Row],[FAMILY_NAME]]&lt;&gt;"",TBL_QUAL_SERVICESLISTING_FAMILIES[[#This Row],[HOUSEHOLD_ANNUAL_INCOME]]&lt;&gt;"")</f>
        <v>0</v>
      </c>
      <c r="L440" s="36">
        <f>SUM(
IF(AND(TBL_QUAL_SERVICESLISTING_FAMILIES[[#This Row],[LISTING_LOAN_ID_PROP_ADDR]]&lt;&gt;"",NOT(ISNUMBER(MATCH(TBL_QUAL_SERVICESLISTING_FAMILIES[[#This Row],[LISTING_LOAN_ID_PROP_ADDR]],RANGE_LOOKUP_UDARDA_LOANLIST,0)))),1,0)
)</f>
        <v>0</v>
      </c>
    </row>
    <row r="441" spans="2:12" ht="20.100000000000001" customHeight="1" x14ac:dyDescent="0.25">
      <c r="B441" s="25" t="str">
        <f>IF(TBL_QUAL_SERVICESLISTING_FAMILIES[[#This Row],[RECORD_STARTED]],IF(TBL_QUAL_SERVICESLISTING_FAMILIES[[#This Row],[ERROR_COUNT]]&gt;0,-1,IF(TBL_QUAL_SERVICESLISTING_FAMILIES[[#This Row],[REQ_FIELDS_POPULATED]],1,0)),"")</f>
        <v/>
      </c>
      <c r="C441" s="94">
        <f>ROW()-ROW(TBL_QUAL_SERVICESLISTING_FAMILIES[[#Headers],[ROW_ID]])</f>
        <v>432</v>
      </c>
      <c r="D441" s="82"/>
      <c r="E441" s="82"/>
      <c r="F441" s="33"/>
      <c r="G4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1" s="84" t="str">
        <f>IFERROR(INDEX(TBL_UDARDA_LOANPOOL[QUAL_SERVICES_HUD_MFI],MATCH(TBL_QUAL_SERVICESLISTING_FAMILIES[[#This Row],[LISTING_LOAN_ID_PROP_ADDR]],TBL_UDARDA_LOANPOOL[LOAN_ID_PROP_ADDR],0)),"")</f>
        <v/>
      </c>
      <c r="I4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1" s="36" t="b">
        <f>CONCATENATE(TBL_QUAL_SERVICESLISTING_FAMILIES[[#This Row],[LISTING_LOAN_ID_PROP_ADDR]],TBL_QUAL_SERVICESLISTING_FAMILIES[[#This Row],[FAMILY_NAME]],TBL_QUAL_SERVICESLISTING_FAMILIES[[#This Row],[HOUSEHOLD_ANNUAL_INCOME]])&lt;&gt;""</f>
        <v>0</v>
      </c>
      <c r="K441" s="36" t="b">
        <f>AND(TBL_QUAL_SERVICESLISTING_FAMILIES[[#This Row],[LISTING_LOAN_ID_PROP_ADDR]]&lt;&gt;"",TBL_QUAL_SERVICESLISTING_FAMILIES[[#This Row],[FAMILY_NAME]]&lt;&gt;"",TBL_QUAL_SERVICESLISTING_FAMILIES[[#This Row],[HOUSEHOLD_ANNUAL_INCOME]]&lt;&gt;"")</f>
        <v>0</v>
      </c>
      <c r="L441" s="36">
        <f>SUM(
IF(AND(TBL_QUAL_SERVICESLISTING_FAMILIES[[#This Row],[LISTING_LOAN_ID_PROP_ADDR]]&lt;&gt;"",NOT(ISNUMBER(MATCH(TBL_QUAL_SERVICESLISTING_FAMILIES[[#This Row],[LISTING_LOAN_ID_PROP_ADDR]],RANGE_LOOKUP_UDARDA_LOANLIST,0)))),1,0)
)</f>
        <v>0</v>
      </c>
    </row>
    <row r="442" spans="2:12" ht="20.100000000000001" customHeight="1" x14ac:dyDescent="0.25">
      <c r="B442" s="25" t="str">
        <f>IF(TBL_QUAL_SERVICESLISTING_FAMILIES[[#This Row],[RECORD_STARTED]],IF(TBL_QUAL_SERVICESLISTING_FAMILIES[[#This Row],[ERROR_COUNT]]&gt;0,-1,IF(TBL_QUAL_SERVICESLISTING_FAMILIES[[#This Row],[REQ_FIELDS_POPULATED]],1,0)),"")</f>
        <v/>
      </c>
      <c r="C442" s="94">
        <f>ROW()-ROW(TBL_QUAL_SERVICESLISTING_FAMILIES[[#Headers],[ROW_ID]])</f>
        <v>433</v>
      </c>
      <c r="D442" s="82"/>
      <c r="E442" s="82"/>
      <c r="F442" s="33"/>
      <c r="G4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2" s="84" t="str">
        <f>IFERROR(INDEX(TBL_UDARDA_LOANPOOL[QUAL_SERVICES_HUD_MFI],MATCH(TBL_QUAL_SERVICESLISTING_FAMILIES[[#This Row],[LISTING_LOAN_ID_PROP_ADDR]],TBL_UDARDA_LOANPOOL[LOAN_ID_PROP_ADDR],0)),"")</f>
        <v/>
      </c>
      <c r="I4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2" s="36" t="b">
        <f>CONCATENATE(TBL_QUAL_SERVICESLISTING_FAMILIES[[#This Row],[LISTING_LOAN_ID_PROP_ADDR]],TBL_QUAL_SERVICESLISTING_FAMILIES[[#This Row],[FAMILY_NAME]],TBL_QUAL_SERVICESLISTING_FAMILIES[[#This Row],[HOUSEHOLD_ANNUAL_INCOME]])&lt;&gt;""</f>
        <v>0</v>
      </c>
      <c r="K442" s="36" t="b">
        <f>AND(TBL_QUAL_SERVICESLISTING_FAMILIES[[#This Row],[LISTING_LOAN_ID_PROP_ADDR]]&lt;&gt;"",TBL_QUAL_SERVICESLISTING_FAMILIES[[#This Row],[FAMILY_NAME]]&lt;&gt;"",TBL_QUAL_SERVICESLISTING_FAMILIES[[#This Row],[HOUSEHOLD_ANNUAL_INCOME]]&lt;&gt;"")</f>
        <v>0</v>
      </c>
      <c r="L442" s="36">
        <f>SUM(
IF(AND(TBL_QUAL_SERVICESLISTING_FAMILIES[[#This Row],[LISTING_LOAN_ID_PROP_ADDR]]&lt;&gt;"",NOT(ISNUMBER(MATCH(TBL_QUAL_SERVICESLISTING_FAMILIES[[#This Row],[LISTING_LOAN_ID_PROP_ADDR]],RANGE_LOOKUP_UDARDA_LOANLIST,0)))),1,0)
)</f>
        <v>0</v>
      </c>
    </row>
    <row r="443" spans="2:12" ht="20.100000000000001" customHeight="1" x14ac:dyDescent="0.25">
      <c r="B443" s="25" t="str">
        <f>IF(TBL_QUAL_SERVICESLISTING_FAMILIES[[#This Row],[RECORD_STARTED]],IF(TBL_QUAL_SERVICESLISTING_FAMILIES[[#This Row],[ERROR_COUNT]]&gt;0,-1,IF(TBL_QUAL_SERVICESLISTING_FAMILIES[[#This Row],[REQ_FIELDS_POPULATED]],1,0)),"")</f>
        <v/>
      </c>
      <c r="C443" s="94">
        <f>ROW()-ROW(TBL_QUAL_SERVICESLISTING_FAMILIES[[#Headers],[ROW_ID]])</f>
        <v>434</v>
      </c>
      <c r="D443" s="82"/>
      <c r="E443" s="82"/>
      <c r="F443" s="33"/>
      <c r="G4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3" s="84" t="str">
        <f>IFERROR(INDEX(TBL_UDARDA_LOANPOOL[QUAL_SERVICES_HUD_MFI],MATCH(TBL_QUAL_SERVICESLISTING_FAMILIES[[#This Row],[LISTING_LOAN_ID_PROP_ADDR]],TBL_UDARDA_LOANPOOL[LOAN_ID_PROP_ADDR],0)),"")</f>
        <v/>
      </c>
      <c r="I4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3" s="36" t="b">
        <f>CONCATENATE(TBL_QUAL_SERVICESLISTING_FAMILIES[[#This Row],[LISTING_LOAN_ID_PROP_ADDR]],TBL_QUAL_SERVICESLISTING_FAMILIES[[#This Row],[FAMILY_NAME]],TBL_QUAL_SERVICESLISTING_FAMILIES[[#This Row],[HOUSEHOLD_ANNUAL_INCOME]])&lt;&gt;""</f>
        <v>0</v>
      </c>
      <c r="K443" s="36" t="b">
        <f>AND(TBL_QUAL_SERVICESLISTING_FAMILIES[[#This Row],[LISTING_LOAN_ID_PROP_ADDR]]&lt;&gt;"",TBL_QUAL_SERVICESLISTING_FAMILIES[[#This Row],[FAMILY_NAME]]&lt;&gt;"",TBL_QUAL_SERVICESLISTING_FAMILIES[[#This Row],[HOUSEHOLD_ANNUAL_INCOME]]&lt;&gt;"")</f>
        <v>0</v>
      </c>
      <c r="L443" s="36">
        <f>SUM(
IF(AND(TBL_QUAL_SERVICESLISTING_FAMILIES[[#This Row],[LISTING_LOAN_ID_PROP_ADDR]]&lt;&gt;"",NOT(ISNUMBER(MATCH(TBL_QUAL_SERVICESLISTING_FAMILIES[[#This Row],[LISTING_LOAN_ID_PROP_ADDR]],RANGE_LOOKUP_UDARDA_LOANLIST,0)))),1,0)
)</f>
        <v>0</v>
      </c>
    </row>
    <row r="444" spans="2:12" ht="20.100000000000001" customHeight="1" x14ac:dyDescent="0.25">
      <c r="B444" s="25" t="str">
        <f>IF(TBL_QUAL_SERVICESLISTING_FAMILIES[[#This Row],[RECORD_STARTED]],IF(TBL_QUAL_SERVICESLISTING_FAMILIES[[#This Row],[ERROR_COUNT]]&gt;0,-1,IF(TBL_QUAL_SERVICESLISTING_FAMILIES[[#This Row],[REQ_FIELDS_POPULATED]],1,0)),"")</f>
        <v/>
      </c>
      <c r="C444" s="94">
        <f>ROW()-ROW(TBL_QUAL_SERVICESLISTING_FAMILIES[[#Headers],[ROW_ID]])</f>
        <v>435</v>
      </c>
      <c r="D444" s="82"/>
      <c r="E444" s="82"/>
      <c r="F444" s="33"/>
      <c r="G4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4" s="84" t="str">
        <f>IFERROR(INDEX(TBL_UDARDA_LOANPOOL[QUAL_SERVICES_HUD_MFI],MATCH(TBL_QUAL_SERVICESLISTING_FAMILIES[[#This Row],[LISTING_LOAN_ID_PROP_ADDR]],TBL_UDARDA_LOANPOOL[LOAN_ID_PROP_ADDR],0)),"")</f>
        <v/>
      </c>
      <c r="I4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4" s="36" t="b">
        <f>CONCATENATE(TBL_QUAL_SERVICESLISTING_FAMILIES[[#This Row],[LISTING_LOAN_ID_PROP_ADDR]],TBL_QUAL_SERVICESLISTING_FAMILIES[[#This Row],[FAMILY_NAME]],TBL_QUAL_SERVICESLISTING_FAMILIES[[#This Row],[HOUSEHOLD_ANNUAL_INCOME]])&lt;&gt;""</f>
        <v>0</v>
      </c>
      <c r="K444" s="36" t="b">
        <f>AND(TBL_QUAL_SERVICESLISTING_FAMILIES[[#This Row],[LISTING_LOAN_ID_PROP_ADDR]]&lt;&gt;"",TBL_QUAL_SERVICESLISTING_FAMILIES[[#This Row],[FAMILY_NAME]]&lt;&gt;"",TBL_QUAL_SERVICESLISTING_FAMILIES[[#This Row],[HOUSEHOLD_ANNUAL_INCOME]]&lt;&gt;"")</f>
        <v>0</v>
      </c>
      <c r="L444" s="36">
        <f>SUM(
IF(AND(TBL_QUAL_SERVICESLISTING_FAMILIES[[#This Row],[LISTING_LOAN_ID_PROP_ADDR]]&lt;&gt;"",NOT(ISNUMBER(MATCH(TBL_QUAL_SERVICESLISTING_FAMILIES[[#This Row],[LISTING_LOAN_ID_PROP_ADDR]],RANGE_LOOKUP_UDARDA_LOANLIST,0)))),1,0)
)</f>
        <v>0</v>
      </c>
    </row>
    <row r="445" spans="2:12" ht="20.100000000000001" customHeight="1" x14ac:dyDescent="0.25">
      <c r="B445" s="25" t="str">
        <f>IF(TBL_QUAL_SERVICESLISTING_FAMILIES[[#This Row],[RECORD_STARTED]],IF(TBL_QUAL_SERVICESLISTING_FAMILIES[[#This Row],[ERROR_COUNT]]&gt;0,-1,IF(TBL_QUAL_SERVICESLISTING_FAMILIES[[#This Row],[REQ_FIELDS_POPULATED]],1,0)),"")</f>
        <v/>
      </c>
      <c r="C445" s="94">
        <f>ROW()-ROW(TBL_QUAL_SERVICESLISTING_FAMILIES[[#Headers],[ROW_ID]])</f>
        <v>436</v>
      </c>
      <c r="D445" s="82"/>
      <c r="E445" s="82"/>
      <c r="F445" s="33"/>
      <c r="G4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5" s="84" t="str">
        <f>IFERROR(INDEX(TBL_UDARDA_LOANPOOL[QUAL_SERVICES_HUD_MFI],MATCH(TBL_QUAL_SERVICESLISTING_FAMILIES[[#This Row],[LISTING_LOAN_ID_PROP_ADDR]],TBL_UDARDA_LOANPOOL[LOAN_ID_PROP_ADDR],0)),"")</f>
        <v/>
      </c>
      <c r="I4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5" s="36" t="b">
        <f>CONCATENATE(TBL_QUAL_SERVICESLISTING_FAMILIES[[#This Row],[LISTING_LOAN_ID_PROP_ADDR]],TBL_QUAL_SERVICESLISTING_FAMILIES[[#This Row],[FAMILY_NAME]],TBL_QUAL_SERVICESLISTING_FAMILIES[[#This Row],[HOUSEHOLD_ANNUAL_INCOME]])&lt;&gt;""</f>
        <v>0</v>
      </c>
      <c r="K445" s="36" t="b">
        <f>AND(TBL_QUAL_SERVICESLISTING_FAMILIES[[#This Row],[LISTING_LOAN_ID_PROP_ADDR]]&lt;&gt;"",TBL_QUAL_SERVICESLISTING_FAMILIES[[#This Row],[FAMILY_NAME]]&lt;&gt;"",TBL_QUAL_SERVICESLISTING_FAMILIES[[#This Row],[HOUSEHOLD_ANNUAL_INCOME]]&lt;&gt;"")</f>
        <v>0</v>
      </c>
      <c r="L445" s="36">
        <f>SUM(
IF(AND(TBL_QUAL_SERVICESLISTING_FAMILIES[[#This Row],[LISTING_LOAN_ID_PROP_ADDR]]&lt;&gt;"",NOT(ISNUMBER(MATCH(TBL_QUAL_SERVICESLISTING_FAMILIES[[#This Row],[LISTING_LOAN_ID_PROP_ADDR]],RANGE_LOOKUP_UDARDA_LOANLIST,0)))),1,0)
)</f>
        <v>0</v>
      </c>
    </row>
    <row r="446" spans="2:12" ht="20.100000000000001" customHeight="1" x14ac:dyDescent="0.25">
      <c r="B446" s="25" t="str">
        <f>IF(TBL_QUAL_SERVICESLISTING_FAMILIES[[#This Row],[RECORD_STARTED]],IF(TBL_QUAL_SERVICESLISTING_FAMILIES[[#This Row],[ERROR_COUNT]]&gt;0,-1,IF(TBL_QUAL_SERVICESLISTING_FAMILIES[[#This Row],[REQ_FIELDS_POPULATED]],1,0)),"")</f>
        <v/>
      </c>
      <c r="C446" s="94">
        <f>ROW()-ROW(TBL_QUAL_SERVICESLISTING_FAMILIES[[#Headers],[ROW_ID]])</f>
        <v>437</v>
      </c>
      <c r="D446" s="82"/>
      <c r="E446" s="82"/>
      <c r="F446" s="33"/>
      <c r="G4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6" s="84" t="str">
        <f>IFERROR(INDEX(TBL_UDARDA_LOANPOOL[QUAL_SERVICES_HUD_MFI],MATCH(TBL_QUAL_SERVICESLISTING_FAMILIES[[#This Row],[LISTING_LOAN_ID_PROP_ADDR]],TBL_UDARDA_LOANPOOL[LOAN_ID_PROP_ADDR],0)),"")</f>
        <v/>
      </c>
      <c r="I4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6" s="36" t="b">
        <f>CONCATENATE(TBL_QUAL_SERVICESLISTING_FAMILIES[[#This Row],[LISTING_LOAN_ID_PROP_ADDR]],TBL_QUAL_SERVICESLISTING_FAMILIES[[#This Row],[FAMILY_NAME]],TBL_QUAL_SERVICESLISTING_FAMILIES[[#This Row],[HOUSEHOLD_ANNUAL_INCOME]])&lt;&gt;""</f>
        <v>0</v>
      </c>
      <c r="K446" s="36" t="b">
        <f>AND(TBL_QUAL_SERVICESLISTING_FAMILIES[[#This Row],[LISTING_LOAN_ID_PROP_ADDR]]&lt;&gt;"",TBL_QUAL_SERVICESLISTING_FAMILIES[[#This Row],[FAMILY_NAME]]&lt;&gt;"",TBL_QUAL_SERVICESLISTING_FAMILIES[[#This Row],[HOUSEHOLD_ANNUAL_INCOME]]&lt;&gt;"")</f>
        <v>0</v>
      </c>
      <c r="L446" s="36">
        <f>SUM(
IF(AND(TBL_QUAL_SERVICESLISTING_FAMILIES[[#This Row],[LISTING_LOAN_ID_PROP_ADDR]]&lt;&gt;"",NOT(ISNUMBER(MATCH(TBL_QUAL_SERVICESLISTING_FAMILIES[[#This Row],[LISTING_LOAN_ID_PROP_ADDR]],RANGE_LOOKUP_UDARDA_LOANLIST,0)))),1,0)
)</f>
        <v>0</v>
      </c>
    </row>
    <row r="447" spans="2:12" ht="20.100000000000001" customHeight="1" x14ac:dyDescent="0.25">
      <c r="B447" s="25" t="str">
        <f>IF(TBL_QUAL_SERVICESLISTING_FAMILIES[[#This Row],[RECORD_STARTED]],IF(TBL_QUAL_SERVICESLISTING_FAMILIES[[#This Row],[ERROR_COUNT]]&gt;0,-1,IF(TBL_QUAL_SERVICESLISTING_FAMILIES[[#This Row],[REQ_FIELDS_POPULATED]],1,0)),"")</f>
        <v/>
      </c>
      <c r="C447" s="94">
        <f>ROW()-ROW(TBL_QUAL_SERVICESLISTING_FAMILIES[[#Headers],[ROW_ID]])</f>
        <v>438</v>
      </c>
      <c r="D447" s="82"/>
      <c r="E447" s="82"/>
      <c r="F447" s="33"/>
      <c r="G4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7" s="84" t="str">
        <f>IFERROR(INDEX(TBL_UDARDA_LOANPOOL[QUAL_SERVICES_HUD_MFI],MATCH(TBL_QUAL_SERVICESLISTING_FAMILIES[[#This Row],[LISTING_LOAN_ID_PROP_ADDR]],TBL_UDARDA_LOANPOOL[LOAN_ID_PROP_ADDR],0)),"")</f>
        <v/>
      </c>
      <c r="I4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7" s="36" t="b">
        <f>CONCATENATE(TBL_QUAL_SERVICESLISTING_FAMILIES[[#This Row],[LISTING_LOAN_ID_PROP_ADDR]],TBL_QUAL_SERVICESLISTING_FAMILIES[[#This Row],[FAMILY_NAME]],TBL_QUAL_SERVICESLISTING_FAMILIES[[#This Row],[HOUSEHOLD_ANNUAL_INCOME]])&lt;&gt;""</f>
        <v>0</v>
      </c>
      <c r="K447" s="36" t="b">
        <f>AND(TBL_QUAL_SERVICESLISTING_FAMILIES[[#This Row],[LISTING_LOAN_ID_PROP_ADDR]]&lt;&gt;"",TBL_QUAL_SERVICESLISTING_FAMILIES[[#This Row],[FAMILY_NAME]]&lt;&gt;"",TBL_QUAL_SERVICESLISTING_FAMILIES[[#This Row],[HOUSEHOLD_ANNUAL_INCOME]]&lt;&gt;"")</f>
        <v>0</v>
      </c>
      <c r="L447" s="36">
        <f>SUM(
IF(AND(TBL_QUAL_SERVICESLISTING_FAMILIES[[#This Row],[LISTING_LOAN_ID_PROP_ADDR]]&lt;&gt;"",NOT(ISNUMBER(MATCH(TBL_QUAL_SERVICESLISTING_FAMILIES[[#This Row],[LISTING_LOAN_ID_PROP_ADDR]],RANGE_LOOKUP_UDARDA_LOANLIST,0)))),1,0)
)</f>
        <v>0</v>
      </c>
    </row>
    <row r="448" spans="2:12" ht="20.100000000000001" customHeight="1" x14ac:dyDescent="0.25">
      <c r="B448" s="25" t="str">
        <f>IF(TBL_QUAL_SERVICESLISTING_FAMILIES[[#This Row],[RECORD_STARTED]],IF(TBL_QUAL_SERVICESLISTING_FAMILIES[[#This Row],[ERROR_COUNT]]&gt;0,-1,IF(TBL_QUAL_SERVICESLISTING_FAMILIES[[#This Row],[REQ_FIELDS_POPULATED]],1,0)),"")</f>
        <v/>
      </c>
      <c r="C448" s="94">
        <f>ROW()-ROW(TBL_QUAL_SERVICESLISTING_FAMILIES[[#Headers],[ROW_ID]])</f>
        <v>439</v>
      </c>
      <c r="D448" s="82"/>
      <c r="E448" s="82"/>
      <c r="F448" s="33"/>
      <c r="G4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8" s="84" t="str">
        <f>IFERROR(INDEX(TBL_UDARDA_LOANPOOL[QUAL_SERVICES_HUD_MFI],MATCH(TBL_QUAL_SERVICESLISTING_FAMILIES[[#This Row],[LISTING_LOAN_ID_PROP_ADDR]],TBL_UDARDA_LOANPOOL[LOAN_ID_PROP_ADDR],0)),"")</f>
        <v/>
      </c>
      <c r="I4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8" s="36" t="b">
        <f>CONCATENATE(TBL_QUAL_SERVICESLISTING_FAMILIES[[#This Row],[LISTING_LOAN_ID_PROP_ADDR]],TBL_QUAL_SERVICESLISTING_FAMILIES[[#This Row],[FAMILY_NAME]],TBL_QUAL_SERVICESLISTING_FAMILIES[[#This Row],[HOUSEHOLD_ANNUAL_INCOME]])&lt;&gt;""</f>
        <v>0</v>
      </c>
      <c r="K448" s="36" t="b">
        <f>AND(TBL_QUAL_SERVICESLISTING_FAMILIES[[#This Row],[LISTING_LOAN_ID_PROP_ADDR]]&lt;&gt;"",TBL_QUAL_SERVICESLISTING_FAMILIES[[#This Row],[FAMILY_NAME]]&lt;&gt;"",TBL_QUAL_SERVICESLISTING_FAMILIES[[#This Row],[HOUSEHOLD_ANNUAL_INCOME]]&lt;&gt;"")</f>
        <v>0</v>
      </c>
      <c r="L448" s="36">
        <f>SUM(
IF(AND(TBL_QUAL_SERVICESLISTING_FAMILIES[[#This Row],[LISTING_LOAN_ID_PROP_ADDR]]&lt;&gt;"",NOT(ISNUMBER(MATCH(TBL_QUAL_SERVICESLISTING_FAMILIES[[#This Row],[LISTING_LOAN_ID_PROP_ADDR]],RANGE_LOOKUP_UDARDA_LOANLIST,0)))),1,0)
)</f>
        <v>0</v>
      </c>
    </row>
    <row r="449" spans="2:12" ht="20.100000000000001" customHeight="1" x14ac:dyDescent="0.25">
      <c r="B449" s="25" t="str">
        <f>IF(TBL_QUAL_SERVICESLISTING_FAMILIES[[#This Row],[RECORD_STARTED]],IF(TBL_QUAL_SERVICESLISTING_FAMILIES[[#This Row],[ERROR_COUNT]]&gt;0,-1,IF(TBL_QUAL_SERVICESLISTING_FAMILIES[[#This Row],[REQ_FIELDS_POPULATED]],1,0)),"")</f>
        <v/>
      </c>
      <c r="C449" s="94">
        <f>ROW()-ROW(TBL_QUAL_SERVICESLISTING_FAMILIES[[#Headers],[ROW_ID]])</f>
        <v>440</v>
      </c>
      <c r="D449" s="82"/>
      <c r="E449" s="82"/>
      <c r="F449" s="33"/>
      <c r="G4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9" s="84" t="str">
        <f>IFERROR(INDEX(TBL_UDARDA_LOANPOOL[QUAL_SERVICES_HUD_MFI],MATCH(TBL_QUAL_SERVICESLISTING_FAMILIES[[#This Row],[LISTING_LOAN_ID_PROP_ADDR]],TBL_UDARDA_LOANPOOL[LOAN_ID_PROP_ADDR],0)),"")</f>
        <v/>
      </c>
      <c r="I4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9" s="36" t="b">
        <f>CONCATENATE(TBL_QUAL_SERVICESLISTING_FAMILIES[[#This Row],[LISTING_LOAN_ID_PROP_ADDR]],TBL_QUAL_SERVICESLISTING_FAMILIES[[#This Row],[FAMILY_NAME]],TBL_QUAL_SERVICESLISTING_FAMILIES[[#This Row],[HOUSEHOLD_ANNUAL_INCOME]])&lt;&gt;""</f>
        <v>0</v>
      </c>
      <c r="K449" s="36" t="b">
        <f>AND(TBL_QUAL_SERVICESLISTING_FAMILIES[[#This Row],[LISTING_LOAN_ID_PROP_ADDR]]&lt;&gt;"",TBL_QUAL_SERVICESLISTING_FAMILIES[[#This Row],[FAMILY_NAME]]&lt;&gt;"",TBL_QUAL_SERVICESLISTING_FAMILIES[[#This Row],[HOUSEHOLD_ANNUAL_INCOME]]&lt;&gt;"")</f>
        <v>0</v>
      </c>
      <c r="L449" s="36">
        <f>SUM(
IF(AND(TBL_QUAL_SERVICESLISTING_FAMILIES[[#This Row],[LISTING_LOAN_ID_PROP_ADDR]]&lt;&gt;"",NOT(ISNUMBER(MATCH(TBL_QUAL_SERVICESLISTING_FAMILIES[[#This Row],[LISTING_LOAN_ID_PROP_ADDR]],RANGE_LOOKUP_UDARDA_LOANLIST,0)))),1,0)
)</f>
        <v>0</v>
      </c>
    </row>
    <row r="450" spans="2:12" ht="20.100000000000001" customHeight="1" x14ac:dyDescent="0.25">
      <c r="B450" s="25" t="str">
        <f>IF(TBL_QUAL_SERVICESLISTING_FAMILIES[[#This Row],[RECORD_STARTED]],IF(TBL_QUAL_SERVICESLISTING_FAMILIES[[#This Row],[ERROR_COUNT]]&gt;0,-1,IF(TBL_QUAL_SERVICESLISTING_FAMILIES[[#This Row],[REQ_FIELDS_POPULATED]],1,0)),"")</f>
        <v/>
      </c>
      <c r="C450" s="94">
        <f>ROW()-ROW(TBL_QUAL_SERVICESLISTING_FAMILIES[[#Headers],[ROW_ID]])</f>
        <v>441</v>
      </c>
      <c r="D450" s="82"/>
      <c r="E450" s="82"/>
      <c r="F450" s="33"/>
      <c r="G4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0" s="84" t="str">
        <f>IFERROR(INDEX(TBL_UDARDA_LOANPOOL[QUAL_SERVICES_HUD_MFI],MATCH(TBL_QUAL_SERVICESLISTING_FAMILIES[[#This Row],[LISTING_LOAN_ID_PROP_ADDR]],TBL_UDARDA_LOANPOOL[LOAN_ID_PROP_ADDR],0)),"")</f>
        <v/>
      </c>
      <c r="I4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0" s="36" t="b">
        <f>CONCATENATE(TBL_QUAL_SERVICESLISTING_FAMILIES[[#This Row],[LISTING_LOAN_ID_PROP_ADDR]],TBL_QUAL_SERVICESLISTING_FAMILIES[[#This Row],[FAMILY_NAME]],TBL_QUAL_SERVICESLISTING_FAMILIES[[#This Row],[HOUSEHOLD_ANNUAL_INCOME]])&lt;&gt;""</f>
        <v>0</v>
      </c>
      <c r="K450" s="36" t="b">
        <f>AND(TBL_QUAL_SERVICESLISTING_FAMILIES[[#This Row],[LISTING_LOAN_ID_PROP_ADDR]]&lt;&gt;"",TBL_QUAL_SERVICESLISTING_FAMILIES[[#This Row],[FAMILY_NAME]]&lt;&gt;"",TBL_QUAL_SERVICESLISTING_FAMILIES[[#This Row],[HOUSEHOLD_ANNUAL_INCOME]]&lt;&gt;"")</f>
        <v>0</v>
      </c>
      <c r="L450" s="36">
        <f>SUM(
IF(AND(TBL_QUAL_SERVICESLISTING_FAMILIES[[#This Row],[LISTING_LOAN_ID_PROP_ADDR]]&lt;&gt;"",NOT(ISNUMBER(MATCH(TBL_QUAL_SERVICESLISTING_FAMILIES[[#This Row],[LISTING_LOAN_ID_PROP_ADDR]],RANGE_LOOKUP_UDARDA_LOANLIST,0)))),1,0)
)</f>
        <v>0</v>
      </c>
    </row>
    <row r="451" spans="2:12" ht="20.100000000000001" customHeight="1" x14ac:dyDescent="0.25">
      <c r="B451" s="25" t="str">
        <f>IF(TBL_QUAL_SERVICESLISTING_FAMILIES[[#This Row],[RECORD_STARTED]],IF(TBL_QUAL_SERVICESLISTING_FAMILIES[[#This Row],[ERROR_COUNT]]&gt;0,-1,IF(TBL_QUAL_SERVICESLISTING_FAMILIES[[#This Row],[REQ_FIELDS_POPULATED]],1,0)),"")</f>
        <v/>
      </c>
      <c r="C451" s="94">
        <f>ROW()-ROW(TBL_QUAL_SERVICESLISTING_FAMILIES[[#Headers],[ROW_ID]])</f>
        <v>442</v>
      </c>
      <c r="D451" s="82"/>
      <c r="E451" s="82"/>
      <c r="F451" s="33"/>
      <c r="G4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1" s="84" t="str">
        <f>IFERROR(INDEX(TBL_UDARDA_LOANPOOL[QUAL_SERVICES_HUD_MFI],MATCH(TBL_QUAL_SERVICESLISTING_FAMILIES[[#This Row],[LISTING_LOAN_ID_PROP_ADDR]],TBL_UDARDA_LOANPOOL[LOAN_ID_PROP_ADDR],0)),"")</f>
        <v/>
      </c>
      <c r="I4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1" s="36" t="b">
        <f>CONCATENATE(TBL_QUAL_SERVICESLISTING_FAMILIES[[#This Row],[LISTING_LOAN_ID_PROP_ADDR]],TBL_QUAL_SERVICESLISTING_FAMILIES[[#This Row],[FAMILY_NAME]],TBL_QUAL_SERVICESLISTING_FAMILIES[[#This Row],[HOUSEHOLD_ANNUAL_INCOME]])&lt;&gt;""</f>
        <v>0</v>
      </c>
      <c r="K451" s="36" t="b">
        <f>AND(TBL_QUAL_SERVICESLISTING_FAMILIES[[#This Row],[LISTING_LOAN_ID_PROP_ADDR]]&lt;&gt;"",TBL_QUAL_SERVICESLISTING_FAMILIES[[#This Row],[FAMILY_NAME]]&lt;&gt;"",TBL_QUAL_SERVICESLISTING_FAMILIES[[#This Row],[HOUSEHOLD_ANNUAL_INCOME]]&lt;&gt;"")</f>
        <v>0</v>
      </c>
      <c r="L451" s="36">
        <f>SUM(
IF(AND(TBL_QUAL_SERVICESLISTING_FAMILIES[[#This Row],[LISTING_LOAN_ID_PROP_ADDR]]&lt;&gt;"",NOT(ISNUMBER(MATCH(TBL_QUAL_SERVICESLISTING_FAMILIES[[#This Row],[LISTING_LOAN_ID_PROP_ADDR]],RANGE_LOOKUP_UDARDA_LOANLIST,0)))),1,0)
)</f>
        <v>0</v>
      </c>
    </row>
    <row r="452" spans="2:12" ht="20.100000000000001" customHeight="1" x14ac:dyDescent="0.25">
      <c r="B452" s="25" t="str">
        <f>IF(TBL_QUAL_SERVICESLISTING_FAMILIES[[#This Row],[RECORD_STARTED]],IF(TBL_QUAL_SERVICESLISTING_FAMILIES[[#This Row],[ERROR_COUNT]]&gt;0,-1,IF(TBL_QUAL_SERVICESLISTING_FAMILIES[[#This Row],[REQ_FIELDS_POPULATED]],1,0)),"")</f>
        <v/>
      </c>
      <c r="C452" s="94">
        <f>ROW()-ROW(TBL_QUAL_SERVICESLISTING_FAMILIES[[#Headers],[ROW_ID]])</f>
        <v>443</v>
      </c>
      <c r="D452" s="82"/>
      <c r="E452" s="82"/>
      <c r="F452" s="33"/>
      <c r="G4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2" s="84" t="str">
        <f>IFERROR(INDEX(TBL_UDARDA_LOANPOOL[QUAL_SERVICES_HUD_MFI],MATCH(TBL_QUAL_SERVICESLISTING_FAMILIES[[#This Row],[LISTING_LOAN_ID_PROP_ADDR]],TBL_UDARDA_LOANPOOL[LOAN_ID_PROP_ADDR],0)),"")</f>
        <v/>
      </c>
      <c r="I4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2" s="36" t="b">
        <f>CONCATENATE(TBL_QUAL_SERVICESLISTING_FAMILIES[[#This Row],[LISTING_LOAN_ID_PROP_ADDR]],TBL_QUAL_SERVICESLISTING_FAMILIES[[#This Row],[FAMILY_NAME]],TBL_QUAL_SERVICESLISTING_FAMILIES[[#This Row],[HOUSEHOLD_ANNUAL_INCOME]])&lt;&gt;""</f>
        <v>0</v>
      </c>
      <c r="K452" s="36" t="b">
        <f>AND(TBL_QUAL_SERVICESLISTING_FAMILIES[[#This Row],[LISTING_LOAN_ID_PROP_ADDR]]&lt;&gt;"",TBL_QUAL_SERVICESLISTING_FAMILIES[[#This Row],[FAMILY_NAME]]&lt;&gt;"",TBL_QUAL_SERVICESLISTING_FAMILIES[[#This Row],[HOUSEHOLD_ANNUAL_INCOME]]&lt;&gt;"")</f>
        <v>0</v>
      </c>
      <c r="L452" s="36">
        <f>SUM(
IF(AND(TBL_QUAL_SERVICESLISTING_FAMILIES[[#This Row],[LISTING_LOAN_ID_PROP_ADDR]]&lt;&gt;"",NOT(ISNUMBER(MATCH(TBL_QUAL_SERVICESLISTING_FAMILIES[[#This Row],[LISTING_LOAN_ID_PROP_ADDR]],RANGE_LOOKUP_UDARDA_LOANLIST,0)))),1,0)
)</f>
        <v>0</v>
      </c>
    </row>
    <row r="453" spans="2:12" ht="20.100000000000001" customHeight="1" x14ac:dyDescent="0.25">
      <c r="B453" s="25" t="str">
        <f>IF(TBL_QUAL_SERVICESLISTING_FAMILIES[[#This Row],[RECORD_STARTED]],IF(TBL_QUAL_SERVICESLISTING_FAMILIES[[#This Row],[ERROR_COUNT]]&gt;0,-1,IF(TBL_QUAL_SERVICESLISTING_FAMILIES[[#This Row],[REQ_FIELDS_POPULATED]],1,0)),"")</f>
        <v/>
      </c>
      <c r="C453" s="94">
        <f>ROW()-ROW(TBL_QUAL_SERVICESLISTING_FAMILIES[[#Headers],[ROW_ID]])</f>
        <v>444</v>
      </c>
      <c r="D453" s="82"/>
      <c r="E453" s="82"/>
      <c r="F453" s="33"/>
      <c r="G4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3" s="84" t="str">
        <f>IFERROR(INDEX(TBL_UDARDA_LOANPOOL[QUAL_SERVICES_HUD_MFI],MATCH(TBL_QUAL_SERVICESLISTING_FAMILIES[[#This Row],[LISTING_LOAN_ID_PROP_ADDR]],TBL_UDARDA_LOANPOOL[LOAN_ID_PROP_ADDR],0)),"")</f>
        <v/>
      </c>
      <c r="I4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3" s="36" t="b">
        <f>CONCATENATE(TBL_QUAL_SERVICESLISTING_FAMILIES[[#This Row],[LISTING_LOAN_ID_PROP_ADDR]],TBL_QUAL_SERVICESLISTING_FAMILIES[[#This Row],[FAMILY_NAME]],TBL_QUAL_SERVICESLISTING_FAMILIES[[#This Row],[HOUSEHOLD_ANNUAL_INCOME]])&lt;&gt;""</f>
        <v>0</v>
      </c>
      <c r="K453" s="36" t="b">
        <f>AND(TBL_QUAL_SERVICESLISTING_FAMILIES[[#This Row],[LISTING_LOAN_ID_PROP_ADDR]]&lt;&gt;"",TBL_QUAL_SERVICESLISTING_FAMILIES[[#This Row],[FAMILY_NAME]]&lt;&gt;"",TBL_QUAL_SERVICESLISTING_FAMILIES[[#This Row],[HOUSEHOLD_ANNUAL_INCOME]]&lt;&gt;"")</f>
        <v>0</v>
      </c>
      <c r="L453" s="36">
        <f>SUM(
IF(AND(TBL_QUAL_SERVICESLISTING_FAMILIES[[#This Row],[LISTING_LOAN_ID_PROP_ADDR]]&lt;&gt;"",NOT(ISNUMBER(MATCH(TBL_QUAL_SERVICESLISTING_FAMILIES[[#This Row],[LISTING_LOAN_ID_PROP_ADDR]],RANGE_LOOKUP_UDARDA_LOANLIST,0)))),1,0)
)</f>
        <v>0</v>
      </c>
    </row>
    <row r="454" spans="2:12" ht="20.100000000000001" customHeight="1" x14ac:dyDescent="0.25">
      <c r="B454" s="25" t="str">
        <f>IF(TBL_QUAL_SERVICESLISTING_FAMILIES[[#This Row],[RECORD_STARTED]],IF(TBL_QUAL_SERVICESLISTING_FAMILIES[[#This Row],[ERROR_COUNT]]&gt;0,-1,IF(TBL_QUAL_SERVICESLISTING_FAMILIES[[#This Row],[REQ_FIELDS_POPULATED]],1,0)),"")</f>
        <v/>
      </c>
      <c r="C454" s="94">
        <f>ROW()-ROW(TBL_QUAL_SERVICESLISTING_FAMILIES[[#Headers],[ROW_ID]])</f>
        <v>445</v>
      </c>
      <c r="D454" s="82"/>
      <c r="E454" s="82"/>
      <c r="F454" s="33"/>
      <c r="G4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4" s="84" t="str">
        <f>IFERROR(INDEX(TBL_UDARDA_LOANPOOL[QUAL_SERVICES_HUD_MFI],MATCH(TBL_QUAL_SERVICESLISTING_FAMILIES[[#This Row],[LISTING_LOAN_ID_PROP_ADDR]],TBL_UDARDA_LOANPOOL[LOAN_ID_PROP_ADDR],0)),"")</f>
        <v/>
      </c>
      <c r="I4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4" s="36" t="b">
        <f>CONCATENATE(TBL_QUAL_SERVICESLISTING_FAMILIES[[#This Row],[LISTING_LOAN_ID_PROP_ADDR]],TBL_QUAL_SERVICESLISTING_FAMILIES[[#This Row],[FAMILY_NAME]],TBL_QUAL_SERVICESLISTING_FAMILIES[[#This Row],[HOUSEHOLD_ANNUAL_INCOME]])&lt;&gt;""</f>
        <v>0</v>
      </c>
      <c r="K454" s="36" t="b">
        <f>AND(TBL_QUAL_SERVICESLISTING_FAMILIES[[#This Row],[LISTING_LOAN_ID_PROP_ADDR]]&lt;&gt;"",TBL_QUAL_SERVICESLISTING_FAMILIES[[#This Row],[FAMILY_NAME]]&lt;&gt;"",TBL_QUAL_SERVICESLISTING_FAMILIES[[#This Row],[HOUSEHOLD_ANNUAL_INCOME]]&lt;&gt;"")</f>
        <v>0</v>
      </c>
      <c r="L454" s="36">
        <f>SUM(
IF(AND(TBL_QUAL_SERVICESLISTING_FAMILIES[[#This Row],[LISTING_LOAN_ID_PROP_ADDR]]&lt;&gt;"",NOT(ISNUMBER(MATCH(TBL_QUAL_SERVICESLISTING_FAMILIES[[#This Row],[LISTING_LOAN_ID_PROP_ADDR]],RANGE_LOOKUP_UDARDA_LOANLIST,0)))),1,0)
)</f>
        <v>0</v>
      </c>
    </row>
    <row r="455" spans="2:12" ht="20.100000000000001" customHeight="1" x14ac:dyDescent="0.25">
      <c r="B455" s="25" t="str">
        <f>IF(TBL_QUAL_SERVICESLISTING_FAMILIES[[#This Row],[RECORD_STARTED]],IF(TBL_QUAL_SERVICESLISTING_FAMILIES[[#This Row],[ERROR_COUNT]]&gt;0,-1,IF(TBL_QUAL_SERVICESLISTING_FAMILIES[[#This Row],[REQ_FIELDS_POPULATED]],1,0)),"")</f>
        <v/>
      </c>
      <c r="C455" s="94">
        <f>ROW()-ROW(TBL_QUAL_SERVICESLISTING_FAMILIES[[#Headers],[ROW_ID]])</f>
        <v>446</v>
      </c>
      <c r="D455" s="82"/>
      <c r="E455" s="82"/>
      <c r="F455" s="33"/>
      <c r="G4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5" s="84" t="str">
        <f>IFERROR(INDEX(TBL_UDARDA_LOANPOOL[QUAL_SERVICES_HUD_MFI],MATCH(TBL_QUAL_SERVICESLISTING_FAMILIES[[#This Row],[LISTING_LOAN_ID_PROP_ADDR]],TBL_UDARDA_LOANPOOL[LOAN_ID_PROP_ADDR],0)),"")</f>
        <v/>
      </c>
      <c r="I4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5" s="36" t="b">
        <f>CONCATENATE(TBL_QUAL_SERVICESLISTING_FAMILIES[[#This Row],[LISTING_LOAN_ID_PROP_ADDR]],TBL_QUAL_SERVICESLISTING_FAMILIES[[#This Row],[FAMILY_NAME]],TBL_QUAL_SERVICESLISTING_FAMILIES[[#This Row],[HOUSEHOLD_ANNUAL_INCOME]])&lt;&gt;""</f>
        <v>0</v>
      </c>
      <c r="K455" s="36" t="b">
        <f>AND(TBL_QUAL_SERVICESLISTING_FAMILIES[[#This Row],[LISTING_LOAN_ID_PROP_ADDR]]&lt;&gt;"",TBL_QUAL_SERVICESLISTING_FAMILIES[[#This Row],[FAMILY_NAME]]&lt;&gt;"",TBL_QUAL_SERVICESLISTING_FAMILIES[[#This Row],[HOUSEHOLD_ANNUAL_INCOME]]&lt;&gt;"")</f>
        <v>0</v>
      </c>
      <c r="L455" s="36">
        <f>SUM(
IF(AND(TBL_QUAL_SERVICESLISTING_FAMILIES[[#This Row],[LISTING_LOAN_ID_PROP_ADDR]]&lt;&gt;"",NOT(ISNUMBER(MATCH(TBL_QUAL_SERVICESLISTING_FAMILIES[[#This Row],[LISTING_LOAN_ID_PROP_ADDR]],RANGE_LOOKUP_UDARDA_LOANLIST,0)))),1,0)
)</f>
        <v>0</v>
      </c>
    </row>
    <row r="456" spans="2:12" ht="20.100000000000001" customHeight="1" x14ac:dyDescent="0.25">
      <c r="B456" s="25" t="str">
        <f>IF(TBL_QUAL_SERVICESLISTING_FAMILIES[[#This Row],[RECORD_STARTED]],IF(TBL_QUAL_SERVICESLISTING_FAMILIES[[#This Row],[ERROR_COUNT]]&gt;0,-1,IF(TBL_QUAL_SERVICESLISTING_FAMILIES[[#This Row],[REQ_FIELDS_POPULATED]],1,0)),"")</f>
        <v/>
      </c>
      <c r="C456" s="94">
        <f>ROW()-ROW(TBL_QUAL_SERVICESLISTING_FAMILIES[[#Headers],[ROW_ID]])</f>
        <v>447</v>
      </c>
      <c r="D456" s="82"/>
      <c r="E456" s="82"/>
      <c r="F456" s="33"/>
      <c r="G4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6" s="84" t="str">
        <f>IFERROR(INDEX(TBL_UDARDA_LOANPOOL[QUAL_SERVICES_HUD_MFI],MATCH(TBL_QUAL_SERVICESLISTING_FAMILIES[[#This Row],[LISTING_LOAN_ID_PROP_ADDR]],TBL_UDARDA_LOANPOOL[LOAN_ID_PROP_ADDR],0)),"")</f>
        <v/>
      </c>
      <c r="I4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6" s="36" t="b">
        <f>CONCATENATE(TBL_QUAL_SERVICESLISTING_FAMILIES[[#This Row],[LISTING_LOAN_ID_PROP_ADDR]],TBL_QUAL_SERVICESLISTING_FAMILIES[[#This Row],[FAMILY_NAME]],TBL_QUAL_SERVICESLISTING_FAMILIES[[#This Row],[HOUSEHOLD_ANNUAL_INCOME]])&lt;&gt;""</f>
        <v>0</v>
      </c>
      <c r="K456" s="36" t="b">
        <f>AND(TBL_QUAL_SERVICESLISTING_FAMILIES[[#This Row],[LISTING_LOAN_ID_PROP_ADDR]]&lt;&gt;"",TBL_QUAL_SERVICESLISTING_FAMILIES[[#This Row],[FAMILY_NAME]]&lt;&gt;"",TBL_QUAL_SERVICESLISTING_FAMILIES[[#This Row],[HOUSEHOLD_ANNUAL_INCOME]]&lt;&gt;"")</f>
        <v>0</v>
      </c>
      <c r="L456" s="36">
        <f>SUM(
IF(AND(TBL_QUAL_SERVICESLISTING_FAMILIES[[#This Row],[LISTING_LOAN_ID_PROP_ADDR]]&lt;&gt;"",NOT(ISNUMBER(MATCH(TBL_QUAL_SERVICESLISTING_FAMILIES[[#This Row],[LISTING_LOAN_ID_PROP_ADDR]],RANGE_LOOKUP_UDARDA_LOANLIST,0)))),1,0)
)</f>
        <v>0</v>
      </c>
    </row>
    <row r="457" spans="2:12" ht="20.100000000000001" customHeight="1" x14ac:dyDescent="0.25">
      <c r="B457" s="25" t="str">
        <f>IF(TBL_QUAL_SERVICESLISTING_FAMILIES[[#This Row],[RECORD_STARTED]],IF(TBL_QUAL_SERVICESLISTING_FAMILIES[[#This Row],[ERROR_COUNT]]&gt;0,-1,IF(TBL_QUAL_SERVICESLISTING_FAMILIES[[#This Row],[REQ_FIELDS_POPULATED]],1,0)),"")</f>
        <v/>
      </c>
      <c r="C457" s="94">
        <f>ROW()-ROW(TBL_QUAL_SERVICESLISTING_FAMILIES[[#Headers],[ROW_ID]])</f>
        <v>448</v>
      </c>
      <c r="D457" s="82"/>
      <c r="E457" s="82"/>
      <c r="F457" s="33"/>
      <c r="G4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7" s="84" t="str">
        <f>IFERROR(INDEX(TBL_UDARDA_LOANPOOL[QUAL_SERVICES_HUD_MFI],MATCH(TBL_QUAL_SERVICESLISTING_FAMILIES[[#This Row],[LISTING_LOAN_ID_PROP_ADDR]],TBL_UDARDA_LOANPOOL[LOAN_ID_PROP_ADDR],0)),"")</f>
        <v/>
      </c>
      <c r="I4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7" s="36" t="b">
        <f>CONCATENATE(TBL_QUAL_SERVICESLISTING_FAMILIES[[#This Row],[LISTING_LOAN_ID_PROP_ADDR]],TBL_QUAL_SERVICESLISTING_FAMILIES[[#This Row],[FAMILY_NAME]],TBL_QUAL_SERVICESLISTING_FAMILIES[[#This Row],[HOUSEHOLD_ANNUAL_INCOME]])&lt;&gt;""</f>
        <v>0</v>
      </c>
      <c r="K457" s="36" t="b">
        <f>AND(TBL_QUAL_SERVICESLISTING_FAMILIES[[#This Row],[LISTING_LOAN_ID_PROP_ADDR]]&lt;&gt;"",TBL_QUAL_SERVICESLISTING_FAMILIES[[#This Row],[FAMILY_NAME]]&lt;&gt;"",TBL_QUAL_SERVICESLISTING_FAMILIES[[#This Row],[HOUSEHOLD_ANNUAL_INCOME]]&lt;&gt;"")</f>
        <v>0</v>
      </c>
      <c r="L457" s="36">
        <f>SUM(
IF(AND(TBL_QUAL_SERVICESLISTING_FAMILIES[[#This Row],[LISTING_LOAN_ID_PROP_ADDR]]&lt;&gt;"",NOT(ISNUMBER(MATCH(TBL_QUAL_SERVICESLISTING_FAMILIES[[#This Row],[LISTING_LOAN_ID_PROP_ADDR]],RANGE_LOOKUP_UDARDA_LOANLIST,0)))),1,0)
)</f>
        <v>0</v>
      </c>
    </row>
    <row r="458" spans="2:12" ht="20.100000000000001" customHeight="1" x14ac:dyDescent="0.25">
      <c r="B458" s="25" t="str">
        <f>IF(TBL_QUAL_SERVICESLISTING_FAMILIES[[#This Row],[RECORD_STARTED]],IF(TBL_QUAL_SERVICESLISTING_FAMILIES[[#This Row],[ERROR_COUNT]]&gt;0,-1,IF(TBL_QUAL_SERVICESLISTING_FAMILIES[[#This Row],[REQ_FIELDS_POPULATED]],1,0)),"")</f>
        <v/>
      </c>
      <c r="C458" s="94">
        <f>ROW()-ROW(TBL_QUAL_SERVICESLISTING_FAMILIES[[#Headers],[ROW_ID]])</f>
        <v>449</v>
      </c>
      <c r="D458" s="82"/>
      <c r="E458" s="82"/>
      <c r="F458" s="33"/>
      <c r="G4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8" s="84" t="str">
        <f>IFERROR(INDEX(TBL_UDARDA_LOANPOOL[QUAL_SERVICES_HUD_MFI],MATCH(TBL_QUAL_SERVICESLISTING_FAMILIES[[#This Row],[LISTING_LOAN_ID_PROP_ADDR]],TBL_UDARDA_LOANPOOL[LOAN_ID_PROP_ADDR],0)),"")</f>
        <v/>
      </c>
      <c r="I4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8" s="36" t="b">
        <f>CONCATENATE(TBL_QUAL_SERVICESLISTING_FAMILIES[[#This Row],[LISTING_LOAN_ID_PROP_ADDR]],TBL_QUAL_SERVICESLISTING_FAMILIES[[#This Row],[FAMILY_NAME]],TBL_QUAL_SERVICESLISTING_FAMILIES[[#This Row],[HOUSEHOLD_ANNUAL_INCOME]])&lt;&gt;""</f>
        <v>0</v>
      </c>
      <c r="K458" s="36" t="b">
        <f>AND(TBL_QUAL_SERVICESLISTING_FAMILIES[[#This Row],[LISTING_LOAN_ID_PROP_ADDR]]&lt;&gt;"",TBL_QUAL_SERVICESLISTING_FAMILIES[[#This Row],[FAMILY_NAME]]&lt;&gt;"",TBL_QUAL_SERVICESLISTING_FAMILIES[[#This Row],[HOUSEHOLD_ANNUAL_INCOME]]&lt;&gt;"")</f>
        <v>0</v>
      </c>
      <c r="L458" s="36">
        <f>SUM(
IF(AND(TBL_QUAL_SERVICESLISTING_FAMILIES[[#This Row],[LISTING_LOAN_ID_PROP_ADDR]]&lt;&gt;"",NOT(ISNUMBER(MATCH(TBL_QUAL_SERVICESLISTING_FAMILIES[[#This Row],[LISTING_LOAN_ID_PROP_ADDR]],RANGE_LOOKUP_UDARDA_LOANLIST,0)))),1,0)
)</f>
        <v>0</v>
      </c>
    </row>
    <row r="459" spans="2:12" ht="20.100000000000001" customHeight="1" x14ac:dyDescent="0.25">
      <c r="B459" s="25" t="str">
        <f>IF(TBL_QUAL_SERVICESLISTING_FAMILIES[[#This Row],[RECORD_STARTED]],IF(TBL_QUAL_SERVICESLISTING_FAMILIES[[#This Row],[ERROR_COUNT]]&gt;0,-1,IF(TBL_QUAL_SERVICESLISTING_FAMILIES[[#This Row],[REQ_FIELDS_POPULATED]],1,0)),"")</f>
        <v/>
      </c>
      <c r="C459" s="94">
        <f>ROW()-ROW(TBL_QUAL_SERVICESLISTING_FAMILIES[[#Headers],[ROW_ID]])</f>
        <v>450</v>
      </c>
      <c r="D459" s="82"/>
      <c r="E459" s="82"/>
      <c r="F459" s="33"/>
      <c r="G4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9" s="84" t="str">
        <f>IFERROR(INDEX(TBL_UDARDA_LOANPOOL[QUAL_SERVICES_HUD_MFI],MATCH(TBL_QUAL_SERVICESLISTING_FAMILIES[[#This Row],[LISTING_LOAN_ID_PROP_ADDR]],TBL_UDARDA_LOANPOOL[LOAN_ID_PROP_ADDR],0)),"")</f>
        <v/>
      </c>
      <c r="I4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9" s="36" t="b">
        <f>CONCATENATE(TBL_QUAL_SERVICESLISTING_FAMILIES[[#This Row],[LISTING_LOAN_ID_PROP_ADDR]],TBL_QUAL_SERVICESLISTING_FAMILIES[[#This Row],[FAMILY_NAME]],TBL_QUAL_SERVICESLISTING_FAMILIES[[#This Row],[HOUSEHOLD_ANNUAL_INCOME]])&lt;&gt;""</f>
        <v>0</v>
      </c>
      <c r="K459" s="36" t="b">
        <f>AND(TBL_QUAL_SERVICESLISTING_FAMILIES[[#This Row],[LISTING_LOAN_ID_PROP_ADDR]]&lt;&gt;"",TBL_QUAL_SERVICESLISTING_FAMILIES[[#This Row],[FAMILY_NAME]]&lt;&gt;"",TBL_QUAL_SERVICESLISTING_FAMILIES[[#This Row],[HOUSEHOLD_ANNUAL_INCOME]]&lt;&gt;"")</f>
        <v>0</v>
      </c>
      <c r="L459" s="36">
        <f>SUM(
IF(AND(TBL_QUAL_SERVICESLISTING_FAMILIES[[#This Row],[LISTING_LOAN_ID_PROP_ADDR]]&lt;&gt;"",NOT(ISNUMBER(MATCH(TBL_QUAL_SERVICESLISTING_FAMILIES[[#This Row],[LISTING_LOAN_ID_PROP_ADDR]],RANGE_LOOKUP_UDARDA_LOANLIST,0)))),1,0)
)</f>
        <v>0</v>
      </c>
    </row>
    <row r="460" spans="2:12" ht="20.100000000000001" customHeight="1" x14ac:dyDescent="0.25">
      <c r="B460" s="25" t="str">
        <f>IF(TBL_QUAL_SERVICESLISTING_FAMILIES[[#This Row],[RECORD_STARTED]],IF(TBL_QUAL_SERVICESLISTING_FAMILIES[[#This Row],[ERROR_COUNT]]&gt;0,-1,IF(TBL_QUAL_SERVICESLISTING_FAMILIES[[#This Row],[REQ_FIELDS_POPULATED]],1,0)),"")</f>
        <v/>
      </c>
      <c r="C460" s="94">
        <f>ROW()-ROW(TBL_QUAL_SERVICESLISTING_FAMILIES[[#Headers],[ROW_ID]])</f>
        <v>451</v>
      </c>
      <c r="D460" s="82"/>
      <c r="E460" s="82"/>
      <c r="F460" s="33"/>
      <c r="G4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0" s="84" t="str">
        <f>IFERROR(INDEX(TBL_UDARDA_LOANPOOL[QUAL_SERVICES_HUD_MFI],MATCH(TBL_QUAL_SERVICESLISTING_FAMILIES[[#This Row],[LISTING_LOAN_ID_PROP_ADDR]],TBL_UDARDA_LOANPOOL[LOAN_ID_PROP_ADDR],0)),"")</f>
        <v/>
      </c>
      <c r="I4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0" s="36" t="b">
        <f>CONCATENATE(TBL_QUAL_SERVICESLISTING_FAMILIES[[#This Row],[LISTING_LOAN_ID_PROP_ADDR]],TBL_QUAL_SERVICESLISTING_FAMILIES[[#This Row],[FAMILY_NAME]],TBL_QUAL_SERVICESLISTING_FAMILIES[[#This Row],[HOUSEHOLD_ANNUAL_INCOME]])&lt;&gt;""</f>
        <v>0</v>
      </c>
      <c r="K460" s="36" t="b">
        <f>AND(TBL_QUAL_SERVICESLISTING_FAMILIES[[#This Row],[LISTING_LOAN_ID_PROP_ADDR]]&lt;&gt;"",TBL_QUAL_SERVICESLISTING_FAMILIES[[#This Row],[FAMILY_NAME]]&lt;&gt;"",TBL_QUAL_SERVICESLISTING_FAMILIES[[#This Row],[HOUSEHOLD_ANNUAL_INCOME]]&lt;&gt;"")</f>
        <v>0</v>
      </c>
      <c r="L460" s="36">
        <f>SUM(
IF(AND(TBL_QUAL_SERVICESLISTING_FAMILIES[[#This Row],[LISTING_LOAN_ID_PROP_ADDR]]&lt;&gt;"",NOT(ISNUMBER(MATCH(TBL_QUAL_SERVICESLISTING_FAMILIES[[#This Row],[LISTING_LOAN_ID_PROP_ADDR]],RANGE_LOOKUP_UDARDA_LOANLIST,0)))),1,0)
)</f>
        <v>0</v>
      </c>
    </row>
    <row r="461" spans="2:12" ht="20.100000000000001" customHeight="1" x14ac:dyDescent="0.25">
      <c r="B461" s="25" t="str">
        <f>IF(TBL_QUAL_SERVICESLISTING_FAMILIES[[#This Row],[RECORD_STARTED]],IF(TBL_QUAL_SERVICESLISTING_FAMILIES[[#This Row],[ERROR_COUNT]]&gt;0,-1,IF(TBL_QUAL_SERVICESLISTING_FAMILIES[[#This Row],[REQ_FIELDS_POPULATED]],1,0)),"")</f>
        <v/>
      </c>
      <c r="C461" s="94">
        <f>ROW()-ROW(TBL_QUAL_SERVICESLISTING_FAMILIES[[#Headers],[ROW_ID]])</f>
        <v>452</v>
      </c>
      <c r="D461" s="82"/>
      <c r="E461" s="82"/>
      <c r="F461" s="33"/>
      <c r="G4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1" s="84" t="str">
        <f>IFERROR(INDEX(TBL_UDARDA_LOANPOOL[QUAL_SERVICES_HUD_MFI],MATCH(TBL_QUAL_SERVICESLISTING_FAMILIES[[#This Row],[LISTING_LOAN_ID_PROP_ADDR]],TBL_UDARDA_LOANPOOL[LOAN_ID_PROP_ADDR],0)),"")</f>
        <v/>
      </c>
      <c r="I4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1" s="36" t="b">
        <f>CONCATENATE(TBL_QUAL_SERVICESLISTING_FAMILIES[[#This Row],[LISTING_LOAN_ID_PROP_ADDR]],TBL_QUAL_SERVICESLISTING_FAMILIES[[#This Row],[FAMILY_NAME]],TBL_QUAL_SERVICESLISTING_FAMILIES[[#This Row],[HOUSEHOLD_ANNUAL_INCOME]])&lt;&gt;""</f>
        <v>0</v>
      </c>
      <c r="K461" s="36" t="b">
        <f>AND(TBL_QUAL_SERVICESLISTING_FAMILIES[[#This Row],[LISTING_LOAN_ID_PROP_ADDR]]&lt;&gt;"",TBL_QUAL_SERVICESLISTING_FAMILIES[[#This Row],[FAMILY_NAME]]&lt;&gt;"",TBL_QUAL_SERVICESLISTING_FAMILIES[[#This Row],[HOUSEHOLD_ANNUAL_INCOME]]&lt;&gt;"")</f>
        <v>0</v>
      </c>
      <c r="L461" s="36">
        <f>SUM(
IF(AND(TBL_QUAL_SERVICESLISTING_FAMILIES[[#This Row],[LISTING_LOAN_ID_PROP_ADDR]]&lt;&gt;"",NOT(ISNUMBER(MATCH(TBL_QUAL_SERVICESLISTING_FAMILIES[[#This Row],[LISTING_LOAN_ID_PROP_ADDR]],RANGE_LOOKUP_UDARDA_LOANLIST,0)))),1,0)
)</f>
        <v>0</v>
      </c>
    </row>
    <row r="462" spans="2:12" ht="20.100000000000001" customHeight="1" x14ac:dyDescent="0.25">
      <c r="B462" s="25" t="str">
        <f>IF(TBL_QUAL_SERVICESLISTING_FAMILIES[[#This Row],[RECORD_STARTED]],IF(TBL_QUAL_SERVICESLISTING_FAMILIES[[#This Row],[ERROR_COUNT]]&gt;0,-1,IF(TBL_QUAL_SERVICESLISTING_FAMILIES[[#This Row],[REQ_FIELDS_POPULATED]],1,0)),"")</f>
        <v/>
      </c>
      <c r="C462" s="94">
        <f>ROW()-ROW(TBL_QUAL_SERVICESLISTING_FAMILIES[[#Headers],[ROW_ID]])</f>
        <v>453</v>
      </c>
      <c r="D462" s="82"/>
      <c r="E462" s="82"/>
      <c r="F462" s="33"/>
      <c r="G4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2" s="84" t="str">
        <f>IFERROR(INDEX(TBL_UDARDA_LOANPOOL[QUAL_SERVICES_HUD_MFI],MATCH(TBL_QUAL_SERVICESLISTING_FAMILIES[[#This Row],[LISTING_LOAN_ID_PROP_ADDR]],TBL_UDARDA_LOANPOOL[LOAN_ID_PROP_ADDR],0)),"")</f>
        <v/>
      </c>
      <c r="I4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2" s="36" t="b">
        <f>CONCATENATE(TBL_QUAL_SERVICESLISTING_FAMILIES[[#This Row],[LISTING_LOAN_ID_PROP_ADDR]],TBL_QUAL_SERVICESLISTING_FAMILIES[[#This Row],[FAMILY_NAME]],TBL_QUAL_SERVICESLISTING_FAMILIES[[#This Row],[HOUSEHOLD_ANNUAL_INCOME]])&lt;&gt;""</f>
        <v>0</v>
      </c>
      <c r="K462" s="36" t="b">
        <f>AND(TBL_QUAL_SERVICESLISTING_FAMILIES[[#This Row],[LISTING_LOAN_ID_PROP_ADDR]]&lt;&gt;"",TBL_QUAL_SERVICESLISTING_FAMILIES[[#This Row],[FAMILY_NAME]]&lt;&gt;"",TBL_QUAL_SERVICESLISTING_FAMILIES[[#This Row],[HOUSEHOLD_ANNUAL_INCOME]]&lt;&gt;"")</f>
        <v>0</v>
      </c>
      <c r="L462" s="36">
        <f>SUM(
IF(AND(TBL_QUAL_SERVICESLISTING_FAMILIES[[#This Row],[LISTING_LOAN_ID_PROP_ADDR]]&lt;&gt;"",NOT(ISNUMBER(MATCH(TBL_QUAL_SERVICESLISTING_FAMILIES[[#This Row],[LISTING_LOAN_ID_PROP_ADDR]],RANGE_LOOKUP_UDARDA_LOANLIST,0)))),1,0)
)</f>
        <v>0</v>
      </c>
    </row>
    <row r="463" spans="2:12" ht="20.100000000000001" customHeight="1" x14ac:dyDescent="0.25">
      <c r="B463" s="25" t="str">
        <f>IF(TBL_QUAL_SERVICESLISTING_FAMILIES[[#This Row],[RECORD_STARTED]],IF(TBL_QUAL_SERVICESLISTING_FAMILIES[[#This Row],[ERROR_COUNT]]&gt;0,-1,IF(TBL_QUAL_SERVICESLISTING_FAMILIES[[#This Row],[REQ_FIELDS_POPULATED]],1,0)),"")</f>
        <v/>
      </c>
      <c r="C463" s="94">
        <f>ROW()-ROW(TBL_QUAL_SERVICESLISTING_FAMILIES[[#Headers],[ROW_ID]])</f>
        <v>454</v>
      </c>
      <c r="D463" s="82"/>
      <c r="E463" s="82"/>
      <c r="F463" s="33"/>
      <c r="G4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3" s="84" t="str">
        <f>IFERROR(INDEX(TBL_UDARDA_LOANPOOL[QUAL_SERVICES_HUD_MFI],MATCH(TBL_QUAL_SERVICESLISTING_FAMILIES[[#This Row],[LISTING_LOAN_ID_PROP_ADDR]],TBL_UDARDA_LOANPOOL[LOAN_ID_PROP_ADDR],0)),"")</f>
        <v/>
      </c>
      <c r="I4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3" s="36" t="b">
        <f>CONCATENATE(TBL_QUAL_SERVICESLISTING_FAMILIES[[#This Row],[LISTING_LOAN_ID_PROP_ADDR]],TBL_QUAL_SERVICESLISTING_FAMILIES[[#This Row],[FAMILY_NAME]],TBL_QUAL_SERVICESLISTING_FAMILIES[[#This Row],[HOUSEHOLD_ANNUAL_INCOME]])&lt;&gt;""</f>
        <v>0</v>
      </c>
      <c r="K463" s="36" t="b">
        <f>AND(TBL_QUAL_SERVICESLISTING_FAMILIES[[#This Row],[LISTING_LOAN_ID_PROP_ADDR]]&lt;&gt;"",TBL_QUAL_SERVICESLISTING_FAMILIES[[#This Row],[FAMILY_NAME]]&lt;&gt;"",TBL_QUAL_SERVICESLISTING_FAMILIES[[#This Row],[HOUSEHOLD_ANNUAL_INCOME]]&lt;&gt;"")</f>
        <v>0</v>
      </c>
      <c r="L463" s="36">
        <f>SUM(
IF(AND(TBL_QUAL_SERVICESLISTING_FAMILIES[[#This Row],[LISTING_LOAN_ID_PROP_ADDR]]&lt;&gt;"",NOT(ISNUMBER(MATCH(TBL_QUAL_SERVICESLISTING_FAMILIES[[#This Row],[LISTING_LOAN_ID_PROP_ADDR]],RANGE_LOOKUP_UDARDA_LOANLIST,0)))),1,0)
)</f>
        <v>0</v>
      </c>
    </row>
    <row r="464" spans="2:12" ht="20.100000000000001" customHeight="1" x14ac:dyDescent="0.25">
      <c r="B464" s="25" t="str">
        <f>IF(TBL_QUAL_SERVICESLISTING_FAMILIES[[#This Row],[RECORD_STARTED]],IF(TBL_QUAL_SERVICESLISTING_FAMILIES[[#This Row],[ERROR_COUNT]]&gt;0,-1,IF(TBL_QUAL_SERVICESLISTING_FAMILIES[[#This Row],[REQ_FIELDS_POPULATED]],1,0)),"")</f>
        <v/>
      </c>
      <c r="C464" s="94">
        <f>ROW()-ROW(TBL_QUAL_SERVICESLISTING_FAMILIES[[#Headers],[ROW_ID]])</f>
        <v>455</v>
      </c>
      <c r="D464" s="82"/>
      <c r="E464" s="82"/>
      <c r="F464" s="33"/>
      <c r="G4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4" s="84" t="str">
        <f>IFERROR(INDEX(TBL_UDARDA_LOANPOOL[QUAL_SERVICES_HUD_MFI],MATCH(TBL_QUAL_SERVICESLISTING_FAMILIES[[#This Row],[LISTING_LOAN_ID_PROP_ADDR]],TBL_UDARDA_LOANPOOL[LOAN_ID_PROP_ADDR],0)),"")</f>
        <v/>
      </c>
      <c r="I4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4" s="36" t="b">
        <f>CONCATENATE(TBL_QUAL_SERVICESLISTING_FAMILIES[[#This Row],[LISTING_LOAN_ID_PROP_ADDR]],TBL_QUAL_SERVICESLISTING_FAMILIES[[#This Row],[FAMILY_NAME]],TBL_QUAL_SERVICESLISTING_FAMILIES[[#This Row],[HOUSEHOLD_ANNUAL_INCOME]])&lt;&gt;""</f>
        <v>0</v>
      </c>
      <c r="K464" s="36" t="b">
        <f>AND(TBL_QUAL_SERVICESLISTING_FAMILIES[[#This Row],[LISTING_LOAN_ID_PROP_ADDR]]&lt;&gt;"",TBL_QUAL_SERVICESLISTING_FAMILIES[[#This Row],[FAMILY_NAME]]&lt;&gt;"",TBL_QUAL_SERVICESLISTING_FAMILIES[[#This Row],[HOUSEHOLD_ANNUAL_INCOME]]&lt;&gt;"")</f>
        <v>0</v>
      </c>
      <c r="L464" s="36">
        <f>SUM(
IF(AND(TBL_QUAL_SERVICESLISTING_FAMILIES[[#This Row],[LISTING_LOAN_ID_PROP_ADDR]]&lt;&gt;"",NOT(ISNUMBER(MATCH(TBL_QUAL_SERVICESLISTING_FAMILIES[[#This Row],[LISTING_LOAN_ID_PROP_ADDR]],RANGE_LOOKUP_UDARDA_LOANLIST,0)))),1,0)
)</f>
        <v>0</v>
      </c>
    </row>
    <row r="465" spans="2:12" ht="20.100000000000001" customHeight="1" x14ac:dyDescent="0.25">
      <c r="B465" s="25" t="str">
        <f>IF(TBL_QUAL_SERVICESLISTING_FAMILIES[[#This Row],[RECORD_STARTED]],IF(TBL_QUAL_SERVICESLISTING_FAMILIES[[#This Row],[ERROR_COUNT]]&gt;0,-1,IF(TBL_QUAL_SERVICESLISTING_FAMILIES[[#This Row],[REQ_FIELDS_POPULATED]],1,0)),"")</f>
        <v/>
      </c>
      <c r="C465" s="94">
        <f>ROW()-ROW(TBL_QUAL_SERVICESLISTING_FAMILIES[[#Headers],[ROW_ID]])</f>
        <v>456</v>
      </c>
      <c r="D465" s="82"/>
      <c r="E465" s="82"/>
      <c r="F465" s="33"/>
      <c r="G4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5" s="84" t="str">
        <f>IFERROR(INDEX(TBL_UDARDA_LOANPOOL[QUAL_SERVICES_HUD_MFI],MATCH(TBL_QUAL_SERVICESLISTING_FAMILIES[[#This Row],[LISTING_LOAN_ID_PROP_ADDR]],TBL_UDARDA_LOANPOOL[LOAN_ID_PROP_ADDR],0)),"")</f>
        <v/>
      </c>
      <c r="I4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5" s="36" t="b">
        <f>CONCATENATE(TBL_QUAL_SERVICESLISTING_FAMILIES[[#This Row],[LISTING_LOAN_ID_PROP_ADDR]],TBL_QUAL_SERVICESLISTING_FAMILIES[[#This Row],[FAMILY_NAME]],TBL_QUAL_SERVICESLISTING_FAMILIES[[#This Row],[HOUSEHOLD_ANNUAL_INCOME]])&lt;&gt;""</f>
        <v>0</v>
      </c>
      <c r="K465" s="36" t="b">
        <f>AND(TBL_QUAL_SERVICESLISTING_FAMILIES[[#This Row],[LISTING_LOAN_ID_PROP_ADDR]]&lt;&gt;"",TBL_QUAL_SERVICESLISTING_FAMILIES[[#This Row],[FAMILY_NAME]]&lt;&gt;"",TBL_QUAL_SERVICESLISTING_FAMILIES[[#This Row],[HOUSEHOLD_ANNUAL_INCOME]]&lt;&gt;"")</f>
        <v>0</v>
      </c>
      <c r="L465" s="36">
        <f>SUM(
IF(AND(TBL_QUAL_SERVICESLISTING_FAMILIES[[#This Row],[LISTING_LOAN_ID_PROP_ADDR]]&lt;&gt;"",NOT(ISNUMBER(MATCH(TBL_QUAL_SERVICESLISTING_FAMILIES[[#This Row],[LISTING_LOAN_ID_PROP_ADDR]],RANGE_LOOKUP_UDARDA_LOANLIST,0)))),1,0)
)</f>
        <v>0</v>
      </c>
    </row>
    <row r="466" spans="2:12" ht="20.100000000000001" customHeight="1" x14ac:dyDescent="0.25">
      <c r="B466" s="25" t="str">
        <f>IF(TBL_QUAL_SERVICESLISTING_FAMILIES[[#This Row],[RECORD_STARTED]],IF(TBL_QUAL_SERVICESLISTING_FAMILIES[[#This Row],[ERROR_COUNT]]&gt;0,-1,IF(TBL_QUAL_SERVICESLISTING_FAMILIES[[#This Row],[REQ_FIELDS_POPULATED]],1,0)),"")</f>
        <v/>
      </c>
      <c r="C466" s="94">
        <f>ROW()-ROW(TBL_QUAL_SERVICESLISTING_FAMILIES[[#Headers],[ROW_ID]])</f>
        <v>457</v>
      </c>
      <c r="D466" s="82"/>
      <c r="E466" s="82"/>
      <c r="F466" s="33"/>
      <c r="G4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6" s="84" t="str">
        <f>IFERROR(INDEX(TBL_UDARDA_LOANPOOL[QUAL_SERVICES_HUD_MFI],MATCH(TBL_QUAL_SERVICESLISTING_FAMILIES[[#This Row],[LISTING_LOAN_ID_PROP_ADDR]],TBL_UDARDA_LOANPOOL[LOAN_ID_PROP_ADDR],0)),"")</f>
        <v/>
      </c>
      <c r="I4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6" s="36" t="b">
        <f>CONCATENATE(TBL_QUAL_SERVICESLISTING_FAMILIES[[#This Row],[LISTING_LOAN_ID_PROP_ADDR]],TBL_QUAL_SERVICESLISTING_FAMILIES[[#This Row],[FAMILY_NAME]],TBL_QUAL_SERVICESLISTING_FAMILIES[[#This Row],[HOUSEHOLD_ANNUAL_INCOME]])&lt;&gt;""</f>
        <v>0</v>
      </c>
      <c r="K466" s="36" t="b">
        <f>AND(TBL_QUAL_SERVICESLISTING_FAMILIES[[#This Row],[LISTING_LOAN_ID_PROP_ADDR]]&lt;&gt;"",TBL_QUAL_SERVICESLISTING_FAMILIES[[#This Row],[FAMILY_NAME]]&lt;&gt;"",TBL_QUAL_SERVICESLISTING_FAMILIES[[#This Row],[HOUSEHOLD_ANNUAL_INCOME]]&lt;&gt;"")</f>
        <v>0</v>
      </c>
      <c r="L466" s="36">
        <f>SUM(
IF(AND(TBL_QUAL_SERVICESLISTING_FAMILIES[[#This Row],[LISTING_LOAN_ID_PROP_ADDR]]&lt;&gt;"",NOT(ISNUMBER(MATCH(TBL_QUAL_SERVICESLISTING_FAMILIES[[#This Row],[LISTING_LOAN_ID_PROP_ADDR]],RANGE_LOOKUP_UDARDA_LOANLIST,0)))),1,0)
)</f>
        <v>0</v>
      </c>
    </row>
    <row r="467" spans="2:12" ht="20.100000000000001" customHeight="1" x14ac:dyDescent="0.25">
      <c r="B467" s="25" t="str">
        <f>IF(TBL_QUAL_SERVICESLISTING_FAMILIES[[#This Row],[RECORD_STARTED]],IF(TBL_QUAL_SERVICESLISTING_FAMILIES[[#This Row],[ERROR_COUNT]]&gt;0,-1,IF(TBL_QUAL_SERVICESLISTING_FAMILIES[[#This Row],[REQ_FIELDS_POPULATED]],1,0)),"")</f>
        <v/>
      </c>
      <c r="C467" s="94">
        <f>ROW()-ROW(TBL_QUAL_SERVICESLISTING_FAMILIES[[#Headers],[ROW_ID]])</f>
        <v>458</v>
      </c>
      <c r="D467" s="82"/>
      <c r="E467" s="82"/>
      <c r="F467" s="33"/>
      <c r="G4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7" s="84" t="str">
        <f>IFERROR(INDEX(TBL_UDARDA_LOANPOOL[QUAL_SERVICES_HUD_MFI],MATCH(TBL_QUAL_SERVICESLISTING_FAMILIES[[#This Row],[LISTING_LOAN_ID_PROP_ADDR]],TBL_UDARDA_LOANPOOL[LOAN_ID_PROP_ADDR],0)),"")</f>
        <v/>
      </c>
      <c r="I4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7" s="36" t="b">
        <f>CONCATENATE(TBL_QUAL_SERVICESLISTING_FAMILIES[[#This Row],[LISTING_LOAN_ID_PROP_ADDR]],TBL_QUAL_SERVICESLISTING_FAMILIES[[#This Row],[FAMILY_NAME]],TBL_QUAL_SERVICESLISTING_FAMILIES[[#This Row],[HOUSEHOLD_ANNUAL_INCOME]])&lt;&gt;""</f>
        <v>0</v>
      </c>
      <c r="K467" s="36" t="b">
        <f>AND(TBL_QUAL_SERVICESLISTING_FAMILIES[[#This Row],[LISTING_LOAN_ID_PROP_ADDR]]&lt;&gt;"",TBL_QUAL_SERVICESLISTING_FAMILIES[[#This Row],[FAMILY_NAME]]&lt;&gt;"",TBL_QUAL_SERVICESLISTING_FAMILIES[[#This Row],[HOUSEHOLD_ANNUAL_INCOME]]&lt;&gt;"")</f>
        <v>0</v>
      </c>
      <c r="L467" s="36">
        <f>SUM(
IF(AND(TBL_QUAL_SERVICESLISTING_FAMILIES[[#This Row],[LISTING_LOAN_ID_PROP_ADDR]]&lt;&gt;"",NOT(ISNUMBER(MATCH(TBL_QUAL_SERVICESLISTING_FAMILIES[[#This Row],[LISTING_LOAN_ID_PROP_ADDR]],RANGE_LOOKUP_UDARDA_LOANLIST,0)))),1,0)
)</f>
        <v>0</v>
      </c>
    </row>
    <row r="468" spans="2:12" ht="20.100000000000001" customHeight="1" x14ac:dyDescent="0.25">
      <c r="B468" s="25" t="str">
        <f>IF(TBL_QUAL_SERVICESLISTING_FAMILIES[[#This Row],[RECORD_STARTED]],IF(TBL_QUAL_SERVICESLISTING_FAMILIES[[#This Row],[ERROR_COUNT]]&gt;0,-1,IF(TBL_QUAL_SERVICESLISTING_FAMILIES[[#This Row],[REQ_FIELDS_POPULATED]],1,0)),"")</f>
        <v/>
      </c>
      <c r="C468" s="94">
        <f>ROW()-ROW(TBL_QUAL_SERVICESLISTING_FAMILIES[[#Headers],[ROW_ID]])</f>
        <v>459</v>
      </c>
      <c r="D468" s="82"/>
      <c r="E468" s="82"/>
      <c r="F468" s="33"/>
      <c r="G4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8" s="84" t="str">
        <f>IFERROR(INDEX(TBL_UDARDA_LOANPOOL[QUAL_SERVICES_HUD_MFI],MATCH(TBL_QUAL_SERVICESLISTING_FAMILIES[[#This Row],[LISTING_LOAN_ID_PROP_ADDR]],TBL_UDARDA_LOANPOOL[LOAN_ID_PROP_ADDR],0)),"")</f>
        <v/>
      </c>
      <c r="I4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8" s="36" t="b">
        <f>CONCATENATE(TBL_QUAL_SERVICESLISTING_FAMILIES[[#This Row],[LISTING_LOAN_ID_PROP_ADDR]],TBL_QUAL_SERVICESLISTING_FAMILIES[[#This Row],[FAMILY_NAME]],TBL_QUAL_SERVICESLISTING_FAMILIES[[#This Row],[HOUSEHOLD_ANNUAL_INCOME]])&lt;&gt;""</f>
        <v>0</v>
      </c>
      <c r="K468" s="36" t="b">
        <f>AND(TBL_QUAL_SERVICESLISTING_FAMILIES[[#This Row],[LISTING_LOAN_ID_PROP_ADDR]]&lt;&gt;"",TBL_QUAL_SERVICESLISTING_FAMILIES[[#This Row],[FAMILY_NAME]]&lt;&gt;"",TBL_QUAL_SERVICESLISTING_FAMILIES[[#This Row],[HOUSEHOLD_ANNUAL_INCOME]]&lt;&gt;"")</f>
        <v>0</v>
      </c>
      <c r="L468" s="36">
        <f>SUM(
IF(AND(TBL_QUAL_SERVICESLISTING_FAMILIES[[#This Row],[LISTING_LOAN_ID_PROP_ADDR]]&lt;&gt;"",NOT(ISNUMBER(MATCH(TBL_QUAL_SERVICESLISTING_FAMILIES[[#This Row],[LISTING_LOAN_ID_PROP_ADDR]],RANGE_LOOKUP_UDARDA_LOANLIST,0)))),1,0)
)</f>
        <v>0</v>
      </c>
    </row>
    <row r="469" spans="2:12" ht="20.100000000000001" customHeight="1" x14ac:dyDescent="0.25">
      <c r="B469" s="25" t="str">
        <f>IF(TBL_QUAL_SERVICESLISTING_FAMILIES[[#This Row],[RECORD_STARTED]],IF(TBL_QUAL_SERVICESLISTING_FAMILIES[[#This Row],[ERROR_COUNT]]&gt;0,-1,IF(TBL_QUAL_SERVICESLISTING_FAMILIES[[#This Row],[REQ_FIELDS_POPULATED]],1,0)),"")</f>
        <v/>
      </c>
      <c r="C469" s="94">
        <f>ROW()-ROW(TBL_QUAL_SERVICESLISTING_FAMILIES[[#Headers],[ROW_ID]])</f>
        <v>460</v>
      </c>
      <c r="D469" s="82"/>
      <c r="E469" s="82"/>
      <c r="F469" s="33"/>
      <c r="G4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9" s="84" t="str">
        <f>IFERROR(INDEX(TBL_UDARDA_LOANPOOL[QUAL_SERVICES_HUD_MFI],MATCH(TBL_QUAL_SERVICESLISTING_FAMILIES[[#This Row],[LISTING_LOAN_ID_PROP_ADDR]],TBL_UDARDA_LOANPOOL[LOAN_ID_PROP_ADDR],0)),"")</f>
        <v/>
      </c>
      <c r="I4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9" s="36" t="b">
        <f>CONCATENATE(TBL_QUAL_SERVICESLISTING_FAMILIES[[#This Row],[LISTING_LOAN_ID_PROP_ADDR]],TBL_QUAL_SERVICESLISTING_FAMILIES[[#This Row],[FAMILY_NAME]],TBL_QUAL_SERVICESLISTING_FAMILIES[[#This Row],[HOUSEHOLD_ANNUAL_INCOME]])&lt;&gt;""</f>
        <v>0</v>
      </c>
      <c r="K469" s="36" t="b">
        <f>AND(TBL_QUAL_SERVICESLISTING_FAMILIES[[#This Row],[LISTING_LOAN_ID_PROP_ADDR]]&lt;&gt;"",TBL_QUAL_SERVICESLISTING_FAMILIES[[#This Row],[FAMILY_NAME]]&lt;&gt;"",TBL_QUAL_SERVICESLISTING_FAMILIES[[#This Row],[HOUSEHOLD_ANNUAL_INCOME]]&lt;&gt;"")</f>
        <v>0</v>
      </c>
      <c r="L469" s="36">
        <f>SUM(
IF(AND(TBL_QUAL_SERVICESLISTING_FAMILIES[[#This Row],[LISTING_LOAN_ID_PROP_ADDR]]&lt;&gt;"",NOT(ISNUMBER(MATCH(TBL_QUAL_SERVICESLISTING_FAMILIES[[#This Row],[LISTING_LOAN_ID_PROP_ADDR]],RANGE_LOOKUP_UDARDA_LOANLIST,0)))),1,0)
)</f>
        <v>0</v>
      </c>
    </row>
    <row r="470" spans="2:12" ht="20.100000000000001" customHeight="1" x14ac:dyDescent="0.25">
      <c r="B470" s="25" t="str">
        <f>IF(TBL_QUAL_SERVICESLISTING_FAMILIES[[#This Row],[RECORD_STARTED]],IF(TBL_QUAL_SERVICESLISTING_FAMILIES[[#This Row],[ERROR_COUNT]]&gt;0,-1,IF(TBL_QUAL_SERVICESLISTING_FAMILIES[[#This Row],[REQ_FIELDS_POPULATED]],1,0)),"")</f>
        <v/>
      </c>
      <c r="C470" s="94">
        <f>ROW()-ROW(TBL_QUAL_SERVICESLISTING_FAMILIES[[#Headers],[ROW_ID]])</f>
        <v>461</v>
      </c>
      <c r="D470" s="82"/>
      <c r="E470" s="82"/>
      <c r="F470" s="33"/>
      <c r="G4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0" s="84" t="str">
        <f>IFERROR(INDEX(TBL_UDARDA_LOANPOOL[QUAL_SERVICES_HUD_MFI],MATCH(TBL_QUAL_SERVICESLISTING_FAMILIES[[#This Row],[LISTING_LOAN_ID_PROP_ADDR]],TBL_UDARDA_LOANPOOL[LOAN_ID_PROP_ADDR],0)),"")</f>
        <v/>
      </c>
      <c r="I4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0" s="36" t="b">
        <f>CONCATENATE(TBL_QUAL_SERVICESLISTING_FAMILIES[[#This Row],[LISTING_LOAN_ID_PROP_ADDR]],TBL_QUAL_SERVICESLISTING_FAMILIES[[#This Row],[FAMILY_NAME]],TBL_QUAL_SERVICESLISTING_FAMILIES[[#This Row],[HOUSEHOLD_ANNUAL_INCOME]])&lt;&gt;""</f>
        <v>0</v>
      </c>
      <c r="K470" s="36" t="b">
        <f>AND(TBL_QUAL_SERVICESLISTING_FAMILIES[[#This Row],[LISTING_LOAN_ID_PROP_ADDR]]&lt;&gt;"",TBL_QUAL_SERVICESLISTING_FAMILIES[[#This Row],[FAMILY_NAME]]&lt;&gt;"",TBL_QUAL_SERVICESLISTING_FAMILIES[[#This Row],[HOUSEHOLD_ANNUAL_INCOME]]&lt;&gt;"")</f>
        <v>0</v>
      </c>
      <c r="L470" s="36">
        <f>SUM(
IF(AND(TBL_QUAL_SERVICESLISTING_FAMILIES[[#This Row],[LISTING_LOAN_ID_PROP_ADDR]]&lt;&gt;"",NOT(ISNUMBER(MATCH(TBL_QUAL_SERVICESLISTING_FAMILIES[[#This Row],[LISTING_LOAN_ID_PROP_ADDR]],RANGE_LOOKUP_UDARDA_LOANLIST,0)))),1,0)
)</f>
        <v>0</v>
      </c>
    </row>
    <row r="471" spans="2:12" ht="20.100000000000001" customHeight="1" x14ac:dyDescent="0.25">
      <c r="B471" s="25" t="str">
        <f>IF(TBL_QUAL_SERVICESLISTING_FAMILIES[[#This Row],[RECORD_STARTED]],IF(TBL_QUAL_SERVICESLISTING_FAMILIES[[#This Row],[ERROR_COUNT]]&gt;0,-1,IF(TBL_QUAL_SERVICESLISTING_FAMILIES[[#This Row],[REQ_FIELDS_POPULATED]],1,0)),"")</f>
        <v/>
      </c>
      <c r="C471" s="94">
        <f>ROW()-ROW(TBL_QUAL_SERVICESLISTING_FAMILIES[[#Headers],[ROW_ID]])</f>
        <v>462</v>
      </c>
      <c r="D471" s="82"/>
      <c r="E471" s="82"/>
      <c r="F471" s="33"/>
      <c r="G4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1" s="84" t="str">
        <f>IFERROR(INDEX(TBL_UDARDA_LOANPOOL[QUAL_SERVICES_HUD_MFI],MATCH(TBL_QUAL_SERVICESLISTING_FAMILIES[[#This Row],[LISTING_LOAN_ID_PROP_ADDR]],TBL_UDARDA_LOANPOOL[LOAN_ID_PROP_ADDR],0)),"")</f>
        <v/>
      </c>
      <c r="I4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1" s="36" t="b">
        <f>CONCATENATE(TBL_QUAL_SERVICESLISTING_FAMILIES[[#This Row],[LISTING_LOAN_ID_PROP_ADDR]],TBL_QUAL_SERVICESLISTING_FAMILIES[[#This Row],[FAMILY_NAME]],TBL_QUAL_SERVICESLISTING_FAMILIES[[#This Row],[HOUSEHOLD_ANNUAL_INCOME]])&lt;&gt;""</f>
        <v>0</v>
      </c>
      <c r="K471" s="36" t="b">
        <f>AND(TBL_QUAL_SERVICESLISTING_FAMILIES[[#This Row],[LISTING_LOAN_ID_PROP_ADDR]]&lt;&gt;"",TBL_QUAL_SERVICESLISTING_FAMILIES[[#This Row],[FAMILY_NAME]]&lt;&gt;"",TBL_QUAL_SERVICESLISTING_FAMILIES[[#This Row],[HOUSEHOLD_ANNUAL_INCOME]]&lt;&gt;"")</f>
        <v>0</v>
      </c>
      <c r="L471" s="36">
        <f>SUM(
IF(AND(TBL_QUAL_SERVICESLISTING_FAMILIES[[#This Row],[LISTING_LOAN_ID_PROP_ADDR]]&lt;&gt;"",NOT(ISNUMBER(MATCH(TBL_QUAL_SERVICESLISTING_FAMILIES[[#This Row],[LISTING_LOAN_ID_PROP_ADDR]],RANGE_LOOKUP_UDARDA_LOANLIST,0)))),1,0)
)</f>
        <v>0</v>
      </c>
    </row>
    <row r="472" spans="2:12" ht="20.100000000000001" customHeight="1" x14ac:dyDescent="0.25">
      <c r="B472" s="25" t="str">
        <f>IF(TBL_QUAL_SERVICESLISTING_FAMILIES[[#This Row],[RECORD_STARTED]],IF(TBL_QUAL_SERVICESLISTING_FAMILIES[[#This Row],[ERROR_COUNT]]&gt;0,-1,IF(TBL_QUAL_SERVICESLISTING_FAMILIES[[#This Row],[REQ_FIELDS_POPULATED]],1,0)),"")</f>
        <v/>
      </c>
      <c r="C472" s="94">
        <f>ROW()-ROW(TBL_QUAL_SERVICESLISTING_FAMILIES[[#Headers],[ROW_ID]])</f>
        <v>463</v>
      </c>
      <c r="D472" s="82"/>
      <c r="E472" s="82"/>
      <c r="F472" s="33"/>
      <c r="G4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2" s="84" t="str">
        <f>IFERROR(INDEX(TBL_UDARDA_LOANPOOL[QUAL_SERVICES_HUD_MFI],MATCH(TBL_QUAL_SERVICESLISTING_FAMILIES[[#This Row],[LISTING_LOAN_ID_PROP_ADDR]],TBL_UDARDA_LOANPOOL[LOAN_ID_PROP_ADDR],0)),"")</f>
        <v/>
      </c>
      <c r="I4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2" s="36" t="b">
        <f>CONCATENATE(TBL_QUAL_SERVICESLISTING_FAMILIES[[#This Row],[LISTING_LOAN_ID_PROP_ADDR]],TBL_QUAL_SERVICESLISTING_FAMILIES[[#This Row],[FAMILY_NAME]],TBL_QUAL_SERVICESLISTING_FAMILIES[[#This Row],[HOUSEHOLD_ANNUAL_INCOME]])&lt;&gt;""</f>
        <v>0</v>
      </c>
      <c r="K472" s="36" t="b">
        <f>AND(TBL_QUAL_SERVICESLISTING_FAMILIES[[#This Row],[LISTING_LOAN_ID_PROP_ADDR]]&lt;&gt;"",TBL_QUAL_SERVICESLISTING_FAMILIES[[#This Row],[FAMILY_NAME]]&lt;&gt;"",TBL_QUAL_SERVICESLISTING_FAMILIES[[#This Row],[HOUSEHOLD_ANNUAL_INCOME]]&lt;&gt;"")</f>
        <v>0</v>
      </c>
      <c r="L472" s="36">
        <f>SUM(
IF(AND(TBL_QUAL_SERVICESLISTING_FAMILIES[[#This Row],[LISTING_LOAN_ID_PROP_ADDR]]&lt;&gt;"",NOT(ISNUMBER(MATCH(TBL_QUAL_SERVICESLISTING_FAMILIES[[#This Row],[LISTING_LOAN_ID_PROP_ADDR]],RANGE_LOOKUP_UDARDA_LOANLIST,0)))),1,0)
)</f>
        <v>0</v>
      </c>
    </row>
    <row r="473" spans="2:12" ht="20.100000000000001" customHeight="1" x14ac:dyDescent="0.25">
      <c r="B473" s="25" t="str">
        <f>IF(TBL_QUAL_SERVICESLISTING_FAMILIES[[#This Row],[RECORD_STARTED]],IF(TBL_QUAL_SERVICESLISTING_FAMILIES[[#This Row],[ERROR_COUNT]]&gt;0,-1,IF(TBL_QUAL_SERVICESLISTING_FAMILIES[[#This Row],[REQ_FIELDS_POPULATED]],1,0)),"")</f>
        <v/>
      </c>
      <c r="C473" s="94">
        <f>ROW()-ROW(TBL_QUAL_SERVICESLISTING_FAMILIES[[#Headers],[ROW_ID]])</f>
        <v>464</v>
      </c>
      <c r="D473" s="82"/>
      <c r="E473" s="82"/>
      <c r="F473" s="33"/>
      <c r="G4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3" s="84" t="str">
        <f>IFERROR(INDEX(TBL_UDARDA_LOANPOOL[QUAL_SERVICES_HUD_MFI],MATCH(TBL_QUAL_SERVICESLISTING_FAMILIES[[#This Row],[LISTING_LOAN_ID_PROP_ADDR]],TBL_UDARDA_LOANPOOL[LOAN_ID_PROP_ADDR],0)),"")</f>
        <v/>
      </c>
      <c r="I4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3" s="36" t="b">
        <f>CONCATENATE(TBL_QUAL_SERVICESLISTING_FAMILIES[[#This Row],[LISTING_LOAN_ID_PROP_ADDR]],TBL_QUAL_SERVICESLISTING_FAMILIES[[#This Row],[FAMILY_NAME]],TBL_QUAL_SERVICESLISTING_FAMILIES[[#This Row],[HOUSEHOLD_ANNUAL_INCOME]])&lt;&gt;""</f>
        <v>0</v>
      </c>
      <c r="K473" s="36" t="b">
        <f>AND(TBL_QUAL_SERVICESLISTING_FAMILIES[[#This Row],[LISTING_LOAN_ID_PROP_ADDR]]&lt;&gt;"",TBL_QUAL_SERVICESLISTING_FAMILIES[[#This Row],[FAMILY_NAME]]&lt;&gt;"",TBL_QUAL_SERVICESLISTING_FAMILIES[[#This Row],[HOUSEHOLD_ANNUAL_INCOME]]&lt;&gt;"")</f>
        <v>0</v>
      </c>
      <c r="L473" s="36">
        <f>SUM(
IF(AND(TBL_QUAL_SERVICESLISTING_FAMILIES[[#This Row],[LISTING_LOAN_ID_PROP_ADDR]]&lt;&gt;"",NOT(ISNUMBER(MATCH(TBL_QUAL_SERVICESLISTING_FAMILIES[[#This Row],[LISTING_LOAN_ID_PROP_ADDR]],RANGE_LOOKUP_UDARDA_LOANLIST,0)))),1,0)
)</f>
        <v>0</v>
      </c>
    </row>
    <row r="474" spans="2:12" ht="20.100000000000001" customHeight="1" x14ac:dyDescent="0.25">
      <c r="B474" s="25" t="str">
        <f>IF(TBL_QUAL_SERVICESLISTING_FAMILIES[[#This Row],[RECORD_STARTED]],IF(TBL_QUAL_SERVICESLISTING_FAMILIES[[#This Row],[ERROR_COUNT]]&gt;0,-1,IF(TBL_QUAL_SERVICESLISTING_FAMILIES[[#This Row],[REQ_FIELDS_POPULATED]],1,0)),"")</f>
        <v/>
      </c>
      <c r="C474" s="94">
        <f>ROW()-ROW(TBL_QUAL_SERVICESLISTING_FAMILIES[[#Headers],[ROW_ID]])</f>
        <v>465</v>
      </c>
      <c r="D474" s="82"/>
      <c r="E474" s="82"/>
      <c r="F474" s="33"/>
      <c r="G4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4" s="84" t="str">
        <f>IFERROR(INDEX(TBL_UDARDA_LOANPOOL[QUAL_SERVICES_HUD_MFI],MATCH(TBL_QUAL_SERVICESLISTING_FAMILIES[[#This Row],[LISTING_LOAN_ID_PROP_ADDR]],TBL_UDARDA_LOANPOOL[LOAN_ID_PROP_ADDR],0)),"")</f>
        <v/>
      </c>
      <c r="I4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4" s="36" t="b">
        <f>CONCATENATE(TBL_QUAL_SERVICESLISTING_FAMILIES[[#This Row],[LISTING_LOAN_ID_PROP_ADDR]],TBL_QUAL_SERVICESLISTING_FAMILIES[[#This Row],[FAMILY_NAME]],TBL_QUAL_SERVICESLISTING_FAMILIES[[#This Row],[HOUSEHOLD_ANNUAL_INCOME]])&lt;&gt;""</f>
        <v>0</v>
      </c>
      <c r="K474" s="36" t="b">
        <f>AND(TBL_QUAL_SERVICESLISTING_FAMILIES[[#This Row],[LISTING_LOAN_ID_PROP_ADDR]]&lt;&gt;"",TBL_QUAL_SERVICESLISTING_FAMILIES[[#This Row],[FAMILY_NAME]]&lt;&gt;"",TBL_QUAL_SERVICESLISTING_FAMILIES[[#This Row],[HOUSEHOLD_ANNUAL_INCOME]]&lt;&gt;"")</f>
        <v>0</v>
      </c>
      <c r="L474" s="36">
        <f>SUM(
IF(AND(TBL_QUAL_SERVICESLISTING_FAMILIES[[#This Row],[LISTING_LOAN_ID_PROP_ADDR]]&lt;&gt;"",NOT(ISNUMBER(MATCH(TBL_QUAL_SERVICESLISTING_FAMILIES[[#This Row],[LISTING_LOAN_ID_PROP_ADDR]],RANGE_LOOKUP_UDARDA_LOANLIST,0)))),1,0)
)</f>
        <v>0</v>
      </c>
    </row>
    <row r="475" spans="2:12" ht="20.100000000000001" customHeight="1" x14ac:dyDescent="0.25">
      <c r="B475" s="25" t="str">
        <f>IF(TBL_QUAL_SERVICESLISTING_FAMILIES[[#This Row],[RECORD_STARTED]],IF(TBL_QUAL_SERVICESLISTING_FAMILIES[[#This Row],[ERROR_COUNT]]&gt;0,-1,IF(TBL_QUAL_SERVICESLISTING_FAMILIES[[#This Row],[REQ_FIELDS_POPULATED]],1,0)),"")</f>
        <v/>
      </c>
      <c r="C475" s="94">
        <f>ROW()-ROW(TBL_QUAL_SERVICESLISTING_FAMILIES[[#Headers],[ROW_ID]])</f>
        <v>466</v>
      </c>
      <c r="D475" s="82"/>
      <c r="E475" s="82"/>
      <c r="F475" s="33"/>
      <c r="G4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5" s="84" t="str">
        <f>IFERROR(INDEX(TBL_UDARDA_LOANPOOL[QUAL_SERVICES_HUD_MFI],MATCH(TBL_QUAL_SERVICESLISTING_FAMILIES[[#This Row],[LISTING_LOAN_ID_PROP_ADDR]],TBL_UDARDA_LOANPOOL[LOAN_ID_PROP_ADDR],0)),"")</f>
        <v/>
      </c>
      <c r="I4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5" s="36" t="b">
        <f>CONCATENATE(TBL_QUAL_SERVICESLISTING_FAMILIES[[#This Row],[LISTING_LOAN_ID_PROP_ADDR]],TBL_QUAL_SERVICESLISTING_FAMILIES[[#This Row],[FAMILY_NAME]],TBL_QUAL_SERVICESLISTING_FAMILIES[[#This Row],[HOUSEHOLD_ANNUAL_INCOME]])&lt;&gt;""</f>
        <v>0</v>
      </c>
      <c r="K475" s="36" t="b">
        <f>AND(TBL_QUAL_SERVICESLISTING_FAMILIES[[#This Row],[LISTING_LOAN_ID_PROP_ADDR]]&lt;&gt;"",TBL_QUAL_SERVICESLISTING_FAMILIES[[#This Row],[FAMILY_NAME]]&lt;&gt;"",TBL_QUAL_SERVICESLISTING_FAMILIES[[#This Row],[HOUSEHOLD_ANNUAL_INCOME]]&lt;&gt;"")</f>
        <v>0</v>
      </c>
      <c r="L475" s="36">
        <f>SUM(
IF(AND(TBL_QUAL_SERVICESLISTING_FAMILIES[[#This Row],[LISTING_LOAN_ID_PROP_ADDR]]&lt;&gt;"",NOT(ISNUMBER(MATCH(TBL_QUAL_SERVICESLISTING_FAMILIES[[#This Row],[LISTING_LOAN_ID_PROP_ADDR]],RANGE_LOOKUP_UDARDA_LOANLIST,0)))),1,0)
)</f>
        <v>0</v>
      </c>
    </row>
    <row r="476" spans="2:12" ht="20.100000000000001" customHeight="1" x14ac:dyDescent="0.25">
      <c r="B476" s="25" t="str">
        <f>IF(TBL_QUAL_SERVICESLISTING_FAMILIES[[#This Row],[RECORD_STARTED]],IF(TBL_QUAL_SERVICESLISTING_FAMILIES[[#This Row],[ERROR_COUNT]]&gt;0,-1,IF(TBL_QUAL_SERVICESLISTING_FAMILIES[[#This Row],[REQ_FIELDS_POPULATED]],1,0)),"")</f>
        <v/>
      </c>
      <c r="C476" s="94">
        <f>ROW()-ROW(TBL_QUAL_SERVICESLISTING_FAMILIES[[#Headers],[ROW_ID]])</f>
        <v>467</v>
      </c>
      <c r="D476" s="82"/>
      <c r="E476" s="82"/>
      <c r="F476" s="33"/>
      <c r="G4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6" s="84" t="str">
        <f>IFERROR(INDEX(TBL_UDARDA_LOANPOOL[QUAL_SERVICES_HUD_MFI],MATCH(TBL_QUAL_SERVICESLISTING_FAMILIES[[#This Row],[LISTING_LOAN_ID_PROP_ADDR]],TBL_UDARDA_LOANPOOL[LOAN_ID_PROP_ADDR],0)),"")</f>
        <v/>
      </c>
      <c r="I4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6" s="36" t="b">
        <f>CONCATENATE(TBL_QUAL_SERVICESLISTING_FAMILIES[[#This Row],[LISTING_LOAN_ID_PROP_ADDR]],TBL_QUAL_SERVICESLISTING_FAMILIES[[#This Row],[FAMILY_NAME]],TBL_QUAL_SERVICESLISTING_FAMILIES[[#This Row],[HOUSEHOLD_ANNUAL_INCOME]])&lt;&gt;""</f>
        <v>0</v>
      </c>
      <c r="K476" s="36" t="b">
        <f>AND(TBL_QUAL_SERVICESLISTING_FAMILIES[[#This Row],[LISTING_LOAN_ID_PROP_ADDR]]&lt;&gt;"",TBL_QUAL_SERVICESLISTING_FAMILIES[[#This Row],[FAMILY_NAME]]&lt;&gt;"",TBL_QUAL_SERVICESLISTING_FAMILIES[[#This Row],[HOUSEHOLD_ANNUAL_INCOME]]&lt;&gt;"")</f>
        <v>0</v>
      </c>
      <c r="L476" s="36">
        <f>SUM(
IF(AND(TBL_QUAL_SERVICESLISTING_FAMILIES[[#This Row],[LISTING_LOAN_ID_PROP_ADDR]]&lt;&gt;"",NOT(ISNUMBER(MATCH(TBL_QUAL_SERVICESLISTING_FAMILIES[[#This Row],[LISTING_LOAN_ID_PROP_ADDR]],RANGE_LOOKUP_UDARDA_LOANLIST,0)))),1,0)
)</f>
        <v>0</v>
      </c>
    </row>
    <row r="477" spans="2:12" ht="20.100000000000001" customHeight="1" x14ac:dyDescent="0.25">
      <c r="B477" s="25" t="str">
        <f>IF(TBL_QUAL_SERVICESLISTING_FAMILIES[[#This Row],[RECORD_STARTED]],IF(TBL_QUAL_SERVICESLISTING_FAMILIES[[#This Row],[ERROR_COUNT]]&gt;0,-1,IF(TBL_QUAL_SERVICESLISTING_FAMILIES[[#This Row],[REQ_FIELDS_POPULATED]],1,0)),"")</f>
        <v/>
      </c>
      <c r="C477" s="94">
        <f>ROW()-ROW(TBL_QUAL_SERVICESLISTING_FAMILIES[[#Headers],[ROW_ID]])</f>
        <v>468</v>
      </c>
      <c r="D477" s="82"/>
      <c r="E477" s="82"/>
      <c r="F477" s="33"/>
      <c r="G4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7" s="84" t="str">
        <f>IFERROR(INDEX(TBL_UDARDA_LOANPOOL[QUAL_SERVICES_HUD_MFI],MATCH(TBL_QUAL_SERVICESLISTING_FAMILIES[[#This Row],[LISTING_LOAN_ID_PROP_ADDR]],TBL_UDARDA_LOANPOOL[LOAN_ID_PROP_ADDR],0)),"")</f>
        <v/>
      </c>
      <c r="I4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7" s="36" t="b">
        <f>CONCATENATE(TBL_QUAL_SERVICESLISTING_FAMILIES[[#This Row],[LISTING_LOAN_ID_PROP_ADDR]],TBL_QUAL_SERVICESLISTING_FAMILIES[[#This Row],[FAMILY_NAME]],TBL_QUAL_SERVICESLISTING_FAMILIES[[#This Row],[HOUSEHOLD_ANNUAL_INCOME]])&lt;&gt;""</f>
        <v>0</v>
      </c>
      <c r="K477" s="36" t="b">
        <f>AND(TBL_QUAL_SERVICESLISTING_FAMILIES[[#This Row],[LISTING_LOAN_ID_PROP_ADDR]]&lt;&gt;"",TBL_QUAL_SERVICESLISTING_FAMILIES[[#This Row],[FAMILY_NAME]]&lt;&gt;"",TBL_QUAL_SERVICESLISTING_FAMILIES[[#This Row],[HOUSEHOLD_ANNUAL_INCOME]]&lt;&gt;"")</f>
        <v>0</v>
      </c>
      <c r="L477" s="36">
        <f>SUM(
IF(AND(TBL_QUAL_SERVICESLISTING_FAMILIES[[#This Row],[LISTING_LOAN_ID_PROP_ADDR]]&lt;&gt;"",NOT(ISNUMBER(MATCH(TBL_QUAL_SERVICESLISTING_FAMILIES[[#This Row],[LISTING_LOAN_ID_PROP_ADDR]],RANGE_LOOKUP_UDARDA_LOANLIST,0)))),1,0)
)</f>
        <v>0</v>
      </c>
    </row>
    <row r="478" spans="2:12" ht="20.100000000000001" customHeight="1" x14ac:dyDescent="0.25">
      <c r="B478" s="25" t="str">
        <f>IF(TBL_QUAL_SERVICESLISTING_FAMILIES[[#This Row],[RECORD_STARTED]],IF(TBL_QUAL_SERVICESLISTING_FAMILIES[[#This Row],[ERROR_COUNT]]&gt;0,-1,IF(TBL_QUAL_SERVICESLISTING_FAMILIES[[#This Row],[REQ_FIELDS_POPULATED]],1,0)),"")</f>
        <v/>
      </c>
      <c r="C478" s="94">
        <f>ROW()-ROW(TBL_QUAL_SERVICESLISTING_FAMILIES[[#Headers],[ROW_ID]])</f>
        <v>469</v>
      </c>
      <c r="D478" s="82"/>
      <c r="E478" s="82"/>
      <c r="F478" s="33"/>
      <c r="G4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8" s="84" t="str">
        <f>IFERROR(INDEX(TBL_UDARDA_LOANPOOL[QUAL_SERVICES_HUD_MFI],MATCH(TBL_QUAL_SERVICESLISTING_FAMILIES[[#This Row],[LISTING_LOAN_ID_PROP_ADDR]],TBL_UDARDA_LOANPOOL[LOAN_ID_PROP_ADDR],0)),"")</f>
        <v/>
      </c>
      <c r="I4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8" s="36" t="b">
        <f>CONCATENATE(TBL_QUAL_SERVICESLISTING_FAMILIES[[#This Row],[LISTING_LOAN_ID_PROP_ADDR]],TBL_QUAL_SERVICESLISTING_FAMILIES[[#This Row],[FAMILY_NAME]],TBL_QUAL_SERVICESLISTING_FAMILIES[[#This Row],[HOUSEHOLD_ANNUAL_INCOME]])&lt;&gt;""</f>
        <v>0</v>
      </c>
      <c r="K478" s="36" t="b">
        <f>AND(TBL_QUAL_SERVICESLISTING_FAMILIES[[#This Row],[LISTING_LOAN_ID_PROP_ADDR]]&lt;&gt;"",TBL_QUAL_SERVICESLISTING_FAMILIES[[#This Row],[FAMILY_NAME]]&lt;&gt;"",TBL_QUAL_SERVICESLISTING_FAMILIES[[#This Row],[HOUSEHOLD_ANNUAL_INCOME]]&lt;&gt;"")</f>
        <v>0</v>
      </c>
      <c r="L478" s="36">
        <f>SUM(
IF(AND(TBL_QUAL_SERVICESLISTING_FAMILIES[[#This Row],[LISTING_LOAN_ID_PROP_ADDR]]&lt;&gt;"",NOT(ISNUMBER(MATCH(TBL_QUAL_SERVICESLISTING_FAMILIES[[#This Row],[LISTING_LOAN_ID_PROP_ADDR]],RANGE_LOOKUP_UDARDA_LOANLIST,0)))),1,0)
)</f>
        <v>0</v>
      </c>
    </row>
    <row r="479" spans="2:12" ht="20.100000000000001" customHeight="1" x14ac:dyDescent="0.25">
      <c r="B479" s="25" t="str">
        <f>IF(TBL_QUAL_SERVICESLISTING_FAMILIES[[#This Row],[RECORD_STARTED]],IF(TBL_QUAL_SERVICESLISTING_FAMILIES[[#This Row],[ERROR_COUNT]]&gt;0,-1,IF(TBL_QUAL_SERVICESLISTING_FAMILIES[[#This Row],[REQ_FIELDS_POPULATED]],1,0)),"")</f>
        <v/>
      </c>
      <c r="C479" s="94">
        <f>ROW()-ROW(TBL_QUAL_SERVICESLISTING_FAMILIES[[#Headers],[ROW_ID]])</f>
        <v>470</v>
      </c>
      <c r="D479" s="82"/>
      <c r="E479" s="82"/>
      <c r="F479" s="33"/>
      <c r="G4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9" s="84" t="str">
        <f>IFERROR(INDEX(TBL_UDARDA_LOANPOOL[QUAL_SERVICES_HUD_MFI],MATCH(TBL_QUAL_SERVICESLISTING_FAMILIES[[#This Row],[LISTING_LOAN_ID_PROP_ADDR]],TBL_UDARDA_LOANPOOL[LOAN_ID_PROP_ADDR],0)),"")</f>
        <v/>
      </c>
      <c r="I4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9" s="36" t="b">
        <f>CONCATENATE(TBL_QUAL_SERVICESLISTING_FAMILIES[[#This Row],[LISTING_LOAN_ID_PROP_ADDR]],TBL_QUAL_SERVICESLISTING_FAMILIES[[#This Row],[FAMILY_NAME]],TBL_QUAL_SERVICESLISTING_FAMILIES[[#This Row],[HOUSEHOLD_ANNUAL_INCOME]])&lt;&gt;""</f>
        <v>0</v>
      </c>
      <c r="K479" s="36" t="b">
        <f>AND(TBL_QUAL_SERVICESLISTING_FAMILIES[[#This Row],[LISTING_LOAN_ID_PROP_ADDR]]&lt;&gt;"",TBL_QUAL_SERVICESLISTING_FAMILIES[[#This Row],[FAMILY_NAME]]&lt;&gt;"",TBL_QUAL_SERVICESLISTING_FAMILIES[[#This Row],[HOUSEHOLD_ANNUAL_INCOME]]&lt;&gt;"")</f>
        <v>0</v>
      </c>
      <c r="L479" s="36">
        <f>SUM(
IF(AND(TBL_QUAL_SERVICESLISTING_FAMILIES[[#This Row],[LISTING_LOAN_ID_PROP_ADDR]]&lt;&gt;"",NOT(ISNUMBER(MATCH(TBL_QUAL_SERVICESLISTING_FAMILIES[[#This Row],[LISTING_LOAN_ID_PROP_ADDR]],RANGE_LOOKUP_UDARDA_LOANLIST,0)))),1,0)
)</f>
        <v>0</v>
      </c>
    </row>
    <row r="480" spans="2:12" ht="20.100000000000001" customHeight="1" x14ac:dyDescent="0.25">
      <c r="B480" s="25" t="str">
        <f>IF(TBL_QUAL_SERVICESLISTING_FAMILIES[[#This Row],[RECORD_STARTED]],IF(TBL_QUAL_SERVICESLISTING_FAMILIES[[#This Row],[ERROR_COUNT]]&gt;0,-1,IF(TBL_QUAL_SERVICESLISTING_FAMILIES[[#This Row],[REQ_FIELDS_POPULATED]],1,0)),"")</f>
        <v/>
      </c>
      <c r="C480" s="94">
        <f>ROW()-ROW(TBL_QUAL_SERVICESLISTING_FAMILIES[[#Headers],[ROW_ID]])</f>
        <v>471</v>
      </c>
      <c r="D480" s="82"/>
      <c r="E480" s="82"/>
      <c r="F480" s="33"/>
      <c r="G4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0" s="84" t="str">
        <f>IFERROR(INDEX(TBL_UDARDA_LOANPOOL[QUAL_SERVICES_HUD_MFI],MATCH(TBL_QUAL_SERVICESLISTING_FAMILIES[[#This Row],[LISTING_LOAN_ID_PROP_ADDR]],TBL_UDARDA_LOANPOOL[LOAN_ID_PROP_ADDR],0)),"")</f>
        <v/>
      </c>
      <c r="I4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0" s="36" t="b">
        <f>CONCATENATE(TBL_QUAL_SERVICESLISTING_FAMILIES[[#This Row],[LISTING_LOAN_ID_PROP_ADDR]],TBL_QUAL_SERVICESLISTING_FAMILIES[[#This Row],[FAMILY_NAME]],TBL_QUAL_SERVICESLISTING_FAMILIES[[#This Row],[HOUSEHOLD_ANNUAL_INCOME]])&lt;&gt;""</f>
        <v>0</v>
      </c>
      <c r="K480" s="36" t="b">
        <f>AND(TBL_QUAL_SERVICESLISTING_FAMILIES[[#This Row],[LISTING_LOAN_ID_PROP_ADDR]]&lt;&gt;"",TBL_QUAL_SERVICESLISTING_FAMILIES[[#This Row],[FAMILY_NAME]]&lt;&gt;"",TBL_QUAL_SERVICESLISTING_FAMILIES[[#This Row],[HOUSEHOLD_ANNUAL_INCOME]]&lt;&gt;"")</f>
        <v>0</v>
      </c>
      <c r="L480" s="36">
        <f>SUM(
IF(AND(TBL_QUAL_SERVICESLISTING_FAMILIES[[#This Row],[LISTING_LOAN_ID_PROP_ADDR]]&lt;&gt;"",NOT(ISNUMBER(MATCH(TBL_QUAL_SERVICESLISTING_FAMILIES[[#This Row],[LISTING_LOAN_ID_PROP_ADDR]],RANGE_LOOKUP_UDARDA_LOANLIST,0)))),1,0)
)</f>
        <v>0</v>
      </c>
    </row>
    <row r="481" spans="2:12" ht="20.100000000000001" customHeight="1" x14ac:dyDescent="0.25">
      <c r="B481" s="25" t="str">
        <f>IF(TBL_QUAL_SERVICESLISTING_FAMILIES[[#This Row],[RECORD_STARTED]],IF(TBL_QUAL_SERVICESLISTING_FAMILIES[[#This Row],[ERROR_COUNT]]&gt;0,-1,IF(TBL_QUAL_SERVICESLISTING_FAMILIES[[#This Row],[REQ_FIELDS_POPULATED]],1,0)),"")</f>
        <v/>
      </c>
      <c r="C481" s="94">
        <f>ROW()-ROW(TBL_QUAL_SERVICESLISTING_FAMILIES[[#Headers],[ROW_ID]])</f>
        <v>472</v>
      </c>
      <c r="D481" s="82"/>
      <c r="E481" s="82"/>
      <c r="F481" s="33"/>
      <c r="G4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1" s="84" t="str">
        <f>IFERROR(INDEX(TBL_UDARDA_LOANPOOL[QUAL_SERVICES_HUD_MFI],MATCH(TBL_QUAL_SERVICESLISTING_FAMILIES[[#This Row],[LISTING_LOAN_ID_PROP_ADDR]],TBL_UDARDA_LOANPOOL[LOAN_ID_PROP_ADDR],0)),"")</f>
        <v/>
      </c>
      <c r="I4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1" s="36" t="b">
        <f>CONCATENATE(TBL_QUAL_SERVICESLISTING_FAMILIES[[#This Row],[LISTING_LOAN_ID_PROP_ADDR]],TBL_QUAL_SERVICESLISTING_FAMILIES[[#This Row],[FAMILY_NAME]],TBL_QUAL_SERVICESLISTING_FAMILIES[[#This Row],[HOUSEHOLD_ANNUAL_INCOME]])&lt;&gt;""</f>
        <v>0</v>
      </c>
      <c r="K481" s="36" t="b">
        <f>AND(TBL_QUAL_SERVICESLISTING_FAMILIES[[#This Row],[LISTING_LOAN_ID_PROP_ADDR]]&lt;&gt;"",TBL_QUAL_SERVICESLISTING_FAMILIES[[#This Row],[FAMILY_NAME]]&lt;&gt;"",TBL_QUAL_SERVICESLISTING_FAMILIES[[#This Row],[HOUSEHOLD_ANNUAL_INCOME]]&lt;&gt;"")</f>
        <v>0</v>
      </c>
      <c r="L481" s="36">
        <f>SUM(
IF(AND(TBL_QUAL_SERVICESLISTING_FAMILIES[[#This Row],[LISTING_LOAN_ID_PROP_ADDR]]&lt;&gt;"",NOT(ISNUMBER(MATCH(TBL_QUAL_SERVICESLISTING_FAMILIES[[#This Row],[LISTING_LOAN_ID_PROP_ADDR]],RANGE_LOOKUP_UDARDA_LOANLIST,0)))),1,0)
)</f>
        <v>0</v>
      </c>
    </row>
    <row r="482" spans="2:12" ht="20.100000000000001" customHeight="1" x14ac:dyDescent="0.25">
      <c r="B482" s="25" t="str">
        <f>IF(TBL_QUAL_SERVICESLISTING_FAMILIES[[#This Row],[RECORD_STARTED]],IF(TBL_QUAL_SERVICESLISTING_FAMILIES[[#This Row],[ERROR_COUNT]]&gt;0,-1,IF(TBL_QUAL_SERVICESLISTING_FAMILIES[[#This Row],[REQ_FIELDS_POPULATED]],1,0)),"")</f>
        <v/>
      </c>
      <c r="C482" s="94">
        <f>ROW()-ROW(TBL_QUAL_SERVICESLISTING_FAMILIES[[#Headers],[ROW_ID]])</f>
        <v>473</v>
      </c>
      <c r="D482" s="82"/>
      <c r="E482" s="82"/>
      <c r="F482" s="33"/>
      <c r="G4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2" s="84" t="str">
        <f>IFERROR(INDEX(TBL_UDARDA_LOANPOOL[QUAL_SERVICES_HUD_MFI],MATCH(TBL_QUAL_SERVICESLISTING_FAMILIES[[#This Row],[LISTING_LOAN_ID_PROP_ADDR]],TBL_UDARDA_LOANPOOL[LOAN_ID_PROP_ADDR],0)),"")</f>
        <v/>
      </c>
      <c r="I4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2" s="36" t="b">
        <f>CONCATENATE(TBL_QUAL_SERVICESLISTING_FAMILIES[[#This Row],[LISTING_LOAN_ID_PROP_ADDR]],TBL_QUAL_SERVICESLISTING_FAMILIES[[#This Row],[FAMILY_NAME]],TBL_QUAL_SERVICESLISTING_FAMILIES[[#This Row],[HOUSEHOLD_ANNUAL_INCOME]])&lt;&gt;""</f>
        <v>0</v>
      </c>
      <c r="K482" s="36" t="b">
        <f>AND(TBL_QUAL_SERVICESLISTING_FAMILIES[[#This Row],[LISTING_LOAN_ID_PROP_ADDR]]&lt;&gt;"",TBL_QUAL_SERVICESLISTING_FAMILIES[[#This Row],[FAMILY_NAME]]&lt;&gt;"",TBL_QUAL_SERVICESLISTING_FAMILIES[[#This Row],[HOUSEHOLD_ANNUAL_INCOME]]&lt;&gt;"")</f>
        <v>0</v>
      </c>
      <c r="L482" s="36">
        <f>SUM(
IF(AND(TBL_QUAL_SERVICESLISTING_FAMILIES[[#This Row],[LISTING_LOAN_ID_PROP_ADDR]]&lt;&gt;"",NOT(ISNUMBER(MATCH(TBL_QUAL_SERVICESLISTING_FAMILIES[[#This Row],[LISTING_LOAN_ID_PROP_ADDR]],RANGE_LOOKUP_UDARDA_LOANLIST,0)))),1,0)
)</f>
        <v>0</v>
      </c>
    </row>
    <row r="483" spans="2:12" ht="20.100000000000001" customHeight="1" x14ac:dyDescent="0.25">
      <c r="B483" s="25" t="str">
        <f>IF(TBL_QUAL_SERVICESLISTING_FAMILIES[[#This Row],[RECORD_STARTED]],IF(TBL_QUAL_SERVICESLISTING_FAMILIES[[#This Row],[ERROR_COUNT]]&gt;0,-1,IF(TBL_QUAL_SERVICESLISTING_FAMILIES[[#This Row],[REQ_FIELDS_POPULATED]],1,0)),"")</f>
        <v/>
      </c>
      <c r="C483" s="94">
        <f>ROW()-ROW(TBL_QUAL_SERVICESLISTING_FAMILIES[[#Headers],[ROW_ID]])</f>
        <v>474</v>
      </c>
      <c r="D483" s="82"/>
      <c r="E483" s="82"/>
      <c r="F483" s="33"/>
      <c r="G4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3" s="84" t="str">
        <f>IFERROR(INDEX(TBL_UDARDA_LOANPOOL[QUAL_SERVICES_HUD_MFI],MATCH(TBL_QUAL_SERVICESLISTING_FAMILIES[[#This Row],[LISTING_LOAN_ID_PROP_ADDR]],TBL_UDARDA_LOANPOOL[LOAN_ID_PROP_ADDR],0)),"")</f>
        <v/>
      </c>
      <c r="I4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3" s="36" t="b">
        <f>CONCATENATE(TBL_QUAL_SERVICESLISTING_FAMILIES[[#This Row],[LISTING_LOAN_ID_PROP_ADDR]],TBL_QUAL_SERVICESLISTING_FAMILIES[[#This Row],[FAMILY_NAME]],TBL_QUAL_SERVICESLISTING_FAMILIES[[#This Row],[HOUSEHOLD_ANNUAL_INCOME]])&lt;&gt;""</f>
        <v>0</v>
      </c>
      <c r="K483" s="36" t="b">
        <f>AND(TBL_QUAL_SERVICESLISTING_FAMILIES[[#This Row],[LISTING_LOAN_ID_PROP_ADDR]]&lt;&gt;"",TBL_QUAL_SERVICESLISTING_FAMILIES[[#This Row],[FAMILY_NAME]]&lt;&gt;"",TBL_QUAL_SERVICESLISTING_FAMILIES[[#This Row],[HOUSEHOLD_ANNUAL_INCOME]]&lt;&gt;"")</f>
        <v>0</v>
      </c>
      <c r="L483" s="36">
        <f>SUM(
IF(AND(TBL_QUAL_SERVICESLISTING_FAMILIES[[#This Row],[LISTING_LOAN_ID_PROP_ADDR]]&lt;&gt;"",NOT(ISNUMBER(MATCH(TBL_QUAL_SERVICESLISTING_FAMILIES[[#This Row],[LISTING_LOAN_ID_PROP_ADDR]],RANGE_LOOKUP_UDARDA_LOANLIST,0)))),1,0)
)</f>
        <v>0</v>
      </c>
    </row>
    <row r="484" spans="2:12" ht="20.100000000000001" customHeight="1" x14ac:dyDescent="0.25">
      <c r="B484" s="25" t="str">
        <f>IF(TBL_QUAL_SERVICESLISTING_FAMILIES[[#This Row],[RECORD_STARTED]],IF(TBL_QUAL_SERVICESLISTING_FAMILIES[[#This Row],[ERROR_COUNT]]&gt;0,-1,IF(TBL_QUAL_SERVICESLISTING_FAMILIES[[#This Row],[REQ_FIELDS_POPULATED]],1,0)),"")</f>
        <v/>
      </c>
      <c r="C484" s="94">
        <f>ROW()-ROW(TBL_QUAL_SERVICESLISTING_FAMILIES[[#Headers],[ROW_ID]])</f>
        <v>475</v>
      </c>
      <c r="D484" s="82"/>
      <c r="E484" s="82"/>
      <c r="F484" s="33"/>
      <c r="G4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4" s="84" t="str">
        <f>IFERROR(INDEX(TBL_UDARDA_LOANPOOL[QUAL_SERVICES_HUD_MFI],MATCH(TBL_QUAL_SERVICESLISTING_FAMILIES[[#This Row],[LISTING_LOAN_ID_PROP_ADDR]],TBL_UDARDA_LOANPOOL[LOAN_ID_PROP_ADDR],0)),"")</f>
        <v/>
      </c>
      <c r="I4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4" s="36" t="b">
        <f>CONCATENATE(TBL_QUAL_SERVICESLISTING_FAMILIES[[#This Row],[LISTING_LOAN_ID_PROP_ADDR]],TBL_QUAL_SERVICESLISTING_FAMILIES[[#This Row],[FAMILY_NAME]],TBL_QUAL_SERVICESLISTING_FAMILIES[[#This Row],[HOUSEHOLD_ANNUAL_INCOME]])&lt;&gt;""</f>
        <v>0</v>
      </c>
      <c r="K484" s="36" t="b">
        <f>AND(TBL_QUAL_SERVICESLISTING_FAMILIES[[#This Row],[LISTING_LOAN_ID_PROP_ADDR]]&lt;&gt;"",TBL_QUAL_SERVICESLISTING_FAMILIES[[#This Row],[FAMILY_NAME]]&lt;&gt;"",TBL_QUAL_SERVICESLISTING_FAMILIES[[#This Row],[HOUSEHOLD_ANNUAL_INCOME]]&lt;&gt;"")</f>
        <v>0</v>
      </c>
      <c r="L484" s="36">
        <f>SUM(
IF(AND(TBL_QUAL_SERVICESLISTING_FAMILIES[[#This Row],[LISTING_LOAN_ID_PROP_ADDR]]&lt;&gt;"",NOT(ISNUMBER(MATCH(TBL_QUAL_SERVICESLISTING_FAMILIES[[#This Row],[LISTING_LOAN_ID_PROP_ADDR]],RANGE_LOOKUP_UDARDA_LOANLIST,0)))),1,0)
)</f>
        <v>0</v>
      </c>
    </row>
    <row r="485" spans="2:12" ht="20.100000000000001" customHeight="1" x14ac:dyDescent="0.25">
      <c r="B485" s="25" t="str">
        <f>IF(TBL_QUAL_SERVICESLISTING_FAMILIES[[#This Row],[RECORD_STARTED]],IF(TBL_QUAL_SERVICESLISTING_FAMILIES[[#This Row],[ERROR_COUNT]]&gt;0,-1,IF(TBL_QUAL_SERVICESLISTING_FAMILIES[[#This Row],[REQ_FIELDS_POPULATED]],1,0)),"")</f>
        <v/>
      </c>
      <c r="C485" s="94">
        <f>ROW()-ROW(TBL_QUAL_SERVICESLISTING_FAMILIES[[#Headers],[ROW_ID]])</f>
        <v>476</v>
      </c>
      <c r="D485" s="82"/>
      <c r="E485" s="82"/>
      <c r="F485" s="33"/>
      <c r="G4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5" s="84" t="str">
        <f>IFERROR(INDEX(TBL_UDARDA_LOANPOOL[QUAL_SERVICES_HUD_MFI],MATCH(TBL_QUAL_SERVICESLISTING_FAMILIES[[#This Row],[LISTING_LOAN_ID_PROP_ADDR]],TBL_UDARDA_LOANPOOL[LOAN_ID_PROP_ADDR],0)),"")</f>
        <v/>
      </c>
      <c r="I4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5" s="36" t="b">
        <f>CONCATENATE(TBL_QUAL_SERVICESLISTING_FAMILIES[[#This Row],[LISTING_LOAN_ID_PROP_ADDR]],TBL_QUAL_SERVICESLISTING_FAMILIES[[#This Row],[FAMILY_NAME]],TBL_QUAL_SERVICESLISTING_FAMILIES[[#This Row],[HOUSEHOLD_ANNUAL_INCOME]])&lt;&gt;""</f>
        <v>0</v>
      </c>
      <c r="K485" s="36" t="b">
        <f>AND(TBL_QUAL_SERVICESLISTING_FAMILIES[[#This Row],[LISTING_LOAN_ID_PROP_ADDR]]&lt;&gt;"",TBL_QUAL_SERVICESLISTING_FAMILIES[[#This Row],[FAMILY_NAME]]&lt;&gt;"",TBL_QUAL_SERVICESLISTING_FAMILIES[[#This Row],[HOUSEHOLD_ANNUAL_INCOME]]&lt;&gt;"")</f>
        <v>0</v>
      </c>
      <c r="L485" s="36">
        <f>SUM(
IF(AND(TBL_QUAL_SERVICESLISTING_FAMILIES[[#This Row],[LISTING_LOAN_ID_PROP_ADDR]]&lt;&gt;"",NOT(ISNUMBER(MATCH(TBL_QUAL_SERVICESLISTING_FAMILIES[[#This Row],[LISTING_LOAN_ID_PROP_ADDR]],RANGE_LOOKUP_UDARDA_LOANLIST,0)))),1,0)
)</f>
        <v>0</v>
      </c>
    </row>
    <row r="486" spans="2:12" ht="20.100000000000001" customHeight="1" x14ac:dyDescent="0.25">
      <c r="B486" s="25" t="str">
        <f>IF(TBL_QUAL_SERVICESLISTING_FAMILIES[[#This Row],[RECORD_STARTED]],IF(TBL_QUAL_SERVICESLISTING_FAMILIES[[#This Row],[ERROR_COUNT]]&gt;0,-1,IF(TBL_QUAL_SERVICESLISTING_FAMILIES[[#This Row],[REQ_FIELDS_POPULATED]],1,0)),"")</f>
        <v/>
      </c>
      <c r="C486" s="94">
        <f>ROW()-ROW(TBL_QUAL_SERVICESLISTING_FAMILIES[[#Headers],[ROW_ID]])</f>
        <v>477</v>
      </c>
      <c r="D486" s="82"/>
      <c r="E486" s="82"/>
      <c r="F486" s="33"/>
      <c r="G4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6" s="84" t="str">
        <f>IFERROR(INDEX(TBL_UDARDA_LOANPOOL[QUAL_SERVICES_HUD_MFI],MATCH(TBL_QUAL_SERVICESLISTING_FAMILIES[[#This Row],[LISTING_LOAN_ID_PROP_ADDR]],TBL_UDARDA_LOANPOOL[LOAN_ID_PROP_ADDR],0)),"")</f>
        <v/>
      </c>
      <c r="I4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6" s="36" t="b">
        <f>CONCATENATE(TBL_QUAL_SERVICESLISTING_FAMILIES[[#This Row],[LISTING_LOAN_ID_PROP_ADDR]],TBL_QUAL_SERVICESLISTING_FAMILIES[[#This Row],[FAMILY_NAME]],TBL_QUAL_SERVICESLISTING_FAMILIES[[#This Row],[HOUSEHOLD_ANNUAL_INCOME]])&lt;&gt;""</f>
        <v>0</v>
      </c>
      <c r="K486" s="36" t="b">
        <f>AND(TBL_QUAL_SERVICESLISTING_FAMILIES[[#This Row],[LISTING_LOAN_ID_PROP_ADDR]]&lt;&gt;"",TBL_QUAL_SERVICESLISTING_FAMILIES[[#This Row],[FAMILY_NAME]]&lt;&gt;"",TBL_QUAL_SERVICESLISTING_FAMILIES[[#This Row],[HOUSEHOLD_ANNUAL_INCOME]]&lt;&gt;"")</f>
        <v>0</v>
      </c>
      <c r="L486" s="36">
        <f>SUM(
IF(AND(TBL_QUAL_SERVICESLISTING_FAMILIES[[#This Row],[LISTING_LOAN_ID_PROP_ADDR]]&lt;&gt;"",NOT(ISNUMBER(MATCH(TBL_QUAL_SERVICESLISTING_FAMILIES[[#This Row],[LISTING_LOAN_ID_PROP_ADDR]],RANGE_LOOKUP_UDARDA_LOANLIST,0)))),1,0)
)</f>
        <v>0</v>
      </c>
    </row>
    <row r="487" spans="2:12" ht="20.100000000000001" customHeight="1" x14ac:dyDescent="0.25">
      <c r="B487" s="25" t="str">
        <f>IF(TBL_QUAL_SERVICESLISTING_FAMILIES[[#This Row],[RECORD_STARTED]],IF(TBL_QUAL_SERVICESLISTING_FAMILIES[[#This Row],[ERROR_COUNT]]&gt;0,-1,IF(TBL_QUAL_SERVICESLISTING_FAMILIES[[#This Row],[REQ_FIELDS_POPULATED]],1,0)),"")</f>
        <v/>
      </c>
      <c r="C487" s="94">
        <f>ROW()-ROW(TBL_QUAL_SERVICESLISTING_FAMILIES[[#Headers],[ROW_ID]])</f>
        <v>478</v>
      </c>
      <c r="D487" s="82"/>
      <c r="E487" s="82"/>
      <c r="F487" s="33"/>
      <c r="G4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7" s="84" t="str">
        <f>IFERROR(INDEX(TBL_UDARDA_LOANPOOL[QUAL_SERVICES_HUD_MFI],MATCH(TBL_QUAL_SERVICESLISTING_FAMILIES[[#This Row],[LISTING_LOAN_ID_PROP_ADDR]],TBL_UDARDA_LOANPOOL[LOAN_ID_PROP_ADDR],0)),"")</f>
        <v/>
      </c>
      <c r="I4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7" s="36" t="b">
        <f>CONCATENATE(TBL_QUAL_SERVICESLISTING_FAMILIES[[#This Row],[LISTING_LOAN_ID_PROP_ADDR]],TBL_QUAL_SERVICESLISTING_FAMILIES[[#This Row],[FAMILY_NAME]],TBL_QUAL_SERVICESLISTING_FAMILIES[[#This Row],[HOUSEHOLD_ANNUAL_INCOME]])&lt;&gt;""</f>
        <v>0</v>
      </c>
      <c r="K487" s="36" t="b">
        <f>AND(TBL_QUAL_SERVICESLISTING_FAMILIES[[#This Row],[LISTING_LOAN_ID_PROP_ADDR]]&lt;&gt;"",TBL_QUAL_SERVICESLISTING_FAMILIES[[#This Row],[FAMILY_NAME]]&lt;&gt;"",TBL_QUAL_SERVICESLISTING_FAMILIES[[#This Row],[HOUSEHOLD_ANNUAL_INCOME]]&lt;&gt;"")</f>
        <v>0</v>
      </c>
      <c r="L487" s="36">
        <f>SUM(
IF(AND(TBL_QUAL_SERVICESLISTING_FAMILIES[[#This Row],[LISTING_LOAN_ID_PROP_ADDR]]&lt;&gt;"",NOT(ISNUMBER(MATCH(TBL_QUAL_SERVICESLISTING_FAMILIES[[#This Row],[LISTING_LOAN_ID_PROP_ADDR]],RANGE_LOOKUP_UDARDA_LOANLIST,0)))),1,0)
)</f>
        <v>0</v>
      </c>
    </row>
    <row r="488" spans="2:12" ht="20.100000000000001" customHeight="1" x14ac:dyDescent="0.25">
      <c r="B488" s="25" t="str">
        <f>IF(TBL_QUAL_SERVICESLISTING_FAMILIES[[#This Row],[RECORD_STARTED]],IF(TBL_QUAL_SERVICESLISTING_FAMILIES[[#This Row],[ERROR_COUNT]]&gt;0,-1,IF(TBL_QUAL_SERVICESLISTING_FAMILIES[[#This Row],[REQ_FIELDS_POPULATED]],1,0)),"")</f>
        <v/>
      </c>
      <c r="C488" s="94">
        <f>ROW()-ROW(TBL_QUAL_SERVICESLISTING_FAMILIES[[#Headers],[ROW_ID]])</f>
        <v>479</v>
      </c>
      <c r="D488" s="82"/>
      <c r="E488" s="82"/>
      <c r="F488" s="33"/>
      <c r="G4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8" s="84" t="str">
        <f>IFERROR(INDEX(TBL_UDARDA_LOANPOOL[QUAL_SERVICES_HUD_MFI],MATCH(TBL_QUAL_SERVICESLISTING_FAMILIES[[#This Row],[LISTING_LOAN_ID_PROP_ADDR]],TBL_UDARDA_LOANPOOL[LOAN_ID_PROP_ADDR],0)),"")</f>
        <v/>
      </c>
      <c r="I4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8" s="36" t="b">
        <f>CONCATENATE(TBL_QUAL_SERVICESLISTING_FAMILIES[[#This Row],[LISTING_LOAN_ID_PROP_ADDR]],TBL_QUAL_SERVICESLISTING_FAMILIES[[#This Row],[FAMILY_NAME]],TBL_QUAL_SERVICESLISTING_FAMILIES[[#This Row],[HOUSEHOLD_ANNUAL_INCOME]])&lt;&gt;""</f>
        <v>0</v>
      </c>
      <c r="K488" s="36" t="b">
        <f>AND(TBL_QUAL_SERVICESLISTING_FAMILIES[[#This Row],[LISTING_LOAN_ID_PROP_ADDR]]&lt;&gt;"",TBL_QUAL_SERVICESLISTING_FAMILIES[[#This Row],[FAMILY_NAME]]&lt;&gt;"",TBL_QUAL_SERVICESLISTING_FAMILIES[[#This Row],[HOUSEHOLD_ANNUAL_INCOME]]&lt;&gt;"")</f>
        <v>0</v>
      </c>
      <c r="L488" s="36">
        <f>SUM(
IF(AND(TBL_QUAL_SERVICESLISTING_FAMILIES[[#This Row],[LISTING_LOAN_ID_PROP_ADDR]]&lt;&gt;"",NOT(ISNUMBER(MATCH(TBL_QUAL_SERVICESLISTING_FAMILIES[[#This Row],[LISTING_LOAN_ID_PROP_ADDR]],RANGE_LOOKUP_UDARDA_LOANLIST,0)))),1,0)
)</f>
        <v>0</v>
      </c>
    </row>
    <row r="489" spans="2:12" ht="20.100000000000001" customHeight="1" x14ac:dyDescent="0.25">
      <c r="B489" s="25" t="str">
        <f>IF(TBL_QUAL_SERVICESLISTING_FAMILIES[[#This Row],[RECORD_STARTED]],IF(TBL_QUAL_SERVICESLISTING_FAMILIES[[#This Row],[ERROR_COUNT]]&gt;0,-1,IF(TBL_QUAL_SERVICESLISTING_FAMILIES[[#This Row],[REQ_FIELDS_POPULATED]],1,0)),"")</f>
        <v/>
      </c>
      <c r="C489" s="94">
        <f>ROW()-ROW(TBL_QUAL_SERVICESLISTING_FAMILIES[[#Headers],[ROW_ID]])</f>
        <v>480</v>
      </c>
      <c r="D489" s="82"/>
      <c r="E489" s="82"/>
      <c r="F489" s="33"/>
      <c r="G4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9" s="84" t="str">
        <f>IFERROR(INDEX(TBL_UDARDA_LOANPOOL[QUAL_SERVICES_HUD_MFI],MATCH(TBL_QUAL_SERVICESLISTING_FAMILIES[[#This Row],[LISTING_LOAN_ID_PROP_ADDR]],TBL_UDARDA_LOANPOOL[LOAN_ID_PROP_ADDR],0)),"")</f>
        <v/>
      </c>
      <c r="I4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9" s="36" t="b">
        <f>CONCATENATE(TBL_QUAL_SERVICESLISTING_FAMILIES[[#This Row],[LISTING_LOAN_ID_PROP_ADDR]],TBL_QUAL_SERVICESLISTING_FAMILIES[[#This Row],[FAMILY_NAME]],TBL_QUAL_SERVICESLISTING_FAMILIES[[#This Row],[HOUSEHOLD_ANNUAL_INCOME]])&lt;&gt;""</f>
        <v>0</v>
      </c>
      <c r="K489" s="36" t="b">
        <f>AND(TBL_QUAL_SERVICESLISTING_FAMILIES[[#This Row],[LISTING_LOAN_ID_PROP_ADDR]]&lt;&gt;"",TBL_QUAL_SERVICESLISTING_FAMILIES[[#This Row],[FAMILY_NAME]]&lt;&gt;"",TBL_QUAL_SERVICESLISTING_FAMILIES[[#This Row],[HOUSEHOLD_ANNUAL_INCOME]]&lt;&gt;"")</f>
        <v>0</v>
      </c>
      <c r="L489" s="36">
        <f>SUM(
IF(AND(TBL_QUAL_SERVICESLISTING_FAMILIES[[#This Row],[LISTING_LOAN_ID_PROP_ADDR]]&lt;&gt;"",NOT(ISNUMBER(MATCH(TBL_QUAL_SERVICESLISTING_FAMILIES[[#This Row],[LISTING_LOAN_ID_PROP_ADDR]],RANGE_LOOKUP_UDARDA_LOANLIST,0)))),1,0)
)</f>
        <v>0</v>
      </c>
    </row>
    <row r="490" spans="2:12" ht="20.100000000000001" customHeight="1" x14ac:dyDescent="0.25">
      <c r="B490" s="25" t="str">
        <f>IF(TBL_QUAL_SERVICESLISTING_FAMILIES[[#This Row],[RECORD_STARTED]],IF(TBL_QUAL_SERVICESLISTING_FAMILIES[[#This Row],[ERROR_COUNT]]&gt;0,-1,IF(TBL_QUAL_SERVICESLISTING_FAMILIES[[#This Row],[REQ_FIELDS_POPULATED]],1,0)),"")</f>
        <v/>
      </c>
      <c r="C490" s="94">
        <f>ROW()-ROW(TBL_QUAL_SERVICESLISTING_FAMILIES[[#Headers],[ROW_ID]])</f>
        <v>481</v>
      </c>
      <c r="D490" s="82"/>
      <c r="E490" s="82"/>
      <c r="F490" s="33"/>
      <c r="G4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0" s="84" t="str">
        <f>IFERROR(INDEX(TBL_UDARDA_LOANPOOL[QUAL_SERVICES_HUD_MFI],MATCH(TBL_QUAL_SERVICESLISTING_FAMILIES[[#This Row],[LISTING_LOAN_ID_PROP_ADDR]],TBL_UDARDA_LOANPOOL[LOAN_ID_PROP_ADDR],0)),"")</f>
        <v/>
      </c>
      <c r="I4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0" s="36" t="b">
        <f>CONCATENATE(TBL_QUAL_SERVICESLISTING_FAMILIES[[#This Row],[LISTING_LOAN_ID_PROP_ADDR]],TBL_QUAL_SERVICESLISTING_FAMILIES[[#This Row],[FAMILY_NAME]],TBL_QUAL_SERVICESLISTING_FAMILIES[[#This Row],[HOUSEHOLD_ANNUAL_INCOME]])&lt;&gt;""</f>
        <v>0</v>
      </c>
      <c r="K490" s="36" t="b">
        <f>AND(TBL_QUAL_SERVICESLISTING_FAMILIES[[#This Row],[LISTING_LOAN_ID_PROP_ADDR]]&lt;&gt;"",TBL_QUAL_SERVICESLISTING_FAMILIES[[#This Row],[FAMILY_NAME]]&lt;&gt;"",TBL_QUAL_SERVICESLISTING_FAMILIES[[#This Row],[HOUSEHOLD_ANNUAL_INCOME]]&lt;&gt;"")</f>
        <v>0</v>
      </c>
      <c r="L490" s="36">
        <f>SUM(
IF(AND(TBL_QUAL_SERVICESLISTING_FAMILIES[[#This Row],[LISTING_LOAN_ID_PROP_ADDR]]&lt;&gt;"",NOT(ISNUMBER(MATCH(TBL_QUAL_SERVICESLISTING_FAMILIES[[#This Row],[LISTING_LOAN_ID_PROP_ADDR]],RANGE_LOOKUP_UDARDA_LOANLIST,0)))),1,0)
)</f>
        <v>0</v>
      </c>
    </row>
    <row r="491" spans="2:12" ht="20.100000000000001" customHeight="1" x14ac:dyDescent="0.25">
      <c r="B491" s="25" t="str">
        <f>IF(TBL_QUAL_SERVICESLISTING_FAMILIES[[#This Row],[RECORD_STARTED]],IF(TBL_QUAL_SERVICESLISTING_FAMILIES[[#This Row],[ERROR_COUNT]]&gt;0,-1,IF(TBL_QUAL_SERVICESLISTING_FAMILIES[[#This Row],[REQ_FIELDS_POPULATED]],1,0)),"")</f>
        <v/>
      </c>
      <c r="C491" s="94">
        <f>ROW()-ROW(TBL_QUAL_SERVICESLISTING_FAMILIES[[#Headers],[ROW_ID]])</f>
        <v>482</v>
      </c>
      <c r="D491" s="82"/>
      <c r="E491" s="82"/>
      <c r="F491" s="33"/>
      <c r="G4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1" s="84" t="str">
        <f>IFERROR(INDEX(TBL_UDARDA_LOANPOOL[QUAL_SERVICES_HUD_MFI],MATCH(TBL_QUAL_SERVICESLISTING_FAMILIES[[#This Row],[LISTING_LOAN_ID_PROP_ADDR]],TBL_UDARDA_LOANPOOL[LOAN_ID_PROP_ADDR],0)),"")</f>
        <v/>
      </c>
      <c r="I4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1" s="36" t="b">
        <f>CONCATENATE(TBL_QUAL_SERVICESLISTING_FAMILIES[[#This Row],[LISTING_LOAN_ID_PROP_ADDR]],TBL_QUAL_SERVICESLISTING_FAMILIES[[#This Row],[FAMILY_NAME]],TBL_QUAL_SERVICESLISTING_FAMILIES[[#This Row],[HOUSEHOLD_ANNUAL_INCOME]])&lt;&gt;""</f>
        <v>0</v>
      </c>
      <c r="K491" s="36" t="b">
        <f>AND(TBL_QUAL_SERVICESLISTING_FAMILIES[[#This Row],[LISTING_LOAN_ID_PROP_ADDR]]&lt;&gt;"",TBL_QUAL_SERVICESLISTING_FAMILIES[[#This Row],[FAMILY_NAME]]&lt;&gt;"",TBL_QUAL_SERVICESLISTING_FAMILIES[[#This Row],[HOUSEHOLD_ANNUAL_INCOME]]&lt;&gt;"")</f>
        <v>0</v>
      </c>
      <c r="L491" s="36">
        <f>SUM(
IF(AND(TBL_QUAL_SERVICESLISTING_FAMILIES[[#This Row],[LISTING_LOAN_ID_PROP_ADDR]]&lt;&gt;"",NOT(ISNUMBER(MATCH(TBL_QUAL_SERVICESLISTING_FAMILIES[[#This Row],[LISTING_LOAN_ID_PROP_ADDR]],RANGE_LOOKUP_UDARDA_LOANLIST,0)))),1,0)
)</f>
        <v>0</v>
      </c>
    </row>
    <row r="492" spans="2:12" ht="20.100000000000001" customHeight="1" x14ac:dyDescent="0.25">
      <c r="B492" s="25" t="str">
        <f>IF(TBL_QUAL_SERVICESLISTING_FAMILIES[[#This Row],[RECORD_STARTED]],IF(TBL_QUAL_SERVICESLISTING_FAMILIES[[#This Row],[ERROR_COUNT]]&gt;0,-1,IF(TBL_QUAL_SERVICESLISTING_FAMILIES[[#This Row],[REQ_FIELDS_POPULATED]],1,0)),"")</f>
        <v/>
      </c>
      <c r="C492" s="94">
        <f>ROW()-ROW(TBL_QUAL_SERVICESLISTING_FAMILIES[[#Headers],[ROW_ID]])</f>
        <v>483</v>
      </c>
      <c r="D492" s="82"/>
      <c r="E492" s="82"/>
      <c r="F492" s="33"/>
      <c r="G4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2" s="84" t="str">
        <f>IFERROR(INDEX(TBL_UDARDA_LOANPOOL[QUAL_SERVICES_HUD_MFI],MATCH(TBL_QUAL_SERVICESLISTING_FAMILIES[[#This Row],[LISTING_LOAN_ID_PROP_ADDR]],TBL_UDARDA_LOANPOOL[LOAN_ID_PROP_ADDR],0)),"")</f>
        <v/>
      </c>
      <c r="I4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2" s="36" t="b">
        <f>CONCATENATE(TBL_QUAL_SERVICESLISTING_FAMILIES[[#This Row],[LISTING_LOAN_ID_PROP_ADDR]],TBL_QUAL_SERVICESLISTING_FAMILIES[[#This Row],[FAMILY_NAME]],TBL_QUAL_SERVICESLISTING_FAMILIES[[#This Row],[HOUSEHOLD_ANNUAL_INCOME]])&lt;&gt;""</f>
        <v>0</v>
      </c>
      <c r="K492" s="36" t="b">
        <f>AND(TBL_QUAL_SERVICESLISTING_FAMILIES[[#This Row],[LISTING_LOAN_ID_PROP_ADDR]]&lt;&gt;"",TBL_QUAL_SERVICESLISTING_FAMILIES[[#This Row],[FAMILY_NAME]]&lt;&gt;"",TBL_QUAL_SERVICESLISTING_FAMILIES[[#This Row],[HOUSEHOLD_ANNUAL_INCOME]]&lt;&gt;"")</f>
        <v>0</v>
      </c>
      <c r="L492" s="36">
        <f>SUM(
IF(AND(TBL_QUAL_SERVICESLISTING_FAMILIES[[#This Row],[LISTING_LOAN_ID_PROP_ADDR]]&lt;&gt;"",NOT(ISNUMBER(MATCH(TBL_QUAL_SERVICESLISTING_FAMILIES[[#This Row],[LISTING_LOAN_ID_PROP_ADDR]],RANGE_LOOKUP_UDARDA_LOANLIST,0)))),1,0)
)</f>
        <v>0</v>
      </c>
    </row>
    <row r="493" spans="2:12" ht="20.100000000000001" customHeight="1" x14ac:dyDescent="0.25">
      <c r="B493" s="25" t="str">
        <f>IF(TBL_QUAL_SERVICESLISTING_FAMILIES[[#This Row],[RECORD_STARTED]],IF(TBL_QUAL_SERVICESLISTING_FAMILIES[[#This Row],[ERROR_COUNT]]&gt;0,-1,IF(TBL_QUAL_SERVICESLISTING_FAMILIES[[#This Row],[REQ_FIELDS_POPULATED]],1,0)),"")</f>
        <v/>
      </c>
      <c r="C493" s="94">
        <f>ROW()-ROW(TBL_QUAL_SERVICESLISTING_FAMILIES[[#Headers],[ROW_ID]])</f>
        <v>484</v>
      </c>
      <c r="D493" s="82"/>
      <c r="E493" s="82"/>
      <c r="F493" s="33"/>
      <c r="G4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3" s="84" t="str">
        <f>IFERROR(INDEX(TBL_UDARDA_LOANPOOL[QUAL_SERVICES_HUD_MFI],MATCH(TBL_QUAL_SERVICESLISTING_FAMILIES[[#This Row],[LISTING_LOAN_ID_PROP_ADDR]],TBL_UDARDA_LOANPOOL[LOAN_ID_PROP_ADDR],0)),"")</f>
        <v/>
      </c>
      <c r="I4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3" s="36" t="b">
        <f>CONCATENATE(TBL_QUAL_SERVICESLISTING_FAMILIES[[#This Row],[LISTING_LOAN_ID_PROP_ADDR]],TBL_QUAL_SERVICESLISTING_FAMILIES[[#This Row],[FAMILY_NAME]],TBL_QUAL_SERVICESLISTING_FAMILIES[[#This Row],[HOUSEHOLD_ANNUAL_INCOME]])&lt;&gt;""</f>
        <v>0</v>
      </c>
      <c r="K493" s="36" t="b">
        <f>AND(TBL_QUAL_SERVICESLISTING_FAMILIES[[#This Row],[LISTING_LOAN_ID_PROP_ADDR]]&lt;&gt;"",TBL_QUAL_SERVICESLISTING_FAMILIES[[#This Row],[FAMILY_NAME]]&lt;&gt;"",TBL_QUAL_SERVICESLISTING_FAMILIES[[#This Row],[HOUSEHOLD_ANNUAL_INCOME]]&lt;&gt;"")</f>
        <v>0</v>
      </c>
      <c r="L493" s="36">
        <f>SUM(
IF(AND(TBL_QUAL_SERVICESLISTING_FAMILIES[[#This Row],[LISTING_LOAN_ID_PROP_ADDR]]&lt;&gt;"",NOT(ISNUMBER(MATCH(TBL_QUAL_SERVICESLISTING_FAMILIES[[#This Row],[LISTING_LOAN_ID_PROP_ADDR]],RANGE_LOOKUP_UDARDA_LOANLIST,0)))),1,0)
)</f>
        <v>0</v>
      </c>
    </row>
    <row r="494" spans="2:12" ht="20.100000000000001" customHeight="1" x14ac:dyDescent="0.25">
      <c r="B494" s="25" t="str">
        <f>IF(TBL_QUAL_SERVICESLISTING_FAMILIES[[#This Row],[RECORD_STARTED]],IF(TBL_QUAL_SERVICESLISTING_FAMILIES[[#This Row],[ERROR_COUNT]]&gt;0,-1,IF(TBL_QUAL_SERVICESLISTING_FAMILIES[[#This Row],[REQ_FIELDS_POPULATED]],1,0)),"")</f>
        <v/>
      </c>
      <c r="C494" s="94">
        <f>ROW()-ROW(TBL_QUAL_SERVICESLISTING_FAMILIES[[#Headers],[ROW_ID]])</f>
        <v>485</v>
      </c>
      <c r="D494" s="82"/>
      <c r="E494" s="82"/>
      <c r="F494" s="33"/>
      <c r="G4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4" s="84" t="str">
        <f>IFERROR(INDEX(TBL_UDARDA_LOANPOOL[QUAL_SERVICES_HUD_MFI],MATCH(TBL_QUAL_SERVICESLISTING_FAMILIES[[#This Row],[LISTING_LOAN_ID_PROP_ADDR]],TBL_UDARDA_LOANPOOL[LOAN_ID_PROP_ADDR],0)),"")</f>
        <v/>
      </c>
      <c r="I4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4" s="36" t="b">
        <f>CONCATENATE(TBL_QUAL_SERVICESLISTING_FAMILIES[[#This Row],[LISTING_LOAN_ID_PROP_ADDR]],TBL_QUAL_SERVICESLISTING_FAMILIES[[#This Row],[FAMILY_NAME]],TBL_QUAL_SERVICESLISTING_FAMILIES[[#This Row],[HOUSEHOLD_ANNUAL_INCOME]])&lt;&gt;""</f>
        <v>0</v>
      </c>
      <c r="K494" s="36" t="b">
        <f>AND(TBL_QUAL_SERVICESLISTING_FAMILIES[[#This Row],[LISTING_LOAN_ID_PROP_ADDR]]&lt;&gt;"",TBL_QUAL_SERVICESLISTING_FAMILIES[[#This Row],[FAMILY_NAME]]&lt;&gt;"",TBL_QUAL_SERVICESLISTING_FAMILIES[[#This Row],[HOUSEHOLD_ANNUAL_INCOME]]&lt;&gt;"")</f>
        <v>0</v>
      </c>
      <c r="L494" s="36">
        <f>SUM(
IF(AND(TBL_QUAL_SERVICESLISTING_FAMILIES[[#This Row],[LISTING_LOAN_ID_PROP_ADDR]]&lt;&gt;"",NOT(ISNUMBER(MATCH(TBL_QUAL_SERVICESLISTING_FAMILIES[[#This Row],[LISTING_LOAN_ID_PROP_ADDR]],RANGE_LOOKUP_UDARDA_LOANLIST,0)))),1,0)
)</f>
        <v>0</v>
      </c>
    </row>
    <row r="495" spans="2:12" ht="20.100000000000001" customHeight="1" x14ac:dyDescent="0.25">
      <c r="B495" s="25" t="str">
        <f>IF(TBL_QUAL_SERVICESLISTING_FAMILIES[[#This Row],[RECORD_STARTED]],IF(TBL_QUAL_SERVICESLISTING_FAMILIES[[#This Row],[ERROR_COUNT]]&gt;0,-1,IF(TBL_QUAL_SERVICESLISTING_FAMILIES[[#This Row],[REQ_FIELDS_POPULATED]],1,0)),"")</f>
        <v/>
      </c>
      <c r="C495" s="94">
        <f>ROW()-ROW(TBL_QUAL_SERVICESLISTING_FAMILIES[[#Headers],[ROW_ID]])</f>
        <v>486</v>
      </c>
      <c r="D495" s="82"/>
      <c r="E495" s="82"/>
      <c r="F495" s="33"/>
      <c r="G4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5" s="84" t="str">
        <f>IFERROR(INDEX(TBL_UDARDA_LOANPOOL[QUAL_SERVICES_HUD_MFI],MATCH(TBL_QUAL_SERVICESLISTING_FAMILIES[[#This Row],[LISTING_LOAN_ID_PROP_ADDR]],TBL_UDARDA_LOANPOOL[LOAN_ID_PROP_ADDR],0)),"")</f>
        <v/>
      </c>
      <c r="I4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5" s="36" t="b">
        <f>CONCATENATE(TBL_QUAL_SERVICESLISTING_FAMILIES[[#This Row],[LISTING_LOAN_ID_PROP_ADDR]],TBL_QUAL_SERVICESLISTING_FAMILIES[[#This Row],[FAMILY_NAME]],TBL_QUAL_SERVICESLISTING_FAMILIES[[#This Row],[HOUSEHOLD_ANNUAL_INCOME]])&lt;&gt;""</f>
        <v>0</v>
      </c>
      <c r="K495" s="36" t="b">
        <f>AND(TBL_QUAL_SERVICESLISTING_FAMILIES[[#This Row],[LISTING_LOAN_ID_PROP_ADDR]]&lt;&gt;"",TBL_QUAL_SERVICESLISTING_FAMILIES[[#This Row],[FAMILY_NAME]]&lt;&gt;"",TBL_QUAL_SERVICESLISTING_FAMILIES[[#This Row],[HOUSEHOLD_ANNUAL_INCOME]]&lt;&gt;"")</f>
        <v>0</v>
      </c>
      <c r="L495" s="36">
        <f>SUM(
IF(AND(TBL_QUAL_SERVICESLISTING_FAMILIES[[#This Row],[LISTING_LOAN_ID_PROP_ADDR]]&lt;&gt;"",NOT(ISNUMBER(MATCH(TBL_QUAL_SERVICESLISTING_FAMILIES[[#This Row],[LISTING_LOAN_ID_PROP_ADDR]],RANGE_LOOKUP_UDARDA_LOANLIST,0)))),1,0)
)</f>
        <v>0</v>
      </c>
    </row>
    <row r="496" spans="2:12" ht="20.100000000000001" customHeight="1" x14ac:dyDescent="0.25">
      <c r="B496" s="25" t="str">
        <f>IF(TBL_QUAL_SERVICESLISTING_FAMILIES[[#This Row],[RECORD_STARTED]],IF(TBL_QUAL_SERVICESLISTING_FAMILIES[[#This Row],[ERROR_COUNT]]&gt;0,-1,IF(TBL_QUAL_SERVICESLISTING_FAMILIES[[#This Row],[REQ_FIELDS_POPULATED]],1,0)),"")</f>
        <v/>
      </c>
      <c r="C496" s="94">
        <f>ROW()-ROW(TBL_QUAL_SERVICESLISTING_FAMILIES[[#Headers],[ROW_ID]])</f>
        <v>487</v>
      </c>
      <c r="D496" s="82"/>
      <c r="E496" s="82"/>
      <c r="F496" s="33"/>
      <c r="G4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6" s="84" t="str">
        <f>IFERROR(INDEX(TBL_UDARDA_LOANPOOL[QUAL_SERVICES_HUD_MFI],MATCH(TBL_QUAL_SERVICESLISTING_FAMILIES[[#This Row],[LISTING_LOAN_ID_PROP_ADDR]],TBL_UDARDA_LOANPOOL[LOAN_ID_PROP_ADDR],0)),"")</f>
        <v/>
      </c>
      <c r="I4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6" s="36" t="b">
        <f>CONCATENATE(TBL_QUAL_SERVICESLISTING_FAMILIES[[#This Row],[LISTING_LOAN_ID_PROP_ADDR]],TBL_QUAL_SERVICESLISTING_FAMILIES[[#This Row],[FAMILY_NAME]],TBL_QUAL_SERVICESLISTING_FAMILIES[[#This Row],[HOUSEHOLD_ANNUAL_INCOME]])&lt;&gt;""</f>
        <v>0</v>
      </c>
      <c r="K496" s="36" t="b">
        <f>AND(TBL_QUAL_SERVICESLISTING_FAMILIES[[#This Row],[LISTING_LOAN_ID_PROP_ADDR]]&lt;&gt;"",TBL_QUAL_SERVICESLISTING_FAMILIES[[#This Row],[FAMILY_NAME]]&lt;&gt;"",TBL_QUAL_SERVICESLISTING_FAMILIES[[#This Row],[HOUSEHOLD_ANNUAL_INCOME]]&lt;&gt;"")</f>
        <v>0</v>
      </c>
      <c r="L496" s="36">
        <f>SUM(
IF(AND(TBL_QUAL_SERVICESLISTING_FAMILIES[[#This Row],[LISTING_LOAN_ID_PROP_ADDR]]&lt;&gt;"",NOT(ISNUMBER(MATCH(TBL_QUAL_SERVICESLISTING_FAMILIES[[#This Row],[LISTING_LOAN_ID_PROP_ADDR]],RANGE_LOOKUP_UDARDA_LOANLIST,0)))),1,0)
)</f>
        <v>0</v>
      </c>
    </row>
    <row r="497" spans="2:12" ht="20.100000000000001" customHeight="1" x14ac:dyDescent="0.25">
      <c r="B497" s="25" t="str">
        <f>IF(TBL_QUAL_SERVICESLISTING_FAMILIES[[#This Row],[RECORD_STARTED]],IF(TBL_QUAL_SERVICESLISTING_FAMILIES[[#This Row],[ERROR_COUNT]]&gt;0,-1,IF(TBL_QUAL_SERVICESLISTING_FAMILIES[[#This Row],[REQ_FIELDS_POPULATED]],1,0)),"")</f>
        <v/>
      </c>
      <c r="C497" s="94">
        <f>ROW()-ROW(TBL_QUAL_SERVICESLISTING_FAMILIES[[#Headers],[ROW_ID]])</f>
        <v>488</v>
      </c>
      <c r="D497" s="82"/>
      <c r="E497" s="82"/>
      <c r="F497" s="33"/>
      <c r="G4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7" s="84" t="str">
        <f>IFERROR(INDEX(TBL_UDARDA_LOANPOOL[QUAL_SERVICES_HUD_MFI],MATCH(TBL_QUAL_SERVICESLISTING_FAMILIES[[#This Row],[LISTING_LOAN_ID_PROP_ADDR]],TBL_UDARDA_LOANPOOL[LOAN_ID_PROP_ADDR],0)),"")</f>
        <v/>
      </c>
      <c r="I4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7" s="36" t="b">
        <f>CONCATENATE(TBL_QUAL_SERVICESLISTING_FAMILIES[[#This Row],[LISTING_LOAN_ID_PROP_ADDR]],TBL_QUAL_SERVICESLISTING_FAMILIES[[#This Row],[FAMILY_NAME]],TBL_QUAL_SERVICESLISTING_FAMILIES[[#This Row],[HOUSEHOLD_ANNUAL_INCOME]])&lt;&gt;""</f>
        <v>0</v>
      </c>
      <c r="K497" s="36" t="b">
        <f>AND(TBL_QUAL_SERVICESLISTING_FAMILIES[[#This Row],[LISTING_LOAN_ID_PROP_ADDR]]&lt;&gt;"",TBL_QUAL_SERVICESLISTING_FAMILIES[[#This Row],[FAMILY_NAME]]&lt;&gt;"",TBL_QUAL_SERVICESLISTING_FAMILIES[[#This Row],[HOUSEHOLD_ANNUAL_INCOME]]&lt;&gt;"")</f>
        <v>0</v>
      </c>
      <c r="L497" s="36">
        <f>SUM(
IF(AND(TBL_QUAL_SERVICESLISTING_FAMILIES[[#This Row],[LISTING_LOAN_ID_PROP_ADDR]]&lt;&gt;"",NOT(ISNUMBER(MATCH(TBL_QUAL_SERVICESLISTING_FAMILIES[[#This Row],[LISTING_LOAN_ID_PROP_ADDR]],RANGE_LOOKUP_UDARDA_LOANLIST,0)))),1,0)
)</f>
        <v>0</v>
      </c>
    </row>
    <row r="498" spans="2:12" ht="20.100000000000001" customHeight="1" x14ac:dyDescent="0.25">
      <c r="B498" s="25" t="str">
        <f>IF(TBL_QUAL_SERVICESLISTING_FAMILIES[[#This Row],[RECORD_STARTED]],IF(TBL_QUAL_SERVICESLISTING_FAMILIES[[#This Row],[ERROR_COUNT]]&gt;0,-1,IF(TBL_QUAL_SERVICESLISTING_FAMILIES[[#This Row],[REQ_FIELDS_POPULATED]],1,0)),"")</f>
        <v/>
      </c>
      <c r="C498" s="94">
        <f>ROW()-ROW(TBL_QUAL_SERVICESLISTING_FAMILIES[[#Headers],[ROW_ID]])</f>
        <v>489</v>
      </c>
      <c r="D498" s="82"/>
      <c r="E498" s="82"/>
      <c r="F498" s="33"/>
      <c r="G4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8" s="84" t="str">
        <f>IFERROR(INDEX(TBL_UDARDA_LOANPOOL[QUAL_SERVICES_HUD_MFI],MATCH(TBL_QUAL_SERVICESLISTING_FAMILIES[[#This Row],[LISTING_LOAN_ID_PROP_ADDR]],TBL_UDARDA_LOANPOOL[LOAN_ID_PROP_ADDR],0)),"")</f>
        <v/>
      </c>
      <c r="I4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8" s="36" t="b">
        <f>CONCATENATE(TBL_QUAL_SERVICESLISTING_FAMILIES[[#This Row],[LISTING_LOAN_ID_PROP_ADDR]],TBL_QUAL_SERVICESLISTING_FAMILIES[[#This Row],[FAMILY_NAME]],TBL_QUAL_SERVICESLISTING_FAMILIES[[#This Row],[HOUSEHOLD_ANNUAL_INCOME]])&lt;&gt;""</f>
        <v>0</v>
      </c>
      <c r="K498" s="36" t="b">
        <f>AND(TBL_QUAL_SERVICESLISTING_FAMILIES[[#This Row],[LISTING_LOAN_ID_PROP_ADDR]]&lt;&gt;"",TBL_QUAL_SERVICESLISTING_FAMILIES[[#This Row],[FAMILY_NAME]]&lt;&gt;"",TBL_QUAL_SERVICESLISTING_FAMILIES[[#This Row],[HOUSEHOLD_ANNUAL_INCOME]]&lt;&gt;"")</f>
        <v>0</v>
      </c>
      <c r="L498" s="36">
        <f>SUM(
IF(AND(TBL_QUAL_SERVICESLISTING_FAMILIES[[#This Row],[LISTING_LOAN_ID_PROP_ADDR]]&lt;&gt;"",NOT(ISNUMBER(MATCH(TBL_QUAL_SERVICESLISTING_FAMILIES[[#This Row],[LISTING_LOAN_ID_PROP_ADDR]],RANGE_LOOKUP_UDARDA_LOANLIST,0)))),1,0)
)</f>
        <v>0</v>
      </c>
    </row>
    <row r="499" spans="2:12" ht="20.100000000000001" customHeight="1" x14ac:dyDescent="0.25">
      <c r="B499" s="25" t="str">
        <f>IF(TBL_QUAL_SERVICESLISTING_FAMILIES[[#This Row],[RECORD_STARTED]],IF(TBL_QUAL_SERVICESLISTING_FAMILIES[[#This Row],[ERROR_COUNT]]&gt;0,-1,IF(TBL_QUAL_SERVICESLISTING_FAMILIES[[#This Row],[REQ_FIELDS_POPULATED]],1,0)),"")</f>
        <v/>
      </c>
      <c r="C499" s="94">
        <f>ROW()-ROW(TBL_QUAL_SERVICESLISTING_FAMILIES[[#Headers],[ROW_ID]])</f>
        <v>490</v>
      </c>
      <c r="D499" s="82"/>
      <c r="E499" s="82"/>
      <c r="F499" s="33"/>
      <c r="G4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9" s="84" t="str">
        <f>IFERROR(INDEX(TBL_UDARDA_LOANPOOL[QUAL_SERVICES_HUD_MFI],MATCH(TBL_QUAL_SERVICESLISTING_FAMILIES[[#This Row],[LISTING_LOAN_ID_PROP_ADDR]],TBL_UDARDA_LOANPOOL[LOAN_ID_PROP_ADDR],0)),"")</f>
        <v/>
      </c>
      <c r="I4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9" s="36" t="b">
        <f>CONCATENATE(TBL_QUAL_SERVICESLISTING_FAMILIES[[#This Row],[LISTING_LOAN_ID_PROP_ADDR]],TBL_QUAL_SERVICESLISTING_FAMILIES[[#This Row],[FAMILY_NAME]],TBL_QUAL_SERVICESLISTING_FAMILIES[[#This Row],[HOUSEHOLD_ANNUAL_INCOME]])&lt;&gt;""</f>
        <v>0</v>
      </c>
      <c r="K499" s="36" t="b">
        <f>AND(TBL_QUAL_SERVICESLISTING_FAMILIES[[#This Row],[LISTING_LOAN_ID_PROP_ADDR]]&lt;&gt;"",TBL_QUAL_SERVICESLISTING_FAMILIES[[#This Row],[FAMILY_NAME]]&lt;&gt;"",TBL_QUAL_SERVICESLISTING_FAMILIES[[#This Row],[HOUSEHOLD_ANNUAL_INCOME]]&lt;&gt;"")</f>
        <v>0</v>
      </c>
      <c r="L499" s="36">
        <f>SUM(
IF(AND(TBL_QUAL_SERVICESLISTING_FAMILIES[[#This Row],[LISTING_LOAN_ID_PROP_ADDR]]&lt;&gt;"",NOT(ISNUMBER(MATCH(TBL_QUAL_SERVICESLISTING_FAMILIES[[#This Row],[LISTING_LOAN_ID_PROP_ADDR]],RANGE_LOOKUP_UDARDA_LOANLIST,0)))),1,0)
)</f>
        <v>0</v>
      </c>
    </row>
    <row r="500" spans="2:12" ht="20.100000000000001" customHeight="1" x14ac:dyDescent="0.25">
      <c r="B500" s="25" t="str">
        <f>IF(TBL_QUAL_SERVICESLISTING_FAMILIES[[#This Row],[RECORD_STARTED]],IF(TBL_QUAL_SERVICESLISTING_FAMILIES[[#This Row],[ERROR_COUNT]]&gt;0,-1,IF(TBL_QUAL_SERVICESLISTING_FAMILIES[[#This Row],[REQ_FIELDS_POPULATED]],1,0)),"")</f>
        <v/>
      </c>
      <c r="C500" s="94">
        <f>ROW()-ROW(TBL_QUAL_SERVICESLISTING_FAMILIES[[#Headers],[ROW_ID]])</f>
        <v>491</v>
      </c>
      <c r="D500" s="82"/>
      <c r="E500" s="82"/>
      <c r="F500" s="33"/>
      <c r="G5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0" s="84" t="str">
        <f>IFERROR(INDEX(TBL_UDARDA_LOANPOOL[QUAL_SERVICES_HUD_MFI],MATCH(TBL_QUAL_SERVICESLISTING_FAMILIES[[#This Row],[LISTING_LOAN_ID_PROP_ADDR]],TBL_UDARDA_LOANPOOL[LOAN_ID_PROP_ADDR],0)),"")</f>
        <v/>
      </c>
      <c r="I5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0" s="36" t="b">
        <f>CONCATENATE(TBL_QUAL_SERVICESLISTING_FAMILIES[[#This Row],[LISTING_LOAN_ID_PROP_ADDR]],TBL_QUAL_SERVICESLISTING_FAMILIES[[#This Row],[FAMILY_NAME]],TBL_QUAL_SERVICESLISTING_FAMILIES[[#This Row],[HOUSEHOLD_ANNUAL_INCOME]])&lt;&gt;""</f>
        <v>0</v>
      </c>
      <c r="K500" s="36" t="b">
        <f>AND(TBL_QUAL_SERVICESLISTING_FAMILIES[[#This Row],[LISTING_LOAN_ID_PROP_ADDR]]&lt;&gt;"",TBL_QUAL_SERVICESLISTING_FAMILIES[[#This Row],[FAMILY_NAME]]&lt;&gt;"",TBL_QUAL_SERVICESLISTING_FAMILIES[[#This Row],[HOUSEHOLD_ANNUAL_INCOME]]&lt;&gt;"")</f>
        <v>0</v>
      </c>
      <c r="L500" s="36">
        <f>SUM(
IF(AND(TBL_QUAL_SERVICESLISTING_FAMILIES[[#This Row],[LISTING_LOAN_ID_PROP_ADDR]]&lt;&gt;"",NOT(ISNUMBER(MATCH(TBL_QUAL_SERVICESLISTING_FAMILIES[[#This Row],[LISTING_LOAN_ID_PROP_ADDR]],RANGE_LOOKUP_UDARDA_LOANLIST,0)))),1,0)
)</f>
        <v>0</v>
      </c>
    </row>
    <row r="501" spans="2:12" ht="20.100000000000001" customHeight="1" x14ac:dyDescent="0.25">
      <c r="B501" s="25" t="str">
        <f>IF(TBL_QUAL_SERVICESLISTING_FAMILIES[[#This Row],[RECORD_STARTED]],IF(TBL_QUAL_SERVICESLISTING_FAMILIES[[#This Row],[ERROR_COUNT]]&gt;0,-1,IF(TBL_QUAL_SERVICESLISTING_FAMILIES[[#This Row],[REQ_FIELDS_POPULATED]],1,0)),"")</f>
        <v/>
      </c>
      <c r="C501" s="94">
        <f>ROW()-ROW(TBL_QUAL_SERVICESLISTING_FAMILIES[[#Headers],[ROW_ID]])</f>
        <v>492</v>
      </c>
      <c r="D501" s="82"/>
      <c r="E501" s="82"/>
      <c r="F501" s="33"/>
      <c r="G5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1" s="84" t="str">
        <f>IFERROR(INDEX(TBL_UDARDA_LOANPOOL[QUAL_SERVICES_HUD_MFI],MATCH(TBL_QUAL_SERVICESLISTING_FAMILIES[[#This Row],[LISTING_LOAN_ID_PROP_ADDR]],TBL_UDARDA_LOANPOOL[LOAN_ID_PROP_ADDR],0)),"")</f>
        <v/>
      </c>
      <c r="I5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1" s="36" t="b">
        <f>CONCATENATE(TBL_QUAL_SERVICESLISTING_FAMILIES[[#This Row],[LISTING_LOAN_ID_PROP_ADDR]],TBL_QUAL_SERVICESLISTING_FAMILIES[[#This Row],[FAMILY_NAME]],TBL_QUAL_SERVICESLISTING_FAMILIES[[#This Row],[HOUSEHOLD_ANNUAL_INCOME]])&lt;&gt;""</f>
        <v>0</v>
      </c>
      <c r="K501" s="36" t="b">
        <f>AND(TBL_QUAL_SERVICESLISTING_FAMILIES[[#This Row],[LISTING_LOAN_ID_PROP_ADDR]]&lt;&gt;"",TBL_QUAL_SERVICESLISTING_FAMILIES[[#This Row],[FAMILY_NAME]]&lt;&gt;"",TBL_QUAL_SERVICESLISTING_FAMILIES[[#This Row],[HOUSEHOLD_ANNUAL_INCOME]]&lt;&gt;"")</f>
        <v>0</v>
      </c>
      <c r="L501" s="36">
        <f>SUM(
IF(AND(TBL_QUAL_SERVICESLISTING_FAMILIES[[#This Row],[LISTING_LOAN_ID_PROP_ADDR]]&lt;&gt;"",NOT(ISNUMBER(MATCH(TBL_QUAL_SERVICESLISTING_FAMILIES[[#This Row],[LISTING_LOAN_ID_PROP_ADDR]],RANGE_LOOKUP_UDARDA_LOANLIST,0)))),1,0)
)</f>
        <v>0</v>
      </c>
    </row>
    <row r="502" spans="2:12" ht="20.100000000000001" customHeight="1" x14ac:dyDescent="0.25">
      <c r="B502" s="25" t="str">
        <f>IF(TBL_QUAL_SERVICESLISTING_FAMILIES[[#This Row],[RECORD_STARTED]],IF(TBL_QUAL_SERVICESLISTING_FAMILIES[[#This Row],[ERROR_COUNT]]&gt;0,-1,IF(TBL_QUAL_SERVICESLISTING_FAMILIES[[#This Row],[REQ_FIELDS_POPULATED]],1,0)),"")</f>
        <v/>
      </c>
      <c r="C502" s="94">
        <f>ROW()-ROW(TBL_QUAL_SERVICESLISTING_FAMILIES[[#Headers],[ROW_ID]])</f>
        <v>493</v>
      </c>
      <c r="D502" s="82"/>
      <c r="E502" s="82"/>
      <c r="F502" s="33"/>
      <c r="G50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2" s="84" t="str">
        <f>IFERROR(INDEX(TBL_UDARDA_LOANPOOL[QUAL_SERVICES_HUD_MFI],MATCH(TBL_QUAL_SERVICESLISTING_FAMILIES[[#This Row],[LISTING_LOAN_ID_PROP_ADDR]],TBL_UDARDA_LOANPOOL[LOAN_ID_PROP_ADDR],0)),"")</f>
        <v/>
      </c>
      <c r="I50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2" s="36" t="b">
        <f>CONCATENATE(TBL_QUAL_SERVICESLISTING_FAMILIES[[#This Row],[LISTING_LOAN_ID_PROP_ADDR]],TBL_QUAL_SERVICESLISTING_FAMILIES[[#This Row],[FAMILY_NAME]],TBL_QUAL_SERVICESLISTING_FAMILIES[[#This Row],[HOUSEHOLD_ANNUAL_INCOME]])&lt;&gt;""</f>
        <v>0</v>
      </c>
      <c r="K502" s="36" t="b">
        <f>AND(TBL_QUAL_SERVICESLISTING_FAMILIES[[#This Row],[LISTING_LOAN_ID_PROP_ADDR]]&lt;&gt;"",TBL_QUAL_SERVICESLISTING_FAMILIES[[#This Row],[FAMILY_NAME]]&lt;&gt;"",TBL_QUAL_SERVICESLISTING_FAMILIES[[#This Row],[HOUSEHOLD_ANNUAL_INCOME]]&lt;&gt;"")</f>
        <v>0</v>
      </c>
      <c r="L502" s="36">
        <f>SUM(
IF(AND(TBL_QUAL_SERVICESLISTING_FAMILIES[[#This Row],[LISTING_LOAN_ID_PROP_ADDR]]&lt;&gt;"",NOT(ISNUMBER(MATCH(TBL_QUAL_SERVICESLISTING_FAMILIES[[#This Row],[LISTING_LOAN_ID_PROP_ADDR]],RANGE_LOOKUP_UDARDA_LOANLIST,0)))),1,0)
)</f>
        <v>0</v>
      </c>
    </row>
    <row r="503" spans="2:12" ht="20.100000000000001" customHeight="1" x14ac:dyDescent="0.25">
      <c r="B503" s="25" t="str">
        <f>IF(TBL_QUAL_SERVICESLISTING_FAMILIES[[#This Row],[RECORD_STARTED]],IF(TBL_QUAL_SERVICESLISTING_FAMILIES[[#This Row],[ERROR_COUNT]]&gt;0,-1,IF(TBL_QUAL_SERVICESLISTING_FAMILIES[[#This Row],[REQ_FIELDS_POPULATED]],1,0)),"")</f>
        <v/>
      </c>
      <c r="C503" s="94">
        <f>ROW()-ROW(TBL_QUAL_SERVICESLISTING_FAMILIES[[#Headers],[ROW_ID]])</f>
        <v>494</v>
      </c>
      <c r="D503" s="82"/>
      <c r="E503" s="82"/>
      <c r="F503" s="33"/>
      <c r="G50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3" s="84" t="str">
        <f>IFERROR(INDEX(TBL_UDARDA_LOANPOOL[QUAL_SERVICES_HUD_MFI],MATCH(TBL_QUAL_SERVICESLISTING_FAMILIES[[#This Row],[LISTING_LOAN_ID_PROP_ADDR]],TBL_UDARDA_LOANPOOL[LOAN_ID_PROP_ADDR],0)),"")</f>
        <v/>
      </c>
      <c r="I50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3" s="36" t="b">
        <f>CONCATENATE(TBL_QUAL_SERVICESLISTING_FAMILIES[[#This Row],[LISTING_LOAN_ID_PROP_ADDR]],TBL_QUAL_SERVICESLISTING_FAMILIES[[#This Row],[FAMILY_NAME]],TBL_QUAL_SERVICESLISTING_FAMILIES[[#This Row],[HOUSEHOLD_ANNUAL_INCOME]])&lt;&gt;""</f>
        <v>0</v>
      </c>
      <c r="K503" s="36" t="b">
        <f>AND(TBL_QUAL_SERVICESLISTING_FAMILIES[[#This Row],[LISTING_LOAN_ID_PROP_ADDR]]&lt;&gt;"",TBL_QUAL_SERVICESLISTING_FAMILIES[[#This Row],[FAMILY_NAME]]&lt;&gt;"",TBL_QUAL_SERVICESLISTING_FAMILIES[[#This Row],[HOUSEHOLD_ANNUAL_INCOME]]&lt;&gt;"")</f>
        <v>0</v>
      </c>
      <c r="L503" s="36">
        <f>SUM(
IF(AND(TBL_QUAL_SERVICESLISTING_FAMILIES[[#This Row],[LISTING_LOAN_ID_PROP_ADDR]]&lt;&gt;"",NOT(ISNUMBER(MATCH(TBL_QUAL_SERVICESLISTING_FAMILIES[[#This Row],[LISTING_LOAN_ID_PROP_ADDR]],RANGE_LOOKUP_UDARDA_LOANLIST,0)))),1,0)
)</f>
        <v>0</v>
      </c>
    </row>
    <row r="504" spans="2:12" ht="20.100000000000001" customHeight="1" x14ac:dyDescent="0.25">
      <c r="B504" s="25" t="str">
        <f>IF(TBL_QUAL_SERVICESLISTING_FAMILIES[[#This Row],[RECORD_STARTED]],IF(TBL_QUAL_SERVICESLISTING_FAMILIES[[#This Row],[ERROR_COUNT]]&gt;0,-1,IF(TBL_QUAL_SERVICESLISTING_FAMILIES[[#This Row],[REQ_FIELDS_POPULATED]],1,0)),"")</f>
        <v/>
      </c>
      <c r="C504" s="94">
        <f>ROW()-ROW(TBL_QUAL_SERVICESLISTING_FAMILIES[[#Headers],[ROW_ID]])</f>
        <v>495</v>
      </c>
      <c r="D504" s="82"/>
      <c r="E504" s="82"/>
      <c r="F504" s="33"/>
      <c r="G50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4" s="84" t="str">
        <f>IFERROR(INDEX(TBL_UDARDA_LOANPOOL[QUAL_SERVICES_HUD_MFI],MATCH(TBL_QUAL_SERVICESLISTING_FAMILIES[[#This Row],[LISTING_LOAN_ID_PROP_ADDR]],TBL_UDARDA_LOANPOOL[LOAN_ID_PROP_ADDR],0)),"")</f>
        <v/>
      </c>
      <c r="I50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4" s="36" t="b">
        <f>CONCATENATE(TBL_QUAL_SERVICESLISTING_FAMILIES[[#This Row],[LISTING_LOAN_ID_PROP_ADDR]],TBL_QUAL_SERVICESLISTING_FAMILIES[[#This Row],[FAMILY_NAME]],TBL_QUAL_SERVICESLISTING_FAMILIES[[#This Row],[HOUSEHOLD_ANNUAL_INCOME]])&lt;&gt;""</f>
        <v>0</v>
      </c>
      <c r="K504" s="36" t="b">
        <f>AND(TBL_QUAL_SERVICESLISTING_FAMILIES[[#This Row],[LISTING_LOAN_ID_PROP_ADDR]]&lt;&gt;"",TBL_QUAL_SERVICESLISTING_FAMILIES[[#This Row],[FAMILY_NAME]]&lt;&gt;"",TBL_QUAL_SERVICESLISTING_FAMILIES[[#This Row],[HOUSEHOLD_ANNUAL_INCOME]]&lt;&gt;"")</f>
        <v>0</v>
      </c>
      <c r="L504" s="36">
        <f>SUM(
IF(AND(TBL_QUAL_SERVICESLISTING_FAMILIES[[#This Row],[LISTING_LOAN_ID_PROP_ADDR]]&lt;&gt;"",NOT(ISNUMBER(MATCH(TBL_QUAL_SERVICESLISTING_FAMILIES[[#This Row],[LISTING_LOAN_ID_PROP_ADDR]],RANGE_LOOKUP_UDARDA_LOANLIST,0)))),1,0)
)</f>
        <v>0</v>
      </c>
    </row>
    <row r="505" spans="2:12" ht="20.100000000000001" customHeight="1" x14ac:dyDescent="0.25">
      <c r="B505" s="25" t="str">
        <f>IF(TBL_QUAL_SERVICESLISTING_FAMILIES[[#This Row],[RECORD_STARTED]],IF(TBL_QUAL_SERVICESLISTING_FAMILIES[[#This Row],[ERROR_COUNT]]&gt;0,-1,IF(TBL_QUAL_SERVICESLISTING_FAMILIES[[#This Row],[REQ_FIELDS_POPULATED]],1,0)),"")</f>
        <v/>
      </c>
      <c r="C505" s="94">
        <f>ROW()-ROW(TBL_QUAL_SERVICESLISTING_FAMILIES[[#Headers],[ROW_ID]])</f>
        <v>496</v>
      </c>
      <c r="D505" s="82"/>
      <c r="E505" s="82"/>
      <c r="F505" s="33"/>
      <c r="G50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5" s="84" t="str">
        <f>IFERROR(INDEX(TBL_UDARDA_LOANPOOL[QUAL_SERVICES_HUD_MFI],MATCH(TBL_QUAL_SERVICESLISTING_FAMILIES[[#This Row],[LISTING_LOAN_ID_PROP_ADDR]],TBL_UDARDA_LOANPOOL[LOAN_ID_PROP_ADDR],0)),"")</f>
        <v/>
      </c>
      <c r="I50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5" s="36" t="b">
        <f>CONCATENATE(TBL_QUAL_SERVICESLISTING_FAMILIES[[#This Row],[LISTING_LOAN_ID_PROP_ADDR]],TBL_QUAL_SERVICESLISTING_FAMILIES[[#This Row],[FAMILY_NAME]],TBL_QUAL_SERVICESLISTING_FAMILIES[[#This Row],[HOUSEHOLD_ANNUAL_INCOME]])&lt;&gt;""</f>
        <v>0</v>
      </c>
      <c r="K505" s="36" t="b">
        <f>AND(TBL_QUAL_SERVICESLISTING_FAMILIES[[#This Row],[LISTING_LOAN_ID_PROP_ADDR]]&lt;&gt;"",TBL_QUAL_SERVICESLISTING_FAMILIES[[#This Row],[FAMILY_NAME]]&lt;&gt;"",TBL_QUAL_SERVICESLISTING_FAMILIES[[#This Row],[HOUSEHOLD_ANNUAL_INCOME]]&lt;&gt;"")</f>
        <v>0</v>
      </c>
      <c r="L505" s="36">
        <f>SUM(
IF(AND(TBL_QUAL_SERVICESLISTING_FAMILIES[[#This Row],[LISTING_LOAN_ID_PROP_ADDR]]&lt;&gt;"",NOT(ISNUMBER(MATCH(TBL_QUAL_SERVICESLISTING_FAMILIES[[#This Row],[LISTING_LOAN_ID_PROP_ADDR]],RANGE_LOOKUP_UDARDA_LOANLIST,0)))),1,0)
)</f>
        <v>0</v>
      </c>
    </row>
    <row r="506" spans="2:12" ht="20.100000000000001" customHeight="1" x14ac:dyDescent="0.25">
      <c r="B506" s="25" t="str">
        <f>IF(TBL_QUAL_SERVICESLISTING_FAMILIES[[#This Row],[RECORD_STARTED]],IF(TBL_QUAL_SERVICESLISTING_FAMILIES[[#This Row],[ERROR_COUNT]]&gt;0,-1,IF(TBL_QUAL_SERVICESLISTING_FAMILIES[[#This Row],[REQ_FIELDS_POPULATED]],1,0)),"")</f>
        <v/>
      </c>
      <c r="C506" s="94">
        <f>ROW()-ROW(TBL_QUAL_SERVICESLISTING_FAMILIES[[#Headers],[ROW_ID]])</f>
        <v>497</v>
      </c>
      <c r="D506" s="82"/>
      <c r="E506" s="82"/>
      <c r="F506" s="33"/>
      <c r="G50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6" s="84" t="str">
        <f>IFERROR(INDEX(TBL_UDARDA_LOANPOOL[QUAL_SERVICES_HUD_MFI],MATCH(TBL_QUAL_SERVICESLISTING_FAMILIES[[#This Row],[LISTING_LOAN_ID_PROP_ADDR]],TBL_UDARDA_LOANPOOL[LOAN_ID_PROP_ADDR],0)),"")</f>
        <v/>
      </c>
      <c r="I50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6" s="36" t="b">
        <f>CONCATENATE(TBL_QUAL_SERVICESLISTING_FAMILIES[[#This Row],[LISTING_LOAN_ID_PROP_ADDR]],TBL_QUAL_SERVICESLISTING_FAMILIES[[#This Row],[FAMILY_NAME]],TBL_QUAL_SERVICESLISTING_FAMILIES[[#This Row],[HOUSEHOLD_ANNUAL_INCOME]])&lt;&gt;""</f>
        <v>0</v>
      </c>
      <c r="K506" s="36" t="b">
        <f>AND(TBL_QUAL_SERVICESLISTING_FAMILIES[[#This Row],[LISTING_LOAN_ID_PROP_ADDR]]&lt;&gt;"",TBL_QUAL_SERVICESLISTING_FAMILIES[[#This Row],[FAMILY_NAME]]&lt;&gt;"",TBL_QUAL_SERVICESLISTING_FAMILIES[[#This Row],[HOUSEHOLD_ANNUAL_INCOME]]&lt;&gt;"")</f>
        <v>0</v>
      </c>
      <c r="L506" s="36">
        <f>SUM(
IF(AND(TBL_QUAL_SERVICESLISTING_FAMILIES[[#This Row],[LISTING_LOAN_ID_PROP_ADDR]]&lt;&gt;"",NOT(ISNUMBER(MATCH(TBL_QUAL_SERVICESLISTING_FAMILIES[[#This Row],[LISTING_LOAN_ID_PROP_ADDR]],RANGE_LOOKUP_UDARDA_LOANLIST,0)))),1,0)
)</f>
        <v>0</v>
      </c>
    </row>
    <row r="507" spans="2:12" ht="20.100000000000001" customHeight="1" x14ac:dyDescent="0.25">
      <c r="B507" s="25" t="str">
        <f>IF(TBL_QUAL_SERVICESLISTING_FAMILIES[[#This Row],[RECORD_STARTED]],IF(TBL_QUAL_SERVICESLISTING_FAMILIES[[#This Row],[ERROR_COUNT]]&gt;0,-1,IF(TBL_QUAL_SERVICESLISTING_FAMILIES[[#This Row],[REQ_FIELDS_POPULATED]],1,0)),"")</f>
        <v/>
      </c>
      <c r="C507" s="94">
        <f>ROW()-ROW(TBL_QUAL_SERVICESLISTING_FAMILIES[[#Headers],[ROW_ID]])</f>
        <v>498</v>
      </c>
      <c r="D507" s="82"/>
      <c r="E507" s="82"/>
      <c r="F507" s="33"/>
      <c r="G50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7" s="84" t="str">
        <f>IFERROR(INDEX(TBL_UDARDA_LOANPOOL[QUAL_SERVICES_HUD_MFI],MATCH(TBL_QUAL_SERVICESLISTING_FAMILIES[[#This Row],[LISTING_LOAN_ID_PROP_ADDR]],TBL_UDARDA_LOANPOOL[LOAN_ID_PROP_ADDR],0)),"")</f>
        <v/>
      </c>
      <c r="I50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7" s="36" t="b">
        <f>CONCATENATE(TBL_QUAL_SERVICESLISTING_FAMILIES[[#This Row],[LISTING_LOAN_ID_PROP_ADDR]],TBL_QUAL_SERVICESLISTING_FAMILIES[[#This Row],[FAMILY_NAME]],TBL_QUAL_SERVICESLISTING_FAMILIES[[#This Row],[HOUSEHOLD_ANNUAL_INCOME]])&lt;&gt;""</f>
        <v>0</v>
      </c>
      <c r="K507" s="36" t="b">
        <f>AND(TBL_QUAL_SERVICESLISTING_FAMILIES[[#This Row],[LISTING_LOAN_ID_PROP_ADDR]]&lt;&gt;"",TBL_QUAL_SERVICESLISTING_FAMILIES[[#This Row],[FAMILY_NAME]]&lt;&gt;"",TBL_QUAL_SERVICESLISTING_FAMILIES[[#This Row],[HOUSEHOLD_ANNUAL_INCOME]]&lt;&gt;"")</f>
        <v>0</v>
      </c>
      <c r="L507" s="36">
        <f>SUM(
IF(AND(TBL_QUAL_SERVICESLISTING_FAMILIES[[#This Row],[LISTING_LOAN_ID_PROP_ADDR]]&lt;&gt;"",NOT(ISNUMBER(MATCH(TBL_QUAL_SERVICESLISTING_FAMILIES[[#This Row],[LISTING_LOAN_ID_PROP_ADDR]],RANGE_LOOKUP_UDARDA_LOANLIST,0)))),1,0)
)</f>
        <v>0</v>
      </c>
    </row>
    <row r="508" spans="2:12" ht="20.100000000000001" customHeight="1" x14ac:dyDescent="0.25">
      <c r="B508" s="25" t="str">
        <f>IF(TBL_QUAL_SERVICESLISTING_FAMILIES[[#This Row],[RECORD_STARTED]],IF(TBL_QUAL_SERVICESLISTING_FAMILIES[[#This Row],[ERROR_COUNT]]&gt;0,-1,IF(TBL_QUAL_SERVICESLISTING_FAMILIES[[#This Row],[REQ_FIELDS_POPULATED]],1,0)),"")</f>
        <v/>
      </c>
      <c r="C508" s="94">
        <f>ROW()-ROW(TBL_QUAL_SERVICESLISTING_FAMILIES[[#Headers],[ROW_ID]])</f>
        <v>499</v>
      </c>
      <c r="D508" s="82"/>
      <c r="E508" s="82"/>
      <c r="F508" s="33"/>
      <c r="G50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8" s="84" t="str">
        <f>IFERROR(INDEX(TBL_UDARDA_LOANPOOL[QUAL_SERVICES_HUD_MFI],MATCH(TBL_QUAL_SERVICESLISTING_FAMILIES[[#This Row],[LISTING_LOAN_ID_PROP_ADDR]],TBL_UDARDA_LOANPOOL[LOAN_ID_PROP_ADDR],0)),"")</f>
        <v/>
      </c>
      <c r="I50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8" s="36" t="b">
        <f>CONCATENATE(TBL_QUAL_SERVICESLISTING_FAMILIES[[#This Row],[LISTING_LOAN_ID_PROP_ADDR]],TBL_QUAL_SERVICESLISTING_FAMILIES[[#This Row],[FAMILY_NAME]],TBL_QUAL_SERVICESLISTING_FAMILIES[[#This Row],[HOUSEHOLD_ANNUAL_INCOME]])&lt;&gt;""</f>
        <v>0</v>
      </c>
      <c r="K508" s="36" t="b">
        <f>AND(TBL_QUAL_SERVICESLISTING_FAMILIES[[#This Row],[LISTING_LOAN_ID_PROP_ADDR]]&lt;&gt;"",TBL_QUAL_SERVICESLISTING_FAMILIES[[#This Row],[FAMILY_NAME]]&lt;&gt;"",TBL_QUAL_SERVICESLISTING_FAMILIES[[#This Row],[HOUSEHOLD_ANNUAL_INCOME]]&lt;&gt;"")</f>
        <v>0</v>
      </c>
      <c r="L508" s="36">
        <f>SUM(
IF(AND(TBL_QUAL_SERVICESLISTING_FAMILIES[[#This Row],[LISTING_LOAN_ID_PROP_ADDR]]&lt;&gt;"",NOT(ISNUMBER(MATCH(TBL_QUAL_SERVICESLISTING_FAMILIES[[#This Row],[LISTING_LOAN_ID_PROP_ADDR]],RANGE_LOOKUP_UDARDA_LOANLIST,0)))),1,0)
)</f>
        <v>0</v>
      </c>
    </row>
    <row r="509" spans="2:12" ht="20.100000000000001" customHeight="1" x14ac:dyDescent="0.25">
      <c r="B509" s="25" t="str">
        <f>IF(TBL_QUAL_SERVICESLISTING_FAMILIES[[#This Row],[RECORD_STARTED]],IF(TBL_QUAL_SERVICESLISTING_FAMILIES[[#This Row],[ERROR_COUNT]]&gt;0,-1,IF(TBL_QUAL_SERVICESLISTING_FAMILIES[[#This Row],[REQ_FIELDS_POPULATED]],1,0)),"")</f>
        <v/>
      </c>
      <c r="C509" s="94">
        <f>ROW()-ROW(TBL_QUAL_SERVICESLISTING_FAMILIES[[#Headers],[ROW_ID]])</f>
        <v>500</v>
      </c>
      <c r="D509" s="82"/>
      <c r="E509" s="82"/>
      <c r="F509" s="33"/>
      <c r="G50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9" s="84" t="str">
        <f>IFERROR(INDEX(TBL_UDARDA_LOANPOOL[QUAL_SERVICES_HUD_MFI],MATCH(TBL_QUAL_SERVICESLISTING_FAMILIES[[#This Row],[LISTING_LOAN_ID_PROP_ADDR]],TBL_UDARDA_LOANPOOL[LOAN_ID_PROP_ADDR],0)),"")</f>
        <v/>
      </c>
      <c r="I50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9" s="36" t="b">
        <f>CONCATENATE(TBL_QUAL_SERVICESLISTING_FAMILIES[[#This Row],[LISTING_LOAN_ID_PROP_ADDR]],TBL_QUAL_SERVICESLISTING_FAMILIES[[#This Row],[FAMILY_NAME]],TBL_QUAL_SERVICESLISTING_FAMILIES[[#This Row],[HOUSEHOLD_ANNUAL_INCOME]])&lt;&gt;""</f>
        <v>0</v>
      </c>
      <c r="K509" s="36" t="b">
        <f>AND(TBL_QUAL_SERVICESLISTING_FAMILIES[[#This Row],[LISTING_LOAN_ID_PROP_ADDR]]&lt;&gt;"",TBL_QUAL_SERVICESLISTING_FAMILIES[[#This Row],[FAMILY_NAME]]&lt;&gt;"",TBL_QUAL_SERVICESLISTING_FAMILIES[[#This Row],[HOUSEHOLD_ANNUAL_INCOME]]&lt;&gt;"")</f>
        <v>0</v>
      </c>
      <c r="L509" s="36">
        <f>SUM(
IF(AND(TBL_QUAL_SERVICESLISTING_FAMILIES[[#This Row],[LISTING_LOAN_ID_PROP_ADDR]]&lt;&gt;"",NOT(ISNUMBER(MATCH(TBL_QUAL_SERVICESLISTING_FAMILIES[[#This Row],[LISTING_LOAN_ID_PROP_ADDR]],RANGE_LOOKUP_UDARDA_LOANLIST,0)))),1,0)
)</f>
        <v>0</v>
      </c>
    </row>
    <row r="510" spans="2:12" ht="20.100000000000001" customHeight="1" x14ac:dyDescent="0.25">
      <c r="B510" s="25" t="str">
        <f>IF(TBL_QUAL_SERVICESLISTING_FAMILIES[[#This Row],[RECORD_STARTED]],IF(TBL_QUAL_SERVICESLISTING_FAMILIES[[#This Row],[ERROR_COUNT]]&gt;0,-1,IF(TBL_QUAL_SERVICESLISTING_FAMILIES[[#This Row],[REQ_FIELDS_POPULATED]],1,0)),"")</f>
        <v/>
      </c>
      <c r="C510" s="94">
        <f>ROW()-ROW(TBL_QUAL_SERVICESLISTING_FAMILIES[[#Headers],[ROW_ID]])</f>
        <v>501</v>
      </c>
      <c r="D510" s="82"/>
      <c r="E510" s="82"/>
      <c r="F510" s="33"/>
      <c r="G5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0" s="84" t="str">
        <f>IFERROR(INDEX(TBL_UDARDA_LOANPOOL[QUAL_SERVICES_HUD_MFI],MATCH(TBL_QUAL_SERVICESLISTING_FAMILIES[[#This Row],[LISTING_LOAN_ID_PROP_ADDR]],TBL_UDARDA_LOANPOOL[LOAN_ID_PROP_ADDR],0)),"")</f>
        <v/>
      </c>
      <c r="I5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0" s="36" t="b">
        <f>CONCATENATE(TBL_QUAL_SERVICESLISTING_FAMILIES[[#This Row],[LISTING_LOAN_ID_PROP_ADDR]],TBL_QUAL_SERVICESLISTING_FAMILIES[[#This Row],[FAMILY_NAME]],TBL_QUAL_SERVICESLISTING_FAMILIES[[#This Row],[HOUSEHOLD_ANNUAL_INCOME]])&lt;&gt;""</f>
        <v>0</v>
      </c>
      <c r="K510" s="36" t="b">
        <f>AND(TBL_QUAL_SERVICESLISTING_FAMILIES[[#This Row],[LISTING_LOAN_ID_PROP_ADDR]]&lt;&gt;"",TBL_QUAL_SERVICESLISTING_FAMILIES[[#This Row],[FAMILY_NAME]]&lt;&gt;"",TBL_QUAL_SERVICESLISTING_FAMILIES[[#This Row],[HOUSEHOLD_ANNUAL_INCOME]]&lt;&gt;"")</f>
        <v>0</v>
      </c>
      <c r="L510" s="36">
        <f>SUM(
IF(AND(TBL_QUAL_SERVICESLISTING_FAMILIES[[#This Row],[LISTING_LOAN_ID_PROP_ADDR]]&lt;&gt;"",NOT(ISNUMBER(MATCH(TBL_QUAL_SERVICESLISTING_FAMILIES[[#This Row],[LISTING_LOAN_ID_PROP_ADDR]],RANGE_LOOKUP_UDARDA_LOANLIST,0)))),1,0)
)</f>
        <v>0</v>
      </c>
    </row>
    <row r="511" spans="2:12" ht="20.100000000000001" customHeight="1" x14ac:dyDescent="0.25">
      <c r="B511" s="25" t="str">
        <f>IF(TBL_QUAL_SERVICESLISTING_FAMILIES[[#This Row],[RECORD_STARTED]],IF(TBL_QUAL_SERVICESLISTING_FAMILIES[[#This Row],[ERROR_COUNT]]&gt;0,-1,IF(TBL_QUAL_SERVICESLISTING_FAMILIES[[#This Row],[REQ_FIELDS_POPULATED]],1,0)),"")</f>
        <v/>
      </c>
      <c r="C511" s="94">
        <f>ROW()-ROW(TBL_QUAL_SERVICESLISTING_FAMILIES[[#Headers],[ROW_ID]])</f>
        <v>502</v>
      </c>
      <c r="D511" s="82"/>
      <c r="E511" s="82"/>
      <c r="F511" s="33"/>
      <c r="G5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1" s="84" t="str">
        <f>IFERROR(INDEX(TBL_UDARDA_LOANPOOL[QUAL_SERVICES_HUD_MFI],MATCH(TBL_QUAL_SERVICESLISTING_FAMILIES[[#This Row],[LISTING_LOAN_ID_PROP_ADDR]],TBL_UDARDA_LOANPOOL[LOAN_ID_PROP_ADDR],0)),"")</f>
        <v/>
      </c>
      <c r="I5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1" s="36" t="b">
        <f>CONCATENATE(TBL_QUAL_SERVICESLISTING_FAMILIES[[#This Row],[LISTING_LOAN_ID_PROP_ADDR]],TBL_QUAL_SERVICESLISTING_FAMILIES[[#This Row],[FAMILY_NAME]],TBL_QUAL_SERVICESLISTING_FAMILIES[[#This Row],[HOUSEHOLD_ANNUAL_INCOME]])&lt;&gt;""</f>
        <v>0</v>
      </c>
      <c r="K511" s="36" t="b">
        <f>AND(TBL_QUAL_SERVICESLISTING_FAMILIES[[#This Row],[LISTING_LOAN_ID_PROP_ADDR]]&lt;&gt;"",TBL_QUAL_SERVICESLISTING_FAMILIES[[#This Row],[FAMILY_NAME]]&lt;&gt;"",TBL_QUAL_SERVICESLISTING_FAMILIES[[#This Row],[HOUSEHOLD_ANNUAL_INCOME]]&lt;&gt;"")</f>
        <v>0</v>
      </c>
      <c r="L511" s="36">
        <f>SUM(
IF(AND(TBL_QUAL_SERVICESLISTING_FAMILIES[[#This Row],[LISTING_LOAN_ID_PROP_ADDR]]&lt;&gt;"",NOT(ISNUMBER(MATCH(TBL_QUAL_SERVICESLISTING_FAMILIES[[#This Row],[LISTING_LOAN_ID_PROP_ADDR]],RANGE_LOOKUP_UDARDA_LOANLIST,0)))),1,0)
)</f>
        <v>0</v>
      </c>
    </row>
    <row r="512" spans="2:12" ht="20.100000000000001" customHeight="1" x14ac:dyDescent="0.25">
      <c r="B512" s="25" t="str">
        <f>IF(TBL_QUAL_SERVICESLISTING_FAMILIES[[#This Row],[RECORD_STARTED]],IF(TBL_QUAL_SERVICESLISTING_FAMILIES[[#This Row],[ERROR_COUNT]]&gt;0,-1,IF(TBL_QUAL_SERVICESLISTING_FAMILIES[[#This Row],[REQ_FIELDS_POPULATED]],1,0)),"")</f>
        <v/>
      </c>
      <c r="C512" s="94">
        <f>ROW()-ROW(TBL_QUAL_SERVICESLISTING_FAMILIES[[#Headers],[ROW_ID]])</f>
        <v>503</v>
      </c>
      <c r="D512" s="82"/>
      <c r="E512" s="82"/>
      <c r="F512" s="33"/>
      <c r="G5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2" s="84" t="str">
        <f>IFERROR(INDEX(TBL_UDARDA_LOANPOOL[QUAL_SERVICES_HUD_MFI],MATCH(TBL_QUAL_SERVICESLISTING_FAMILIES[[#This Row],[LISTING_LOAN_ID_PROP_ADDR]],TBL_UDARDA_LOANPOOL[LOAN_ID_PROP_ADDR],0)),"")</f>
        <v/>
      </c>
      <c r="I5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2" s="36" t="b">
        <f>CONCATENATE(TBL_QUAL_SERVICESLISTING_FAMILIES[[#This Row],[LISTING_LOAN_ID_PROP_ADDR]],TBL_QUAL_SERVICESLISTING_FAMILIES[[#This Row],[FAMILY_NAME]],TBL_QUAL_SERVICESLISTING_FAMILIES[[#This Row],[HOUSEHOLD_ANNUAL_INCOME]])&lt;&gt;""</f>
        <v>0</v>
      </c>
      <c r="K512" s="36" t="b">
        <f>AND(TBL_QUAL_SERVICESLISTING_FAMILIES[[#This Row],[LISTING_LOAN_ID_PROP_ADDR]]&lt;&gt;"",TBL_QUAL_SERVICESLISTING_FAMILIES[[#This Row],[FAMILY_NAME]]&lt;&gt;"",TBL_QUAL_SERVICESLISTING_FAMILIES[[#This Row],[HOUSEHOLD_ANNUAL_INCOME]]&lt;&gt;"")</f>
        <v>0</v>
      </c>
      <c r="L512" s="36">
        <f>SUM(
IF(AND(TBL_QUAL_SERVICESLISTING_FAMILIES[[#This Row],[LISTING_LOAN_ID_PROP_ADDR]]&lt;&gt;"",NOT(ISNUMBER(MATCH(TBL_QUAL_SERVICESLISTING_FAMILIES[[#This Row],[LISTING_LOAN_ID_PROP_ADDR]],RANGE_LOOKUP_UDARDA_LOANLIST,0)))),1,0)
)</f>
        <v>0</v>
      </c>
    </row>
    <row r="513" spans="2:12" ht="20.100000000000001" customHeight="1" x14ac:dyDescent="0.25">
      <c r="B513" s="25" t="str">
        <f>IF(TBL_QUAL_SERVICESLISTING_FAMILIES[[#This Row],[RECORD_STARTED]],IF(TBL_QUAL_SERVICESLISTING_FAMILIES[[#This Row],[ERROR_COUNT]]&gt;0,-1,IF(TBL_QUAL_SERVICESLISTING_FAMILIES[[#This Row],[REQ_FIELDS_POPULATED]],1,0)),"")</f>
        <v/>
      </c>
      <c r="C513" s="94">
        <f>ROW()-ROW(TBL_QUAL_SERVICESLISTING_FAMILIES[[#Headers],[ROW_ID]])</f>
        <v>504</v>
      </c>
      <c r="D513" s="82"/>
      <c r="E513" s="82"/>
      <c r="F513" s="33"/>
      <c r="G5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3" s="84" t="str">
        <f>IFERROR(INDEX(TBL_UDARDA_LOANPOOL[QUAL_SERVICES_HUD_MFI],MATCH(TBL_QUAL_SERVICESLISTING_FAMILIES[[#This Row],[LISTING_LOAN_ID_PROP_ADDR]],TBL_UDARDA_LOANPOOL[LOAN_ID_PROP_ADDR],0)),"")</f>
        <v/>
      </c>
      <c r="I5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3" s="36" t="b">
        <f>CONCATENATE(TBL_QUAL_SERVICESLISTING_FAMILIES[[#This Row],[LISTING_LOAN_ID_PROP_ADDR]],TBL_QUAL_SERVICESLISTING_FAMILIES[[#This Row],[FAMILY_NAME]],TBL_QUAL_SERVICESLISTING_FAMILIES[[#This Row],[HOUSEHOLD_ANNUAL_INCOME]])&lt;&gt;""</f>
        <v>0</v>
      </c>
      <c r="K513" s="36" t="b">
        <f>AND(TBL_QUAL_SERVICESLISTING_FAMILIES[[#This Row],[LISTING_LOAN_ID_PROP_ADDR]]&lt;&gt;"",TBL_QUAL_SERVICESLISTING_FAMILIES[[#This Row],[FAMILY_NAME]]&lt;&gt;"",TBL_QUAL_SERVICESLISTING_FAMILIES[[#This Row],[HOUSEHOLD_ANNUAL_INCOME]]&lt;&gt;"")</f>
        <v>0</v>
      </c>
      <c r="L513" s="36">
        <f>SUM(
IF(AND(TBL_QUAL_SERVICESLISTING_FAMILIES[[#This Row],[LISTING_LOAN_ID_PROP_ADDR]]&lt;&gt;"",NOT(ISNUMBER(MATCH(TBL_QUAL_SERVICESLISTING_FAMILIES[[#This Row],[LISTING_LOAN_ID_PROP_ADDR]],RANGE_LOOKUP_UDARDA_LOANLIST,0)))),1,0)
)</f>
        <v>0</v>
      </c>
    </row>
    <row r="514" spans="2:12" ht="20.100000000000001" customHeight="1" x14ac:dyDescent="0.25">
      <c r="B514" s="25" t="str">
        <f>IF(TBL_QUAL_SERVICESLISTING_FAMILIES[[#This Row],[RECORD_STARTED]],IF(TBL_QUAL_SERVICESLISTING_FAMILIES[[#This Row],[ERROR_COUNT]]&gt;0,-1,IF(TBL_QUAL_SERVICESLISTING_FAMILIES[[#This Row],[REQ_FIELDS_POPULATED]],1,0)),"")</f>
        <v/>
      </c>
      <c r="C514" s="94">
        <f>ROW()-ROW(TBL_QUAL_SERVICESLISTING_FAMILIES[[#Headers],[ROW_ID]])</f>
        <v>505</v>
      </c>
      <c r="D514" s="82"/>
      <c r="E514" s="82"/>
      <c r="F514" s="33"/>
      <c r="G5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4" s="84" t="str">
        <f>IFERROR(INDEX(TBL_UDARDA_LOANPOOL[QUAL_SERVICES_HUD_MFI],MATCH(TBL_QUAL_SERVICESLISTING_FAMILIES[[#This Row],[LISTING_LOAN_ID_PROP_ADDR]],TBL_UDARDA_LOANPOOL[LOAN_ID_PROP_ADDR],0)),"")</f>
        <v/>
      </c>
      <c r="I5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4" s="36" t="b">
        <f>CONCATENATE(TBL_QUAL_SERVICESLISTING_FAMILIES[[#This Row],[LISTING_LOAN_ID_PROP_ADDR]],TBL_QUAL_SERVICESLISTING_FAMILIES[[#This Row],[FAMILY_NAME]],TBL_QUAL_SERVICESLISTING_FAMILIES[[#This Row],[HOUSEHOLD_ANNUAL_INCOME]])&lt;&gt;""</f>
        <v>0</v>
      </c>
      <c r="K514" s="36" t="b">
        <f>AND(TBL_QUAL_SERVICESLISTING_FAMILIES[[#This Row],[LISTING_LOAN_ID_PROP_ADDR]]&lt;&gt;"",TBL_QUAL_SERVICESLISTING_FAMILIES[[#This Row],[FAMILY_NAME]]&lt;&gt;"",TBL_QUAL_SERVICESLISTING_FAMILIES[[#This Row],[HOUSEHOLD_ANNUAL_INCOME]]&lt;&gt;"")</f>
        <v>0</v>
      </c>
      <c r="L514" s="36">
        <f>SUM(
IF(AND(TBL_QUAL_SERVICESLISTING_FAMILIES[[#This Row],[LISTING_LOAN_ID_PROP_ADDR]]&lt;&gt;"",NOT(ISNUMBER(MATCH(TBL_QUAL_SERVICESLISTING_FAMILIES[[#This Row],[LISTING_LOAN_ID_PROP_ADDR]],RANGE_LOOKUP_UDARDA_LOANLIST,0)))),1,0)
)</f>
        <v>0</v>
      </c>
    </row>
    <row r="515" spans="2:12" ht="20.100000000000001" customHeight="1" x14ac:dyDescent="0.25">
      <c r="B515" s="25" t="str">
        <f>IF(TBL_QUAL_SERVICESLISTING_FAMILIES[[#This Row],[RECORD_STARTED]],IF(TBL_QUAL_SERVICESLISTING_FAMILIES[[#This Row],[ERROR_COUNT]]&gt;0,-1,IF(TBL_QUAL_SERVICESLISTING_FAMILIES[[#This Row],[REQ_FIELDS_POPULATED]],1,0)),"")</f>
        <v/>
      </c>
      <c r="C515" s="94">
        <f>ROW()-ROW(TBL_QUAL_SERVICESLISTING_FAMILIES[[#Headers],[ROW_ID]])</f>
        <v>506</v>
      </c>
      <c r="D515" s="82"/>
      <c r="E515" s="82"/>
      <c r="F515" s="33"/>
      <c r="G5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5" s="84" t="str">
        <f>IFERROR(INDEX(TBL_UDARDA_LOANPOOL[QUAL_SERVICES_HUD_MFI],MATCH(TBL_QUAL_SERVICESLISTING_FAMILIES[[#This Row],[LISTING_LOAN_ID_PROP_ADDR]],TBL_UDARDA_LOANPOOL[LOAN_ID_PROP_ADDR],0)),"")</f>
        <v/>
      </c>
      <c r="I5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5" s="36" t="b">
        <f>CONCATENATE(TBL_QUAL_SERVICESLISTING_FAMILIES[[#This Row],[LISTING_LOAN_ID_PROP_ADDR]],TBL_QUAL_SERVICESLISTING_FAMILIES[[#This Row],[FAMILY_NAME]],TBL_QUAL_SERVICESLISTING_FAMILIES[[#This Row],[HOUSEHOLD_ANNUAL_INCOME]])&lt;&gt;""</f>
        <v>0</v>
      </c>
      <c r="K515" s="36" t="b">
        <f>AND(TBL_QUAL_SERVICESLISTING_FAMILIES[[#This Row],[LISTING_LOAN_ID_PROP_ADDR]]&lt;&gt;"",TBL_QUAL_SERVICESLISTING_FAMILIES[[#This Row],[FAMILY_NAME]]&lt;&gt;"",TBL_QUAL_SERVICESLISTING_FAMILIES[[#This Row],[HOUSEHOLD_ANNUAL_INCOME]]&lt;&gt;"")</f>
        <v>0</v>
      </c>
      <c r="L515" s="36">
        <f>SUM(
IF(AND(TBL_QUAL_SERVICESLISTING_FAMILIES[[#This Row],[LISTING_LOAN_ID_PROP_ADDR]]&lt;&gt;"",NOT(ISNUMBER(MATCH(TBL_QUAL_SERVICESLISTING_FAMILIES[[#This Row],[LISTING_LOAN_ID_PROP_ADDR]],RANGE_LOOKUP_UDARDA_LOANLIST,0)))),1,0)
)</f>
        <v>0</v>
      </c>
    </row>
    <row r="516" spans="2:12" ht="20.100000000000001" customHeight="1" x14ac:dyDescent="0.25">
      <c r="B516" s="25" t="str">
        <f>IF(TBL_QUAL_SERVICESLISTING_FAMILIES[[#This Row],[RECORD_STARTED]],IF(TBL_QUAL_SERVICESLISTING_FAMILIES[[#This Row],[ERROR_COUNT]]&gt;0,-1,IF(TBL_QUAL_SERVICESLISTING_FAMILIES[[#This Row],[REQ_FIELDS_POPULATED]],1,0)),"")</f>
        <v/>
      </c>
      <c r="C516" s="94">
        <f>ROW()-ROW(TBL_QUAL_SERVICESLISTING_FAMILIES[[#Headers],[ROW_ID]])</f>
        <v>507</v>
      </c>
      <c r="D516" s="82"/>
      <c r="E516" s="82"/>
      <c r="F516" s="33"/>
      <c r="G5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6" s="84" t="str">
        <f>IFERROR(INDEX(TBL_UDARDA_LOANPOOL[QUAL_SERVICES_HUD_MFI],MATCH(TBL_QUAL_SERVICESLISTING_FAMILIES[[#This Row],[LISTING_LOAN_ID_PROP_ADDR]],TBL_UDARDA_LOANPOOL[LOAN_ID_PROP_ADDR],0)),"")</f>
        <v/>
      </c>
      <c r="I5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6" s="36" t="b">
        <f>CONCATENATE(TBL_QUAL_SERVICESLISTING_FAMILIES[[#This Row],[LISTING_LOAN_ID_PROP_ADDR]],TBL_QUAL_SERVICESLISTING_FAMILIES[[#This Row],[FAMILY_NAME]],TBL_QUAL_SERVICESLISTING_FAMILIES[[#This Row],[HOUSEHOLD_ANNUAL_INCOME]])&lt;&gt;""</f>
        <v>0</v>
      </c>
      <c r="K516" s="36" t="b">
        <f>AND(TBL_QUAL_SERVICESLISTING_FAMILIES[[#This Row],[LISTING_LOAN_ID_PROP_ADDR]]&lt;&gt;"",TBL_QUAL_SERVICESLISTING_FAMILIES[[#This Row],[FAMILY_NAME]]&lt;&gt;"",TBL_QUAL_SERVICESLISTING_FAMILIES[[#This Row],[HOUSEHOLD_ANNUAL_INCOME]]&lt;&gt;"")</f>
        <v>0</v>
      </c>
      <c r="L516" s="36">
        <f>SUM(
IF(AND(TBL_QUAL_SERVICESLISTING_FAMILIES[[#This Row],[LISTING_LOAN_ID_PROP_ADDR]]&lt;&gt;"",NOT(ISNUMBER(MATCH(TBL_QUAL_SERVICESLISTING_FAMILIES[[#This Row],[LISTING_LOAN_ID_PROP_ADDR]],RANGE_LOOKUP_UDARDA_LOANLIST,0)))),1,0)
)</f>
        <v>0</v>
      </c>
    </row>
    <row r="517" spans="2:12" ht="20.100000000000001" customHeight="1" x14ac:dyDescent="0.25">
      <c r="B517" s="25" t="str">
        <f>IF(TBL_QUAL_SERVICESLISTING_FAMILIES[[#This Row],[RECORD_STARTED]],IF(TBL_QUAL_SERVICESLISTING_FAMILIES[[#This Row],[ERROR_COUNT]]&gt;0,-1,IF(TBL_QUAL_SERVICESLISTING_FAMILIES[[#This Row],[REQ_FIELDS_POPULATED]],1,0)),"")</f>
        <v/>
      </c>
      <c r="C517" s="94">
        <f>ROW()-ROW(TBL_QUAL_SERVICESLISTING_FAMILIES[[#Headers],[ROW_ID]])</f>
        <v>508</v>
      </c>
      <c r="D517" s="82"/>
      <c r="E517" s="82"/>
      <c r="F517" s="33"/>
      <c r="G5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7" s="84" t="str">
        <f>IFERROR(INDEX(TBL_UDARDA_LOANPOOL[QUAL_SERVICES_HUD_MFI],MATCH(TBL_QUAL_SERVICESLISTING_FAMILIES[[#This Row],[LISTING_LOAN_ID_PROP_ADDR]],TBL_UDARDA_LOANPOOL[LOAN_ID_PROP_ADDR],0)),"")</f>
        <v/>
      </c>
      <c r="I5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7" s="36" t="b">
        <f>CONCATENATE(TBL_QUAL_SERVICESLISTING_FAMILIES[[#This Row],[LISTING_LOAN_ID_PROP_ADDR]],TBL_QUAL_SERVICESLISTING_FAMILIES[[#This Row],[FAMILY_NAME]],TBL_QUAL_SERVICESLISTING_FAMILIES[[#This Row],[HOUSEHOLD_ANNUAL_INCOME]])&lt;&gt;""</f>
        <v>0</v>
      </c>
      <c r="K517" s="36" t="b">
        <f>AND(TBL_QUAL_SERVICESLISTING_FAMILIES[[#This Row],[LISTING_LOAN_ID_PROP_ADDR]]&lt;&gt;"",TBL_QUAL_SERVICESLISTING_FAMILIES[[#This Row],[FAMILY_NAME]]&lt;&gt;"",TBL_QUAL_SERVICESLISTING_FAMILIES[[#This Row],[HOUSEHOLD_ANNUAL_INCOME]]&lt;&gt;"")</f>
        <v>0</v>
      </c>
      <c r="L517" s="36">
        <f>SUM(
IF(AND(TBL_QUAL_SERVICESLISTING_FAMILIES[[#This Row],[LISTING_LOAN_ID_PROP_ADDR]]&lt;&gt;"",NOT(ISNUMBER(MATCH(TBL_QUAL_SERVICESLISTING_FAMILIES[[#This Row],[LISTING_LOAN_ID_PROP_ADDR]],RANGE_LOOKUP_UDARDA_LOANLIST,0)))),1,0)
)</f>
        <v>0</v>
      </c>
    </row>
    <row r="518" spans="2:12" ht="20.100000000000001" customHeight="1" x14ac:dyDescent="0.25">
      <c r="B518" s="25" t="str">
        <f>IF(TBL_QUAL_SERVICESLISTING_FAMILIES[[#This Row],[RECORD_STARTED]],IF(TBL_QUAL_SERVICESLISTING_FAMILIES[[#This Row],[ERROR_COUNT]]&gt;0,-1,IF(TBL_QUAL_SERVICESLISTING_FAMILIES[[#This Row],[REQ_FIELDS_POPULATED]],1,0)),"")</f>
        <v/>
      </c>
      <c r="C518" s="94">
        <f>ROW()-ROW(TBL_QUAL_SERVICESLISTING_FAMILIES[[#Headers],[ROW_ID]])</f>
        <v>509</v>
      </c>
      <c r="D518" s="82"/>
      <c r="E518" s="82"/>
      <c r="F518" s="33"/>
      <c r="G5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8" s="84" t="str">
        <f>IFERROR(INDEX(TBL_UDARDA_LOANPOOL[QUAL_SERVICES_HUD_MFI],MATCH(TBL_QUAL_SERVICESLISTING_FAMILIES[[#This Row],[LISTING_LOAN_ID_PROP_ADDR]],TBL_UDARDA_LOANPOOL[LOAN_ID_PROP_ADDR],0)),"")</f>
        <v/>
      </c>
      <c r="I5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8" s="36" t="b">
        <f>CONCATENATE(TBL_QUAL_SERVICESLISTING_FAMILIES[[#This Row],[LISTING_LOAN_ID_PROP_ADDR]],TBL_QUAL_SERVICESLISTING_FAMILIES[[#This Row],[FAMILY_NAME]],TBL_QUAL_SERVICESLISTING_FAMILIES[[#This Row],[HOUSEHOLD_ANNUAL_INCOME]])&lt;&gt;""</f>
        <v>0</v>
      </c>
      <c r="K518" s="36" t="b">
        <f>AND(TBL_QUAL_SERVICESLISTING_FAMILIES[[#This Row],[LISTING_LOAN_ID_PROP_ADDR]]&lt;&gt;"",TBL_QUAL_SERVICESLISTING_FAMILIES[[#This Row],[FAMILY_NAME]]&lt;&gt;"",TBL_QUAL_SERVICESLISTING_FAMILIES[[#This Row],[HOUSEHOLD_ANNUAL_INCOME]]&lt;&gt;"")</f>
        <v>0</v>
      </c>
      <c r="L518" s="36">
        <f>SUM(
IF(AND(TBL_QUAL_SERVICESLISTING_FAMILIES[[#This Row],[LISTING_LOAN_ID_PROP_ADDR]]&lt;&gt;"",NOT(ISNUMBER(MATCH(TBL_QUAL_SERVICESLISTING_FAMILIES[[#This Row],[LISTING_LOAN_ID_PROP_ADDR]],RANGE_LOOKUP_UDARDA_LOANLIST,0)))),1,0)
)</f>
        <v>0</v>
      </c>
    </row>
    <row r="519" spans="2:12" ht="20.100000000000001" customHeight="1" x14ac:dyDescent="0.25">
      <c r="B519" s="25" t="str">
        <f>IF(TBL_QUAL_SERVICESLISTING_FAMILIES[[#This Row],[RECORD_STARTED]],IF(TBL_QUAL_SERVICESLISTING_FAMILIES[[#This Row],[ERROR_COUNT]]&gt;0,-1,IF(TBL_QUAL_SERVICESLISTING_FAMILIES[[#This Row],[REQ_FIELDS_POPULATED]],1,0)),"")</f>
        <v/>
      </c>
      <c r="C519" s="94">
        <f>ROW()-ROW(TBL_QUAL_SERVICESLISTING_FAMILIES[[#Headers],[ROW_ID]])</f>
        <v>510</v>
      </c>
      <c r="D519" s="82"/>
      <c r="E519" s="82"/>
      <c r="F519" s="33"/>
      <c r="G5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9" s="84" t="str">
        <f>IFERROR(INDEX(TBL_UDARDA_LOANPOOL[QUAL_SERVICES_HUD_MFI],MATCH(TBL_QUAL_SERVICESLISTING_FAMILIES[[#This Row],[LISTING_LOAN_ID_PROP_ADDR]],TBL_UDARDA_LOANPOOL[LOAN_ID_PROP_ADDR],0)),"")</f>
        <v/>
      </c>
      <c r="I5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9" s="36" t="b">
        <f>CONCATENATE(TBL_QUAL_SERVICESLISTING_FAMILIES[[#This Row],[LISTING_LOAN_ID_PROP_ADDR]],TBL_QUAL_SERVICESLISTING_FAMILIES[[#This Row],[FAMILY_NAME]],TBL_QUAL_SERVICESLISTING_FAMILIES[[#This Row],[HOUSEHOLD_ANNUAL_INCOME]])&lt;&gt;""</f>
        <v>0</v>
      </c>
      <c r="K519" s="36" t="b">
        <f>AND(TBL_QUAL_SERVICESLISTING_FAMILIES[[#This Row],[LISTING_LOAN_ID_PROP_ADDR]]&lt;&gt;"",TBL_QUAL_SERVICESLISTING_FAMILIES[[#This Row],[FAMILY_NAME]]&lt;&gt;"",TBL_QUAL_SERVICESLISTING_FAMILIES[[#This Row],[HOUSEHOLD_ANNUAL_INCOME]]&lt;&gt;"")</f>
        <v>0</v>
      </c>
      <c r="L519" s="36">
        <f>SUM(
IF(AND(TBL_QUAL_SERVICESLISTING_FAMILIES[[#This Row],[LISTING_LOAN_ID_PROP_ADDR]]&lt;&gt;"",NOT(ISNUMBER(MATCH(TBL_QUAL_SERVICESLISTING_FAMILIES[[#This Row],[LISTING_LOAN_ID_PROP_ADDR]],RANGE_LOOKUP_UDARDA_LOANLIST,0)))),1,0)
)</f>
        <v>0</v>
      </c>
    </row>
    <row r="520" spans="2:12" ht="20.100000000000001" customHeight="1" x14ac:dyDescent="0.25">
      <c r="B520" s="25" t="str">
        <f>IF(TBL_QUAL_SERVICESLISTING_FAMILIES[[#This Row],[RECORD_STARTED]],IF(TBL_QUAL_SERVICESLISTING_FAMILIES[[#This Row],[ERROR_COUNT]]&gt;0,-1,IF(TBL_QUAL_SERVICESLISTING_FAMILIES[[#This Row],[REQ_FIELDS_POPULATED]],1,0)),"")</f>
        <v/>
      </c>
      <c r="C520" s="94">
        <f>ROW()-ROW(TBL_QUAL_SERVICESLISTING_FAMILIES[[#Headers],[ROW_ID]])</f>
        <v>511</v>
      </c>
      <c r="D520" s="82"/>
      <c r="E520" s="82"/>
      <c r="F520" s="33"/>
      <c r="G5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0" s="84" t="str">
        <f>IFERROR(INDEX(TBL_UDARDA_LOANPOOL[QUAL_SERVICES_HUD_MFI],MATCH(TBL_QUAL_SERVICESLISTING_FAMILIES[[#This Row],[LISTING_LOAN_ID_PROP_ADDR]],TBL_UDARDA_LOANPOOL[LOAN_ID_PROP_ADDR],0)),"")</f>
        <v/>
      </c>
      <c r="I5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0" s="36" t="b">
        <f>CONCATENATE(TBL_QUAL_SERVICESLISTING_FAMILIES[[#This Row],[LISTING_LOAN_ID_PROP_ADDR]],TBL_QUAL_SERVICESLISTING_FAMILIES[[#This Row],[FAMILY_NAME]],TBL_QUAL_SERVICESLISTING_FAMILIES[[#This Row],[HOUSEHOLD_ANNUAL_INCOME]])&lt;&gt;""</f>
        <v>0</v>
      </c>
      <c r="K520" s="36" t="b">
        <f>AND(TBL_QUAL_SERVICESLISTING_FAMILIES[[#This Row],[LISTING_LOAN_ID_PROP_ADDR]]&lt;&gt;"",TBL_QUAL_SERVICESLISTING_FAMILIES[[#This Row],[FAMILY_NAME]]&lt;&gt;"",TBL_QUAL_SERVICESLISTING_FAMILIES[[#This Row],[HOUSEHOLD_ANNUAL_INCOME]]&lt;&gt;"")</f>
        <v>0</v>
      </c>
      <c r="L520" s="36">
        <f>SUM(
IF(AND(TBL_QUAL_SERVICESLISTING_FAMILIES[[#This Row],[LISTING_LOAN_ID_PROP_ADDR]]&lt;&gt;"",NOT(ISNUMBER(MATCH(TBL_QUAL_SERVICESLISTING_FAMILIES[[#This Row],[LISTING_LOAN_ID_PROP_ADDR]],RANGE_LOOKUP_UDARDA_LOANLIST,0)))),1,0)
)</f>
        <v>0</v>
      </c>
    </row>
    <row r="521" spans="2:12" ht="20.100000000000001" customHeight="1" x14ac:dyDescent="0.25">
      <c r="B521" s="25" t="str">
        <f>IF(TBL_QUAL_SERVICESLISTING_FAMILIES[[#This Row],[RECORD_STARTED]],IF(TBL_QUAL_SERVICESLISTING_FAMILIES[[#This Row],[ERROR_COUNT]]&gt;0,-1,IF(TBL_QUAL_SERVICESLISTING_FAMILIES[[#This Row],[REQ_FIELDS_POPULATED]],1,0)),"")</f>
        <v/>
      </c>
      <c r="C521" s="94">
        <f>ROW()-ROW(TBL_QUAL_SERVICESLISTING_FAMILIES[[#Headers],[ROW_ID]])</f>
        <v>512</v>
      </c>
      <c r="D521" s="82"/>
      <c r="E521" s="82"/>
      <c r="F521" s="33"/>
      <c r="G5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1" s="84" t="str">
        <f>IFERROR(INDEX(TBL_UDARDA_LOANPOOL[QUAL_SERVICES_HUD_MFI],MATCH(TBL_QUAL_SERVICESLISTING_FAMILIES[[#This Row],[LISTING_LOAN_ID_PROP_ADDR]],TBL_UDARDA_LOANPOOL[LOAN_ID_PROP_ADDR],0)),"")</f>
        <v/>
      </c>
      <c r="I5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1" s="36" t="b">
        <f>CONCATENATE(TBL_QUAL_SERVICESLISTING_FAMILIES[[#This Row],[LISTING_LOAN_ID_PROP_ADDR]],TBL_QUAL_SERVICESLISTING_FAMILIES[[#This Row],[FAMILY_NAME]],TBL_QUAL_SERVICESLISTING_FAMILIES[[#This Row],[HOUSEHOLD_ANNUAL_INCOME]])&lt;&gt;""</f>
        <v>0</v>
      </c>
      <c r="K521" s="36" t="b">
        <f>AND(TBL_QUAL_SERVICESLISTING_FAMILIES[[#This Row],[LISTING_LOAN_ID_PROP_ADDR]]&lt;&gt;"",TBL_QUAL_SERVICESLISTING_FAMILIES[[#This Row],[FAMILY_NAME]]&lt;&gt;"",TBL_QUAL_SERVICESLISTING_FAMILIES[[#This Row],[HOUSEHOLD_ANNUAL_INCOME]]&lt;&gt;"")</f>
        <v>0</v>
      </c>
      <c r="L521" s="36">
        <f>SUM(
IF(AND(TBL_QUAL_SERVICESLISTING_FAMILIES[[#This Row],[LISTING_LOAN_ID_PROP_ADDR]]&lt;&gt;"",NOT(ISNUMBER(MATCH(TBL_QUAL_SERVICESLISTING_FAMILIES[[#This Row],[LISTING_LOAN_ID_PROP_ADDR]],RANGE_LOOKUP_UDARDA_LOANLIST,0)))),1,0)
)</f>
        <v>0</v>
      </c>
    </row>
    <row r="522" spans="2:12" ht="20.100000000000001" customHeight="1" x14ac:dyDescent="0.25">
      <c r="B522" s="25" t="str">
        <f>IF(TBL_QUAL_SERVICESLISTING_FAMILIES[[#This Row],[RECORD_STARTED]],IF(TBL_QUAL_SERVICESLISTING_FAMILIES[[#This Row],[ERROR_COUNT]]&gt;0,-1,IF(TBL_QUAL_SERVICESLISTING_FAMILIES[[#This Row],[REQ_FIELDS_POPULATED]],1,0)),"")</f>
        <v/>
      </c>
      <c r="C522" s="94">
        <f>ROW()-ROW(TBL_QUAL_SERVICESLISTING_FAMILIES[[#Headers],[ROW_ID]])</f>
        <v>513</v>
      </c>
      <c r="D522" s="82"/>
      <c r="E522" s="82"/>
      <c r="F522" s="33"/>
      <c r="G5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2" s="84" t="str">
        <f>IFERROR(INDEX(TBL_UDARDA_LOANPOOL[QUAL_SERVICES_HUD_MFI],MATCH(TBL_QUAL_SERVICESLISTING_FAMILIES[[#This Row],[LISTING_LOAN_ID_PROP_ADDR]],TBL_UDARDA_LOANPOOL[LOAN_ID_PROP_ADDR],0)),"")</f>
        <v/>
      </c>
      <c r="I5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2" s="36" t="b">
        <f>CONCATENATE(TBL_QUAL_SERVICESLISTING_FAMILIES[[#This Row],[LISTING_LOAN_ID_PROP_ADDR]],TBL_QUAL_SERVICESLISTING_FAMILIES[[#This Row],[FAMILY_NAME]],TBL_QUAL_SERVICESLISTING_FAMILIES[[#This Row],[HOUSEHOLD_ANNUAL_INCOME]])&lt;&gt;""</f>
        <v>0</v>
      </c>
      <c r="K522" s="36" t="b">
        <f>AND(TBL_QUAL_SERVICESLISTING_FAMILIES[[#This Row],[LISTING_LOAN_ID_PROP_ADDR]]&lt;&gt;"",TBL_QUAL_SERVICESLISTING_FAMILIES[[#This Row],[FAMILY_NAME]]&lt;&gt;"",TBL_QUAL_SERVICESLISTING_FAMILIES[[#This Row],[HOUSEHOLD_ANNUAL_INCOME]]&lt;&gt;"")</f>
        <v>0</v>
      </c>
      <c r="L522" s="36">
        <f>SUM(
IF(AND(TBL_QUAL_SERVICESLISTING_FAMILIES[[#This Row],[LISTING_LOAN_ID_PROP_ADDR]]&lt;&gt;"",NOT(ISNUMBER(MATCH(TBL_QUAL_SERVICESLISTING_FAMILIES[[#This Row],[LISTING_LOAN_ID_PROP_ADDR]],RANGE_LOOKUP_UDARDA_LOANLIST,0)))),1,0)
)</f>
        <v>0</v>
      </c>
    </row>
    <row r="523" spans="2:12" ht="20.100000000000001" customHeight="1" x14ac:dyDescent="0.25">
      <c r="B523" s="25" t="str">
        <f>IF(TBL_QUAL_SERVICESLISTING_FAMILIES[[#This Row],[RECORD_STARTED]],IF(TBL_QUAL_SERVICESLISTING_FAMILIES[[#This Row],[ERROR_COUNT]]&gt;0,-1,IF(TBL_QUAL_SERVICESLISTING_FAMILIES[[#This Row],[REQ_FIELDS_POPULATED]],1,0)),"")</f>
        <v/>
      </c>
      <c r="C523" s="94">
        <f>ROW()-ROW(TBL_QUAL_SERVICESLISTING_FAMILIES[[#Headers],[ROW_ID]])</f>
        <v>514</v>
      </c>
      <c r="D523" s="82"/>
      <c r="E523" s="82"/>
      <c r="F523" s="33"/>
      <c r="G5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3" s="84" t="str">
        <f>IFERROR(INDEX(TBL_UDARDA_LOANPOOL[QUAL_SERVICES_HUD_MFI],MATCH(TBL_QUAL_SERVICESLISTING_FAMILIES[[#This Row],[LISTING_LOAN_ID_PROP_ADDR]],TBL_UDARDA_LOANPOOL[LOAN_ID_PROP_ADDR],0)),"")</f>
        <v/>
      </c>
      <c r="I5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3" s="36" t="b">
        <f>CONCATENATE(TBL_QUAL_SERVICESLISTING_FAMILIES[[#This Row],[LISTING_LOAN_ID_PROP_ADDR]],TBL_QUAL_SERVICESLISTING_FAMILIES[[#This Row],[FAMILY_NAME]],TBL_QUAL_SERVICESLISTING_FAMILIES[[#This Row],[HOUSEHOLD_ANNUAL_INCOME]])&lt;&gt;""</f>
        <v>0</v>
      </c>
      <c r="K523" s="36" t="b">
        <f>AND(TBL_QUAL_SERVICESLISTING_FAMILIES[[#This Row],[LISTING_LOAN_ID_PROP_ADDR]]&lt;&gt;"",TBL_QUAL_SERVICESLISTING_FAMILIES[[#This Row],[FAMILY_NAME]]&lt;&gt;"",TBL_QUAL_SERVICESLISTING_FAMILIES[[#This Row],[HOUSEHOLD_ANNUAL_INCOME]]&lt;&gt;"")</f>
        <v>0</v>
      </c>
      <c r="L523" s="36">
        <f>SUM(
IF(AND(TBL_QUAL_SERVICESLISTING_FAMILIES[[#This Row],[LISTING_LOAN_ID_PROP_ADDR]]&lt;&gt;"",NOT(ISNUMBER(MATCH(TBL_QUAL_SERVICESLISTING_FAMILIES[[#This Row],[LISTING_LOAN_ID_PROP_ADDR]],RANGE_LOOKUP_UDARDA_LOANLIST,0)))),1,0)
)</f>
        <v>0</v>
      </c>
    </row>
    <row r="524" spans="2:12" ht="20.100000000000001" customHeight="1" x14ac:dyDescent="0.25">
      <c r="B524" s="25" t="str">
        <f>IF(TBL_QUAL_SERVICESLISTING_FAMILIES[[#This Row],[RECORD_STARTED]],IF(TBL_QUAL_SERVICESLISTING_FAMILIES[[#This Row],[ERROR_COUNT]]&gt;0,-1,IF(TBL_QUAL_SERVICESLISTING_FAMILIES[[#This Row],[REQ_FIELDS_POPULATED]],1,0)),"")</f>
        <v/>
      </c>
      <c r="C524" s="94">
        <f>ROW()-ROW(TBL_QUAL_SERVICESLISTING_FAMILIES[[#Headers],[ROW_ID]])</f>
        <v>515</v>
      </c>
      <c r="D524" s="82"/>
      <c r="E524" s="82"/>
      <c r="F524" s="33"/>
      <c r="G5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4" s="84" t="str">
        <f>IFERROR(INDEX(TBL_UDARDA_LOANPOOL[QUAL_SERVICES_HUD_MFI],MATCH(TBL_QUAL_SERVICESLISTING_FAMILIES[[#This Row],[LISTING_LOAN_ID_PROP_ADDR]],TBL_UDARDA_LOANPOOL[LOAN_ID_PROP_ADDR],0)),"")</f>
        <v/>
      </c>
      <c r="I5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4" s="36" t="b">
        <f>CONCATENATE(TBL_QUAL_SERVICESLISTING_FAMILIES[[#This Row],[LISTING_LOAN_ID_PROP_ADDR]],TBL_QUAL_SERVICESLISTING_FAMILIES[[#This Row],[FAMILY_NAME]],TBL_QUAL_SERVICESLISTING_FAMILIES[[#This Row],[HOUSEHOLD_ANNUAL_INCOME]])&lt;&gt;""</f>
        <v>0</v>
      </c>
      <c r="K524" s="36" t="b">
        <f>AND(TBL_QUAL_SERVICESLISTING_FAMILIES[[#This Row],[LISTING_LOAN_ID_PROP_ADDR]]&lt;&gt;"",TBL_QUAL_SERVICESLISTING_FAMILIES[[#This Row],[FAMILY_NAME]]&lt;&gt;"",TBL_QUAL_SERVICESLISTING_FAMILIES[[#This Row],[HOUSEHOLD_ANNUAL_INCOME]]&lt;&gt;"")</f>
        <v>0</v>
      </c>
      <c r="L524" s="36">
        <f>SUM(
IF(AND(TBL_QUAL_SERVICESLISTING_FAMILIES[[#This Row],[LISTING_LOAN_ID_PROP_ADDR]]&lt;&gt;"",NOT(ISNUMBER(MATCH(TBL_QUAL_SERVICESLISTING_FAMILIES[[#This Row],[LISTING_LOAN_ID_PROP_ADDR]],RANGE_LOOKUP_UDARDA_LOANLIST,0)))),1,0)
)</f>
        <v>0</v>
      </c>
    </row>
    <row r="525" spans="2:12" ht="20.100000000000001" customHeight="1" x14ac:dyDescent="0.25">
      <c r="B525" s="25" t="str">
        <f>IF(TBL_QUAL_SERVICESLISTING_FAMILIES[[#This Row],[RECORD_STARTED]],IF(TBL_QUAL_SERVICESLISTING_FAMILIES[[#This Row],[ERROR_COUNT]]&gt;0,-1,IF(TBL_QUAL_SERVICESLISTING_FAMILIES[[#This Row],[REQ_FIELDS_POPULATED]],1,0)),"")</f>
        <v/>
      </c>
      <c r="C525" s="94">
        <f>ROW()-ROW(TBL_QUAL_SERVICESLISTING_FAMILIES[[#Headers],[ROW_ID]])</f>
        <v>516</v>
      </c>
      <c r="D525" s="82"/>
      <c r="E525" s="82"/>
      <c r="F525" s="33"/>
      <c r="G5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5" s="84" t="str">
        <f>IFERROR(INDEX(TBL_UDARDA_LOANPOOL[QUAL_SERVICES_HUD_MFI],MATCH(TBL_QUAL_SERVICESLISTING_FAMILIES[[#This Row],[LISTING_LOAN_ID_PROP_ADDR]],TBL_UDARDA_LOANPOOL[LOAN_ID_PROP_ADDR],0)),"")</f>
        <v/>
      </c>
      <c r="I5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5" s="36" t="b">
        <f>CONCATENATE(TBL_QUAL_SERVICESLISTING_FAMILIES[[#This Row],[LISTING_LOAN_ID_PROP_ADDR]],TBL_QUAL_SERVICESLISTING_FAMILIES[[#This Row],[FAMILY_NAME]],TBL_QUAL_SERVICESLISTING_FAMILIES[[#This Row],[HOUSEHOLD_ANNUAL_INCOME]])&lt;&gt;""</f>
        <v>0</v>
      </c>
      <c r="K525" s="36" t="b">
        <f>AND(TBL_QUAL_SERVICESLISTING_FAMILIES[[#This Row],[LISTING_LOAN_ID_PROP_ADDR]]&lt;&gt;"",TBL_QUAL_SERVICESLISTING_FAMILIES[[#This Row],[FAMILY_NAME]]&lt;&gt;"",TBL_QUAL_SERVICESLISTING_FAMILIES[[#This Row],[HOUSEHOLD_ANNUAL_INCOME]]&lt;&gt;"")</f>
        <v>0</v>
      </c>
      <c r="L525" s="36">
        <f>SUM(
IF(AND(TBL_QUAL_SERVICESLISTING_FAMILIES[[#This Row],[LISTING_LOAN_ID_PROP_ADDR]]&lt;&gt;"",NOT(ISNUMBER(MATCH(TBL_QUAL_SERVICESLISTING_FAMILIES[[#This Row],[LISTING_LOAN_ID_PROP_ADDR]],RANGE_LOOKUP_UDARDA_LOANLIST,0)))),1,0)
)</f>
        <v>0</v>
      </c>
    </row>
    <row r="526" spans="2:12" ht="20.100000000000001" customHeight="1" x14ac:dyDescent="0.25">
      <c r="B526" s="25" t="str">
        <f>IF(TBL_QUAL_SERVICESLISTING_FAMILIES[[#This Row],[RECORD_STARTED]],IF(TBL_QUAL_SERVICESLISTING_FAMILIES[[#This Row],[ERROR_COUNT]]&gt;0,-1,IF(TBL_QUAL_SERVICESLISTING_FAMILIES[[#This Row],[REQ_FIELDS_POPULATED]],1,0)),"")</f>
        <v/>
      </c>
      <c r="C526" s="94">
        <f>ROW()-ROW(TBL_QUAL_SERVICESLISTING_FAMILIES[[#Headers],[ROW_ID]])</f>
        <v>517</v>
      </c>
      <c r="D526" s="82"/>
      <c r="E526" s="82"/>
      <c r="F526" s="33"/>
      <c r="G5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6" s="84" t="str">
        <f>IFERROR(INDEX(TBL_UDARDA_LOANPOOL[QUAL_SERVICES_HUD_MFI],MATCH(TBL_QUAL_SERVICESLISTING_FAMILIES[[#This Row],[LISTING_LOAN_ID_PROP_ADDR]],TBL_UDARDA_LOANPOOL[LOAN_ID_PROP_ADDR],0)),"")</f>
        <v/>
      </c>
      <c r="I5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6" s="36" t="b">
        <f>CONCATENATE(TBL_QUAL_SERVICESLISTING_FAMILIES[[#This Row],[LISTING_LOAN_ID_PROP_ADDR]],TBL_QUAL_SERVICESLISTING_FAMILIES[[#This Row],[FAMILY_NAME]],TBL_QUAL_SERVICESLISTING_FAMILIES[[#This Row],[HOUSEHOLD_ANNUAL_INCOME]])&lt;&gt;""</f>
        <v>0</v>
      </c>
      <c r="K526" s="36" t="b">
        <f>AND(TBL_QUAL_SERVICESLISTING_FAMILIES[[#This Row],[LISTING_LOAN_ID_PROP_ADDR]]&lt;&gt;"",TBL_QUAL_SERVICESLISTING_FAMILIES[[#This Row],[FAMILY_NAME]]&lt;&gt;"",TBL_QUAL_SERVICESLISTING_FAMILIES[[#This Row],[HOUSEHOLD_ANNUAL_INCOME]]&lt;&gt;"")</f>
        <v>0</v>
      </c>
      <c r="L526" s="36">
        <f>SUM(
IF(AND(TBL_QUAL_SERVICESLISTING_FAMILIES[[#This Row],[LISTING_LOAN_ID_PROP_ADDR]]&lt;&gt;"",NOT(ISNUMBER(MATCH(TBL_QUAL_SERVICESLISTING_FAMILIES[[#This Row],[LISTING_LOAN_ID_PROP_ADDR]],RANGE_LOOKUP_UDARDA_LOANLIST,0)))),1,0)
)</f>
        <v>0</v>
      </c>
    </row>
    <row r="527" spans="2:12" ht="20.100000000000001" customHeight="1" x14ac:dyDescent="0.25">
      <c r="B527" s="25" t="str">
        <f>IF(TBL_QUAL_SERVICESLISTING_FAMILIES[[#This Row],[RECORD_STARTED]],IF(TBL_QUAL_SERVICESLISTING_FAMILIES[[#This Row],[ERROR_COUNT]]&gt;0,-1,IF(TBL_QUAL_SERVICESLISTING_FAMILIES[[#This Row],[REQ_FIELDS_POPULATED]],1,0)),"")</f>
        <v/>
      </c>
      <c r="C527" s="94">
        <f>ROW()-ROW(TBL_QUAL_SERVICESLISTING_FAMILIES[[#Headers],[ROW_ID]])</f>
        <v>518</v>
      </c>
      <c r="D527" s="82"/>
      <c r="E527" s="82"/>
      <c r="F527" s="33"/>
      <c r="G5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7" s="84" t="str">
        <f>IFERROR(INDEX(TBL_UDARDA_LOANPOOL[QUAL_SERVICES_HUD_MFI],MATCH(TBL_QUAL_SERVICESLISTING_FAMILIES[[#This Row],[LISTING_LOAN_ID_PROP_ADDR]],TBL_UDARDA_LOANPOOL[LOAN_ID_PROP_ADDR],0)),"")</f>
        <v/>
      </c>
      <c r="I5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7" s="36" t="b">
        <f>CONCATENATE(TBL_QUAL_SERVICESLISTING_FAMILIES[[#This Row],[LISTING_LOAN_ID_PROP_ADDR]],TBL_QUAL_SERVICESLISTING_FAMILIES[[#This Row],[FAMILY_NAME]],TBL_QUAL_SERVICESLISTING_FAMILIES[[#This Row],[HOUSEHOLD_ANNUAL_INCOME]])&lt;&gt;""</f>
        <v>0</v>
      </c>
      <c r="K527" s="36" t="b">
        <f>AND(TBL_QUAL_SERVICESLISTING_FAMILIES[[#This Row],[LISTING_LOAN_ID_PROP_ADDR]]&lt;&gt;"",TBL_QUAL_SERVICESLISTING_FAMILIES[[#This Row],[FAMILY_NAME]]&lt;&gt;"",TBL_QUAL_SERVICESLISTING_FAMILIES[[#This Row],[HOUSEHOLD_ANNUAL_INCOME]]&lt;&gt;"")</f>
        <v>0</v>
      </c>
      <c r="L527" s="36">
        <f>SUM(
IF(AND(TBL_QUAL_SERVICESLISTING_FAMILIES[[#This Row],[LISTING_LOAN_ID_PROP_ADDR]]&lt;&gt;"",NOT(ISNUMBER(MATCH(TBL_QUAL_SERVICESLISTING_FAMILIES[[#This Row],[LISTING_LOAN_ID_PROP_ADDR]],RANGE_LOOKUP_UDARDA_LOANLIST,0)))),1,0)
)</f>
        <v>0</v>
      </c>
    </row>
    <row r="528" spans="2:12" ht="20.100000000000001" customHeight="1" x14ac:dyDescent="0.25">
      <c r="B528" s="25" t="str">
        <f>IF(TBL_QUAL_SERVICESLISTING_FAMILIES[[#This Row],[RECORD_STARTED]],IF(TBL_QUAL_SERVICESLISTING_FAMILIES[[#This Row],[ERROR_COUNT]]&gt;0,-1,IF(TBL_QUAL_SERVICESLISTING_FAMILIES[[#This Row],[REQ_FIELDS_POPULATED]],1,0)),"")</f>
        <v/>
      </c>
      <c r="C528" s="94">
        <f>ROW()-ROW(TBL_QUAL_SERVICESLISTING_FAMILIES[[#Headers],[ROW_ID]])</f>
        <v>519</v>
      </c>
      <c r="D528" s="82"/>
      <c r="E528" s="82"/>
      <c r="F528" s="33"/>
      <c r="G5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8" s="84" t="str">
        <f>IFERROR(INDEX(TBL_UDARDA_LOANPOOL[QUAL_SERVICES_HUD_MFI],MATCH(TBL_QUAL_SERVICESLISTING_FAMILIES[[#This Row],[LISTING_LOAN_ID_PROP_ADDR]],TBL_UDARDA_LOANPOOL[LOAN_ID_PROP_ADDR],0)),"")</f>
        <v/>
      </c>
      <c r="I5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8" s="36" t="b">
        <f>CONCATENATE(TBL_QUAL_SERVICESLISTING_FAMILIES[[#This Row],[LISTING_LOAN_ID_PROP_ADDR]],TBL_QUAL_SERVICESLISTING_FAMILIES[[#This Row],[FAMILY_NAME]],TBL_QUAL_SERVICESLISTING_FAMILIES[[#This Row],[HOUSEHOLD_ANNUAL_INCOME]])&lt;&gt;""</f>
        <v>0</v>
      </c>
      <c r="K528" s="36" t="b">
        <f>AND(TBL_QUAL_SERVICESLISTING_FAMILIES[[#This Row],[LISTING_LOAN_ID_PROP_ADDR]]&lt;&gt;"",TBL_QUAL_SERVICESLISTING_FAMILIES[[#This Row],[FAMILY_NAME]]&lt;&gt;"",TBL_QUAL_SERVICESLISTING_FAMILIES[[#This Row],[HOUSEHOLD_ANNUAL_INCOME]]&lt;&gt;"")</f>
        <v>0</v>
      </c>
      <c r="L528" s="36">
        <f>SUM(
IF(AND(TBL_QUAL_SERVICESLISTING_FAMILIES[[#This Row],[LISTING_LOAN_ID_PROP_ADDR]]&lt;&gt;"",NOT(ISNUMBER(MATCH(TBL_QUAL_SERVICESLISTING_FAMILIES[[#This Row],[LISTING_LOAN_ID_PROP_ADDR]],RANGE_LOOKUP_UDARDA_LOANLIST,0)))),1,0)
)</f>
        <v>0</v>
      </c>
    </row>
    <row r="529" spans="2:12" ht="20.100000000000001" customHeight="1" x14ac:dyDescent="0.25">
      <c r="B529" s="25" t="str">
        <f>IF(TBL_QUAL_SERVICESLISTING_FAMILIES[[#This Row],[RECORD_STARTED]],IF(TBL_QUAL_SERVICESLISTING_FAMILIES[[#This Row],[ERROR_COUNT]]&gt;0,-1,IF(TBL_QUAL_SERVICESLISTING_FAMILIES[[#This Row],[REQ_FIELDS_POPULATED]],1,0)),"")</f>
        <v/>
      </c>
      <c r="C529" s="94">
        <f>ROW()-ROW(TBL_QUAL_SERVICESLISTING_FAMILIES[[#Headers],[ROW_ID]])</f>
        <v>520</v>
      </c>
      <c r="D529" s="82"/>
      <c r="E529" s="82"/>
      <c r="F529" s="33"/>
      <c r="G5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9" s="84" t="str">
        <f>IFERROR(INDEX(TBL_UDARDA_LOANPOOL[QUAL_SERVICES_HUD_MFI],MATCH(TBL_QUAL_SERVICESLISTING_FAMILIES[[#This Row],[LISTING_LOAN_ID_PROP_ADDR]],TBL_UDARDA_LOANPOOL[LOAN_ID_PROP_ADDR],0)),"")</f>
        <v/>
      </c>
      <c r="I5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9" s="36" t="b">
        <f>CONCATENATE(TBL_QUAL_SERVICESLISTING_FAMILIES[[#This Row],[LISTING_LOAN_ID_PROP_ADDR]],TBL_QUAL_SERVICESLISTING_FAMILIES[[#This Row],[FAMILY_NAME]],TBL_QUAL_SERVICESLISTING_FAMILIES[[#This Row],[HOUSEHOLD_ANNUAL_INCOME]])&lt;&gt;""</f>
        <v>0</v>
      </c>
      <c r="K529" s="36" t="b">
        <f>AND(TBL_QUAL_SERVICESLISTING_FAMILIES[[#This Row],[LISTING_LOAN_ID_PROP_ADDR]]&lt;&gt;"",TBL_QUAL_SERVICESLISTING_FAMILIES[[#This Row],[FAMILY_NAME]]&lt;&gt;"",TBL_QUAL_SERVICESLISTING_FAMILIES[[#This Row],[HOUSEHOLD_ANNUAL_INCOME]]&lt;&gt;"")</f>
        <v>0</v>
      </c>
      <c r="L529" s="36">
        <f>SUM(
IF(AND(TBL_QUAL_SERVICESLISTING_FAMILIES[[#This Row],[LISTING_LOAN_ID_PROP_ADDR]]&lt;&gt;"",NOT(ISNUMBER(MATCH(TBL_QUAL_SERVICESLISTING_FAMILIES[[#This Row],[LISTING_LOAN_ID_PROP_ADDR]],RANGE_LOOKUP_UDARDA_LOANLIST,0)))),1,0)
)</f>
        <v>0</v>
      </c>
    </row>
    <row r="530" spans="2:12" ht="20.100000000000001" customHeight="1" x14ac:dyDescent="0.25">
      <c r="B530" s="25" t="str">
        <f>IF(TBL_QUAL_SERVICESLISTING_FAMILIES[[#This Row],[RECORD_STARTED]],IF(TBL_QUAL_SERVICESLISTING_FAMILIES[[#This Row],[ERROR_COUNT]]&gt;0,-1,IF(TBL_QUAL_SERVICESLISTING_FAMILIES[[#This Row],[REQ_FIELDS_POPULATED]],1,0)),"")</f>
        <v/>
      </c>
      <c r="C530" s="94">
        <f>ROW()-ROW(TBL_QUAL_SERVICESLISTING_FAMILIES[[#Headers],[ROW_ID]])</f>
        <v>521</v>
      </c>
      <c r="D530" s="82"/>
      <c r="E530" s="82"/>
      <c r="F530" s="33"/>
      <c r="G5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0" s="84" t="str">
        <f>IFERROR(INDEX(TBL_UDARDA_LOANPOOL[QUAL_SERVICES_HUD_MFI],MATCH(TBL_QUAL_SERVICESLISTING_FAMILIES[[#This Row],[LISTING_LOAN_ID_PROP_ADDR]],TBL_UDARDA_LOANPOOL[LOAN_ID_PROP_ADDR],0)),"")</f>
        <v/>
      </c>
      <c r="I5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0" s="36" t="b">
        <f>CONCATENATE(TBL_QUAL_SERVICESLISTING_FAMILIES[[#This Row],[LISTING_LOAN_ID_PROP_ADDR]],TBL_QUAL_SERVICESLISTING_FAMILIES[[#This Row],[FAMILY_NAME]],TBL_QUAL_SERVICESLISTING_FAMILIES[[#This Row],[HOUSEHOLD_ANNUAL_INCOME]])&lt;&gt;""</f>
        <v>0</v>
      </c>
      <c r="K530" s="36" t="b">
        <f>AND(TBL_QUAL_SERVICESLISTING_FAMILIES[[#This Row],[LISTING_LOAN_ID_PROP_ADDR]]&lt;&gt;"",TBL_QUAL_SERVICESLISTING_FAMILIES[[#This Row],[FAMILY_NAME]]&lt;&gt;"",TBL_QUAL_SERVICESLISTING_FAMILIES[[#This Row],[HOUSEHOLD_ANNUAL_INCOME]]&lt;&gt;"")</f>
        <v>0</v>
      </c>
      <c r="L530" s="36">
        <f>SUM(
IF(AND(TBL_QUAL_SERVICESLISTING_FAMILIES[[#This Row],[LISTING_LOAN_ID_PROP_ADDR]]&lt;&gt;"",NOT(ISNUMBER(MATCH(TBL_QUAL_SERVICESLISTING_FAMILIES[[#This Row],[LISTING_LOAN_ID_PROP_ADDR]],RANGE_LOOKUP_UDARDA_LOANLIST,0)))),1,0)
)</f>
        <v>0</v>
      </c>
    </row>
    <row r="531" spans="2:12" ht="20.100000000000001" customHeight="1" x14ac:dyDescent="0.25">
      <c r="B531" s="25" t="str">
        <f>IF(TBL_QUAL_SERVICESLISTING_FAMILIES[[#This Row],[RECORD_STARTED]],IF(TBL_QUAL_SERVICESLISTING_FAMILIES[[#This Row],[ERROR_COUNT]]&gt;0,-1,IF(TBL_QUAL_SERVICESLISTING_FAMILIES[[#This Row],[REQ_FIELDS_POPULATED]],1,0)),"")</f>
        <v/>
      </c>
      <c r="C531" s="94">
        <f>ROW()-ROW(TBL_QUAL_SERVICESLISTING_FAMILIES[[#Headers],[ROW_ID]])</f>
        <v>522</v>
      </c>
      <c r="D531" s="82"/>
      <c r="E531" s="82"/>
      <c r="F531" s="33"/>
      <c r="G5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1" s="84" t="str">
        <f>IFERROR(INDEX(TBL_UDARDA_LOANPOOL[QUAL_SERVICES_HUD_MFI],MATCH(TBL_QUAL_SERVICESLISTING_FAMILIES[[#This Row],[LISTING_LOAN_ID_PROP_ADDR]],TBL_UDARDA_LOANPOOL[LOAN_ID_PROP_ADDR],0)),"")</f>
        <v/>
      </c>
      <c r="I5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1" s="36" t="b">
        <f>CONCATENATE(TBL_QUAL_SERVICESLISTING_FAMILIES[[#This Row],[LISTING_LOAN_ID_PROP_ADDR]],TBL_QUAL_SERVICESLISTING_FAMILIES[[#This Row],[FAMILY_NAME]],TBL_QUAL_SERVICESLISTING_FAMILIES[[#This Row],[HOUSEHOLD_ANNUAL_INCOME]])&lt;&gt;""</f>
        <v>0</v>
      </c>
      <c r="K531" s="36" t="b">
        <f>AND(TBL_QUAL_SERVICESLISTING_FAMILIES[[#This Row],[LISTING_LOAN_ID_PROP_ADDR]]&lt;&gt;"",TBL_QUAL_SERVICESLISTING_FAMILIES[[#This Row],[FAMILY_NAME]]&lt;&gt;"",TBL_QUAL_SERVICESLISTING_FAMILIES[[#This Row],[HOUSEHOLD_ANNUAL_INCOME]]&lt;&gt;"")</f>
        <v>0</v>
      </c>
      <c r="L531" s="36">
        <f>SUM(
IF(AND(TBL_QUAL_SERVICESLISTING_FAMILIES[[#This Row],[LISTING_LOAN_ID_PROP_ADDR]]&lt;&gt;"",NOT(ISNUMBER(MATCH(TBL_QUAL_SERVICESLISTING_FAMILIES[[#This Row],[LISTING_LOAN_ID_PROP_ADDR]],RANGE_LOOKUP_UDARDA_LOANLIST,0)))),1,0)
)</f>
        <v>0</v>
      </c>
    </row>
    <row r="532" spans="2:12" ht="20.100000000000001" customHeight="1" x14ac:dyDescent="0.25">
      <c r="B532" s="25" t="str">
        <f>IF(TBL_QUAL_SERVICESLISTING_FAMILIES[[#This Row],[RECORD_STARTED]],IF(TBL_QUAL_SERVICESLISTING_FAMILIES[[#This Row],[ERROR_COUNT]]&gt;0,-1,IF(TBL_QUAL_SERVICESLISTING_FAMILIES[[#This Row],[REQ_FIELDS_POPULATED]],1,0)),"")</f>
        <v/>
      </c>
      <c r="C532" s="94">
        <f>ROW()-ROW(TBL_QUAL_SERVICESLISTING_FAMILIES[[#Headers],[ROW_ID]])</f>
        <v>523</v>
      </c>
      <c r="D532" s="82"/>
      <c r="E532" s="82"/>
      <c r="F532" s="33"/>
      <c r="G5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2" s="84" t="str">
        <f>IFERROR(INDEX(TBL_UDARDA_LOANPOOL[QUAL_SERVICES_HUD_MFI],MATCH(TBL_QUAL_SERVICESLISTING_FAMILIES[[#This Row],[LISTING_LOAN_ID_PROP_ADDR]],TBL_UDARDA_LOANPOOL[LOAN_ID_PROP_ADDR],0)),"")</f>
        <v/>
      </c>
      <c r="I5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2" s="36" t="b">
        <f>CONCATENATE(TBL_QUAL_SERVICESLISTING_FAMILIES[[#This Row],[LISTING_LOAN_ID_PROP_ADDR]],TBL_QUAL_SERVICESLISTING_FAMILIES[[#This Row],[FAMILY_NAME]],TBL_QUAL_SERVICESLISTING_FAMILIES[[#This Row],[HOUSEHOLD_ANNUAL_INCOME]])&lt;&gt;""</f>
        <v>0</v>
      </c>
      <c r="K532" s="36" t="b">
        <f>AND(TBL_QUAL_SERVICESLISTING_FAMILIES[[#This Row],[LISTING_LOAN_ID_PROP_ADDR]]&lt;&gt;"",TBL_QUAL_SERVICESLISTING_FAMILIES[[#This Row],[FAMILY_NAME]]&lt;&gt;"",TBL_QUAL_SERVICESLISTING_FAMILIES[[#This Row],[HOUSEHOLD_ANNUAL_INCOME]]&lt;&gt;"")</f>
        <v>0</v>
      </c>
      <c r="L532" s="36">
        <f>SUM(
IF(AND(TBL_QUAL_SERVICESLISTING_FAMILIES[[#This Row],[LISTING_LOAN_ID_PROP_ADDR]]&lt;&gt;"",NOT(ISNUMBER(MATCH(TBL_QUAL_SERVICESLISTING_FAMILIES[[#This Row],[LISTING_LOAN_ID_PROP_ADDR]],RANGE_LOOKUP_UDARDA_LOANLIST,0)))),1,0)
)</f>
        <v>0</v>
      </c>
    </row>
    <row r="533" spans="2:12" ht="20.100000000000001" customHeight="1" x14ac:dyDescent="0.25">
      <c r="B533" s="25" t="str">
        <f>IF(TBL_QUAL_SERVICESLISTING_FAMILIES[[#This Row],[RECORD_STARTED]],IF(TBL_QUAL_SERVICESLISTING_FAMILIES[[#This Row],[ERROR_COUNT]]&gt;0,-1,IF(TBL_QUAL_SERVICESLISTING_FAMILIES[[#This Row],[REQ_FIELDS_POPULATED]],1,0)),"")</f>
        <v/>
      </c>
      <c r="C533" s="94">
        <f>ROW()-ROW(TBL_QUAL_SERVICESLISTING_FAMILIES[[#Headers],[ROW_ID]])</f>
        <v>524</v>
      </c>
      <c r="D533" s="82"/>
      <c r="E533" s="82"/>
      <c r="F533" s="33"/>
      <c r="G5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3" s="84" t="str">
        <f>IFERROR(INDEX(TBL_UDARDA_LOANPOOL[QUAL_SERVICES_HUD_MFI],MATCH(TBL_QUAL_SERVICESLISTING_FAMILIES[[#This Row],[LISTING_LOAN_ID_PROP_ADDR]],TBL_UDARDA_LOANPOOL[LOAN_ID_PROP_ADDR],0)),"")</f>
        <v/>
      </c>
      <c r="I5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3" s="36" t="b">
        <f>CONCATENATE(TBL_QUAL_SERVICESLISTING_FAMILIES[[#This Row],[LISTING_LOAN_ID_PROP_ADDR]],TBL_QUAL_SERVICESLISTING_FAMILIES[[#This Row],[FAMILY_NAME]],TBL_QUAL_SERVICESLISTING_FAMILIES[[#This Row],[HOUSEHOLD_ANNUAL_INCOME]])&lt;&gt;""</f>
        <v>0</v>
      </c>
      <c r="K533" s="36" t="b">
        <f>AND(TBL_QUAL_SERVICESLISTING_FAMILIES[[#This Row],[LISTING_LOAN_ID_PROP_ADDR]]&lt;&gt;"",TBL_QUAL_SERVICESLISTING_FAMILIES[[#This Row],[FAMILY_NAME]]&lt;&gt;"",TBL_QUAL_SERVICESLISTING_FAMILIES[[#This Row],[HOUSEHOLD_ANNUAL_INCOME]]&lt;&gt;"")</f>
        <v>0</v>
      </c>
      <c r="L533" s="36">
        <f>SUM(
IF(AND(TBL_QUAL_SERVICESLISTING_FAMILIES[[#This Row],[LISTING_LOAN_ID_PROP_ADDR]]&lt;&gt;"",NOT(ISNUMBER(MATCH(TBL_QUAL_SERVICESLISTING_FAMILIES[[#This Row],[LISTING_LOAN_ID_PROP_ADDR]],RANGE_LOOKUP_UDARDA_LOANLIST,0)))),1,0)
)</f>
        <v>0</v>
      </c>
    </row>
    <row r="534" spans="2:12" ht="20.100000000000001" customHeight="1" x14ac:dyDescent="0.25">
      <c r="B534" s="25" t="str">
        <f>IF(TBL_QUAL_SERVICESLISTING_FAMILIES[[#This Row],[RECORD_STARTED]],IF(TBL_QUAL_SERVICESLISTING_FAMILIES[[#This Row],[ERROR_COUNT]]&gt;0,-1,IF(TBL_QUAL_SERVICESLISTING_FAMILIES[[#This Row],[REQ_FIELDS_POPULATED]],1,0)),"")</f>
        <v/>
      </c>
      <c r="C534" s="94">
        <f>ROW()-ROW(TBL_QUAL_SERVICESLISTING_FAMILIES[[#Headers],[ROW_ID]])</f>
        <v>525</v>
      </c>
      <c r="D534" s="82"/>
      <c r="E534" s="82"/>
      <c r="F534" s="33"/>
      <c r="G5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4" s="84" t="str">
        <f>IFERROR(INDEX(TBL_UDARDA_LOANPOOL[QUAL_SERVICES_HUD_MFI],MATCH(TBL_QUAL_SERVICESLISTING_FAMILIES[[#This Row],[LISTING_LOAN_ID_PROP_ADDR]],TBL_UDARDA_LOANPOOL[LOAN_ID_PROP_ADDR],0)),"")</f>
        <v/>
      </c>
      <c r="I5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4" s="36" t="b">
        <f>CONCATENATE(TBL_QUAL_SERVICESLISTING_FAMILIES[[#This Row],[LISTING_LOAN_ID_PROP_ADDR]],TBL_QUAL_SERVICESLISTING_FAMILIES[[#This Row],[FAMILY_NAME]],TBL_QUAL_SERVICESLISTING_FAMILIES[[#This Row],[HOUSEHOLD_ANNUAL_INCOME]])&lt;&gt;""</f>
        <v>0</v>
      </c>
      <c r="K534" s="36" t="b">
        <f>AND(TBL_QUAL_SERVICESLISTING_FAMILIES[[#This Row],[LISTING_LOAN_ID_PROP_ADDR]]&lt;&gt;"",TBL_QUAL_SERVICESLISTING_FAMILIES[[#This Row],[FAMILY_NAME]]&lt;&gt;"",TBL_QUAL_SERVICESLISTING_FAMILIES[[#This Row],[HOUSEHOLD_ANNUAL_INCOME]]&lt;&gt;"")</f>
        <v>0</v>
      </c>
      <c r="L534" s="36">
        <f>SUM(
IF(AND(TBL_QUAL_SERVICESLISTING_FAMILIES[[#This Row],[LISTING_LOAN_ID_PROP_ADDR]]&lt;&gt;"",NOT(ISNUMBER(MATCH(TBL_QUAL_SERVICESLISTING_FAMILIES[[#This Row],[LISTING_LOAN_ID_PROP_ADDR]],RANGE_LOOKUP_UDARDA_LOANLIST,0)))),1,0)
)</f>
        <v>0</v>
      </c>
    </row>
    <row r="535" spans="2:12" ht="20.100000000000001" customHeight="1" x14ac:dyDescent="0.25">
      <c r="B535" s="25" t="str">
        <f>IF(TBL_QUAL_SERVICESLISTING_FAMILIES[[#This Row],[RECORD_STARTED]],IF(TBL_QUAL_SERVICESLISTING_FAMILIES[[#This Row],[ERROR_COUNT]]&gt;0,-1,IF(TBL_QUAL_SERVICESLISTING_FAMILIES[[#This Row],[REQ_FIELDS_POPULATED]],1,0)),"")</f>
        <v/>
      </c>
      <c r="C535" s="94">
        <f>ROW()-ROW(TBL_QUAL_SERVICESLISTING_FAMILIES[[#Headers],[ROW_ID]])</f>
        <v>526</v>
      </c>
      <c r="D535" s="82"/>
      <c r="E535" s="82"/>
      <c r="F535" s="33"/>
      <c r="G5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5" s="84" t="str">
        <f>IFERROR(INDEX(TBL_UDARDA_LOANPOOL[QUAL_SERVICES_HUD_MFI],MATCH(TBL_QUAL_SERVICESLISTING_FAMILIES[[#This Row],[LISTING_LOAN_ID_PROP_ADDR]],TBL_UDARDA_LOANPOOL[LOAN_ID_PROP_ADDR],0)),"")</f>
        <v/>
      </c>
      <c r="I5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5" s="36" t="b">
        <f>CONCATENATE(TBL_QUAL_SERVICESLISTING_FAMILIES[[#This Row],[LISTING_LOAN_ID_PROP_ADDR]],TBL_QUAL_SERVICESLISTING_FAMILIES[[#This Row],[FAMILY_NAME]],TBL_QUAL_SERVICESLISTING_FAMILIES[[#This Row],[HOUSEHOLD_ANNUAL_INCOME]])&lt;&gt;""</f>
        <v>0</v>
      </c>
      <c r="K535" s="36" t="b">
        <f>AND(TBL_QUAL_SERVICESLISTING_FAMILIES[[#This Row],[LISTING_LOAN_ID_PROP_ADDR]]&lt;&gt;"",TBL_QUAL_SERVICESLISTING_FAMILIES[[#This Row],[FAMILY_NAME]]&lt;&gt;"",TBL_QUAL_SERVICESLISTING_FAMILIES[[#This Row],[HOUSEHOLD_ANNUAL_INCOME]]&lt;&gt;"")</f>
        <v>0</v>
      </c>
      <c r="L535" s="36">
        <f>SUM(
IF(AND(TBL_QUAL_SERVICESLISTING_FAMILIES[[#This Row],[LISTING_LOAN_ID_PROP_ADDR]]&lt;&gt;"",NOT(ISNUMBER(MATCH(TBL_QUAL_SERVICESLISTING_FAMILIES[[#This Row],[LISTING_LOAN_ID_PROP_ADDR]],RANGE_LOOKUP_UDARDA_LOANLIST,0)))),1,0)
)</f>
        <v>0</v>
      </c>
    </row>
    <row r="536" spans="2:12" ht="20.100000000000001" customHeight="1" x14ac:dyDescent="0.25">
      <c r="B536" s="25" t="str">
        <f>IF(TBL_QUAL_SERVICESLISTING_FAMILIES[[#This Row],[RECORD_STARTED]],IF(TBL_QUAL_SERVICESLISTING_FAMILIES[[#This Row],[ERROR_COUNT]]&gt;0,-1,IF(TBL_QUAL_SERVICESLISTING_FAMILIES[[#This Row],[REQ_FIELDS_POPULATED]],1,0)),"")</f>
        <v/>
      </c>
      <c r="C536" s="94">
        <f>ROW()-ROW(TBL_QUAL_SERVICESLISTING_FAMILIES[[#Headers],[ROW_ID]])</f>
        <v>527</v>
      </c>
      <c r="D536" s="82"/>
      <c r="E536" s="82"/>
      <c r="F536" s="33"/>
      <c r="G5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6" s="84" t="str">
        <f>IFERROR(INDEX(TBL_UDARDA_LOANPOOL[QUAL_SERVICES_HUD_MFI],MATCH(TBL_QUAL_SERVICESLISTING_FAMILIES[[#This Row],[LISTING_LOAN_ID_PROP_ADDR]],TBL_UDARDA_LOANPOOL[LOAN_ID_PROP_ADDR],0)),"")</f>
        <v/>
      </c>
      <c r="I5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6" s="36" t="b">
        <f>CONCATENATE(TBL_QUAL_SERVICESLISTING_FAMILIES[[#This Row],[LISTING_LOAN_ID_PROP_ADDR]],TBL_QUAL_SERVICESLISTING_FAMILIES[[#This Row],[FAMILY_NAME]],TBL_QUAL_SERVICESLISTING_FAMILIES[[#This Row],[HOUSEHOLD_ANNUAL_INCOME]])&lt;&gt;""</f>
        <v>0</v>
      </c>
      <c r="K536" s="36" t="b">
        <f>AND(TBL_QUAL_SERVICESLISTING_FAMILIES[[#This Row],[LISTING_LOAN_ID_PROP_ADDR]]&lt;&gt;"",TBL_QUAL_SERVICESLISTING_FAMILIES[[#This Row],[FAMILY_NAME]]&lt;&gt;"",TBL_QUAL_SERVICESLISTING_FAMILIES[[#This Row],[HOUSEHOLD_ANNUAL_INCOME]]&lt;&gt;"")</f>
        <v>0</v>
      </c>
      <c r="L536" s="36">
        <f>SUM(
IF(AND(TBL_QUAL_SERVICESLISTING_FAMILIES[[#This Row],[LISTING_LOAN_ID_PROP_ADDR]]&lt;&gt;"",NOT(ISNUMBER(MATCH(TBL_QUAL_SERVICESLISTING_FAMILIES[[#This Row],[LISTING_LOAN_ID_PROP_ADDR]],RANGE_LOOKUP_UDARDA_LOANLIST,0)))),1,0)
)</f>
        <v>0</v>
      </c>
    </row>
    <row r="537" spans="2:12" ht="20.100000000000001" customHeight="1" x14ac:dyDescent="0.25">
      <c r="B537" s="25" t="str">
        <f>IF(TBL_QUAL_SERVICESLISTING_FAMILIES[[#This Row],[RECORD_STARTED]],IF(TBL_QUAL_SERVICESLISTING_FAMILIES[[#This Row],[ERROR_COUNT]]&gt;0,-1,IF(TBL_QUAL_SERVICESLISTING_FAMILIES[[#This Row],[REQ_FIELDS_POPULATED]],1,0)),"")</f>
        <v/>
      </c>
      <c r="C537" s="94">
        <f>ROW()-ROW(TBL_QUAL_SERVICESLISTING_FAMILIES[[#Headers],[ROW_ID]])</f>
        <v>528</v>
      </c>
      <c r="D537" s="82"/>
      <c r="E537" s="82"/>
      <c r="F537" s="33"/>
      <c r="G5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7" s="84" t="str">
        <f>IFERROR(INDEX(TBL_UDARDA_LOANPOOL[QUAL_SERVICES_HUD_MFI],MATCH(TBL_QUAL_SERVICESLISTING_FAMILIES[[#This Row],[LISTING_LOAN_ID_PROP_ADDR]],TBL_UDARDA_LOANPOOL[LOAN_ID_PROP_ADDR],0)),"")</f>
        <v/>
      </c>
      <c r="I5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7" s="36" t="b">
        <f>CONCATENATE(TBL_QUAL_SERVICESLISTING_FAMILIES[[#This Row],[LISTING_LOAN_ID_PROP_ADDR]],TBL_QUAL_SERVICESLISTING_FAMILIES[[#This Row],[FAMILY_NAME]],TBL_QUAL_SERVICESLISTING_FAMILIES[[#This Row],[HOUSEHOLD_ANNUAL_INCOME]])&lt;&gt;""</f>
        <v>0</v>
      </c>
      <c r="K537" s="36" t="b">
        <f>AND(TBL_QUAL_SERVICESLISTING_FAMILIES[[#This Row],[LISTING_LOAN_ID_PROP_ADDR]]&lt;&gt;"",TBL_QUAL_SERVICESLISTING_FAMILIES[[#This Row],[FAMILY_NAME]]&lt;&gt;"",TBL_QUAL_SERVICESLISTING_FAMILIES[[#This Row],[HOUSEHOLD_ANNUAL_INCOME]]&lt;&gt;"")</f>
        <v>0</v>
      </c>
      <c r="L537" s="36">
        <f>SUM(
IF(AND(TBL_QUAL_SERVICESLISTING_FAMILIES[[#This Row],[LISTING_LOAN_ID_PROP_ADDR]]&lt;&gt;"",NOT(ISNUMBER(MATCH(TBL_QUAL_SERVICESLISTING_FAMILIES[[#This Row],[LISTING_LOAN_ID_PROP_ADDR]],RANGE_LOOKUP_UDARDA_LOANLIST,0)))),1,0)
)</f>
        <v>0</v>
      </c>
    </row>
    <row r="538" spans="2:12" ht="20.100000000000001" customHeight="1" x14ac:dyDescent="0.25">
      <c r="B538" s="25" t="str">
        <f>IF(TBL_QUAL_SERVICESLISTING_FAMILIES[[#This Row],[RECORD_STARTED]],IF(TBL_QUAL_SERVICESLISTING_FAMILIES[[#This Row],[ERROR_COUNT]]&gt;0,-1,IF(TBL_QUAL_SERVICESLISTING_FAMILIES[[#This Row],[REQ_FIELDS_POPULATED]],1,0)),"")</f>
        <v/>
      </c>
      <c r="C538" s="94">
        <f>ROW()-ROW(TBL_QUAL_SERVICESLISTING_FAMILIES[[#Headers],[ROW_ID]])</f>
        <v>529</v>
      </c>
      <c r="D538" s="82"/>
      <c r="E538" s="82"/>
      <c r="F538" s="33"/>
      <c r="G5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8" s="84" t="str">
        <f>IFERROR(INDEX(TBL_UDARDA_LOANPOOL[QUAL_SERVICES_HUD_MFI],MATCH(TBL_QUAL_SERVICESLISTING_FAMILIES[[#This Row],[LISTING_LOAN_ID_PROP_ADDR]],TBL_UDARDA_LOANPOOL[LOAN_ID_PROP_ADDR],0)),"")</f>
        <v/>
      </c>
      <c r="I5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8" s="36" t="b">
        <f>CONCATENATE(TBL_QUAL_SERVICESLISTING_FAMILIES[[#This Row],[LISTING_LOAN_ID_PROP_ADDR]],TBL_QUAL_SERVICESLISTING_FAMILIES[[#This Row],[FAMILY_NAME]],TBL_QUAL_SERVICESLISTING_FAMILIES[[#This Row],[HOUSEHOLD_ANNUAL_INCOME]])&lt;&gt;""</f>
        <v>0</v>
      </c>
      <c r="K538" s="36" t="b">
        <f>AND(TBL_QUAL_SERVICESLISTING_FAMILIES[[#This Row],[LISTING_LOAN_ID_PROP_ADDR]]&lt;&gt;"",TBL_QUAL_SERVICESLISTING_FAMILIES[[#This Row],[FAMILY_NAME]]&lt;&gt;"",TBL_QUAL_SERVICESLISTING_FAMILIES[[#This Row],[HOUSEHOLD_ANNUAL_INCOME]]&lt;&gt;"")</f>
        <v>0</v>
      </c>
      <c r="L538" s="36">
        <f>SUM(
IF(AND(TBL_QUAL_SERVICESLISTING_FAMILIES[[#This Row],[LISTING_LOAN_ID_PROP_ADDR]]&lt;&gt;"",NOT(ISNUMBER(MATCH(TBL_QUAL_SERVICESLISTING_FAMILIES[[#This Row],[LISTING_LOAN_ID_PROP_ADDR]],RANGE_LOOKUP_UDARDA_LOANLIST,0)))),1,0)
)</f>
        <v>0</v>
      </c>
    </row>
    <row r="539" spans="2:12" ht="20.100000000000001" customHeight="1" x14ac:dyDescent="0.25">
      <c r="B539" s="25" t="str">
        <f>IF(TBL_QUAL_SERVICESLISTING_FAMILIES[[#This Row],[RECORD_STARTED]],IF(TBL_QUAL_SERVICESLISTING_FAMILIES[[#This Row],[ERROR_COUNT]]&gt;0,-1,IF(TBL_QUAL_SERVICESLISTING_FAMILIES[[#This Row],[REQ_FIELDS_POPULATED]],1,0)),"")</f>
        <v/>
      </c>
      <c r="C539" s="94">
        <f>ROW()-ROW(TBL_QUAL_SERVICESLISTING_FAMILIES[[#Headers],[ROW_ID]])</f>
        <v>530</v>
      </c>
      <c r="D539" s="82"/>
      <c r="E539" s="82"/>
      <c r="F539" s="33"/>
      <c r="G5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9" s="84" t="str">
        <f>IFERROR(INDEX(TBL_UDARDA_LOANPOOL[QUAL_SERVICES_HUD_MFI],MATCH(TBL_QUAL_SERVICESLISTING_FAMILIES[[#This Row],[LISTING_LOAN_ID_PROP_ADDR]],TBL_UDARDA_LOANPOOL[LOAN_ID_PROP_ADDR],0)),"")</f>
        <v/>
      </c>
      <c r="I5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9" s="36" t="b">
        <f>CONCATENATE(TBL_QUAL_SERVICESLISTING_FAMILIES[[#This Row],[LISTING_LOAN_ID_PROP_ADDR]],TBL_QUAL_SERVICESLISTING_FAMILIES[[#This Row],[FAMILY_NAME]],TBL_QUAL_SERVICESLISTING_FAMILIES[[#This Row],[HOUSEHOLD_ANNUAL_INCOME]])&lt;&gt;""</f>
        <v>0</v>
      </c>
      <c r="K539" s="36" t="b">
        <f>AND(TBL_QUAL_SERVICESLISTING_FAMILIES[[#This Row],[LISTING_LOAN_ID_PROP_ADDR]]&lt;&gt;"",TBL_QUAL_SERVICESLISTING_FAMILIES[[#This Row],[FAMILY_NAME]]&lt;&gt;"",TBL_QUAL_SERVICESLISTING_FAMILIES[[#This Row],[HOUSEHOLD_ANNUAL_INCOME]]&lt;&gt;"")</f>
        <v>0</v>
      </c>
      <c r="L539" s="36">
        <f>SUM(
IF(AND(TBL_QUAL_SERVICESLISTING_FAMILIES[[#This Row],[LISTING_LOAN_ID_PROP_ADDR]]&lt;&gt;"",NOT(ISNUMBER(MATCH(TBL_QUAL_SERVICESLISTING_FAMILIES[[#This Row],[LISTING_LOAN_ID_PROP_ADDR]],RANGE_LOOKUP_UDARDA_LOANLIST,0)))),1,0)
)</f>
        <v>0</v>
      </c>
    </row>
    <row r="540" spans="2:12" ht="20.100000000000001" customHeight="1" x14ac:dyDescent="0.25">
      <c r="B540" s="25" t="str">
        <f>IF(TBL_QUAL_SERVICESLISTING_FAMILIES[[#This Row],[RECORD_STARTED]],IF(TBL_QUAL_SERVICESLISTING_FAMILIES[[#This Row],[ERROR_COUNT]]&gt;0,-1,IF(TBL_QUAL_SERVICESLISTING_FAMILIES[[#This Row],[REQ_FIELDS_POPULATED]],1,0)),"")</f>
        <v/>
      </c>
      <c r="C540" s="94">
        <f>ROW()-ROW(TBL_QUAL_SERVICESLISTING_FAMILIES[[#Headers],[ROW_ID]])</f>
        <v>531</v>
      </c>
      <c r="D540" s="82"/>
      <c r="E540" s="82"/>
      <c r="F540" s="33"/>
      <c r="G5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0" s="84" t="str">
        <f>IFERROR(INDEX(TBL_UDARDA_LOANPOOL[QUAL_SERVICES_HUD_MFI],MATCH(TBL_QUAL_SERVICESLISTING_FAMILIES[[#This Row],[LISTING_LOAN_ID_PROP_ADDR]],TBL_UDARDA_LOANPOOL[LOAN_ID_PROP_ADDR],0)),"")</f>
        <v/>
      </c>
      <c r="I5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0" s="36" t="b">
        <f>CONCATENATE(TBL_QUAL_SERVICESLISTING_FAMILIES[[#This Row],[LISTING_LOAN_ID_PROP_ADDR]],TBL_QUAL_SERVICESLISTING_FAMILIES[[#This Row],[FAMILY_NAME]],TBL_QUAL_SERVICESLISTING_FAMILIES[[#This Row],[HOUSEHOLD_ANNUAL_INCOME]])&lt;&gt;""</f>
        <v>0</v>
      </c>
      <c r="K540" s="36" t="b">
        <f>AND(TBL_QUAL_SERVICESLISTING_FAMILIES[[#This Row],[LISTING_LOAN_ID_PROP_ADDR]]&lt;&gt;"",TBL_QUAL_SERVICESLISTING_FAMILIES[[#This Row],[FAMILY_NAME]]&lt;&gt;"",TBL_QUAL_SERVICESLISTING_FAMILIES[[#This Row],[HOUSEHOLD_ANNUAL_INCOME]]&lt;&gt;"")</f>
        <v>0</v>
      </c>
      <c r="L540" s="36">
        <f>SUM(
IF(AND(TBL_QUAL_SERVICESLISTING_FAMILIES[[#This Row],[LISTING_LOAN_ID_PROP_ADDR]]&lt;&gt;"",NOT(ISNUMBER(MATCH(TBL_QUAL_SERVICESLISTING_FAMILIES[[#This Row],[LISTING_LOAN_ID_PROP_ADDR]],RANGE_LOOKUP_UDARDA_LOANLIST,0)))),1,0)
)</f>
        <v>0</v>
      </c>
    </row>
    <row r="541" spans="2:12" ht="20.100000000000001" customHeight="1" x14ac:dyDescent="0.25">
      <c r="B541" s="25" t="str">
        <f>IF(TBL_QUAL_SERVICESLISTING_FAMILIES[[#This Row],[RECORD_STARTED]],IF(TBL_QUAL_SERVICESLISTING_FAMILIES[[#This Row],[ERROR_COUNT]]&gt;0,-1,IF(TBL_QUAL_SERVICESLISTING_FAMILIES[[#This Row],[REQ_FIELDS_POPULATED]],1,0)),"")</f>
        <v/>
      </c>
      <c r="C541" s="94">
        <f>ROW()-ROW(TBL_QUAL_SERVICESLISTING_FAMILIES[[#Headers],[ROW_ID]])</f>
        <v>532</v>
      </c>
      <c r="D541" s="82"/>
      <c r="E541" s="82"/>
      <c r="F541" s="33"/>
      <c r="G5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1" s="84" t="str">
        <f>IFERROR(INDEX(TBL_UDARDA_LOANPOOL[QUAL_SERVICES_HUD_MFI],MATCH(TBL_QUAL_SERVICESLISTING_FAMILIES[[#This Row],[LISTING_LOAN_ID_PROP_ADDR]],TBL_UDARDA_LOANPOOL[LOAN_ID_PROP_ADDR],0)),"")</f>
        <v/>
      </c>
      <c r="I5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1" s="36" t="b">
        <f>CONCATENATE(TBL_QUAL_SERVICESLISTING_FAMILIES[[#This Row],[LISTING_LOAN_ID_PROP_ADDR]],TBL_QUAL_SERVICESLISTING_FAMILIES[[#This Row],[FAMILY_NAME]],TBL_QUAL_SERVICESLISTING_FAMILIES[[#This Row],[HOUSEHOLD_ANNUAL_INCOME]])&lt;&gt;""</f>
        <v>0</v>
      </c>
      <c r="K541" s="36" t="b">
        <f>AND(TBL_QUAL_SERVICESLISTING_FAMILIES[[#This Row],[LISTING_LOAN_ID_PROP_ADDR]]&lt;&gt;"",TBL_QUAL_SERVICESLISTING_FAMILIES[[#This Row],[FAMILY_NAME]]&lt;&gt;"",TBL_QUAL_SERVICESLISTING_FAMILIES[[#This Row],[HOUSEHOLD_ANNUAL_INCOME]]&lt;&gt;"")</f>
        <v>0</v>
      </c>
      <c r="L541" s="36">
        <f>SUM(
IF(AND(TBL_QUAL_SERVICESLISTING_FAMILIES[[#This Row],[LISTING_LOAN_ID_PROP_ADDR]]&lt;&gt;"",NOT(ISNUMBER(MATCH(TBL_QUAL_SERVICESLISTING_FAMILIES[[#This Row],[LISTING_LOAN_ID_PROP_ADDR]],RANGE_LOOKUP_UDARDA_LOANLIST,0)))),1,0)
)</f>
        <v>0</v>
      </c>
    </row>
    <row r="542" spans="2:12" ht="20.100000000000001" customHeight="1" x14ac:dyDescent="0.25">
      <c r="B542" s="25" t="str">
        <f>IF(TBL_QUAL_SERVICESLISTING_FAMILIES[[#This Row],[RECORD_STARTED]],IF(TBL_QUAL_SERVICESLISTING_FAMILIES[[#This Row],[ERROR_COUNT]]&gt;0,-1,IF(TBL_QUAL_SERVICESLISTING_FAMILIES[[#This Row],[REQ_FIELDS_POPULATED]],1,0)),"")</f>
        <v/>
      </c>
      <c r="C542" s="94">
        <f>ROW()-ROW(TBL_QUAL_SERVICESLISTING_FAMILIES[[#Headers],[ROW_ID]])</f>
        <v>533</v>
      </c>
      <c r="D542" s="82"/>
      <c r="E542" s="82"/>
      <c r="F542" s="33"/>
      <c r="G5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2" s="84" t="str">
        <f>IFERROR(INDEX(TBL_UDARDA_LOANPOOL[QUAL_SERVICES_HUD_MFI],MATCH(TBL_QUAL_SERVICESLISTING_FAMILIES[[#This Row],[LISTING_LOAN_ID_PROP_ADDR]],TBL_UDARDA_LOANPOOL[LOAN_ID_PROP_ADDR],0)),"")</f>
        <v/>
      </c>
      <c r="I5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2" s="36" t="b">
        <f>CONCATENATE(TBL_QUAL_SERVICESLISTING_FAMILIES[[#This Row],[LISTING_LOAN_ID_PROP_ADDR]],TBL_QUAL_SERVICESLISTING_FAMILIES[[#This Row],[FAMILY_NAME]],TBL_QUAL_SERVICESLISTING_FAMILIES[[#This Row],[HOUSEHOLD_ANNUAL_INCOME]])&lt;&gt;""</f>
        <v>0</v>
      </c>
      <c r="K542" s="36" t="b">
        <f>AND(TBL_QUAL_SERVICESLISTING_FAMILIES[[#This Row],[LISTING_LOAN_ID_PROP_ADDR]]&lt;&gt;"",TBL_QUAL_SERVICESLISTING_FAMILIES[[#This Row],[FAMILY_NAME]]&lt;&gt;"",TBL_QUAL_SERVICESLISTING_FAMILIES[[#This Row],[HOUSEHOLD_ANNUAL_INCOME]]&lt;&gt;"")</f>
        <v>0</v>
      </c>
      <c r="L542" s="36">
        <f>SUM(
IF(AND(TBL_QUAL_SERVICESLISTING_FAMILIES[[#This Row],[LISTING_LOAN_ID_PROP_ADDR]]&lt;&gt;"",NOT(ISNUMBER(MATCH(TBL_QUAL_SERVICESLISTING_FAMILIES[[#This Row],[LISTING_LOAN_ID_PROP_ADDR]],RANGE_LOOKUP_UDARDA_LOANLIST,0)))),1,0)
)</f>
        <v>0</v>
      </c>
    </row>
    <row r="543" spans="2:12" ht="20.100000000000001" customHeight="1" x14ac:dyDescent="0.25">
      <c r="B543" s="25" t="str">
        <f>IF(TBL_QUAL_SERVICESLISTING_FAMILIES[[#This Row],[RECORD_STARTED]],IF(TBL_QUAL_SERVICESLISTING_FAMILIES[[#This Row],[ERROR_COUNT]]&gt;0,-1,IF(TBL_QUAL_SERVICESLISTING_FAMILIES[[#This Row],[REQ_FIELDS_POPULATED]],1,0)),"")</f>
        <v/>
      </c>
      <c r="C543" s="94">
        <f>ROW()-ROW(TBL_QUAL_SERVICESLISTING_FAMILIES[[#Headers],[ROW_ID]])</f>
        <v>534</v>
      </c>
      <c r="D543" s="82"/>
      <c r="E543" s="82"/>
      <c r="F543" s="33"/>
      <c r="G5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3" s="84" t="str">
        <f>IFERROR(INDEX(TBL_UDARDA_LOANPOOL[QUAL_SERVICES_HUD_MFI],MATCH(TBL_QUAL_SERVICESLISTING_FAMILIES[[#This Row],[LISTING_LOAN_ID_PROP_ADDR]],TBL_UDARDA_LOANPOOL[LOAN_ID_PROP_ADDR],0)),"")</f>
        <v/>
      </c>
      <c r="I5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3" s="36" t="b">
        <f>CONCATENATE(TBL_QUAL_SERVICESLISTING_FAMILIES[[#This Row],[LISTING_LOAN_ID_PROP_ADDR]],TBL_QUAL_SERVICESLISTING_FAMILIES[[#This Row],[FAMILY_NAME]],TBL_QUAL_SERVICESLISTING_FAMILIES[[#This Row],[HOUSEHOLD_ANNUAL_INCOME]])&lt;&gt;""</f>
        <v>0</v>
      </c>
      <c r="K543" s="36" t="b">
        <f>AND(TBL_QUAL_SERVICESLISTING_FAMILIES[[#This Row],[LISTING_LOAN_ID_PROP_ADDR]]&lt;&gt;"",TBL_QUAL_SERVICESLISTING_FAMILIES[[#This Row],[FAMILY_NAME]]&lt;&gt;"",TBL_QUAL_SERVICESLISTING_FAMILIES[[#This Row],[HOUSEHOLD_ANNUAL_INCOME]]&lt;&gt;"")</f>
        <v>0</v>
      </c>
      <c r="L543" s="36">
        <f>SUM(
IF(AND(TBL_QUAL_SERVICESLISTING_FAMILIES[[#This Row],[LISTING_LOAN_ID_PROP_ADDR]]&lt;&gt;"",NOT(ISNUMBER(MATCH(TBL_QUAL_SERVICESLISTING_FAMILIES[[#This Row],[LISTING_LOAN_ID_PROP_ADDR]],RANGE_LOOKUP_UDARDA_LOANLIST,0)))),1,0)
)</f>
        <v>0</v>
      </c>
    </row>
    <row r="544" spans="2:12" ht="20.100000000000001" customHeight="1" x14ac:dyDescent="0.25">
      <c r="B544" s="25" t="str">
        <f>IF(TBL_QUAL_SERVICESLISTING_FAMILIES[[#This Row],[RECORD_STARTED]],IF(TBL_QUAL_SERVICESLISTING_FAMILIES[[#This Row],[ERROR_COUNT]]&gt;0,-1,IF(TBL_QUAL_SERVICESLISTING_FAMILIES[[#This Row],[REQ_FIELDS_POPULATED]],1,0)),"")</f>
        <v/>
      </c>
      <c r="C544" s="94">
        <f>ROW()-ROW(TBL_QUAL_SERVICESLISTING_FAMILIES[[#Headers],[ROW_ID]])</f>
        <v>535</v>
      </c>
      <c r="D544" s="82"/>
      <c r="E544" s="82"/>
      <c r="F544" s="33"/>
      <c r="G5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4" s="84" t="str">
        <f>IFERROR(INDEX(TBL_UDARDA_LOANPOOL[QUAL_SERVICES_HUD_MFI],MATCH(TBL_QUAL_SERVICESLISTING_FAMILIES[[#This Row],[LISTING_LOAN_ID_PROP_ADDR]],TBL_UDARDA_LOANPOOL[LOAN_ID_PROP_ADDR],0)),"")</f>
        <v/>
      </c>
      <c r="I5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4" s="36" t="b">
        <f>CONCATENATE(TBL_QUAL_SERVICESLISTING_FAMILIES[[#This Row],[LISTING_LOAN_ID_PROP_ADDR]],TBL_QUAL_SERVICESLISTING_FAMILIES[[#This Row],[FAMILY_NAME]],TBL_QUAL_SERVICESLISTING_FAMILIES[[#This Row],[HOUSEHOLD_ANNUAL_INCOME]])&lt;&gt;""</f>
        <v>0</v>
      </c>
      <c r="K544" s="36" t="b">
        <f>AND(TBL_QUAL_SERVICESLISTING_FAMILIES[[#This Row],[LISTING_LOAN_ID_PROP_ADDR]]&lt;&gt;"",TBL_QUAL_SERVICESLISTING_FAMILIES[[#This Row],[FAMILY_NAME]]&lt;&gt;"",TBL_QUAL_SERVICESLISTING_FAMILIES[[#This Row],[HOUSEHOLD_ANNUAL_INCOME]]&lt;&gt;"")</f>
        <v>0</v>
      </c>
      <c r="L544" s="36">
        <f>SUM(
IF(AND(TBL_QUAL_SERVICESLISTING_FAMILIES[[#This Row],[LISTING_LOAN_ID_PROP_ADDR]]&lt;&gt;"",NOT(ISNUMBER(MATCH(TBL_QUAL_SERVICESLISTING_FAMILIES[[#This Row],[LISTING_LOAN_ID_PROP_ADDR]],RANGE_LOOKUP_UDARDA_LOANLIST,0)))),1,0)
)</f>
        <v>0</v>
      </c>
    </row>
    <row r="545" spans="2:12" ht="20.100000000000001" customHeight="1" x14ac:dyDescent="0.25">
      <c r="B545" s="25" t="str">
        <f>IF(TBL_QUAL_SERVICESLISTING_FAMILIES[[#This Row],[RECORD_STARTED]],IF(TBL_QUAL_SERVICESLISTING_FAMILIES[[#This Row],[ERROR_COUNT]]&gt;0,-1,IF(TBL_QUAL_SERVICESLISTING_FAMILIES[[#This Row],[REQ_FIELDS_POPULATED]],1,0)),"")</f>
        <v/>
      </c>
      <c r="C545" s="94">
        <f>ROW()-ROW(TBL_QUAL_SERVICESLISTING_FAMILIES[[#Headers],[ROW_ID]])</f>
        <v>536</v>
      </c>
      <c r="D545" s="82"/>
      <c r="E545" s="82"/>
      <c r="F545" s="33"/>
      <c r="G5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5" s="84" t="str">
        <f>IFERROR(INDEX(TBL_UDARDA_LOANPOOL[QUAL_SERVICES_HUD_MFI],MATCH(TBL_QUAL_SERVICESLISTING_FAMILIES[[#This Row],[LISTING_LOAN_ID_PROP_ADDR]],TBL_UDARDA_LOANPOOL[LOAN_ID_PROP_ADDR],0)),"")</f>
        <v/>
      </c>
      <c r="I5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5" s="36" t="b">
        <f>CONCATENATE(TBL_QUAL_SERVICESLISTING_FAMILIES[[#This Row],[LISTING_LOAN_ID_PROP_ADDR]],TBL_QUAL_SERVICESLISTING_FAMILIES[[#This Row],[FAMILY_NAME]],TBL_QUAL_SERVICESLISTING_FAMILIES[[#This Row],[HOUSEHOLD_ANNUAL_INCOME]])&lt;&gt;""</f>
        <v>0</v>
      </c>
      <c r="K545" s="36" t="b">
        <f>AND(TBL_QUAL_SERVICESLISTING_FAMILIES[[#This Row],[LISTING_LOAN_ID_PROP_ADDR]]&lt;&gt;"",TBL_QUAL_SERVICESLISTING_FAMILIES[[#This Row],[FAMILY_NAME]]&lt;&gt;"",TBL_QUAL_SERVICESLISTING_FAMILIES[[#This Row],[HOUSEHOLD_ANNUAL_INCOME]]&lt;&gt;"")</f>
        <v>0</v>
      </c>
      <c r="L545" s="36">
        <f>SUM(
IF(AND(TBL_QUAL_SERVICESLISTING_FAMILIES[[#This Row],[LISTING_LOAN_ID_PROP_ADDR]]&lt;&gt;"",NOT(ISNUMBER(MATCH(TBL_QUAL_SERVICESLISTING_FAMILIES[[#This Row],[LISTING_LOAN_ID_PROP_ADDR]],RANGE_LOOKUP_UDARDA_LOANLIST,0)))),1,0)
)</f>
        <v>0</v>
      </c>
    </row>
    <row r="546" spans="2:12" ht="20.100000000000001" customHeight="1" x14ac:dyDescent="0.25">
      <c r="B546" s="25" t="str">
        <f>IF(TBL_QUAL_SERVICESLISTING_FAMILIES[[#This Row],[RECORD_STARTED]],IF(TBL_QUAL_SERVICESLISTING_FAMILIES[[#This Row],[ERROR_COUNT]]&gt;0,-1,IF(TBL_QUAL_SERVICESLISTING_FAMILIES[[#This Row],[REQ_FIELDS_POPULATED]],1,0)),"")</f>
        <v/>
      </c>
      <c r="C546" s="94">
        <f>ROW()-ROW(TBL_QUAL_SERVICESLISTING_FAMILIES[[#Headers],[ROW_ID]])</f>
        <v>537</v>
      </c>
      <c r="D546" s="82"/>
      <c r="E546" s="82"/>
      <c r="F546" s="33"/>
      <c r="G5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6" s="84" t="str">
        <f>IFERROR(INDEX(TBL_UDARDA_LOANPOOL[QUAL_SERVICES_HUD_MFI],MATCH(TBL_QUAL_SERVICESLISTING_FAMILIES[[#This Row],[LISTING_LOAN_ID_PROP_ADDR]],TBL_UDARDA_LOANPOOL[LOAN_ID_PROP_ADDR],0)),"")</f>
        <v/>
      </c>
      <c r="I5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6" s="36" t="b">
        <f>CONCATENATE(TBL_QUAL_SERVICESLISTING_FAMILIES[[#This Row],[LISTING_LOAN_ID_PROP_ADDR]],TBL_QUAL_SERVICESLISTING_FAMILIES[[#This Row],[FAMILY_NAME]],TBL_QUAL_SERVICESLISTING_FAMILIES[[#This Row],[HOUSEHOLD_ANNUAL_INCOME]])&lt;&gt;""</f>
        <v>0</v>
      </c>
      <c r="K546" s="36" t="b">
        <f>AND(TBL_QUAL_SERVICESLISTING_FAMILIES[[#This Row],[LISTING_LOAN_ID_PROP_ADDR]]&lt;&gt;"",TBL_QUAL_SERVICESLISTING_FAMILIES[[#This Row],[FAMILY_NAME]]&lt;&gt;"",TBL_QUAL_SERVICESLISTING_FAMILIES[[#This Row],[HOUSEHOLD_ANNUAL_INCOME]]&lt;&gt;"")</f>
        <v>0</v>
      </c>
      <c r="L546" s="36">
        <f>SUM(
IF(AND(TBL_QUAL_SERVICESLISTING_FAMILIES[[#This Row],[LISTING_LOAN_ID_PROP_ADDR]]&lt;&gt;"",NOT(ISNUMBER(MATCH(TBL_QUAL_SERVICESLISTING_FAMILIES[[#This Row],[LISTING_LOAN_ID_PROP_ADDR]],RANGE_LOOKUP_UDARDA_LOANLIST,0)))),1,0)
)</f>
        <v>0</v>
      </c>
    </row>
    <row r="547" spans="2:12" ht="20.100000000000001" customHeight="1" x14ac:dyDescent="0.25">
      <c r="B547" s="25" t="str">
        <f>IF(TBL_QUAL_SERVICESLISTING_FAMILIES[[#This Row],[RECORD_STARTED]],IF(TBL_QUAL_SERVICESLISTING_FAMILIES[[#This Row],[ERROR_COUNT]]&gt;0,-1,IF(TBL_QUAL_SERVICESLISTING_FAMILIES[[#This Row],[REQ_FIELDS_POPULATED]],1,0)),"")</f>
        <v/>
      </c>
      <c r="C547" s="94">
        <f>ROW()-ROW(TBL_QUAL_SERVICESLISTING_FAMILIES[[#Headers],[ROW_ID]])</f>
        <v>538</v>
      </c>
      <c r="D547" s="82"/>
      <c r="E547" s="82"/>
      <c r="F547" s="33"/>
      <c r="G5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7" s="84" t="str">
        <f>IFERROR(INDEX(TBL_UDARDA_LOANPOOL[QUAL_SERVICES_HUD_MFI],MATCH(TBL_QUAL_SERVICESLISTING_FAMILIES[[#This Row],[LISTING_LOAN_ID_PROP_ADDR]],TBL_UDARDA_LOANPOOL[LOAN_ID_PROP_ADDR],0)),"")</f>
        <v/>
      </c>
      <c r="I5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7" s="36" t="b">
        <f>CONCATENATE(TBL_QUAL_SERVICESLISTING_FAMILIES[[#This Row],[LISTING_LOAN_ID_PROP_ADDR]],TBL_QUAL_SERVICESLISTING_FAMILIES[[#This Row],[FAMILY_NAME]],TBL_QUAL_SERVICESLISTING_FAMILIES[[#This Row],[HOUSEHOLD_ANNUAL_INCOME]])&lt;&gt;""</f>
        <v>0</v>
      </c>
      <c r="K547" s="36" t="b">
        <f>AND(TBL_QUAL_SERVICESLISTING_FAMILIES[[#This Row],[LISTING_LOAN_ID_PROP_ADDR]]&lt;&gt;"",TBL_QUAL_SERVICESLISTING_FAMILIES[[#This Row],[FAMILY_NAME]]&lt;&gt;"",TBL_QUAL_SERVICESLISTING_FAMILIES[[#This Row],[HOUSEHOLD_ANNUAL_INCOME]]&lt;&gt;"")</f>
        <v>0</v>
      </c>
      <c r="L547" s="36">
        <f>SUM(
IF(AND(TBL_QUAL_SERVICESLISTING_FAMILIES[[#This Row],[LISTING_LOAN_ID_PROP_ADDR]]&lt;&gt;"",NOT(ISNUMBER(MATCH(TBL_QUAL_SERVICESLISTING_FAMILIES[[#This Row],[LISTING_LOAN_ID_PROP_ADDR]],RANGE_LOOKUP_UDARDA_LOANLIST,0)))),1,0)
)</f>
        <v>0</v>
      </c>
    </row>
    <row r="548" spans="2:12" ht="20.100000000000001" customHeight="1" x14ac:dyDescent="0.25">
      <c r="B548" s="25" t="str">
        <f>IF(TBL_QUAL_SERVICESLISTING_FAMILIES[[#This Row],[RECORD_STARTED]],IF(TBL_QUAL_SERVICESLISTING_FAMILIES[[#This Row],[ERROR_COUNT]]&gt;0,-1,IF(TBL_QUAL_SERVICESLISTING_FAMILIES[[#This Row],[REQ_FIELDS_POPULATED]],1,0)),"")</f>
        <v/>
      </c>
      <c r="C548" s="94">
        <f>ROW()-ROW(TBL_QUAL_SERVICESLISTING_FAMILIES[[#Headers],[ROW_ID]])</f>
        <v>539</v>
      </c>
      <c r="D548" s="82"/>
      <c r="E548" s="82"/>
      <c r="F548" s="33"/>
      <c r="G5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8" s="84" t="str">
        <f>IFERROR(INDEX(TBL_UDARDA_LOANPOOL[QUAL_SERVICES_HUD_MFI],MATCH(TBL_QUAL_SERVICESLISTING_FAMILIES[[#This Row],[LISTING_LOAN_ID_PROP_ADDR]],TBL_UDARDA_LOANPOOL[LOAN_ID_PROP_ADDR],0)),"")</f>
        <v/>
      </c>
      <c r="I5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8" s="36" t="b">
        <f>CONCATENATE(TBL_QUAL_SERVICESLISTING_FAMILIES[[#This Row],[LISTING_LOAN_ID_PROP_ADDR]],TBL_QUAL_SERVICESLISTING_FAMILIES[[#This Row],[FAMILY_NAME]],TBL_QUAL_SERVICESLISTING_FAMILIES[[#This Row],[HOUSEHOLD_ANNUAL_INCOME]])&lt;&gt;""</f>
        <v>0</v>
      </c>
      <c r="K548" s="36" t="b">
        <f>AND(TBL_QUAL_SERVICESLISTING_FAMILIES[[#This Row],[LISTING_LOAN_ID_PROP_ADDR]]&lt;&gt;"",TBL_QUAL_SERVICESLISTING_FAMILIES[[#This Row],[FAMILY_NAME]]&lt;&gt;"",TBL_QUAL_SERVICESLISTING_FAMILIES[[#This Row],[HOUSEHOLD_ANNUAL_INCOME]]&lt;&gt;"")</f>
        <v>0</v>
      </c>
      <c r="L548" s="36">
        <f>SUM(
IF(AND(TBL_QUAL_SERVICESLISTING_FAMILIES[[#This Row],[LISTING_LOAN_ID_PROP_ADDR]]&lt;&gt;"",NOT(ISNUMBER(MATCH(TBL_QUAL_SERVICESLISTING_FAMILIES[[#This Row],[LISTING_LOAN_ID_PROP_ADDR]],RANGE_LOOKUP_UDARDA_LOANLIST,0)))),1,0)
)</f>
        <v>0</v>
      </c>
    </row>
    <row r="549" spans="2:12" ht="20.100000000000001" customHeight="1" x14ac:dyDescent="0.25">
      <c r="B549" s="25" t="str">
        <f>IF(TBL_QUAL_SERVICESLISTING_FAMILIES[[#This Row],[RECORD_STARTED]],IF(TBL_QUAL_SERVICESLISTING_FAMILIES[[#This Row],[ERROR_COUNT]]&gt;0,-1,IF(TBL_QUAL_SERVICESLISTING_FAMILIES[[#This Row],[REQ_FIELDS_POPULATED]],1,0)),"")</f>
        <v/>
      </c>
      <c r="C549" s="94">
        <f>ROW()-ROW(TBL_QUAL_SERVICESLISTING_FAMILIES[[#Headers],[ROW_ID]])</f>
        <v>540</v>
      </c>
      <c r="D549" s="82"/>
      <c r="E549" s="82"/>
      <c r="F549" s="33"/>
      <c r="G5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9" s="84" t="str">
        <f>IFERROR(INDEX(TBL_UDARDA_LOANPOOL[QUAL_SERVICES_HUD_MFI],MATCH(TBL_QUAL_SERVICESLISTING_FAMILIES[[#This Row],[LISTING_LOAN_ID_PROP_ADDR]],TBL_UDARDA_LOANPOOL[LOAN_ID_PROP_ADDR],0)),"")</f>
        <v/>
      </c>
      <c r="I5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9" s="36" t="b">
        <f>CONCATENATE(TBL_QUAL_SERVICESLISTING_FAMILIES[[#This Row],[LISTING_LOAN_ID_PROP_ADDR]],TBL_QUAL_SERVICESLISTING_FAMILIES[[#This Row],[FAMILY_NAME]],TBL_QUAL_SERVICESLISTING_FAMILIES[[#This Row],[HOUSEHOLD_ANNUAL_INCOME]])&lt;&gt;""</f>
        <v>0</v>
      </c>
      <c r="K549" s="36" t="b">
        <f>AND(TBL_QUAL_SERVICESLISTING_FAMILIES[[#This Row],[LISTING_LOAN_ID_PROP_ADDR]]&lt;&gt;"",TBL_QUAL_SERVICESLISTING_FAMILIES[[#This Row],[FAMILY_NAME]]&lt;&gt;"",TBL_QUAL_SERVICESLISTING_FAMILIES[[#This Row],[HOUSEHOLD_ANNUAL_INCOME]]&lt;&gt;"")</f>
        <v>0</v>
      </c>
      <c r="L549" s="36">
        <f>SUM(
IF(AND(TBL_QUAL_SERVICESLISTING_FAMILIES[[#This Row],[LISTING_LOAN_ID_PROP_ADDR]]&lt;&gt;"",NOT(ISNUMBER(MATCH(TBL_QUAL_SERVICESLISTING_FAMILIES[[#This Row],[LISTING_LOAN_ID_PROP_ADDR]],RANGE_LOOKUP_UDARDA_LOANLIST,0)))),1,0)
)</f>
        <v>0</v>
      </c>
    </row>
    <row r="550" spans="2:12" ht="20.100000000000001" customHeight="1" x14ac:dyDescent="0.25">
      <c r="B550" s="25" t="str">
        <f>IF(TBL_QUAL_SERVICESLISTING_FAMILIES[[#This Row],[RECORD_STARTED]],IF(TBL_QUAL_SERVICESLISTING_FAMILIES[[#This Row],[ERROR_COUNT]]&gt;0,-1,IF(TBL_QUAL_SERVICESLISTING_FAMILIES[[#This Row],[REQ_FIELDS_POPULATED]],1,0)),"")</f>
        <v/>
      </c>
      <c r="C550" s="94">
        <f>ROW()-ROW(TBL_QUAL_SERVICESLISTING_FAMILIES[[#Headers],[ROW_ID]])</f>
        <v>541</v>
      </c>
      <c r="D550" s="82"/>
      <c r="E550" s="82"/>
      <c r="F550" s="33"/>
      <c r="G5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0" s="84" t="str">
        <f>IFERROR(INDEX(TBL_UDARDA_LOANPOOL[QUAL_SERVICES_HUD_MFI],MATCH(TBL_QUAL_SERVICESLISTING_FAMILIES[[#This Row],[LISTING_LOAN_ID_PROP_ADDR]],TBL_UDARDA_LOANPOOL[LOAN_ID_PROP_ADDR],0)),"")</f>
        <v/>
      </c>
      <c r="I5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0" s="36" t="b">
        <f>CONCATENATE(TBL_QUAL_SERVICESLISTING_FAMILIES[[#This Row],[LISTING_LOAN_ID_PROP_ADDR]],TBL_QUAL_SERVICESLISTING_FAMILIES[[#This Row],[FAMILY_NAME]],TBL_QUAL_SERVICESLISTING_FAMILIES[[#This Row],[HOUSEHOLD_ANNUAL_INCOME]])&lt;&gt;""</f>
        <v>0</v>
      </c>
      <c r="K550" s="36" t="b">
        <f>AND(TBL_QUAL_SERVICESLISTING_FAMILIES[[#This Row],[LISTING_LOAN_ID_PROP_ADDR]]&lt;&gt;"",TBL_QUAL_SERVICESLISTING_FAMILIES[[#This Row],[FAMILY_NAME]]&lt;&gt;"",TBL_QUAL_SERVICESLISTING_FAMILIES[[#This Row],[HOUSEHOLD_ANNUAL_INCOME]]&lt;&gt;"")</f>
        <v>0</v>
      </c>
      <c r="L550" s="36">
        <f>SUM(
IF(AND(TBL_QUAL_SERVICESLISTING_FAMILIES[[#This Row],[LISTING_LOAN_ID_PROP_ADDR]]&lt;&gt;"",NOT(ISNUMBER(MATCH(TBL_QUAL_SERVICESLISTING_FAMILIES[[#This Row],[LISTING_LOAN_ID_PROP_ADDR]],RANGE_LOOKUP_UDARDA_LOANLIST,0)))),1,0)
)</f>
        <v>0</v>
      </c>
    </row>
    <row r="551" spans="2:12" ht="20.100000000000001" customHeight="1" x14ac:dyDescent="0.25">
      <c r="B551" s="25" t="str">
        <f>IF(TBL_QUAL_SERVICESLISTING_FAMILIES[[#This Row],[RECORD_STARTED]],IF(TBL_QUAL_SERVICESLISTING_FAMILIES[[#This Row],[ERROR_COUNT]]&gt;0,-1,IF(TBL_QUAL_SERVICESLISTING_FAMILIES[[#This Row],[REQ_FIELDS_POPULATED]],1,0)),"")</f>
        <v/>
      </c>
      <c r="C551" s="94">
        <f>ROW()-ROW(TBL_QUAL_SERVICESLISTING_FAMILIES[[#Headers],[ROW_ID]])</f>
        <v>542</v>
      </c>
      <c r="D551" s="82"/>
      <c r="E551" s="82"/>
      <c r="F551" s="33"/>
      <c r="G5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1" s="84" t="str">
        <f>IFERROR(INDEX(TBL_UDARDA_LOANPOOL[QUAL_SERVICES_HUD_MFI],MATCH(TBL_QUAL_SERVICESLISTING_FAMILIES[[#This Row],[LISTING_LOAN_ID_PROP_ADDR]],TBL_UDARDA_LOANPOOL[LOAN_ID_PROP_ADDR],0)),"")</f>
        <v/>
      </c>
      <c r="I5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1" s="36" t="b">
        <f>CONCATENATE(TBL_QUAL_SERVICESLISTING_FAMILIES[[#This Row],[LISTING_LOAN_ID_PROP_ADDR]],TBL_QUAL_SERVICESLISTING_FAMILIES[[#This Row],[FAMILY_NAME]],TBL_QUAL_SERVICESLISTING_FAMILIES[[#This Row],[HOUSEHOLD_ANNUAL_INCOME]])&lt;&gt;""</f>
        <v>0</v>
      </c>
      <c r="K551" s="36" t="b">
        <f>AND(TBL_QUAL_SERVICESLISTING_FAMILIES[[#This Row],[LISTING_LOAN_ID_PROP_ADDR]]&lt;&gt;"",TBL_QUAL_SERVICESLISTING_FAMILIES[[#This Row],[FAMILY_NAME]]&lt;&gt;"",TBL_QUAL_SERVICESLISTING_FAMILIES[[#This Row],[HOUSEHOLD_ANNUAL_INCOME]]&lt;&gt;"")</f>
        <v>0</v>
      </c>
      <c r="L551" s="36">
        <f>SUM(
IF(AND(TBL_QUAL_SERVICESLISTING_FAMILIES[[#This Row],[LISTING_LOAN_ID_PROP_ADDR]]&lt;&gt;"",NOT(ISNUMBER(MATCH(TBL_QUAL_SERVICESLISTING_FAMILIES[[#This Row],[LISTING_LOAN_ID_PROP_ADDR]],RANGE_LOOKUP_UDARDA_LOANLIST,0)))),1,0)
)</f>
        <v>0</v>
      </c>
    </row>
    <row r="552" spans="2:12" ht="20.100000000000001" customHeight="1" x14ac:dyDescent="0.25">
      <c r="B552" s="25" t="str">
        <f>IF(TBL_QUAL_SERVICESLISTING_FAMILIES[[#This Row],[RECORD_STARTED]],IF(TBL_QUAL_SERVICESLISTING_FAMILIES[[#This Row],[ERROR_COUNT]]&gt;0,-1,IF(TBL_QUAL_SERVICESLISTING_FAMILIES[[#This Row],[REQ_FIELDS_POPULATED]],1,0)),"")</f>
        <v/>
      </c>
      <c r="C552" s="94">
        <f>ROW()-ROW(TBL_QUAL_SERVICESLISTING_FAMILIES[[#Headers],[ROW_ID]])</f>
        <v>543</v>
      </c>
      <c r="D552" s="82"/>
      <c r="E552" s="82"/>
      <c r="F552" s="33"/>
      <c r="G5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2" s="84" t="str">
        <f>IFERROR(INDEX(TBL_UDARDA_LOANPOOL[QUAL_SERVICES_HUD_MFI],MATCH(TBL_QUAL_SERVICESLISTING_FAMILIES[[#This Row],[LISTING_LOAN_ID_PROP_ADDR]],TBL_UDARDA_LOANPOOL[LOAN_ID_PROP_ADDR],0)),"")</f>
        <v/>
      </c>
      <c r="I5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2" s="36" t="b">
        <f>CONCATENATE(TBL_QUAL_SERVICESLISTING_FAMILIES[[#This Row],[LISTING_LOAN_ID_PROP_ADDR]],TBL_QUAL_SERVICESLISTING_FAMILIES[[#This Row],[FAMILY_NAME]],TBL_QUAL_SERVICESLISTING_FAMILIES[[#This Row],[HOUSEHOLD_ANNUAL_INCOME]])&lt;&gt;""</f>
        <v>0</v>
      </c>
      <c r="K552" s="36" t="b">
        <f>AND(TBL_QUAL_SERVICESLISTING_FAMILIES[[#This Row],[LISTING_LOAN_ID_PROP_ADDR]]&lt;&gt;"",TBL_QUAL_SERVICESLISTING_FAMILIES[[#This Row],[FAMILY_NAME]]&lt;&gt;"",TBL_QUAL_SERVICESLISTING_FAMILIES[[#This Row],[HOUSEHOLD_ANNUAL_INCOME]]&lt;&gt;"")</f>
        <v>0</v>
      </c>
      <c r="L552" s="36">
        <f>SUM(
IF(AND(TBL_QUAL_SERVICESLISTING_FAMILIES[[#This Row],[LISTING_LOAN_ID_PROP_ADDR]]&lt;&gt;"",NOT(ISNUMBER(MATCH(TBL_QUAL_SERVICESLISTING_FAMILIES[[#This Row],[LISTING_LOAN_ID_PROP_ADDR]],RANGE_LOOKUP_UDARDA_LOANLIST,0)))),1,0)
)</f>
        <v>0</v>
      </c>
    </row>
    <row r="553" spans="2:12" ht="20.100000000000001" customHeight="1" x14ac:dyDescent="0.25">
      <c r="B553" s="25" t="str">
        <f>IF(TBL_QUAL_SERVICESLISTING_FAMILIES[[#This Row],[RECORD_STARTED]],IF(TBL_QUAL_SERVICESLISTING_FAMILIES[[#This Row],[ERROR_COUNT]]&gt;0,-1,IF(TBL_QUAL_SERVICESLISTING_FAMILIES[[#This Row],[REQ_FIELDS_POPULATED]],1,0)),"")</f>
        <v/>
      </c>
      <c r="C553" s="94">
        <f>ROW()-ROW(TBL_QUAL_SERVICESLISTING_FAMILIES[[#Headers],[ROW_ID]])</f>
        <v>544</v>
      </c>
      <c r="D553" s="82"/>
      <c r="E553" s="82"/>
      <c r="F553" s="33"/>
      <c r="G5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3" s="84" t="str">
        <f>IFERROR(INDEX(TBL_UDARDA_LOANPOOL[QUAL_SERVICES_HUD_MFI],MATCH(TBL_QUAL_SERVICESLISTING_FAMILIES[[#This Row],[LISTING_LOAN_ID_PROP_ADDR]],TBL_UDARDA_LOANPOOL[LOAN_ID_PROP_ADDR],0)),"")</f>
        <v/>
      </c>
      <c r="I5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3" s="36" t="b">
        <f>CONCATENATE(TBL_QUAL_SERVICESLISTING_FAMILIES[[#This Row],[LISTING_LOAN_ID_PROP_ADDR]],TBL_QUAL_SERVICESLISTING_FAMILIES[[#This Row],[FAMILY_NAME]],TBL_QUAL_SERVICESLISTING_FAMILIES[[#This Row],[HOUSEHOLD_ANNUAL_INCOME]])&lt;&gt;""</f>
        <v>0</v>
      </c>
      <c r="K553" s="36" t="b">
        <f>AND(TBL_QUAL_SERVICESLISTING_FAMILIES[[#This Row],[LISTING_LOAN_ID_PROP_ADDR]]&lt;&gt;"",TBL_QUAL_SERVICESLISTING_FAMILIES[[#This Row],[FAMILY_NAME]]&lt;&gt;"",TBL_QUAL_SERVICESLISTING_FAMILIES[[#This Row],[HOUSEHOLD_ANNUAL_INCOME]]&lt;&gt;"")</f>
        <v>0</v>
      </c>
      <c r="L553" s="36">
        <f>SUM(
IF(AND(TBL_QUAL_SERVICESLISTING_FAMILIES[[#This Row],[LISTING_LOAN_ID_PROP_ADDR]]&lt;&gt;"",NOT(ISNUMBER(MATCH(TBL_QUAL_SERVICESLISTING_FAMILIES[[#This Row],[LISTING_LOAN_ID_PROP_ADDR]],RANGE_LOOKUP_UDARDA_LOANLIST,0)))),1,0)
)</f>
        <v>0</v>
      </c>
    </row>
    <row r="554" spans="2:12" ht="20.100000000000001" customHeight="1" x14ac:dyDescent="0.25">
      <c r="B554" s="25" t="str">
        <f>IF(TBL_QUAL_SERVICESLISTING_FAMILIES[[#This Row],[RECORD_STARTED]],IF(TBL_QUAL_SERVICESLISTING_FAMILIES[[#This Row],[ERROR_COUNT]]&gt;0,-1,IF(TBL_QUAL_SERVICESLISTING_FAMILIES[[#This Row],[REQ_FIELDS_POPULATED]],1,0)),"")</f>
        <v/>
      </c>
      <c r="C554" s="94">
        <f>ROW()-ROW(TBL_QUAL_SERVICESLISTING_FAMILIES[[#Headers],[ROW_ID]])</f>
        <v>545</v>
      </c>
      <c r="D554" s="82"/>
      <c r="E554" s="82"/>
      <c r="F554" s="33"/>
      <c r="G5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4" s="84" t="str">
        <f>IFERROR(INDEX(TBL_UDARDA_LOANPOOL[QUAL_SERVICES_HUD_MFI],MATCH(TBL_QUAL_SERVICESLISTING_FAMILIES[[#This Row],[LISTING_LOAN_ID_PROP_ADDR]],TBL_UDARDA_LOANPOOL[LOAN_ID_PROP_ADDR],0)),"")</f>
        <v/>
      </c>
      <c r="I5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4" s="36" t="b">
        <f>CONCATENATE(TBL_QUAL_SERVICESLISTING_FAMILIES[[#This Row],[LISTING_LOAN_ID_PROP_ADDR]],TBL_QUAL_SERVICESLISTING_FAMILIES[[#This Row],[FAMILY_NAME]],TBL_QUAL_SERVICESLISTING_FAMILIES[[#This Row],[HOUSEHOLD_ANNUAL_INCOME]])&lt;&gt;""</f>
        <v>0</v>
      </c>
      <c r="K554" s="36" t="b">
        <f>AND(TBL_QUAL_SERVICESLISTING_FAMILIES[[#This Row],[LISTING_LOAN_ID_PROP_ADDR]]&lt;&gt;"",TBL_QUAL_SERVICESLISTING_FAMILIES[[#This Row],[FAMILY_NAME]]&lt;&gt;"",TBL_QUAL_SERVICESLISTING_FAMILIES[[#This Row],[HOUSEHOLD_ANNUAL_INCOME]]&lt;&gt;"")</f>
        <v>0</v>
      </c>
      <c r="L554" s="36">
        <f>SUM(
IF(AND(TBL_QUAL_SERVICESLISTING_FAMILIES[[#This Row],[LISTING_LOAN_ID_PROP_ADDR]]&lt;&gt;"",NOT(ISNUMBER(MATCH(TBL_QUAL_SERVICESLISTING_FAMILIES[[#This Row],[LISTING_LOAN_ID_PROP_ADDR]],RANGE_LOOKUP_UDARDA_LOANLIST,0)))),1,0)
)</f>
        <v>0</v>
      </c>
    </row>
    <row r="555" spans="2:12" ht="20.100000000000001" customHeight="1" x14ac:dyDescent="0.25">
      <c r="B555" s="25" t="str">
        <f>IF(TBL_QUAL_SERVICESLISTING_FAMILIES[[#This Row],[RECORD_STARTED]],IF(TBL_QUAL_SERVICESLISTING_FAMILIES[[#This Row],[ERROR_COUNT]]&gt;0,-1,IF(TBL_QUAL_SERVICESLISTING_FAMILIES[[#This Row],[REQ_FIELDS_POPULATED]],1,0)),"")</f>
        <v/>
      </c>
      <c r="C555" s="94">
        <f>ROW()-ROW(TBL_QUAL_SERVICESLISTING_FAMILIES[[#Headers],[ROW_ID]])</f>
        <v>546</v>
      </c>
      <c r="D555" s="82"/>
      <c r="E555" s="82"/>
      <c r="F555" s="33"/>
      <c r="G5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5" s="84" t="str">
        <f>IFERROR(INDEX(TBL_UDARDA_LOANPOOL[QUAL_SERVICES_HUD_MFI],MATCH(TBL_QUAL_SERVICESLISTING_FAMILIES[[#This Row],[LISTING_LOAN_ID_PROP_ADDR]],TBL_UDARDA_LOANPOOL[LOAN_ID_PROP_ADDR],0)),"")</f>
        <v/>
      </c>
      <c r="I5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5" s="36" t="b">
        <f>CONCATENATE(TBL_QUAL_SERVICESLISTING_FAMILIES[[#This Row],[LISTING_LOAN_ID_PROP_ADDR]],TBL_QUAL_SERVICESLISTING_FAMILIES[[#This Row],[FAMILY_NAME]],TBL_QUAL_SERVICESLISTING_FAMILIES[[#This Row],[HOUSEHOLD_ANNUAL_INCOME]])&lt;&gt;""</f>
        <v>0</v>
      </c>
      <c r="K555" s="36" t="b">
        <f>AND(TBL_QUAL_SERVICESLISTING_FAMILIES[[#This Row],[LISTING_LOAN_ID_PROP_ADDR]]&lt;&gt;"",TBL_QUAL_SERVICESLISTING_FAMILIES[[#This Row],[FAMILY_NAME]]&lt;&gt;"",TBL_QUAL_SERVICESLISTING_FAMILIES[[#This Row],[HOUSEHOLD_ANNUAL_INCOME]]&lt;&gt;"")</f>
        <v>0</v>
      </c>
      <c r="L555" s="36">
        <f>SUM(
IF(AND(TBL_QUAL_SERVICESLISTING_FAMILIES[[#This Row],[LISTING_LOAN_ID_PROP_ADDR]]&lt;&gt;"",NOT(ISNUMBER(MATCH(TBL_QUAL_SERVICESLISTING_FAMILIES[[#This Row],[LISTING_LOAN_ID_PROP_ADDR]],RANGE_LOOKUP_UDARDA_LOANLIST,0)))),1,0)
)</f>
        <v>0</v>
      </c>
    </row>
    <row r="556" spans="2:12" ht="20.100000000000001" customHeight="1" x14ac:dyDescent="0.25">
      <c r="B556" s="25" t="str">
        <f>IF(TBL_QUAL_SERVICESLISTING_FAMILIES[[#This Row],[RECORD_STARTED]],IF(TBL_QUAL_SERVICESLISTING_FAMILIES[[#This Row],[ERROR_COUNT]]&gt;0,-1,IF(TBL_QUAL_SERVICESLISTING_FAMILIES[[#This Row],[REQ_FIELDS_POPULATED]],1,0)),"")</f>
        <v/>
      </c>
      <c r="C556" s="94">
        <f>ROW()-ROW(TBL_QUAL_SERVICESLISTING_FAMILIES[[#Headers],[ROW_ID]])</f>
        <v>547</v>
      </c>
      <c r="D556" s="82"/>
      <c r="E556" s="82"/>
      <c r="F556" s="33"/>
      <c r="G5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6" s="84" t="str">
        <f>IFERROR(INDEX(TBL_UDARDA_LOANPOOL[QUAL_SERVICES_HUD_MFI],MATCH(TBL_QUAL_SERVICESLISTING_FAMILIES[[#This Row],[LISTING_LOAN_ID_PROP_ADDR]],TBL_UDARDA_LOANPOOL[LOAN_ID_PROP_ADDR],0)),"")</f>
        <v/>
      </c>
      <c r="I5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6" s="36" t="b">
        <f>CONCATENATE(TBL_QUAL_SERVICESLISTING_FAMILIES[[#This Row],[LISTING_LOAN_ID_PROP_ADDR]],TBL_QUAL_SERVICESLISTING_FAMILIES[[#This Row],[FAMILY_NAME]],TBL_QUAL_SERVICESLISTING_FAMILIES[[#This Row],[HOUSEHOLD_ANNUAL_INCOME]])&lt;&gt;""</f>
        <v>0</v>
      </c>
      <c r="K556" s="36" t="b">
        <f>AND(TBL_QUAL_SERVICESLISTING_FAMILIES[[#This Row],[LISTING_LOAN_ID_PROP_ADDR]]&lt;&gt;"",TBL_QUAL_SERVICESLISTING_FAMILIES[[#This Row],[FAMILY_NAME]]&lt;&gt;"",TBL_QUAL_SERVICESLISTING_FAMILIES[[#This Row],[HOUSEHOLD_ANNUAL_INCOME]]&lt;&gt;"")</f>
        <v>0</v>
      </c>
      <c r="L556" s="36">
        <f>SUM(
IF(AND(TBL_QUAL_SERVICESLISTING_FAMILIES[[#This Row],[LISTING_LOAN_ID_PROP_ADDR]]&lt;&gt;"",NOT(ISNUMBER(MATCH(TBL_QUAL_SERVICESLISTING_FAMILIES[[#This Row],[LISTING_LOAN_ID_PROP_ADDR]],RANGE_LOOKUP_UDARDA_LOANLIST,0)))),1,0)
)</f>
        <v>0</v>
      </c>
    </row>
    <row r="557" spans="2:12" ht="20.100000000000001" customHeight="1" x14ac:dyDescent="0.25">
      <c r="B557" s="25" t="str">
        <f>IF(TBL_QUAL_SERVICESLISTING_FAMILIES[[#This Row],[RECORD_STARTED]],IF(TBL_QUAL_SERVICESLISTING_FAMILIES[[#This Row],[ERROR_COUNT]]&gt;0,-1,IF(TBL_QUAL_SERVICESLISTING_FAMILIES[[#This Row],[REQ_FIELDS_POPULATED]],1,0)),"")</f>
        <v/>
      </c>
      <c r="C557" s="94">
        <f>ROW()-ROW(TBL_QUAL_SERVICESLISTING_FAMILIES[[#Headers],[ROW_ID]])</f>
        <v>548</v>
      </c>
      <c r="D557" s="82"/>
      <c r="E557" s="82"/>
      <c r="F557" s="33"/>
      <c r="G5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7" s="84" t="str">
        <f>IFERROR(INDEX(TBL_UDARDA_LOANPOOL[QUAL_SERVICES_HUD_MFI],MATCH(TBL_QUAL_SERVICESLISTING_FAMILIES[[#This Row],[LISTING_LOAN_ID_PROP_ADDR]],TBL_UDARDA_LOANPOOL[LOAN_ID_PROP_ADDR],0)),"")</f>
        <v/>
      </c>
      <c r="I5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7" s="36" t="b">
        <f>CONCATENATE(TBL_QUAL_SERVICESLISTING_FAMILIES[[#This Row],[LISTING_LOAN_ID_PROP_ADDR]],TBL_QUAL_SERVICESLISTING_FAMILIES[[#This Row],[FAMILY_NAME]],TBL_QUAL_SERVICESLISTING_FAMILIES[[#This Row],[HOUSEHOLD_ANNUAL_INCOME]])&lt;&gt;""</f>
        <v>0</v>
      </c>
      <c r="K557" s="36" t="b">
        <f>AND(TBL_QUAL_SERVICESLISTING_FAMILIES[[#This Row],[LISTING_LOAN_ID_PROP_ADDR]]&lt;&gt;"",TBL_QUAL_SERVICESLISTING_FAMILIES[[#This Row],[FAMILY_NAME]]&lt;&gt;"",TBL_QUAL_SERVICESLISTING_FAMILIES[[#This Row],[HOUSEHOLD_ANNUAL_INCOME]]&lt;&gt;"")</f>
        <v>0</v>
      </c>
      <c r="L557" s="36">
        <f>SUM(
IF(AND(TBL_QUAL_SERVICESLISTING_FAMILIES[[#This Row],[LISTING_LOAN_ID_PROP_ADDR]]&lt;&gt;"",NOT(ISNUMBER(MATCH(TBL_QUAL_SERVICESLISTING_FAMILIES[[#This Row],[LISTING_LOAN_ID_PROP_ADDR]],RANGE_LOOKUP_UDARDA_LOANLIST,0)))),1,0)
)</f>
        <v>0</v>
      </c>
    </row>
    <row r="558" spans="2:12" ht="20.100000000000001" customHeight="1" x14ac:dyDescent="0.25">
      <c r="B558" s="25" t="str">
        <f>IF(TBL_QUAL_SERVICESLISTING_FAMILIES[[#This Row],[RECORD_STARTED]],IF(TBL_QUAL_SERVICESLISTING_FAMILIES[[#This Row],[ERROR_COUNT]]&gt;0,-1,IF(TBL_QUAL_SERVICESLISTING_FAMILIES[[#This Row],[REQ_FIELDS_POPULATED]],1,0)),"")</f>
        <v/>
      </c>
      <c r="C558" s="94">
        <f>ROW()-ROW(TBL_QUAL_SERVICESLISTING_FAMILIES[[#Headers],[ROW_ID]])</f>
        <v>549</v>
      </c>
      <c r="D558" s="82"/>
      <c r="E558" s="82"/>
      <c r="F558" s="33"/>
      <c r="G5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8" s="84" t="str">
        <f>IFERROR(INDEX(TBL_UDARDA_LOANPOOL[QUAL_SERVICES_HUD_MFI],MATCH(TBL_QUAL_SERVICESLISTING_FAMILIES[[#This Row],[LISTING_LOAN_ID_PROP_ADDR]],TBL_UDARDA_LOANPOOL[LOAN_ID_PROP_ADDR],0)),"")</f>
        <v/>
      </c>
      <c r="I5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8" s="36" t="b">
        <f>CONCATENATE(TBL_QUAL_SERVICESLISTING_FAMILIES[[#This Row],[LISTING_LOAN_ID_PROP_ADDR]],TBL_QUAL_SERVICESLISTING_FAMILIES[[#This Row],[FAMILY_NAME]],TBL_QUAL_SERVICESLISTING_FAMILIES[[#This Row],[HOUSEHOLD_ANNUAL_INCOME]])&lt;&gt;""</f>
        <v>0</v>
      </c>
      <c r="K558" s="36" t="b">
        <f>AND(TBL_QUAL_SERVICESLISTING_FAMILIES[[#This Row],[LISTING_LOAN_ID_PROP_ADDR]]&lt;&gt;"",TBL_QUAL_SERVICESLISTING_FAMILIES[[#This Row],[FAMILY_NAME]]&lt;&gt;"",TBL_QUAL_SERVICESLISTING_FAMILIES[[#This Row],[HOUSEHOLD_ANNUAL_INCOME]]&lt;&gt;"")</f>
        <v>0</v>
      </c>
      <c r="L558" s="36">
        <f>SUM(
IF(AND(TBL_QUAL_SERVICESLISTING_FAMILIES[[#This Row],[LISTING_LOAN_ID_PROP_ADDR]]&lt;&gt;"",NOT(ISNUMBER(MATCH(TBL_QUAL_SERVICESLISTING_FAMILIES[[#This Row],[LISTING_LOAN_ID_PROP_ADDR]],RANGE_LOOKUP_UDARDA_LOANLIST,0)))),1,0)
)</f>
        <v>0</v>
      </c>
    </row>
    <row r="559" spans="2:12" ht="20.100000000000001" customHeight="1" x14ac:dyDescent="0.25">
      <c r="B559" s="25" t="str">
        <f>IF(TBL_QUAL_SERVICESLISTING_FAMILIES[[#This Row],[RECORD_STARTED]],IF(TBL_QUAL_SERVICESLISTING_FAMILIES[[#This Row],[ERROR_COUNT]]&gt;0,-1,IF(TBL_QUAL_SERVICESLISTING_FAMILIES[[#This Row],[REQ_FIELDS_POPULATED]],1,0)),"")</f>
        <v/>
      </c>
      <c r="C559" s="94">
        <f>ROW()-ROW(TBL_QUAL_SERVICESLISTING_FAMILIES[[#Headers],[ROW_ID]])</f>
        <v>550</v>
      </c>
      <c r="D559" s="82"/>
      <c r="E559" s="82"/>
      <c r="F559" s="33"/>
      <c r="G5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9" s="84" t="str">
        <f>IFERROR(INDEX(TBL_UDARDA_LOANPOOL[QUAL_SERVICES_HUD_MFI],MATCH(TBL_QUAL_SERVICESLISTING_FAMILIES[[#This Row],[LISTING_LOAN_ID_PROP_ADDR]],TBL_UDARDA_LOANPOOL[LOAN_ID_PROP_ADDR],0)),"")</f>
        <v/>
      </c>
      <c r="I5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9" s="36" t="b">
        <f>CONCATENATE(TBL_QUAL_SERVICESLISTING_FAMILIES[[#This Row],[LISTING_LOAN_ID_PROP_ADDR]],TBL_QUAL_SERVICESLISTING_FAMILIES[[#This Row],[FAMILY_NAME]],TBL_QUAL_SERVICESLISTING_FAMILIES[[#This Row],[HOUSEHOLD_ANNUAL_INCOME]])&lt;&gt;""</f>
        <v>0</v>
      </c>
      <c r="K559" s="36" t="b">
        <f>AND(TBL_QUAL_SERVICESLISTING_FAMILIES[[#This Row],[LISTING_LOAN_ID_PROP_ADDR]]&lt;&gt;"",TBL_QUAL_SERVICESLISTING_FAMILIES[[#This Row],[FAMILY_NAME]]&lt;&gt;"",TBL_QUAL_SERVICESLISTING_FAMILIES[[#This Row],[HOUSEHOLD_ANNUAL_INCOME]]&lt;&gt;"")</f>
        <v>0</v>
      </c>
      <c r="L559" s="36">
        <f>SUM(
IF(AND(TBL_QUAL_SERVICESLISTING_FAMILIES[[#This Row],[LISTING_LOAN_ID_PROP_ADDR]]&lt;&gt;"",NOT(ISNUMBER(MATCH(TBL_QUAL_SERVICESLISTING_FAMILIES[[#This Row],[LISTING_LOAN_ID_PROP_ADDR]],RANGE_LOOKUP_UDARDA_LOANLIST,0)))),1,0)
)</f>
        <v>0</v>
      </c>
    </row>
    <row r="560" spans="2:12" ht="20.100000000000001" customHeight="1" x14ac:dyDescent="0.25">
      <c r="B560" s="25" t="str">
        <f>IF(TBL_QUAL_SERVICESLISTING_FAMILIES[[#This Row],[RECORD_STARTED]],IF(TBL_QUAL_SERVICESLISTING_FAMILIES[[#This Row],[ERROR_COUNT]]&gt;0,-1,IF(TBL_QUAL_SERVICESLISTING_FAMILIES[[#This Row],[REQ_FIELDS_POPULATED]],1,0)),"")</f>
        <v/>
      </c>
      <c r="C560" s="94">
        <f>ROW()-ROW(TBL_QUAL_SERVICESLISTING_FAMILIES[[#Headers],[ROW_ID]])</f>
        <v>551</v>
      </c>
      <c r="D560" s="82"/>
      <c r="E560" s="82"/>
      <c r="F560" s="33"/>
      <c r="G5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0" s="84" t="str">
        <f>IFERROR(INDEX(TBL_UDARDA_LOANPOOL[QUAL_SERVICES_HUD_MFI],MATCH(TBL_QUAL_SERVICESLISTING_FAMILIES[[#This Row],[LISTING_LOAN_ID_PROP_ADDR]],TBL_UDARDA_LOANPOOL[LOAN_ID_PROP_ADDR],0)),"")</f>
        <v/>
      </c>
      <c r="I5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0" s="36" t="b">
        <f>CONCATENATE(TBL_QUAL_SERVICESLISTING_FAMILIES[[#This Row],[LISTING_LOAN_ID_PROP_ADDR]],TBL_QUAL_SERVICESLISTING_FAMILIES[[#This Row],[FAMILY_NAME]],TBL_QUAL_SERVICESLISTING_FAMILIES[[#This Row],[HOUSEHOLD_ANNUAL_INCOME]])&lt;&gt;""</f>
        <v>0</v>
      </c>
      <c r="K560" s="36" t="b">
        <f>AND(TBL_QUAL_SERVICESLISTING_FAMILIES[[#This Row],[LISTING_LOAN_ID_PROP_ADDR]]&lt;&gt;"",TBL_QUAL_SERVICESLISTING_FAMILIES[[#This Row],[FAMILY_NAME]]&lt;&gt;"",TBL_QUAL_SERVICESLISTING_FAMILIES[[#This Row],[HOUSEHOLD_ANNUAL_INCOME]]&lt;&gt;"")</f>
        <v>0</v>
      </c>
      <c r="L560" s="36">
        <f>SUM(
IF(AND(TBL_QUAL_SERVICESLISTING_FAMILIES[[#This Row],[LISTING_LOAN_ID_PROP_ADDR]]&lt;&gt;"",NOT(ISNUMBER(MATCH(TBL_QUAL_SERVICESLISTING_FAMILIES[[#This Row],[LISTING_LOAN_ID_PROP_ADDR]],RANGE_LOOKUP_UDARDA_LOANLIST,0)))),1,0)
)</f>
        <v>0</v>
      </c>
    </row>
    <row r="561" spans="2:12" ht="20.100000000000001" customHeight="1" x14ac:dyDescent="0.25">
      <c r="B561" s="25" t="str">
        <f>IF(TBL_QUAL_SERVICESLISTING_FAMILIES[[#This Row],[RECORD_STARTED]],IF(TBL_QUAL_SERVICESLISTING_FAMILIES[[#This Row],[ERROR_COUNT]]&gt;0,-1,IF(TBL_QUAL_SERVICESLISTING_FAMILIES[[#This Row],[REQ_FIELDS_POPULATED]],1,0)),"")</f>
        <v/>
      </c>
      <c r="C561" s="94">
        <f>ROW()-ROW(TBL_QUAL_SERVICESLISTING_FAMILIES[[#Headers],[ROW_ID]])</f>
        <v>552</v>
      </c>
      <c r="D561" s="82"/>
      <c r="E561" s="82"/>
      <c r="F561" s="33"/>
      <c r="G5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1" s="84" t="str">
        <f>IFERROR(INDEX(TBL_UDARDA_LOANPOOL[QUAL_SERVICES_HUD_MFI],MATCH(TBL_QUAL_SERVICESLISTING_FAMILIES[[#This Row],[LISTING_LOAN_ID_PROP_ADDR]],TBL_UDARDA_LOANPOOL[LOAN_ID_PROP_ADDR],0)),"")</f>
        <v/>
      </c>
      <c r="I5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1" s="36" t="b">
        <f>CONCATENATE(TBL_QUAL_SERVICESLISTING_FAMILIES[[#This Row],[LISTING_LOAN_ID_PROP_ADDR]],TBL_QUAL_SERVICESLISTING_FAMILIES[[#This Row],[FAMILY_NAME]],TBL_QUAL_SERVICESLISTING_FAMILIES[[#This Row],[HOUSEHOLD_ANNUAL_INCOME]])&lt;&gt;""</f>
        <v>0</v>
      </c>
      <c r="K561" s="36" t="b">
        <f>AND(TBL_QUAL_SERVICESLISTING_FAMILIES[[#This Row],[LISTING_LOAN_ID_PROP_ADDR]]&lt;&gt;"",TBL_QUAL_SERVICESLISTING_FAMILIES[[#This Row],[FAMILY_NAME]]&lt;&gt;"",TBL_QUAL_SERVICESLISTING_FAMILIES[[#This Row],[HOUSEHOLD_ANNUAL_INCOME]]&lt;&gt;"")</f>
        <v>0</v>
      </c>
      <c r="L561" s="36">
        <f>SUM(
IF(AND(TBL_QUAL_SERVICESLISTING_FAMILIES[[#This Row],[LISTING_LOAN_ID_PROP_ADDR]]&lt;&gt;"",NOT(ISNUMBER(MATCH(TBL_QUAL_SERVICESLISTING_FAMILIES[[#This Row],[LISTING_LOAN_ID_PROP_ADDR]],RANGE_LOOKUP_UDARDA_LOANLIST,0)))),1,0)
)</f>
        <v>0</v>
      </c>
    </row>
    <row r="562" spans="2:12" ht="20.100000000000001" customHeight="1" x14ac:dyDescent="0.25">
      <c r="B562" s="25" t="str">
        <f>IF(TBL_QUAL_SERVICESLISTING_FAMILIES[[#This Row],[RECORD_STARTED]],IF(TBL_QUAL_SERVICESLISTING_FAMILIES[[#This Row],[ERROR_COUNT]]&gt;0,-1,IF(TBL_QUAL_SERVICESLISTING_FAMILIES[[#This Row],[REQ_FIELDS_POPULATED]],1,0)),"")</f>
        <v/>
      </c>
      <c r="C562" s="94">
        <f>ROW()-ROW(TBL_QUAL_SERVICESLISTING_FAMILIES[[#Headers],[ROW_ID]])</f>
        <v>553</v>
      </c>
      <c r="D562" s="82"/>
      <c r="E562" s="82"/>
      <c r="F562" s="33"/>
      <c r="G5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2" s="84" t="str">
        <f>IFERROR(INDEX(TBL_UDARDA_LOANPOOL[QUAL_SERVICES_HUD_MFI],MATCH(TBL_QUAL_SERVICESLISTING_FAMILIES[[#This Row],[LISTING_LOAN_ID_PROP_ADDR]],TBL_UDARDA_LOANPOOL[LOAN_ID_PROP_ADDR],0)),"")</f>
        <v/>
      </c>
      <c r="I5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2" s="36" t="b">
        <f>CONCATENATE(TBL_QUAL_SERVICESLISTING_FAMILIES[[#This Row],[LISTING_LOAN_ID_PROP_ADDR]],TBL_QUAL_SERVICESLISTING_FAMILIES[[#This Row],[FAMILY_NAME]],TBL_QUAL_SERVICESLISTING_FAMILIES[[#This Row],[HOUSEHOLD_ANNUAL_INCOME]])&lt;&gt;""</f>
        <v>0</v>
      </c>
      <c r="K562" s="36" t="b">
        <f>AND(TBL_QUAL_SERVICESLISTING_FAMILIES[[#This Row],[LISTING_LOAN_ID_PROP_ADDR]]&lt;&gt;"",TBL_QUAL_SERVICESLISTING_FAMILIES[[#This Row],[FAMILY_NAME]]&lt;&gt;"",TBL_QUAL_SERVICESLISTING_FAMILIES[[#This Row],[HOUSEHOLD_ANNUAL_INCOME]]&lt;&gt;"")</f>
        <v>0</v>
      </c>
      <c r="L562" s="36">
        <f>SUM(
IF(AND(TBL_QUAL_SERVICESLISTING_FAMILIES[[#This Row],[LISTING_LOAN_ID_PROP_ADDR]]&lt;&gt;"",NOT(ISNUMBER(MATCH(TBL_QUAL_SERVICESLISTING_FAMILIES[[#This Row],[LISTING_LOAN_ID_PROP_ADDR]],RANGE_LOOKUP_UDARDA_LOANLIST,0)))),1,0)
)</f>
        <v>0</v>
      </c>
    </row>
    <row r="563" spans="2:12" ht="20.100000000000001" customHeight="1" x14ac:dyDescent="0.25">
      <c r="B563" s="25" t="str">
        <f>IF(TBL_QUAL_SERVICESLISTING_FAMILIES[[#This Row],[RECORD_STARTED]],IF(TBL_QUAL_SERVICESLISTING_FAMILIES[[#This Row],[ERROR_COUNT]]&gt;0,-1,IF(TBL_QUAL_SERVICESLISTING_FAMILIES[[#This Row],[REQ_FIELDS_POPULATED]],1,0)),"")</f>
        <v/>
      </c>
      <c r="C563" s="94">
        <f>ROW()-ROW(TBL_QUAL_SERVICESLISTING_FAMILIES[[#Headers],[ROW_ID]])</f>
        <v>554</v>
      </c>
      <c r="D563" s="82"/>
      <c r="E563" s="82"/>
      <c r="F563" s="33"/>
      <c r="G5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3" s="84" t="str">
        <f>IFERROR(INDEX(TBL_UDARDA_LOANPOOL[QUAL_SERVICES_HUD_MFI],MATCH(TBL_QUAL_SERVICESLISTING_FAMILIES[[#This Row],[LISTING_LOAN_ID_PROP_ADDR]],TBL_UDARDA_LOANPOOL[LOAN_ID_PROP_ADDR],0)),"")</f>
        <v/>
      </c>
      <c r="I5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3" s="36" t="b">
        <f>CONCATENATE(TBL_QUAL_SERVICESLISTING_FAMILIES[[#This Row],[LISTING_LOAN_ID_PROP_ADDR]],TBL_QUAL_SERVICESLISTING_FAMILIES[[#This Row],[FAMILY_NAME]],TBL_QUAL_SERVICESLISTING_FAMILIES[[#This Row],[HOUSEHOLD_ANNUAL_INCOME]])&lt;&gt;""</f>
        <v>0</v>
      </c>
      <c r="K563" s="36" t="b">
        <f>AND(TBL_QUAL_SERVICESLISTING_FAMILIES[[#This Row],[LISTING_LOAN_ID_PROP_ADDR]]&lt;&gt;"",TBL_QUAL_SERVICESLISTING_FAMILIES[[#This Row],[FAMILY_NAME]]&lt;&gt;"",TBL_QUAL_SERVICESLISTING_FAMILIES[[#This Row],[HOUSEHOLD_ANNUAL_INCOME]]&lt;&gt;"")</f>
        <v>0</v>
      </c>
      <c r="L563" s="36">
        <f>SUM(
IF(AND(TBL_QUAL_SERVICESLISTING_FAMILIES[[#This Row],[LISTING_LOAN_ID_PROP_ADDR]]&lt;&gt;"",NOT(ISNUMBER(MATCH(TBL_QUAL_SERVICESLISTING_FAMILIES[[#This Row],[LISTING_LOAN_ID_PROP_ADDR]],RANGE_LOOKUP_UDARDA_LOANLIST,0)))),1,0)
)</f>
        <v>0</v>
      </c>
    </row>
    <row r="564" spans="2:12" ht="20.100000000000001" customHeight="1" x14ac:dyDescent="0.25">
      <c r="B564" s="25" t="str">
        <f>IF(TBL_QUAL_SERVICESLISTING_FAMILIES[[#This Row],[RECORD_STARTED]],IF(TBL_QUAL_SERVICESLISTING_FAMILIES[[#This Row],[ERROR_COUNT]]&gt;0,-1,IF(TBL_QUAL_SERVICESLISTING_FAMILIES[[#This Row],[REQ_FIELDS_POPULATED]],1,0)),"")</f>
        <v/>
      </c>
      <c r="C564" s="94">
        <f>ROW()-ROW(TBL_QUAL_SERVICESLISTING_FAMILIES[[#Headers],[ROW_ID]])</f>
        <v>555</v>
      </c>
      <c r="D564" s="82"/>
      <c r="E564" s="82"/>
      <c r="F564" s="33"/>
      <c r="G5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4" s="84" t="str">
        <f>IFERROR(INDEX(TBL_UDARDA_LOANPOOL[QUAL_SERVICES_HUD_MFI],MATCH(TBL_QUAL_SERVICESLISTING_FAMILIES[[#This Row],[LISTING_LOAN_ID_PROP_ADDR]],TBL_UDARDA_LOANPOOL[LOAN_ID_PROP_ADDR],0)),"")</f>
        <v/>
      </c>
      <c r="I5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4" s="36" t="b">
        <f>CONCATENATE(TBL_QUAL_SERVICESLISTING_FAMILIES[[#This Row],[LISTING_LOAN_ID_PROP_ADDR]],TBL_QUAL_SERVICESLISTING_FAMILIES[[#This Row],[FAMILY_NAME]],TBL_QUAL_SERVICESLISTING_FAMILIES[[#This Row],[HOUSEHOLD_ANNUAL_INCOME]])&lt;&gt;""</f>
        <v>0</v>
      </c>
      <c r="K564" s="36" t="b">
        <f>AND(TBL_QUAL_SERVICESLISTING_FAMILIES[[#This Row],[LISTING_LOAN_ID_PROP_ADDR]]&lt;&gt;"",TBL_QUAL_SERVICESLISTING_FAMILIES[[#This Row],[FAMILY_NAME]]&lt;&gt;"",TBL_QUAL_SERVICESLISTING_FAMILIES[[#This Row],[HOUSEHOLD_ANNUAL_INCOME]]&lt;&gt;"")</f>
        <v>0</v>
      </c>
      <c r="L564" s="36">
        <f>SUM(
IF(AND(TBL_QUAL_SERVICESLISTING_FAMILIES[[#This Row],[LISTING_LOAN_ID_PROP_ADDR]]&lt;&gt;"",NOT(ISNUMBER(MATCH(TBL_QUAL_SERVICESLISTING_FAMILIES[[#This Row],[LISTING_LOAN_ID_PROP_ADDR]],RANGE_LOOKUP_UDARDA_LOANLIST,0)))),1,0)
)</f>
        <v>0</v>
      </c>
    </row>
    <row r="565" spans="2:12" ht="20.100000000000001" customHeight="1" x14ac:dyDescent="0.25">
      <c r="B565" s="25" t="str">
        <f>IF(TBL_QUAL_SERVICESLISTING_FAMILIES[[#This Row],[RECORD_STARTED]],IF(TBL_QUAL_SERVICESLISTING_FAMILIES[[#This Row],[ERROR_COUNT]]&gt;0,-1,IF(TBL_QUAL_SERVICESLISTING_FAMILIES[[#This Row],[REQ_FIELDS_POPULATED]],1,0)),"")</f>
        <v/>
      </c>
      <c r="C565" s="94">
        <f>ROW()-ROW(TBL_QUAL_SERVICESLISTING_FAMILIES[[#Headers],[ROW_ID]])</f>
        <v>556</v>
      </c>
      <c r="D565" s="82"/>
      <c r="E565" s="82"/>
      <c r="F565" s="33"/>
      <c r="G5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5" s="84" t="str">
        <f>IFERROR(INDEX(TBL_UDARDA_LOANPOOL[QUAL_SERVICES_HUD_MFI],MATCH(TBL_QUAL_SERVICESLISTING_FAMILIES[[#This Row],[LISTING_LOAN_ID_PROP_ADDR]],TBL_UDARDA_LOANPOOL[LOAN_ID_PROP_ADDR],0)),"")</f>
        <v/>
      </c>
      <c r="I5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5" s="36" t="b">
        <f>CONCATENATE(TBL_QUAL_SERVICESLISTING_FAMILIES[[#This Row],[LISTING_LOAN_ID_PROP_ADDR]],TBL_QUAL_SERVICESLISTING_FAMILIES[[#This Row],[FAMILY_NAME]],TBL_QUAL_SERVICESLISTING_FAMILIES[[#This Row],[HOUSEHOLD_ANNUAL_INCOME]])&lt;&gt;""</f>
        <v>0</v>
      </c>
      <c r="K565" s="36" t="b">
        <f>AND(TBL_QUAL_SERVICESLISTING_FAMILIES[[#This Row],[LISTING_LOAN_ID_PROP_ADDR]]&lt;&gt;"",TBL_QUAL_SERVICESLISTING_FAMILIES[[#This Row],[FAMILY_NAME]]&lt;&gt;"",TBL_QUAL_SERVICESLISTING_FAMILIES[[#This Row],[HOUSEHOLD_ANNUAL_INCOME]]&lt;&gt;"")</f>
        <v>0</v>
      </c>
      <c r="L565" s="36">
        <f>SUM(
IF(AND(TBL_QUAL_SERVICESLISTING_FAMILIES[[#This Row],[LISTING_LOAN_ID_PROP_ADDR]]&lt;&gt;"",NOT(ISNUMBER(MATCH(TBL_QUAL_SERVICESLISTING_FAMILIES[[#This Row],[LISTING_LOAN_ID_PROP_ADDR]],RANGE_LOOKUP_UDARDA_LOANLIST,0)))),1,0)
)</f>
        <v>0</v>
      </c>
    </row>
    <row r="566" spans="2:12" ht="20.100000000000001" customHeight="1" x14ac:dyDescent="0.25">
      <c r="B566" s="25" t="str">
        <f>IF(TBL_QUAL_SERVICESLISTING_FAMILIES[[#This Row],[RECORD_STARTED]],IF(TBL_QUAL_SERVICESLISTING_FAMILIES[[#This Row],[ERROR_COUNT]]&gt;0,-1,IF(TBL_QUAL_SERVICESLISTING_FAMILIES[[#This Row],[REQ_FIELDS_POPULATED]],1,0)),"")</f>
        <v/>
      </c>
      <c r="C566" s="94">
        <f>ROW()-ROW(TBL_QUAL_SERVICESLISTING_FAMILIES[[#Headers],[ROW_ID]])</f>
        <v>557</v>
      </c>
      <c r="D566" s="82"/>
      <c r="E566" s="82"/>
      <c r="F566" s="33"/>
      <c r="G5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6" s="84" t="str">
        <f>IFERROR(INDEX(TBL_UDARDA_LOANPOOL[QUAL_SERVICES_HUD_MFI],MATCH(TBL_QUAL_SERVICESLISTING_FAMILIES[[#This Row],[LISTING_LOAN_ID_PROP_ADDR]],TBL_UDARDA_LOANPOOL[LOAN_ID_PROP_ADDR],0)),"")</f>
        <v/>
      </c>
      <c r="I5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6" s="36" t="b">
        <f>CONCATENATE(TBL_QUAL_SERVICESLISTING_FAMILIES[[#This Row],[LISTING_LOAN_ID_PROP_ADDR]],TBL_QUAL_SERVICESLISTING_FAMILIES[[#This Row],[FAMILY_NAME]],TBL_QUAL_SERVICESLISTING_FAMILIES[[#This Row],[HOUSEHOLD_ANNUAL_INCOME]])&lt;&gt;""</f>
        <v>0</v>
      </c>
      <c r="K566" s="36" t="b">
        <f>AND(TBL_QUAL_SERVICESLISTING_FAMILIES[[#This Row],[LISTING_LOAN_ID_PROP_ADDR]]&lt;&gt;"",TBL_QUAL_SERVICESLISTING_FAMILIES[[#This Row],[FAMILY_NAME]]&lt;&gt;"",TBL_QUAL_SERVICESLISTING_FAMILIES[[#This Row],[HOUSEHOLD_ANNUAL_INCOME]]&lt;&gt;"")</f>
        <v>0</v>
      </c>
      <c r="L566" s="36">
        <f>SUM(
IF(AND(TBL_QUAL_SERVICESLISTING_FAMILIES[[#This Row],[LISTING_LOAN_ID_PROP_ADDR]]&lt;&gt;"",NOT(ISNUMBER(MATCH(TBL_QUAL_SERVICESLISTING_FAMILIES[[#This Row],[LISTING_LOAN_ID_PROP_ADDR]],RANGE_LOOKUP_UDARDA_LOANLIST,0)))),1,0)
)</f>
        <v>0</v>
      </c>
    </row>
    <row r="567" spans="2:12" ht="20.100000000000001" customHeight="1" x14ac:dyDescent="0.25">
      <c r="B567" s="25" t="str">
        <f>IF(TBL_QUAL_SERVICESLISTING_FAMILIES[[#This Row],[RECORD_STARTED]],IF(TBL_QUAL_SERVICESLISTING_FAMILIES[[#This Row],[ERROR_COUNT]]&gt;0,-1,IF(TBL_QUAL_SERVICESLISTING_FAMILIES[[#This Row],[REQ_FIELDS_POPULATED]],1,0)),"")</f>
        <v/>
      </c>
      <c r="C567" s="94">
        <f>ROW()-ROW(TBL_QUAL_SERVICESLISTING_FAMILIES[[#Headers],[ROW_ID]])</f>
        <v>558</v>
      </c>
      <c r="D567" s="82"/>
      <c r="E567" s="82"/>
      <c r="F567" s="33"/>
      <c r="G5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7" s="84" t="str">
        <f>IFERROR(INDEX(TBL_UDARDA_LOANPOOL[QUAL_SERVICES_HUD_MFI],MATCH(TBL_QUAL_SERVICESLISTING_FAMILIES[[#This Row],[LISTING_LOAN_ID_PROP_ADDR]],TBL_UDARDA_LOANPOOL[LOAN_ID_PROP_ADDR],0)),"")</f>
        <v/>
      </c>
      <c r="I5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7" s="36" t="b">
        <f>CONCATENATE(TBL_QUAL_SERVICESLISTING_FAMILIES[[#This Row],[LISTING_LOAN_ID_PROP_ADDR]],TBL_QUAL_SERVICESLISTING_FAMILIES[[#This Row],[FAMILY_NAME]],TBL_QUAL_SERVICESLISTING_FAMILIES[[#This Row],[HOUSEHOLD_ANNUAL_INCOME]])&lt;&gt;""</f>
        <v>0</v>
      </c>
      <c r="K567" s="36" t="b">
        <f>AND(TBL_QUAL_SERVICESLISTING_FAMILIES[[#This Row],[LISTING_LOAN_ID_PROP_ADDR]]&lt;&gt;"",TBL_QUAL_SERVICESLISTING_FAMILIES[[#This Row],[FAMILY_NAME]]&lt;&gt;"",TBL_QUAL_SERVICESLISTING_FAMILIES[[#This Row],[HOUSEHOLD_ANNUAL_INCOME]]&lt;&gt;"")</f>
        <v>0</v>
      </c>
      <c r="L567" s="36">
        <f>SUM(
IF(AND(TBL_QUAL_SERVICESLISTING_FAMILIES[[#This Row],[LISTING_LOAN_ID_PROP_ADDR]]&lt;&gt;"",NOT(ISNUMBER(MATCH(TBL_QUAL_SERVICESLISTING_FAMILIES[[#This Row],[LISTING_LOAN_ID_PROP_ADDR]],RANGE_LOOKUP_UDARDA_LOANLIST,0)))),1,0)
)</f>
        <v>0</v>
      </c>
    </row>
    <row r="568" spans="2:12" ht="20.100000000000001" customHeight="1" x14ac:dyDescent="0.25">
      <c r="B568" s="25" t="str">
        <f>IF(TBL_QUAL_SERVICESLISTING_FAMILIES[[#This Row],[RECORD_STARTED]],IF(TBL_QUAL_SERVICESLISTING_FAMILIES[[#This Row],[ERROR_COUNT]]&gt;0,-1,IF(TBL_QUAL_SERVICESLISTING_FAMILIES[[#This Row],[REQ_FIELDS_POPULATED]],1,0)),"")</f>
        <v/>
      </c>
      <c r="C568" s="94">
        <f>ROW()-ROW(TBL_QUAL_SERVICESLISTING_FAMILIES[[#Headers],[ROW_ID]])</f>
        <v>559</v>
      </c>
      <c r="D568" s="82"/>
      <c r="E568" s="82"/>
      <c r="F568" s="33"/>
      <c r="G5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8" s="84" t="str">
        <f>IFERROR(INDEX(TBL_UDARDA_LOANPOOL[QUAL_SERVICES_HUD_MFI],MATCH(TBL_QUAL_SERVICESLISTING_FAMILIES[[#This Row],[LISTING_LOAN_ID_PROP_ADDR]],TBL_UDARDA_LOANPOOL[LOAN_ID_PROP_ADDR],0)),"")</f>
        <v/>
      </c>
      <c r="I5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8" s="36" t="b">
        <f>CONCATENATE(TBL_QUAL_SERVICESLISTING_FAMILIES[[#This Row],[LISTING_LOAN_ID_PROP_ADDR]],TBL_QUAL_SERVICESLISTING_FAMILIES[[#This Row],[FAMILY_NAME]],TBL_QUAL_SERVICESLISTING_FAMILIES[[#This Row],[HOUSEHOLD_ANNUAL_INCOME]])&lt;&gt;""</f>
        <v>0</v>
      </c>
      <c r="K568" s="36" t="b">
        <f>AND(TBL_QUAL_SERVICESLISTING_FAMILIES[[#This Row],[LISTING_LOAN_ID_PROP_ADDR]]&lt;&gt;"",TBL_QUAL_SERVICESLISTING_FAMILIES[[#This Row],[FAMILY_NAME]]&lt;&gt;"",TBL_QUAL_SERVICESLISTING_FAMILIES[[#This Row],[HOUSEHOLD_ANNUAL_INCOME]]&lt;&gt;"")</f>
        <v>0</v>
      </c>
      <c r="L568" s="36">
        <f>SUM(
IF(AND(TBL_QUAL_SERVICESLISTING_FAMILIES[[#This Row],[LISTING_LOAN_ID_PROP_ADDR]]&lt;&gt;"",NOT(ISNUMBER(MATCH(TBL_QUAL_SERVICESLISTING_FAMILIES[[#This Row],[LISTING_LOAN_ID_PROP_ADDR]],RANGE_LOOKUP_UDARDA_LOANLIST,0)))),1,0)
)</f>
        <v>0</v>
      </c>
    </row>
    <row r="569" spans="2:12" ht="20.100000000000001" customHeight="1" x14ac:dyDescent="0.25">
      <c r="B569" s="25" t="str">
        <f>IF(TBL_QUAL_SERVICESLISTING_FAMILIES[[#This Row],[RECORD_STARTED]],IF(TBL_QUAL_SERVICESLISTING_FAMILIES[[#This Row],[ERROR_COUNT]]&gt;0,-1,IF(TBL_QUAL_SERVICESLISTING_FAMILIES[[#This Row],[REQ_FIELDS_POPULATED]],1,0)),"")</f>
        <v/>
      </c>
      <c r="C569" s="94">
        <f>ROW()-ROW(TBL_QUAL_SERVICESLISTING_FAMILIES[[#Headers],[ROW_ID]])</f>
        <v>560</v>
      </c>
      <c r="D569" s="82"/>
      <c r="E569" s="82"/>
      <c r="F569" s="33"/>
      <c r="G5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9" s="84" t="str">
        <f>IFERROR(INDEX(TBL_UDARDA_LOANPOOL[QUAL_SERVICES_HUD_MFI],MATCH(TBL_QUAL_SERVICESLISTING_FAMILIES[[#This Row],[LISTING_LOAN_ID_PROP_ADDR]],TBL_UDARDA_LOANPOOL[LOAN_ID_PROP_ADDR],0)),"")</f>
        <v/>
      </c>
      <c r="I5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9" s="36" t="b">
        <f>CONCATENATE(TBL_QUAL_SERVICESLISTING_FAMILIES[[#This Row],[LISTING_LOAN_ID_PROP_ADDR]],TBL_QUAL_SERVICESLISTING_FAMILIES[[#This Row],[FAMILY_NAME]],TBL_QUAL_SERVICESLISTING_FAMILIES[[#This Row],[HOUSEHOLD_ANNUAL_INCOME]])&lt;&gt;""</f>
        <v>0</v>
      </c>
      <c r="K569" s="36" t="b">
        <f>AND(TBL_QUAL_SERVICESLISTING_FAMILIES[[#This Row],[LISTING_LOAN_ID_PROP_ADDR]]&lt;&gt;"",TBL_QUAL_SERVICESLISTING_FAMILIES[[#This Row],[FAMILY_NAME]]&lt;&gt;"",TBL_QUAL_SERVICESLISTING_FAMILIES[[#This Row],[HOUSEHOLD_ANNUAL_INCOME]]&lt;&gt;"")</f>
        <v>0</v>
      </c>
      <c r="L569" s="36">
        <f>SUM(
IF(AND(TBL_QUAL_SERVICESLISTING_FAMILIES[[#This Row],[LISTING_LOAN_ID_PROP_ADDR]]&lt;&gt;"",NOT(ISNUMBER(MATCH(TBL_QUAL_SERVICESLISTING_FAMILIES[[#This Row],[LISTING_LOAN_ID_PROP_ADDR]],RANGE_LOOKUP_UDARDA_LOANLIST,0)))),1,0)
)</f>
        <v>0</v>
      </c>
    </row>
    <row r="570" spans="2:12" ht="20.100000000000001" customHeight="1" x14ac:dyDescent="0.25">
      <c r="B570" s="25" t="str">
        <f>IF(TBL_QUAL_SERVICESLISTING_FAMILIES[[#This Row],[RECORD_STARTED]],IF(TBL_QUAL_SERVICESLISTING_FAMILIES[[#This Row],[ERROR_COUNT]]&gt;0,-1,IF(TBL_QUAL_SERVICESLISTING_FAMILIES[[#This Row],[REQ_FIELDS_POPULATED]],1,0)),"")</f>
        <v/>
      </c>
      <c r="C570" s="94">
        <f>ROW()-ROW(TBL_QUAL_SERVICESLISTING_FAMILIES[[#Headers],[ROW_ID]])</f>
        <v>561</v>
      </c>
      <c r="D570" s="82"/>
      <c r="E570" s="82"/>
      <c r="F570" s="33"/>
      <c r="G5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0" s="84" t="str">
        <f>IFERROR(INDEX(TBL_UDARDA_LOANPOOL[QUAL_SERVICES_HUD_MFI],MATCH(TBL_QUAL_SERVICESLISTING_FAMILIES[[#This Row],[LISTING_LOAN_ID_PROP_ADDR]],TBL_UDARDA_LOANPOOL[LOAN_ID_PROP_ADDR],0)),"")</f>
        <v/>
      </c>
      <c r="I5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0" s="36" t="b">
        <f>CONCATENATE(TBL_QUAL_SERVICESLISTING_FAMILIES[[#This Row],[LISTING_LOAN_ID_PROP_ADDR]],TBL_QUAL_SERVICESLISTING_FAMILIES[[#This Row],[FAMILY_NAME]],TBL_QUAL_SERVICESLISTING_FAMILIES[[#This Row],[HOUSEHOLD_ANNUAL_INCOME]])&lt;&gt;""</f>
        <v>0</v>
      </c>
      <c r="K570" s="36" t="b">
        <f>AND(TBL_QUAL_SERVICESLISTING_FAMILIES[[#This Row],[LISTING_LOAN_ID_PROP_ADDR]]&lt;&gt;"",TBL_QUAL_SERVICESLISTING_FAMILIES[[#This Row],[FAMILY_NAME]]&lt;&gt;"",TBL_QUAL_SERVICESLISTING_FAMILIES[[#This Row],[HOUSEHOLD_ANNUAL_INCOME]]&lt;&gt;"")</f>
        <v>0</v>
      </c>
      <c r="L570" s="36">
        <f>SUM(
IF(AND(TBL_QUAL_SERVICESLISTING_FAMILIES[[#This Row],[LISTING_LOAN_ID_PROP_ADDR]]&lt;&gt;"",NOT(ISNUMBER(MATCH(TBL_QUAL_SERVICESLISTING_FAMILIES[[#This Row],[LISTING_LOAN_ID_PROP_ADDR]],RANGE_LOOKUP_UDARDA_LOANLIST,0)))),1,0)
)</f>
        <v>0</v>
      </c>
    </row>
    <row r="571" spans="2:12" ht="20.100000000000001" customHeight="1" x14ac:dyDescent="0.25">
      <c r="B571" s="25" t="str">
        <f>IF(TBL_QUAL_SERVICESLISTING_FAMILIES[[#This Row],[RECORD_STARTED]],IF(TBL_QUAL_SERVICESLISTING_FAMILIES[[#This Row],[ERROR_COUNT]]&gt;0,-1,IF(TBL_QUAL_SERVICESLISTING_FAMILIES[[#This Row],[REQ_FIELDS_POPULATED]],1,0)),"")</f>
        <v/>
      </c>
      <c r="C571" s="94">
        <f>ROW()-ROW(TBL_QUAL_SERVICESLISTING_FAMILIES[[#Headers],[ROW_ID]])</f>
        <v>562</v>
      </c>
      <c r="D571" s="82"/>
      <c r="E571" s="82"/>
      <c r="F571" s="33"/>
      <c r="G5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1" s="84" t="str">
        <f>IFERROR(INDEX(TBL_UDARDA_LOANPOOL[QUAL_SERVICES_HUD_MFI],MATCH(TBL_QUAL_SERVICESLISTING_FAMILIES[[#This Row],[LISTING_LOAN_ID_PROP_ADDR]],TBL_UDARDA_LOANPOOL[LOAN_ID_PROP_ADDR],0)),"")</f>
        <v/>
      </c>
      <c r="I5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1" s="36" t="b">
        <f>CONCATENATE(TBL_QUAL_SERVICESLISTING_FAMILIES[[#This Row],[LISTING_LOAN_ID_PROP_ADDR]],TBL_QUAL_SERVICESLISTING_FAMILIES[[#This Row],[FAMILY_NAME]],TBL_QUAL_SERVICESLISTING_FAMILIES[[#This Row],[HOUSEHOLD_ANNUAL_INCOME]])&lt;&gt;""</f>
        <v>0</v>
      </c>
      <c r="K571" s="36" t="b">
        <f>AND(TBL_QUAL_SERVICESLISTING_FAMILIES[[#This Row],[LISTING_LOAN_ID_PROP_ADDR]]&lt;&gt;"",TBL_QUAL_SERVICESLISTING_FAMILIES[[#This Row],[FAMILY_NAME]]&lt;&gt;"",TBL_QUAL_SERVICESLISTING_FAMILIES[[#This Row],[HOUSEHOLD_ANNUAL_INCOME]]&lt;&gt;"")</f>
        <v>0</v>
      </c>
      <c r="L571" s="36">
        <f>SUM(
IF(AND(TBL_QUAL_SERVICESLISTING_FAMILIES[[#This Row],[LISTING_LOAN_ID_PROP_ADDR]]&lt;&gt;"",NOT(ISNUMBER(MATCH(TBL_QUAL_SERVICESLISTING_FAMILIES[[#This Row],[LISTING_LOAN_ID_PROP_ADDR]],RANGE_LOOKUP_UDARDA_LOANLIST,0)))),1,0)
)</f>
        <v>0</v>
      </c>
    </row>
    <row r="572" spans="2:12" ht="20.100000000000001" customHeight="1" x14ac:dyDescent="0.25">
      <c r="B572" s="25" t="str">
        <f>IF(TBL_QUAL_SERVICESLISTING_FAMILIES[[#This Row],[RECORD_STARTED]],IF(TBL_QUAL_SERVICESLISTING_FAMILIES[[#This Row],[ERROR_COUNT]]&gt;0,-1,IF(TBL_QUAL_SERVICESLISTING_FAMILIES[[#This Row],[REQ_FIELDS_POPULATED]],1,0)),"")</f>
        <v/>
      </c>
      <c r="C572" s="94">
        <f>ROW()-ROW(TBL_QUAL_SERVICESLISTING_FAMILIES[[#Headers],[ROW_ID]])</f>
        <v>563</v>
      </c>
      <c r="D572" s="82"/>
      <c r="E572" s="82"/>
      <c r="F572" s="33"/>
      <c r="G5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2" s="84" t="str">
        <f>IFERROR(INDEX(TBL_UDARDA_LOANPOOL[QUAL_SERVICES_HUD_MFI],MATCH(TBL_QUAL_SERVICESLISTING_FAMILIES[[#This Row],[LISTING_LOAN_ID_PROP_ADDR]],TBL_UDARDA_LOANPOOL[LOAN_ID_PROP_ADDR],0)),"")</f>
        <v/>
      </c>
      <c r="I5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2" s="36" t="b">
        <f>CONCATENATE(TBL_QUAL_SERVICESLISTING_FAMILIES[[#This Row],[LISTING_LOAN_ID_PROP_ADDR]],TBL_QUAL_SERVICESLISTING_FAMILIES[[#This Row],[FAMILY_NAME]],TBL_QUAL_SERVICESLISTING_FAMILIES[[#This Row],[HOUSEHOLD_ANNUAL_INCOME]])&lt;&gt;""</f>
        <v>0</v>
      </c>
      <c r="K572" s="36" t="b">
        <f>AND(TBL_QUAL_SERVICESLISTING_FAMILIES[[#This Row],[LISTING_LOAN_ID_PROP_ADDR]]&lt;&gt;"",TBL_QUAL_SERVICESLISTING_FAMILIES[[#This Row],[FAMILY_NAME]]&lt;&gt;"",TBL_QUAL_SERVICESLISTING_FAMILIES[[#This Row],[HOUSEHOLD_ANNUAL_INCOME]]&lt;&gt;"")</f>
        <v>0</v>
      </c>
      <c r="L572" s="36">
        <f>SUM(
IF(AND(TBL_QUAL_SERVICESLISTING_FAMILIES[[#This Row],[LISTING_LOAN_ID_PROP_ADDR]]&lt;&gt;"",NOT(ISNUMBER(MATCH(TBL_QUAL_SERVICESLISTING_FAMILIES[[#This Row],[LISTING_LOAN_ID_PROP_ADDR]],RANGE_LOOKUP_UDARDA_LOANLIST,0)))),1,0)
)</f>
        <v>0</v>
      </c>
    </row>
    <row r="573" spans="2:12" ht="20.100000000000001" customHeight="1" x14ac:dyDescent="0.25">
      <c r="B573" s="25" t="str">
        <f>IF(TBL_QUAL_SERVICESLISTING_FAMILIES[[#This Row],[RECORD_STARTED]],IF(TBL_QUAL_SERVICESLISTING_FAMILIES[[#This Row],[ERROR_COUNT]]&gt;0,-1,IF(TBL_QUAL_SERVICESLISTING_FAMILIES[[#This Row],[REQ_FIELDS_POPULATED]],1,0)),"")</f>
        <v/>
      </c>
      <c r="C573" s="94">
        <f>ROW()-ROW(TBL_QUAL_SERVICESLISTING_FAMILIES[[#Headers],[ROW_ID]])</f>
        <v>564</v>
      </c>
      <c r="D573" s="82"/>
      <c r="E573" s="82"/>
      <c r="F573" s="33"/>
      <c r="G5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3" s="84" t="str">
        <f>IFERROR(INDEX(TBL_UDARDA_LOANPOOL[QUAL_SERVICES_HUD_MFI],MATCH(TBL_QUAL_SERVICESLISTING_FAMILIES[[#This Row],[LISTING_LOAN_ID_PROP_ADDR]],TBL_UDARDA_LOANPOOL[LOAN_ID_PROP_ADDR],0)),"")</f>
        <v/>
      </c>
      <c r="I5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3" s="36" t="b">
        <f>CONCATENATE(TBL_QUAL_SERVICESLISTING_FAMILIES[[#This Row],[LISTING_LOAN_ID_PROP_ADDR]],TBL_QUAL_SERVICESLISTING_FAMILIES[[#This Row],[FAMILY_NAME]],TBL_QUAL_SERVICESLISTING_FAMILIES[[#This Row],[HOUSEHOLD_ANNUAL_INCOME]])&lt;&gt;""</f>
        <v>0</v>
      </c>
      <c r="K573" s="36" t="b">
        <f>AND(TBL_QUAL_SERVICESLISTING_FAMILIES[[#This Row],[LISTING_LOAN_ID_PROP_ADDR]]&lt;&gt;"",TBL_QUAL_SERVICESLISTING_FAMILIES[[#This Row],[FAMILY_NAME]]&lt;&gt;"",TBL_QUAL_SERVICESLISTING_FAMILIES[[#This Row],[HOUSEHOLD_ANNUAL_INCOME]]&lt;&gt;"")</f>
        <v>0</v>
      </c>
      <c r="L573" s="36">
        <f>SUM(
IF(AND(TBL_QUAL_SERVICESLISTING_FAMILIES[[#This Row],[LISTING_LOAN_ID_PROP_ADDR]]&lt;&gt;"",NOT(ISNUMBER(MATCH(TBL_QUAL_SERVICESLISTING_FAMILIES[[#This Row],[LISTING_LOAN_ID_PROP_ADDR]],RANGE_LOOKUP_UDARDA_LOANLIST,0)))),1,0)
)</f>
        <v>0</v>
      </c>
    </row>
    <row r="574" spans="2:12" ht="20.100000000000001" customHeight="1" x14ac:dyDescent="0.25">
      <c r="B574" s="25" t="str">
        <f>IF(TBL_QUAL_SERVICESLISTING_FAMILIES[[#This Row],[RECORD_STARTED]],IF(TBL_QUAL_SERVICESLISTING_FAMILIES[[#This Row],[ERROR_COUNT]]&gt;0,-1,IF(TBL_QUAL_SERVICESLISTING_FAMILIES[[#This Row],[REQ_FIELDS_POPULATED]],1,0)),"")</f>
        <v/>
      </c>
      <c r="C574" s="94">
        <f>ROW()-ROW(TBL_QUAL_SERVICESLISTING_FAMILIES[[#Headers],[ROW_ID]])</f>
        <v>565</v>
      </c>
      <c r="D574" s="82"/>
      <c r="E574" s="82"/>
      <c r="F574" s="33"/>
      <c r="G5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4" s="84" t="str">
        <f>IFERROR(INDEX(TBL_UDARDA_LOANPOOL[QUAL_SERVICES_HUD_MFI],MATCH(TBL_QUAL_SERVICESLISTING_FAMILIES[[#This Row],[LISTING_LOAN_ID_PROP_ADDR]],TBL_UDARDA_LOANPOOL[LOAN_ID_PROP_ADDR],0)),"")</f>
        <v/>
      </c>
      <c r="I5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4" s="36" t="b">
        <f>CONCATENATE(TBL_QUAL_SERVICESLISTING_FAMILIES[[#This Row],[LISTING_LOAN_ID_PROP_ADDR]],TBL_QUAL_SERVICESLISTING_FAMILIES[[#This Row],[FAMILY_NAME]],TBL_QUAL_SERVICESLISTING_FAMILIES[[#This Row],[HOUSEHOLD_ANNUAL_INCOME]])&lt;&gt;""</f>
        <v>0</v>
      </c>
      <c r="K574" s="36" t="b">
        <f>AND(TBL_QUAL_SERVICESLISTING_FAMILIES[[#This Row],[LISTING_LOAN_ID_PROP_ADDR]]&lt;&gt;"",TBL_QUAL_SERVICESLISTING_FAMILIES[[#This Row],[FAMILY_NAME]]&lt;&gt;"",TBL_QUAL_SERVICESLISTING_FAMILIES[[#This Row],[HOUSEHOLD_ANNUAL_INCOME]]&lt;&gt;"")</f>
        <v>0</v>
      </c>
      <c r="L574" s="36">
        <f>SUM(
IF(AND(TBL_QUAL_SERVICESLISTING_FAMILIES[[#This Row],[LISTING_LOAN_ID_PROP_ADDR]]&lt;&gt;"",NOT(ISNUMBER(MATCH(TBL_QUAL_SERVICESLISTING_FAMILIES[[#This Row],[LISTING_LOAN_ID_PROP_ADDR]],RANGE_LOOKUP_UDARDA_LOANLIST,0)))),1,0)
)</f>
        <v>0</v>
      </c>
    </row>
    <row r="575" spans="2:12" ht="20.100000000000001" customHeight="1" x14ac:dyDescent="0.25">
      <c r="B575" s="25" t="str">
        <f>IF(TBL_QUAL_SERVICESLISTING_FAMILIES[[#This Row],[RECORD_STARTED]],IF(TBL_QUAL_SERVICESLISTING_FAMILIES[[#This Row],[ERROR_COUNT]]&gt;0,-1,IF(TBL_QUAL_SERVICESLISTING_FAMILIES[[#This Row],[REQ_FIELDS_POPULATED]],1,0)),"")</f>
        <v/>
      </c>
      <c r="C575" s="94">
        <f>ROW()-ROW(TBL_QUAL_SERVICESLISTING_FAMILIES[[#Headers],[ROW_ID]])</f>
        <v>566</v>
      </c>
      <c r="D575" s="82"/>
      <c r="E575" s="82"/>
      <c r="F575" s="33"/>
      <c r="G5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5" s="84" t="str">
        <f>IFERROR(INDEX(TBL_UDARDA_LOANPOOL[QUAL_SERVICES_HUD_MFI],MATCH(TBL_QUAL_SERVICESLISTING_FAMILIES[[#This Row],[LISTING_LOAN_ID_PROP_ADDR]],TBL_UDARDA_LOANPOOL[LOAN_ID_PROP_ADDR],0)),"")</f>
        <v/>
      </c>
      <c r="I5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5" s="36" t="b">
        <f>CONCATENATE(TBL_QUAL_SERVICESLISTING_FAMILIES[[#This Row],[LISTING_LOAN_ID_PROP_ADDR]],TBL_QUAL_SERVICESLISTING_FAMILIES[[#This Row],[FAMILY_NAME]],TBL_QUAL_SERVICESLISTING_FAMILIES[[#This Row],[HOUSEHOLD_ANNUAL_INCOME]])&lt;&gt;""</f>
        <v>0</v>
      </c>
      <c r="K575" s="36" t="b">
        <f>AND(TBL_QUAL_SERVICESLISTING_FAMILIES[[#This Row],[LISTING_LOAN_ID_PROP_ADDR]]&lt;&gt;"",TBL_QUAL_SERVICESLISTING_FAMILIES[[#This Row],[FAMILY_NAME]]&lt;&gt;"",TBL_QUAL_SERVICESLISTING_FAMILIES[[#This Row],[HOUSEHOLD_ANNUAL_INCOME]]&lt;&gt;"")</f>
        <v>0</v>
      </c>
      <c r="L575" s="36">
        <f>SUM(
IF(AND(TBL_QUAL_SERVICESLISTING_FAMILIES[[#This Row],[LISTING_LOAN_ID_PROP_ADDR]]&lt;&gt;"",NOT(ISNUMBER(MATCH(TBL_QUAL_SERVICESLISTING_FAMILIES[[#This Row],[LISTING_LOAN_ID_PROP_ADDR]],RANGE_LOOKUP_UDARDA_LOANLIST,0)))),1,0)
)</f>
        <v>0</v>
      </c>
    </row>
    <row r="576" spans="2:12" ht="20.100000000000001" customHeight="1" x14ac:dyDescent="0.25">
      <c r="B576" s="25" t="str">
        <f>IF(TBL_QUAL_SERVICESLISTING_FAMILIES[[#This Row],[RECORD_STARTED]],IF(TBL_QUAL_SERVICESLISTING_FAMILIES[[#This Row],[ERROR_COUNT]]&gt;0,-1,IF(TBL_QUAL_SERVICESLISTING_FAMILIES[[#This Row],[REQ_FIELDS_POPULATED]],1,0)),"")</f>
        <v/>
      </c>
      <c r="C576" s="94">
        <f>ROW()-ROW(TBL_QUAL_SERVICESLISTING_FAMILIES[[#Headers],[ROW_ID]])</f>
        <v>567</v>
      </c>
      <c r="D576" s="82"/>
      <c r="E576" s="82"/>
      <c r="F576" s="33"/>
      <c r="G5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6" s="84" t="str">
        <f>IFERROR(INDEX(TBL_UDARDA_LOANPOOL[QUAL_SERVICES_HUD_MFI],MATCH(TBL_QUAL_SERVICESLISTING_FAMILIES[[#This Row],[LISTING_LOAN_ID_PROP_ADDR]],TBL_UDARDA_LOANPOOL[LOAN_ID_PROP_ADDR],0)),"")</f>
        <v/>
      </c>
      <c r="I5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6" s="36" t="b">
        <f>CONCATENATE(TBL_QUAL_SERVICESLISTING_FAMILIES[[#This Row],[LISTING_LOAN_ID_PROP_ADDR]],TBL_QUAL_SERVICESLISTING_FAMILIES[[#This Row],[FAMILY_NAME]],TBL_QUAL_SERVICESLISTING_FAMILIES[[#This Row],[HOUSEHOLD_ANNUAL_INCOME]])&lt;&gt;""</f>
        <v>0</v>
      </c>
      <c r="K576" s="36" t="b">
        <f>AND(TBL_QUAL_SERVICESLISTING_FAMILIES[[#This Row],[LISTING_LOAN_ID_PROP_ADDR]]&lt;&gt;"",TBL_QUAL_SERVICESLISTING_FAMILIES[[#This Row],[FAMILY_NAME]]&lt;&gt;"",TBL_QUAL_SERVICESLISTING_FAMILIES[[#This Row],[HOUSEHOLD_ANNUAL_INCOME]]&lt;&gt;"")</f>
        <v>0</v>
      </c>
      <c r="L576" s="36">
        <f>SUM(
IF(AND(TBL_QUAL_SERVICESLISTING_FAMILIES[[#This Row],[LISTING_LOAN_ID_PROP_ADDR]]&lt;&gt;"",NOT(ISNUMBER(MATCH(TBL_QUAL_SERVICESLISTING_FAMILIES[[#This Row],[LISTING_LOAN_ID_PROP_ADDR]],RANGE_LOOKUP_UDARDA_LOANLIST,0)))),1,0)
)</f>
        <v>0</v>
      </c>
    </row>
    <row r="577" spans="2:12" ht="20.100000000000001" customHeight="1" x14ac:dyDescent="0.25">
      <c r="B577" s="25" t="str">
        <f>IF(TBL_QUAL_SERVICESLISTING_FAMILIES[[#This Row],[RECORD_STARTED]],IF(TBL_QUAL_SERVICESLISTING_FAMILIES[[#This Row],[ERROR_COUNT]]&gt;0,-1,IF(TBL_QUAL_SERVICESLISTING_FAMILIES[[#This Row],[REQ_FIELDS_POPULATED]],1,0)),"")</f>
        <v/>
      </c>
      <c r="C577" s="94">
        <f>ROW()-ROW(TBL_QUAL_SERVICESLISTING_FAMILIES[[#Headers],[ROW_ID]])</f>
        <v>568</v>
      </c>
      <c r="D577" s="82"/>
      <c r="E577" s="82"/>
      <c r="F577" s="33"/>
      <c r="G5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7" s="84" t="str">
        <f>IFERROR(INDEX(TBL_UDARDA_LOANPOOL[QUAL_SERVICES_HUD_MFI],MATCH(TBL_QUAL_SERVICESLISTING_FAMILIES[[#This Row],[LISTING_LOAN_ID_PROP_ADDR]],TBL_UDARDA_LOANPOOL[LOAN_ID_PROP_ADDR],0)),"")</f>
        <v/>
      </c>
      <c r="I5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7" s="36" t="b">
        <f>CONCATENATE(TBL_QUAL_SERVICESLISTING_FAMILIES[[#This Row],[LISTING_LOAN_ID_PROP_ADDR]],TBL_QUAL_SERVICESLISTING_FAMILIES[[#This Row],[FAMILY_NAME]],TBL_QUAL_SERVICESLISTING_FAMILIES[[#This Row],[HOUSEHOLD_ANNUAL_INCOME]])&lt;&gt;""</f>
        <v>0</v>
      </c>
      <c r="K577" s="36" t="b">
        <f>AND(TBL_QUAL_SERVICESLISTING_FAMILIES[[#This Row],[LISTING_LOAN_ID_PROP_ADDR]]&lt;&gt;"",TBL_QUAL_SERVICESLISTING_FAMILIES[[#This Row],[FAMILY_NAME]]&lt;&gt;"",TBL_QUAL_SERVICESLISTING_FAMILIES[[#This Row],[HOUSEHOLD_ANNUAL_INCOME]]&lt;&gt;"")</f>
        <v>0</v>
      </c>
      <c r="L577" s="36">
        <f>SUM(
IF(AND(TBL_QUAL_SERVICESLISTING_FAMILIES[[#This Row],[LISTING_LOAN_ID_PROP_ADDR]]&lt;&gt;"",NOT(ISNUMBER(MATCH(TBL_QUAL_SERVICESLISTING_FAMILIES[[#This Row],[LISTING_LOAN_ID_PROP_ADDR]],RANGE_LOOKUP_UDARDA_LOANLIST,0)))),1,0)
)</f>
        <v>0</v>
      </c>
    </row>
    <row r="578" spans="2:12" ht="20.100000000000001" customHeight="1" x14ac:dyDescent="0.25">
      <c r="B578" s="25" t="str">
        <f>IF(TBL_QUAL_SERVICESLISTING_FAMILIES[[#This Row],[RECORD_STARTED]],IF(TBL_QUAL_SERVICESLISTING_FAMILIES[[#This Row],[ERROR_COUNT]]&gt;0,-1,IF(TBL_QUAL_SERVICESLISTING_FAMILIES[[#This Row],[REQ_FIELDS_POPULATED]],1,0)),"")</f>
        <v/>
      </c>
      <c r="C578" s="94">
        <f>ROW()-ROW(TBL_QUAL_SERVICESLISTING_FAMILIES[[#Headers],[ROW_ID]])</f>
        <v>569</v>
      </c>
      <c r="D578" s="82"/>
      <c r="E578" s="82"/>
      <c r="F578" s="33"/>
      <c r="G5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8" s="84" t="str">
        <f>IFERROR(INDEX(TBL_UDARDA_LOANPOOL[QUAL_SERVICES_HUD_MFI],MATCH(TBL_QUAL_SERVICESLISTING_FAMILIES[[#This Row],[LISTING_LOAN_ID_PROP_ADDR]],TBL_UDARDA_LOANPOOL[LOAN_ID_PROP_ADDR],0)),"")</f>
        <v/>
      </c>
      <c r="I5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8" s="36" t="b">
        <f>CONCATENATE(TBL_QUAL_SERVICESLISTING_FAMILIES[[#This Row],[LISTING_LOAN_ID_PROP_ADDR]],TBL_QUAL_SERVICESLISTING_FAMILIES[[#This Row],[FAMILY_NAME]],TBL_QUAL_SERVICESLISTING_FAMILIES[[#This Row],[HOUSEHOLD_ANNUAL_INCOME]])&lt;&gt;""</f>
        <v>0</v>
      </c>
      <c r="K578" s="36" t="b">
        <f>AND(TBL_QUAL_SERVICESLISTING_FAMILIES[[#This Row],[LISTING_LOAN_ID_PROP_ADDR]]&lt;&gt;"",TBL_QUAL_SERVICESLISTING_FAMILIES[[#This Row],[FAMILY_NAME]]&lt;&gt;"",TBL_QUAL_SERVICESLISTING_FAMILIES[[#This Row],[HOUSEHOLD_ANNUAL_INCOME]]&lt;&gt;"")</f>
        <v>0</v>
      </c>
      <c r="L578" s="36">
        <f>SUM(
IF(AND(TBL_QUAL_SERVICESLISTING_FAMILIES[[#This Row],[LISTING_LOAN_ID_PROP_ADDR]]&lt;&gt;"",NOT(ISNUMBER(MATCH(TBL_QUAL_SERVICESLISTING_FAMILIES[[#This Row],[LISTING_LOAN_ID_PROP_ADDR]],RANGE_LOOKUP_UDARDA_LOANLIST,0)))),1,0)
)</f>
        <v>0</v>
      </c>
    </row>
    <row r="579" spans="2:12" ht="20.100000000000001" customHeight="1" x14ac:dyDescent="0.25">
      <c r="B579" s="25" t="str">
        <f>IF(TBL_QUAL_SERVICESLISTING_FAMILIES[[#This Row],[RECORD_STARTED]],IF(TBL_QUAL_SERVICESLISTING_FAMILIES[[#This Row],[ERROR_COUNT]]&gt;0,-1,IF(TBL_QUAL_SERVICESLISTING_FAMILIES[[#This Row],[REQ_FIELDS_POPULATED]],1,0)),"")</f>
        <v/>
      </c>
      <c r="C579" s="94">
        <f>ROW()-ROW(TBL_QUAL_SERVICESLISTING_FAMILIES[[#Headers],[ROW_ID]])</f>
        <v>570</v>
      </c>
      <c r="D579" s="82"/>
      <c r="E579" s="82"/>
      <c r="F579" s="33"/>
      <c r="G5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9" s="84" t="str">
        <f>IFERROR(INDEX(TBL_UDARDA_LOANPOOL[QUAL_SERVICES_HUD_MFI],MATCH(TBL_QUAL_SERVICESLISTING_FAMILIES[[#This Row],[LISTING_LOAN_ID_PROP_ADDR]],TBL_UDARDA_LOANPOOL[LOAN_ID_PROP_ADDR],0)),"")</f>
        <v/>
      </c>
      <c r="I5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9" s="36" t="b">
        <f>CONCATENATE(TBL_QUAL_SERVICESLISTING_FAMILIES[[#This Row],[LISTING_LOAN_ID_PROP_ADDR]],TBL_QUAL_SERVICESLISTING_FAMILIES[[#This Row],[FAMILY_NAME]],TBL_QUAL_SERVICESLISTING_FAMILIES[[#This Row],[HOUSEHOLD_ANNUAL_INCOME]])&lt;&gt;""</f>
        <v>0</v>
      </c>
      <c r="K579" s="36" t="b">
        <f>AND(TBL_QUAL_SERVICESLISTING_FAMILIES[[#This Row],[LISTING_LOAN_ID_PROP_ADDR]]&lt;&gt;"",TBL_QUAL_SERVICESLISTING_FAMILIES[[#This Row],[FAMILY_NAME]]&lt;&gt;"",TBL_QUAL_SERVICESLISTING_FAMILIES[[#This Row],[HOUSEHOLD_ANNUAL_INCOME]]&lt;&gt;"")</f>
        <v>0</v>
      </c>
      <c r="L579" s="36">
        <f>SUM(
IF(AND(TBL_QUAL_SERVICESLISTING_FAMILIES[[#This Row],[LISTING_LOAN_ID_PROP_ADDR]]&lt;&gt;"",NOT(ISNUMBER(MATCH(TBL_QUAL_SERVICESLISTING_FAMILIES[[#This Row],[LISTING_LOAN_ID_PROP_ADDR]],RANGE_LOOKUP_UDARDA_LOANLIST,0)))),1,0)
)</f>
        <v>0</v>
      </c>
    </row>
    <row r="580" spans="2:12" ht="20.100000000000001" customHeight="1" x14ac:dyDescent="0.25">
      <c r="B580" s="25" t="str">
        <f>IF(TBL_QUAL_SERVICESLISTING_FAMILIES[[#This Row],[RECORD_STARTED]],IF(TBL_QUAL_SERVICESLISTING_FAMILIES[[#This Row],[ERROR_COUNT]]&gt;0,-1,IF(TBL_QUAL_SERVICESLISTING_FAMILIES[[#This Row],[REQ_FIELDS_POPULATED]],1,0)),"")</f>
        <v/>
      </c>
      <c r="C580" s="94">
        <f>ROW()-ROW(TBL_QUAL_SERVICESLISTING_FAMILIES[[#Headers],[ROW_ID]])</f>
        <v>571</v>
      </c>
      <c r="D580" s="82"/>
      <c r="E580" s="82"/>
      <c r="F580" s="33"/>
      <c r="G5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0" s="84" t="str">
        <f>IFERROR(INDEX(TBL_UDARDA_LOANPOOL[QUAL_SERVICES_HUD_MFI],MATCH(TBL_QUAL_SERVICESLISTING_FAMILIES[[#This Row],[LISTING_LOAN_ID_PROP_ADDR]],TBL_UDARDA_LOANPOOL[LOAN_ID_PROP_ADDR],0)),"")</f>
        <v/>
      </c>
      <c r="I5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0" s="36" t="b">
        <f>CONCATENATE(TBL_QUAL_SERVICESLISTING_FAMILIES[[#This Row],[LISTING_LOAN_ID_PROP_ADDR]],TBL_QUAL_SERVICESLISTING_FAMILIES[[#This Row],[FAMILY_NAME]],TBL_QUAL_SERVICESLISTING_FAMILIES[[#This Row],[HOUSEHOLD_ANNUAL_INCOME]])&lt;&gt;""</f>
        <v>0</v>
      </c>
      <c r="K580" s="36" t="b">
        <f>AND(TBL_QUAL_SERVICESLISTING_FAMILIES[[#This Row],[LISTING_LOAN_ID_PROP_ADDR]]&lt;&gt;"",TBL_QUAL_SERVICESLISTING_FAMILIES[[#This Row],[FAMILY_NAME]]&lt;&gt;"",TBL_QUAL_SERVICESLISTING_FAMILIES[[#This Row],[HOUSEHOLD_ANNUAL_INCOME]]&lt;&gt;"")</f>
        <v>0</v>
      </c>
      <c r="L580" s="36">
        <f>SUM(
IF(AND(TBL_QUAL_SERVICESLISTING_FAMILIES[[#This Row],[LISTING_LOAN_ID_PROP_ADDR]]&lt;&gt;"",NOT(ISNUMBER(MATCH(TBL_QUAL_SERVICESLISTING_FAMILIES[[#This Row],[LISTING_LOAN_ID_PROP_ADDR]],RANGE_LOOKUP_UDARDA_LOANLIST,0)))),1,0)
)</f>
        <v>0</v>
      </c>
    </row>
    <row r="581" spans="2:12" ht="20.100000000000001" customHeight="1" x14ac:dyDescent="0.25">
      <c r="B581" s="25" t="str">
        <f>IF(TBL_QUAL_SERVICESLISTING_FAMILIES[[#This Row],[RECORD_STARTED]],IF(TBL_QUAL_SERVICESLISTING_FAMILIES[[#This Row],[ERROR_COUNT]]&gt;0,-1,IF(TBL_QUAL_SERVICESLISTING_FAMILIES[[#This Row],[REQ_FIELDS_POPULATED]],1,0)),"")</f>
        <v/>
      </c>
      <c r="C581" s="94">
        <f>ROW()-ROW(TBL_QUAL_SERVICESLISTING_FAMILIES[[#Headers],[ROW_ID]])</f>
        <v>572</v>
      </c>
      <c r="D581" s="82"/>
      <c r="E581" s="82"/>
      <c r="F581" s="33"/>
      <c r="G5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1" s="84" t="str">
        <f>IFERROR(INDEX(TBL_UDARDA_LOANPOOL[QUAL_SERVICES_HUD_MFI],MATCH(TBL_QUAL_SERVICESLISTING_FAMILIES[[#This Row],[LISTING_LOAN_ID_PROP_ADDR]],TBL_UDARDA_LOANPOOL[LOAN_ID_PROP_ADDR],0)),"")</f>
        <v/>
      </c>
      <c r="I5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1" s="36" t="b">
        <f>CONCATENATE(TBL_QUAL_SERVICESLISTING_FAMILIES[[#This Row],[LISTING_LOAN_ID_PROP_ADDR]],TBL_QUAL_SERVICESLISTING_FAMILIES[[#This Row],[FAMILY_NAME]],TBL_QUAL_SERVICESLISTING_FAMILIES[[#This Row],[HOUSEHOLD_ANNUAL_INCOME]])&lt;&gt;""</f>
        <v>0</v>
      </c>
      <c r="K581" s="36" t="b">
        <f>AND(TBL_QUAL_SERVICESLISTING_FAMILIES[[#This Row],[LISTING_LOAN_ID_PROP_ADDR]]&lt;&gt;"",TBL_QUAL_SERVICESLISTING_FAMILIES[[#This Row],[FAMILY_NAME]]&lt;&gt;"",TBL_QUAL_SERVICESLISTING_FAMILIES[[#This Row],[HOUSEHOLD_ANNUAL_INCOME]]&lt;&gt;"")</f>
        <v>0</v>
      </c>
      <c r="L581" s="36">
        <f>SUM(
IF(AND(TBL_QUAL_SERVICESLISTING_FAMILIES[[#This Row],[LISTING_LOAN_ID_PROP_ADDR]]&lt;&gt;"",NOT(ISNUMBER(MATCH(TBL_QUAL_SERVICESLISTING_FAMILIES[[#This Row],[LISTING_LOAN_ID_PROP_ADDR]],RANGE_LOOKUP_UDARDA_LOANLIST,0)))),1,0)
)</f>
        <v>0</v>
      </c>
    </row>
    <row r="582" spans="2:12" ht="20.100000000000001" customHeight="1" x14ac:dyDescent="0.25">
      <c r="B582" s="25" t="str">
        <f>IF(TBL_QUAL_SERVICESLISTING_FAMILIES[[#This Row],[RECORD_STARTED]],IF(TBL_QUAL_SERVICESLISTING_FAMILIES[[#This Row],[ERROR_COUNT]]&gt;0,-1,IF(TBL_QUAL_SERVICESLISTING_FAMILIES[[#This Row],[REQ_FIELDS_POPULATED]],1,0)),"")</f>
        <v/>
      </c>
      <c r="C582" s="94">
        <f>ROW()-ROW(TBL_QUAL_SERVICESLISTING_FAMILIES[[#Headers],[ROW_ID]])</f>
        <v>573</v>
      </c>
      <c r="D582" s="82"/>
      <c r="E582" s="82"/>
      <c r="F582" s="33"/>
      <c r="G5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2" s="84" t="str">
        <f>IFERROR(INDEX(TBL_UDARDA_LOANPOOL[QUAL_SERVICES_HUD_MFI],MATCH(TBL_QUAL_SERVICESLISTING_FAMILIES[[#This Row],[LISTING_LOAN_ID_PROP_ADDR]],TBL_UDARDA_LOANPOOL[LOAN_ID_PROP_ADDR],0)),"")</f>
        <v/>
      </c>
      <c r="I5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2" s="36" t="b">
        <f>CONCATENATE(TBL_QUAL_SERVICESLISTING_FAMILIES[[#This Row],[LISTING_LOAN_ID_PROP_ADDR]],TBL_QUAL_SERVICESLISTING_FAMILIES[[#This Row],[FAMILY_NAME]],TBL_QUAL_SERVICESLISTING_FAMILIES[[#This Row],[HOUSEHOLD_ANNUAL_INCOME]])&lt;&gt;""</f>
        <v>0</v>
      </c>
      <c r="K582" s="36" t="b">
        <f>AND(TBL_QUAL_SERVICESLISTING_FAMILIES[[#This Row],[LISTING_LOAN_ID_PROP_ADDR]]&lt;&gt;"",TBL_QUAL_SERVICESLISTING_FAMILIES[[#This Row],[FAMILY_NAME]]&lt;&gt;"",TBL_QUAL_SERVICESLISTING_FAMILIES[[#This Row],[HOUSEHOLD_ANNUAL_INCOME]]&lt;&gt;"")</f>
        <v>0</v>
      </c>
      <c r="L582" s="36">
        <f>SUM(
IF(AND(TBL_QUAL_SERVICESLISTING_FAMILIES[[#This Row],[LISTING_LOAN_ID_PROP_ADDR]]&lt;&gt;"",NOT(ISNUMBER(MATCH(TBL_QUAL_SERVICESLISTING_FAMILIES[[#This Row],[LISTING_LOAN_ID_PROP_ADDR]],RANGE_LOOKUP_UDARDA_LOANLIST,0)))),1,0)
)</f>
        <v>0</v>
      </c>
    </row>
    <row r="583" spans="2:12" ht="20.100000000000001" customHeight="1" x14ac:dyDescent="0.25">
      <c r="B583" s="25" t="str">
        <f>IF(TBL_QUAL_SERVICESLISTING_FAMILIES[[#This Row],[RECORD_STARTED]],IF(TBL_QUAL_SERVICESLISTING_FAMILIES[[#This Row],[ERROR_COUNT]]&gt;0,-1,IF(TBL_QUAL_SERVICESLISTING_FAMILIES[[#This Row],[REQ_FIELDS_POPULATED]],1,0)),"")</f>
        <v/>
      </c>
      <c r="C583" s="94">
        <f>ROW()-ROW(TBL_QUAL_SERVICESLISTING_FAMILIES[[#Headers],[ROW_ID]])</f>
        <v>574</v>
      </c>
      <c r="D583" s="82"/>
      <c r="E583" s="82"/>
      <c r="F583" s="33"/>
      <c r="G5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3" s="84" t="str">
        <f>IFERROR(INDEX(TBL_UDARDA_LOANPOOL[QUAL_SERVICES_HUD_MFI],MATCH(TBL_QUAL_SERVICESLISTING_FAMILIES[[#This Row],[LISTING_LOAN_ID_PROP_ADDR]],TBL_UDARDA_LOANPOOL[LOAN_ID_PROP_ADDR],0)),"")</f>
        <v/>
      </c>
      <c r="I5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3" s="36" t="b">
        <f>CONCATENATE(TBL_QUAL_SERVICESLISTING_FAMILIES[[#This Row],[LISTING_LOAN_ID_PROP_ADDR]],TBL_QUAL_SERVICESLISTING_FAMILIES[[#This Row],[FAMILY_NAME]],TBL_QUAL_SERVICESLISTING_FAMILIES[[#This Row],[HOUSEHOLD_ANNUAL_INCOME]])&lt;&gt;""</f>
        <v>0</v>
      </c>
      <c r="K583" s="36" t="b">
        <f>AND(TBL_QUAL_SERVICESLISTING_FAMILIES[[#This Row],[LISTING_LOAN_ID_PROP_ADDR]]&lt;&gt;"",TBL_QUAL_SERVICESLISTING_FAMILIES[[#This Row],[FAMILY_NAME]]&lt;&gt;"",TBL_QUAL_SERVICESLISTING_FAMILIES[[#This Row],[HOUSEHOLD_ANNUAL_INCOME]]&lt;&gt;"")</f>
        <v>0</v>
      </c>
      <c r="L583" s="36">
        <f>SUM(
IF(AND(TBL_QUAL_SERVICESLISTING_FAMILIES[[#This Row],[LISTING_LOAN_ID_PROP_ADDR]]&lt;&gt;"",NOT(ISNUMBER(MATCH(TBL_QUAL_SERVICESLISTING_FAMILIES[[#This Row],[LISTING_LOAN_ID_PROP_ADDR]],RANGE_LOOKUP_UDARDA_LOANLIST,0)))),1,0)
)</f>
        <v>0</v>
      </c>
    </row>
    <row r="584" spans="2:12" ht="20.100000000000001" customHeight="1" x14ac:dyDescent="0.25">
      <c r="B584" s="25" t="str">
        <f>IF(TBL_QUAL_SERVICESLISTING_FAMILIES[[#This Row],[RECORD_STARTED]],IF(TBL_QUAL_SERVICESLISTING_FAMILIES[[#This Row],[ERROR_COUNT]]&gt;0,-1,IF(TBL_QUAL_SERVICESLISTING_FAMILIES[[#This Row],[REQ_FIELDS_POPULATED]],1,0)),"")</f>
        <v/>
      </c>
      <c r="C584" s="94">
        <f>ROW()-ROW(TBL_QUAL_SERVICESLISTING_FAMILIES[[#Headers],[ROW_ID]])</f>
        <v>575</v>
      </c>
      <c r="D584" s="82"/>
      <c r="E584" s="82"/>
      <c r="F584" s="33"/>
      <c r="G5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4" s="84" t="str">
        <f>IFERROR(INDEX(TBL_UDARDA_LOANPOOL[QUAL_SERVICES_HUD_MFI],MATCH(TBL_QUAL_SERVICESLISTING_FAMILIES[[#This Row],[LISTING_LOAN_ID_PROP_ADDR]],TBL_UDARDA_LOANPOOL[LOAN_ID_PROP_ADDR],0)),"")</f>
        <v/>
      </c>
      <c r="I5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4" s="36" t="b">
        <f>CONCATENATE(TBL_QUAL_SERVICESLISTING_FAMILIES[[#This Row],[LISTING_LOAN_ID_PROP_ADDR]],TBL_QUAL_SERVICESLISTING_FAMILIES[[#This Row],[FAMILY_NAME]],TBL_QUAL_SERVICESLISTING_FAMILIES[[#This Row],[HOUSEHOLD_ANNUAL_INCOME]])&lt;&gt;""</f>
        <v>0</v>
      </c>
      <c r="K584" s="36" t="b">
        <f>AND(TBL_QUAL_SERVICESLISTING_FAMILIES[[#This Row],[LISTING_LOAN_ID_PROP_ADDR]]&lt;&gt;"",TBL_QUAL_SERVICESLISTING_FAMILIES[[#This Row],[FAMILY_NAME]]&lt;&gt;"",TBL_QUAL_SERVICESLISTING_FAMILIES[[#This Row],[HOUSEHOLD_ANNUAL_INCOME]]&lt;&gt;"")</f>
        <v>0</v>
      </c>
      <c r="L584" s="36">
        <f>SUM(
IF(AND(TBL_QUAL_SERVICESLISTING_FAMILIES[[#This Row],[LISTING_LOAN_ID_PROP_ADDR]]&lt;&gt;"",NOT(ISNUMBER(MATCH(TBL_QUAL_SERVICESLISTING_FAMILIES[[#This Row],[LISTING_LOAN_ID_PROP_ADDR]],RANGE_LOOKUP_UDARDA_LOANLIST,0)))),1,0)
)</f>
        <v>0</v>
      </c>
    </row>
    <row r="585" spans="2:12" ht="20.100000000000001" customHeight="1" x14ac:dyDescent="0.25">
      <c r="B585" s="25" t="str">
        <f>IF(TBL_QUAL_SERVICESLISTING_FAMILIES[[#This Row],[RECORD_STARTED]],IF(TBL_QUAL_SERVICESLISTING_FAMILIES[[#This Row],[ERROR_COUNT]]&gt;0,-1,IF(TBL_QUAL_SERVICESLISTING_FAMILIES[[#This Row],[REQ_FIELDS_POPULATED]],1,0)),"")</f>
        <v/>
      </c>
      <c r="C585" s="94">
        <f>ROW()-ROW(TBL_QUAL_SERVICESLISTING_FAMILIES[[#Headers],[ROW_ID]])</f>
        <v>576</v>
      </c>
      <c r="D585" s="82"/>
      <c r="E585" s="82"/>
      <c r="F585" s="33"/>
      <c r="G5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5" s="84" t="str">
        <f>IFERROR(INDEX(TBL_UDARDA_LOANPOOL[QUAL_SERVICES_HUD_MFI],MATCH(TBL_QUAL_SERVICESLISTING_FAMILIES[[#This Row],[LISTING_LOAN_ID_PROP_ADDR]],TBL_UDARDA_LOANPOOL[LOAN_ID_PROP_ADDR],0)),"")</f>
        <v/>
      </c>
      <c r="I5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5" s="36" t="b">
        <f>CONCATENATE(TBL_QUAL_SERVICESLISTING_FAMILIES[[#This Row],[LISTING_LOAN_ID_PROP_ADDR]],TBL_QUAL_SERVICESLISTING_FAMILIES[[#This Row],[FAMILY_NAME]],TBL_QUAL_SERVICESLISTING_FAMILIES[[#This Row],[HOUSEHOLD_ANNUAL_INCOME]])&lt;&gt;""</f>
        <v>0</v>
      </c>
      <c r="K585" s="36" t="b">
        <f>AND(TBL_QUAL_SERVICESLISTING_FAMILIES[[#This Row],[LISTING_LOAN_ID_PROP_ADDR]]&lt;&gt;"",TBL_QUAL_SERVICESLISTING_FAMILIES[[#This Row],[FAMILY_NAME]]&lt;&gt;"",TBL_QUAL_SERVICESLISTING_FAMILIES[[#This Row],[HOUSEHOLD_ANNUAL_INCOME]]&lt;&gt;"")</f>
        <v>0</v>
      </c>
      <c r="L585" s="36">
        <f>SUM(
IF(AND(TBL_QUAL_SERVICESLISTING_FAMILIES[[#This Row],[LISTING_LOAN_ID_PROP_ADDR]]&lt;&gt;"",NOT(ISNUMBER(MATCH(TBL_QUAL_SERVICESLISTING_FAMILIES[[#This Row],[LISTING_LOAN_ID_PROP_ADDR]],RANGE_LOOKUP_UDARDA_LOANLIST,0)))),1,0)
)</f>
        <v>0</v>
      </c>
    </row>
    <row r="586" spans="2:12" ht="20.100000000000001" customHeight="1" x14ac:dyDescent="0.25">
      <c r="B586" s="25" t="str">
        <f>IF(TBL_QUAL_SERVICESLISTING_FAMILIES[[#This Row],[RECORD_STARTED]],IF(TBL_QUAL_SERVICESLISTING_FAMILIES[[#This Row],[ERROR_COUNT]]&gt;0,-1,IF(TBL_QUAL_SERVICESLISTING_FAMILIES[[#This Row],[REQ_FIELDS_POPULATED]],1,0)),"")</f>
        <v/>
      </c>
      <c r="C586" s="94">
        <f>ROW()-ROW(TBL_QUAL_SERVICESLISTING_FAMILIES[[#Headers],[ROW_ID]])</f>
        <v>577</v>
      </c>
      <c r="D586" s="82"/>
      <c r="E586" s="82"/>
      <c r="F586" s="33"/>
      <c r="G5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6" s="84" t="str">
        <f>IFERROR(INDEX(TBL_UDARDA_LOANPOOL[QUAL_SERVICES_HUD_MFI],MATCH(TBL_QUAL_SERVICESLISTING_FAMILIES[[#This Row],[LISTING_LOAN_ID_PROP_ADDR]],TBL_UDARDA_LOANPOOL[LOAN_ID_PROP_ADDR],0)),"")</f>
        <v/>
      </c>
      <c r="I5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6" s="36" t="b">
        <f>CONCATENATE(TBL_QUAL_SERVICESLISTING_FAMILIES[[#This Row],[LISTING_LOAN_ID_PROP_ADDR]],TBL_QUAL_SERVICESLISTING_FAMILIES[[#This Row],[FAMILY_NAME]],TBL_QUAL_SERVICESLISTING_FAMILIES[[#This Row],[HOUSEHOLD_ANNUAL_INCOME]])&lt;&gt;""</f>
        <v>0</v>
      </c>
      <c r="K586" s="36" t="b">
        <f>AND(TBL_QUAL_SERVICESLISTING_FAMILIES[[#This Row],[LISTING_LOAN_ID_PROP_ADDR]]&lt;&gt;"",TBL_QUAL_SERVICESLISTING_FAMILIES[[#This Row],[FAMILY_NAME]]&lt;&gt;"",TBL_QUAL_SERVICESLISTING_FAMILIES[[#This Row],[HOUSEHOLD_ANNUAL_INCOME]]&lt;&gt;"")</f>
        <v>0</v>
      </c>
      <c r="L586" s="36">
        <f>SUM(
IF(AND(TBL_QUAL_SERVICESLISTING_FAMILIES[[#This Row],[LISTING_LOAN_ID_PROP_ADDR]]&lt;&gt;"",NOT(ISNUMBER(MATCH(TBL_QUAL_SERVICESLISTING_FAMILIES[[#This Row],[LISTING_LOAN_ID_PROP_ADDR]],RANGE_LOOKUP_UDARDA_LOANLIST,0)))),1,0)
)</f>
        <v>0</v>
      </c>
    </row>
    <row r="587" spans="2:12" ht="20.100000000000001" customHeight="1" x14ac:dyDescent="0.25">
      <c r="B587" s="25" t="str">
        <f>IF(TBL_QUAL_SERVICESLISTING_FAMILIES[[#This Row],[RECORD_STARTED]],IF(TBL_QUAL_SERVICESLISTING_FAMILIES[[#This Row],[ERROR_COUNT]]&gt;0,-1,IF(TBL_QUAL_SERVICESLISTING_FAMILIES[[#This Row],[REQ_FIELDS_POPULATED]],1,0)),"")</f>
        <v/>
      </c>
      <c r="C587" s="94">
        <f>ROW()-ROW(TBL_QUAL_SERVICESLISTING_FAMILIES[[#Headers],[ROW_ID]])</f>
        <v>578</v>
      </c>
      <c r="D587" s="82"/>
      <c r="E587" s="82"/>
      <c r="F587" s="33"/>
      <c r="G5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7" s="84" t="str">
        <f>IFERROR(INDEX(TBL_UDARDA_LOANPOOL[QUAL_SERVICES_HUD_MFI],MATCH(TBL_QUAL_SERVICESLISTING_FAMILIES[[#This Row],[LISTING_LOAN_ID_PROP_ADDR]],TBL_UDARDA_LOANPOOL[LOAN_ID_PROP_ADDR],0)),"")</f>
        <v/>
      </c>
      <c r="I5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7" s="36" t="b">
        <f>CONCATENATE(TBL_QUAL_SERVICESLISTING_FAMILIES[[#This Row],[LISTING_LOAN_ID_PROP_ADDR]],TBL_QUAL_SERVICESLISTING_FAMILIES[[#This Row],[FAMILY_NAME]],TBL_QUAL_SERVICESLISTING_FAMILIES[[#This Row],[HOUSEHOLD_ANNUAL_INCOME]])&lt;&gt;""</f>
        <v>0</v>
      </c>
      <c r="K587" s="36" t="b">
        <f>AND(TBL_QUAL_SERVICESLISTING_FAMILIES[[#This Row],[LISTING_LOAN_ID_PROP_ADDR]]&lt;&gt;"",TBL_QUAL_SERVICESLISTING_FAMILIES[[#This Row],[FAMILY_NAME]]&lt;&gt;"",TBL_QUAL_SERVICESLISTING_FAMILIES[[#This Row],[HOUSEHOLD_ANNUAL_INCOME]]&lt;&gt;"")</f>
        <v>0</v>
      </c>
      <c r="L587" s="36">
        <f>SUM(
IF(AND(TBL_QUAL_SERVICESLISTING_FAMILIES[[#This Row],[LISTING_LOAN_ID_PROP_ADDR]]&lt;&gt;"",NOT(ISNUMBER(MATCH(TBL_QUAL_SERVICESLISTING_FAMILIES[[#This Row],[LISTING_LOAN_ID_PROP_ADDR]],RANGE_LOOKUP_UDARDA_LOANLIST,0)))),1,0)
)</f>
        <v>0</v>
      </c>
    </row>
    <row r="588" spans="2:12" ht="20.100000000000001" customHeight="1" x14ac:dyDescent="0.25">
      <c r="B588" s="25" t="str">
        <f>IF(TBL_QUAL_SERVICESLISTING_FAMILIES[[#This Row],[RECORD_STARTED]],IF(TBL_QUAL_SERVICESLISTING_FAMILIES[[#This Row],[ERROR_COUNT]]&gt;0,-1,IF(TBL_QUAL_SERVICESLISTING_FAMILIES[[#This Row],[REQ_FIELDS_POPULATED]],1,0)),"")</f>
        <v/>
      </c>
      <c r="C588" s="94">
        <f>ROW()-ROW(TBL_QUAL_SERVICESLISTING_FAMILIES[[#Headers],[ROW_ID]])</f>
        <v>579</v>
      </c>
      <c r="D588" s="82"/>
      <c r="E588" s="82"/>
      <c r="F588" s="33"/>
      <c r="G5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8" s="84" t="str">
        <f>IFERROR(INDEX(TBL_UDARDA_LOANPOOL[QUAL_SERVICES_HUD_MFI],MATCH(TBL_QUAL_SERVICESLISTING_FAMILIES[[#This Row],[LISTING_LOAN_ID_PROP_ADDR]],TBL_UDARDA_LOANPOOL[LOAN_ID_PROP_ADDR],0)),"")</f>
        <v/>
      </c>
      <c r="I5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8" s="36" t="b">
        <f>CONCATENATE(TBL_QUAL_SERVICESLISTING_FAMILIES[[#This Row],[LISTING_LOAN_ID_PROP_ADDR]],TBL_QUAL_SERVICESLISTING_FAMILIES[[#This Row],[FAMILY_NAME]],TBL_QUAL_SERVICESLISTING_FAMILIES[[#This Row],[HOUSEHOLD_ANNUAL_INCOME]])&lt;&gt;""</f>
        <v>0</v>
      </c>
      <c r="K588" s="36" t="b">
        <f>AND(TBL_QUAL_SERVICESLISTING_FAMILIES[[#This Row],[LISTING_LOAN_ID_PROP_ADDR]]&lt;&gt;"",TBL_QUAL_SERVICESLISTING_FAMILIES[[#This Row],[FAMILY_NAME]]&lt;&gt;"",TBL_QUAL_SERVICESLISTING_FAMILIES[[#This Row],[HOUSEHOLD_ANNUAL_INCOME]]&lt;&gt;"")</f>
        <v>0</v>
      </c>
      <c r="L588" s="36">
        <f>SUM(
IF(AND(TBL_QUAL_SERVICESLISTING_FAMILIES[[#This Row],[LISTING_LOAN_ID_PROP_ADDR]]&lt;&gt;"",NOT(ISNUMBER(MATCH(TBL_QUAL_SERVICESLISTING_FAMILIES[[#This Row],[LISTING_LOAN_ID_PROP_ADDR]],RANGE_LOOKUP_UDARDA_LOANLIST,0)))),1,0)
)</f>
        <v>0</v>
      </c>
    </row>
    <row r="589" spans="2:12" ht="20.100000000000001" customHeight="1" x14ac:dyDescent="0.25">
      <c r="B589" s="25" t="str">
        <f>IF(TBL_QUAL_SERVICESLISTING_FAMILIES[[#This Row],[RECORD_STARTED]],IF(TBL_QUAL_SERVICESLISTING_FAMILIES[[#This Row],[ERROR_COUNT]]&gt;0,-1,IF(TBL_QUAL_SERVICESLISTING_FAMILIES[[#This Row],[REQ_FIELDS_POPULATED]],1,0)),"")</f>
        <v/>
      </c>
      <c r="C589" s="94">
        <f>ROW()-ROW(TBL_QUAL_SERVICESLISTING_FAMILIES[[#Headers],[ROW_ID]])</f>
        <v>580</v>
      </c>
      <c r="D589" s="82"/>
      <c r="E589" s="82"/>
      <c r="F589" s="33"/>
      <c r="G5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9" s="84" t="str">
        <f>IFERROR(INDEX(TBL_UDARDA_LOANPOOL[QUAL_SERVICES_HUD_MFI],MATCH(TBL_QUAL_SERVICESLISTING_FAMILIES[[#This Row],[LISTING_LOAN_ID_PROP_ADDR]],TBL_UDARDA_LOANPOOL[LOAN_ID_PROP_ADDR],0)),"")</f>
        <v/>
      </c>
      <c r="I5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9" s="36" t="b">
        <f>CONCATENATE(TBL_QUAL_SERVICESLISTING_FAMILIES[[#This Row],[LISTING_LOAN_ID_PROP_ADDR]],TBL_QUAL_SERVICESLISTING_FAMILIES[[#This Row],[FAMILY_NAME]],TBL_QUAL_SERVICESLISTING_FAMILIES[[#This Row],[HOUSEHOLD_ANNUAL_INCOME]])&lt;&gt;""</f>
        <v>0</v>
      </c>
      <c r="K589" s="36" t="b">
        <f>AND(TBL_QUAL_SERVICESLISTING_FAMILIES[[#This Row],[LISTING_LOAN_ID_PROP_ADDR]]&lt;&gt;"",TBL_QUAL_SERVICESLISTING_FAMILIES[[#This Row],[FAMILY_NAME]]&lt;&gt;"",TBL_QUAL_SERVICESLISTING_FAMILIES[[#This Row],[HOUSEHOLD_ANNUAL_INCOME]]&lt;&gt;"")</f>
        <v>0</v>
      </c>
      <c r="L589" s="36">
        <f>SUM(
IF(AND(TBL_QUAL_SERVICESLISTING_FAMILIES[[#This Row],[LISTING_LOAN_ID_PROP_ADDR]]&lt;&gt;"",NOT(ISNUMBER(MATCH(TBL_QUAL_SERVICESLISTING_FAMILIES[[#This Row],[LISTING_LOAN_ID_PROP_ADDR]],RANGE_LOOKUP_UDARDA_LOANLIST,0)))),1,0)
)</f>
        <v>0</v>
      </c>
    </row>
    <row r="590" spans="2:12" ht="20.100000000000001" customHeight="1" x14ac:dyDescent="0.25">
      <c r="B590" s="25" t="str">
        <f>IF(TBL_QUAL_SERVICESLISTING_FAMILIES[[#This Row],[RECORD_STARTED]],IF(TBL_QUAL_SERVICESLISTING_FAMILIES[[#This Row],[ERROR_COUNT]]&gt;0,-1,IF(TBL_QUAL_SERVICESLISTING_FAMILIES[[#This Row],[REQ_FIELDS_POPULATED]],1,0)),"")</f>
        <v/>
      </c>
      <c r="C590" s="94">
        <f>ROW()-ROW(TBL_QUAL_SERVICESLISTING_FAMILIES[[#Headers],[ROW_ID]])</f>
        <v>581</v>
      </c>
      <c r="D590" s="82"/>
      <c r="E590" s="82"/>
      <c r="F590" s="33"/>
      <c r="G5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0" s="84" t="str">
        <f>IFERROR(INDEX(TBL_UDARDA_LOANPOOL[QUAL_SERVICES_HUD_MFI],MATCH(TBL_QUAL_SERVICESLISTING_FAMILIES[[#This Row],[LISTING_LOAN_ID_PROP_ADDR]],TBL_UDARDA_LOANPOOL[LOAN_ID_PROP_ADDR],0)),"")</f>
        <v/>
      </c>
      <c r="I5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0" s="36" t="b">
        <f>CONCATENATE(TBL_QUAL_SERVICESLISTING_FAMILIES[[#This Row],[LISTING_LOAN_ID_PROP_ADDR]],TBL_QUAL_SERVICESLISTING_FAMILIES[[#This Row],[FAMILY_NAME]],TBL_QUAL_SERVICESLISTING_FAMILIES[[#This Row],[HOUSEHOLD_ANNUAL_INCOME]])&lt;&gt;""</f>
        <v>0</v>
      </c>
      <c r="K590" s="36" t="b">
        <f>AND(TBL_QUAL_SERVICESLISTING_FAMILIES[[#This Row],[LISTING_LOAN_ID_PROP_ADDR]]&lt;&gt;"",TBL_QUAL_SERVICESLISTING_FAMILIES[[#This Row],[FAMILY_NAME]]&lt;&gt;"",TBL_QUAL_SERVICESLISTING_FAMILIES[[#This Row],[HOUSEHOLD_ANNUAL_INCOME]]&lt;&gt;"")</f>
        <v>0</v>
      </c>
      <c r="L590" s="36">
        <f>SUM(
IF(AND(TBL_QUAL_SERVICESLISTING_FAMILIES[[#This Row],[LISTING_LOAN_ID_PROP_ADDR]]&lt;&gt;"",NOT(ISNUMBER(MATCH(TBL_QUAL_SERVICESLISTING_FAMILIES[[#This Row],[LISTING_LOAN_ID_PROP_ADDR]],RANGE_LOOKUP_UDARDA_LOANLIST,0)))),1,0)
)</f>
        <v>0</v>
      </c>
    </row>
    <row r="591" spans="2:12" ht="20.100000000000001" customHeight="1" x14ac:dyDescent="0.25">
      <c r="B591" s="25" t="str">
        <f>IF(TBL_QUAL_SERVICESLISTING_FAMILIES[[#This Row],[RECORD_STARTED]],IF(TBL_QUAL_SERVICESLISTING_FAMILIES[[#This Row],[ERROR_COUNT]]&gt;0,-1,IF(TBL_QUAL_SERVICESLISTING_FAMILIES[[#This Row],[REQ_FIELDS_POPULATED]],1,0)),"")</f>
        <v/>
      </c>
      <c r="C591" s="94">
        <f>ROW()-ROW(TBL_QUAL_SERVICESLISTING_FAMILIES[[#Headers],[ROW_ID]])</f>
        <v>582</v>
      </c>
      <c r="D591" s="82"/>
      <c r="E591" s="82"/>
      <c r="F591" s="33"/>
      <c r="G5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1" s="84" t="str">
        <f>IFERROR(INDEX(TBL_UDARDA_LOANPOOL[QUAL_SERVICES_HUD_MFI],MATCH(TBL_QUAL_SERVICESLISTING_FAMILIES[[#This Row],[LISTING_LOAN_ID_PROP_ADDR]],TBL_UDARDA_LOANPOOL[LOAN_ID_PROP_ADDR],0)),"")</f>
        <v/>
      </c>
      <c r="I5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1" s="36" t="b">
        <f>CONCATENATE(TBL_QUAL_SERVICESLISTING_FAMILIES[[#This Row],[LISTING_LOAN_ID_PROP_ADDR]],TBL_QUAL_SERVICESLISTING_FAMILIES[[#This Row],[FAMILY_NAME]],TBL_QUAL_SERVICESLISTING_FAMILIES[[#This Row],[HOUSEHOLD_ANNUAL_INCOME]])&lt;&gt;""</f>
        <v>0</v>
      </c>
      <c r="K591" s="36" t="b">
        <f>AND(TBL_QUAL_SERVICESLISTING_FAMILIES[[#This Row],[LISTING_LOAN_ID_PROP_ADDR]]&lt;&gt;"",TBL_QUAL_SERVICESLISTING_FAMILIES[[#This Row],[FAMILY_NAME]]&lt;&gt;"",TBL_QUAL_SERVICESLISTING_FAMILIES[[#This Row],[HOUSEHOLD_ANNUAL_INCOME]]&lt;&gt;"")</f>
        <v>0</v>
      </c>
      <c r="L591" s="36">
        <f>SUM(
IF(AND(TBL_QUAL_SERVICESLISTING_FAMILIES[[#This Row],[LISTING_LOAN_ID_PROP_ADDR]]&lt;&gt;"",NOT(ISNUMBER(MATCH(TBL_QUAL_SERVICESLISTING_FAMILIES[[#This Row],[LISTING_LOAN_ID_PROP_ADDR]],RANGE_LOOKUP_UDARDA_LOANLIST,0)))),1,0)
)</f>
        <v>0</v>
      </c>
    </row>
    <row r="592" spans="2:12" ht="20.100000000000001" customHeight="1" x14ac:dyDescent="0.25">
      <c r="B592" s="25" t="str">
        <f>IF(TBL_QUAL_SERVICESLISTING_FAMILIES[[#This Row],[RECORD_STARTED]],IF(TBL_QUAL_SERVICESLISTING_FAMILIES[[#This Row],[ERROR_COUNT]]&gt;0,-1,IF(TBL_QUAL_SERVICESLISTING_FAMILIES[[#This Row],[REQ_FIELDS_POPULATED]],1,0)),"")</f>
        <v/>
      </c>
      <c r="C592" s="94">
        <f>ROW()-ROW(TBL_QUAL_SERVICESLISTING_FAMILIES[[#Headers],[ROW_ID]])</f>
        <v>583</v>
      </c>
      <c r="D592" s="82"/>
      <c r="E592" s="82"/>
      <c r="F592" s="33"/>
      <c r="G5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2" s="84" t="str">
        <f>IFERROR(INDEX(TBL_UDARDA_LOANPOOL[QUAL_SERVICES_HUD_MFI],MATCH(TBL_QUAL_SERVICESLISTING_FAMILIES[[#This Row],[LISTING_LOAN_ID_PROP_ADDR]],TBL_UDARDA_LOANPOOL[LOAN_ID_PROP_ADDR],0)),"")</f>
        <v/>
      </c>
      <c r="I5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2" s="36" t="b">
        <f>CONCATENATE(TBL_QUAL_SERVICESLISTING_FAMILIES[[#This Row],[LISTING_LOAN_ID_PROP_ADDR]],TBL_QUAL_SERVICESLISTING_FAMILIES[[#This Row],[FAMILY_NAME]],TBL_QUAL_SERVICESLISTING_FAMILIES[[#This Row],[HOUSEHOLD_ANNUAL_INCOME]])&lt;&gt;""</f>
        <v>0</v>
      </c>
      <c r="K592" s="36" t="b">
        <f>AND(TBL_QUAL_SERVICESLISTING_FAMILIES[[#This Row],[LISTING_LOAN_ID_PROP_ADDR]]&lt;&gt;"",TBL_QUAL_SERVICESLISTING_FAMILIES[[#This Row],[FAMILY_NAME]]&lt;&gt;"",TBL_QUAL_SERVICESLISTING_FAMILIES[[#This Row],[HOUSEHOLD_ANNUAL_INCOME]]&lt;&gt;"")</f>
        <v>0</v>
      </c>
      <c r="L592" s="36">
        <f>SUM(
IF(AND(TBL_QUAL_SERVICESLISTING_FAMILIES[[#This Row],[LISTING_LOAN_ID_PROP_ADDR]]&lt;&gt;"",NOT(ISNUMBER(MATCH(TBL_QUAL_SERVICESLISTING_FAMILIES[[#This Row],[LISTING_LOAN_ID_PROP_ADDR]],RANGE_LOOKUP_UDARDA_LOANLIST,0)))),1,0)
)</f>
        <v>0</v>
      </c>
    </row>
    <row r="593" spans="2:12" ht="20.100000000000001" customHeight="1" x14ac:dyDescent="0.25">
      <c r="B593" s="25" t="str">
        <f>IF(TBL_QUAL_SERVICESLISTING_FAMILIES[[#This Row],[RECORD_STARTED]],IF(TBL_QUAL_SERVICESLISTING_FAMILIES[[#This Row],[ERROR_COUNT]]&gt;0,-1,IF(TBL_QUAL_SERVICESLISTING_FAMILIES[[#This Row],[REQ_FIELDS_POPULATED]],1,0)),"")</f>
        <v/>
      </c>
      <c r="C593" s="94">
        <f>ROW()-ROW(TBL_QUAL_SERVICESLISTING_FAMILIES[[#Headers],[ROW_ID]])</f>
        <v>584</v>
      </c>
      <c r="D593" s="82"/>
      <c r="E593" s="82"/>
      <c r="F593" s="33"/>
      <c r="G5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3" s="84" t="str">
        <f>IFERROR(INDEX(TBL_UDARDA_LOANPOOL[QUAL_SERVICES_HUD_MFI],MATCH(TBL_QUAL_SERVICESLISTING_FAMILIES[[#This Row],[LISTING_LOAN_ID_PROP_ADDR]],TBL_UDARDA_LOANPOOL[LOAN_ID_PROP_ADDR],0)),"")</f>
        <v/>
      </c>
      <c r="I5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3" s="36" t="b">
        <f>CONCATENATE(TBL_QUAL_SERVICESLISTING_FAMILIES[[#This Row],[LISTING_LOAN_ID_PROP_ADDR]],TBL_QUAL_SERVICESLISTING_FAMILIES[[#This Row],[FAMILY_NAME]],TBL_QUAL_SERVICESLISTING_FAMILIES[[#This Row],[HOUSEHOLD_ANNUAL_INCOME]])&lt;&gt;""</f>
        <v>0</v>
      </c>
      <c r="K593" s="36" t="b">
        <f>AND(TBL_QUAL_SERVICESLISTING_FAMILIES[[#This Row],[LISTING_LOAN_ID_PROP_ADDR]]&lt;&gt;"",TBL_QUAL_SERVICESLISTING_FAMILIES[[#This Row],[FAMILY_NAME]]&lt;&gt;"",TBL_QUAL_SERVICESLISTING_FAMILIES[[#This Row],[HOUSEHOLD_ANNUAL_INCOME]]&lt;&gt;"")</f>
        <v>0</v>
      </c>
      <c r="L593" s="36">
        <f>SUM(
IF(AND(TBL_QUAL_SERVICESLISTING_FAMILIES[[#This Row],[LISTING_LOAN_ID_PROP_ADDR]]&lt;&gt;"",NOT(ISNUMBER(MATCH(TBL_QUAL_SERVICESLISTING_FAMILIES[[#This Row],[LISTING_LOAN_ID_PROP_ADDR]],RANGE_LOOKUP_UDARDA_LOANLIST,0)))),1,0)
)</f>
        <v>0</v>
      </c>
    </row>
    <row r="594" spans="2:12" ht="20.100000000000001" customHeight="1" x14ac:dyDescent="0.25">
      <c r="B594" s="25" t="str">
        <f>IF(TBL_QUAL_SERVICESLISTING_FAMILIES[[#This Row],[RECORD_STARTED]],IF(TBL_QUAL_SERVICESLISTING_FAMILIES[[#This Row],[ERROR_COUNT]]&gt;0,-1,IF(TBL_QUAL_SERVICESLISTING_FAMILIES[[#This Row],[REQ_FIELDS_POPULATED]],1,0)),"")</f>
        <v/>
      </c>
      <c r="C594" s="94">
        <f>ROW()-ROW(TBL_QUAL_SERVICESLISTING_FAMILIES[[#Headers],[ROW_ID]])</f>
        <v>585</v>
      </c>
      <c r="D594" s="82"/>
      <c r="E594" s="82"/>
      <c r="F594" s="33"/>
      <c r="G5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4" s="84" t="str">
        <f>IFERROR(INDEX(TBL_UDARDA_LOANPOOL[QUAL_SERVICES_HUD_MFI],MATCH(TBL_QUAL_SERVICESLISTING_FAMILIES[[#This Row],[LISTING_LOAN_ID_PROP_ADDR]],TBL_UDARDA_LOANPOOL[LOAN_ID_PROP_ADDR],0)),"")</f>
        <v/>
      </c>
      <c r="I5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4" s="36" t="b">
        <f>CONCATENATE(TBL_QUAL_SERVICESLISTING_FAMILIES[[#This Row],[LISTING_LOAN_ID_PROP_ADDR]],TBL_QUAL_SERVICESLISTING_FAMILIES[[#This Row],[FAMILY_NAME]],TBL_QUAL_SERVICESLISTING_FAMILIES[[#This Row],[HOUSEHOLD_ANNUAL_INCOME]])&lt;&gt;""</f>
        <v>0</v>
      </c>
      <c r="K594" s="36" t="b">
        <f>AND(TBL_QUAL_SERVICESLISTING_FAMILIES[[#This Row],[LISTING_LOAN_ID_PROP_ADDR]]&lt;&gt;"",TBL_QUAL_SERVICESLISTING_FAMILIES[[#This Row],[FAMILY_NAME]]&lt;&gt;"",TBL_QUAL_SERVICESLISTING_FAMILIES[[#This Row],[HOUSEHOLD_ANNUAL_INCOME]]&lt;&gt;"")</f>
        <v>0</v>
      </c>
      <c r="L594" s="36">
        <f>SUM(
IF(AND(TBL_QUAL_SERVICESLISTING_FAMILIES[[#This Row],[LISTING_LOAN_ID_PROP_ADDR]]&lt;&gt;"",NOT(ISNUMBER(MATCH(TBL_QUAL_SERVICESLISTING_FAMILIES[[#This Row],[LISTING_LOAN_ID_PROP_ADDR]],RANGE_LOOKUP_UDARDA_LOANLIST,0)))),1,0)
)</f>
        <v>0</v>
      </c>
    </row>
    <row r="595" spans="2:12" ht="20.100000000000001" customHeight="1" x14ac:dyDescent="0.25">
      <c r="B595" s="25" t="str">
        <f>IF(TBL_QUAL_SERVICESLISTING_FAMILIES[[#This Row],[RECORD_STARTED]],IF(TBL_QUAL_SERVICESLISTING_FAMILIES[[#This Row],[ERROR_COUNT]]&gt;0,-1,IF(TBL_QUAL_SERVICESLISTING_FAMILIES[[#This Row],[REQ_FIELDS_POPULATED]],1,0)),"")</f>
        <v/>
      </c>
      <c r="C595" s="94">
        <f>ROW()-ROW(TBL_QUAL_SERVICESLISTING_FAMILIES[[#Headers],[ROW_ID]])</f>
        <v>586</v>
      </c>
      <c r="D595" s="82"/>
      <c r="E595" s="82"/>
      <c r="F595" s="33"/>
      <c r="G5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5" s="84" t="str">
        <f>IFERROR(INDEX(TBL_UDARDA_LOANPOOL[QUAL_SERVICES_HUD_MFI],MATCH(TBL_QUAL_SERVICESLISTING_FAMILIES[[#This Row],[LISTING_LOAN_ID_PROP_ADDR]],TBL_UDARDA_LOANPOOL[LOAN_ID_PROP_ADDR],0)),"")</f>
        <v/>
      </c>
      <c r="I5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5" s="36" t="b">
        <f>CONCATENATE(TBL_QUAL_SERVICESLISTING_FAMILIES[[#This Row],[LISTING_LOAN_ID_PROP_ADDR]],TBL_QUAL_SERVICESLISTING_FAMILIES[[#This Row],[FAMILY_NAME]],TBL_QUAL_SERVICESLISTING_FAMILIES[[#This Row],[HOUSEHOLD_ANNUAL_INCOME]])&lt;&gt;""</f>
        <v>0</v>
      </c>
      <c r="K595" s="36" t="b">
        <f>AND(TBL_QUAL_SERVICESLISTING_FAMILIES[[#This Row],[LISTING_LOAN_ID_PROP_ADDR]]&lt;&gt;"",TBL_QUAL_SERVICESLISTING_FAMILIES[[#This Row],[FAMILY_NAME]]&lt;&gt;"",TBL_QUAL_SERVICESLISTING_FAMILIES[[#This Row],[HOUSEHOLD_ANNUAL_INCOME]]&lt;&gt;"")</f>
        <v>0</v>
      </c>
      <c r="L595" s="36">
        <f>SUM(
IF(AND(TBL_QUAL_SERVICESLISTING_FAMILIES[[#This Row],[LISTING_LOAN_ID_PROP_ADDR]]&lt;&gt;"",NOT(ISNUMBER(MATCH(TBL_QUAL_SERVICESLISTING_FAMILIES[[#This Row],[LISTING_LOAN_ID_PROP_ADDR]],RANGE_LOOKUP_UDARDA_LOANLIST,0)))),1,0)
)</f>
        <v>0</v>
      </c>
    </row>
    <row r="596" spans="2:12" ht="20.100000000000001" customHeight="1" x14ac:dyDescent="0.25">
      <c r="B596" s="25" t="str">
        <f>IF(TBL_QUAL_SERVICESLISTING_FAMILIES[[#This Row],[RECORD_STARTED]],IF(TBL_QUAL_SERVICESLISTING_FAMILIES[[#This Row],[ERROR_COUNT]]&gt;0,-1,IF(TBL_QUAL_SERVICESLISTING_FAMILIES[[#This Row],[REQ_FIELDS_POPULATED]],1,0)),"")</f>
        <v/>
      </c>
      <c r="C596" s="94">
        <f>ROW()-ROW(TBL_QUAL_SERVICESLISTING_FAMILIES[[#Headers],[ROW_ID]])</f>
        <v>587</v>
      </c>
      <c r="D596" s="82"/>
      <c r="E596" s="82"/>
      <c r="F596" s="33"/>
      <c r="G5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6" s="84" t="str">
        <f>IFERROR(INDEX(TBL_UDARDA_LOANPOOL[QUAL_SERVICES_HUD_MFI],MATCH(TBL_QUAL_SERVICESLISTING_FAMILIES[[#This Row],[LISTING_LOAN_ID_PROP_ADDR]],TBL_UDARDA_LOANPOOL[LOAN_ID_PROP_ADDR],0)),"")</f>
        <v/>
      </c>
      <c r="I5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6" s="36" t="b">
        <f>CONCATENATE(TBL_QUAL_SERVICESLISTING_FAMILIES[[#This Row],[LISTING_LOAN_ID_PROP_ADDR]],TBL_QUAL_SERVICESLISTING_FAMILIES[[#This Row],[FAMILY_NAME]],TBL_QUAL_SERVICESLISTING_FAMILIES[[#This Row],[HOUSEHOLD_ANNUAL_INCOME]])&lt;&gt;""</f>
        <v>0</v>
      </c>
      <c r="K596" s="36" t="b">
        <f>AND(TBL_QUAL_SERVICESLISTING_FAMILIES[[#This Row],[LISTING_LOAN_ID_PROP_ADDR]]&lt;&gt;"",TBL_QUAL_SERVICESLISTING_FAMILIES[[#This Row],[FAMILY_NAME]]&lt;&gt;"",TBL_QUAL_SERVICESLISTING_FAMILIES[[#This Row],[HOUSEHOLD_ANNUAL_INCOME]]&lt;&gt;"")</f>
        <v>0</v>
      </c>
      <c r="L596" s="36">
        <f>SUM(
IF(AND(TBL_QUAL_SERVICESLISTING_FAMILIES[[#This Row],[LISTING_LOAN_ID_PROP_ADDR]]&lt;&gt;"",NOT(ISNUMBER(MATCH(TBL_QUAL_SERVICESLISTING_FAMILIES[[#This Row],[LISTING_LOAN_ID_PROP_ADDR]],RANGE_LOOKUP_UDARDA_LOANLIST,0)))),1,0)
)</f>
        <v>0</v>
      </c>
    </row>
    <row r="597" spans="2:12" ht="20.100000000000001" customHeight="1" x14ac:dyDescent="0.25">
      <c r="B597" s="25" t="str">
        <f>IF(TBL_QUAL_SERVICESLISTING_FAMILIES[[#This Row],[RECORD_STARTED]],IF(TBL_QUAL_SERVICESLISTING_FAMILIES[[#This Row],[ERROR_COUNT]]&gt;0,-1,IF(TBL_QUAL_SERVICESLISTING_FAMILIES[[#This Row],[REQ_FIELDS_POPULATED]],1,0)),"")</f>
        <v/>
      </c>
      <c r="C597" s="94">
        <f>ROW()-ROW(TBL_QUAL_SERVICESLISTING_FAMILIES[[#Headers],[ROW_ID]])</f>
        <v>588</v>
      </c>
      <c r="D597" s="82"/>
      <c r="E597" s="82"/>
      <c r="F597" s="33"/>
      <c r="G5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7" s="84" t="str">
        <f>IFERROR(INDEX(TBL_UDARDA_LOANPOOL[QUAL_SERVICES_HUD_MFI],MATCH(TBL_QUAL_SERVICESLISTING_FAMILIES[[#This Row],[LISTING_LOAN_ID_PROP_ADDR]],TBL_UDARDA_LOANPOOL[LOAN_ID_PROP_ADDR],0)),"")</f>
        <v/>
      </c>
      <c r="I5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7" s="36" t="b">
        <f>CONCATENATE(TBL_QUAL_SERVICESLISTING_FAMILIES[[#This Row],[LISTING_LOAN_ID_PROP_ADDR]],TBL_QUAL_SERVICESLISTING_FAMILIES[[#This Row],[FAMILY_NAME]],TBL_QUAL_SERVICESLISTING_FAMILIES[[#This Row],[HOUSEHOLD_ANNUAL_INCOME]])&lt;&gt;""</f>
        <v>0</v>
      </c>
      <c r="K597" s="36" t="b">
        <f>AND(TBL_QUAL_SERVICESLISTING_FAMILIES[[#This Row],[LISTING_LOAN_ID_PROP_ADDR]]&lt;&gt;"",TBL_QUAL_SERVICESLISTING_FAMILIES[[#This Row],[FAMILY_NAME]]&lt;&gt;"",TBL_QUAL_SERVICESLISTING_FAMILIES[[#This Row],[HOUSEHOLD_ANNUAL_INCOME]]&lt;&gt;"")</f>
        <v>0</v>
      </c>
      <c r="L597" s="36">
        <f>SUM(
IF(AND(TBL_QUAL_SERVICESLISTING_FAMILIES[[#This Row],[LISTING_LOAN_ID_PROP_ADDR]]&lt;&gt;"",NOT(ISNUMBER(MATCH(TBL_QUAL_SERVICESLISTING_FAMILIES[[#This Row],[LISTING_LOAN_ID_PROP_ADDR]],RANGE_LOOKUP_UDARDA_LOANLIST,0)))),1,0)
)</f>
        <v>0</v>
      </c>
    </row>
    <row r="598" spans="2:12" ht="20.100000000000001" customHeight="1" x14ac:dyDescent="0.25">
      <c r="B598" s="25" t="str">
        <f>IF(TBL_QUAL_SERVICESLISTING_FAMILIES[[#This Row],[RECORD_STARTED]],IF(TBL_QUAL_SERVICESLISTING_FAMILIES[[#This Row],[ERROR_COUNT]]&gt;0,-1,IF(TBL_QUAL_SERVICESLISTING_FAMILIES[[#This Row],[REQ_FIELDS_POPULATED]],1,0)),"")</f>
        <v/>
      </c>
      <c r="C598" s="94">
        <f>ROW()-ROW(TBL_QUAL_SERVICESLISTING_FAMILIES[[#Headers],[ROW_ID]])</f>
        <v>589</v>
      </c>
      <c r="D598" s="82"/>
      <c r="E598" s="82"/>
      <c r="F598" s="33"/>
      <c r="G5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8" s="84" t="str">
        <f>IFERROR(INDEX(TBL_UDARDA_LOANPOOL[QUAL_SERVICES_HUD_MFI],MATCH(TBL_QUAL_SERVICESLISTING_FAMILIES[[#This Row],[LISTING_LOAN_ID_PROP_ADDR]],TBL_UDARDA_LOANPOOL[LOAN_ID_PROP_ADDR],0)),"")</f>
        <v/>
      </c>
      <c r="I5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8" s="36" t="b">
        <f>CONCATENATE(TBL_QUAL_SERVICESLISTING_FAMILIES[[#This Row],[LISTING_LOAN_ID_PROP_ADDR]],TBL_QUAL_SERVICESLISTING_FAMILIES[[#This Row],[FAMILY_NAME]],TBL_QUAL_SERVICESLISTING_FAMILIES[[#This Row],[HOUSEHOLD_ANNUAL_INCOME]])&lt;&gt;""</f>
        <v>0</v>
      </c>
      <c r="K598" s="36" t="b">
        <f>AND(TBL_QUAL_SERVICESLISTING_FAMILIES[[#This Row],[LISTING_LOAN_ID_PROP_ADDR]]&lt;&gt;"",TBL_QUAL_SERVICESLISTING_FAMILIES[[#This Row],[FAMILY_NAME]]&lt;&gt;"",TBL_QUAL_SERVICESLISTING_FAMILIES[[#This Row],[HOUSEHOLD_ANNUAL_INCOME]]&lt;&gt;"")</f>
        <v>0</v>
      </c>
      <c r="L598" s="36">
        <f>SUM(
IF(AND(TBL_QUAL_SERVICESLISTING_FAMILIES[[#This Row],[LISTING_LOAN_ID_PROP_ADDR]]&lt;&gt;"",NOT(ISNUMBER(MATCH(TBL_QUAL_SERVICESLISTING_FAMILIES[[#This Row],[LISTING_LOAN_ID_PROP_ADDR]],RANGE_LOOKUP_UDARDA_LOANLIST,0)))),1,0)
)</f>
        <v>0</v>
      </c>
    </row>
    <row r="599" spans="2:12" ht="20.100000000000001" customHeight="1" x14ac:dyDescent="0.25">
      <c r="B599" s="25" t="str">
        <f>IF(TBL_QUAL_SERVICESLISTING_FAMILIES[[#This Row],[RECORD_STARTED]],IF(TBL_QUAL_SERVICESLISTING_FAMILIES[[#This Row],[ERROR_COUNT]]&gt;0,-1,IF(TBL_QUAL_SERVICESLISTING_FAMILIES[[#This Row],[REQ_FIELDS_POPULATED]],1,0)),"")</f>
        <v/>
      </c>
      <c r="C599" s="94">
        <f>ROW()-ROW(TBL_QUAL_SERVICESLISTING_FAMILIES[[#Headers],[ROW_ID]])</f>
        <v>590</v>
      </c>
      <c r="D599" s="82"/>
      <c r="E599" s="82"/>
      <c r="F599" s="33"/>
      <c r="G5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9" s="84" t="str">
        <f>IFERROR(INDEX(TBL_UDARDA_LOANPOOL[QUAL_SERVICES_HUD_MFI],MATCH(TBL_QUAL_SERVICESLISTING_FAMILIES[[#This Row],[LISTING_LOAN_ID_PROP_ADDR]],TBL_UDARDA_LOANPOOL[LOAN_ID_PROP_ADDR],0)),"")</f>
        <v/>
      </c>
      <c r="I5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9" s="36" t="b">
        <f>CONCATENATE(TBL_QUAL_SERVICESLISTING_FAMILIES[[#This Row],[LISTING_LOAN_ID_PROP_ADDR]],TBL_QUAL_SERVICESLISTING_FAMILIES[[#This Row],[FAMILY_NAME]],TBL_QUAL_SERVICESLISTING_FAMILIES[[#This Row],[HOUSEHOLD_ANNUAL_INCOME]])&lt;&gt;""</f>
        <v>0</v>
      </c>
      <c r="K599" s="36" t="b">
        <f>AND(TBL_QUAL_SERVICESLISTING_FAMILIES[[#This Row],[LISTING_LOAN_ID_PROP_ADDR]]&lt;&gt;"",TBL_QUAL_SERVICESLISTING_FAMILIES[[#This Row],[FAMILY_NAME]]&lt;&gt;"",TBL_QUAL_SERVICESLISTING_FAMILIES[[#This Row],[HOUSEHOLD_ANNUAL_INCOME]]&lt;&gt;"")</f>
        <v>0</v>
      </c>
      <c r="L599" s="36">
        <f>SUM(
IF(AND(TBL_QUAL_SERVICESLISTING_FAMILIES[[#This Row],[LISTING_LOAN_ID_PROP_ADDR]]&lt;&gt;"",NOT(ISNUMBER(MATCH(TBL_QUAL_SERVICESLISTING_FAMILIES[[#This Row],[LISTING_LOAN_ID_PROP_ADDR]],RANGE_LOOKUP_UDARDA_LOANLIST,0)))),1,0)
)</f>
        <v>0</v>
      </c>
    </row>
    <row r="600" spans="2:12" ht="20.100000000000001" customHeight="1" x14ac:dyDescent="0.25">
      <c r="B600" s="25" t="str">
        <f>IF(TBL_QUAL_SERVICESLISTING_FAMILIES[[#This Row],[RECORD_STARTED]],IF(TBL_QUAL_SERVICESLISTING_FAMILIES[[#This Row],[ERROR_COUNT]]&gt;0,-1,IF(TBL_QUAL_SERVICESLISTING_FAMILIES[[#This Row],[REQ_FIELDS_POPULATED]],1,0)),"")</f>
        <v/>
      </c>
      <c r="C600" s="94">
        <f>ROW()-ROW(TBL_QUAL_SERVICESLISTING_FAMILIES[[#Headers],[ROW_ID]])</f>
        <v>591</v>
      </c>
      <c r="D600" s="82"/>
      <c r="E600" s="82"/>
      <c r="F600" s="33"/>
      <c r="G6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0" s="84" t="str">
        <f>IFERROR(INDEX(TBL_UDARDA_LOANPOOL[QUAL_SERVICES_HUD_MFI],MATCH(TBL_QUAL_SERVICESLISTING_FAMILIES[[#This Row],[LISTING_LOAN_ID_PROP_ADDR]],TBL_UDARDA_LOANPOOL[LOAN_ID_PROP_ADDR],0)),"")</f>
        <v/>
      </c>
      <c r="I6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0" s="36" t="b">
        <f>CONCATENATE(TBL_QUAL_SERVICESLISTING_FAMILIES[[#This Row],[LISTING_LOAN_ID_PROP_ADDR]],TBL_QUAL_SERVICESLISTING_FAMILIES[[#This Row],[FAMILY_NAME]],TBL_QUAL_SERVICESLISTING_FAMILIES[[#This Row],[HOUSEHOLD_ANNUAL_INCOME]])&lt;&gt;""</f>
        <v>0</v>
      </c>
      <c r="K600" s="36" t="b">
        <f>AND(TBL_QUAL_SERVICESLISTING_FAMILIES[[#This Row],[LISTING_LOAN_ID_PROP_ADDR]]&lt;&gt;"",TBL_QUAL_SERVICESLISTING_FAMILIES[[#This Row],[FAMILY_NAME]]&lt;&gt;"",TBL_QUAL_SERVICESLISTING_FAMILIES[[#This Row],[HOUSEHOLD_ANNUAL_INCOME]]&lt;&gt;"")</f>
        <v>0</v>
      </c>
      <c r="L600" s="36">
        <f>SUM(
IF(AND(TBL_QUAL_SERVICESLISTING_FAMILIES[[#This Row],[LISTING_LOAN_ID_PROP_ADDR]]&lt;&gt;"",NOT(ISNUMBER(MATCH(TBL_QUAL_SERVICESLISTING_FAMILIES[[#This Row],[LISTING_LOAN_ID_PROP_ADDR]],RANGE_LOOKUP_UDARDA_LOANLIST,0)))),1,0)
)</f>
        <v>0</v>
      </c>
    </row>
    <row r="601" spans="2:12" ht="20.100000000000001" customHeight="1" x14ac:dyDescent="0.25">
      <c r="B601" s="25" t="str">
        <f>IF(TBL_QUAL_SERVICESLISTING_FAMILIES[[#This Row],[RECORD_STARTED]],IF(TBL_QUAL_SERVICESLISTING_FAMILIES[[#This Row],[ERROR_COUNT]]&gt;0,-1,IF(TBL_QUAL_SERVICESLISTING_FAMILIES[[#This Row],[REQ_FIELDS_POPULATED]],1,0)),"")</f>
        <v/>
      </c>
      <c r="C601" s="94">
        <f>ROW()-ROW(TBL_QUAL_SERVICESLISTING_FAMILIES[[#Headers],[ROW_ID]])</f>
        <v>592</v>
      </c>
      <c r="D601" s="82"/>
      <c r="E601" s="82"/>
      <c r="F601" s="33"/>
      <c r="G6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1" s="84" t="str">
        <f>IFERROR(INDEX(TBL_UDARDA_LOANPOOL[QUAL_SERVICES_HUD_MFI],MATCH(TBL_QUAL_SERVICESLISTING_FAMILIES[[#This Row],[LISTING_LOAN_ID_PROP_ADDR]],TBL_UDARDA_LOANPOOL[LOAN_ID_PROP_ADDR],0)),"")</f>
        <v/>
      </c>
      <c r="I6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1" s="36" t="b">
        <f>CONCATENATE(TBL_QUAL_SERVICESLISTING_FAMILIES[[#This Row],[LISTING_LOAN_ID_PROP_ADDR]],TBL_QUAL_SERVICESLISTING_FAMILIES[[#This Row],[FAMILY_NAME]],TBL_QUAL_SERVICESLISTING_FAMILIES[[#This Row],[HOUSEHOLD_ANNUAL_INCOME]])&lt;&gt;""</f>
        <v>0</v>
      </c>
      <c r="K601" s="36" t="b">
        <f>AND(TBL_QUAL_SERVICESLISTING_FAMILIES[[#This Row],[LISTING_LOAN_ID_PROP_ADDR]]&lt;&gt;"",TBL_QUAL_SERVICESLISTING_FAMILIES[[#This Row],[FAMILY_NAME]]&lt;&gt;"",TBL_QUAL_SERVICESLISTING_FAMILIES[[#This Row],[HOUSEHOLD_ANNUAL_INCOME]]&lt;&gt;"")</f>
        <v>0</v>
      </c>
      <c r="L601" s="36">
        <f>SUM(
IF(AND(TBL_QUAL_SERVICESLISTING_FAMILIES[[#This Row],[LISTING_LOAN_ID_PROP_ADDR]]&lt;&gt;"",NOT(ISNUMBER(MATCH(TBL_QUAL_SERVICESLISTING_FAMILIES[[#This Row],[LISTING_LOAN_ID_PROP_ADDR]],RANGE_LOOKUP_UDARDA_LOANLIST,0)))),1,0)
)</f>
        <v>0</v>
      </c>
    </row>
    <row r="602" spans="2:12" ht="20.100000000000001" customHeight="1" x14ac:dyDescent="0.25">
      <c r="B602" s="25" t="str">
        <f>IF(TBL_QUAL_SERVICESLISTING_FAMILIES[[#This Row],[RECORD_STARTED]],IF(TBL_QUAL_SERVICESLISTING_FAMILIES[[#This Row],[ERROR_COUNT]]&gt;0,-1,IF(TBL_QUAL_SERVICESLISTING_FAMILIES[[#This Row],[REQ_FIELDS_POPULATED]],1,0)),"")</f>
        <v/>
      </c>
      <c r="C602" s="94">
        <f>ROW()-ROW(TBL_QUAL_SERVICESLISTING_FAMILIES[[#Headers],[ROW_ID]])</f>
        <v>593</v>
      </c>
      <c r="D602" s="82"/>
      <c r="E602" s="82"/>
      <c r="F602" s="33"/>
      <c r="G60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2" s="84" t="str">
        <f>IFERROR(INDEX(TBL_UDARDA_LOANPOOL[QUAL_SERVICES_HUD_MFI],MATCH(TBL_QUAL_SERVICESLISTING_FAMILIES[[#This Row],[LISTING_LOAN_ID_PROP_ADDR]],TBL_UDARDA_LOANPOOL[LOAN_ID_PROP_ADDR],0)),"")</f>
        <v/>
      </c>
      <c r="I60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2" s="36" t="b">
        <f>CONCATENATE(TBL_QUAL_SERVICESLISTING_FAMILIES[[#This Row],[LISTING_LOAN_ID_PROP_ADDR]],TBL_QUAL_SERVICESLISTING_FAMILIES[[#This Row],[FAMILY_NAME]],TBL_QUAL_SERVICESLISTING_FAMILIES[[#This Row],[HOUSEHOLD_ANNUAL_INCOME]])&lt;&gt;""</f>
        <v>0</v>
      </c>
      <c r="K602" s="36" t="b">
        <f>AND(TBL_QUAL_SERVICESLISTING_FAMILIES[[#This Row],[LISTING_LOAN_ID_PROP_ADDR]]&lt;&gt;"",TBL_QUAL_SERVICESLISTING_FAMILIES[[#This Row],[FAMILY_NAME]]&lt;&gt;"",TBL_QUAL_SERVICESLISTING_FAMILIES[[#This Row],[HOUSEHOLD_ANNUAL_INCOME]]&lt;&gt;"")</f>
        <v>0</v>
      </c>
      <c r="L602" s="36">
        <f>SUM(
IF(AND(TBL_QUAL_SERVICESLISTING_FAMILIES[[#This Row],[LISTING_LOAN_ID_PROP_ADDR]]&lt;&gt;"",NOT(ISNUMBER(MATCH(TBL_QUAL_SERVICESLISTING_FAMILIES[[#This Row],[LISTING_LOAN_ID_PROP_ADDR]],RANGE_LOOKUP_UDARDA_LOANLIST,0)))),1,0)
)</f>
        <v>0</v>
      </c>
    </row>
    <row r="603" spans="2:12" ht="20.100000000000001" customHeight="1" x14ac:dyDescent="0.25">
      <c r="B603" s="25" t="str">
        <f>IF(TBL_QUAL_SERVICESLISTING_FAMILIES[[#This Row],[RECORD_STARTED]],IF(TBL_QUAL_SERVICESLISTING_FAMILIES[[#This Row],[ERROR_COUNT]]&gt;0,-1,IF(TBL_QUAL_SERVICESLISTING_FAMILIES[[#This Row],[REQ_FIELDS_POPULATED]],1,0)),"")</f>
        <v/>
      </c>
      <c r="C603" s="94">
        <f>ROW()-ROW(TBL_QUAL_SERVICESLISTING_FAMILIES[[#Headers],[ROW_ID]])</f>
        <v>594</v>
      </c>
      <c r="D603" s="82"/>
      <c r="E603" s="82"/>
      <c r="F603" s="33"/>
      <c r="G60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3" s="84" t="str">
        <f>IFERROR(INDEX(TBL_UDARDA_LOANPOOL[QUAL_SERVICES_HUD_MFI],MATCH(TBL_QUAL_SERVICESLISTING_FAMILIES[[#This Row],[LISTING_LOAN_ID_PROP_ADDR]],TBL_UDARDA_LOANPOOL[LOAN_ID_PROP_ADDR],0)),"")</f>
        <v/>
      </c>
      <c r="I60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3" s="36" t="b">
        <f>CONCATENATE(TBL_QUAL_SERVICESLISTING_FAMILIES[[#This Row],[LISTING_LOAN_ID_PROP_ADDR]],TBL_QUAL_SERVICESLISTING_FAMILIES[[#This Row],[FAMILY_NAME]],TBL_QUAL_SERVICESLISTING_FAMILIES[[#This Row],[HOUSEHOLD_ANNUAL_INCOME]])&lt;&gt;""</f>
        <v>0</v>
      </c>
      <c r="K603" s="36" t="b">
        <f>AND(TBL_QUAL_SERVICESLISTING_FAMILIES[[#This Row],[LISTING_LOAN_ID_PROP_ADDR]]&lt;&gt;"",TBL_QUAL_SERVICESLISTING_FAMILIES[[#This Row],[FAMILY_NAME]]&lt;&gt;"",TBL_QUAL_SERVICESLISTING_FAMILIES[[#This Row],[HOUSEHOLD_ANNUAL_INCOME]]&lt;&gt;"")</f>
        <v>0</v>
      </c>
      <c r="L603" s="36">
        <f>SUM(
IF(AND(TBL_QUAL_SERVICESLISTING_FAMILIES[[#This Row],[LISTING_LOAN_ID_PROP_ADDR]]&lt;&gt;"",NOT(ISNUMBER(MATCH(TBL_QUAL_SERVICESLISTING_FAMILIES[[#This Row],[LISTING_LOAN_ID_PROP_ADDR]],RANGE_LOOKUP_UDARDA_LOANLIST,0)))),1,0)
)</f>
        <v>0</v>
      </c>
    </row>
    <row r="604" spans="2:12" ht="20.100000000000001" customHeight="1" x14ac:dyDescent="0.25">
      <c r="B604" s="25" t="str">
        <f>IF(TBL_QUAL_SERVICESLISTING_FAMILIES[[#This Row],[RECORD_STARTED]],IF(TBL_QUAL_SERVICESLISTING_FAMILIES[[#This Row],[ERROR_COUNT]]&gt;0,-1,IF(TBL_QUAL_SERVICESLISTING_FAMILIES[[#This Row],[REQ_FIELDS_POPULATED]],1,0)),"")</f>
        <v/>
      </c>
      <c r="C604" s="94">
        <f>ROW()-ROW(TBL_QUAL_SERVICESLISTING_FAMILIES[[#Headers],[ROW_ID]])</f>
        <v>595</v>
      </c>
      <c r="D604" s="82"/>
      <c r="E604" s="82"/>
      <c r="F604" s="33"/>
      <c r="G60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4" s="84" t="str">
        <f>IFERROR(INDEX(TBL_UDARDA_LOANPOOL[QUAL_SERVICES_HUD_MFI],MATCH(TBL_QUAL_SERVICESLISTING_FAMILIES[[#This Row],[LISTING_LOAN_ID_PROP_ADDR]],TBL_UDARDA_LOANPOOL[LOAN_ID_PROP_ADDR],0)),"")</f>
        <v/>
      </c>
      <c r="I60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4" s="36" t="b">
        <f>CONCATENATE(TBL_QUAL_SERVICESLISTING_FAMILIES[[#This Row],[LISTING_LOAN_ID_PROP_ADDR]],TBL_QUAL_SERVICESLISTING_FAMILIES[[#This Row],[FAMILY_NAME]],TBL_QUAL_SERVICESLISTING_FAMILIES[[#This Row],[HOUSEHOLD_ANNUAL_INCOME]])&lt;&gt;""</f>
        <v>0</v>
      </c>
      <c r="K604" s="36" t="b">
        <f>AND(TBL_QUAL_SERVICESLISTING_FAMILIES[[#This Row],[LISTING_LOAN_ID_PROP_ADDR]]&lt;&gt;"",TBL_QUAL_SERVICESLISTING_FAMILIES[[#This Row],[FAMILY_NAME]]&lt;&gt;"",TBL_QUAL_SERVICESLISTING_FAMILIES[[#This Row],[HOUSEHOLD_ANNUAL_INCOME]]&lt;&gt;"")</f>
        <v>0</v>
      </c>
      <c r="L604" s="36">
        <f>SUM(
IF(AND(TBL_QUAL_SERVICESLISTING_FAMILIES[[#This Row],[LISTING_LOAN_ID_PROP_ADDR]]&lt;&gt;"",NOT(ISNUMBER(MATCH(TBL_QUAL_SERVICESLISTING_FAMILIES[[#This Row],[LISTING_LOAN_ID_PROP_ADDR]],RANGE_LOOKUP_UDARDA_LOANLIST,0)))),1,0)
)</f>
        <v>0</v>
      </c>
    </row>
    <row r="605" spans="2:12" ht="20.100000000000001" customHeight="1" x14ac:dyDescent="0.25">
      <c r="B605" s="25" t="str">
        <f>IF(TBL_QUAL_SERVICESLISTING_FAMILIES[[#This Row],[RECORD_STARTED]],IF(TBL_QUAL_SERVICESLISTING_FAMILIES[[#This Row],[ERROR_COUNT]]&gt;0,-1,IF(TBL_QUAL_SERVICESLISTING_FAMILIES[[#This Row],[REQ_FIELDS_POPULATED]],1,0)),"")</f>
        <v/>
      </c>
      <c r="C605" s="94">
        <f>ROW()-ROW(TBL_QUAL_SERVICESLISTING_FAMILIES[[#Headers],[ROW_ID]])</f>
        <v>596</v>
      </c>
      <c r="D605" s="82"/>
      <c r="E605" s="82"/>
      <c r="F605" s="33"/>
      <c r="G60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5" s="84" t="str">
        <f>IFERROR(INDEX(TBL_UDARDA_LOANPOOL[QUAL_SERVICES_HUD_MFI],MATCH(TBL_QUAL_SERVICESLISTING_FAMILIES[[#This Row],[LISTING_LOAN_ID_PROP_ADDR]],TBL_UDARDA_LOANPOOL[LOAN_ID_PROP_ADDR],0)),"")</f>
        <v/>
      </c>
      <c r="I60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5" s="36" t="b">
        <f>CONCATENATE(TBL_QUAL_SERVICESLISTING_FAMILIES[[#This Row],[LISTING_LOAN_ID_PROP_ADDR]],TBL_QUAL_SERVICESLISTING_FAMILIES[[#This Row],[FAMILY_NAME]],TBL_QUAL_SERVICESLISTING_FAMILIES[[#This Row],[HOUSEHOLD_ANNUAL_INCOME]])&lt;&gt;""</f>
        <v>0</v>
      </c>
      <c r="K605" s="36" t="b">
        <f>AND(TBL_QUAL_SERVICESLISTING_FAMILIES[[#This Row],[LISTING_LOAN_ID_PROP_ADDR]]&lt;&gt;"",TBL_QUAL_SERVICESLISTING_FAMILIES[[#This Row],[FAMILY_NAME]]&lt;&gt;"",TBL_QUAL_SERVICESLISTING_FAMILIES[[#This Row],[HOUSEHOLD_ANNUAL_INCOME]]&lt;&gt;"")</f>
        <v>0</v>
      </c>
      <c r="L605" s="36">
        <f>SUM(
IF(AND(TBL_QUAL_SERVICESLISTING_FAMILIES[[#This Row],[LISTING_LOAN_ID_PROP_ADDR]]&lt;&gt;"",NOT(ISNUMBER(MATCH(TBL_QUAL_SERVICESLISTING_FAMILIES[[#This Row],[LISTING_LOAN_ID_PROP_ADDR]],RANGE_LOOKUP_UDARDA_LOANLIST,0)))),1,0)
)</f>
        <v>0</v>
      </c>
    </row>
    <row r="606" spans="2:12" ht="20.100000000000001" customHeight="1" x14ac:dyDescent="0.25">
      <c r="B606" s="25" t="str">
        <f>IF(TBL_QUAL_SERVICESLISTING_FAMILIES[[#This Row],[RECORD_STARTED]],IF(TBL_QUAL_SERVICESLISTING_FAMILIES[[#This Row],[ERROR_COUNT]]&gt;0,-1,IF(TBL_QUAL_SERVICESLISTING_FAMILIES[[#This Row],[REQ_FIELDS_POPULATED]],1,0)),"")</f>
        <v/>
      </c>
      <c r="C606" s="94">
        <f>ROW()-ROW(TBL_QUAL_SERVICESLISTING_FAMILIES[[#Headers],[ROW_ID]])</f>
        <v>597</v>
      </c>
      <c r="D606" s="82"/>
      <c r="E606" s="82"/>
      <c r="F606" s="33"/>
      <c r="G60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6" s="84" t="str">
        <f>IFERROR(INDEX(TBL_UDARDA_LOANPOOL[QUAL_SERVICES_HUD_MFI],MATCH(TBL_QUAL_SERVICESLISTING_FAMILIES[[#This Row],[LISTING_LOAN_ID_PROP_ADDR]],TBL_UDARDA_LOANPOOL[LOAN_ID_PROP_ADDR],0)),"")</f>
        <v/>
      </c>
      <c r="I60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6" s="36" t="b">
        <f>CONCATENATE(TBL_QUAL_SERVICESLISTING_FAMILIES[[#This Row],[LISTING_LOAN_ID_PROP_ADDR]],TBL_QUAL_SERVICESLISTING_FAMILIES[[#This Row],[FAMILY_NAME]],TBL_QUAL_SERVICESLISTING_FAMILIES[[#This Row],[HOUSEHOLD_ANNUAL_INCOME]])&lt;&gt;""</f>
        <v>0</v>
      </c>
      <c r="K606" s="36" t="b">
        <f>AND(TBL_QUAL_SERVICESLISTING_FAMILIES[[#This Row],[LISTING_LOAN_ID_PROP_ADDR]]&lt;&gt;"",TBL_QUAL_SERVICESLISTING_FAMILIES[[#This Row],[FAMILY_NAME]]&lt;&gt;"",TBL_QUAL_SERVICESLISTING_FAMILIES[[#This Row],[HOUSEHOLD_ANNUAL_INCOME]]&lt;&gt;"")</f>
        <v>0</v>
      </c>
      <c r="L606" s="36">
        <f>SUM(
IF(AND(TBL_QUAL_SERVICESLISTING_FAMILIES[[#This Row],[LISTING_LOAN_ID_PROP_ADDR]]&lt;&gt;"",NOT(ISNUMBER(MATCH(TBL_QUAL_SERVICESLISTING_FAMILIES[[#This Row],[LISTING_LOAN_ID_PROP_ADDR]],RANGE_LOOKUP_UDARDA_LOANLIST,0)))),1,0)
)</f>
        <v>0</v>
      </c>
    </row>
    <row r="607" spans="2:12" ht="20.100000000000001" customHeight="1" x14ac:dyDescent="0.25">
      <c r="B607" s="25" t="str">
        <f>IF(TBL_QUAL_SERVICESLISTING_FAMILIES[[#This Row],[RECORD_STARTED]],IF(TBL_QUAL_SERVICESLISTING_FAMILIES[[#This Row],[ERROR_COUNT]]&gt;0,-1,IF(TBL_QUAL_SERVICESLISTING_FAMILIES[[#This Row],[REQ_FIELDS_POPULATED]],1,0)),"")</f>
        <v/>
      </c>
      <c r="C607" s="94">
        <f>ROW()-ROW(TBL_QUAL_SERVICESLISTING_FAMILIES[[#Headers],[ROW_ID]])</f>
        <v>598</v>
      </c>
      <c r="D607" s="82"/>
      <c r="E607" s="82"/>
      <c r="F607" s="33"/>
      <c r="G60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7" s="84" t="str">
        <f>IFERROR(INDEX(TBL_UDARDA_LOANPOOL[QUAL_SERVICES_HUD_MFI],MATCH(TBL_QUAL_SERVICESLISTING_FAMILIES[[#This Row],[LISTING_LOAN_ID_PROP_ADDR]],TBL_UDARDA_LOANPOOL[LOAN_ID_PROP_ADDR],0)),"")</f>
        <v/>
      </c>
      <c r="I60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7" s="36" t="b">
        <f>CONCATENATE(TBL_QUAL_SERVICESLISTING_FAMILIES[[#This Row],[LISTING_LOAN_ID_PROP_ADDR]],TBL_QUAL_SERVICESLISTING_FAMILIES[[#This Row],[FAMILY_NAME]],TBL_QUAL_SERVICESLISTING_FAMILIES[[#This Row],[HOUSEHOLD_ANNUAL_INCOME]])&lt;&gt;""</f>
        <v>0</v>
      </c>
      <c r="K607" s="36" t="b">
        <f>AND(TBL_QUAL_SERVICESLISTING_FAMILIES[[#This Row],[LISTING_LOAN_ID_PROP_ADDR]]&lt;&gt;"",TBL_QUAL_SERVICESLISTING_FAMILIES[[#This Row],[FAMILY_NAME]]&lt;&gt;"",TBL_QUAL_SERVICESLISTING_FAMILIES[[#This Row],[HOUSEHOLD_ANNUAL_INCOME]]&lt;&gt;"")</f>
        <v>0</v>
      </c>
      <c r="L607" s="36">
        <f>SUM(
IF(AND(TBL_QUAL_SERVICESLISTING_FAMILIES[[#This Row],[LISTING_LOAN_ID_PROP_ADDR]]&lt;&gt;"",NOT(ISNUMBER(MATCH(TBL_QUAL_SERVICESLISTING_FAMILIES[[#This Row],[LISTING_LOAN_ID_PROP_ADDR]],RANGE_LOOKUP_UDARDA_LOANLIST,0)))),1,0)
)</f>
        <v>0</v>
      </c>
    </row>
    <row r="608" spans="2:12" ht="20.100000000000001" customHeight="1" x14ac:dyDescent="0.25">
      <c r="B608" s="25" t="str">
        <f>IF(TBL_QUAL_SERVICESLISTING_FAMILIES[[#This Row],[RECORD_STARTED]],IF(TBL_QUAL_SERVICESLISTING_FAMILIES[[#This Row],[ERROR_COUNT]]&gt;0,-1,IF(TBL_QUAL_SERVICESLISTING_FAMILIES[[#This Row],[REQ_FIELDS_POPULATED]],1,0)),"")</f>
        <v/>
      </c>
      <c r="C608" s="94">
        <f>ROW()-ROW(TBL_QUAL_SERVICESLISTING_FAMILIES[[#Headers],[ROW_ID]])</f>
        <v>599</v>
      </c>
      <c r="D608" s="82"/>
      <c r="E608" s="82"/>
      <c r="F608" s="33"/>
      <c r="G60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8" s="84" t="str">
        <f>IFERROR(INDEX(TBL_UDARDA_LOANPOOL[QUAL_SERVICES_HUD_MFI],MATCH(TBL_QUAL_SERVICESLISTING_FAMILIES[[#This Row],[LISTING_LOAN_ID_PROP_ADDR]],TBL_UDARDA_LOANPOOL[LOAN_ID_PROP_ADDR],0)),"")</f>
        <v/>
      </c>
      <c r="I60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8" s="36" t="b">
        <f>CONCATENATE(TBL_QUAL_SERVICESLISTING_FAMILIES[[#This Row],[LISTING_LOAN_ID_PROP_ADDR]],TBL_QUAL_SERVICESLISTING_FAMILIES[[#This Row],[FAMILY_NAME]],TBL_QUAL_SERVICESLISTING_FAMILIES[[#This Row],[HOUSEHOLD_ANNUAL_INCOME]])&lt;&gt;""</f>
        <v>0</v>
      </c>
      <c r="K608" s="36" t="b">
        <f>AND(TBL_QUAL_SERVICESLISTING_FAMILIES[[#This Row],[LISTING_LOAN_ID_PROP_ADDR]]&lt;&gt;"",TBL_QUAL_SERVICESLISTING_FAMILIES[[#This Row],[FAMILY_NAME]]&lt;&gt;"",TBL_QUAL_SERVICESLISTING_FAMILIES[[#This Row],[HOUSEHOLD_ANNUAL_INCOME]]&lt;&gt;"")</f>
        <v>0</v>
      </c>
      <c r="L608" s="36">
        <f>SUM(
IF(AND(TBL_QUAL_SERVICESLISTING_FAMILIES[[#This Row],[LISTING_LOAN_ID_PROP_ADDR]]&lt;&gt;"",NOT(ISNUMBER(MATCH(TBL_QUAL_SERVICESLISTING_FAMILIES[[#This Row],[LISTING_LOAN_ID_PROP_ADDR]],RANGE_LOOKUP_UDARDA_LOANLIST,0)))),1,0)
)</f>
        <v>0</v>
      </c>
    </row>
    <row r="609" spans="2:12" ht="20.100000000000001" customHeight="1" x14ac:dyDescent="0.25">
      <c r="B609" s="25" t="str">
        <f>IF(TBL_QUAL_SERVICESLISTING_FAMILIES[[#This Row],[RECORD_STARTED]],IF(TBL_QUAL_SERVICESLISTING_FAMILIES[[#This Row],[ERROR_COUNT]]&gt;0,-1,IF(TBL_QUAL_SERVICESLISTING_FAMILIES[[#This Row],[REQ_FIELDS_POPULATED]],1,0)),"")</f>
        <v/>
      </c>
      <c r="C609" s="94">
        <f>ROW()-ROW(TBL_QUAL_SERVICESLISTING_FAMILIES[[#Headers],[ROW_ID]])</f>
        <v>600</v>
      </c>
      <c r="D609" s="82"/>
      <c r="E609" s="82"/>
      <c r="F609" s="33"/>
      <c r="G60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9" s="84" t="str">
        <f>IFERROR(INDEX(TBL_UDARDA_LOANPOOL[QUAL_SERVICES_HUD_MFI],MATCH(TBL_QUAL_SERVICESLISTING_FAMILIES[[#This Row],[LISTING_LOAN_ID_PROP_ADDR]],TBL_UDARDA_LOANPOOL[LOAN_ID_PROP_ADDR],0)),"")</f>
        <v/>
      </c>
      <c r="I60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9" s="36" t="b">
        <f>CONCATENATE(TBL_QUAL_SERVICESLISTING_FAMILIES[[#This Row],[LISTING_LOAN_ID_PROP_ADDR]],TBL_QUAL_SERVICESLISTING_FAMILIES[[#This Row],[FAMILY_NAME]],TBL_QUAL_SERVICESLISTING_FAMILIES[[#This Row],[HOUSEHOLD_ANNUAL_INCOME]])&lt;&gt;""</f>
        <v>0</v>
      </c>
      <c r="K609" s="36" t="b">
        <f>AND(TBL_QUAL_SERVICESLISTING_FAMILIES[[#This Row],[LISTING_LOAN_ID_PROP_ADDR]]&lt;&gt;"",TBL_QUAL_SERVICESLISTING_FAMILIES[[#This Row],[FAMILY_NAME]]&lt;&gt;"",TBL_QUAL_SERVICESLISTING_FAMILIES[[#This Row],[HOUSEHOLD_ANNUAL_INCOME]]&lt;&gt;"")</f>
        <v>0</v>
      </c>
      <c r="L609" s="36">
        <f>SUM(
IF(AND(TBL_QUAL_SERVICESLISTING_FAMILIES[[#This Row],[LISTING_LOAN_ID_PROP_ADDR]]&lt;&gt;"",NOT(ISNUMBER(MATCH(TBL_QUAL_SERVICESLISTING_FAMILIES[[#This Row],[LISTING_LOAN_ID_PROP_ADDR]],RANGE_LOOKUP_UDARDA_LOANLIST,0)))),1,0)
)</f>
        <v>0</v>
      </c>
    </row>
    <row r="610" spans="2:12" ht="20.100000000000001" customHeight="1" x14ac:dyDescent="0.25">
      <c r="B610" s="25" t="str">
        <f>IF(TBL_QUAL_SERVICESLISTING_FAMILIES[[#This Row],[RECORD_STARTED]],IF(TBL_QUAL_SERVICESLISTING_FAMILIES[[#This Row],[ERROR_COUNT]]&gt;0,-1,IF(TBL_QUAL_SERVICESLISTING_FAMILIES[[#This Row],[REQ_FIELDS_POPULATED]],1,0)),"")</f>
        <v/>
      </c>
      <c r="C610" s="94">
        <f>ROW()-ROW(TBL_QUAL_SERVICESLISTING_FAMILIES[[#Headers],[ROW_ID]])</f>
        <v>601</v>
      </c>
      <c r="D610" s="82"/>
      <c r="E610" s="82"/>
      <c r="F610" s="33"/>
      <c r="G6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0" s="84" t="str">
        <f>IFERROR(INDEX(TBL_UDARDA_LOANPOOL[QUAL_SERVICES_HUD_MFI],MATCH(TBL_QUAL_SERVICESLISTING_FAMILIES[[#This Row],[LISTING_LOAN_ID_PROP_ADDR]],TBL_UDARDA_LOANPOOL[LOAN_ID_PROP_ADDR],0)),"")</f>
        <v/>
      </c>
      <c r="I6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0" s="36" t="b">
        <f>CONCATENATE(TBL_QUAL_SERVICESLISTING_FAMILIES[[#This Row],[LISTING_LOAN_ID_PROP_ADDR]],TBL_QUAL_SERVICESLISTING_FAMILIES[[#This Row],[FAMILY_NAME]],TBL_QUAL_SERVICESLISTING_FAMILIES[[#This Row],[HOUSEHOLD_ANNUAL_INCOME]])&lt;&gt;""</f>
        <v>0</v>
      </c>
      <c r="K610" s="36" t="b">
        <f>AND(TBL_QUAL_SERVICESLISTING_FAMILIES[[#This Row],[LISTING_LOAN_ID_PROP_ADDR]]&lt;&gt;"",TBL_QUAL_SERVICESLISTING_FAMILIES[[#This Row],[FAMILY_NAME]]&lt;&gt;"",TBL_QUAL_SERVICESLISTING_FAMILIES[[#This Row],[HOUSEHOLD_ANNUAL_INCOME]]&lt;&gt;"")</f>
        <v>0</v>
      </c>
      <c r="L610" s="36">
        <f>SUM(
IF(AND(TBL_QUAL_SERVICESLISTING_FAMILIES[[#This Row],[LISTING_LOAN_ID_PROP_ADDR]]&lt;&gt;"",NOT(ISNUMBER(MATCH(TBL_QUAL_SERVICESLISTING_FAMILIES[[#This Row],[LISTING_LOAN_ID_PROP_ADDR]],RANGE_LOOKUP_UDARDA_LOANLIST,0)))),1,0)
)</f>
        <v>0</v>
      </c>
    </row>
    <row r="611" spans="2:12" ht="20.100000000000001" customHeight="1" x14ac:dyDescent="0.25">
      <c r="B611" s="25" t="str">
        <f>IF(TBL_QUAL_SERVICESLISTING_FAMILIES[[#This Row],[RECORD_STARTED]],IF(TBL_QUAL_SERVICESLISTING_FAMILIES[[#This Row],[ERROR_COUNT]]&gt;0,-1,IF(TBL_QUAL_SERVICESLISTING_FAMILIES[[#This Row],[REQ_FIELDS_POPULATED]],1,0)),"")</f>
        <v/>
      </c>
      <c r="C611" s="94">
        <f>ROW()-ROW(TBL_QUAL_SERVICESLISTING_FAMILIES[[#Headers],[ROW_ID]])</f>
        <v>602</v>
      </c>
      <c r="D611" s="82"/>
      <c r="E611" s="82"/>
      <c r="F611" s="33"/>
      <c r="G6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1" s="84" t="str">
        <f>IFERROR(INDEX(TBL_UDARDA_LOANPOOL[QUAL_SERVICES_HUD_MFI],MATCH(TBL_QUAL_SERVICESLISTING_FAMILIES[[#This Row],[LISTING_LOAN_ID_PROP_ADDR]],TBL_UDARDA_LOANPOOL[LOAN_ID_PROP_ADDR],0)),"")</f>
        <v/>
      </c>
      <c r="I6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1" s="36" t="b">
        <f>CONCATENATE(TBL_QUAL_SERVICESLISTING_FAMILIES[[#This Row],[LISTING_LOAN_ID_PROP_ADDR]],TBL_QUAL_SERVICESLISTING_FAMILIES[[#This Row],[FAMILY_NAME]],TBL_QUAL_SERVICESLISTING_FAMILIES[[#This Row],[HOUSEHOLD_ANNUAL_INCOME]])&lt;&gt;""</f>
        <v>0</v>
      </c>
      <c r="K611" s="36" t="b">
        <f>AND(TBL_QUAL_SERVICESLISTING_FAMILIES[[#This Row],[LISTING_LOAN_ID_PROP_ADDR]]&lt;&gt;"",TBL_QUAL_SERVICESLISTING_FAMILIES[[#This Row],[FAMILY_NAME]]&lt;&gt;"",TBL_QUAL_SERVICESLISTING_FAMILIES[[#This Row],[HOUSEHOLD_ANNUAL_INCOME]]&lt;&gt;"")</f>
        <v>0</v>
      </c>
      <c r="L611" s="36">
        <f>SUM(
IF(AND(TBL_QUAL_SERVICESLISTING_FAMILIES[[#This Row],[LISTING_LOAN_ID_PROP_ADDR]]&lt;&gt;"",NOT(ISNUMBER(MATCH(TBL_QUAL_SERVICESLISTING_FAMILIES[[#This Row],[LISTING_LOAN_ID_PROP_ADDR]],RANGE_LOOKUP_UDARDA_LOANLIST,0)))),1,0)
)</f>
        <v>0</v>
      </c>
    </row>
    <row r="612" spans="2:12" ht="20.100000000000001" customHeight="1" x14ac:dyDescent="0.25">
      <c r="B612" s="25" t="str">
        <f>IF(TBL_QUAL_SERVICESLISTING_FAMILIES[[#This Row],[RECORD_STARTED]],IF(TBL_QUAL_SERVICESLISTING_FAMILIES[[#This Row],[ERROR_COUNT]]&gt;0,-1,IF(TBL_QUAL_SERVICESLISTING_FAMILIES[[#This Row],[REQ_FIELDS_POPULATED]],1,0)),"")</f>
        <v/>
      </c>
      <c r="C612" s="94">
        <f>ROW()-ROW(TBL_QUAL_SERVICESLISTING_FAMILIES[[#Headers],[ROW_ID]])</f>
        <v>603</v>
      </c>
      <c r="D612" s="82"/>
      <c r="E612" s="82"/>
      <c r="F612" s="33"/>
      <c r="G6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2" s="84" t="str">
        <f>IFERROR(INDEX(TBL_UDARDA_LOANPOOL[QUAL_SERVICES_HUD_MFI],MATCH(TBL_QUAL_SERVICESLISTING_FAMILIES[[#This Row],[LISTING_LOAN_ID_PROP_ADDR]],TBL_UDARDA_LOANPOOL[LOAN_ID_PROP_ADDR],0)),"")</f>
        <v/>
      </c>
      <c r="I6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2" s="36" t="b">
        <f>CONCATENATE(TBL_QUAL_SERVICESLISTING_FAMILIES[[#This Row],[LISTING_LOAN_ID_PROP_ADDR]],TBL_QUAL_SERVICESLISTING_FAMILIES[[#This Row],[FAMILY_NAME]],TBL_QUAL_SERVICESLISTING_FAMILIES[[#This Row],[HOUSEHOLD_ANNUAL_INCOME]])&lt;&gt;""</f>
        <v>0</v>
      </c>
      <c r="K612" s="36" t="b">
        <f>AND(TBL_QUAL_SERVICESLISTING_FAMILIES[[#This Row],[LISTING_LOAN_ID_PROP_ADDR]]&lt;&gt;"",TBL_QUAL_SERVICESLISTING_FAMILIES[[#This Row],[FAMILY_NAME]]&lt;&gt;"",TBL_QUAL_SERVICESLISTING_FAMILIES[[#This Row],[HOUSEHOLD_ANNUAL_INCOME]]&lt;&gt;"")</f>
        <v>0</v>
      </c>
      <c r="L612" s="36">
        <f>SUM(
IF(AND(TBL_QUAL_SERVICESLISTING_FAMILIES[[#This Row],[LISTING_LOAN_ID_PROP_ADDR]]&lt;&gt;"",NOT(ISNUMBER(MATCH(TBL_QUAL_SERVICESLISTING_FAMILIES[[#This Row],[LISTING_LOAN_ID_PROP_ADDR]],RANGE_LOOKUP_UDARDA_LOANLIST,0)))),1,0)
)</f>
        <v>0</v>
      </c>
    </row>
    <row r="613" spans="2:12" ht="20.100000000000001" customHeight="1" x14ac:dyDescent="0.25">
      <c r="B613" s="25" t="str">
        <f>IF(TBL_QUAL_SERVICESLISTING_FAMILIES[[#This Row],[RECORD_STARTED]],IF(TBL_QUAL_SERVICESLISTING_FAMILIES[[#This Row],[ERROR_COUNT]]&gt;0,-1,IF(TBL_QUAL_SERVICESLISTING_FAMILIES[[#This Row],[REQ_FIELDS_POPULATED]],1,0)),"")</f>
        <v/>
      </c>
      <c r="C613" s="94">
        <f>ROW()-ROW(TBL_QUAL_SERVICESLISTING_FAMILIES[[#Headers],[ROW_ID]])</f>
        <v>604</v>
      </c>
      <c r="D613" s="82"/>
      <c r="E613" s="82"/>
      <c r="F613" s="33"/>
      <c r="G6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3" s="84" t="str">
        <f>IFERROR(INDEX(TBL_UDARDA_LOANPOOL[QUAL_SERVICES_HUD_MFI],MATCH(TBL_QUAL_SERVICESLISTING_FAMILIES[[#This Row],[LISTING_LOAN_ID_PROP_ADDR]],TBL_UDARDA_LOANPOOL[LOAN_ID_PROP_ADDR],0)),"")</f>
        <v/>
      </c>
      <c r="I6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3" s="36" t="b">
        <f>CONCATENATE(TBL_QUAL_SERVICESLISTING_FAMILIES[[#This Row],[LISTING_LOAN_ID_PROP_ADDR]],TBL_QUAL_SERVICESLISTING_FAMILIES[[#This Row],[FAMILY_NAME]],TBL_QUAL_SERVICESLISTING_FAMILIES[[#This Row],[HOUSEHOLD_ANNUAL_INCOME]])&lt;&gt;""</f>
        <v>0</v>
      </c>
      <c r="K613" s="36" t="b">
        <f>AND(TBL_QUAL_SERVICESLISTING_FAMILIES[[#This Row],[LISTING_LOAN_ID_PROP_ADDR]]&lt;&gt;"",TBL_QUAL_SERVICESLISTING_FAMILIES[[#This Row],[FAMILY_NAME]]&lt;&gt;"",TBL_QUAL_SERVICESLISTING_FAMILIES[[#This Row],[HOUSEHOLD_ANNUAL_INCOME]]&lt;&gt;"")</f>
        <v>0</v>
      </c>
      <c r="L613" s="36">
        <f>SUM(
IF(AND(TBL_QUAL_SERVICESLISTING_FAMILIES[[#This Row],[LISTING_LOAN_ID_PROP_ADDR]]&lt;&gt;"",NOT(ISNUMBER(MATCH(TBL_QUAL_SERVICESLISTING_FAMILIES[[#This Row],[LISTING_LOAN_ID_PROP_ADDR]],RANGE_LOOKUP_UDARDA_LOANLIST,0)))),1,0)
)</f>
        <v>0</v>
      </c>
    </row>
    <row r="614" spans="2:12" ht="20.100000000000001" customHeight="1" x14ac:dyDescent="0.25">
      <c r="B614" s="25" t="str">
        <f>IF(TBL_QUAL_SERVICESLISTING_FAMILIES[[#This Row],[RECORD_STARTED]],IF(TBL_QUAL_SERVICESLISTING_FAMILIES[[#This Row],[ERROR_COUNT]]&gt;0,-1,IF(TBL_QUAL_SERVICESLISTING_FAMILIES[[#This Row],[REQ_FIELDS_POPULATED]],1,0)),"")</f>
        <v/>
      </c>
      <c r="C614" s="94">
        <f>ROW()-ROW(TBL_QUAL_SERVICESLISTING_FAMILIES[[#Headers],[ROW_ID]])</f>
        <v>605</v>
      </c>
      <c r="D614" s="82"/>
      <c r="E614" s="82"/>
      <c r="F614" s="33"/>
      <c r="G6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4" s="84" t="str">
        <f>IFERROR(INDEX(TBL_UDARDA_LOANPOOL[QUAL_SERVICES_HUD_MFI],MATCH(TBL_QUAL_SERVICESLISTING_FAMILIES[[#This Row],[LISTING_LOAN_ID_PROP_ADDR]],TBL_UDARDA_LOANPOOL[LOAN_ID_PROP_ADDR],0)),"")</f>
        <v/>
      </c>
      <c r="I6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4" s="36" t="b">
        <f>CONCATENATE(TBL_QUAL_SERVICESLISTING_FAMILIES[[#This Row],[LISTING_LOAN_ID_PROP_ADDR]],TBL_QUAL_SERVICESLISTING_FAMILIES[[#This Row],[FAMILY_NAME]],TBL_QUAL_SERVICESLISTING_FAMILIES[[#This Row],[HOUSEHOLD_ANNUAL_INCOME]])&lt;&gt;""</f>
        <v>0</v>
      </c>
      <c r="K614" s="36" t="b">
        <f>AND(TBL_QUAL_SERVICESLISTING_FAMILIES[[#This Row],[LISTING_LOAN_ID_PROP_ADDR]]&lt;&gt;"",TBL_QUAL_SERVICESLISTING_FAMILIES[[#This Row],[FAMILY_NAME]]&lt;&gt;"",TBL_QUAL_SERVICESLISTING_FAMILIES[[#This Row],[HOUSEHOLD_ANNUAL_INCOME]]&lt;&gt;"")</f>
        <v>0</v>
      </c>
      <c r="L614" s="36">
        <f>SUM(
IF(AND(TBL_QUAL_SERVICESLISTING_FAMILIES[[#This Row],[LISTING_LOAN_ID_PROP_ADDR]]&lt;&gt;"",NOT(ISNUMBER(MATCH(TBL_QUAL_SERVICESLISTING_FAMILIES[[#This Row],[LISTING_LOAN_ID_PROP_ADDR]],RANGE_LOOKUP_UDARDA_LOANLIST,0)))),1,0)
)</f>
        <v>0</v>
      </c>
    </row>
    <row r="615" spans="2:12" ht="20.100000000000001" customHeight="1" x14ac:dyDescent="0.25">
      <c r="B615" s="25" t="str">
        <f>IF(TBL_QUAL_SERVICESLISTING_FAMILIES[[#This Row],[RECORD_STARTED]],IF(TBL_QUAL_SERVICESLISTING_FAMILIES[[#This Row],[ERROR_COUNT]]&gt;0,-1,IF(TBL_QUAL_SERVICESLISTING_FAMILIES[[#This Row],[REQ_FIELDS_POPULATED]],1,0)),"")</f>
        <v/>
      </c>
      <c r="C615" s="94">
        <f>ROW()-ROW(TBL_QUAL_SERVICESLISTING_FAMILIES[[#Headers],[ROW_ID]])</f>
        <v>606</v>
      </c>
      <c r="D615" s="82"/>
      <c r="E615" s="82"/>
      <c r="F615" s="33"/>
      <c r="G6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5" s="84" t="str">
        <f>IFERROR(INDEX(TBL_UDARDA_LOANPOOL[QUAL_SERVICES_HUD_MFI],MATCH(TBL_QUAL_SERVICESLISTING_FAMILIES[[#This Row],[LISTING_LOAN_ID_PROP_ADDR]],TBL_UDARDA_LOANPOOL[LOAN_ID_PROP_ADDR],0)),"")</f>
        <v/>
      </c>
      <c r="I6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5" s="36" t="b">
        <f>CONCATENATE(TBL_QUAL_SERVICESLISTING_FAMILIES[[#This Row],[LISTING_LOAN_ID_PROP_ADDR]],TBL_QUAL_SERVICESLISTING_FAMILIES[[#This Row],[FAMILY_NAME]],TBL_QUAL_SERVICESLISTING_FAMILIES[[#This Row],[HOUSEHOLD_ANNUAL_INCOME]])&lt;&gt;""</f>
        <v>0</v>
      </c>
      <c r="K615" s="36" t="b">
        <f>AND(TBL_QUAL_SERVICESLISTING_FAMILIES[[#This Row],[LISTING_LOAN_ID_PROP_ADDR]]&lt;&gt;"",TBL_QUAL_SERVICESLISTING_FAMILIES[[#This Row],[FAMILY_NAME]]&lt;&gt;"",TBL_QUAL_SERVICESLISTING_FAMILIES[[#This Row],[HOUSEHOLD_ANNUAL_INCOME]]&lt;&gt;"")</f>
        <v>0</v>
      </c>
      <c r="L615" s="36">
        <f>SUM(
IF(AND(TBL_QUAL_SERVICESLISTING_FAMILIES[[#This Row],[LISTING_LOAN_ID_PROP_ADDR]]&lt;&gt;"",NOT(ISNUMBER(MATCH(TBL_QUAL_SERVICESLISTING_FAMILIES[[#This Row],[LISTING_LOAN_ID_PROP_ADDR]],RANGE_LOOKUP_UDARDA_LOANLIST,0)))),1,0)
)</f>
        <v>0</v>
      </c>
    </row>
    <row r="616" spans="2:12" ht="20.100000000000001" customHeight="1" x14ac:dyDescent="0.25">
      <c r="B616" s="25" t="str">
        <f>IF(TBL_QUAL_SERVICESLISTING_FAMILIES[[#This Row],[RECORD_STARTED]],IF(TBL_QUAL_SERVICESLISTING_FAMILIES[[#This Row],[ERROR_COUNT]]&gt;0,-1,IF(TBL_QUAL_SERVICESLISTING_FAMILIES[[#This Row],[REQ_FIELDS_POPULATED]],1,0)),"")</f>
        <v/>
      </c>
      <c r="C616" s="94">
        <f>ROW()-ROW(TBL_QUAL_SERVICESLISTING_FAMILIES[[#Headers],[ROW_ID]])</f>
        <v>607</v>
      </c>
      <c r="D616" s="82"/>
      <c r="E616" s="82"/>
      <c r="F616" s="33"/>
      <c r="G6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6" s="84" t="str">
        <f>IFERROR(INDEX(TBL_UDARDA_LOANPOOL[QUAL_SERVICES_HUD_MFI],MATCH(TBL_QUAL_SERVICESLISTING_FAMILIES[[#This Row],[LISTING_LOAN_ID_PROP_ADDR]],TBL_UDARDA_LOANPOOL[LOAN_ID_PROP_ADDR],0)),"")</f>
        <v/>
      </c>
      <c r="I6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6" s="36" t="b">
        <f>CONCATENATE(TBL_QUAL_SERVICESLISTING_FAMILIES[[#This Row],[LISTING_LOAN_ID_PROP_ADDR]],TBL_QUAL_SERVICESLISTING_FAMILIES[[#This Row],[FAMILY_NAME]],TBL_QUAL_SERVICESLISTING_FAMILIES[[#This Row],[HOUSEHOLD_ANNUAL_INCOME]])&lt;&gt;""</f>
        <v>0</v>
      </c>
      <c r="K616" s="36" t="b">
        <f>AND(TBL_QUAL_SERVICESLISTING_FAMILIES[[#This Row],[LISTING_LOAN_ID_PROP_ADDR]]&lt;&gt;"",TBL_QUAL_SERVICESLISTING_FAMILIES[[#This Row],[FAMILY_NAME]]&lt;&gt;"",TBL_QUAL_SERVICESLISTING_FAMILIES[[#This Row],[HOUSEHOLD_ANNUAL_INCOME]]&lt;&gt;"")</f>
        <v>0</v>
      </c>
      <c r="L616" s="36">
        <f>SUM(
IF(AND(TBL_QUAL_SERVICESLISTING_FAMILIES[[#This Row],[LISTING_LOAN_ID_PROP_ADDR]]&lt;&gt;"",NOT(ISNUMBER(MATCH(TBL_QUAL_SERVICESLISTING_FAMILIES[[#This Row],[LISTING_LOAN_ID_PROP_ADDR]],RANGE_LOOKUP_UDARDA_LOANLIST,0)))),1,0)
)</f>
        <v>0</v>
      </c>
    </row>
    <row r="617" spans="2:12" ht="20.100000000000001" customHeight="1" x14ac:dyDescent="0.25">
      <c r="B617" s="25" t="str">
        <f>IF(TBL_QUAL_SERVICESLISTING_FAMILIES[[#This Row],[RECORD_STARTED]],IF(TBL_QUAL_SERVICESLISTING_FAMILIES[[#This Row],[ERROR_COUNT]]&gt;0,-1,IF(TBL_QUAL_SERVICESLISTING_FAMILIES[[#This Row],[REQ_FIELDS_POPULATED]],1,0)),"")</f>
        <v/>
      </c>
      <c r="C617" s="94">
        <f>ROW()-ROW(TBL_QUAL_SERVICESLISTING_FAMILIES[[#Headers],[ROW_ID]])</f>
        <v>608</v>
      </c>
      <c r="D617" s="82"/>
      <c r="E617" s="82"/>
      <c r="F617" s="33"/>
      <c r="G6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7" s="84" t="str">
        <f>IFERROR(INDEX(TBL_UDARDA_LOANPOOL[QUAL_SERVICES_HUD_MFI],MATCH(TBL_QUAL_SERVICESLISTING_FAMILIES[[#This Row],[LISTING_LOAN_ID_PROP_ADDR]],TBL_UDARDA_LOANPOOL[LOAN_ID_PROP_ADDR],0)),"")</f>
        <v/>
      </c>
      <c r="I6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7" s="36" t="b">
        <f>CONCATENATE(TBL_QUAL_SERVICESLISTING_FAMILIES[[#This Row],[LISTING_LOAN_ID_PROP_ADDR]],TBL_QUAL_SERVICESLISTING_FAMILIES[[#This Row],[FAMILY_NAME]],TBL_QUAL_SERVICESLISTING_FAMILIES[[#This Row],[HOUSEHOLD_ANNUAL_INCOME]])&lt;&gt;""</f>
        <v>0</v>
      </c>
      <c r="K617" s="36" t="b">
        <f>AND(TBL_QUAL_SERVICESLISTING_FAMILIES[[#This Row],[LISTING_LOAN_ID_PROP_ADDR]]&lt;&gt;"",TBL_QUAL_SERVICESLISTING_FAMILIES[[#This Row],[FAMILY_NAME]]&lt;&gt;"",TBL_QUAL_SERVICESLISTING_FAMILIES[[#This Row],[HOUSEHOLD_ANNUAL_INCOME]]&lt;&gt;"")</f>
        <v>0</v>
      </c>
      <c r="L617" s="36">
        <f>SUM(
IF(AND(TBL_QUAL_SERVICESLISTING_FAMILIES[[#This Row],[LISTING_LOAN_ID_PROP_ADDR]]&lt;&gt;"",NOT(ISNUMBER(MATCH(TBL_QUAL_SERVICESLISTING_FAMILIES[[#This Row],[LISTING_LOAN_ID_PROP_ADDR]],RANGE_LOOKUP_UDARDA_LOANLIST,0)))),1,0)
)</f>
        <v>0</v>
      </c>
    </row>
    <row r="618" spans="2:12" ht="20.100000000000001" customHeight="1" x14ac:dyDescent="0.25">
      <c r="B618" s="25" t="str">
        <f>IF(TBL_QUAL_SERVICESLISTING_FAMILIES[[#This Row],[RECORD_STARTED]],IF(TBL_QUAL_SERVICESLISTING_FAMILIES[[#This Row],[ERROR_COUNT]]&gt;0,-1,IF(TBL_QUAL_SERVICESLISTING_FAMILIES[[#This Row],[REQ_FIELDS_POPULATED]],1,0)),"")</f>
        <v/>
      </c>
      <c r="C618" s="94">
        <f>ROW()-ROW(TBL_QUAL_SERVICESLISTING_FAMILIES[[#Headers],[ROW_ID]])</f>
        <v>609</v>
      </c>
      <c r="D618" s="82"/>
      <c r="E618" s="82"/>
      <c r="F618" s="33"/>
      <c r="G6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8" s="84" t="str">
        <f>IFERROR(INDEX(TBL_UDARDA_LOANPOOL[QUAL_SERVICES_HUD_MFI],MATCH(TBL_QUAL_SERVICESLISTING_FAMILIES[[#This Row],[LISTING_LOAN_ID_PROP_ADDR]],TBL_UDARDA_LOANPOOL[LOAN_ID_PROP_ADDR],0)),"")</f>
        <v/>
      </c>
      <c r="I6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8" s="36" t="b">
        <f>CONCATENATE(TBL_QUAL_SERVICESLISTING_FAMILIES[[#This Row],[LISTING_LOAN_ID_PROP_ADDR]],TBL_QUAL_SERVICESLISTING_FAMILIES[[#This Row],[FAMILY_NAME]],TBL_QUAL_SERVICESLISTING_FAMILIES[[#This Row],[HOUSEHOLD_ANNUAL_INCOME]])&lt;&gt;""</f>
        <v>0</v>
      </c>
      <c r="K618" s="36" t="b">
        <f>AND(TBL_QUAL_SERVICESLISTING_FAMILIES[[#This Row],[LISTING_LOAN_ID_PROP_ADDR]]&lt;&gt;"",TBL_QUAL_SERVICESLISTING_FAMILIES[[#This Row],[FAMILY_NAME]]&lt;&gt;"",TBL_QUAL_SERVICESLISTING_FAMILIES[[#This Row],[HOUSEHOLD_ANNUAL_INCOME]]&lt;&gt;"")</f>
        <v>0</v>
      </c>
      <c r="L618" s="36">
        <f>SUM(
IF(AND(TBL_QUAL_SERVICESLISTING_FAMILIES[[#This Row],[LISTING_LOAN_ID_PROP_ADDR]]&lt;&gt;"",NOT(ISNUMBER(MATCH(TBL_QUAL_SERVICESLISTING_FAMILIES[[#This Row],[LISTING_LOAN_ID_PROP_ADDR]],RANGE_LOOKUP_UDARDA_LOANLIST,0)))),1,0)
)</f>
        <v>0</v>
      </c>
    </row>
    <row r="619" spans="2:12" ht="20.100000000000001" customHeight="1" x14ac:dyDescent="0.25">
      <c r="B619" s="25" t="str">
        <f>IF(TBL_QUAL_SERVICESLISTING_FAMILIES[[#This Row],[RECORD_STARTED]],IF(TBL_QUAL_SERVICESLISTING_FAMILIES[[#This Row],[ERROR_COUNT]]&gt;0,-1,IF(TBL_QUAL_SERVICESLISTING_FAMILIES[[#This Row],[REQ_FIELDS_POPULATED]],1,0)),"")</f>
        <v/>
      </c>
      <c r="C619" s="94">
        <f>ROW()-ROW(TBL_QUAL_SERVICESLISTING_FAMILIES[[#Headers],[ROW_ID]])</f>
        <v>610</v>
      </c>
      <c r="D619" s="82"/>
      <c r="E619" s="82"/>
      <c r="F619" s="33"/>
      <c r="G6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9" s="84" t="str">
        <f>IFERROR(INDEX(TBL_UDARDA_LOANPOOL[QUAL_SERVICES_HUD_MFI],MATCH(TBL_QUAL_SERVICESLISTING_FAMILIES[[#This Row],[LISTING_LOAN_ID_PROP_ADDR]],TBL_UDARDA_LOANPOOL[LOAN_ID_PROP_ADDR],0)),"")</f>
        <v/>
      </c>
      <c r="I6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9" s="36" t="b">
        <f>CONCATENATE(TBL_QUAL_SERVICESLISTING_FAMILIES[[#This Row],[LISTING_LOAN_ID_PROP_ADDR]],TBL_QUAL_SERVICESLISTING_FAMILIES[[#This Row],[FAMILY_NAME]],TBL_QUAL_SERVICESLISTING_FAMILIES[[#This Row],[HOUSEHOLD_ANNUAL_INCOME]])&lt;&gt;""</f>
        <v>0</v>
      </c>
      <c r="K619" s="36" t="b">
        <f>AND(TBL_QUAL_SERVICESLISTING_FAMILIES[[#This Row],[LISTING_LOAN_ID_PROP_ADDR]]&lt;&gt;"",TBL_QUAL_SERVICESLISTING_FAMILIES[[#This Row],[FAMILY_NAME]]&lt;&gt;"",TBL_QUAL_SERVICESLISTING_FAMILIES[[#This Row],[HOUSEHOLD_ANNUAL_INCOME]]&lt;&gt;"")</f>
        <v>0</v>
      </c>
      <c r="L619" s="36">
        <f>SUM(
IF(AND(TBL_QUAL_SERVICESLISTING_FAMILIES[[#This Row],[LISTING_LOAN_ID_PROP_ADDR]]&lt;&gt;"",NOT(ISNUMBER(MATCH(TBL_QUAL_SERVICESLISTING_FAMILIES[[#This Row],[LISTING_LOAN_ID_PROP_ADDR]],RANGE_LOOKUP_UDARDA_LOANLIST,0)))),1,0)
)</f>
        <v>0</v>
      </c>
    </row>
    <row r="620" spans="2:12" ht="20.100000000000001" customHeight="1" x14ac:dyDescent="0.25">
      <c r="B620" s="25" t="str">
        <f>IF(TBL_QUAL_SERVICESLISTING_FAMILIES[[#This Row],[RECORD_STARTED]],IF(TBL_QUAL_SERVICESLISTING_FAMILIES[[#This Row],[ERROR_COUNT]]&gt;0,-1,IF(TBL_QUAL_SERVICESLISTING_FAMILIES[[#This Row],[REQ_FIELDS_POPULATED]],1,0)),"")</f>
        <v/>
      </c>
      <c r="C620" s="94">
        <f>ROW()-ROW(TBL_QUAL_SERVICESLISTING_FAMILIES[[#Headers],[ROW_ID]])</f>
        <v>611</v>
      </c>
      <c r="D620" s="82"/>
      <c r="E620" s="82"/>
      <c r="F620" s="33"/>
      <c r="G6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0" s="84" t="str">
        <f>IFERROR(INDEX(TBL_UDARDA_LOANPOOL[QUAL_SERVICES_HUD_MFI],MATCH(TBL_QUAL_SERVICESLISTING_FAMILIES[[#This Row],[LISTING_LOAN_ID_PROP_ADDR]],TBL_UDARDA_LOANPOOL[LOAN_ID_PROP_ADDR],0)),"")</f>
        <v/>
      </c>
      <c r="I6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0" s="36" t="b">
        <f>CONCATENATE(TBL_QUAL_SERVICESLISTING_FAMILIES[[#This Row],[LISTING_LOAN_ID_PROP_ADDR]],TBL_QUAL_SERVICESLISTING_FAMILIES[[#This Row],[FAMILY_NAME]],TBL_QUAL_SERVICESLISTING_FAMILIES[[#This Row],[HOUSEHOLD_ANNUAL_INCOME]])&lt;&gt;""</f>
        <v>0</v>
      </c>
      <c r="K620" s="36" t="b">
        <f>AND(TBL_QUAL_SERVICESLISTING_FAMILIES[[#This Row],[LISTING_LOAN_ID_PROP_ADDR]]&lt;&gt;"",TBL_QUAL_SERVICESLISTING_FAMILIES[[#This Row],[FAMILY_NAME]]&lt;&gt;"",TBL_QUAL_SERVICESLISTING_FAMILIES[[#This Row],[HOUSEHOLD_ANNUAL_INCOME]]&lt;&gt;"")</f>
        <v>0</v>
      </c>
      <c r="L620" s="36">
        <f>SUM(
IF(AND(TBL_QUAL_SERVICESLISTING_FAMILIES[[#This Row],[LISTING_LOAN_ID_PROP_ADDR]]&lt;&gt;"",NOT(ISNUMBER(MATCH(TBL_QUAL_SERVICESLISTING_FAMILIES[[#This Row],[LISTING_LOAN_ID_PROP_ADDR]],RANGE_LOOKUP_UDARDA_LOANLIST,0)))),1,0)
)</f>
        <v>0</v>
      </c>
    </row>
    <row r="621" spans="2:12" ht="20.100000000000001" customHeight="1" x14ac:dyDescent="0.25">
      <c r="B621" s="25" t="str">
        <f>IF(TBL_QUAL_SERVICESLISTING_FAMILIES[[#This Row],[RECORD_STARTED]],IF(TBL_QUAL_SERVICESLISTING_FAMILIES[[#This Row],[ERROR_COUNT]]&gt;0,-1,IF(TBL_QUAL_SERVICESLISTING_FAMILIES[[#This Row],[REQ_FIELDS_POPULATED]],1,0)),"")</f>
        <v/>
      </c>
      <c r="C621" s="94">
        <f>ROW()-ROW(TBL_QUAL_SERVICESLISTING_FAMILIES[[#Headers],[ROW_ID]])</f>
        <v>612</v>
      </c>
      <c r="D621" s="82"/>
      <c r="E621" s="82"/>
      <c r="F621" s="33"/>
      <c r="G6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1" s="84" t="str">
        <f>IFERROR(INDEX(TBL_UDARDA_LOANPOOL[QUAL_SERVICES_HUD_MFI],MATCH(TBL_QUAL_SERVICESLISTING_FAMILIES[[#This Row],[LISTING_LOAN_ID_PROP_ADDR]],TBL_UDARDA_LOANPOOL[LOAN_ID_PROP_ADDR],0)),"")</f>
        <v/>
      </c>
      <c r="I6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1" s="36" t="b">
        <f>CONCATENATE(TBL_QUAL_SERVICESLISTING_FAMILIES[[#This Row],[LISTING_LOAN_ID_PROP_ADDR]],TBL_QUAL_SERVICESLISTING_FAMILIES[[#This Row],[FAMILY_NAME]],TBL_QUAL_SERVICESLISTING_FAMILIES[[#This Row],[HOUSEHOLD_ANNUAL_INCOME]])&lt;&gt;""</f>
        <v>0</v>
      </c>
      <c r="K621" s="36" t="b">
        <f>AND(TBL_QUAL_SERVICESLISTING_FAMILIES[[#This Row],[LISTING_LOAN_ID_PROP_ADDR]]&lt;&gt;"",TBL_QUAL_SERVICESLISTING_FAMILIES[[#This Row],[FAMILY_NAME]]&lt;&gt;"",TBL_QUAL_SERVICESLISTING_FAMILIES[[#This Row],[HOUSEHOLD_ANNUAL_INCOME]]&lt;&gt;"")</f>
        <v>0</v>
      </c>
      <c r="L621" s="36">
        <f>SUM(
IF(AND(TBL_QUAL_SERVICESLISTING_FAMILIES[[#This Row],[LISTING_LOAN_ID_PROP_ADDR]]&lt;&gt;"",NOT(ISNUMBER(MATCH(TBL_QUAL_SERVICESLISTING_FAMILIES[[#This Row],[LISTING_LOAN_ID_PROP_ADDR]],RANGE_LOOKUP_UDARDA_LOANLIST,0)))),1,0)
)</f>
        <v>0</v>
      </c>
    </row>
    <row r="622" spans="2:12" ht="20.100000000000001" customHeight="1" x14ac:dyDescent="0.25">
      <c r="B622" s="25" t="str">
        <f>IF(TBL_QUAL_SERVICESLISTING_FAMILIES[[#This Row],[RECORD_STARTED]],IF(TBL_QUAL_SERVICESLISTING_FAMILIES[[#This Row],[ERROR_COUNT]]&gt;0,-1,IF(TBL_QUAL_SERVICESLISTING_FAMILIES[[#This Row],[REQ_FIELDS_POPULATED]],1,0)),"")</f>
        <v/>
      </c>
      <c r="C622" s="94">
        <f>ROW()-ROW(TBL_QUAL_SERVICESLISTING_FAMILIES[[#Headers],[ROW_ID]])</f>
        <v>613</v>
      </c>
      <c r="D622" s="82"/>
      <c r="E622" s="82"/>
      <c r="F622" s="33"/>
      <c r="G6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2" s="84" t="str">
        <f>IFERROR(INDEX(TBL_UDARDA_LOANPOOL[QUAL_SERVICES_HUD_MFI],MATCH(TBL_QUAL_SERVICESLISTING_FAMILIES[[#This Row],[LISTING_LOAN_ID_PROP_ADDR]],TBL_UDARDA_LOANPOOL[LOAN_ID_PROP_ADDR],0)),"")</f>
        <v/>
      </c>
      <c r="I6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2" s="36" t="b">
        <f>CONCATENATE(TBL_QUAL_SERVICESLISTING_FAMILIES[[#This Row],[LISTING_LOAN_ID_PROP_ADDR]],TBL_QUAL_SERVICESLISTING_FAMILIES[[#This Row],[FAMILY_NAME]],TBL_QUAL_SERVICESLISTING_FAMILIES[[#This Row],[HOUSEHOLD_ANNUAL_INCOME]])&lt;&gt;""</f>
        <v>0</v>
      </c>
      <c r="K622" s="36" t="b">
        <f>AND(TBL_QUAL_SERVICESLISTING_FAMILIES[[#This Row],[LISTING_LOAN_ID_PROP_ADDR]]&lt;&gt;"",TBL_QUAL_SERVICESLISTING_FAMILIES[[#This Row],[FAMILY_NAME]]&lt;&gt;"",TBL_QUAL_SERVICESLISTING_FAMILIES[[#This Row],[HOUSEHOLD_ANNUAL_INCOME]]&lt;&gt;"")</f>
        <v>0</v>
      </c>
      <c r="L622" s="36">
        <f>SUM(
IF(AND(TBL_QUAL_SERVICESLISTING_FAMILIES[[#This Row],[LISTING_LOAN_ID_PROP_ADDR]]&lt;&gt;"",NOT(ISNUMBER(MATCH(TBL_QUAL_SERVICESLISTING_FAMILIES[[#This Row],[LISTING_LOAN_ID_PROP_ADDR]],RANGE_LOOKUP_UDARDA_LOANLIST,0)))),1,0)
)</f>
        <v>0</v>
      </c>
    </row>
    <row r="623" spans="2:12" ht="20.100000000000001" customHeight="1" x14ac:dyDescent="0.25">
      <c r="B623" s="25" t="str">
        <f>IF(TBL_QUAL_SERVICESLISTING_FAMILIES[[#This Row],[RECORD_STARTED]],IF(TBL_QUAL_SERVICESLISTING_FAMILIES[[#This Row],[ERROR_COUNT]]&gt;0,-1,IF(TBL_QUAL_SERVICESLISTING_FAMILIES[[#This Row],[REQ_FIELDS_POPULATED]],1,0)),"")</f>
        <v/>
      </c>
      <c r="C623" s="94">
        <f>ROW()-ROW(TBL_QUAL_SERVICESLISTING_FAMILIES[[#Headers],[ROW_ID]])</f>
        <v>614</v>
      </c>
      <c r="D623" s="82"/>
      <c r="E623" s="82"/>
      <c r="F623" s="33"/>
      <c r="G6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3" s="84" t="str">
        <f>IFERROR(INDEX(TBL_UDARDA_LOANPOOL[QUAL_SERVICES_HUD_MFI],MATCH(TBL_QUAL_SERVICESLISTING_FAMILIES[[#This Row],[LISTING_LOAN_ID_PROP_ADDR]],TBL_UDARDA_LOANPOOL[LOAN_ID_PROP_ADDR],0)),"")</f>
        <v/>
      </c>
      <c r="I6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3" s="36" t="b">
        <f>CONCATENATE(TBL_QUAL_SERVICESLISTING_FAMILIES[[#This Row],[LISTING_LOAN_ID_PROP_ADDR]],TBL_QUAL_SERVICESLISTING_FAMILIES[[#This Row],[FAMILY_NAME]],TBL_QUAL_SERVICESLISTING_FAMILIES[[#This Row],[HOUSEHOLD_ANNUAL_INCOME]])&lt;&gt;""</f>
        <v>0</v>
      </c>
      <c r="K623" s="36" t="b">
        <f>AND(TBL_QUAL_SERVICESLISTING_FAMILIES[[#This Row],[LISTING_LOAN_ID_PROP_ADDR]]&lt;&gt;"",TBL_QUAL_SERVICESLISTING_FAMILIES[[#This Row],[FAMILY_NAME]]&lt;&gt;"",TBL_QUAL_SERVICESLISTING_FAMILIES[[#This Row],[HOUSEHOLD_ANNUAL_INCOME]]&lt;&gt;"")</f>
        <v>0</v>
      </c>
      <c r="L623" s="36">
        <f>SUM(
IF(AND(TBL_QUAL_SERVICESLISTING_FAMILIES[[#This Row],[LISTING_LOAN_ID_PROP_ADDR]]&lt;&gt;"",NOT(ISNUMBER(MATCH(TBL_QUAL_SERVICESLISTING_FAMILIES[[#This Row],[LISTING_LOAN_ID_PROP_ADDR]],RANGE_LOOKUP_UDARDA_LOANLIST,0)))),1,0)
)</f>
        <v>0</v>
      </c>
    </row>
    <row r="624" spans="2:12" ht="20.100000000000001" customHeight="1" x14ac:dyDescent="0.25">
      <c r="B624" s="25" t="str">
        <f>IF(TBL_QUAL_SERVICESLISTING_FAMILIES[[#This Row],[RECORD_STARTED]],IF(TBL_QUAL_SERVICESLISTING_FAMILIES[[#This Row],[ERROR_COUNT]]&gt;0,-1,IF(TBL_QUAL_SERVICESLISTING_FAMILIES[[#This Row],[REQ_FIELDS_POPULATED]],1,0)),"")</f>
        <v/>
      </c>
      <c r="C624" s="94">
        <f>ROW()-ROW(TBL_QUAL_SERVICESLISTING_FAMILIES[[#Headers],[ROW_ID]])</f>
        <v>615</v>
      </c>
      <c r="D624" s="82"/>
      <c r="E624" s="82"/>
      <c r="F624" s="33"/>
      <c r="G6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4" s="84" t="str">
        <f>IFERROR(INDEX(TBL_UDARDA_LOANPOOL[QUAL_SERVICES_HUD_MFI],MATCH(TBL_QUAL_SERVICESLISTING_FAMILIES[[#This Row],[LISTING_LOAN_ID_PROP_ADDR]],TBL_UDARDA_LOANPOOL[LOAN_ID_PROP_ADDR],0)),"")</f>
        <v/>
      </c>
      <c r="I6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4" s="36" t="b">
        <f>CONCATENATE(TBL_QUAL_SERVICESLISTING_FAMILIES[[#This Row],[LISTING_LOAN_ID_PROP_ADDR]],TBL_QUAL_SERVICESLISTING_FAMILIES[[#This Row],[FAMILY_NAME]],TBL_QUAL_SERVICESLISTING_FAMILIES[[#This Row],[HOUSEHOLD_ANNUAL_INCOME]])&lt;&gt;""</f>
        <v>0</v>
      </c>
      <c r="K624" s="36" t="b">
        <f>AND(TBL_QUAL_SERVICESLISTING_FAMILIES[[#This Row],[LISTING_LOAN_ID_PROP_ADDR]]&lt;&gt;"",TBL_QUAL_SERVICESLISTING_FAMILIES[[#This Row],[FAMILY_NAME]]&lt;&gt;"",TBL_QUAL_SERVICESLISTING_FAMILIES[[#This Row],[HOUSEHOLD_ANNUAL_INCOME]]&lt;&gt;"")</f>
        <v>0</v>
      </c>
      <c r="L624" s="36">
        <f>SUM(
IF(AND(TBL_QUAL_SERVICESLISTING_FAMILIES[[#This Row],[LISTING_LOAN_ID_PROP_ADDR]]&lt;&gt;"",NOT(ISNUMBER(MATCH(TBL_QUAL_SERVICESLISTING_FAMILIES[[#This Row],[LISTING_LOAN_ID_PROP_ADDR]],RANGE_LOOKUP_UDARDA_LOANLIST,0)))),1,0)
)</f>
        <v>0</v>
      </c>
    </row>
    <row r="625" spans="2:12" ht="20.100000000000001" customHeight="1" x14ac:dyDescent="0.25">
      <c r="B625" s="25" t="str">
        <f>IF(TBL_QUAL_SERVICESLISTING_FAMILIES[[#This Row],[RECORD_STARTED]],IF(TBL_QUAL_SERVICESLISTING_FAMILIES[[#This Row],[ERROR_COUNT]]&gt;0,-1,IF(TBL_QUAL_SERVICESLISTING_FAMILIES[[#This Row],[REQ_FIELDS_POPULATED]],1,0)),"")</f>
        <v/>
      </c>
      <c r="C625" s="94">
        <f>ROW()-ROW(TBL_QUAL_SERVICESLISTING_FAMILIES[[#Headers],[ROW_ID]])</f>
        <v>616</v>
      </c>
      <c r="D625" s="82"/>
      <c r="E625" s="82"/>
      <c r="F625" s="33"/>
      <c r="G6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5" s="84" t="str">
        <f>IFERROR(INDEX(TBL_UDARDA_LOANPOOL[QUAL_SERVICES_HUD_MFI],MATCH(TBL_QUAL_SERVICESLISTING_FAMILIES[[#This Row],[LISTING_LOAN_ID_PROP_ADDR]],TBL_UDARDA_LOANPOOL[LOAN_ID_PROP_ADDR],0)),"")</f>
        <v/>
      </c>
      <c r="I6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5" s="36" t="b">
        <f>CONCATENATE(TBL_QUAL_SERVICESLISTING_FAMILIES[[#This Row],[LISTING_LOAN_ID_PROP_ADDR]],TBL_QUAL_SERVICESLISTING_FAMILIES[[#This Row],[FAMILY_NAME]],TBL_QUAL_SERVICESLISTING_FAMILIES[[#This Row],[HOUSEHOLD_ANNUAL_INCOME]])&lt;&gt;""</f>
        <v>0</v>
      </c>
      <c r="K625" s="36" t="b">
        <f>AND(TBL_QUAL_SERVICESLISTING_FAMILIES[[#This Row],[LISTING_LOAN_ID_PROP_ADDR]]&lt;&gt;"",TBL_QUAL_SERVICESLISTING_FAMILIES[[#This Row],[FAMILY_NAME]]&lt;&gt;"",TBL_QUAL_SERVICESLISTING_FAMILIES[[#This Row],[HOUSEHOLD_ANNUAL_INCOME]]&lt;&gt;"")</f>
        <v>0</v>
      </c>
      <c r="L625" s="36">
        <f>SUM(
IF(AND(TBL_QUAL_SERVICESLISTING_FAMILIES[[#This Row],[LISTING_LOAN_ID_PROP_ADDR]]&lt;&gt;"",NOT(ISNUMBER(MATCH(TBL_QUAL_SERVICESLISTING_FAMILIES[[#This Row],[LISTING_LOAN_ID_PROP_ADDR]],RANGE_LOOKUP_UDARDA_LOANLIST,0)))),1,0)
)</f>
        <v>0</v>
      </c>
    </row>
    <row r="626" spans="2:12" ht="20.100000000000001" customHeight="1" x14ac:dyDescent="0.25">
      <c r="B626" s="25" t="str">
        <f>IF(TBL_QUAL_SERVICESLISTING_FAMILIES[[#This Row],[RECORD_STARTED]],IF(TBL_QUAL_SERVICESLISTING_FAMILIES[[#This Row],[ERROR_COUNT]]&gt;0,-1,IF(TBL_QUAL_SERVICESLISTING_FAMILIES[[#This Row],[REQ_FIELDS_POPULATED]],1,0)),"")</f>
        <v/>
      </c>
      <c r="C626" s="94">
        <f>ROW()-ROW(TBL_QUAL_SERVICESLISTING_FAMILIES[[#Headers],[ROW_ID]])</f>
        <v>617</v>
      </c>
      <c r="D626" s="82"/>
      <c r="E626" s="82"/>
      <c r="F626" s="33"/>
      <c r="G6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6" s="84" t="str">
        <f>IFERROR(INDEX(TBL_UDARDA_LOANPOOL[QUAL_SERVICES_HUD_MFI],MATCH(TBL_QUAL_SERVICESLISTING_FAMILIES[[#This Row],[LISTING_LOAN_ID_PROP_ADDR]],TBL_UDARDA_LOANPOOL[LOAN_ID_PROP_ADDR],0)),"")</f>
        <v/>
      </c>
      <c r="I6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6" s="36" t="b">
        <f>CONCATENATE(TBL_QUAL_SERVICESLISTING_FAMILIES[[#This Row],[LISTING_LOAN_ID_PROP_ADDR]],TBL_QUAL_SERVICESLISTING_FAMILIES[[#This Row],[FAMILY_NAME]],TBL_QUAL_SERVICESLISTING_FAMILIES[[#This Row],[HOUSEHOLD_ANNUAL_INCOME]])&lt;&gt;""</f>
        <v>0</v>
      </c>
      <c r="K626" s="36" t="b">
        <f>AND(TBL_QUAL_SERVICESLISTING_FAMILIES[[#This Row],[LISTING_LOAN_ID_PROP_ADDR]]&lt;&gt;"",TBL_QUAL_SERVICESLISTING_FAMILIES[[#This Row],[FAMILY_NAME]]&lt;&gt;"",TBL_QUAL_SERVICESLISTING_FAMILIES[[#This Row],[HOUSEHOLD_ANNUAL_INCOME]]&lt;&gt;"")</f>
        <v>0</v>
      </c>
      <c r="L626" s="36">
        <f>SUM(
IF(AND(TBL_QUAL_SERVICESLISTING_FAMILIES[[#This Row],[LISTING_LOAN_ID_PROP_ADDR]]&lt;&gt;"",NOT(ISNUMBER(MATCH(TBL_QUAL_SERVICESLISTING_FAMILIES[[#This Row],[LISTING_LOAN_ID_PROP_ADDR]],RANGE_LOOKUP_UDARDA_LOANLIST,0)))),1,0)
)</f>
        <v>0</v>
      </c>
    </row>
    <row r="627" spans="2:12" ht="20.100000000000001" customHeight="1" x14ac:dyDescent="0.25">
      <c r="B627" s="25" t="str">
        <f>IF(TBL_QUAL_SERVICESLISTING_FAMILIES[[#This Row],[RECORD_STARTED]],IF(TBL_QUAL_SERVICESLISTING_FAMILIES[[#This Row],[ERROR_COUNT]]&gt;0,-1,IF(TBL_QUAL_SERVICESLISTING_FAMILIES[[#This Row],[REQ_FIELDS_POPULATED]],1,0)),"")</f>
        <v/>
      </c>
      <c r="C627" s="94">
        <f>ROW()-ROW(TBL_QUAL_SERVICESLISTING_FAMILIES[[#Headers],[ROW_ID]])</f>
        <v>618</v>
      </c>
      <c r="D627" s="82"/>
      <c r="E627" s="82"/>
      <c r="F627" s="33"/>
      <c r="G6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7" s="84" t="str">
        <f>IFERROR(INDEX(TBL_UDARDA_LOANPOOL[QUAL_SERVICES_HUD_MFI],MATCH(TBL_QUAL_SERVICESLISTING_FAMILIES[[#This Row],[LISTING_LOAN_ID_PROP_ADDR]],TBL_UDARDA_LOANPOOL[LOAN_ID_PROP_ADDR],0)),"")</f>
        <v/>
      </c>
      <c r="I6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7" s="36" t="b">
        <f>CONCATENATE(TBL_QUAL_SERVICESLISTING_FAMILIES[[#This Row],[LISTING_LOAN_ID_PROP_ADDR]],TBL_QUAL_SERVICESLISTING_FAMILIES[[#This Row],[FAMILY_NAME]],TBL_QUAL_SERVICESLISTING_FAMILIES[[#This Row],[HOUSEHOLD_ANNUAL_INCOME]])&lt;&gt;""</f>
        <v>0</v>
      </c>
      <c r="K627" s="36" t="b">
        <f>AND(TBL_QUAL_SERVICESLISTING_FAMILIES[[#This Row],[LISTING_LOAN_ID_PROP_ADDR]]&lt;&gt;"",TBL_QUAL_SERVICESLISTING_FAMILIES[[#This Row],[FAMILY_NAME]]&lt;&gt;"",TBL_QUAL_SERVICESLISTING_FAMILIES[[#This Row],[HOUSEHOLD_ANNUAL_INCOME]]&lt;&gt;"")</f>
        <v>0</v>
      </c>
      <c r="L627" s="36">
        <f>SUM(
IF(AND(TBL_QUAL_SERVICESLISTING_FAMILIES[[#This Row],[LISTING_LOAN_ID_PROP_ADDR]]&lt;&gt;"",NOT(ISNUMBER(MATCH(TBL_QUAL_SERVICESLISTING_FAMILIES[[#This Row],[LISTING_LOAN_ID_PROP_ADDR]],RANGE_LOOKUP_UDARDA_LOANLIST,0)))),1,0)
)</f>
        <v>0</v>
      </c>
    </row>
    <row r="628" spans="2:12" ht="20.100000000000001" customHeight="1" x14ac:dyDescent="0.25">
      <c r="B628" s="25" t="str">
        <f>IF(TBL_QUAL_SERVICESLISTING_FAMILIES[[#This Row],[RECORD_STARTED]],IF(TBL_QUAL_SERVICESLISTING_FAMILIES[[#This Row],[ERROR_COUNT]]&gt;0,-1,IF(TBL_QUAL_SERVICESLISTING_FAMILIES[[#This Row],[REQ_FIELDS_POPULATED]],1,0)),"")</f>
        <v/>
      </c>
      <c r="C628" s="94">
        <f>ROW()-ROW(TBL_QUAL_SERVICESLISTING_FAMILIES[[#Headers],[ROW_ID]])</f>
        <v>619</v>
      </c>
      <c r="D628" s="82"/>
      <c r="E628" s="82"/>
      <c r="F628" s="33"/>
      <c r="G6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8" s="84" t="str">
        <f>IFERROR(INDEX(TBL_UDARDA_LOANPOOL[QUAL_SERVICES_HUD_MFI],MATCH(TBL_QUAL_SERVICESLISTING_FAMILIES[[#This Row],[LISTING_LOAN_ID_PROP_ADDR]],TBL_UDARDA_LOANPOOL[LOAN_ID_PROP_ADDR],0)),"")</f>
        <v/>
      </c>
      <c r="I6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8" s="36" t="b">
        <f>CONCATENATE(TBL_QUAL_SERVICESLISTING_FAMILIES[[#This Row],[LISTING_LOAN_ID_PROP_ADDR]],TBL_QUAL_SERVICESLISTING_FAMILIES[[#This Row],[FAMILY_NAME]],TBL_QUAL_SERVICESLISTING_FAMILIES[[#This Row],[HOUSEHOLD_ANNUAL_INCOME]])&lt;&gt;""</f>
        <v>0</v>
      </c>
      <c r="K628" s="36" t="b">
        <f>AND(TBL_QUAL_SERVICESLISTING_FAMILIES[[#This Row],[LISTING_LOAN_ID_PROP_ADDR]]&lt;&gt;"",TBL_QUAL_SERVICESLISTING_FAMILIES[[#This Row],[FAMILY_NAME]]&lt;&gt;"",TBL_QUAL_SERVICESLISTING_FAMILIES[[#This Row],[HOUSEHOLD_ANNUAL_INCOME]]&lt;&gt;"")</f>
        <v>0</v>
      </c>
      <c r="L628" s="36">
        <f>SUM(
IF(AND(TBL_QUAL_SERVICESLISTING_FAMILIES[[#This Row],[LISTING_LOAN_ID_PROP_ADDR]]&lt;&gt;"",NOT(ISNUMBER(MATCH(TBL_QUAL_SERVICESLISTING_FAMILIES[[#This Row],[LISTING_LOAN_ID_PROP_ADDR]],RANGE_LOOKUP_UDARDA_LOANLIST,0)))),1,0)
)</f>
        <v>0</v>
      </c>
    </row>
    <row r="629" spans="2:12" ht="20.100000000000001" customHeight="1" x14ac:dyDescent="0.25">
      <c r="B629" s="25" t="str">
        <f>IF(TBL_QUAL_SERVICESLISTING_FAMILIES[[#This Row],[RECORD_STARTED]],IF(TBL_QUAL_SERVICESLISTING_FAMILIES[[#This Row],[ERROR_COUNT]]&gt;0,-1,IF(TBL_QUAL_SERVICESLISTING_FAMILIES[[#This Row],[REQ_FIELDS_POPULATED]],1,0)),"")</f>
        <v/>
      </c>
      <c r="C629" s="94">
        <f>ROW()-ROW(TBL_QUAL_SERVICESLISTING_FAMILIES[[#Headers],[ROW_ID]])</f>
        <v>620</v>
      </c>
      <c r="D629" s="82"/>
      <c r="E629" s="82"/>
      <c r="F629" s="33"/>
      <c r="G6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9" s="84" t="str">
        <f>IFERROR(INDEX(TBL_UDARDA_LOANPOOL[QUAL_SERVICES_HUD_MFI],MATCH(TBL_QUAL_SERVICESLISTING_FAMILIES[[#This Row],[LISTING_LOAN_ID_PROP_ADDR]],TBL_UDARDA_LOANPOOL[LOAN_ID_PROP_ADDR],0)),"")</f>
        <v/>
      </c>
      <c r="I6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9" s="36" t="b">
        <f>CONCATENATE(TBL_QUAL_SERVICESLISTING_FAMILIES[[#This Row],[LISTING_LOAN_ID_PROP_ADDR]],TBL_QUAL_SERVICESLISTING_FAMILIES[[#This Row],[FAMILY_NAME]],TBL_QUAL_SERVICESLISTING_FAMILIES[[#This Row],[HOUSEHOLD_ANNUAL_INCOME]])&lt;&gt;""</f>
        <v>0</v>
      </c>
      <c r="K629" s="36" t="b">
        <f>AND(TBL_QUAL_SERVICESLISTING_FAMILIES[[#This Row],[LISTING_LOAN_ID_PROP_ADDR]]&lt;&gt;"",TBL_QUAL_SERVICESLISTING_FAMILIES[[#This Row],[FAMILY_NAME]]&lt;&gt;"",TBL_QUAL_SERVICESLISTING_FAMILIES[[#This Row],[HOUSEHOLD_ANNUAL_INCOME]]&lt;&gt;"")</f>
        <v>0</v>
      </c>
      <c r="L629" s="36">
        <f>SUM(
IF(AND(TBL_QUAL_SERVICESLISTING_FAMILIES[[#This Row],[LISTING_LOAN_ID_PROP_ADDR]]&lt;&gt;"",NOT(ISNUMBER(MATCH(TBL_QUAL_SERVICESLISTING_FAMILIES[[#This Row],[LISTING_LOAN_ID_PROP_ADDR]],RANGE_LOOKUP_UDARDA_LOANLIST,0)))),1,0)
)</f>
        <v>0</v>
      </c>
    </row>
    <row r="630" spans="2:12" ht="20.100000000000001" customHeight="1" x14ac:dyDescent="0.25">
      <c r="B630" s="25" t="str">
        <f>IF(TBL_QUAL_SERVICESLISTING_FAMILIES[[#This Row],[RECORD_STARTED]],IF(TBL_QUAL_SERVICESLISTING_FAMILIES[[#This Row],[ERROR_COUNT]]&gt;0,-1,IF(TBL_QUAL_SERVICESLISTING_FAMILIES[[#This Row],[REQ_FIELDS_POPULATED]],1,0)),"")</f>
        <v/>
      </c>
      <c r="C630" s="94">
        <f>ROW()-ROW(TBL_QUAL_SERVICESLISTING_FAMILIES[[#Headers],[ROW_ID]])</f>
        <v>621</v>
      </c>
      <c r="D630" s="82"/>
      <c r="E630" s="82"/>
      <c r="F630" s="33"/>
      <c r="G6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0" s="84" t="str">
        <f>IFERROR(INDEX(TBL_UDARDA_LOANPOOL[QUAL_SERVICES_HUD_MFI],MATCH(TBL_QUAL_SERVICESLISTING_FAMILIES[[#This Row],[LISTING_LOAN_ID_PROP_ADDR]],TBL_UDARDA_LOANPOOL[LOAN_ID_PROP_ADDR],0)),"")</f>
        <v/>
      </c>
      <c r="I6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0" s="36" t="b">
        <f>CONCATENATE(TBL_QUAL_SERVICESLISTING_FAMILIES[[#This Row],[LISTING_LOAN_ID_PROP_ADDR]],TBL_QUAL_SERVICESLISTING_FAMILIES[[#This Row],[FAMILY_NAME]],TBL_QUAL_SERVICESLISTING_FAMILIES[[#This Row],[HOUSEHOLD_ANNUAL_INCOME]])&lt;&gt;""</f>
        <v>0</v>
      </c>
      <c r="K630" s="36" t="b">
        <f>AND(TBL_QUAL_SERVICESLISTING_FAMILIES[[#This Row],[LISTING_LOAN_ID_PROP_ADDR]]&lt;&gt;"",TBL_QUAL_SERVICESLISTING_FAMILIES[[#This Row],[FAMILY_NAME]]&lt;&gt;"",TBL_QUAL_SERVICESLISTING_FAMILIES[[#This Row],[HOUSEHOLD_ANNUAL_INCOME]]&lt;&gt;"")</f>
        <v>0</v>
      </c>
      <c r="L630" s="36">
        <f>SUM(
IF(AND(TBL_QUAL_SERVICESLISTING_FAMILIES[[#This Row],[LISTING_LOAN_ID_PROP_ADDR]]&lt;&gt;"",NOT(ISNUMBER(MATCH(TBL_QUAL_SERVICESLISTING_FAMILIES[[#This Row],[LISTING_LOAN_ID_PROP_ADDR]],RANGE_LOOKUP_UDARDA_LOANLIST,0)))),1,0)
)</f>
        <v>0</v>
      </c>
    </row>
    <row r="631" spans="2:12" ht="20.100000000000001" customHeight="1" x14ac:dyDescent="0.25">
      <c r="B631" s="25" t="str">
        <f>IF(TBL_QUAL_SERVICESLISTING_FAMILIES[[#This Row],[RECORD_STARTED]],IF(TBL_QUAL_SERVICESLISTING_FAMILIES[[#This Row],[ERROR_COUNT]]&gt;0,-1,IF(TBL_QUAL_SERVICESLISTING_FAMILIES[[#This Row],[REQ_FIELDS_POPULATED]],1,0)),"")</f>
        <v/>
      </c>
      <c r="C631" s="94">
        <f>ROW()-ROW(TBL_QUAL_SERVICESLISTING_FAMILIES[[#Headers],[ROW_ID]])</f>
        <v>622</v>
      </c>
      <c r="D631" s="82"/>
      <c r="E631" s="82"/>
      <c r="F631" s="33"/>
      <c r="G6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1" s="84" t="str">
        <f>IFERROR(INDEX(TBL_UDARDA_LOANPOOL[QUAL_SERVICES_HUD_MFI],MATCH(TBL_QUAL_SERVICESLISTING_FAMILIES[[#This Row],[LISTING_LOAN_ID_PROP_ADDR]],TBL_UDARDA_LOANPOOL[LOAN_ID_PROP_ADDR],0)),"")</f>
        <v/>
      </c>
      <c r="I6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1" s="36" t="b">
        <f>CONCATENATE(TBL_QUAL_SERVICESLISTING_FAMILIES[[#This Row],[LISTING_LOAN_ID_PROP_ADDR]],TBL_QUAL_SERVICESLISTING_FAMILIES[[#This Row],[FAMILY_NAME]],TBL_QUAL_SERVICESLISTING_FAMILIES[[#This Row],[HOUSEHOLD_ANNUAL_INCOME]])&lt;&gt;""</f>
        <v>0</v>
      </c>
      <c r="K631" s="36" t="b">
        <f>AND(TBL_QUAL_SERVICESLISTING_FAMILIES[[#This Row],[LISTING_LOAN_ID_PROP_ADDR]]&lt;&gt;"",TBL_QUAL_SERVICESLISTING_FAMILIES[[#This Row],[FAMILY_NAME]]&lt;&gt;"",TBL_QUAL_SERVICESLISTING_FAMILIES[[#This Row],[HOUSEHOLD_ANNUAL_INCOME]]&lt;&gt;"")</f>
        <v>0</v>
      </c>
      <c r="L631" s="36">
        <f>SUM(
IF(AND(TBL_QUAL_SERVICESLISTING_FAMILIES[[#This Row],[LISTING_LOAN_ID_PROP_ADDR]]&lt;&gt;"",NOT(ISNUMBER(MATCH(TBL_QUAL_SERVICESLISTING_FAMILIES[[#This Row],[LISTING_LOAN_ID_PROP_ADDR]],RANGE_LOOKUP_UDARDA_LOANLIST,0)))),1,0)
)</f>
        <v>0</v>
      </c>
    </row>
    <row r="632" spans="2:12" ht="20.100000000000001" customHeight="1" x14ac:dyDescent="0.25">
      <c r="B632" s="25" t="str">
        <f>IF(TBL_QUAL_SERVICESLISTING_FAMILIES[[#This Row],[RECORD_STARTED]],IF(TBL_QUAL_SERVICESLISTING_FAMILIES[[#This Row],[ERROR_COUNT]]&gt;0,-1,IF(TBL_QUAL_SERVICESLISTING_FAMILIES[[#This Row],[REQ_FIELDS_POPULATED]],1,0)),"")</f>
        <v/>
      </c>
      <c r="C632" s="94">
        <f>ROW()-ROW(TBL_QUAL_SERVICESLISTING_FAMILIES[[#Headers],[ROW_ID]])</f>
        <v>623</v>
      </c>
      <c r="D632" s="82"/>
      <c r="E632" s="82"/>
      <c r="F632" s="33"/>
      <c r="G6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2" s="84" t="str">
        <f>IFERROR(INDEX(TBL_UDARDA_LOANPOOL[QUAL_SERVICES_HUD_MFI],MATCH(TBL_QUAL_SERVICESLISTING_FAMILIES[[#This Row],[LISTING_LOAN_ID_PROP_ADDR]],TBL_UDARDA_LOANPOOL[LOAN_ID_PROP_ADDR],0)),"")</f>
        <v/>
      </c>
      <c r="I6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2" s="36" t="b">
        <f>CONCATENATE(TBL_QUAL_SERVICESLISTING_FAMILIES[[#This Row],[LISTING_LOAN_ID_PROP_ADDR]],TBL_QUAL_SERVICESLISTING_FAMILIES[[#This Row],[FAMILY_NAME]],TBL_QUAL_SERVICESLISTING_FAMILIES[[#This Row],[HOUSEHOLD_ANNUAL_INCOME]])&lt;&gt;""</f>
        <v>0</v>
      </c>
      <c r="K632" s="36" t="b">
        <f>AND(TBL_QUAL_SERVICESLISTING_FAMILIES[[#This Row],[LISTING_LOAN_ID_PROP_ADDR]]&lt;&gt;"",TBL_QUAL_SERVICESLISTING_FAMILIES[[#This Row],[FAMILY_NAME]]&lt;&gt;"",TBL_QUAL_SERVICESLISTING_FAMILIES[[#This Row],[HOUSEHOLD_ANNUAL_INCOME]]&lt;&gt;"")</f>
        <v>0</v>
      </c>
      <c r="L632" s="36">
        <f>SUM(
IF(AND(TBL_QUAL_SERVICESLISTING_FAMILIES[[#This Row],[LISTING_LOAN_ID_PROP_ADDR]]&lt;&gt;"",NOT(ISNUMBER(MATCH(TBL_QUAL_SERVICESLISTING_FAMILIES[[#This Row],[LISTING_LOAN_ID_PROP_ADDR]],RANGE_LOOKUP_UDARDA_LOANLIST,0)))),1,0)
)</f>
        <v>0</v>
      </c>
    </row>
    <row r="633" spans="2:12" ht="20.100000000000001" customHeight="1" x14ac:dyDescent="0.25">
      <c r="B633" s="25" t="str">
        <f>IF(TBL_QUAL_SERVICESLISTING_FAMILIES[[#This Row],[RECORD_STARTED]],IF(TBL_QUAL_SERVICESLISTING_FAMILIES[[#This Row],[ERROR_COUNT]]&gt;0,-1,IF(TBL_QUAL_SERVICESLISTING_FAMILIES[[#This Row],[REQ_FIELDS_POPULATED]],1,0)),"")</f>
        <v/>
      </c>
      <c r="C633" s="94">
        <f>ROW()-ROW(TBL_QUAL_SERVICESLISTING_FAMILIES[[#Headers],[ROW_ID]])</f>
        <v>624</v>
      </c>
      <c r="D633" s="82"/>
      <c r="E633" s="82"/>
      <c r="F633" s="33"/>
      <c r="G6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3" s="84" t="str">
        <f>IFERROR(INDEX(TBL_UDARDA_LOANPOOL[QUAL_SERVICES_HUD_MFI],MATCH(TBL_QUAL_SERVICESLISTING_FAMILIES[[#This Row],[LISTING_LOAN_ID_PROP_ADDR]],TBL_UDARDA_LOANPOOL[LOAN_ID_PROP_ADDR],0)),"")</f>
        <v/>
      </c>
      <c r="I6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3" s="36" t="b">
        <f>CONCATENATE(TBL_QUAL_SERVICESLISTING_FAMILIES[[#This Row],[LISTING_LOAN_ID_PROP_ADDR]],TBL_QUAL_SERVICESLISTING_FAMILIES[[#This Row],[FAMILY_NAME]],TBL_QUAL_SERVICESLISTING_FAMILIES[[#This Row],[HOUSEHOLD_ANNUAL_INCOME]])&lt;&gt;""</f>
        <v>0</v>
      </c>
      <c r="K633" s="36" t="b">
        <f>AND(TBL_QUAL_SERVICESLISTING_FAMILIES[[#This Row],[LISTING_LOAN_ID_PROP_ADDR]]&lt;&gt;"",TBL_QUAL_SERVICESLISTING_FAMILIES[[#This Row],[FAMILY_NAME]]&lt;&gt;"",TBL_QUAL_SERVICESLISTING_FAMILIES[[#This Row],[HOUSEHOLD_ANNUAL_INCOME]]&lt;&gt;"")</f>
        <v>0</v>
      </c>
      <c r="L633" s="36">
        <f>SUM(
IF(AND(TBL_QUAL_SERVICESLISTING_FAMILIES[[#This Row],[LISTING_LOAN_ID_PROP_ADDR]]&lt;&gt;"",NOT(ISNUMBER(MATCH(TBL_QUAL_SERVICESLISTING_FAMILIES[[#This Row],[LISTING_LOAN_ID_PROP_ADDR]],RANGE_LOOKUP_UDARDA_LOANLIST,0)))),1,0)
)</f>
        <v>0</v>
      </c>
    </row>
    <row r="634" spans="2:12" ht="20.100000000000001" customHeight="1" x14ac:dyDescent="0.25">
      <c r="B634" s="25" t="str">
        <f>IF(TBL_QUAL_SERVICESLISTING_FAMILIES[[#This Row],[RECORD_STARTED]],IF(TBL_QUAL_SERVICESLISTING_FAMILIES[[#This Row],[ERROR_COUNT]]&gt;0,-1,IF(TBL_QUAL_SERVICESLISTING_FAMILIES[[#This Row],[REQ_FIELDS_POPULATED]],1,0)),"")</f>
        <v/>
      </c>
      <c r="C634" s="94">
        <f>ROW()-ROW(TBL_QUAL_SERVICESLISTING_FAMILIES[[#Headers],[ROW_ID]])</f>
        <v>625</v>
      </c>
      <c r="D634" s="82"/>
      <c r="E634" s="82"/>
      <c r="F634" s="33"/>
      <c r="G6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4" s="84" t="str">
        <f>IFERROR(INDEX(TBL_UDARDA_LOANPOOL[QUAL_SERVICES_HUD_MFI],MATCH(TBL_QUAL_SERVICESLISTING_FAMILIES[[#This Row],[LISTING_LOAN_ID_PROP_ADDR]],TBL_UDARDA_LOANPOOL[LOAN_ID_PROP_ADDR],0)),"")</f>
        <v/>
      </c>
      <c r="I6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4" s="36" t="b">
        <f>CONCATENATE(TBL_QUAL_SERVICESLISTING_FAMILIES[[#This Row],[LISTING_LOAN_ID_PROP_ADDR]],TBL_QUAL_SERVICESLISTING_FAMILIES[[#This Row],[FAMILY_NAME]],TBL_QUAL_SERVICESLISTING_FAMILIES[[#This Row],[HOUSEHOLD_ANNUAL_INCOME]])&lt;&gt;""</f>
        <v>0</v>
      </c>
      <c r="K634" s="36" t="b">
        <f>AND(TBL_QUAL_SERVICESLISTING_FAMILIES[[#This Row],[LISTING_LOAN_ID_PROP_ADDR]]&lt;&gt;"",TBL_QUAL_SERVICESLISTING_FAMILIES[[#This Row],[FAMILY_NAME]]&lt;&gt;"",TBL_QUAL_SERVICESLISTING_FAMILIES[[#This Row],[HOUSEHOLD_ANNUAL_INCOME]]&lt;&gt;"")</f>
        <v>0</v>
      </c>
      <c r="L634" s="36">
        <f>SUM(
IF(AND(TBL_QUAL_SERVICESLISTING_FAMILIES[[#This Row],[LISTING_LOAN_ID_PROP_ADDR]]&lt;&gt;"",NOT(ISNUMBER(MATCH(TBL_QUAL_SERVICESLISTING_FAMILIES[[#This Row],[LISTING_LOAN_ID_PROP_ADDR]],RANGE_LOOKUP_UDARDA_LOANLIST,0)))),1,0)
)</f>
        <v>0</v>
      </c>
    </row>
    <row r="635" spans="2:12" ht="20.100000000000001" customHeight="1" x14ac:dyDescent="0.25">
      <c r="B635" s="25" t="str">
        <f>IF(TBL_QUAL_SERVICESLISTING_FAMILIES[[#This Row],[RECORD_STARTED]],IF(TBL_QUAL_SERVICESLISTING_FAMILIES[[#This Row],[ERROR_COUNT]]&gt;0,-1,IF(TBL_QUAL_SERVICESLISTING_FAMILIES[[#This Row],[REQ_FIELDS_POPULATED]],1,0)),"")</f>
        <v/>
      </c>
      <c r="C635" s="94">
        <f>ROW()-ROW(TBL_QUAL_SERVICESLISTING_FAMILIES[[#Headers],[ROW_ID]])</f>
        <v>626</v>
      </c>
      <c r="D635" s="82"/>
      <c r="E635" s="82"/>
      <c r="F635" s="33"/>
      <c r="G6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5" s="84" t="str">
        <f>IFERROR(INDEX(TBL_UDARDA_LOANPOOL[QUAL_SERVICES_HUD_MFI],MATCH(TBL_QUAL_SERVICESLISTING_FAMILIES[[#This Row],[LISTING_LOAN_ID_PROP_ADDR]],TBL_UDARDA_LOANPOOL[LOAN_ID_PROP_ADDR],0)),"")</f>
        <v/>
      </c>
      <c r="I6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5" s="36" t="b">
        <f>CONCATENATE(TBL_QUAL_SERVICESLISTING_FAMILIES[[#This Row],[LISTING_LOAN_ID_PROP_ADDR]],TBL_QUAL_SERVICESLISTING_FAMILIES[[#This Row],[FAMILY_NAME]],TBL_QUAL_SERVICESLISTING_FAMILIES[[#This Row],[HOUSEHOLD_ANNUAL_INCOME]])&lt;&gt;""</f>
        <v>0</v>
      </c>
      <c r="K635" s="36" t="b">
        <f>AND(TBL_QUAL_SERVICESLISTING_FAMILIES[[#This Row],[LISTING_LOAN_ID_PROP_ADDR]]&lt;&gt;"",TBL_QUAL_SERVICESLISTING_FAMILIES[[#This Row],[FAMILY_NAME]]&lt;&gt;"",TBL_QUAL_SERVICESLISTING_FAMILIES[[#This Row],[HOUSEHOLD_ANNUAL_INCOME]]&lt;&gt;"")</f>
        <v>0</v>
      </c>
      <c r="L635" s="36">
        <f>SUM(
IF(AND(TBL_QUAL_SERVICESLISTING_FAMILIES[[#This Row],[LISTING_LOAN_ID_PROP_ADDR]]&lt;&gt;"",NOT(ISNUMBER(MATCH(TBL_QUAL_SERVICESLISTING_FAMILIES[[#This Row],[LISTING_LOAN_ID_PROP_ADDR]],RANGE_LOOKUP_UDARDA_LOANLIST,0)))),1,0)
)</f>
        <v>0</v>
      </c>
    </row>
    <row r="636" spans="2:12" ht="20.100000000000001" customHeight="1" x14ac:dyDescent="0.25">
      <c r="B636" s="25" t="str">
        <f>IF(TBL_QUAL_SERVICESLISTING_FAMILIES[[#This Row],[RECORD_STARTED]],IF(TBL_QUAL_SERVICESLISTING_FAMILIES[[#This Row],[ERROR_COUNT]]&gt;0,-1,IF(TBL_QUAL_SERVICESLISTING_FAMILIES[[#This Row],[REQ_FIELDS_POPULATED]],1,0)),"")</f>
        <v/>
      </c>
      <c r="C636" s="94">
        <f>ROW()-ROW(TBL_QUAL_SERVICESLISTING_FAMILIES[[#Headers],[ROW_ID]])</f>
        <v>627</v>
      </c>
      <c r="D636" s="82"/>
      <c r="E636" s="82"/>
      <c r="F636" s="33"/>
      <c r="G6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6" s="84" t="str">
        <f>IFERROR(INDEX(TBL_UDARDA_LOANPOOL[QUAL_SERVICES_HUD_MFI],MATCH(TBL_QUAL_SERVICESLISTING_FAMILIES[[#This Row],[LISTING_LOAN_ID_PROP_ADDR]],TBL_UDARDA_LOANPOOL[LOAN_ID_PROP_ADDR],0)),"")</f>
        <v/>
      </c>
      <c r="I6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6" s="36" t="b">
        <f>CONCATENATE(TBL_QUAL_SERVICESLISTING_FAMILIES[[#This Row],[LISTING_LOAN_ID_PROP_ADDR]],TBL_QUAL_SERVICESLISTING_FAMILIES[[#This Row],[FAMILY_NAME]],TBL_QUAL_SERVICESLISTING_FAMILIES[[#This Row],[HOUSEHOLD_ANNUAL_INCOME]])&lt;&gt;""</f>
        <v>0</v>
      </c>
      <c r="K636" s="36" t="b">
        <f>AND(TBL_QUAL_SERVICESLISTING_FAMILIES[[#This Row],[LISTING_LOAN_ID_PROP_ADDR]]&lt;&gt;"",TBL_QUAL_SERVICESLISTING_FAMILIES[[#This Row],[FAMILY_NAME]]&lt;&gt;"",TBL_QUAL_SERVICESLISTING_FAMILIES[[#This Row],[HOUSEHOLD_ANNUAL_INCOME]]&lt;&gt;"")</f>
        <v>0</v>
      </c>
      <c r="L636" s="36">
        <f>SUM(
IF(AND(TBL_QUAL_SERVICESLISTING_FAMILIES[[#This Row],[LISTING_LOAN_ID_PROP_ADDR]]&lt;&gt;"",NOT(ISNUMBER(MATCH(TBL_QUAL_SERVICESLISTING_FAMILIES[[#This Row],[LISTING_LOAN_ID_PROP_ADDR]],RANGE_LOOKUP_UDARDA_LOANLIST,0)))),1,0)
)</f>
        <v>0</v>
      </c>
    </row>
    <row r="637" spans="2:12" ht="20.100000000000001" customHeight="1" x14ac:dyDescent="0.25">
      <c r="B637" s="25" t="str">
        <f>IF(TBL_QUAL_SERVICESLISTING_FAMILIES[[#This Row],[RECORD_STARTED]],IF(TBL_QUAL_SERVICESLISTING_FAMILIES[[#This Row],[ERROR_COUNT]]&gt;0,-1,IF(TBL_QUAL_SERVICESLISTING_FAMILIES[[#This Row],[REQ_FIELDS_POPULATED]],1,0)),"")</f>
        <v/>
      </c>
      <c r="C637" s="94">
        <f>ROW()-ROW(TBL_QUAL_SERVICESLISTING_FAMILIES[[#Headers],[ROW_ID]])</f>
        <v>628</v>
      </c>
      <c r="D637" s="82"/>
      <c r="E637" s="82"/>
      <c r="F637" s="33"/>
      <c r="G6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7" s="84" t="str">
        <f>IFERROR(INDEX(TBL_UDARDA_LOANPOOL[QUAL_SERVICES_HUD_MFI],MATCH(TBL_QUAL_SERVICESLISTING_FAMILIES[[#This Row],[LISTING_LOAN_ID_PROP_ADDR]],TBL_UDARDA_LOANPOOL[LOAN_ID_PROP_ADDR],0)),"")</f>
        <v/>
      </c>
      <c r="I6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7" s="36" t="b">
        <f>CONCATENATE(TBL_QUAL_SERVICESLISTING_FAMILIES[[#This Row],[LISTING_LOAN_ID_PROP_ADDR]],TBL_QUAL_SERVICESLISTING_FAMILIES[[#This Row],[FAMILY_NAME]],TBL_QUAL_SERVICESLISTING_FAMILIES[[#This Row],[HOUSEHOLD_ANNUAL_INCOME]])&lt;&gt;""</f>
        <v>0</v>
      </c>
      <c r="K637" s="36" t="b">
        <f>AND(TBL_QUAL_SERVICESLISTING_FAMILIES[[#This Row],[LISTING_LOAN_ID_PROP_ADDR]]&lt;&gt;"",TBL_QUAL_SERVICESLISTING_FAMILIES[[#This Row],[FAMILY_NAME]]&lt;&gt;"",TBL_QUAL_SERVICESLISTING_FAMILIES[[#This Row],[HOUSEHOLD_ANNUAL_INCOME]]&lt;&gt;"")</f>
        <v>0</v>
      </c>
      <c r="L637" s="36">
        <f>SUM(
IF(AND(TBL_QUAL_SERVICESLISTING_FAMILIES[[#This Row],[LISTING_LOAN_ID_PROP_ADDR]]&lt;&gt;"",NOT(ISNUMBER(MATCH(TBL_QUAL_SERVICESLISTING_FAMILIES[[#This Row],[LISTING_LOAN_ID_PROP_ADDR]],RANGE_LOOKUP_UDARDA_LOANLIST,0)))),1,0)
)</f>
        <v>0</v>
      </c>
    </row>
    <row r="638" spans="2:12" ht="20.100000000000001" customHeight="1" x14ac:dyDescent="0.25">
      <c r="B638" s="25" t="str">
        <f>IF(TBL_QUAL_SERVICESLISTING_FAMILIES[[#This Row],[RECORD_STARTED]],IF(TBL_QUAL_SERVICESLISTING_FAMILIES[[#This Row],[ERROR_COUNT]]&gt;0,-1,IF(TBL_QUAL_SERVICESLISTING_FAMILIES[[#This Row],[REQ_FIELDS_POPULATED]],1,0)),"")</f>
        <v/>
      </c>
      <c r="C638" s="94">
        <f>ROW()-ROW(TBL_QUAL_SERVICESLISTING_FAMILIES[[#Headers],[ROW_ID]])</f>
        <v>629</v>
      </c>
      <c r="D638" s="82"/>
      <c r="E638" s="82"/>
      <c r="F638" s="33"/>
      <c r="G6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8" s="84" t="str">
        <f>IFERROR(INDEX(TBL_UDARDA_LOANPOOL[QUAL_SERVICES_HUD_MFI],MATCH(TBL_QUAL_SERVICESLISTING_FAMILIES[[#This Row],[LISTING_LOAN_ID_PROP_ADDR]],TBL_UDARDA_LOANPOOL[LOAN_ID_PROP_ADDR],0)),"")</f>
        <v/>
      </c>
      <c r="I6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8" s="36" t="b">
        <f>CONCATENATE(TBL_QUAL_SERVICESLISTING_FAMILIES[[#This Row],[LISTING_LOAN_ID_PROP_ADDR]],TBL_QUAL_SERVICESLISTING_FAMILIES[[#This Row],[FAMILY_NAME]],TBL_QUAL_SERVICESLISTING_FAMILIES[[#This Row],[HOUSEHOLD_ANNUAL_INCOME]])&lt;&gt;""</f>
        <v>0</v>
      </c>
      <c r="K638" s="36" t="b">
        <f>AND(TBL_QUAL_SERVICESLISTING_FAMILIES[[#This Row],[LISTING_LOAN_ID_PROP_ADDR]]&lt;&gt;"",TBL_QUAL_SERVICESLISTING_FAMILIES[[#This Row],[FAMILY_NAME]]&lt;&gt;"",TBL_QUAL_SERVICESLISTING_FAMILIES[[#This Row],[HOUSEHOLD_ANNUAL_INCOME]]&lt;&gt;"")</f>
        <v>0</v>
      </c>
      <c r="L638" s="36">
        <f>SUM(
IF(AND(TBL_QUAL_SERVICESLISTING_FAMILIES[[#This Row],[LISTING_LOAN_ID_PROP_ADDR]]&lt;&gt;"",NOT(ISNUMBER(MATCH(TBL_QUAL_SERVICESLISTING_FAMILIES[[#This Row],[LISTING_LOAN_ID_PROP_ADDR]],RANGE_LOOKUP_UDARDA_LOANLIST,0)))),1,0)
)</f>
        <v>0</v>
      </c>
    </row>
    <row r="639" spans="2:12" ht="20.100000000000001" customHeight="1" x14ac:dyDescent="0.25">
      <c r="B639" s="25" t="str">
        <f>IF(TBL_QUAL_SERVICESLISTING_FAMILIES[[#This Row],[RECORD_STARTED]],IF(TBL_QUAL_SERVICESLISTING_FAMILIES[[#This Row],[ERROR_COUNT]]&gt;0,-1,IF(TBL_QUAL_SERVICESLISTING_FAMILIES[[#This Row],[REQ_FIELDS_POPULATED]],1,0)),"")</f>
        <v/>
      </c>
      <c r="C639" s="94">
        <f>ROW()-ROW(TBL_QUAL_SERVICESLISTING_FAMILIES[[#Headers],[ROW_ID]])</f>
        <v>630</v>
      </c>
      <c r="D639" s="82"/>
      <c r="E639" s="82"/>
      <c r="F639" s="33"/>
      <c r="G6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9" s="84" t="str">
        <f>IFERROR(INDEX(TBL_UDARDA_LOANPOOL[QUAL_SERVICES_HUD_MFI],MATCH(TBL_QUAL_SERVICESLISTING_FAMILIES[[#This Row],[LISTING_LOAN_ID_PROP_ADDR]],TBL_UDARDA_LOANPOOL[LOAN_ID_PROP_ADDR],0)),"")</f>
        <v/>
      </c>
      <c r="I6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9" s="36" t="b">
        <f>CONCATENATE(TBL_QUAL_SERVICESLISTING_FAMILIES[[#This Row],[LISTING_LOAN_ID_PROP_ADDR]],TBL_QUAL_SERVICESLISTING_FAMILIES[[#This Row],[FAMILY_NAME]],TBL_QUAL_SERVICESLISTING_FAMILIES[[#This Row],[HOUSEHOLD_ANNUAL_INCOME]])&lt;&gt;""</f>
        <v>0</v>
      </c>
      <c r="K639" s="36" t="b">
        <f>AND(TBL_QUAL_SERVICESLISTING_FAMILIES[[#This Row],[LISTING_LOAN_ID_PROP_ADDR]]&lt;&gt;"",TBL_QUAL_SERVICESLISTING_FAMILIES[[#This Row],[FAMILY_NAME]]&lt;&gt;"",TBL_QUAL_SERVICESLISTING_FAMILIES[[#This Row],[HOUSEHOLD_ANNUAL_INCOME]]&lt;&gt;"")</f>
        <v>0</v>
      </c>
      <c r="L639" s="36">
        <f>SUM(
IF(AND(TBL_QUAL_SERVICESLISTING_FAMILIES[[#This Row],[LISTING_LOAN_ID_PROP_ADDR]]&lt;&gt;"",NOT(ISNUMBER(MATCH(TBL_QUAL_SERVICESLISTING_FAMILIES[[#This Row],[LISTING_LOAN_ID_PROP_ADDR]],RANGE_LOOKUP_UDARDA_LOANLIST,0)))),1,0)
)</f>
        <v>0</v>
      </c>
    </row>
    <row r="640" spans="2:12" ht="20.100000000000001" customHeight="1" x14ac:dyDescent="0.25">
      <c r="B640" s="25" t="str">
        <f>IF(TBL_QUAL_SERVICESLISTING_FAMILIES[[#This Row],[RECORD_STARTED]],IF(TBL_QUAL_SERVICESLISTING_FAMILIES[[#This Row],[ERROR_COUNT]]&gt;0,-1,IF(TBL_QUAL_SERVICESLISTING_FAMILIES[[#This Row],[REQ_FIELDS_POPULATED]],1,0)),"")</f>
        <v/>
      </c>
      <c r="C640" s="94">
        <f>ROW()-ROW(TBL_QUAL_SERVICESLISTING_FAMILIES[[#Headers],[ROW_ID]])</f>
        <v>631</v>
      </c>
      <c r="D640" s="82"/>
      <c r="E640" s="82"/>
      <c r="F640" s="33"/>
      <c r="G6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0" s="84" t="str">
        <f>IFERROR(INDEX(TBL_UDARDA_LOANPOOL[QUAL_SERVICES_HUD_MFI],MATCH(TBL_QUAL_SERVICESLISTING_FAMILIES[[#This Row],[LISTING_LOAN_ID_PROP_ADDR]],TBL_UDARDA_LOANPOOL[LOAN_ID_PROP_ADDR],0)),"")</f>
        <v/>
      </c>
      <c r="I6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0" s="36" t="b">
        <f>CONCATENATE(TBL_QUAL_SERVICESLISTING_FAMILIES[[#This Row],[LISTING_LOAN_ID_PROP_ADDR]],TBL_QUAL_SERVICESLISTING_FAMILIES[[#This Row],[FAMILY_NAME]],TBL_QUAL_SERVICESLISTING_FAMILIES[[#This Row],[HOUSEHOLD_ANNUAL_INCOME]])&lt;&gt;""</f>
        <v>0</v>
      </c>
      <c r="K640" s="36" t="b">
        <f>AND(TBL_QUAL_SERVICESLISTING_FAMILIES[[#This Row],[LISTING_LOAN_ID_PROP_ADDR]]&lt;&gt;"",TBL_QUAL_SERVICESLISTING_FAMILIES[[#This Row],[FAMILY_NAME]]&lt;&gt;"",TBL_QUAL_SERVICESLISTING_FAMILIES[[#This Row],[HOUSEHOLD_ANNUAL_INCOME]]&lt;&gt;"")</f>
        <v>0</v>
      </c>
      <c r="L640" s="36">
        <f>SUM(
IF(AND(TBL_QUAL_SERVICESLISTING_FAMILIES[[#This Row],[LISTING_LOAN_ID_PROP_ADDR]]&lt;&gt;"",NOT(ISNUMBER(MATCH(TBL_QUAL_SERVICESLISTING_FAMILIES[[#This Row],[LISTING_LOAN_ID_PROP_ADDR]],RANGE_LOOKUP_UDARDA_LOANLIST,0)))),1,0)
)</f>
        <v>0</v>
      </c>
    </row>
    <row r="641" spans="2:12" ht="20.100000000000001" customHeight="1" x14ac:dyDescent="0.25">
      <c r="B641" s="25" t="str">
        <f>IF(TBL_QUAL_SERVICESLISTING_FAMILIES[[#This Row],[RECORD_STARTED]],IF(TBL_QUAL_SERVICESLISTING_FAMILIES[[#This Row],[ERROR_COUNT]]&gt;0,-1,IF(TBL_QUAL_SERVICESLISTING_FAMILIES[[#This Row],[REQ_FIELDS_POPULATED]],1,0)),"")</f>
        <v/>
      </c>
      <c r="C641" s="94">
        <f>ROW()-ROW(TBL_QUAL_SERVICESLISTING_FAMILIES[[#Headers],[ROW_ID]])</f>
        <v>632</v>
      </c>
      <c r="D641" s="82"/>
      <c r="E641" s="82"/>
      <c r="F641" s="33"/>
      <c r="G6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1" s="84" t="str">
        <f>IFERROR(INDEX(TBL_UDARDA_LOANPOOL[QUAL_SERVICES_HUD_MFI],MATCH(TBL_QUAL_SERVICESLISTING_FAMILIES[[#This Row],[LISTING_LOAN_ID_PROP_ADDR]],TBL_UDARDA_LOANPOOL[LOAN_ID_PROP_ADDR],0)),"")</f>
        <v/>
      </c>
      <c r="I6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1" s="36" t="b">
        <f>CONCATENATE(TBL_QUAL_SERVICESLISTING_FAMILIES[[#This Row],[LISTING_LOAN_ID_PROP_ADDR]],TBL_QUAL_SERVICESLISTING_FAMILIES[[#This Row],[FAMILY_NAME]],TBL_QUAL_SERVICESLISTING_FAMILIES[[#This Row],[HOUSEHOLD_ANNUAL_INCOME]])&lt;&gt;""</f>
        <v>0</v>
      </c>
      <c r="K641" s="36" t="b">
        <f>AND(TBL_QUAL_SERVICESLISTING_FAMILIES[[#This Row],[LISTING_LOAN_ID_PROP_ADDR]]&lt;&gt;"",TBL_QUAL_SERVICESLISTING_FAMILIES[[#This Row],[FAMILY_NAME]]&lt;&gt;"",TBL_QUAL_SERVICESLISTING_FAMILIES[[#This Row],[HOUSEHOLD_ANNUAL_INCOME]]&lt;&gt;"")</f>
        <v>0</v>
      </c>
      <c r="L641" s="36">
        <f>SUM(
IF(AND(TBL_QUAL_SERVICESLISTING_FAMILIES[[#This Row],[LISTING_LOAN_ID_PROP_ADDR]]&lt;&gt;"",NOT(ISNUMBER(MATCH(TBL_QUAL_SERVICESLISTING_FAMILIES[[#This Row],[LISTING_LOAN_ID_PROP_ADDR]],RANGE_LOOKUP_UDARDA_LOANLIST,0)))),1,0)
)</f>
        <v>0</v>
      </c>
    </row>
    <row r="642" spans="2:12" ht="20.100000000000001" customHeight="1" x14ac:dyDescent="0.25">
      <c r="B642" s="25" t="str">
        <f>IF(TBL_QUAL_SERVICESLISTING_FAMILIES[[#This Row],[RECORD_STARTED]],IF(TBL_QUAL_SERVICESLISTING_FAMILIES[[#This Row],[ERROR_COUNT]]&gt;0,-1,IF(TBL_QUAL_SERVICESLISTING_FAMILIES[[#This Row],[REQ_FIELDS_POPULATED]],1,0)),"")</f>
        <v/>
      </c>
      <c r="C642" s="94">
        <f>ROW()-ROW(TBL_QUAL_SERVICESLISTING_FAMILIES[[#Headers],[ROW_ID]])</f>
        <v>633</v>
      </c>
      <c r="D642" s="82"/>
      <c r="E642" s="82"/>
      <c r="F642" s="33"/>
      <c r="G6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2" s="84" t="str">
        <f>IFERROR(INDEX(TBL_UDARDA_LOANPOOL[QUAL_SERVICES_HUD_MFI],MATCH(TBL_QUAL_SERVICESLISTING_FAMILIES[[#This Row],[LISTING_LOAN_ID_PROP_ADDR]],TBL_UDARDA_LOANPOOL[LOAN_ID_PROP_ADDR],0)),"")</f>
        <v/>
      </c>
      <c r="I6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2" s="36" t="b">
        <f>CONCATENATE(TBL_QUAL_SERVICESLISTING_FAMILIES[[#This Row],[LISTING_LOAN_ID_PROP_ADDR]],TBL_QUAL_SERVICESLISTING_FAMILIES[[#This Row],[FAMILY_NAME]],TBL_QUAL_SERVICESLISTING_FAMILIES[[#This Row],[HOUSEHOLD_ANNUAL_INCOME]])&lt;&gt;""</f>
        <v>0</v>
      </c>
      <c r="K642" s="36" t="b">
        <f>AND(TBL_QUAL_SERVICESLISTING_FAMILIES[[#This Row],[LISTING_LOAN_ID_PROP_ADDR]]&lt;&gt;"",TBL_QUAL_SERVICESLISTING_FAMILIES[[#This Row],[FAMILY_NAME]]&lt;&gt;"",TBL_QUAL_SERVICESLISTING_FAMILIES[[#This Row],[HOUSEHOLD_ANNUAL_INCOME]]&lt;&gt;"")</f>
        <v>0</v>
      </c>
      <c r="L642" s="36">
        <f>SUM(
IF(AND(TBL_QUAL_SERVICESLISTING_FAMILIES[[#This Row],[LISTING_LOAN_ID_PROP_ADDR]]&lt;&gt;"",NOT(ISNUMBER(MATCH(TBL_QUAL_SERVICESLISTING_FAMILIES[[#This Row],[LISTING_LOAN_ID_PROP_ADDR]],RANGE_LOOKUP_UDARDA_LOANLIST,0)))),1,0)
)</f>
        <v>0</v>
      </c>
    </row>
    <row r="643" spans="2:12" ht="20.100000000000001" customHeight="1" x14ac:dyDescent="0.25">
      <c r="B643" s="25" t="str">
        <f>IF(TBL_QUAL_SERVICESLISTING_FAMILIES[[#This Row],[RECORD_STARTED]],IF(TBL_QUAL_SERVICESLISTING_FAMILIES[[#This Row],[ERROR_COUNT]]&gt;0,-1,IF(TBL_QUAL_SERVICESLISTING_FAMILIES[[#This Row],[REQ_FIELDS_POPULATED]],1,0)),"")</f>
        <v/>
      </c>
      <c r="C643" s="94">
        <f>ROW()-ROW(TBL_QUAL_SERVICESLISTING_FAMILIES[[#Headers],[ROW_ID]])</f>
        <v>634</v>
      </c>
      <c r="D643" s="82"/>
      <c r="E643" s="82"/>
      <c r="F643" s="33"/>
      <c r="G6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3" s="84" t="str">
        <f>IFERROR(INDEX(TBL_UDARDA_LOANPOOL[QUAL_SERVICES_HUD_MFI],MATCH(TBL_QUAL_SERVICESLISTING_FAMILIES[[#This Row],[LISTING_LOAN_ID_PROP_ADDR]],TBL_UDARDA_LOANPOOL[LOAN_ID_PROP_ADDR],0)),"")</f>
        <v/>
      </c>
      <c r="I6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3" s="36" t="b">
        <f>CONCATENATE(TBL_QUAL_SERVICESLISTING_FAMILIES[[#This Row],[LISTING_LOAN_ID_PROP_ADDR]],TBL_QUAL_SERVICESLISTING_FAMILIES[[#This Row],[FAMILY_NAME]],TBL_QUAL_SERVICESLISTING_FAMILIES[[#This Row],[HOUSEHOLD_ANNUAL_INCOME]])&lt;&gt;""</f>
        <v>0</v>
      </c>
      <c r="K643" s="36" t="b">
        <f>AND(TBL_QUAL_SERVICESLISTING_FAMILIES[[#This Row],[LISTING_LOAN_ID_PROP_ADDR]]&lt;&gt;"",TBL_QUAL_SERVICESLISTING_FAMILIES[[#This Row],[FAMILY_NAME]]&lt;&gt;"",TBL_QUAL_SERVICESLISTING_FAMILIES[[#This Row],[HOUSEHOLD_ANNUAL_INCOME]]&lt;&gt;"")</f>
        <v>0</v>
      </c>
      <c r="L643" s="36">
        <f>SUM(
IF(AND(TBL_QUAL_SERVICESLISTING_FAMILIES[[#This Row],[LISTING_LOAN_ID_PROP_ADDR]]&lt;&gt;"",NOT(ISNUMBER(MATCH(TBL_QUAL_SERVICESLISTING_FAMILIES[[#This Row],[LISTING_LOAN_ID_PROP_ADDR]],RANGE_LOOKUP_UDARDA_LOANLIST,0)))),1,0)
)</f>
        <v>0</v>
      </c>
    </row>
    <row r="644" spans="2:12" ht="20.100000000000001" customHeight="1" x14ac:dyDescent="0.25">
      <c r="B644" s="25" t="str">
        <f>IF(TBL_QUAL_SERVICESLISTING_FAMILIES[[#This Row],[RECORD_STARTED]],IF(TBL_QUAL_SERVICESLISTING_FAMILIES[[#This Row],[ERROR_COUNT]]&gt;0,-1,IF(TBL_QUAL_SERVICESLISTING_FAMILIES[[#This Row],[REQ_FIELDS_POPULATED]],1,0)),"")</f>
        <v/>
      </c>
      <c r="C644" s="94">
        <f>ROW()-ROW(TBL_QUAL_SERVICESLISTING_FAMILIES[[#Headers],[ROW_ID]])</f>
        <v>635</v>
      </c>
      <c r="D644" s="82"/>
      <c r="E644" s="82"/>
      <c r="F644" s="33"/>
      <c r="G6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4" s="84" t="str">
        <f>IFERROR(INDEX(TBL_UDARDA_LOANPOOL[QUAL_SERVICES_HUD_MFI],MATCH(TBL_QUAL_SERVICESLISTING_FAMILIES[[#This Row],[LISTING_LOAN_ID_PROP_ADDR]],TBL_UDARDA_LOANPOOL[LOAN_ID_PROP_ADDR],0)),"")</f>
        <v/>
      </c>
      <c r="I6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4" s="36" t="b">
        <f>CONCATENATE(TBL_QUAL_SERVICESLISTING_FAMILIES[[#This Row],[LISTING_LOAN_ID_PROP_ADDR]],TBL_QUAL_SERVICESLISTING_FAMILIES[[#This Row],[FAMILY_NAME]],TBL_QUAL_SERVICESLISTING_FAMILIES[[#This Row],[HOUSEHOLD_ANNUAL_INCOME]])&lt;&gt;""</f>
        <v>0</v>
      </c>
      <c r="K644" s="36" t="b">
        <f>AND(TBL_QUAL_SERVICESLISTING_FAMILIES[[#This Row],[LISTING_LOAN_ID_PROP_ADDR]]&lt;&gt;"",TBL_QUAL_SERVICESLISTING_FAMILIES[[#This Row],[FAMILY_NAME]]&lt;&gt;"",TBL_QUAL_SERVICESLISTING_FAMILIES[[#This Row],[HOUSEHOLD_ANNUAL_INCOME]]&lt;&gt;"")</f>
        <v>0</v>
      </c>
      <c r="L644" s="36">
        <f>SUM(
IF(AND(TBL_QUAL_SERVICESLISTING_FAMILIES[[#This Row],[LISTING_LOAN_ID_PROP_ADDR]]&lt;&gt;"",NOT(ISNUMBER(MATCH(TBL_QUAL_SERVICESLISTING_FAMILIES[[#This Row],[LISTING_LOAN_ID_PROP_ADDR]],RANGE_LOOKUP_UDARDA_LOANLIST,0)))),1,0)
)</f>
        <v>0</v>
      </c>
    </row>
    <row r="645" spans="2:12" ht="20.100000000000001" customHeight="1" x14ac:dyDescent="0.25">
      <c r="B645" s="25" t="str">
        <f>IF(TBL_QUAL_SERVICESLISTING_FAMILIES[[#This Row],[RECORD_STARTED]],IF(TBL_QUAL_SERVICESLISTING_FAMILIES[[#This Row],[ERROR_COUNT]]&gt;0,-1,IF(TBL_QUAL_SERVICESLISTING_FAMILIES[[#This Row],[REQ_FIELDS_POPULATED]],1,0)),"")</f>
        <v/>
      </c>
      <c r="C645" s="94">
        <f>ROW()-ROW(TBL_QUAL_SERVICESLISTING_FAMILIES[[#Headers],[ROW_ID]])</f>
        <v>636</v>
      </c>
      <c r="D645" s="82"/>
      <c r="E645" s="82"/>
      <c r="F645" s="33"/>
      <c r="G6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5" s="84" t="str">
        <f>IFERROR(INDEX(TBL_UDARDA_LOANPOOL[QUAL_SERVICES_HUD_MFI],MATCH(TBL_QUAL_SERVICESLISTING_FAMILIES[[#This Row],[LISTING_LOAN_ID_PROP_ADDR]],TBL_UDARDA_LOANPOOL[LOAN_ID_PROP_ADDR],0)),"")</f>
        <v/>
      </c>
      <c r="I6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5" s="36" t="b">
        <f>CONCATENATE(TBL_QUAL_SERVICESLISTING_FAMILIES[[#This Row],[LISTING_LOAN_ID_PROP_ADDR]],TBL_QUAL_SERVICESLISTING_FAMILIES[[#This Row],[FAMILY_NAME]],TBL_QUAL_SERVICESLISTING_FAMILIES[[#This Row],[HOUSEHOLD_ANNUAL_INCOME]])&lt;&gt;""</f>
        <v>0</v>
      </c>
      <c r="K645" s="36" t="b">
        <f>AND(TBL_QUAL_SERVICESLISTING_FAMILIES[[#This Row],[LISTING_LOAN_ID_PROP_ADDR]]&lt;&gt;"",TBL_QUAL_SERVICESLISTING_FAMILIES[[#This Row],[FAMILY_NAME]]&lt;&gt;"",TBL_QUAL_SERVICESLISTING_FAMILIES[[#This Row],[HOUSEHOLD_ANNUAL_INCOME]]&lt;&gt;"")</f>
        <v>0</v>
      </c>
      <c r="L645" s="36">
        <f>SUM(
IF(AND(TBL_QUAL_SERVICESLISTING_FAMILIES[[#This Row],[LISTING_LOAN_ID_PROP_ADDR]]&lt;&gt;"",NOT(ISNUMBER(MATCH(TBL_QUAL_SERVICESLISTING_FAMILIES[[#This Row],[LISTING_LOAN_ID_PROP_ADDR]],RANGE_LOOKUP_UDARDA_LOANLIST,0)))),1,0)
)</f>
        <v>0</v>
      </c>
    </row>
    <row r="646" spans="2:12" ht="20.100000000000001" customHeight="1" x14ac:dyDescent="0.25">
      <c r="B646" s="25" t="str">
        <f>IF(TBL_QUAL_SERVICESLISTING_FAMILIES[[#This Row],[RECORD_STARTED]],IF(TBL_QUAL_SERVICESLISTING_FAMILIES[[#This Row],[ERROR_COUNT]]&gt;0,-1,IF(TBL_QUAL_SERVICESLISTING_FAMILIES[[#This Row],[REQ_FIELDS_POPULATED]],1,0)),"")</f>
        <v/>
      </c>
      <c r="C646" s="94">
        <f>ROW()-ROW(TBL_QUAL_SERVICESLISTING_FAMILIES[[#Headers],[ROW_ID]])</f>
        <v>637</v>
      </c>
      <c r="D646" s="82"/>
      <c r="E646" s="82"/>
      <c r="F646" s="33"/>
      <c r="G6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6" s="84" t="str">
        <f>IFERROR(INDEX(TBL_UDARDA_LOANPOOL[QUAL_SERVICES_HUD_MFI],MATCH(TBL_QUAL_SERVICESLISTING_FAMILIES[[#This Row],[LISTING_LOAN_ID_PROP_ADDR]],TBL_UDARDA_LOANPOOL[LOAN_ID_PROP_ADDR],0)),"")</f>
        <v/>
      </c>
      <c r="I6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6" s="36" t="b">
        <f>CONCATENATE(TBL_QUAL_SERVICESLISTING_FAMILIES[[#This Row],[LISTING_LOAN_ID_PROP_ADDR]],TBL_QUAL_SERVICESLISTING_FAMILIES[[#This Row],[FAMILY_NAME]],TBL_QUAL_SERVICESLISTING_FAMILIES[[#This Row],[HOUSEHOLD_ANNUAL_INCOME]])&lt;&gt;""</f>
        <v>0</v>
      </c>
      <c r="K646" s="36" t="b">
        <f>AND(TBL_QUAL_SERVICESLISTING_FAMILIES[[#This Row],[LISTING_LOAN_ID_PROP_ADDR]]&lt;&gt;"",TBL_QUAL_SERVICESLISTING_FAMILIES[[#This Row],[FAMILY_NAME]]&lt;&gt;"",TBL_QUAL_SERVICESLISTING_FAMILIES[[#This Row],[HOUSEHOLD_ANNUAL_INCOME]]&lt;&gt;"")</f>
        <v>0</v>
      </c>
      <c r="L646" s="36">
        <f>SUM(
IF(AND(TBL_QUAL_SERVICESLISTING_FAMILIES[[#This Row],[LISTING_LOAN_ID_PROP_ADDR]]&lt;&gt;"",NOT(ISNUMBER(MATCH(TBL_QUAL_SERVICESLISTING_FAMILIES[[#This Row],[LISTING_LOAN_ID_PROP_ADDR]],RANGE_LOOKUP_UDARDA_LOANLIST,0)))),1,0)
)</f>
        <v>0</v>
      </c>
    </row>
    <row r="647" spans="2:12" ht="20.100000000000001" customHeight="1" x14ac:dyDescent="0.25">
      <c r="B647" s="25" t="str">
        <f>IF(TBL_QUAL_SERVICESLISTING_FAMILIES[[#This Row],[RECORD_STARTED]],IF(TBL_QUAL_SERVICESLISTING_FAMILIES[[#This Row],[ERROR_COUNT]]&gt;0,-1,IF(TBL_QUAL_SERVICESLISTING_FAMILIES[[#This Row],[REQ_FIELDS_POPULATED]],1,0)),"")</f>
        <v/>
      </c>
      <c r="C647" s="94">
        <f>ROW()-ROW(TBL_QUAL_SERVICESLISTING_FAMILIES[[#Headers],[ROW_ID]])</f>
        <v>638</v>
      </c>
      <c r="D647" s="82"/>
      <c r="E647" s="82"/>
      <c r="F647" s="33"/>
      <c r="G6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7" s="84" t="str">
        <f>IFERROR(INDEX(TBL_UDARDA_LOANPOOL[QUAL_SERVICES_HUD_MFI],MATCH(TBL_QUAL_SERVICESLISTING_FAMILIES[[#This Row],[LISTING_LOAN_ID_PROP_ADDR]],TBL_UDARDA_LOANPOOL[LOAN_ID_PROP_ADDR],0)),"")</f>
        <v/>
      </c>
      <c r="I6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7" s="36" t="b">
        <f>CONCATENATE(TBL_QUAL_SERVICESLISTING_FAMILIES[[#This Row],[LISTING_LOAN_ID_PROP_ADDR]],TBL_QUAL_SERVICESLISTING_FAMILIES[[#This Row],[FAMILY_NAME]],TBL_QUAL_SERVICESLISTING_FAMILIES[[#This Row],[HOUSEHOLD_ANNUAL_INCOME]])&lt;&gt;""</f>
        <v>0</v>
      </c>
      <c r="K647" s="36" t="b">
        <f>AND(TBL_QUAL_SERVICESLISTING_FAMILIES[[#This Row],[LISTING_LOAN_ID_PROP_ADDR]]&lt;&gt;"",TBL_QUAL_SERVICESLISTING_FAMILIES[[#This Row],[FAMILY_NAME]]&lt;&gt;"",TBL_QUAL_SERVICESLISTING_FAMILIES[[#This Row],[HOUSEHOLD_ANNUAL_INCOME]]&lt;&gt;"")</f>
        <v>0</v>
      </c>
      <c r="L647" s="36">
        <f>SUM(
IF(AND(TBL_QUAL_SERVICESLISTING_FAMILIES[[#This Row],[LISTING_LOAN_ID_PROP_ADDR]]&lt;&gt;"",NOT(ISNUMBER(MATCH(TBL_QUAL_SERVICESLISTING_FAMILIES[[#This Row],[LISTING_LOAN_ID_PROP_ADDR]],RANGE_LOOKUP_UDARDA_LOANLIST,0)))),1,0)
)</f>
        <v>0</v>
      </c>
    </row>
    <row r="648" spans="2:12" ht="20.100000000000001" customHeight="1" x14ac:dyDescent="0.25">
      <c r="B648" s="25" t="str">
        <f>IF(TBL_QUAL_SERVICESLISTING_FAMILIES[[#This Row],[RECORD_STARTED]],IF(TBL_QUAL_SERVICESLISTING_FAMILIES[[#This Row],[ERROR_COUNT]]&gt;0,-1,IF(TBL_QUAL_SERVICESLISTING_FAMILIES[[#This Row],[REQ_FIELDS_POPULATED]],1,0)),"")</f>
        <v/>
      </c>
      <c r="C648" s="94">
        <f>ROW()-ROW(TBL_QUAL_SERVICESLISTING_FAMILIES[[#Headers],[ROW_ID]])</f>
        <v>639</v>
      </c>
      <c r="D648" s="82"/>
      <c r="E648" s="82"/>
      <c r="F648" s="33"/>
      <c r="G6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8" s="84" t="str">
        <f>IFERROR(INDEX(TBL_UDARDA_LOANPOOL[QUAL_SERVICES_HUD_MFI],MATCH(TBL_QUAL_SERVICESLISTING_FAMILIES[[#This Row],[LISTING_LOAN_ID_PROP_ADDR]],TBL_UDARDA_LOANPOOL[LOAN_ID_PROP_ADDR],0)),"")</f>
        <v/>
      </c>
      <c r="I6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8" s="36" t="b">
        <f>CONCATENATE(TBL_QUAL_SERVICESLISTING_FAMILIES[[#This Row],[LISTING_LOAN_ID_PROP_ADDR]],TBL_QUAL_SERVICESLISTING_FAMILIES[[#This Row],[FAMILY_NAME]],TBL_QUAL_SERVICESLISTING_FAMILIES[[#This Row],[HOUSEHOLD_ANNUAL_INCOME]])&lt;&gt;""</f>
        <v>0</v>
      </c>
      <c r="K648" s="36" t="b">
        <f>AND(TBL_QUAL_SERVICESLISTING_FAMILIES[[#This Row],[LISTING_LOAN_ID_PROP_ADDR]]&lt;&gt;"",TBL_QUAL_SERVICESLISTING_FAMILIES[[#This Row],[FAMILY_NAME]]&lt;&gt;"",TBL_QUAL_SERVICESLISTING_FAMILIES[[#This Row],[HOUSEHOLD_ANNUAL_INCOME]]&lt;&gt;"")</f>
        <v>0</v>
      </c>
      <c r="L648" s="36">
        <f>SUM(
IF(AND(TBL_QUAL_SERVICESLISTING_FAMILIES[[#This Row],[LISTING_LOAN_ID_PROP_ADDR]]&lt;&gt;"",NOT(ISNUMBER(MATCH(TBL_QUAL_SERVICESLISTING_FAMILIES[[#This Row],[LISTING_LOAN_ID_PROP_ADDR]],RANGE_LOOKUP_UDARDA_LOANLIST,0)))),1,0)
)</f>
        <v>0</v>
      </c>
    </row>
    <row r="649" spans="2:12" ht="20.100000000000001" customHeight="1" x14ac:dyDescent="0.25">
      <c r="B649" s="25" t="str">
        <f>IF(TBL_QUAL_SERVICESLISTING_FAMILIES[[#This Row],[RECORD_STARTED]],IF(TBL_QUAL_SERVICESLISTING_FAMILIES[[#This Row],[ERROR_COUNT]]&gt;0,-1,IF(TBL_QUAL_SERVICESLISTING_FAMILIES[[#This Row],[REQ_FIELDS_POPULATED]],1,0)),"")</f>
        <v/>
      </c>
      <c r="C649" s="94">
        <f>ROW()-ROW(TBL_QUAL_SERVICESLISTING_FAMILIES[[#Headers],[ROW_ID]])</f>
        <v>640</v>
      </c>
      <c r="D649" s="82"/>
      <c r="E649" s="82"/>
      <c r="F649" s="33"/>
      <c r="G6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9" s="84" t="str">
        <f>IFERROR(INDEX(TBL_UDARDA_LOANPOOL[QUAL_SERVICES_HUD_MFI],MATCH(TBL_QUAL_SERVICESLISTING_FAMILIES[[#This Row],[LISTING_LOAN_ID_PROP_ADDR]],TBL_UDARDA_LOANPOOL[LOAN_ID_PROP_ADDR],0)),"")</f>
        <v/>
      </c>
      <c r="I6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9" s="36" t="b">
        <f>CONCATENATE(TBL_QUAL_SERVICESLISTING_FAMILIES[[#This Row],[LISTING_LOAN_ID_PROP_ADDR]],TBL_QUAL_SERVICESLISTING_FAMILIES[[#This Row],[FAMILY_NAME]],TBL_QUAL_SERVICESLISTING_FAMILIES[[#This Row],[HOUSEHOLD_ANNUAL_INCOME]])&lt;&gt;""</f>
        <v>0</v>
      </c>
      <c r="K649" s="36" t="b">
        <f>AND(TBL_QUAL_SERVICESLISTING_FAMILIES[[#This Row],[LISTING_LOAN_ID_PROP_ADDR]]&lt;&gt;"",TBL_QUAL_SERVICESLISTING_FAMILIES[[#This Row],[FAMILY_NAME]]&lt;&gt;"",TBL_QUAL_SERVICESLISTING_FAMILIES[[#This Row],[HOUSEHOLD_ANNUAL_INCOME]]&lt;&gt;"")</f>
        <v>0</v>
      </c>
      <c r="L649" s="36">
        <f>SUM(
IF(AND(TBL_QUAL_SERVICESLISTING_FAMILIES[[#This Row],[LISTING_LOAN_ID_PROP_ADDR]]&lt;&gt;"",NOT(ISNUMBER(MATCH(TBL_QUAL_SERVICESLISTING_FAMILIES[[#This Row],[LISTING_LOAN_ID_PROP_ADDR]],RANGE_LOOKUP_UDARDA_LOANLIST,0)))),1,0)
)</f>
        <v>0</v>
      </c>
    </row>
    <row r="650" spans="2:12" ht="20.100000000000001" customHeight="1" x14ac:dyDescent="0.25">
      <c r="B650" s="25" t="str">
        <f>IF(TBL_QUAL_SERVICESLISTING_FAMILIES[[#This Row],[RECORD_STARTED]],IF(TBL_QUAL_SERVICESLISTING_FAMILIES[[#This Row],[ERROR_COUNT]]&gt;0,-1,IF(TBL_QUAL_SERVICESLISTING_FAMILIES[[#This Row],[REQ_FIELDS_POPULATED]],1,0)),"")</f>
        <v/>
      </c>
      <c r="C650" s="94">
        <f>ROW()-ROW(TBL_QUAL_SERVICESLISTING_FAMILIES[[#Headers],[ROW_ID]])</f>
        <v>641</v>
      </c>
      <c r="D650" s="82"/>
      <c r="E650" s="82"/>
      <c r="F650" s="33"/>
      <c r="G6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0" s="84" t="str">
        <f>IFERROR(INDEX(TBL_UDARDA_LOANPOOL[QUAL_SERVICES_HUD_MFI],MATCH(TBL_QUAL_SERVICESLISTING_FAMILIES[[#This Row],[LISTING_LOAN_ID_PROP_ADDR]],TBL_UDARDA_LOANPOOL[LOAN_ID_PROP_ADDR],0)),"")</f>
        <v/>
      </c>
      <c r="I6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0" s="36" t="b">
        <f>CONCATENATE(TBL_QUAL_SERVICESLISTING_FAMILIES[[#This Row],[LISTING_LOAN_ID_PROP_ADDR]],TBL_QUAL_SERVICESLISTING_FAMILIES[[#This Row],[FAMILY_NAME]],TBL_QUAL_SERVICESLISTING_FAMILIES[[#This Row],[HOUSEHOLD_ANNUAL_INCOME]])&lt;&gt;""</f>
        <v>0</v>
      </c>
      <c r="K650" s="36" t="b">
        <f>AND(TBL_QUAL_SERVICESLISTING_FAMILIES[[#This Row],[LISTING_LOAN_ID_PROP_ADDR]]&lt;&gt;"",TBL_QUAL_SERVICESLISTING_FAMILIES[[#This Row],[FAMILY_NAME]]&lt;&gt;"",TBL_QUAL_SERVICESLISTING_FAMILIES[[#This Row],[HOUSEHOLD_ANNUAL_INCOME]]&lt;&gt;"")</f>
        <v>0</v>
      </c>
      <c r="L650" s="36">
        <f>SUM(
IF(AND(TBL_QUAL_SERVICESLISTING_FAMILIES[[#This Row],[LISTING_LOAN_ID_PROP_ADDR]]&lt;&gt;"",NOT(ISNUMBER(MATCH(TBL_QUAL_SERVICESLISTING_FAMILIES[[#This Row],[LISTING_LOAN_ID_PROP_ADDR]],RANGE_LOOKUP_UDARDA_LOANLIST,0)))),1,0)
)</f>
        <v>0</v>
      </c>
    </row>
    <row r="651" spans="2:12" ht="20.100000000000001" customHeight="1" x14ac:dyDescent="0.25">
      <c r="B651" s="25" t="str">
        <f>IF(TBL_QUAL_SERVICESLISTING_FAMILIES[[#This Row],[RECORD_STARTED]],IF(TBL_QUAL_SERVICESLISTING_FAMILIES[[#This Row],[ERROR_COUNT]]&gt;0,-1,IF(TBL_QUAL_SERVICESLISTING_FAMILIES[[#This Row],[REQ_FIELDS_POPULATED]],1,0)),"")</f>
        <v/>
      </c>
      <c r="C651" s="94">
        <f>ROW()-ROW(TBL_QUAL_SERVICESLISTING_FAMILIES[[#Headers],[ROW_ID]])</f>
        <v>642</v>
      </c>
      <c r="D651" s="82"/>
      <c r="E651" s="82"/>
      <c r="F651" s="33"/>
      <c r="G6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1" s="84" t="str">
        <f>IFERROR(INDEX(TBL_UDARDA_LOANPOOL[QUAL_SERVICES_HUD_MFI],MATCH(TBL_QUAL_SERVICESLISTING_FAMILIES[[#This Row],[LISTING_LOAN_ID_PROP_ADDR]],TBL_UDARDA_LOANPOOL[LOAN_ID_PROP_ADDR],0)),"")</f>
        <v/>
      </c>
      <c r="I6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1" s="36" t="b">
        <f>CONCATENATE(TBL_QUAL_SERVICESLISTING_FAMILIES[[#This Row],[LISTING_LOAN_ID_PROP_ADDR]],TBL_QUAL_SERVICESLISTING_FAMILIES[[#This Row],[FAMILY_NAME]],TBL_QUAL_SERVICESLISTING_FAMILIES[[#This Row],[HOUSEHOLD_ANNUAL_INCOME]])&lt;&gt;""</f>
        <v>0</v>
      </c>
      <c r="K651" s="36" t="b">
        <f>AND(TBL_QUAL_SERVICESLISTING_FAMILIES[[#This Row],[LISTING_LOAN_ID_PROP_ADDR]]&lt;&gt;"",TBL_QUAL_SERVICESLISTING_FAMILIES[[#This Row],[FAMILY_NAME]]&lt;&gt;"",TBL_QUAL_SERVICESLISTING_FAMILIES[[#This Row],[HOUSEHOLD_ANNUAL_INCOME]]&lt;&gt;"")</f>
        <v>0</v>
      </c>
      <c r="L651" s="36">
        <f>SUM(
IF(AND(TBL_QUAL_SERVICESLISTING_FAMILIES[[#This Row],[LISTING_LOAN_ID_PROP_ADDR]]&lt;&gt;"",NOT(ISNUMBER(MATCH(TBL_QUAL_SERVICESLISTING_FAMILIES[[#This Row],[LISTING_LOAN_ID_PROP_ADDR]],RANGE_LOOKUP_UDARDA_LOANLIST,0)))),1,0)
)</f>
        <v>0</v>
      </c>
    </row>
    <row r="652" spans="2:12" ht="20.100000000000001" customHeight="1" x14ac:dyDescent="0.25">
      <c r="B652" s="25" t="str">
        <f>IF(TBL_QUAL_SERVICESLISTING_FAMILIES[[#This Row],[RECORD_STARTED]],IF(TBL_QUAL_SERVICESLISTING_FAMILIES[[#This Row],[ERROR_COUNT]]&gt;0,-1,IF(TBL_QUAL_SERVICESLISTING_FAMILIES[[#This Row],[REQ_FIELDS_POPULATED]],1,0)),"")</f>
        <v/>
      </c>
      <c r="C652" s="94">
        <f>ROW()-ROW(TBL_QUAL_SERVICESLISTING_FAMILIES[[#Headers],[ROW_ID]])</f>
        <v>643</v>
      </c>
      <c r="D652" s="82"/>
      <c r="E652" s="82"/>
      <c r="F652" s="33"/>
      <c r="G6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2" s="84" t="str">
        <f>IFERROR(INDEX(TBL_UDARDA_LOANPOOL[QUAL_SERVICES_HUD_MFI],MATCH(TBL_QUAL_SERVICESLISTING_FAMILIES[[#This Row],[LISTING_LOAN_ID_PROP_ADDR]],TBL_UDARDA_LOANPOOL[LOAN_ID_PROP_ADDR],0)),"")</f>
        <v/>
      </c>
      <c r="I6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2" s="36" t="b">
        <f>CONCATENATE(TBL_QUAL_SERVICESLISTING_FAMILIES[[#This Row],[LISTING_LOAN_ID_PROP_ADDR]],TBL_QUAL_SERVICESLISTING_FAMILIES[[#This Row],[FAMILY_NAME]],TBL_QUAL_SERVICESLISTING_FAMILIES[[#This Row],[HOUSEHOLD_ANNUAL_INCOME]])&lt;&gt;""</f>
        <v>0</v>
      </c>
      <c r="K652" s="36" t="b">
        <f>AND(TBL_QUAL_SERVICESLISTING_FAMILIES[[#This Row],[LISTING_LOAN_ID_PROP_ADDR]]&lt;&gt;"",TBL_QUAL_SERVICESLISTING_FAMILIES[[#This Row],[FAMILY_NAME]]&lt;&gt;"",TBL_QUAL_SERVICESLISTING_FAMILIES[[#This Row],[HOUSEHOLD_ANNUAL_INCOME]]&lt;&gt;"")</f>
        <v>0</v>
      </c>
      <c r="L652" s="36">
        <f>SUM(
IF(AND(TBL_QUAL_SERVICESLISTING_FAMILIES[[#This Row],[LISTING_LOAN_ID_PROP_ADDR]]&lt;&gt;"",NOT(ISNUMBER(MATCH(TBL_QUAL_SERVICESLISTING_FAMILIES[[#This Row],[LISTING_LOAN_ID_PROP_ADDR]],RANGE_LOOKUP_UDARDA_LOANLIST,0)))),1,0)
)</f>
        <v>0</v>
      </c>
    </row>
    <row r="653" spans="2:12" ht="20.100000000000001" customHeight="1" x14ac:dyDescent="0.25">
      <c r="B653" s="25" t="str">
        <f>IF(TBL_QUAL_SERVICESLISTING_FAMILIES[[#This Row],[RECORD_STARTED]],IF(TBL_QUAL_SERVICESLISTING_FAMILIES[[#This Row],[ERROR_COUNT]]&gt;0,-1,IF(TBL_QUAL_SERVICESLISTING_FAMILIES[[#This Row],[REQ_FIELDS_POPULATED]],1,0)),"")</f>
        <v/>
      </c>
      <c r="C653" s="94">
        <f>ROW()-ROW(TBL_QUAL_SERVICESLISTING_FAMILIES[[#Headers],[ROW_ID]])</f>
        <v>644</v>
      </c>
      <c r="D653" s="82"/>
      <c r="E653" s="82"/>
      <c r="F653" s="33"/>
      <c r="G6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3" s="84" t="str">
        <f>IFERROR(INDEX(TBL_UDARDA_LOANPOOL[QUAL_SERVICES_HUD_MFI],MATCH(TBL_QUAL_SERVICESLISTING_FAMILIES[[#This Row],[LISTING_LOAN_ID_PROP_ADDR]],TBL_UDARDA_LOANPOOL[LOAN_ID_PROP_ADDR],0)),"")</f>
        <v/>
      </c>
      <c r="I6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3" s="36" t="b">
        <f>CONCATENATE(TBL_QUAL_SERVICESLISTING_FAMILIES[[#This Row],[LISTING_LOAN_ID_PROP_ADDR]],TBL_QUAL_SERVICESLISTING_FAMILIES[[#This Row],[FAMILY_NAME]],TBL_QUAL_SERVICESLISTING_FAMILIES[[#This Row],[HOUSEHOLD_ANNUAL_INCOME]])&lt;&gt;""</f>
        <v>0</v>
      </c>
      <c r="K653" s="36" t="b">
        <f>AND(TBL_QUAL_SERVICESLISTING_FAMILIES[[#This Row],[LISTING_LOAN_ID_PROP_ADDR]]&lt;&gt;"",TBL_QUAL_SERVICESLISTING_FAMILIES[[#This Row],[FAMILY_NAME]]&lt;&gt;"",TBL_QUAL_SERVICESLISTING_FAMILIES[[#This Row],[HOUSEHOLD_ANNUAL_INCOME]]&lt;&gt;"")</f>
        <v>0</v>
      </c>
      <c r="L653" s="36">
        <f>SUM(
IF(AND(TBL_QUAL_SERVICESLISTING_FAMILIES[[#This Row],[LISTING_LOAN_ID_PROP_ADDR]]&lt;&gt;"",NOT(ISNUMBER(MATCH(TBL_QUAL_SERVICESLISTING_FAMILIES[[#This Row],[LISTING_LOAN_ID_PROP_ADDR]],RANGE_LOOKUP_UDARDA_LOANLIST,0)))),1,0)
)</f>
        <v>0</v>
      </c>
    </row>
    <row r="654" spans="2:12" ht="20.100000000000001" customHeight="1" x14ac:dyDescent="0.25">
      <c r="B654" s="25" t="str">
        <f>IF(TBL_QUAL_SERVICESLISTING_FAMILIES[[#This Row],[RECORD_STARTED]],IF(TBL_QUAL_SERVICESLISTING_FAMILIES[[#This Row],[ERROR_COUNT]]&gt;0,-1,IF(TBL_QUAL_SERVICESLISTING_FAMILIES[[#This Row],[REQ_FIELDS_POPULATED]],1,0)),"")</f>
        <v/>
      </c>
      <c r="C654" s="94">
        <f>ROW()-ROW(TBL_QUAL_SERVICESLISTING_FAMILIES[[#Headers],[ROW_ID]])</f>
        <v>645</v>
      </c>
      <c r="D654" s="82"/>
      <c r="E654" s="82"/>
      <c r="F654" s="33"/>
      <c r="G6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4" s="84" t="str">
        <f>IFERROR(INDEX(TBL_UDARDA_LOANPOOL[QUAL_SERVICES_HUD_MFI],MATCH(TBL_QUAL_SERVICESLISTING_FAMILIES[[#This Row],[LISTING_LOAN_ID_PROP_ADDR]],TBL_UDARDA_LOANPOOL[LOAN_ID_PROP_ADDR],0)),"")</f>
        <v/>
      </c>
      <c r="I6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4" s="36" t="b">
        <f>CONCATENATE(TBL_QUAL_SERVICESLISTING_FAMILIES[[#This Row],[LISTING_LOAN_ID_PROP_ADDR]],TBL_QUAL_SERVICESLISTING_FAMILIES[[#This Row],[FAMILY_NAME]],TBL_QUAL_SERVICESLISTING_FAMILIES[[#This Row],[HOUSEHOLD_ANNUAL_INCOME]])&lt;&gt;""</f>
        <v>0</v>
      </c>
      <c r="K654" s="36" t="b">
        <f>AND(TBL_QUAL_SERVICESLISTING_FAMILIES[[#This Row],[LISTING_LOAN_ID_PROP_ADDR]]&lt;&gt;"",TBL_QUAL_SERVICESLISTING_FAMILIES[[#This Row],[FAMILY_NAME]]&lt;&gt;"",TBL_QUAL_SERVICESLISTING_FAMILIES[[#This Row],[HOUSEHOLD_ANNUAL_INCOME]]&lt;&gt;"")</f>
        <v>0</v>
      </c>
      <c r="L654" s="36">
        <f>SUM(
IF(AND(TBL_QUAL_SERVICESLISTING_FAMILIES[[#This Row],[LISTING_LOAN_ID_PROP_ADDR]]&lt;&gt;"",NOT(ISNUMBER(MATCH(TBL_QUAL_SERVICESLISTING_FAMILIES[[#This Row],[LISTING_LOAN_ID_PROP_ADDR]],RANGE_LOOKUP_UDARDA_LOANLIST,0)))),1,0)
)</f>
        <v>0</v>
      </c>
    </row>
    <row r="655" spans="2:12" ht="20.100000000000001" customHeight="1" x14ac:dyDescent="0.25">
      <c r="B655" s="25" t="str">
        <f>IF(TBL_QUAL_SERVICESLISTING_FAMILIES[[#This Row],[RECORD_STARTED]],IF(TBL_QUAL_SERVICESLISTING_FAMILIES[[#This Row],[ERROR_COUNT]]&gt;0,-1,IF(TBL_QUAL_SERVICESLISTING_FAMILIES[[#This Row],[REQ_FIELDS_POPULATED]],1,0)),"")</f>
        <v/>
      </c>
      <c r="C655" s="94">
        <f>ROW()-ROW(TBL_QUAL_SERVICESLISTING_FAMILIES[[#Headers],[ROW_ID]])</f>
        <v>646</v>
      </c>
      <c r="D655" s="82"/>
      <c r="E655" s="82"/>
      <c r="F655" s="33"/>
      <c r="G6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5" s="84" t="str">
        <f>IFERROR(INDEX(TBL_UDARDA_LOANPOOL[QUAL_SERVICES_HUD_MFI],MATCH(TBL_QUAL_SERVICESLISTING_FAMILIES[[#This Row],[LISTING_LOAN_ID_PROP_ADDR]],TBL_UDARDA_LOANPOOL[LOAN_ID_PROP_ADDR],0)),"")</f>
        <v/>
      </c>
      <c r="I6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5" s="36" t="b">
        <f>CONCATENATE(TBL_QUAL_SERVICESLISTING_FAMILIES[[#This Row],[LISTING_LOAN_ID_PROP_ADDR]],TBL_QUAL_SERVICESLISTING_FAMILIES[[#This Row],[FAMILY_NAME]],TBL_QUAL_SERVICESLISTING_FAMILIES[[#This Row],[HOUSEHOLD_ANNUAL_INCOME]])&lt;&gt;""</f>
        <v>0</v>
      </c>
      <c r="K655" s="36" t="b">
        <f>AND(TBL_QUAL_SERVICESLISTING_FAMILIES[[#This Row],[LISTING_LOAN_ID_PROP_ADDR]]&lt;&gt;"",TBL_QUAL_SERVICESLISTING_FAMILIES[[#This Row],[FAMILY_NAME]]&lt;&gt;"",TBL_QUAL_SERVICESLISTING_FAMILIES[[#This Row],[HOUSEHOLD_ANNUAL_INCOME]]&lt;&gt;"")</f>
        <v>0</v>
      </c>
      <c r="L655" s="36">
        <f>SUM(
IF(AND(TBL_QUAL_SERVICESLISTING_FAMILIES[[#This Row],[LISTING_LOAN_ID_PROP_ADDR]]&lt;&gt;"",NOT(ISNUMBER(MATCH(TBL_QUAL_SERVICESLISTING_FAMILIES[[#This Row],[LISTING_LOAN_ID_PROP_ADDR]],RANGE_LOOKUP_UDARDA_LOANLIST,0)))),1,0)
)</f>
        <v>0</v>
      </c>
    </row>
    <row r="656" spans="2:12" ht="20.100000000000001" customHeight="1" x14ac:dyDescent="0.25">
      <c r="B656" s="25" t="str">
        <f>IF(TBL_QUAL_SERVICESLISTING_FAMILIES[[#This Row],[RECORD_STARTED]],IF(TBL_QUAL_SERVICESLISTING_FAMILIES[[#This Row],[ERROR_COUNT]]&gt;0,-1,IF(TBL_QUAL_SERVICESLISTING_FAMILIES[[#This Row],[REQ_FIELDS_POPULATED]],1,0)),"")</f>
        <v/>
      </c>
      <c r="C656" s="94">
        <f>ROW()-ROW(TBL_QUAL_SERVICESLISTING_FAMILIES[[#Headers],[ROW_ID]])</f>
        <v>647</v>
      </c>
      <c r="D656" s="82"/>
      <c r="E656" s="82"/>
      <c r="F656" s="33"/>
      <c r="G6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6" s="84" t="str">
        <f>IFERROR(INDEX(TBL_UDARDA_LOANPOOL[QUAL_SERVICES_HUD_MFI],MATCH(TBL_QUAL_SERVICESLISTING_FAMILIES[[#This Row],[LISTING_LOAN_ID_PROP_ADDR]],TBL_UDARDA_LOANPOOL[LOAN_ID_PROP_ADDR],0)),"")</f>
        <v/>
      </c>
      <c r="I6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6" s="36" t="b">
        <f>CONCATENATE(TBL_QUAL_SERVICESLISTING_FAMILIES[[#This Row],[LISTING_LOAN_ID_PROP_ADDR]],TBL_QUAL_SERVICESLISTING_FAMILIES[[#This Row],[FAMILY_NAME]],TBL_QUAL_SERVICESLISTING_FAMILIES[[#This Row],[HOUSEHOLD_ANNUAL_INCOME]])&lt;&gt;""</f>
        <v>0</v>
      </c>
      <c r="K656" s="36" t="b">
        <f>AND(TBL_QUAL_SERVICESLISTING_FAMILIES[[#This Row],[LISTING_LOAN_ID_PROP_ADDR]]&lt;&gt;"",TBL_QUAL_SERVICESLISTING_FAMILIES[[#This Row],[FAMILY_NAME]]&lt;&gt;"",TBL_QUAL_SERVICESLISTING_FAMILIES[[#This Row],[HOUSEHOLD_ANNUAL_INCOME]]&lt;&gt;"")</f>
        <v>0</v>
      </c>
      <c r="L656" s="36">
        <f>SUM(
IF(AND(TBL_QUAL_SERVICESLISTING_FAMILIES[[#This Row],[LISTING_LOAN_ID_PROP_ADDR]]&lt;&gt;"",NOT(ISNUMBER(MATCH(TBL_QUAL_SERVICESLISTING_FAMILIES[[#This Row],[LISTING_LOAN_ID_PROP_ADDR]],RANGE_LOOKUP_UDARDA_LOANLIST,0)))),1,0)
)</f>
        <v>0</v>
      </c>
    </row>
    <row r="657" spans="2:12" ht="20.100000000000001" customHeight="1" x14ac:dyDescent="0.25">
      <c r="B657" s="25" t="str">
        <f>IF(TBL_QUAL_SERVICESLISTING_FAMILIES[[#This Row],[RECORD_STARTED]],IF(TBL_QUAL_SERVICESLISTING_FAMILIES[[#This Row],[ERROR_COUNT]]&gt;0,-1,IF(TBL_QUAL_SERVICESLISTING_FAMILIES[[#This Row],[REQ_FIELDS_POPULATED]],1,0)),"")</f>
        <v/>
      </c>
      <c r="C657" s="94">
        <f>ROW()-ROW(TBL_QUAL_SERVICESLISTING_FAMILIES[[#Headers],[ROW_ID]])</f>
        <v>648</v>
      </c>
      <c r="D657" s="82"/>
      <c r="E657" s="82"/>
      <c r="F657" s="33"/>
      <c r="G6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7" s="84" t="str">
        <f>IFERROR(INDEX(TBL_UDARDA_LOANPOOL[QUAL_SERVICES_HUD_MFI],MATCH(TBL_QUAL_SERVICESLISTING_FAMILIES[[#This Row],[LISTING_LOAN_ID_PROP_ADDR]],TBL_UDARDA_LOANPOOL[LOAN_ID_PROP_ADDR],0)),"")</f>
        <v/>
      </c>
      <c r="I6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7" s="36" t="b">
        <f>CONCATENATE(TBL_QUAL_SERVICESLISTING_FAMILIES[[#This Row],[LISTING_LOAN_ID_PROP_ADDR]],TBL_QUAL_SERVICESLISTING_FAMILIES[[#This Row],[FAMILY_NAME]],TBL_QUAL_SERVICESLISTING_FAMILIES[[#This Row],[HOUSEHOLD_ANNUAL_INCOME]])&lt;&gt;""</f>
        <v>0</v>
      </c>
      <c r="K657" s="36" t="b">
        <f>AND(TBL_QUAL_SERVICESLISTING_FAMILIES[[#This Row],[LISTING_LOAN_ID_PROP_ADDR]]&lt;&gt;"",TBL_QUAL_SERVICESLISTING_FAMILIES[[#This Row],[FAMILY_NAME]]&lt;&gt;"",TBL_QUAL_SERVICESLISTING_FAMILIES[[#This Row],[HOUSEHOLD_ANNUAL_INCOME]]&lt;&gt;"")</f>
        <v>0</v>
      </c>
      <c r="L657" s="36">
        <f>SUM(
IF(AND(TBL_QUAL_SERVICESLISTING_FAMILIES[[#This Row],[LISTING_LOAN_ID_PROP_ADDR]]&lt;&gt;"",NOT(ISNUMBER(MATCH(TBL_QUAL_SERVICESLISTING_FAMILIES[[#This Row],[LISTING_LOAN_ID_PROP_ADDR]],RANGE_LOOKUP_UDARDA_LOANLIST,0)))),1,0)
)</f>
        <v>0</v>
      </c>
    </row>
    <row r="658" spans="2:12" ht="20.100000000000001" customHeight="1" x14ac:dyDescent="0.25">
      <c r="B658" s="25" t="str">
        <f>IF(TBL_QUAL_SERVICESLISTING_FAMILIES[[#This Row],[RECORD_STARTED]],IF(TBL_QUAL_SERVICESLISTING_FAMILIES[[#This Row],[ERROR_COUNT]]&gt;0,-1,IF(TBL_QUAL_SERVICESLISTING_FAMILIES[[#This Row],[REQ_FIELDS_POPULATED]],1,0)),"")</f>
        <v/>
      </c>
      <c r="C658" s="94">
        <f>ROW()-ROW(TBL_QUAL_SERVICESLISTING_FAMILIES[[#Headers],[ROW_ID]])</f>
        <v>649</v>
      </c>
      <c r="D658" s="82"/>
      <c r="E658" s="82"/>
      <c r="F658" s="33"/>
      <c r="G6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8" s="84" t="str">
        <f>IFERROR(INDEX(TBL_UDARDA_LOANPOOL[QUAL_SERVICES_HUD_MFI],MATCH(TBL_QUAL_SERVICESLISTING_FAMILIES[[#This Row],[LISTING_LOAN_ID_PROP_ADDR]],TBL_UDARDA_LOANPOOL[LOAN_ID_PROP_ADDR],0)),"")</f>
        <v/>
      </c>
      <c r="I6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8" s="36" t="b">
        <f>CONCATENATE(TBL_QUAL_SERVICESLISTING_FAMILIES[[#This Row],[LISTING_LOAN_ID_PROP_ADDR]],TBL_QUAL_SERVICESLISTING_FAMILIES[[#This Row],[FAMILY_NAME]],TBL_QUAL_SERVICESLISTING_FAMILIES[[#This Row],[HOUSEHOLD_ANNUAL_INCOME]])&lt;&gt;""</f>
        <v>0</v>
      </c>
      <c r="K658" s="36" t="b">
        <f>AND(TBL_QUAL_SERVICESLISTING_FAMILIES[[#This Row],[LISTING_LOAN_ID_PROP_ADDR]]&lt;&gt;"",TBL_QUAL_SERVICESLISTING_FAMILIES[[#This Row],[FAMILY_NAME]]&lt;&gt;"",TBL_QUAL_SERVICESLISTING_FAMILIES[[#This Row],[HOUSEHOLD_ANNUAL_INCOME]]&lt;&gt;"")</f>
        <v>0</v>
      </c>
      <c r="L658" s="36">
        <f>SUM(
IF(AND(TBL_QUAL_SERVICESLISTING_FAMILIES[[#This Row],[LISTING_LOAN_ID_PROP_ADDR]]&lt;&gt;"",NOT(ISNUMBER(MATCH(TBL_QUAL_SERVICESLISTING_FAMILIES[[#This Row],[LISTING_LOAN_ID_PROP_ADDR]],RANGE_LOOKUP_UDARDA_LOANLIST,0)))),1,0)
)</f>
        <v>0</v>
      </c>
    </row>
    <row r="659" spans="2:12" ht="20.100000000000001" customHeight="1" x14ac:dyDescent="0.25">
      <c r="B659" s="25" t="str">
        <f>IF(TBL_QUAL_SERVICESLISTING_FAMILIES[[#This Row],[RECORD_STARTED]],IF(TBL_QUAL_SERVICESLISTING_FAMILIES[[#This Row],[ERROR_COUNT]]&gt;0,-1,IF(TBL_QUAL_SERVICESLISTING_FAMILIES[[#This Row],[REQ_FIELDS_POPULATED]],1,0)),"")</f>
        <v/>
      </c>
      <c r="C659" s="94">
        <f>ROW()-ROW(TBL_QUAL_SERVICESLISTING_FAMILIES[[#Headers],[ROW_ID]])</f>
        <v>650</v>
      </c>
      <c r="D659" s="82"/>
      <c r="E659" s="82"/>
      <c r="F659" s="33"/>
      <c r="G6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9" s="84" t="str">
        <f>IFERROR(INDEX(TBL_UDARDA_LOANPOOL[QUAL_SERVICES_HUD_MFI],MATCH(TBL_QUAL_SERVICESLISTING_FAMILIES[[#This Row],[LISTING_LOAN_ID_PROP_ADDR]],TBL_UDARDA_LOANPOOL[LOAN_ID_PROP_ADDR],0)),"")</f>
        <v/>
      </c>
      <c r="I6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9" s="36" t="b">
        <f>CONCATENATE(TBL_QUAL_SERVICESLISTING_FAMILIES[[#This Row],[LISTING_LOAN_ID_PROP_ADDR]],TBL_QUAL_SERVICESLISTING_FAMILIES[[#This Row],[FAMILY_NAME]],TBL_QUAL_SERVICESLISTING_FAMILIES[[#This Row],[HOUSEHOLD_ANNUAL_INCOME]])&lt;&gt;""</f>
        <v>0</v>
      </c>
      <c r="K659" s="36" t="b">
        <f>AND(TBL_QUAL_SERVICESLISTING_FAMILIES[[#This Row],[LISTING_LOAN_ID_PROP_ADDR]]&lt;&gt;"",TBL_QUAL_SERVICESLISTING_FAMILIES[[#This Row],[FAMILY_NAME]]&lt;&gt;"",TBL_QUAL_SERVICESLISTING_FAMILIES[[#This Row],[HOUSEHOLD_ANNUAL_INCOME]]&lt;&gt;"")</f>
        <v>0</v>
      </c>
      <c r="L659" s="36">
        <f>SUM(
IF(AND(TBL_QUAL_SERVICESLISTING_FAMILIES[[#This Row],[LISTING_LOAN_ID_PROP_ADDR]]&lt;&gt;"",NOT(ISNUMBER(MATCH(TBL_QUAL_SERVICESLISTING_FAMILIES[[#This Row],[LISTING_LOAN_ID_PROP_ADDR]],RANGE_LOOKUP_UDARDA_LOANLIST,0)))),1,0)
)</f>
        <v>0</v>
      </c>
    </row>
    <row r="660" spans="2:12" ht="20.100000000000001" customHeight="1" x14ac:dyDescent="0.25">
      <c r="B660" s="25" t="str">
        <f>IF(TBL_QUAL_SERVICESLISTING_FAMILIES[[#This Row],[RECORD_STARTED]],IF(TBL_QUAL_SERVICESLISTING_FAMILIES[[#This Row],[ERROR_COUNT]]&gt;0,-1,IF(TBL_QUAL_SERVICESLISTING_FAMILIES[[#This Row],[REQ_FIELDS_POPULATED]],1,0)),"")</f>
        <v/>
      </c>
      <c r="C660" s="94">
        <f>ROW()-ROW(TBL_QUAL_SERVICESLISTING_FAMILIES[[#Headers],[ROW_ID]])</f>
        <v>651</v>
      </c>
      <c r="D660" s="82"/>
      <c r="E660" s="82"/>
      <c r="F660" s="33"/>
      <c r="G6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0" s="84" t="str">
        <f>IFERROR(INDEX(TBL_UDARDA_LOANPOOL[QUAL_SERVICES_HUD_MFI],MATCH(TBL_QUAL_SERVICESLISTING_FAMILIES[[#This Row],[LISTING_LOAN_ID_PROP_ADDR]],TBL_UDARDA_LOANPOOL[LOAN_ID_PROP_ADDR],0)),"")</f>
        <v/>
      </c>
      <c r="I6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0" s="36" t="b">
        <f>CONCATENATE(TBL_QUAL_SERVICESLISTING_FAMILIES[[#This Row],[LISTING_LOAN_ID_PROP_ADDR]],TBL_QUAL_SERVICESLISTING_FAMILIES[[#This Row],[FAMILY_NAME]],TBL_QUAL_SERVICESLISTING_FAMILIES[[#This Row],[HOUSEHOLD_ANNUAL_INCOME]])&lt;&gt;""</f>
        <v>0</v>
      </c>
      <c r="K660" s="36" t="b">
        <f>AND(TBL_QUAL_SERVICESLISTING_FAMILIES[[#This Row],[LISTING_LOAN_ID_PROP_ADDR]]&lt;&gt;"",TBL_QUAL_SERVICESLISTING_FAMILIES[[#This Row],[FAMILY_NAME]]&lt;&gt;"",TBL_QUAL_SERVICESLISTING_FAMILIES[[#This Row],[HOUSEHOLD_ANNUAL_INCOME]]&lt;&gt;"")</f>
        <v>0</v>
      </c>
      <c r="L660" s="36">
        <f>SUM(
IF(AND(TBL_QUAL_SERVICESLISTING_FAMILIES[[#This Row],[LISTING_LOAN_ID_PROP_ADDR]]&lt;&gt;"",NOT(ISNUMBER(MATCH(TBL_QUAL_SERVICESLISTING_FAMILIES[[#This Row],[LISTING_LOAN_ID_PROP_ADDR]],RANGE_LOOKUP_UDARDA_LOANLIST,0)))),1,0)
)</f>
        <v>0</v>
      </c>
    </row>
    <row r="661" spans="2:12" ht="20.100000000000001" customHeight="1" x14ac:dyDescent="0.25">
      <c r="B661" s="25" t="str">
        <f>IF(TBL_QUAL_SERVICESLISTING_FAMILIES[[#This Row],[RECORD_STARTED]],IF(TBL_QUAL_SERVICESLISTING_FAMILIES[[#This Row],[ERROR_COUNT]]&gt;0,-1,IF(TBL_QUAL_SERVICESLISTING_FAMILIES[[#This Row],[REQ_FIELDS_POPULATED]],1,0)),"")</f>
        <v/>
      </c>
      <c r="C661" s="94">
        <f>ROW()-ROW(TBL_QUAL_SERVICESLISTING_FAMILIES[[#Headers],[ROW_ID]])</f>
        <v>652</v>
      </c>
      <c r="D661" s="82"/>
      <c r="E661" s="82"/>
      <c r="F661" s="33"/>
      <c r="G6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1" s="84" t="str">
        <f>IFERROR(INDEX(TBL_UDARDA_LOANPOOL[QUAL_SERVICES_HUD_MFI],MATCH(TBL_QUAL_SERVICESLISTING_FAMILIES[[#This Row],[LISTING_LOAN_ID_PROP_ADDR]],TBL_UDARDA_LOANPOOL[LOAN_ID_PROP_ADDR],0)),"")</f>
        <v/>
      </c>
      <c r="I6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1" s="36" t="b">
        <f>CONCATENATE(TBL_QUAL_SERVICESLISTING_FAMILIES[[#This Row],[LISTING_LOAN_ID_PROP_ADDR]],TBL_QUAL_SERVICESLISTING_FAMILIES[[#This Row],[FAMILY_NAME]],TBL_QUAL_SERVICESLISTING_FAMILIES[[#This Row],[HOUSEHOLD_ANNUAL_INCOME]])&lt;&gt;""</f>
        <v>0</v>
      </c>
      <c r="K661" s="36" t="b">
        <f>AND(TBL_QUAL_SERVICESLISTING_FAMILIES[[#This Row],[LISTING_LOAN_ID_PROP_ADDR]]&lt;&gt;"",TBL_QUAL_SERVICESLISTING_FAMILIES[[#This Row],[FAMILY_NAME]]&lt;&gt;"",TBL_QUAL_SERVICESLISTING_FAMILIES[[#This Row],[HOUSEHOLD_ANNUAL_INCOME]]&lt;&gt;"")</f>
        <v>0</v>
      </c>
      <c r="L661" s="36">
        <f>SUM(
IF(AND(TBL_QUAL_SERVICESLISTING_FAMILIES[[#This Row],[LISTING_LOAN_ID_PROP_ADDR]]&lt;&gt;"",NOT(ISNUMBER(MATCH(TBL_QUAL_SERVICESLISTING_FAMILIES[[#This Row],[LISTING_LOAN_ID_PROP_ADDR]],RANGE_LOOKUP_UDARDA_LOANLIST,0)))),1,0)
)</f>
        <v>0</v>
      </c>
    </row>
    <row r="662" spans="2:12" ht="20.100000000000001" customHeight="1" x14ac:dyDescent="0.25">
      <c r="B662" s="25" t="str">
        <f>IF(TBL_QUAL_SERVICESLISTING_FAMILIES[[#This Row],[RECORD_STARTED]],IF(TBL_QUAL_SERVICESLISTING_FAMILIES[[#This Row],[ERROR_COUNT]]&gt;0,-1,IF(TBL_QUAL_SERVICESLISTING_FAMILIES[[#This Row],[REQ_FIELDS_POPULATED]],1,0)),"")</f>
        <v/>
      </c>
      <c r="C662" s="94">
        <f>ROW()-ROW(TBL_QUAL_SERVICESLISTING_FAMILIES[[#Headers],[ROW_ID]])</f>
        <v>653</v>
      </c>
      <c r="D662" s="82"/>
      <c r="E662" s="82"/>
      <c r="F662" s="33"/>
      <c r="G6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2" s="84" t="str">
        <f>IFERROR(INDEX(TBL_UDARDA_LOANPOOL[QUAL_SERVICES_HUD_MFI],MATCH(TBL_QUAL_SERVICESLISTING_FAMILIES[[#This Row],[LISTING_LOAN_ID_PROP_ADDR]],TBL_UDARDA_LOANPOOL[LOAN_ID_PROP_ADDR],0)),"")</f>
        <v/>
      </c>
      <c r="I6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2" s="36" t="b">
        <f>CONCATENATE(TBL_QUAL_SERVICESLISTING_FAMILIES[[#This Row],[LISTING_LOAN_ID_PROP_ADDR]],TBL_QUAL_SERVICESLISTING_FAMILIES[[#This Row],[FAMILY_NAME]],TBL_QUAL_SERVICESLISTING_FAMILIES[[#This Row],[HOUSEHOLD_ANNUAL_INCOME]])&lt;&gt;""</f>
        <v>0</v>
      </c>
      <c r="K662" s="36" t="b">
        <f>AND(TBL_QUAL_SERVICESLISTING_FAMILIES[[#This Row],[LISTING_LOAN_ID_PROP_ADDR]]&lt;&gt;"",TBL_QUAL_SERVICESLISTING_FAMILIES[[#This Row],[FAMILY_NAME]]&lt;&gt;"",TBL_QUAL_SERVICESLISTING_FAMILIES[[#This Row],[HOUSEHOLD_ANNUAL_INCOME]]&lt;&gt;"")</f>
        <v>0</v>
      </c>
      <c r="L662" s="36">
        <f>SUM(
IF(AND(TBL_QUAL_SERVICESLISTING_FAMILIES[[#This Row],[LISTING_LOAN_ID_PROP_ADDR]]&lt;&gt;"",NOT(ISNUMBER(MATCH(TBL_QUAL_SERVICESLISTING_FAMILIES[[#This Row],[LISTING_LOAN_ID_PROP_ADDR]],RANGE_LOOKUP_UDARDA_LOANLIST,0)))),1,0)
)</f>
        <v>0</v>
      </c>
    </row>
    <row r="663" spans="2:12" ht="20.100000000000001" customHeight="1" x14ac:dyDescent="0.25">
      <c r="B663" s="25" t="str">
        <f>IF(TBL_QUAL_SERVICESLISTING_FAMILIES[[#This Row],[RECORD_STARTED]],IF(TBL_QUAL_SERVICESLISTING_FAMILIES[[#This Row],[ERROR_COUNT]]&gt;0,-1,IF(TBL_QUAL_SERVICESLISTING_FAMILIES[[#This Row],[REQ_FIELDS_POPULATED]],1,0)),"")</f>
        <v/>
      </c>
      <c r="C663" s="94">
        <f>ROW()-ROW(TBL_QUAL_SERVICESLISTING_FAMILIES[[#Headers],[ROW_ID]])</f>
        <v>654</v>
      </c>
      <c r="D663" s="82"/>
      <c r="E663" s="82"/>
      <c r="F663" s="33"/>
      <c r="G6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3" s="84" t="str">
        <f>IFERROR(INDEX(TBL_UDARDA_LOANPOOL[QUAL_SERVICES_HUD_MFI],MATCH(TBL_QUAL_SERVICESLISTING_FAMILIES[[#This Row],[LISTING_LOAN_ID_PROP_ADDR]],TBL_UDARDA_LOANPOOL[LOAN_ID_PROP_ADDR],0)),"")</f>
        <v/>
      </c>
      <c r="I6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3" s="36" t="b">
        <f>CONCATENATE(TBL_QUAL_SERVICESLISTING_FAMILIES[[#This Row],[LISTING_LOAN_ID_PROP_ADDR]],TBL_QUAL_SERVICESLISTING_FAMILIES[[#This Row],[FAMILY_NAME]],TBL_QUAL_SERVICESLISTING_FAMILIES[[#This Row],[HOUSEHOLD_ANNUAL_INCOME]])&lt;&gt;""</f>
        <v>0</v>
      </c>
      <c r="K663" s="36" t="b">
        <f>AND(TBL_QUAL_SERVICESLISTING_FAMILIES[[#This Row],[LISTING_LOAN_ID_PROP_ADDR]]&lt;&gt;"",TBL_QUAL_SERVICESLISTING_FAMILIES[[#This Row],[FAMILY_NAME]]&lt;&gt;"",TBL_QUAL_SERVICESLISTING_FAMILIES[[#This Row],[HOUSEHOLD_ANNUAL_INCOME]]&lt;&gt;"")</f>
        <v>0</v>
      </c>
      <c r="L663" s="36">
        <f>SUM(
IF(AND(TBL_QUAL_SERVICESLISTING_FAMILIES[[#This Row],[LISTING_LOAN_ID_PROP_ADDR]]&lt;&gt;"",NOT(ISNUMBER(MATCH(TBL_QUAL_SERVICESLISTING_FAMILIES[[#This Row],[LISTING_LOAN_ID_PROP_ADDR]],RANGE_LOOKUP_UDARDA_LOANLIST,0)))),1,0)
)</f>
        <v>0</v>
      </c>
    </row>
    <row r="664" spans="2:12" ht="20.100000000000001" customHeight="1" x14ac:dyDescent="0.25">
      <c r="B664" s="25" t="str">
        <f>IF(TBL_QUAL_SERVICESLISTING_FAMILIES[[#This Row],[RECORD_STARTED]],IF(TBL_QUAL_SERVICESLISTING_FAMILIES[[#This Row],[ERROR_COUNT]]&gt;0,-1,IF(TBL_QUAL_SERVICESLISTING_FAMILIES[[#This Row],[REQ_FIELDS_POPULATED]],1,0)),"")</f>
        <v/>
      </c>
      <c r="C664" s="94">
        <f>ROW()-ROW(TBL_QUAL_SERVICESLISTING_FAMILIES[[#Headers],[ROW_ID]])</f>
        <v>655</v>
      </c>
      <c r="D664" s="82"/>
      <c r="E664" s="82"/>
      <c r="F664" s="33"/>
      <c r="G6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4" s="84" t="str">
        <f>IFERROR(INDEX(TBL_UDARDA_LOANPOOL[QUAL_SERVICES_HUD_MFI],MATCH(TBL_QUAL_SERVICESLISTING_FAMILIES[[#This Row],[LISTING_LOAN_ID_PROP_ADDR]],TBL_UDARDA_LOANPOOL[LOAN_ID_PROP_ADDR],0)),"")</f>
        <v/>
      </c>
      <c r="I6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4" s="36" t="b">
        <f>CONCATENATE(TBL_QUAL_SERVICESLISTING_FAMILIES[[#This Row],[LISTING_LOAN_ID_PROP_ADDR]],TBL_QUAL_SERVICESLISTING_FAMILIES[[#This Row],[FAMILY_NAME]],TBL_QUAL_SERVICESLISTING_FAMILIES[[#This Row],[HOUSEHOLD_ANNUAL_INCOME]])&lt;&gt;""</f>
        <v>0</v>
      </c>
      <c r="K664" s="36" t="b">
        <f>AND(TBL_QUAL_SERVICESLISTING_FAMILIES[[#This Row],[LISTING_LOAN_ID_PROP_ADDR]]&lt;&gt;"",TBL_QUAL_SERVICESLISTING_FAMILIES[[#This Row],[FAMILY_NAME]]&lt;&gt;"",TBL_QUAL_SERVICESLISTING_FAMILIES[[#This Row],[HOUSEHOLD_ANNUAL_INCOME]]&lt;&gt;"")</f>
        <v>0</v>
      </c>
      <c r="L664" s="36">
        <f>SUM(
IF(AND(TBL_QUAL_SERVICESLISTING_FAMILIES[[#This Row],[LISTING_LOAN_ID_PROP_ADDR]]&lt;&gt;"",NOT(ISNUMBER(MATCH(TBL_QUAL_SERVICESLISTING_FAMILIES[[#This Row],[LISTING_LOAN_ID_PROP_ADDR]],RANGE_LOOKUP_UDARDA_LOANLIST,0)))),1,0)
)</f>
        <v>0</v>
      </c>
    </row>
    <row r="665" spans="2:12" ht="20.100000000000001" customHeight="1" x14ac:dyDescent="0.25">
      <c r="B665" s="25" t="str">
        <f>IF(TBL_QUAL_SERVICESLISTING_FAMILIES[[#This Row],[RECORD_STARTED]],IF(TBL_QUAL_SERVICESLISTING_FAMILIES[[#This Row],[ERROR_COUNT]]&gt;0,-1,IF(TBL_QUAL_SERVICESLISTING_FAMILIES[[#This Row],[REQ_FIELDS_POPULATED]],1,0)),"")</f>
        <v/>
      </c>
      <c r="C665" s="94">
        <f>ROW()-ROW(TBL_QUAL_SERVICESLISTING_FAMILIES[[#Headers],[ROW_ID]])</f>
        <v>656</v>
      </c>
      <c r="D665" s="82"/>
      <c r="E665" s="82"/>
      <c r="F665" s="33"/>
      <c r="G6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5" s="84" t="str">
        <f>IFERROR(INDEX(TBL_UDARDA_LOANPOOL[QUAL_SERVICES_HUD_MFI],MATCH(TBL_QUAL_SERVICESLISTING_FAMILIES[[#This Row],[LISTING_LOAN_ID_PROP_ADDR]],TBL_UDARDA_LOANPOOL[LOAN_ID_PROP_ADDR],0)),"")</f>
        <v/>
      </c>
      <c r="I6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5" s="36" t="b">
        <f>CONCATENATE(TBL_QUAL_SERVICESLISTING_FAMILIES[[#This Row],[LISTING_LOAN_ID_PROP_ADDR]],TBL_QUAL_SERVICESLISTING_FAMILIES[[#This Row],[FAMILY_NAME]],TBL_QUAL_SERVICESLISTING_FAMILIES[[#This Row],[HOUSEHOLD_ANNUAL_INCOME]])&lt;&gt;""</f>
        <v>0</v>
      </c>
      <c r="K665" s="36" t="b">
        <f>AND(TBL_QUAL_SERVICESLISTING_FAMILIES[[#This Row],[LISTING_LOAN_ID_PROP_ADDR]]&lt;&gt;"",TBL_QUAL_SERVICESLISTING_FAMILIES[[#This Row],[FAMILY_NAME]]&lt;&gt;"",TBL_QUAL_SERVICESLISTING_FAMILIES[[#This Row],[HOUSEHOLD_ANNUAL_INCOME]]&lt;&gt;"")</f>
        <v>0</v>
      </c>
      <c r="L665" s="36">
        <f>SUM(
IF(AND(TBL_QUAL_SERVICESLISTING_FAMILIES[[#This Row],[LISTING_LOAN_ID_PROP_ADDR]]&lt;&gt;"",NOT(ISNUMBER(MATCH(TBL_QUAL_SERVICESLISTING_FAMILIES[[#This Row],[LISTING_LOAN_ID_PROP_ADDR]],RANGE_LOOKUP_UDARDA_LOANLIST,0)))),1,0)
)</f>
        <v>0</v>
      </c>
    </row>
    <row r="666" spans="2:12" ht="20.100000000000001" customHeight="1" x14ac:dyDescent="0.25">
      <c r="B666" s="25" t="str">
        <f>IF(TBL_QUAL_SERVICESLISTING_FAMILIES[[#This Row],[RECORD_STARTED]],IF(TBL_QUAL_SERVICESLISTING_FAMILIES[[#This Row],[ERROR_COUNT]]&gt;0,-1,IF(TBL_QUAL_SERVICESLISTING_FAMILIES[[#This Row],[REQ_FIELDS_POPULATED]],1,0)),"")</f>
        <v/>
      </c>
      <c r="C666" s="94">
        <f>ROW()-ROW(TBL_QUAL_SERVICESLISTING_FAMILIES[[#Headers],[ROW_ID]])</f>
        <v>657</v>
      </c>
      <c r="D666" s="82"/>
      <c r="E666" s="82"/>
      <c r="F666" s="33"/>
      <c r="G6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6" s="84" t="str">
        <f>IFERROR(INDEX(TBL_UDARDA_LOANPOOL[QUAL_SERVICES_HUD_MFI],MATCH(TBL_QUAL_SERVICESLISTING_FAMILIES[[#This Row],[LISTING_LOAN_ID_PROP_ADDR]],TBL_UDARDA_LOANPOOL[LOAN_ID_PROP_ADDR],0)),"")</f>
        <v/>
      </c>
      <c r="I6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6" s="36" t="b">
        <f>CONCATENATE(TBL_QUAL_SERVICESLISTING_FAMILIES[[#This Row],[LISTING_LOAN_ID_PROP_ADDR]],TBL_QUAL_SERVICESLISTING_FAMILIES[[#This Row],[FAMILY_NAME]],TBL_QUAL_SERVICESLISTING_FAMILIES[[#This Row],[HOUSEHOLD_ANNUAL_INCOME]])&lt;&gt;""</f>
        <v>0</v>
      </c>
      <c r="K666" s="36" t="b">
        <f>AND(TBL_QUAL_SERVICESLISTING_FAMILIES[[#This Row],[LISTING_LOAN_ID_PROP_ADDR]]&lt;&gt;"",TBL_QUAL_SERVICESLISTING_FAMILIES[[#This Row],[FAMILY_NAME]]&lt;&gt;"",TBL_QUAL_SERVICESLISTING_FAMILIES[[#This Row],[HOUSEHOLD_ANNUAL_INCOME]]&lt;&gt;"")</f>
        <v>0</v>
      </c>
      <c r="L666" s="36">
        <f>SUM(
IF(AND(TBL_QUAL_SERVICESLISTING_FAMILIES[[#This Row],[LISTING_LOAN_ID_PROP_ADDR]]&lt;&gt;"",NOT(ISNUMBER(MATCH(TBL_QUAL_SERVICESLISTING_FAMILIES[[#This Row],[LISTING_LOAN_ID_PROP_ADDR]],RANGE_LOOKUP_UDARDA_LOANLIST,0)))),1,0)
)</f>
        <v>0</v>
      </c>
    </row>
    <row r="667" spans="2:12" ht="20.100000000000001" customHeight="1" x14ac:dyDescent="0.25">
      <c r="B667" s="25" t="str">
        <f>IF(TBL_QUAL_SERVICESLISTING_FAMILIES[[#This Row],[RECORD_STARTED]],IF(TBL_QUAL_SERVICESLISTING_FAMILIES[[#This Row],[ERROR_COUNT]]&gt;0,-1,IF(TBL_QUAL_SERVICESLISTING_FAMILIES[[#This Row],[REQ_FIELDS_POPULATED]],1,0)),"")</f>
        <v/>
      </c>
      <c r="C667" s="94">
        <f>ROW()-ROW(TBL_QUAL_SERVICESLISTING_FAMILIES[[#Headers],[ROW_ID]])</f>
        <v>658</v>
      </c>
      <c r="D667" s="82"/>
      <c r="E667" s="82"/>
      <c r="F667" s="33"/>
      <c r="G6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7" s="84" t="str">
        <f>IFERROR(INDEX(TBL_UDARDA_LOANPOOL[QUAL_SERVICES_HUD_MFI],MATCH(TBL_QUAL_SERVICESLISTING_FAMILIES[[#This Row],[LISTING_LOAN_ID_PROP_ADDR]],TBL_UDARDA_LOANPOOL[LOAN_ID_PROP_ADDR],0)),"")</f>
        <v/>
      </c>
      <c r="I6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7" s="36" t="b">
        <f>CONCATENATE(TBL_QUAL_SERVICESLISTING_FAMILIES[[#This Row],[LISTING_LOAN_ID_PROP_ADDR]],TBL_QUAL_SERVICESLISTING_FAMILIES[[#This Row],[FAMILY_NAME]],TBL_QUAL_SERVICESLISTING_FAMILIES[[#This Row],[HOUSEHOLD_ANNUAL_INCOME]])&lt;&gt;""</f>
        <v>0</v>
      </c>
      <c r="K667" s="36" t="b">
        <f>AND(TBL_QUAL_SERVICESLISTING_FAMILIES[[#This Row],[LISTING_LOAN_ID_PROP_ADDR]]&lt;&gt;"",TBL_QUAL_SERVICESLISTING_FAMILIES[[#This Row],[FAMILY_NAME]]&lt;&gt;"",TBL_QUAL_SERVICESLISTING_FAMILIES[[#This Row],[HOUSEHOLD_ANNUAL_INCOME]]&lt;&gt;"")</f>
        <v>0</v>
      </c>
      <c r="L667" s="36">
        <f>SUM(
IF(AND(TBL_QUAL_SERVICESLISTING_FAMILIES[[#This Row],[LISTING_LOAN_ID_PROP_ADDR]]&lt;&gt;"",NOT(ISNUMBER(MATCH(TBL_QUAL_SERVICESLISTING_FAMILIES[[#This Row],[LISTING_LOAN_ID_PROP_ADDR]],RANGE_LOOKUP_UDARDA_LOANLIST,0)))),1,0)
)</f>
        <v>0</v>
      </c>
    </row>
    <row r="668" spans="2:12" ht="20.100000000000001" customHeight="1" x14ac:dyDescent="0.25">
      <c r="B668" s="25" t="str">
        <f>IF(TBL_QUAL_SERVICESLISTING_FAMILIES[[#This Row],[RECORD_STARTED]],IF(TBL_QUAL_SERVICESLISTING_FAMILIES[[#This Row],[ERROR_COUNT]]&gt;0,-1,IF(TBL_QUAL_SERVICESLISTING_FAMILIES[[#This Row],[REQ_FIELDS_POPULATED]],1,0)),"")</f>
        <v/>
      </c>
      <c r="C668" s="94">
        <f>ROW()-ROW(TBL_QUAL_SERVICESLISTING_FAMILIES[[#Headers],[ROW_ID]])</f>
        <v>659</v>
      </c>
      <c r="D668" s="82"/>
      <c r="E668" s="82"/>
      <c r="F668" s="33"/>
      <c r="G6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8" s="84" t="str">
        <f>IFERROR(INDEX(TBL_UDARDA_LOANPOOL[QUAL_SERVICES_HUD_MFI],MATCH(TBL_QUAL_SERVICESLISTING_FAMILIES[[#This Row],[LISTING_LOAN_ID_PROP_ADDR]],TBL_UDARDA_LOANPOOL[LOAN_ID_PROP_ADDR],0)),"")</f>
        <v/>
      </c>
      <c r="I6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8" s="36" t="b">
        <f>CONCATENATE(TBL_QUAL_SERVICESLISTING_FAMILIES[[#This Row],[LISTING_LOAN_ID_PROP_ADDR]],TBL_QUAL_SERVICESLISTING_FAMILIES[[#This Row],[FAMILY_NAME]],TBL_QUAL_SERVICESLISTING_FAMILIES[[#This Row],[HOUSEHOLD_ANNUAL_INCOME]])&lt;&gt;""</f>
        <v>0</v>
      </c>
      <c r="K668" s="36" t="b">
        <f>AND(TBL_QUAL_SERVICESLISTING_FAMILIES[[#This Row],[LISTING_LOAN_ID_PROP_ADDR]]&lt;&gt;"",TBL_QUAL_SERVICESLISTING_FAMILIES[[#This Row],[FAMILY_NAME]]&lt;&gt;"",TBL_QUAL_SERVICESLISTING_FAMILIES[[#This Row],[HOUSEHOLD_ANNUAL_INCOME]]&lt;&gt;"")</f>
        <v>0</v>
      </c>
      <c r="L668" s="36">
        <f>SUM(
IF(AND(TBL_QUAL_SERVICESLISTING_FAMILIES[[#This Row],[LISTING_LOAN_ID_PROP_ADDR]]&lt;&gt;"",NOT(ISNUMBER(MATCH(TBL_QUAL_SERVICESLISTING_FAMILIES[[#This Row],[LISTING_LOAN_ID_PROP_ADDR]],RANGE_LOOKUP_UDARDA_LOANLIST,0)))),1,0)
)</f>
        <v>0</v>
      </c>
    </row>
    <row r="669" spans="2:12" ht="20.100000000000001" customHeight="1" x14ac:dyDescent="0.25">
      <c r="B669" s="25" t="str">
        <f>IF(TBL_QUAL_SERVICESLISTING_FAMILIES[[#This Row],[RECORD_STARTED]],IF(TBL_QUAL_SERVICESLISTING_FAMILIES[[#This Row],[ERROR_COUNT]]&gt;0,-1,IF(TBL_QUAL_SERVICESLISTING_FAMILIES[[#This Row],[REQ_FIELDS_POPULATED]],1,0)),"")</f>
        <v/>
      </c>
      <c r="C669" s="94">
        <f>ROW()-ROW(TBL_QUAL_SERVICESLISTING_FAMILIES[[#Headers],[ROW_ID]])</f>
        <v>660</v>
      </c>
      <c r="D669" s="82"/>
      <c r="E669" s="82"/>
      <c r="F669" s="33"/>
      <c r="G6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9" s="84" t="str">
        <f>IFERROR(INDEX(TBL_UDARDA_LOANPOOL[QUAL_SERVICES_HUD_MFI],MATCH(TBL_QUAL_SERVICESLISTING_FAMILIES[[#This Row],[LISTING_LOAN_ID_PROP_ADDR]],TBL_UDARDA_LOANPOOL[LOAN_ID_PROP_ADDR],0)),"")</f>
        <v/>
      </c>
      <c r="I6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9" s="36" t="b">
        <f>CONCATENATE(TBL_QUAL_SERVICESLISTING_FAMILIES[[#This Row],[LISTING_LOAN_ID_PROP_ADDR]],TBL_QUAL_SERVICESLISTING_FAMILIES[[#This Row],[FAMILY_NAME]],TBL_QUAL_SERVICESLISTING_FAMILIES[[#This Row],[HOUSEHOLD_ANNUAL_INCOME]])&lt;&gt;""</f>
        <v>0</v>
      </c>
      <c r="K669" s="36" t="b">
        <f>AND(TBL_QUAL_SERVICESLISTING_FAMILIES[[#This Row],[LISTING_LOAN_ID_PROP_ADDR]]&lt;&gt;"",TBL_QUAL_SERVICESLISTING_FAMILIES[[#This Row],[FAMILY_NAME]]&lt;&gt;"",TBL_QUAL_SERVICESLISTING_FAMILIES[[#This Row],[HOUSEHOLD_ANNUAL_INCOME]]&lt;&gt;"")</f>
        <v>0</v>
      </c>
      <c r="L669" s="36">
        <f>SUM(
IF(AND(TBL_QUAL_SERVICESLISTING_FAMILIES[[#This Row],[LISTING_LOAN_ID_PROP_ADDR]]&lt;&gt;"",NOT(ISNUMBER(MATCH(TBL_QUAL_SERVICESLISTING_FAMILIES[[#This Row],[LISTING_LOAN_ID_PROP_ADDR]],RANGE_LOOKUP_UDARDA_LOANLIST,0)))),1,0)
)</f>
        <v>0</v>
      </c>
    </row>
    <row r="670" spans="2:12" ht="20.100000000000001" customHeight="1" x14ac:dyDescent="0.25">
      <c r="B670" s="25" t="str">
        <f>IF(TBL_QUAL_SERVICESLISTING_FAMILIES[[#This Row],[RECORD_STARTED]],IF(TBL_QUAL_SERVICESLISTING_FAMILIES[[#This Row],[ERROR_COUNT]]&gt;0,-1,IF(TBL_QUAL_SERVICESLISTING_FAMILIES[[#This Row],[REQ_FIELDS_POPULATED]],1,0)),"")</f>
        <v/>
      </c>
      <c r="C670" s="94">
        <f>ROW()-ROW(TBL_QUAL_SERVICESLISTING_FAMILIES[[#Headers],[ROW_ID]])</f>
        <v>661</v>
      </c>
      <c r="D670" s="82"/>
      <c r="E670" s="82"/>
      <c r="F670" s="33"/>
      <c r="G6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0" s="84" t="str">
        <f>IFERROR(INDEX(TBL_UDARDA_LOANPOOL[QUAL_SERVICES_HUD_MFI],MATCH(TBL_QUAL_SERVICESLISTING_FAMILIES[[#This Row],[LISTING_LOAN_ID_PROP_ADDR]],TBL_UDARDA_LOANPOOL[LOAN_ID_PROP_ADDR],0)),"")</f>
        <v/>
      </c>
      <c r="I6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0" s="36" t="b">
        <f>CONCATENATE(TBL_QUAL_SERVICESLISTING_FAMILIES[[#This Row],[LISTING_LOAN_ID_PROP_ADDR]],TBL_QUAL_SERVICESLISTING_FAMILIES[[#This Row],[FAMILY_NAME]],TBL_QUAL_SERVICESLISTING_FAMILIES[[#This Row],[HOUSEHOLD_ANNUAL_INCOME]])&lt;&gt;""</f>
        <v>0</v>
      </c>
      <c r="K670" s="36" t="b">
        <f>AND(TBL_QUAL_SERVICESLISTING_FAMILIES[[#This Row],[LISTING_LOAN_ID_PROP_ADDR]]&lt;&gt;"",TBL_QUAL_SERVICESLISTING_FAMILIES[[#This Row],[FAMILY_NAME]]&lt;&gt;"",TBL_QUAL_SERVICESLISTING_FAMILIES[[#This Row],[HOUSEHOLD_ANNUAL_INCOME]]&lt;&gt;"")</f>
        <v>0</v>
      </c>
      <c r="L670" s="36">
        <f>SUM(
IF(AND(TBL_QUAL_SERVICESLISTING_FAMILIES[[#This Row],[LISTING_LOAN_ID_PROP_ADDR]]&lt;&gt;"",NOT(ISNUMBER(MATCH(TBL_QUAL_SERVICESLISTING_FAMILIES[[#This Row],[LISTING_LOAN_ID_PROP_ADDR]],RANGE_LOOKUP_UDARDA_LOANLIST,0)))),1,0)
)</f>
        <v>0</v>
      </c>
    </row>
    <row r="671" spans="2:12" ht="20.100000000000001" customHeight="1" x14ac:dyDescent="0.25">
      <c r="B671" s="25" t="str">
        <f>IF(TBL_QUAL_SERVICESLISTING_FAMILIES[[#This Row],[RECORD_STARTED]],IF(TBL_QUAL_SERVICESLISTING_FAMILIES[[#This Row],[ERROR_COUNT]]&gt;0,-1,IF(TBL_QUAL_SERVICESLISTING_FAMILIES[[#This Row],[REQ_FIELDS_POPULATED]],1,0)),"")</f>
        <v/>
      </c>
      <c r="C671" s="94">
        <f>ROW()-ROW(TBL_QUAL_SERVICESLISTING_FAMILIES[[#Headers],[ROW_ID]])</f>
        <v>662</v>
      </c>
      <c r="D671" s="82"/>
      <c r="E671" s="82"/>
      <c r="F671" s="33"/>
      <c r="G6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1" s="84" t="str">
        <f>IFERROR(INDEX(TBL_UDARDA_LOANPOOL[QUAL_SERVICES_HUD_MFI],MATCH(TBL_QUAL_SERVICESLISTING_FAMILIES[[#This Row],[LISTING_LOAN_ID_PROP_ADDR]],TBL_UDARDA_LOANPOOL[LOAN_ID_PROP_ADDR],0)),"")</f>
        <v/>
      </c>
      <c r="I6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1" s="36" t="b">
        <f>CONCATENATE(TBL_QUAL_SERVICESLISTING_FAMILIES[[#This Row],[LISTING_LOAN_ID_PROP_ADDR]],TBL_QUAL_SERVICESLISTING_FAMILIES[[#This Row],[FAMILY_NAME]],TBL_QUAL_SERVICESLISTING_FAMILIES[[#This Row],[HOUSEHOLD_ANNUAL_INCOME]])&lt;&gt;""</f>
        <v>0</v>
      </c>
      <c r="K671" s="36" t="b">
        <f>AND(TBL_QUAL_SERVICESLISTING_FAMILIES[[#This Row],[LISTING_LOAN_ID_PROP_ADDR]]&lt;&gt;"",TBL_QUAL_SERVICESLISTING_FAMILIES[[#This Row],[FAMILY_NAME]]&lt;&gt;"",TBL_QUAL_SERVICESLISTING_FAMILIES[[#This Row],[HOUSEHOLD_ANNUAL_INCOME]]&lt;&gt;"")</f>
        <v>0</v>
      </c>
      <c r="L671" s="36">
        <f>SUM(
IF(AND(TBL_QUAL_SERVICESLISTING_FAMILIES[[#This Row],[LISTING_LOAN_ID_PROP_ADDR]]&lt;&gt;"",NOT(ISNUMBER(MATCH(TBL_QUAL_SERVICESLISTING_FAMILIES[[#This Row],[LISTING_LOAN_ID_PROP_ADDR]],RANGE_LOOKUP_UDARDA_LOANLIST,0)))),1,0)
)</f>
        <v>0</v>
      </c>
    </row>
    <row r="672" spans="2:12" ht="20.100000000000001" customHeight="1" x14ac:dyDescent="0.25">
      <c r="B672" s="25" t="str">
        <f>IF(TBL_QUAL_SERVICESLISTING_FAMILIES[[#This Row],[RECORD_STARTED]],IF(TBL_QUAL_SERVICESLISTING_FAMILIES[[#This Row],[ERROR_COUNT]]&gt;0,-1,IF(TBL_QUAL_SERVICESLISTING_FAMILIES[[#This Row],[REQ_FIELDS_POPULATED]],1,0)),"")</f>
        <v/>
      </c>
      <c r="C672" s="94">
        <f>ROW()-ROW(TBL_QUAL_SERVICESLISTING_FAMILIES[[#Headers],[ROW_ID]])</f>
        <v>663</v>
      </c>
      <c r="D672" s="82"/>
      <c r="E672" s="82"/>
      <c r="F672" s="33"/>
      <c r="G6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2" s="84" t="str">
        <f>IFERROR(INDEX(TBL_UDARDA_LOANPOOL[QUAL_SERVICES_HUD_MFI],MATCH(TBL_QUAL_SERVICESLISTING_FAMILIES[[#This Row],[LISTING_LOAN_ID_PROP_ADDR]],TBL_UDARDA_LOANPOOL[LOAN_ID_PROP_ADDR],0)),"")</f>
        <v/>
      </c>
      <c r="I6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2" s="36" t="b">
        <f>CONCATENATE(TBL_QUAL_SERVICESLISTING_FAMILIES[[#This Row],[LISTING_LOAN_ID_PROP_ADDR]],TBL_QUAL_SERVICESLISTING_FAMILIES[[#This Row],[FAMILY_NAME]],TBL_QUAL_SERVICESLISTING_FAMILIES[[#This Row],[HOUSEHOLD_ANNUAL_INCOME]])&lt;&gt;""</f>
        <v>0</v>
      </c>
      <c r="K672" s="36" t="b">
        <f>AND(TBL_QUAL_SERVICESLISTING_FAMILIES[[#This Row],[LISTING_LOAN_ID_PROP_ADDR]]&lt;&gt;"",TBL_QUAL_SERVICESLISTING_FAMILIES[[#This Row],[FAMILY_NAME]]&lt;&gt;"",TBL_QUAL_SERVICESLISTING_FAMILIES[[#This Row],[HOUSEHOLD_ANNUAL_INCOME]]&lt;&gt;"")</f>
        <v>0</v>
      </c>
      <c r="L672" s="36">
        <f>SUM(
IF(AND(TBL_QUAL_SERVICESLISTING_FAMILIES[[#This Row],[LISTING_LOAN_ID_PROP_ADDR]]&lt;&gt;"",NOT(ISNUMBER(MATCH(TBL_QUAL_SERVICESLISTING_FAMILIES[[#This Row],[LISTING_LOAN_ID_PROP_ADDR]],RANGE_LOOKUP_UDARDA_LOANLIST,0)))),1,0)
)</f>
        <v>0</v>
      </c>
    </row>
    <row r="673" spans="2:12" ht="20.100000000000001" customHeight="1" x14ac:dyDescent="0.25">
      <c r="B673" s="25" t="str">
        <f>IF(TBL_QUAL_SERVICESLISTING_FAMILIES[[#This Row],[RECORD_STARTED]],IF(TBL_QUAL_SERVICESLISTING_FAMILIES[[#This Row],[ERROR_COUNT]]&gt;0,-1,IF(TBL_QUAL_SERVICESLISTING_FAMILIES[[#This Row],[REQ_FIELDS_POPULATED]],1,0)),"")</f>
        <v/>
      </c>
      <c r="C673" s="94">
        <f>ROW()-ROW(TBL_QUAL_SERVICESLISTING_FAMILIES[[#Headers],[ROW_ID]])</f>
        <v>664</v>
      </c>
      <c r="D673" s="82"/>
      <c r="E673" s="82"/>
      <c r="F673" s="33"/>
      <c r="G6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3" s="84" t="str">
        <f>IFERROR(INDEX(TBL_UDARDA_LOANPOOL[QUAL_SERVICES_HUD_MFI],MATCH(TBL_QUAL_SERVICESLISTING_FAMILIES[[#This Row],[LISTING_LOAN_ID_PROP_ADDR]],TBL_UDARDA_LOANPOOL[LOAN_ID_PROP_ADDR],0)),"")</f>
        <v/>
      </c>
      <c r="I6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3" s="36" t="b">
        <f>CONCATENATE(TBL_QUAL_SERVICESLISTING_FAMILIES[[#This Row],[LISTING_LOAN_ID_PROP_ADDR]],TBL_QUAL_SERVICESLISTING_FAMILIES[[#This Row],[FAMILY_NAME]],TBL_QUAL_SERVICESLISTING_FAMILIES[[#This Row],[HOUSEHOLD_ANNUAL_INCOME]])&lt;&gt;""</f>
        <v>0</v>
      </c>
      <c r="K673" s="36" t="b">
        <f>AND(TBL_QUAL_SERVICESLISTING_FAMILIES[[#This Row],[LISTING_LOAN_ID_PROP_ADDR]]&lt;&gt;"",TBL_QUAL_SERVICESLISTING_FAMILIES[[#This Row],[FAMILY_NAME]]&lt;&gt;"",TBL_QUAL_SERVICESLISTING_FAMILIES[[#This Row],[HOUSEHOLD_ANNUAL_INCOME]]&lt;&gt;"")</f>
        <v>0</v>
      </c>
      <c r="L673" s="36">
        <f>SUM(
IF(AND(TBL_QUAL_SERVICESLISTING_FAMILIES[[#This Row],[LISTING_LOAN_ID_PROP_ADDR]]&lt;&gt;"",NOT(ISNUMBER(MATCH(TBL_QUAL_SERVICESLISTING_FAMILIES[[#This Row],[LISTING_LOAN_ID_PROP_ADDR]],RANGE_LOOKUP_UDARDA_LOANLIST,0)))),1,0)
)</f>
        <v>0</v>
      </c>
    </row>
    <row r="674" spans="2:12" ht="20.100000000000001" customHeight="1" x14ac:dyDescent="0.25">
      <c r="B674" s="25" t="str">
        <f>IF(TBL_QUAL_SERVICESLISTING_FAMILIES[[#This Row],[RECORD_STARTED]],IF(TBL_QUAL_SERVICESLISTING_FAMILIES[[#This Row],[ERROR_COUNT]]&gt;0,-1,IF(TBL_QUAL_SERVICESLISTING_FAMILIES[[#This Row],[REQ_FIELDS_POPULATED]],1,0)),"")</f>
        <v/>
      </c>
      <c r="C674" s="94">
        <f>ROW()-ROW(TBL_QUAL_SERVICESLISTING_FAMILIES[[#Headers],[ROW_ID]])</f>
        <v>665</v>
      </c>
      <c r="D674" s="82"/>
      <c r="E674" s="82"/>
      <c r="F674" s="33"/>
      <c r="G6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4" s="84" t="str">
        <f>IFERROR(INDEX(TBL_UDARDA_LOANPOOL[QUAL_SERVICES_HUD_MFI],MATCH(TBL_QUAL_SERVICESLISTING_FAMILIES[[#This Row],[LISTING_LOAN_ID_PROP_ADDR]],TBL_UDARDA_LOANPOOL[LOAN_ID_PROP_ADDR],0)),"")</f>
        <v/>
      </c>
      <c r="I6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4" s="36" t="b">
        <f>CONCATENATE(TBL_QUAL_SERVICESLISTING_FAMILIES[[#This Row],[LISTING_LOAN_ID_PROP_ADDR]],TBL_QUAL_SERVICESLISTING_FAMILIES[[#This Row],[FAMILY_NAME]],TBL_QUAL_SERVICESLISTING_FAMILIES[[#This Row],[HOUSEHOLD_ANNUAL_INCOME]])&lt;&gt;""</f>
        <v>0</v>
      </c>
      <c r="K674" s="36" t="b">
        <f>AND(TBL_QUAL_SERVICESLISTING_FAMILIES[[#This Row],[LISTING_LOAN_ID_PROP_ADDR]]&lt;&gt;"",TBL_QUAL_SERVICESLISTING_FAMILIES[[#This Row],[FAMILY_NAME]]&lt;&gt;"",TBL_QUAL_SERVICESLISTING_FAMILIES[[#This Row],[HOUSEHOLD_ANNUAL_INCOME]]&lt;&gt;"")</f>
        <v>0</v>
      </c>
      <c r="L674" s="36">
        <f>SUM(
IF(AND(TBL_QUAL_SERVICESLISTING_FAMILIES[[#This Row],[LISTING_LOAN_ID_PROP_ADDR]]&lt;&gt;"",NOT(ISNUMBER(MATCH(TBL_QUAL_SERVICESLISTING_FAMILIES[[#This Row],[LISTING_LOAN_ID_PROP_ADDR]],RANGE_LOOKUP_UDARDA_LOANLIST,0)))),1,0)
)</f>
        <v>0</v>
      </c>
    </row>
    <row r="675" spans="2:12" ht="20.100000000000001" customHeight="1" x14ac:dyDescent="0.25">
      <c r="B675" s="25" t="str">
        <f>IF(TBL_QUAL_SERVICESLISTING_FAMILIES[[#This Row],[RECORD_STARTED]],IF(TBL_QUAL_SERVICESLISTING_FAMILIES[[#This Row],[ERROR_COUNT]]&gt;0,-1,IF(TBL_QUAL_SERVICESLISTING_FAMILIES[[#This Row],[REQ_FIELDS_POPULATED]],1,0)),"")</f>
        <v/>
      </c>
      <c r="C675" s="94">
        <f>ROW()-ROW(TBL_QUAL_SERVICESLISTING_FAMILIES[[#Headers],[ROW_ID]])</f>
        <v>666</v>
      </c>
      <c r="D675" s="82"/>
      <c r="E675" s="82"/>
      <c r="F675" s="33"/>
      <c r="G6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5" s="84" t="str">
        <f>IFERROR(INDEX(TBL_UDARDA_LOANPOOL[QUAL_SERVICES_HUD_MFI],MATCH(TBL_QUAL_SERVICESLISTING_FAMILIES[[#This Row],[LISTING_LOAN_ID_PROP_ADDR]],TBL_UDARDA_LOANPOOL[LOAN_ID_PROP_ADDR],0)),"")</f>
        <v/>
      </c>
      <c r="I6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5" s="36" t="b">
        <f>CONCATENATE(TBL_QUAL_SERVICESLISTING_FAMILIES[[#This Row],[LISTING_LOAN_ID_PROP_ADDR]],TBL_QUAL_SERVICESLISTING_FAMILIES[[#This Row],[FAMILY_NAME]],TBL_QUAL_SERVICESLISTING_FAMILIES[[#This Row],[HOUSEHOLD_ANNUAL_INCOME]])&lt;&gt;""</f>
        <v>0</v>
      </c>
      <c r="K675" s="36" t="b">
        <f>AND(TBL_QUAL_SERVICESLISTING_FAMILIES[[#This Row],[LISTING_LOAN_ID_PROP_ADDR]]&lt;&gt;"",TBL_QUAL_SERVICESLISTING_FAMILIES[[#This Row],[FAMILY_NAME]]&lt;&gt;"",TBL_QUAL_SERVICESLISTING_FAMILIES[[#This Row],[HOUSEHOLD_ANNUAL_INCOME]]&lt;&gt;"")</f>
        <v>0</v>
      </c>
      <c r="L675" s="36">
        <f>SUM(
IF(AND(TBL_QUAL_SERVICESLISTING_FAMILIES[[#This Row],[LISTING_LOAN_ID_PROP_ADDR]]&lt;&gt;"",NOT(ISNUMBER(MATCH(TBL_QUAL_SERVICESLISTING_FAMILIES[[#This Row],[LISTING_LOAN_ID_PROP_ADDR]],RANGE_LOOKUP_UDARDA_LOANLIST,0)))),1,0)
)</f>
        <v>0</v>
      </c>
    </row>
    <row r="676" spans="2:12" ht="20.100000000000001" customHeight="1" x14ac:dyDescent="0.25">
      <c r="B676" s="25" t="str">
        <f>IF(TBL_QUAL_SERVICESLISTING_FAMILIES[[#This Row],[RECORD_STARTED]],IF(TBL_QUAL_SERVICESLISTING_FAMILIES[[#This Row],[ERROR_COUNT]]&gt;0,-1,IF(TBL_QUAL_SERVICESLISTING_FAMILIES[[#This Row],[REQ_FIELDS_POPULATED]],1,0)),"")</f>
        <v/>
      </c>
      <c r="C676" s="94">
        <f>ROW()-ROW(TBL_QUAL_SERVICESLISTING_FAMILIES[[#Headers],[ROW_ID]])</f>
        <v>667</v>
      </c>
      <c r="D676" s="82"/>
      <c r="E676" s="82"/>
      <c r="F676" s="33"/>
      <c r="G6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6" s="84" t="str">
        <f>IFERROR(INDEX(TBL_UDARDA_LOANPOOL[QUAL_SERVICES_HUD_MFI],MATCH(TBL_QUAL_SERVICESLISTING_FAMILIES[[#This Row],[LISTING_LOAN_ID_PROP_ADDR]],TBL_UDARDA_LOANPOOL[LOAN_ID_PROP_ADDR],0)),"")</f>
        <v/>
      </c>
      <c r="I6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6" s="36" t="b">
        <f>CONCATENATE(TBL_QUAL_SERVICESLISTING_FAMILIES[[#This Row],[LISTING_LOAN_ID_PROP_ADDR]],TBL_QUAL_SERVICESLISTING_FAMILIES[[#This Row],[FAMILY_NAME]],TBL_QUAL_SERVICESLISTING_FAMILIES[[#This Row],[HOUSEHOLD_ANNUAL_INCOME]])&lt;&gt;""</f>
        <v>0</v>
      </c>
      <c r="K676" s="36" t="b">
        <f>AND(TBL_QUAL_SERVICESLISTING_FAMILIES[[#This Row],[LISTING_LOAN_ID_PROP_ADDR]]&lt;&gt;"",TBL_QUAL_SERVICESLISTING_FAMILIES[[#This Row],[FAMILY_NAME]]&lt;&gt;"",TBL_QUAL_SERVICESLISTING_FAMILIES[[#This Row],[HOUSEHOLD_ANNUAL_INCOME]]&lt;&gt;"")</f>
        <v>0</v>
      </c>
      <c r="L676" s="36">
        <f>SUM(
IF(AND(TBL_QUAL_SERVICESLISTING_FAMILIES[[#This Row],[LISTING_LOAN_ID_PROP_ADDR]]&lt;&gt;"",NOT(ISNUMBER(MATCH(TBL_QUAL_SERVICESLISTING_FAMILIES[[#This Row],[LISTING_LOAN_ID_PROP_ADDR]],RANGE_LOOKUP_UDARDA_LOANLIST,0)))),1,0)
)</f>
        <v>0</v>
      </c>
    </row>
    <row r="677" spans="2:12" ht="20.100000000000001" customHeight="1" x14ac:dyDescent="0.25">
      <c r="B677" s="25" t="str">
        <f>IF(TBL_QUAL_SERVICESLISTING_FAMILIES[[#This Row],[RECORD_STARTED]],IF(TBL_QUAL_SERVICESLISTING_FAMILIES[[#This Row],[ERROR_COUNT]]&gt;0,-1,IF(TBL_QUAL_SERVICESLISTING_FAMILIES[[#This Row],[REQ_FIELDS_POPULATED]],1,0)),"")</f>
        <v/>
      </c>
      <c r="C677" s="94">
        <f>ROW()-ROW(TBL_QUAL_SERVICESLISTING_FAMILIES[[#Headers],[ROW_ID]])</f>
        <v>668</v>
      </c>
      <c r="D677" s="82"/>
      <c r="E677" s="82"/>
      <c r="F677" s="33"/>
      <c r="G6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7" s="84" t="str">
        <f>IFERROR(INDEX(TBL_UDARDA_LOANPOOL[QUAL_SERVICES_HUD_MFI],MATCH(TBL_QUAL_SERVICESLISTING_FAMILIES[[#This Row],[LISTING_LOAN_ID_PROP_ADDR]],TBL_UDARDA_LOANPOOL[LOAN_ID_PROP_ADDR],0)),"")</f>
        <v/>
      </c>
      <c r="I6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7" s="36" t="b">
        <f>CONCATENATE(TBL_QUAL_SERVICESLISTING_FAMILIES[[#This Row],[LISTING_LOAN_ID_PROP_ADDR]],TBL_QUAL_SERVICESLISTING_FAMILIES[[#This Row],[FAMILY_NAME]],TBL_QUAL_SERVICESLISTING_FAMILIES[[#This Row],[HOUSEHOLD_ANNUAL_INCOME]])&lt;&gt;""</f>
        <v>0</v>
      </c>
      <c r="K677" s="36" t="b">
        <f>AND(TBL_QUAL_SERVICESLISTING_FAMILIES[[#This Row],[LISTING_LOAN_ID_PROP_ADDR]]&lt;&gt;"",TBL_QUAL_SERVICESLISTING_FAMILIES[[#This Row],[FAMILY_NAME]]&lt;&gt;"",TBL_QUAL_SERVICESLISTING_FAMILIES[[#This Row],[HOUSEHOLD_ANNUAL_INCOME]]&lt;&gt;"")</f>
        <v>0</v>
      </c>
      <c r="L677" s="36">
        <f>SUM(
IF(AND(TBL_QUAL_SERVICESLISTING_FAMILIES[[#This Row],[LISTING_LOAN_ID_PROP_ADDR]]&lt;&gt;"",NOT(ISNUMBER(MATCH(TBL_QUAL_SERVICESLISTING_FAMILIES[[#This Row],[LISTING_LOAN_ID_PROP_ADDR]],RANGE_LOOKUP_UDARDA_LOANLIST,0)))),1,0)
)</f>
        <v>0</v>
      </c>
    </row>
    <row r="678" spans="2:12" ht="20.100000000000001" customHeight="1" x14ac:dyDescent="0.25">
      <c r="B678" s="25" t="str">
        <f>IF(TBL_QUAL_SERVICESLISTING_FAMILIES[[#This Row],[RECORD_STARTED]],IF(TBL_QUAL_SERVICESLISTING_FAMILIES[[#This Row],[ERROR_COUNT]]&gt;0,-1,IF(TBL_QUAL_SERVICESLISTING_FAMILIES[[#This Row],[REQ_FIELDS_POPULATED]],1,0)),"")</f>
        <v/>
      </c>
      <c r="C678" s="94">
        <f>ROW()-ROW(TBL_QUAL_SERVICESLISTING_FAMILIES[[#Headers],[ROW_ID]])</f>
        <v>669</v>
      </c>
      <c r="D678" s="82"/>
      <c r="E678" s="82"/>
      <c r="F678" s="33"/>
      <c r="G6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8" s="84" t="str">
        <f>IFERROR(INDEX(TBL_UDARDA_LOANPOOL[QUAL_SERVICES_HUD_MFI],MATCH(TBL_QUAL_SERVICESLISTING_FAMILIES[[#This Row],[LISTING_LOAN_ID_PROP_ADDR]],TBL_UDARDA_LOANPOOL[LOAN_ID_PROP_ADDR],0)),"")</f>
        <v/>
      </c>
      <c r="I6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8" s="36" t="b">
        <f>CONCATENATE(TBL_QUAL_SERVICESLISTING_FAMILIES[[#This Row],[LISTING_LOAN_ID_PROP_ADDR]],TBL_QUAL_SERVICESLISTING_FAMILIES[[#This Row],[FAMILY_NAME]],TBL_QUAL_SERVICESLISTING_FAMILIES[[#This Row],[HOUSEHOLD_ANNUAL_INCOME]])&lt;&gt;""</f>
        <v>0</v>
      </c>
      <c r="K678" s="36" t="b">
        <f>AND(TBL_QUAL_SERVICESLISTING_FAMILIES[[#This Row],[LISTING_LOAN_ID_PROP_ADDR]]&lt;&gt;"",TBL_QUAL_SERVICESLISTING_FAMILIES[[#This Row],[FAMILY_NAME]]&lt;&gt;"",TBL_QUAL_SERVICESLISTING_FAMILIES[[#This Row],[HOUSEHOLD_ANNUAL_INCOME]]&lt;&gt;"")</f>
        <v>0</v>
      </c>
      <c r="L678" s="36">
        <f>SUM(
IF(AND(TBL_QUAL_SERVICESLISTING_FAMILIES[[#This Row],[LISTING_LOAN_ID_PROP_ADDR]]&lt;&gt;"",NOT(ISNUMBER(MATCH(TBL_QUAL_SERVICESLISTING_FAMILIES[[#This Row],[LISTING_LOAN_ID_PROP_ADDR]],RANGE_LOOKUP_UDARDA_LOANLIST,0)))),1,0)
)</f>
        <v>0</v>
      </c>
    </row>
    <row r="679" spans="2:12" ht="20.100000000000001" customHeight="1" x14ac:dyDescent="0.25">
      <c r="B679" s="25" t="str">
        <f>IF(TBL_QUAL_SERVICESLISTING_FAMILIES[[#This Row],[RECORD_STARTED]],IF(TBL_QUAL_SERVICESLISTING_FAMILIES[[#This Row],[ERROR_COUNT]]&gt;0,-1,IF(TBL_QUAL_SERVICESLISTING_FAMILIES[[#This Row],[REQ_FIELDS_POPULATED]],1,0)),"")</f>
        <v/>
      </c>
      <c r="C679" s="94">
        <f>ROW()-ROW(TBL_QUAL_SERVICESLISTING_FAMILIES[[#Headers],[ROW_ID]])</f>
        <v>670</v>
      </c>
      <c r="D679" s="82"/>
      <c r="E679" s="82"/>
      <c r="F679" s="33"/>
      <c r="G6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9" s="84" t="str">
        <f>IFERROR(INDEX(TBL_UDARDA_LOANPOOL[QUAL_SERVICES_HUD_MFI],MATCH(TBL_QUAL_SERVICESLISTING_FAMILIES[[#This Row],[LISTING_LOAN_ID_PROP_ADDR]],TBL_UDARDA_LOANPOOL[LOAN_ID_PROP_ADDR],0)),"")</f>
        <v/>
      </c>
      <c r="I6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9" s="36" t="b">
        <f>CONCATENATE(TBL_QUAL_SERVICESLISTING_FAMILIES[[#This Row],[LISTING_LOAN_ID_PROP_ADDR]],TBL_QUAL_SERVICESLISTING_FAMILIES[[#This Row],[FAMILY_NAME]],TBL_QUAL_SERVICESLISTING_FAMILIES[[#This Row],[HOUSEHOLD_ANNUAL_INCOME]])&lt;&gt;""</f>
        <v>0</v>
      </c>
      <c r="K679" s="36" t="b">
        <f>AND(TBL_QUAL_SERVICESLISTING_FAMILIES[[#This Row],[LISTING_LOAN_ID_PROP_ADDR]]&lt;&gt;"",TBL_QUAL_SERVICESLISTING_FAMILIES[[#This Row],[FAMILY_NAME]]&lt;&gt;"",TBL_QUAL_SERVICESLISTING_FAMILIES[[#This Row],[HOUSEHOLD_ANNUAL_INCOME]]&lt;&gt;"")</f>
        <v>0</v>
      </c>
      <c r="L679" s="36">
        <f>SUM(
IF(AND(TBL_QUAL_SERVICESLISTING_FAMILIES[[#This Row],[LISTING_LOAN_ID_PROP_ADDR]]&lt;&gt;"",NOT(ISNUMBER(MATCH(TBL_QUAL_SERVICESLISTING_FAMILIES[[#This Row],[LISTING_LOAN_ID_PROP_ADDR]],RANGE_LOOKUP_UDARDA_LOANLIST,0)))),1,0)
)</f>
        <v>0</v>
      </c>
    </row>
    <row r="680" spans="2:12" ht="20.100000000000001" customHeight="1" x14ac:dyDescent="0.25">
      <c r="B680" s="25" t="str">
        <f>IF(TBL_QUAL_SERVICESLISTING_FAMILIES[[#This Row],[RECORD_STARTED]],IF(TBL_QUAL_SERVICESLISTING_FAMILIES[[#This Row],[ERROR_COUNT]]&gt;0,-1,IF(TBL_QUAL_SERVICESLISTING_FAMILIES[[#This Row],[REQ_FIELDS_POPULATED]],1,0)),"")</f>
        <v/>
      </c>
      <c r="C680" s="94">
        <f>ROW()-ROW(TBL_QUAL_SERVICESLISTING_FAMILIES[[#Headers],[ROW_ID]])</f>
        <v>671</v>
      </c>
      <c r="D680" s="82"/>
      <c r="E680" s="82"/>
      <c r="F680" s="33"/>
      <c r="G6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0" s="84" t="str">
        <f>IFERROR(INDEX(TBL_UDARDA_LOANPOOL[QUAL_SERVICES_HUD_MFI],MATCH(TBL_QUAL_SERVICESLISTING_FAMILIES[[#This Row],[LISTING_LOAN_ID_PROP_ADDR]],TBL_UDARDA_LOANPOOL[LOAN_ID_PROP_ADDR],0)),"")</f>
        <v/>
      </c>
      <c r="I6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0" s="36" t="b">
        <f>CONCATENATE(TBL_QUAL_SERVICESLISTING_FAMILIES[[#This Row],[LISTING_LOAN_ID_PROP_ADDR]],TBL_QUAL_SERVICESLISTING_FAMILIES[[#This Row],[FAMILY_NAME]],TBL_QUAL_SERVICESLISTING_FAMILIES[[#This Row],[HOUSEHOLD_ANNUAL_INCOME]])&lt;&gt;""</f>
        <v>0</v>
      </c>
      <c r="K680" s="36" t="b">
        <f>AND(TBL_QUAL_SERVICESLISTING_FAMILIES[[#This Row],[LISTING_LOAN_ID_PROP_ADDR]]&lt;&gt;"",TBL_QUAL_SERVICESLISTING_FAMILIES[[#This Row],[FAMILY_NAME]]&lt;&gt;"",TBL_QUAL_SERVICESLISTING_FAMILIES[[#This Row],[HOUSEHOLD_ANNUAL_INCOME]]&lt;&gt;"")</f>
        <v>0</v>
      </c>
      <c r="L680" s="36">
        <f>SUM(
IF(AND(TBL_QUAL_SERVICESLISTING_FAMILIES[[#This Row],[LISTING_LOAN_ID_PROP_ADDR]]&lt;&gt;"",NOT(ISNUMBER(MATCH(TBL_QUAL_SERVICESLISTING_FAMILIES[[#This Row],[LISTING_LOAN_ID_PROP_ADDR]],RANGE_LOOKUP_UDARDA_LOANLIST,0)))),1,0)
)</f>
        <v>0</v>
      </c>
    </row>
    <row r="681" spans="2:12" ht="20.100000000000001" customHeight="1" x14ac:dyDescent="0.25">
      <c r="B681" s="25" t="str">
        <f>IF(TBL_QUAL_SERVICESLISTING_FAMILIES[[#This Row],[RECORD_STARTED]],IF(TBL_QUAL_SERVICESLISTING_FAMILIES[[#This Row],[ERROR_COUNT]]&gt;0,-1,IF(TBL_QUAL_SERVICESLISTING_FAMILIES[[#This Row],[REQ_FIELDS_POPULATED]],1,0)),"")</f>
        <v/>
      </c>
      <c r="C681" s="94">
        <f>ROW()-ROW(TBL_QUAL_SERVICESLISTING_FAMILIES[[#Headers],[ROW_ID]])</f>
        <v>672</v>
      </c>
      <c r="D681" s="82"/>
      <c r="E681" s="82"/>
      <c r="F681" s="33"/>
      <c r="G6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1" s="84" t="str">
        <f>IFERROR(INDEX(TBL_UDARDA_LOANPOOL[QUAL_SERVICES_HUD_MFI],MATCH(TBL_QUAL_SERVICESLISTING_FAMILIES[[#This Row],[LISTING_LOAN_ID_PROP_ADDR]],TBL_UDARDA_LOANPOOL[LOAN_ID_PROP_ADDR],0)),"")</f>
        <v/>
      </c>
      <c r="I6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1" s="36" t="b">
        <f>CONCATENATE(TBL_QUAL_SERVICESLISTING_FAMILIES[[#This Row],[LISTING_LOAN_ID_PROP_ADDR]],TBL_QUAL_SERVICESLISTING_FAMILIES[[#This Row],[FAMILY_NAME]],TBL_QUAL_SERVICESLISTING_FAMILIES[[#This Row],[HOUSEHOLD_ANNUAL_INCOME]])&lt;&gt;""</f>
        <v>0</v>
      </c>
      <c r="K681" s="36" t="b">
        <f>AND(TBL_QUAL_SERVICESLISTING_FAMILIES[[#This Row],[LISTING_LOAN_ID_PROP_ADDR]]&lt;&gt;"",TBL_QUAL_SERVICESLISTING_FAMILIES[[#This Row],[FAMILY_NAME]]&lt;&gt;"",TBL_QUAL_SERVICESLISTING_FAMILIES[[#This Row],[HOUSEHOLD_ANNUAL_INCOME]]&lt;&gt;"")</f>
        <v>0</v>
      </c>
      <c r="L681" s="36">
        <f>SUM(
IF(AND(TBL_QUAL_SERVICESLISTING_FAMILIES[[#This Row],[LISTING_LOAN_ID_PROP_ADDR]]&lt;&gt;"",NOT(ISNUMBER(MATCH(TBL_QUAL_SERVICESLISTING_FAMILIES[[#This Row],[LISTING_LOAN_ID_PROP_ADDR]],RANGE_LOOKUP_UDARDA_LOANLIST,0)))),1,0)
)</f>
        <v>0</v>
      </c>
    </row>
    <row r="682" spans="2:12" ht="20.100000000000001" customHeight="1" x14ac:dyDescent="0.25">
      <c r="B682" s="25" t="str">
        <f>IF(TBL_QUAL_SERVICESLISTING_FAMILIES[[#This Row],[RECORD_STARTED]],IF(TBL_QUAL_SERVICESLISTING_FAMILIES[[#This Row],[ERROR_COUNT]]&gt;0,-1,IF(TBL_QUAL_SERVICESLISTING_FAMILIES[[#This Row],[REQ_FIELDS_POPULATED]],1,0)),"")</f>
        <v/>
      </c>
      <c r="C682" s="94">
        <f>ROW()-ROW(TBL_QUAL_SERVICESLISTING_FAMILIES[[#Headers],[ROW_ID]])</f>
        <v>673</v>
      </c>
      <c r="D682" s="82"/>
      <c r="E682" s="82"/>
      <c r="F682" s="33"/>
      <c r="G6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2" s="84" t="str">
        <f>IFERROR(INDEX(TBL_UDARDA_LOANPOOL[QUAL_SERVICES_HUD_MFI],MATCH(TBL_QUAL_SERVICESLISTING_FAMILIES[[#This Row],[LISTING_LOAN_ID_PROP_ADDR]],TBL_UDARDA_LOANPOOL[LOAN_ID_PROP_ADDR],0)),"")</f>
        <v/>
      </c>
      <c r="I6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2" s="36" t="b">
        <f>CONCATENATE(TBL_QUAL_SERVICESLISTING_FAMILIES[[#This Row],[LISTING_LOAN_ID_PROP_ADDR]],TBL_QUAL_SERVICESLISTING_FAMILIES[[#This Row],[FAMILY_NAME]],TBL_QUAL_SERVICESLISTING_FAMILIES[[#This Row],[HOUSEHOLD_ANNUAL_INCOME]])&lt;&gt;""</f>
        <v>0</v>
      </c>
      <c r="K682" s="36" t="b">
        <f>AND(TBL_QUAL_SERVICESLISTING_FAMILIES[[#This Row],[LISTING_LOAN_ID_PROP_ADDR]]&lt;&gt;"",TBL_QUAL_SERVICESLISTING_FAMILIES[[#This Row],[FAMILY_NAME]]&lt;&gt;"",TBL_QUAL_SERVICESLISTING_FAMILIES[[#This Row],[HOUSEHOLD_ANNUAL_INCOME]]&lt;&gt;"")</f>
        <v>0</v>
      </c>
      <c r="L682" s="36">
        <f>SUM(
IF(AND(TBL_QUAL_SERVICESLISTING_FAMILIES[[#This Row],[LISTING_LOAN_ID_PROP_ADDR]]&lt;&gt;"",NOT(ISNUMBER(MATCH(TBL_QUAL_SERVICESLISTING_FAMILIES[[#This Row],[LISTING_LOAN_ID_PROP_ADDR]],RANGE_LOOKUP_UDARDA_LOANLIST,0)))),1,0)
)</f>
        <v>0</v>
      </c>
    </row>
    <row r="683" spans="2:12" ht="20.100000000000001" customHeight="1" x14ac:dyDescent="0.25">
      <c r="B683" s="25" t="str">
        <f>IF(TBL_QUAL_SERVICESLISTING_FAMILIES[[#This Row],[RECORD_STARTED]],IF(TBL_QUAL_SERVICESLISTING_FAMILIES[[#This Row],[ERROR_COUNT]]&gt;0,-1,IF(TBL_QUAL_SERVICESLISTING_FAMILIES[[#This Row],[REQ_FIELDS_POPULATED]],1,0)),"")</f>
        <v/>
      </c>
      <c r="C683" s="94">
        <f>ROW()-ROW(TBL_QUAL_SERVICESLISTING_FAMILIES[[#Headers],[ROW_ID]])</f>
        <v>674</v>
      </c>
      <c r="D683" s="82"/>
      <c r="E683" s="82"/>
      <c r="F683" s="33"/>
      <c r="G6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3" s="84" t="str">
        <f>IFERROR(INDEX(TBL_UDARDA_LOANPOOL[QUAL_SERVICES_HUD_MFI],MATCH(TBL_QUAL_SERVICESLISTING_FAMILIES[[#This Row],[LISTING_LOAN_ID_PROP_ADDR]],TBL_UDARDA_LOANPOOL[LOAN_ID_PROP_ADDR],0)),"")</f>
        <v/>
      </c>
      <c r="I6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3" s="36" t="b">
        <f>CONCATENATE(TBL_QUAL_SERVICESLISTING_FAMILIES[[#This Row],[LISTING_LOAN_ID_PROP_ADDR]],TBL_QUAL_SERVICESLISTING_FAMILIES[[#This Row],[FAMILY_NAME]],TBL_QUAL_SERVICESLISTING_FAMILIES[[#This Row],[HOUSEHOLD_ANNUAL_INCOME]])&lt;&gt;""</f>
        <v>0</v>
      </c>
      <c r="K683" s="36" t="b">
        <f>AND(TBL_QUAL_SERVICESLISTING_FAMILIES[[#This Row],[LISTING_LOAN_ID_PROP_ADDR]]&lt;&gt;"",TBL_QUAL_SERVICESLISTING_FAMILIES[[#This Row],[FAMILY_NAME]]&lt;&gt;"",TBL_QUAL_SERVICESLISTING_FAMILIES[[#This Row],[HOUSEHOLD_ANNUAL_INCOME]]&lt;&gt;"")</f>
        <v>0</v>
      </c>
      <c r="L683" s="36">
        <f>SUM(
IF(AND(TBL_QUAL_SERVICESLISTING_FAMILIES[[#This Row],[LISTING_LOAN_ID_PROP_ADDR]]&lt;&gt;"",NOT(ISNUMBER(MATCH(TBL_QUAL_SERVICESLISTING_FAMILIES[[#This Row],[LISTING_LOAN_ID_PROP_ADDR]],RANGE_LOOKUP_UDARDA_LOANLIST,0)))),1,0)
)</f>
        <v>0</v>
      </c>
    </row>
    <row r="684" spans="2:12" ht="20.100000000000001" customHeight="1" x14ac:dyDescent="0.25">
      <c r="B684" s="25" t="str">
        <f>IF(TBL_QUAL_SERVICESLISTING_FAMILIES[[#This Row],[RECORD_STARTED]],IF(TBL_QUAL_SERVICESLISTING_FAMILIES[[#This Row],[ERROR_COUNT]]&gt;0,-1,IF(TBL_QUAL_SERVICESLISTING_FAMILIES[[#This Row],[REQ_FIELDS_POPULATED]],1,0)),"")</f>
        <v/>
      </c>
      <c r="C684" s="94">
        <f>ROW()-ROW(TBL_QUAL_SERVICESLISTING_FAMILIES[[#Headers],[ROW_ID]])</f>
        <v>675</v>
      </c>
      <c r="D684" s="82"/>
      <c r="E684" s="82"/>
      <c r="F684" s="33"/>
      <c r="G6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4" s="84" t="str">
        <f>IFERROR(INDEX(TBL_UDARDA_LOANPOOL[QUAL_SERVICES_HUD_MFI],MATCH(TBL_QUAL_SERVICESLISTING_FAMILIES[[#This Row],[LISTING_LOAN_ID_PROP_ADDR]],TBL_UDARDA_LOANPOOL[LOAN_ID_PROP_ADDR],0)),"")</f>
        <v/>
      </c>
      <c r="I6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4" s="36" t="b">
        <f>CONCATENATE(TBL_QUAL_SERVICESLISTING_FAMILIES[[#This Row],[LISTING_LOAN_ID_PROP_ADDR]],TBL_QUAL_SERVICESLISTING_FAMILIES[[#This Row],[FAMILY_NAME]],TBL_QUAL_SERVICESLISTING_FAMILIES[[#This Row],[HOUSEHOLD_ANNUAL_INCOME]])&lt;&gt;""</f>
        <v>0</v>
      </c>
      <c r="K684" s="36" t="b">
        <f>AND(TBL_QUAL_SERVICESLISTING_FAMILIES[[#This Row],[LISTING_LOAN_ID_PROP_ADDR]]&lt;&gt;"",TBL_QUAL_SERVICESLISTING_FAMILIES[[#This Row],[FAMILY_NAME]]&lt;&gt;"",TBL_QUAL_SERVICESLISTING_FAMILIES[[#This Row],[HOUSEHOLD_ANNUAL_INCOME]]&lt;&gt;"")</f>
        <v>0</v>
      </c>
      <c r="L684" s="36">
        <f>SUM(
IF(AND(TBL_QUAL_SERVICESLISTING_FAMILIES[[#This Row],[LISTING_LOAN_ID_PROP_ADDR]]&lt;&gt;"",NOT(ISNUMBER(MATCH(TBL_QUAL_SERVICESLISTING_FAMILIES[[#This Row],[LISTING_LOAN_ID_PROP_ADDR]],RANGE_LOOKUP_UDARDA_LOANLIST,0)))),1,0)
)</f>
        <v>0</v>
      </c>
    </row>
    <row r="685" spans="2:12" ht="20.100000000000001" customHeight="1" x14ac:dyDescent="0.25">
      <c r="B685" s="25" t="str">
        <f>IF(TBL_QUAL_SERVICESLISTING_FAMILIES[[#This Row],[RECORD_STARTED]],IF(TBL_QUAL_SERVICESLISTING_FAMILIES[[#This Row],[ERROR_COUNT]]&gt;0,-1,IF(TBL_QUAL_SERVICESLISTING_FAMILIES[[#This Row],[REQ_FIELDS_POPULATED]],1,0)),"")</f>
        <v/>
      </c>
      <c r="C685" s="94">
        <f>ROW()-ROW(TBL_QUAL_SERVICESLISTING_FAMILIES[[#Headers],[ROW_ID]])</f>
        <v>676</v>
      </c>
      <c r="D685" s="82"/>
      <c r="E685" s="82"/>
      <c r="F685" s="33"/>
      <c r="G6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5" s="84" t="str">
        <f>IFERROR(INDEX(TBL_UDARDA_LOANPOOL[QUAL_SERVICES_HUD_MFI],MATCH(TBL_QUAL_SERVICESLISTING_FAMILIES[[#This Row],[LISTING_LOAN_ID_PROP_ADDR]],TBL_UDARDA_LOANPOOL[LOAN_ID_PROP_ADDR],0)),"")</f>
        <v/>
      </c>
      <c r="I6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5" s="36" t="b">
        <f>CONCATENATE(TBL_QUAL_SERVICESLISTING_FAMILIES[[#This Row],[LISTING_LOAN_ID_PROP_ADDR]],TBL_QUAL_SERVICESLISTING_FAMILIES[[#This Row],[FAMILY_NAME]],TBL_QUAL_SERVICESLISTING_FAMILIES[[#This Row],[HOUSEHOLD_ANNUAL_INCOME]])&lt;&gt;""</f>
        <v>0</v>
      </c>
      <c r="K685" s="36" t="b">
        <f>AND(TBL_QUAL_SERVICESLISTING_FAMILIES[[#This Row],[LISTING_LOAN_ID_PROP_ADDR]]&lt;&gt;"",TBL_QUAL_SERVICESLISTING_FAMILIES[[#This Row],[FAMILY_NAME]]&lt;&gt;"",TBL_QUAL_SERVICESLISTING_FAMILIES[[#This Row],[HOUSEHOLD_ANNUAL_INCOME]]&lt;&gt;"")</f>
        <v>0</v>
      </c>
      <c r="L685" s="36">
        <f>SUM(
IF(AND(TBL_QUAL_SERVICESLISTING_FAMILIES[[#This Row],[LISTING_LOAN_ID_PROP_ADDR]]&lt;&gt;"",NOT(ISNUMBER(MATCH(TBL_QUAL_SERVICESLISTING_FAMILIES[[#This Row],[LISTING_LOAN_ID_PROP_ADDR]],RANGE_LOOKUP_UDARDA_LOANLIST,0)))),1,0)
)</f>
        <v>0</v>
      </c>
    </row>
    <row r="686" spans="2:12" ht="20.100000000000001" customHeight="1" x14ac:dyDescent="0.25">
      <c r="B686" s="25" t="str">
        <f>IF(TBL_QUAL_SERVICESLISTING_FAMILIES[[#This Row],[RECORD_STARTED]],IF(TBL_QUAL_SERVICESLISTING_FAMILIES[[#This Row],[ERROR_COUNT]]&gt;0,-1,IF(TBL_QUAL_SERVICESLISTING_FAMILIES[[#This Row],[REQ_FIELDS_POPULATED]],1,0)),"")</f>
        <v/>
      </c>
      <c r="C686" s="94">
        <f>ROW()-ROW(TBL_QUAL_SERVICESLISTING_FAMILIES[[#Headers],[ROW_ID]])</f>
        <v>677</v>
      </c>
      <c r="D686" s="82"/>
      <c r="E686" s="82"/>
      <c r="F686" s="33"/>
      <c r="G6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6" s="84" t="str">
        <f>IFERROR(INDEX(TBL_UDARDA_LOANPOOL[QUAL_SERVICES_HUD_MFI],MATCH(TBL_QUAL_SERVICESLISTING_FAMILIES[[#This Row],[LISTING_LOAN_ID_PROP_ADDR]],TBL_UDARDA_LOANPOOL[LOAN_ID_PROP_ADDR],0)),"")</f>
        <v/>
      </c>
      <c r="I6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6" s="36" t="b">
        <f>CONCATENATE(TBL_QUAL_SERVICESLISTING_FAMILIES[[#This Row],[LISTING_LOAN_ID_PROP_ADDR]],TBL_QUAL_SERVICESLISTING_FAMILIES[[#This Row],[FAMILY_NAME]],TBL_QUAL_SERVICESLISTING_FAMILIES[[#This Row],[HOUSEHOLD_ANNUAL_INCOME]])&lt;&gt;""</f>
        <v>0</v>
      </c>
      <c r="K686" s="36" t="b">
        <f>AND(TBL_QUAL_SERVICESLISTING_FAMILIES[[#This Row],[LISTING_LOAN_ID_PROP_ADDR]]&lt;&gt;"",TBL_QUAL_SERVICESLISTING_FAMILIES[[#This Row],[FAMILY_NAME]]&lt;&gt;"",TBL_QUAL_SERVICESLISTING_FAMILIES[[#This Row],[HOUSEHOLD_ANNUAL_INCOME]]&lt;&gt;"")</f>
        <v>0</v>
      </c>
      <c r="L686" s="36">
        <f>SUM(
IF(AND(TBL_QUAL_SERVICESLISTING_FAMILIES[[#This Row],[LISTING_LOAN_ID_PROP_ADDR]]&lt;&gt;"",NOT(ISNUMBER(MATCH(TBL_QUAL_SERVICESLISTING_FAMILIES[[#This Row],[LISTING_LOAN_ID_PROP_ADDR]],RANGE_LOOKUP_UDARDA_LOANLIST,0)))),1,0)
)</f>
        <v>0</v>
      </c>
    </row>
    <row r="687" spans="2:12" ht="20.100000000000001" customHeight="1" x14ac:dyDescent="0.25">
      <c r="B687" s="25" t="str">
        <f>IF(TBL_QUAL_SERVICESLISTING_FAMILIES[[#This Row],[RECORD_STARTED]],IF(TBL_QUAL_SERVICESLISTING_FAMILIES[[#This Row],[ERROR_COUNT]]&gt;0,-1,IF(TBL_QUAL_SERVICESLISTING_FAMILIES[[#This Row],[REQ_FIELDS_POPULATED]],1,0)),"")</f>
        <v/>
      </c>
      <c r="C687" s="94">
        <f>ROW()-ROW(TBL_QUAL_SERVICESLISTING_FAMILIES[[#Headers],[ROW_ID]])</f>
        <v>678</v>
      </c>
      <c r="D687" s="82"/>
      <c r="E687" s="82"/>
      <c r="F687" s="33"/>
      <c r="G6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7" s="84" t="str">
        <f>IFERROR(INDEX(TBL_UDARDA_LOANPOOL[QUAL_SERVICES_HUD_MFI],MATCH(TBL_QUAL_SERVICESLISTING_FAMILIES[[#This Row],[LISTING_LOAN_ID_PROP_ADDR]],TBL_UDARDA_LOANPOOL[LOAN_ID_PROP_ADDR],0)),"")</f>
        <v/>
      </c>
      <c r="I6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7" s="36" t="b">
        <f>CONCATENATE(TBL_QUAL_SERVICESLISTING_FAMILIES[[#This Row],[LISTING_LOAN_ID_PROP_ADDR]],TBL_QUAL_SERVICESLISTING_FAMILIES[[#This Row],[FAMILY_NAME]],TBL_QUAL_SERVICESLISTING_FAMILIES[[#This Row],[HOUSEHOLD_ANNUAL_INCOME]])&lt;&gt;""</f>
        <v>0</v>
      </c>
      <c r="K687" s="36" t="b">
        <f>AND(TBL_QUAL_SERVICESLISTING_FAMILIES[[#This Row],[LISTING_LOAN_ID_PROP_ADDR]]&lt;&gt;"",TBL_QUAL_SERVICESLISTING_FAMILIES[[#This Row],[FAMILY_NAME]]&lt;&gt;"",TBL_QUAL_SERVICESLISTING_FAMILIES[[#This Row],[HOUSEHOLD_ANNUAL_INCOME]]&lt;&gt;"")</f>
        <v>0</v>
      </c>
      <c r="L687" s="36">
        <f>SUM(
IF(AND(TBL_QUAL_SERVICESLISTING_FAMILIES[[#This Row],[LISTING_LOAN_ID_PROP_ADDR]]&lt;&gt;"",NOT(ISNUMBER(MATCH(TBL_QUAL_SERVICESLISTING_FAMILIES[[#This Row],[LISTING_LOAN_ID_PROP_ADDR]],RANGE_LOOKUP_UDARDA_LOANLIST,0)))),1,0)
)</f>
        <v>0</v>
      </c>
    </row>
    <row r="688" spans="2:12" ht="20.100000000000001" customHeight="1" x14ac:dyDescent="0.25">
      <c r="B688" s="25" t="str">
        <f>IF(TBL_QUAL_SERVICESLISTING_FAMILIES[[#This Row],[RECORD_STARTED]],IF(TBL_QUAL_SERVICESLISTING_FAMILIES[[#This Row],[ERROR_COUNT]]&gt;0,-1,IF(TBL_QUAL_SERVICESLISTING_FAMILIES[[#This Row],[REQ_FIELDS_POPULATED]],1,0)),"")</f>
        <v/>
      </c>
      <c r="C688" s="94">
        <f>ROW()-ROW(TBL_QUAL_SERVICESLISTING_FAMILIES[[#Headers],[ROW_ID]])</f>
        <v>679</v>
      </c>
      <c r="D688" s="82"/>
      <c r="E688" s="82"/>
      <c r="F688" s="33"/>
      <c r="G6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8" s="84" t="str">
        <f>IFERROR(INDEX(TBL_UDARDA_LOANPOOL[QUAL_SERVICES_HUD_MFI],MATCH(TBL_QUAL_SERVICESLISTING_FAMILIES[[#This Row],[LISTING_LOAN_ID_PROP_ADDR]],TBL_UDARDA_LOANPOOL[LOAN_ID_PROP_ADDR],0)),"")</f>
        <v/>
      </c>
      <c r="I6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8" s="36" t="b">
        <f>CONCATENATE(TBL_QUAL_SERVICESLISTING_FAMILIES[[#This Row],[LISTING_LOAN_ID_PROP_ADDR]],TBL_QUAL_SERVICESLISTING_FAMILIES[[#This Row],[FAMILY_NAME]],TBL_QUAL_SERVICESLISTING_FAMILIES[[#This Row],[HOUSEHOLD_ANNUAL_INCOME]])&lt;&gt;""</f>
        <v>0</v>
      </c>
      <c r="K688" s="36" t="b">
        <f>AND(TBL_QUAL_SERVICESLISTING_FAMILIES[[#This Row],[LISTING_LOAN_ID_PROP_ADDR]]&lt;&gt;"",TBL_QUAL_SERVICESLISTING_FAMILIES[[#This Row],[FAMILY_NAME]]&lt;&gt;"",TBL_QUAL_SERVICESLISTING_FAMILIES[[#This Row],[HOUSEHOLD_ANNUAL_INCOME]]&lt;&gt;"")</f>
        <v>0</v>
      </c>
      <c r="L688" s="36">
        <f>SUM(
IF(AND(TBL_QUAL_SERVICESLISTING_FAMILIES[[#This Row],[LISTING_LOAN_ID_PROP_ADDR]]&lt;&gt;"",NOT(ISNUMBER(MATCH(TBL_QUAL_SERVICESLISTING_FAMILIES[[#This Row],[LISTING_LOAN_ID_PROP_ADDR]],RANGE_LOOKUP_UDARDA_LOANLIST,0)))),1,0)
)</f>
        <v>0</v>
      </c>
    </row>
    <row r="689" spans="2:12" ht="20.100000000000001" customHeight="1" x14ac:dyDescent="0.25">
      <c r="B689" s="25" t="str">
        <f>IF(TBL_QUAL_SERVICESLISTING_FAMILIES[[#This Row],[RECORD_STARTED]],IF(TBL_QUAL_SERVICESLISTING_FAMILIES[[#This Row],[ERROR_COUNT]]&gt;0,-1,IF(TBL_QUAL_SERVICESLISTING_FAMILIES[[#This Row],[REQ_FIELDS_POPULATED]],1,0)),"")</f>
        <v/>
      </c>
      <c r="C689" s="94">
        <f>ROW()-ROW(TBL_QUAL_SERVICESLISTING_FAMILIES[[#Headers],[ROW_ID]])</f>
        <v>680</v>
      </c>
      <c r="D689" s="82"/>
      <c r="E689" s="82"/>
      <c r="F689" s="33"/>
      <c r="G6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9" s="84" t="str">
        <f>IFERROR(INDEX(TBL_UDARDA_LOANPOOL[QUAL_SERVICES_HUD_MFI],MATCH(TBL_QUAL_SERVICESLISTING_FAMILIES[[#This Row],[LISTING_LOAN_ID_PROP_ADDR]],TBL_UDARDA_LOANPOOL[LOAN_ID_PROP_ADDR],0)),"")</f>
        <v/>
      </c>
      <c r="I6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9" s="36" t="b">
        <f>CONCATENATE(TBL_QUAL_SERVICESLISTING_FAMILIES[[#This Row],[LISTING_LOAN_ID_PROP_ADDR]],TBL_QUAL_SERVICESLISTING_FAMILIES[[#This Row],[FAMILY_NAME]],TBL_QUAL_SERVICESLISTING_FAMILIES[[#This Row],[HOUSEHOLD_ANNUAL_INCOME]])&lt;&gt;""</f>
        <v>0</v>
      </c>
      <c r="K689" s="36" t="b">
        <f>AND(TBL_QUAL_SERVICESLISTING_FAMILIES[[#This Row],[LISTING_LOAN_ID_PROP_ADDR]]&lt;&gt;"",TBL_QUAL_SERVICESLISTING_FAMILIES[[#This Row],[FAMILY_NAME]]&lt;&gt;"",TBL_QUAL_SERVICESLISTING_FAMILIES[[#This Row],[HOUSEHOLD_ANNUAL_INCOME]]&lt;&gt;"")</f>
        <v>0</v>
      </c>
      <c r="L689" s="36">
        <f>SUM(
IF(AND(TBL_QUAL_SERVICESLISTING_FAMILIES[[#This Row],[LISTING_LOAN_ID_PROP_ADDR]]&lt;&gt;"",NOT(ISNUMBER(MATCH(TBL_QUAL_SERVICESLISTING_FAMILIES[[#This Row],[LISTING_LOAN_ID_PROP_ADDR]],RANGE_LOOKUP_UDARDA_LOANLIST,0)))),1,0)
)</f>
        <v>0</v>
      </c>
    </row>
    <row r="690" spans="2:12" ht="20.100000000000001" customHeight="1" x14ac:dyDescent="0.25">
      <c r="B690" s="25" t="str">
        <f>IF(TBL_QUAL_SERVICESLISTING_FAMILIES[[#This Row],[RECORD_STARTED]],IF(TBL_QUAL_SERVICESLISTING_FAMILIES[[#This Row],[ERROR_COUNT]]&gt;0,-1,IF(TBL_QUAL_SERVICESLISTING_FAMILIES[[#This Row],[REQ_FIELDS_POPULATED]],1,0)),"")</f>
        <v/>
      </c>
      <c r="C690" s="94">
        <f>ROW()-ROW(TBL_QUAL_SERVICESLISTING_FAMILIES[[#Headers],[ROW_ID]])</f>
        <v>681</v>
      </c>
      <c r="D690" s="82"/>
      <c r="E690" s="82"/>
      <c r="F690" s="33"/>
      <c r="G6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0" s="84" t="str">
        <f>IFERROR(INDEX(TBL_UDARDA_LOANPOOL[QUAL_SERVICES_HUD_MFI],MATCH(TBL_QUAL_SERVICESLISTING_FAMILIES[[#This Row],[LISTING_LOAN_ID_PROP_ADDR]],TBL_UDARDA_LOANPOOL[LOAN_ID_PROP_ADDR],0)),"")</f>
        <v/>
      </c>
      <c r="I6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0" s="36" t="b">
        <f>CONCATENATE(TBL_QUAL_SERVICESLISTING_FAMILIES[[#This Row],[LISTING_LOAN_ID_PROP_ADDR]],TBL_QUAL_SERVICESLISTING_FAMILIES[[#This Row],[FAMILY_NAME]],TBL_QUAL_SERVICESLISTING_FAMILIES[[#This Row],[HOUSEHOLD_ANNUAL_INCOME]])&lt;&gt;""</f>
        <v>0</v>
      </c>
      <c r="K690" s="36" t="b">
        <f>AND(TBL_QUAL_SERVICESLISTING_FAMILIES[[#This Row],[LISTING_LOAN_ID_PROP_ADDR]]&lt;&gt;"",TBL_QUAL_SERVICESLISTING_FAMILIES[[#This Row],[FAMILY_NAME]]&lt;&gt;"",TBL_QUAL_SERVICESLISTING_FAMILIES[[#This Row],[HOUSEHOLD_ANNUAL_INCOME]]&lt;&gt;"")</f>
        <v>0</v>
      </c>
      <c r="L690" s="36">
        <f>SUM(
IF(AND(TBL_QUAL_SERVICESLISTING_FAMILIES[[#This Row],[LISTING_LOAN_ID_PROP_ADDR]]&lt;&gt;"",NOT(ISNUMBER(MATCH(TBL_QUAL_SERVICESLISTING_FAMILIES[[#This Row],[LISTING_LOAN_ID_PROP_ADDR]],RANGE_LOOKUP_UDARDA_LOANLIST,0)))),1,0)
)</f>
        <v>0</v>
      </c>
    </row>
    <row r="691" spans="2:12" ht="20.100000000000001" customHeight="1" x14ac:dyDescent="0.25">
      <c r="B691" s="25" t="str">
        <f>IF(TBL_QUAL_SERVICESLISTING_FAMILIES[[#This Row],[RECORD_STARTED]],IF(TBL_QUAL_SERVICESLISTING_FAMILIES[[#This Row],[ERROR_COUNT]]&gt;0,-1,IF(TBL_QUAL_SERVICESLISTING_FAMILIES[[#This Row],[REQ_FIELDS_POPULATED]],1,0)),"")</f>
        <v/>
      </c>
      <c r="C691" s="94">
        <f>ROW()-ROW(TBL_QUAL_SERVICESLISTING_FAMILIES[[#Headers],[ROW_ID]])</f>
        <v>682</v>
      </c>
      <c r="D691" s="82"/>
      <c r="E691" s="82"/>
      <c r="F691" s="33"/>
      <c r="G6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1" s="84" t="str">
        <f>IFERROR(INDEX(TBL_UDARDA_LOANPOOL[QUAL_SERVICES_HUD_MFI],MATCH(TBL_QUAL_SERVICESLISTING_FAMILIES[[#This Row],[LISTING_LOAN_ID_PROP_ADDR]],TBL_UDARDA_LOANPOOL[LOAN_ID_PROP_ADDR],0)),"")</f>
        <v/>
      </c>
      <c r="I6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1" s="36" t="b">
        <f>CONCATENATE(TBL_QUAL_SERVICESLISTING_FAMILIES[[#This Row],[LISTING_LOAN_ID_PROP_ADDR]],TBL_QUAL_SERVICESLISTING_FAMILIES[[#This Row],[FAMILY_NAME]],TBL_QUAL_SERVICESLISTING_FAMILIES[[#This Row],[HOUSEHOLD_ANNUAL_INCOME]])&lt;&gt;""</f>
        <v>0</v>
      </c>
      <c r="K691" s="36" t="b">
        <f>AND(TBL_QUAL_SERVICESLISTING_FAMILIES[[#This Row],[LISTING_LOAN_ID_PROP_ADDR]]&lt;&gt;"",TBL_QUAL_SERVICESLISTING_FAMILIES[[#This Row],[FAMILY_NAME]]&lt;&gt;"",TBL_QUAL_SERVICESLISTING_FAMILIES[[#This Row],[HOUSEHOLD_ANNUAL_INCOME]]&lt;&gt;"")</f>
        <v>0</v>
      </c>
      <c r="L691" s="36">
        <f>SUM(
IF(AND(TBL_QUAL_SERVICESLISTING_FAMILIES[[#This Row],[LISTING_LOAN_ID_PROP_ADDR]]&lt;&gt;"",NOT(ISNUMBER(MATCH(TBL_QUAL_SERVICESLISTING_FAMILIES[[#This Row],[LISTING_LOAN_ID_PROP_ADDR]],RANGE_LOOKUP_UDARDA_LOANLIST,0)))),1,0)
)</f>
        <v>0</v>
      </c>
    </row>
    <row r="692" spans="2:12" ht="20.100000000000001" customHeight="1" x14ac:dyDescent="0.25">
      <c r="B692" s="25" t="str">
        <f>IF(TBL_QUAL_SERVICESLISTING_FAMILIES[[#This Row],[RECORD_STARTED]],IF(TBL_QUAL_SERVICESLISTING_FAMILIES[[#This Row],[ERROR_COUNT]]&gt;0,-1,IF(TBL_QUAL_SERVICESLISTING_FAMILIES[[#This Row],[REQ_FIELDS_POPULATED]],1,0)),"")</f>
        <v/>
      </c>
      <c r="C692" s="94">
        <f>ROW()-ROW(TBL_QUAL_SERVICESLISTING_FAMILIES[[#Headers],[ROW_ID]])</f>
        <v>683</v>
      </c>
      <c r="D692" s="82"/>
      <c r="E692" s="82"/>
      <c r="F692" s="33"/>
      <c r="G6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2" s="84" t="str">
        <f>IFERROR(INDEX(TBL_UDARDA_LOANPOOL[QUAL_SERVICES_HUD_MFI],MATCH(TBL_QUAL_SERVICESLISTING_FAMILIES[[#This Row],[LISTING_LOAN_ID_PROP_ADDR]],TBL_UDARDA_LOANPOOL[LOAN_ID_PROP_ADDR],0)),"")</f>
        <v/>
      </c>
      <c r="I6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2" s="36" t="b">
        <f>CONCATENATE(TBL_QUAL_SERVICESLISTING_FAMILIES[[#This Row],[LISTING_LOAN_ID_PROP_ADDR]],TBL_QUAL_SERVICESLISTING_FAMILIES[[#This Row],[FAMILY_NAME]],TBL_QUAL_SERVICESLISTING_FAMILIES[[#This Row],[HOUSEHOLD_ANNUAL_INCOME]])&lt;&gt;""</f>
        <v>0</v>
      </c>
      <c r="K692" s="36" t="b">
        <f>AND(TBL_QUAL_SERVICESLISTING_FAMILIES[[#This Row],[LISTING_LOAN_ID_PROP_ADDR]]&lt;&gt;"",TBL_QUAL_SERVICESLISTING_FAMILIES[[#This Row],[FAMILY_NAME]]&lt;&gt;"",TBL_QUAL_SERVICESLISTING_FAMILIES[[#This Row],[HOUSEHOLD_ANNUAL_INCOME]]&lt;&gt;"")</f>
        <v>0</v>
      </c>
      <c r="L692" s="36">
        <f>SUM(
IF(AND(TBL_QUAL_SERVICESLISTING_FAMILIES[[#This Row],[LISTING_LOAN_ID_PROP_ADDR]]&lt;&gt;"",NOT(ISNUMBER(MATCH(TBL_QUAL_SERVICESLISTING_FAMILIES[[#This Row],[LISTING_LOAN_ID_PROP_ADDR]],RANGE_LOOKUP_UDARDA_LOANLIST,0)))),1,0)
)</f>
        <v>0</v>
      </c>
    </row>
    <row r="693" spans="2:12" ht="20.100000000000001" customHeight="1" x14ac:dyDescent="0.25">
      <c r="B693" s="25" t="str">
        <f>IF(TBL_QUAL_SERVICESLISTING_FAMILIES[[#This Row],[RECORD_STARTED]],IF(TBL_QUAL_SERVICESLISTING_FAMILIES[[#This Row],[ERROR_COUNT]]&gt;0,-1,IF(TBL_QUAL_SERVICESLISTING_FAMILIES[[#This Row],[REQ_FIELDS_POPULATED]],1,0)),"")</f>
        <v/>
      </c>
      <c r="C693" s="94">
        <f>ROW()-ROW(TBL_QUAL_SERVICESLISTING_FAMILIES[[#Headers],[ROW_ID]])</f>
        <v>684</v>
      </c>
      <c r="D693" s="82"/>
      <c r="E693" s="82"/>
      <c r="F693" s="33"/>
      <c r="G6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3" s="84" t="str">
        <f>IFERROR(INDEX(TBL_UDARDA_LOANPOOL[QUAL_SERVICES_HUD_MFI],MATCH(TBL_QUAL_SERVICESLISTING_FAMILIES[[#This Row],[LISTING_LOAN_ID_PROP_ADDR]],TBL_UDARDA_LOANPOOL[LOAN_ID_PROP_ADDR],0)),"")</f>
        <v/>
      </c>
      <c r="I6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3" s="36" t="b">
        <f>CONCATENATE(TBL_QUAL_SERVICESLISTING_FAMILIES[[#This Row],[LISTING_LOAN_ID_PROP_ADDR]],TBL_QUAL_SERVICESLISTING_FAMILIES[[#This Row],[FAMILY_NAME]],TBL_QUAL_SERVICESLISTING_FAMILIES[[#This Row],[HOUSEHOLD_ANNUAL_INCOME]])&lt;&gt;""</f>
        <v>0</v>
      </c>
      <c r="K693" s="36" t="b">
        <f>AND(TBL_QUAL_SERVICESLISTING_FAMILIES[[#This Row],[LISTING_LOAN_ID_PROP_ADDR]]&lt;&gt;"",TBL_QUAL_SERVICESLISTING_FAMILIES[[#This Row],[FAMILY_NAME]]&lt;&gt;"",TBL_QUAL_SERVICESLISTING_FAMILIES[[#This Row],[HOUSEHOLD_ANNUAL_INCOME]]&lt;&gt;"")</f>
        <v>0</v>
      </c>
      <c r="L693" s="36">
        <f>SUM(
IF(AND(TBL_QUAL_SERVICESLISTING_FAMILIES[[#This Row],[LISTING_LOAN_ID_PROP_ADDR]]&lt;&gt;"",NOT(ISNUMBER(MATCH(TBL_QUAL_SERVICESLISTING_FAMILIES[[#This Row],[LISTING_LOAN_ID_PROP_ADDR]],RANGE_LOOKUP_UDARDA_LOANLIST,0)))),1,0)
)</f>
        <v>0</v>
      </c>
    </row>
    <row r="694" spans="2:12" ht="20.100000000000001" customHeight="1" x14ac:dyDescent="0.25">
      <c r="B694" s="25" t="str">
        <f>IF(TBL_QUAL_SERVICESLISTING_FAMILIES[[#This Row],[RECORD_STARTED]],IF(TBL_QUAL_SERVICESLISTING_FAMILIES[[#This Row],[ERROR_COUNT]]&gt;0,-1,IF(TBL_QUAL_SERVICESLISTING_FAMILIES[[#This Row],[REQ_FIELDS_POPULATED]],1,0)),"")</f>
        <v/>
      </c>
      <c r="C694" s="94">
        <f>ROW()-ROW(TBL_QUAL_SERVICESLISTING_FAMILIES[[#Headers],[ROW_ID]])</f>
        <v>685</v>
      </c>
      <c r="D694" s="82"/>
      <c r="E694" s="82"/>
      <c r="F694" s="33"/>
      <c r="G6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4" s="84" t="str">
        <f>IFERROR(INDEX(TBL_UDARDA_LOANPOOL[QUAL_SERVICES_HUD_MFI],MATCH(TBL_QUAL_SERVICESLISTING_FAMILIES[[#This Row],[LISTING_LOAN_ID_PROP_ADDR]],TBL_UDARDA_LOANPOOL[LOAN_ID_PROP_ADDR],0)),"")</f>
        <v/>
      </c>
      <c r="I6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4" s="36" t="b">
        <f>CONCATENATE(TBL_QUAL_SERVICESLISTING_FAMILIES[[#This Row],[LISTING_LOAN_ID_PROP_ADDR]],TBL_QUAL_SERVICESLISTING_FAMILIES[[#This Row],[FAMILY_NAME]],TBL_QUAL_SERVICESLISTING_FAMILIES[[#This Row],[HOUSEHOLD_ANNUAL_INCOME]])&lt;&gt;""</f>
        <v>0</v>
      </c>
      <c r="K694" s="36" t="b">
        <f>AND(TBL_QUAL_SERVICESLISTING_FAMILIES[[#This Row],[LISTING_LOAN_ID_PROP_ADDR]]&lt;&gt;"",TBL_QUAL_SERVICESLISTING_FAMILIES[[#This Row],[FAMILY_NAME]]&lt;&gt;"",TBL_QUAL_SERVICESLISTING_FAMILIES[[#This Row],[HOUSEHOLD_ANNUAL_INCOME]]&lt;&gt;"")</f>
        <v>0</v>
      </c>
      <c r="L694" s="36">
        <f>SUM(
IF(AND(TBL_QUAL_SERVICESLISTING_FAMILIES[[#This Row],[LISTING_LOAN_ID_PROP_ADDR]]&lt;&gt;"",NOT(ISNUMBER(MATCH(TBL_QUAL_SERVICESLISTING_FAMILIES[[#This Row],[LISTING_LOAN_ID_PROP_ADDR]],RANGE_LOOKUP_UDARDA_LOANLIST,0)))),1,0)
)</f>
        <v>0</v>
      </c>
    </row>
    <row r="695" spans="2:12" ht="20.100000000000001" customHeight="1" x14ac:dyDescent="0.25">
      <c r="B695" s="25" t="str">
        <f>IF(TBL_QUAL_SERVICESLISTING_FAMILIES[[#This Row],[RECORD_STARTED]],IF(TBL_QUAL_SERVICESLISTING_FAMILIES[[#This Row],[ERROR_COUNT]]&gt;0,-1,IF(TBL_QUAL_SERVICESLISTING_FAMILIES[[#This Row],[REQ_FIELDS_POPULATED]],1,0)),"")</f>
        <v/>
      </c>
      <c r="C695" s="94">
        <f>ROW()-ROW(TBL_QUAL_SERVICESLISTING_FAMILIES[[#Headers],[ROW_ID]])</f>
        <v>686</v>
      </c>
      <c r="D695" s="82"/>
      <c r="E695" s="82"/>
      <c r="F695" s="33"/>
      <c r="G6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5" s="84" t="str">
        <f>IFERROR(INDEX(TBL_UDARDA_LOANPOOL[QUAL_SERVICES_HUD_MFI],MATCH(TBL_QUAL_SERVICESLISTING_FAMILIES[[#This Row],[LISTING_LOAN_ID_PROP_ADDR]],TBL_UDARDA_LOANPOOL[LOAN_ID_PROP_ADDR],0)),"")</f>
        <v/>
      </c>
      <c r="I6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5" s="36" t="b">
        <f>CONCATENATE(TBL_QUAL_SERVICESLISTING_FAMILIES[[#This Row],[LISTING_LOAN_ID_PROP_ADDR]],TBL_QUAL_SERVICESLISTING_FAMILIES[[#This Row],[FAMILY_NAME]],TBL_QUAL_SERVICESLISTING_FAMILIES[[#This Row],[HOUSEHOLD_ANNUAL_INCOME]])&lt;&gt;""</f>
        <v>0</v>
      </c>
      <c r="K695" s="36" t="b">
        <f>AND(TBL_QUAL_SERVICESLISTING_FAMILIES[[#This Row],[LISTING_LOAN_ID_PROP_ADDR]]&lt;&gt;"",TBL_QUAL_SERVICESLISTING_FAMILIES[[#This Row],[FAMILY_NAME]]&lt;&gt;"",TBL_QUAL_SERVICESLISTING_FAMILIES[[#This Row],[HOUSEHOLD_ANNUAL_INCOME]]&lt;&gt;"")</f>
        <v>0</v>
      </c>
      <c r="L695" s="36">
        <f>SUM(
IF(AND(TBL_QUAL_SERVICESLISTING_FAMILIES[[#This Row],[LISTING_LOAN_ID_PROP_ADDR]]&lt;&gt;"",NOT(ISNUMBER(MATCH(TBL_QUAL_SERVICESLISTING_FAMILIES[[#This Row],[LISTING_LOAN_ID_PROP_ADDR]],RANGE_LOOKUP_UDARDA_LOANLIST,0)))),1,0)
)</f>
        <v>0</v>
      </c>
    </row>
    <row r="696" spans="2:12" ht="20.100000000000001" customHeight="1" x14ac:dyDescent="0.25">
      <c r="B696" s="25" t="str">
        <f>IF(TBL_QUAL_SERVICESLISTING_FAMILIES[[#This Row],[RECORD_STARTED]],IF(TBL_QUAL_SERVICESLISTING_FAMILIES[[#This Row],[ERROR_COUNT]]&gt;0,-1,IF(TBL_QUAL_SERVICESLISTING_FAMILIES[[#This Row],[REQ_FIELDS_POPULATED]],1,0)),"")</f>
        <v/>
      </c>
      <c r="C696" s="94">
        <f>ROW()-ROW(TBL_QUAL_SERVICESLISTING_FAMILIES[[#Headers],[ROW_ID]])</f>
        <v>687</v>
      </c>
      <c r="D696" s="82"/>
      <c r="E696" s="82"/>
      <c r="F696" s="33"/>
      <c r="G6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6" s="84" t="str">
        <f>IFERROR(INDEX(TBL_UDARDA_LOANPOOL[QUAL_SERVICES_HUD_MFI],MATCH(TBL_QUAL_SERVICESLISTING_FAMILIES[[#This Row],[LISTING_LOAN_ID_PROP_ADDR]],TBL_UDARDA_LOANPOOL[LOAN_ID_PROP_ADDR],0)),"")</f>
        <v/>
      </c>
      <c r="I6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6" s="36" t="b">
        <f>CONCATENATE(TBL_QUAL_SERVICESLISTING_FAMILIES[[#This Row],[LISTING_LOAN_ID_PROP_ADDR]],TBL_QUAL_SERVICESLISTING_FAMILIES[[#This Row],[FAMILY_NAME]],TBL_QUAL_SERVICESLISTING_FAMILIES[[#This Row],[HOUSEHOLD_ANNUAL_INCOME]])&lt;&gt;""</f>
        <v>0</v>
      </c>
      <c r="K696" s="36" t="b">
        <f>AND(TBL_QUAL_SERVICESLISTING_FAMILIES[[#This Row],[LISTING_LOAN_ID_PROP_ADDR]]&lt;&gt;"",TBL_QUAL_SERVICESLISTING_FAMILIES[[#This Row],[FAMILY_NAME]]&lt;&gt;"",TBL_QUAL_SERVICESLISTING_FAMILIES[[#This Row],[HOUSEHOLD_ANNUAL_INCOME]]&lt;&gt;"")</f>
        <v>0</v>
      </c>
      <c r="L696" s="36">
        <f>SUM(
IF(AND(TBL_QUAL_SERVICESLISTING_FAMILIES[[#This Row],[LISTING_LOAN_ID_PROP_ADDR]]&lt;&gt;"",NOT(ISNUMBER(MATCH(TBL_QUAL_SERVICESLISTING_FAMILIES[[#This Row],[LISTING_LOAN_ID_PROP_ADDR]],RANGE_LOOKUP_UDARDA_LOANLIST,0)))),1,0)
)</f>
        <v>0</v>
      </c>
    </row>
    <row r="697" spans="2:12" ht="20.100000000000001" customHeight="1" x14ac:dyDescent="0.25">
      <c r="B697" s="25" t="str">
        <f>IF(TBL_QUAL_SERVICESLISTING_FAMILIES[[#This Row],[RECORD_STARTED]],IF(TBL_QUAL_SERVICESLISTING_FAMILIES[[#This Row],[ERROR_COUNT]]&gt;0,-1,IF(TBL_QUAL_SERVICESLISTING_FAMILIES[[#This Row],[REQ_FIELDS_POPULATED]],1,0)),"")</f>
        <v/>
      </c>
      <c r="C697" s="94">
        <f>ROW()-ROW(TBL_QUAL_SERVICESLISTING_FAMILIES[[#Headers],[ROW_ID]])</f>
        <v>688</v>
      </c>
      <c r="D697" s="82"/>
      <c r="E697" s="82"/>
      <c r="F697" s="33"/>
      <c r="G6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7" s="84" t="str">
        <f>IFERROR(INDEX(TBL_UDARDA_LOANPOOL[QUAL_SERVICES_HUD_MFI],MATCH(TBL_QUAL_SERVICESLISTING_FAMILIES[[#This Row],[LISTING_LOAN_ID_PROP_ADDR]],TBL_UDARDA_LOANPOOL[LOAN_ID_PROP_ADDR],0)),"")</f>
        <v/>
      </c>
      <c r="I6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7" s="36" t="b">
        <f>CONCATENATE(TBL_QUAL_SERVICESLISTING_FAMILIES[[#This Row],[LISTING_LOAN_ID_PROP_ADDR]],TBL_QUAL_SERVICESLISTING_FAMILIES[[#This Row],[FAMILY_NAME]],TBL_QUAL_SERVICESLISTING_FAMILIES[[#This Row],[HOUSEHOLD_ANNUAL_INCOME]])&lt;&gt;""</f>
        <v>0</v>
      </c>
      <c r="K697" s="36" t="b">
        <f>AND(TBL_QUAL_SERVICESLISTING_FAMILIES[[#This Row],[LISTING_LOAN_ID_PROP_ADDR]]&lt;&gt;"",TBL_QUAL_SERVICESLISTING_FAMILIES[[#This Row],[FAMILY_NAME]]&lt;&gt;"",TBL_QUAL_SERVICESLISTING_FAMILIES[[#This Row],[HOUSEHOLD_ANNUAL_INCOME]]&lt;&gt;"")</f>
        <v>0</v>
      </c>
      <c r="L697" s="36">
        <f>SUM(
IF(AND(TBL_QUAL_SERVICESLISTING_FAMILIES[[#This Row],[LISTING_LOAN_ID_PROP_ADDR]]&lt;&gt;"",NOT(ISNUMBER(MATCH(TBL_QUAL_SERVICESLISTING_FAMILIES[[#This Row],[LISTING_LOAN_ID_PROP_ADDR]],RANGE_LOOKUP_UDARDA_LOANLIST,0)))),1,0)
)</f>
        <v>0</v>
      </c>
    </row>
    <row r="698" spans="2:12" ht="20.100000000000001" customHeight="1" x14ac:dyDescent="0.25">
      <c r="B698" s="25" t="str">
        <f>IF(TBL_QUAL_SERVICESLISTING_FAMILIES[[#This Row],[RECORD_STARTED]],IF(TBL_QUAL_SERVICESLISTING_FAMILIES[[#This Row],[ERROR_COUNT]]&gt;0,-1,IF(TBL_QUAL_SERVICESLISTING_FAMILIES[[#This Row],[REQ_FIELDS_POPULATED]],1,0)),"")</f>
        <v/>
      </c>
      <c r="C698" s="94">
        <f>ROW()-ROW(TBL_QUAL_SERVICESLISTING_FAMILIES[[#Headers],[ROW_ID]])</f>
        <v>689</v>
      </c>
      <c r="D698" s="82"/>
      <c r="E698" s="82"/>
      <c r="F698" s="33"/>
      <c r="G6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8" s="84" t="str">
        <f>IFERROR(INDEX(TBL_UDARDA_LOANPOOL[QUAL_SERVICES_HUD_MFI],MATCH(TBL_QUAL_SERVICESLISTING_FAMILIES[[#This Row],[LISTING_LOAN_ID_PROP_ADDR]],TBL_UDARDA_LOANPOOL[LOAN_ID_PROP_ADDR],0)),"")</f>
        <v/>
      </c>
      <c r="I6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8" s="36" t="b">
        <f>CONCATENATE(TBL_QUAL_SERVICESLISTING_FAMILIES[[#This Row],[LISTING_LOAN_ID_PROP_ADDR]],TBL_QUAL_SERVICESLISTING_FAMILIES[[#This Row],[FAMILY_NAME]],TBL_QUAL_SERVICESLISTING_FAMILIES[[#This Row],[HOUSEHOLD_ANNUAL_INCOME]])&lt;&gt;""</f>
        <v>0</v>
      </c>
      <c r="K698" s="36" t="b">
        <f>AND(TBL_QUAL_SERVICESLISTING_FAMILIES[[#This Row],[LISTING_LOAN_ID_PROP_ADDR]]&lt;&gt;"",TBL_QUAL_SERVICESLISTING_FAMILIES[[#This Row],[FAMILY_NAME]]&lt;&gt;"",TBL_QUAL_SERVICESLISTING_FAMILIES[[#This Row],[HOUSEHOLD_ANNUAL_INCOME]]&lt;&gt;"")</f>
        <v>0</v>
      </c>
      <c r="L698" s="36">
        <f>SUM(
IF(AND(TBL_QUAL_SERVICESLISTING_FAMILIES[[#This Row],[LISTING_LOAN_ID_PROP_ADDR]]&lt;&gt;"",NOT(ISNUMBER(MATCH(TBL_QUAL_SERVICESLISTING_FAMILIES[[#This Row],[LISTING_LOAN_ID_PROP_ADDR]],RANGE_LOOKUP_UDARDA_LOANLIST,0)))),1,0)
)</f>
        <v>0</v>
      </c>
    </row>
    <row r="699" spans="2:12" ht="20.100000000000001" customHeight="1" x14ac:dyDescent="0.25">
      <c r="B699" s="25" t="str">
        <f>IF(TBL_QUAL_SERVICESLISTING_FAMILIES[[#This Row],[RECORD_STARTED]],IF(TBL_QUAL_SERVICESLISTING_FAMILIES[[#This Row],[ERROR_COUNT]]&gt;0,-1,IF(TBL_QUAL_SERVICESLISTING_FAMILIES[[#This Row],[REQ_FIELDS_POPULATED]],1,0)),"")</f>
        <v/>
      </c>
      <c r="C699" s="94">
        <f>ROW()-ROW(TBL_QUAL_SERVICESLISTING_FAMILIES[[#Headers],[ROW_ID]])</f>
        <v>690</v>
      </c>
      <c r="D699" s="82"/>
      <c r="E699" s="82"/>
      <c r="F699" s="33"/>
      <c r="G6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9" s="84" t="str">
        <f>IFERROR(INDEX(TBL_UDARDA_LOANPOOL[QUAL_SERVICES_HUD_MFI],MATCH(TBL_QUAL_SERVICESLISTING_FAMILIES[[#This Row],[LISTING_LOAN_ID_PROP_ADDR]],TBL_UDARDA_LOANPOOL[LOAN_ID_PROP_ADDR],0)),"")</f>
        <v/>
      </c>
      <c r="I6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9" s="36" t="b">
        <f>CONCATENATE(TBL_QUAL_SERVICESLISTING_FAMILIES[[#This Row],[LISTING_LOAN_ID_PROP_ADDR]],TBL_QUAL_SERVICESLISTING_FAMILIES[[#This Row],[FAMILY_NAME]],TBL_QUAL_SERVICESLISTING_FAMILIES[[#This Row],[HOUSEHOLD_ANNUAL_INCOME]])&lt;&gt;""</f>
        <v>0</v>
      </c>
      <c r="K699" s="36" t="b">
        <f>AND(TBL_QUAL_SERVICESLISTING_FAMILIES[[#This Row],[LISTING_LOAN_ID_PROP_ADDR]]&lt;&gt;"",TBL_QUAL_SERVICESLISTING_FAMILIES[[#This Row],[FAMILY_NAME]]&lt;&gt;"",TBL_QUAL_SERVICESLISTING_FAMILIES[[#This Row],[HOUSEHOLD_ANNUAL_INCOME]]&lt;&gt;"")</f>
        <v>0</v>
      </c>
      <c r="L699" s="36">
        <f>SUM(
IF(AND(TBL_QUAL_SERVICESLISTING_FAMILIES[[#This Row],[LISTING_LOAN_ID_PROP_ADDR]]&lt;&gt;"",NOT(ISNUMBER(MATCH(TBL_QUAL_SERVICESLISTING_FAMILIES[[#This Row],[LISTING_LOAN_ID_PROP_ADDR]],RANGE_LOOKUP_UDARDA_LOANLIST,0)))),1,0)
)</f>
        <v>0</v>
      </c>
    </row>
    <row r="700" spans="2:12" ht="20.100000000000001" customHeight="1" x14ac:dyDescent="0.25">
      <c r="B700" s="25" t="str">
        <f>IF(TBL_QUAL_SERVICESLISTING_FAMILIES[[#This Row],[RECORD_STARTED]],IF(TBL_QUAL_SERVICESLISTING_FAMILIES[[#This Row],[ERROR_COUNT]]&gt;0,-1,IF(TBL_QUAL_SERVICESLISTING_FAMILIES[[#This Row],[REQ_FIELDS_POPULATED]],1,0)),"")</f>
        <v/>
      </c>
      <c r="C700" s="94">
        <f>ROW()-ROW(TBL_QUAL_SERVICESLISTING_FAMILIES[[#Headers],[ROW_ID]])</f>
        <v>691</v>
      </c>
      <c r="D700" s="82"/>
      <c r="E700" s="82"/>
      <c r="F700" s="33"/>
      <c r="G7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0" s="84" t="str">
        <f>IFERROR(INDEX(TBL_UDARDA_LOANPOOL[QUAL_SERVICES_HUD_MFI],MATCH(TBL_QUAL_SERVICESLISTING_FAMILIES[[#This Row],[LISTING_LOAN_ID_PROP_ADDR]],TBL_UDARDA_LOANPOOL[LOAN_ID_PROP_ADDR],0)),"")</f>
        <v/>
      </c>
      <c r="I7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0" s="36" t="b">
        <f>CONCATENATE(TBL_QUAL_SERVICESLISTING_FAMILIES[[#This Row],[LISTING_LOAN_ID_PROP_ADDR]],TBL_QUAL_SERVICESLISTING_FAMILIES[[#This Row],[FAMILY_NAME]],TBL_QUAL_SERVICESLISTING_FAMILIES[[#This Row],[HOUSEHOLD_ANNUAL_INCOME]])&lt;&gt;""</f>
        <v>0</v>
      </c>
      <c r="K700" s="36" t="b">
        <f>AND(TBL_QUAL_SERVICESLISTING_FAMILIES[[#This Row],[LISTING_LOAN_ID_PROP_ADDR]]&lt;&gt;"",TBL_QUAL_SERVICESLISTING_FAMILIES[[#This Row],[FAMILY_NAME]]&lt;&gt;"",TBL_QUAL_SERVICESLISTING_FAMILIES[[#This Row],[HOUSEHOLD_ANNUAL_INCOME]]&lt;&gt;"")</f>
        <v>0</v>
      </c>
      <c r="L700" s="36">
        <f>SUM(
IF(AND(TBL_QUAL_SERVICESLISTING_FAMILIES[[#This Row],[LISTING_LOAN_ID_PROP_ADDR]]&lt;&gt;"",NOT(ISNUMBER(MATCH(TBL_QUAL_SERVICESLISTING_FAMILIES[[#This Row],[LISTING_LOAN_ID_PROP_ADDR]],RANGE_LOOKUP_UDARDA_LOANLIST,0)))),1,0)
)</f>
        <v>0</v>
      </c>
    </row>
    <row r="701" spans="2:12" ht="20.100000000000001" customHeight="1" x14ac:dyDescent="0.25">
      <c r="B701" s="25" t="str">
        <f>IF(TBL_QUAL_SERVICESLISTING_FAMILIES[[#This Row],[RECORD_STARTED]],IF(TBL_QUAL_SERVICESLISTING_FAMILIES[[#This Row],[ERROR_COUNT]]&gt;0,-1,IF(TBL_QUAL_SERVICESLISTING_FAMILIES[[#This Row],[REQ_FIELDS_POPULATED]],1,0)),"")</f>
        <v/>
      </c>
      <c r="C701" s="94">
        <f>ROW()-ROW(TBL_QUAL_SERVICESLISTING_FAMILIES[[#Headers],[ROW_ID]])</f>
        <v>692</v>
      </c>
      <c r="D701" s="82"/>
      <c r="E701" s="82"/>
      <c r="F701" s="33"/>
      <c r="G7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1" s="84" t="str">
        <f>IFERROR(INDEX(TBL_UDARDA_LOANPOOL[QUAL_SERVICES_HUD_MFI],MATCH(TBL_QUAL_SERVICESLISTING_FAMILIES[[#This Row],[LISTING_LOAN_ID_PROP_ADDR]],TBL_UDARDA_LOANPOOL[LOAN_ID_PROP_ADDR],0)),"")</f>
        <v/>
      </c>
      <c r="I7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1" s="36" t="b">
        <f>CONCATENATE(TBL_QUAL_SERVICESLISTING_FAMILIES[[#This Row],[LISTING_LOAN_ID_PROP_ADDR]],TBL_QUAL_SERVICESLISTING_FAMILIES[[#This Row],[FAMILY_NAME]],TBL_QUAL_SERVICESLISTING_FAMILIES[[#This Row],[HOUSEHOLD_ANNUAL_INCOME]])&lt;&gt;""</f>
        <v>0</v>
      </c>
      <c r="K701" s="36" t="b">
        <f>AND(TBL_QUAL_SERVICESLISTING_FAMILIES[[#This Row],[LISTING_LOAN_ID_PROP_ADDR]]&lt;&gt;"",TBL_QUAL_SERVICESLISTING_FAMILIES[[#This Row],[FAMILY_NAME]]&lt;&gt;"",TBL_QUAL_SERVICESLISTING_FAMILIES[[#This Row],[HOUSEHOLD_ANNUAL_INCOME]]&lt;&gt;"")</f>
        <v>0</v>
      </c>
      <c r="L701" s="36">
        <f>SUM(
IF(AND(TBL_QUAL_SERVICESLISTING_FAMILIES[[#This Row],[LISTING_LOAN_ID_PROP_ADDR]]&lt;&gt;"",NOT(ISNUMBER(MATCH(TBL_QUAL_SERVICESLISTING_FAMILIES[[#This Row],[LISTING_LOAN_ID_PROP_ADDR]],RANGE_LOOKUP_UDARDA_LOANLIST,0)))),1,0)
)</f>
        <v>0</v>
      </c>
    </row>
    <row r="702" spans="2:12" ht="20.100000000000001" customHeight="1" x14ac:dyDescent="0.25">
      <c r="B702" s="25" t="str">
        <f>IF(TBL_QUAL_SERVICESLISTING_FAMILIES[[#This Row],[RECORD_STARTED]],IF(TBL_QUAL_SERVICESLISTING_FAMILIES[[#This Row],[ERROR_COUNT]]&gt;0,-1,IF(TBL_QUAL_SERVICESLISTING_FAMILIES[[#This Row],[REQ_FIELDS_POPULATED]],1,0)),"")</f>
        <v/>
      </c>
      <c r="C702" s="94">
        <f>ROW()-ROW(TBL_QUAL_SERVICESLISTING_FAMILIES[[#Headers],[ROW_ID]])</f>
        <v>693</v>
      </c>
      <c r="D702" s="82"/>
      <c r="E702" s="82"/>
      <c r="F702" s="33"/>
      <c r="G70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2" s="84" t="str">
        <f>IFERROR(INDEX(TBL_UDARDA_LOANPOOL[QUAL_SERVICES_HUD_MFI],MATCH(TBL_QUAL_SERVICESLISTING_FAMILIES[[#This Row],[LISTING_LOAN_ID_PROP_ADDR]],TBL_UDARDA_LOANPOOL[LOAN_ID_PROP_ADDR],0)),"")</f>
        <v/>
      </c>
      <c r="I70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2" s="36" t="b">
        <f>CONCATENATE(TBL_QUAL_SERVICESLISTING_FAMILIES[[#This Row],[LISTING_LOAN_ID_PROP_ADDR]],TBL_QUAL_SERVICESLISTING_FAMILIES[[#This Row],[FAMILY_NAME]],TBL_QUAL_SERVICESLISTING_FAMILIES[[#This Row],[HOUSEHOLD_ANNUAL_INCOME]])&lt;&gt;""</f>
        <v>0</v>
      </c>
      <c r="K702" s="36" t="b">
        <f>AND(TBL_QUAL_SERVICESLISTING_FAMILIES[[#This Row],[LISTING_LOAN_ID_PROP_ADDR]]&lt;&gt;"",TBL_QUAL_SERVICESLISTING_FAMILIES[[#This Row],[FAMILY_NAME]]&lt;&gt;"",TBL_QUAL_SERVICESLISTING_FAMILIES[[#This Row],[HOUSEHOLD_ANNUAL_INCOME]]&lt;&gt;"")</f>
        <v>0</v>
      </c>
      <c r="L702" s="36">
        <f>SUM(
IF(AND(TBL_QUAL_SERVICESLISTING_FAMILIES[[#This Row],[LISTING_LOAN_ID_PROP_ADDR]]&lt;&gt;"",NOT(ISNUMBER(MATCH(TBL_QUAL_SERVICESLISTING_FAMILIES[[#This Row],[LISTING_LOAN_ID_PROP_ADDR]],RANGE_LOOKUP_UDARDA_LOANLIST,0)))),1,0)
)</f>
        <v>0</v>
      </c>
    </row>
    <row r="703" spans="2:12" ht="20.100000000000001" customHeight="1" x14ac:dyDescent="0.25">
      <c r="B703" s="25" t="str">
        <f>IF(TBL_QUAL_SERVICESLISTING_FAMILIES[[#This Row],[RECORD_STARTED]],IF(TBL_QUAL_SERVICESLISTING_FAMILIES[[#This Row],[ERROR_COUNT]]&gt;0,-1,IF(TBL_QUAL_SERVICESLISTING_FAMILIES[[#This Row],[REQ_FIELDS_POPULATED]],1,0)),"")</f>
        <v/>
      </c>
      <c r="C703" s="94">
        <f>ROW()-ROW(TBL_QUAL_SERVICESLISTING_FAMILIES[[#Headers],[ROW_ID]])</f>
        <v>694</v>
      </c>
      <c r="D703" s="82"/>
      <c r="E703" s="82"/>
      <c r="F703" s="33"/>
      <c r="G70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3" s="84" t="str">
        <f>IFERROR(INDEX(TBL_UDARDA_LOANPOOL[QUAL_SERVICES_HUD_MFI],MATCH(TBL_QUAL_SERVICESLISTING_FAMILIES[[#This Row],[LISTING_LOAN_ID_PROP_ADDR]],TBL_UDARDA_LOANPOOL[LOAN_ID_PROP_ADDR],0)),"")</f>
        <v/>
      </c>
      <c r="I70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3" s="36" t="b">
        <f>CONCATENATE(TBL_QUAL_SERVICESLISTING_FAMILIES[[#This Row],[LISTING_LOAN_ID_PROP_ADDR]],TBL_QUAL_SERVICESLISTING_FAMILIES[[#This Row],[FAMILY_NAME]],TBL_QUAL_SERVICESLISTING_FAMILIES[[#This Row],[HOUSEHOLD_ANNUAL_INCOME]])&lt;&gt;""</f>
        <v>0</v>
      </c>
      <c r="K703" s="36" t="b">
        <f>AND(TBL_QUAL_SERVICESLISTING_FAMILIES[[#This Row],[LISTING_LOAN_ID_PROP_ADDR]]&lt;&gt;"",TBL_QUAL_SERVICESLISTING_FAMILIES[[#This Row],[FAMILY_NAME]]&lt;&gt;"",TBL_QUAL_SERVICESLISTING_FAMILIES[[#This Row],[HOUSEHOLD_ANNUAL_INCOME]]&lt;&gt;"")</f>
        <v>0</v>
      </c>
      <c r="L703" s="36">
        <f>SUM(
IF(AND(TBL_QUAL_SERVICESLISTING_FAMILIES[[#This Row],[LISTING_LOAN_ID_PROP_ADDR]]&lt;&gt;"",NOT(ISNUMBER(MATCH(TBL_QUAL_SERVICESLISTING_FAMILIES[[#This Row],[LISTING_LOAN_ID_PROP_ADDR]],RANGE_LOOKUP_UDARDA_LOANLIST,0)))),1,0)
)</f>
        <v>0</v>
      </c>
    </row>
    <row r="704" spans="2:12" ht="20.100000000000001" customHeight="1" x14ac:dyDescent="0.25">
      <c r="B704" s="25" t="str">
        <f>IF(TBL_QUAL_SERVICESLISTING_FAMILIES[[#This Row],[RECORD_STARTED]],IF(TBL_QUAL_SERVICESLISTING_FAMILIES[[#This Row],[ERROR_COUNT]]&gt;0,-1,IF(TBL_QUAL_SERVICESLISTING_FAMILIES[[#This Row],[REQ_FIELDS_POPULATED]],1,0)),"")</f>
        <v/>
      </c>
      <c r="C704" s="94">
        <f>ROW()-ROW(TBL_QUAL_SERVICESLISTING_FAMILIES[[#Headers],[ROW_ID]])</f>
        <v>695</v>
      </c>
      <c r="D704" s="82"/>
      <c r="E704" s="82"/>
      <c r="F704" s="33"/>
      <c r="G70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4" s="84" t="str">
        <f>IFERROR(INDEX(TBL_UDARDA_LOANPOOL[QUAL_SERVICES_HUD_MFI],MATCH(TBL_QUAL_SERVICESLISTING_FAMILIES[[#This Row],[LISTING_LOAN_ID_PROP_ADDR]],TBL_UDARDA_LOANPOOL[LOAN_ID_PROP_ADDR],0)),"")</f>
        <v/>
      </c>
      <c r="I70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4" s="36" t="b">
        <f>CONCATENATE(TBL_QUAL_SERVICESLISTING_FAMILIES[[#This Row],[LISTING_LOAN_ID_PROP_ADDR]],TBL_QUAL_SERVICESLISTING_FAMILIES[[#This Row],[FAMILY_NAME]],TBL_QUAL_SERVICESLISTING_FAMILIES[[#This Row],[HOUSEHOLD_ANNUAL_INCOME]])&lt;&gt;""</f>
        <v>0</v>
      </c>
      <c r="K704" s="36" t="b">
        <f>AND(TBL_QUAL_SERVICESLISTING_FAMILIES[[#This Row],[LISTING_LOAN_ID_PROP_ADDR]]&lt;&gt;"",TBL_QUAL_SERVICESLISTING_FAMILIES[[#This Row],[FAMILY_NAME]]&lt;&gt;"",TBL_QUAL_SERVICESLISTING_FAMILIES[[#This Row],[HOUSEHOLD_ANNUAL_INCOME]]&lt;&gt;"")</f>
        <v>0</v>
      </c>
      <c r="L704" s="36">
        <f>SUM(
IF(AND(TBL_QUAL_SERVICESLISTING_FAMILIES[[#This Row],[LISTING_LOAN_ID_PROP_ADDR]]&lt;&gt;"",NOT(ISNUMBER(MATCH(TBL_QUAL_SERVICESLISTING_FAMILIES[[#This Row],[LISTING_LOAN_ID_PROP_ADDR]],RANGE_LOOKUP_UDARDA_LOANLIST,0)))),1,0)
)</f>
        <v>0</v>
      </c>
    </row>
    <row r="705" spans="2:12" ht="20.100000000000001" customHeight="1" x14ac:dyDescent="0.25">
      <c r="B705" s="25" t="str">
        <f>IF(TBL_QUAL_SERVICESLISTING_FAMILIES[[#This Row],[RECORD_STARTED]],IF(TBL_QUAL_SERVICESLISTING_FAMILIES[[#This Row],[ERROR_COUNT]]&gt;0,-1,IF(TBL_QUAL_SERVICESLISTING_FAMILIES[[#This Row],[REQ_FIELDS_POPULATED]],1,0)),"")</f>
        <v/>
      </c>
      <c r="C705" s="94">
        <f>ROW()-ROW(TBL_QUAL_SERVICESLISTING_FAMILIES[[#Headers],[ROW_ID]])</f>
        <v>696</v>
      </c>
      <c r="D705" s="82"/>
      <c r="E705" s="82"/>
      <c r="F705" s="33"/>
      <c r="G70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5" s="84" t="str">
        <f>IFERROR(INDEX(TBL_UDARDA_LOANPOOL[QUAL_SERVICES_HUD_MFI],MATCH(TBL_QUAL_SERVICESLISTING_FAMILIES[[#This Row],[LISTING_LOAN_ID_PROP_ADDR]],TBL_UDARDA_LOANPOOL[LOAN_ID_PROP_ADDR],0)),"")</f>
        <v/>
      </c>
      <c r="I70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5" s="36" t="b">
        <f>CONCATENATE(TBL_QUAL_SERVICESLISTING_FAMILIES[[#This Row],[LISTING_LOAN_ID_PROP_ADDR]],TBL_QUAL_SERVICESLISTING_FAMILIES[[#This Row],[FAMILY_NAME]],TBL_QUAL_SERVICESLISTING_FAMILIES[[#This Row],[HOUSEHOLD_ANNUAL_INCOME]])&lt;&gt;""</f>
        <v>0</v>
      </c>
      <c r="K705" s="36" t="b">
        <f>AND(TBL_QUAL_SERVICESLISTING_FAMILIES[[#This Row],[LISTING_LOAN_ID_PROP_ADDR]]&lt;&gt;"",TBL_QUAL_SERVICESLISTING_FAMILIES[[#This Row],[FAMILY_NAME]]&lt;&gt;"",TBL_QUAL_SERVICESLISTING_FAMILIES[[#This Row],[HOUSEHOLD_ANNUAL_INCOME]]&lt;&gt;"")</f>
        <v>0</v>
      </c>
      <c r="L705" s="36">
        <f>SUM(
IF(AND(TBL_QUAL_SERVICESLISTING_FAMILIES[[#This Row],[LISTING_LOAN_ID_PROP_ADDR]]&lt;&gt;"",NOT(ISNUMBER(MATCH(TBL_QUAL_SERVICESLISTING_FAMILIES[[#This Row],[LISTING_LOAN_ID_PROP_ADDR]],RANGE_LOOKUP_UDARDA_LOANLIST,0)))),1,0)
)</f>
        <v>0</v>
      </c>
    </row>
    <row r="706" spans="2:12" ht="20.100000000000001" customHeight="1" x14ac:dyDescent="0.25">
      <c r="B706" s="25" t="str">
        <f>IF(TBL_QUAL_SERVICESLISTING_FAMILIES[[#This Row],[RECORD_STARTED]],IF(TBL_QUAL_SERVICESLISTING_FAMILIES[[#This Row],[ERROR_COUNT]]&gt;0,-1,IF(TBL_QUAL_SERVICESLISTING_FAMILIES[[#This Row],[REQ_FIELDS_POPULATED]],1,0)),"")</f>
        <v/>
      </c>
      <c r="C706" s="94">
        <f>ROW()-ROW(TBL_QUAL_SERVICESLISTING_FAMILIES[[#Headers],[ROW_ID]])</f>
        <v>697</v>
      </c>
      <c r="D706" s="82"/>
      <c r="E706" s="82"/>
      <c r="F706" s="33"/>
      <c r="G70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6" s="84" t="str">
        <f>IFERROR(INDEX(TBL_UDARDA_LOANPOOL[QUAL_SERVICES_HUD_MFI],MATCH(TBL_QUAL_SERVICESLISTING_FAMILIES[[#This Row],[LISTING_LOAN_ID_PROP_ADDR]],TBL_UDARDA_LOANPOOL[LOAN_ID_PROP_ADDR],0)),"")</f>
        <v/>
      </c>
      <c r="I70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6" s="36" t="b">
        <f>CONCATENATE(TBL_QUAL_SERVICESLISTING_FAMILIES[[#This Row],[LISTING_LOAN_ID_PROP_ADDR]],TBL_QUAL_SERVICESLISTING_FAMILIES[[#This Row],[FAMILY_NAME]],TBL_QUAL_SERVICESLISTING_FAMILIES[[#This Row],[HOUSEHOLD_ANNUAL_INCOME]])&lt;&gt;""</f>
        <v>0</v>
      </c>
      <c r="K706" s="36" t="b">
        <f>AND(TBL_QUAL_SERVICESLISTING_FAMILIES[[#This Row],[LISTING_LOAN_ID_PROP_ADDR]]&lt;&gt;"",TBL_QUAL_SERVICESLISTING_FAMILIES[[#This Row],[FAMILY_NAME]]&lt;&gt;"",TBL_QUAL_SERVICESLISTING_FAMILIES[[#This Row],[HOUSEHOLD_ANNUAL_INCOME]]&lt;&gt;"")</f>
        <v>0</v>
      </c>
      <c r="L706" s="36">
        <f>SUM(
IF(AND(TBL_QUAL_SERVICESLISTING_FAMILIES[[#This Row],[LISTING_LOAN_ID_PROP_ADDR]]&lt;&gt;"",NOT(ISNUMBER(MATCH(TBL_QUAL_SERVICESLISTING_FAMILIES[[#This Row],[LISTING_LOAN_ID_PROP_ADDR]],RANGE_LOOKUP_UDARDA_LOANLIST,0)))),1,0)
)</f>
        <v>0</v>
      </c>
    </row>
    <row r="707" spans="2:12" ht="20.100000000000001" customHeight="1" x14ac:dyDescent="0.25">
      <c r="B707" s="25" t="str">
        <f>IF(TBL_QUAL_SERVICESLISTING_FAMILIES[[#This Row],[RECORD_STARTED]],IF(TBL_QUAL_SERVICESLISTING_FAMILIES[[#This Row],[ERROR_COUNT]]&gt;0,-1,IF(TBL_QUAL_SERVICESLISTING_FAMILIES[[#This Row],[REQ_FIELDS_POPULATED]],1,0)),"")</f>
        <v/>
      </c>
      <c r="C707" s="94">
        <f>ROW()-ROW(TBL_QUAL_SERVICESLISTING_FAMILIES[[#Headers],[ROW_ID]])</f>
        <v>698</v>
      </c>
      <c r="D707" s="82"/>
      <c r="E707" s="82"/>
      <c r="F707" s="33"/>
      <c r="G70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7" s="84" t="str">
        <f>IFERROR(INDEX(TBL_UDARDA_LOANPOOL[QUAL_SERVICES_HUD_MFI],MATCH(TBL_QUAL_SERVICESLISTING_FAMILIES[[#This Row],[LISTING_LOAN_ID_PROP_ADDR]],TBL_UDARDA_LOANPOOL[LOAN_ID_PROP_ADDR],0)),"")</f>
        <v/>
      </c>
      <c r="I70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7" s="36" t="b">
        <f>CONCATENATE(TBL_QUAL_SERVICESLISTING_FAMILIES[[#This Row],[LISTING_LOAN_ID_PROP_ADDR]],TBL_QUAL_SERVICESLISTING_FAMILIES[[#This Row],[FAMILY_NAME]],TBL_QUAL_SERVICESLISTING_FAMILIES[[#This Row],[HOUSEHOLD_ANNUAL_INCOME]])&lt;&gt;""</f>
        <v>0</v>
      </c>
      <c r="K707" s="36" t="b">
        <f>AND(TBL_QUAL_SERVICESLISTING_FAMILIES[[#This Row],[LISTING_LOAN_ID_PROP_ADDR]]&lt;&gt;"",TBL_QUAL_SERVICESLISTING_FAMILIES[[#This Row],[FAMILY_NAME]]&lt;&gt;"",TBL_QUAL_SERVICESLISTING_FAMILIES[[#This Row],[HOUSEHOLD_ANNUAL_INCOME]]&lt;&gt;"")</f>
        <v>0</v>
      </c>
      <c r="L707" s="36">
        <f>SUM(
IF(AND(TBL_QUAL_SERVICESLISTING_FAMILIES[[#This Row],[LISTING_LOAN_ID_PROP_ADDR]]&lt;&gt;"",NOT(ISNUMBER(MATCH(TBL_QUAL_SERVICESLISTING_FAMILIES[[#This Row],[LISTING_LOAN_ID_PROP_ADDR]],RANGE_LOOKUP_UDARDA_LOANLIST,0)))),1,0)
)</f>
        <v>0</v>
      </c>
    </row>
    <row r="708" spans="2:12" ht="20.100000000000001" customHeight="1" x14ac:dyDescent="0.25">
      <c r="B708" s="25" t="str">
        <f>IF(TBL_QUAL_SERVICESLISTING_FAMILIES[[#This Row],[RECORD_STARTED]],IF(TBL_QUAL_SERVICESLISTING_FAMILIES[[#This Row],[ERROR_COUNT]]&gt;0,-1,IF(TBL_QUAL_SERVICESLISTING_FAMILIES[[#This Row],[REQ_FIELDS_POPULATED]],1,0)),"")</f>
        <v/>
      </c>
      <c r="C708" s="94">
        <f>ROW()-ROW(TBL_QUAL_SERVICESLISTING_FAMILIES[[#Headers],[ROW_ID]])</f>
        <v>699</v>
      </c>
      <c r="D708" s="82"/>
      <c r="E708" s="82"/>
      <c r="F708" s="33"/>
      <c r="G70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8" s="84" t="str">
        <f>IFERROR(INDEX(TBL_UDARDA_LOANPOOL[QUAL_SERVICES_HUD_MFI],MATCH(TBL_QUAL_SERVICESLISTING_FAMILIES[[#This Row],[LISTING_LOAN_ID_PROP_ADDR]],TBL_UDARDA_LOANPOOL[LOAN_ID_PROP_ADDR],0)),"")</f>
        <v/>
      </c>
      <c r="I70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8" s="36" t="b">
        <f>CONCATENATE(TBL_QUAL_SERVICESLISTING_FAMILIES[[#This Row],[LISTING_LOAN_ID_PROP_ADDR]],TBL_QUAL_SERVICESLISTING_FAMILIES[[#This Row],[FAMILY_NAME]],TBL_QUAL_SERVICESLISTING_FAMILIES[[#This Row],[HOUSEHOLD_ANNUAL_INCOME]])&lt;&gt;""</f>
        <v>0</v>
      </c>
      <c r="K708" s="36" t="b">
        <f>AND(TBL_QUAL_SERVICESLISTING_FAMILIES[[#This Row],[LISTING_LOAN_ID_PROP_ADDR]]&lt;&gt;"",TBL_QUAL_SERVICESLISTING_FAMILIES[[#This Row],[FAMILY_NAME]]&lt;&gt;"",TBL_QUAL_SERVICESLISTING_FAMILIES[[#This Row],[HOUSEHOLD_ANNUAL_INCOME]]&lt;&gt;"")</f>
        <v>0</v>
      </c>
      <c r="L708" s="36">
        <f>SUM(
IF(AND(TBL_QUAL_SERVICESLISTING_FAMILIES[[#This Row],[LISTING_LOAN_ID_PROP_ADDR]]&lt;&gt;"",NOT(ISNUMBER(MATCH(TBL_QUAL_SERVICESLISTING_FAMILIES[[#This Row],[LISTING_LOAN_ID_PROP_ADDR]],RANGE_LOOKUP_UDARDA_LOANLIST,0)))),1,0)
)</f>
        <v>0</v>
      </c>
    </row>
    <row r="709" spans="2:12" ht="20.100000000000001" customHeight="1" x14ac:dyDescent="0.25">
      <c r="B709" s="25" t="str">
        <f>IF(TBL_QUAL_SERVICESLISTING_FAMILIES[[#This Row],[RECORD_STARTED]],IF(TBL_QUAL_SERVICESLISTING_FAMILIES[[#This Row],[ERROR_COUNT]]&gt;0,-1,IF(TBL_QUAL_SERVICESLISTING_FAMILIES[[#This Row],[REQ_FIELDS_POPULATED]],1,0)),"")</f>
        <v/>
      </c>
      <c r="C709" s="94">
        <f>ROW()-ROW(TBL_QUAL_SERVICESLISTING_FAMILIES[[#Headers],[ROW_ID]])</f>
        <v>700</v>
      </c>
      <c r="D709" s="82"/>
      <c r="E709" s="82"/>
      <c r="F709" s="33"/>
      <c r="G70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9" s="84" t="str">
        <f>IFERROR(INDEX(TBL_UDARDA_LOANPOOL[QUAL_SERVICES_HUD_MFI],MATCH(TBL_QUAL_SERVICESLISTING_FAMILIES[[#This Row],[LISTING_LOAN_ID_PROP_ADDR]],TBL_UDARDA_LOANPOOL[LOAN_ID_PROP_ADDR],0)),"")</f>
        <v/>
      </c>
      <c r="I70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9" s="36" t="b">
        <f>CONCATENATE(TBL_QUAL_SERVICESLISTING_FAMILIES[[#This Row],[LISTING_LOAN_ID_PROP_ADDR]],TBL_QUAL_SERVICESLISTING_FAMILIES[[#This Row],[FAMILY_NAME]],TBL_QUAL_SERVICESLISTING_FAMILIES[[#This Row],[HOUSEHOLD_ANNUAL_INCOME]])&lt;&gt;""</f>
        <v>0</v>
      </c>
      <c r="K709" s="36" t="b">
        <f>AND(TBL_QUAL_SERVICESLISTING_FAMILIES[[#This Row],[LISTING_LOAN_ID_PROP_ADDR]]&lt;&gt;"",TBL_QUAL_SERVICESLISTING_FAMILIES[[#This Row],[FAMILY_NAME]]&lt;&gt;"",TBL_QUAL_SERVICESLISTING_FAMILIES[[#This Row],[HOUSEHOLD_ANNUAL_INCOME]]&lt;&gt;"")</f>
        <v>0</v>
      </c>
      <c r="L709" s="36">
        <f>SUM(
IF(AND(TBL_QUAL_SERVICESLISTING_FAMILIES[[#This Row],[LISTING_LOAN_ID_PROP_ADDR]]&lt;&gt;"",NOT(ISNUMBER(MATCH(TBL_QUAL_SERVICESLISTING_FAMILIES[[#This Row],[LISTING_LOAN_ID_PROP_ADDR]],RANGE_LOOKUP_UDARDA_LOANLIST,0)))),1,0)
)</f>
        <v>0</v>
      </c>
    </row>
    <row r="710" spans="2:12" ht="20.100000000000001" customHeight="1" x14ac:dyDescent="0.25">
      <c r="B710" s="25" t="str">
        <f>IF(TBL_QUAL_SERVICESLISTING_FAMILIES[[#This Row],[RECORD_STARTED]],IF(TBL_QUAL_SERVICESLISTING_FAMILIES[[#This Row],[ERROR_COUNT]]&gt;0,-1,IF(TBL_QUAL_SERVICESLISTING_FAMILIES[[#This Row],[REQ_FIELDS_POPULATED]],1,0)),"")</f>
        <v/>
      </c>
      <c r="C710" s="94">
        <f>ROW()-ROW(TBL_QUAL_SERVICESLISTING_FAMILIES[[#Headers],[ROW_ID]])</f>
        <v>701</v>
      </c>
      <c r="D710" s="82"/>
      <c r="E710" s="82"/>
      <c r="F710" s="33"/>
      <c r="G7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0" s="84" t="str">
        <f>IFERROR(INDEX(TBL_UDARDA_LOANPOOL[QUAL_SERVICES_HUD_MFI],MATCH(TBL_QUAL_SERVICESLISTING_FAMILIES[[#This Row],[LISTING_LOAN_ID_PROP_ADDR]],TBL_UDARDA_LOANPOOL[LOAN_ID_PROP_ADDR],0)),"")</f>
        <v/>
      </c>
      <c r="I7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0" s="36" t="b">
        <f>CONCATENATE(TBL_QUAL_SERVICESLISTING_FAMILIES[[#This Row],[LISTING_LOAN_ID_PROP_ADDR]],TBL_QUAL_SERVICESLISTING_FAMILIES[[#This Row],[FAMILY_NAME]],TBL_QUAL_SERVICESLISTING_FAMILIES[[#This Row],[HOUSEHOLD_ANNUAL_INCOME]])&lt;&gt;""</f>
        <v>0</v>
      </c>
      <c r="K710" s="36" t="b">
        <f>AND(TBL_QUAL_SERVICESLISTING_FAMILIES[[#This Row],[LISTING_LOAN_ID_PROP_ADDR]]&lt;&gt;"",TBL_QUAL_SERVICESLISTING_FAMILIES[[#This Row],[FAMILY_NAME]]&lt;&gt;"",TBL_QUAL_SERVICESLISTING_FAMILIES[[#This Row],[HOUSEHOLD_ANNUAL_INCOME]]&lt;&gt;"")</f>
        <v>0</v>
      </c>
      <c r="L710" s="36">
        <f>SUM(
IF(AND(TBL_QUAL_SERVICESLISTING_FAMILIES[[#This Row],[LISTING_LOAN_ID_PROP_ADDR]]&lt;&gt;"",NOT(ISNUMBER(MATCH(TBL_QUAL_SERVICESLISTING_FAMILIES[[#This Row],[LISTING_LOAN_ID_PROP_ADDR]],RANGE_LOOKUP_UDARDA_LOANLIST,0)))),1,0)
)</f>
        <v>0</v>
      </c>
    </row>
    <row r="711" spans="2:12" ht="20.100000000000001" customHeight="1" x14ac:dyDescent="0.25">
      <c r="B711" s="25" t="str">
        <f>IF(TBL_QUAL_SERVICESLISTING_FAMILIES[[#This Row],[RECORD_STARTED]],IF(TBL_QUAL_SERVICESLISTING_FAMILIES[[#This Row],[ERROR_COUNT]]&gt;0,-1,IF(TBL_QUAL_SERVICESLISTING_FAMILIES[[#This Row],[REQ_FIELDS_POPULATED]],1,0)),"")</f>
        <v/>
      </c>
      <c r="C711" s="94">
        <f>ROW()-ROW(TBL_QUAL_SERVICESLISTING_FAMILIES[[#Headers],[ROW_ID]])</f>
        <v>702</v>
      </c>
      <c r="D711" s="82"/>
      <c r="E711" s="82"/>
      <c r="F711" s="33"/>
      <c r="G7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1" s="84" t="str">
        <f>IFERROR(INDEX(TBL_UDARDA_LOANPOOL[QUAL_SERVICES_HUD_MFI],MATCH(TBL_QUAL_SERVICESLISTING_FAMILIES[[#This Row],[LISTING_LOAN_ID_PROP_ADDR]],TBL_UDARDA_LOANPOOL[LOAN_ID_PROP_ADDR],0)),"")</f>
        <v/>
      </c>
      <c r="I7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1" s="36" t="b">
        <f>CONCATENATE(TBL_QUAL_SERVICESLISTING_FAMILIES[[#This Row],[LISTING_LOAN_ID_PROP_ADDR]],TBL_QUAL_SERVICESLISTING_FAMILIES[[#This Row],[FAMILY_NAME]],TBL_QUAL_SERVICESLISTING_FAMILIES[[#This Row],[HOUSEHOLD_ANNUAL_INCOME]])&lt;&gt;""</f>
        <v>0</v>
      </c>
      <c r="K711" s="36" t="b">
        <f>AND(TBL_QUAL_SERVICESLISTING_FAMILIES[[#This Row],[LISTING_LOAN_ID_PROP_ADDR]]&lt;&gt;"",TBL_QUAL_SERVICESLISTING_FAMILIES[[#This Row],[FAMILY_NAME]]&lt;&gt;"",TBL_QUAL_SERVICESLISTING_FAMILIES[[#This Row],[HOUSEHOLD_ANNUAL_INCOME]]&lt;&gt;"")</f>
        <v>0</v>
      </c>
      <c r="L711" s="36">
        <f>SUM(
IF(AND(TBL_QUAL_SERVICESLISTING_FAMILIES[[#This Row],[LISTING_LOAN_ID_PROP_ADDR]]&lt;&gt;"",NOT(ISNUMBER(MATCH(TBL_QUAL_SERVICESLISTING_FAMILIES[[#This Row],[LISTING_LOAN_ID_PROP_ADDR]],RANGE_LOOKUP_UDARDA_LOANLIST,0)))),1,0)
)</f>
        <v>0</v>
      </c>
    </row>
    <row r="712" spans="2:12" ht="20.100000000000001" customHeight="1" x14ac:dyDescent="0.25">
      <c r="B712" s="25" t="str">
        <f>IF(TBL_QUAL_SERVICESLISTING_FAMILIES[[#This Row],[RECORD_STARTED]],IF(TBL_QUAL_SERVICESLISTING_FAMILIES[[#This Row],[ERROR_COUNT]]&gt;0,-1,IF(TBL_QUAL_SERVICESLISTING_FAMILIES[[#This Row],[REQ_FIELDS_POPULATED]],1,0)),"")</f>
        <v/>
      </c>
      <c r="C712" s="94">
        <f>ROW()-ROW(TBL_QUAL_SERVICESLISTING_FAMILIES[[#Headers],[ROW_ID]])</f>
        <v>703</v>
      </c>
      <c r="D712" s="82"/>
      <c r="E712" s="82"/>
      <c r="F712" s="33"/>
      <c r="G7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2" s="84" t="str">
        <f>IFERROR(INDEX(TBL_UDARDA_LOANPOOL[QUAL_SERVICES_HUD_MFI],MATCH(TBL_QUAL_SERVICESLISTING_FAMILIES[[#This Row],[LISTING_LOAN_ID_PROP_ADDR]],TBL_UDARDA_LOANPOOL[LOAN_ID_PROP_ADDR],0)),"")</f>
        <v/>
      </c>
      <c r="I7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2" s="36" t="b">
        <f>CONCATENATE(TBL_QUAL_SERVICESLISTING_FAMILIES[[#This Row],[LISTING_LOAN_ID_PROP_ADDR]],TBL_QUAL_SERVICESLISTING_FAMILIES[[#This Row],[FAMILY_NAME]],TBL_QUAL_SERVICESLISTING_FAMILIES[[#This Row],[HOUSEHOLD_ANNUAL_INCOME]])&lt;&gt;""</f>
        <v>0</v>
      </c>
      <c r="K712" s="36" t="b">
        <f>AND(TBL_QUAL_SERVICESLISTING_FAMILIES[[#This Row],[LISTING_LOAN_ID_PROP_ADDR]]&lt;&gt;"",TBL_QUAL_SERVICESLISTING_FAMILIES[[#This Row],[FAMILY_NAME]]&lt;&gt;"",TBL_QUAL_SERVICESLISTING_FAMILIES[[#This Row],[HOUSEHOLD_ANNUAL_INCOME]]&lt;&gt;"")</f>
        <v>0</v>
      </c>
      <c r="L712" s="36">
        <f>SUM(
IF(AND(TBL_QUAL_SERVICESLISTING_FAMILIES[[#This Row],[LISTING_LOAN_ID_PROP_ADDR]]&lt;&gt;"",NOT(ISNUMBER(MATCH(TBL_QUAL_SERVICESLISTING_FAMILIES[[#This Row],[LISTING_LOAN_ID_PROP_ADDR]],RANGE_LOOKUP_UDARDA_LOANLIST,0)))),1,0)
)</f>
        <v>0</v>
      </c>
    </row>
    <row r="713" spans="2:12" ht="20.100000000000001" customHeight="1" x14ac:dyDescent="0.25">
      <c r="B713" s="25" t="str">
        <f>IF(TBL_QUAL_SERVICESLISTING_FAMILIES[[#This Row],[RECORD_STARTED]],IF(TBL_QUAL_SERVICESLISTING_FAMILIES[[#This Row],[ERROR_COUNT]]&gt;0,-1,IF(TBL_QUAL_SERVICESLISTING_FAMILIES[[#This Row],[REQ_FIELDS_POPULATED]],1,0)),"")</f>
        <v/>
      </c>
      <c r="C713" s="94">
        <f>ROW()-ROW(TBL_QUAL_SERVICESLISTING_FAMILIES[[#Headers],[ROW_ID]])</f>
        <v>704</v>
      </c>
      <c r="D713" s="82"/>
      <c r="E713" s="82"/>
      <c r="F713" s="33"/>
      <c r="G7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3" s="84" t="str">
        <f>IFERROR(INDEX(TBL_UDARDA_LOANPOOL[QUAL_SERVICES_HUD_MFI],MATCH(TBL_QUAL_SERVICESLISTING_FAMILIES[[#This Row],[LISTING_LOAN_ID_PROP_ADDR]],TBL_UDARDA_LOANPOOL[LOAN_ID_PROP_ADDR],0)),"")</f>
        <v/>
      </c>
      <c r="I7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3" s="36" t="b">
        <f>CONCATENATE(TBL_QUAL_SERVICESLISTING_FAMILIES[[#This Row],[LISTING_LOAN_ID_PROP_ADDR]],TBL_QUAL_SERVICESLISTING_FAMILIES[[#This Row],[FAMILY_NAME]],TBL_QUAL_SERVICESLISTING_FAMILIES[[#This Row],[HOUSEHOLD_ANNUAL_INCOME]])&lt;&gt;""</f>
        <v>0</v>
      </c>
      <c r="K713" s="36" t="b">
        <f>AND(TBL_QUAL_SERVICESLISTING_FAMILIES[[#This Row],[LISTING_LOAN_ID_PROP_ADDR]]&lt;&gt;"",TBL_QUAL_SERVICESLISTING_FAMILIES[[#This Row],[FAMILY_NAME]]&lt;&gt;"",TBL_QUAL_SERVICESLISTING_FAMILIES[[#This Row],[HOUSEHOLD_ANNUAL_INCOME]]&lt;&gt;"")</f>
        <v>0</v>
      </c>
      <c r="L713" s="36">
        <f>SUM(
IF(AND(TBL_QUAL_SERVICESLISTING_FAMILIES[[#This Row],[LISTING_LOAN_ID_PROP_ADDR]]&lt;&gt;"",NOT(ISNUMBER(MATCH(TBL_QUAL_SERVICESLISTING_FAMILIES[[#This Row],[LISTING_LOAN_ID_PROP_ADDR]],RANGE_LOOKUP_UDARDA_LOANLIST,0)))),1,0)
)</f>
        <v>0</v>
      </c>
    </row>
    <row r="714" spans="2:12" ht="20.100000000000001" customHeight="1" x14ac:dyDescent="0.25">
      <c r="B714" s="25" t="str">
        <f>IF(TBL_QUAL_SERVICESLISTING_FAMILIES[[#This Row],[RECORD_STARTED]],IF(TBL_QUAL_SERVICESLISTING_FAMILIES[[#This Row],[ERROR_COUNT]]&gt;0,-1,IF(TBL_QUAL_SERVICESLISTING_FAMILIES[[#This Row],[REQ_FIELDS_POPULATED]],1,0)),"")</f>
        <v/>
      </c>
      <c r="C714" s="94">
        <f>ROW()-ROW(TBL_QUAL_SERVICESLISTING_FAMILIES[[#Headers],[ROW_ID]])</f>
        <v>705</v>
      </c>
      <c r="D714" s="82"/>
      <c r="E714" s="82"/>
      <c r="F714" s="33"/>
      <c r="G7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4" s="84" t="str">
        <f>IFERROR(INDEX(TBL_UDARDA_LOANPOOL[QUAL_SERVICES_HUD_MFI],MATCH(TBL_QUAL_SERVICESLISTING_FAMILIES[[#This Row],[LISTING_LOAN_ID_PROP_ADDR]],TBL_UDARDA_LOANPOOL[LOAN_ID_PROP_ADDR],0)),"")</f>
        <v/>
      </c>
      <c r="I7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4" s="36" t="b">
        <f>CONCATENATE(TBL_QUAL_SERVICESLISTING_FAMILIES[[#This Row],[LISTING_LOAN_ID_PROP_ADDR]],TBL_QUAL_SERVICESLISTING_FAMILIES[[#This Row],[FAMILY_NAME]],TBL_QUAL_SERVICESLISTING_FAMILIES[[#This Row],[HOUSEHOLD_ANNUAL_INCOME]])&lt;&gt;""</f>
        <v>0</v>
      </c>
      <c r="K714" s="36" t="b">
        <f>AND(TBL_QUAL_SERVICESLISTING_FAMILIES[[#This Row],[LISTING_LOAN_ID_PROP_ADDR]]&lt;&gt;"",TBL_QUAL_SERVICESLISTING_FAMILIES[[#This Row],[FAMILY_NAME]]&lt;&gt;"",TBL_QUAL_SERVICESLISTING_FAMILIES[[#This Row],[HOUSEHOLD_ANNUAL_INCOME]]&lt;&gt;"")</f>
        <v>0</v>
      </c>
      <c r="L714" s="36">
        <f>SUM(
IF(AND(TBL_QUAL_SERVICESLISTING_FAMILIES[[#This Row],[LISTING_LOAN_ID_PROP_ADDR]]&lt;&gt;"",NOT(ISNUMBER(MATCH(TBL_QUAL_SERVICESLISTING_FAMILIES[[#This Row],[LISTING_LOAN_ID_PROP_ADDR]],RANGE_LOOKUP_UDARDA_LOANLIST,0)))),1,0)
)</f>
        <v>0</v>
      </c>
    </row>
    <row r="715" spans="2:12" ht="20.100000000000001" customHeight="1" x14ac:dyDescent="0.25">
      <c r="B715" s="25" t="str">
        <f>IF(TBL_QUAL_SERVICESLISTING_FAMILIES[[#This Row],[RECORD_STARTED]],IF(TBL_QUAL_SERVICESLISTING_FAMILIES[[#This Row],[ERROR_COUNT]]&gt;0,-1,IF(TBL_QUAL_SERVICESLISTING_FAMILIES[[#This Row],[REQ_FIELDS_POPULATED]],1,0)),"")</f>
        <v/>
      </c>
      <c r="C715" s="94">
        <f>ROW()-ROW(TBL_QUAL_SERVICESLISTING_FAMILIES[[#Headers],[ROW_ID]])</f>
        <v>706</v>
      </c>
      <c r="D715" s="82"/>
      <c r="E715" s="82"/>
      <c r="F715" s="33"/>
      <c r="G7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5" s="84" t="str">
        <f>IFERROR(INDEX(TBL_UDARDA_LOANPOOL[QUAL_SERVICES_HUD_MFI],MATCH(TBL_QUAL_SERVICESLISTING_FAMILIES[[#This Row],[LISTING_LOAN_ID_PROP_ADDR]],TBL_UDARDA_LOANPOOL[LOAN_ID_PROP_ADDR],0)),"")</f>
        <v/>
      </c>
      <c r="I7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5" s="36" t="b">
        <f>CONCATENATE(TBL_QUAL_SERVICESLISTING_FAMILIES[[#This Row],[LISTING_LOAN_ID_PROP_ADDR]],TBL_QUAL_SERVICESLISTING_FAMILIES[[#This Row],[FAMILY_NAME]],TBL_QUAL_SERVICESLISTING_FAMILIES[[#This Row],[HOUSEHOLD_ANNUAL_INCOME]])&lt;&gt;""</f>
        <v>0</v>
      </c>
      <c r="K715" s="36" t="b">
        <f>AND(TBL_QUAL_SERVICESLISTING_FAMILIES[[#This Row],[LISTING_LOAN_ID_PROP_ADDR]]&lt;&gt;"",TBL_QUAL_SERVICESLISTING_FAMILIES[[#This Row],[FAMILY_NAME]]&lt;&gt;"",TBL_QUAL_SERVICESLISTING_FAMILIES[[#This Row],[HOUSEHOLD_ANNUAL_INCOME]]&lt;&gt;"")</f>
        <v>0</v>
      </c>
      <c r="L715" s="36">
        <f>SUM(
IF(AND(TBL_QUAL_SERVICESLISTING_FAMILIES[[#This Row],[LISTING_LOAN_ID_PROP_ADDR]]&lt;&gt;"",NOT(ISNUMBER(MATCH(TBL_QUAL_SERVICESLISTING_FAMILIES[[#This Row],[LISTING_LOAN_ID_PROP_ADDR]],RANGE_LOOKUP_UDARDA_LOANLIST,0)))),1,0)
)</f>
        <v>0</v>
      </c>
    </row>
    <row r="716" spans="2:12" ht="20.100000000000001" customHeight="1" x14ac:dyDescent="0.25">
      <c r="B716" s="25" t="str">
        <f>IF(TBL_QUAL_SERVICESLISTING_FAMILIES[[#This Row],[RECORD_STARTED]],IF(TBL_QUAL_SERVICESLISTING_FAMILIES[[#This Row],[ERROR_COUNT]]&gt;0,-1,IF(TBL_QUAL_SERVICESLISTING_FAMILIES[[#This Row],[REQ_FIELDS_POPULATED]],1,0)),"")</f>
        <v/>
      </c>
      <c r="C716" s="94">
        <f>ROW()-ROW(TBL_QUAL_SERVICESLISTING_FAMILIES[[#Headers],[ROW_ID]])</f>
        <v>707</v>
      </c>
      <c r="D716" s="82"/>
      <c r="E716" s="82"/>
      <c r="F716" s="33"/>
      <c r="G7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6" s="84" t="str">
        <f>IFERROR(INDEX(TBL_UDARDA_LOANPOOL[QUAL_SERVICES_HUD_MFI],MATCH(TBL_QUAL_SERVICESLISTING_FAMILIES[[#This Row],[LISTING_LOAN_ID_PROP_ADDR]],TBL_UDARDA_LOANPOOL[LOAN_ID_PROP_ADDR],0)),"")</f>
        <v/>
      </c>
      <c r="I7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6" s="36" t="b">
        <f>CONCATENATE(TBL_QUAL_SERVICESLISTING_FAMILIES[[#This Row],[LISTING_LOAN_ID_PROP_ADDR]],TBL_QUAL_SERVICESLISTING_FAMILIES[[#This Row],[FAMILY_NAME]],TBL_QUAL_SERVICESLISTING_FAMILIES[[#This Row],[HOUSEHOLD_ANNUAL_INCOME]])&lt;&gt;""</f>
        <v>0</v>
      </c>
      <c r="K716" s="36" t="b">
        <f>AND(TBL_QUAL_SERVICESLISTING_FAMILIES[[#This Row],[LISTING_LOAN_ID_PROP_ADDR]]&lt;&gt;"",TBL_QUAL_SERVICESLISTING_FAMILIES[[#This Row],[FAMILY_NAME]]&lt;&gt;"",TBL_QUAL_SERVICESLISTING_FAMILIES[[#This Row],[HOUSEHOLD_ANNUAL_INCOME]]&lt;&gt;"")</f>
        <v>0</v>
      </c>
      <c r="L716" s="36">
        <f>SUM(
IF(AND(TBL_QUAL_SERVICESLISTING_FAMILIES[[#This Row],[LISTING_LOAN_ID_PROP_ADDR]]&lt;&gt;"",NOT(ISNUMBER(MATCH(TBL_QUAL_SERVICESLISTING_FAMILIES[[#This Row],[LISTING_LOAN_ID_PROP_ADDR]],RANGE_LOOKUP_UDARDA_LOANLIST,0)))),1,0)
)</f>
        <v>0</v>
      </c>
    </row>
    <row r="717" spans="2:12" ht="20.100000000000001" customHeight="1" x14ac:dyDescent="0.25">
      <c r="B717" s="25" t="str">
        <f>IF(TBL_QUAL_SERVICESLISTING_FAMILIES[[#This Row],[RECORD_STARTED]],IF(TBL_QUAL_SERVICESLISTING_FAMILIES[[#This Row],[ERROR_COUNT]]&gt;0,-1,IF(TBL_QUAL_SERVICESLISTING_FAMILIES[[#This Row],[REQ_FIELDS_POPULATED]],1,0)),"")</f>
        <v/>
      </c>
      <c r="C717" s="94">
        <f>ROW()-ROW(TBL_QUAL_SERVICESLISTING_FAMILIES[[#Headers],[ROW_ID]])</f>
        <v>708</v>
      </c>
      <c r="D717" s="82"/>
      <c r="E717" s="82"/>
      <c r="F717" s="33"/>
      <c r="G7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7" s="84" t="str">
        <f>IFERROR(INDEX(TBL_UDARDA_LOANPOOL[QUAL_SERVICES_HUD_MFI],MATCH(TBL_QUAL_SERVICESLISTING_FAMILIES[[#This Row],[LISTING_LOAN_ID_PROP_ADDR]],TBL_UDARDA_LOANPOOL[LOAN_ID_PROP_ADDR],0)),"")</f>
        <v/>
      </c>
      <c r="I7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7" s="36" t="b">
        <f>CONCATENATE(TBL_QUAL_SERVICESLISTING_FAMILIES[[#This Row],[LISTING_LOAN_ID_PROP_ADDR]],TBL_QUAL_SERVICESLISTING_FAMILIES[[#This Row],[FAMILY_NAME]],TBL_QUAL_SERVICESLISTING_FAMILIES[[#This Row],[HOUSEHOLD_ANNUAL_INCOME]])&lt;&gt;""</f>
        <v>0</v>
      </c>
      <c r="K717" s="36" t="b">
        <f>AND(TBL_QUAL_SERVICESLISTING_FAMILIES[[#This Row],[LISTING_LOAN_ID_PROP_ADDR]]&lt;&gt;"",TBL_QUAL_SERVICESLISTING_FAMILIES[[#This Row],[FAMILY_NAME]]&lt;&gt;"",TBL_QUAL_SERVICESLISTING_FAMILIES[[#This Row],[HOUSEHOLD_ANNUAL_INCOME]]&lt;&gt;"")</f>
        <v>0</v>
      </c>
      <c r="L717" s="36">
        <f>SUM(
IF(AND(TBL_QUAL_SERVICESLISTING_FAMILIES[[#This Row],[LISTING_LOAN_ID_PROP_ADDR]]&lt;&gt;"",NOT(ISNUMBER(MATCH(TBL_QUAL_SERVICESLISTING_FAMILIES[[#This Row],[LISTING_LOAN_ID_PROP_ADDR]],RANGE_LOOKUP_UDARDA_LOANLIST,0)))),1,0)
)</f>
        <v>0</v>
      </c>
    </row>
    <row r="718" spans="2:12" ht="20.100000000000001" customHeight="1" x14ac:dyDescent="0.25">
      <c r="B718" s="25" t="str">
        <f>IF(TBL_QUAL_SERVICESLISTING_FAMILIES[[#This Row],[RECORD_STARTED]],IF(TBL_QUAL_SERVICESLISTING_FAMILIES[[#This Row],[ERROR_COUNT]]&gt;0,-1,IF(TBL_QUAL_SERVICESLISTING_FAMILIES[[#This Row],[REQ_FIELDS_POPULATED]],1,0)),"")</f>
        <v/>
      </c>
      <c r="C718" s="94">
        <f>ROW()-ROW(TBL_QUAL_SERVICESLISTING_FAMILIES[[#Headers],[ROW_ID]])</f>
        <v>709</v>
      </c>
      <c r="D718" s="82"/>
      <c r="E718" s="82"/>
      <c r="F718" s="33"/>
      <c r="G7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8" s="84" t="str">
        <f>IFERROR(INDEX(TBL_UDARDA_LOANPOOL[QUAL_SERVICES_HUD_MFI],MATCH(TBL_QUAL_SERVICESLISTING_FAMILIES[[#This Row],[LISTING_LOAN_ID_PROP_ADDR]],TBL_UDARDA_LOANPOOL[LOAN_ID_PROP_ADDR],0)),"")</f>
        <v/>
      </c>
      <c r="I7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8" s="36" t="b">
        <f>CONCATENATE(TBL_QUAL_SERVICESLISTING_FAMILIES[[#This Row],[LISTING_LOAN_ID_PROP_ADDR]],TBL_QUAL_SERVICESLISTING_FAMILIES[[#This Row],[FAMILY_NAME]],TBL_QUAL_SERVICESLISTING_FAMILIES[[#This Row],[HOUSEHOLD_ANNUAL_INCOME]])&lt;&gt;""</f>
        <v>0</v>
      </c>
      <c r="K718" s="36" t="b">
        <f>AND(TBL_QUAL_SERVICESLISTING_FAMILIES[[#This Row],[LISTING_LOAN_ID_PROP_ADDR]]&lt;&gt;"",TBL_QUAL_SERVICESLISTING_FAMILIES[[#This Row],[FAMILY_NAME]]&lt;&gt;"",TBL_QUAL_SERVICESLISTING_FAMILIES[[#This Row],[HOUSEHOLD_ANNUAL_INCOME]]&lt;&gt;"")</f>
        <v>0</v>
      </c>
      <c r="L718" s="36">
        <f>SUM(
IF(AND(TBL_QUAL_SERVICESLISTING_FAMILIES[[#This Row],[LISTING_LOAN_ID_PROP_ADDR]]&lt;&gt;"",NOT(ISNUMBER(MATCH(TBL_QUAL_SERVICESLISTING_FAMILIES[[#This Row],[LISTING_LOAN_ID_PROP_ADDR]],RANGE_LOOKUP_UDARDA_LOANLIST,0)))),1,0)
)</f>
        <v>0</v>
      </c>
    </row>
    <row r="719" spans="2:12" ht="20.100000000000001" customHeight="1" x14ac:dyDescent="0.25">
      <c r="B719" s="25" t="str">
        <f>IF(TBL_QUAL_SERVICESLISTING_FAMILIES[[#This Row],[RECORD_STARTED]],IF(TBL_QUAL_SERVICESLISTING_FAMILIES[[#This Row],[ERROR_COUNT]]&gt;0,-1,IF(TBL_QUAL_SERVICESLISTING_FAMILIES[[#This Row],[REQ_FIELDS_POPULATED]],1,0)),"")</f>
        <v/>
      </c>
      <c r="C719" s="94">
        <f>ROW()-ROW(TBL_QUAL_SERVICESLISTING_FAMILIES[[#Headers],[ROW_ID]])</f>
        <v>710</v>
      </c>
      <c r="D719" s="82"/>
      <c r="E719" s="82"/>
      <c r="F719" s="33"/>
      <c r="G7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9" s="84" t="str">
        <f>IFERROR(INDEX(TBL_UDARDA_LOANPOOL[QUAL_SERVICES_HUD_MFI],MATCH(TBL_QUAL_SERVICESLISTING_FAMILIES[[#This Row],[LISTING_LOAN_ID_PROP_ADDR]],TBL_UDARDA_LOANPOOL[LOAN_ID_PROP_ADDR],0)),"")</f>
        <v/>
      </c>
      <c r="I7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9" s="36" t="b">
        <f>CONCATENATE(TBL_QUAL_SERVICESLISTING_FAMILIES[[#This Row],[LISTING_LOAN_ID_PROP_ADDR]],TBL_QUAL_SERVICESLISTING_FAMILIES[[#This Row],[FAMILY_NAME]],TBL_QUAL_SERVICESLISTING_FAMILIES[[#This Row],[HOUSEHOLD_ANNUAL_INCOME]])&lt;&gt;""</f>
        <v>0</v>
      </c>
      <c r="K719" s="36" t="b">
        <f>AND(TBL_QUAL_SERVICESLISTING_FAMILIES[[#This Row],[LISTING_LOAN_ID_PROP_ADDR]]&lt;&gt;"",TBL_QUAL_SERVICESLISTING_FAMILIES[[#This Row],[FAMILY_NAME]]&lt;&gt;"",TBL_QUAL_SERVICESLISTING_FAMILIES[[#This Row],[HOUSEHOLD_ANNUAL_INCOME]]&lt;&gt;"")</f>
        <v>0</v>
      </c>
      <c r="L719" s="36">
        <f>SUM(
IF(AND(TBL_QUAL_SERVICESLISTING_FAMILIES[[#This Row],[LISTING_LOAN_ID_PROP_ADDR]]&lt;&gt;"",NOT(ISNUMBER(MATCH(TBL_QUAL_SERVICESLISTING_FAMILIES[[#This Row],[LISTING_LOAN_ID_PROP_ADDR]],RANGE_LOOKUP_UDARDA_LOANLIST,0)))),1,0)
)</f>
        <v>0</v>
      </c>
    </row>
    <row r="720" spans="2:12" ht="20.100000000000001" customHeight="1" x14ac:dyDescent="0.25">
      <c r="B720" s="25" t="str">
        <f>IF(TBL_QUAL_SERVICESLISTING_FAMILIES[[#This Row],[RECORD_STARTED]],IF(TBL_QUAL_SERVICESLISTING_FAMILIES[[#This Row],[ERROR_COUNT]]&gt;0,-1,IF(TBL_QUAL_SERVICESLISTING_FAMILIES[[#This Row],[REQ_FIELDS_POPULATED]],1,0)),"")</f>
        <v/>
      </c>
      <c r="C720" s="94">
        <f>ROW()-ROW(TBL_QUAL_SERVICESLISTING_FAMILIES[[#Headers],[ROW_ID]])</f>
        <v>711</v>
      </c>
      <c r="D720" s="82"/>
      <c r="E720" s="82"/>
      <c r="F720" s="33"/>
      <c r="G7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0" s="84" t="str">
        <f>IFERROR(INDEX(TBL_UDARDA_LOANPOOL[QUAL_SERVICES_HUD_MFI],MATCH(TBL_QUAL_SERVICESLISTING_FAMILIES[[#This Row],[LISTING_LOAN_ID_PROP_ADDR]],TBL_UDARDA_LOANPOOL[LOAN_ID_PROP_ADDR],0)),"")</f>
        <v/>
      </c>
      <c r="I7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0" s="36" t="b">
        <f>CONCATENATE(TBL_QUAL_SERVICESLISTING_FAMILIES[[#This Row],[LISTING_LOAN_ID_PROP_ADDR]],TBL_QUAL_SERVICESLISTING_FAMILIES[[#This Row],[FAMILY_NAME]],TBL_QUAL_SERVICESLISTING_FAMILIES[[#This Row],[HOUSEHOLD_ANNUAL_INCOME]])&lt;&gt;""</f>
        <v>0</v>
      </c>
      <c r="K720" s="36" t="b">
        <f>AND(TBL_QUAL_SERVICESLISTING_FAMILIES[[#This Row],[LISTING_LOAN_ID_PROP_ADDR]]&lt;&gt;"",TBL_QUAL_SERVICESLISTING_FAMILIES[[#This Row],[FAMILY_NAME]]&lt;&gt;"",TBL_QUAL_SERVICESLISTING_FAMILIES[[#This Row],[HOUSEHOLD_ANNUAL_INCOME]]&lt;&gt;"")</f>
        <v>0</v>
      </c>
      <c r="L720" s="36">
        <f>SUM(
IF(AND(TBL_QUAL_SERVICESLISTING_FAMILIES[[#This Row],[LISTING_LOAN_ID_PROP_ADDR]]&lt;&gt;"",NOT(ISNUMBER(MATCH(TBL_QUAL_SERVICESLISTING_FAMILIES[[#This Row],[LISTING_LOAN_ID_PROP_ADDR]],RANGE_LOOKUP_UDARDA_LOANLIST,0)))),1,0)
)</f>
        <v>0</v>
      </c>
    </row>
    <row r="721" spans="2:12" ht="20.100000000000001" customHeight="1" x14ac:dyDescent="0.25">
      <c r="B721" s="25" t="str">
        <f>IF(TBL_QUAL_SERVICESLISTING_FAMILIES[[#This Row],[RECORD_STARTED]],IF(TBL_QUAL_SERVICESLISTING_FAMILIES[[#This Row],[ERROR_COUNT]]&gt;0,-1,IF(TBL_QUAL_SERVICESLISTING_FAMILIES[[#This Row],[REQ_FIELDS_POPULATED]],1,0)),"")</f>
        <v/>
      </c>
      <c r="C721" s="94">
        <f>ROW()-ROW(TBL_QUAL_SERVICESLISTING_FAMILIES[[#Headers],[ROW_ID]])</f>
        <v>712</v>
      </c>
      <c r="D721" s="82"/>
      <c r="E721" s="82"/>
      <c r="F721" s="33"/>
      <c r="G7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1" s="84" t="str">
        <f>IFERROR(INDEX(TBL_UDARDA_LOANPOOL[QUAL_SERVICES_HUD_MFI],MATCH(TBL_QUAL_SERVICESLISTING_FAMILIES[[#This Row],[LISTING_LOAN_ID_PROP_ADDR]],TBL_UDARDA_LOANPOOL[LOAN_ID_PROP_ADDR],0)),"")</f>
        <v/>
      </c>
      <c r="I7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1" s="36" t="b">
        <f>CONCATENATE(TBL_QUAL_SERVICESLISTING_FAMILIES[[#This Row],[LISTING_LOAN_ID_PROP_ADDR]],TBL_QUAL_SERVICESLISTING_FAMILIES[[#This Row],[FAMILY_NAME]],TBL_QUAL_SERVICESLISTING_FAMILIES[[#This Row],[HOUSEHOLD_ANNUAL_INCOME]])&lt;&gt;""</f>
        <v>0</v>
      </c>
      <c r="K721" s="36" t="b">
        <f>AND(TBL_QUAL_SERVICESLISTING_FAMILIES[[#This Row],[LISTING_LOAN_ID_PROP_ADDR]]&lt;&gt;"",TBL_QUAL_SERVICESLISTING_FAMILIES[[#This Row],[FAMILY_NAME]]&lt;&gt;"",TBL_QUAL_SERVICESLISTING_FAMILIES[[#This Row],[HOUSEHOLD_ANNUAL_INCOME]]&lt;&gt;"")</f>
        <v>0</v>
      </c>
      <c r="L721" s="36">
        <f>SUM(
IF(AND(TBL_QUAL_SERVICESLISTING_FAMILIES[[#This Row],[LISTING_LOAN_ID_PROP_ADDR]]&lt;&gt;"",NOT(ISNUMBER(MATCH(TBL_QUAL_SERVICESLISTING_FAMILIES[[#This Row],[LISTING_LOAN_ID_PROP_ADDR]],RANGE_LOOKUP_UDARDA_LOANLIST,0)))),1,0)
)</f>
        <v>0</v>
      </c>
    </row>
    <row r="722" spans="2:12" ht="20.100000000000001" customHeight="1" x14ac:dyDescent="0.25">
      <c r="B722" s="25" t="str">
        <f>IF(TBL_QUAL_SERVICESLISTING_FAMILIES[[#This Row],[RECORD_STARTED]],IF(TBL_QUAL_SERVICESLISTING_FAMILIES[[#This Row],[ERROR_COUNT]]&gt;0,-1,IF(TBL_QUAL_SERVICESLISTING_FAMILIES[[#This Row],[REQ_FIELDS_POPULATED]],1,0)),"")</f>
        <v/>
      </c>
      <c r="C722" s="94">
        <f>ROW()-ROW(TBL_QUAL_SERVICESLISTING_FAMILIES[[#Headers],[ROW_ID]])</f>
        <v>713</v>
      </c>
      <c r="D722" s="82"/>
      <c r="E722" s="82"/>
      <c r="F722" s="33"/>
      <c r="G7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2" s="84" t="str">
        <f>IFERROR(INDEX(TBL_UDARDA_LOANPOOL[QUAL_SERVICES_HUD_MFI],MATCH(TBL_QUAL_SERVICESLISTING_FAMILIES[[#This Row],[LISTING_LOAN_ID_PROP_ADDR]],TBL_UDARDA_LOANPOOL[LOAN_ID_PROP_ADDR],0)),"")</f>
        <v/>
      </c>
      <c r="I7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2" s="36" t="b">
        <f>CONCATENATE(TBL_QUAL_SERVICESLISTING_FAMILIES[[#This Row],[LISTING_LOAN_ID_PROP_ADDR]],TBL_QUAL_SERVICESLISTING_FAMILIES[[#This Row],[FAMILY_NAME]],TBL_QUAL_SERVICESLISTING_FAMILIES[[#This Row],[HOUSEHOLD_ANNUAL_INCOME]])&lt;&gt;""</f>
        <v>0</v>
      </c>
      <c r="K722" s="36" t="b">
        <f>AND(TBL_QUAL_SERVICESLISTING_FAMILIES[[#This Row],[LISTING_LOAN_ID_PROP_ADDR]]&lt;&gt;"",TBL_QUAL_SERVICESLISTING_FAMILIES[[#This Row],[FAMILY_NAME]]&lt;&gt;"",TBL_QUAL_SERVICESLISTING_FAMILIES[[#This Row],[HOUSEHOLD_ANNUAL_INCOME]]&lt;&gt;"")</f>
        <v>0</v>
      </c>
      <c r="L722" s="36">
        <f>SUM(
IF(AND(TBL_QUAL_SERVICESLISTING_FAMILIES[[#This Row],[LISTING_LOAN_ID_PROP_ADDR]]&lt;&gt;"",NOT(ISNUMBER(MATCH(TBL_QUAL_SERVICESLISTING_FAMILIES[[#This Row],[LISTING_LOAN_ID_PROP_ADDR]],RANGE_LOOKUP_UDARDA_LOANLIST,0)))),1,0)
)</f>
        <v>0</v>
      </c>
    </row>
    <row r="723" spans="2:12" ht="20.100000000000001" customHeight="1" x14ac:dyDescent="0.25">
      <c r="B723" s="25" t="str">
        <f>IF(TBL_QUAL_SERVICESLISTING_FAMILIES[[#This Row],[RECORD_STARTED]],IF(TBL_QUAL_SERVICESLISTING_FAMILIES[[#This Row],[ERROR_COUNT]]&gt;0,-1,IF(TBL_QUAL_SERVICESLISTING_FAMILIES[[#This Row],[REQ_FIELDS_POPULATED]],1,0)),"")</f>
        <v/>
      </c>
      <c r="C723" s="94">
        <f>ROW()-ROW(TBL_QUAL_SERVICESLISTING_FAMILIES[[#Headers],[ROW_ID]])</f>
        <v>714</v>
      </c>
      <c r="D723" s="82"/>
      <c r="E723" s="82"/>
      <c r="F723" s="33"/>
      <c r="G7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3" s="84" t="str">
        <f>IFERROR(INDEX(TBL_UDARDA_LOANPOOL[QUAL_SERVICES_HUD_MFI],MATCH(TBL_QUAL_SERVICESLISTING_FAMILIES[[#This Row],[LISTING_LOAN_ID_PROP_ADDR]],TBL_UDARDA_LOANPOOL[LOAN_ID_PROP_ADDR],0)),"")</f>
        <v/>
      </c>
      <c r="I7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3" s="36" t="b">
        <f>CONCATENATE(TBL_QUAL_SERVICESLISTING_FAMILIES[[#This Row],[LISTING_LOAN_ID_PROP_ADDR]],TBL_QUAL_SERVICESLISTING_FAMILIES[[#This Row],[FAMILY_NAME]],TBL_QUAL_SERVICESLISTING_FAMILIES[[#This Row],[HOUSEHOLD_ANNUAL_INCOME]])&lt;&gt;""</f>
        <v>0</v>
      </c>
      <c r="K723" s="36" t="b">
        <f>AND(TBL_QUAL_SERVICESLISTING_FAMILIES[[#This Row],[LISTING_LOAN_ID_PROP_ADDR]]&lt;&gt;"",TBL_QUAL_SERVICESLISTING_FAMILIES[[#This Row],[FAMILY_NAME]]&lt;&gt;"",TBL_QUAL_SERVICESLISTING_FAMILIES[[#This Row],[HOUSEHOLD_ANNUAL_INCOME]]&lt;&gt;"")</f>
        <v>0</v>
      </c>
      <c r="L723" s="36">
        <f>SUM(
IF(AND(TBL_QUAL_SERVICESLISTING_FAMILIES[[#This Row],[LISTING_LOAN_ID_PROP_ADDR]]&lt;&gt;"",NOT(ISNUMBER(MATCH(TBL_QUAL_SERVICESLISTING_FAMILIES[[#This Row],[LISTING_LOAN_ID_PROP_ADDR]],RANGE_LOOKUP_UDARDA_LOANLIST,0)))),1,0)
)</f>
        <v>0</v>
      </c>
    </row>
    <row r="724" spans="2:12" ht="20.100000000000001" customHeight="1" x14ac:dyDescent="0.25">
      <c r="B724" s="25" t="str">
        <f>IF(TBL_QUAL_SERVICESLISTING_FAMILIES[[#This Row],[RECORD_STARTED]],IF(TBL_QUAL_SERVICESLISTING_FAMILIES[[#This Row],[ERROR_COUNT]]&gt;0,-1,IF(TBL_QUAL_SERVICESLISTING_FAMILIES[[#This Row],[REQ_FIELDS_POPULATED]],1,0)),"")</f>
        <v/>
      </c>
      <c r="C724" s="94">
        <f>ROW()-ROW(TBL_QUAL_SERVICESLISTING_FAMILIES[[#Headers],[ROW_ID]])</f>
        <v>715</v>
      </c>
      <c r="D724" s="82"/>
      <c r="E724" s="82"/>
      <c r="F724" s="33"/>
      <c r="G7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4" s="84" t="str">
        <f>IFERROR(INDEX(TBL_UDARDA_LOANPOOL[QUAL_SERVICES_HUD_MFI],MATCH(TBL_QUAL_SERVICESLISTING_FAMILIES[[#This Row],[LISTING_LOAN_ID_PROP_ADDR]],TBL_UDARDA_LOANPOOL[LOAN_ID_PROP_ADDR],0)),"")</f>
        <v/>
      </c>
      <c r="I7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4" s="36" t="b">
        <f>CONCATENATE(TBL_QUAL_SERVICESLISTING_FAMILIES[[#This Row],[LISTING_LOAN_ID_PROP_ADDR]],TBL_QUAL_SERVICESLISTING_FAMILIES[[#This Row],[FAMILY_NAME]],TBL_QUAL_SERVICESLISTING_FAMILIES[[#This Row],[HOUSEHOLD_ANNUAL_INCOME]])&lt;&gt;""</f>
        <v>0</v>
      </c>
      <c r="K724" s="36" t="b">
        <f>AND(TBL_QUAL_SERVICESLISTING_FAMILIES[[#This Row],[LISTING_LOAN_ID_PROP_ADDR]]&lt;&gt;"",TBL_QUAL_SERVICESLISTING_FAMILIES[[#This Row],[FAMILY_NAME]]&lt;&gt;"",TBL_QUAL_SERVICESLISTING_FAMILIES[[#This Row],[HOUSEHOLD_ANNUAL_INCOME]]&lt;&gt;"")</f>
        <v>0</v>
      </c>
      <c r="L724" s="36">
        <f>SUM(
IF(AND(TBL_QUAL_SERVICESLISTING_FAMILIES[[#This Row],[LISTING_LOAN_ID_PROP_ADDR]]&lt;&gt;"",NOT(ISNUMBER(MATCH(TBL_QUAL_SERVICESLISTING_FAMILIES[[#This Row],[LISTING_LOAN_ID_PROP_ADDR]],RANGE_LOOKUP_UDARDA_LOANLIST,0)))),1,0)
)</f>
        <v>0</v>
      </c>
    </row>
    <row r="725" spans="2:12" ht="20.100000000000001" customHeight="1" x14ac:dyDescent="0.25">
      <c r="B725" s="25" t="str">
        <f>IF(TBL_QUAL_SERVICESLISTING_FAMILIES[[#This Row],[RECORD_STARTED]],IF(TBL_QUAL_SERVICESLISTING_FAMILIES[[#This Row],[ERROR_COUNT]]&gt;0,-1,IF(TBL_QUAL_SERVICESLISTING_FAMILIES[[#This Row],[REQ_FIELDS_POPULATED]],1,0)),"")</f>
        <v/>
      </c>
      <c r="C725" s="94">
        <f>ROW()-ROW(TBL_QUAL_SERVICESLISTING_FAMILIES[[#Headers],[ROW_ID]])</f>
        <v>716</v>
      </c>
      <c r="D725" s="82"/>
      <c r="E725" s="82"/>
      <c r="F725" s="33"/>
      <c r="G7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5" s="84" t="str">
        <f>IFERROR(INDEX(TBL_UDARDA_LOANPOOL[QUAL_SERVICES_HUD_MFI],MATCH(TBL_QUAL_SERVICESLISTING_FAMILIES[[#This Row],[LISTING_LOAN_ID_PROP_ADDR]],TBL_UDARDA_LOANPOOL[LOAN_ID_PROP_ADDR],0)),"")</f>
        <v/>
      </c>
      <c r="I7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5" s="36" t="b">
        <f>CONCATENATE(TBL_QUAL_SERVICESLISTING_FAMILIES[[#This Row],[LISTING_LOAN_ID_PROP_ADDR]],TBL_QUAL_SERVICESLISTING_FAMILIES[[#This Row],[FAMILY_NAME]],TBL_QUAL_SERVICESLISTING_FAMILIES[[#This Row],[HOUSEHOLD_ANNUAL_INCOME]])&lt;&gt;""</f>
        <v>0</v>
      </c>
      <c r="K725" s="36" t="b">
        <f>AND(TBL_QUAL_SERVICESLISTING_FAMILIES[[#This Row],[LISTING_LOAN_ID_PROP_ADDR]]&lt;&gt;"",TBL_QUAL_SERVICESLISTING_FAMILIES[[#This Row],[FAMILY_NAME]]&lt;&gt;"",TBL_QUAL_SERVICESLISTING_FAMILIES[[#This Row],[HOUSEHOLD_ANNUAL_INCOME]]&lt;&gt;"")</f>
        <v>0</v>
      </c>
      <c r="L725" s="36">
        <f>SUM(
IF(AND(TBL_QUAL_SERVICESLISTING_FAMILIES[[#This Row],[LISTING_LOAN_ID_PROP_ADDR]]&lt;&gt;"",NOT(ISNUMBER(MATCH(TBL_QUAL_SERVICESLISTING_FAMILIES[[#This Row],[LISTING_LOAN_ID_PROP_ADDR]],RANGE_LOOKUP_UDARDA_LOANLIST,0)))),1,0)
)</f>
        <v>0</v>
      </c>
    </row>
    <row r="726" spans="2:12" ht="20.100000000000001" customHeight="1" x14ac:dyDescent="0.25">
      <c r="B726" s="25" t="str">
        <f>IF(TBL_QUAL_SERVICESLISTING_FAMILIES[[#This Row],[RECORD_STARTED]],IF(TBL_QUAL_SERVICESLISTING_FAMILIES[[#This Row],[ERROR_COUNT]]&gt;0,-1,IF(TBL_QUAL_SERVICESLISTING_FAMILIES[[#This Row],[REQ_FIELDS_POPULATED]],1,0)),"")</f>
        <v/>
      </c>
      <c r="C726" s="94">
        <f>ROW()-ROW(TBL_QUAL_SERVICESLISTING_FAMILIES[[#Headers],[ROW_ID]])</f>
        <v>717</v>
      </c>
      <c r="D726" s="82"/>
      <c r="E726" s="82"/>
      <c r="F726" s="33"/>
      <c r="G7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6" s="84" t="str">
        <f>IFERROR(INDEX(TBL_UDARDA_LOANPOOL[QUAL_SERVICES_HUD_MFI],MATCH(TBL_QUAL_SERVICESLISTING_FAMILIES[[#This Row],[LISTING_LOAN_ID_PROP_ADDR]],TBL_UDARDA_LOANPOOL[LOAN_ID_PROP_ADDR],0)),"")</f>
        <v/>
      </c>
      <c r="I7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6" s="36" t="b">
        <f>CONCATENATE(TBL_QUAL_SERVICESLISTING_FAMILIES[[#This Row],[LISTING_LOAN_ID_PROP_ADDR]],TBL_QUAL_SERVICESLISTING_FAMILIES[[#This Row],[FAMILY_NAME]],TBL_QUAL_SERVICESLISTING_FAMILIES[[#This Row],[HOUSEHOLD_ANNUAL_INCOME]])&lt;&gt;""</f>
        <v>0</v>
      </c>
      <c r="K726" s="36" t="b">
        <f>AND(TBL_QUAL_SERVICESLISTING_FAMILIES[[#This Row],[LISTING_LOAN_ID_PROP_ADDR]]&lt;&gt;"",TBL_QUAL_SERVICESLISTING_FAMILIES[[#This Row],[FAMILY_NAME]]&lt;&gt;"",TBL_QUAL_SERVICESLISTING_FAMILIES[[#This Row],[HOUSEHOLD_ANNUAL_INCOME]]&lt;&gt;"")</f>
        <v>0</v>
      </c>
      <c r="L726" s="36">
        <f>SUM(
IF(AND(TBL_QUAL_SERVICESLISTING_FAMILIES[[#This Row],[LISTING_LOAN_ID_PROP_ADDR]]&lt;&gt;"",NOT(ISNUMBER(MATCH(TBL_QUAL_SERVICESLISTING_FAMILIES[[#This Row],[LISTING_LOAN_ID_PROP_ADDR]],RANGE_LOOKUP_UDARDA_LOANLIST,0)))),1,0)
)</f>
        <v>0</v>
      </c>
    </row>
    <row r="727" spans="2:12" ht="20.100000000000001" customHeight="1" x14ac:dyDescent="0.25">
      <c r="B727" s="25" t="str">
        <f>IF(TBL_QUAL_SERVICESLISTING_FAMILIES[[#This Row],[RECORD_STARTED]],IF(TBL_QUAL_SERVICESLISTING_FAMILIES[[#This Row],[ERROR_COUNT]]&gt;0,-1,IF(TBL_QUAL_SERVICESLISTING_FAMILIES[[#This Row],[REQ_FIELDS_POPULATED]],1,0)),"")</f>
        <v/>
      </c>
      <c r="C727" s="94">
        <f>ROW()-ROW(TBL_QUAL_SERVICESLISTING_FAMILIES[[#Headers],[ROW_ID]])</f>
        <v>718</v>
      </c>
      <c r="D727" s="82"/>
      <c r="E727" s="82"/>
      <c r="F727" s="33"/>
      <c r="G7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7" s="84" t="str">
        <f>IFERROR(INDEX(TBL_UDARDA_LOANPOOL[QUAL_SERVICES_HUD_MFI],MATCH(TBL_QUAL_SERVICESLISTING_FAMILIES[[#This Row],[LISTING_LOAN_ID_PROP_ADDR]],TBL_UDARDA_LOANPOOL[LOAN_ID_PROP_ADDR],0)),"")</f>
        <v/>
      </c>
      <c r="I7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7" s="36" t="b">
        <f>CONCATENATE(TBL_QUAL_SERVICESLISTING_FAMILIES[[#This Row],[LISTING_LOAN_ID_PROP_ADDR]],TBL_QUAL_SERVICESLISTING_FAMILIES[[#This Row],[FAMILY_NAME]],TBL_QUAL_SERVICESLISTING_FAMILIES[[#This Row],[HOUSEHOLD_ANNUAL_INCOME]])&lt;&gt;""</f>
        <v>0</v>
      </c>
      <c r="K727" s="36" t="b">
        <f>AND(TBL_QUAL_SERVICESLISTING_FAMILIES[[#This Row],[LISTING_LOAN_ID_PROP_ADDR]]&lt;&gt;"",TBL_QUAL_SERVICESLISTING_FAMILIES[[#This Row],[FAMILY_NAME]]&lt;&gt;"",TBL_QUAL_SERVICESLISTING_FAMILIES[[#This Row],[HOUSEHOLD_ANNUAL_INCOME]]&lt;&gt;"")</f>
        <v>0</v>
      </c>
      <c r="L727" s="36">
        <f>SUM(
IF(AND(TBL_QUAL_SERVICESLISTING_FAMILIES[[#This Row],[LISTING_LOAN_ID_PROP_ADDR]]&lt;&gt;"",NOT(ISNUMBER(MATCH(TBL_QUAL_SERVICESLISTING_FAMILIES[[#This Row],[LISTING_LOAN_ID_PROP_ADDR]],RANGE_LOOKUP_UDARDA_LOANLIST,0)))),1,0)
)</f>
        <v>0</v>
      </c>
    </row>
    <row r="728" spans="2:12" ht="20.100000000000001" customHeight="1" x14ac:dyDescent="0.25">
      <c r="B728" s="25" t="str">
        <f>IF(TBL_QUAL_SERVICESLISTING_FAMILIES[[#This Row],[RECORD_STARTED]],IF(TBL_QUAL_SERVICESLISTING_FAMILIES[[#This Row],[ERROR_COUNT]]&gt;0,-1,IF(TBL_QUAL_SERVICESLISTING_FAMILIES[[#This Row],[REQ_FIELDS_POPULATED]],1,0)),"")</f>
        <v/>
      </c>
      <c r="C728" s="94">
        <f>ROW()-ROW(TBL_QUAL_SERVICESLISTING_FAMILIES[[#Headers],[ROW_ID]])</f>
        <v>719</v>
      </c>
      <c r="D728" s="82"/>
      <c r="E728" s="82"/>
      <c r="F728" s="33"/>
      <c r="G7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8" s="84" t="str">
        <f>IFERROR(INDEX(TBL_UDARDA_LOANPOOL[QUAL_SERVICES_HUD_MFI],MATCH(TBL_QUAL_SERVICESLISTING_FAMILIES[[#This Row],[LISTING_LOAN_ID_PROP_ADDR]],TBL_UDARDA_LOANPOOL[LOAN_ID_PROP_ADDR],0)),"")</f>
        <v/>
      </c>
      <c r="I7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8" s="36" t="b">
        <f>CONCATENATE(TBL_QUAL_SERVICESLISTING_FAMILIES[[#This Row],[LISTING_LOAN_ID_PROP_ADDR]],TBL_QUAL_SERVICESLISTING_FAMILIES[[#This Row],[FAMILY_NAME]],TBL_QUAL_SERVICESLISTING_FAMILIES[[#This Row],[HOUSEHOLD_ANNUAL_INCOME]])&lt;&gt;""</f>
        <v>0</v>
      </c>
      <c r="K728" s="36" t="b">
        <f>AND(TBL_QUAL_SERVICESLISTING_FAMILIES[[#This Row],[LISTING_LOAN_ID_PROP_ADDR]]&lt;&gt;"",TBL_QUAL_SERVICESLISTING_FAMILIES[[#This Row],[FAMILY_NAME]]&lt;&gt;"",TBL_QUAL_SERVICESLISTING_FAMILIES[[#This Row],[HOUSEHOLD_ANNUAL_INCOME]]&lt;&gt;"")</f>
        <v>0</v>
      </c>
      <c r="L728" s="36">
        <f>SUM(
IF(AND(TBL_QUAL_SERVICESLISTING_FAMILIES[[#This Row],[LISTING_LOAN_ID_PROP_ADDR]]&lt;&gt;"",NOT(ISNUMBER(MATCH(TBL_QUAL_SERVICESLISTING_FAMILIES[[#This Row],[LISTING_LOAN_ID_PROP_ADDR]],RANGE_LOOKUP_UDARDA_LOANLIST,0)))),1,0)
)</f>
        <v>0</v>
      </c>
    </row>
    <row r="729" spans="2:12" ht="20.100000000000001" customHeight="1" x14ac:dyDescent="0.25">
      <c r="B729" s="25" t="str">
        <f>IF(TBL_QUAL_SERVICESLISTING_FAMILIES[[#This Row],[RECORD_STARTED]],IF(TBL_QUAL_SERVICESLISTING_FAMILIES[[#This Row],[ERROR_COUNT]]&gt;0,-1,IF(TBL_QUAL_SERVICESLISTING_FAMILIES[[#This Row],[REQ_FIELDS_POPULATED]],1,0)),"")</f>
        <v/>
      </c>
      <c r="C729" s="94">
        <f>ROW()-ROW(TBL_QUAL_SERVICESLISTING_FAMILIES[[#Headers],[ROW_ID]])</f>
        <v>720</v>
      </c>
      <c r="D729" s="82"/>
      <c r="E729" s="82"/>
      <c r="F729" s="33"/>
      <c r="G7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9" s="84" t="str">
        <f>IFERROR(INDEX(TBL_UDARDA_LOANPOOL[QUAL_SERVICES_HUD_MFI],MATCH(TBL_QUAL_SERVICESLISTING_FAMILIES[[#This Row],[LISTING_LOAN_ID_PROP_ADDR]],TBL_UDARDA_LOANPOOL[LOAN_ID_PROP_ADDR],0)),"")</f>
        <v/>
      </c>
      <c r="I7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9" s="36" t="b">
        <f>CONCATENATE(TBL_QUAL_SERVICESLISTING_FAMILIES[[#This Row],[LISTING_LOAN_ID_PROP_ADDR]],TBL_QUAL_SERVICESLISTING_FAMILIES[[#This Row],[FAMILY_NAME]],TBL_QUAL_SERVICESLISTING_FAMILIES[[#This Row],[HOUSEHOLD_ANNUAL_INCOME]])&lt;&gt;""</f>
        <v>0</v>
      </c>
      <c r="K729" s="36" t="b">
        <f>AND(TBL_QUAL_SERVICESLISTING_FAMILIES[[#This Row],[LISTING_LOAN_ID_PROP_ADDR]]&lt;&gt;"",TBL_QUAL_SERVICESLISTING_FAMILIES[[#This Row],[FAMILY_NAME]]&lt;&gt;"",TBL_QUAL_SERVICESLISTING_FAMILIES[[#This Row],[HOUSEHOLD_ANNUAL_INCOME]]&lt;&gt;"")</f>
        <v>0</v>
      </c>
      <c r="L729" s="36">
        <f>SUM(
IF(AND(TBL_QUAL_SERVICESLISTING_FAMILIES[[#This Row],[LISTING_LOAN_ID_PROP_ADDR]]&lt;&gt;"",NOT(ISNUMBER(MATCH(TBL_QUAL_SERVICESLISTING_FAMILIES[[#This Row],[LISTING_LOAN_ID_PROP_ADDR]],RANGE_LOOKUP_UDARDA_LOANLIST,0)))),1,0)
)</f>
        <v>0</v>
      </c>
    </row>
    <row r="730" spans="2:12" ht="20.100000000000001" customHeight="1" x14ac:dyDescent="0.25">
      <c r="B730" s="25" t="str">
        <f>IF(TBL_QUAL_SERVICESLISTING_FAMILIES[[#This Row],[RECORD_STARTED]],IF(TBL_QUAL_SERVICESLISTING_FAMILIES[[#This Row],[ERROR_COUNT]]&gt;0,-1,IF(TBL_QUAL_SERVICESLISTING_FAMILIES[[#This Row],[REQ_FIELDS_POPULATED]],1,0)),"")</f>
        <v/>
      </c>
      <c r="C730" s="94">
        <f>ROW()-ROW(TBL_QUAL_SERVICESLISTING_FAMILIES[[#Headers],[ROW_ID]])</f>
        <v>721</v>
      </c>
      <c r="D730" s="82"/>
      <c r="E730" s="82"/>
      <c r="F730" s="33"/>
      <c r="G7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0" s="84" t="str">
        <f>IFERROR(INDEX(TBL_UDARDA_LOANPOOL[QUAL_SERVICES_HUD_MFI],MATCH(TBL_QUAL_SERVICESLISTING_FAMILIES[[#This Row],[LISTING_LOAN_ID_PROP_ADDR]],TBL_UDARDA_LOANPOOL[LOAN_ID_PROP_ADDR],0)),"")</f>
        <v/>
      </c>
      <c r="I7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0" s="36" t="b">
        <f>CONCATENATE(TBL_QUAL_SERVICESLISTING_FAMILIES[[#This Row],[LISTING_LOAN_ID_PROP_ADDR]],TBL_QUAL_SERVICESLISTING_FAMILIES[[#This Row],[FAMILY_NAME]],TBL_QUAL_SERVICESLISTING_FAMILIES[[#This Row],[HOUSEHOLD_ANNUAL_INCOME]])&lt;&gt;""</f>
        <v>0</v>
      </c>
      <c r="K730" s="36" t="b">
        <f>AND(TBL_QUAL_SERVICESLISTING_FAMILIES[[#This Row],[LISTING_LOAN_ID_PROP_ADDR]]&lt;&gt;"",TBL_QUAL_SERVICESLISTING_FAMILIES[[#This Row],[FAMILY_NAME]]&lt;&gt;"",TBL_QUAL_SERVICESLISTING_FAMILIES[[#This Row],[HOUSEHOLD_ANNUAL_INCOME]]&lt;&gt;"")</f>
        <v>0</v>
      </c>
      <c r="L730" s="36">
        <f>SUM(
IF(AND(TBL_QUAL_SERVICESLISTING_FAMILIES[[#This Row],[LISTING_LOAN_ID_PROP_ADDR]]&lt;&gt;"",NOT(ISNUMBER(MATCH(TBL_QUAL_SERVICESLISTING_FAMILIES[[#This Row],[LISTING_LOAN_ID_PROP_ADDR]],RANGE_LOOKUP_UDARDA_LOANLIST,0)))),1,0)
)</f>
        <v>0</v>
      </c>
    </row>
    <row r="731" spans="2:12" ht="20.100000000000001" customHeight="1" x14ac:dyDescent="0.25">
      <c r="B731" s="25" t="str">
        <f>IF(TBL_QUAL_SERVICESLISTING_FAMILIES[[#This Row],[RECORD_STARTED]],IF(TBL_QUAL_SERVICESLISTING_FAMILIES[[#This Row],[ERROR_COUNT]]&gt;0,-1,IF(TBL_QUAL_SERVICESLISTING_FAMILIES[[#This Row],[REQ_FIELDS_POPULATED]],1,0)),"")</f>
        <v/>
      </c>
      <c r="C731" s="94">
        <f>ROW()-ROW(TBL_QUAL_SERVICESLISTING_FAMILIES[[#Headers],[ROW_ID]])</f>
        <v>722</v>
      </c>
      <c r="D731" s="82"/>
      <c r="E731" s="82"/>
      <c r="F731" s="33"/>
      <c r="G7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1" s="84" t="str">
        <f>IFERROR(INDEX(TBL_UDARDA_LOANPOOL[QUAL_SERVICES_HUD_MFI],MATCH(TBL_QUAL_SERVICESLISTING_FAMILIES[[#This Row],[LISTING_LOAN_ID_PROP_ADDR]],TBL_UDARDA_LOANPOOL[LOAN_ID_PROP_ADDR],0)),"")</f>
        <v/>
      </c>
      <c r="I7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1" s="36" t="b">
        <f>CONCATENATE(TBL_QUAL_SERVICESLISTING_FAMILIES[[#This Row],[LISTING_LOAN_ID_PROP_ADDR]],TBL_QUAL_SERVICESLISTING_FAMILIES[[#This Row],[FAMILY_NAME]],TBL_QUAL_SERVICESLISTING_FAMILIES[[#This Row],[HOUSEHOLD_ANNUAL_INCOME]])&lt;&gt;""</f>
        <v>0</v>
      </c>
      <c r="K731" s="36" t="b">
        <f>AND(TBL_QUAL_SERVICESLISTING_FAMILIES[[#This Row],[LISTING_LOAN_ID_PROP_ADDR]]&lt;&gt;"",TBL_QUAL_SERVICESLISTING_FAMILIES[[#This Row],[FAMILY_NAME]]&lt;&gt;"",TBL_QUAL_SERVICESLISTING_FAMILIES[[#This Row],[HOUSEHOLD_ANNUAL_INCOME]]&lt;&gt;"")</f>
        <v>0</v>
      </c>
      <c r="L731" s="36">
        <f>SUM(
IF(AND(TBL_QUAL_SERVICESLISTING_FAMILIES[[#This Row],[LISTING_LOAN_ID_PROP_ADDR]]&lt;&gt;"",NOT(ISNUMBER(MATCH(TBL_QUAL_SERVICESLISTING_FAMILIES[[#This Row],[LISTING_LOAN_ID_PROP_ADDR]],RANGE_LOOKUP_UDARDA_LOANLIST,0)))),1,0)
)</f>
        <v>0</v>
      </c>
    </row>
    <row r="732" spans="2:12" ht="20.100000000000001" customHeight="1" x14ac:dyDescent="0.25">
      <c r="B732" s="25" t="str">
        <f>IF(TBL_QUAL_SERVICESLISTING_FAMILIES[[#This Row],[RECORD_STARTED]],IF(TBL_QUAL_SERVICESLISTING_FAMILIES[[#This Row],[ERROR_COUNT]]&gt;0,-1,IF(TBL_QUAL_SERVICESLISTING_FAMILIES[[#This Row],[REQ_FIELDS_POPULATED]],1,0)),"")</f>
        <v/>
      </c>
      <c r="C732" s="94">
        <f>ROW()-ROW(TBL_QUAL_SERVICESLISTING_FAMILIES[[#Headers],[ROW_ID]])</f>
        <v>723</v>
      </c>
      <c r="D732" s="82"/>
      <c r="E732" s="82"/>
      <c r="F732" s="33"/>
      <c r="G7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2" s="84" t="str">
        <f>IFERROR(INDEX(TBL_UDARDA_LOANPOOL[QUAL_SERVICES_HUD_MFI],MATCH(TBL_QUAL_SERVICESLISTING_FAMILIES[[#This Row],[LISTING_LOAN_ID_PROP_ADDR]],TBL_UDARDA_LOANPOOL[LOAN_ID_PROP_ADDR],0)),"")</f>
        <v/>
      </c>
      <c r="I7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2" s="36" t="b">
        <f>CONCATENATE(TBL_QUAL_SERVICESLISTING_FAMILIES[[#This Row],[LISTING_LOAN_ID_PROP_ADDR]],TBL_QUAL_SERVICESLISTING_FAMILIES[[#This Row],[FAMILY_NAME]],TBL_QUAL_SERVICESLISTING_FAMILIES[[#This Row],[HOUSEHOLD_ANNUAL_INCOME]])&lt;&gt;""</f>
        <v>0</v>
      </c>
      <c r="K732" s="36" t="b">
        <f>AND(TBL_QUAL_SERVICESLISTING_FAMILIES[[#This Row],[LISTING_LOAN_ID_PROP_ADDR]]&lt;&gt;"",TBL_QUAL_SERVICESLISTING_FAMILIES[[#This Row],[FAMILY_NAME]]&lt;&gt;"",TBL_QUAL_SERVICESLISTING_FAMILIES[[#This Row],[HOUSEHOLD_ANNUAL_INCOME]]&lt;&gt;"")</f>
        <v>0</v>
      </c>
      <c r="L732" s="36">
        <f>SUM(
IF(AND(TBL_QUAL_SERVICESLISTING_FAMILIES[[#This Row],[LISTING_LOAN_ID_PROP_ADDR]]&lt;&gt;"",NOT(ISNUMBER(MATCH(TBL_QUAL_SERVICESLISTING_FAMILIES[[#This Row],[LISTING_LOAN_ID_PROP_ADDR]],RANGE_LOOKUP_UDARDA_LOANLIST,0)))),1,0)
)</f>
        <v>0</v>
      </c>
    </row>
    <row r="733" spans="2:12" ht="20.100000000000001" customHeight="1" x14ac:dyDescent="0.25">
      <c r="B733" s="25" t="str">
        <f>IF(TBL_QUAL_SERVICESLISTING_FAMILIES[[#This Row],[RECORD_STARTED]],IF(TBL_QUAL_SERVICESLISTING_FAMILIES[[#This Row],[ERROR_COUNT]]&gt;0,-1,IF(TBL_QUAL_SERVICESLISTING_FAMILIES[[#This Row],[REQ_FIELDS_POPULATED]],1,0)),"")</f>
        <v/>
      </c>
      <c r="C733" s="94">
        <f>ROW()-ROW(TBL_QUAL_SERVICESLISTING_FAMILIES[[#Headers],[ROW_ID]])</f>
        <v>724</v>
      </c>
      <c r="D733" s="82"/>
      <c r="E733" s="82"/>
      <c r="F733" s="33"/>
      <c r="G7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3" s="84" t="str">
        <f>IFERROR(INDEX(TBL_UDARDA_LOANPOOL[QUAL_SERVICES_HUD_MFI],MATCH(TBL_QUAL_SERVICESLISTING_FAMILIES[[#This Row],[LISTING_LOAN_ID_PROP_ADDR]],TBL_UDARDA_LOANPOOL[LOAN_ID_PROP_ADDR],0)),"")</f>
        <v/>
      </c>
      <c r="I7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3" s="36" t="b">
        <f>CONCATENATE(TBL_QUAL_SERVICESLISTING_FAMILIES[[#This Row],[LISTING_LOAN_ID_PROP_ADDR]],TBL_QUAL_SERVICESLISTING_FAMILIES[[#This Row],[FAMILY_NAME]],TBL_QUAL_SERVICESLISTING_FAMILIES[[#This Row],[HOUSEHOLD_ANNUAL_INCOME]])&lt;&gt;""</f>
        <v>0</v>
      </c>
      <c r="K733" s="36" t="b">
        <f>AND(TBL_QUAL_SERVICESLISTING_FAMILIES[[#This Row],[LISTING_LOAN_ID_PROP_ADDR]]&lt;&gt;"",TBL_QUAL_SERVICESLISTING_FAMILIES[[#This Row],[FAMILY_NAME]]&lt;&gt;"",TBL_QUAL_SERVICESLISTING_FAMILIES[[#This Row],[HOUSEHOLD_ANNUAL_INCOME]]&lt;&gt;"")</f>
        <v>0</v>
      </c>
      <c r="L733" s="36">
        <f>SUM(
IF(AND(TBL_QUAL_SERVICESLISTING_FAMILIES[[#This Row],[LISTING_LOAN_ID_PROP_ADDR]]&lt;&gt;"",NOT(ISNUMBER(MATCH(TBL_QUAL_SERVICESLISTING_FAMILIES[[#This Row],[LISTING_LOAN_ID_PROP_ADDR]],RANGE_LOOKUP_UDARDA_LOANLIST,0)))),1,0)
)</f>
        <v>0</v>
      </c>
    </row>
    <row r="734" spans="2:12" ht="20.100000000000001" customHeight="1" x14ac:dyDescent="0.25">
      <c r="B734" s="25" t="str">
        <f>IF(TBL_QUAL_SERVICESLISTING_FAMILIES[[#This Row],[RECORD_STARTED]],IF(TBL_QUAL_SERVICESLISTING_FAMILIES[[#This Row],[ERROR_COUNT]]&gt;0,-1,IF(TBL_QUAL_SERVICESLISTING_FAMILIES[[#This Row],[REQ_FIELDS_POPULATED]],1,0)),"")</f>
        <v/>
      </c>
      <c r="C734" s="94">
        <f>ROW()-ROW(TBL_QUAL_SERVICESLISTING_FAMILIES[[#Headers],[ROW_ID]])</f>
        <v>725</v>
      </c>
      <c r="D734" s="82"/>
      <c r="E734" s="82"/>
      <c r="F734" s="33"/>
      <c r="G7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4" s="84" t="str">
        <f>IFERROR(INDEX(TBL_UDARDA_LOANPOOL[QUAL_SERVICES_HUD_MFI],MATCH(TBL_QUAL_SERVICESLISTING_FAMILIES[[#This Row],[LISTING_LOAN_ID_PROP_ADDR]],TBL_UDARDA_LOANPOOL[LOAN_ID_PROP_ADDR],0)),"")</f>
        <v/>
      </c>
      <c r="I7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4" s="36" t="b">
        <f>CONCATENATE(TBL_QUAL_SERVICESLISTING_FAMILIES[[#This Row],[LISTING_LOAN_ID_PROP_ADDR]],TBL_QUAL_SERVICESLISTING_FAMILIES[[#This Row],[FAMILY_NAME]],TBL_QUAL_SERVICESLISTING_FAMILIES[[#This Row],[HOUSEHOLD_ANNUAL_INCOME]])&lt;&gt;""</f>
        <v>0</v>
      </c>
      <c r="K734" s="36" t="b">
        <f>AND(TBL_QUAL_SERVICESLISTING_FAMILIES[[#This Row],[LISTING_LOAN_ID_PROP_ADDR]]&lt;&gt;"",TBL_QUAL_SERVICESLISTING_FAMILIES[[#This Row],[FAMILY_NAME]]&lt;&gt;"",TBL_QUAL_SERVICESLISTING_FAMILIES[[#This Row],[HOUSEHOLD_ANNUAL_INCOME]]&lt;&gt;"")</f>
        <v>0</v>
      </c>
      <c r="L734" s="36">
        <f>SUM(
IF(AND(TBL_QUAL_SERVICESLISTING_FAMILIES[[#This Row],[LISTING_LOAN_ID_PROP_ADDR]]&lt;&gt;"",NOT(ISNUMBER(MATCH(TBL_QUAL_SERVICESLISTING_FAMILIES[[#This Row],[LISTING_LOAN_ID_PROP_ADDR]],RANGE_LOOKUP_UDARDA_LOANLIST,0)))),1,0)
)</f>
        <v>0</v>
      </c>
    </row>
    <row r="735" spans="2:12" ht="20.100000000000001" customHeight="1" x14ac:dyDescent="0.25">
      <c r="B735" s="25" t="str">
        <f>IF(TBL_QUAL_SERVICESLISTING_FAMILIES[[#This Row],[RECORD_STARTED]],IF(TBL_QUAL_SERVICESLISTING_FAMILIES[[#This Row],[ERROR_COUNT]]&gt;0,-1,IF(TBL_QUAL_SERVICESLISTING_FAMILIES[[#This Row],[REQ_FIELDS_POPULATED]],1,0)),"")</f>
        <v/>
      </c>
      <c r="C735" s="94">
        <f>ROW()-ROW(TBL_QUAL_SERVICESLISTING_FAMILIES[[#Headers],[ROW_ID]])</f>
        <v>726</v>
      </c>
      <c r="D735" s="82"/>
      <c r="E735" s="82"/>
      <c r="F735" s="33"/>
      <c r="G7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5" s="84" t="str">
        <f>IFERROR(INDEX(TBL_UDARDA_LOANPOOL[QUAL_SERVICES_HUD_MFI],MATCH(TBL_QUAL_SERVICESLISTING_FAMILIES[[#This Row],[LISTING_LOAN_ID_PROP_ADDR]],TBL_UDARDA_LOANPOOL[LOAN_ID_PROP_ADDR],0)),"")</f>
        <v/>
      </c>
      <c r="I7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5" s="36" t="b">
        <f>CONCATENATE(TBL_QUAL_SERVICESLISTING_FAMILIES[[#This Row],[LISTING_LOAN_ID_PROP_ADDR]],TBL_QUAL_SERVICESLISTING_FAMILIES[[#This Row],[FAMILY_NAME]],TBL_QUAL_SERVICESLISTING_FAMILIES[[#This Row],[HOUSEHOLD_ANNUAL_INCOME]])&lt;&gt;""</f>
        <v>0</v>
      </c>
      <c r="K735" s="36" t="b">
        <f>AND(TBL_QUAL_SERVICESLISTING_FAMILIES[[#This Row],[LISTING_LOAN_ID_PROP_ADDR]]&lt;&gt;"",TBL_QUAL_SERVICESLISTING_FAMILIES[[#This Row],[FAMILY_NAME]]&lt;&gt;"",TBL_QUAL_SERVICESLISTING_FAMILIES[[#This Row],[HOUSEHOLD_ANNUAL_INCOME]]&lt;&gt;"")</f>
        <v>0</v>
      </c>
      <c r="L735" s="36">
        <f>SUM(
IF(AND(TBL_QUAL_SERVICESLISTING_FAMILIES[[#This Row],[LISTING_LOAN_ID_PROP_ADDR]]&lt;&gt;"",NOT(ISNUMBER(MATCH(TBL_QUAL_SERVICESLISTING_FAMILIES[[#This Row],[LISTING_LOAN_ID_PROP_ADDR]],RANGE_LOOKUP_UDARDA_LOANLIST,0)))),1,0)
)</f>
        <v>0</v>
      </c>
    </row>
    <row r="736" spans="2:12" ht="20.100000000000001" customHeight="1" x14ac:dyDescent="0.25">
      <c r="B736" s="25" t="str">
        <f>IF(TBL_QUAL_SERVICESLISTING_FAMILIES[[#This Row],[RECORD_STARTED]],IF(TBL_QUAL_SERVICESLISTING_FAMILIES[[#This Row],[ERROR_COUNT]]&gt;0,-1,IF(TBL_QUAL_SERVICESLISTING_FAMILIES[[#This Row],[REQ_FIELDS_POPULATED]],1,0)),"")</f>
        <v/>
      </c>
      <c r="C736" s="94">
        <f>ROW()-ROW(TBL_QUAL_SERVICESLISTING_FAMILIES[[#Headers],[ROW_ID]])</f>
        <v>727</v>
      </c>
      <c r="D736" s="82"/>
      <c r="E736" s="82"/>
      <c r="F736" s="33"/>
      <c r="G7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6" s="84" t="str">
        <f>IFERROR(INDEX(TBL_UDARDA_LOANPOOL[QUAL_SERVICES_HUD_MFI],MATCH(TBL_QUAL_SERVICESLISTING_FAMILIES[[#This Row],[LISTING_LOAN_ID_PROP_ADDR]],TBL_UDARDA_LOANPOOL[LOAN_ID_PROP_ADDR],0)),"")</f>
        <v/>
      </c>
      <c r="I7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6" s="36" t="b">
        <f>CONCATENATE(TBL_QUAL_SERVICESLISTING_FAMILIES[[#This Row],[LISTING_LOAN_ID_PROP_ADDR]],TBL_QUAL_SERVICESLISTING_FAMILIES[[#This Row],[FAMILY_NAME]],TBL_QUAL_SERVICESLISTING_FAMILIES[[#This Row],[HOUSEHOLD_ANNUAL_INCOME]])&lt;&gt;""</f>
        <v>0</v>
      </c>
      <c r="K736" s="36" t="b">
        <f>AND(TBL_QUAL_SERVICESLISTING_FAMILIES[[#This Row],[LISTING_LOAN_ID_PROP_ADDR]]&lt;&gt;"",TBL_QUAL_SERVICESLISTING_FAMILIES[[#This Row],[FAMILY_NAME]]&lt;&gt;"",TBL_QUAL_SERVICESLISTING_FAMILIES[[#This Row],[HOUSEHOLD_ANNUAL_INCOME]]&lt;&gt;"")</f>
        <v>0</v>
      </c>
      <c r="L736" s="36">
        <f>SUM(
IF(AND(TBL_QUAL_SERVICESLISTING_FAMILIES[[#This Row],[LISTING_LOAN_ID_PROP_ADDR]]&lt;&gt;"",NOT(ISNUMBER(MATCH(TBL_QUAL_SERVICESLISTING_FAMILIES[[#This Row],[LISTING_LOAN_ID_PROP_ADDR]],RANGE_LOOKUP_UDARDA_LOANLIST,0)))),1,0)
)</f>
        <v>0</v>
      </c>
    </row>
    <row r="737" spans="2:12" ht="20.100000000000001" customHeight="1" x14ac:dyDescent="0.25">
      <c r="B737" s="25" t="str">
        <f>IF(TBL_QUAL_SERVICESLISTING_FAMILIES[[#This Row],[RECORD_STARTED]],IF(TBL_QUAL_SERVICESLISTING_FAMILIES[[#This Row],[ERROR_COUNT]]&gt;0,-1,IF(TBL_QUAL_SERVICESLISTING_FAMILIES[[#This Row],[REQ_FIELDS_POPULATED]],1,0)),"")</f>
        <v/>
      </c>
      <c r="C737" s="94">
        <f>ROW()-ROW(TBL_QUAL_SERVICESLISTING_FAMILIES[[#Headers],[ROW_ID]])</f>
        <v>728</v>
      </c>
      <c r="D737" s="82"/>
      <c r="E737" s="82"/>
      <c r="F737" s="33"/>
      <c r="G7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7" s="84" t="str">
        <f>IFERROR(INDEX(TBL_UDARDA_LOANPOOL[QUAL_SERVICES_HUD_MFI],MATCH(TBL_QUAL_SERVICESLISTING_FAMILIES[[#This Row],[LISTING_LOAN_ID_PROP_ADDR]],TBL_UDARDA_LOANPOOL[LOAN_ID_PROP_ADDR],0)),"")</f>
        <v/>
      </c>
      <c r="I7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7" s="36" t="b">
        <f>CONCATENATE(TBL_QUAL_SERVICESLISTING_FAMILIES[[#This Row],[LISTING_LOAN_ID_PROP_ADDR]],TBL_QUAL_SERVICESLISTING_FAMILIES[[#This Row],[FAMILY_NAME]],TBL_QUAL_SERVICESLISTING_FAMILIES[[#This Row],[HOUSEHOLD_ANNUAL_INCOME]])&lt;&gt;""</f>
        <v>0</v>
      </c>
      <c r="K737" s="36" t="b">
        <f>AND(TBL_QUAL_SERVICESLISTING_FAMILIES[[#This Row],[LISTING_LOAN_ID_PROP_ADDR]]&lt;&gt;"",TBL_QUAL_SERVICESLISTING_FAMILIES[[#This Row],[FAMILY_NAME]]&lt;&gt;"",TBL_QUAL_SERVICESLISTING_FAMILIES[[#This Row],[HOUSEHOLD_ANNUAL_INCOME]]&lt;&gt;"")</f>
        <v>0</v>
      </c>
      <c r="L737" s="36">
        <f>SUM(
IF(AND(TBL_QUAL_SERVICESLISTING_FAMILIES[[#This Row],[LISTING_LOAN_ID_PROP_ADDR]]&lt;&gt;"",NOT(ISNUMBER(MATCH(TBL_QUAL_SERVICESLISTING_FAMILIES[[#This Row],[LISTING_LOAN_ID_PROP_ADDR]],RANGE_LOOKUP_UDARDA_LOANLIST,0)))),1,0)
)</f>
        <v>0</v>
      </c>
    </row>
    <row r="738" spans="2:12" ht="20.100000000000001" customHeight="1" x14ac:dyDescent="0.25">
      <c r="B738" s="25" t="str">
        <f>IF(TBL_QUAL_SERVICESLISTING_FAMILIES[[#This Row],[RECORD_STARTED]],IF(TBL_QUAL_SERVICESLISTING_FAMILIES[[#This Row],[ERROR_COUNT]]&gt;0,-1,IF(TBL_QUAL_SERVICESLISTING_FAMILIES[[#This Row],[REQ_FIELDS_POPULATED]],1,0)),"")</f>
        <v/>
      </c>
      <c r="C738" s="94">
        <f>ROW()-ROW(TBL_QUAL_SERVICESLISTING_FAMILIES[[#Headers],[ROW_ID]])</f>
        <v>729</v>
      </c>
      <c r="D738" s="82"/>
      <c r="E738" s="82"/>
      <c r="F738" s="33"/>
      <c r="G7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8" s="84" t="str">
        <f>IFERROR(INDEX(TBL_UDARDA_LOANPOOL[QUAL_SERVICES_HUD_MFI],MATCH(TBL_QUAL_SERVICESLISTING_FAMILIES[[#This Row],[LISTING_LOAN_ID_PROP_ADDR]],TBL_UDARDA_LOANPOOL[LOAN_ID_PROP_ADDR],0)),"")</f>
        <v/>
      </c>
      <c r="I7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8" s="36" t="b">
        <f>CONCATENATE(TBL_QUAL_SERVICESLISTING_FAMILIES[[#This Row],[LISTING_LOAN_ID_PROP_ADDR]],TBL_QUAL_SERVICESLISTING_FAMILIES[[#This Row],[FAMILY_NAME]],TBL_QUAL_SERVICESLISTING_FAMILIES[[#This Row],[HOUSEHOLD_ANNUAL_INCOME]])&lt;&gt;""</f>
        <v>0</v>
      </c>
      <c r="K738" s="36" t="b">
        <f>AND(TBL_QUAL_SERVICESLISTING_FAMILIES[[#This Row],[LISTING_LOAN_ID_PROP_ADDR]]&lt;&gt;"",TBL_QUAL_SERVICESLISTING_FAMILIES[[#This Row],[FAMILY_NAME]]&lt;&gt;"",TBL_QUAL_SERVICESLISTING_FAMILIES[[#This Row],[HOUSEHOLD_ANNUAL_INCOME]]&lt;&gt;"")</f>
        <v>0</v>
      </c>
      <c r="L738" s="36">
        <f>SUM(
IF(AND(TBL_QUAL_SERVICESLISTING_FAMILIES[[#This Row],[LISTING_LOAN_ID_PROP_ADDR]]&lt;&gt;"",NOT(ISNUMBER(MATCH(TBL_QUAL_SERVICESLISTING_FAMILIES[[#This Row],[LISTING_LOAN_ID_PROP_ADDR]],RANGE_LOOKUP_UDARDA_LOANLIST,0)))),1,0)
)</f>
        <v>0</v>
      </c>
    </row>
    <row r="739" spans="2:12" ht="20.100000000000001" customHeight="1" x14ac:dyDescent="0.25">
      <c r="B739" s="25" t="str">
        <f>IF(TBL_QUAL_SERVICESLISTING_FAMILIES[[#This Row],[RECORD_STARTED]],IF(TBL_QUAL_SERVICESLISTING_FAMILIES[[#This Row],[ERROR_COUNT]]&gt;0,-1,IF(TBL_QUAL_SERVICESLISTING_FAMILIES[[#This Row],[REQ_FIELDS_POPULATED]],1,0)),"")</f>
        <v/>
      </c>
      <c r="C739" s="94">
        <f>ROW()-ROW(TBL_QUAL_SERVICESLISTING_FAMILIES[[#Headers],[ROW_ID]])</f>
        <v>730</v>
      </c>
      <c r="D739" s="82"/>
      <c r="E739" s="82"/>
      <c r="F739" s="33"/>
      <c r="G7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9" s="84" t="str">
        <f>IFERROR(INDEX(TBL_UDARDA_LOANPOOL[QUAL_SERVICES_HUD_MFI],MATCH(TBL_QUAL_SERVICESLISTING_FAMILIES[[#This Row],[LISTING_LOAN_ID_PROP_ADDR]],TBL_UDARDA_LOANPOOL[LOAN_ID_PROP_ADDR],0)),"")</f>
        <v/>
      </c>
      <c r="I7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9" s="36" t="b">
        <f>CONCATENATE(TBL_QUAL_SERVICESLISTING_FAMILIES[[#This Row],[LISTING_LOAN_ID_PROP_ADDR]],TBL_QUAL_SERVICESLISTING_FAMILIES[[#This Row],[FAMILY_NAME]],TBL_QUAL_SERVICESLISTING_FAMILIES[[#This Row],[HOUSEHOLD_ANNUAL_INCOME]])&lt;&gt;""</f>
        <v>0</v>
      </c>
      <c r="K739" s="36" t="b">
        <f>AND(TBL_QUAL_SERVICESLISTING_FAMILIES[[#This Row],[LISTING_LOAN_ID_PROP_ADDR]]&lt;&gt;"",TBL_QUAL_SERVICESLISTING_FAMILIES[[#This Row],[FAMILY_NAME]]&lt;&gt;"",TBL_QUAL_SERVICESLISTING_FAMILIES[[#This Row],[HOUSEHOLD_ANNUAL_INCOME]]&lt;&gt;"")</f>
        <v>0</v>
      </c>
      <c r="L739" s="36">
        <f>SUM(
IF(AND(TBL_QUAL_SERVICESLISTING_FAMILIES[[#This Row],[LISTING_LOAN_ID_PROP_ADDR]]&lt;&gt;"",NOT(ISNUMBER(MATCH(TBL_QUAL_SERVICESLISTING_FAMILIES[[#This Row],[LISTING_LOAN_ID_PROP_ADDR]],RANGE_LOOKUP_UDARDA_LOANLIST,0)))),1,0)
)</f>
        <v>0</v>
      </c>
    </row>
    <row r="740" spans="2:12" ht="20.100000000000001" customHeight="1" x14ac:dyDescent="0.25">
      <c r="B740" s="25" t="str">
        <f>IF(TBL_QUAL_SERVICESLISTING_FAMILIES[[#This Row],[RECORD_STARTED]],IF(TBL_QUAL_SERVICESLISTING_FAMILIES[[#This Row],[ERROR_COUNT]]&gt;0,-1,IF(TBL_QUAL_SERVICESLISTING_FAMILIES[[#This Row],[REQ_FIELDS_POPULATED]],1,0)),"")</f>
        <v/>
      </c>
      <c r="C740" s="94">
        <f>ROW()-ROW(TBL_QUAL_SERVICESLISTING_FAMILIES[[#Headers],[ROW_ID]])</f>
        <v>731</v>
      </c>
      <c r="D740" s="82"/>
      <c r="E740" s="82"/>
      <c r="F740" s="33"/>
      <c r="G7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0" s="84" t="str">
        <f>IFERROR(INDEX(TBL_UDARDA_LOANPOOL[QUAL_SERVICES_HUD_MFI],MATCH(TBL_QUAL_SERVICESLISTING_FAMILIES[[#This Row],[LISTING_LOAN_ID_PROP_ADDR]],TBL_UDARDA_LOANPOOL[LOAN_ID_PROP_ADDR],0)),"")</f>
        <v/>
      </c>
      <c r="I7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0" s="36" t="b">
        <f>CONCATENATE(TBL_QUAL_SERVICESLISTING_FAMILIES[[#This Row],[LISTING_LOAN_ID_PROP_ADDR]],TBL_QUAL_SERVICESLISTING_FAMILIES[[#This Row],[FAMILY_NAME]],TBL_QUAL_SERVICESLISTING_FAMILIES[[#This Row],[HOUSEHOLD_ANNUAL_INCOME]])&lt;&gt;""</f>
        <v>0</v>
      </c>
      <c r="K740" s="36" t="b">
        <f>AND(TBL_QUAL_SERVICESLISTING_FAMILIES[[#This Row],[LISTING_LOAN_ID_PROP_ADDR]]&lt;&gt;"",TBL_QUAL_SERVICESLISTING_FAMILIES[[#This Row],[FAMILY_NAME]]&lt;&gt;"",TBL_QUAL_SERVICESLISTING_FAMILIES[[#This Row],[HOUSEHOLD_ANNUAL_INCOME]]&lt;&gt;"")</f>
        <v>0</v>
      </c>
      <c r="L740" s="36">
        <f>SUM(
IF(AND(TBL_QUAL_SERVICESLISTING_FAMILIES[[#This Row],[LISTING_LOAN_ID_PROP_ADDR]]&lt;&gt;"",NOT(ISNUMBER(MATCH(TBL_QUAL_SERVICESLISTING_FAMILIES[[#This Row],[LISTING_LOAN_ID_PROP_ADDR]],RANGE_LOOKUP_UDARDA_LOANLIST,0)))),1,0)
)</f>
        <v>0</v>
      </c>
    </row>
    <row r="741" spans="2:12" ht="20.100000000000001" customHeight="1" x14ac:dyDescent="0.25">
      <c r="B741" s="25" t="str">
        <f>IF(TBL_QUAL_SERVICESLISTING_FAMILIES[[#This Row],[RECORD_STARTED]],IF(TBL_QUAL_SERVICESLISTING_FAMILIES[[#This Row],[ERROR_COUNT]]&gt;0,-1,IF(TBL_QUAL_SERVICESLISTING_FAMILIES[[#This Row],[REQ_FIELDS_POPULATED]],1,0)),"")</f>
        <v/>
      </c>
      <c r="C741" s="94">
        <f>ROW()-ROW(TBL_QUAL_SERVICESLISTING_FAMILIES[[#Headers],[ROW_ID]])</f>
        <v>732</v>
      </c>
      <c r="D741" s="82"/>
      <c r="E741" s="82"/>
      <c r="F741" s="33"/>
      <c r="G7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1" s="84" t="str">
        <f>IFERROR(INDEX(TBL_UDARDA_LOANPOOL[QUAL_SERVICES_HUD_MFI],MATCH(TBL_QUAL_SERVICESLISTING_FAMILIES[[#This Row],[LISTING_LOAN_ID_PROP_ADDR]],TBL_UDARDA_LOANPOOL[LOAN_ID_PROP_ADDR],0)),"")</f>
        <v/>
      </c>
      <c r="I7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1" s="36" t="b">
        <f>CONCATENATE(TBL_QUAL_SERVICESLISTING_FAMILIES[[#This Row],[LISTING_LOAN_ID_PROP_ADDR]],TBL_QUAL_SERVICESLISTING_FAMILIES[[#This Row],[FAMILY_NAME]],TBL_QUAL_SERVICESLISTING_FAMILIES[[#This Row],[HOUSEHOLD_ANNUAL_INCOME]])&lt;&gt;""</f>
        <v>0</v>
      </c>
      <c r="K741" s="36" t="b">
        <f>AND(TBL_QUAL_SERVICESLISTING_FAMILIES[[#This Row],[LISTING_LOAN_ID_PROP_ADDR]]&lt;&gt;"",TBL_QUAL_SERVICESLISTING_FAMILIES[[#This Row],[FAMILY_NAME]]&lt;&gt;"",TBL_QUAL_SERVICESLISTING_FAMILIES[[#This Row],[HOUSEHOLD_ANNUAL_INCOME]]&lt;&gt;"")</f>
        <v>0</v>
      </c>
      <c r="L741" s="36">
        <f>SUM(
IF(AND(TBL_QUAL_SERVICESLISTING_FAMILIES[[#This Row],[LISTING_LOAN_ID_PROP_ADDR]]&lt;&gt;"",NOT(ISNUMBER(MATCH(TBL_QUAL_SERVICESLISTING_FAMILIES[[#This Row],[LISTING_LOAN_ID_PROP_ADDR]],RANGE_LOOKUP_UDARDA_LOANLIST,0)))),1,0)
)</f>
        <v>0</v>
      </c>
    </row>
    <row r="742" spans="2:12" ht="20.100000000000001" customHeight="1" x14ac:dyDescent="0.25">
      <c r="B742" s="25" t="str">
        <f>IF(TBL_QUAL_SERVICESLISTING_FAMILIES[[#This Row],[RECORD_STARTED]],IF(TBL_QUAL_SERVICESLISTING_FAMILIES[[#This Row],[ERROR_COUNT]]&gt;0,-1,IF(TBL_QUAL_SERVICESLISTING_FAMILIES[[#This Row],[REQ_FIELDS_POPULATED]],1,0)),"")</f>
        <v/>
      </c>
      <c r="C742" s="94">
        <f>ROW()-ROW(TBL_QUAL_SERVICESLISTING_FAMILIES[[#Headers],[ROW_ID]])</f>
        <v>733</v>
      </c>
      <c r="D742" s="82"/>
      <c r="E742" s="82"/>
      <c r="F742" s="33"/>
      <c r="G7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2" s="84" t="str">
        <f>IFERROR(INDEX(TBL_UDARDA_LOANPOOL[QUAL_SERVICES_HUD_MFI],MATCH(TBL_QUAL_SERVICESLISTING_FAMILIES[[#This Row],[LISTING_LOAN_ID_PROP_ADDR]],TBL_UDARDA_LOANPOOL[LOAN_ID_PROP_ADDR],0)),"")</f>
        <v/>
      </c>
      <c r="I7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2" s="36" t="b">
        <f>CONCATENATE(TBL_QUAL_SERVICESLISTING_FAMILIES[[#This Row],[LISTING_LOAN_ID_PROP_ADDR]],TBL_QUAL_SERVICESLISTING_FAMILIES[[#This Row],[FAMILY_NAME]],TBL_QUAL_SERVICESLISTING_FAMILIES[[#This Row],[HOUSEHOLD_ANNUAL_INCOME]])&lt;&gt;""</f>
        <v>0</v>
      </c>
      <c r="K742" s="36" t="b">
        <f>AND(TBL_QUAL_SERVICESLISTING_FAMILIES[[#This Row],[LISTING_LOAN_ID_PROP_ADDR]]&lt;&gt;"",TBL_QUAL_SERVICESLISTING_FAMILIES[[#This Row],[FAMILY_NAME]]&lt;&gt;"",TBL_QUAL_SERVICESLISTING_FAMILIES[[#This Row],[HOUSEHOLD_ANNUAL_INCOME]]&lt;&gt;"")</f>
        <v>0</v>
      </c>
      <c r="L742" s="36">
        <f>SUM(
IF(AND(TBL_QUAL_SERVICESLISTING_FAMILIES[[#This Row],[LISTING_LOAN_ID_PROP_ADDR]]&lt;&gt;"",NOT(ISNUMBER(MATCH(TBL_QUAL_SERVICESLISTING_FAMILIES[[#This Row],[LISTING_LOAN_ID_PROP_ADDR]],RANGE_LOOKUP_UDARDA_LOANLIST,0)))),1,0)
)</f>
        <v>0</v>
      </c>
    </row>
    <row r="743" spans="2:12" ht="20.100000000000001" customHeight="1" x14ac:dyDescent="0.25">
      <c r="B743" s="25" t="str">
        <f>IF(TBL_QUAL_SERVICESLISTING_FAMILIES[[#This Row],[RECORD_STARTED]],IF(TBL_QUAL_SERVICESLISTING_FAMILIES[[#This Row],[ERROR_COUNT]]&gt;0,-1,IF(TBL_QUAL_SERVICESLISTING_FAMILIES[[#This Row],[REQ_FIELDS_POPULATED]],1,0)),"")</f>
        <v/>
      </c>
      <c r="C743" s="94">
        <f>ROW()-ROW(TBL_QUAL_SERVICESLISTING_FAMILIES[[#Headers],[ROW_ID]])</f>
        <v>734</v>
      </c>
      <c r="D743" s="82"/>
      <c r="E743" s="82"/>
      <c r="F743" s="33"/>
      <c r="G7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3" s="84" t="str">
        <f>IFERROR(INDEX(TBL_UDARDA_LOANPOOL[QUAL_SERVICES_HUD_MFI],MATCH(TBL_QUAL_SERVICESLISTING_FAMILIES[[#This Row],[LISTING_LOAN_ID_PROP_ADDR]],TBL_UDARDA_LOANPOOL[LOAN_ID_PROP_ADDR],0)),"")</f>
        <v/>
      </c>
      <c r="I7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3" s="36" t="b">
        <f>CONCATENATE(TBL_QUAL_SERVICESLISTING_FAMILIES[[#This Row],[LISTING_LOAN_ID_PROP_ADDR]],TBL_QUAL_SERVICESLISTING_FAMILIES[[#This Row],[FAMILY_NAME]],TBL_QUAL_SERVICESLISTING_FAMILIES[[#This Row],[HOUSEHOLD_ANNUAL_INCOME]])&lt;&gt;""</f>
        <v>0</v>
      </c>
      <c r="K743" s="36" t="b">
        <f>AND(TBL_QUAL_SERVICESLISTING_FAMILIES[[#This Row],[LISTING_LOAN_ID_PROP_ADDR]]&lt;&gt;"",TBL_QUAL_SERVICESLISTING_FAMILIES[[#This Row],[FAMILY_NAME]]&lt;&gt;"",TBL_QUAL_SERVICESLISTING_FAMILIES[[#This Row],[HOUSEHOLD_ANNUAL_INCOME]]&lt;&gt;"")</f>
        <v>0</v>
      </c>
      <c r="L743" s="36">
        <f>SUM(
IF(AND(TBL_QUAL_SERVICESLISTING_FAMILIES[[#This Row],[LISTING_LOAN_ID_PROP_ADDR]]&lt;&gt;"",NOT(ISNUMBER(MATCH(TBL_QUAL_SERVICESLISTING_FAMILIES[[#This Row],[LISTING_LOAN_ID_PROP_ADDR]],RANGE_LOOKUP_UDARDA_LOANLIST,0)))),1,0)
)</f>
        <v>0</v>
      </c>
    </row>
    <row r="744" spans="2:12" ht="20.100000000000001" customHeight="1" x14ac:dyDescent="0.25">
      <c r="B744" s="25" t="str">
        <f>IF(TBL_QUAL_SERVICESLISTING_FAMILIES[[#This Row],[RECORD_STARTED]],IF(TBL_QUAL_SERVICESLISTING_FAMILIES[[#This Row],[ERROR_COUNT]]&gt;0,-1,IF(TBL_QUAL_SERVICESLISTING_FAMILIES[[#This Row],[REQ_FIELDS_POPULATED]],1,0)),"")</f>
        <v/>
      </c>
      <c r="C744" s="94">
        <f>ROW()-ROW(TBL_QUAL_SERVICESLISTING_FAMILIES[[#Headers],[ROW_ID]])</f>
        <v>735</v>
      </c>
      <c r="D744" s="82"/>
      <c r="E744" s="82"/>
      <c r="F744" s="33"/>
      <c r="G7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4" s="84" t="str">
        <f>IFERROR(INDEX(TBL_UDARDA_LOANPOOL[QUAL_SERVICES_HUD_MFI],MATCH(TBL_QUAL_SERVICESLISTING_FAMILIES[[#This Row],[LISTING_LOAN_ID_PROP_ADDR]],TBL_UDARDA_LOANPOOL[LOAN_ID_PROP_ADDR],0)),"")</f>
        <v/>
      </c>
      <c r="I7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4" s="36" t="b">
        <f>CONCATENATE(TBL_QUAL_SERVICESLISTING_FAMILIES[[#This Row],[LISTING_LOAN_ID_PROP_ADDR]],TBL_QUAL_SERVICESLISTING_FAMILIES[[#This Row],[FAMILY_NAME]],TBL_QUAL_SERVICESLISTING_FAMILIES[[#This Row],[HOUSEHOLD_ANNUAL_INCOME]])&lt;&gt;""</f>
        <v>0</v>
      </c>
      <c r="K744" s="36" t="b">
        <f>AND(TBL_QUAL_SERVICESLISTING_FAMILIES[[#This Row],[LISTING_LOAN_ID_PROP_ADDR]]&lt;&gt;"",TBL_QUAL_SERVICESLISTING_FAMILIES[[#This Row],[FAMILY_NAME]]&lt;&gt;"",TBL_QUAL_SERVICESLISTING_FAMILIES[[#This Row],[HOUSEHOLD_ANNUAL_INCOME]]&lt;&gt;"")</f>
        <v>0</v>
      </c>
      <c r="L744" s="36">
        <f>SUM(
IF(AND(TBL_QUAL_SERVICESLISTING_FAMILIES[[#This Row],[LISTING_LOAN_ID_PROP_ADDR]]&lt;&gt;"",NOT(ISNUMBER(MATCH(TBL_QUAL_SERVICESLISTING_FAMILIES[[#This Row],[LISTING_LOAN_ID_PROP_ADDR]],RANGE_LOOKUP_UDARDA_LOANLIST,0)))),1,0)
)</f>
        <v>0</v>
      </c>
    </row>
    <row r="745" spans="2:12" ht="20.100000000000001" customHeight="1" x14ac:dyDescent="0.25">
      <c r="B745" s="25" t="str">
        <f>IF(TBL_QUAL_SERVICESLISTING_FAMILIES[[#This Row],[RECORD_STARTED]],IF(TBL_QUAL_SERVICESLISTING_FAMILIES[[#This Row],[ERROR_COUNT]]&gt;0,-1,IF(TBL_QUAL_SERVICESLISTING_FAMILIES[[#This Row],[REQ_FIELDS_POPULATED]],1,0)),"")</f>
        <v/>
      </c>
      <c r="C745" s="94">
        <f>ROW()-ROW(TBL_QUAL_SERVICESLISTING_FAMILIES[[#Headers],[ROW_ID]])</f>
        <v>736</v>
      </c>
      <c r="D745" s="82"/>
      <c r="E745" s="82"/>
      <c r="F745" s="33"/>
      <c r="G7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5" s="84" t="str">
        <f>IFERROR(INDEX(TBL_UDARDA_LOANPOOL[QUAL_SERVICES_HUD_MFI],MATCH(TBL_QUAL_SERVICESLISTING_FAMILIES[[#This Row],[LISTING_LOAN_ID_PROP_ADDR]],TBL_UDARDA_LOANPOOL[LOAN_ID_PROP_ADDR],0)),"")</f>
        <v/>
      </c>
      <c r="I7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5" s="36" t="b">
        <f>CONCATENATE(TBL_QUAL_SERVICESLISTING_FAMILIES[[#This Row],[LISTING_LOAN_ID_PROP_ADDR]],TBL_QUAL_SERVICESLISTING_FAMILIES[[#This Row],[FAMILY_NAME]],TBL_QUAL_SERVICESLISTING_FAMILIES[[#This Row],[HOUSEHOLD_ANNUAL_INCOME]])&lt;&gt;""</f>
        <v>0</v>
      </c>
      <c r="K745" s="36" t="b">
        <f>AND(TBL_QUAL_SERVICESLISTING_FAMILIES[[#This Row],[LISTING_LOAN_ID_PROP_ADDR]]&lt;&gt;"",TBL_QUAL_SERVICESLISTING_FAMILIES[[#This Row],[FAMILY_NAME]]&lt;&gt;"",TBL_QUAL_SERVICESLISTING_FAMILIES[[#This Row],[HOUSEHOLD_ANNUAL_INCOME]]&lt;&gt;"")</f>
        <v>0</v>
      </c>
      <c r="L745" s="36">
        <f>SUM(
IF(AND(TBL_QUAL_SERVICESLISTING_FAMILIES[[#This Row],[LISTING_LOAN_ID_PROP_ADDR]]&lt;&gt;"",NOT(ISNUMBER(MATCH(TBL_QUAL_SERVICESLISTING_FAMILIES[[#This Row],[LISTING_LOAN_ID_PROP_ADDR]],RANGE_LOOKUP_UDARDA_LOANLIST,0)))),1,0)
)</f>
        <v>0</v>
      </c>
    </row>
    <row r="746" spans="2:12" ht="20.100000000000001" customHeight="1" x14ac:dyDescent="0.25">
      <c r="B746" s="25" t="str">
        <f>IF(TBL_QUAL_SERVICESLISTING_FAMILIES[[#This Row],[RECORD_STARTED]],IF(TBL_QUAL_SERVICESLISTING_FAMILIES[[#This Row],[ERROR_COUNT]]&gt;0,-1,IF(TBL_QUAL_SERVICESLISTING_FAMILIES[[#This Row],[REQ_FIELDS_POPULATED]],1,0)),"")</f>
        <v/>
      </c>
      <c r="C746" s="94">
        <f>ROW()-ROW(TBL_QUAL_SERVICESLISTING_FAMILIES[[#Headers],[ROW_ID]])</f>
        <v>737</v>
      </c>
      <c r="D746" s="82"/>
      <c r="E746" s="82"/>
      <c r="F746" s="33"/>
      <c r="G7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6" s="84" t="str">
        <f>IFERROR(INDEX(TBL_UDARDA_LOANPOOL[QUAL_SERVICES_HUD_MFI],MATCH(TBL_QUAL_SERVICESLISTING_FAMILIES[[#This Row],[LISTING_LOAN_ID_PROP_ADDR]],TBL_UDARDA_LOANPOOL[LOAN_ID_PROP_ADDR],0)),"")</f>
        <v/>
      </c>
      <c r="I7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6" s="36" t="b">
        <f>CONCATENATE(TBL_QUAL_SERVICESLISTING_FAMILIES[[#This Row],[LISTING_LOAN_ID_PROP_ADDR]],TBL_QUAL_SERVICESLISTING_FAMILIES[[#This Row],[FAMILY_NAME]],TBL_QUAL_SERVICESLISTING_FAMILIES[[#This Row],[HOUSEHOLD_ANNUAL_INCOME]])&lt;&gt;""</f>
        <v>0</v>
      </c>
      <c r="K746" s="36" t="b">
        <f>AND(TBL_QUAL_SERVICESLISTING_FAMILIES[[#This Row],[LISTING_LOAN_ID_PROP_ADDR]]&lt;&gt;"",TBL_QUAL_SERVICESLISTING_FAMILIES[[#This Row],[FAMILY_NAME]]&lt;&gt;"",TBL_QUAL_SERVICESLISTING_FAMILIES[[#This Row],[HOUSEHOLD_ANNUAL_INCOME]]&lt;&gt;"")</f>
        <v>0</v>
      </c>
      <c r="L746" s="36">
        <f>SUM(
IF(AND(TBL_QUAL_SERVICESLISTING_FAMILIES[[#This Row],[LISTING_LOAN_ID_PROP_ADDR]]&lt;&gt;"",NOT(ISNUMBER(MATCH(TBL_QUAL_SERVICESLISTING_FAMILIES[[#This Row],[LISTING_LOAN_ID_PROP_ADDR]],RANGE_LOOKUP_UDARDA_LOANLIST,0)))),1,0)
)</f>
        <v>0</v>
      </c>
    </row>
    <row r="747" spans="2:12" ht="20.100000000000001" customHeight="1" x14ac:dyDescent="0.25">
      <c r="B747" s="25" t="str">
        <f>IF(TBL_QUAL_SERVICESLISTING_FAMILIES[[#This Row],[RECORD_STARTED]],IF(TBL_QUAL_SERVICESLISTING_FAMILIES[[#This Row],[ERROR_COUNT]]&gt;0,-1,IF(TBL_QUAL_SERVICESLISTING_FAMILIES[[#This Row],[REQ_FIELDS_POPULATED]],1,0)),"")</f>
        <v/>
      </c>
      <c r="C747" s="94">
        <f>ROW()-ROW(TBL_QUAL_SERVICESLISTING_FAMILIES[[#Headers],[ROW_ID]])</f>
        <v>738</v>
      </c>
      <c r="D747" s="82"/>
      <c r="E747" s="82"/>
      <c r="F747" s="33"/>
      <c r="G7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7" s="84" t="str">
        <f>IFERROR(INDEX(TBL_UDARDA_LOANPOOL[QUAL_SERVICES_HUD_MFI],MATCH(TBL_QUAL_SERVICESLISTING_FAMILIES[[#This Row],[LISTING_LOAN_ID_PROP_ADDR]],TBL_UDARDA_LOANPOOL[LOAN_ID_PROP_ADDR],0)),"")</f>
        <v/>
      </c>
      <c r="I7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7" s="36" t="b">
        <f>CONCATENATE(TBL_QUAL_SERVICESLISTING_FAMILIES[[#This Row],[LISTING_LOAN_ID_PROP_ADDR]],TBL_QUAL_SERVICESLISTING_FAMILIES[[#This Row],[FAMILY_NAME]],TBL_QUAL_SERVICESLISTING_FAMILIES[[#This Row],[HOUSEHOLD_ANNUAL_INCOME]])&lt;&gt;""</f>
        <v>0</v>
      </c>
      <c r="K747" s="36" t="b">
        <f>AND(TBL_QUAL_SERVICESLISTING_FAMILIES[[#This Row],[LISTING_LOAN_ID_PROP_ADDR]]&lt;&gt;"",TBL_QUAL_SERVICESLISTING_FAMILIES[[#This Row],[FAMILY_NAME]]&lt;&gt;"",TBL_QUAL_SERVICESLISTING_FAMILIES[[#This Row],[HOUSEHOLD_ANNUAL_INCOME]]&lt;&gt;"")</f>
        <v>0</v>
      </c>
      <c r="L747" s="36">
        <f>SUM(
IF(AND(TBL_QUAL_SERVICESLISTING_FAMILIES[[#This Row],[LISTING_LOAN_ID_PROP_ADDR]]&lt;&gt;"",NOT(ISNUMBER(MATCH(TBL_QUAL_SERVICESLISTING_FAMILIES[[#This Row],[LISTING_LOAN_ID_PROP_ADDR]],RANGE_LOOKUP_UDARDA_LOANLIST,0)))),1,0)
)</f>
        <v>0</v>
      </c>
    </row>
    <row r="748" spans="2:12" ht="20.100000000000001" customHeight="1" x14ac:dyDescent="0.25">
      <c r="B748" s="25" t="str">
        <f>IF(TBL_QUAL_SERVICESLISTING_FAMILIES[[#This Row],[RECORD_STARTED]],IF(TBL_QUAL_SERVICESLISTING_FAMILIES[[#This Row],[ERROR_COUNT]]&gt;0,-1,IF(TBL_QUAL_SERVICESLISTING_FAMILIES[[#This Row],[REQ_FIELDS_POPULATED]],1,0)),"")</f>
        <v/>
      </c>
      <c r="C748" s="94">
        <f>ROW()-ROW(TBL_QUAL_SERVICESLISTING_FAMILIES[[#Headers],[ROW_ID]])</f>
        <v>739</v>
      </c>
      <c r="D748" s="82"/>
      <c r="E748" s="82"/>
      <c r="F748" s="33"/>
      <c r="G7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8" s="84" t="str">
        <f>IFERROR(INDEX(TBL_UDARDA_LOANPOOL[QUAL_SERVICES_HUD_MFI],MATCH(TBL_QUAL_SERVICESLISTING_FAMILIES[[#This Row],[LISTING_LOAN_ID_PROP_ADDR]],TBL_UDARDA_LOANPOOL[LOAN_ID_PROP_ADDR],0)),"")</f>
        <v/>
      </c>
      <c r="I7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8" s="36" t="b">
        <f>CONCATENATE(TBL_QUAL_SERVICESLISTING_FAMILIES[[#This Row],[LISTING_LOAN_ID_PROP_ADDR]],TBL_QUAL_SERVICESLISTING_FAMILIES[[#This Row],[FAMILY_NAME]],TBL_QUAL_SERVICESLISTING_FAMILIES[[#This Row],[HOUSEHOLD_ANNUAL_INCOME]])&lt;&gt;""</f>
        <v>0</v>
      </c>
      <c r="K748" s="36" t="b">
        <f>AND(TBL_QUAL_SERVICESLISTING_FAMILIES[[#This Row],[LISTING_LOAN_ID_PROP_ADDR]]&lt;&gt;"",TBL_QUAL_SERVICESLISTING_FAMILIES[[#This Row],[FAMILY_NAME]]&lt;&gt;"",TBL_QUAL_SERVICESLISTING_FAMILIES[[#This Row],[HOUSEHOLD_ANNUAL_INCOME]]&lt;&gt;"")</f>
        <v>0</v>
      </c>
      <c r="L748" s="36">
        <f>SUM(
IF(AND(TBL_QUAL_SERVICESLISTING_FAMILIES[[#This Row],[LISTING_LOAN_ID_PROP_ADDR]]&lt;&gt;"",NOT(ISNUMBER(MATCH(TBL_QUAL_SERVICESLISTING_FAMILIES[[#This Row],[LISTING_LOAN_ID_PROP_ADDR]],RANGE_LOOKUP_UDARDA_LOANLIST,0)))),1,0)
)</f>
        <v>0</v>
      </c>
    </row>
    <row r="749" spans="2:12" ht="20.100000000000001" customHeight="1" x14ac:dyDescent="0.25">
      <c r="B749" s="25" t="str">
        <f>IF(TBL_QUAL_SERVICESLISTING_FAMILIES[[#This Row],[RECORD_STARTED]],IF(TBL_QUAL_SERVICESLISTING_FAMILIES[[#This Row],[ERROR_COUNT]]&gt;0,-1,IF(TBL_QUAL_SERVICESLISTING_FAMILIES[[#This Row],[REQ_FIELDS_POPULATED]],1,0)),"")</f>
        <v/>
      </c>
      <c r="C749" s="94">
        <f>ROW()-ROW(TBL_QUAL_SERVICESLISTING_FAMILIES[[#Headers],[ROW_ID]])</f>
        <v>740</v>
      </c>
      <c r="D749" s="82"/>
      <c r="E749" s="82"/>
      <c r="F749" s="33"/>
      <c r="G7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9" s="84" t="str">
        <f>IFERROR(INDEX(TBL_UDARDA_LOANPOOL[QUAL_SERVICES_HUD_MFI],MATCH(TBL_QUAL_SERVICESLISTING_FAMILIES[[#This Row],[LISTING_LOAN_ID_PROP_ADDR]],TBL_UDARDA_LOANPOOL[LOAN_ID_PROP_ADDR],0)),"")</f>
        <v/>
      </c>
      <c r="I7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9" s="36" t="b">
        <f>CONCATENATE(TBL_QUAL_SERVICESLISTING_FAMILIES[[#This Row],[LISTING_LOAN_ID_PROP_ADDR]],TBL_QUAL_SERVICESLISTING_FAMILIES[[#This Row],[FAMILY_NAME]],TBL_QUAL_SERVICESLISTING_FAMILIES[[#This Row],[HOUSEHOLD_ANNUAL_INCOME]])&lt;&gt;""</f>
        <v>0</v>
      </c>
      <c r="K749" s="36" t="b">
        <f>AND(TBL_QUAL_SERVICESLISTING_FAMILIES[[#This Row],[LISTING_LOAN_ID_PROP_ADDR]]&lt;&gt;"",TBL_QUAL_SERVICESLISTING_FAMILIES[[#This Row],[FAMILY_NAME]]&lt;&gt;"",TBL_QUAL_SERVICESLISTING_FAMILIES[[#This Row],[HOUSEHOLD_ANNUAL_INCOME]]&lt;&gt;"")</f>
        <v>0</v>
      </c>
      <c r="L749" s="36">
        <f>SUM(
IF(AND(TBL_QUAL_SERVICESLISTING_FAMILIES[[#This Row],[LISTING_LOAN_ID_PROP_ADDR]]&lt;&gt;"",NOT(ISNUMBER(MATCH(TBL_QUAL_SERVICESLISTING_FAMILIES[[#This Row],[LISTING_LOAN_ID_PROP_ADDR]],RANGE_LOOKUP_UDARDA_LOANLIST,0)))),1,0)
)</f>
        <v>0</v>
      </c>
    </row>
    <row r="750" spans="2:12" ht="20.100000000000001" customHeight="1" x14ac:dyDescent="0.25">
      <c r="B750" s="25" t="str">
        <f>IF(TBL_QUAL_SERVICESLISTING_FAMILIES[[#This Row],[RECORD_STARTED]],IF(TBL_QUAL_SERVICESLISTING_FAMILIES[[#This Row],[ERROR_COUNT]]&gt;0,-1,IF(TBL_QUAL_SERVICESLISTING_FAMILIES[[#This Row],[REQ_FIELDS_POPULATED]],1,0)),"")</f>
        <v/>
      </c>
      <c r="C750" s="94">
        <f>ROW()-ROW(TBL_QUAL_SERVICESLISTING_FAMILIES[[#Headers],[ROW_ID]])</f>
        <v>741</v>
      </c>
      <c r="D750" s="82"/>
      <c r="E750" s="82"/>
      <c r="F750" s="33"/>
      <c r="G7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0" s="84" t="str">
        <f>IFERROR(INDEX(TBL_UDARDA_LOANPOOL[QUAL_SERVICES_HUD_MFI],MATCH(TBL_QUAL_SERVICESLISTING_FAMILIES[[#This Row],[LISTING_LOAN_ID_PROP_ADDR]],TBL_UDARDA_LOANPOOL[LOAN_ID_PROP_ADDR],0)),"")</f>
        <v/>
      </c>
      <c r="I7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0" s="36" t="b">
        <f>CONCATENATE(TBL_QUAL_SERVICESLISTING_FAMILIES[[#This Row],[LISTING_LOAN_ID_PROP_ADDR]],TBL_QUAL_SERVICESLISTING_FAMILIES[[#This Row],[FAMILY_NAME]],TBL_QUAL_SERVICESLISTING_FAMILIES[[#This Row],[HOUSEHOLD_ANNUAL_INCOME]])&lt;&gt;""</f>
        <v>0</v>
      </c>
      <c r="K750" s="36" t="b">
        <f>AND(TBL_QUAL_SERVICESLISTING_FAMILIES[[#This Row],[LISTING_LOAN_ID_PROP_ADDR]]&lt;&gt;"",TBL_QUAL_SERVICESLISTING_FAMILIES[[#This Row],[FAMILY_NAME]]&lt;&gt;"",TBL_QUAL_SERVICESLISTING_FAMILIES[[#This Row],[HOUSEHOLD_ANNUAL_INCOME]]&lt;&gt;"")</f>
        <v>0</v>
      </c>
      <c r="L750" s="36">
        <f>SUM(
IF(AND(TBL_QUAL_SERVICESLISTING_FAMILIES[[#This Row],[LISTING_LOAN_ID_PROP_ADDR]]&lt;&gt;"",NOT(ISNUMBER(MATCH(TBL_QUAL_SERVICESLISTING_FAMILIES[[#This Row],[LISTING_LOAN_ID_PROP_ADDR]],RANGE_LOOKUP_UDARDA_LOANLIST,0)))),1,0)
)</f>
        <v>0</v>
      </c>
    </row>
    <row r="751" spans="2:12" ht="20.100000000000001" customHeight="1" x14ac:dyDescent="0.25">
      <c r="B751" s="25" t="str">
        <f>IF(TBL_QUAL_SERVICESLISTING_FAMILIES[[#This Row],[RECORD_STARTED]],IF(TBL_QUAL_SERVICESLISTING_FAMILIES[[#This Row],[ERROR_COUNT]]&gt;0,-1,IF(TBL_QUAL_SERVICESLISTING_FAMILIES[[#This Row],[REQ_FIELDS_POPULATED]],1,0)),"")</f>
        <v/>
      </c>
      <c r="C751" s="94">
        <f>ROW()-ROW(TBL_QUAL_SERVICESLISTING_FAMILIES[[#Headers],[ROW_ID]])</f>
        <v>742</v>
      </c>
      <c r="D751" s="82"/>
      <c r="E751" s="82"/>
      <c r="F751" s="33"/>
      <c r="G7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1" s="84" t="str">
        <f>IFERROR(INDEX(TBL_UDARDA_LOANPOOL[QUAL_SERVICES_HUD_MFI],MATCH(TBL_QUAL_SERVICESLISTING_FAMILIES[[#This Row],[LISTING_LOAN_ID_PROP_ADDR]],TBL_UDARDA_LOANPOOL[LOAN_ID_PROP_ADDR],0)),"")</f>
        <v/>
      </c>
      <c r="I7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1" s="36" t="b">
        <f>CONCATENATE(TBL_QUAL_SERVICESLISTING_FAMILIES[[#This Row],[LISTING_LOAN_ID_PROP_ADDR]],TBL_QUAL_SERVICESLISTING_FAMILIES[[#This Row],[FAMILY_NAME]],TBL_QUAL_SERVICESLISTING_FAMILIES[[#This Row],[HOUSEHOLD_ANNUAL_INCOME]])&lt;&gt;""</f>
        <v>0</v>
      </c>
      <c r="K751" s="36" t="b">
        <f>AND(TBL_QUAL_SERVICESLISTING_FAMILIES[[#This Row],[LISTING_LOAN_ID_PROP_ADDR]]&lt;&gt;"",TBL_QUAL_SERVICESLISTING_FAMILIES[[#This Row],[FAMILY_NAME]]&lt;&gt;"",TBL_QUAL_SERVICESLISTING_FAMILIES[[#This Row],[HOUSEHOLD_ANNUAL_INCOME]]&lt;&gt;"")</f>
        <v>0</v>
      </c>
      <c r="L751" s="36">
        <f>SUM(
IF(AND(TBL_QUAL_SERVICESLISTING_FAMILIES[[#This Row],[LISTING_LOAN_ID_PROP_ADDR]]&lt;&gt;"",NOT(ISNUMBER(MATCH(TBL_QUAL_SERVICESLISTING_FAMILIES[[#This Row],[LISTING_LOAN_ID_PROP_ADDR]],RANGE_LOOKUP_UDARDA_LOANLIST,0)))),1,0)
)</f>
        <v>0</v>
      </c>
    </row>
    <row r="752" spans="2:12" ht="20.100000000000001" customHeight="1" x14ac:dyDescent="0.25">
      <c r="B752" s="25" t="str">
        <f>IF(TBL_QUAL_SERVICESLISTING_FAMILIES[[#This Row],[RECORD_STARTED]],IF(TBL_QUAL_SERVICESLISTING_FAMILIES[[#This Row],[ERROR_COUNT]]&gt;0,-1,IF(TBL_QUAL_SERVICESLISTING_FAMILIES[[#This Row],[REQ_FIELDS_POPULATED]],1,0)),"")</f>
        <v/>
      </c>
      <c r="C752" s="94">
        <f>ROW()-ROW(TBL_QUAL_SERVICESLISTING_FAMILIES[[#Headers],[ROW_ID]])</f>
        <v>743</v>
      </c>
      <c r="D752" s="82"/>
      <c r="E752" s="82"/>
      <c r="F752" s="33"/>
      <c r="G7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2" s="84" t="str">
        <f>IFERROR(INDEX(TBL_UDARDA_LOANPOOL[QUAL_SERVICES_HUD_MFI],MATCH(TBL_QUAL_SERVICESLISTING_FAMILIES[[#This Row],[LISTING_LOAN_ID_PROP_ADDR]],TBL_UDARDA_LOANPOOL[LOAN_ID_PROP_ADDR],0)),"")</f>
        <v/>
      </c>
      <c r="I7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2" s="36" t="b">
        <f>CONCATENATE(TBL_QUAL_SERVICESLISTING_FAMILIES[[#This Row],[LISTING_LOAN_ID_PROP_ADDR]],TBL_QUAL_SERVICESLISTING_FAMILIES[[#This Row],[FAMILY_NAME]],TBL_QUAL_SERVICESLISTING_FAMILIES[[#This Row],[HOUSEHOLD_ANNUAL_INCOME]])&lt;&gt;""</f>
        <v>0</v>
      </c>
      <c r="K752" s="36" t="b">
        <f>AND(TBL_QUAL_SERVICESLISTING_FAMILIES[[#This Row],[LISTING_LOAN_ID_PROP_ADDR]]&lt;&gt;"",TBL_QUAL_SERVICESLISTING_FAMILIES[[#This Row],[FAMILY_NAME]]&lt;&gt;"",TBL_QUAL_SERVICESLISTING_FAMILIES[[#This Row],[HOUSEHOLD_ANNUAL_INCOME]]&lt;&gt;"")</f>
        <v>0</v>
      </c>
      <c r="L752" s="36">
        <f>SUM(
IF(AND(TBL_QUAL_SERVICESLISTING_FAMILIES[[#This Row],[LISTING_LOAN_ID_PROP_ADDR]]&lt;&gt;"",NOT(ISNUMBER(MATCH(TBL_QUAL_SERVICESLISTING_FAMILIES[[#This Row],[LISTING_LOAN_ID_PROP_ADDR]],RANGE_LOOKUP_UDARDA_LOANLIST,0)))),1,0)
)</f>
        <v>0</v>
      </c>
    </row>
    <row r="753" spans="2:12" ht="20.100000000000001" customHeight="1" x14ac:dyDescent="0.25">
      <c r="B753" s="25" t="str">
        <f>IF(TBL_QUAL_SERVICESLISTING_FAMILIES[[#This Row],[RECORD_STARTED]],IF(TBL_QUAL_SERVICESLISTING_FAMILIES[[#This Row],[ERROR_COUNT]]&gt;0,-1,IF(TBL_QUAL_SERVICESLISTING_FAMILIES[[#This Row],[REQ_FIELDS_POPULATED]],1,0)),"")</f>
        <v/>
      </c>
      <c r="C753" s="94">
        <f>ROW()-ROW(TBL_QUAL_SERVICESLISTING_FAMILIES[[#Headers],[ROW_ID]])</f>
        <v>744</v>
      </c>
      <c r="D753" s="82"/>
      <c r="E753" s="82"/>
      <c r="F753" s="33"/>
      <c r="G7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3" s="84" t="str">
        <f>IFERROR(INDEX(TBL_UDARDA_LOANPOOL[QUAL_SERVICES_HUD_MFI],MATCH(TBL_QUAL_SERVICESLISTING_FAMILIES[[#This Row],[LISTING_LOAN_ID_PROP_ADDR]],TBL_UDARDA_LOANPOOL[LOAN_ID_PROP_ADDR],0)),"")</f>
        <v/>
      </c>
      <c r="I7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3" s="36" t="b">
        <f>CONCATENATE(TBL_QUAL_SERVICESLISTING_FAMILIES[[#This Row],[LISTING_LOAN_ID_PROP_ADDR]],TBL_QUAL_SERVICESLISTING_FAMILIES[[#This Row],[FAMILY_NAME]],TBL_QUAL_SERVICESLISTING_FAMILIES[[#This Row],[HOUSEHOLD_ANNUAL_INCOME]])&lt;&gt;""</f>
        <v>0</v>
      </c>
      <c r="K753" s="36" t="b">
        <f>AND(TBL_QUAL_SERVICESLISTING_FAMILIES[[#This Row],[LISTING_LOAN_ID_PROP_ADDR]]&lt;&gt;"",TBL_QUAL_SERVICESLISTING_FAMILIES[[#This Row],[FAMILY_NAME]]&lt;&gt;"",TBL_QUAL_SERVICESLISTING_FAMILIES[[#This Row],[HOUSEHOLD_ANNUAL_INCOME]]&lt;&gt;"")</f>
        <v>0</v>
      </c>
      <c r="L753" s="36">
        <f>SUM(
IF(AND(TBL_QUAL_SERVICESLISTING_FAMILIES[[#This Row],[LISTING_LOAN_ID_PROP_ADDR]]&lt;&gt;"",NOT(ISNUMBER(MATCH(TBL_QUAL_SERVICESLISTING_FAMILIES[[#This Row],[LISTING_LOAN_ID_PROP_ADDR]],RANGE_LOOKUP_UDARDA_LOANLIST,0)))),1,0)
)</f>
        <v>0</v>
      </c>
    </row>
    <row r="754" spans="2:12" ht="20.100000000000001" customHeight="1" x14ac:dyDescent="0.25">
      <c r="B754" s="25" t="str">
        <f>IF(TBL_QUAL_SERVICESLISTING_FAMILIES[[#This Row],[RECORD_STARTED]],IF(TBL_QUAL_SERVICESLISTING_FAMILIES[[#This Row],[ERROR_COUNT]]&gt;0,-1,IF(TBL_QUAL_SERVICESLISTING_FAMILIES[[#This Row],[REQ_FIELDS_POPULATED]],1,0)),"")</f>
        <v/>
      </c>
      <c r="C754" s="94">
        <f>ROW()-ROW(TBL_QUAL_SERVICESLISTING_FAMILIES[[#Headers],[ROW_ID]])</f>
        <v>745</v>
      </c>
      <c r="D754" s="82"/>
      <c r="E754" s="82"/>
      <c r="F754" s="33"/>
      <c r="G7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4" s="84" t="str">
        <f>IFERROR(INDEX(TBL_UDARDA_LOANPOOL[QUAL_SERVICES_HUD_MFI],MATCH(TBL_QUAL_SERVICESLISTING_FAMILIES[[#This Row],[LISTING_LOAN_ID_PROP_ADDR]],TBL_UDARDA_LOANPOOL[LOAN_ID_PROP_ADDR],0)),"")</f>
        <v/>
      </c>
      <c r="I7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4" s="36" t="b">
        <f>CONCATENATE(TBL_QUAL_SERVICESLISTING_FAMILIES[[#This Row],[LISTING_LOAN_ID_PROP_ADDR]],TBL_QUAL_SERVICESLISTING_FAMILIES[[#This Row],[FAMILY_NAME]],TBL_QUAL_SERVICESLISTING_FAMILIES[[#This Row],[HOUSEHOLD_ANNUAL_INCOME]])&lt;&gt;""</f>
        <v>0</v>
      </c>
      <c r="K754" s="36" t="b">
        <f>AND(TBL_QUAL_SERVICESLISTING_FAMILIES[[#This Row],[LISTING_LOAN_ID_PROP_ADDR]]&lt;&gt;"",TBL_QUAL_SERVICESLISTING_FAMILIES[[#This Row],[FAMILY_NAME]]&lt;&gt;"",TBL_QUAL_SERVICESLISTING_FAMILIES[[#This Row],[HOUSEHOLD_ANNUAL_INCOME]]&lt;&gt;"")</f>
        <v>0</v>
      </c>
      <c r="L754" s="36">
        <f>SUM(
IF(AND(TBL_QUAL_SERVICESLISTING_FAMILIES[[#This Row],[LISTING_LOAN_ID_PROP_ADDR]]&lt;&gt;"",NOT(ISNUMBER(MATCH(TBL_QUAL_SERVICESLISTING_FAMILIES[[#This Row],[LISTING_LOAN_ID_PROP_ADDR]],RANGE_LOOKUP_UDARDA_LOANLIST,0)))),1,0)
)</f>
        <v>0</v>
      </c>
    </row>
    <row r="755" spans="2:12" ht="20.100000000000001" customHeight="1" x14ac:dyDescent="0.25">
      <c r="B755" s="25" t="str">
        <f>IF(TBL_QUAL_SERVICESLISTING_FAMILIES[[#This Row],[RECORD_STARTED]],IF(TBL_QUAL_SERVICESLISTING_FAMILIES[[#This Row],[ERROR_COUNT]]&gt;0,-1,IF(TBL_QUAL_SERVICESLISTING_FAMILIES[[#This Row],[REQ_FIELDS_POPULATED]],1,0)),"")</f>
        <v/>
      </c>
      <c r="C755" s="94">
        <f>ROW()-ROW(TBL_QUAL_SERVICESLISTING_FAMILIES[[#Headers],[ROW_ID]])</f>
        <v>746</v>
      </c>
      <c r="D755" s="82"/>
      <c r="E755" s="82"/>
      <c r="F755" s="33"/>
      <c r="G7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5" s="84" t="str">
        <f>IFERROR(INDEX(TBL_UDARDA_LOANPOOL[QUAL_SERVICES_HUD_MFI],MATCH(TBL_QUAL_SERVICESLISTING_FAMILIES[[#This Row],[LISTING_LOAN_ID_PROP_ADDR]],TBL_UDARDA_LOANPOOL[LOAN_ID_PROP_ADDR],0)),"")</f>
        <v/>
      </c>
      <c r="I7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5" s="36" t="b">
        <f>CONCATENATE(TBL_QUAL_SERVICESLISTING_FAMILIES[[#This Row],[LISTING_LOAN_ID_PROP_ADDR]],TBL_QUAL_SERVICESLISTING_FAMILIES[[#This Row],[FAMILY_NAME]],TBL_QUAL_SERVICESLISTING_FAMILIES[[#This Row],[HOUSEHOLD_ANNUAL_INCOME]])&lt;&gt;""</f>
        <v>0</v>
      </c>
      <c r="K755" s="36" t="b">
        <f>AND(TBL_QUAL_SERVICESLISTING_FAMILIES[[#This Row],[LISTING_LOAN_ID_PROP_ADDR]]&lt;&gt;"",TBL_QUAL_SERVICESLISTING_FAMILIES[[#This Row],[FAMILY_NAME]]&lt;&gt;"",TBL_QUAL_SERVICESLISTING_FAMILIES[[#This Row],[HOUSEHOLD_ANNUAL_INCOME]]&lt;&gt;"")</f>
        <v>0</v>
      </c>
      <c r="L755" s="36">
        <f>SUM(
IF(AND(TBL_QUAL_SERVICESLISTING_FAMILIES[[#This Row],[LISTING_LOAN_ID_PROP_ADDR]]&lt;&gt;"",NOT(ISNUMBER(MATCH(TBL_QUAL_SERVICESLISTING_FAMILIES[[#This Row],[LISTING_LOAN_ID_PROP_ADDR]],RANGE_LOOKUP_UDARDA_LOANLIST,0)))),1,0)
)</f>
        <v>0</v>
      </c>
    </row>
    <row r="756" spans="2:12" ht="20.100000000000001" customHeight="1" x14ac:dyDescent="0.25">
      <c r="B756" s="25" t="str">
        <f>IF(TBL_QUAL_SERVICESLISTING_FAMILIES[[#This Row],[RECORD_STARTED]],IF(TBL_QUAL_SERVICESLISTING_FAMILIES[[#This Row],[ERROR_COUNT]]&gt;0,-1,IF(TBL_QUAL_SERVICESLISTING_FAMILIES[[#This Row],[REQ_FIELDS_POPULATED]],1,0)),"")</f>
        <v/>
      </c>
      <c r="C756" s="94">
        <f>ROW()-ROW(TBL_QUAL_SERVICESLISTING_FAMILIES[[#Headers],[ROW_ID]])</f>
        <v>747</v>
      </c>
      <c r="D756" s="82"/>
      <c r="E756" s="82"/>
      <c r="F756" s="33"/>
      <c r="G7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6" s="84" t="str">
        <f>IFERROR(INDEX(TBL_UDARDA_LOANPOOL[QUAL_SERVICES_HUD_MFI],MATCH(TBL_QUAL_SERVICESLISTING_FAMILIES[[#This Row],[LISTING_LOAN_ID_PROP_ADDR]],TBL_UDARDA_LOANPOOL[LOAN_ID_PROP_ADDR],0)),"")</f>
        <v/>
      </c>
      <c r="I7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6" s="36" t="b">
        <f>CONCATENATE(TBL_QUAL_SERVICESLISTING_FAMILIES[[#This Row],[LISTING_LOAN_ID_PROP_ADDR]],TBL_QUAL_SERVICESLISTING_FAMILIES[[#This Row],[FAMILY_NAME]],TBL_QUAL_SERVICESLISTING_FAMILIES[[#This Row],[HOUSEHOLD_ANNUAL_INCOME]])&lt;&gt;""</f>
        <v>0</v>
      </c>
      <c r="K756" s="36" t="b">
        <f>AND(TBL_QUAL_SERVICESLISTING_FAMILIES[[#This Row],[LISTING_LOAN_ID_PROP_ADDR]]&lt;&gt;"",TBL_QUAL_SERVICESLISTING_FAMILIES[[#This Row],[FAMILY_NAME]]&lt;&gt;"",TBL_QUAL_SERVICESLISTING_FAMILIES[[#This Row],[HOUSEHOLD_ANNUAL_INCOME]]&lt;&gt;"")</f>
        <v>0</v>
      </c>
      <c r="L756" s="36">
        <f>SUM(
IF(AND(TBL_QUAL_SERVICESLISTING_FAMILIES[[#This Row],[LISTING_LOAN_ID_PROP_ADDR]]&lt;&gt;"",NOT(ISNUMBER(MATCH(TBL_QUAL_SERVICESLISTING_FAMILIES[[#This Row],[LISTING_LOAN_ID_PROP_ADDR]],RANGE_LOOKUP_UDARDA_LOANLIST,0)))),1,0)
)</f>
        <v>0</v>
      </c>
    </row>
    <row r="757" spans="2:12" ht="20.100000000000001" customHeight="1" x14ac:dyDescent="0.25">
      <c r="B757" s="25" t="str">
        <f>IF(TBL_QUAL_SERVICESLISTING_FAMILIES[[#This Row],[RECORD_STARTED]],IF(TBL_QUAL_SERVICESLISTING_FAMILIES[[#This Row],[ERROR_COUNT]]&gt;0,-1,IF(TBL_QUAL_SERVICESLISTING_FAMILIES[[#This Row],[REQ_FIELDS_POPULATED]],1,0)),"")</f>
        <v/>
      </c>
      <c r="C757" s="94">
        <f>ROW()-ROW(TBL_QUAL_SERVICESLISTING_FAMILIES[[#Headers],[ROW_ID]])</f>
        <v>748</v>
      </c>
      <c r="D757" s="82"/>
      <c r="E757" s="82"/>
      <c r="F757" s="33"/>
      <c r="G7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7" s="84" t="str">
        <f>IFERROR(INDEX(TBL_UDARDA_LOANPOOL[QUAL_SERVICES_HUD_MFI],MATCH(TBL_QUAL_SERVICESLISTING_FAMILIES[[#This Row],[LISTING_LOAN_ID_PROP_ADDR]],TBL_UDARDA_LOANPOOL[LOAN_ID_PROP_ADDR],0)),"")</f>
        <v/>
      </c>
      <c r="I7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7" s="36" t="b">
        <f>CONCATENATE(TBL_QUAL_SERVICESLISTING_FAMILIES[[#This Row],[LISTING_LOAN_ID_PROP_ADDR]],TBL_QUAL_SERVICESLISTING_FAMILIES[[#This Row],[FAMILY_NAME]],TBL_QUAL_SERVICESLISTING_FAMILIES[[#This Row],[HOUSEHOLD_ANNUAL_INCOME]])&lt;&gt;""</f>
        <v>0</v>
      </c>
      <c r="K757" s="36" t="b">
        <f>AND(TBL_QUAL_SERVICESLISTING_FAMILIES[[#This Row],[LISTING_LOAN_ID_PROP_ADDR]]&lt;&gt;"",TBL_QUAL_SERVICESLISTING_FAMILIES[[#This Row],[FAMILY_NAME]]&lt;&gt;"",TBL_QUAL_SERVICESLISTING_FAMILIES[[#This Row],[HOUSEHOLD_ANNUAL_INCOME]]&lt;&gt;"")</f>
        <v>0</v>
      </c>
      <c r="L757" s="36">
        <f>SUM(
IF(AND(TBL_QUAL_SERVICESLISTING_FAMILIES[[#This Row],[LISTING_LOAN_ID_PROP_ADDR]]&lt;&gt;"",NOT(ISNUMBER(MATCH(TBL_QUAL_SERVICESLISTING_FAMILIES[[#This Row],[LISTING_LOAN_ID_PROP_ADDR]],RANGE_LOOKUP_UDARDA_LOANLIST,0)))),1,0)
)</f>
        <v>0</v>
      </c>
    </row>
    <row r="758" spans="2:12" ht="20.100000000000001" customHeight="1" x14ac:dyDescent="0.25">
      <c r="B758" s="25" t="str">
        <f>IF(TBL_QUAL_SERVICESLISTING_FAMILIES[[#This Row],[RECORD_STARTED]],IF(TBL_QUAL_SERVICESLISTING_FAMILIES[[#This Row],[ERROR_COUNT]]&gt;0,-1,IF(TBL_QUAL_SERVICESLISTING_FAMILIES[[#This Row],[REQ_FIELDS_POPULATED]],1,0)),"")</f>
        <v/>
      </c>
      <c r="C758" s="94">
        <f>ROW()-ROW(TBL_QUAL_SERVICESLISTING_FAMILIES[[#Headers],[ROW_ID]])</f>
        <v>749</v>
      </c>
      <c r="D758" s="82"/>
      <c r="E758" s="82"/>
      <c r="F758" s="33"/>
      <c r="G7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8" s="84" t="str">
        <f>IFERROR(INDEX(TBL_UDARDA_LOANPOOL[QUAL_SERVICES_HUD_MFI],MATCH(TBL_QUAL_SERVICESLISTING_FAMILIES[[#This Row],[LISTING_LOAN_ID_PROP_ADDR]],TBL_UDARDA_LOANPOOL[LOAN_ID_PROP_ADDR],0)),"")</f>
        <v/>
      </c>
      <c r="I7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8" s="36" t="b">
        <f>CONCATENATE(TBL_QUAL_SERVICESLISTING_FAMILIES[[#This Row],[LISTING_LOAN_ID_PROP_ADDR]],TBL_QUAL_SERVICESLISTING_FAMILIES[[#This Row],[FAMILY_NAME]],TBL_QUAL_SERVICESLISTING_FAMILIES[[#This Row],[HOUSEHOLD_ANNUAL_INCOME]])&lt;&gt;""</f>
        <v>0</v>
      </c>
      <c r="K758" s="36" t="b">
        <f>AND(TBL_QUAL_SERVICESLISTING_FAMILIES[[#This Row],[LISTING_LOAN_ID_PROP_ADDR]]&lt;&gt;"",TBL_QUAL_SERVICESLISTING_FAMILIES[[#This Row],[FAMILY_NAME]]&lt;&gt;"",TBL_QUAL_SERVICESLISTING_FAMILIES[[#This Row],[HOUSEHOLD_ANNUAL_INCOME]]&lt;&gt;"")</f>
        <v>0</v>
      </c>
      <c r="L758" s="36">
        <f>SUM(
IF(AND(TBL_QUAL_SERVICESLISTING_FAMILIES[[#This Row],[LISTING_LOAN_ID_PROP_ADDR]]&lt;&gt;"",NOT(ISNUMBER(MATCH(TBL_QUAL_SERVICESLISTING_FAMILIES[[#This Row],[LISTING_LOAN_ID_PROP_ADDR]],RANGE_LOOKUP_UDARDA_LOANLIST,0)))),1,0)
)</f>
        <v>0</v>
      </c>
    </row>
    <row r="759" spans="2:12" ht="20.100000000000001" customHeight="1" x14ac:dyDescent="0.25">
      <c r="B759" s="25" t="str">
        <f>IF(TBL_QUAL_SERVICESLISTING_FAMILIES[[#This Row],[RECORD_STARTED]],IF(TBL_QUAL_SERVICESLISTING_FAMILIES[[#This Row],[ERROR_COUNT]]&gt;0,-1,IF(TBL_QUAL_SERVICESLISTING_FAMILIES[[#This Row],[REQ_FIELDS_POPULATED]],1,0)),"")</f>
        <v/>
      </c>
      <c r="C759" s="94">
        <f>ROW()-ROW(TBL_QUAL_SERVICESLISTING_FAMILIES[[#Headers],[ROW_ID]])</f>
        <v>750</v>
      </c>
      <c r="D759" s="82"/>
      <c r="E759" s="82"/>
      <c r="F759" s="33"/>
      <c r="G7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9" s="84" t="str">
        <f>IFERROR(INDEX(TBL_UDARDA_LOANPOOL[QUAL_SERVICES_HUD_MFI],MATCH(TBL_QUAL_SERVICESLISTING_FAMILIES[[#This Row],[LISTING_LOAN_ID_PROP_ADDR]],TBL_UDARDA_LOANPOOL[LOAN_ID_PROP_ADDR],0)),"")</f>
        <v/>
      </c>
      <c r="I7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9" s="36" t="b">
        <f>CONCATENATE(TBL_QUAL_SERVICESLISTING_FAMILIES[[#This Row],[LISTING_LOAN_ID_PROP_ADDR]],TBL_QUAL_SERVICESLISTING_FAMILIES[[#This Row],[FAMILY_NAME]],TBL_QUAL_SERVICESLISTING_FAMILIES[[#This Row],[HOUSEHOLD_ANNUAL_INCOME]])&lt;&gt;""</f>
        <v>0</v>
      </c>
      <c r="K759" s="36" t="b">
        <f>AND(TBL_QUAL_SERVICESLISTING_FAMILIES[[#This Row],[LISTING_LOAN_ID_PROP_ADDR]]&lt;&gt;"",TBL_QUAL_SERVICESLISTING_FAMILIES[[#This Row],[FAMILY_NAME]]&lt;&gt;"",TBL_QUAL_SERVICESLISTING_FAMILIES[[#This Row],[HOUSEHOLD_ANNUAL_INCOME]]&lt;&gt;"")</f>
        <v>0</v>
      </c>
      <c r="L759" s="36">
        <f>SUM(
IF(AND(TBL_QUAL_SERVICESLISTING_FAMILIES[[#This Row],[LISTING_LOAN_ID_PROP_ADDR]]&lt;&gt;"",NOT(ISNUMBER(MATCH(TBL_QUAL_SERVICESLISTING_FAMILIES[[#This Row],[LISTING_LOAN_ID_PROP_ADDR]],RANGE_LOOKUP_UDARDA_LOANLIST,0)))),1,0)
)</f>
        <v>0</v>
      </c>
    </row>
    <row r="760" spans="2:12" ht="20.100000000000001" customHeight="1" x14ac:dyDescent="0.25">
      <c r="B760" s="25" t="str">
        <f>IF(TBL_QUAL_SERVICESLISTING_FAMILIES[[#This Row],[RECORD_STARTED]],IF(TBL_QUAL_SERVICESLISTING_FAMILIES[[#This Row],[ERROR_COUNT]]&gt;0,-1,IF(TBL_QUAL_SERVICESLISTING_FAMILIES[[#This Row],[REQ_FIELDS_POPULATED]],1,0)),"")</f>
        <v/>
      </c>
      <c r="C760" s="94">
        <f>ROW()-ROW(TBL_QUAL_SERVICESLISTING_FAMILIES[[#Headers],[ROW_ID]])</f>
        <v>751</v>
      </c>
      <c r="D760" s="82"/>
      <c r="E760" s="82"/>
      <c r="F760" s="33"/>
      <c r="G7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0" s="84" t="str">
        <f>IFERROR(INDEX(TBL_UDARDA_LOANPOOL[QUAL_SERVICES_HUD_MFI],MATCH(TBL_QUAL_SERVICESLISTING_FAMILIES[[#This Row],[LISTING_LOAN_ID_PROP_ADDR]],TBL_UDARDA_LOANPOOL[LOAN_ID_PROP_ADDR],0)),"")</f>
        <v/>
      </c>
      <c r="I7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0" s="36" t="b">
        <f>CONCATENATE(TBL_QUAL_SERVICESLISTING_FAMILIES[[#This Row],[LISTING_LOAN_ID_PROP_ADDR]],TBL_QUAL_SERVICESLISTING_FAMILIES[[#This Row],[FAMILY_NAME]],TBL_QUAL_SERVICESLISTING_FAMILIES[[#This Row],[HOUSEHOLD_ANNUAL_INCOME]])&lt;&gt;""</f>
        <v>0</v>
      </c>
      <c r="K760" s="36" t="b">
        <f>AND(TBL_QUAL_SERVICESLISTING_FAMILIES[[#This Row],[LISTING_LOAN_ID_PROP_ADDR]]&lt;&gt;"",TBL_QUAL_SERVICESLISTING_FAMILIES[[#This Row],[FAMILY_NAME]]&lt;&gt;"",TBL_QUAL_SERVICESLISTING_FAMILIES[[#This Row],[HOUSEHOLD_ANNUAL_INCOME]]&lt;&gt;"")</f>
        <v>0</v>
      </c>
      <c r="L760" s="36">
        <f>SUM(
IF(AND(TBL_QUAL_SERVICESLISTING_FAMILIES[[#This Row],[LISTING_LOAN_ID_PROP_ADDR]]&lt;&gt;"",NOT(ISNUMBER(MATCH(TBL_QUAL_SERVICESLISTING_FAMILIES[[#This Row],[LISTING_LOAN_ID_PROP_ADDR]],RANGE_LOOKUP_UDARDA_LOANLIST,0)))),1,0)
)</f>
        <v>0</v>
      </c>
    </row>
    <row r="761" spans="2:12" ht="20.100000000000001" customHeight="1" x14ac:dyDescent="0.25">
      <c r="B761" s="25" t="str">
        <f>IF(TBL_QUAL_SERVICESLISTING_FAMILIES[[#This Row],[RECORD_STARTED]],IF(TBL_QUAL_SERVICESLISTING_FAMILIES[[#This Row],[ERROR_COUNT]]&gt;0,-1,IF(TBL_QUAL_SERVICESLISTING_FAMILIES[[#This Row],[REQ_FIELDS_POPULATED]],1,0)),"")</f>
        <v/>
      </c>
      <c r="C761" s="94">
        <f>ROW()-ROW(TBL_QUAL_SERVICESLISTING_FAMILIES[[#Headers],[ROW_ID]])</f>
        <v>752</v>
      </c>
      <c r="D761" s="82"/>
      <c r="E761" s="82"/>
      <c r="F761" s="33"/>
      <c r="G7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1" s="84" t="str">
        <f>IFERROR(INDEX(TBL_UDARDA_LOANPOOL[QUAL_SERVICES_HUD_MFI],MATCH(TBL_QUAL_SERVICESLISTING_FAMILIES[[#This Row],[LISTING_LOAN_ID_PROP_ADDR]],TBL_UDARDA_LOANPOOL[LOAN_ID_PROP_ADDR],0)),"")</f>
        <v/>
      </c>
      <c r="I7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1" s="36" t="b">
        <f>CONCATENATE(TBL_QUAL_SERVICESLISTING_FAMILIES[[#This Row],[LISTING_LOAN_ID_PROP_ADDR]],TBL_QUAL_SERVICESLISTING_FAMILIES[[#This Row],[FAMILY_NAME]],TBL_QUAL_SERVICESLISTING_FAMILIES[[#This Row],[HOUSEHOLD_ANNUAL_INCOME]])&lt;&gt;""</f>
        <v>0</v>
      </c>
      <c r="K761" s="36" t="b">
        <f>AND(TBL_QUAL_SERVICESLISTING_FAMILIES[[#This Row],[LISTING_LOAN_ID_PROP_ADDR]]&lt;&gt;"",TBL_QUAL_SERVICESLISTING_FAMILIES[[#This Row],[FAMILY_NAME]]&lt;&gt;"",TBL_QUAL_SERVICESLISTING_FAMILIES[[#This Row],[HOUSEHOLD_ANNUAL_INCOME]]&lt;&gt;"")</f>
        <v>0</v>
      </c>
      <c r="L761" s="36">
        <f>SUM(
IF(AND(TBL_QUAL_SERVICESLISTING_FAMILIES[[#This Row],[LISTING_LOAN_ID_PROP_ADDR]]&lt;&gt;"",NOT(ISNUMBER(MATCH(TBL_QUAL_SERVICESLISTING_FAMILIES[[#This Row],[LISTING_LOAN_ID_PROP_ADDR]],RANGE_LOOKUP_UDARDA_LOANLIST,0)))),1,0)
)</f>
        <v>0</v>
      </c>
    </row>
    <row r="762" spans="2:12" ht="20.100000000000001" customHeight="1" x14ac:dyDescent="0.25">
      <c r="B762" s="25" t="str">
        <f>IF(TBL_QUAL_SERVICESLISTING_FAMILIES[[#This Row],[RECORD_STARTED]],IF(TBL_QUAL_SERVICESLISTING_FAMILIES[[#This Row],[ERROR_COUNT]]&gt;0,-1,IF(TBL_QUAL_SERVICESLISTING_FAMILIES[[#This Row],[REQ_FIELDS_POPULATED]],1,0)),"")</f>
        <v/>
      </c>
      <c r="C762" s="94">
        <f>ROW()-ROW(TBL_QUAL_SERVICESLISTING_FAMILIES[[#Headers],[ROW_ID]])</f>
        <v>753</v>
      </c>
      <c r="D762" s="82"/>
      <c r="E762" s="82"/>
      <c r="F762" s="33"/>
      <c r="G7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2" s="84" t="str">
        <f>IFERROR(INDEX(TBL_UDARDA_LOANPOOL[QUAL_SERVICES_HUD_MFI],MATCH(TBL_QUAL_SERVICESLISTING_FAMILIES[[#This Row],[LISTING_LOAN_ID_PROP_ADDR]],TBL_UDARDA_LOANPOOL[LOAN_ID_PROP_ADDR],0)),"")</f>
        <v/>
      </c>
      <c r="I7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2" s="36" t="b">
        <f>CONCATENATE(TBL_QUAL_SERVICESLISTING_FAMILIES[[#This Row],[LISTING_LOAN_ID_PROP_ADDR]],TBL_QUAL_SERVICESLISTING_FAMILIES[[#This Row],[FAMILY_NAME]],TBL_QUAL_SERVICESLISTING_FAMILIES[[#This Row],[HOUSEHOLD_ANNUAL_INCOME]])&lt;&gt;""</f>
        <v>0</v>
      </c>
      <c r="K762" s="36" t="b">
        <f>AND(TBL_QUAL_SERVICESLISTING_FAMILIES[[#This Row],[LISTING_LOAN_ID_PROP_ADDR]]&lt;&gt;"",TBL_QUAL_SERVICESLISTING_FAMILIES[[#This Row],[FAMILY_NAME]]&lt;&gt;"",TBL_QUAL_SERVICESLISTING_FAMILIES[[#This Row],[HOUSEHOLD_ANNUAL_INCOME]]&lt;&gt;"")</f>
        <v>0</v>
      </c>
      <c r="L762" s="36">
        <f>SUM(
IF(AND(TBL_QUAL_SERVICESLISTING_FAMILIES[[#This Row],[LISTING_LOAN_ID_PROP_ADDR]]&lt;&gt;"",NOT(ISNUMBER(MATCH(TBL_QUAL_SERVICESLISTING_FAMILIES[[#This Row],[LISTING_LOAN_ID_PROP_ADDR]],RANGE_LOOKUP_UDARDA_LOANLIST,0)))),1,0)
)</f>
        <v>0</v>
      </c>
    </row>
    <row r="763" spans="2:12" ht="20.100000000000001" customHeight="1" x14ac:dyDescent="0.25">
      <c r="B763" s="25" t="str">
        <f>IF(TBL_QUAL_SERVICESLISTING_FAMILIES[[#This Row],[RECORD_STARTED]],IF(TBL_QUAL_SERVICESLISTING_FAMILIES[[#This Row],[ERROR_COUNT]]&gt;0,-1,IF(TBL_QUAL_SERVICESLISTING_FAMILIES[[#This Row],[REQ_FIELDS_POPULATED]],1,0)),"")</f>
        <v/>
      </c>
      <c r="C763" s="94">
        <f>ROW()-ROW(TBL_QUAL_SERVICESLISTING_FAMILIES[[#Headers],[ROW_ID]])</f>
        <v>754</v>
      </c>
      <c r="D763" s="82"/>
      <c r="E763" s="82"/>
      <c r="F763" s="33"/>
      <c r="G7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3" s="84" t="str">
        <f>IFERROR(INDEX(TBL_UDARDA_LOANPOOL[QUAL_SERVICES_HUD_MFI],MATCH(TBL_QUAL_SERVICESLISTING_FAMILIES[[#This Row],[LISTING_LOAN_ID_PROP_ADDR]],TBL_UDARDA_LOANPOOL[LOAN_ID_PROP_ADDR],0)),"")</f>
        <v/>
      </c>
      <c r="I7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3" s="36" t="b">
        <f>CONCATENATE(TBL_QUAL_SERVICESLISTING_FAMILIES[[#This Row],[LISTING_LOAN_ID_PROP_ADDR]],TBL_QUAL_SERVICESLISTING_FAMILIES[[#This Row],[FAMILY_NAME]],TBL_QUAL_SERVICESLISTING_FAMILIES[[#This Row],[HOUSEHOLD_ANNUAL_INCOME]])&lt;&gt;""</f>
        <v>0</v>
      </c>
      <c r="K763" s="36" t="b">
        <f>AND(TBL_QUAL_SERVICESLISTING_FAMILIES[[#This Row],[LISTING_LOAN_ID_PROP_ADDR]]&lt;&gt;"",TBL_QUAL_SERVICESLISTING_FAMILIES[[#This Row],[FAMILY_NAME]]&lt;&gt;"",TBL_QUAL_SERVICESLISTING_FAMILIES[[#This Row],[HOUSEHOLD_ANNUAL_INCOME]]&lt;&gt;"")</f>
        <v>0</v>
      </c>
      <c r="L763" s="36">
        <f>SUM(
IF(AND(TBL_QUAL_SERVICESLISTING_FAMILIES[[#This Row],[LISTING_LOAN_ID_PROP_ADDR]]&lt;&gt;"",NOT(ISNUMBER(MATCH(TBL_QUAL_SERVICESLISTING_FAMILIES[[#This Row],[LISTING_LOAN_ID_PROP_ADDR]],RANGE_LOOKUP_UDARDA_LOANLIST,0)))),1,0)
)</f>
        <v>0</v>
      </c>
    </row>
    <row r="764" spans="2:12" ht="20.100000000000001" customHeight="1" x14ac:dyDescent="0.25">
      <c r="B764" s="25" t="str">
        <f>IF(TBL_QUAL_SERVICESLISTING_FAMILIES[[#This Row],[RECORD_STARTED]],IF(TBL_QUAL_SERVICESLISTING_FAMILIES[[#This Row],[ERROR_COUNT]]&gt;0,-1,IF(TBL_QUAL_SERVICESLISTING_FAMILIES[[#This Row],[REQ_FIELDS_POPULATED]],1,0)),"")</f>
        <v/>
      </c>
      <c r="C764" s="94">
        <f>ROW()-ROW(TBL_QUAL_SERVICESLISTING_FAMILIES[[#Headers],[ROW_ID]])</f>
        <v>755</v>
      </c>
      <c r="D764" s="82"/>
      <c r="E764" s="82"/>
      <c r="F764" s="33"/>
      <c r="G7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4" s="84" t="str">
        <f>IFERROR(INDEX(TBL_UDARDA_LOANPOOL[QUAL_SERVICES_HUD_MFI],MATCH(TBL_QUAL_SERVICESLISTING_FAMILIES[[#This Row],[LISTING_LOAN_ID_PROP_ADDR]],TBL_UDARDA_LOANPOOL[LOAN_ID_PROP_ADDR],0)),"")</f>
        <v/>
      </c>
      <c r="I7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4" s="36" t="b">
        <f>CONCATENATE(TBL_QUAL_SERVICESLISTING_FAMILIES[[#This Row],[LISTING_LOAN_ID_PROP_ADDR]],TBL_QUAL_SERVICESLISTING_FAMILIES[[#This Row],[FAMILY_NAME]],TBL_QUAL_SERVICESLISTING_FAMILIES[[#This Row],[HOUSEHOLD_ANNUAL_INCOME]])&lt;&gt;""</f>
        <v>0</v>
      </c>
      <c r="K764" s="36" t="b">
        <f>AND(TBL_QUAL_SERVICESLISTING_FAMILIES[[#This Row],[LISTING_LOAN_ID_PROP_ADDR]]&lt;&gt;"",TBL_QUAL_SERVICESLISTING_FAMILIES[[#This Row],[FAMILY_NAME]]&lt;&gt;"",TBL_QUAL_SERVICESLISTING_FAMILIES[[#This Row],[HOUSEHOLD_ANNUAL_INCOME]]&lt;&gt;"")</f>
        <v>0</v>
      </c>
      <c r="L764" s="36">
        <f>SUM(
IF(AND(TBL_QUAL_SERVICESLISTING_FAMILIES[[#This Row],[LISTING_LOAN_ID_PROP_ADDR]]&lt;&gt;"",NOT(ISNUMBER(MATCH(TBL_QUAL_SERVICESLISTING_FAMILIES[[#This Row],[LISTING_LOAN_ID_PROP_ADDR]],RANGE_LOOKUP_UDARDA_LOANLIST,0)))),1,0)
)</f>
        <v>0</v>
      </c>
    </row>
    <row r="765" spans="2:12" ht="20.100000000000001" customHeight="1" x14ac:dyDescent="0.25">
      <c r="B765" s="25" t="str">
        <f>IF(TBL_QUAL_SERVICESLISTING_FAMILIES[[#This Row],[RECORD_STARTED]],IF(TBL_QUAL_SERVICESLISTING_FAMILIES[[#This Row],[ERROR_COUNT]]&gt;0,-1,IF(TBL_QUAL_SERVICESLISTING_FAMILIES[[#This Row],[REQ_FIELDS_POPULATED]],1,0)),"")</f>
        <v/>
      </c>
      <c r="C765" s="94">
        <f>ROW()-ROW(TBL_QUAL_SERVICESLISTING_FAMILIES[[#Headers],[ROW_ID]])</f>
        <v>756</v>
      </c>
      <c r="D765" s="82"/>
      <c r="E765" s="82"/>
      <c r="F765" s="33"/>
      <c r="G7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5" s="84" t="str">
        <f>IFERROR(INDEX(TBL_UDARDA_LOANPOOL[QUAL_SERVICES_HUD_MFI],MATCH(TBL_QUAL_SERVICESLISTING_FAMILIES[[#This Row],[LISTING_LOAN_ID_PROP_ADDR]],TBL_UDARDA_LOANPOOL[LOAN_ID_PROP_ADDR],0)),"")</f>
        <v/>
      </c>
      <c r="I7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5" s="36" t="b">
        <f>CONCATENATE(TBL_QUAL_SERVICESLISTING_FAMILIES[[#This Row],[LISTING_LOAN_ID_PROP_ADDR]],TBL_QUAL_SERVICESLISTING_FAMILIES[[#This Row],[FAMILY_NAME]],TBL_QUAL_SERVICESLISTING_FAMILIES[[#This Row],[HOUSEHOLD_ANNUAL_INCOME]])&lt;&gt;""</f>
        <v>0</v>
      </c>
      <c r="K765" s="36" t="b">
        <f>AND(TBL_QUAL_SERVICESLISTING_FAMILIES[[#This Row],[LISTING_LOAN_ID_PROP_ADDR]]&lt;&gt;"",TBL_QUAL_SERVICESLISTING_FAMILIES[[#This Row],[FAMILY_NAME]]&lt;&gt;"",TBL_QUAL_SERVICESLISTING_FAMILIES[[#This Row],[HOUSEHOLD_ANNUAL_INCOME]]&lt;&gt;"")</f>
        <v>0</v>
      </c>
      <c r="L765" s="36">
        <f>SUM(
IF(AND(TBL_QUAL_SERVICESLISTING_FAMILIES[[#This Row],[LISTING_LOAN_ID_PROP_ADDR]]&lt;&gt;"",NOT(ISNUMBER(MATCH(TBL_QUAL_SERVICESLISTING_FAMILIES[[#This Row],[LISTING_LOAN_ID_PROP_ADDR]],RANGE_LOOKUP_UDARDA_LOANLIST,0)))),1,0)
)</f>
        <v>0</v>
      </c>
    </row>
    <row r="766" spans="2:12" ht="20.100000000000001" customHeight="1" x14ac:dyDescent="0.25">
      <c r="B766" s="25" t="str">
        <f>IF(TBL_QUAL_SERVICESLISTING_FAMILIES[[#This Row],[RECORD_STARTED]],IF(TBL_QUAL_SERVICESLISTING_FAMILIES[[#This Row],[ERROR_COUNT]]&gt;0,-1,IF(TBL_QUAL_SERVICESLISTING_FAMILIES[[#This Row],[REQ_FIELDS_POPULATED]],1,0)),"")</f>
        <v/>
      </c>
      <c r="C766" s="94">
        <f>ROW()-ROW(TBL_QUAL_SERVICESLISTING_FAMILIES[[#Headers],[ROW_ID]])</f>
        <v>757</v>
      </c>
      <c r="D766" s="82"/>
      <c r="E766" s="82"/>
      <c r="F766" s="33"/>
      <c r="G7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6" s="84" t="str">
        <f>IFERROR(INDEX(TBL_UDARDA_LOANPOOL[QUAL_SERVICES_HUD_MFI],MATCH(TBL_QUAL_SERVICESLISTING_FAMILIES[[#This Row],[LISTING_LOAN_ID_PROP_ADDR]],TBL_UDARDA_LOANPOOL[LOAN_ID_PROP_ADDR],0)),"")</f>
        <v/>
      </c>
      <c r="I7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6" s="36" t="b">
        <f>CONCATENATE(TBL_QUAL_SERVICESLISTING_FAMILIES[[#This Row],[LISTING_LOAN_ID_PROP_ADDR]],TBL_QUAL_SERVICESLISTING_FAMILIES[[#This Row],[FAMILY_NAME]],TBL_QUAL_SERVICESLISTING_FAMILIES[[#This Row],[HOUSEHOLD_ANNUAL_INCOME]])&lt;&gt;""</f>
        <v>0</v>
      </c>
      <c r="K766" s="36" t="b">
        <f>AND(TBL_QUAL_SERVICESLISTING_FAMILIES[[#This Row],[LISTING_LOAN_ID_PROP_ADDR]]&lt;&gt;"",TBL_QUAL_SERVICESLISTING_FAMILIES[[#This Row],[FAMILY_NAME]]&lt;&gt;"",TBL_QUAL_SERVICESLISTING_FAMILIES[[#This Row],[HOUSEHOLD_ANNUAL_INCOME]]&lt;&gt;"")</f>
        <v>0</v>
      </c>
      <c r="L766" s="36">
        <f>SUM(
IF(AND(TBL_QUAL_SERVICESLISTING_FAMILIES[[#This Row],[LISTING_LOAN_ID_PROP_ADDR]]&lt;&gt;"",NOT(ISNUMBER(MATCH(TBL_QUAL_SERVICESLISTING_FAMILIES[[#This Row],[LISTING_LOAN_ID_PROP_ADDR]],RANGE_LOOKUP_UDARDA_LOANLIST,0)))),1,0)
)</f>
        <v>0</v>
      </c>
    </row>
    <row r="767" spans="2:12" ht="20.100000000000001" customHeight="1" x14ac:dyDescent="0.25">
      <c r="B767" s="25" t="str">
        <f>IF(TBL_QUAL_SERVICESLISTING_FAMILIES[[#This Row],[RECORD_STARTED]],IF(TBL_QUAL_SERVICESLISTING_FAMILIES[[#This Row],[ERROR_COUNT]]&gt;0,-1,IF(TBL_QUAL_SERVICESLISTING_FAMILIES[[#This Row],[REQ_FIELDS_POPULATED]],1,0)),"")</f>
        <v/>
      </c>
      <c r="C767" s="94">
        <f>ROW()-ROW(TBL_QUAL_SERVICESLISTING_FAMILIES[[#Headers],[ROW_ID]])</f>
        <v>758</v>
      </c>
      <c r="D767" s="82"/>
      <c r="E767" s="82"/>
      <c r="F767" s="33"/>
      <c r="G7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7" s="84" t="str">
        <f>IFERROR(INDEX(TBL_UDARDA_LOANPOOL[QUAL_SERVICES_HUD_MFI],MATCH(TBL_QUAL_SERVICESLISTING_FAMILIES[[#This Row],[LISTING_LOAN_ID_PROP_ADDR]],TBL_UDARDA_LOANPOOL[LOAN_ID_PROP_ADDR],0)),"")</f>
        <v/>
      </c>
      <c r="I7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7" s="36" t="b">
        <f>CONCATENATE(TBL_QUAL_SERVICESLISTING_FAMILIES[[#This Row],[LISTING_LOAN_ID_PROP_ADDR]],TBL_QUAL_SERVICESLISTING_FAMILIES[[#This Row],[FAMILY_NAME]],TBL_QUAL_SERVICESLISTING_FAMILIES[[#This Row],[HOUSEHOLD_ANNUAL_INCOME]])&lt;&gt;""</f>
        <v>0</v>
      </c>
      <c r="K767" s="36" t="b">
        <f>AND(TBL_QUAL_SERVICESLISTING_FAMILIES[[#This Row],[LISTING_LOAN_ID_PROP_ADDR]]&lt;&gt;"",TBL_QUAL_SERVICESLISTING_FAMILIES[[#This Row],[FAMILY_NAME]]&lt;&gt;"",TBL_QUAL_SERVICESLISTING_FAMILIES[[#This Row],[HOUSEHOLD_ANNUAL_INCOME]]&lt;&gt;"")</f>
        <v>0</v>
      </c>
      <c r="L767" s="36">
        <f>SUM(
IF(AND(TBL_QUAL_SERVICESLISTING_FAMILIES[[#This Row],[LISTING_LOAN_ID_PROP_ADDR]]&lt;&gt;"",NOT(ISNUMBER(MATCH(TBL_QUAL_SERVICESLISTING_FAMILIES[[#This Row],[LISTING_LOAN_ID_PROP_ADDR]],RANGE_LOOKUP_UDARDA_LOANLIST,0)))),1,0)
)</f>
        <v>0</v>
      </c>
    </row>
    <row r="768" spans="2:12" ht="20.100000000000001" customHeight="1" x14ac:dyDescent="0.25">
      <c r="B768" s="25" t="str">
        <f>IF(TBL_QUAL_SERVICESLISTING_FAMILIES[[#This Row],[RECORD_STARTED]],IF(TBL_QUAL_SERVICESLISTING_FAMILIES[[#This Row],[ERROR_COUNT]]&gt;0,-1,IF(TBL_QUAL_SERVICESLISTING_FAMILIES[[#This Row],[REQ_FIELDS_POPULATED]],1,0)),"")</f>
        <v/>
      </c>
      <c r="C768" s="94">
        <f>ROW()-ROW(TBL_QUAL_SERVICESLISTING_FAMILIES[[#Headers],[ROW_ID]])</f>
        <v>759</v>
      </c>
      <c r="D768" s="82"/>
      <c r="E768" s="82"/>
      <c r="F768" s="33"/>
      <c r="G7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8" s="84" t="str">
        <f>IFERROR(INDEX(TBL_UDARDA_LOANPOOL[QUAL_SERVICES_HUD_MFI],MATCH(TBL_QUAL_SERVICESLISTING_FAMILIES[[#This Row],[LISTING_LOAN_ID_PROP_ADDR]],TBL_UDARDA_LOANPOOL[LOAN_ID_PROP_ADDR],0)),"")</f>
        <v/>
      </c>
      <c r="I7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8" s="36" t="b">
        <f>CONCATENATE(TBL_QUAL_SERVICESLISTING_FAMILIES[[#This Row],[LISTING_LOAN_ID_PROP_ADDR]],TBL_QUAL_SERVICESLISTING_FAMILIES[[#This Row],[FAMILY_NAME]],TBL_QUAL_SERVICESLISTING_FAMILIES[[#This Row],[HOUSEHOLD_ANNUAL_INCOME]])&lt;&gt;""</f>
        <v>0</v>
      </c>
      <c r="K768" s="36" t="b">
        <f>AND(TBL_QUAL_SERVICESLISTING_FAMILIES[[#This Row],[LISTING_LOAN_ID_PROP_ADDR]]&lt;&gt;"",TBL_QUAL_SERVICESLISTING_FAMILIES[[#This Row],[FAMILY_NAME]]&lt;&gt;"",TBL_QUAL_SERVICESLISTING_FAMILIES[[#This Row],[HOUSEHOLD_ANNUAL_INCOME]]&lt;&gt;"")</f>
        <v>0</v>
      </c>
      <c r="L768" s="36">
        <f>SUM(
IF(AND(TBL_QUAL_SERVICESLISTING_FAMILIES[[#This Row],[LISTING_LOAN_ID_PROP_ADDR]]&lt;&gt;"",NOT(ISNUMBER(MATCH(TBL_QUAL_SERVICESLISTING_FAMILIES[[#This Row],[LISTING_LOAN_ID_PROP_ADDR]],RANGE_LOOKUP_UDARDA_LOANLIST,0)))),1,0)
)</f>
        <v>0</v>
      </c>
    </row>
    <row r="769" spans="2:12" ht="20.100000000000001" customHeight="1" x14ac:dyDescent="0.25">
      <c r="B769" s="25" t="str">
        <f>IF(TBL_QUAL_SERVICESLISTING_FAMILIES[[#This Row],[RECORD_STARTED]],IF(TBL_QUAL_SERVICESLISTING_FAMILIES[[#This Row],[ERROR_COUNT]]&gt;0,-1,IF(TBL_QUAL_SERVICESLISTING_FAMILIES[[#This Row],[REQ_FIELDS_POPULATED]],1,0)),"")</f>
        <v/>
      </c>
      <c r="C769" s="94">
        <f>ROW()-ROW(TBL_QUAL_SERVICESLISTING_FAMILIES[[#Headers],[ROW_ID]])</f>
        <v>760</v>
      </c>
      <c r="D769" s="82"/>
      <c r="E769" s="82"/>
      <c r="F769" s="33"/>
      <c r="G7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9" s="84" t="str">
        <f>IFERROR(INDEX(TBL_UDARDA_LOANPOOL[QUAL_SERVICES_HUD_MFI],MATCH(TBL_QUAL_SERVICESLISTING_FAMILIES[[#This Row],[LISTING_LOAN_ID_PROP_ADDR]],TBL_UDARDA_LOANPOOL[LOAN_ID_PROP_ADDR],0)),"")</f>
        <v/>
      </c>
      <c r="I7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9" s="36" t="b">
        <f>CONCATENATE(TBL_QUAL_SERVICESLISTING_FAMILIES[[#This Row],[LISTING_LOAN_ID_PROP_ADDR]],TBL_QUAL_SERVICESLISTING_FAMILIES[[#This Row],[FAMILY_NAME]],TBL_QUAL_SERVICESLISTING_FAMILIES[[#This Row],[HOUSEHOLD_ANNUAL_INCOME]])&lt;&gt;""</f>
        <v>0</v>
      </c>
      <c r="K769" s="36" t="b">
        <f>AND(TBL_QUAL_SERVICESLISTING_FAMILIES[[#This Row],[LISTING_LOAN_ID_PROP_ADDR]]&lt;&gt;"",TBL_QUAL_SERVICESLISTING_FAMILIES[[#This Row],[FAMILY_NAME]]&lt;&gt;"",TBL_QUAL_SERVICESLISTING_FAMILIES[[#This Row],[HOUSEHOLD_ANNUAL_INCOME]]&lt;&gt;"")</f>
        <v>0</v>
      </c>
      <c r="L769" s="36">
        <f>SUM(
IF(AND(TBL_QUAL_SERVICESLISTING_FAMILIES[[#This Row],[LISTING_LOAN_ID_PROP_ADDR]]&lt;&gt;"",NOT(ISNUMBER(MATCH(TBL_QUAL_SERVICESLISTING_FAMILIES[[#This Row],[LISTING_LOAN_ID_PROP_ADDR]],RANGE_LOOKUP_UDARDA_LOANLIST,0)))),1,0)
)</f>
        <v>0</v>
      </c>
    </row>
    <row r="770" spans="2:12" ht="20.100000000000001" customHeight="1" x14ac:dyDescent="0.25">
      <c r="B770" s="25" t="str">
        <f>IF(TBL_QUAL_SERVICESLISTING_FAMILIES[[#This Row],[RECORD_STARTED]],IF(TBL_QUAL_SERVICESLISTING_FAMILIES[[#This Row],[ERROR_COUNT]]&gt;0,-1,IF(TBL_QUAL_SERVICESLISTING_FAMILIES[[#This Row],[REQ_FIELDS_POPULATED]],1,0)),"")</f>
        <v/>
      </c>
      <c r="C770" s="94">
        <f>ROW()-ROW(TBL_QUAL_SERVICESLISTING_FAMILIES[[#Headers],[ROW_ID]])</f>
        <v>761</v>
      </c>
      <c r="D770" s="82"/>
      <c r="E770" s="82"/>
      <c r="F770" s="33"/>
      <c r="G7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0" s="84" t="str">
        <f>IFERROR(INDEX(TBL_UDARDA_LOANPOOL[QUAL_SERVICES_HUD_MFI],MATCH(TBL_QUAL_SERVICESLISTING_FAMILIES[[#This Row],[LISTING_LOAN_ID_PROP_ADDR]],TBL_UDARDA_LOANPOOL[LOAN_ID_PROP_ADDR],0)),"")</f>
        <v/>
      </c>
      <c r="I7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0" s="36" t="b">
        <f>CONCATENATE(TBL_QUAL_SERVICESLISTING_FAMILIES[[#This Row],[LISTING_LOAN_ID_PROP_ADDR]],TBL_QUAL_SERVICESLISTING_FAMILIES[[#This Row],[FAMILY_NAME]],TBL_QUAL_SERVICESLISTING_FAMILIES[[#This Row],[HOUSEHOLD_ANNUAL_INCOME]])&lt;&gt;""</f>
        <v>0</v>
      </c>
      <c r="K770" s="36" t="b">
        <f>AND(TBL_QUAL_SERVICESLISTING_FAMILIES[[#This Row],[LISTING_LOAN_ID_PROP_ADDR]]&lt;&gt;"",TBL_QUAL_SERVICESLISTING_FAMILIES[[#This Row],[FAMILY_NAME]]&lt;&gt;"",TBL_QUAL_SERVICESLISTING_FAMILIES[[#This Row],[HOUSEHOLD_ANNUAL_INCOME]]&lt;&gt;"")</f>
        <v>0</v>
      </c>
      <c r="L770" s="36">
        <f>SUM(
IF(AND(TBL_QUAL_SERVICESLISTING_FAMILIES[[#This Row],[LISTING_LOAN_ID_PROP_ADDR]]&lt;&gt;"",NOT(ISNUMBER(MATCH(TBL_QUAL_SERVICESLISTING_FAMILIES[[#This Row],[LISTING_LOAN_ID_PROP_ADDR]],RANGE_LOOKUP_UDARDA_LOANLIST,0)))),1,0)
)</f>
        <v>0</v>
      </c>
    </row>
    <row r="771" spans="2:12" ht="20.100000000000001" customHeight="1" x14ac:dyDescent="0.25">
      <c r="B771" s="25" t="str">
        <f>IF(TBL_QUAL_SERVICESLISTING_FAMILIES[[#This Row],[RECORD_STARTED]],IF(TBL_QUAL_SERVICESLISTING_FAMILIES[[#This Row],[ERROR_COUNT]]&gt;0,-1,IF(TBL_QUAL_SERVICESLISTING_FAMILIES[[#This Row],[REQ_FIELDS_POPULATED]],1,0)),"")</f>
        <v/>
      </c>
      <c r="C771" s="94">
        <f>ROW()-ROW(TBL_QUAL_SERVICESLISTING_FAMILIES[[#Headers],[ROW_ID]])</f>
        <v>762</v>
      </c>
      <c r="D771" s="82"/>
      <c r="E771" s="82"/>
      <c r="F771" s="33"/>
      <c r="G7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1" s="84" t="str">
        <f>IFERROR(INDEX(TBL_UDARDA_LOANPOOL[QUAL_SERVICES_HUD_MFI],MATCH(TBL_QUAL_SERVICESLISTING_FAMILIES[[#This Row],[LISTING_LOAN_ID_PROP_ADDR]],TBL_UDARDA_LOANPOOL[LOAN_ID_PROP_ADDR],0)),"")</f>
        <v/>
      </c>
      <c r="I7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1" s="36" t="b">
        <f>CONCATENATE(TBL_QUAL_SERVICESLISTING_FAMILIES[[#This Row],[LISTING_LOAN_ID_PROP_ADDR]],TBL_QUAL_SERVICESLISTING_FAMILIES[[#This Row],[FAMILY_NAME]],TBL_QUAL_SERVICESLISTING_FAMILIES[[#This Row],[HOUSEHOLD_ANNUAL_INCOME]])&lt;&gt;""</f>
        <v>0</v>
      </c>
      <c r="K771" s="36" t="b">
        <f>AND(TBL_QUAL_SERVICESLISTING_FAMILIES[[#This Row],[LISTING_LOAN_ID_PROP_ADDR]]&lt;&gt;"",TBL_QUAL_SERVICESLISTING_FAMILIES[[#This Row],[FAMILY_NAME]]&lt;&gt;"",TBL_QUAL_SERVICESLISTING_FAMILIES[[#This Row],[HOUSEHOLD_ANNUAL_INCOME]]&lt;&gt;"")</f>
        <v>0</v>
      </c>
      <c r="L771" s="36">
        <f>SUM(
IF(AND(TBL_QUAL_SERVICESLISTING_FAMILIES[[#This Row],[LISTING_LOAN_ID_PROP_ADDR]]&lt;&gt;"",NOT(ISNUMBER(MATCH(TBL_QUAL_SERVICESLISTING_FAMILIES[[#This Row],[LISTING_LOAN_ID_PROP_ADDR]],RANGE_LOOKUP_UDARDA_LOANLIST,0)))),1,0)
)</f>
        <v>0</v>
      </c>
    </row>
    <row r="772" spans="2:12" ht="20.100000000000001" customHeight="1" x14ac:dyDescent="0.25">
      <c r="B772" s="25" t="str">
        <f>IF(TBL_QUAL_SERVICESLISTING_FAMILIES[[#This Row],[RECORD_STARTED]],IF(TBL_QUAL_SERVICESLISTING_FAMILIES[[#This Row],[ERROR_COUNT]]&gt;0,-1,IF(TBL_QUAL_SERVICESLISTING_FAMILIES[[#This Row],[REQ_FIELDS_POPULATED]],1,0)),"")</f>
        <v/>
      </c>
      <c r="C772" s="94">
        <f>ROW()-ROW(TBL_QUAL_SERVICESLISTING_FAMILIES[[#Headers],[ROW_ID]])</f>
        <v>763</v>
      </c>
      <c r="D772" s="82"/>
      <c r="E772" s="82"/>
      <c r="F772" s="33"/>
      <c r="G7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2" s="84" t="str">
        <f>IFERROR(INDEX(TBL_UDARDA_LOANPOOL[QUAL_SERVICES_HUD_MFI],MATCH(TBL_QUAL_SERVICESLISTING_FAMILIES[[#This Row],[LISTING_LOAN_ID_PROP_ADDR]],TBL_UDARDA_LOANPOOL[LOAN_ID_PROP_ADDR],0)),"")</f>
        <v/>
      </c>
      <c r="I7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2" s="36" t="b">
        <f>CONCATENATE(TBL_QUAL_SERVICESLISTING_FAMILIES[[#This Row],[LISTING_LOAN_ID_PROP_ADDR]],TBL_QUAL_SERVICESLISTING_FAMILIES[[#This Row],[FAMILY_NAME]],TBL_QUAL_SERVICESLISTING_FAMILIES[[#This Row],[HOUSEHOLD_ANNUAL_INCOME]])&lt;&gt;""</f>
        <v>0</v>
      </c>
      <c r="K772" s="36" t="b">
        <f>AND(TBL_QUAL_SERVICESLISTING_FAMILIES[[#This Row],[LISTING_LOAN_ID_PROP_ADDR]]&lt;&gt;"",TBL_QUAL_SERVICESLISTING_FAMILIES[[#This Row],[FAMILY_NAME]]&lt;&gt;"",TBL_QUAL_SERVICESLISTING_FAMILIES[[#This Row],[HOUSEHOLD_ANNUAL_INCOME]]&lt;&gt;"")</f>
        <v>0</v>
      </c>
      <c r="L772" s="36">
        <f>SUM(
IF(AND(TBL_QUAL_SERVICESLISTING_FAMILIES[[#This Row],[LISTING_LOAN_ID_PROP_ADDR]]&lt;&gt;"",NOT(ISNUMBER(MATCH(TBL_QUAL_SERVICESLISTING_FAMILIES[[#This Row],[LISTING_LOAN_ID_PROP_ADDR]],RANGE_LOOKUP_UDARDA_LOANLIST,0)))),1,0)
)</f>
        <v>0</v>
      </c>
    </row>
    <row r="773" spans="2:12" ht="20.100000000000001" customHeight="1" x14ac:dyDescent="0.25">
      <c r="B773" s="25" t="str">
        <f>IF(TBL_QUAL_SERVICESLISTING_FAMILIES[[#This Row],[RECORD_STARTED]],IF(TBL_QUAL_SERVICESLISTING_FAMILIES[[#This Row],[ERROR_COUNT]]&gt;0,-1,IF(TBL_QUAL_SERVICESLISTING_FAMILIES[[#This Row],[REQ_FIELDS_POPULATED]],1,0)),"")</f>
        <v/>
      </c>
      <c r="C773" s="94">
        <f>ROW()-ROW(TBL_QUAL_SERVICESLISTING_FAMILIES[[#Headers],[ROW_ID]])</f>
        <v>764</v>
      </c>
      <c r="D773" s="82"/>
      <c r="E773" s="82"/>
      <c r="F773" s="33"/>
      <c r="G7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3" s="84" t="str">
        <f>IFERROR(INDEX(TBL_UDARDA_LOANPOOL[QUAL_SERVICES_HUD_MFI],MATCH(TBL_QUAL_SERVICESLISTING_FAMILIES[[#This Row],[LISTING_LOAN_ID_PROP_ADDR]],TBL_UDARDA_LOANPOOL[LOAN_ID_PROP_ADDR],0)),"")</f>
        <v/>
      </c>
      <c r="I7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3" s="36" t="b">
        <f>CONCATENATE(TBL_QUAL_SERVICESLISTING_FAMILIES[[#This Row],[LISTING_LOAN_ID_PROP_ADDR]],TBL_QUAL_SERVICESLISTING_FAMILIES[[#This Row],[FAMILY_NAME]],TBL_QUAL_SERVICESLISTING_FAMILIES[[#This Row],[HOUSEHOLD_ANNUAL_INCOME]])&lt;&gt;""</f>
        <v>0</v>
      </c>
      <c r="K773" s="36" t="b">
        <f>AND(TBL_QUAL_SERVICESLISTING_FAMILIES[[#This Row],[LISTING_LOAN_ID_PROP_ADDR]]&lt;&gt;"",TBL_QUAL_SERVICESLISTING_FAMILIES[[#This Row],[FAMILY_NAME]]&lt;&gt;"",TBL_QUAL_SERVICESLISTING_FAMILIES[[#This Row],[HOUSEHOLD_ANNUAL_INCOME]]&lt;&gt;"")</f>
        <v>0</v>
      </c>
      <c r="L773" s="36">
        <f>SUM(
IF(AND(TBL_QUAL_SERVICESLISTING_FAMILIES[[#This Row],[LISTING_LOAN_ID_PROP_ADDR]]&lt;&gt;"",NOT(ISNUMBER(MATCH(TBL_QUAL_SERVICESLISTING_FAMILIES[[#This Row],[LISTING_LOAN_ID_PROP_ADDR]],RANGE_LOOKUP_UDARDA_LOANLIST,0)))),1,0)
)</f>
        <v>0</v>
      </c>
    </row>
    <row r="774" spans="2:12" ht="20.100000000000001" customHeight="1" x14ac:dyDescent="0.25">
      <c r="B774" s="25" t="str">
        <f>IF(TBL_QUAL_SERVICESLISTING_FAMILIES[[#This Row],[RECORD_STARTED]],IF(TBL_QUAL_SERVICESLISTING_FAMILIES[[#This Row],[ERROR_COUNT]]&gt;0,-1,IF(TBL_QUAL_SERVICESLISTING_FAMILIES[[#This Row],[REQ_FIELDS_POPULATED]],1,0)),"")</f>
        <v/>
      </c>
      <c r="C774" s="94">
        <f>ROW()-ROW(TBL_QUAL_SERVICESLISTING_FAMILIES[[#Headers],[ROW_ID]])</f>
        <v>765</v>
      </c>
      <c r="D774" s="82"/>
      <c r="E774" s="82"/>
      <c r="F774" s="33"/>
      <c r="G7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4" s="84" t="str">
        <f>IFERROR(INDEX(TBL_UDARDA_LOANPOOL[QUAL_SERVICES_HUD_MFI],MATCH(TBL_QUAL_SERVICESLISTING_FAMILIES[[#This Row],[LISTING_LOAN_ID_PROP_ADDR]],TBL_UDARDA_LOANPOOL[LOAN_ID_PROP_ADDR],0)),"")</f>
        <v/>
      </c>
      <c r="I7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4" s="36" t="b">
        <f>CONCATENATE(TBL_QUAL_SERVICESLISTING_FAMILIES[[#This Row],[LISTING_LOAN_ID_PROP_ADDR]],TBL_QUAL_SERVICESLISTING_FAMILIES[[#This Row],[FAMILY_NAME]],TBL_QUAL_SERVICESLISTING_FAMILIES[[#This Row],[HOUSEHOLD_ANNUAL_INCOME]])&lt;&gt;""</f>
        <v>0</v>
      </c>
      <c r="K774" s="36" t="b">
        <f>AND(TBL_QUAL_SERVICESLISTING_FAMILIES[[#This Row],[LISTING_LOAN_ID_PROP_ADDR]]&lt;&gt;"",TBL_QUAL_SERVICESLISTING_FAMILIES[[#This Row],[FAMILY_NAME]]&lt;&gt;"",TBL_QUAL_SERVICESLISTING_FAMILIES[[#This Row],[HOUSEHOLD_ANNUAL_INCOME]]&lt;&gt;"")</f>
        <v>0</v>
      </c>
      <c r="L774" s="36">
        <f>SUM(
IF(AND(TBL_QUAL_SERVICESLISTING_FAMILIES[[#This Row],[LISTING_LOAN_ID_PROP_ADDR]]&lt;&gt;"",NOT(ISNUMBER(MATCH(TBL_QUAL_SERVICESLISTING_FAMILIES[[#This Row],[LISTING_LOAN_ID_PROP_ADDR]],RANGE_LOOKUP_UDARDA_LOANLIST,0)))),1,0)
)</f>
        <v>0</v>
      </c>
    </row>
    <row r="775" spans="2:12" ht="20.100000000000001" customHeight="1" x14ac:dyDescent="0.25">
      <c r="B775" s="25" t="str">
        <f>IF(TBL_QUAL_SERVICESLISTING_FAMILIES[[#This Row],[RECORD_STARTED]],IF(TBL_QUAL_SERVICESLISTING_FAMILIES[[#This Row],[ERROR_COUNT]]&gt;0,-1,IF(TBL_QUAL_SERVICESLISTING_FAMILIES[[#This Row],[REQ_FIELDS_POPULATED]],1,0)),"")</f>
        <v/>
      </c>
      <c r="C775" s="94">
        <f>ROW()-ROW(TBL_QUAL_SERVICESLISTING_FAMILIES[[#Headers],[ROW_ID]])</f>
        <v>766</v>
      </c>
      <c r="D775" s="82"/>
      <c r="E775" s="82"/>
      <c r="F775" s="33"/>
      <c r="G7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5" s="84" t="str">
        <f>IFERROR(INDEX(TBL_UDARDA_LOANPOOL[QUAL_SERVICES_HUD_MFI],MATCH(TBL_QUAL_SERVICESLISTING_FAMILIES[[#This Row],[LISTING_LOAN_ID_PROP_ADDR]],TBL_UDARDA_LOANPOOL[LOAN_ID_PROP_ADDR],0)),"")</f>
        <v/>
      </c>
      <c r="I7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5" s="36" t="b">
        <f>CONCATENATE(TBL_QUAL_SERVICESLISTING_FAMILIES[[#This Row],[LISTING_LOAN_ID_PROP_ADDR]],TBL_QUAL_SERVICESLISTING_FAMILIES[[#This Row],[FAMILY_NAME]],TBL_QUAL_SERVICESLISTING_FAMILIES[[#This Row],[HOUSEHOLD_ANNUAL_INCOME]])&lt;&gt;""</f>
        <v>0</v>
      </c>
      <c r="K775" s="36" t="b">
        <f>AND(TBL_QUAL_SERVICESLISTING_FAMILIES[[#This Row],[LISTING_LOAN_ID_PROP_ADDR]]&lt;&gt;"",TBL_QUAL_SERVICESLISTING_FAMILIES[[#This Row],[FAMILY_NAME]]&lt;&gt;"",TBL_QUAL_SERVICESLISTING_FAMILIES[[#This Row],[HOUSEHOLD_ANNUAL_INCOME]]&lt;&gt;"")</f>
        <v>0</v>
      </c>
      <c r="L775" s="36">
        <f>SUM(
IF(AND(TBL_QUAL_SERVICESLISTING_FAMILIES[[#This Row],[LISTING_LOAN_ID_PROP_ADDR]]&lt;&gt;"",NOT(ISNUMBER(MATCH(TBL_QUAL_SERVICESLISTING_FAMILIES[[#This Row],[LISTING_LOAN_ID_PROP_ADDR]],RANGE_LOOKUP_UDARDA_LOANLIST,0)))),1,0)
)</f>
        <v>0</v>
      </c>
    </row>
    <row r="776" spans="2:12" ht="20.100000000000001" customHeight="1" x14ac:dyDescent="0.25">
      <c r="B776" s="25" t="str">
        <f>IF(TBL_QUAL_SERVICESLISTING_FAMILIES[[#This Row],[RECORD_STARTED]],IF(TBL_QUAL_SERVICESLISTING_FAMILIES[[#This Row],[ERROR_COUNT]]&gt;0,-1,IF(TBL_QUAL_SERVICESLISTING_FAMILIES[[#This Row],[REQ_FIELDS_POPULATED]],1,0)),"")</f>
        <v/>
      </c>
      <c r="C776" s="94">
        <f>ROW()-ROW(TBL_QUAL_SERVICESLISTING_FAMILIES[[#Headers],[ROW_ID]])</f>
        <v>767</v>
      </c>
      <c r="D776" s="82"/>
      <c r="E776" s="82"/>
      <c r="F776" s="33"/>
      <c r="G7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6" s="84" t="str">
        <f>IFERROR(INDEX(TBL_UDARDA_LOANPOOL[QUAL_SERVICES_HUD_MFI],MATCH(TBL_QUAL_SERVICESLISTING_FAMILIES[[#This Row],[LISTING_LOAN_ID_PROP_ADDR]],TBL_UDARDA_LOANPOOL[LOAN_ID_PROP_ADDR],0)),"")</f>
        <v/>
      </c>
      <c r="I7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6" s="36" t="b">
        <f>CONCATENATE(TBL_QUAL_SERVICESLISTING_FAMILIES[[#This Row],[LISTING_LOAN_ID_PROP_ADDR]],TBL_QUAL_SERVICESLISTING_FAMILIES[[#This Row],[FAMILY_NAME]],TBL_QUAL_SERVICESLISTING_FAMILIES[[#This Row],[HOUSEHOLD_ANNUAL_INCOME]])&lt;&gt;""</f>
        <v>0</v>
      </c>
      <c r="K776" s="36" t="b">
        <f>AND(TBL_QUAL_SERVICESLISTING_FAMILIES[[#This Row],[LISTING_LOAN_ID_PROP_ADDR]]&lt;&gt;"",TBL_QUAL_SERVICESLISTING_FAMILIES[[#This Row],[FAMILY_NAME]]&lt;&gt;"",TBL_QUAL_SERVICESLISTING_FAMILIES[[#This Row],[HOUSEHOLD_ANNUAL_INCOME]]&lt;&gt;"")</f>
        <v>0</v>
      </c>
      <c r="L776" s="36">
        <f>SUM(
IF(AND(TBL_QUAL_SERVICESLISTING_FAMILIES[[#This Row],[LISTING_LOAN_ID_PROP_ADDR]]&lt;&gt;"",NOT(ISNUMBER(MATCH(TBL_QUAL_SERVICESLISTING_FAMILIES[[#This Row],[LISTING_LOAN_ID_PROP_ADDR]],RANGE_LOOKUP_UDARDA_LOANLIST,0)))),1,0)
)</f>
        <v>0</v>
      </c>
    </row>
    <row r="777" spans="2:12" ht="20.100000000000001" customHeight="1" x14ac:dyDescent="0.25">
      <c r="B777" s="25" t="str">
        <f>IF(TBL_QUAL_SERVICESLISTING_FAMILIES[[#This Row],[RECORD_STARTED]],IF(TBL_QUAL_SERVICESLISTING_FAMILIES[[#This Row],[ERROR_COUNT]]&gt;0,-1,IF(TBL_QUAL_SERVICESLISTING_FAMILIES[[#This Row],[REQ_FIELDS_POPULATED]],1,0)),"")</f>
        <v/>
      </c>
      <c r="C777" s="94">
        <f>ROW()-ROW(TBL_QUAL_SERVICESLISTING_FAMILIES[[#Headers],[ROW_ID]])</f>
        <v>768</v>
      </c>
      <c r="D777" s="82"/>
      <c r="E777" s="82"/>
      <c r="F777" s="33"/>
      <c r="G7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7" s="84" t="str">
        <f>IFERROR(INDEX(TBL_UDARDA_LOANPOOL[QUAL_SERVICES_HUD_MFI],MATCH(TBL_QUAL_SERVICESLISTING_FAMILIES[[#This Row],[LISTING_LOAN_ID_PROP_ADDR]],TBL_UDARDA_LOANPOOL[LOAN_ID_PROP_ADDR],0)),"")</f>
        <v/>
      </c>
      <c r="I7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7" s="36" t="b">
        <f>CONCATENATE(TBL_QUAL_SERVICESLISTING_FAMILIES[[#This Row],[LISTING_LOAN_ID_PROP_ADDR]],TBL_QUAL_SERVICESLISTING_FAMILIES[[#This Row],[FAMILY_NAME]],TBL_QUAL_SERVICESLISTING_FAMILIES[[#This Row],[HOUSEHOLD_ANNUAL_INCOME]])&lt;&gt;""</f>
        <v>0</v>
      </c>
      <c r="K777" s="36" t="b">
        <f>AND(TBL_QUAL_SERVICESLISTING_FAMILIES[[#This Row],[LISTING_LOAN_ID_PROP_ADDR]]&lt;&gt;"",TBL_QUAL_SERVICESLISTING_FAMILIES[[#This Row],[FAMILY_NAME]]&lt;&gt;"",TBL_QUAL_SERVICESLISTING_FAMILIES[[#This Row],[HOUSEHOLD_ANNUAL_INCOME]]&lt;&gt;"")</f>
        <v>0</v>
      </c>
      <c r="L777" s="36">
        <f>SUM(
IF(AND(TBL_QUAL_SERVICESLISTING_FAMILIES[[#This Row],[LISTING_LOAN_ID_PROP_ADDR]]&lt;&gt;"",NOT(ISNUMBER(MATCH(TBL_QUAL_SERVICESLISTING_FAMILIES[[#This Row],[LISTING_LOAN_ID_PROP_ADDR]],RANGE_LOOKUP_UDARDA_LOANLIST,0)))),1,0)
)</f>
        <v>0</v>
      </c>
    </row>
    <row r="778" spans="2:12" ht="20.100000000000001" customHeight="1" x14ac:dyDescent="0.25">
      <c r="B778" s="25" t="str">
        <f>IF(TBL_QUAL_SERVICESLISTING_FAMILIES[[#This Row],[RECORD_STARTED]],IF(TBL_QUAL_SERVICESLISTING_FAMILIES[[#This Row],[ERROR_COUNT]]&gt;0,-1,IF(TBL_QUAL_SERVICESLISTING_FAMILIES[[#This Row],[REQ_FIELDS_POPULATED]],1,0)),"")</f>
        <v/>
      </c>
      <c r="C778" s="94">
        <f>ROW()-ROW(TBL_QUAL_SERVICESLISTING_FAMILIES[[#Headers],[ROW_ID]])</f>
        <v>769</v>
      </c>
      <c r="D778" s="82"/>
      <c r="E778" s="82"/>
      <c r="F778" s="33"/>
      <c r="G7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8" s="84" t="str">
        <f>IFERROR(INDEX(TBL_UDARDA_LOANPOOL[QUAL_SERVICES_HUD_MFI],MATCH(TBL_QUAL_SERVICESLISTING_FAMILIES[[#This Row],[LISTING_LOAN_ID_PROP_ADDR]],TBL_UDARDA_LOANPOOL[LOAN_ID_PROP_ADDR],0)),"")</f>
        <v/>
      </c>
      <c r="I7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8" s="36" t="b">
        <f>CONCATENATE(TBL_QUAL_SERVICESLISTING_FAMILIES[[#This Row],[LISTING_LOAN_ID_PROP_ADDR]],TBL_QUAL_SERVICESLISTING_FAMILIES[[#This Row],[FAMILY_NAME]],TBL_QUAL_SERVICESLISTING_FAMILIES[[#This Row],[HOUSEHOLD_ANNUAL_INCOME]])&lt;&gt;""</f>
        <v>0</v>
      </c>
      <c r="K778" s="36" t="b">
        <f>AND(TBL_QUAL_SERVICESLISTING_FAMILIES[[#This Row],[LISTING_LOAN_ID_PROP_ADDR]]&lt;&gt;"",TBL_QUAL_SERVICESLISTING_FAMILIES[[#This Row],[FAMILY_NAME]]&lt;&gt;"",TBL_QUAL_SERVICESLISTING_FAMILIES[[#This Row],[HOUSEHOLD_ANNUAL_INCOME]]&lt;&gt;"")</f>
        <v>0</v>
      </c>
      <c r="L778" s="36">
        <f>SUM(
IF(AND(TBL_QUAL_SERVICESLISTING_FAMILIES[[#This Row],[LISTING_LOAN_ID_PROP_ADDR]]&lt;&gt;"",NOT(ISNUMBER(MATCH(TBL_QUAL_SERVICESLISTING_FAMILIES[[#This Row],[LISTING_LOAN_ID_PROP_ADDR]],RANGE_LOOKUP_UDARDA_LOANLIST,0)))),1,0)
)</f>
        <v>0</v>
      </c>
    </row>
    <row r="779" spans="2:12" ht="20.100000000000001" customHeight="1" x14ac:dyDescent="0.25">
      <c r="B779" s="25" t="str">
        <f>IF(TBL_QUAL_SERVICESLISTING_FAMILIES[[#This Row],[RECORD_STARTED]],IF(TBL_QUAL_SERVICESLISTING_FAMILIES[[#This Row],[ERROR_COUNT]]&gt;0,-1,IF(TBL_QUAL_SERVICESLISTING_FAMILIES[[#This Row],[REQ_FIELDS_POPULATED]],1,0)),"")</f>
        <v/>
      </c>
      <c r="C779" s="94">
        <f>ROW()-ROW(TBL_QUAL_SERVICESLISTING_FAMILIES[[#Headers],[ROW_ID]])</f>
        <v>770</v>
      </c>
      <c r="D779" s="82"/>
      <c r="E779" s="82"/>
      <c r="F779" s="33"/>
      <c r="G7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9" s="84" t="str">
        <f>IFERROR(INDEX(TBL_UDARDA_LOANPOOL[QUAL_SERVICES_HUD_MFI],MATCH(TBL_QUAL_SERVICESLISTING_FAMILIES[[#This Row],[LISTING_LOAN_ID_PROP_ADDR]],TBL_UDARDA_LOANPOOL[LOAN_ID_PROP_ADDR],0)),"")</f>
        <v/>
      </c>
      <c r="I7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9" s="36" t="b">
        <f>CONCATENATE(TBL_QUAL_SERVICESLISTING_FAMILIES[[#This Row],[LISTING_LOAN_ID_PROP_ADDR]],TBL_QUAL_SERVICESLISTING_FAMILIES[[#This Row],[FAMILY_NAME]],TBL_QUAL_SERVICESLISTING_FAMILIES[[#This Row],[HOUSEHOLD_ANNUAL_INCOME]])&lt;&gt;""</f>
        <v>0</v>
      </c>
      <c r="K779" s="36" t="b">
        <f>AND(TBL_QUAL_SERVICESLISTING_FAMILIES[[#This Row],[LISTING_LOAN_ID_PROP_ADDR]]&lt;&gt;"",TBL_QUAL_SERVICESLISTING_FAMILIES[[#This Row],[FAMILY_NAME]]&lt;&gt;"",TBL_QUAL_SERVICESLISTING_FAMILIES[[#This Row],[HOUSEHOLD_ANNUAL_INCOME]]&lt;&gt;"")</f>
        <v>0</v>
      </c>
      <c r="L779" s="36">
        <f>SUM(
IF(AND(TBL_QUAL_SERVICESLISTING_FAMILIES[[#This Row],[LISTING_LOAN_ID_PROP_ADDR]]&lt;&gt;"",NOT(ISNUMBER(MATCH(TBL_QUAL_SERVICESLISTING_FAMILIES[[#This Row],[LISTING_LOAN_ID_PROP_ADDR]],RANGE_LOOKUP_UDARDA_LOANLIST,0)))),1,0)
)</f>
        <v>0</v>
      </c>
    </row>
    <row r="780" spans="2:12" ht="20.100000000000001" customHeight="1" x14ac:dyDescent="0.25">
      <c r="B780" s="25" t="str">
        <f>IF(TBL_QUAL_SERVICESLISTING_FAMILIES[[#This Row],[RECORD_STARTED]],IF(TBL_QUAL_SERVICESLISTING_FAMILIES[[#This Row],[ERROR_COUNT]]&gt;0,-1,IF(TBL_QUAL_SERVICESLISTING_FAMILIES[[#This Row],[REQ_FIELDS_POPULATED]],1,0)),"")</f>
        <v/>
      </c>
      <c r="C780" s="94">
        <f>ROW()-ROW(TBL_QUAL_SERVICESLISTING_FAMILIES[[#Headers],[ROW_ID]])</f>
        <v>771</v>
      </c>
      <c r="D780" s="82"/>
      <c r="E780" s="82"/>
      <c r="F780" s="33"/>
      <c r="G7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0" s="84" t="str">
        <f>IFERROR(INDEX(TBL_UDARDA_LOANPOOL[QUAL_SERVICES_HUD_MFI],MATCH(TBL_QUAL_SERVICESLISTING_FAMILIES[[#This Row],[LISTING_LOAN_ID_PROP_ADDR]],TBL_UDARDA_LOANPOOL[LOAN_ID_PROP_ADDR],0)),"")</f>
        <v/>
      </c>
      <c r="I7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0" s="36" t="b">
        <f>CONCATENATE(TBL_QUAL_SERVICESLISTING_FAMILIES[[#This Row],[LISTING_LOAN_ID_PROP_ADDR]],TBL_QUAL_SERVICESLISTING_FAMILIES[[#This Row],[FAMILY_NAME]],TBL_QUAL_SERVICESLISTING_FAMILIES[[#This Row],[HOUSEHOLD_ANNUAL_INCOME]])&lt;&gt;""</f>
        <v>0</v>
      </c>
      <c r="K780" s="36" t="b">
        <f>AND(TBL_QUAL_SERVICESLISTING_FAMILIES[[#This Row],[LISTING_LOAN_ID_PROP_ADDR]]&lt;&gt;"",TBL_QUAL_SERVICESLISTING_FAMILIES[[#This Row],[FAMILY_NAME]]&lt;&gt;"",TBL_QUAL_SERVICESLISTING_FAMILIES[[#This Row],[HOUSEHOLD_ANNUAL_INCOME]]&lt;&gt;"")</f>
        <v>0</v>
      </c>
      <c r="L780" s="36">
        <f>SUM(
IF(AND(TBL_QUAL_SERVICESLISTING_FAMILIES[[#This Row],[LISTING_LOAN_ID_PROP_ADDR]]&lt;&gt;"",NOT(ISNUMBER(MATCH(TBL_QUAL_SERVICESLISTING_FAMILIES[[#This Row],[LISTING_LOAN_ID_PROP_ADDR]],RANGE_LOOKUP_UDARDA_LOANLIST,0)))),1,0)
)</f>
        <v>0</v>
      </c>
    </row>
    <row r="781" spans="2:12" ht="20.100000000000001" customHeight="1" x14ac:dyDescent="0.25">
      <c r="B781" s="25" t="str">
        <f>IF(TBL_QUAL_SERVICESLISTING_FAMILIES[[#This Row],[RECORD_STARTED]],IF(TBL_QUAL_SERVICESLISTING_FAMILIES[[#This Row],[ERROR_COUNT]]&gt;0,-1,IF(TBL_QUAL_SERVICESLISTING_FAMILIES[[#This Row],[REQ_FIELDS_POPULATED]],1,0)),"")</f>
        <v/>
      </c>
      <c r="C781" s="94">
        <f>ROW()-ROW(TBL_QUAL_SERVICESLISTING_FAMILIES[[#Headers],[ROW_ID]])</f>
        <v>772</v>
      </c>
      <c r="D781" s="82"/>
      <c r="E781" s="82"/>
      <c r="F781" s="33"/>
      <c r="G7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1" s="84" t="str">
        <f>IFERROR(INDEX(TBL_UDARDA_LOANPOOL[QUAL_SERVICES_HUD_MFI],MATCH(TBL_QUAL_SERVICESLISTING_FAMILIES[[#This Row],[LISTING_LOAN_ID_PROP_ADDR]],TBL_UDARDA_LOANPOOL[LOAN_ID_PROP_ADDR],0)),"")</f>
        <v/>
      </c>
      <c r="I7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1" s="36" t="b">
        <f>CONCATENATE(TBL_QUAL_SERVICESLISTING_FAMILIES[[#This Row],[LISTING_LOAN_ID_PROP_ADDR]],TBL_QUAL_SERVICESLISTING_FAMILIES[[#This Row],[FAMILY_NAME]],TBL_QUAL_SERVICESLISTING_FAMILIES[[#This Row],[HOUSEHOLD_ANNUAL_INCOME]])&lt;&gt;""</f>
        <v>0</v>
      </c>
      <c r="K781" s="36" t="b">
        <f>AND(TBL_QUAL_SERVICESLISTING_FAMILIES[[#This Row],[LISTING_LOAN_ID_PROP_ADDR]]&lt;&gt;"",TBL_QUAL_SERVICESLISTING_FAMILIES[[#This Row],[FAMILY_NAME]]&lt;&gt;"",TBL_QUAL_SERVICESLISTING_FAMILIES[[#This Row],[HOUSEHOLD_ANNUAL_INCOME]]&lt;&gt;"")</f>
        <v>0</v>
      </c>
      <c r="L781" s="36">
        <f>SUM(
IF(AND(TBL_QUAL_SERVICESLISTING_FAMILIES[[#This Row],[LISTING_LOAN_ID_PROP_ADDR]]&lt;&gt;"",NOT(ISNUMBER(MATCH(TBL_QUAL_SERVICESLISTING_FAMILIES[[#This Row],[LISTING_LOAN_ID_PROP_ADDR]],RANGE_LOOKUP_UDARDA_LOANLIST,0)))),1,0)
)</f>
        <v>0</v>
      </c>
    </row>
    <row r="782" spans="2:12" ht="20.100000000000001" customHeight="1" x14ac:dyDescent="0.25">
      <c r="B782" s="25" t="str">
        <f>IF(TBL_QUAL_SERVICESLISTING_FAMILIES[[#This Row],[RECORD_STARTED]],IF(TBL_QUAL_SERVICESLISTING_FAMILIES[[#This Row],[ERROR_COUNT]]&gt;0,-1,IF(TBL_QUAL_SERVICESLISTING_FAMILIES[[#This Row],[REQ_FIELDS_POPULATED]],1,0)),"")</f>
        <v/>
      </c>
      <c r="C782" s="94">
        <f>ROW()-ROW(TBL_QUAL_SERVICESLISTING_FAMILIES[[#Headers],[ROW_ID]])</f>
        <v>773</v>
      </c>
      <c r="D782" s="82"/>
      <c r="E782" s="82"/>
      <c r="F782" s="33"/>
      <c r="G7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2" s="84" t="str">
        <f>IFERROR(INDEX(TBL_UDARDA_LOANPOOL[QUAL_SERVICES_HUD_MFI],MATCH(TBL_QUAL_SERVICESLISTING_FAMILIES[[#This Row],[LISTING_LOAN_ID_PROP_ADDR]],TBL_UDARDA_LOANPOOL[LOAN_ID_PROP_ADDR],0)),"")</f>
        <v/>
      </c>
      <c r="I7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2" s="36" t="b">
        <f>CONCATENATE(TBL_QUAL_SERVICESLISTING_FAMILIES[[#This Row],[LISTING_LOAN_ID_PROP_ADDR]],TBL_QUAL_SERVICESLISTING_FAMILIES[[#This Row],[FAMILY_NAME]],TBL_QUAL_SERVICESLISTING_FAMILIES[[#This Row],[HOUSEHOLD_ANNUAL_INCOME]])&lt;&gt;""</f>
        <v>0</v>
      </c>
      <c r="K782" s="36" t="b">
        <f>AND(TBL_QUAL_SERVICESLISTING_FAMILIES[[#This Row],[LISTING_LOAN_ID_PROP_ADDR]]&lt;&gt;"",TBL_QUAL_SERVICESLISTING_FAMILIES[[#This Row],[FAMILY_NAME]]&lt;&gt;"",TBL_QUAL_SERVICESLISTING_FAMILIES[[#This Row],[HOUSEHOLD_ANNUAL_INCOME]]&lt;&gt;"")</f>
        <v>0</v>
      </c>
      <c r="L782" s="36">
        <f>SUM(
IF(AND(TBL_QUAL_SERVICESLISTING_FAMILIES[[#This Row],[LISTING_LOAN_ID_PROP_ADDR]]&lt;&gt;"",NOT(ISNUMBER(MATCH(TBL_QUAL_SERVICESLISTING_FAMILIES[[#This Row],[LISTING_LOAN_ID_PROP_ADDR]],RANGE_LOOKUP_UDARDA_LOANLIST,0)))),1,0)
)</f>
        <v>0</v>
      </c>
    </row>
    <row r="783" spans="2:12" ht="20.100000000000001" customHeight="1" x14ac:dyDescent="0.25">
      <c r="B783" s="25" t="str">
        <f>IF(TBL_QUAL_SERVICESLISTING_FAMILIES[[#This Row],[RECORD_STARTED]],IF(TBL_QUAL_SERVICESLISTING_FAMILIES[[#This Row],[ERROR_COUNT]]&gt;0,-1,IF(TBL_QUAL_SERVICESLISTING_FAMILIES[[#This Row],[REQ_FIELDS_POPULATED]],1,0)),"")</f>
        <v/>
      </c>
      <c r="C783" s="94">
        <f>ROW()-ROW(TBL_QUAL_SERVICESLISTING_FAMILIES[[#Headers],[ROW_ID]])</f>
        <v>774</v>
      </c>
      <c r="D783" s="82"/>
      <c r="E783" s="82"/>
      <c r="F783" s="33"/>
      <c r="G7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3" s="84" t="str">
        <f>IFERROR(INDEX(TBL_UDARDA_LOANPOOL[QUAL_SERVICES_HUD_MFI],MATCH(TBL_QUAL_SERVICESLISTING_FAMILIES[[#This Row],[LISTING_LOAN_ID_PROP_ADDR]],TBL_UDARDA_LOANPOOL[LOAN_ID_PROP_ADDR],0)),"")</f>
        <v/>
      </c>
      <c r="I7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3" s="36" t="b">
        <f>CONCATENATE(TBL_QUAL_SERVICESLISTING_FAMILIES[[#This Row],[LISTING_LOAN_ID_PROP_ADDR]],TBL_QUAL_SERVICESLISTING_FAMILIES[[#This Row],[FAMILY_NAME]],TBL_QUAL_SERVICESLISTING_FAMILIES[[#This Row],[HOUSEHOLD_ANNUAL_INCOME]])&lt;&gt;""</f>
        <v>0</v>
      </c>
      <c r="K783" s="36" t="b">
        <f>AND(TBL_QUAL_SERVICESLISTING_FAMILIES[[#This Row],[LISTING_LOAN_ID_PROP_ADDR]]&lt;&gt;"",TBL_QUAL_SERVICESLISTING_FAMILIES[[#This Row],[FAMILY_NAME]]&lt;&gt;"",TBL_QUAL_SERVICESLISTING_FAMILIES[[#This Row],[HOUSEHOLD_ANNUAL_INCOME]]&lt;&gt;"")</f>
        <v>0</v>
      </c>
      <c r="L783" s="36">
        <f>SUM(
IF(AND(TBL_QUAL_SERVICESLISTING_FAMILIES[[#This Row],[LISTING_LOAN_ID_PROP_ADDR]]&lt;&gt;"",NOT(ISNUMBER(MATCH(TBL_QUAL_SERVICESLISTING_FAMILIES[[#This Row],[LISTING_LOAN_ID_PROP_ADDR]],RANGE_LOOKUP_UDARDA_LOANLIST,0)))),1,0)
)</f>
        <v>0</v>
      </c>
    </row>
    <row r="784" spans="2:12" ht="20.100000000000001" customHeight="1" x14ac:dyDescent="0.25">
      <c r="B784" s="25" t="str">
        <f>IF(TBL_QUAL_SERVICESLISTING_FAMILIES[[#This Row],[RECORD_STARTED]],IF(TBL_QUAL_SERVICESLISTING_FAMILIES[[#This Row],[ERROR_COUNT]]&gt;0,-1,IF(TBL_QUAL_SERVICESLISTING_FAMILIES[[#This Row],[REQ_FIELDS_POPULATED]],1,0)),"")</f>
        <v/>
      </c>
      <c r="C784" s="94">
        <f>ROW()-ROW(TBL_QUAL_SERVICESLISTING_FAMILIES[[#Headers],[ROW_ID]])</f>
        <v>775</v>
      </c>
      <c r="D784" s="82"/>
      <c r="E784" s="82"/>
      <c r="F784" s="33"/>
      <c r="G7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4" s="84" t="str">
        <f>IFERROR(INDEX(TBL_UDARDA_LOANPOOL[QUAL_SERVICES_HUD_MFI],MATCH(TBL_QUAL_SERVICESLISTING_FAMILIES[[#This Row],[LISTING_LOAN_ID_PROP_ADDR]],TBL_UDARDA_LOANPOOL[LOAN_ID_PROP_ADDR],0)),"")</f>
        <v/>
      </c>
      <c r="I7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4" s="36" t="b">
        <f>CONCATENATE(TBL_QUAL_SERVICESLISTING_FAMILIES[[#This Row],[LISTING_LOAN_ID_PROP_ADDR]],TBL_QUAL_SERVICESLISTING_FAMILIES[[#This Row],[FAMILY_NAME]],TBL_QUAL_SERVICESLISTING_FAMILIES[[#This Row],[HOUSEHOLD_ANNUAL_INCOME]])&lt;&gt;""</f>
        <v>0</v>
      </c>
      <c r="K784" s="36" t="b">
        <f>AND(TBL_QUAL_SERVICESLISTING_FAMILIES[[#This Row],[LISTING_LOAN_ID_PROP_ADDR]]&lt;&gt;"",TBL_QUAL_SERVICESLISTING_FAMILIES[[#This Row],[FAMILY_NAME]]&lt;&gt;"",TBL_QUAL_SERVICESLISTING_FAMILIES[[#This Row],[HOUSEHOLD_ANNUAL_INCOME]]&lt;&gt;"")</f>
        <v>0</v>
      </c>
      <c r="L784" s="36">
        <f>SUM(
IF(AND(TBL_QUAL_SERVICESLISTING_FAMILIES[[#This Row],[LISTING_LOAN_ID_PROP_ADDR]]&lt;&gt;"",NOT(ISNUMBER(MATCH(TBL_QUAL_SERVICESLISTING_FAMILIES[[#This Row],[LISTING_LOAN_ID_PROP_ADDR]],RANGE_LOOKUP_UDARDA_LOANLIST,0)))),1,0)
)</f>
        <v>0</v>
      </c>
    </row>
    <row r="785" spans="2:12" ht="20.100000000000001" customHeight="1" x14ac:dyDescent="0.25">
      <c r="B785" s="25" t="str">
        <f>IF(TBL_QUAL_SERVICESLISTING_FAMILIES[[#This Row],[RECORD_STARTED]],IF(TBL_QUAL_SERVICESLISTING_FAMILIES[[#This Row],[ERROR_COUNT]]&gt;0,-1,IF(TBL_QUAL_SERVICESLISTING_FAMILIES[[#This Row],[REQ_FIELDS_POPULATED]],1,0)),"")</f>
        <v/>
      </c>
      <c r="C785" s="94">
        <f>ROW()-ROW(TBL_QUAL_SERVICESLISTING_FAMILIES[[#Headers],[ROW_ID]])</f>
        <v>776</v>
      </c>
      <c r="D785" s="82"/>
      <c r="E785" s="82"/>
      <c r="F785" s="33"/>
      <c r="G7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5" s="84" t="str">
        <f>IFERROR(INDEX(TBL_UDARDA_LOANPOOL[QUAL_SERVICES_HUD_MFI],MATCH(TBL_QUAL_SERVICESLISTING_FAMILIES[[#This Row],[LISTING_LOAN_ID_PROP_ADDR]],TBL_UDARDA_LOANPOOL[LOAN_ID_PROP_ADDR],0)),"")</f>
        <v/>
      </c>
      <c r="I7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5" s="36" t="b">
        <f>CONCATENATE(TBL_QUAL_SERVICESLISTING_FAMILIES[[#This Row],[LISTING_LOAN_ID_PROP_ADDR]],TBL_QUAL_SERVICESLISTING_FAMILIES[[#This Row],[FAMILY_NAME]],TBL_QUAL_SERVICESLISTING_FAMILIES[[#This Row],[HOUSEHOLD_ANNUAL_INCOME]])&lt;&gt;""</f>
        <v>0</v>
      </c>
      <c r="K785" s="36" t="b">
        <f>AND(TBL_QUAL_SERVICESLISTING_FAMILIES[[#This Row],[LISTING_LOAN_ID_PROP_ADDR]]&lt;&gt;"",TBL_QUAL_SERVICESLISTING_FAMILIES[[#This Row],[FAMILY_NAME]]&lt;&gt;"",TBL_QUAL_SERVICESLISTING_FAMILIES[[#This Row],[HOUSEHOLD_ANNUAL_INCOME]]&lt;&gt;"")</f>
        <v>0</v>
      </c>
      <c r="L785" s="36">
        <f>SUM(
IF(AND(TBL_QUAL_SERVICESLISTING_FAMILIES[[#This Row],[LISTING_LOAN_ID_PROP_ADDR]]&lt;&gt;"",NOT(ISNUMBER(MATCH(TBL_QUAL_SERVICESLISTING_FAMILIES[[#This Row],[LISTING_LOAN_ID_PROP_ADDR]],RANGE_LOOKUP_UDARDA_LOANLIST,0)))),1,0)
)</f>
        <v>0</v>
      </c>
    </row>
    <row r="786" spans="2:12" ht="20.100000000000001" customHeight="1" x14ac:dyDescent="0.25">
      <c r="B786" s="25" t="str">
        <f>IF(TBL_QUAL_SERVICESLISTING_FAMILIES[[#This Row],[RECORD_STARTED]],IF(TBL_QUAL_SERVICESLISTING_FAMILIES[[#This Row],[ERROR_COUNT]]&gt;0,-1,IF(TBL_QUAL_SERVICESLISTING_FAMILIES[[#This Row],[REQ_FIELDS_POPULATED]],1,0)),"")</f>
        <v/>
      </c>
      <c r="C786" s="94">
        <f>ROW()-ROW(TBL_QUAL_SERVICESLISTING_FAMILIES[[#Headers],[ROW_ID]])</f>
        <v>777</v>
      </c>
      <c r="D786" s="82"/>
      <c r="E786" s="82"/>
      <c r="F786" s="33"/>
      <c r="G7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6" s="84" t="str">
        <f>IFERROR(INDEX(TBL_UDARDA_LOANPOOL[QUAL_SERVICES_HUD_MFI],MATCH(TBL_QUAL_SERVICESLISTING_FAMILIES[[#This Row],[LISTING_LOAN_ID_PROP_ADDR]],TBL_UDARDA_LOANPOOL[LOAN_ID_PROP_ADDR],0)),"")</f>
        <v/>
      </c>
      <c r="I7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6" s="36" t="b">
        <f>CONCATENATE(TBL_QUAL_SERVICESLISTING_FAMILIES[[#This Row],[LISTING_LOAN_ID_PROP_ADDR]],TBL_QUAL_SERVICESLISTING_FAMILIES[[#This Row],[FAMILY_NAME]],TBL_QUAL_SERVICESLISTING_FAMILIES[[#This Row],[HOUSEHOLD_ANNUAL_INCOME]])&lt;&gt;""</f>
        <v>0</v>
      </c>
      <c r="K786" s="36" t="b">
        <f>AND(TBL_QUAL_SERVICESLISTING_FAMILIES[[#This Row],[LISTING_LOAN_ID_PROP_ADDR]]&lt;&gt;"",TBL_QUAL_SERVICESLISTING_FAMILIES[[#This Row],[FAMILY_NAME]]&lt;&gt;"",TBL_QUAL_SERVICESLISTING_FAMILIES[[#This Row],[HOUSEHOLD_ANNUAL_INCOME]]&lt;&gt;"")</f>
        <v>0</v>
      </c>
      <c r="L786" s="36">
        <f>SUM(
IF(AND(TBL_QUAL_SERVICESLISTING_FAMILIES[[#This Row],[LISTING_LOAN_ID_PROP_ADDR]]&lt;&gt;"",NOT(ISNUMBER(MATCH(TBL_QUAL_SERVICESLISTING_FAMILIES[[#This Row],[LISTING_LOAN_ID_PROP_ADDR]],RANGE_LOOKUP_UDARDA_LOANLIST,0)))),1,0)
)</f>
        <v>0</v>
      </c>
    </row>
    <row r="787" spans="2:12" ht="20.100000000000001" customHeight="1" x14ac:dyDescent="0.25">
      <c r="B787" s="25" t="str">
        <f>IF(TBL_QUAL_SERVICESLISTING_FAMILIES[[#This Row],[RECORD_STARTED]],IF(TBL_QUAL_SERVICESLISTING_FAMILIES[[#This Row],[ERROR_COUNT]]&gt;0,-1,IF(TBL_QUAL_SERVICESLISTING_FAMILIES[[#This Row],[REQ_FIELDS_POPULATED]],1,0)),"")</f>
        <v/>
      </c>
      <c r="C787" s="94">
        <f>ROW()-ROW(TBL_QUAL_SERVICESLISTING_FAMILIES[[#Headers],[ROW_ID]])</f>
        <v>778</v>
      </c>
      <c r="D787" s="82"/>
      <c r="E787" s="82"/>
      <c r="F787" s="33"/>
      <c r="G7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7" s="84" t="str">
        <f>IFERROR(INDEX(TBL_UDARDA_LOANPOOL[QUAL_SERVICES_HUD_MFI],MATCH(TBL_QUAL_SERVICESLISTING_FAMILIES[[#This Row],[LISTING_LOAN_ID_PROP_ADDR]],TBL_UDARDA_LOANPOOL[LOAN_ID_PROP_ADDR],0)),"")</f>
        <v/>
      </c>
      <c r="I7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7" s="36" t="b">
        <f>CONCATENATE(TBL_QUAL_SERVICESLISTING_FAMILIES[[#This Row],[LISTING_LOAN_ID_PROP_ADDR]],TBL_QUAL_SERVICESLISTING_FAMILIES[[#This Row],[FAMILY_NAME]],TBL_QUAL_SERVICESLISTING_FAMILIES[[#This Row],[HOUSEHOLD_ANNUAL_INCOME]])&lt;&gt;""</f>
        <v>0</v>
      </c>
      <c r="K787" s="36" t="b">
        <f>AND(TBL_QUAL_SERVICESLISTING_FAMILIES[[#This Row],[LISTING_LOAN_ID_PROP_ADDR]]&lt;&gt;"",TBL_QUAL_SERVICESLISTING_FAMILIES[[#This Row],[FAMILY_NAME]]&lt;&gt;"",TBL_QUAL_SERVICESLISTING_FAMILIES[[#This Row],[HOUSEHOLD_ANNUAL_INCOME]]&lt;&gt;"")</f>
        <v>0</v>
      </c>
      <c r="L787" s="36">
        <f>SUM(
IF(AND(TBL_QUAL_SERVICESLISTING_FAMILIES[[#This Row],[LISTING_LOAN_ID_PROP_ADDR]]&lt;&gt;"",NOT(ISNUMBER(MATCH(TBL_QUAL_SERVICESLISTING_FAMILIES[[#This Row],[LISTING_LOAN_ID_PROP_ADDR]],RANGE_LOOKUP_UDARDA_LOANLIST,0)))),1,0)
)</f>
        <v>0</v>
      </c>
    </row>
    <row r="788" spans="2:12" ht="20.100000000000001" customHeight="1" x14ac:dyDescent="0.25">
      <c r="B788" s="25" t="str">
        <f>IF(TBL_QUAL_SERVICESLISTING_FAMILIES[[#This Row],[RECORD_STARTED]],IF(TBL_QUAL_SERVICESLISTING_FAMILIES[[#This Row],[ERROR_COUNT]]&gt;0,-1,IF(TBL_QUAL_SERVICESLISTING_FAMILIES[[#This Row],[REQ_FIELDS_POPULATED]],1,0)),"")</f>
        <v/>
      </c>
      <c r="C788" s="94">
        <f>ROW()-ROW(TBL_QUAL_SERVICESLISTING_FAMILIES[[#Headers],[ROW_ID]])</f>
        <v>779</v>
      </c>
      <c r="D788" s="82"/>
      <c r="E788" s="82"/>
      <c r="F788" s="33"/>
      <c r="G7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8" s="84" t="str">
        <f>IFERROR(INDEX(TBL_UDARDA_LOANPOOL[QUAL_SERVICES_HUD_MFI],MATCH(TBL_QUAL_SERVICESLISTING_FAMILIES[[#This Row],[LISTING_LOAN_ID_PROP_ADDR]],TBL_UDARDA_LOANPOOL[LOAN_ID_PROP_ADDR],0)),"")</f>
        <v/>
      </c>
      <c r="I7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8" s="36" t="b">
        <f>CONCATENATE(TBL_QUAL_SERVICESLISTING_FAMILIES[[#This Row],[LISTING_LOAN_ID_PROP_ADDR]],TBL_QUAL_SERVICESLISTING_FAMILIES[[#This Row],[FAMILY_NAME]],TBL_QUAL_SERVICESLISTING_FAMILIES[[#This Row],[HOUSEHOLD_ANNUAL_INCOME]])&lt;&gt;""</f>
        <v>0</v>
      </c>
      <c r="K788" s="36" t="b">
        <f>AND(TBL_QUAL_SERVICESLISTING_FAMILIES[[#This Row],[LISTING_LOAN_ID_PROP_ADDR]]&lt;&gt;"",TBL_QUAL_SERVICESLISTING_FAMILIES[[#This Row],[FAMILY_NAME]]&lt;&gt;"",TBL_QUAL_SERVICESLISTING_FAMILIES[[#This Row],[HOUSEHOLD_ANNUAL_INCOME]]&lt;&gt;"")</f>
        <v>0</v>
      </c>
      <c r="L788" s="36">
        <f>SUM(
IF(AND(TBL_QUAL_SERVICESLISTING_FAMILIES[[#This Row],[LISTING_LOAN_ID_PROP_ADDR]]&lt;&gt;"",NOT(ISNUMBER(MATCH(TBL_QUAL_SERVICESLISTING_FAMILIES[[#This Row],[LISTING_LOAN_ID_PROP_ADDR]],RANGE_LOOKUP_UDARDA_LOANLIST,0)))),1,0)
)</f>
        <v>0</v>
      </c>
    </row>
    <row r="789" spans="2:12" ht="20.100000000000001" customHeight="1" x14ac:dyDescent="0.25">
      <c r="B789" s="25" t="str">
        <f>IF(TBL_QUAL_SERVICESLISTING_FAMILIES[[#This Row],[RECORD_STARTED]],IF(TBL_QUAL_SERVICESLISTING_FAMILIES[[#This Row],[ERROR_COUNT]]&gt;0,-1,IF(TBL_QUAL_SERVICESLISTING_FAMILIES[[#This Row],[REQ_FIELDS_POPULATED]],1,0)),"")</f>
        <v/>
      </c>
      <c r="C789" s="94">
        <f>ROW()-ROW(TBL_QUAL_SERVICESLISTING_FAMILIES[[#Headers],[ROW_ID]])</f>
        <v>780</v>
      </c>
      <c r="D789" s="82"/>
      <c r="E789" s="82"/>
      <c r="F789" s="33"/>
      <c r="G7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9" s="84" t="str">
        <f>IFERROR(INDEX(TBL_UDARDA_LOANPOOL[QUAL_SERVICES_HUD_MFI],MATCH(TBL_QUAL_SERVICESLISTING_FAMILIES[[#This Row],[LISTING_LOAN_ID_PROP_ADDR]],TBL_UDARDA_LOANPOOL[LOAN_ID_PROP_ADDR],0)),"")</f>
        <v/>
      </c>
      <c r="I7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9" s="36" t="b">
        <f>CONCATENATE(TBL_QUAL_SERVICESLISTING_FAMILIES[[#This Row],[LISTING_LOAN_ID_PROP_ADDR]],TBL_QUAL_SERVICESLISTING_FAMILIES[[#This Row],[FAMILY_NAME]],TBL_QUAL_SERVICESLISTING_FAMILIES[[#This Row],[HOUSEHOLD_ANNUAL_INCOME]])&lt;&gt;""</f>
        <v>0</v>
      </c>
      <c r="K789" s="36" t="b">
        <f>AND(TBL_QUAL_SERVICESLISTING_FAMILIES[[#This Row],[LISTING_LOAN_ID_PROP_ADDR]]&lt;&gt;"",TBL_QUAL_SERVICESLISTING_FAMILIES[[#This Row],[FAMILY_NAME]]&lt;&gt;"",TBL_QUAL_SERVICESLISTING_FAMILIES[[#This Row],[HOUSEHOLD_ANNUAL_INCOME]]&lt;&gt;"")</f>
        <v>0</v>
      </c>
      <c r="L789" s="36">
        <f>SUM(
IF(AND(TBL_QUAL_SERVICESLISTING_FAMILIES[[#This Row],[LISTING_LOAN_ID_PROP_ADDR]]&lt;&gt;"",NOT(ISNUMBER(MATCH(TBL_QUAL_SERVICESLISTING_FAMILIES[[#This Row],[LISTING_LOAN_ID_PROP_ADDR]],RANGE_LOOKUP_UDARDA_LOANLIST,0)))),1,0)
)</f>
        <v>0</v>
      </c>
    </row>
    <row r="790" spans="2:12" ht="20.100000000000001" customHeight="1" x14ac:dyDescent="0.25">
      <c r="B790" s="25" t="str">
        <f>IF(TBL_QUAL_SERVICESLISTING_FAMILIES[[#This Row],[RECORD_STARTED]],IF(TBL_QUAL_SERVICESLISTING_FAMILIES[[#This Row],[ERROR_COUNT]]&gt;0,-1,IF(TBL_QUAL_SERVICESLISTING_FAMILIES[[#This Row],[REQ_FIELDS_POPULATED]],1,0)),"")</f>
        <v/>
      </c>
      <c r="C790" s="94">
        <f>ROW()-ROW(TBL_QUAL_SERVICESLISTING_FAMILIES[[#Headers],[ROW_ID]])</f>
        <v>781</v>
      </c>
      <c r="D790" s="82"/>
      <c r="E790" s="82"/>
      <c r="F790" s="33"/>
      <c r="G7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0" s="84" t="str">
        <f>IFERROR(INDEX(TBL_UDARDA_LOANPOOL[QUAL_SERVICES_HUD_MFI],MATCH(TBL_QUAL_SERVICESLISTING_FAMILIES[[#This Row],[LISTING_LOAN_ID_PROP_ADDR]],TBL_UDARDA_LOANPOOL[LOAN_ID_PROP_ADDR],0)),"")</f>
        <v/>
      </c>
      <c r="I7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0" s="36" t="b">
        <f>CONCATENATE(TBL_QUAL_SERVICESLISTING_FAMILIES[[#This Row],[LISTING_LOAN_ID_PROP_ADDR]],TBL_QUAL_SERVICESLISTING_FAMILIES[[#This Row],[FAMILY_NAME]],TBL_QUAL_SERVICESLISTING_FAMILIES[[#This Row],[HOUSEHOLD_ANNUAL_INCOME]])&lt;&gt;""</f>
        <v>0</v>
      </c>
      <c r="K790" s="36" t="b">
        <f>AND(TBL_QUAL_SERVICESLISTING_FAMILIES[[#This Row],[LISTING_LOAN_ID_PROP_ADDR]]&lt;&gt;"",TBL_QUAL_SERVICESLISTING_FAMILIES[[#This Row],[FAMILY_NAME]]&lt;&gt;"",TBL_QUAL_SERVICESLISTING_FAMILIES[[#This Row],[HOUSEHOLD_ANNUAL_INCOME]]&lt;&gt;"")</f>
        <v>0</v>
      </c>
      <c r="L790" s="36">
        <f>SUM(
IF(AND(TBL_QUAL_SERVICESLISTING_FAMILIES[[#This Row],[LISTING_LOAN_ID_PROP_ADDR]]&lt;&gt;"",NOT(ISNUMBER(MATCH(TBL_QUAL_SERVICESLISTING_FAMILIES[[#This Row],[LISTING_LOAN_ID_PROP_ADDR]],RANGE_LOOKUP_UDARDA_LOANLIST,0)))),1,0)
)</f>
        <v>0</v>
      </c>
    </row>
    <row r="791" spans="2:12" ht="20.100000000000001" customHeight="1" x14ac:dyDescent="0.25">
      <c r="B791" s="25" t="str">
        <f>IF(TBL_QUAL_SERVICESLISTING_FAMILIES[[#This Row],[RECORD_STARTED]],IF(TBL_QUAL_SERVICESLISTING_FAMILIES[[#This Row],[ERROR_COUNT]]&gt;0,-1,IF(TBL_QUAL_SERVICESLISTING_FAMILIES[[#This Row],[REQ_FIELDS_POPULATED]],1,0)),"")</f>
        <v/>
      </c>
      <c r="C791" s="94">
        <f>ROW()-ROW(TBL_QUAL_SERVICESLISTING_FAMILIES[[#Headers],[ROW_ID]])</f>
        <v>782</v>
      </c>
      <c r="D791" s="82"/>
      <c r="E791" s="82"/>
      <c r="F791" s="33"/>
      <c r="G7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1" s="84" t="str">
        <f>IFERROR(INDEX(TBL_UDARDA_LOANPOOL[QUAL_SERVICES_HUD_MFI],MATCH(TBL_QUAL_SERVICESLISTING_FAMILIES[[#This Row],[LISTING_LOAN_ID_PROP_ADDR]],TBL_UDARDA_LOANPOOL[LOAN_ID_PROP_ADDR],0)),"")</f>
        <v/>
      </c>
      <c r="I7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1" s="36" t="b">
        <f>CONCATENATE(TBL_QUAL_SERVICESLISTING_FAMILIES[[#This Row],[LISTING_LOAN_ID_PROP_ADDR]],TBL_QUAL_SERVICESLISTING_FAMILIES[[#This Row],[FAMILY_NAME]],TBL_QUAL_SERVICESLISTING_FAMILIES[[#This Row],[HOUSEHOLD_ANNUAL_INCOME]])&lt;&gt;""</f>
        <v>0</v>
      </c>
      <c r="K791" s="36" t="b">
        <f>AND(TBL_QUAL_SERVICESLISTING_FAMILIES[[#This Row],[LISTING_LOAN_ID_PROP_ADDR]]&lt;&gt;"",TBL_QUAL_SERVICESLISTING_FAMILIES[[#This Row],[FAMILY_NAME]]&lt;&gt;"",TBL_QUAL_SERVICESLISTING_FAMILIES[[#This Row],[HOUSEHOLD_ANNUAL_INCOME]]&lt;&gt;"")</f>
        <v>0</v>
      </c>
      <c r="L791" s="36">
        <f>SUM(
IF(AND(TBL_QUAL_SERVICESLISTING_FAMILIES[[#This Row],[LISTING_LOAN_ID_PROP_ADDR]]&lt;&gt;"",NOT(ISNUMBER(MATCH(TBL_QUAL_SERVICESLISTING_FAMILIES[[#This Row],[LISTING_LOAN_ID_PROP_ADDR]],RANGE_LOOKUP_UDARDA_LOANLIST,0)))),1,0)
)</f>
        <v>0</v>
      </c>
    </row>
    <row r="792" spans="2:12" ht="20.100000000000001" customHeight="1" x14ac:dyDescent="0.25">
      <c r="B792" s="25" t="str">
        <f>IF(TBL_QUAL_SERVICESLISTING_FAMILIES[[#This Row],[RECORD_STARTED]],IF(TBL_QUAL_SERVICESLISTING_FAMILIES[[#This Row],[ERROR_COUNT]]&gt;0,-1,IF(TBL_QUAL_SERVICESLISTING_FAMILIES[[#This Row],[REQ_FIELDS_POPULATED]],1,0)),"")</f>
        <v/>
      </c>
      <c r="C792" s="94">
        <f>ROW()-ROW(TBL_QUAL_SERVICESLISTING_FAMILIES[[#Headers],[ROW_ID]])</f>
        <v>783</v>
      </c>
      <c r="D792" s="82"/>
      <c r="E792" s="82"/>
      <c r="F792" s="33"/>
      <c r="G7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2" s="84" t="str">
        <f>IFERROR(INDEX(TBL_UDARDA_LOANPOOL[QUAL_SERVICES_HUD_MFI],MATCH(TBL_QUAL_SERVICESLISTING_FAMILIES[[#This Row],[LISTING_LOAN_ID_PROP_ADDR]],TBL_UDARDA_LOANPOOL[LOAN_ID_PROP_ADDR],0)),"")</f>
        <v/>
      </c>
      <c r="I7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2" s="36" t="b">
        <f>CONCATENATE(TBL_QUAL_SERVICESLISTING_FAMILIES[[#This Row],[LISTING_LOAN_ID_PROP_ADDR]],TBL_QUAL_SERVICESLISTING_FAMILIES[[#This Row],[FAMILY_NAME]],TBL_QUAL_SERVICESLISTING_FAMILIES[[#This Row],[HOUSEHOLD_ANNUAL_INCOME]])&lt;&gt;""</f>
        <v>0</v>
      </c>
      <c r="K792" s="36" t="b">
        <f>AND(TBL_QUAL_SERVICESLISTING_FAMILIES[[#This Row],[LISTING_LOAN_ID_PROP_ADDR]]&lt;&gt;"",TBL_QUAL_SERVICESLISTING_FAMILIES[[#This Row],[FAMILY_NAME]]&lt;&gt;"",TBL_QUAL_SERVICESLISTING_FAMILIES[[#This Row],[HOUSEHOLD_ANNUAL_INCOME]]&lt;&gt;"")</f>
        <v>0</v>
      </c>
      <c r="L792" s="36">
        <f>SUM(
IF(AND(TBL_QUAL_SERVICESLISTING_FAMILIES[[#This Row],[LISTING_LOAN_ID_PROP_ADDR]]&lt;&gt;"",NOT(ISNUMBER(MATCH(TBL_QUAL_SERVICESLISTING_FAMILIES[[#This Row],[LISTING_LOAN_ID_PROP_ADDR]],RANGE_LOOKUP_UDARDA_LOANLIST,0)))),1,0)
)</f>
        <v>0</v>
      </c>
    </row>
    <row r="793" spans="2:12" ht="20.100000000000001" customHeight="1" x14ac:dyDescent="0.25">
      <c r="B793" s="25" t="str">
        <f>IF(TBL_QUAL_SERVICESLISTING_FAMILIES[[#This Row],[RECORD_STARTED]],IF(TBL_QUAL_SERVICESLISTING_FAMILIES[[#This Row],[ERROR_COUNT]]&gt;0,-1,IF(TBL_QUAL_SERVICESLISTING_FAMILIES[[#This Row],[REQ_FIELDS_POPULATED]],1,0)),"")</f>
        <v/>
      </c>
      <c r="C793" s="94">
        <f>ROW()-ROW(TBL_QUAL_SERVICESLISTING_FAMILIES[[#Headers],[ROW_ID]])</f>
        <v>784</v>
      </c>
      <c r="D793" s="82"/>
      <c r="E793" s="82"/>
      <c r="F793" s="33"/>
      <c r="G7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3" s="84" t="str">
        <f>IFERROR(INDEX(TBL_UDARDA_LOANPOOL[QUAL_SERVICES_HUD_MFI],MATCH(TBL_QUAL_SERVICESLISTING_FAMILIES[[#This Row],[LISTING_LOAN_ID_PROP_ADDR]],TBL_UDARDA_LOANPOOL[LOAN_ID_PROP_ADDR],0)),"")</f>
        <v/>
      </c>
      <c r="I7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3" s="36" t="b">
        <f>CONCATENATE(TBL_QUAL_SERVICESLISTING_FAMILIES[[#This Row],[LISTING_LOAN_ID_PROP_ADDR]],TBL_QUAL_SERVICESLISTING_FAMILIES[[#This Row],[FAMILY_NAME]],TBL_QUAL_SERVICESLISTING_FAMILIES[[#This Row],[HOUSEHOLD_ANNUAL_INCOME]])&lt;&gt;""</f>
        <v>0</v>
      </c>
      <c r="K793" s="36" t="b">
        <f>AND(TBL_QUAL_SERVICESLISTING_FAMILIES[[#This Row],[LISTING_LOAN_ID_PROP_ADDR]]&lt;&gt;"",TBL_QUAL_SERVICESLISTING_FAMILIES[[#This Row],[FAMILY_NAME]]&lt;&gt;"",TBL_QUAL_SERVICESLISTING_FAMILIES[[#This Row],[HOUSEHOLD_ANNUAL_INCOME]]&lt;&gt;"")</f>
        <v>0</v>
      </c>
      <c r="L793" s="36">
        <f>SUM(
IF(AND(TBL_QUAL_SERVICESLISTING_FAMILIES[[#This Row],[LISTING_LOAN_ID_PROP_ADDR]]&lt;&gt;"",NOT(ISNUMBER(MATCH(TBL_QUAL_SERVICESLISTING_FAMILIES[[#This Row],[LISTING_LOAN_ID_PROP_ADDR]],RANGE_LOOKUP_UDARDA_LOANLIST,0)))),1,0)
)</f>
        <v>0</v>
      </c>
    </row>
    <row r="794" spans="2:12" ht="20.100000000000001" customHeight="1" x14ac:dyDescent="0.25">
      <c r="B794" s="25" t="str">
        <f>IF(TBL_QUAL_SERVICESLISTING_FAMILIES[[#This Row],[RECORD_STARTED]],IF(TBL_QUAL_SERVICESLISTING_FAMILIES[[#This Row],[ERROR_COUNT]]&gt;0,-1,IF(TBL_QUAL_SERVICESLISTING_FAMILIES[[#This Row],[REQ_FIELDS_POPULATED]],1,0)),"")</f>
        <v/>
      </c>
      <c r="C794" s="94">
        <f>ROW()-ROW(TBL_QUAL_SERVICESLISTING_FAMILIES[[#Headers],[ROW_ID]])</f>
        <v>785</v>
      </c>
      <c r="D794" s="82"/>
      <c r="E794" s="82"/>
      <c r="F794" s="33"/>
      <c r="G7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4" s="84" t="str">
        <f>IFERROR(INDEX(TBL_UDARDA_LOANPOOL[QUAL_SERVICES_HUD_MFI],MATCH(TBL_QUAL_SERVICESLISTING_FAMILIES[[#This Row],[LISTING_LOAN_ID_PROP_ADDR]],TBL_UDARDA_LOANPOOL[LOAN_ID_PROP_ADDR],0)),"")</f>
        <v/>
      </c>
      <c r="I7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4" s="36" t="b">
        <f>CONCATENATE(TBL_QUAL_SERVICESLISTING_FAMILIES[[#This Row],[LISTING_LOAN_ID_PROP_ADDR]],TBL_QUAL_SERVICESLISTING_FAMILIES[[#This Row],[FAMILY_NAME]],TBL_QUAL_SERVICESLISTING_FAMILIES[[#This Row],[HOUSEHOLD_ANNUAL_INCOME]])&lt;&gt;""</f>
        <v>0</v>
      </c>
      <c r="K794" s="36" t="b">
        <f>AND(TBL_QUAL_SERVICESLISTING_FAMILIES[[#This Row],[LISTING_LOAN_ID_PROP_ADDR]]&lt;&gt;"",TBL_QUAL_SERVICESLISTING_FAMILIES[[#This Row],[FAMILY_NAME]]&lt;&gt;"",TBL_QUAL_SERVICESLISTING_FAMILIES[[#This Row],[HOUSEHOLD_ANNUAL_INCOME]]&lt;&gt;"")</f>
        <v>0</v>
      </c>
      <c r="L794" s="36">
        <f>SUM(
IF(AND(TBL_QUAL_SERVICESLISTING_FAMILIES[[#This Row],[LISTING_LOAN_ID_PROP_ADDR]]&lt;&gt;"",NOT(ISNUMBER(MATCH(TBL_QUAL_SERVICESLISTING_FAMILIES[[#This Row],[LISTING_LOAN_ID_PROP_ADDR]],RANGE_LOOKUP_UDARDA_LOANLIST,0)))),1,0)
)</f>
        <v>0</v>
      </c>
    </row>
    <row r="795" spans="2:12" ht="20.100000000000001" customHeight="1" x14ac:dyDescent="0.25">
      <c r="B795" s="25" t="str">
        <f>IF(TBL_QUAL_SERVICESLISTING_FAMILIES[[#This Row],[RECORD_STARTED]],IF(TBL_QUAL_SERVICESLISTING_FAMILIES[[#This Row],[ERROR_COUNT]]&gt;0,-1,IF(TBL_QUAL_SERVICESLISTING_FAMILIES[[#This Row],[REQ_FIELDS_POPULATED]],1,0)),"")</f>
        <v/>
      </c>
      <c r="C795" s="94">
        <f>ROW()-ROW(TBL_QUAL_SERVICESLISTING_FAMILIES[[#Headers],[ROW_ID]])</f>
        <v>786</v>
      </c>
      <c r="D795" s="82"/>
      <c r="E795" s="82"/>
      <c r="F795" s="33"/>
      <c r="G7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5" s="84" t="str">
        <f>IFERROR(INDEX(TBL_UDARDA_LOANPOOL[QUAL_SERVICES_HUD_MFI],MATCH(TBL_QUAL_SERVICESLISTING_FAMILIES[[#This Row],[LISTING_LOAN_ID_PROP_ADDR]],TBL_UDARDA_LOANPOOL[LOAN_ID_PROP_ADDR],0)),"")</f>
        <v/>
      </c>
      <c r="I7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5" s="36" t="b">
        <f>CONCATENATE(TBL_QUAL_SERVICESLISTING_FAMILIES[[#This Row],[LISTING_LOAN_ID_PROP_ADDR]],TBL_QUAL_SERVICESLISTING_FAMILIES[[#This Row],[FAMILY_NAME]],TBL_QUAL_SERVICESLISTING_FAMILIES[[#This Row],[HOUSEHOLD_ANNUAL_INCOME]])&lt;&gt;""</f>
        <v>0</v>
      </c>
      <c r="K795" s="36" t="b">
        <f>AND(TBL_QUAL_SERVICESLISTING_FAMILIES[[#This Row],[LISTING_LOAN_ID_PROP_ADDR]]&lt;&gt;"",TBL_QUAL_SERVICESLISTING_FAMILIES[[#This Row],[FAMILY_NAME]]&lt;&gt;"",TBL_QUAL_SERVICESLISTING_FAMILIES[[#This Row],[HOUSEHOLD_ANNUAL_INCOME]]&lt;&gt;"")</f>
        <v>0</v>
      </c>
      <c r="L795" s="36">
        <f>SUM(
IF(AND(TBL_QUAL_SERVICESLISTING_FAMILIES[[#This Row],[LISTING_LOAN_ID_PROP_ADDR]]&lt;&gt;"",NOT(ISNUMBER(MATCH(TBL_QUAL_SERVICESLISTING_FAMILIES[[#This Row],[LISTING_LOAN_ID_PROP_ADDR]],RANGE_LOOKUP_UDARDA_LOANLIST,0)))),1,0)
)</f>
        <v>0</v>
      </c>
    </row>
    <row r="796" spans="2:12" ht="20.100000000000001" customHeight="1" x14ac:dyDescent="0.25">
      <c r="B796" s="25" t="str">
        <f>IF(TBL_QUAL_SERVICESLISTING_FAMILIES[[#This Row],[RECORD_STARTED]],IF(TBL_QUAL_SERVICESLISTING_FAMILIES[[#This Row],[ERROR_COUNT]]&gt;0,-1,IF(TBL_QUAL_SERVICESLISTING_FAMILIES[[#This Row],[REQ_FIELDS_POPULATED]],1,0)),"")</f>
        <v/>
      </c>
      <c r="C796" s="94">
        <f>ROW()-ROW(TBL_QUAL_SERVICESLISTING_FAMILIES[[#Headers],[ROW_ID]])</f>
        <v>787</v>
      </c>
      <c r="D796" s="82"/>
      <c r="E796" s="82"/>
      <c r="F796" s="33"/>
      <c r="G7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6" s="84" t="str">
        <f>IFERROR(INDEX(TBL_UDARDA_LOANPOOL[QUAL_SERVICES_HUD_MFI],MATCH(TBL_QUAL_SERVICESLISTING_FAMILIES[[#This Row],[LISTING_LOAN_ID_PROP_ADDR]],TBL_UDARDA_LOANPOOL[LOAN_ID_PROP_ADDR],0)),"")</f>
        <v/>
      </c>
      <c r="I7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6" s="36" t="b">
        <f>CONCATENATE(TBL_QUAL_SERVICESLISTING_FAMILIES[[#This Row],[LISTING_LOAN_ID_PROP_ADDR]],TBL_QUAL_SERVICESLISTING_FAMILIES[[#This Row],[FAMILY_NAME]],TBL_QUAL_SERVICESLISTING_FAMILIES[[#This Row],[HOUSEHOLD_ANNUAL_INCOME]])&lt;&gt;""</f>
        <v>0</v>
      </c>
      <c r="K796" s="36" t="b">
        <f>AND(TBL_QUAL_SERVICESLISTING_FAMILIES[[#This Row],[LISTING_LOAN_ID_PROP_ADDR]]&lt;&gt;"",TBL_QUAL_SERVICESLISTING_FAMILIES[[#This Row],[FAMILY_NAME]]&lt;&gt;"",TBL_QUAL_SERVICESLISTING_FAMILIES[[#This Row],[HOUSEHOLD_ANNUAL_INCOME]]&lt;&gt;"")</f>
        <v>0</v>
      </c>
      <c r="L796" s="36">
        <f>SUM(
IF(AND(TBL_QUAL_SERVICESLISTING_FAMILIES[[#This Row],[LISTING_LOAN_ID_PROP_ADDR]]&lt;&gt;"",NOT(ISNUMBER(MATCH(TBL_QUAL_SERVICESLISTING_FAMILIES[[#This Row],[LISTING_LOAN_ID_PROP_ADDR]],RANGE_LOOKUP_UDARDA_LOANLIST,0)))),1,0)
)</f>
        <v>0</v>
      </c>
    </row>
    <row r="797" spans="2:12" ht="20.100000000000001" customHeight="1" x14ac:dyDescent="0.25">
      <c r="B797" s="25" t="str">
        <f>IF(TBL_QUAL_SERVICESLISTING_FAMILIES[[#This Row],[RECORD_STARTED]],IF(TBL_QUAL_SERVICESLISTING_FAMILIES[[#This Row],[ERROR_COUNT]]&gt;0,-1,IF(TBL_QUAL_SERVICESLISTING_FAMILIES[[#This Row],[REQ_FIELDS_POPULATED]],1,0)),"")</f>
        <v/>
      </c>
      <c r="C797" s="94">
        <f>ROW()-ROW(TBL_QUAL_SERVICESLISTING_FAMILIES[[#Headers],[ROW_ID]])</f>
        <v>788</v>
      </c>
      <c r="D797" s="82"/>
      <c r="E797" s="82"/>
      <c r="F797" s="33"/>
      <c r="G7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7" s="84" t="str">
        <f>IFERROR(INDEX(TBL_UDARDA_LOANPOOL[QUAL_SERVICES_HUD_MFI],MATCH(TBL_QUAL_SERVICESLISTING_FAMILIES[[#This Row],[LISTING_LOAN_ID_PROP_ADDR]],TBL_UDARDA_LOANPOOL[LOAN_ID_PROP_ADDR],0)),"")</f>
        <v/>
      </c>
      <c r="I7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7" s="36" t="b">
        <f>CONCATENATE(TBL_QUAL_SERVICESLISTING_FAMILIES[[#This Row],[LISTING_LOAN_ID_PROP_ADDR]],TBL_QUAL_SERVICESLISTING_FAMILIES[[#This Row],[FAMILY_NAME]],TBL_QUAL_SERVICESLISTING_FAMILIES[[#This Row],[HOUSEHOLD_ANNUAL_INCOME]])&lt;&gt;""</f>
        <v>0</v>
      </c>
      <c r="K797" s="36" t="b">
        <f>AND(TBL_QUAL_SERVICESLISTING_FAMILIES[[#This Row],[LISTING_LOAN_ID_PROP_ADDR]]&lt;&gt;"",TBL_QUAL_SERVICESLISTING_FAMILIES[[#This Row],[FAMILY_NAME]]&lt;&gt;"",TBL_QUAL_SERVICESLISTING_FAMILIES[[#This Row],[HOUSEHOLD_ANNUAL_INCOME]]&lt;&gt;"")</f>
        <v>0</v>
      </c>
      <c r="L797" s="36">
        <f>SUM(
IF(AND(TBL_QUAL_SERVICESLISTING_FAMILIES[[#This Row],[LISTING_LOAN_ID_PROP_ADDR]]&lt;&gt;"",NOT(ISNUMBER(MATCH(TBL_QUAL_SERVICESLISTING_FAMILIES[[#This Row],[LISTING_LOAN_ID_PROP_ADDR]],RANGE_LOOKUP_UDARDA_LOANLIST,0)))),1,0)
)</f>
        <v>0</v>
      </c>
    </row>
    <row r="798" spans="2:12" ht="20.100000000000001" customHeight="1" x14ac:dyDescent="0.25">
      <c r="B798" s="25" t="str">
        <f>IF(TBL_QUAL_SERVICESLISTING_FAMILIES[[#This Row],[RECORD_STARTED]],IF(TBL_QUAL_SERVICESLISTING_FAMILIES[[#This Row],[ERROR_COUNT]]&gt;0,-1,IF(TBL_QUAL_SERVICESLISTING_FAMILIES[[#This Row],[REQ_FIELDS_POPULATED]],1,0)),"")</f>
        <v/>
      </c>
      <c r="C798" s="94">
        <f>ROW()-ROW(TBL_QUAL_SERVICESLISTING_FAMILIES[[#Headers],[ROW_ID]])</f>
        <v>789</v>
      </c>
      <c r="D798" s="82"/>
      <c r="E798" s="82"/>
      <c r="F798" s="33"/>
      <c r="G7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8" s="84" t="str">
        <f>IFERROR(INDEX(TBL_UDARDA_LOANPOOL[QUAL_SERVICES_HUD_MFI],MATCH(TBL_QUAL_SERVICESLISTING_FAMILIES[[#This Row],[LISTING_LOAN_ID_PROP_ADDR]],TBL_UDARDA_LOANPOOL[LOAN_ID_PROP_ADDR],0)),"")</f>
        <v/>
      </c>
      <c r="I7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8" s="36" t="b">
        <f>CONCATENATE(TBL_QUAL_SERVICESLISTING_FAMILIES[[#This Row],[LISTING_LOAN_ID_PROP_ADDR]],TBL_QUAL_SERVICESLISTING_FAMILIES[[#This Row],[FAMILY_NAME]],TBL_QUAL_SERVICESLISTING_FAMILIES[[#This Row],[HOUSEHOLD_ANNUAL_INCOME]])&lt;&gt;""</f>
        <v>0</v>
      </c>
      <c r="K798" s="36" t="b">
        <f>AND(TBL_QUAL_SERVICESLISTING_FAMILIES[[#This Row],[LISTING_LOAN_ID_PROP_ADDR]]&lt;&gt;"",TBL_QUAL_SERVICESLISTING_FAMILIES[[#This Row],[FAMILY_NAME]]&lt;&gt;"",TBL_QUAL_SERVICESLISTING_FAMILIES[[#This Row],[HOUSEHOLD_ANNUAL_INCOME]]&lt;&gt;"")</f>
        <v>0</v>
      </c>
      <c r="L798" s="36">
        <f>SUM(
IF(AND(TBL_QUAL_SERVICESLISTING_FAMILIES[[#This Row],[LISTING_LOAN_ID_PROP_ADDR]]&lt;&gt;"",NOT(ISNUMBER(MATCH(TBL_QUAL_SERVICESLISTING_FAMILIES[[#This Row],[LISTING_LOAN_ID_PROP_ADDR]],RANGE_LOOKUP_UDARDA_LOANLIST,0)))),1,0)
)</f>
        <v>0</v>
      </c>
    </row>
    <row r="799" spans="2:12" ht="20.100000000000001" customHeight="1" x14ac:dyDescent="0.25">
      <c r="B799" s="25" t="str">
        <f>IF(TBL_QUAL_SERVICESLISTING_FAMILIES[[#This Row],[RECORD_STARTED]],IF(TBL_QUAL_SERVICESLISTING_FAMILIES[[#This Row],[ERROR_COUNT]]&gt;0,-1,IF(TBL_QUAL_SERVICESLISTING_FAMILIES[[#This Row],[REQ_FIELDS_POPULATED]],1,0)),"")</f>
        <v/>
      </c>
      <c r="C799" s="94">
        <f>ROW()-ROW(TBL_QUAL_SERVICESLISTING_FAMILIES[[#Headers],[ROW_ID]])</f>
        <v>790</v>
      </c>
      <c r="D799" s="82"/>
      <c r="E799" s="82"/>
      <c r="F799" s="33"/>
      <c r="G7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9" s="84" t="str">
        <f>IFERROR(INDEX(TBL_UDARDA_LOANPOOL[QUAL_SERVICES_HUD_MFI],MATCH(TBL_QUAL_SERVICESLISTING_FAMILIES[[#This Row],[LISTING_LOAN_ID_PROP_ADDR]],TBL_UDARDA_LOANPOOL[LOAN_ID_PROP_ADDR],0)),"")</f>
        <v/>
      </c>
      <c r="I7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9" s="36" t="b">
        <f>CONCATENATE(TBL_QUAL_SERVICESLISTING_FAMILIES[[#This Row],[LISTING_LOAN_ID_PROP_ADDR]],TBL_QUAL_SERVICESLISTING_FAMILIES[[#This Row],[FAMILY_NAME]],TBL_QUAL_SERVICESLISTING_FAMILIES[[#This Row],[HOUSEHOLD_ANNUAL_INCOME]])&lt;&gt;""</f>
        <v>0</v>
      </c>
      <c r="K799" s="36" t="b">
        <f>AND(TBL_QUAL_SERVICESLISTING_FAMILIES[[#This Row],[LISTING_LOAN_ID_PROP_ADDR]]&lt;&gt;"",TBL_QUAL_SERVICESLISTING_FAMILIES[[#This Row],[FAMILY_NAME]]&lt;&gt;"",TBL_QUAL_SERVICESLISTING_FAMILIES[[#This Row],[HOUSEHOLD_ANNUAL_INCOME]]&lt;&gt;"")</f>
        <v>0</v>
      </c>
      <c r="L799" s="36">
        <f>SUM(
IF(AND(TBL_QUAL_SERVICESLISTING_FAMILIES[[#This Row],[LISTING_LOAN_ID_PROP_ADDR]]&lt;&gt;"",NOT(ISNUMBER(MATCH(TBL_QUAL_SERVICESLISTING_FAMILIES[[#This Row],[LISTING_LOAN_ID_PROP_ADDR]],RANGE_LOOKUP_UDARDA_LOANLIST,0)))),1,0)
)</f>
        <v>0</v>
      </c>
    </row>
    <row r="800" spans="2:12" ht="20.100000000000001" customHeight="1" x14ac:dyDescent="0.25">
      <c r="B800" s="25" t="str">
        <f>IF(TBL_QUAL_SERVICESLISTING_FAMILIES[[#This Row],[RECORD_STARTED]],IF(TBL_QUAL_SERVICESLISTING_FAMILIES[[#This Row],[ERROR_COUNT]]&gt;0,-1,IF(TBL_QUAL_SERVICESLISTING_FAMILIES[[#This Row],[REQ_FIELDS_POPULATED]],1,0)),"")</f>
        <v/>
      </c>
      <c r="C800" s="94">
        <f>ROW()-ROW(TBL_QUAL_SERVICESLISTING_FAMILIES[[#Headers],[ROW_ID]])</f>
        <v>791</v>
      </c>
      <c r="D800" s="82"/>
      <c r="E800" s="82"/>
      <c r="F800" s="33"/>
      <c r="G8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0" s="84" t="str">
        <f>IFERROR(INDEX(TBL_UDARDA_LOANPOOL[QUAL_SERVICES_HUD_MFI],MATCH(TBL_QUAL_SERVICESLISTING_FAMILIES[[#This Row],[LISTING_LOAN_ID_PROP_ADDR]],TBL_UDARDA_LOANPOOL[LOAN_ID_PROP_ADDR],0)),"")</f>
        <v/>
      </c>
      <c r="I8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0" s="36" t="b">
        <f>CONCATENATE(TBL_QUAL_SERVICESLISTING_FAMILIES[[#This Row],[LISTING_LOAN_ID_PROP_ADDR]],TBL_QUAL_SERVICESLISTING_FAMILIES[[#This Row],[FAMILY_NAME]],TBL_QUAL_SERVICESLISTING_FAMILIES[[#This Row],[HOUSEHOLD_ANNUAL_INCOME]])&lt;&gt;""</f>
        <v>0</v>
      </c>
      <c r="K800" s="36" t="b">
        <f>AND(TBL_QUAL_SERVICESLISTING_FAMILIES[[#This Row],[LISTING_LOAN_ID_PROP_ADDR]]&lt;&gt;"",TBL_QUAL_SERVICESLISTING_FAMILIES[[#This Row],[FAMILY_NAME]]&lt;&gt;"",TBL_QUAL_SERVICESLISTING_FAMILIES[[#This Row],[HOUSEHOLD_ANNUAL_INCOME]]&lt;&gt;"")</f>
        <v>0</v>
      </c>
      <c r="L800" s="36">
        <f>SUM(
IF(AND(TBL_QUAL_SERVICESLISTING_FAMILIES[[#This Row],[LISTING_LOAN_ID_PROP_ADDR]]&lt;&gt;"",NOT(ISNUMBER(MATCH(TBL_QUAL_SERVICESLISTING_FAMILIES[[#This Row],[LISTING_LOAN_ID_PROP_ADDR]],RANGE_LOOKUP_UDARDA_LOANLIST,0)))),1,0)
)</f>
        <v>0</v>
      </c>
    </row>
    <row r="801" spans="2:12" ht="20.100000000000001" customHeight="1" x14ac:dyDescent="0.25">
      <c r="B801" s="25" t="str">
        <f>IF(TBL_QUAL_SERVICESLISTING_FAMILIES[[#This Row],[RECORD_STARTED]],IF(TBL_QUAL_SERVICESLISTING_FAMILIES[[#This Row],[ERROR_COUNT]]&gt;0,-1,IF(TBL_QUAL_SERVICESLISTING_FAMILIES[[#This Row],[REQ_FIELDS_POPULATED]],1,0)),"")</f>
        <v/>
      </c>
      <c r="C801" s="94">
        <f>ROW()-ROW(TBL_QUAL_SERVICESLISTING_FAMILIES[[#Headers],[ROW_ID]])</f>
        <v>792</v>
      </c>
      <c r="D801" s="82"/>
      <c r="E801" s="82"/>
      <c r="F801" s="33"/>
      <c r="G8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1" s="84" t="str">
        <f>IFERROR(INDEX(TBL_UDARDA_LOANPOOL[QUAL_SERVICES_HUD_MFI],MATCH(TBL_QUAL_SERVICESLISTING_FAMILIES[[#This Row],[LISTING_LOAN_ID_PROP_ADDR]],TBL_UDARDA_LOANPOOL[LOAN_ID_PROP_ADDR],0)),"")</f>
        <v/>
      </c>
      <c r="I8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1" s="36" t="b">
        <f>CONCATENATE(TBL_QUAL_SERVICESLISTING_FAMILIES[[#This Row],[LISTING_LOAN_ID_PROP_ADDR]],TBL_QUAL_SERVICESLISTING_FAMILIES[[#This Row],[FAMILY_NAME]],TBL_QUAL_SERVICESLISTING_FAMILIES[[#This Row],[HOUSEHOLD_ANNUAL_INCOME]])&lt;&gt;""</f>
        <v>0</v>
      </c>
      <c r="K801" s="36" t="b">
        <f>AND(TBL_QUAL_SERVICESLISTING_FAMILIES[[#This Row],[LISTING_LOAN_ID_PROP_ADDR]]&lt;&gt;"",TBL_QUAL_SERVICESLISTING_FAMILIES[[#This Row],[FAMILY_NAME]]&lt;&gt;"",TBL_QUAL_SERVICESLISTING_FAMILIES[[#This Row],[HOUSEHOLD_ANNUAL_INCOME]]&lt;&gt;"")</f>
        <v>0</v>
      </c>
      <c r="L801" s="36">
        <f>SUM(
IF(AND(TBL_QUAL_SERVICESLISTING_FAMILIES[[#This Row],[LISTING_LOAN_ID_PROP_ADDR]]&lt;&gt;"",NOT(ISNUMBER(MATCH(TBL_QUAL_SERVICESLISTING_FAMILIES[[#This Row],[LISTING_LOAN_ID_PROP_ADDR]],RANGE_LOOKUP_UDARDA_LOANLIST,0)))),1,0)
)</f>
        <v>0</v>
      </c>
    </row>
    <row r="802" spans="2:12" ht="20.100000000000001" customHeight="1" x14ac:dyDescent="0.25">
      <c r="B802" s="25" t="str">
        <f>IF(TBL_QUAL_SERVICESLISTING_FAMILIES[[#This Row],[RECORD_STARTED]],IF(TBL_QUAL_SERVICESLISTING_FAMILIES[[#This Row],[ERROR_COUNT]]&gt;0,-1,IF(TBL_QUAL_SERVICESLISTING_FAMILIES[[#This Row],[REQ_FIELDS_POPULATED]],1,0)),"")</f>
        <v/>
      </c>
      <c r="C802" s="94">
        <f>ROW()-ROW(TBL_QUAL_SERVICESLISTING_FAMILIES[[#Headers],[ROW_ID]])</f>
        <v>793</v>
      </c>
      <c r="D802" s="82"/>
      <c r="E802" s="82"/>
      <c r="F802" s="33"/>
      <c r="G80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2" s="84" t="str">
        <f>IFERROR(INDEX(TBL_UDARDA_LOANPOOL[QUAL_SERVICES_HUD_MFI],MATCH(TBL_QUAL_SERVICESLISTING_FAMILIES[[#This Row],[LISTING_LOAN_ID_PROP_ADDR]],TBL_UDARDA_LOANPOOL[LOAN_ID_PROP_ADDR],0)),"")</f>
        <v/>
      </c>
      <c r="I80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2" s="36" t="b">
        <f>CONCATENATE(TBL_QUAL_SERVICESLISTING_FAMILIES[[#This Row],[LISTING_LOAN_ID_PROP_ADDR]],TBL_QUAL_SERVICESLISTING_FAMILIES[[#This Row],[FAMILY_NAME]],TBL_QUAL_SERVICESLISTING_FAMILIES[[#This Row],[HOUSEHOLD_ANNUAL_INCOME]])&lt;&gt;""</f>
        <v>0</v>
      </c>
      <c r="K802" s="36" t="b">
        <f>AND(TBL_QUAL_SERVICESLISTING_FAMILIES[[#This Row],[LISTING_LOAN_ID_PROP_ADDR]]&lt;&gt;"",TBL_QUAL_SERVICESLISTING_FAMILIES[[#This Row],[FAMILY_NAME]]&lt;&gt;"",TBL_QUAL_SERVICESLISTING_FAMILIES[[#This Row],[HOUSEHOLD_ANNUAL_INCOME]]&lt;&gt;"")</f>
        <v>0</v>
      </c>
      <c r="L802" s="36">
        <f>SUM(
IF(AND(TBL_QUAL_SERVICESLISTING_FAMILIES[[#This Row],[LISTING_LOAN_ID_PROP_ADDR]]&lt;&gt;"",NOT(ISNUMBER(MATCH(TBL_QUAL_SERVICESLISTING_FAMILIES[[#This Row],[LISTING_LOAN_ID_PROP_ADDR]],RANGE_LOOKUP_UDARDA_LOANLIST,0)))),1,0)
)</f>
        <v>0</v>
      </c>
    </row>
    <row r="803" spans="2:12" ht="20.100000000000001" customHeight="1" x14ac:dyDescent="0.25">
      <c r="B803" s="25" t="str">
        <f>IF(TBL_QUAL_SERVICESLISTING_FAMILIES[[#This Row],[RECORD_STARTED]],IF(TBL_QUAL_SERVICESLISTING_FAMILIES[[#This Row],[ERROR_COUNT]]&gt;0,-1,IF(TBL_QUAL_SERVICESLISTING_FAMILIES[[#This Row],[REQ_FIELDS_POPULATED]],1,0)),"")</f>
        <v/>
      </c>
      <c r="C803" s="94">
        <f>ROW()-ROW(TBL_QUAL_SERVICESLISTING_FAMILIES[[#Headers],[ROW_ID]])</f>
        <v>794</v>
      </c>
      <c r="D803" s="82"/>
      <c r="E803" s="82"/>
      <c r="F803" s="33"/>
      <c r="G80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3" s="84" t="str">
        <f>IFERROR(INDEX(TBL_UDARDA_LOANPOOL[QUAL_SERVICES_HUD_MFI],MATCH(TBL_QUAL_SERVICESLISTING_FAMILIES[[#This Row],[LISTING_LOAN_ID_PROP_ADDR]],TBL_UDARDA_LOANPOOL[LOAN_ID_PROP_ADDR],0)),"")</f>
        <v/>
      </c>
      <c r="I80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3" s="36" t="b">
        <f>CONCATENATE(TBL_QUAL_SERVICESLISTING_FAMILIES[[#This Row],[LISTING_LOAN_ID_PROP_ADDR]],TBL_QUAL_SERVICESLISTING_FAMILIES[[#This Row],[FAMILY_NAME]],TBL_QUAL_SERVICESLISTING_FAMILIES[[#This Row],[HOUSEHOLD_ANNUAL_INCOME]])&lt;&gt;""</f>
        <v>0</v>
      </c>
      <c r="K803" s="36" t="b">
        <f>AND(TBL_QUAL_SERVICESLISTING_FAMILIES[[#This Row],[LISTING_LOAN_ID_PROP_ADDR]]&lt;&gt;"",TBL_QUAL_SERVICESLISTING_FAMILIES[[#This Row],[FAMILY_NAME]]&lt;&gt;"",TBL_QUAL_SERVICESLISTING_FAMILIES[[#This Row],[HOUSEHOLD_ANNUAL_INCOME]]&lt;&gt;"")</f>
        <v>0</v>
      </c>
      <c r="L803" s="36">
        <f>SUM(
IF(AND(TBL_QUAL_SERVICESLISTING_FAMILIES[[#This Row],[LISTING_LOAN_ID_PROP_ADDR]]&lt;&gt;"",NOT(ISNUMBER(MATCH(TBL_QUAL_SERVICESLISTING_FAMILIES[[#This Row],[LISTING_LOAN_ID_PROP_ADDR]],RANGE_LOOKUP_UDARDA_LOANLIST,0)))),1,0)
)</f>
        <v>0</v>
      </c>
    </row>
    <row r="804" spans="2:12" ht="20.100000000000001" customHeight="1" x14ac:dyDescent="0.25">
      <c r="B804" s="25" t="str">
        <f>IF(TBL_QUAL_SERVICESLISTING_FAMILIES[[#This Row],[RECORD_STARTED]],IF(TBL_QUAL_SERVICESLISTING_FAMILIES[[#This Row],[ERROR_COUNT]]&gt;0,-1,IF(TBL_QUAL_SERVICESLISTING_FAMILIES[[#This Row],[REQ_FIELDS_POPULATED]],1,0)),"")</f>
        <v/>
      </c>
      <c r="C804" s="94">
        <f>ROW()-ROW(TBL_QUAL_SERVICESLISTING_FAMILIES[[#Headers],[ROW_ID]])</f>
        <v>795</v>
      </c>
      <c r="D804" s="82"/>
      <c r="E804" s="82"/>
      <c r="F804" s="33"/>
      <c r="G80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4" s="84" t="str">
        <f>IFERROR(INDEX(TBL_UDARDA_LOANPOOL[QUAL_SERVICES_HUD_MFI],MATCH(TBL_QUAL_SERVICESLISTING_FAMILIES[[#This Row],[LISTING_LOAN_ID_PROP_ADDR]],TBL_UDARDA_LOANPOOL[LOAN_ID_PROP_ADDR],0)),"")</f>
        <v/>
      </c>
      <c r="I80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4" s="36" t="b">
        <f>CONCATENATE(TBL_QUAL_SERVICESLISTING_FAMILIES[[#This Row],[LISTING_LOAN_ID_PROP_ADDR]],TBL_QUAL_SERVICESLISTING_FAMILIES[[#This Row],[FAMILY_NAME]],TBL_QUAL_SERVICESLISTING_FAMILIES[[#This Row],[HOUSEHOLD_ANNUAL_INCOME]])&lt;&gt;""</f>
        <v>0</v>
      </c>
      <c r="K804" s="36" t="b">
        <f>AND(TBL_QUAL_SERVICESLISTING_FAMILIES[[#This Row],[LISTING_LOAN_ID_PROP_ADDR]]&lt;&gt;"",TBL_QUAL_SERVICESLISTING_FAMILIES[[#This Row],[FAMILY_NAME]]&lt;&gt;"",TBL_QUAL_SERVICESLISTING_FAMILIES[[#This Row],[HOUSEHOLD_ANNUAL_INCOME]]&lt;&gt;"")</f>
        <v>0</v>
      </c>
      <c r="L804" s="36">
        <f>SUM(
IF(AND(TBL_QUAL_SERVICESLISTING_FAMILIES[[#This Row],[LISTING_LOAN_ID_PROP_ADDR]]&lt;&gt;"",NOT(ISNUMBER(MATCH(TBL_QUAL_SERVICESLISTING_FAMILIES[[#This Row],[LISTING_LOAN_ID_PROP_ADDR]],RANGE_LOOKUP_UDARDA_LOANLIST,0)))),1,0)
)</f>
        <v>0</v>
      </c>
    </row>
    <row r="805" spans="2:12" ht="20.100000000000001" customHeight="1" x14ac:dyDescent="0.25">
      <c r="B805" s="25" t="str">
        <f>IF(TBL_QUAL_SERVICESLISTING_FAMILIES[[#This Row],[RECORD_STARTED]],IF(TBL_QUAL_SERVICESLISTING_FAMILIES[[#This Row],[ERROR_COUNT]]&gt;0,-1,IF(TBL_QUAL_SERVICESLISTING_FAMILIES[[#This Row],[REQ_FIELDS_POPULATED]],1,0)),"")</f>
        <v/>
      </c>
      <c r="C805" s="94">
        <f>ROW()-ROW(TBL_QUAL_SERVICESLISTING_FAMILIES[[#Headers],[ROW_ID]])</f>
        <v>796</v>
      </c>
      <c r="D805" s="82"/>
      <c r="E805" s="82"/>
      <c r="F805" s="33"/>
      <c r="G80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5" s="84" t="str">
        <f>IFERROR(INDEX(TBL_UDARDA_LOANPOOL[QUAL_SERVICES_HUD_MFI],MATCH(TBL_QUAL_SERVICESLISTING_FAMILIES[[#This Row],[LISTING_LOAN_ID_PROP_ADDR]],TBL_UDARDA_LOANPOOL[LOAN_ID_PROP_ADDR],0)),"")</f>
        <v/>
      </c>
      <c r="I80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5" s="36" t="b">
        <f>CONCATENATE(TBL_QUAL_SERVICESLISTING_FAMILIES[[#This Row],[LISTING_LOAN_ID_PROP_ADDR]],TBL_QUAL_SERVICESLISTING_FAMILIES[[#This Row],[FAMILY_NAME]],TBL_QUAL_SERVICESLISTING_FAMILIES[[#This Row],[HOUSEHOLD_ANNUAL_INCOME]])&lt;&gt;""</f>
        <v>0</v>
      </c>
      <c r="K805" s="36" t="b">
        <f>AND(TBL_QUAL_SERVICESLISTING_FAMILIES[[#This Row],[LISTING_LOAN_ID_PROP_ADDR]]&lt;&gt;"",TBL_QUAL_SERVICESLISTING_FAMILIES[[#This Row],[FAMILY_NAME]]&lt;&gt;"",TBL_QUAL_SERVICESLISTING_FAMILIES[[#This Row],[HOUSEHOLD_ANNUAL_INCOME]]&lt;&gt;"")</f>
        <v>0</v>
      </c>
      <c r="L805" s="36">
        <f>SUM(
IF(AND(TBL_QUAL_SERVICESLISTING_FAMILIES[[#This Row],[LISTING_LOAN_ID_PROP_ADDR]]&lt;&gt;"",NOT(ISNUMBER(MATCH(TBL_QUAL_SERVICESLISTING_FAMILIES[[#This Row],[LISTING_LOAN_ID_PROP_ADDR]],RANGE_LOOKUP_UDARDA_LOANLIST,0)))),1,0)
)</f>
        <v>0</v>
      </c>
    </row>
    <row r="806" spans="2:12" ht="20.100000000000001" customHeight="1" x14ac:dyDescent="0.25">
      <c r="B806" s="25" t="str">
        <f>IF(TBL_QUAL_SERVICESLISTING_FAMILIES[[#This Row],[RECORD_STARTED]],IF(TBL_QUAL_SERVICESLISTING_FAMILIES[[#This Row],[ERROR_COUNT]]&gt;0,-1,IF(TBL_QUAL_SERVICESLISTING_FAMILIES[[#This Row],[REQ_FIELDS_POPULATED]],1,0)),"")</f>
        <v/>
      </c>
      <c r="C806" s="94">
        <f>ROW()-ROW(TBL_QUAL_SERVICESLISTING_FAMILIES[[#Headers],[ROW_ID]])</f>
        <v>797</v>
      </c>
      <c r="D806" s="82"/>
      <c r="E806" s="82"/>
      <c r="F806" s="33"/>
      <c r="G80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6" s="84" t="str">
        <f>IFERROR(INDEX(TBL_UDARDA_LOANPOOL[QUAL_SERVICES_HUD_MFI],MATCH(TBL_QUAL_SERVICESLISTING_FAMILIES[[#This Row],[LISTING_LOAN_ID_PROP_ADDR]],TBL_UDARDA_LOANPOOL[LOAN_ID_PROP_ADDR],0)),"")</f>
        <v/>
      </c>
      <c r="I80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6" s="36" t="b">
        <f>CONCATENATE(TBL_QUAL_SERVICESLISTING_FAMILIES[[#This Row],[LISTING_LOAN_ID_PROP_ADDR]],TBL_QUAL_SERVICESLISTING_FAMILIES[[#This Row],[FAMILY_NAME]],TBL_QUAL_SERVICESLISTING_FAMILIES[[#This Row],[HOUSEHOLD_ANNUAL_INCOME]])&lt;&gt;""</f>
        <v>0</v>
      </c>
      <c r="K806" s="36" t="b">
        <f>AND(TBL_QUAL_SERVICESLISTING_FAMILIES[[#This Row],[LISTING_LOAN_ID_PROP_ADDR]]&lt;&gt;"",TBL_QUAL_SERVICESLISTING_FAMILIES[[#This Row],[FAMILY_NAME]]&lt;&gt;"",TBL_QUAL_SERVICESLISTING_FAMILIES[[#This Row],[HOUSEHOLD_ANNUAL_INCOME]]&lt;&gt;"")</f>
        <v>0</v>
      </c>
      <c r="L806" s="36">
        <f>SUM(
IF(AND(TBL_QUAL_SERVICESLISTING_FAMILIES[[#This Row],[LISTING_LOAN_ID_PROP_ADDR]]&lt;&gt;"",NOT(ISNUMBER(MATCH(TBL_QUAL_SERVICESLISTING_FAMILIES[[#This Row],[LISTING_LOAN_ID_PROP_ADDR]],RANGE_LOOKUP_UDARDA_LOANLIST,0)))),1,0)
)</f>
        <v>0</v>
      </c>
    </row>
    <row r="807" spans="2:12" ht="20.100000000000001" customHeight="1" x14ac:dyDescent="0.25">
      <c r="B807" s="25" t="str">
        <f>IF(TBL_QUAL_SERVICESLISTING_FAMILIES[[#This Row],[RECORD_STARTED]],IF(TBL_QUAL_SERVICESLISTING_FAMILIES[[#This Row],[ERROR_COUNT]]&gt;0,-1,IF(TBL_QUAL_SERVICESLISTING_FAMILIES[[#This Row],[REQ_FIELDS_POPULATED]],1,0)),"")</f>
        <v/>
      </c>
      <c r="C807" s="94">
        <f>ROW()-ROW(TBL_QUAL_SERVICESLISTING_FAMILIES[[#Headers],[ROW_ID]])</f>
        <v>798</v>
      </c>
      <c r="D807" s="82"/>
      <c r="E807" s="82"/>
      <c r="F807" s="33"/>
      <c r="G80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7" s="84" t="str">
        <f>IFERROR(INDEX(TBL_UDARDA_LOANPOOL[QUAL_SERVICES_HUD_MFI],MATCH(TBL_QUAL_SERVICESLISTING_FAMILIES[[#This Row],[LISTING_LOAN_ID_PROP_ADDR]],TBL_UDARDA_LOANPOOL[LOAN_ID_PROP_ADDR],0)),"")</f>
        <v/>
      </c>
      <c r="I80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7" s="36" t="b">
        <f>CONCATENATE(TBL_QUAL_SERVICESLISTING_FAMILIES[[#This Row],[LISTING_LOAN_ID_PROP_ADDR]],TBL_QUAL_SERVICESLISTING_FAMILIES[[#This Row],[FAMILY_NAME]],TBL_QUAL_SERVICESLISTING_FAMILIES[[#This Row],[HOUSEHOLD_ANNUAL_INCOME]])&lt;&gt;""</f>
        <v>0</v>
      </c>
      <c r="K807" s="36" t="b">
        <f>AND(TBL_QUAL_SERVICESLISTING_FAMILIES[[#This Row],[LISTING_LOAN_ID_PROP_ADDR]]&lt;&gt;"",TBL_QUAL_SERVICESLISTING_FAMILIES[[#This Row],[FAMILY_NAME]]&lt;&gt;"",TBL_QUAL_SERVICESLISTING_FAMILIES[[#This Row],[HOUSEHOLD_ANNUAL_INCOME]]&lt;&gt;"")</f>
        <v>0</v>
      </c>
      <c r="L807" s="36">
        <f>SUM(
IF(AND(TBL_QUAL_SERVICESLISTING_FAMILIES[[#This Row],[LISTING_LOAN_ID_PROP_ADDR]]&lt;&gt;"",NOT(ISNUMBER(MATCH(TBL_QUAL_SERVICESLISTING_FAMILIES[[#This Row],[LISTING_LOAN_ID_PROP_ADDR]],RANGE_LOOKUP_UDARDA_LOANLIST,0)))),1,0)
)</f>
        <v>0</v>
      </c>
    </row>
    <row r="808" spans="2:12" ht="20.100000000000001" customHeight="1" x14ac:dyDescent="0.25">
      <c r="B808" s="25" t="str">
        <f>IF(TBL_QUAL_SERVICESLISTING_FAMILIES[[#This Row],[RECORD_STARTED]],IF(TBL_QUAL_SERVICESLISTING_FAMILIES[[#This Row],[ERROR_COUNT]]&gt;0,-1,IF(TBL_QUAL_SERVICESLISTING_FAMILIES[[#This Row],[REQ_FIELDS_POPULATED]],1,0)),"")</f>
        <v/>
      </c>
      <c r="C808" s="94">
        <f>ROW()-ROW(TBL_QUAL_SERVICESLISTING_FAMILIES[[#Headers],[ROW_ID]])</f>
        <v>799</v>
      </c>
      <c r="D808" s="82"/>
      <c r="E808" s="82"/>
      <c r="F808" s="33"/>
      <c r="G80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8" s="84" t="str">
        <f>IFERROR(INDEX(TBL_UDARDA_LOANPOOL[QUAL_SERVICES_HUD_MFI],MATCH(TBL_QUAL_SERVICESLISTING_FAMILIES[[#This Row],[LISTING_LOAN_ID_PROP_ADDR]],TBL_UDARDA_LOANPOOL[LOAN_ID_PROP_ADDR],0)),"")</f>
        <v/>
      </c>
      <c r="I80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8" s="36" t="b">
        <f>CONCATENATE(TBL_QUAL_SERVICESLISTING_FAMILIES[[#This Row],[LISTING_LOAN_ID_PROP_ADDR]],TBL_QUAL_SERVICESLISTING_FAMILIES[[#This Row],[FAMILY_NAME]],TBL_QUAL_SERVICESLISTING_FAMILIES[[#This Row],[HOUSEHOLD_ANNUAL_INCOME]])&lt;&gt;""</f>
        <v>0</v>
      </c>
      <c r="K808" s="36" t="b">
        <f>AND(TBL_QUAL_SERVICESLISTING_FAMILIES[[#This Row],[LISTING_LOAN_ID_PROP_ADDR]]&lt;&gt;"",TBL_QUAL_SERVICESLISTING_FAMILIES[[#This Row],[FAMILY_NAME]]&lt;&gt;"",TBL_QUAL_SERVICESLISTING_FAMILIES[[#This Row],[HOUSEHOLD_ANNUAL_INCOME]]&lt;&gt;"")</f>
        <v>0</v>
      </c>
      <c r="L808" s="36">
        <f>SUM(
IF(AND(TBL_QUAL_SERVICESLISTING_FAMILIES[[#This Row],[LISTING_LOAN_ID_PROP_ADDR]]&lt;&gt;"",NOT(ISNUMBER(MATCH(TBL_QUAL_SERVICESLISTING_FAMILIES[[#This Row],[LISTING_LOAN_ID_PROP_ADDR]],RANGE_LOOKUP_UDARDA_LOANLIST,0)))),1,0)
)</f>
        <v>0</v>
      </c>
    </row>
    <row r="809" spans="2:12" ht="20.100000000000001" customHeight="1" x14ac:dyDescent="0.25">
      <c r="B809" s="25" t="str">
        <f>IF(TBL_QUAL_SERVICESLISTING_FAMILIES[[#This Row],[RECORD_STARTED]],IF(TBL_QUAL_SERVICESLISTING_FAMILIES[[#This Row],[ERROR_COUNT]]&gt;0,-1,IF(TBL_QUAL_SERVICESLISTING_FAMILIES[[#This Row],[REQ_FIELDS_POPULATED]],1,0)),"")</f>
        <v/>
      </c>
      <c r="C809" s="94">
        <f>ROW()-ROW(TBL_QUAL_SERVICESLISTING_FAMILIES[[#Headers],[ROW_ID]])</f>
        <v>800</v>
      </c>
      <c r="D809" s="82"/>
      <c r="E809" s="82"/>
      <c r="F809" s="33"/>
      <c r="G80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9" s="84" t="str">
        <f>IFERROR(INDEX(TBL_UDARDA_LOANPOOL[QUAL_SERVICES_HUD_MFI],MATCH(TBL_QUAL_SERVICESLISTING_FAMILIES[[#This Row],[LISTING_LOAN_ID_PROP_ADDR]],TBL_UDARDA_LOANPOOL[LOAN_ID_PROP_ADDR],0)),"")</f>
        <v/>
      </c>
      <c r="I80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9" s="36" t="b">
        <f>CONCATENATE(TBL_QUAL_SERVICESLISTING_FAMILIES[[#This Row],[LISTING_LOAN_ID_PROP_ADDR]],TBL_QUAL_SERVICESLISTING_FAMILIES[[#This Row],[FAMILY_NAME]],TBL_QUAL_SERVICESLISTING_FAMILIES[[#This Row],[HOUSEHOLD_ANNUAL_INCOME]])&lt;&gt;""</f>
        <v>0</v>
      </c>
      <c r="K809" s="36" t="b">
        <f>AND(TBL_QUAL_SERVICESLISTING_FAMILIES[[#This Row],[LISTING_LOAN_ID_PROP_ADDR]]&lt;&gt;"",TBL_QUAL_SERVICESLISTING_FAMILIES[[#This Row],[FAMILY_NAME]]&lt;&gt;"",TBL_QUAL_SERVICESLISTING_FAMILIES[[#This Row],[HOUSEHOLD_ANNUAL_INCOME]]&lt;&gt;"")</f>
        <v>0</v>
      </c>
      <c r="L809" s="36">
        <f>SUM(
IF(AND(TBL_QUAL_SERVICESLISTING_FAMILIES[[#This Row],[LISTING_LOAN_ID_PROP_ADDR]]&lt;&gt;"",NOT(ISNUMBER(MATCH(TBL_QUAL_SERVICESLISTING_FAMILIES[[#This Row],[LISTING_LOAN_ID_PROP_ADDR]],RANGE_LOOKUP_UDARDA_LOANLIST,0)))),1,0)
)</f>
        <v>0</v>
      </c>
    </row>
    <row r="810" spans="2:12" ht="20.100000000000001" customHeight="1" x14ac:dyDescent="0.25">
      <c r="B810" s="25" t="str">
        <f>IF(TBL_QUAL_SERVICESLISTING_FAMILIES[[#This Row],[RECORD_STARTED]],IF(TBL_QUAL_SERVICESLISTING_FAMILIES[[#This Row],[ERROR_COUNT]]&gt;0,-1,IF(TBL_QUAL_SERVICESLISTING_FAMILIES[[#This Row],[REQ_FIELDS_POPULATED]],1,0)),"")</f>
        <v/>
      </c>
      <c r="C810" s="94">
        <f>ROW()-ROW(TBL_QUAL_SERVICESLISTING_FAMILIES[[#Headers],[ROW_ID]])</f>
        <v>801</v>
      </c>
      <c r="D810" s="82"/>
      <c r="E810" s="82"/>
      <c r="F810" s="33"/>
      <c r="G8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0" s="84" t="str">
        <f>IFERROR(INDEX(TBL_UDARDA_LOANPOOL[QUAL_SERVICES_HUD_MFI],MATCH(TBL_QUAL_SERVICESLISTING_FAMILIES[[#This Row],[LISTING_LOAN_ID_PROP_ADDR]],TBL_UDARDA_LOANPOOL[LOAN_ID_PROP_ADDR],0)),"")</f>
        <v/>
      </c>
      <c r="I8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0" s="36" t="b">
        <f>CONCATENATE(TBL_QUAL_SERVICESLISTING_FAMILIES[[#This Row],[LISTING_LOAN_ID_PROP_ADDR]],TBL_QUAL_SERVICESLISTING_FAMILIES[[#This Row],[FAMILY_NAME]],TBL_QUAL_SERVICESLISTING_FAMILIES[[#This Row],[HOUSEHOLD_ANNUAL_INCOME]])&lt;&gt;""</f>
        <v>0</v>
      </c>
      <c r="K810" s="36" t="b">
        <f>AND(TBL_QUAL_SERVICESLISTING_FAMILIES[[#This Row],[LISTING_LOAN_ID_PROP_ADDR]]&lt;&gt;"",TBL_QUAL_SERVICESLISTING_FAMILIES[[#This Row],[FAMILY_NAME]]&lt;&gt;"",TBL_QUAL_SERVICESLISTING_FAMILIES[[#This Row],[HOUSEHOLD_ANNUAL_INCOME]]&lt;&gt;"")</f>
        <v>0</v>
      </c>
      <c r="L810" s="36">
        <f>SUM(
IF(AND(TBL_QUAL_SERVICESLISTING_FAMILIES[[#This Row],[LISTING_LOAN_ID_PROP_ADDR]]&lt;&gt;"",NOT(ISNUMBER(MATCH(TBL_QUAL_SERVICESLISTING_FAMILIES[[#This Row],[LISTING_LOAN_ID_PROP_ADDR]],RANGE_LOOKUP_UDARDA_LOANLIST,0)))),1,0)
)</f>
        <v>0</v>
      </c>
    </row>
    <row r="811" spans="2:12" ht="20.100000000000001" customHeight="1" x14ac:dyDescent="0.25">
      <c r="B811" s="25" t="str">
        <f>IF(TBL_QUAL_SERVICESLISTING_FAMILIES[[#This Row],[RECORD_STARTED]],IF(TBL_QUAL_SERVICESLISTING_FAMILIES[[#This Row],[ERROR_COUNT]]&gt;0,-1,IF(TBL_QUAL_SERVICESLISTING_FAMILIES[[#This Row],[REQ_FIELDS_POPULATED]],1,0)),"")</f>
        <v/>
      </c>
      <c r="C811" s="94">
        <f>ROW()-ROW(TBL_QUAL_SERVICESLISTING_FAMILIES[[#Headers],[ROW_ID]])</f>
        <v>802</v>
      </c>
      <c r="D811" s="82"/>
      <c r="E811" s="82"/>
      <c r="F811" s="33"/>
      <c r="G8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1" s="84" t="str">
        <f>IFERROR(INDEX(TBL_UDARDA_LOANPOOL[QUAL_SERVICES_HUD_MFI],MATCH(TBL_QUAL_SERVICESLISTING_FAMILIES[[#This Row],[LISTING_LOAN_ID_PROP_ADDR]],TBL_UDARDA_LOANPOOL[LOAN_ID_PROP_ADDR],0)),"")</f>
        <v/>
      </c>
      <c r="I8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1" s="36" t="b">
        <f>CONCATENATE(TBL_QUAL_SERVICESLISTING_FAMILIES[[#This Row],[LISTING_LOAN_ID_PROP_ADDR]],TBL_QUAL_SERVICESLISTING_FAMILIES[[#This Row],[FAMILY_NAME]],TBL_QUAL_SERVICESLISTING_FAMILIES[[#This Row],[HOUSEHOLD_ANNUAL_INCOME]])&lt;&gt;""</f>
        <v>0</v>
      </c>
      <c r="K811" s="36" t="b">
        <f>AND(TBL_QUAL_SERVICESLISTING_FAMILIES[[#This Row],[LISTING_LOAN_ID_PROP_ADDR]]&lt;&gt;"",TBL_QUAL_SERVICESLISTING_FAMILIES[[#This Row],[FAMILY_NAME]]&lt;&gt;"",TBL_QUAL_SERVICESLISTING_FAMILIES[[#This Row],[HOUSEHOLD_ANNUAL_INCOME]]&lt;&gt;"")</f>
        <v>0</v>
      </c>
      <c r="L811" s="36">
        <f>SUM(
IF(AND(TBL_QUAL_SERVICESLISTING_FAMILIES[[#This Row],[LISTING_LOAN_ID_PROP_ADDR]]&lt;&gt;"",NOT(ISNUMBER(MATCH(TBL_QUAL_SERVICESLISTING_FAMILIES[[#This Row],[LISTING_LOAN_ID_PROP_ADDR]],RANGE_LOOKUP_UDARDA_LOANLIST,0)))),1,0)
)</f>
        <v>0</v>
      </c>
    </row>
    <row r="812" spans="2:12" ht="20.100000000000001" customHeight="1" x14ac:dyDescent="0.25">
      <c r="B812" s="25" t="str">
        <f>IF(TBL_QUAL_SERVICESLISTING_FAMILIES[[#This Row],[RECORD_STARTED]],IF(TBL_QUAL_SERVICESLISTING_FAMILIES[[#This Row],[ERROR_COUNT]]&gt;0,-1,IF(TBL_QUAL_SERVICESLISTING_FAMILIES[[#This Row],[REQ_FIELDS_POPULATED]],1,0)),"")</f>
        <v/>
      </c>
      <c r="C812" s="94">
        <f>ROW()-ROW(TBL_QUAL_SERVICESLISTING_FAMILIES[[#Headers],[ROW_ID]])</f>
        <v>803</v>
      </c>
      <c r="D812" s="82"/>
      <c r="E812" s="82"/>
      <c r="F812" s="33"/>
      <c r="G8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2" s="84" t="str">
        <f>IFERROR(INDEX(TBL_UDARDA_LOANPOOL[QUAL_SERVICES_HUD_MFI],MATCH(TBL_QUAL_SERVICESLISTING_FAMILIES[[#This Row],[LISTING_LOAN_ID_PROP_ADDR]],TBL_UDARDA_LOANPOOL[LOAN_ID_PROP_ADDR],0)),"")</f>
        <v/>
      </c>
      <c r="I8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2" s="36" t="b">
        <f>CONCATENATE(TBL_QUAL_SERVICESLISTING_FAMILIES[[#This Row],[LISTING_LOAN_ID_PROP_ADDR]],TBL_QUAL_SERVICESLISTING_FAMILIES[[#This Row],[FAMILY_NAME]],TBL_QUAL_SERVICESLISTING_FAMILIES[[#This Row],[HOUSEHOLD_ANNUAL_INCOME]])&lt;&gt;""</f>
        <v>0</v>
      </c>
      <c r="K812" s="36" t="b">
        <f>AND(TBL_QUAL_SERVICESLISTING_FAMILIES[[#This Row],[LISTING_LOAN_ID_PROP_ADDR]]&lt;&gt;"",TBL_QUAL_SERVICESLISTING_FAMILIES[[#This Row],[FAMILY_NAME]]&lt;&gt;"",TBL_QUAL_SERVICESLISTING_FAMILIES[[#This Row],[HOUSEHOLD_ANNUAL_INCOME]]&lt;&gt;"")</f>
        <v>0</v>
      </c>
      <c r="L812" s="36">
        <f>SUM(
IF(AND(TBL_QUAL_SERVICESLISTING_FAMILIES[[#This Row],[LISTING_LOAN_ID_PROP_ADDR]]&lt;&gt;"",NOT(ISNUMBER(MATCH(TBL_QUAL_SERVICESLISTING_FAMILIES[[#This Row],[LISTING_LOAN_ID_PROP_ADDR]],RANGE_LOOKUP_UDARDA_LOANLIST,0)))),1,0)
)</f>
        <v>0</v>
      </c>
    </row>
    <row r="813" spans="2:12" ht="20.100000000000001" customHeight="1" x14ac:dyDescent="0.25">
      <c r="B813" s="25" t="str">
        <f>IF(TBL_QUAL_SERVICESLISTING_FAMILIES[[#This Row],[RECORD_STARTED]],IF(TBL_QUAL_SERVICESLISTING_FAMILIES[[#This Row],[ERROR_COUNT]]&gt;0,-1,IF(TBL_QUAL_SERVICESLISTING_FAMILIES[[#This Row],[REQ_FIELDS_POPULATED]],1,0)),"")</f>
        <v/>
      </c>
      <c r="C813" s="94">
        <f>ROW()-ROW(TBL_QUAL_SERVICESLISTING_FAMILIES[[#Headers],[ROW_ID]])</f>
        <v>804</v>
      </c>
      <c r="D813" s="82"/>
      <c r="E813" s="82"/>
      <c r="F813" s="33"/>
      <c r="G8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3" s="84" t="str">
        <f>IFERROR(INDEX(TBL_UDARDA_LOANPOOL[QUAL_SERVICES_HUD_MFI],MATCH(TBL_QUAL_SERVICESLISTING_FAMILIES[[#This Row],[LISTING_LOAN_ID_PROP_ADDR]],TBL_UDARDA_LOANPOOL[LOAN_ID_PROP_ADDR],0)),"")</f>
        <v/>
      </c>
      <c r="I8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3" s="36" t="b">
        <f>CONCATENATE(TBL_QUAL_SERVICESLISTING_FAMILIES[[#This Row],[LISTING_LOAN_ID_PROP_ADDR]],TBL_QUAL_SERVICESLISTING_FAMILIES[[#This Row],[FAMILY_NAME]],TBL_QUAL_SERVICESLISTING_FAMILIES[[#This Row],[HOUSEHOLD_ANNUAL_INCOME]])&lt;&gt;""</f>
        <v>0</v>
      </c>
      <c r="K813" s="36" t="b">
        <f>AND(TBL_QUAL_SERVICESLISTING_FAMILIES[[#This Row],[LISTING_LOAN_ID_PROP_ADDR]]&lt;&gt;"",TBL_QUAL_SERVICESLISTING_FAMILIES[[#This Row],[FAMILY_NAME]]&lt;&gt;"",TBL_QUAL_SERVICESLISTING_FAMILIES[[#This Row],[HOUSEHOLD_ANNUAL_INCOME]]&lt;&gt;"")</f>
        <v>0</v>
      </c>
      <c r="L813" s="36">
        <f>SUM(
IF(AND(TBL_QUAL_SERVICESLISTING_FAMILIES[[#This Row],[LISTING_LOAN_ID_PROP_ADDR]]&lt;&gt;"",NOT(ISNUMBER(MATCH(TBL_QUAL_SERVICESLISTING_FAMILIES[[#This Row],[LISTING_LOAN_ID_PROP_ADDR]],RANGE_LOOKUP_UDARDA_LOANLIST,0)))),1,0)
)</f>
        <v>0</v>
      </c>
    </row>
    <row r="814" spans="2:12" ht="20.100000000000001" customHeight="1" x14ac:dyDescent="0.25">
      <c r="B814" s="25" t="str">
        <f>IF(TBL_QUAL_SERVICESLISTING_FAMILIES[[#This Row],[RECORD_STARTED]],IF(TBL_QUAL_SERVICESLISTING_FAMILIES[[#This Row],[ERROR_COUNT]]&gt;0,-1,IF(TBL_QUAL_SERVICESLISTING_FAMILIES[[#This Row],[REQ_FIELDS_POPULATED]],1,0)),"")</f>
        <v/>
      </c>
      <c r="C814" s="94">
        <f>ROW()-ROW(TBL_QUAL_SERVICESLISTING_FAMILIES[[#Headers],[ROW_ID]])</f>
        <v>805</v>
      </c>
      <c r="D814" s="82"/>
      <c r="E814" s="82"/>
      <c r="F814" s="33"/>
      <c r="G8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4" s="84" t="str">
        <f>IFERROR(INDEX(TBL_UDARDA_LOANPOOL[QUAL_SERVICES_HUD_MFI],MATCH(TBL_QUAL_SERVICESLISTING_FAMILIES[[#This Row],[LISTING_LOAN_ID_PROP_ADDR]],TBL_UDARDA_LOANPOOL[LOAN_ID_PROP_ADDR],0)),"")</f>
        <v/>
      </c>
      <c r="I8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4" s="36" t="b">
        <f>CONCATENATE(TBL_QUAL_SERVICESLISTING_FAMILIES[[#This Row],[LISTING_LOAN_ID_PROP_ADDR]],TBL_QUAL_SERVICESLISTING_FAMILIES[[#This Row],[FAMILY_NAME]],TBL_QUAL_SERVICESLISTING_FAMILIES[[#This Row],[HOUSEHOLD_ANNUAL_INCOME]])&lt;&gt;""</f>
        <v>0</v>
      </c>
      <c r="K814" s="36" t="b">
        <f>AND(TBL_QUAL_SERVICESLISTING_FAMILIES[[#This Row],[LISTING_LOAN_ID_PROP_ADDR]]&lt;&gt;"",TBL_QUAL_SERVICESLISTING_FAMILIES[[#This Row],[FAMILY_NAME]]&lt;&gt;"",TBL_QUAL_SERVICESLISTING_FAMILIES[[#This Row],[HOUSEHOLD_ANNUAL_INCOME]]&lt;&gt;"")</f>
        <v>0</v>
      </c>
      <c r="L814" s="36">
        <f>SUM(
IF(AND(TBL_QUAL_SERVICESLISTING_FAMILIES[[#This Row],[LISTING_LOAN_ID_PROP_ADDR]]&lt;&gt;"",NOT(ISNUMBER(MATCH(TBL_QUAL_SERVICESLISTING_FAMILIES[[#This Row],[LISTING_LOAN_ID_PROP_ADDR]],RANGE_LOOKUP_UDARDA_LOANLIST,0)))),1,0)
)</f>
        <v>0</v>
      </c>
    </row>
    <row r="815" spans="2:12" ht="20.100000000000001" customHeight="1" x14ac:dyDescent="0.25">
      <c r="B815" s="25" t="str">
        <f>IF(TBL_QUAL_SERVICESLISTING_FAMILIES[[#This Row],[RECORD_STARTED]],IF(TBL_QUAL_SERVICESLISTING_FAMILIES[[#This Row],[ERROR_COUNT]]&gt;0,-1,IF(TBL_QUAL_SERVICESLISTING_FAMILIES[[#This Row],[REQ_FIELDS_POPULATED]],1,0)),"")</f>
        <v/>
      </c>
      <c r="C815" s="94">
        <f>ROW()-ROW(TBL_QUAL_SERVICESLISTING_FAMILIES[[#Headers],[ROW_ID]])</f>
        <v>806</v>
      </c>
      <c r="D815" s="82"/>
      <c r="E815" s="82"/>
      <c r="F815" s="33"/>
      <c r="G8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5" s="84" t="str">
        <f>IFERROR(INDEX(TBL_UDARDA_LOANPOOL[QUAL_SERVICES_HUD_MFI],MATCH(TBL_QUAL_SERVICESLISTING_FAMILIES[[#This Row],[LISTING_LOAN_ID_PROP_ADDR]],TBL_UDARDA_LOANPOOL[LOAN_ID_PROP_ADDR],0)),"")</f>
        <v/>
      </c>
      <c r="I8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5" s="36" t="b">
        <f>CONCATENATE(TBL_QUAL_SERVICESLISTING_FAMILIES[[#This Row],[LISTING_LOAN_ID_PROP_ADDR]],TBL_QUAL_SERVICESLISTING_FAMILIES[[#This Row],[FAMILY_NAME]],TBL_QUAL_SERVICESLISTING_FAMILIES[[#This Row],[HOUSEHOLD_ANNUAL_INCOME]])&lt;&gt;""</f>
        <v>0</v>
      </c>
      <c r="K815" s="36" t="b">
        <f>AND(TBL_QUAL_SERVICESLISTING_FAMILIES[[#This Row],[LISTING_LOAN_ID_PROP_ADDR]]&lt;&gt;"",TBL_QUAL_SERVICESLISTING_FAMILIES[[#This Row],[FAMILY_NAME]]&lt;&gt;"",TBL_QUAL_SERVICESLISTING_FAMILIES[[#This Row],[HOUSEHOLD_ANNUAL_INCOME]]&lt;&gt;"")</f>
        <v>0</v>
      </c>
      <c r="L815" s="36">
        <f>SUM(
IF(AND(TBL_QUAL_SERVICESLISTING_FAMILIES[[#This Row],[LISTING_LOAN_ID_PROP_ADDR]]&lt;&gt;"",NOT(ISNUMBER(MATCH(TBL_QUAL_SERVICESLISTING_FAMILIES[[#This Row],[LISTING_LOAN_ID_PROP_ADDR]],RANGE_LOOKUP_UDARDA_LOANLIST,0)))),1,0)
)</f>
        <v>0</v>
      </c>
    </row>
    <row r="816" spans="2:12" ht="20.100000000000001" customHeight="1" x14ac:dyDescent="0.25">
      <c r="B816" s="25" t="str">
        <f>IF(TBL_QUAL_SERVICESLISTING_FAMILIES[[#This Row],[RECORD_STARTED]],IF(TBL_QUAL_SERVICESLISTING_FAMILIES[[#This Row],[ERROR_COUNT]]&gt;0,-1,IF(TBL_QUAL_SERVICESLISTING_FAMILIES[[#This Row],[REQ_FIELDS_POPULATED]],1,0)),"")</f>
        <v/>
      </c>
      <c r="C816" s="94">
        <f>ROW()-ROW(TBL_QUAL_SERVICESLISTING_FAMILIES[[#Headers],[ROW_ID]])</f>
        <v>807</v>
      </c>
      <c r="D816" s="82"/>
      <c r="E816" s="82"/>
      <c r="F816" s="33"/>
      <c r="G8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6" s="84" t="str">
        <f>IFERROR(INDEX(TBL_UDARDA_LOANPOOL[QUAL_SERVICES_HUD_MFI],MATCH(TBL_QUAL_SERVICESLISTING_FAMILIES[[#This Row],[LISTING_LOAN_ID_PROP_ADDR]],TBL_UDARDA_LOANPOOL[LOAN_ID_PROP_ADDR],0)),"")</f>
        <v/>
      </c>
      <c r="I8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6" s="36" t="b">
        <f>CONCATENATE(TBL_QUAL_SERVICESLISTING_FAMILIES[[#This Row],[LISTING_LOAN_ID_PROP_ADDR]],TBL_QUAL_SERVICESLISTING_FAMILIES[[#This Row],[FAMILY_NAME]],TBL_QUAL_SERVICESLISTING_FAMILIES[[#This Row],[HOUSEHOLD_ANNUAL_INCOME]])&lt;&gt;""</f>
        <v>0</v>
      </c>
      <c r="K816" s="36" t="b">
        <f>AND(TBL_QUAL_SERVICESLISTING_FAMILIES[[#This Row],[LISTING_LOAN_ID_PROP_ADDR]]&lt;&gt;"",TBL_QUAL_SERVICESLISTING_FAMILIES[[#This Row],[FAMILY_NAME]]&lt;&gt;"",TBL_QUAL_SERVICESLISTING_FAMILIES[[#This Row],[HOUSEHOLD_ANNUAL_INCOME]]&lt;&gt;"")</f>
        <v>0</v>
      </c>
      <c r="L816" s="36">
        <f>SUM(
IF(AND(TBL_QUAL_SERVICESLISTING_FAMILIES[[#This Row],[LISTING_LOAN_ID_PROP_ADDR]]&lt;&gt;"",NOT(ISNUMBER(MATCH(TBL_QUAL_SERVICESLISTING_FAMILIES[[#This Row],[LISTING_LOAN_ID_PROP_ADDR]],RANGE_LOOKUP_UDARDA_LOANLIST,0)))),1,0)
)</f>
        <v>0</v>
      </c>
    </row>
    <row r="817" spans="2:12" ht="20.100000000000001" customHeight="1" x14ac:dyDescent="0.25">
      <c r="B817" s="25" t="str">
        <f>IF(TBL_QUAL_SERVICESLISTING_FAMILIES[[#This Row],[RECORD_STARTED]],IF(TBL_QUAL_SERVICESLISTING_FAMILIES[[#This Row],[ERROR_COUNT]]&gt;0,-1,IF(TBL_QUAL_SERVICESLISTING_FAMILIES[[#This Row],[REQ_FIELDS_POPULATED]],1,0)),"")</f>
        <v/>
      </c>
      <c r="C817" s="94">
        <f>ROW()-ROW(TBL_QUAL_SERVICESLISTING_FAMILIES[[#Headers],[ROW_ID]])</f>
        <v>808</v>
      </c>
      <c r="D817" s="82"/>
      <c r="E817" s="82"/>
      <c r="F817" s="33"/>
      <c r="G8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7" s="84" t="str">
        <f>IFERROR(INDEX(TBL_UDARDA_LOANPOOL[QUAL_SERVICES_HUD_MFI],MATCH(TBL_QUAL_SERVICESLISTING_FAMILIES[[#This Row],[LISTING_LOAN_ID_PROP_ADDR]],TBL_UDARDA_LOANPOOL[LOAN_ID_PROP_ADDR],0)),"")</f>
        <v/>
      </c>
      <c r="I8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7" s="36" t="b">
        <f>CONCATENATE(TBL_QUAL_SERVICESLISTING_FAMILIES[[#This Row],[LISTING_LOAN_ID_PROP_ADDR]],TBL_QUAL_SERVICESLISTING_FAMILIES[[#This Row],[FAMILY_NAME]],TBL_QUAL_SERVICESLISTING_FAMILIES[[#This Row],[HOUSEHOLD_ANNUAL_INCOME]])&lt;&gt;""</f>
        <v>0</v>
      </c>
      <c r="K817" s="36" t="b">
        <f>AND(TBL_QUAL_SERVICESLISTING_FAMILIES[[#This Row],[LISTING_LOAN_ID_PROP_ADDR]]&lt;&gt;"",TBL_QUAL_SERVICESLISTING_FAMILIES[[#This Row],[FAMILY_NAME]]&lt;&gt;"",TBL_QUAL_SERVICESLISTING_FAMILIES[[#This Row],[HOUSEHOLD_ANNUAL_INCOME]]&lt;&gt;"")</f>
        <v>0</v>
      </c>
      <c r="L817" s="36">
        <f>SUM(
IF(AND(TBL_QUAL_SERVICESLISTING_FAMILIES[[#This Row],[LISTING_LOAN_ID_PROP_ADDR]]&lt;&gt;"",NOT(ISNUMBER(MATCH(TBL_QUAL_SERVICESLISTING_FAMILIES[[#This Row],[LISTING_LOAN_ID_PROP_ADDR]],RANGE_LOOKUP_UDARDA_LOANLIST,0)))),1,0)
)</f>
        <v>0</v>
      </c>
    </row>
    <row r="818" spans="2:12" ht="20.100000000000001" customHeight="1" x14ac:dyDescent="0.25">
      <c r="B818" s="25" t="str">
        <f>IF(TBL_QUAL_SERVICESLISTING_FAMILIES[[#This Row],[RECORD_STARTED]],IF(TBL_QUAL_SERVICESLISTING_FAMILIES[[#This Row],[ERROR_COUNT]]&gt;0,-1,IF(TBL_QUAL_SERVICESLISTING_FAMILIES[[#This Row],[REQ_FIELDS_POPULATED]],1,0)),"")</f>
        <v/>
      </c>
      <c r="C818" s="94">
        <f>ROW()-ROW(TBL_QUAL_SERVICESLISTING_FAMILIES[[#Headers],[ROW_ID]])</f>
        <v>809</v>
      </c>
      <c r="D818" s="82"/>
      <c r="E818" s="82"/>
      <c r="F818" s="33"/>
      <c r="G8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8" s="84" t="str">
        <f>IFERROR(INDEX(TBL_UDARDA_LOANPOOL[QUAL_SERVICES_HUD_MFI],MATCH(TBL_QUAL_SERVICESLISTING_FAMILIES[[#This Row],[LISTING_LOAN_ID_PROP_ADDR]],TBL_UDARDA_LOANPOOL[LOAN_ID_PROP_ADDR],0)),"")</f>
        <v/>
      </c>
      <c r="I8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8" s="36" t="b">
        <f>CONCATENATE(TBL_QUAL_SERVICESLISTING_FAMILIES[[#This Row],[LISTING_LOAN_ID_PROP_ADDR]],TBL_QUAL_SERVICESLISTING_FAMILIES[[#This Row],[FAMILY_NAME]],TBL_QUAL_SERVICESLISTING_FAMILIES[[#This Row],[HOUSEHOLD_ANNUAL_INCOME]])&lt;&gt;""</f>
        <v>0</v>
      </c>
      <c r="K818" s="36" t="b">
        <f>AND(TBL_QUAL_SERVICESLISTING_FAMILIES[[#This Row],[LISTING_LOAN_ID_PROP_ADDR]]&lt;&gt;"",TBL_QUAL_SERVICESLISTING_FAMILIES[[#This Row],[FAMILY_NAME]]&lt;&gt;"",TBL_QUAL_SERVICESLISTING_FAMILIES[[#This Row],[HOUSEHOLD_ANNUAL_INCOME]]&lt;&gt;"")</f>
        <v>0</v>
      </c>
      <c r="L818" s="36">
        <f>SUM(
IF(AND(TBL_QUAL_SERVICESLISTING_FAMILIES[[#This Row],[LISTING_LOAN_ID_PROP_ADDR]]&lt;&gt;"",NOT(ISNUMBER(MATCH(TBL_QUAL_SERVICESLISTING_FAMILIES[[#This Row],[LISTING_LOAN_ID_PROP_ADDR]],RANGE_LOOKUP_UDARDA_LOANLIST,0)))),1,0)
)</f>
        <v>0</v>
      </c>
    </row>
    <row r="819" spans="2:12" ht="20.100000000000001" customHeight="1" x14ac:dyDescent="0.25">
      <c r="B819" s="25" t="str">
        <f>IF(TBL_QUAL_SERVICESLISTING_FAMILIES[[#This Row],[RECORD_STARTED]],IF(TBL_QUAL_SERVICESLISTING_FAMILIES[[#This Row],[ERROR_COUNT]]&gt;0,-1,IF(TBL_QUAL_SERVICESLISTING_FAMILIES[[#This Row],[REQ_FIELDS_POPULATED]],1,0)),"")</f>
        <v/>
      </c>
      <c r="C819" s="94">
        <f>ROW()-ROW(TBL_QUAL_SERVICESLISTING_FAMILIES[[#Headers],[ROW_ID]])</f>
        <v>810</v>
      </c>
      <c r="D819" s="82"/>
      <c r="E819" s="82"/>
      <c r="F819" s="33"/>
      <c r="G8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9" s="84" t="str">
        <f>IFERROR(INDEX(TBL_UDARDA_LOANPOOL[QUAL_SERVICES_HUD_MFI],MATCH(TBL_QUAL_SERVICESLISTING_FAMILIES[[#This Row],[LISTING_LOAN_ID_PROP_ADDR]],TBL_UDARDA_LOANPOOL[LOAN_ID_PROP_ADDR],0)),"")</f>
        <v/>
      </c>
      <c r="I8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9" s="36" t="b">
        <f>CONCATENATE(TBL_QUAL_SERVICESLISTING_FAMILIES[[#This Row],[LISTING_LOAN_ID_PROP_ADDR]],TBL_QUAL_SERVICESLISTING_FAMILIES[[#This Row],[FAMILY_NAME]],TBL_QUAL_SERVICESLISTING_FAMILIES[[#This Row],[HOUSEHOLD_ANNUAL_INCOME]])&lt;&gt;""</f>
        <v>0</v>
      </c>
      <c r="K819" s="36" t="b">
        <f>AND(TBL_QUAL_SERVICESLISTING_FAMILIES[[#This Row],[LISTING_LOAN_ID_PROP_ADDR]]&lt;&gt;"",TBL_QUAL_SERVICESLISTING_FAMILIES[[#This Row],[FAMILY_NAME]]&lt;&gt;"",TBL_QUAL_SERVICESLISTING_FAMILIES[[#This Row],[HOUSEHOLD_ANNUAL_INCOME]]&lt;&gt;"")</f>
        <v>0</v>
      </c>
      <c r="L819" s="36">
        <f>SUM(
IF(AND(TBL_QUAL_SERVICESLISTING_FAMILIES[[#This Row],[LISTING_LOAN_ID_PROP_ADDR]]&lt;&gt;"",NOT(ISNUMBER(MATCH(TBL_QUAL_SERVICESLISTING_FAMILIES[[#This Row],[LISTING_LOAN_ID_PROP_ADDR]],RANGE_LOOKUP_UDARDA_LOANLIST,0)))),1,0)
)</f>
        <v>0</v>
      </c>
    </row>
    <row r="820" spans="2:12" ht="20.100000000000001" customHeight="1" x14ac:dyDescent="0.25">
      <c r="B820" s="25" t="str">
        <f>IF(TBL_QUAL_SERVICESLISTING_FAMILIES[[#This Row],[RECORD_STARTED]],IF(TBL_QUAL_SERVICESLISTING_FAMILIES[[#This Row],[ERROR_COUNT]]&gt;0,-1,IF(TBL_QUAL_SERVICESLISTING_FAMILIES[[#This Row],[REQ_FIELDS_POPULATED]],1,0)),"")</f>
        <v/>
      </c>
      <c r="C820" s="94">
        <f>ROW()-ROW(TBL_QUAL_SERVICESLISTING_FAMILIES[[#Headers],[ROW_ID]])</f>
        <v>811</v>
      </c>
      <c r="D820" s="82"/>
      <c r="E820" s="82"/>
      <c r="F820" s="33"/>
      <c r="G8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0" s="84" t="str">
        <f>IFERROR(INDEX(TBL_UDARDA_LOANPOOL[QUAL_SERVICES_HUD_MFI],MATCH(TBL_QUAL_SERVICESLISTING_FAMILIES[[#This Row],[LISTING_LOAN_ID_PROP_ADDR]],TBL_UDARDA_LOANPOOL[LOAN_ID_PROP_ADDR],0)),"")</f>
        <v/>
      </c>
      <c r="I8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0" s="36" t="b">
        <f>CONCATENATE(TBL_QUAL_SERVICESLISTING_FAMILIES[[#This Row],[LISTING_LOAN_ID_PROP_ADDR]],TBL_QUAL_SERVICESLISTING_FAMILIES[[#This Row],[FAMILY_NAME]],TBL_QUAL_SERVICESLISTING_FAMILIES[[#This Row],[HOUSEHOLD_ANNUAL_INCOME]])&lt;&gt;""</f>
        <v>0</v>
      </c>
      <c r="K820" s="36" t="b">
        <f>AND(TBL_QUAL_SERVICESLISTING_FAMILIES[[#This Row],[LISTING_LOAN_ID_PROP_ADDR]]&lt;&gt;"",TBL_QUAL_SERVICESLISTING_FAMILIES[[#This Row],[FAMILY_NAME]]&lt;&gt;"",TBL_QUAL_SERVICESLISTING_FAMILIES[[#This Row],[HOUSEHOLD_ANNUAL_INCOME]]&lt;&gt;"")</f>
        <v>0</v>
      </c>
      <c r="L820" s="36">
        <f>SUM(
IF(AND(TBL_QUAL_SERVICESLISTING_FAMILIES[[#This Row],[LISTING_LOAN_ID_PROP_ADDR]]&lt;&gt;"",NOT(ISNUMBER(MATCH(TBL_QUAL_SERVICESLISTING_FAMILIES[[#This Row],[LISTING_LOAN_ID_PROP_ADDR]],RANGE_LOOKUP_UDARDA_LOANLIST,0)))),1,0)
)</f>
        <v>0</v>
      </c>
    </row>
    <row r="821" spans="2:12" ht="20.100000000000001" customHeight="1" x14ac:dyDescent="0.25">
      <c r="B821" s="25" t="str">
        <f>IF(TBL_QUAL_SERVICESLISTING_FAMILIES[[#This Row],[RECORD_STARTED]],IF(TBL_QUAL_SERVICESLISTING_FAMILIES[[#This Row],[ERROR_COUNT]]&gt;0,-1,IF(TBL_QUAL_SERVICESLISTING_FAMILIES[[#This Row],[REQ_FIELDS_POPULATED]],1,0)),"")</f>
        <v/>
      </c>
      <c r="C821" s="94">
        <f>ROW()-ROW(TBL_QUAL_SERVICESLISTING_FAMILIES[[#Headers],[ROW_ID]])</f>
        <v>812</v>
      </c>
      <c r="D821" s="82"/>
      <c r="E821" s="82"/>
      <c r="F821" s="33"/>
      <c r="G8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1" s="84" t="str">
        <f>IFERROR(INDEX(TBL_UDARDA_LOANPOOL[QUAL_SERVICES_HUD_MFI],MATCH(TBL_QUAL_SERVICESLISTING_FAMILIES[[#This Row],[LISTING_LOAN_ID_PROP_ADDR]],TBL_UDARDA_LOANPOOL[LOAN_ID_PROP_ADDR],0)),"")</f>
        <v/>
      </c>
      <c r="I8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1" s="36" t="b">
        <f>CONCATENATE(TBL_QUAL_SERVICESLISTING_FAMILIES[[#This Row],[LISTING_LOAN_ID_PROP_ADDR]],TBL_QUAL_SERVICESLISTING_FAMILIES[[#This Row],[FAMILY_NAME]],TBL_QUAL_SERVICESLISTING_FAMILIES[[#This Row],[HOUSEHOLD_ANNUAL_INCOME]])&lt;&gt;""</f>
        <v>0</v>
      </c>
      <c r="K821" s="36" t="b">
        <f>AND(TBL_QUAL_SERVICESLISTING_FAMILIES[[#This Row],[LISTING_LOAN_ID_PROP_ADDR]]&lt;&gt;"",TBL_QUAL_SERVICESLISTING_FAMILIES[[#This Row],[FAMILY_NAME]]&lt;&gt;"",TBL_QUAL_SERVICESLISTING_FAMILIES[[#This Row],[HOUSEHOLD_ANNUAL_INCOME]]&lt;&gt;"")</f>
        <v>0</v>
      </c>
      <c r="L821" s="36">
        <f>SUM(
IF(AND(TBL_QUAL_SERVICESLISTING_FAMILIES[[#This Row],[LISTING_LOAN_ID_PROP_ADDR]]&lt;&gt;"",NOT(ISNUMBER(MATCH(TBL_QUAL_SERVICESLISTING_FAMILIES[[#This Row],[LISTING_LOAN_ID_PROP_ADDR]],RANGE_LOOKUP_UDARDA_LOANLIST,0)))),1,0)
)</f>
        <v>0</v>
      </c>
    </row>
    <row r="822" spans="2:12" ht="20.100000000000001" customHeight="1" x14ac:dyDescent="0.25">
      <c r="B822" s="25" t="str">
        <f>IF(TBL_QUAL_SERVICESLISTING_FAMILIES[[#This Row],[RECORD_STARTED]],IF(TBL_QUAL_SERVICESLISTING_FAMILIES[[#This Row],[ERROR_COUNT]]&gt;0,-1,IF(TBL_QUAL_SERVICESLISTING_FAMILIES[[#This Row],[REQ_FIELDS_POPULATED]],1,0)),"")</f>
        <v/>
      </c>
      <c r="C822" s="94">
        <f>ROW()-ROW(TBL_QUAL_SERVICESLISTING_FAMILIES[[#Headers],[ROW_ID]])</f>
        <v>813</v>
      </c>
      <c r="D822" s="82"/>
      <c r="E822" s="82"/>
      <c r="F822" s="33"/>
      <c r="G8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2" s="84" t="str">
        <f>IFERROR(INDEX(TBL_UDARDA_LOANPOOL[QUAL_SERVICES_HUD_MFI],MATCH(TBL_QUAL_SERVICESLISTING_FAMILIES[[#This Row],[LISTING_LOAN_ID_PROP_ADDR]],TBL_UDARDA_LOANPOOL[LOAN_ID_PROP_ADDR],0)),"")</f>
        <v/>
      </c>
      <c r="I8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2" s="36" t="b">
        <f>CONCATENATE(TBL_QUAL_SERVICESLISTING_FAMILIES[[#This Row],[LISTING_LOAN_ID_PROP_ADDR]],TBL_QUAL_SERVICESLISTING_FAMILIES[[#This Row],[FAMILY_NAME]],TBL_QUAL_SERVICESLISTING_FAMILIES[[#This Row],[HOUSEHOLD_ANNUAL_INCOME]])&lt;&gt;""</f>
        <v>0</v>
      </c>
      <c r="K822" s="36" t="b">
        <f>AND(TBL_QUAL_SERVICESLISTING_FAMILIES[[#This Row],[LISTING_LOAN_ID_PROP_ADDR]]&lt;&gt;"",TBL_QUAL_SERVICESLISTING_FAMILIES[[#This Row],[FAMILY_NAME]]&lt;&gt;"",TBL_QUAL_SERVICESLISTING_FAMILIES[[#This Row],[HOUSEHOLD_ANNUAL_INCOME]]&lt;&gt;"")</f>
        <v>0</v>
      </c>
      <c r="L822" s="36">
        <f>SUM(
IF(AND(TBL_QUAL_SERVICESLISTING_FAMILIES[[#This Row],[LISTING_LOAN_ID_PROP_ADDR]]&lt;&gt;"",NOT(ISNUMBER(MATCH(TBL_QUAL_SERVICESLISTING_FAMILIES[[#This Row],[LISTING_LOAN_ID_PROP_ADDR]],RANGE_LOOKUP_UDARDA_LOANLIST,0)))),1,0)
)</f>
        <v>0</v>
      </c>
    </row>
    <row r="823" spans="2:12" ht="20.100000000000001" customHeight="1" x14ac:dyDescent="0.25">
      <c r="B823" s="25" t="str">
        <f>IF(TBL_QUAL_SERVICESLISTING_FAMILIES[[#This Row],[RECORD_STARTED]],IF(TBL_QUAL_SERVICESLISTING_FAMILIES[[#This Row],[ERROR_COUNT]]&gt;0,-1,IF(TBL_QUAL_SERVICESLISTING_FAMILIES[[#This Row],[REQ_FIELDS_POPULATED]],1,0)),"")</f>
        <v/>
      </c>
      <c r="C823" s="94">
        <f>ROW()-ROW(TBL_QUAL_SERVICESLISTING_FAMILIES[[#Headers],[ROW_ID]])</f>
        <v>814</v>
      </c>
      <c r="D823" s="82"/>
      <c r="E823" s="82"/>
      <c r="F823" s="33"/>
      <c r="G8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3" s="84" t="str">
        <f>IFERROR(INDEX(TBL_UDARDA_LOANPOOL[QUAL_SERVICES_HUD_MFI],MATCH(TBL_QUAL_SERVICESLISTING_FAMILIES[[#This Row],[LISTING_LOAN_ID_PROP_ADDR]],TBL_UDARDA_LOANPOOL[LOAN_ID_PROP_ADDR],0)),"")</f>
        <v/>
      </c>
      <c r="I8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3" s="36" t="b">
        <f>CONCATENATE(TBL_QUAL_SERVICESLISTING_FAMILIES[[#This Row],[LISTING_LOAN_ID_PROP_ADDR]],TBL_QUAL_SERVICESLISTING_FAMILIES[[#This Row],[FAMILY_NAME]],TBL_QUAL_SERVICESLISTING_FAMILIES[[#This Row],[HOUSEHOLD_ANNUAL_INCOME]])&lt;&gt;""</f>
        <v>0</v>
      </c>
      <c r="K823" s="36" t="b">
        <f>AND(TBL_QUAL_SERVICESLISTING_FAMILIES[[#This Row],[LISTING_LOAN_ID_PROP_ADDR]]&lt;&gt;"",TBL_QUAL_SERVICESLISTING_FAMILIES[[#This Row],[FAMILY_NAME]]&lt;&gt;"",TBL_QUAL_SERVICESLISTING_FAMILIES[[#This Row],[HOUSEHOLD_ANNUAL_INCOME]]&lt;&gt;"")</f>
        <v>0</v>
      </c>
      <c r="L823" s="36">
        <f>SUM(
IF(AND(TBL_QUAL_SERVICESLISTING_FAMILIES[[#This Row],[LISTING_LOAN_ID_PROP_ADDR]]&lt;&gt;"",NOT(ISNUMBER(MATCH(TBL_QUAL_SERVICESLISTING_FAMILIES[[#This Row],[LISTING_LOAN_ID_PROP_ADDR]],RANGE_LOOKUP_UDARDA_LOANLIST,0)))),1,0)
)</f>
        <v>0</v>
      </c>
    </row>
    <row r="824" spans="2:12" ht="20.100000000000001" customHeight="1" x14ac:dyDescent="0.25">
      <c r="B824" s="25" t="str">
        <f>IF(TBL_QUAL_SERVICESLISTING_FAMILIES[[#This Row],[RECORD_STARTED]],IF(TBL_QUAL_SERVICESLISTING_FAMILIES[[#This Row],[ERROR_COUNT]]&gt;0,-1,IF(TBL_QUAL_SERVICESLISTING_FAMILIES[[#This Row],[REQ_FIELDS_POPULATED]],1,0)),"")</f>
        <v/>
      </c>
      <c r="C824" s="94">
        <f>ROW()-ROW(TBL_QUAL_SERVICESLISTING_FAMILIES[[#Headers],[ROW_ID]])</f>
        <v>815</v>
      </c>
      <c r="D824" s="82"/>
      <c r="E824" s="82"/>
      <c r="F824" s="33"/>
      <c r="G8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4" s="84" t="str">
        <f>IFERROR(INDEX(TBL_UDARDA_LOANPOOL[QUAL_SERVICES_HUD_MFI],MATCH(TBL_QUAL_SERVICESLISTING_FAMILIES[[#This Row],[LISTING_LOAN_ID_PROP_ADDR]],TBL_UDARDA_LOANPOOL[LOAN_ID_PROP_ADDR],0)),"")</f>
        <v/>
      </c>
      <c r="I8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4" s="36" t="b">
        <f>CONCATENATE(TBL_QUAL_SERVICESLISTING_FAMILIES[[#This Row],[LISTING_LOAN_ID_PROP_ADDR]],TBL_QUAL_SERVICESLISTING_FAMILIES[[#This Row],[FAMILY_NAME]],TBL_QUAL_SERVICESLISTING_FAMILIES[[#This Row],[HOUSEHOLD_ANNUAL_INCOME]])&lt;&gt;""</f>
        <v>0</v>
      </c>
      <c r="K824" s="36" t="b">
        <f>AND(TBL_QUAL_SERVICESLISTING_FAMILIES[[#This Row],[LISTING_LOAN_ID_PROP_ADDR]]&lt;&gt;"",TBL_QUAL_SERVICESLISTING_FAMILIES[[#This Row],[FAMILY_NAME]]&lt;&gt;"",TBL_QUAL_SERVICESLISTING_FAMILIES[[#This Row],[HOUSEHOLD_ANNUAL_INCOME]]&lt;&gt;"")</f>
        <v>0</v>
      </c>
      <c r="L824" s="36">
        <f>SUM(
IF(AND(TBL_QUAL_SERVICESLISTING_FAMILIES[[#This Row],[LISTING_LOAN_ID_PROP_ADDR]]&lt;&gt;"",NOT(ISNUMBER(MATCH(TBL_QUAL_SERVICESLISTING_FAMILIES[[#This Row],[LISTING_LOAN_ID_PROP_ADDR]],RANGE_LOOKUP_UDARDA_LOANLIST,0)))),1,0)
)</f>
        <v>0</v>
      </c>
    </row>
    <row r="825" spans="2:12" ht="20.100000000000001" customHeight="1" x14ac:dyDescent="0.25">
      <c r="B825" s="25" t="str">
        <f>IF(TBL_QUAL_SERVICESLISTING_FAMILIES[[#This Row],[RECORD_STARTED]],IF(TBL_QUAL_SERVICESLISTING_FAMILIES[[#This Row],[ERROR_COUNT]]&gt;0,-1,IF(TBL_QUAL_SERVICESLISTING_FAMILIES[[#This Row],[REQ_FIELDS_POPULATED]],1,0)),"")</f>
        <v/>
      </c>
      <c r="C825" s="94">
        <f>ROW()-ROW(TBL_QUAL_SERVICESLISTING_FAMILIES[[#Headers],[ROW_ID]])</f>
        <v>816</v>
      </c>
      <c r="D825" s="82"/>
      <c r="E825" s="82"/>
      <c r="F825" s="33"/>
      <c r="G8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5" s="84" t="str">
        <f>IFERROR(INDEX(TBL_UDARDA_LOANPOOL[QUAL_SERVICES_HUD_MFI],MATCH(TBL_QUAL_SERVICESLISTING_FAMILIES[[#This Row],[LISTING_LOAN_ID_PROP_ADDR]],TBL_UDARDA_LOANPOOL[LOAN_ID_PROP_ADDR],0)),"")</f>
        <v/>
      </c>
      <c r="I8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5" s="36" t="b">
        <f>CONCATENATE(TBL_QUAL_SERVICESLISTING_FAMILIES[[#This Row],[LISTING_LOAN_ID_PROP_ADDR]],TBL_QUAL_SERVICESLISTING_FAMILIES[[#This Row],[FAMILY_NAME]],TBL_QUAL_SERVICESLISTING_FAMILIES[[#This Row],[HOUSEHOLD_ANNUAL_INCOME]])&lt;&gt;""</f>
        <v>0</v>
      </c>
      <c r="K825" s="36" t="b">
        <f>AND(TBL_QUAL_SERVICESLISTING_FAMILIES[[#This Row],[LISTING_LOAN_ID_PROP_ADDR]]&lt;&gt;"",TBL_QUAL_SERVICESLISTING_FAMILIES[[#This Row],[FAMILY_NAME]]&lt;&gt;"",TBL_QUAL_SERVICESLISTING_FAMILIES[[#This Row],[HOUSEHOLD_ANNUAL_INCOME]]&lt;&gt;"")</f>
        <v>0</v>
      </c>
      <c r="L825" s="36">
        <f>SUM(
IF(AND(TBL_QUAL_SERVICESLISTING_FAMILIES[[#This Row],[LISTING_LOAN_ID_PROP_ADDR]]&lt;&gt;"",NOT(ISNUMBER(MATCH(TBL_QUAL_SERVICESLISTING_FAMILIES[[#This Row],[LISTING_LOAN_ID_PROP_ADDR]],RANGE_LOOKUP_UDARDA_LOANLIST,0)))),1,0)
)</f>
        <v>0</v>
      </c>
    </row>
    <row r="826" spans="2:12" ht="20.100000000000001" customHeight="1" x14ac:dyDescent="0.25">
      <c r="B826" s="25" t="str">
        <f>IF(TBL_QUAL_SERVICESLISTING_FAMILIES[[#This Row],[RECORD_STARTED]],IF(TBL_QUAL_SERVICESLISTING_FAMILIES[[#This Row],[ERROR_COUNT]]&gt;0,-1,IF(TBL_QUAL_SERVICESLISTING_FAMILIES[[#This Row],[REQ_FIELDS_POPULATED]],1,0)),"")</f>
        <v/>
      </c>
      <c r="C826" s="94">
        <f>ROW()-ROW(TBL_QUAL_SERVICESLISTING_FAMILIES[[#Headers],[ROW_ID]])</f>
        <v>817</v>
      </c>
      <c r="D826" s="82"/>
      <c r="E826" s="82"/>
      <c r="F826" s="33"/>
      <c r="G8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6" s="84" t="str">
        <f>IFERROR(INDEX(TBL_UDARDA_LOANPOOL[QUAL_SERVICES_HUD_MFI],MATCH(TBL_QUAL_SERVICESLISTING_FAMILIES[[#This Row],[LISTING_LOAN_ID_PROP_ADDR]],TBL_UDARDA_LOANPOOL[LOAN_ID_PROP_ADDR],0)),"")</f>
        <v/>
      </c>
      <c r="I8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6" s="36" t="b">
        <f>CONCATENATE(TBL_QUAL_SERVICESLISTING_FAMILIES[[#This Row],[LISTING_LOAN_ID_PROP_ADDR]],TBL_QUAL_SERVICESLISTING_FAMILIES[[#This Row],[FAMILY_NAME]],TBL_QUAL_SERVICESLISTING_FAMILIES[[#This Row],[HOUSEHOLD_ANNUAL_INCOME]])&lt;&gt;""</f>
        <v>0</v>
      </c>
      <c r="K826" s="36" t="b">
        <f>AND(TBL_QUAL_SERVICESLISTING_FAMILIES[[#This Row],[LISTING_LOAN_ID_PROP_ADDR]]&lt;&gt;"",TBL_QUAL_SERVICESLISTING_FAMILIES[[#This Row],[FAMILY_NAME]]&lt;&gt;"",TBL_QUAL_SERVICESLISTING_FAMILIES[[#This Row],[HOUSEHOLD_ANNUAL_INCOME]]&lt;&gt;"")</f>
        <v>0</v>
      </c>
      <c r="L826" s="36">
        <f>SUM(
IF(AND(TBL_QUAL_SERVICESLISTING_FAMILIES[[#This Row],[LISTING_LOAN_ID_PROP_ADDR]]&lt;&gt;"",NOT(ISNUMBER(MATCH(TBL_QUAL_SERVICESLISTING_FAMILIES[[#This Row],[LISTING_LOAN_ID_PROP_ADDR]],RANGE_LOOKUP_UDARDA_LOANLIST,0)))),1,0)
)</f>
        <v>0</v>
      </c>
    </row>
    <row r="827" spans="2:12" ht="20.100000000000001" customHeight="1" x14ac:dyDescent="0.25">
      <c r="B827" s="25" t="str">
        <f>IF(TBL_QUAL_SERVICESLISTING_FAMILIES[[#This Row],[RECORD_STARTED]],IF(TBL_QUAL_SERVICESLISTING_FAMILIES[[#This Row],[ERROR_COUNT]]&gt;0,-1,IF(TBL_QUAL_SERVICESLISTING_FAMILIES[[#This Row],[REQ_FIELDS_POPULATED]],1,0)),"")</f>
        <v/>
      </c>
      <c r="C827" s="94">
        <f>ROW()-ROW(TBL_QUAL_SERVICESLISTING_FAMILIES[[#Headers],[ROW_ID]])</f>
        <v>818</v>
      </c>
      <c r="D827" s="82"/>
      <c r="E827" s="82"/>
      <c r="F827" s="33"/>
      <c r="G8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7" s="84" t="str">
        <f>IFERROR(INDEX(TBL_UDARDA_LOANPOOL[QUAL_SERVICES_HUD_MFI],MATCH(TBL_QUAL_SERVICESLISTING_FAMILIES[[#This Row],[LISTING_LOAN_ID_PROP_ADDR]],TBL_UDARDA_LOANPOOL[LOAN_ID_PROP_ADDR],0)),"")</f>
        <v/>
      </c>
      <c r="I8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7" s="36" t="b">
        <f>CONCATENATE(TBL_QUAL_SERVICESLISTING_FAMILIES[[#This Row],[LISTING_LOAN_ID_PROP_ADDR]],TBL_QUAL_SERVICESLISTING_FAMILIES[[#This Row],[FAMILY_NAME]],TBL_QUAL_SERVICESLISTING_FAMILIES[[#This Row],[HOUSEHOLD_ANNUAL_INCOME]])&lt;&gt;""</f>
        <v>0</v>
      </c>
      <c r="K827" s="36" t="b">
        <f>AND(TBL_QUAL_SERVICESLISTING_FAMILIES[[#This Row],[LISTING_LOAN_ID_PROP_ADDR]]&lt;&gt;"",TBL_QUAL_SERVICESLISTING_FAMILIES[[#This Row],[FAMILY_NAME]]&lt;&gt;"",TBL_QUAL_SERVICESLISTING_FAMILIES[[#This Row],[HOUSEHOLD_ANNUAL_INCOME]]&lt;&gt;"")</f>
        <v>0</v>
      </c>
      <c r="L827" s="36">
        <f>SUM(
IF(AND(TBL_QUAL_SERVICESLISTING_FAMILIES[[#This Row],[LISTING_LOAN_ID_PROP_ADDR]]&lt;&gt;"",NOT(ISNUMBER(MATCH(TBL_QUAL_SERVICESLISTING_FAMILIES[[#This Row],[LISTING_LOAN_ID_PROP_ADDR]],RANGE_LOOKUP_UDARDA_LOANLIST,0)))),1,0)
)</f>
        <v>0</v>
      </c>
    </row>
    <row r="828" spans="2:12" ht="20.100000000000001" customHeight="1" x14ac:dyDescent="0.25">
      <c r="B828" s="25" t="str">
        <f>IF(TBL_QUAL_SERVICESLISTING_FAMILIES[[#This Row],[RECORD_STARTED]],IF(TBL_QUAL_SERVICESLISTING_FAMILIES[[#This Row],[ERROR_COUNT]]&gt;0,-1,IF(TBL_QUAL_SERVICESLISTING_FAMILIES[[#This Row],[REQ_FIELDS_POPULATED]],1,0)),"")</f>
        <v/>
      </c>
      <c r="C828" s="94">
        <f>ROW()-ROW(TBL_QUAL_SERVICESLISTING_FAMILIES[[#Headers],[ROW_ID]])</f>
        <v>819</v>
      </c>
      <c r="D828" s="82"/>
      <c r="E828" s="82"/>
      <c r="F828" s="33"/>
      <c r="G8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8" s="84" t="str">
        <f>IFERROR(INDEX(TBL_UDARDA_LOANPOOL[QUAL_SERVICES_HUD_MFI],MATCH(TBL_QUAL_SERVICESLISTING_FAMILIES[[#This Row],[LISTING_LOAN_ID_PROP_ADDR]],TBL_UDARDA_LOANPOOL[LOAN_ID_PROP_ADDR],0)),"")</f>
        <v/>
      </c>
      <c r="I8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8" s="36" t="b">
        <f>CONCATENATE(TBL_QUAL_SERVICESLISTING_FAMILIES[[#This Row],[LISTING_LOAN_ID_PROP_ADDR]],TBL_QUAL_SERVICESLISTING_FAMILIES[[#This Row],[FAMILY_NAME]],TBL_QUAL_SERVICESLISTING_FAMILIES[[#This Row],[HOUSEHOLD_ANNUAL_INCOME]])&lt;&gt;""</f>
        <v>0</v>
      </c>
      <c r="K828" s="36" t="b">
        <f>AND(TBL_QUAL_SERVICESLISTING_FAMILIES[[#This Row],[LISTING_LOAN_ID_PROP_ADDR]]&lt;&gt;"",TBL_QUAL_SERVICESLISTING_FAMILIES[[#This Row],[FAMILY_NAME]]&lt;&gt;"",TBL_QUAL_SERVICESLISTING_FAMILIES[[#This Row],[HOUSEHOLD_ANNUAL_INCOME]]&lt;&gt;"")</f>
        <v>0</v>
      </c>
      <c r="L828" s="36">
        <f>SUM(
IF(AND(TBL_QUAL_SERVICESLISTING_FAMILIES[[#This Row],[LISTING_LOAN_ID_PROP_ADDR]]&lt;&gt;"",NOT(ISNUMBER(MATCH(TBL_QUAL_SERVICESLISTING_FAMILIES[[#This Row],[LISTING_LOAN_ID_PROP_ADDR]],RANGE_LOOKUP_UDARDA_LOANLIST,0)))),1,0)
)</f>
        <v>0</v>
      </c>
    </row>
    <row r="829" spans="2:12" ht="20.100000000000001" customHeight="1" x14ac:dyDescent="0.25">
      <c r="B829" s="25" t="str">
        <f>IF(TBL_QUAL_SERVICESLISTING_FAMILIES[[#This Row],[RECORD_STARTED]],IF(TBL_QUAL_SERVICESLISTING_FAMILIES[[#This Row],[ERROR_COUNT]]&gt;0,-1,IF(TBL_QUAL_SERVICESLISTING_FAMILIES[[#This Row],[REQ_FIELDS_POPULATED]],1,0)),"")</f>
        <v/>
      </c>
      <c r="C829" s="94">
        <f>ROW()-ROW(TBL_QUAL_SERVICESLISTING_FAMILIES[[#Headers],[ROW_ID]])</f>
        <v>820</v>
      </c>
      <c r="D829" s="82"/>
      <c r="E829" s="82"/>
      <c r="F829" s="33"/>
      <c r="G8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9" s="84" t="str">
        <f>IFERROR(INDEX(TBL_UDARDA_LOANPOOL[QUAL_SERVICES_HUD_MFI],MATCH(TBL_QUAL_SERVICESLISTING_FAMILIES[[#This Row],[LISTING_LOAN_ID_PROP_ADDR]],TBL_UDARDA_LOANPOOL[LOAN_ID_PROP_ADDR],0)),"")</f>
        <v/>
      </c>
      <c r="I8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9" s="36" t="b">
        <f>CONCATENATE(TBL_QUAL_SERVICESLISTING_FAMILIES[[#This Row],[LISTING_LOAN_ID_PROP_ADDR]],TBL_QUAL_SERVICESLISTING_FAMILIES[[#This Row],[FAMILY_NAME]],TBL_QUAL_SERVICESLISTING_FAMILIES[[#This Row],[HOUSEHOLD_ANNUAL_INCOME]])&lt;&gt;""</f>
        <v>0</v>
      </c>
      <c r="K829" s="36" t="b">
        <f>AND(TBL_QUAL_SERVICESLISTING_FAMILIES[[#This Row],[LISTING_LOAN_ID_PROP_ADDR]]&lt;&gt;"",TBL_QUAL_SERVICESLISTING_FAMILIES[[#This Row],[FAMILY_NAME]]&lt;&gt;"",TBL_QUAL_SERVICESLISTING_FAMILIES[[#This Row],[HOUSEHOLD_ANNUAL_INCOME]]&lt;&gt;"")</f>
        <v>0</v>
      </c>
      <c r="L829" s="36">
        <f>SUM(
IF(AND(TBL_QUAL_SERVICESLISTING_FAMILIES[[#This Row],[LISTING_LOAN_ID_PROP_ADDR]]&lt;&gt;"",NOT(ISNUMBER(MATCH(TBL_QUAL_SERVICESLISTING_FAMILIES[[#This Row],[LISTING_LOAN_ID_PROP_ADDR]],RANGE_LOOKUP_UDARDA_LOANLIST,0)))),1,0)
)</f>
        <v>0</v>
      </c>
    </row>
    <row r="830" spans="2:12" ht="20.100000000000001" customHeight="1" x14ac:dyDescent="0.25">
      <c r="B830" s="25" t="str">
        <f>IF(TBL_QUAL_SERVICESLISTING_FAMILIES[[#This Row],[RECORD_STARTED]],IF(TBL_QUAL_SERVICESLISTING_FAMILIES[[#This Row],[ERROR_COUNT]]&gt;0,-1,IF(TBL_QUAL_SERVICESLISTING_FAMILIES[[#This Row],[REQ_FIELDS_POPULATED]],1,0)),"")</f>
        <v/>
      </c>
      <c r="C830" s="94">
        <f>ROW()-ROW(TBL_QUAL_SERVICESLISTING_FAMILIES[[#Headers],[ROW_ID]])</f>
        <v>821</v>
      </c>
      <c r="D830" s="82"/>
      <c r="E830" s="82"/>
      <c r="F830" s="33"/>
      <c r="G8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0" s="84" t="str">
        <f>IFERROR(INDEX(TBL_UDARDA_LOANPOOL[QUAL_SERVICES_HUD_MFI],MATCH(TBL_QUAL_SERVICESLISTING_FAMILIES[[#This Row],[LISTING_LOAN_ID_PROP_ADDR]],TBL_UDARDA_LOANPOOL[LOAN_ID_PROP_ADDR],0)),"")</f>
        <v/>
      </c>
      <c r="I8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0" s="36" t="b">
        <f>CONCATENATE(TBL_QUAL_SERVICESLISTING_FAMILIES[[#This Row],[LISTING_LOAN_ID_PROP_ADDR]],TBL_QUAL_SERVICESLISTING_FAMILIES[[#This Row],[FAMILY_NAME]],TBL_QUAL_SERVICESLISTING_FAMILIES[[#This Row],[HOUSEHOLD_ANNUAL_INCOME]])&lt;&gt;""</f>
        <v>0</v>
      </c>
      <c r="K830" s="36" t="b">
        <f>AND(TBL_QUAL_SERVICESLISTING_FAMILIES[[#This Row],[LISTING_LOAN_ID_PROP_ADDR]]&lt;&gt;"",TBL_QUAL_SERVICESLISTING_FAMILIES[[#This Row],[FAMILY_NAME]]&lt;&gt;"",TBL_QUAL_SERVICESLISTING_FAMILIES[[#This Row],[HOUSEHOLD_ANNUAL_INCOME]]&lt;&gt;"")</f>
        <v>0</v>
      </c>
      <c r="L830" s="36">
        <f>SUM(
IF(AND(TBL_QUAL_SERVICESLISTING_FAMILIES[[#This Row],[LISTING_LOAN_ID_PROP_ADDR]]&lt;&gt;"",NOT(ISNUMBER(MATCH(TBL_QUAL_SERVICESLISTING_FAMILIES[[#This Row],[LISTING_LOAN_ID_PROP_ADDR]],RANGE_LOOKUP_UDARDA_LOANLIST,0)))),1,0)
)</f>
        <v>0</v>
      </c>
    </row>
    <row r="831" spans="2:12" ht="20.100000000000001" customHeight="1" x14ac:dyDescent="0.25">
      <c r="B831" s="25" t="str">
        <f>IF(TBL_QUAL_SERVICESLISTING_FAMILIES[[#This Row],[RECORD_STARTED]],IF(TBL_QUAL_SERVICESLISTING_FAMILIES[[#This Row],[ERROR_COUNT]]&gt;0,-1,IF(TBL_QUAL_SERVICESLISTING_FAMILIES[[#This Row],[REQ_FIELDS_POPULATED]],1,0)),"")</f>
        <v/>
      </c>
      <c r="C831" s="94">
        <f>ROW()-ROW(TBL_QUAL_SERVICESLISTING_FAMILIES[[#Headers],[ROW_ID]])</f>
        <v>822</v>
      </c>
      <c r="D831" s="82"/>
      <c r="E831" s="82"/>
      <c r="F831" s="33"/>
      <c r="G8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1" s="84" t="str">
        <f>IFERROR(INDEX(TBL_UDARDA_LOANPOOL[QUAL_SERVICES_HUD_MFI],MATCH(TBL_QUAL_SERVICESLISTING_FAMILIES[[#This Row],[LISTING_LOAN_ID_PROP_ADDR]],TBL_UDARDA_LOANPOOL[LOAN_ID_PROP_ADDR],0)),"")</f>
        <v/>
      </c>
      <c r="I8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1" s="36" t="b">
        <f>CONCATENATE(TBL_QUAL_SERVICESLISTING_FAMILIES[[#This Row],[LISTING_LOAN_ID_PROP_ADDR]],TBL_QUAL_SERVICESLISTING_FAMILIES[[#This Row],[FAMILY_NAME]],TBL_QUAL_SERVICESLISTING_FAMILIES[[#This Row],[HOUSEHOLD_ANNUAL_INCOME]])&lt;&gt;""</f>
        <v>0</v>
      </c>
      <c r="K831" s="36" t="b">
        <f>AND(TBL_QUAL_SERVICESLISTING_FAMILIES[[#This Row],[LISTING_LOAN_ID_PROP_ADDR]]&lt;&gt;"",TBL_QUAL_SERVICESLISTING_FAMILIES[[#This Row],[FAMILY_NAME]]&lt;&gt;"",TBL_QUAL_SERVICESLISTING_FAMILIES[[#This Row],[HOUSEHOLD_ANNUAL_INCOME]]&lt;&gt;"")</f>
        <v>0</v>
      </c>
      <c r="L831" s="36">
        <f>SUM(
IF(AND(TBL_QUAL_SERVICESLISTING_FAMILIES[[#This Row],[LISTING_LOAN_ID_PROP_ADDR]]&lt;&gt;"",NOT(ISNUMBER(MATCH(TBL_QUAL_SERVICESLISTING_FAMILIES[[#This Row],[LISTING_LOAN_ID_PROP_ADDR]],RANGE_LOOKUP_UDARDA_LOANLIST,0)))),1,0)
)</f>
        <v>0</v>
      </c>
    </row>
    <row r="832" spans="2:12" ht="20.100000000000001" customHeight="1" x14ac:dyDescent="0.25">
      <c r="B832" s="25" t="str">
        <f>IF(TBL_QUAL_SERVICESLISTING_FAMILIES[[#This Row],[RECORD_STARTED]],IF(TBL_QUAL_SERVICESLISTING_FAMILIES[[#This Row],[ERROR_COUNT]]&gt;0,-1,IF(TBL_QUAL_SERVICESLISTING_FAMILIES[[#This Row],[REQ_FIELDS_POPULATED]],1,0)),"")</f>
        <v/>
      </c>
      <c r="C832" s="94">
        <f>ROW()-ROW(TBL_QUAL_SERVICESLISTING_FAMILIES[[#Headers],[ROW_ID]])</f>
        <v>823</v>
      </c>
      <c r="D832" s="82"/>
      <c r="E832" s="82"/>
      <c r="F832" s="33"/>
      <c r="G8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2" s="84" t="str">
        <f>IFERROR(INDEX(TBL_UDARDA_LOANPOOL[QUAL_SERVICES_HUD_MFI],MATCH(TBL_QUAL_SERVICESLISTING_FAMILIES[[#This Row],[LISTING_LOAN_ID_PROP_ADDR]],TBL_UDARDA_LOANPOOL[LOAN_ID_PROP_ADDR],0)),"")</f>
        <v/>
      </c>
      <c r="I8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2" s="36" t="b">
        <f>CONCATENATE(TBL_QUAL_SERVICESLISTING_FAMILIES[[#This Row],[LISTING_LOAN_ID_PROP_ADDR]],TBL_QUAL_SERVICESLISTING_FAMILIES[[#This Row],[FAMILY_NAME]],TBL_QUAL_SERVICESLISTING_FAMILIES[[#This Row],[HOUSEHOLD_ANNUAL_INCOME]])&lt;&gt;""</f>
        <v>0</v>
      </c>
      <c r="K832" s="36" t="b">
        <f>AND(TBL_QUAL_SERVICESLISTING_FAMILIES[[#This Row],[LISTING_LOAN_ID_PROP_ADDR]]&lt;&gt;"",TBL_QUAL_SERVICESLISTING_FAMILIES[[#This Row],[FAMILY_NAME]]&lt;&gt;"",TBL_QUAL_SERVICESLISTING_FAMILIES[[#This Row],[HOUSEHOLD_ANNUAL_INCOME]]&lt;&gt;"")</f>
        <v>0</v>
      </c>
      <c r="L832" s="36">
        <f>SUM(
IF(AND(TBL_QUAL_SERVICESLISTING_FAMILIES[[#This Row],[LISTING_LOAN_ID_PROP_ADDR]]&lt;&gt;"",NOT(ISNUMBER(MATCH(TBL_QUAL_SERVICESLISTING_FAMILIES[[#This Row],[LISTING_LOAN_ID_PROP_ADDR]],RANGE_LOOKUP_UDARDA_LOANLIST,0)))),1,0)
)</f>
        <v>0</v>
      </c>
    </row>
    <row r="833" spans="2:12" ht="20.100000000000001" customHeight="1" x14ac:dyDescent="0.25">
      <c r="B833" s="25" t="str">
        <f>IF(TBL_QUAL_SERVICESLISTING_FAMILIES[[#This Row],[RECORD_STARTED]],IF(TBL_QUAL_SERVICESLISTING_FAMILIES[[#This Row],[ERROR_COUNT]]&gt;0,-1,IF(TBL_QUAL_SERVICESLISTING_FAMILIES[[#This Row],[REQ_FIELDS_POPULATED]],1,0)),"")</f>
        <v/>
      </c>
      <c r="C833" s="94">
        <f>ROW()-ROW(TBL_QUAL_SERVICESLISTING_FAMILIES[[#Headers],[ROW_ID]])</f>
        <v>824</v>
      </c>
      <c r="D833" s="82"/>
      <c r="E833" s="82"/>
      <c r="F833" s="33"/>
      <c r="G8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3" s="84" t="str">
        <f>IFERROR(INDEX(TBL_UDARDA_LOANPOOL[QUAL_SERVICES_HUD_MFI],MATCH(TBL_QUAL_SERVICESLISTING_FAMILIES[[#This Row],[LISTING_LOAN_ID_PROP_ADDR]],TBL_UDARDA_LOANPOOL[LOAN_ID_PROP_ADDR],0)),"")</f>
        <v/>
      </c>
      <c r="I8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3" s="36" t="b">
        <f>CONCATENATE(TBL_QUAL_SERVICESLISTING_FAMILIES[[#This Row],[LISTING_LOAN_ID_PROP_ADDR]],TBL_QUAL_SERVICESLISTING_FAMILIES[[#This Row],[FAMILY_NAME]],TBL_QUAL_SERVICESLISTING_FAMILIES[[#This Row],[HOUSEHOLD_ANNUAL_INCOME]])&lt;&gt;""</f>
        <v>0</v>
      </c>
      <c r="K833" s="36" t="b">
        <f>AND(TBL_QUAL_SERVICESLISTING_FAMILIES[[#This Row],[LISTING_LOAN_ID_PROP_ADDR]]&lt;&gt;"",TBL_QUAL_SERVICESLISTING_FAMILIES[[#This Row],[FAMILY_NAME]]&lt;&gt;"",TBL_QUAL_SERVICESLISTING_FAMILIES[[#This Row],[HOUSEHOLD_ANNUAL_INCOME]]&lt;&gt;"")</f>
        <v>0</v>
      </c>
      <c r="L833" s="36">
        <f>SUM(
IF(AND(TBL_QUAL_SERVICESLISTING_FAMILIES[[#This Row],[LISTING_LOAN_ID_PROP_ADDR]]&lt;&gt;"",NOT(ISNUMBER(MATCH(TBL_QUAL_SERVICESLISTING_FAMILIES[[#This Row],[LISTING_LOAN_ID_PROP_ADDR]],RANGE_LOOKUP_UDARDA_LOANLIST,0)))),1,0)
)</f>
        <v>0</v>
      </c>
    </row>
    <row r="834" spans="2:12" ht="20.100000000000001" customHeight="1" x14ac:dyDescent="0.25">
      <c r="B834" s="25" t="str">
        <f>IF(TBL_QUAL_SERVICESLISTING_FAMILIES[[#This Row],[RECORD_STARTED]],IF(TBL_QUAL_SERVICESLISTING_FAMILIES[[#This Row],[ERROR_COUNT]]&gt;0,-1,IF(TBL_QUAL_SERVICESLISTING_FAMILIES[[#This Row],[REQ_FIELDS_POPULATED]],1,0)),"")</f>
        <v/>
      </c>
      <c r="C834" s="94">
        <f>ROW()-ROW(TBL_QUAL_SERVICESLISTING_FAMILIES[[#Headers],[ROW_ID]])</f>
        <v>825</v>
      </c>
      <c r="D834" s="82"/>
      <c r="E834" s="82"/>
      <c r="F834" s="33"/>
      <c r="G8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4" s="84" t="str">
        <f>IFERROR(INDEX(TBL_UDARDA_LOANPOOL[QUAL_SERVICES_HUD_MFI],MATCH(TBL_QUAL_SERVICESLISTING_FAMILIES[[#This Row],[LISTING_LOAN_ID_PROP_ADDR]],TBL_UDARDA_LOANPOOL[LOAN_ID_PROP_ADDR],0)),"")</f>
        <v/>
      </c>
      <c r="I8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4" s="36" t="b">
        <f>CONCATENATE(TBL_QUAL_SERVICESLISTING_FAMILIES[[#This Row],[LISTING_LOAN_ID_PROP_ADDR]],TBL_QUAL_SERVICESLISTING_FAMILIES[[#This Row],[FAMILY_NAME]],TBL_QUAL_SERVICESLISTING_FAMILIES[[#This Row],[HOUSEHOLD_ANNUAL_INCOME]])&lt;&gt;""</f>
        <v>0</v>
      </c>
      <c r="K834" s="36" t="b">
        <f>AND(TBL_QUAL_SERVICESLISTING_FAMILIES[[#This Row],[LISTING_LOAN_ID_PROP_ADDR]]&lt;&gt;"",TBL_QUAL_SERVICESLISTING_FAMILIES[[#This Row],[FAMILY_NAME]]&lt;&gt;"",TBL_QUAL_SERVICESLISTING_FAMILIES[[#This Row],[HOUSEHOLD_ANNUAL_INCOME]]&lt;&gt;"")</f>
        <v>0</v>
      </c>
      <c r="L834" s="36">
        <f>SUM(
IF(AND(TBL_QUAL_SERVICESLISTING_FAMILIES[[#This Row],[LISTING_LOAN_ID_PROP_ADDR]]&lt;&gt;"",NOT(ISNUMBER(MATCH(TBL_QUAL_SERVICESLISTING_FAMILIES[[#This Row],[LISTING_LOAN_ID_PROP_ADDR]],RANGE_LOOKUP_UDARDA_LOANLIST,0)))),1,0)
)</f>
        <v>0</v>
      </c>
    </row>
    <row r="835" spans="2:12" ht="20.100000000000001" customHeight="1" x14ac:dyDescent="0.25">
      <c r="B835" s="25" t="str">
        <f>IF(TBL_QUAL_SERVICESLISTING_FAMILIES[[#This Row],[RECORD_STARTED]],IF(TBL_QUAL_SERVICESLISTING_FAMILIES[[#This Row],[ERROR_COUNT]]&gt;0,-1,IF(TBL_QUAL_SERVICESLISTING_FAMILIES[[#This Row],[REQ_FIELDS_POPULATED]],1,0)),"")</f>
        <v/>
      </c>
      <c r="C835" s="94">
        <f>ROW()-ROW(TBL_QUAL_SERVICESLISTING_FAMILIES[[#Headers],[ROW_ID]])</f>
        <v>826</v>
      </c>
      <c r="D835" s="82"/>
      <c r="E835" s="82"/>
      <c r="F835" s="33"/>
      <c r="G8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5" s="84" t="str">
        <f>IFERROR(INDEX(TBL_UDARDA_LOANPOOL[QUAL_SERVICES_HUD_MFI],MATCH(TBL_QUAL_SERVICESLISTING_FAMILIES[[#This Row],[LISTING_LOAN_ID_PROP_ADDR]],TBL_UDARDA_LOANPOOL[LOAN_ID_PROP_ADDR],0)),"")</f>
        <v/>
      </c>
      <c r="I8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5" s="36" t="b">
        <f>CONCATENATE(TBL_QUAL_SERVICESLISTING_FAMILIES[[#This Row],[LISTING_LOAN_ID_PROP_ADDR]],TBL_QUAL_SERVICESLISTING_FAMILIES[[#This Row],[FAMILY_NAME]],TBL_QUAL_SERVICESLISTING_FAMILIES[[#This Row],[HOUSEHOLD_ANNUAL_INCOME]])&lt;&gt;""</f>
        <v>0</v>
      </c>
      <c r="K835" s="36" t="b">
        <f>AND(TBL_QUAL_SERVICESLISTING_FAMILIES[[#This Row],[LISTING_LOAN_ID_PROP_ADDR]]&lt;&gt;"",TBL_QUAL_SERVICESLISTING_FAMILIES[[#This Row],[FAMILY_NAME]]&lt;&gt;"",TBL_QUAL_SERVICESLISTING_FAMILIES[[#This Row],[HOUSEHOLD_ANNUAL_INCOME]]&lt;&gt;"")</f>
        <v>0</v>
      </c>
      <c r="L835" s="36">
        <f>SUM(
IF(AND(TBL_QUAL_SERVICESLISTING_FAMILIES[[#This Row],[LISTING_LOAN_ID_PROP_ADDR]]&lt;&gt;"",NOT(ISNUMBER(MATCH(TBL_QUAL_SERVICESLISTING_FAMILIES[[#This Row],[LISTING_LOAN_ID_PROP_ADDR]],RANGE_LOOKUP_UDARDA_LOANLIST,0)))),1,0)
)</f>
        <v>0</v>
      </c>
    </row>
    <row r="836" spans="2:12" ht="20.100000000000001" customHeight="1" x14ac:dyDescent="0.25">
      <c r="B836" s="25" t="str">
        <f>IF(TBL_QUAL_SERVICESLISTING_FAMILIES[[#This Row],[RECORD_STARTED]],IF(TBL_QUAL_SERVICESLISTING_FAMILIES[[#This Row],[ERROR_COUNT]]&gt;0,-1,IF(TBL_QUAL_SERVICESLISTING_FAMILIES[[#This Row],[REQ_FIELDS_POPULATED]],1,0)),"")</f>
        <v/>
      </c>
      <c r="C836" s="94">
        <f>ROW()-ROW(TBL_QUAL_SERVICESLISTING_FAMILIES[[#Headers],[ROW_ID]])</f>
        <v>827</v>
      </c>
      <c r="D836" s="82"/>
      <c r="E836" s="82"/>
      <c r="F836" s="33"/>
      <c r="G8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6" s="84" t="str">
        <f>IFERROR(INDEX(TBL_UDARDA_LOANPOOL[QUAL_SERVICES_HUD_MFI],MATCH(TBL_QUAL_SERVICESLISTING_FAMILIES[[#This Row],[LISTING_LOAN_ID_PROP_ADDR]],TBL_UDARDA_LOANPOOL[LOAN_ID_PROP_ADDR],0)),"")</f>
        <v/>
      </c>
      <c r="I8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6" s="36" t="b">
        <f>CONCATENATE(TBL_QUAL_SERVICESLISTING_FAMILIES[[#This Row],[LISTING_LOAN_ID_PROP_ADDR]],TBL_QUAL_SERVICESLISTING_FAMILIES[[#This Row],[FAMILY_NAME]],TBL_QUAL_SERVICESLISTING_FAMILIES[[#This Row],[HOUSEHOLD_ANNUAL_INCOME]])&lt;&gt;""</f>
        <v>0</v>
      </c>
      <c r="K836" s="36" t="b">
        <f>AND(TBL_QUAL_SERVICESLISTING_FAMILIES[[#This Row],[LISTING_LOAN_ID_PROP_ADDR]]&lt;&gt;"",TBL_QUAL_SERVICESLISTING_FAMILIES[[#This Row],[FAMILY_NAME]]&lt;&gt;"",TBL_QUAL_SERVICESLISTING_FAMILIES[[#This Row],[HOUSEHOLD_ANNUAL_INCOME]]&lt;&gt;"")</f>
        <v>0</v>
      </c>
      <c r="L836" s="36">
        <f>SUM(
IF(AND(TBL_QUAL_SERVICESLISTING_FAMILIES[[#This Row],[LISTING_LOAN_ID_PROP_ADDR]]&lt;&gt;"",NOT(ISNUMBER(MATCH(TBL_QUAL_SERVICESLISTING_FAMILIES[[#This Row],[LISTING_LOAN_ID_PROP_ADDR]],RANGE_LOOKUP_UDARDA_LOANLIST,0)))),1,0)
)</f>
        <v>0</v>
      </c>
    </row>
    <row r="837" spans="2:12" ht="20.100000000000001" customHeight="1" x14ac:dyDescent="0.25">
      <c r="B837" s="25" t="str">
        <f>IF(TBL_QUAL_SERVICESLISTING_FAMILIES[[#This Row],[RECORD_STARTED]],IF(TBL_QUAL_SERVICESLISTING_FAMILIES[[#This Row],[ERROR_COUNT]]&gt;0,-1,IF(TBL_QUAL_SERVICESLISTING_FAMILIES[[#This Row],[REQ_FIELDS_POPULATED]],1,0)),"")</f>
        <v/>
      </c>
      <c r="C837" s="94">
        <f>ROW()-ROW(TBL_QUAL_SERVICESLISTING_FAMILIES[[#Headers],[ROW_ID]])</f>
        <v>828</v>
      </c>
      <c r="D837" s="82"/>
      <c r="E837" s="82"/>
      <c r="F837" s="33"/>
      <c r="G8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7" s="84" t="str">
        <f>IFERROR(INDEX(TBL_UDARDA_LOANPOOL[QUAL_SERVICES_HUD_MFI],MATCH(TBL_QUAL_SERVICESLISTING_FAMILIES[[#This Row],[LISTING_LOAN_ID_PROP_ADDR]],TBL_UDARDA_LOANPOOL[LOAN_ID_PROP_ADDR],0)),"")</f>
        <v/>
      </c>
      <c r="I8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7" s="36" t="b">
        <f>CONCATENATE(TBL_QUAL_SERVICESLISTING_FAMILIES[[#This Row],[LISTING_LOAN_ID_PROP_ADDR]],TBL_QUAL_SERVICESLISTING_FAMILIES[[#This Row],[FAMILY_NAME]],TBL_QUAL_SERVICESLISTING_FAMILIES[[#This Row],[HOUSEHOLD_ANNUAL_INCOME]])&lt;&gt;""</f>
        <v>0</v>
      </c>
      <c r="K837" s="36" t="b">
        <f>AND(TBL_QUAL_SERVICESLISTING_FAMILIES[[#This Row],[LISTING_LOAN_ID_PROP_ADDR]]&lt;&gt;"",TBL_QUAL_SERVICESLISTING_FAMILIES[[#This Row],[FAMILY_NAME]]&lt;&gt;"",TBL_QUAL_SERVICESLISTING_FAMILIES[[#This Row],[HOUSEHOLD_ANNUAL_INCOME]]&lt;&gt;"")</f>
        <v>0</v>
      </c>
      <c r="L837" s="36">
        <f>SUM(
IF(AND(TBL_QUAL_SERVICESLISTING_FAMILIES[[#This Row],[LISTING_LOAN_ID_PROP_ADDR]]&lt;&gt;"",NOT(ISNUMBER(MATCH(TBL_QUAL_SERVICESLISTING_FAMILIES[[#This Row],[LISTING_LOAN_ID_PROP_ADDR]],RANGE_LOOKUP_UDARDA_LOANLIST,0)))),1,0)
)</f>
        <v>0</v>
      </c>
    </row>
    <row r="838" spans="2:12" ht="20.100000000000001" customHeight="1" x14ac:dyDescent="0.25">
      <c r="B838" s="25" t="str">
        <f>IF(TBL_QUAL_SERVICESLISTING_FAMILIES[[#This Row],[RECORD_STARTED]],IF(TBL_QUAL_SERVICESLISTING_FAMILIES[[#This Row],[ERROR_COUNT]]&gt;0,-1,IF(TBL_QUAL_SERVICESLISTING_FAMILIES[[#This Row],[REQ_FIELDS_POPULATED]],1,0)),"")</f>
        <v/>
      </c>
      <c r="C838" s="94">
        <f>ROW()-ROW(TBL_QUAL_SERVICESLISTING_FAMILIES[[#Headers],[ROW_ID]])</f>
        <v>829</v>
      </c>
      <c r="D838" s="82"/>
      <c r="E838" s="82"/>
      <c r="F838" s="33"/>
      <c r="G8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8" s="84" t="str">
        <f>IFERROR(INDEX(TBL_UDARDA_LOANPOOL[QUAL_SERVICES_HUD_MFI],MATCH(TBL_QUAL_SERVICESLISTING_FAMILIES[[#This Row],[LISTING_LOAN_ID_PROP_ADDR]],TBL_UDARDA_LOANPOOL[LOAN_ID_PROP_ADDR],0)),"")</f>
        <v/>
      </c>
      <c r="I8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8" s="36" t="b">
        <f>CONCATENATE(TBL_QUAL_SERVICESLISTING_FAMILIES[[#This Row],[LISTING_LOAN_ID_PROP_ADDR]],TBL_QUAL_SERVICESLISTING_FAMILIES[[#This Row],[FAMILY_NAME]],TBL_QUAL_SERVICESLISTING_FAMILIES[[#This Row],[HOUSEHOLD_ANNUAL_INCOME]])&lt;&gt;""</f>
        <v>0</v>
      </c>
      <c r="K838" s="36" t="b">
        <f>AND(TBL_QUAL_SERVICESLISTING_FAMILIES[[#This Row],[LISTING_LOAN_ID_PROP_ADDR]]&lt;&gt;"",TBL_QUAL_SERVICESLISTING_FAMILIES[[#This Row],[FAMILY_NAME]]&lt;&gt;"",TBL_QUAL_SERVICESLISTING_FAMILIES[[#This Row],[HOUSEHOLD_ANNUAL_INCOME]]&lt;&gt;"")</f>
        <v>0</v>
      </c>
      <c r="L838" s="36">
        <f>SUM(
IF(AND(TBL_QUAL_SERVICESLISTING_FAMILIES[[#This Row],[LISTING_LOAN_ID_PROP_ADDR]]&lt;&gt;"",NOT(ISNUMBER(MATCH(TBL_QUAL_SERVICESLISTING_FAMILIES[[#This Row],[LISTING_LOAN_ID_PROP_ADDR]],RANGE_LOOKUP_UDARDA_LOANLIST,0)))),1,0)
)</f>
        <v>0</v>
      </c>
    </row>
    <row r="839" spans="2:12" ht="20.100000000000001" customHeight="1" x14ac:dyDescent="0.25">
      <c r="B839" s="25" t="str">
        <f>IF(TBL_QUAL_SERVICESLISTING_FAMILIES[[#This Row],[RECORD_STARTED]],IF(TBL_QUAL_SERVICESLISTING_FAMILIES[[#This Row],[ERROR_COUNT]]&gt;0,-1,IF(TBL_QUAL_SERVICESLISTING_FAMILIES[[#This Row],[REQ_FIELDS_POPULATED]],1,0)),"")</f>
        <v/>
      </c>
      <c r="C839" s="94">
        <f>ROW()-ROW(TBL_QUAL_SERVICESLISTING_FAMILIES[[#Headers],[ROW_ID]])</f>
        <v>830</v>
      </c>
      <c r="D839" s="82"/>
      <c r="E839" s="82"/>
      <c r="F839" s="33"/>
      <c r="G8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9" s="84" t="str">
        <f>IFERROR(INDEX(TBL_UDARDA_LOANPOOL[QUAL_SERVICES_HUD_MFI],MATCH(TBL_QUAL_SERVICESLISTING_FAMILIES[[#This Row],[LISTING_LOAN_ID_PROP_ADDR]],TBL_UDARDA_LOANPOOL[LOAN_ID_PROP_ADDR],0)),"")</f>
        <v/>
      </c>
      <c r="I8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9" s="36" t="b">
        <f>CONCATENATE(TBL_QUAL_SERVICESLISTING_FAMILIES[[#This Row],[LISTING_LOAN_ID_PROP_ADDR]],TBL_QUAL_SERVICESLISTING_FAMILIES[[#This Row],[FAMILY_NAME]],TBL_QUAL_SERVICESLISTING_FAMILIES[[#This Row],[HOUSEHOLD_ANNUAL_INCOME]])&lt;&gt;""</f>
        <v>0</v>
      </c>
      <c r="K839" s="36" t="b">
        <f>AND(TBL_QUAL_SERVICESLISTING_FAMILIES[[#This Row],[LISTING_LOAN_ID_PROP_ADDR]]&lt;&gt;"",TBL_QUAL_SERVICESLISTING_FAMILIES[[#This Row],[FAMILY_NAME]]&lt;&gt;"",TBL_QUAL_SERVICESLISTING_FAMILIES[[#This Row],[HOUSEHOLD_ANNUAL_INCOME]]&lt;&gt;"")</f>
        <v>0</v>
      </c>
      <c r="L839" s="36">
        <f>SUM(
IF(AND(TBL_QUAL_SERVICESLISTING_FAMILIES[[#This Row],[LISTING_LOAN_ID_PROP_ADDR]]&lt;&gt;"",NOT(ISNUMBER(MATCH(TBL_QUAL_SERVICESLISTING_FAMILIES[[#This Row],[LISTING_LOAN_ID_PROP_ADDR]],RANGE_LOOKUP_UDARDA_LOANLIST,0)))),1,0)
)</f>
        <v>0</v>
      </c>
    </row>
    <row r="840" spans="2:12" ht="20.100000000000001" customHeight="1" x14ac:dyDescent="0.25">
      <c r="B840" s="25" t="str">
        <f>IF(TBL_QUAL_SERVICESLISTING_FAMILIES[[#This Row],[RECORD_STARTED]],IF(TBL_QUAL_SERVICESLISTING_FAMILIES[[#This Row],[ERROR_COUNT]]&gt;0,-1,IF(TBL_QUAL_SERVICESLISTING_FAMILIES[[#This Row],[REQ_FIELDS_POPULATED]],1,0)),"")</f>
        <v/>
      </c>
      <c r="C840" s="94">
        <f>ROW()-ROW(TBL_QUAL_SERVICESLISTING_FAMILIES[[#Headers],[ROW_ID]])</f>
        <v>831</v>
      </c>
      <c r="D840" s="82"/>
      <c r="E840" s="82"/>
      <c r="F840" s="33"/>
      <c r="G8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0" s="84" t="str">
        <f>IFERROR(INDEX(TBL_UDARDA_LOANPOOL[QUAL_SERVICES_HUD_MFI],MATCH(TBL_QUAL_SERVICESLISTING_FAMILIES[[#This Row],[LISTING_LOAN_ID_PROP_ADDR]],TBL_UDARDA_LOANPOOL[LOAN_ID_PROP_ADDR],0)),"")</f>
        <v/>
      </c>
      <c r="I8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0" s="36" t="b">
        <f>CONCATENATE(TBL_QUAL_SERVICESLISTING_FAMILIES[[#This Row],[LISTING_LOAN_ID_PROP_ADDR]],TBL_QUAL_SERVICESLISTING_FAMILIES[[#This Row],[FAMILY_NAME]],TBL_QUAL_SERVICESLISTING_FAMILIES[[#This Row],[HOUSEHOLD_ANNUAL_INCOME]])&lt;&gt;""</f>
        <v>0</v>
      </c>
      <c r="K840" s="36" t="b">
        <f>AND(TBL_QUAL_SERVICESLISTING_FAMILIES[[#This Row],[LISTING_LOAN_ID_PROP_ADDR]]&lt;&gt;"",TBL_QUAL_SERVICESLISTING_FAMILIES[[#This Row],[FAMILY_NAME]]&lt;&gt;"",TBL_QUAL_SERVICESLISTING_FAMILIES[[#This Row],[HOUSEHOLD_ANNUAL_INCOME]]&lt;&gt;"")</f>
        <v>0</v>
      </c>
      <c r="L840" s="36">
        <f>SUM(
IF(AND(TBL_QUAL_SERVICESLISTING_FAMILIES[[#This Row],[LISTING_LOAN_ID_PROP_ADDR]]&lt;&gt;"",NOT(ISNUMBER(MATCH(TBL_QUAL_SERVICESLISTING_FAMILIES[[#This Row],[LISTING_LOAN_ID_PROP_ADDR]],RANGE_LOOKUP_UDARDA_LOANLIST,0)))),1,0)
)</f>
        <v>0</v>
      </c>
    </row>
    <row r="841" spans="2:12" ht="20.100000000000001" customHeight="1" x14ac:dyDescent="0.25">
      <c r="B841" s="25" t="str">
        <f>IF(TBL_QUAL_SERVICESLISTING_FAMILIES[[#This Row],[RECORD_STARTED]],IF(TBL_QUAL_SERVICESLISTING_FAMILIES[[#This Row],[ERROR_COUNT]]&gt;0,-1,IF(TBL_QUAL_SERVICESLISTING_FAMILIES[[#This Row],[REQ_FIELDS_POPULATED]],1,0)),"")</f>
        <v/>
      </c>
      <c r="C841" s="94">
        <f>ROW()-ROW(TBL_QUAL_SERVICESLISTING_FAMILIES[[#Headers],[ROW_ID]])</f>
        <v>832</v>
      </c>
      <c r="D841" s="82"/>
      <c r="E841" s="82"/>
      <c r="F841" s="33"/>
      <c r="G8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1" s="84" t="str">
        <f>IFERROR(INDEX(TBL_UDARDA_LOANPOOL[QUAL_SERVICES_HUD_MFI],MATCH(TBL_QUAL_SERVICESLISTING_FAMILIES[[#This Row],[LISTING_LOAN_ID_PROP_ADDR]],TBL_UDARDA_LOANPOOL[LOAN_ID_PROP_ADDR],0)),"")</f>
        <v/>
      </c>
      <c r="I8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1" s="36" t="b">
        <f>CONCATENATE(TBL_QUAL_SERVICESLISTING_FAMILIES[[#This Row],[LISTING_LOAN_ID_PROP_ADDR]],TBL_QUAL_SERVICESLISTING_FAMILIES[[#This Row],[FAMILY_NAME]],TBL_QUAL_SERVICESLISTING_FAMILIES[[#This Row],[HOUSEHOLD_ANNUAL_INCOME]])&lt;&gt;""</f>
        <v>0</v>
      </c>
      <c r="K841" s="36" t="b">
        <f>AND(TBL_QUAL_SERVICESLISTING_FAMILIES[[#This Row],[LISTING_LOAN_ID_PROP_ADDR]]&lt;&gt;"",TBL_QUAL_SERVICESLISTING_FAMILIES[[#This Row],[FAMILY_NAME]]&lt;&gt;"",TBL_QUAL_SERVICESLISTING_FAMILIES[[#This Row],[HOUSEHOLD_ANNUAL_INCOME]]&lt;&gt;"")</f>
        <v>0</v>
      </c>
      <c r="L841" s="36">
        <f>SUM(
IF(AND(TBL_QUAL_SERVICESLISTING_FAMILIES[[#This Row],[LISTING_LOAN_ID_PROP_ADDR]]&lt;&gt;"",NOT(ISNUMBER(MATCH(TBL_QUAL_SERVICESLISTING_FAMILIES[[#This Row],[LISTING_LOAN_ID_PROP_ADDR]],RANGE_LOOKUP_UDARDA_LOANLIST,0)))),1,0)
)</f>
        <v>0</v>
      </c>
    </row>
    <row r="842" spans="2:12" ht="20.100000000000001" customHeight="1" x14ac:dyDescent="0.25">
      <c r="B842" s="25" t="str">
        <f>IF(TBL_QUAL_SERVICESLISTING_FAMILIES[[#This Row],[RECORD_STARTED]],IF(TBL_QUAL_SERVICESLISTING_FAMILIES[[#This Row],[ERROR_COUNT]]&gt;0,-1,IF(TBL_QUAL_SERVICESLISTING_FAMILIES[[#This Row],[REQ_FIELDS_POPULATED]],1,0)),"")</f>
        <v/>
      </c>
      <c r="C842" s="94">
        <f>ROW()-ROW(TBL_QUAL_SERVICESLISTING_FAMILIES[[#Headers],[ROW_ID]])</f>
        <v>833</v>
      </c>
      <c r="D842" s="82"/>
      <c r="E842" s="82"/>
      <c r="F842" s="33"/>
      <c r="G8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2" s="84" t="str">
        <f>IFERROR(INDEX(TBL_UDARDA_LOANPOOL[QUAL_SERVICES_HUD_MFI],MATCH(TBL_QUAL_SERVICESLISTING_FAMILIES[[#This Row],[LISTING_LOAN_ID_PROP_ADDR]],TBL_UDARDA_LOANPOOL[LOAN_ID_PROP_ADDR],0)),"")</f>
        <v/>
      </c>
      <c r="I8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2" s="36" t="b">
        <f>CONCATENATE(TBL_QUAL_SERVICESLISTING_FAMILIES[[#This Row],[LISTING_LOAN_ID_PROP_ADDR]],TBL_QUAL_SERVICESLISTING_FAMILIES[[#This Row],[FAMILY_NAME]],TBL_QUAL_SERVICESLISTING_FAMILIES[[#This Row],[HOUSEHOLD_ANNUAL_INCOME]])&lt;&gt;""</f>
        <v>0</v>
      </c>
      <c r="K842" s="36" t="b">
        <f>AND(TBL_QUAL_SERVICESLISTING_FAMILIES[[#This Row],[LISTING_LOAN_ID_PROP_ADDR]]&lt;&gt;"",TBL_QUAL_SERVICESLISTING_FAMILIES[[#This Row],[FAMILY_NAME]]&lt;&gt;"",TBL_QUAL_SERVICESLISTING_FAMILIES[[#This Row],[HOUSEHOLD_ANNUAL_INCOME]]&lt;&gt;"")</f>
        <v>0</v>
      </c>
      <c r="L842" s="36">
        <f>SUM(
IF(AND(TBL_QUAL_SERVICESLISTING_FAMILIES[[#This Row],[LISTING_LOAN_ID_PROP_ADDR]]&lt;&gt;"",NOT(ISNUMBER(MATCH(TBL_QUAL_SERVICESLISTING_FAMILIES[[#This Row],[LISTING_LOAN_ID_PROP_ADDR]],RANGE_LOOKUP_UDARDA_LOANLIST,0)))),1,0)
)</f>
        <v>0</v>
      </c>
    </row>
    <row r="843" spans="2:12" ht="20.100000000000001" customHeight="1" x14ac:dyDescent="0.25">
      <c r="B843" s="25" t="str">
        <f>IF(TBL_QUAL_SERVICESLISTING_FAMILIES[[#This Row],[RECORD_STARTED]],IF(TBL_QUAL_SERVICESLISTING_FAMILIES[[#This Row],[ERROR_COUNT]]&gt;0,-1,IF(TBL_QUAL_SERVICESLISTING_FAMILIES[[#This Row],[REQ_FIELDS_POPULATED]],1,0)),"")</f>
        <v/>
      </c>
      <c r="C843" s="94">
        <f>ROW()-ROW(TBL_QUAL_SERVICESLISTING_FAMILIES[[#Headers],[ROW_ID]])</f>
        <v>834</v>
      </c>
      <c r="D843" s="82"/>
      <c r="E843" s="82"/>
      <c r="F843" s="33"/>
      <c r="G8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3" s="84" t="str">
        <f>IFERROR(INDEX(TBL_UDARDA_LOANPOOL[QUAL_SERVICES_HUD_MFI],MATCH(TBL_QUAL_SERVICESLISTING_FAMILIES[[#This Row],[LISTING_LOAN_ID_PROP_ADDR]],TBL_UDARDA_LOANPOOL[LOAN_ID_PROP_ADDR],0)),"")</f>
        <v/>
      </c>
      <c r="I8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3" s="36" t="b">
        <f>CONCATENATE(TBL_QUAL_SERVICESLISTING_FAMILIES[[#This Row],[LISTING_LOAN_ID_PROP_ADDR]],TBL_QUAL_SERVICESLISTING_FAMILIES[[#This Row],[FAMILY_NAME]],TBL_QUAL_SERVICESLISTING_FAMILIES[[#This Row],[HOUSEHOLD_ANNUAL_INCOME]])&lt;&gt;""</f>
        <v>0</v>
      </c>
      <c r="K843" s="36" t="b">
        <f>AND(TBL_QUAL_SERVICESLISTING_FAMILIES[[#This Row],[LISTING_LOAN_ID_PROP_ADDR]]&lt;&gt;"",TBL_QUAL_SERVICESLISTING_FAMILIES[[#This Row],[FAMILY_NAME]]&lt;&gt;"",TBL_QUAL_SERVICESLISTING_FAMILIES[[#This Row],[HOUSEHOLD_ANNUAL_INCOME]]&lt;&gt;"")</f>
        <v>0</v>
      </c>
      <c r="L843" s="36">
        <f>SUM(
IF(AND(TBL_QUAL_SERVICESLISTING_FAMILIES[[#This Row],[LISTING_LOAN_ID_PROP_ADDR]]&lt;&gt;"",NOT(ISNUMBER(MATCH(TBL_QUAL_SERVICESLISTING_FAMILIES[[#This Row],[LISTING_LOAN_ID_PROP_ADDR]],RANGE_LOOKUP_UDARDA_LOANLIST,0)))),1,0)
)</f>
        <v>0</v>
      </c>
    </row>
    <row r="844" spans="2:12" ht="20.100000000000001" customHeight="1" x14ac:dyDescent="0.25">
      <c r="B844" s="25" t="str">
        <f>IF(TBL_QUAL_SERVICESLISTING_FAMILIES[[#This Row],[RECORD_STARTED]],IF(TBL_QUAL_SERVICESLISTING_FAMILIES[[#This Row],[ERROR_COUNT]]&gt;0,-1,IF(TBL_QUAL_SERVICESLISTING_FAMILIES[[#This Row],[REQ_FIELDS_POPULATED]],1,0)),"")</f>
        <v/>
      </c>
      <c r="C844" s="94">
        <f>ROW()-ROW(TBL_QUAL_SERVICESLISTING_FAMILIES[[#Headers],[ROW_ID]])</f>
        <v>835</v>
      </c>
      <c r="D844" s="82"/>
      <c r="E844" s="82"/>
      <c r="F844" s="33"/>
      <c r="G8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4" s="84" t="str">
        <f>IFERROR(INDEX(TBL_UDARDA_LOANPOOL[QUAL_SERVICES_HUD_MFI],MATCH(TBL_QUAL_SERVICESLISTING_FAMILIES[[#This Row],[LISTING_LOAN_ID_PROP_ADDR]],TBL_UDARDA_LOANPOOL[LOAN_ID_PROP_ADDR],0)),"")</f>
        <v/>
      </c>
      <c r="I8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4" s="36" t="b">
        <f>CONCATENATE(TBL_QUAL_SERVICESLISTING_FAMILIES[[#This Row],[LISTING_LOAN_ID_PROP_ADDR]],TBL_QUAL_SERVICESLISTING_FAMILIES[[#This Row],[FAMILY_NAME]],TBL_QUAL_SERVICESLISTING_FAMILIES[[#This Row],[HOUSEHOLD_ANNUAL_INCOME]])&lt;&gt;""</f>
        <v>0</v>
      </c>
      <c r="K844" s="36" t="b">
        <f>AND(TBL_QUAL_SERVICESLISTING_FAMILIES[[#This Row],[LISTING_LOAN_ID_PROP_ADDR]]&lt;&gt;"",TBL_QUAL_SERVICESLISTING_FAMILIES[[#This Row],[FAMILY_NAME]]&lt;&gt;"",TBL_QUAL_SERVICESLISTING_FAMILIES[[#This Row],[HOUSEHOLD_ANNUAL_INCOME]]&lt;&gt;"")</f>
        <v>0</v>
      </c>
      <c r="L844" s="36">
        <f>SUM(
IF(AND(TBL_QUAL_SERVICESLISTING_FAMILIES[[#This Row],[LISTING_LOAN_ID_PROP_ADDR]]&lt;&gt;"",NOT(ISNUMBER(MATCH(TBL_QUAL_SERVICESLISTING_FAMILIES[[#This Row],[LISTING_LOAN_ID_PROP_ADDR]],RANGE_LOOKUP_UDARDA_LOANLIST,0)))),1,0)
)</f>
        <v>0</v>
      </c>
    </row>
    <row r="845" spans="2:12" ht="20.100000000000001" customHeight="1" x14ac:dyDescent="0.25">
      <c r="B845" s="25" t="str">
        <f>IF(TBL_QUAL_SERVICESLISTING_FAMILIES[[#This Row],[RECORD_STARTED]],IF(TBL_QUAL_SERVICESLISTING_FAMILIES[[#This Row],[ERROR_COUNT]]&gt;0,-1,IF(TBL_QUAL_SERVICESLISTING_FAMILIES[[#This Row],[REQ_FIELDS_POPULATED]],1,0)),"")</f>
        <v/>
      </c>
      <c r="C845" s="94">
        <f>ROW()-ROW(TBL_QUAL_SERVICESLISTING_FAMILIES[[#Headers],[ROW_ID]])</f>
        <v>836</v>
      </c>
      <c r="D845" s="82"/>
      <c r="E845" s="82"/>
      <c r="F845" s="33"/>
      <c r="G8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5" s="84" t="str">
        <f>IFERROR(INDEX(TBL_UDARDA_LOANPOOL[QUAL_SERVICES_HUD_MFI],MATCH(TBL_QUAL_SERVICESLISTING_FAMILIES[[#This Row],[LISTING_LOAN_ID_PROP_ADDR]],TBL_UDARDA_LOANPOOL[LOAN_ID_PROP_ADDR],0)),"")</f>
        <v/>
      </c>
      <c r="I8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5" s="36" t="b">
        <f>CONCATENATE(TBL_QUAL_SERVICESLISTING_FAMILIES[[#This Row],[LISTING_LOAN_ID_PROP_ADDR]],TBL_QUAL_SERVICESLISTING_FAMILIES[[#This Row],[FAMILY_NAME]],TBL_QUAL_SERVICESLISTING_FAMILIES[[#This Row],[HOUSEHOLD_ANNUAL_INCOME]])&lt;&gt;""</f>
        <v>0</v>
      </c>
      <c r="K845" s="36" t="b">
        <f>AND(TBL_QUAL_SERVICESLISTING_FAMILIES[[#This Row],[LISTING_LOAN_ID_PROP_ADDR]]&lt;&gt;"",TBL_QUAL_SERVICESLISTING_FAMILIES[[#This Row],[FAMILY_NAME]]&lt;&gt;"",TBL_QUAL_SERVICESLISTING_FAMILIES[[#This Row],[HOUSEHOLD_ANNUAL_INCOME]]&lt;&gt;"")</f>
        <v>0</v>
      </c>
      <c r="L845" s="36">
        <f>SUM(
IF(AND(TBL_QUAL_SERVICESLISTING_FAMILIES[[#This Row],[LISTING_LOAN_ID_PROP_ADDR]]&lt;&gt;"",NOT(ISNUMBER(MATCH(TBL_QUAL_SERVICESLISTING_FAMILIES[[#This Row],[LISTING_LOAN_ID_PROP_ADDR]],RANGE_LOOKUP_UDARDA_LOANLIST,0)))),1,0)
)</f>
        <v>0</v>
      </c>
    </row>
    <row r="846" spans="2:12" ht="20.100000000000001" customHeight="1" x14ac:dyDescent="0.25">
      <c r="B846" s="25" t="str">
        <f>IF(TBL_QUAL_SERVICESLISTING_FAMILIES[[#This Row],[RECORD_STARTED]],IF(TBL_QUAL_SERVICESLISTING_FAMILIES[[#This Row],[ERROR_COUNT]]&gt;0,-1,IF(TBL_QUAL_SERVICESLISTING_FAMILIES[[#This Row],[REQ_FIELDS_POPULATED]],1,0)),"")</f>
        <v/>
      </c>
      <c r="C846" s="94">
        <f>ROW()-ROW(TBL_QUAL_SERVICESLISTING_FAMILIES[[#Headers],[ROW_ID]])</f>
        <v>837</v>
      </c>
      <c r="D846" s="82"/>
      <c r="E846" s="82"/>
      <c r="F846" s="33"/>
      <c r="G8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6" s="84" t="str">
        <f>IFERROR(INDEX(TBL_UDARDA_LOANPOOL[QUAL_SERVICES_HUD_MFI],MATCH(TBL_QUAL_SERVICESLISTING_FAMILIES[[#This Row],[LISTING_LOAN_ID_PROP_ADDR]],TBL_UDARDA_LOANPOOL[LOAN_ID_PROP_ADDR],0)),"")</f>
        <v/>
      </c>
      <c r="I8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6" s="36" t="b">
        <f>CONCATENATE(TBL_QUAL_SERVICESLISTING_FAMILIES[[#This Row],[LISTING_LOAN_ID_PROP_ADDR]],TBL_QUAL_SERVICESLISTING_FAMILIES[[#This Row],[FAMILY_NAME]],TBL_QUAL_SERVICESLISTING_FAMILIES[[#This Row],[HOUSEHOLD_ANNUAL_INCOME]])&lt;&gt;""</f>
        <v>0</v>
      </c>
      <c r="K846" s="36" t="b">
        <f>AND(TBL_QUAL_SERVICESLISTING_FAMILIES[[#This Row],[LISTING_LOAN_ID_PROP_ADDR]]&lt;&gt;"",TBL_QUAL_SERVICESLISTING_FAMILIES[[#This Row],[FAMILY_NAME]]&lt;&gt;"",TBL_QUAL_SERVICESLISTING_FAMILIES[[#This Row],[HOUSEHOLD_ANNUAL_INCOME]]&lt;&gt;"")</f>
        <v>0</v>
      </c>
      <c r="L846" s="36">
        <f>SUM(
IF(AND(TBL_QUAL_SERVICESLISTING_FAMILIES[[#This Row],[LISTING_LOAN_ID_PROP_ADDR]]&lt;&gt;"",NOT(ISNUMBER(MATCH(TBL_QUAL_SERVICESLISTING_FAMILIES[[#This Row],[LISTING_LOAN_ID_PROP_ADDR]],RANGE_LOOKUP_UDARDA_LOANLIST,0)))),1,0)
)</f>
        <v>0</v>
      </c>
    </row>
    <row r="847" spans="2:12" ht="20.100000000000001" customHeight="1" x14ac:dyDescent="0.25">
      <c r="B847" s="25" t="str">
        <f>IF(TBL_QUAL_SERVICESLISTING_FAMILIES[[#This Row],[RECORD_STARTED]],IF(TBL_QUAL_SERVICESLISTING_FAMILIES[[#This Row],[ERROR_COUNT]]&gt;0,-1,IF(TBL_QUAL_SERVICESLISTING_FAMILIES[[#This Row],[REQ_FIELDS_POPULATED]],1,0)),"")</f>
        <v/>
      </c>
      <c r="C847" s="94">
        <f>ROW()-ROW(TBL_QUAL_SERVICESLISTING_FAMILIES[[#Headers],[ROW_ID]])</f>
        <v>838</v>
      </c>
      <c r="D847" s="82"/>
      <c r="E847" s="82"/>
      <c r="F847" s="33"/>
      <c r="G8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7" s="84" t="str">
        <f>IFERROR(INDEX(TBL_UDARDA_LOANPOOL[QUAL_SERVICES_HUD_MFI],MATCH(TBL_QUAL_SERVICESLISTING_FAMILIES[[#This Row],[LISTING_LOAN_ID_PROP_ADDR]],TBL_UDARDA_LOANPOOL[LOAN_ID_PROP_ADDR],0)),"")</f>
        <v/>
      </c>
      <c r="I8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7" s="36" t="b">
        <f>CONCATENATE(TBL_QUAL_SERVICESLISTING_FAMILIES[[#This Row],[LISTING_LOAN_ID_PROP_ADDR]],TBL_QUAL_SERVICESLISTING_FAMILIES[[#This Row],[FAMILY_NAME]],TBL_QUAL_SERVICESLISTING_FAMILIES[[#This Row],[HOUSEHOLD_ANNUAL_INCOME]])&lt;&gt;""</f>
        <v>0</v>
      </c>
      <c r="K847" s="36" t="b">
        <f>AND(TBL_QUAL_SERVICESLISTING_FAMILIES[[#This Row],[LISTING_LOAN_ID_PROP_ADDR]]&lt;&gt;"",TBL_QUAL_SERVICESLISTING_FAMILIES[[#This Row],[FAMILY_NAME]]&lt;&gt;"",TBL_QUAL_SERVICESLISTING_FAMILIES[[#This Row],[HOUSEHOLD_ANNUAL_INCOME]]&lt;&gt;"")</f>
        <v>0</v>
      </c>
      <c r="L847" s="36">
        <f>SUM(
IF(AND(TBL_QUAL_SERVICESLISTING_FAMILIES[[#This Row],[LISTING_LOAN_ID_PROP_ADDR]]&lt;&gt;"",NOT(ISNUMBER(MATCH(TBL_QUAL_SERVICESLISTING_FAMILIES[[#This Row],[LISTING_LOAN_ID_PROP_ADDR]],RANGE_LOOKUP_UDARDA_LOANLIST,0)))),1,0)
)</f>
        <v>0</v>
      </c>
    </row>
    <row r="848" spans="2:12" ht="20.100000000000001" customHeight="1" x14ac:dyDescent="0.25">
      <c r="B848" s="25" t="str">
        <f>IF(TBL_QUAL_SERVICESLISTING_FAMILIES[[#This Row],[RECORD_STARTED]],IF(TBL_QUAL_SERVICESLISTING_FAMILIES[[#This Row],[ERROR_COUNT]]&gt;0,-1,IF(TBL_QUAL_SERVICESLISTING_FAMILIES[[#This Row],[REQ_FIELDS_POPULATED]],1,0)),"")</f>
        <v/>
      </c>
      <c r="C848" s="94">
        <f>ROW()-ROW(TBL_QUAL_SERVICESLISTING_FAMILIES[[#Headers],[ROW_ID]])</f>
        <v>839</v>
      </c>
      <c r="D848" s="82"/>
      <c r="E848" s="82"/>
      <c r="F848" s="33"/>
      <c r="G8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8" s="84" t="str">
        <f>IFERROR(INDEX(TBL_UDARDA_LOANPOOL[QUAL_SERVICES_HUD_MFI],MATCH(TBL_QUAL_SERVICESLISTING_FAMILIES[[#This Row],[LISTING_LOAN_ID_PROP_ADDR]],TBL_UDARDA_LOANPOOL[LOAN_ID_PROP_ADDR],0)),"")</f>
        <v/>
      </c>
      <c r="I8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8" s="36" t="b">
        <f>CONCATENATE(TBL_QUAL_SERVICESLISTING_FAMILIES[[#This Row],[LISTING_LOAN_ID_PROP_ADDR]],TBL_QUAL_SERVICESLISTING_FAMILIES[[#This Row],[FAMILY_NAME]],TBL_QUAL_SERVICESLISTING_FAMILIES[[#This Row],[HOUSEHOLD_ANNUAL_INCOME]])&lt;&gt;""</f>
        <v>0</v>
      </c>
      <c r="K848" s="36" t="b">
        <f>AND(TBL_QUAL_SERVICESLISTING_FAMILIES[[#This Row],[LISTING_LOAN_ID_PROP_ADDR]]&lt;&gt;"",TBL_QUAL_SERVICESLISTING_FAMILIES[[#This Row],[FAMILY_NAME]]&lt;&gt;"",TBL_QUAL_SERVICESLISTING_FAMILIES[[#This Row],[HOUSEHOLD_ANNUAL_INCOME]]&lt;&gt;"")</f>
        <v>0</v>
      </c>
      <c r="L848" s="36">
        <f>SUM(
IF(AND(TBL_QUAL_SERVICESLISTING_FAMILIES[[#This Row],[LISTING_LOAN_ID_PROP_ADDR]]&lt;&gt;"",NOT(ISNUMBER(MATCH(TBL_QUAL_SERVICESLISTING_FAMILIES[[#This Row],[LISTING_LOAN_ID_PROP_ADDR]],RANGE_LOOKUP_UDARDA_LOANLIST,0)))),1,0)
)</f>
        <v>0</v>
      </c>
    </row>
    <row r="849" spans="2:12" ht="20.100000000000001" customHeight="1" x14ac:dyDescent="0.25">
      <c r="B849" s="25" t="str">
        <f>IF(TBL_QUAL_SERVICESLISTING_FAMILIES[[#This Row],[RECORD_STARTED]],IF(TBL_QUAL_SERVICESLISTING_FAMILIES[[#This Row],[ERROR_COUNT]]&gt;0,-1,IF(TBL_QUAL_SERVICESLISTING_FAMILIES[[#This Row],[REQ_FIELDS_POPULATED]],1,0)),"")</f>
        <v/>
      </c>
      <c r="C849" s="94">
        <f>ROW()-ROW(TBL_QUAL_SERVICESLISTING_FAMILIES[[#Headers],[ROW_ID]])</f>
        <v>840</v>
      </c>
      <c r="D849" s="82"/>
      <c r="E849" s="82"/>
      <c r="F849" s="33"/>
      <c r="G8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9" s="84" t="str">
        <f>IFERROR(INDEX(TBL_UDARDA_LOANPOOL[QUAL_SERVICES_HUD_MFI],MATCH(TBL_QUAL_SERVICESLISTING_FAMILIES[[#This Row],[LISTING_LOAN_ID_PROP_ADDR]],TBL_UDARDA_LOANPOOL[LOAN_ID_PROP_ADDR],0)),"")</f>
        <v/>
      </c>
      <c r="I8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9" s="36" t="b">
        <f>CONCATENATE(TBL_QUAL_SERVICESLISTING_FAMILIES[[#This Row],[LISTING_LOAN_ID_PROP_ADDR]],TBL_QUAL_SERVICESLISTING_FAMILIES[[#This Row],[FAMILY_NAME]],TBL_QUAL_SERVICESLISTING_FAMILIES[[#This Row],[HOUSEHOLD_ANNUAL_INCOME]])&lt;&gt;""</f>
        <v>0</v>
      </c>
      <c r="K849" s="36" t="b">
        <f>AND(TBL_QUAL_SERVICESLISTING_FAMILIES[[#This Row],[LISTING_LOAN_ID_PROP_ADDR]]&lt;&gt;"",TBL_QUAL_SERVICESLISTING_FAMILIES[[#This Row],[FAMILY_NAME]]&lt;&gt;"",TBL_QUAL_SERVICESLISTING_FAMILIES[[#This Row],[HOUSEHOLD_ANNUAL_INCOME]]&lt;&gt;"")</f>
        <v>0</v>
      </c>
      <c r="L849" s="36">
        <f>SUM(
IF(AND(TBL_QUAL_SERVICESLISTING_FAMILIES[[#This Row],[LISTING_LOAN_ID_PROP_ADDR]]&lt;&gt;"",NOT(ISNUMBER(MATCH(TBL_QUAL_SERVICESLISTING_FAMILIES[[#This Row],[LISTING_LOAN_ID_PROP_ADDR]],RANGE_LOOKUP_UDARDA_LOANLIST,0)))),1,0)
)</f>
        <v>0</v>
      </c>
    </row>
    <row r="850" spans="2:12" ht="20.100000000000001" customHeight="1" x14ac:dyDescent="0.25">
      <c r="B850" s="25" t="str">
        <f>IF(TBL_QUAL_SERVICESLISTING_FAMILIES[[#This Row],[RECORD_STARTED]],IF(TBL_QUAL_SERVICESLISTING_FAMILIES[[#This Row],[ERROR_COUNT]]&gt;0,-1,IF(TBL_QUAL_SERVICESLISTING_FAMILIES[[#This Row],[REQ_FIELDS_POPULATED]],1,0)),"")</f>
        <v/>
      </c>
      <c r="C850" s="94">
        <f>ROW()-ROW(TBL_QUAL_SERVICESLISTING_FAMILIES[[#Headers],[ROW_ID]])</f>
        <v>841</v>
      </c>
      <c r="D850" s="82"/>
      <c r="E850" s="82"/>
      <c r="F850" s="33"/>
      <c r="G8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0" s="84" t="str">
        <f>IFERROR(INDEX(TBL_UDARDA_LOANPOOL[QUAL_SERVICES_HUD_MFI],MATCH(TBL_QUAL_SERVICESLISTING_FAMILIES[[#This Row],[LISTING_LOAN_ID_PROP_ADDR]],TBL_UDARDA_LOANPOOL[LOAN_ID_PROP_ADDR],0)),"")</f>
        <v/>
      </c>
      <c r="I8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0" s="36" t="b">
        <f>CONCATENATE(TBL_QUAL_SERVICESLISTING_FAMILIES[[#This Row],[LISTING_LOAN_ID_PROP_ADDR]],TBL_QUAL_SERVICESLISTING_FAMILIES[[#This Row],[FAMILY_NAME]],TBL_QUAL_SERVICESLISTING_FAMILIES[[#This Row],[HOUSEHOLD_ANNUAL_INCOME]])&lt;&gt;""</f>
        <v>0</v>
      </c>
      <c r="K850" s="36" t="b">
        <f>AND(TBL_QUAL_SERVICESLISTING_FAMILIES[[#This Row],[LISTING_LOAN_ID_PROP_ADDR]]&lt;&gt;"",TBL_QUAL_SERVICESLISTING_FAMILIES[[#This Row],[FAMILY_NAME]]&lt;&gt;"",TBL_QUAL_SERVICESLISTING_FAMILIES[[#This Row],[HOUSEHOLD_ANNUAL_INCOME]]&lt;&gt;"")</f>
        <v>0</v>
      </c>
      <c r="L850" s="36">
        <f>SUM(
IF(AND(TBL_QUAL_SERVICESLISTING_FAMILIES[[#This Row],[LISTING_LOAN_ID_PROP_ADDR]]&lt;&gt;"",NOT(ISNUMBER(MATCH(TBL_QUAL_SERVICESLISTING_FAMILIES[[#This Row],[LISTING_LOAN_ID_PROP_ADDR]],RANGE_LOOKUP_UDARDA_LOANLIST,0)))),1,0)
)</f>
        <v>0</v>
      </c>
    </row>
    <row r="851" spans="2:12" ht="20.100000000000001" customHeight="1" x14ac:dyDescent="0.25">
      <c r="B851" s="25" t="str">
        <f>IF(TBL_QUAL_SERVICESLISTING_FAMILIES[[#This Row],[RECORD_STARTED]],IF(TBL_QUAL_SERVICESLISTING_FAMILIES[[#This Row],[ERROR_COUNT]]&gt;0,-1,IF(TBL_QUAL_SERVICESLISTING_FAMILIES[[#This Row],[REQ_FIELDS_POPULATED]],1,0)),"")</f>
        <v/>
      </c>
      <c r="C851" s="94">
        <f>ROW()-ROW(TBL_QUAL_SERVICESLISTING_FAMILIES[[#Headers],[ROW_ID]])</f>
        <v>842</v>
      </c>
      <c r="D851" s="82"/>
      <c r="E851" s="82"/>
      <c r="F851" s="33"/>
      <c r="G8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1" s="84" t="str">
        <f>IFERROR(INDEX(TBL_UDARDA_LOANPOOL[QUAL_SERVICES_HUD_MFI],MATCH(TBL_QUAL_SERVICESLISTING_FAMILIES[[#This Row],[LISTING_LOAN_ID_PROP_ADDR]],TBL_UDARDA_LOANPOOL[LOAN_ID_PROP_ADDR],0)),"")</f>
        <v/>
      </c>
      <c r="I8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1" s="36" t="b">
        <f>CONCATENATE(TBL_QUAL_SERVICESLISTING_FAMILIES[[#This Row],[LISTING_LOAN_ID_PROP_ADDR]],TBL_QUAL_SERVICESLISTING_FAMILIES[[#This Row],[FAMILY_NAME]],TBL_QUAL_SERVICESLISTING_FAMILIES[[#This Row],[HOUSEHOLD_ANNUAL_INCOME]])&lt;&gt;""</f>
        <v>0</v>
      </c>
      <c r="K851" s="36" t="b">
        <f>AND(TBL_QUAL_SERVICESLISTING_FAMILIES[[#This Row],[LISTING_LOAN_ID_PROP_ADDR]]&lt;&gt;"",TBL_QUAL_SERVICESLISTING_FAMILIES[[#This Row],[FAMILY_NAME]]&lt;&gt;"",TBL_QUAL_SERVICESLISTING_FAMILIES[[#This Row],[HOUSEHOLD_ANNUAL_INCOME]]&lt;&gt;"")</f>
        <v>0</v>
      </c>
      <c r="L851" s="36">
        <f>SUM(
IF(AND(TBL_QUAL_SERVICESLISTING_FAMILIES[[#This Row],[LISTING_LOAN_ID_PROP_ADDR]]&lt;&gt;"",NOT(ISNUMBER(MATCH(TBL_QUAL_SERVICESLISTING_FAMILIES[[#This Row],[LISTING_LOAN_ID_PROP_ADDR]],RANGE_LOOKUP_UDARDA_LOANLIST,0)))),1,0)
)</f>
        <v>0</v>
      </c>
    </row>
    <row r="852" spans="2:12" ht="20.100000000000001" customHeight="1" x14ac:dyDescent="0.25">
      <c r="B852" s="25" t="str">
        <f>IF(TBL_QUAL_SERVICESLISTING_FAMILIES[[#This Row],[RECORD_STARTED]],IF(TBL_QUAL_SERVICESLISTING_FAMILIES[[#This Row],[ERROR_COUNT]]&gt;0,-1,IF(TBL_QUAL_SERVICESLISTING_FAMILIES[[#This Row],[REQ_FIELDS_POPULATED]],1,0)),"")</f>
        <v/>
      </c>
      <c r="C852" s="94">
        <f>ROW()-ROW(TBL_QUAL_SERVICESLISTING_FAMILIES[[#Headers],[ROW_ID]])</f>
        <v>843</v>
      </c>
      <c r="D852" s="82"/>
      <c r="E852" s="82"/>
      <c r="F852" s="33"/>
      <c r="G8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2" s="84" t="str">
        <f>IFERROR(INDEX(TBL_UDARDA_LOANPOOL[QUAL_SERVICES_HUD_MFI],MATCH(TBL_QUAL_SERVICESLISTING_FAMILIES[[#This Row],[LISTING_LOAN_ID_PROP_ADDR]],TBL_UDARDA_LOANPOOL[LOAN_ID_PROP_ADDR],0)),"")</f>
        <v/>
      </c>
      <c r="I8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2" s="36" t="b">
        <f>CONCATENATE(TBL_QUAL_SERVICESLISTING_FAMILIES[[#This Row],[LISTING_LOAN_ID_PROP_ADDR]],TBL_QUAL_SERVICESLISTING_FAMILIES[[#This Row],[FAMILY_NAME]],TBL_QUAL_SERVICESLISTING_FAMILIES[[#This Row],[HOUSEHOLD_ANNUAL_INCOME]])&lt;&gt;""</f>
        <v>0</v>
      </c>
      <c r="K852" s="36" t="b">
        <f>AND(TBL_QUAL_SERVICESLISTING_FAMILIES[[#This Row],[LISTING_LOAN_ID_PROP_ADDR]]&lt;&gt;"",TBL_QUAL_SERVICESLISTING_FAMILIES[[#This Row],[FAMILY_NAME]]&lt;&gt;"",TBL_QUAL_SERVICESLISTING_FAMILIES[[#This Row],[HOUSEHOLD_ANNUAL_INCOME]]&lt;&gt;"")</f>
        <v>0</v>
      </c>
      <c r="L852" s="36">
        <f>SUM(
IF(AND(TBL_QUAL_SERVICESLISTING_FAMILIES[[#This Row],[LISTING_LOAN_ID_PROP_ADDR]]&lt;&gt;"",NOT(ISNUMBER(MATCH(TBL_QUAL_SERVICESLISTING_FAMILIES[[#This Row],[LISTING_LOAN_ID_PROP_ADDR]],RANGE_LOOKUP_UDARDA_LOANLIST,0)))),1,0)
)</f>
        <v>0</v>
      </c>
    </row>
    <row r="853" spans="2:12" ht="20.100000000000001" customHeight="1" x14ac:dyDescent="0.25">
      <c r="B853" s="25" t="str">
        <f>IF(TBL_QUAL_SERVICESLISTING_FAMILIES[[#This Row],[RECORD_STARTED]],IF(TBL_QUAL_SERVICESLISTING_FAMILIES[[#This Row],[ERROR_COUNT]]&gt;0,-1,IF(TBL_QUAL_SERVICESLISTING_FAMILIES[[#This Row],[REQ_FIELDS_POPULATED]],1,0)),"")</f>
        <v/>
      </c>
      <c r="C853" s="94">
        <f>ROW()-ROW(TBL_QUAL_SERVICESLISTING_FAMILIES[[#Headers],[ROW_ID]])</f>
        <v>844</v>
      </c>
      <c r="D853" s="82"/>
      <c r="E853" s="82"/>
      <c r="F853" s="33"/>
      <c r="G8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3" s="84" t="str">
        <f>IFERROR(INDEX(TBL_UDARDA_LOANPOOL[QUAL_SERVICES_HUD_MFI],MATCH(TBL_QUAL_SERVICESLISTING_FAMILIES[[#This Row],[LISTING_LOAN_ID_PROP_ADDR]],TBL_UDARDA_LOANPOOL[LOAN_ID_PROP_ADDR],0)),"")</f>
        <v/>
      </c>
      <c r="I8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3" s="36" t="b">
        <f>CONCATENATE(TBL_QUAL_SERVICESLISTING_FAMILIES[[#This Row],[LISTING_LOAN_ID_PROP_ADDR]],TBL_QUAL_SERVICESLISTING_FAMILIES[[#This Row],[FAMILY_NAME]],TBL_QUAL_SERVICESLISTING_FAMILIES[[#This Row],[HOUSEHOLD_ANNUAL_INCOME]])&lt;&gt;""</f>
        <v>0</v>
      </c>
      <c r="K853" s="36" t="b">
        <f>AND(TBL_QUAL_SERVICESLISTING_FAMILIES[[#This Row],[LISTING_LOAN_ID_PROP_ADDR]]&lt;&gt;"",TBL_QUAL_SERVICESLISTING_FAMILIES[[#This Row],[FAMILY_NAME]]&lt;&gt;"",TBL_QUAL_SERVICESLISTING_FAMILIES[[#This Row],[HOUSEHOLD_ANNUAL_INCOME]]&lt;&gt;"")</f>
        <v>0</v>
      </c>
      <c r="L853" s="36">
        <f>SUM(
IF(AND(TBL_QUAL_SERVICESLISTING_FAMILIES[[#This Row],[LISTING_LOAN_ID_PROP_ADDR]]&lt;&gt;"",NOT(ISNUMBER(MATCH(TBL_QUAL_SERVICESLISTING_FAMILIES[[#This Row],[LISTING_LOAN_ID_PROP_ADDR]],RANGE_LOOKUP_UDARDA_LOANLIST,0)))),1,0)
)</f>
        <v>0</v>
      </c>
    </row>
    <row r="854" spans="2:12" ht="20.100000000000001" customHeight="1" x14ac:dyDescent="0.25">
      <c r="B854" s="25" t="str">
        <f>IF(TBL_QUAL_SERVICESLISTING_FAMILIES[[#This Row],[RECORD_STARTED]],IF(TBL_QUAL_SERVICESLISTING_FAMILIES[[#This Row],[ERROR_COUNT]]&gt;0,-1,IF(TBL_QUAL_SERVICESLISTING_FAMILIES[[#This Row],[REQ_FIELDS_POPULATED]],1,0)),"")</f>
        <v/>
      </c>
      <c r="C854" s="94">
        <f>ROW()-ROW(TBL_QUAL_SERVICESLISTING_FAMILIES[[#Headers],[ROW_ID]])</f>
        <v>845</v>
      </c>
      <c r="D854" s="82"/>
      <c r="E854" s="82"/>
      <c r="F854" s="33"/>
      <c r="G8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4" s="84" t="str">
        <f>IFERROR(INDEX(TBL_UDARDA_LOANPOOL[QUAL_SERVICES_HUD_MFI],MATCH(TBL_QUAL_SERVICESLISTING_FAMILIES[[#This Row],[LISTING_LOAN_ID_PROP_ADDR]],TBL_UDARDA_LOANPOOL[LOAN_ID_PROP_ADDR],0)),"")</f>
        <v/>
      </c>
      <c r="I8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4" s="36" t="b">
        <f>CONCATENATE(TBL_QUAL_SERVICESLISTING_FAMILIES[[#This Row],[LISTING_LOAN_ID_PROP_ADDR]],TBL_QUAL_SERVICESLISTING_FAMILIES[[#This Row],[FAMILY_NAME]],TBL_QUAL_SERVICESLISTING_FAMILIES[[#This Row],[HOUSEHOLD_ANNUAL_INCOME]])&lt;&gt;""</f>
        <v>0</v>
      </c>
      <c r="K854" s="36" t="b">
        <f>AND(TBL_QUAL_SERVICESLISTING_FAMILIES[[#This Row],[LISTING_LOAN_ID_PROP_ADDR]]&lt;&gt;"",TBL_QUAL_SERVICESLISTING_FAMILIES[[#This Row],[FAMILY_NAME]]&lt;&gt;"",TBL_QUAL_SERVICESLISTING_FAMILIES[[#This Row],[HOUSEHOLD_ANNUAL_INCOME]]&lt;&gt;"")</f>
        <v>0</v>
      </c>
      <c r="L854" s="36">
        <f>SUM(
IF(AND(TBL_QUAL_SERVICESLISTING_FAMILIES[[#This Row],[LISTING_LOAN_ID_PROP_ADDR]]&lt;&gt;"",NOT(ISNUMBER(MATCH(TBL_QUAL_SERVICESLISTING_FAMILIES[[#This Row],[LISTING_LOAN_ID_PROP_ADDR]],RANGE_LOOKUP_UDARDA_LOANLIST,0)))),1,0)
)</f>
        <v>0</v>
      </c>
    </row>
    <row r="855" spans="2:12" ht="20.100000000000001" customHeight="1" x14ac:dyDescent="0.25">
      <c r="B855" s="25" t="str">
        <f>IF(TBL_QUAL_SERVICESLISTING_FAMILIES[[#This Row],[RECORD_STARTED]],IF(TBL_QUAL_SERVICESLISTING_FAMILIES[[#This Row],[ERROR_COUNT]]&gt;0,-1,IF(TBL_QUAL_SERVICESLISTING_FAMILIES[[#This Row],[REQ_FIELDS_POPULATED]],1,0)),"")</f>
        <v/>
      </c>
      <c r="C855" s="94">
        <f>ROW()-ROW(TBL_QUAL_SERVICESLISTING_FAMILIES[[#Headers],[ROW_ID]])</f>
        <v>846</v>
      </c>
      <c r="D855" s="82"/>
      <c r="E855" s="82"/>
      <c r="F855" s="33"/>
      <c r="G8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5" s="84" t="str">
        <f>IFERROR(INDEX(TBL_UDARDA_LOANPOOL[QUAL_SERVICES_HUD_MFI],MATCH(TBL_QUAL_SERVICESLISTING_FAMILIES[[#This Row],[LISTING_LOAN_ID_PROP_ADDR]],TBL_UDARDA_LOANPOOL[LOAN_ID_PROP_ADDR],0)),"")</f>
        <v/>
      </c>
      <c r="I8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5" s="36" t="b">
        <f>CONCATENATE(TBL_QUAL_SERVICESLISTING_FAMILIES[[#This Row],[LISTING_LOAN_ID_PROP_ADDR]],TBL_QUAL_SERVICESLISTING_FAMILIES[[#This Row],[FAMILY_NAME]],TBL_QUAL_SERVICESLISTING_FAMILIES[[#This Row],[HOUSEHOLD_ANNUAL_INCOME]])&lt;&gt;""</f>
        <v>0</v>
      </c>
      <c r="K855" s="36" t="b">
        <f>AND(TBL_QUAL_SERVICESLISTING_FAMILIES[[#This Row],[LISTING_LOAN_ID_PROP_ADDR]]&lt;&gt;"",TBL_QUAL_SERVICESLISTING_FAMILIES[[#This Row],[FAMILY_NAME]]&lt;&gt;"",TBL_QUAL_SERVICESLISTING_FAMILIES[[#This Row],[HOUSEHOLD_ANNUAL_INCOME]]&lt;&gt;"")</f>
        <v>0</v>
      </c>
      <c r="L855" s="36">
        <f>SUM(
IF(AND(TBL_QUAL_SERVICESLISTING_FAMILIES[[#This Row],[LISTING_LOAN_ID_PROP_ADDR]]&lt;&gt;"",NOT(ISNUMBER(MATCH(TBL_QUAL_SERVICESLISTING_FAMILIES[[#This Row],[LISTING_LOAN_ID_PROP_ADDR]],RANGE_LOOKUP_UDARDA_LOANLIST,0)))),1,0)
)</f>
        <v>0</v>
      </c>
    </row>
    <row r="856" spans="2:12" ht="20.100000000000001" customHeight="1" x14ac:dyDescent="0.25">
      <c r="B856" s="25" t="str">
        <f>IF(TBL_QUAL_SERVICESLISTING_FAMILIES[[#This Row],[RECORD_STARTED]],IF(TBL_QUAL_SERVICESLISTING_FAMILIES[[#This Row],[ERROR_COUNT]]&gt;0,-1,IF(TBL_QUAL_SERVICESLISTING_FAMILIES[[#This Row],[REQ_FIELDS_POPULATED]],1,0)),"")</f>
        <v/>
      </c>
      <c r="C856" s="94">
        <f>ROW()-ROW(TBL_QUAL_SERVICESLISTING_FAMILIES[[#Headers],[ROW_ID]])</f>
        <v>847</v>
      </c>
      <c r="D856" s="82"/>
      <c r="E856" s="82"/>
      <c r="F856" s="33"/>
      <c r="G8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6" s="84" t="str">
        <f>IFERROR(INDEX(TBL_UDARDA_LOANPOOL[QUAL_SERVICES_HUD_MFI],MATCH(TBL_QUAL_SERVICESLISTING_FAMILIES[[#This Row],[LISTING_LOAN_ID_PROP_ADDR]],TBL_UDARDA_LOANPOOL[LOAN_ID_PROP_ADDR],0)),"")</f>
        <v/>
      </c>
      <c r="I8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6" s="36" t="b">
        <f>CONCATENATE(TBL_QUAL_SERVICESLISTING_FAMILIES[[#This Row],[LISTING_LOAN_ID_PROP_ADDR]],TBL_QUAL_SERVICESLISTING_FAMILIES[[#This Row],[FAMILY_NAME]],TBL_QUAL_SERVICESLISTING_FAMILIES[[#This Row],[HOUSEHOLD_ANNUAL_INCOME]])&lt;&gt;""</f>
        <v>0</v>
      </c>
      <c r="K856" s="36" t="b">
        <f>AND(TBL_QUAL_SERVICESLISTING_FAMILIES[[#This Row],[LISTING_LOAN_ID_PROP_ADDR]]&lt;&gt;"",TBL_QUAL_SERVICESLISTING_FAMILIES[[#This Row],[FAMILY_NAME]]&lt;&gt;"",TBL_QUAL_SERVICESLISTING_FAMILIES[[#This Row],[HOUSEHOLD_ANNUAL_INCOME]]&lt;&gt;"")</f>
        <v>0</v>
      </c>
      <c r="L856" s="36">
        <f>SUM(
IF(AND(TBL_QUAL_SERVICESLISTING_FAMILIES[[#This Row],[LISTING_LOAN_ID_PROP_ADDR]]&lt;&gt;"",NOT(ISNUMBER(MATCH(TBL_QUAL_SERVICESLISTING_FAMILIES[[#This Row],[LISTING_LOAN_ID_PROP_ADDR]],RANGE_LOOKUP_UDARDA_LOANLIST,0)))),1,0)
)</f>
        <v>0</v>
      </c>
    </row>
    <row r="857" spans="2:12" ht="20.100000000000001" customHeight="1" x14ac:dyDescent="0.25">
      <c r="B857" s="25" t="str">
        <f>IF(TBL_QUAL_SERVICESLISTING_FAMILIES[[#This Row],[RECORD_STARTED]],IF(TBL_QUAL_SERVICESLISTING_FAMILIES[[#This Row],[ERROR_COUNT]]&gt;0,-1,IF(TBL_QUAL_SERVICESLISTING_FAMILIES[[#This Row],[REQ_FIELDS_POPULATED]],1,0)),"")</f>
        <v/>
      </c>
      <c r="C857" s="94">
        <f>ROW()-ROW(TBL_QUAL_SERVICESLISTING_FAMILIES[[#Headers],[ROW_ID]])</f>
        <v>848</v>
      </c>
      <c r="D857" s="82"/>
      <c r="E857" s="82"/>
      <c r="F857" s="33"/>
      <c r="G8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7" s="84" t="str">
        <f>IFERROR(INDEX(TBL_UDARDA_LOANPOOL[QUAL_SERVICES_HUD_MFI],MATCH(TBL_QUAL_SERVICESLISTING_FAMILIES[[#This Row],[LISTING_LOAN_ID_PROP_ADDR]],TBL_UDARDA_LOANPOOL[LOAN_ID_PROP_ADDR],0)),"")</f>
        <v/>
      </c>
      <c r="I8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7" s="36" t="b">
        <f>CONCATENATE(TBL_QUAL_SERVICESLISTING_FAMILIES[[#This Row],[LISTING_LOAN_ID_PROP_ADDR]],TBL_QUAL_SERVICESLISTING_FAMILIES[[#This Row],[FAMILY_NAME]],TBL_QUAL_SERVICESLISTING_FAMILIES[[#This Row],[HOUSEHOLD_ANNUAL_INCOME]])&lt;&gt;""</f>
        <v>0</v>
      </c>
      <c r="K857" s="36" t="b">
        <f>AND(TBL_QUAL_SERVICESLISTING_FAMILIES[[#This Row],[LISTING_LOAN_ID_PROP_ADDR]]&lt;&gt;"",TBL_QUAL_SERVICESLISTING_FAMILIES[[#This Row],[FAMILY_NAME]]&lt;&gt;"",TBL_QUAL_SERVICESLISTING_FAMILIES[[#This Row],[HOUSEHOLD_ANNUAL_INCOME]]&lt;&gt;"")</f>
        <v>0</v>
      </c>
      <c r="L857" s="36">
        <f>SUM(
IF(AND(TBL_QUAL_SERVICESLISTING_FAMILIES[[#This Row],[LISTING_LOAN_ID_PROP_ADDR]]&lt;&gt;"",NOT(ISNUMBER(MATCH(TBL_QUAL_SERVICESLISTING_FAMILIES[[#This Row],[LISTING_LOAN_ID_PROP_ADDR]],RANGE_LOOKUP_UDARDA_LOANLIST,0)))),1,0)
)</f>
        <v>0</v>
      </c>
    </row>
    <row r="858" spans="2:12" ht="20.100000000000001" customHeight="1" x14ac:dyDescent="0.25">
      <c r="B858" s="25" t="str">
        <f>IF(TBL_QUAL_SERVICESLISTING_FAMILIES[[#This Row],[RECORD_STARTED]],IF(TBL_QUAL_SERVICESLISTING_FAMILIES[[#This Row],[ERROR_COUNT]]&gt;0,-1,IF(TBL_QUAL_SERVICESLISTING_FAMILIES[[#This Row],[REQ_FIELDS_POPULATED]],1,0)),"")</f>
        <v/>
      </c>
      <c r="C858" s="94">
        <f>ROW()-ROW(TBL_QUAL_SERVICESLISTING_FAMILIES[[#Headers],[ROW_ID]])</f>
        <v>849</v>
      </c>
      <c r="D858" s="82"/>
      <c r="E858" s="82"/>
      <c r="F858" s="33"/>
      <c r="G8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8" s="84" t="str">
        <f>IFERROR(INDEX(TBL_UDARDA_LOANPOOL[QUAL_SERVICES_HUD_MFI],MATCH(TBL_QUAL_SERVICESLISTING_FAMILIES[[#This Row],[LISTING_LOAN_ID_PROP_ADDR]],TBL_UDARDA_LOANPOOL[LOAN_ID_PROP_ADDR],0)),"")</f>
        <v/>
      </c>
      <c r="I8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8" s="36" t="b">
        <f>CONCATENATE(TBL_QUAL_SERVICESLISTING_FAMILIES[[#This Row],[LISTING_LOAN_ID_PROP_ADDR]],TBL_QUAL_SERVICESLISTING_FAMILIES[[#This Row],[FAMILY_NAME]],TBL_QUAL_SERVICESLISTING_FAMILIES[[#This Row],[HOUSEHOLD_ANNUAL_INCOME]])&lt;&gt;""</f>
        <v>0</v>
      </c>
      <c r="K858" s="36" t="b">
        <f>AND(TBL_QUAL_SERVICESLISTING_FAMILIES[[#This Row],[LISTING_LOAN_ID_PROP_ADDR]]&lt;&gt;"",TBL_QUAL_SERVICESLISTING_FAMILIES[[#This Row],[FAMILY_NAME]]&lt;&gt;"",TBL_QUAL_SERVICESLISTING_FAMILIES[[#This Row],[HOUSEHOLD_ANNUAL_INCOME]]&lt;&gt;"")</f>
        <v>0</v>
      </c>
      <c r="L858" s="36">
        <f>SUM(
IF(AND(TBL_QUAL_SERVICESLISTING_FAMILIES[[#This Row],[LISTING_LOAN_ID_PROP_ADDR]]&lt;&gt;"",NOT(ISNUMBER(MATCH(TBL_QUAL_SERVICESLISTING_FAMILIES[[#This Row],[LISTING_LOAN_ID_PROP_ADDR]],RANGE_LOOKUP_UDARDA_LOANLIST,0)))),1,0)
)</f>
        <v>0</v>
      </c>
    </row>
    <row r="859" spans="2:12" ht="20.100000000000001" customHeight="1" x14ac:dyDescent="0.25">
      <c r="B859" s="25" t="str">
        <f>IF(TBL_QUAL_SERVICESLISTING_FAMILIES[[#This Row],[RECORD_STARTED]],IF(TBL_QUAL_SERVICESLISTING_FAMILIES[[#This Row],[ERROR_COUNT]]&gt;0,-1,IF(TBL_QUAL_SERVICESLISTING_FAMILIES[[#This Row],[REQ_FIELDS_POPULATED]],1,0)),"")</f>
        <v/>
      </c>
      <c r="C859" s="94">
        <f>ROW()-ROW(TBL_QUAL_SERVICESLISTING_FAMILIES[[#Headers],[ROW_ID]])</f>
        <v>850</v>
      </c>
      <c r="D859" s="82"/>
      <c r="E859" s="82"/>
      <c r="F859" s="33"/>
      <c r="G8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9" s="84" t="str">
        <f>IFERROR(INDEX(TBL_UDARDA_LOANPOOL[QUAL_SERVICES_HUD_MFI],MATCH(TBL_QUAL_SERVICESLISTING_FAMILIES[[#This Row],[LISTING_LOAN_ID_PROP_ADDR]],TBL_UDARDA_LOANPOOL[LOAN_ID_PROP_ADDR],0)),"")</f>
        <v/>
      </c>
      <c r="I8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9" s="36" t="b">
        <f>CONCATENATE(TBL_QUAL_SERVICESLISTING_FAMILIES[[#This Row],[LISTING_LOAN_ID_PROP_ADDR]],TBL_QUAL_SERVICESLISTING_FAMILIES[[#This Row],[FAMILY_NAME]],TBL_QUAL_SERVICESLISTING_FAMILIES[[#This Row],[HOUSEHOLD_ANNUAL_INCOME]])&lt;&gt;""</f>
        <v>0</v>
      </c>
      <c r="K859" s="36" t="b">
        <f>AND(TBL_QUAL_SERVICESLISTING_FAMILIES[[#This Row],[LISTING_LOAN_ID_PROP_ADDR]]&lt;&gt;"",TBL_QUAL_SERVICESLISTING_FAMILIES[[#This Row],[FAMILY_NAME]]&lt;&gt;"",TBL_QUAL_SERVICESLISTING_FAMILIES[[#This Row],[HOUSEHOLD_ANNUAL_INCOME]]&lt;&gt;"")</f>
        <v>0</v>
      </c>
      <c r="L859" s="36">
        <f>SUM(
IF(AND(TBL_QUAL_SERVICESLISTING_FAMILIES[[#This Row],[LISTING_LOAN_ID_PROP_ADDR]]&lt;&gt;"",NOT(ISNUMBER(MATCH(TBL_QUAL_SERVICESLISTING_FAMILIES[[#This Row],[LISTING_LOAN_ID_PROP_ADDR]],RANGE_LOOKUP_UDARDA_LOANLIST,0)))),1,0)
)</f>
        <v>0</v>
      </c>
    </row>
    <row r="860" spans="2:12" ht="20.100000000000001" customHeight="1" x14ac:dyDescent="0.25">
      <c r="B860" s="25" t="str">
        <f>IF(TBL_QUAL_SERVICESLISTING_FAMILIES[[#This Row],[RECORD_STARTED]],IF(TBL_QUAL_SERVICESLISTING_FAMILIES[[#This Row],[ERROR_COUNT]]&gt;0,-1,IF(TBL_QUAL_SERVICESLISTING_FAMILIES[[#This Row],[REQ_FIELDS_POPULATED]],1,0)),"")</f>
        <v/>
      </c>
      <c r="C860" s="94">
        <f>ROW()-ROW(TBL_QUAL_SERVICESLISTING_FAMILIES[[#Headers],[ROW_ID]])</f>
        <v>851</v>
      </c>
      <c r="D860" s="82"/>
      <c r="E860" s="82"/>
      <c r="F860" s="33"/>
      <c r="G8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0" s="84" t="str">
        <f>IFERROR(INDEX(TBL_UDARDA_LOANPOOL[QUAL_SERVICES_HUD_MFI],MATCH(TBL_QUAL_SERVICESLISTING_FAMILIES[[#This Row],[LISTING_LOAN_ID_PROP_ADDR]],TBL_UDARDA_LOANPOOL[LOAN_ID_PROP_ADDR],0)),"")</f>
        <v/>
      </c>
      <c r="I8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0" s="36" t="b">
        <f>CONCATENATE(TBL_QUAL_SERVICESLISTING_FAMILIES[[#This Row],[LISTING_LOAN_ID_PROP_ADDR]],TBL_QUAL_SERVICESLISTING_FAMILIES[[#This Row],[FAMILY_NAME]],TBL_QUAL_SERVICESLISTING_FAMILIES[[#This Row],[HOUSEHOLD_ANNUAL_INCOME]])&lt;&gt;""</f>
        <v>0</v>
      </c>
      <c r="K860" s="36" t="b">
        <f>AND(TBL_QUAL_SERVICESLISTING_FAMILIES[[#This Row],[LISTING_LOAN_ID_PROP_ADDR]]&lt;&gt;"",TBL_QUAL_SERVICESLISTING_FAMILIES[[#This Row],[FAMILY_NAME]]&lt;&gt;"",TBL_QUAL_SERVICESLISTING_FAMILIES[[#This Row],[HOUSEHOLD_ANNUAL_INCOME]]&lt;&gt;"")</f>
        <v>0</v>
      </c>
      <c r="L860" s="36">
        <f>SUM(
IF(AND(TBL_QUAL_SERVICESLISTING_FAMILIES[[#This Row],[LISTING_LOAN_ID_PROP_ADDR]]&lt;&gt;"",NOT(ISNUMBER(MATCH(TBL_QUAL_SERVICESLISTING_FAMILIES[[#This Row],[LISTING_LOAN_ID_PROP_ADDR]],RANGE_LOOKUP_UDARDA_LOANLIST,0)))),1,0)
)</f>
        <v>0</v>
      </c>
    </row>
    <row r="861" spans="2:12" ht="20.100000000000001" customHeight="1" x14ac:dyDescent="0.25">
      <c r="B861" s="25" t="str">
        <f>IF(TBL_QUAL_SERVICESLISTING_FAMILIES[[#This Row],[RECORD_STARTED]],IF(TBL_QUAL_SERVICESLISTING_FAMILIES[[#This Row],[ERROR_COUNT]]&gt;0,-1,IF(TBL_QUAL_SERVICESLISTING_FAMILIES[[#This Row],[REQ_FIELDS_POPULATED]],1,0)),"")</f>
        <v/>
      </c>
      <c r="C861" s="94">
        <f>ROW()-ROW(TBL_QUAL_SERVICESLISTING_FAMILIES[[#Headers],[ROW_ID]])</f>
        <v>852</v>
      </c>
      <c r="D861" s="82"/>
      <c r="E861" s="82"/>
      <c r="F861" s="33"/>
      <c r="G8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1" s="84" t="str">
        <f>IFERROR(INDEX(TBL_UDARDA_LOANPOOL[QUAL_SERVICES_HUD_MFI],MATCH(TBL_QUAL_SERVICESLISTING_FAMILIES[[#This Row],[LISTING_LOAN_ID_PROP_ADDR]],TBL_UDARDA_LOANPOOL[LOAN_ID_PROP_ADDR],0)),"")</f>
        <v/>
      </c>
      <c r="I8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1" s="36" t="b">
        <f>CONCATENATE(TBL_QUAL_SERVICESLISTING_FAMILIES[[#This Row],[LISTING_LOAN_ID_PROP_ADDR]],TBL_QUAL_SERVICESLISTING_FAMILIES[[#This Row],[FAMILY_NAME]],TBL_QUAL_SERVICESLISTING_FAMILIES[[#This Row],[HOUSEHOLD_ANNUAL_INCOME]])&lt;&gt;""</f>
        <v>0</v>
      </c>
      <c r="K861" s="36" t="b">
        <f>AND(TBL_QUAL_SERVICESLISTING_FAMILIES[[#This Row],[LISTING_LOAN_ID_PROP_ADDR]]&lt;&gt;"",TBL_QUAL_SERVICESLISTING_FAMILIES[[#This Row],[FAMILY_NAME]]&lt;&gt;"",TBL_QUAL_SERVICESLISTING_FAMILIES[[#This Row],[HOUSEHOLD_ANNUAL_INCOME]]&lt;&gt;"")</f>
        <v>0</v>
      </c>
      <c r="L861" s="36">
        <f>SUM(
IF(AND(TBL_QUAL_SERVICESLISTING_FAMILIES[[#This Row],[LISTING_LOAN_ID_PROP_ADDR]]&lt;&gt;"",NOT(ISNUMBER(MATCH(TBL_QUAL_SERVICESLISTING_FAMILIES[[#This Row],[LISTING_LOAN_ID_PROP_ADDR]],RANGE_LOOKUP_UDARDA_LOANLIST,0)))),1,0)
)</f>
        <v>0</v>
      </c>
    </row>
    <row r="862" spans="2:12" ht="20.100000000000001" customHeight="1" x14ac:dyDescent="0.25">
      <c r="B862" s="25" t="str">
        <f>IF(TBL_QUAL_SERVICESLISTING_FAMILIES[[#This Row],[RECORD_STARTED]],IF(TBL_QUAL_SERVICESLISTING_FAMILIES[[#This Row],[ERROR_COUNT]]&gt;0,-1,IF(TBL_QUAL_SERVICESLISTING_FAMILIES[[#This Row],[REQ_FIELDS_POPULATED]],1,0)),"")</f>
        <v/>
      </c>
      <c r="C862" s="94">
        <f>ROW()-ROW(TBL_QUAL_SERVICESLISTING_FAMILIES[[#Headers],[ROW_ID]])</f>
        <v>853</v>
      </c>
      <c r="D862" s="82"/>
      <c r="E862" s="82"/>
      <c r="F862" s="33"/>
      <c r="G8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2" s="84" t="str">
        <f>IFERROR(INDEX(TBL_UDARDA_LOANPOOL[QUAL_SERVICES_HUD_MFI],MATCH(TBL_QUAL_SERVICESLISTING_FAMILIES[[#This Row],[LISTING_LOAN_ID_PROP_ADDR]],TBL_UDARDA_LOANPOOL[LOAN_ID_PROP_ADDR],0)),"")</f>
        <v/>
      </c>
      <c r="I8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2" s="36" t="b">
        <f>CONCATENATE(TBL_QUAL_SERVICESLISTING_FAMILIES[[#This Row],[LISTING_LOAN_ID_PROP_ADDR]],TBL_QUAL_SERVICESLISTING_FAMILIES[[#This Row],[FAMILY_NAME]],TBL_QUAL_SERVICESLISTING_FAMILIES[[#This Row],[HOUSEHOLD_ANNUAL_INCOME]])&lt;&gt;""</f>
        <v>0</v>
      </c>
      <c r="K862" s="36" t="b">
        <f>AND(TBL_QUAL_SERVICESLISTING_FAMILIES[[#This Row],[LISTING_LOAN_ID_PROP_ADDR]]&lt;&gt;"",TBL_QUAL_SERVICESLISTING_FAMILIES[[#This Row],[FAMILY_NAME]]&lt;&gt;"",TBL_QUAL_SERVICESLISTING_FAMILIES[[#This Row],[HOUSEHOLD_ANNUAL_INCOME]]&lt;&gt;"")</f>
        <v>0</v>
      </c>
      <c r="L862" s="36">
        <f>SUM(
IF(AND(TBL_QUAL_SERVICESLISTING_FAMILIES[[#This Row],[LISTING_LOAN_ID_PROP_ADDR]]&lt;&gt;"",NOT(ISNUMBER(MATCH(TBL_QUAL_SERVICESLISTING_FAMILIES[[#This Row],[LISTING_LOAN_ID_PROP_ADDR]],RANGE_LOOKUP_UDARDA_LOANLIST,0)))),1,0)
)</f>
        <v>0</v>
      </c>
    </row>
    <row r="863" spans="2:12" ht="20.100000000000001" customHeight="1" x14ac:dyDescent="0.25">
      <c r="B863" s="25" t="str">
        <f>IF(TBL_QUAL_SERVICESLISTING_FAMILIES[[#This Row],[RECORD_STARTED]],IF(TBL_QUAL_SERVICESLISTING_FAMILIES[[#This Row],[ERROR_COUNT]]&gt;0,-1,IF(TBL_QUAL_SERVICESLISTING_FAMILIES[[#This Row],[REQ_FIELDS_POPULATED]],1,0)),"")</f>
        <v/>
      </c>
      <c r="C863" s="94">
        <f>ROW()-ROW(TBL_QUAL_SERVICESLISTING_FAMILIES[[#Headers],[ROW_ID]])</f>
        <v>854</v>
      </c>
      <c r="D863" s="82"/>
      <c r="E863" s="82"/>
      <c r="F863" s="33"/>
      <c r="G8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3" s="84" t="str">
        <f>IFERROR(INDEX(TBL_UDARDA_LOANPOOL[QUAL_SERVICES_HUD_MFI],MATCH(TBL_QUAL_SERVICESLISTING_FAMILIES[[#This Row],[LISTING_LOAN_ID_PROP_ADDR]],TBL_UDARDA_LOANPOOL[LOAN_ID_PROP_ADDR],0)),"")</f>
        <v/>
      </c>
      <c r="I8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3" s="36" t="b">
        <f>CONCATENATE(TBL_QUAL_SERVICESLISTING_FAMILIES[[#This Row],[LISTING_LOAN_ID_PROP_ADDR]],TBL_QUAL_SERVICESLISTING_FAMILIES[[#This Row],[FAMILY_NAME]],TBL_QUAL_SERVICESLISTING_FAMILIES[[#This Row],[HOUSEHOLD_ANNUAL_INCOME]])&lt;&gt;""</f>
        <v>0</v>
      </c>
      <c r="K863" s="36" t="b">
        <f>AND(TBL_QUAL_SERVICESLISTING_FAMILIES[[#This Row],[LISTING_LOAN_ID_PROP_ADDR]]&lt;&gt;"",TBL_QUAL_SERVICESLISTING_FAMILIES[[#This Row],[FAMILY_NAME]]&lt;&gt;"",TBL_QUAL_SERVICESLISTING_FAMILIES[[#This Row],[HOUSEHOLD_ANNUAL_INCOME]]&lt;&gt;"")</f>
        <v>0</v>
      </c>
      <c r="L863" s="36">
        <f>SUM(
IF(AND(TBL_QUAL_SERVICESLISTING_FAMILIES[[#This Row],[LISTING_LOAN_ID_PROP_ADDR]]&lt;&gt;"",NOT(ISNUMBER(MATCH(TBL_QUAL_SERVICESLISTING_FAMILIES[[#This Row],[LISTING_LOAN_ID_PROP_ADDR]],RANGE_LOOKUP_UDARDA_LOANLIST,0)))),1,0)
)</f>
        <v>0</v>
      </c>
    </row>
    <row r="864" spans="2:12" ht="20.100000000000001" customHeight="1" x14ac:dyDescent="0.25">
      <c r="B864" s="25" t="str">
        <f>IF(TBL_QUAL_SERVICESLISTING_FAMILIES[[#This Row],[RECORD_STARTED]],IF(TBL_QUAL_SERVICESLISTING_FAMILIES[[#This Row],[ERROR_COUNT]]&gt;0,-1,IF(TBL_QUAL_SERVICESLISTING_FAMILIES[[#This Row],[REQ_FIELDS_POPULATED]],1,0)),"")</f>
        <v/>
      </c>
      <c r="C864" s="94">
        <f>ROW()-ROW(TBL_QUAL_SERVICESLISTING_FAMILIES[[#Headers],[ROW_ID]])</f>
        <v>855</v>
      </c>
      <c r="D864" s="82"/>
      <c r="E864" s="82"/>
      <c r="F864" s="33"/>
      <c r="G8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4" s="84" t="str">
        <f>IFERROR(INDEX(TBL_UDARDA_LOANPOOL[QUAL_SERVICES_HUD_MFI],MATCH(TBL_QUAL_SERVICESLISTING_FAMILIES[[#This Row],[LISTING_LOAN_ID_PROP_ADDR]],TBL_UDARDA_LOANPOOL[LOAN_ID_PROP_ADDR],0)),"")</f>
        <v/>
      </c>
      <c r="I8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4" s="36" t="b">
        <f>CONCATENATE(TBL_QUAL_SERVICESLISTING_FAMILIES[[#This Row],[LISTING_LOAN_ID_PROP_ADDR]],TBL_QUAL_SERVICESLISTING_FAMILIES[[#This Row],[FAMILY_NAME]],TBL_QUAL_SERVICESLISTING_FAMILIES[[#This Row],[HOUSEHOLD_ANNUAL_INCOME]])&lt;&gt;""</f>
        <v>0</v>
      </c>
      <c r="K864" s="36" t="b">
        <f>AND(TBL_QUAL_SERVICESLISTING_FAMILIES[[#This Row],[LISTING_LOAN_ID_PROP_ADDR]]&lt;&gt;"",TBL_QUAL_SERVICESLISTING_FAMILIES[[#This Row],[FAMILY_NAME]]&lt;&gt;"",TBL_QUAL_SERVICESLISTING_FAMILIES[[#This Row],[HOUSEHOLD_ANNUAL_INCOME]]&lt;&gt;"")</f>
        <v>0</v>
      </c>
      <c r="L864" s="36">
        <f>SUM(
IF(AND(TBL_QUAL_SERVICESLISTING_FAMILIES[[#This Row],[LISTING_LOAN_ID_PROP_ADDR]]&lt;&gt;"",NOT(ISNUMBER(MATCH(TBL_QUAL_SERVICESLISTING_FAMILIES[[#This Row],[LISTING_LOAN_ID_PROP_ADDR]],RANGE_LOOKUP_UDARDA_LOANLIST,0)))),1,0)
)</f>
        <v>0</v>
      </c>
    </row>
    <row r="865" spans="2:12" ht="20.100000000000001" customHeight="1" x14ac:dyDescent="0.25">
      <c r="B865" s="25" t="str">
        <f>IF(TBL_QUAL_SERVICESLISTING_FAMILIES[[#This Row],[RECORD_STARTED]],IF(TBL_QUAL_SERVICESLISTING_FAMILIES[[#This Row],[ERROR_COUNT]]&gt;0,-1,IF(TBL_QUAL_SERVICESLISTING_FAMILIES[[#This Row],[REQ_FIELDS_POPULATED]],1,0)),"")</f>
        <v/>
      </c>
      <c r="C865" s="94">
        <f>ROW()-ROW(TBL_QUAL_SERVICESLISTING_FAMILIES[[#Headers],[ROW_ID]])</f>
        <v>856</v>
      </c>
      <c r="D865" s="82"/>
      <c r="E865" s="82"/>
      <c r="F865" s="33"/>
      <c r="G8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5" s="84" t="str">
        <f>IFERROR(INDEX(TBL_UDARDA_LOANPOOL[QUAL_SERVICES_HUD_MFI],MATCH(TBL_QUAL_SERVICESLISTING_FAMILIES[[#This Row],[LISTING_LOAN_ID_PROP_ADDR]],TBL_UDARDA_LOANPOOL[LOAN_ID_PROP_ADDR],0)),"")</f>
        <v/>
      </c>
      <c r="I8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5" s="36" t="b">
        <f>CONCATENATE(TBL_QUAL_SERVICESLISTING_FAMILIES[[#This Row],[LISTING_LOAN_ID_PROP_ADDR]],TBL_QUAL_SERVICESLISTING_FAMILIES[[#This Row],[FAMILY_NAME]],TBL_QUAL_SERVICESLISTING_FAMILIES[[#This Row],[HOUSEHOLD_ANNUAL_INCOME]])&lt;&gt;""</f>
        <v>0</v>
      </c>
      <c r="K865" s="36" t="b">
        <f>AND(TBL_QUAL_SERVICESLISTING_FAMILIES[[#This Row],[LISTING_LOAN_ID_PROP_ADDR]]&lt;&gt;"",TBL_QUAL_SERVICESLISTING_FAMILIES[[#This Row],[FAMILY_NAME]]&lt;&gt;"",TBL_QUAL_SERVICESLISTING_FAMILIES[[#This Row],[HOUSEHOLD_ANNUAL_INCOME]]&lt;&gt;"")</f>
        <v>0</v>
      </c>
      <c r="L865" s="36">
        <f>SUM(
IF(AND(TBL_QUAL_SERVICESLISTING_FAMILIES[[#This Row],[LISTING_LOAN_ID_PROP_ADDR]]&lt;&gt;"",NOT(ISNUMBER(MATCH(TBL_QUAL_SERVICESLISTING_FAMILIES[[#This Row],[LISTING_LOAN_ID_PROP_ADDR]],RANGE_LOOKUP_UDARDA_LOANLIST,0)))),1,0)
)</f>
        <v>0</v>
      </c>
    </row>
    <row r="866" spans="2:12" ht="20.100000000000001" customHeight="1" x14ac:dyDescent="0.25">
      <c r="B866" s="25" t="str">
        <f>IF(TBL_QUAL_SERVICESLISTING_FAMILIES[[#This Row],[RECORD_STARTED]],IF(TBL_QUAL_SERVICESLISTING_FAMILIES[[#This Row],[ERROR_COUNT]]&gt;0,-1,IF(TBL_QUAL_SERVICESLISTING_FAMILIES[[#This Row],[REQ_FIELDS_POPULATED]],1,0)),"")</f>
        <v/>
      </c>
      <c r="C866" s="94">
        <f>ROW()-ROW(TBL_QUAL_SERVICESLISTING_FAMILIES[[#Headers],[ROW_ID]])</f>
        <v>857</v>
      </c>
      <c r="D866" s="82"/>
      <c r="E866" s="82"/>
      <c r="F866" s="33"/>
      <c r="G8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6" s="84" t="str">
        <f>IFERROR(INDEX(TBL_UDARDA_LOANPOOL[QUAL_SERVICES_HUD_MFI],MATCH(TBL_QUAL_SERVICESLISTING_FAMILIES[[#This Row],[LISTING_LOAN_ID_PROP_ADDR]],TBL_UDARDA_LOANPOOL[LOAN_ID_PROP_ADDR],0)),"")</f>
        <v/>
      </c>
      <c r="I8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6" s="36" t="b">
        <f>CONCATENATE(TBL_QUAL_SERVICESLISTING_FAMILIES[[#This Row],[LISTING_LOAN_ID_PROP_ADDR]],TBL_QUAL_SERVICESLISTING_FAMILIES[[#This Row],[FAMILY_NAME]],TBL_QUAL_SERVICESLISTING_FAMILIES[[#This Row],[HOUSEHOLD_ANNUAL_INCOME]])&lt;&gt;""</f>
        <v>0</v>
      </c>
      <c r="K866" s="36" t="b">
        <f>AND(TBL_QUAL_SERVICESLISTING_FAMILIES[[#This Row],[LISTING_LOAN_ID_PROP_ADDR]]&lt;&gt;"",TBL_QUAL_SERVICESLISTING_FAMILIES[[#This Row],[FAMILY_NAME]]&lt;&gt;"",TBL_QUAL_SERVICESLISTING_FAMILIES[[#This Row],[HOUSEHOLD_ANNUAL_INCOME]]&lt;&gt;"")</f>
        <v>0</v>
      </c>
      <c r="L866" s="36">
        <f>SUM(
IF(AND(TBL_QUAL_SERVICESLISTING_FAMILIES[[#This Row],[LISTING_LOAN_ID_PROP_ADDR]]&lt;&gt;"",NOT(ISNUMBER(MATCH(TBL_QUAL_SERVICESLISTING_FAMILIES[[#This Row],[LISTING_LOAN_ID_PROP_ADDR]],RANGE_LOOKUP_UDARDA_LOANLIST,0)))),1,0)
)</f>
        <v>0</v>
      </c>
    </row>
    <row r="867" spans="2:12" ht="20.100000000000001" customHeight="1" x14ac:dyDescent="0.25">
      <c r="B867" s="25" t="str">
        <f>IF(TBL_QUAL_SERVICESLISTING_FAMILIES[[#This Row],[RECORD_STARTED]],IF(TBL_QUAL_SERVICESLISTING_FAMILIES[[#This Row],[ERROR_COUNT]]&gt;0,-1,IF(TBL_QUAL_SERVICESLISTING_FAMILIES[[#This Row],[REQ_FIELDS_POPULATED]],1,0)),"")</f>
        <v/>
      </c>
      <c r="C867" s="94">
        <f>ROW()-ROW(TBL_QUAL_SERVICESLISTING_FAMILIES[[#Headers],[ROW_ID]])</f>
        <v>858</v>
      </c>
      <c r="D867" s="82"/>
      <c r="E867" s="82"/>
      <c r="F867" s="33"/>
      <c r="G8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7" s="84" t="str">
        <f>IFERROR(INDEX(TBL_UDARDA_LOANPOOL[QUAL_SERVICES_HUD_MFI],MATCH(TBL_QUAL_SERVICESLISTING_FAMILIES[[#This Row],[LISTING_LOAN_ID_PROP_ADDR]],TBL_UDARDA_LOANPOOL[LOAN_ID_PROP_ADDR],0)),"")</f>
        <v/>
      </c>
      <c r="I8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7" s="36" t="b">
        <f>CONCATENATE(TBL_QUAL_SERVICESLISTING_FAMILIES[[#This Row],[LISTING_LOAN_ID_PROP_ADDR]],TBL_QUAL_SERVICESLISTING_FAMILIES[[#This Row],[FAMILY_NAME]],TBL_QUAL_SERVICESLISTING_FAMILIES[[#This Row],[HOUSEHOLD_ANNUAL_INCOME]])&lt;&gt;""</f>
        <v>0</v>
      </c>
      <c r="K867" s="36" t="b">
        <f>AND(TBL_QUAL_SERVICESLISTING_FAMILIES[[#This Row],[LISTING_LOAN_ID_PROP_ADDR]]&lt;&gt;"",TBL_QUAL_SERVICESLISTING_FAMILIES[[#This Row],[FAMILY_NAME]]&lt;&gt;"",TBL_QUAL_SERVICESLISTING_FAMILIES[[#This Row],[HOUSEHOLD_ANNUAL_INCOME]]&lt;&gt;"")</f>
        <v>0</v>
      </c>
      <c r="L867" s="36">
        <f>SUM(
IF(AND(TBL_QUAL_SERVICESLISTING_FAMILIES[[#This Row],[LISTING_LOAN_ID_PROP_ADDR]]&lt;&gt;"",NOT(ISNUMBER(MATCH(TBL_QUAL_SERVICESLISTING_FAMILIES[[#This Row],[LISTING_LOAN_ID_PROP_ADDR]],RANGE_LOOKUP_UDARDA_LOANLIST,0)))),1,0)
)</f>
        <v>0</v>
      </c>
    </row>
    <row r="868" spans="2:12" ht="20.100000000000001" customHeight="1" x14ac:dyDescent="0.25">
      <c r="B868" s="25" t="str">
        <f>IF(TBL_QUAL_SERVICESLISTING_FAMILIES[[#This Row],[RECORD_STARTED]],IF(TBL_QUAL_SERVICESLISTING_FAMILIES[[#This Row],[ERROR_COUNT]]&gt;0,-1,IF(TBL_QUAL_SERVICESLISTING_FAMILIES[[#This Row],[REQ_FIELDS_POPULATED]],1,0)),"")</f>
        <v/>
      </c>
      <c r="C868" s="94">
        <f>ROW()-ROW(TBL_QUAL_SERVICESLISTING_FAMILIES[[#Headers],[ROW_ID]])</f>
        <v>859</v>
      </c>
      <c r="D868" s="82"/>
      <c r="E868" s="82"/>
      <c r="F868" s="33"/>
      <c r="G8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8" s="84" t="str">
        <f>IFERROR(INDEX(TBL_UDARDA_LOANPOOL[QUAL_SERVICES_HUD_MFI],MATCH(TBL_QUAL_SERVICESLISTING_FAMILIES[[#This Row],[LISTING_LOAN_ID_PROP_ADDR]],TBL_UDARDA_LOANPOOL[LOAN_ID_PROP_ADDR],0)),"")</f>
        <v/>
      </c>
      <c r="I8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8" s="36" t="b">
        <f>CONCATENATE(TBL_QUAL_SERVICESLISTING_FAMILIES[[#This Row],[LISTING_LOAN_ID_PROP_ADDR]],TBL_QUAL_SERVICESLISTING_FAMILIES[[#This Row],[FAMILY_NAME]],TBL_QUAL_SERVICESLISTING_FAMILIES[[#This Row],[HOUSEHOLD_ANNUAL_INCOME]])&lt;&gt;""</f>
        <v>0</v>
      </c>
      <c r="K868" s="36" t="b">
        <f>AND(TBL_QUAL_SERVICESLISTING_FAMILIES[[#This Row],[LISTING_LOAN_ID_PROP_ADDR]]&lt;&gt;"",TBL_QUAL_SERVICESLISTING_FAMILIES[[#This Row],[FAMILY_NAME]]&lt;&gt;"",TBL_QUAL_SERVICESLISTING_FAMILIES[[#This Row],[HOUSEHOLD_ANNUAL_INCOME]]&lt;&gt;"")</f>
        <v>0</v>
      </c>
      <c r="L868" s="36">
        <f>SUM(
IF(AND(TBL_QUAL_SERVICESLISTING_FAMILIES[[#This Row],[LISTING_LOAN_ID_PROP_ADDR]]&lt;&gt;"",NOT(ISNUMBER(MATCH(TBL_QUAL_SERVICESLISTING_FAMILIES[[#This Row],[LISTING_LOAN_ID_PROP_ADDR]],RANGE_LOOKUP_UDARDA_LOANLIST,0)))),1,0)
)</f>
        <v>0</v>
      </c>
    </row>
    <row r="869" spans="2:12" ht="20.100000000000001" customHeight="1" x14ac:dyDescent="0.25">
      <c r="B869" s="25" t="str">
        <f>IF(TBL_QUAL_SERVICESLISTING_FAMILIES[[#This Row],[RECORD_STARTED]],IF(TBL_QUAL_SERVICESLISTING_FAMILIES[[#This Row],[ERROR_COUNT]]&gt;0,-1,IF(TBL_QUAL_SERVICESLISTING_FAMILIES[[#This Row],[REQ_FIELDS_POPULATED]],1,0)),"")</f>
        <v/>
      </c>
      <c r="C869" s="94">
        <f>ROW()-ROW(TBL_QUAL_SERVICESLISTING_FAMILIES[[#Headers],[ROW_ID]])</f>
        <v>860</v>
      </c>
      <c r="D869" s="82"/>
      <c r="E869" s="82"/>
      <c r="F869" s="33"/>
      <c r="G8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9" s="84" t="str">
        <f>IFERROR(INDEX(TBL_UDARDA_LOANPOOL[QUAL_SERVICES_HUD_MFI],MATCH(TBL_QUAL_SERVICESLISTING_FAMILIES[[#This Row],[LISTING_LOAN_ID_PROP_ADDR]],TBL_UDARDA_LOANPOOL[LOAN_ID_PROP_ADDR],0)),"")</f>
        <v/>
      </c>
      <c r="I8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9" s="36" t="b">
        <f>CONCATENATE(TBL_QUAL_SERVICESLISTING_FAMILIES[[#This Row],[LISTING_LOAN_ID_PROP_ADDR]],TBL_QUAL_SERVICESLISTING_FAMILIES[[#This Row],[FAMILY_NAME]],TBL_QUAL_SERVICESLISTING_FAMILIES[[#This Row],[HOUSEHOLD_ANNUAL_INCOME]])&lt;&gt;""</f>
        <v>0</v>
      </c>
      <c r="K869" s="36" t="b">
        <f>AND(TBL_QUAL_SERVICESLISTING_FAMILIES[[#This Row],[LISTING_LOAN_ID_PROP_ADDR]]&lt;&gt;"",TBL_QUAL_SERVICESLISTING_FAMILIES[[#This Row],[FAMILY_NAME]]&lt;&gt;"",TBL_QUAL_SERVICESLISTING_FAMILIES[[#This Row],[HOUSEHOLD_ANNUAL_INCOME]]&lt;&gt;"")</f>
        <v>0</v>
      </c>
      <c r="L869" s="36">
        <f>SUM(
IF(AND(TBL_QUAL_SERVICESLISTING_FAMILIES[[#This Row],[LISTING_LOAN_ID_PROP_ADDR]]&lt;&gt;"",NOT(ISNUMBER(MATCH(TBL_QUAL_SERVICESLISTING_FAMILIES[[#This Row],[LISTING_LOAN_ID_PROP_ADDR]],RANGE_LOOKUP_UDARDA_LOANLIST,0)))),1,0)
)</f>
        <v>0</v>
      </c>
    </row>
    <row r="870" spans="2:12" ht="20.100000000000001" customHeight="1" x14ac:dyDescent="0.25">
      <c r="B870" s="25" t="str">
        <f>IF(TBL_QUAL_SERVICESLISTING_FAMILIES[[#This Row],[RECORD_STARTED]],IF(TBL_QUAL_SERVICESLISTING_FAMILIES[[#This Row],[ERROR_COUNT]]&gt;0,-1,IF(TBL_QUAL_SERVICESLISTING_FAMILIES[[#This Row],[REQ_FIELDS_POPULATED]],1,0)),"")</f>
        <v/>
      </c>
      <c r="C870" s="94">
        <f>ROW()-ROW(TBL_QUAL_SERVICESLISTING_FAMILIES[[#Headers],[ROW_ID]])</f>
        <v>861</v>
      </c>
      <c r="D870" s="82"/>
      <c r="E870" s="82"/>
      <c r="F870" s="33"/>
      <c r="G8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0" s="84" t="str">
        <f>IFERROR(INDEX(TBL_UDARDA_LOANPOOL[QUAL_SERVICES_HUD_MFI],MATCH(TBL_QUAL_SERVICESLISTING_FAMILIES[[#This Row],[LISTING_LOAN_ID_PROP_ADDR]],TBL_UDARDA_LOANPOOL[LOAN_ID_PROP_ADDR],0)),"")</f>
        <v/>
      </c>
      <c r="I8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0" s="36" t="b">
        <f>CONCATENATE(TBL_QUAL_SERVICESLISTING_FAMILIES[[#This Row],[LISTING_LOAN_ID_PROP_ADDR]],TBL_QUAL_SERVICESLISTING_FAMILIES[[#This Row],[FAMILY_NAME]],TBL_QUAL_SERVICESLISTING_FAMILIES[[#This Row],[HOUSEHOLD_ANNUAL_INCOME]])&lt;&gt;""</f>
        <v>0</v>
      </c>
      <c r="K870" s="36" t="b">
        <f>AND(TBL_QUAL_SERVICESLISTING_FAMILIES[[#This Row],[LISTING_LOAN_ID_PROP_ADDR]]&lt;&gt;"",TBL_QUAL_SERVICESLISTING_FAMILIES[[#This Row],[FAMILY_NAME]]&lt;&gt;"",TBL_QUAL_SERVICESLISTING_FAMILIES[[#This Row],[HOUSEHOLD_ANNUAL_INCOME]]&lt;&gt;"")</f>
        <v>0</v>
      </c>
      <c r="L870" s="36">
        <f>SUM(
IF(AND(TBL_QUAL_SERVICESLISTING_FAMILIES[[#This Row],[LISTING_LOAN_ID_PROP_ADDR]]&lt;&gt;"",NOT(ISNUMBER(MATCH(TBL_QUAL_SERVICESLISTING_FAMILIES[[#This Row],[LISTING_LOAN_ID_PROP_ADDR]],RANGE_LOOKUP_UDARDA_LOANLIST,0)))),1,0)
)</f>
        <v>0</v>
      </c>
    </row>
    <row r="871" spans="2:12" ht="20.100000000000001" customHeight="1" x14ac:dyDescent="0.25">
      <c r="B871" s="25" t="str">
        <f>IF(TBL_QUAL_SERVICESLISTING_FAMILIES[[#This Row],[RECORD_STARTED]],IF(TBL_QUAL_SERVICESLISTING_FAMILIES[[#This Row],[ERROR_COUNT]]&gt;0,-1,IF(TBL_QUAL_SERVICESLISTING_FAMILIES[[#This Row],[REQ_FIELDS_POPULATED]],1,0)),"")</f>
        <v/>
      </c>
      <c r="C871" s="94">
        <f>ROW()-ROW(TBL_QUAL_SERVICESLISTING_FAMILIES[[#Headers],[ROW_ID]])</f>
        <v>862</v>
      </c>
      <c r="D871" s="82"/>
      <c r="E871" s="82"/>
      <c r="F871" s="33"/>
      <c r="G8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1" s="84" t="str">
        <f>IFERROR(INDEX(TBL_UDARDA_LOANPOOL[QUAL_SERVICES_HUD_MFI],MATCH(TBL_QUAL_SERVICESLISTING_FAMILIES[[#This Row],[LISTING_LOAN_ID_PROP_ADDR]],TBL_UDARDA_LOANPOOL[LOAN_ID_PROP_ADDR],0)),"")</f>
        <v/>
      </c>
      <c r="I8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1" s="36" t="b">
        <f>CONCATENATE(TBL_QUAL_SERVICESLISTING_FAMILIES[[#This Row],[LISTING_LOAN_ID_PROP_ADDR]],TBL_QUAL_SERVICESLISTING_FAMILIES[[#This Row],[FAMILY_NAME]],TBL_QUAL_SERVICESLISTING_FAMILIES[[#This Row],[HOUSEHOLD_ANNUAL_INCOME]])&lt;&gt;""</f>
        <v>0</v>
      </c>
      <c r="K871" s="36" t="b">
        <f>AND(TBL_QUAL_SERVICESLISTING_FAMILIES[[#This Row],[LISTING_LOAN_ID_PROP_ADDR]]&lt;&gt;"",TBL_QUAL_SERVICESLISTING_FAMILIES[[#This Row],[FAMILY_NAME]]&lt;&gt;"",TBL_QUAL_SERVICESLISTING_FAMILIES[[#This Row],[HOUSEHOLD_ANNUAL_INCOME]]&lt;&gt;"")</f>
        <v>0</v>
      </c>
      <c r="L871" s="36">
        <f>SUM(
IF(AND(TBL_QUAL_SERVICESLISTING_FAMILIES[[#This Row],[LISTING_LOAN_ID_PROP_ADDR]]&lt;&gt;"",NOT(ISNUMBER(MATCH(TBL_QUAL_SERVICESLISTING_FAMILIES[[#This Row],[LISTING_LOAN_ID_PROP_ADDR]],RANGE_LOOKUP_UDARDA_LOANLIST,0)))),1,0)
)</f>
        <v>0</v>
      </c>
    </row>
    <row r="872" spans="2:12" ht="20.100000000000001" customHeight="1" x14ac:dyDescent="0.25">
      <c r="B872" s="25" t="str">
        <f>IF(TBL_QUAL_SERVICESLISTING_FAMILIES[[#This Row],[RECORD_STARTED]],IF(TBL_QUAL_SERVICESLISTING_FAMILIES[[#This Row],[ERROR_COUNT]]&gt;0,-1,IF(TBL_QUAL_SERVICESLISTING_FAMILIES[[#This Row],[REQ_FIELDS_POPULATED]],1,0)),"")</f>
        <v/>
      </c>
      <c r="C872" s="94">
        <f>ROW()-ROW(TBL_QUAL_SERVICESLISTING_FAMILIES[[#Headers],[ROW_ID]])</f>
        <v>863</v>
      </c>
      <c r="D872" s="82"/>
      <c r="E872" s="82"/>
      <c r="F872" s="33"/>
      <c r="G8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2" s="84" t="str">
        <f>IFERROR(INDEX(TBL_UDARDA_LOANPOOL[QUAL_SERVICES_HUD_MFI],MATCH(TBL_QUAL_SERVICESLISTING_FAMILIES[[#This Row],[LISTING_LOAN_ID_PROP_ADDR]],TBL_UDARDA_LOANPOOL[LOAN_ID_PROP_ADDR],0)),"")</f>
        <v/>
      </c>
      <c r="I8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2" s="36" t="b">
        <f>CONCATENATE(TBL_QUAL_SERVICESLISTING_FAMILIES[[#This Row],[LISTING_LOAN_ID_PROP_ADDR]],TBL_QUAL_SERVICESLISTING_FAMILIES[[#This Row],[FAMILY_NAME]],TBL_QUAL_SERVICESLISTING_FAMILIES[[#This Row],[HOUSEHOLD_ANNUAL_INCOME]])&lt;&gt;""</f>
        <v>0</v>
      </c>
      <c r="K872" s="36" t="b">
        <f>AND(TBL_QUAL_SERVICESLISTING_FAMILIES[[#This Row],[LISTING_LOAN_ID_PROP_ADDR]]&lt;&gt;"",TBL_QUAL_SERVICESLISTING_FAMILIES[[#This Row],[FAMILY_NAME]]&lt;&gt;"",TBL_QUAL_SERVICESLISTING_FAMILIES[[#This Row],[HOUSEHOLD_ANNUAL_INCOME]]&lt;&gt;"")</f>
        <v>0</v>
      </c>
      <c r="L872" s="36">
        <f>SUM(
IF(AND(TBL_QUAL_SERVICESLISTING_FAMILIES[[#This Row],[LISTING_LOAN_ID_PROP_ADDR]]&lt;&gt;"",NOT(ISNUMBER(MATCH(TBL_QUAL_SERVICESLISTING_FAMILIES[[#This Row],[LISTING_LOAN_ID_PROP_ADDR]],RANGE_LOOKUP_UDARDA_LOANLIST,0)))),1,0)
)</f>
        <v>0</v>
      </c>
    </row>
    <row r="873" spans="2:12" ht="20.100000000000001" customHeight="1" x14ac:dyDescent="0.25">
      <c r="B873" s="25" t="str">
        <f>IF(TBL_QUAL_SERVICESLISTING_FAMILIES[[#This Row],[RECORD_STARTED]],IF(TBL_QUAL_SERVICESLISTING_FAMILIES[[#This Row],[ERROR_COUNT]]&gt;0,-1,IF(TBL_QUAL_SERVICESLISTING_FAMILIES[[#This Row],[REQ_FIELDS_POPULATED]],1,0)),"")</f>
        <v/>
      </c>
      <c r="C873" s="94">
        <f>ROW()-ROW(TBL_QUAL_SERVICESLISTING_FAMILIES[[#Headers],[ROW_ID]])</f>
        <v>864</v>
      </c>
      <c r="D873" s="82"/>
      <c r="E873" s="82"/>
      <c r="F873" s="33"/>
      <c r="G8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3" s="84" t="str">
        <f>IFERROR(INDEX(TBL_UDARDA_LOANPOOL[QUAL_SERVICES_HUD_MFI],MATCH(TBL_QUAL_SERVICESLISTING_FAMILIES[[#This Row],[LISTING_LOAN_ID_PROP_ADDR]],TBL_UDARDA_LOANPOOL[LOAN_ID_PROP_ADDR],0)),"")</f>
        <v/>
      </c>
      <c r="I8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3" s="36" t="b">
        <f>CONCATENATE(TBL_QUAL_SERVICESLISTING_FAMILIES[[#This Row],[LISTING_LOAN_ID_PROP_ADDR]],TBL_QUAL_SERVICESLISTING_FAMILIES[[#This Row],[FAMILY_NAME]],TBL_QUAL_SERVICESLISTING_FAMILIES[[#This Row],[HOUSEHOLD_ANNUAL_INCOME]])&lt;&gt;""</f>
        <v>0</v>
      </c>
      <c r="K873" s="36" t="b">
        <f>AND(TBL_QUAL_SERVICESLISTING_FAMILIES[[#This Row],[LISTING_LOAN_ID_PROP_ADDR]]&lt;&gt;"",TBL_QUAL_SERVICESLISTING_FAMILIES[[#This Row],[FAMILY_NAME]]&lt;&gt;"",TBL_QUAL_SERVICESLISTING_FAMILIES[[#This Row],[HOUSEHOLD_ANNUAL_INCOME]]&lt;&gt;"")</f>
        <v>0</v>
      </c>
      <c r="L873" s="36">
        <f>SUM(
IF(AND(TBL_QUAL_SERVICESLISTING_FAMILIES[[#This Row],[LISTING_LOAN_ID_PROP_ADDR]]&lt;&gt;"",NOT(ISNUMBER(MATCH(TBL_QUAL_SERVICESLISTING_FAMILIES[[#This Row],[LISTING_LOAN_ID_PROP_ADDR]],RANGE_LOOKUP_UDARDA_LOANLIST,0)))),1,0)
)</f>
        <v>0</v>
      </c>
    </row>
    <row r="874" spans="2:12" ht="20.100000000000001" customHeight="1" x14ac:dyDescent="0.25">
      <c r="B874" s="25" t="str">
        <f>IF(TBL_QUAL_SERVICESLISTING_FAMILIES[[#This Row],[RECORD_STARTED]],IF(TBL_QUAL_SERVICESLISTING_FAMILIES[[#This Row],[ERROR_COUNT]]&gt;0,-1,IF(TBL_QUAL_SERVICESLISTING_FAMILIES[[#This Row],[REQ_FIELDS_POPULATED]],1,0)),"")</f>
        <v/>
      </c>
      <c r="C874" s="94">
        <f>ROW()-ROW(TBL_QUAL_SERVICESLISTING_FAMILIES[[#Headers],[ROW_ID]])</f>
        <v>865</v>
      </c>
      <c r="D874" s="82"/>
      <c r="E874" s="82"/>
      <c r="F874" s="33"/>
      <c r="G8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4" s="84" t="str">
        <f>IFERROR(INDEX(TBL_UDARDA_LOANPOOL[QUAL_SERVICES_HUD_MFI],MATCH(TBL_QUAL_SERVICESLISTING_FAMILIES[[#This Row],[LISTING_LOAN_ID_PROP_ADDR]],TBL_UDARDA_LOANPOOL[LOAN_ID_PROP_ADDR],0)),"")</f>
        <v/>
      </c>
      <c r="I8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4" s="36" t="b">
        <f>CONCATENATE(TBL_QUAL_SERVICESLISTING_FAMILIES[[#This Row],[LISTING_LOAN_ID_PROP_ADDR]],TBL_QUAL_SERVICESLISTING_FAMILIES[[#This Row],[FAMILY_NAME]],TBL_QUAL_SERVICESLISTING_FAMILIES[[#This Row],[HOUSEHOLD_ANNUAL_INCOME]])&lt;&gt;""</f>
        <v>0</v>
      </c>
      <c r="K874" s="36" t="b">
        <f>AND(TBL_QUAL_SERVICESLISTING_FAMILIES[[#This Row],[LISTING_LOAN_ID_PROP_ADDR]]&lt;&gt;"",TBL_QUAL_SERVICESLISTING_FAMILIES[[#This Row],[FAMILY_NAME]]&lt;&gt;"",TBL_QUAL_SERVICESLISTING_FAMILIES[[#This Row],[HOUSEHOLD_ANNUAL_INCOME]]&lt;&gt;"")</f>
        <v>0</v>
      </c>
      <c r="L874" s="36">
        <f>SUM(
IF(AND(TBL_QUAL_SERVICESLISTING_FAMILIES[[#This Row],[LISTING_LOAN_ID_PROP_ADDR]]&lt;&gt;"",NOT(ISNUMBER(MATCH(TBL_QUAL_SERVICESLISTING_FAMILIES[[#This Row],[LISTING_LOAN_ID_PROP_ADDR]],RANGE_LOOKUP_UDARDA_LOANLIST,0)))),1,0)
)</f>
        <v>0</v>
      </c>
    </row>
    <row r="875" spans="2:12" ht="20.100000000000001" customHeight="1" x14ac:dyDescent="0.25">
      <c r="B875" s="25" t="str">
        <f>IF(TBL_QUAL_SERVICESLISTING_FAMILIES[[#This Row],[RECORD_STARTED]],IF(TBL_QUAL_SERVICESLISTING_FAMILIES[[#This Row],[ERROR_COUNT]]&gt;0,-1,IF(TBL_QUAL_SERVICESLISTING_FAMILIES[[#This Row],[REQ_FIELDS_POPULATED]],1,0)),"")</f>
        <v/>
      </c>
      <c r="C875" s="94">
        <f>ROW()-ROW(TBL_QUAL_SERVICESLISTING_FAMILIES[[#Headers],[ROW_ID]])</f>
        <v>866</v>
      </c>
      <c r="D875" s="82"/>
      <c r="E875" s="82"/>
      <c r="F875" s="33"/>
      <c r="G8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5" s="84" t="str">
        <f>IFERROR(INDEX(TBL_UDARDA_LOANPOOL[QUAL_SERVICES_HUD_MFI],MATCH(TBL_QUAL_SERVICESLISTING_FAMILIES[[#This Row],[LISTING_LOAN_ID_PROP_ADDR]],TBL_UDARDA_LOANPOOL[LOAN_ID_PROP_ADDR],0)),"")</f>
        <v/>
      </c>
      <c r="I8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5" s="36" t="b">
        <f>CONCATENATE(TBL_QUAL_SERVICESLISTING_FAMILIES[[#This Row],[LISTING_LOAN_ID_PROP_ADDR]],TBL_QUAL_SERVICESLISTING_FAMILIES[[#This Row],[FAMILY_NAME]],TBL_QUAL_SERVICESLISTING_FAMILIES[[#This Row],[HOUSEHOLD_ANNUAL_INCOME]])&lt;&gt;""</f>
        <v>0</v>
      </c>
      <c r="K875" s="36" t="b">
        <f>AND(TBL_QUAL_SERVICESLISTING_FAMILIES[[#This Row],[LISTING_LOAN_ID_PROP_ADDR]]&lt;&gt;"",TBL_QUAL_SERVICESLISTING_FAMILIES[[#This Row],[FAMILY_NAME]]&lt;&gt;"",TBL_QUAL_SERVICESLISTING_FAMILIES[[#This Row],[HOUSEHOLD_ANNUAL_INCOME]]&lt;&gt;"")</f>
        <v>0</v>
      </c>
      <c r="L875" s="36">
        <f>SUM(
IF(AND(TBL_QUAL_SERVICESLISTING_FAMILIES[[#This Row],[LISTING_LOAN_ID_PROP_ADDR]]&lt;&gt;"",NOT(ISNUMBER(MATCH(TBL_QUAL_SERVICESLISTING_FAMILIES[[#This Row],[LISTING_LOAN_ID_PROP_ADDR]],RANGE_LOOKUP_UDARDA_LOANLIST,0)))),1,0)
)</f>
        <v>0</v>
      </c>
    </row>
    <row r="876" spans="2:12" ht="20.100000000000001" customHeight="1" x14ac:dyDescent="0.25">
      <c r="B876" s="25" t="str">
        <f>IF(TBL_QUAL_SERVICESLISTING_FAMILIES[[#This Row],[RECORD_STARTED]],IF(TBL_QUAL_SERVICESLISTING_FAMILIES[[#This Row],[ERROR_COUNT]]&gt;0,-1,IF(TBL_QUAL_SERVICESLISTING_FAMILIES[[#This Row],[REQ_FIELDS_POPULATED]],1,0)),"")</f>
        <v/>
      </c>
      <c r="C876" s="94">
        <f>ROW()-ROW(TBL_QUAL_SERVICESLISTING_FAMILIES[[#Headers],[ROW_ID]])</f>
        <v>867</v>
      </c>
      <c r="D876" s="82"/>
      <c r="E876" s="82"/>
      <c r="F876" s="33"/>
      <c r="G8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6" s="84" t="str">
        <f>IFERROR(INDEX(TBL_UDARDA_LOANPOOL[QUAL_SERVICES_HUD_MFI],MATCH(TBL_QUAL_SERVICESLISTING_FAMILIES[[#This Row],[LISTING_LOAN_ID_PROP_ADDR]],TBL_UDARDA_LOANPOOL[LOAN_ID_PROP_ADDR],0)),"")</f>
        <v/>
      </c>
      <c r="I8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6" s="36" t="b">
        <f>CONCATENATE(TBL_QUAL_SERVICESLISTING_FAMILIES[[#This Row],[LISTING_LOAN_ID_PROP_ADDR]],TBL_QUAL_SERVICESLISTING_FAMILIES[[#This Row],[FAMILY_NAME]],TBL_QUAL_SERVICESLISTING_FAMILIES[[#This Row],[HOUSEHOLD_ANNUAL_INCOME]])&lt;&gt;""</f>
        <v>0</v>
      </c>
      <c r="K876" s="36" t="b">
        <f>AND(TBL_QUAL_SERVICESLISTING_FAMILIES[[#This Row],[LISTING_LOAN_ID_PROP_ADDR]]&lt;&gt;"",TBL_QUAL_SERVICESLISTING_FAMILIES[[#This Row],[FAMILY_NAME]]&lt;&gt;"",TBL_QUAL_SERVICESLISTING_FAMILIES[[#This Row],[HOUSEHOLD_ANNUAL_INCOME]]&lt;&gt;"")</f>
        <v>0</v>
      </c>
      <c r="L876" s="36">
        <f>SUM(
IF(AND(TBL_QUAL_SERVICESLISTING_FAMILIES[[#This Row],[LISTING_LOAN_ID_PROP_ADDR]]&lt;&gt;"",NOT(ISNUMBER(MATCH(TBL_QUAL_SERVICESLISTING_FAMILIES[[#This Row],[LISTING_LOAN_ID_PROP_ADDR]],RANGE_LOOKUP_UDARDA_LOANLIST,0)))),1,0)
)</f>
        <v>0</v>
      </c>
    </row>
    <row r="877" spans="2:12" ht="20.100000000000001" customHeight="1" x14ac:dyDescent="0.25">
      <c r="B877" s="25" t="str">
        <f>IF(TBL_QUAL_SERVICESLISTING_FAMILIES[[#This Row],[RECORD_STARTED]],IF(TBL_QUAL_SERVICESLISTING_FAMILIES[[#This Row],[ERROR_COUNT]]&gt;0,-1,IF(TBL_QUAL_SERVICESLISTING_FAMILIES[[#This Row],[REQ_FIELDS_POPULATED]],1,0)),"")</f>
        <v/>
      </c>
      <c r="C877" s="94">
        <f>ROW()-ROW(TBL_QUAL_SERVICESLISTING_FAMILIES[[#Headers],[ROW_ID]])</f>
        <v>868</v>
      </c>
      <c r="D877" s="82"/>
      <c r="E877" s="82"/>
      <c r="F877" s="33"/>
      <c r="G8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7" s="84" t="str">
        <f>IFERROR(INDEX(TBL_UDARDA_LOANPOOL[QUAL_SERVICES_HUD_MFI],MATCH(TBL_QUAL_SERVICESLISTING_FAMILIES[[#This Row],[LISTING_LOAN_ID_PROP_ADDR]],TBL_UDARDA_LOANPOOL[LOAN_ID_PROP_ADDR],0)),"")</f>
        <v/>
      </c>
      <c r="I8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7" s="36" t="b">
        <f>CONCATENATE(TBL_QUAL_SERVICESLISTING_FAMILIES[[#This Row],[LISTING_LOAN_ID_PROP_ADDR]],TBL_QUAL_SERVICESLISTING_FAMILIES[[#This Row],[FAMILY_NAME]],TBL_QUAL_SERVICESLISTING_FAMILIES[[#This Row],[HOUSEHOLD_ANNUAL_INCOME]])&lt;&gt;""</f>
        <v>0</v>
      </c>
      <c r="K877" s="36" t="b">
        <f>AND(TBL_QUAL_SERVICESLISTING_FAMILIES[[#This Row],[LISTING_LOAN_ID_PROP_ADDR]]&lt;&gt;"",TBL_QUAL_SERVICESLISTING_FAMILIES[[#This Row],[FAMILY_NAME]]&lt;&gt;"",TBL_QUAL_SERVICESLISTING_FAMILIES[[#This Row],[HOUSEHOLD_ANNUAL_INCOME]]&lt;&gt;"")</f>
        <v>0</v>
      </c>
      <c r="L877" s="36">
        <f>SUM(
IF(AND(TBL_QUAL_SERVICESLISTING_FAMILIES[[#This Row],[LISTING_LOAN_ID_PROP_ADDR]]&lt;&gt;"",NOT(ISNUMBER(MATCH(TBL_QUAL_SERVICESLISTING_FAMILIES[[#This Row],[LISTING_LOAN_ID_PROP_ADDR]],RANGE_LOOKUP_UDARDA_LOANLIST,0)))),1,0)
)</f>
        <v>0</v>
      </c>
    </row>
    <row r="878" spans="2:12" ht="20.100000000000001" customHeight="1" x14ac:dyDescent="0.25">
      <c r="B878" s="25" t="str">
        <f>IF(TBL_QUAL_SERVICESLISTING_FAMILIES[[#This Row],[RECORD_STARTED]],IF(TBL_QUAL_SERVICESLISTING_FAMILIES[[#This Row],[ERROR_COUNT]]&gt;0,-1,IF(TBL_QUAL_SERVICESLISTING_FAMILIES[[#This Row],[REQ_FIELDS_POPULATED]],1,0)),"")</f>
        <v/>
      </c>
      <c r="C878" s="94">
        <f>ROW()-ROW(TBL_QUAL_SERVICESLISTING_FAMILIES[[#Headers],[ROW_ID]])</f>
        <v>869</v>
      </c>
      <c r="D878" s="82"/>
      <c r="E878" s="82"/>
      <c r="F878" s="33"/>
      <c r="G8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8" s="84" t="str">
        <f>IFERROR(INDEX(TBL_UDARDA_LOANPOOL[QUAL_SERVICES_HUD_MFI],MATCH(TBL_QUAL_SERVICESLISTING_FAMILIES[[#This Row],[LISTING_LOAN_ID_PROP_ADDR]],TBL_UDARDA_LOANPOOL[LOAN_ID_PROP_ADDR],0)),"")</f>
        <v/>
      </c>
      <c r="I8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8" s="36" t="b">
        <f>CONCATENATE(TBL_QUAL_SERVICESLISTING_FAMILIES[[#This Row],[LISTING_LOAN_ID_PROP_ADDR]],TBL_QUAL_SERVICESLISTING_FAMILIES[[#This Row],[FAMILY_NAME]],TBL_QUAL_SERVICESLISTING_FAMILIES[[#This Row],[HOUSEHOLD_ANNUAL_INCOME]])&lt;&gt;""</f>
        <v>0</v>
      </c>
      <c r="K878" s="36" t="b">
        <f>AND(TBL_QUAL_SERVICESLISTING_FAMILIES[[#This Row],[LISTING_LOAN_ID_PROP_ADDR]]&lt;&gt;"",TBL_QUAL_SERVICESLISTING_FAMILIES[[#This Row],[FAMILY_NAME]]&lt;&gt;"",TBL_QUAL_SERVICESLISTING_FAMILIES[[#This Row],[HOUSEHOLD_ANNUAL_INCOME]]&lt;&gt;"")</f>
        <v>0</v>
      </c>
      <c r="L878" s="36">
        <f>SUM(
IF(AND(TBL_QUAL_SERVICESLISTING_FAMILIES[[#This Row],[LISTING_LOAN_ID_PROP_ADDR]]&lt;&gt;"",NOT(ISNUMBER(MATCH(TBL_QUAL_SERVICESLISTING_FAMILIES[[#This Row],[LISTING_LOAN_ID_PROP_ADDR]],RANGE_LOOKUP_UDARDA_LOANLIST,0)))),1,0)
)</f>
        <v>0</v>
      </c>
    </row>
    <row r="879" spans="2:12" ht="20.100000000000001" customHeight="1" x14ac:dyDescent="0.25">
      <c r="B879" s="25" t="str">
        <f>IF(TBL_QUAL_SERVICESLISTING_FAMILIES[[#This Row],[RECORD_STARTED]],IF(TBL_QUAL_SERVICESLISTING_FAMILIES[[#This Row],[ERROR_COUNT]]&gt;0,-1,IF(TBL_QUAL_SERVICESLISTING_FAMILIES[[#This Row],[REQ_FIELDS_POPULATED]],1,0)),"")</f>
        <v/>
      </c>
      <c r="C879" s="94">
        <f>ROW()-ROW(TBL_QUAL_SERVICESLISTING_FAMILIES[[#Headers],[ROW_ID]])</f>
        <v>870</v>
      </c>
      <c r="D879" s="82"/>
      <c r="E879" s="82"/>
      <c r="F879" s="33"/>
      <c r="G8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9" s="84" t="str">
        <f>IFERROR(INDEX(TBL_UDARDA_LOANPOOL[QUAL_SERVICES_HUD_MFI],MATCH(TBL_QUAL_SERVICESLISTING_FAMILIES[[#This Row],[LISTING_LOAN_ID_PROP_ADDR]],TBL_UDARDA_LOANPOOL[LOAN_ID_PROP_ADDR],0)),"")</f>
        <v/>
      </c>
      <c r="I8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9" s="36" t="b">
        <f>CONCATENATE(TBL_QUAL_SERVICESLISTING_FAMILIES[[#This Row],[LISTING_LOAN_ID_PROP_ADDR]],TBL_QUAL_SERVICESLISTING_FAMILIES[[#This Row],[FAMILY_NAME]],TBL_QUAL_SERVICESLISTING_FAMILIES[[#This Row],[HOUSEHOLD_ANNUAL_INCOME]])&lt;&gt;""</f>
        <v>0</v>
      </c>
      <c r="K879" s="36" t="b">
        <f>AND(TBL_QUAL_SERVICESLISTING_FAMILIES[[#This Row],[LISTING_LOAN_ID_PROP_ADDR]]&lt;&gt;"",TBL_QUAL_SERVICESLISTING_FAMILIES[[#This Row],[FAMILY_NAME]]&lt;&gt;"",TBL_QUAL_SERVICESLISTING_FAMILIES[[#This Row],[HOUSEHOLD_ANNUAL_INCOME]]&lt;&gt;"")</f>
        <v>0</v>
      </c>
      <c r="L879" s="36">
        <f>SUM(
IF(AND(TBL_QUAL_SERVICESLISTING_FAMILIES[[#This Row],[LISTING_LOAN_ID_PROP_ADDR]]&lt;&gt;"",NOT(ISNUMBER(MATCH(TBL_QUAL_SERVICESLISTING_FAMILIES[[#This Row],[LISTING_LOAN_ID_PROP_ADDR]],RANGE_LOOKUP_UDARDA_LOANLIST,0)))),1,0)
)</f>
        <v>0</v>
      </c>
    </row>
    <row r="880" spans="2:12" ht="20.100000000000001" customHeight="1" x14ac:dyDescent="0.25">
      <c r="B880" s="25" t="str">
        <f>IF(TBL_QUAL_SERVICESLISTING_FAMILIES[[#This Row],[RECORD_STARTED]],IF(TBL_QUAL_SERVICESLISTING_FAMILIES[[#This Row],[ERROR_COUNT]]&gt;0,-1,IF(TBL_QUAL_SERVICESLISTING_FAMILIES[[#This Row],[REQ_FIELDS_POPULATED]],1,0)),"")</f>
        <v/>
      </c>
      <c r="C880" s="94">
        <f>ROW()-ROW(TBL_QUAL_SERVICESLISTING_FAMILIES[[#Headers],[ROW_ID]])</f>
        <v>871</v>
      </c>
      <c r="D880" s="82"/>
      <c r="E880" s="82"/>
      <c r="F880" s="33"/>
      <c r="G8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0" s="84" t="str">
        <f>IFERROR(INDEX(TBL_UDARDA_LOANPOOL[QUAL_SERVICES_HUD_MFI],MATCH(TBL_QUAL_SERVICESLISTING_FAMILIES[[#This Row],[LISTING_LOAN_ID_PROP_ADDR]],TBL_UDARDA_LOANPOOL[LOAN_ID_PROP_ADDR],0)),"")</f>
        <v/>
      </c>
      <c r="I8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0" s="36" t="b">
        <f>CONCATENATE(TBL_QUAL_SERVICESLISTING_FAMILIES[[#This Row],[LISTING_LOAN_ID_PROP_ADDR]],TBL_QUAL_SERVICESLISTING_FAMILIES[[#This Row],[FAMILY_NAME]],TBL_QUAL_SERVICESLISTING_FAMILIES[[#This Row],[HOUSEHOLD_ANNUAL_INCOME]])&lt;&gt;""</f>
        <v>0</v>
      </c>
      <c r="K880" s="36" t="b">
        <f>AND(TBL_QUAL_SERVICESLISTING_FAMILIES[[#This Row],[LISTING_LOAN_ID_PROP_ADDR]]&lt;&gt;"",TBL_QUAL_SERVICESLISTING_FAMILIES[[#This Row],[FAMILY_NAME]]&lt;&gt;"",TBL_QUAL_SERVICESLISTING_FAMILIES[[#This Row],[HOUSEHOLD_ANNUAL_INCOME]]&lt;&gt;"")</f>
        <v>0</v>
      </c>
      <c r="L880" s="36">
        <f>SUM(
IF(AND(TBL_QUAL_SERVICESLISTING_FAMILIES[[#This Row],[LISTING_LOAN_ID_PROP_ADDR]]&lt;&gt;"",NOT(ISNUMBER(MATCH(TBL_QUAL_SERVICESLISTING_FAMILIES[[#This Row],[LISTING_LOAN_ID_PROP_ADDR]],RANGE_LOOKUP_UDARDA_LOANLIST,0)))),1,0)
)</f>
        <v>0</v>
      </c>
    </row>
    <row r="881" spans="2:12" ht="20.100000000000001" customHeight="1" x14ac:dyDescent="0.25">
      <c r="B881" s="25" t="str">
        <f>IF(TBL_QUAL_SERVICESLISTING_FAMILIES[[#This Row],[RECORD_STARTED]],IF(TBL_QUAL_SERVICESLISTING_FAMILIES[[#This Row],[ERROR_COUNT]]&gt;0,-1,IF(TBL_QUAL_SERVICESLISTING_FAMILIES[[#This Row],[REQ_FIELDS_POPULATED]],1,0)),"")</f>
        <v/>
      </c>
      <c r="C881" s="94">
        <f>ROW()-ROW(TBL_QUAL_SERVICESLISTING_FAMILIES[[#Headers],[ROW_ID]])</f>
        <v>872</v>
      </c>
      <c r="D881" s="82"/>
      <c r="E881" s="82"/>
      <c r="F881" s="33"/>
      <c r="G8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1" s="84" t="str">
        <f>IFERROR(INDEX(TBL_UDARDA_LOANPOOL[QUAL_SERVICES_HUD_MFI],MATCH(TBL_QUAL_SERVICESLISTING_FAMILIES[[#This Row],[LISTING_LOAN_ID_PROP_ADDR]],TBL_UDARDA_LOANPOOL[LOAN_ID_PROP_ADDR],0)),"")</f>
        <v/>
      </c>
      <c r="I8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1" s="36" t="b">
        <f>CONCATENATE(TBL_QUAL_SERVICESLISTING_FAMILIES[[#This Row],[LISTING_LOAN_ID_PROP_ADDR]],TBL_QUAL_SERVICESLISTING_FAMILIES[[#This Row],[FAMILY_NAME]],TBL_QUAL_SERVICESLISTING_FAMILIES[[#This Row],[HOUSEHOLD_ANNUAL_INCOME]])&lt;&gt;""</f>
        <v>0</v>
      </c>
      <c r="K881" s="36" t="b">
        <f>AND(TBL_QUAL_SERVICESLISTING_FAMILIES[[#This Row],[LISTING_LOAN_ID_PROP_ADDR]]&lt;&gt;"",TBL_QUAL_SERVICESLISTING_FAMILIES[[#This Row],[FAMILY_NAME]]&lt;&gt;"",TBL_QUAL_SERVICESLISTING_FAMILIES[[#This Row],[HOUSEHOLD_ANNUAL_INCOME]]&lt;&gt;"")</f>
        <v>0</v>
      </c>
      <c r="L881" s="36">
        <f>SUM(
IF(AND(TBL_QUAL_SERVICESLISTING_FAMILIES[[#This Row],[LISTING_LOAN_ID_PROP_ADDR]]&lt;&gt;"",NOT(ISNUMBER(MATCH(TBL_QUAL_SERVICESLISTING_FAMILIES[[#This Row],[LISTING_LOAN_ID_PROP_ADDR]],RANGE_LOOKUP_UDARDA_LOANLIST,0)))),1,0)
)</f>
        <v>0</v>
      </c>
    </row>
    <row r="882" spans="2:12" ht="20.100000000000001" customHeight="1" x14ac:dyDescent="0.25">
      <c r="B882" s="25" t="str">
        <f>IF(TBL_QUAL_SERVICESLISTING_FAMILIES[[#This Row],[RECORD_STARTED]],IF(TBL_QUAL_SERVICESLISTING_FAMILIES[[#This Row],[ERROR_COUNT]]&gt;0,-1,IF(TBL_QUAL_SERVICESLISTING_FAMILIES[[#This Row],[REQ_FIELDS_POPULATED]],1,0)),"")</f>
        <v/>
      </c>
      <c r="C882" s="94">
        <f>ROW()-ROW(TBL_QUAL_SERVICESLISTING_FAMILIES[[#Headers],[ROW_ID]])</f>
        <v>873</v>
      </c>
      <c r="D882" s="82"/>
      <c r="E882" s="82"/>
      <c r="F882" s="33"/>
      <c r="G8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2" s="84" t="str">
        <f>IFERROR(INDEX(TBL_UDARDA_LOANPOOL[QUAL_SERVICES_HUD_MFI],MATCH(TBL_QUAL_SERVICESLISTING_FAMILIES[[#This Row],[LISTING_LOAN_ID_PROP_ADDR]],TBL_UDARDA_LOANPOOL[LOAN_ID_PROP_ADDR],0)),"")</f>
        <v/>
      </c>
      <c r="I8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2" s="36" t="b">
        <f>CONCATENATE(TBL_QUAL_SERVICESLISTING_FAMILIES[[#This Row],[LISTING_LOAN_ID_PROP_ADDR]],TBL_QUAL_SERVICESLISTING_FAMILIES[[#This Row],[FAMILY_NAME]],TBL_QUAL_SERVICESLISTING_FAMILIES[[#This Row],[HOUSEHOLD_ANNUAL_INCOME]])&lt;&gt;""</f>
        <v>0</v>
      </c>
      <c r="K882" s="36" t="b">
        <f>AND(TBL_QUAL_SERVICESLISTING_FAMILIES[[#This Row],[LISTING_LOAN_ID_PROP_ADDR]]&lt;&gt;"",TBL_QUAL_SERVICESLISTING_FAMILIES[[#This Row],[FAMILY_NAME]]&lt;&gt;"",TBL_QUAL_SERVICESLISTING_FAMILIES[[#This Row],[HOUSEHOLD_ANNUAL_INCOME]]&lt;&gt;"")</f>
        <v>0</v>
      </c>
      <c r="L882" s="36">
        <f>SUM(
IF(AND(TBL_QUAL_SERVICESLISTING_FAMILIES[[#This Row],[LISTING_LOAN_ID_PROP_ADDR]]&lt;&gt;"",NOT(ISNUMBER(MATCH(TBL_QUAL_SERVICESLISTING_FAMILIES[[#This Row],[LISTING_LOAN_ID_PROP_ADDR]],RANGE_LOOKUP_UDARDA_LOANLIST,0)))),1,0)
)</f>
        <v>0</v>
      </c>
    </row>
    <row r="883" spans="2:12" ht="20.100000000000001" customHeight="1" x14ac:dyDescent="0.25">
      <c r="B883" s="25" t="str">
        <f>IF(TBL_QUAL_SERVICESLISTING_FAMILIES[[#This Row],[RECORD_STARTED]],IF(TBL_QUAL_SERVICESLISTING_FAMILIES[[#This Row],[ERROR_COUNT]]&gt;0,-1,IF(TBL_QUAL_SERVICESLISTING_FAMILIES[[#This Row],[REQ_FIELDS_POPULATED]],1,0)),"")</f>
        <v/>
      </c>
      <c r="C883" s="94">
        <f>ROW()-ROW(TBL_QUAL_SERVICESLISTING_FAMILIES[[#Headers],[ROW_ID]])</f>
        <v>874</v>
      </c>
      <c r="D883" s="82"/>
      <c r="E883" s="82"/>
      <c r="F883" s="33"/>
      <c r="G8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3" s="84" t="str">
        <f>IFERROR(INDEX(TBL_UDARDA_LOANPOOL[QUAL_SERVICES_HUD_MFI],MATCH(TBL_QUAL_SERVICESLISTING_FAMILIES[[#This Row],[LISTING_LOAN_ID_PROP_ADDR]],TBL_UDARDA_LOANPOOL[LOAN_ID_PROP_ADDR],0)),"")</f>
        <v/>
      </c>
      <c r="I8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3" s="36" t="b">
        <f>CONCATENATE(TBL_QUAL_SERVICESLISTING_FAMILIES[[#This Row],[LISTING_LOAN_ID_PROP_ADDR]],TBL_QUAL_SERVICESLISTING_FAMILIES[[#This Row],[FAMILY_NAME]],TBL_QUAL_SERVICESLISTING_FAMILIES[[#This Row],[HOUSEHOLD_ANNUAL_INCOME]])&lt;&gt;""</f>
        <v>0</v>
      </c>
      <c r="K883" s="36" t="b">
        <f>AND(TBL_QUAL_SERVICESLISTING_FAMILIES[[#This Row],[LISTING_LOAN_ID_PROP_ADDR]]&lt;&gt;"",TBL_QUAL_SERVICESLISTING_FAMILIES[[#This Row],[FAMILY_NAME]]&lt;&gt;"",TBL_QUAL_SERVICESLISTING_FAMILIES[[#This Row],[HOUSEHOLD_ANNUAL_INCOME]]&lt;&gt;"")</f>
        <v>0</v>
      </c>
      <c r="L883" s="36">
        <f>SUM(
IF(AND(TBL_QUAL_SERVICESLISTING_FAMILIES[[#This Row],[LISTING_LOAN_ID_PROP_ADDR]]&lt;&gt;"",NOT(ISNUMBER(MATCH(TBL_QUAL_SERVICESLISTING_FAMILIES[[#This Row],[LISTING_LOAN_ID_PROP_ADDR]],RANGE_LOOKUP_UDARDA_LOANLIST,0)))),1,0)
)</f>
        <v>0</v>
      </c>
    </row>
    <row r="884" spans="2:12" ht="20.100000000000001" customHeight="1" x14ac:dyDescent="0.25">
      <c r="B884" s="25" t="str">
        <f>IF(TBL_QUAL_SERVICESLISTING_FAMILIES[[#This Row],[RECORD_STARTED]],IF(TBL_QUAL_SERVICESLISTING_FAMILIES[[#This Row],[ERROR_COUNT]]&gt;0,-1,IF(TBL_QUAL_SERVICESLISTING_FAMILIES[[#This Row],[REQ_FIELDS_POPULATED]],1,0)),"")</f>
        <v/>
      </c>
      <c r="C884" s="94">
        <f>ROW()-ROW(TBL_QUAL_SERVICESLISTING_FAMILIES[[#Headers],[ROW_ID]])</f>
        <v>875</v>
      </c>
      <c r="D884" s="82"/>
      <c r="E884" s="82"/>
      <c r="F884" s="33"/>
      <c r="G8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4" s="84" t="str">
        <f>IFERROR(INDEX(TBL_UDARDA_LOANPOOL[QUAL_SERVICES_HUD_MFI],MATCH(TBL_QUAL_SERVICESLISTING_FAMILIES[[#This Row],[LISTING_LOAN_ID_PROP_ADDR]],TBL_UDARDA_LOANPOOL[LOAN_ID_PROP_ADDR],0)),"")</f>
        <v/>
      </c>
      <c r="I8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4" s="36" t="b">
        <f>CONCATENATE(TBL_QUAL_SERVICESLISTING_FAMILIES[[#This Row],[LISTING_LOAN_ID_PROP_ADDR]],TBL_QUAL_SERVICESLISTING_FAMILIES[[#This Row],[FAMILY_NAME]],TBL_QUAL_SERVICESLISTING_FAMILIES[[#This Row],[HOUSEHOLD_ANNUAL_INCOME]])&lt;&gt;""</f>
        <v>0</v>
      </c>
      <c r="K884" s="36" t="b">
        <f>AND(TBL_QUAL_SERVICESLISTING_FAMILIES[[#This Row],[LISTING_LOAN_ID_PROP_ADDR]]&lt;&gt;"",TBL_QUAL_SERVICESLISTING_FAMILIES[[#This Row],[FAMILY_NAME]]&lt;&gt;"",TBL_QUAL_SERVICESLISTING_FAMILIES[[#This Row],[HOUSEHOLD_ANNUAL_INCOME]]&lt;&gt;"")</f>
        <v>0</v>
      </c>
      <c r="L884" s="36">
        <f>SUM(
IF(AND(TBL_QUAL_SERVICESLISTING_FAMILIES[[#This Row],[LISTING_LOAN_ID_PROP_ADDR]]&lt;&gt;"",NOT(ISNUMBER(MATCH(TBL_QUAL_SERVICESLISTING_FAMILIES[[#This Row],[LISTING_LOAN_ID_PROP_ADDR]],RANGE_LOOKUP_UDARDA_LOANLIST,0)))),1,0)
)</f>
        <v>0</v>
      </c>
    </row>
    <row r="885" spans="2:12" ht="20.100000000000001" customHeight="1" x14ac:dyDescent="0.25">
      <c r="B885" s="25" t="str">
        <f>IF(TBL_QUAL_SERVICESLISTING_FAMILIES[[#This Row],[RECORD_STARTED]],IF(TBL_QUAL_SERVICESLISTING_FAMILIES[[#This Row],[ERROR_COUNT]]&gt;0,-1,IF(TBL_QUAL_SERVICESLISTING_FAMILIES[[#This Row],[REQ_FIELDS_POPULATED]],1,0)),"")</f>
        <v/>
      </c>
      <c r="C885" s="94">
        <f>ROW()-ROW(TBL_QUAL_SERVICESLISTING_FAMILIES[[#Headers],[ROW_ID]])</f>
        <v>876</v>
      </c>
      <c r="D885" s="82"/>
      <c r="E885" s="82"/>
      <c r="F885" s="33"/>
      <c r="G8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5" s="84" t="str">
        <f>IFERROR(INDEX(TBL_UDARDA_LOANPOOL[QUAL_SERVICES_HUD_MFI],MATCH(TBL_QUAL_SERVICESLISTING_FAMILIES[[#This Row],[LISTING_LOAN_ID_PROP_ADDR]],TBL_UDARDA_LOANPOOL[LOAN_ID_PROP_ADDR],0)),"")</f>
        <v/>
      </c>
      <c r="I8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5" s="36" t="b">
        <f>CONCATENATE(TBL_QUAL_SERVICESLISTING_FAMILIES[[#This Row],[LISTING_LOAN_ID_PROP_ADDR]],TBL_QUAL_SERVICESLISTING_FAMILIES[[#This Row],[FAMILY_NAME]],TBL_QUAL_SERVICESLISTING_FAMILIES[[#This Row],[HOUSEHOLD_ANNUAL_INCOME]])&lt;&gt;""</f>
        <v>0</v>
      </c>
      <c r="K885" s="36" t="b">
        <f>AND(TBL_QUAL_SERVICESLISTING_FAMILIES[[#This Row],[LISTING_LOAN_ID_PROP_ADDR]]&lt;&gt;"",TBL_QUAL_SERVICESLISTING_FAMILIES[[#This Row],[FAMILY_NAME]]&lt;&gt;"",TBL_QUAL_SERVICESLISTING_FAMILIES[[#This Row],[HOUSEHOLD_ANNUAL_INCOME]]&lt;&gt;"")</f>
        <v>0</v>
      </c>
      <c r="L885" s="36">
        <f>SUM(
IF(AND(TBL_QUAL_SERVICESLISTING_FAMILIES[[#This Row],[LISTING_LOAN_ID_PROP_ADDR]]&lt;&gt;"",NOT(ISNUMBER(MATCH(TBL_QUAL_SERVICESLISTING_FAMILIES[[#This Row],[LISTING_LOAN_ID_PROP_ADDR]],RANGE_LOOKUP_UDARDA_LOANLIST,0)))),1,0)
)</f>
        <v>0</v>
      </c>
    </row>
    <row r="886" spans="2:12" ht="20.100000000000001" customHeight="1" x14ac:dyDescent="0.25">
      <c r="B886" s="25" t="str">
        <f>IF(TBL_QUAL_SERVICESLISTING_FAMILIES[[#This Row],[RECORD_STARTED]],IF(TBL_QUAL_SERVICESLISTING_FAMILIES[[#This Row],[ERROR_COUNT]]&gt;0,-1,IF(TBL_QUAL_SERVICESLISTING_FAMILIES[[#This Row],[REQ_FIELDS_POPULATED]],1,0)),"")</f>
        <v/>
      </c>
      <c r="C886" s="94">
        <f>ROW()-ROW(TBL_QUAL_SERVICESLISTING_FAMILIES[[#Headers],[ROW_ID]])</f>
        <v>877</v>
      </c>
      <c r="D886" s="82"/>
      <c r="E886" s="82"/>
      <c r="F886" s="33"/>
      <c r="G8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6" s="84" t="str">
        <f>IFERROR(INDEX(TBL_UDARDA_LOANPOOL[QUAL_SERVICES_HUD_MFI],MATCH(TBL_QUAL_SERVICESLISTING_FAMILIES[[#This Row],[LISTING_LOAN_ID_PROP_ADDR]],TBL_UDARDA_LOANPOOL[LOAN_ID_PROP_ADDR],0)),"")</f>
        <v/>
      </c>
      <c r="I8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6" s="36" t="b">
        <f>CONCATENATE(TBL_QUAL_SERVICESLISTING_FAMILIES[[#This Row],[LISTING_LOAN_ID_PROP_ADDR]],TBL_QUAL_SERVICESLISTING_FAMILIES[[#This Row],[FAMILY_NAME]],TBL_QUAL_SERVICESLISTING_FAMILIES[[#This Row],[HOUSEHOLD_ANNUAL_INCOME]])&lt;&gt;""</f>
        <v>0</v>
      </c>
      <c r="K886" s="36" t="b">
        <f>AND(TBL_QUAL_SERVICESLISTING_FAMILIES[[#This Row],[LISTING_LOAN_ID_PROP_ADDR]]&lt;&gt;"",TBL_QUAL_SERVICESLISTING_FAMILIES[[#This Row],[FAMILY_NAME]]&lt;&gt;"",TBL_QUAL_SERVICESLISTING_FAMILIES[[#This Row],[HOUSEHOLD_ANNUAL_INCOME]]&lt;&gt;"")</f>
        <v>0</v>
      </c>
      <c r="L886" s="36">
        <f>SUM(
IF(AND(TBL_QUAL_SERVICESLISTING_FAMILIES[[#This Row],[LISTING_LOAN_ID_PROP_ADDR]]&lt;&gt;"",NOT(ISNUMBER(MATCH(TBL_QUAL_SERVICESLISTING_FAMILIES[[#This Row],[LISTING_LOAN_ID_PROP_ADDR]],RANGE_LOOKUP_UDARDA_LOANLIST,0)))),1,0)
)</f>
        <v>0</v>
      </c>
    </row>
    <row r="887" spans="2:12" ht="20.100000000000001" customHeight="1" x14ac:dyDescent="0.25">
      <c r="B887" s="25" t="str">
        <f>IF(TBL_QUAL_SERVICESLISTING_FAMILIES[[#This Row],[RECORD_STARTED]],IF(TBL_QUAL_SERVICESLISTING_FAMILIES[[#This Row],[ERROR_COUNT]]&gt;0,-1,IF(TBL_QUAL_SERVICESLISTING_FAMILIES[[#This Row],[REQ_FIELDS_POPULATED]],1,0)),"")</f>
        <v/>
      </c>
      <c r="C887" s="94">
        <f>ROW()-ROW(TBL_QUAL_SERVICESLISTING_FAMILIES[[#Headers],[ROW_ID]])</f>
        <v>878</v>
      </c>
      <c r="D887" s="82"/>
      <c r="E887" s="82"/>
      <c r="F887" s="33"/>
      <c r="G8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7" s="84" t="str">
        <f>IFERROR(INDEX(TBL_UDARDA_LOANPOOL[QUAL_SERVICES_HUD_MFI],MATCH(TBL_QUAL_SERVICESLISTING_FAMILIES[[#This Row],[LISTING_LOAN_ID_PROP_ADDR]],TBL_UDARDA_LOANPOOL[LOAN_ID_PROP_ADDR],0)),"")</f>
        <v/>
      </c>
      <c r="I8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7" s="36" t="b">
        <f>CONCATENATE(TBL_QUAL_SERVICESLISTING_FAMILIES[[#This Row],[LISTING_LOAN_ID_PROP_ADDR]],TBL_QUAL_SERVICESLISTING_FAMILIES[[#This Row],[FAMILY_NAME]],TBL_QUAL_SERVICESLISTING_FAMILIES[[#This Row],[HOUSEHOLD_ANNUAL_INCOME]])&lt;&gt;""</f>
        <v>0</v>
      </c>
      <c r="K887" s="36" t="b">
        <f>AND(TBL_QUAL_SERVICESLISTING_FAMILIES[[#This Row],[LISTING_LOAN_ID_PROP_ADDR]]&lt;&gt;"",TBL_QUAL_SERVICESLISTING_FAMILIES[[#This Row],[FAMILY_NAME]]&lt;&gt;"",TBL_QUAL_SERVICESLISTING_FAMILIES[[#This Row],[HOUSEHOLD_ANNUAL_INCOME]]&lt;&gt;"")</f>
        <v>0</v>
      </c>
      <c r="L887" s="36">
        <f>SUM(
IF(AND(TBL_QUAL_SERVICESLISTING_FAMILIES[[#This Row],[LISTING_LOAN_ID_PROP_ADDR]]&lt;&gt;"",NOT(ISNUMBER(MATCH(TBL_QUAL_SERVICESLISTING_FAMILIES[[#This Row],[LISTING_LOAN_ID_PROP_ADDR]],RANGE_LOOKUP_UDARDA_LOANLIST,0)))),1,0)
)</f>
        <v>0</v>
      </c>
    </row>
    <row r="888" spans="2:12" ht="20.100000000000001" customHeight="1" x14ac:dyDescent="0.25">
      <c r="B888" s="25" t="str">
        <f>IF(TBL_QUAL_SERVICESLISTING_FAMILIES[[#This Row],[RECORD_STARTED]],IF(TBL_QUAL_SERVICESLISTING_FAMILIES[[#This Row],[ERROR_COUNT]]&gt;0,-1,IF(TBL_QUAL_SERVICESLISTING_FAMILIES[[#This Row],[REQ_FIELDS_POPULATED]],1,0)),"")</f>
        <v/>
      </c>
      <c r="C888" s="94">
        <f>ROW()-ROW(TBL_QUAL_SERVICESLISTING_FAMILIES[[#Headers],[ROW_ID]])</f>
        <v>879</v>
      </c>
      <c r="D888" s="82"/>
      <c r="E888" s="82"/>
      <c r="F888" s="33"/>
      <c r="G8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8" s="84" t="str">
        <f>IFERROR(INDEX(TBL_UDARDA_LOANPOOL[QUAL_SERVICES_HUD_MFI],MATCH(TBL_QUAL_SERVICESLISTING_FAMILIES[[#This Row],[LISTING_LOAN_ID_PROP_ADDR]],TBL_UDARDA_LOANPOOL[LOAN_ID_PROP_ADDR],0)),"")</f>
        <v/>
      </c>
      <c r="I8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8" s="36" t="b">
        <f>CONCATENATE(TBL_QUAL_SERVICESLISTING_FAMILIES[[#This Row],[LISTING_LOAN_ID_PROP_ADDR]],TBL_QUAL_SERVICESLISTING_FAMILIES[[#This Row],[FAMILY_NAME]],TBL_QUAL_SERVICESLISTING_FAMILIES[[#This Row],[HOUSEHOLD_ANNUAL_INCOME]])&lt;&gt;""</f>
        <v>0</v>
      </c>
      <c r="K888" s="36" t="b">
        <f>AND(TBL_QUAL_SERVICESLISTING_FAMILIES[[#This Row],[LISTING_LOAN_ID_PROP_ADDR]]&lt;&gt;"",TBL_QUAL_SERVICESLISTING_FAMILIES[[#This Row],[FAMILY_NAME]]&lt;&gt;"",TBL_QUAL_SERVICESLISTING_FAMILIES[[#This Row],[HOUSEHOLD_ANNUAL_INCOME]]&lt;&gt;"")</f>
        <v>0</v>
      </c>
      <c r="L888" s="36">
        <f>SUM(
IF(AND(TBL_QUAL_SERVICESLISTING_FAMILIES[[#This Row],[LISTING_LOAN_ID_PROP_ADDR]]&lt;&gt;"",NOT(ISNUMBER(MATCH(TBL_QUAL_SERVICESLISTING_FAMILIES[[#This Row],[LISTING_LOAN_ID_PROP_ADDR]],RANGE_LOOKUP_UDARDA_LOANLIST,0)))),1,0)
)</f>
        <v>0</v>
      </c>
    </row>
    <row r="889" spans="2:12" ht="20.100000000000001" customHeight="1" x14ac:dyDescent="0.25">
      <c r="B889" s="25" t="str">
        <f>IF(TBL_QUAL_SERVICESLISTING_FAMILIES[[#This Row],[RECORD_STARTED]],IF(TBL_QUAL_SERVICESLISTING_FAMILIES[[#This Row],[ERROR_COUNT]]&gt;0,-1,IF(TBL_QUAL_SERVICESLISTING_FAMILIES[[#This Row],[REQ_FIELDS_POPULATED]],1,0)),"")</f>
        <v/>
      </c>
      <c r="C889" s="94">
        <f>ROW()-ROW(TBL_QUAL_SERVICESLISTING_FAMILIES[[#Headers],[ROW_ID]])</f>
        <v>880</v>
      </c>
      <c r="D889" s="82"/>
      <c r="E889" s="82"/>
      <c r="F889" s="33"/>
      <c r="G8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9" s="84" t="str">
        <f>IFERROR(INDEX(TBL_UDARDA_LOANPOOL[QUAL_SERVICES_HUD_MFI],MATCH(TBL_QUAL_SERVICESLISTING_FAMILIES[[#This Row],[LISTING_LOAN_ID_PROP_ADDR]],TBL_UDARDA_LOANPOOL[LOAN_ID_PROP_ADDR],0)),"")</f>
        <v/>
      </c>
      <c r="I8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9" s="36" t="b">
        <f>CONCATENATE(TBL_QUAL_SERVICESLISTING_FAMILIES[[#This Row],[LISTING_LOAN_ID_PROP_ADDR]],TBL_QUAL_SERVICESLISTING_FAMILIES[[#This Row],[FAMILY_NAME]],TBL_QUAL_SERVICESLISTING_FAMILIES[[#This Row],[HOUSEHOLD_ANNUAL_INCOME]])&lt;&gt;""</f>
        <v>0</v>
      </c>
      <c r="K889" s="36" t="b">
        <f>AND(TBL_QUAL_SERVICESLISTING_FAMILIES[[#This Row],[LISTING_LOAN_ID_PROP_ADDR]]&lt;&gt;"",TBL_QUAL_SERVICESLISTING_FAMILIES[[#This Row],[FAMILY_NAME]]&lt;&gt;"",TBL_QUAL_SERVICESLISTING_FAMILIES[[#This Row],[HOUSEHOLD_ANNUAL_INCOME]]&lt;&gt;"")</f>
        <v>0</v>
      </c>
      <c r="L889" s="36">
        <f>SUM(
IF(AND(TBL_QUAL_SERVICESLISTING_FAMILIES[[#This Row],[LISTING_LOAN_ID_PROP_ADDR]]&lt;&gt;"",NOT(ISNUMBER(MATCH(TBL_QUAL_SERVICESLISTING_FAMILIES[[#This Row],[LISTING_LOAN_ID_PROP_ADDR]],RANGE_LOOKUP_UDARDA_LOANLIST,0)))),1,0)
)</f>
        <v>0</v>
      </c>
    </row>
    <row r="890" spans="2:12" ht="20.100000000000001" customHeight="1" x14ac:dyDescent="0.25">
      <c r="B890" s="25" t="str">
        <f>IF(TBL_QUAL_SERVICESLISTING_FAMILIES[[#This Row],[RECORD_STARTED]],IF(TBL_QUAL_SERVICESLISTING_FAMILIES[[#This Row],[ERROR_COUNT]]&gt;0,-1,IF(TBL_QUAL_SERVICESLISTING_FAMILIES[[#This Row],[REQ_FIELDS_POPULATED]],1,0)),"")</f>
        <v/>
      </c>
      <c r="C890" s="94">
        <f>ROW()-ROW(TBL_QUAL_SERVICESLISTING_FAMILIES[[#Headers],[ROW_ID]])</f>
        <v>881</v>
      </c>
      <c r="D890" s="82"/>
      <c r="E890" s="82"/>
      <c r="F890" s="33"/>
      <c r="G8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0" s="84" t="str">
        <f>IFERROR(INDEX(TBL_UDARDA_LOANPOOL[QUAL_SERVICES_HUD_MFI],MATCH(TBL_QUAL_SERVICESLISTING_FAMILIES[[#This Row],[LISTING_LOAN_ID_PROP_ADDR]],TBL_UDARDA_LOANPOOL[LOAN_ID_PROP_ADDR],0)),"")</f>
        <v/>
      </c>
      <c r="I8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0" s="36" t="b">
        <f>CONCATENATE(TBL_QUAL_SERVICESLISTING_FAMILIES[[#This Row],[LISTING_LOAN_ID_PROP_ADDR]],TBL_QUAL_SERVICESLISTING_FAMILIES[[#This Row],[FAMILY_NAME]],TBL_QUAL_SERVICESLISTING_FAMILIES[[#This Row],[HOUSEHOLD_ANNUAL_INCOME]])&lt;&gt;""</f>
        <v>0</v>
      </c>
      <c r="K890" s="36" t="b">
        <f>AND(TBL_QUAL_SERVICESLISTING_FAMILIES[[#This Row],[LISTING_LOAN_ID_PROP_ADDR]]&lt;&gt;"",TBL_QUAL_SERVICESLISTING_FAMILIES[[#This Row],[FAMILY_NAME]]&lt;&gt;"",TBL_QUAL_SERVICESLISTING_FAMILIES[[#This Row],[HOUSEHOLD_ANNUAL_INCOME]]&lt;&gt;"")</f>
        <v>0</v>
      </c>
      <c r="L890" s="36">
        <f>SUM(
IF(AND(TBL_QUAL_SERVICESLISTING_FAMILIES[[#This Row],[LISTING_LOAN_ID_PROP_ADDR]]&lt;&gt;"",NOT(ISNUMBER(MATCH(TBL_QUAL_SERVICESLISTING_FAMILIES[[#This Row],[LISTING_LOAN_ID_PROP_ADDR]],RANGE_LOOKUP_UDARDA_LOANLIST,0)))),1,0)
)</f>
        <v>0</v>
      </c>
    </row>
    <row r="891" spans="2:12" ht="20.100000000000001" customHeight="1" x14ac:dyDescent="0.25">
      <c r="B891" s="25" t="str">
        <f>IF(TBL_QUAL_SERVICESLISTING_FAMILIES[[#This Row],[RECORD_STARTED]],IF(TBL_QUAL_SERVICESLISTING_FAMILIES[[#This Row],[ERROR_COUNT]]&gt;0,-1,IF(TBL_QUAL_SERVICESLISTING_FAMILIES[[#This Row],[REQ_FIELDS_POPULATED]],1,0)),"")</f>
        <v/>
      </c>
      <c r="C891" s="94">
        <f>ROW()-ROW(TBL_QUAL_SERVICESLISTING_FAMILIES[[#Headers],[ROW_ID]])</f>
        <v>882</v>
      </c>
      <c r="D891" s="82"/>
      <c r="E891" s="82"/>
      <c r="F891" s="33"/>
      <c r="G8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1" s="84" t="str">
        <f>IFERROR(INDEX(TBL_UDARDA_LOANPOOL[QUAL_SERVICES_HUD_MFI],MATCH(TBL_QUAL_SERVICESLISTING_FAMILIES[[#This Row],[LISTING_LOAN_ID_PROP_ADDR]],TBL_UDARDA_LOANPOOL[LOAN_ID_PROP_ADDR],0)),"")</f>
        <v/>
      </c>
      <c r="I8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1" s="36" t="b">
        <f>CONCATENATE(TBL_QUAL_SERVICESLISTING_FAMILIES[[#This Row],[LISTING_LOAN_ID_PROP_ADDR]],TBL_QUAL_SERVICESLISTING_FAMILIES[[#This Row],[FAMILY_NAME]],TBL_QUAL_SERVICESLISTING_FAMILIES[[#This Row],[HOUSEHOLD_ANNUAL_INCOME]])&lt;&gt;""</f>
        <v>0</v>
      </c>
      <c r="K891" s="36" t="b">
        <f>AND(TBL_QUAL_SERVICESLISTING_FAMILIES[[#This Row],[LISTING_LOAN_ID_PROP_ADDR]]&lt;&gt;"",TBL_QUAL_SERVICESLISTING_FAMILIES[[#This Row],[FAMILY_NAME]]&lt;&gt;"",TBL_QUAL_SERVICESLISTING_FAMILIES[[#This Row],[HOUSEHOLD_ANNUAL_INCOME]]&lt;&gt;"")</f>
        <v>0</v>
      </c>
      <c r="L891" s="36">
        <f>SUM(
IF(AND(TBL_QUAL_SERVICESLISTING_FAMILIES[[#This Row],[LISTING_LOAN_ID_PROP_ADDR]]&lt;&gt;"",NOT(ISNUMBER(MATCH(TBL_QUAL_SERVICESLISTING_FAMILIES[[#This Row],[LISTING_LOAN_ID_PROP_ADDR]],RANGE_LOOKUP_UDARDA_LOANLIST,0)))),1,0)
)</f>
        <v>0</v>
      </c>
    </row>
    <row r="892" spans="2:12" ht="20.100000000000001" customHeight="1" x14ac:dyDescent="0.25">
      <c r="B892" s="25" t="str">
        <f>IF(TBL_QUAL_SERVICESLISTING_FAMILIES[[#This Row],[RECORD_STARTED]],IF(TBL_QUAL_SERVICESLISTING_FAMILIES[[#This Row],[ERROR_COUNT]]&gt;0,-1,IF(TBL_QUAL_SERVICESLISTING_FAMILIES[[#This Row],[REQ_FIELDS_POPULATED]],1,0)),"")</f>
        <v/>
      </c>
      <c r="C892" s="94">
        <f>ROW()-ROW(TBL_QUAL_SERVICESLISTING_FAMILIES[[#Headers],[ROW_ID]])</f>
        <v>883</v>
      </c>
      <c r="D892" s="82"/>
      <c r="E892" s="82"/>
      <c r="F892" s="33"/>
      <c r="G8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2" s="84" t="str">
        <f>IFERROR(INDEX(TBL_UDARDA_LOANPOOL[QUAL_SERVICES_HUD_MFI],MATCH(TBL_QUAL_SERVICESLISTING_FAMILIES[[#This Row],[LISTING_LOAN_ID_PROP_ADDR]],TBL_UDARDA_LOANPOOL[LOAN_ID_PROP_ADDR],0)),"")</f>
        <v/>
      </c>
      <c r="I8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2" s="36" t="b">
        <f>CONCATENATE(TBL_QUAL_SERVICESLISTING_FAMILIES[[#This Row],[LISTING_LOAN_ID_PROP_ADDR]],TBL_QUAL_SERVICESLISTING_FAMILIES[[#This Row],[FAMILY_NAME]],TBL_QUAL_SERVICESLISTING_FAMILIES[[#This Row],[HOUSEHOLD_ANNUAL_INCOME]])&lt;&gt;""</f>
        <v>0</v>
      </c>
      <c r="K892" s="36" t="b">
        <f>AND(TBL_QUAL_SERVICESLISTING_FAMILIES[[#This Row],[LISTING_LOAN_ID_PROP_ADDR]]&lt;&gt;"",TBL_QUAL_SERVICESLISTING_FAMILIES[[#This Row],[FAMILY_NAME]]&lt;&gt;"",TBL_QUAL_SERVICESLISTING_FAMILIES[[#This Row],[HOUSEHOLD_ANNUAL_INCOME]]&lt;&gt;"")</f>
        <v>0</v>
      </c>
      <c r="L892" s="36">
        <f>SUM(
IF(AND(TBL_QUAL_SERVICESLISTING_FAMILIES[[#This Row],[LISTING_LOAN_ID_PROP_ADDR]]&lt;&gt;"",NOT(ISNUMBER(MATCH(TBL_QUAL_SERVICESLISTING_FAMILIES[[#This Row],[LISTING_LOAN_ID_PROP_ADDR]],RANGE_LOOKUP_UDARDA_LOANLIST,0)))),1,0)
)</f>
        <v>0</v>
      </c>
    </row>
    <row r="893" spans="2:12" ht="20.100000000000001" customHeight="1" x14ac:dyDescent="0.25">
      <c r="B893" s="25" t="str">
        <f>IF(TBL_QUAL_SERVICESLISTING_FAMILIES[[#This Row],[RECORD_STARTED]],IF(TBL_QUAL_SERVICESLISTING_FAMILIES[[#This Row],[ERROR_COUNT]]&gt;0,-1,IF(TBL_QUAL_SERVICESLISTING_FAMILIES[[#This Row],[REQ_FIELDS_POPULATED]],1,0)),"")</f>
        <v/>
      </c>
      <c r="C893" s="94">
        <f>ROW()-ROW(TBL_QUAL_SERVICESLISTING_FAMILIES[[#Headers],[ROW_ID]])</f>
        <v>884</v>
      </c>
      <c r="D893" s="82"/>
      <c r="E893" s="82"/>
      <c r="F893" s="33"/>
      <c r="G8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3" s="84" t="str">
        <f>IFERROR(INDEX(TBL_UDARDA_LOANPOOL[QUAL_SERVICES_HUD_MFI],MATCH(TBL_QUAL_SERVICESLISTING_FAMILIES[[#This Row],[LISTING_LOAN_ID_PROP_ADDR]],TBL_UDARDA_LOANPOOL[LOAN_ID_PROP_ADDR],0)),"")</f>
        <v/>
      </c>
      <c r="I8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3" s="36" t="b">
        <f>CONCATENATE(TBL_QUAL_SERVICESLISTING_FAMILIES[[#This Row],[LISTING_LOAN_ID_PROP_ADDR]],TBL_QUAL_SERVICESLISTING_FAMILIES[[#This Row],[FAMILY_NAME]],TBL_QUAL_SERVICESLISTING_FAMILIES[[#This Row],[HOUSEHOLD_ANNUAL_INCOME]])&lt;&gt;""</f>
        <v>0</v>
      </c>
      <c r="K893" s="36" t="b">
        <f>AND(TBL_QUAL_SERVICESLISTING_FAMILIES[[#This Row],[LISTING_LOAN_ID_PROP_ADDR]]&lt;&gt;"",TBL_QUAL_SERVICESLISTING_FAMILIES[[#This Row],[FAMILY_NAME]]&lt;&gt;"",TBL_QUAL_SERVICESLISTING_FAMILIES[[#This Row],[HOUSEHOLD_ANNUAL_INCOME]]&lt;&gt;"")</f>
        <v>0</v>
      </c>
      <c r="L893" s="36">
        <f>SUM(
IF(AND(TBL_QUAL_SERVICESLISTING_FAMILIES[[#This Row],[LISTING_LOAN_ID_PROP_ADDR]]&lt;&gt;"",NOT(ISNUMBER(MATCH(TBL_QUAL_SERVICESLISTING_FAMILIES[[#This Row],[LISTING_LOAN_ID_PROP_ADDR]],RANGE_LOOKUP_UDARDA_LOANLIST,0)))),1,0)
)</f>
        <v>0</v>
      </c>
    </row>
    <row r="894" spans="2:12" ht="20.100000000000001" customHeight="1" x14ac:dyDescent="0.25">
      <c r="B894" s="25" t="str">
        <f>IF(TBL_QUAL_SERVICESLISTING_FAMILIES[[#This Row],[RECORD_STARTED]],IF(TBL_QUAL_SERVICESLISTING_FAMILIES[[#This Row],[ERROR_COUNT]]&gt;0,-1,IF(TBL_QUAL_SERVICESLISTING_FAMILIES[[#This Row],[REQ_FIELDS_POPULATED]],1,0)),"")</f>
        <v/>
      </c>
      <c r="C894" s="94">
        <f>ROW()-ROW(TBL_QUAL_SERVICESLISTING_FAMILIES[[#Headers],[ROW_ID]])</f>
        <v>885</v>
      </c>
      <c r="D894" s="82"/>
      <c r="E894" s="82"/>
      <c r="F894" s="33"/>
      <c r="G8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4" s="84" t="str">
        <f>IFERROR(INDEX(TBL_UDARDA_LOANPOOL[QUAL_SERVICES_HUD_MFI],MATCH(TBL_QUAL_SERVICESLISTING_FAMILIES[[#This Row],[LISTING_LOAN_ID_PROP_ADDR]],TBL_UDARDA_LOANPOOL[LOAN_ID_PROP_ADDR],0)),"")</f>
        <v/>
      </c>
      <c r="I8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4" s="36" t="b">
        <f>CONCATENATE(TBL_QUAL_SERVICESLISTING_FAMILIES[[#This Row],[LISTING_LOAN_ID_PROP_ADDR]],TBL_QUAL_SERVICESLISTING_FAMILIES[[#This Row],[FAMILY_NAME]],TBL_QUAL_SERVICESLISTING_FAMILIES[[#This Row],[HOUSEHOLD_ANNUAL_INCOME]])&lt;&gt;""</f>
        <v>0</v>
      </c>
      <c r="K894" s="36" t="b">
        <f>AND(TBL_QUAL_SERVICESLISTING_FAMILIES[[#This Row],[LISTING_LOAN_ID_PROP_ADDR]]&lt;&gt;"",TBL_QUAL_SERVICESLISTING_FAMILIES[[#This Row],[FAMILY_NAME]]&lt;&gt;"",TBL_QUAL_SERVICESLISTING_FAMILIES[[#This Row],[HOUSEHOLD_ANNUAL_INCOME]]&lt;&gt;"")</f>
        <v>0</v>
      </c>
      <c r="L894" s="36">
        <f>SUM(
IF(AND(TBL_QUAL_SERVICESLISTING_FAMILIES[[#This Row],[LISTING_LOAN_ID_PROP_ADDR]]&lt;&gt;"",NOT(ISNUMBER(MATCH(TBL_QUAL_SERVICESLISTING_FAMILIES[[#This Row],[LISTING_LOAN_ID_PROP_ADDR]],RANGE_LOOKUP_UDARDA_LOANLIST,0)))),1,0)
)</f>
        <v>0</v>
      </c>
    </row>
    <row r="895" spans="2:12" ht="20.100000000000001" customHeight="1" x14ac:dyDescent="0.25">
      <c r="B895" s="25" t="str">
        <f>IF(TBL_QUAL_SERVICESLISTING_FAMILIES[[#This Row],[RECORD_STARTED]],IF(TBL_QUAL_SERVICESLISTING_FAMILIES[[#This Row],[ERROR_COUNT]]&gt;0,-1,IF(TBL_QUAL_SERVICESLISTING_FAMILIES[[#This Row],[REQ_FIELDS_POPULATED]],1,0)),"")</f>
        <v/>
      </c>
      <c r="C895" s="94">
        <f>ROW()-ROW(TBL_QUAL_SERVICESLISTING_FAMILIES[[#Headers],[ROW_ID]])</f>
        <v>886</v>
      </c>
      <c r="D895" s="82"/>
      <c r="E895" s="82"/>
      <c r="F895" s="33"/>
      <c r="G8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5" s="84" t="str">
        <f>IFERROR(INDEX(TBL_UDARDA_LOANPOOL[QUAL_SERVICES_HUD_MFI],MATCH(TBL_QUAL_SERVICESLISTING_FAMILIES[[#This Row],[LISTING_LOAN_ID_PROP_ADDR]],TBL_UDARDA_LOANPOOL[LOAN_ID_PROP_ADDR],0)),"")</f>
        <v/>
      </c>
      <c r="I8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5" s="36" t="b">
        <f>CONCATENATE(TBL_QUAL_SERVICESLISTING_FAMILIES[[#This Row],[LISTING_LOAN_ID_PROP_ADDR]],TBL_QUAL_SERVICESLISTING_FAMILIES[[#This Row],[FAMILY_NAME]],TBL_QUAL_SERVICESLISTING_FAMILIES[[#This Row],[HOUSEHOLD_ANNUAL_INCOME]])&lt;&gt;""</f>
        <v>0</v>
      </c>
      <c r="K895" s="36" t="b">
        <f>AND(TBL_QUAL_SERVICESLISTING_FAMILIES[[#This Row],[LISTING_LOAN_ID_PROP_ADDR]]&lt;&gt;"",TBL_QUAL_SERVICESLISTING_FAMILIES[[#This Row],[FAMILY_NAME]]&lt;&gt;"",TBL_QUAL_SERVICESLISTING_FAMILIES[[#This Row],[HOUSEHOLD_ANNUAL_INCOME]]&lt;&gt;"")</f>
        <v>0</v>
      </c>
      <c r="L895" s="36">
        <f>SUM(
IF(AND(TBL_QUAL_SERVICESLISTING_FAMILIES[[#This Row],[LISTING_LOAN_ID_PROP_ADDR]]&lt;&gt;"",NOT(ISNUMBER(MATCH(TBL_QUAL_SERVICESLISTING_FAMILIES[[#This Row],[LISTING_LOAN_ID_PROP_ADDR]],RANGE_LOOKUP_UDARDA_LOANLIST,0)))),1,0)
)</f>
        <v>0</v>
      </c>
    </row>
    <row r="896" spans="2:12" ht="20.100000000000001" customHeight="1" x14ac:dyDescent="0.25">
      <c r="B896" s="25" t="str">
        <f>IF(TBL_QUAL_SERVICESLISTING_FAMILIES[[#This Row],[RECORD_STARTED]],IF(TBL_QUAL_SERVICESLISTING_FAMILIES[[#This Row],[ERROR_COUNT]]&gt;0,-1,IF(TBL_QUAL_SERVICESLISTING_FAMILIES[[#This Row],[REQ_FIELDS_POPULATED]],1,0)),"")</f>
        <v/>
      </c>
      <c r="C896" s="94">
        <f>ROW()-ROW(TBL_QUAL_SERVICESLISTING_FAMILIES[[#Headers],[ROW_ID]])</f>
        <v>887</v>
      </c>
      <c r="D896" s="82"/>
      <c r="E896" s="82"/>
      <c r="F896" s="33"/>
      <c r="G8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6" s="84" t="str">
        <f>IFERROR(INDEX(TBL_UDARDA_LOANPOOL[QUAL_SERVICES_HUD_MFI],MATCH(TBL_QUAL_SERVICESLISTING_FAMILIES[[#This Row],[LISTING_LOAN_ID_PROP_ADDR]],TBL_UDARDA_LOANPOOL[LOAN_ID_PROP_ADDR],0)),"")</f>
        <v/>
      </c>
      <c r="I8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6" s="36" t="b">
        <f>CONCATENATE(TBL_QUAL_SERVICESLISTING_FAMILIES[[#This Row],[LISTING_LOAN_ID_PROP_ADDR]],TBL_QUAL_SERVICESLISTING_FAMILIES[[#This Row],[FAMILY_NAME]],TBL_QUAL_SERVICESLISTING_FAMILIES[[#This Row],[HOUSEHOLD_ANNUAL_INCOME]])&lt;&gt;""</f>
        <v>0</v>
      </c>
      <c r="K896" s="36" t="b">
        <f>AND(TBL_QUAL_SERVICESLISTING_FAMILIES[[#This Row],[LISTING_LOAN_ID_PROP_ADDR]]&lt;&gt;"",TBL_QUAL_SERVICESLISTING_FAMILIES[[#This Row],[FAMILY_NAME]]&lt;&gt;"",TBL_QUAL_SERVICESLISTING_FAMILIES[[#This Row],[HOUSEHOLD_ANNUAL_INCOME]]&lt;&gt;"")</f>
        <v>0</v>
      </c>
      <c r="L896" s="36">
        <f>SUM(
IF(AND(TBL_QUAL_SERVICESLISTING_FAMILIES[[#This Row],[LISTING_LOAN_ID_PROP_ADDR]]&lt;&gt;"",NOT(ISNUMBER(MATCH(TBL_QUAL_SERVICESLISTING_FAMILIES[[#This Row],[LISTING_LOAN_ID_PROP_ADDR]],RANGE_LOOKUP_UDARDA_LOANLIST,0)))),1,0)
)</f>
        <v>0</v>
      </c>
    </row>
    <row r="897" spans="2:12" ht="20.100000000000001" customHeight="1" x14ac:dyDescent="0.25">
      <c r="B897" s="25" t="str">
        <f>IF(TBL_QUAL_SERVICESLISTING_FAMILIES[[#This Row],[RECORD_STARTED]],IF(TBL_QUAL_SERVICESLISTING_FAMILIES[[#This Row],[ERROR_COUNT]]&gt;0,-1,IF(TBL_QUAL_SERVICESLISTING_FAMILIES[[#This Row],[REQ_FIELDS_POPULATED]],1,0)),"")</f>
        <v/>
      </c>
      <c r="C897" s="94">
        <f>ROW()-ROW(TBL_QUAL_SERVICESLISTING_FAMILIES[[#Headers],[ROW_ID]])</f>
        <v>888</v>
      </c>
      <c r="D897" s="82"/>
      <c r="E897" s="82"/>
      <c r="F897" s="33"/>
      <c r="G8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7" s="84" t="str">
        <f>IFERROR(INDEX(TBL_UDARDA_LOANPOOL[QUAL_SERVICES_HUD_MFI],MATCH(TBL_QUAL_SERVICESLISTING_FAMILIES[[#This Row],[LISTING_LOAN_ID_PROP_ADDR]],TBL_UDARDA_LOANPOOL[LOAN_ID_PROP_ADDR],0)),"")</f>
        <v/>
      </c>
      <c r="I8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7" s="36" t="b">
        <f>CONCATENATE(TBL_QUAL_SERVICESLISTING_FAMILIES[[#This Row],[LISTING_LOAN_ID_PROP_ADDR]],TBL_QUAL_SERVICESLISTING_FAMILIES[[#This Row],[FAMILY_NAME]],TBL_QUAL_SERVICESLISTING_FAMILIES[[#This Row],[HOUSEHOLD_ANNUAL_INCOME]])&lt;&gt;""</f>
        <v>0</v>
      </c>
      <c r="K897" s="36" t="b">
        <f>AND(TBL_QUAL_SERVICESLISTING_FAMILIES[[#This Row],[LISTING_LOAN_ID_PROP_ADDR]]&lt;&gt;"",TBL_QUAL_SERVICESLISTING_FAMILIES[[#This Row],[FAMILY_NAME]]&lt;&gt;"",TBL_QUAL_SERVICESLISTING_FAMILIES[[#This Row],[HOUSEHOLD_ANNUAL_INCOME]]&lt;&gt;"")</f>
        <v>0</v>
      </c>
      <c r="L897" s="36">
        <f>SUM(
IF(AND(TBL_QUAL_SERVICESLISTING_FAMILIES[[#This Row],[LISTING_LOAN_ID_PROP_ADDR]]&lt;&gt;"",NOT(ISNUMBER(MATCH(TBL_QUAL_SERVICESLISTING_FAMILIES[[#This Row],[LISTING_LOAN_ID_PROP_ADDR]],RANGE_LOOKUP_UDARDA_LOANLIST,0)))),1,0)
)</f>
        <v>0</v>
      </c>
    </row>
    <row r="898" spans="2:12" ht="20.100000000000001" customHeight="1" x14ac:dyDescent="0.25">
      <c r="B898" s="25" t="str">
        <f>IF(TBL_QUAL_SERVICESLISTING_FAMILIES[[#This Row],[RECORD_STARTED]],IF(TBL_QUAL_SERVICESLISTING_FAMILIES[[#This Row],[ERROR_COUNT]]&gt;0,-1,IF(TBL_QUAL_SERVICESLISTING_FAMILIES[[#This Row],[REQ_FIELDS_POPULATED]],1,0)),"")</f>
        <v/>
      </c>
      <c r="C898" s="94">
        <f>ROW()-ROW(TBL_QUAL_SERVICESLISTING_FAMILIES[[#Headers],[ROW_ID]])</f>
        <v>889</v>
      </c>
      <c r="D898" s="82"/>
      <c r="E898" s="82"/>
      <c r="F898" s="33"/>
      <c r="G8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8" s="84" t="str">
        <f>IFERROR(INDEX(TBL_UDARDA_LOANPOOL[QUAL_SERVICES_HUD_MFI],MATCH(TBL_QUAL_SERVICESLISTING_FAMILIES[[#This Row],[LISTING_LOAN_ID_PROP_ADDR]],TBL_UDARDA_LOANPOOL[LOAN_ID_PROP_ADDR],0)),"")</f>
        <v/>
      </c>
      <c r="I8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8" s="36" t="b">
        <f>CONCATENATE(TBL_QUAL_SERVICESLISTING_FAMILIES[[#This Row],[LISTING_LOAN_ID_PROP_ADDR]],TBL_QUAL_SERVICESLISTING_FAMILIES[[#This Row],[FAMILY_NAME]],TBL_QUAL_SERVICESLISTING_FAMILIES[[#This Row],[HOUSEHOLD_ANNUAL_INCOME]])&lt;&gt;""</f>
        <v>0</v>
      </c>
      <c r="K898" s="36" t="b">
        <f>AND(TBL_QUAL_SERVICESLISTING_FAMILIES[[#This Row],[LISTING_LOAN_ID_PROP_ADDR]]&lt;&gt;"",TBL_QUAL_SERVICESLISTING_FAMILIES[[#This Row],[FAMILY_NAME]]&lt;&gt;"",TBL_QUAL_SERVICESLISTING_FAMILIES[[#This Row],[HOUSEHOLD_ANNUAL_INCOME]]&lt;&gt;"")</f>
        <v>0</v>
      </c>
      <c r="L898" s="36">
        <f>SUM(
IF(AND(TBL_QUAL_SERVICESLISTING_FAMILIES[[#This Row],[LISTING_LOAN_ID_PROP_ADDR]]&lt;&gt;"",NOT(ISNUMBER(MATCH(TBL_QUAL_SERVICESLISTING_FAMILIES[[#This Row],[LISTING_LOAN_ID_PROP_ADDR]],RANGE_LOOKUP_UDARDA_LOANLIST,0)))),1,0)
)</f>
        <v>0</v>
      </c>
    </row>
    <row r="899" spans="2:12" ht="20.100000000000001" customHeight="1" x14ac:dyDescent="0.25">
      <c r="B899" s="25" t="str">
        <f>IF(TBL_QUAL_SERVICESLISTING_FAMILIES[[#This Row],[RECORD_STARTED]],IF(TBL_QUAL_SERVICESLISTING_FAMILIES[[#This Row],[ERROR_COUNT]]&gt;0,-1,IF(TBL_QUAL_SERVICESLISTING_FAMILIES[[#This Row],[REQ_FIELDS_POPULATED]],1,0)),"")</f>
        <v/>
      </c>
      <c r="C899" s="94">
        <f>ROW()-ROW(TBL_QUAL_SERVICESLISTING_FAMILIES[[#Headers],[ROW_ID]])</f>
        <v>890</v>
      </c>
      <c r="D899" s="82"/>
      <c r="E899" s="82"/>
      <c r="F899" s="33"/>
      <c r="G8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9" s="84" t="str">
        <f>IFERROR(INDEX(TBL_UDARDA_LOANPOOL[QUAL_SERVICES_HUD_MFI],MATCH(TBL_QUAL_SERVICESLISTING_FAMILIES[[#This Row],[LISTING_LOAN_ID_PROP_ADDR]],TBL_UDARDA_LOANPOOL[LOAN_ID_PROP_ADDR],0)),"")</f>
        <v/>
      </c>
      <c r="I8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9" s="36" t="b">
        <f>CONCATENATE(TBL_QUAL_SERVICESLISTING_FAMILIES[[#This Row],[LISTING_LOAN_ID_PROP_ADDR]],TBL_QUAL_SERVICESLISTING_FAMILIES[[#This Row],[FAMILY_NAME]],TBL_QUAL_SERVICESLISTING_FAMILIES[[#This Row],[HOUSEHOLD_ANNUAL_INCOME]])&lt;&gt;""</f>
        <v>0</v>
      </c>
      <c r="K899" s="36" t="b">
        <f>AND(TBL_QUAL_SERVICESLISTING_FAMILIES[[#This Row],[LISTING_LOAN_ID_PROP_ADDR]]&lt;&gt;"",TBL_QUAL_SERVICESLISTING_FAMILIES[[#This Row],[FAMILY_NAME]]&lt;&gt;"",TBL_QUAL_SERVICESLISTING_FAMILIES[[#This Row],[HOUSEHOLD_ANNUAL_INCOME]]&lt;&gt;"")</f>
        <v>0</v>
      </c>
      <c r="L899" s="36">
        <f>SUM(
IF(AND(TBL_QUAL_SERVICESLISTING_FAMILIES[[#This Row],[LISTING_LOAN_ID_PROP_ADDR]]&lt;&gt;"",NOT(ISNUMBER(MATCH(TBL_QUAL_SERVICESLISTING_FAMILIES[[#This Row],[LISTING_LOAN_ID_PROP_ADDR]],RANGE_LOOKUP_UDARDA_LOANLIST,0)))),1,0)
)</f>
        <v>0</v>
      </c>
    </row>
    <row r="900" spans="2:12" ht="20.100000000000001" customHeight="1" x14ac:dyDescent="0.25">
      <c r="B900" s="25" t="str">
        <f>IF(TBL_QUAL_SERVICESLISTING_FAMILIES[[#This Row],[RECORD_STARTED]],IF(TBL_QUAL_SERVICESLISTING_FAMILIES[[#This Row],[ERROR_COUNT]]&gt;0,-1,IF(TBL_QUAL_SERVICESLISTING_FAMILIES[[#This Row],[REQ_FIELDS_POPULATED]],1,0)),"")</f>
        <v/>
      </c>
      <c r="C900" s="94">
        <f>ROW()-ROW(TBL_QUAL_SERVICESLISTING_FAMILIES[[#Headers],[ROW_ID]])</f>
        <v>891</v>
      </c>
      <c r="D900" s="82"/>
      <c r="E900" s="82"/>
      <c r="F900" s="33"/>
      <c r="G9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0" s="84" t="str">
        <f>IFERROR(INDEX(TBL_UDARDA_LOANPOOL[QUAL_SERVICES_HUD_MFI],MATCH(TBL_QUAL_SERVICESLISTING_FAMILIES[[#This Row],[LISTING_LOAN_ID_PROP_ADDR]],TBL_UDARDA_LOANPOOL[LOAN_ID_PROP_ADDR],0)),"")</f>
        <v/>
      </c>
      <c r="I9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0" s="36" t="b">
        <f>CONCATENATE(TBL_QUAL_SERVICESLISTING_FAMILIES[[#This Row],[LISTING_LOAN_ID_PROP_ADDR]],TBL_QUAL_SERVICESLISTING_FAMILIES[[#This Row],[FAMILY_NAME]],TBL_QUAL_SERVICESLISTING_FAMILIES[[#This Row],[HOUSEHOLD_ANNUAL_INCOME]])&lt;&gt;""</f>
        <v>0</v>
      </c>
      <c r="K900" s="36" t="b">
        <f>AND(TBL_QUAL_SERVICESLISTING_FAMILIES[[#This Row],[LISTING_LOAN_ID_PROP_ADDR]]&lt;&gt;"",TBL_QUAL_SERVICESLISTING_FAMILIES[[#This Row],[FAMILY_NAME]]&lt;&gt;"",TBL_QUAL_SERVICESLISTING_FAMILIES[[#This Row],[HOUSEHOLD_ANNUAL_INCOME]]&lt;&gt;"")</f>
        <v>0</v>
      </c>
      <c r="L900" s="36">
        <f>SUM(
IF(AND(TBL_QUAL_SERVICESLISTING_FAMILIES[[#This Row],[LISTING_LOAN_ID_PROP_ADDR]]&lt;&gt;"",NOT(ISNUMBER(MATCH(TBL_QUAL_SERVICESLISTING_FAMILIES[[#This Row],[LISTING_LOAN_ID_PROP_ADDR]],RANGE_LOOKUP_UDARDA_LOANLIST,0)))),1,0)
)</f>
        <v>0</v>
      </c>
    </row>
    <row r="901" spans="2:12" ht="20.100000000000001" customHeight="1" x14ac:dyDescent="0.25">
      <c r="B901" s="25" t="str">
        <f>IF(TBL_QUAL_SERVICESLISTING_FAMILIES[[#This Row],[RECORD_STARTED]],IF(TBL_QUAL_SERVICESLISTING_FAMILIES[[#This Row],[ERROR_COUNT]]&gt;0,-1,IF(TBL_QUAL_SERVICESLISTING_FAMILIES[[#This Row],[REQ_FIELDS_POPULATED]],1,0)),"")</f>
        <v/>
      </c>
      <c r="C901" s="94">
        <f>ROW()-ROW(TBL_QUAL_SERVICESLISTING_FAMILIES[[#Headers],[ROW_ID]])</f>
        <v>892</v>
      </c>
      <c r="D901" s="82"/>
      <c r="E901" s="82"/>
      <c r="F901" s="33"/>
      <c r="G9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1" s="84" t="str">
        <f>IFERROR(INDEX(TBL_UDARDA_LOANPOOL[QUAL_SERVICES_HUD_MFI],MATCH(TBL_QUAL_SERVICESLISTING_FAMILIES[[#This Row],[LISTING_LOAN_ID_PROP_ADDR]],TBL_UDARDA_LOANPOOL[LOAN_ID_PROP_ADDR],0)),"")</f>
        <v/>
      </c>
      <c r="I9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1" s="36" t="b">
        <f>CONCATENATE(TBL_QUAL_SERVICESLISTING_FAMILIES[[#This Row],[LISTING_LOAN_ID_PROP_ADDR]],TBL_QUAL_SERVICESLISTING_FAMILIES[[#This Row],[FAMILY_NAME]],TBL_QUAL_SERVICESLISTING_FAMILIES[[#This Row],[HOUSEHOLD_ANNUAL_INCOME]])&lt;&gt;""</f>
        <v>0</v>
      </c>
      <c r="K901" s="36" t="b">
        <f>AND(TBL_QUAL_SERVICESLISTING_FAMILIES[[#This Row],[LISTING_LOAN_ID_PROP_ADDR]]&lt;&gt;"",TBL_QUAL_SERVICESLISTING_FAMILIES[[#This Row],[FAMILY_NAME]]&lt;&gt;"",TBL_QUAL_SERVICESLISTING_FAMILIES[[#This Row],[HOUSEHOLD_ANNUAL_INCOME]]&lt;&gt;"")</f>
        <v>0</v>
      </c>
      <c r="L901" s="36">
        <f>SUM(
IF(AND(TBL_QUAL_SERVICESLISTING_FAMILIES[[#This Row],[LISTING_LOAN_ID_PROP_ADDR]]&lt;&gt;"",NOT(ISNUMBER(MATCH(TBL_QUAL_SERVICESLISTING_FAMILIES[[#This Row],[LISTING_LOAN_ID_PROP_ADDR]],RANGE_LOOKUP_UDARDA_LOANLIST,0)))),1,0)
)</f>
        <v>0</v>
      </c>
    </row>
    <row r="902" spans="2:12" ht="20.100000000000001" customHeight="1" x14ac:dyDescent="0.25">
      <c r="B902" s="25" t="str">
        <f>IF(TBL_QUAL_SERVICESLISTING_FAMILIES[[#This Row],[RECORD_STARTED]],IF(TBL_QUAL_SERVICESLISTING_FAMILIES[[#This Row],[ERROR_COUNT]]&gt;0,-1,IF(TBL_QUAL_SERVICESLISTING_FAMILIES[[#This Row],[REQ_FIELDS_POPULATED]],1,0)),"")</f>
        <v/>
      </c>
      <c r="C902" s="94">
        <f>ROW()-ROW(TBL_QUAL_SERVICESLISTING_FAMILIES[[#Headers],[ROW_ID]])</f>
        <v>893</v>
      </c>
      <c r="D902" s="82"/>
      <c r="E902" s="82"/>
      <c r="F902" s="33"/>
      <c r="G90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2" s="84" t="str">
        <f>IFERROR(INDEX(TBL_UDARDA_LOANPOOL[QUAL_SERVICES_HUD_MFI],MATCH(TBL_QUAL_SERVICESLISTING_FAMILIES[[#This Row],[LISTING_LOAN_ID_PROP_ADDR]],TBL_UDARDA_LOANPOOL[LOAN_ID_PROP_ADDR],0)),"")</f>
        <v/>
      </c>
      <c r="I90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2" s="36" t="b">
        <f>CONCATENATE(TBL_QUAL_SERVICESLISTING_FAMILIES[[#This Row],[LISTING_LOAN_ID_PROP_ADDR]],TBL_QUAL_SERVICESLISTING_FAMILIES[[#This Row],[FAMILY_NAME]],TBL_QUAL_SERVICESLISTING_FAMILIES[[#This Row],[HOUSEHOLD_ANNUAL_INCOME]])&lt;&gt;""</f>
        <v>0</v>
      </c>
      <c r="K902" s="36" t="b">
        <f>AND(TBL_QUAL_SERVICESLISTING_FAMILIES[[#This Row],[LISTING_LOAN_ID_PROP_ADDR]]&lt;&gt;"",TBL_QUAL_SERVICESLISTING_FAMILIES[[#This Row],[FAMILY_NAME]]&lt;&gt;"",TBL_QUAL_SERVICESLISTING_FAMILIES[[#This Row],[HOUSEHOLD_ANNUAL_INCOME]]&lt;&gt;"")</f>
        <v>0</v>
      </c>
      <c r="L902" s="36">
        <f>SUM(
IF(AND(TBL_QUAL_SERVICESLISTING_FAMILIES[[#This Row],[LISTING_LOAN_ID_PROP_ADDR]]&lt;&gt;"",NOT(ISNUMBER(MATCH(TBL_QUAL_SERVICESLISTING_FAMILIES[[#This Row],[LISTING_LOAN_ID_PROP_ADDR]],RANGE_LOOKUP_UDARDA_LOANLIST,0)))),1,0)
)</f>
        <v>0</v>
      </c>
    </row>
    <row r="903" spans="2:12" ht="20.100000000000001" customHeight="1" x14ac:dyDescent="0.25">
      <c r="B903" s="25" t="str">
        <f>IF(TBL_QUAL_SERVICESLISTING_FAMILIES[[#This Row],[RECORD_STARTED]],IF(TBL_QUAL_SERVICESLISTING_FAMILIES[[#This Row],[ERROR_COUNT]]&gt;0,-1,IF(TBL_QUAL_SERVICESLISTING_FAMILIES[[#This Row],[REQ_FIELDS_POPULATED]],1,0)),"")</f>
        <v/>
      </c>
      <c r="C903" s="94">
        <f>ROW()-ROW(TBL_QUAL_SERVICESLISTING_FAMILIES[[#Headers],[ROW_ID]])</f>
        <v>894</v>
      </c>
      <c r="D903" s="82"/>
      <c r="E903" s="82"/>
      <c r="F903" s="33"/>
      <c r="G90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3" s="84" t="str">
        <f>IFERROR(INDEX(TBL_UDARDA_LOANPOOL[QUAL_SERVICES_HUD_MFI],MATCH(TBL_QUAL_SERVICESLISTING_FAMILIES[[#This Row],[LISTING_LOAN_ID_PROP_ADDR]],TBL_UDARDA_LOANPOOL[LOAN_ID_PROP_ADDR],0)),"")</f>
        <v/>
      </c>
      <c r="I90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3" s="36" t="b">
        <f>CONCATENATE(TBL_QUAL_SERVICESLISTING_FAMILIES[[#This Row],[LISTING_LOAN_ID_PROP_ADDR]],TBL_QUAL_SERVICESLISTING_FAMILIES[[#This Row],[FAMILY_NAME]],TBL_QUAL_SERVICESLISTING_FAMILIES[[#This Row],[HOUSEHOLD_ANNUAL_INCOME]])&lt;&gt;""</f>
        <v>0</v>
      </c>
      <c r="K903" s="36" t="b">
        <f>AND(TBL_QUAL_SERVICESLISTING_FAMILIES[[#This Row],[LISTING_LOAN_ID_PROP_ADDR]]&lt;&gt;"",TBL_QUAL_SERVICESLISTING_FAMILIES[[#This Row],[FAMILY_NAME]]&lt;&gt;"",TBL_QUAL_SERVICESLISTING_FAMILIES[[#This Row],[HOUSEHOLD_ANNUAL_INCOME]]&lt;&gt;"")</f>
        <v>0</v>
      </c>
      <c r="L903" s="36">
        <f>SUM(
IF(AND(TBL_QUAL_SERVICESLISTING_FAMILIES[[#This Row],[LISTING_LOAN_ID_PROP_ADDR]]&lt;&gt;"",NOT(ISNUMBER(MATCH(TBL_QUAL_SERVICESLISTING_FAMILIES[[#This Row],[LISTING_LOAN_ID_PROP_ADDR]],RANGE_LOOKUP_UDARDA_LOANLIST,0)))),1,0)
)</f>
        <v>0</v>
      </c>
    </row>
    <row r="904" spans="2:12" ht="20.100000000000001" customHeight="1" x14ac:dyDescent="0.25">
      <c r="B904" s="25" t="str">
        <f>IF(TBL_QUAL_SERVICESLISTING_FAMILIES[[#This Row],[RECORD_STARTED]],IF(TBL_QUAL_SERVICESLISTING_FAMILIES[[#This Row],[ERROR_COUNT]]&gt;0,-1,IF(TBL_QUAL_SERVICESLISTING_FAMILIES[[#This Row],[REQ_FIELDS_POPULATED]],1,0)),"")</f>
        <v/>
      </c>
      <c r="C904" s="94">
        <f>ROW()-ROW(TBL_QUAL_SERVICESLISTING_FAMILIES[[#Headers],[ROW_ID]])</f>
        <v>895</v>
      </c>
      <c r="D904" s="82"/>
      <c r="E904" s="82"/>
      <c r="F904" s="33"/>
      <c r="G90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4" s="84" t="str">
        <f>IFERROR(INDEX(TBL_UDARDA_LOANPOOL[QUAL_SERVICES_HUD_MFI],MATCH(TBL_QUAL_SERVICESLISTING_FAMILIES[[#This Row],[LISTING_LOAN_ID_PROP_ADDR]],TBL_UDARDA_LOANPOOL[LOAN_ID_PROP_ADDR],0)),"")</f>
        <v/>
      </c>
      <c r="I90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4" s="36" t="b">
        <f>CONCATENATE(TBL_QUAL_SERVICESLISTING_FAMILIES[[#This Row],[LISTING_LOAN_ID_PROP_ADDR]],TBL_QUAL_SERVICESLISTING_FAMILIES[[#This Row],[FAMILY_NAME]],TBL_QUAL_SERVICESLISTING_FAMILIES[[#This Row],[HOUSEHOLD_ANNUAL_INCOME]])&lt;&gt;""</f>
        <v>0</v>
      </c>
      <c r="K904" s="36" t="b">
        <f>AND(TBL_QUAL_SERVICESLISTING_FAMILIES[[#This Row],[LISTING_LOAN_ID_PROP_ADDR]]&lt;&gt;"",TBL_QUAL_SERVICESLISTING_FAMILIES[[#This Row],[FAMILY_NAME]]&lt;&gt;"",TBL_QUAL_SERVICESLISTING_FAMILIES[[#This Row],[HOUSEHOLD_ANNUAL_INCOME]]&lt;&gt;"")</f>
        <v>0</v>
      </c>
      <c r="L904" s="36">
        <f>SUM(
IF(AND(TBL_QUAL_SERVICESLISTING_FAMILIES[[#This Row],[LISTING_LOAN_ID_PROP_ADDR]]&lt;&gt;"",NOT(ISNUMBER(MATCH(TBL_QUAL_SERVICESLISTING_FAMILIES[[#This Row],[LISTING_LOAN_ID_PROP_ADDR]],RANGE_LOOKUP_UDARDA_LOANLIST,0)))),1,0)
)</f>
        <v>0</v>
      </c>
    </row>
    <row r="905" spans="2:12" ht="20.100000000000001" customHeight="1" x14ac:dyDescent="0.25">
      <c r="B905" s="25" t="str">
        <f>IF(TBL_QUAL_SERVICESLISTING_FAMILIES[[#This Row],[RECORD_STARTED]],IF(TBL_QUAL_SERVICESLISTING_FAMILIES[[#This Row],[ERROR_COUNT]]&gt;0,-1,IF(TBL_QUAL_SERVICESLISTING_FAMILIES[[#This Row],[REQ_FIELDS_POPULATED]],1,0)),"")</f>
        <v/>
      </c>
      <c r="C905" s="94">
        <f>ROW()-ROW(TBL_QUAL_SERVICESLISTING_FAMILIES[[#Headers],[ROW_ID]])</f>
        <v>896</v>
      </c>
      <c r="D905" s="82"/>
      <c r="E905" s="82"/>
      <c r="F905" s="33"/>
      <c r="G90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5" s="84" t="str">
        <f>IFERROR(INDEX(TBL_UDARDA_LOANPOOL[QUAL_SERVICES_HUD_MFI],MATCH(TBL_QUAL_SERVICESLISTING_FAMILIES[[#This Row],[LISTING_LOAN_ID_PROP_ADDR]],TBL_UDARDA_LOANPOOL[LOAN_ID_PROP_ADDR],0)),"")</f>
        <v/>
      </c>
      <c r="I90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5" s="36" t="b">
        <f>CONCATENATE(TBL_QUAL_SERVICESLISTING_FAMILIES[[#This Row],[LISTING_LOAN_ID_PROP_ADDR]],TBL_QUAL_SERVICESLISTING_FAMILIES[[#This Row],[FAMILY_NAME]],TBL_QUAL_SERVICESLISTING_FAMILIES[[#This Row],[HOUSEHOLD_ANNUAL_INCOME]])&lt;&gt;""</f>
        <v>0</v>
      </c>
      <c r="K905" s="36" t="b">
        <f>AND(TBL_QUAL_SERVICESLISTING_FAMILIES[[#This Row],[LISTING_LOAN_ID_PROP_ADDR]]&lt;&gt;"",TBL_QUAL_SERVICESLISTING_FAMILIES[[#This Row],[FAMILY_NAME]]&lt;&gt;"",TBL_QUAL_SERVICESLISTING_FAMILIES[[#This Row],[HOUSEHOLD_ANNUAL_INCOME]]&lt;&gt;"")</f>
        <v>0</v>
      </c>
      <c r="L905" s="36">
        <f>SUM(
IF(AND(TBL_QUAL_SERVICESLISTING_FAMILIES[[#This Row],[LISTING_LOAN_ID_PROP_ADDR]]&lt;&gt;"",NOT(ISNUMBER(MATCH(TBL_QUAL_SERVICESLISTING_FAMILIES[[#This Row],[LISTING_LOAN_ID_PROP_ADDR]],RANGE_LOOKUP_UDARDA_LOANLIST,0)))),1,0)
)</f>
        <v>0</v>
      </c>
    </row>
    <row r="906" spans="2:12" ht="20.100000000000001" customHeight="1" x14ac:dyDescent="0.25">
      <c r="B906" s="25" t="str">
        <f>IF(TBL_QUAL_SERVICESLISTING_FAMILIES[[#This Row],[RECORD_STARTED]],IF(TBL_QUAL_SERVICESLISTING_FAMILIES[[#This Row],[ERROR_COUNT]]&gt;0,-1,IF(TBL_QUAL_SERVICESLISTING_FAMILIES[[#This Row],[REQ_FIELDS_POPULATED]],1,0)),"")</f>
        <v/>
      </c>
      <c r="C906" s="94">
        <f>ROW()-ROW(TBL_QUAL_SERVICESLISTING_FAMILIES[[#Headers],[ROW_ID]])</f>
        <v>897</v>
      </c>
      <c r="D906" s="82"/>
      <c r="E906" s="82"/>
      <c r="F906" s="33"/>
      <c r="G90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6" s="84" t="str">
        <f>IFERROR(INDEX(TBL_UDARDA_LOANPOOL[QUAL_SERVICES_HUD_MFI],MATCH(TBL_QUAL_SERVICESLISTING_FAMILIES[[#This Row],[LISTING_LOAN_ID_PROP_ADDR]],TBL_UDARDA_LOANPOOL[LOAN_ID_PROP_ADDR],0)),"")</f>
        <v/>
      </c>
      <c r="I90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6" s="36" t="b">
        <f>CONCATENATE(TBL_QUAL_SERVICESLISTING_FAMILIES[[#This Row],[LISTING_LOAN_ID_PROP_ADDR]],TBL_QUAL_SERVICESLISTING_FAMILIES[[#This Row],[FAMILY_NAME]],TBL_QUAL_SERVICESLISTING_FAMILIES[[#This Row],[HOUSEHOLD_ANNUAL_INCOME]])&lt;&gt;""</f>
        <v>0</v>
      </c>
      <c r="K906" s="36" t="b">
        <f>AND(TBL_QUAL_SERVICESLISTING_FAMILIES[[#This Row],[LISTING_LOAN_ID_PROP_ADDR]]&lt;&gt;"",TBL_QUAL_SERVICESLISTING_FAMILIES[[#This Row],[FAMILY_NAME]]&lt;&gt;"",TBL_QUAL_SERVICESLISTING_FAMILIES[[#This Row],[HOUSEHOLD_ANNUAL_INCOME]]&lt;&gt;"")</f>
        <v>0</v>
      </c>
      <c r="L906" s="36">
        <f>SUM(
IF(AND(TBL_QUAL_SERVICESLISTING_FAMILIES[[#This Row],[LISTING_LOAN_ID_PROP_ADDR]]&lt;&gt;"",NOT(ISNUMBER(MATCH(TBL_QUAL_SERVICESLISTING_FAMILIES[[#This Row],[LISTING_LOAN_ID_PROP_ADDR]],RANGE_LOOKUP_UDARDA_LOANLIST,0)))),1,0)
)</f>
        <v>0</v>
      </c>
    </row>
    <row r="907" spans="2:12" ht="20.100000000000001" customHeight="1" x14ac:dyDescent="0.25">
      <c r="B907" s="25" t="str">
        <f>IF(TBL_QUAL_SERVICESLISTING_FAMILIES[[#This Row],[RECORD_STARTED]],IF(TBL_QUAL_SERVICESLISTING_FAMILIES[[#This Row],[ERROR_COUNT]]&gt;0,-1,IF(TBL_QUAL_SERVICESLISTING_FAMILIES[[#This Row],[REQ_FIELDS_POPULATED]],1,0)),"")</f>
        <v/>
      </c>
      <c r="C907" s="94">
        <f>ROW()-ROW(TBL_QUAL_SERVICESLISTING_FAMILIES[[#Headers],[ROW_ID]])</f>
        <v>898</v>
      </c>
      <c r="D907" s="82"/>
      <c r="E907" s="82"/>
      <c r="F907" s="33"/>
      <c r="G90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7" s="84" t="str">
        <f>IFERROR(INDEX(TBL_UDARDA_LOANPOOL[QUAL_SERVICES_HUD_MFI],MATCH(TBL_QUAL_SERVICESLISTING_FAMILIES[[#This Row],[LISTING_LOAN_ID_PROP_ADDR]],TBL_UDARDA_LOANPOOL[LOAN_ID_PROP_ADDR],0)),"")</f>
        <v/>
      </c>
      <c r="I90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7" s="36" t="b">
        <f>CONCATENATE(TBL_QUAL_SERVICESLISTING_FAMILIES[[#This Row],[LISTING_LOAN_ID_PROP_ADDR]],TBL_QUAL_SERVICESLISTING_FAMILIES[[#This Row],[FAMILY_NAME]],TBL_QUAL_SERVICESLISTING_FAMILIES[[#This Row],[HOUSEHOLD_ANNUAL_INCOME]])&lt;&gt;""</f>
        <v>0</v>
      </c>
      <c r="K907" s="36" t="b">
        <f>AND(TBL_QUAL_SERVICESLISTING_FAMILIES[[#This Row],[LISTING_LOAN_ID_PROP_ADDR]]&lt;&gt;"",TBL_QUAL_SERVICESLISTING_FAMILIES[[#This Row],[FAMILY_NAME]]&lt;&gt;"",TBL_QUAL_SERVICESLISTING_FAMILIES[[#This Row],[HOUSEHOLD_ANNUAL_INCOME]]&lt;&gt;"")</f>
        <v>0</v>
      </c>
      <c r="L907" s="36">
        <f>SUM(
IF(AND(TBL_QUAL_SERVICESLISTING_FAMILIES[[#This Row],[LISTING_LOAN_ID_PROP_ADDR]]&lt;&gt;"",NOT(ISNUMBER(MATCH(TBL_QUAL_SERVICESLISTING_FAMILIES[[#This Row],[LISTING_LOAN_ID_PROP_ADDR]],RANGE_LOOKUP_UDARDA_LOANLIST,0)))),1,0)
)</f>
        <v>0</v>
      </c>
    </row>
    <row r="908" spans="2:12" ht="20.100000000000001" customHeight="1" x14ac:dyDescent="0.25">
      <c r="B908" s="25" t="str">
        <f>IF(TBL_QUAL_SERVICESLISTING_FAMILIES[[#This Row],[RECORD_STARTED]],IF(TBL_QUAL_SERVICESLISTING_FAMILIES[[#This Row],[ERROR_COUNT]]&gt;0,-1,IF(TBL_QUAL_SERVICESLISTING_FAMILIES[[#This Row],[REQ_FIELDS_POPULATED]],1,0)),"")</f>
        <v/>
      </c>
      <c r="C908" s="94">
        <f>ROW()-ROW(TBL_QUAL_SERVICESLISTING_FAMILIES[[#Headers],[ROW_ID]])</f>
        <v>899</v>
      </c>
      <c r="D908" s="82"/>
      <c r="E908" s="82"/>
      <c r="F908" s="33"/>
      <c r="G90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8" s="84" t="str">
        <f>IFERROR(INDEX(TBL_UDARDA_LOANPOOL[QUAL_SERVICES_HUD_MFI],MATCH(TBL_QUAL_SERVICESLISTING_FAMILIES[[#This Row],[LISTING_LOAN_ID_PROP_ADDR]],TBL_UDARDA_LOANPOOL[LOAN_ID_PROP_ADDR],0)),"")</f>
        <v/>
      </c>
      <c r="I90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8" s="36" t="b">
        <f>CONCATENATE(TBL_QUAL_SERVICESLISTING_FAMILIES[[#This Row],[LISTING_LOAN_ID_PROP_ADDR]],TBL_QUAL_SERVICESLISTING_FAMILIES[[#This Row],[FAMILY_NAME]],TBL_QUAL_SERVICESLISTING_FAMILIES[[#This Row],[HOUSEHOLD_ANNUAL_INCOME]])&lt;&gt;""</f>
        <v>0</v>
      </c>
      <c r="K908" s="36" t="b">
        <f>AND(TBL_QUAL_SERVICESLISTING_FAMILIES[[#This Row],[LISTING_LOAN_ID_PROP_ADDR]]&lt;&gt;"",TBL_QUAL_SERVICESLISTING_FAMILIES[[#This Row],[FAMILY_NAME]]&lt;&gt;"",TBL_QUAL_SERVICESLISTING_FAMILIES[[#This Row],[HOUSEHOLD_ANNUAL_INCOME]]&lt;&gt;"")</f>
        <v>0</v>
      </c>
      <c r="L908" s="36">
        <f>SUM(
IF(AND(TBL_QUAL_SERVICESLISTING_FAMILIES[[#This Row],[LISTING_LOAN_ID_PROP_ADDR]]&lt;&gt;"",NOT(ISNUMBER(MATCH(TBL_QUAL_SERVICESLISTING_FAMILIES[[#This Row],[LISTING_LOAN_ID_PROP_ADDR]],RANGE_LOOKUP_UDARDA_LOANLIST,0)))),1,0)
)</f>
        <v>0</v>
      </c>
    </row>
    <row r="909" spans="2:12" ht="20.100000000000001" customHeight="1" x14ac:dyDescent="0.25">
      <c r="B909" s="25" t="str">
        <f>IF(TBL_QUAL_SERVICESLISTING_FAMILIES[[#This Row],[RECORD_STARTED]],IF(TBL_QUAL_SERVICESLISTING_FAMILIES[[#This Row],[ERROR_COUNT]]&gt;0,-1,IF(TBL_QUAL_SERVICESLISTING_FAMILIES[[#This Row],[REQ_FIELDS_POPULATED]],1,0)),"")</f>
        <v/>
      </c>
      <c r="C909" s="94">
        <f>ROW()-ROW(TBL_QUAL_SERVICESLISTING_FAMILIES[[#Headers],[ROW_ID]])</f>
        <v>900</v>
      </c>
      <c r="D909" s="82"/>
      <c r="E909" s="82"/>
      <c r="F909" s="33"/>
      <c r="G90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9" s="84" t="str">
        <f>IFERROR(INDEX(TBL_UDARDA_LOANPOOL[QUAL_SERVICES_HUD_MFI],MATCH(TBL_QUAL_SERVICESLISTING_FAMILIES[[#This Row],[LISTING_LOAN_ID_PROP_ADDR]],TBL_UDARDA_LOANPOOL[LOAN_ID_PROP_ADDR],0)),"")</f>
        <v/>
      </c>
      <c r="I90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9" s="36" t="b">
        <f>CONCATENATE(TBL_QUAL_SERVICESLISTING_FAMILIES[[#This Row],[LISTING_LOAN_ID_PROP_ADDR]],TBL_QUAL_SERVICESLISTING_FAMILIES[[#This Row],[FAMILY_NAME]],TBL_QUAL_SERVICESLISTING_FAMILIES[[#This Row],[HOUSEHOLD_ANNUAL_INCOME]])&lt;&gt;""</f>
        <v>0</v>
      </c>
      <c r="K909" s="36" t="b">
        <f>AND(TBL_QUAL_SERVICESLISTING_FAMILIES[[#This Row],[LISTING_LOAN_ID_PROP_ADDR]]&lt;&gt;"",TBL_QUAL_SERVICESLISTING_FAMILIES[[#This Row],[FAMILY_NAME]]&lt;&gt;"",TBL_QUAL_SERVICESLISTING_FAMILIES[[#This Row],[HOUSEHOLD_ANNUAL_INCOME]]&lt;&gt;"")</f>
        <v>0</v>
      </c>
      <c r="L909" s="36">
        <f>SUM(
IF(AND(TBL_QUAL_SERVICESLISTING_FAMILIES[[#This Row],[LISTING_LOAN_ID_PROP_ADDR]]&lt;&gt;"",NOT(ISNUMBER(MATCH(TBL_QUAL_SERVICESLISTING_FAMILIES[[#This Row],[LISTING_LOAN_ID_PROP_ADDR]],RANGE_LOOKUP_UDARDA_LOANLIST,0)))),1,0)
)</f>
        <v>0</v>
      </c>
    </row>
    <row r="910" spans="2:12" ht="20.100000000000001" customHeight="1" x14ac:dyDescent="0.25">
      <c r="B910" s="25" t="str">
        <f>IF(TBL_QUAL_SERVICESLISTING_FAMILIES[[#This Row],[RECORD_STARTED]],IF(TBL_QUAL_SERVICESLISTING_FAMILIES[[#This Row],[ERROR_COUNT]]&gt;0,-1,IF(TBL_QUAL_SERVICESLISTING_FAMILIES[[#This Row],[REQ_FIELDS_POPULATED]],1,0)),"")</f>
        <v/>
      </c>
      <c r="C910" s="94">
        <f>ROW()-ROW(TBL_QUAL_SERVICESLISTING_FAMILIES[[#Headers],[ROW_ID]])</f>
        <v>901</v>
      </c>
      <c r="D910" s="82"/>
      <c r="E910" s="82"/>
      <c r="F910" s="33"/>
      <c r="G91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0" s="84" t="str">
        <f>IFERROR(INDEX(TBL_UDARDA_LOANPOOL[QUAL_SERVICES_HUD_MFI],MATCH(TBL_QUAL_SERVICESLISTING_FAMILIES[[#This Row],[LISTING_LOAN_ID_PROP_ADDR]],TBL_UDARDA_LOANPOOL[LOAN_ID_PROP_ADDR],0)),"")</f>
        <v/>
      </c>
      <c r="I91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0" s="36" t="b">
        <f>CONCATENATE(TBL_QUAL_SERVICESLISTING_FAMILIES[[#This Row],[LISTING_LOAN_ID_PROP_ADDR]],TBL_QUAL_SERVICESLISTING_FAMILIES[[#This Row],[FAMILY_NAME]],TBL_QUAL_SERVICESLISTING_FAMILIES[[#This Row],[HOUSEHOLD_ANNUAL_INCOME]])&lt;&gt;""</f>
        <v>0</v>
      </c>
      <c r="K910" s="36" t="b">
        <f>AND(TBL_QUAL_SERVICESLISTING_FAMILIES[[#This Row],[LISTING_LOAN_ID_PROP_ADDR]]&lt;&gt;"",TBL_QUAL_SERVICESLISTING_FAMILIES[[#This Row],[FAMILY_NAME]]&lt;&gt;"",TBL_QUAL_SERVICESLISTING_FAMILIES[[#This Row],[HOUSEHOLD_ANNUAL_INCOME]]&lt;&gt;"")</f>
        <v>0</v>
      </c>
      <c r="L910" s="36">
        <f>SUM(
IF(AND(TBL_QUAL_SERVICESLISTING_FAMILIES[[#This Row],[LISTING_LOAN_ID_PROP_ADDR]]&lt;&gt;"",NOT(ISNUMBER(MATCH(TBL_QUAL_SERVICESLISTING_FAMILIES[[#This Row],[LISTING_LOAN_ID_PROP_ADDR]],RANGE_LOOKUP_UDARDA_LOANLIST,0)))),1,0)
)</f>
        <v>0</v>
      </c>
    </row>
    <row r="911" spans="2:12" ht="20.100000000000001" customHeight="1" x14ac:dyDescent="0.25">
      <c r="B911" s="25" t="str">
        <f>IF(TBL_QUAL_SERVICESLISTING_FAMILIES[[#This Row],[RECORD_STARTED]],IF(TBL_QUAL_SERVICESLISTING_FAMILIES[[#This Row],[ERROR_COUNT]]&gt;0,-1,IF(TBL_QUAL_SERVICESLISTING_FAMILIES[[#This Row],[REQ_FIELDS_POPULATED]],1,0)),"")</f>
        <v/>
      </c>
      <c r="C911" s="94">
        <f>ROW()-ROW(TBL_QUAL_SERVICESLISTING_FAMILIES[[#Headers],[ROW_ID]])</f>
        <v>902</v>
      </c>
      <c r="D911" s="82"/>
      <c r="E911" s="82"/>
      <c r="F911" s="33"/>
      <c r="G91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1" s="84" t="str">
        <f>IFERROR(INDEX(TBL_UDARDA_LOANPOOL[QUAL_SERVICES_HUD_MFI],MATCH(TBL_QUAL_SERVICESLISTING_FAMILIES[[#This Row],[LISTING_LOAN_ID_PROP_ADDR]],TBL_UDARDA_LOANPOOL[LOAN_ID_PROP_ADDR],0)),"")</f>
        <v/>
      </c>
      <c r="I91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1" s="36" t="b">
        <f>CONCATENATE(TBL_QUAL_SERVICESLISTING_FAMILIES[[#This Row],[LISTING_LOAN_ID_PROP_ADDR]],TBL_QUAL_SERVICESLISTING_FAMILIES[[#This Row],[FAMILY_NAME]],TBL_QUAL_SERVICESLISTING_FAMILIES[[#This Row],[HOUSEHOLD_ANNUAL_INCOME]])&lt;&gt;""</f>
        <v>0</v>
      </c>
      <c r="K911" s="36" t="b">
        <f>AND(TBL_QUAL_SERVICESLISTING_FAMILIES[[#This Row],[LISTING_LOAN_ID_PROP_ADDR]]&lt;&gt;"",TBL_QUAL_SERVICESLISTING_FAMILIES[[#This Row],[FAMILY_NAME]]&lt;&gt;"",TBL_QUAL_SERVICESLISTING_FAMILIES[[#This Row],[HOUSEHOLD_ANNUAL_INCOME]]&lt;&gt;"")</f>
        <v>0</v>
      </c>
      <c r="L911" s="36">
        <f>SUM(
IF(AND(TBL_QUAL_SERVICESLISTING_FAMILIES[[#This Row],[LISTING_LOAN_ID_PROP_ADDR]]&lt;&gt;"",NOT(ISNUMBER(MATCH(TBL_QUAL_SERVICESLISTING_FAMILIES[[#This Row],[LISTING_LOAN_ID_PROP_ADDR]],RANGE_LOOKUP_UDARDA_LOANLIST,0)))),1,0)
)</f>
        <v>0</v>
      </c>
    </row>
    <row r="912" spans="2:12" ht="20.100000000000001" customHeight="1" x14ac:dyDescent="0.25">
      <c r="B912" s="25" t="str">
        <f>IF(TBL_QUAL_SERVICESLISTING_FAMILIES[[#This Row],[RECORD_STARTED]],IF(TBL_QUAL_SERVICESLISTING_FAMILIES[[#This Row],[ERROR_COUNT]]&gt;0,-1,IF(TBL_QUAL_SERVICESLISTING_FAMILIES[[#This Row],[REQ_FIELDS_POPULATED]],1,0)),"")</f>
        <v/>
      </c>
      <c r="C912" s="94">
        <f>ROW()-ROW(TBL_QUAL_SERVICESLISTING_FAMILIES[[#Headers],[ROW_ID]])</f>
        <v>903</v>
      </c>
      <c r="D912" s="82"/>
      <c r="E912" s="82"/>
      <c r="F912" s="33"/>
      <c r="G91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2" s="84" t="str">
        <f>IFERROR(INDEX(TBL_UDARDA_LOANPOOL[QUAL_SERVICES_HUD_MFI],MATCH(TBL_QUAL_SERVICESLISTING_FAMILIES[[#This Row],[LISTING_LOAN_ID_PROP_ADDR]],TBL_UDARDA_LOANPOOL[LOAN_ID_PROP_ADDR],0)),"")</f>
        <v/>
      </c>
      <c r="I91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2" s="36" t="b">
        <f>CONCATENATE(TBL_QUAL_SERVICESLISTING_FAMILIES[[#This Row],[LISTING_LOAN_ID_PROP_ADDR]],TBL_QUAL_SERVICESLISTING_FAMILIES[[#This Row],[FAMILY_NAME]],TBL_QUAL_SERVICESLISTING_FAMILIES[[#This Row],[HOUSEHOLD_ANNUAL_INCOME]])&lt;&gt;""</f>
        <v>0</v>
      </c>
      <c r="K912" s="36" t="b">
        <f>AND(TBL_QUAL_SERVICESLISTING_FAMILIES[[#This Row],[LISTING_LOAN_ID_PROP_ADDR]]&lt;&gt;"",TBL_QUAL_SERVICESLISTING_FAMILIES[[#This Row],[FAMILY_NAME]]&lt;&gt;"",TBL_QUAL_SERVICESLISTING_FAMILIES[[#This Row],[HOUSEHOLD_ANNUAL_INCOME]]&lt;&gt;"")</f>
        <v>0</v>
      </c>
      <c r="L912" s="36">
        <f>SUM(
IF(AND(TBL_QUAL_SERVICESLISTING_FAMILIES[[#This Row],[LISTING_LOAN_ID_PROP_ADDR]]&lt;&gt;"",NOT(ISNUMBER(MATCH(TBL_QUAL_SERVICESLISTING_FAMILIES[[#This Row],[LISTING_LOAN_ID_PROP_ADDR]],RANGE_LOOKUP_UDARDA_LOANLIST,0)))),1,0)
)</f>
        <v>0</v>
      </c>
    </row>
    <row r="913" spans="2:12" ht="20.100000000000001" customHeight="1" x14ac:dyDescent="0.25">
      <c r="B913" s="25" t="str">
        <f>IF(TBL_QUAL_SERVICESLISTING_FAMILIES[[#This Row],[RECORD_STARTED]],IF(TBL_QUAL_SERVICESLISTING_FAMILIES[[#This Row],[ERROR_COUNT]]&gt;0,-1,IF(TBL_QUAL_SERVICESLISTING_FAMILIES[[#This Row],[REQ_FIELDS_POPULATED]],1,0)),"")</f>
        <v/>
      </c>
      <c r="C913" s="94">
        <f>ROW()-ROW(TBL_QUAL_SERVICESLISTING_FAMILIES[[#Headers],[ROW_ID]])</f>
        <v>904</v>
      </c>
      <c r="D913" s="82"/>
      <c r="E913" s="82"/>
      <c r="F913" s="33"/>
      <c r="G91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3" s="84" t="str">
        <f>IFERROR(INDEX(TBL_UDARDA_LOANPOOL[QUAL_SERVICES_HUD_MFI],MATCH(TBL_QUAL_SERVICESLISTING_FAMILIES[[#This Row],[LISTING_LOAN_ID_PROP_ADDR]],TBL_UDARDA_LOANPOOL[LOAN_ID_PROP_ADDR],0)),"")</f>
        <v/>
      </c>
      <c r="I91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3" s="36" t="b">
        <f>CONCATENATE(TBL_QUAL_SERVICESLISTING_FAMILIES[[#This Row],[LISTING_LOAN_ID_PROP_ADDR]],TBL_QUAL_SERVICESLISTING_FAMILIES[[#This Row],[FAMILY_NAME]],TBL_QUAL_SERVICESLISTING_FAMILIES[[#This Row],[HOUSEHOLD_ANNUAL_INCOME]])&lt;&gt;""</f>
        <v>0</v>
      </c>
      <c r="K913" s="36" t="b">
        <f>AND(TBL_QUAL_SERVICESLISTING_FAMILIES[[#This Row],[LISTING_LOAN_ID_PROP_ADDR]]&lt;&gt;"",TBL_QUAL_SERVICESLISTING_FAMILIES[[#This Row],[FAMILY_NAME]]&lt;&gt;"",TBL_QUAL_SERVICESLISTING_FAMILIES[[#This Row],[HOUSEHOLD_ANNUAL_INCOME]]&lt;&gt;"")</f>
        <v>0</v>
      </c>
      <c r="L913" s="36">
        <f>SUM(
IF(AND(TBL_QUAL_SERVICESLISTING_FAMILIES[[#This Row],[LISTING_LOAN_ID_PROP_ADDR]]&lt;&gt;"",NOT(ISNUMBER(MATCH(TBL_QUAL_SERVICESLISTING_FAMILIES[[#This Row],[LISTING_LOAN_ID_PROP_ADDR]],RANGE_LOOKUP_UDARDA_LOANLIST,0)))),1,0)
)</f>
        <v>0</v>
      </c>
    </row>
    <row r="914" spans="2:12" ht="20.100000000000001" customHeight="1" x14ac:dyDescent="0.25">
      <c r="B914" s="25" t="str">
        <f>IF(TBL_QUAL_SERVICESLISTING_FAMILIES[[#This Row],[RECORD_STARTED]],IF(TBL_QUAL_SERVICESLISTING_FAMILIES[[#This Row],[ERROR_COUNT]]&gt;0,-1,IF(TBL_QUAL_SERVICESLISTING_FAMILIES[[#This Row],[REQ_FIELDS_POPULATED]],1,0)),"")</f>
        <v/>
      </c>
      <c r="C914" s="94">
        <f>ROW()-ROW(TBL_QUAL_SERVICESLISTING_FAMILIES[[#Headers],[ROW_ID]])</f>
        <v>905</v>
      </c>
      <c r="D914" s="82"/>
      <c r="E914" s="82"/>
      <c r="F914" s="33"/>
      <c r="G91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4" s="84" t="str">
        <f>IFERROR(INDEX(TBL_UDARDA_LOANPOOL[QUAL_SERVICES_HUD_MFI],MATCH(TBL_QUAL_SERVICESLISTING_FAMILIES[[#This Row],[LISTING_LOAN_ID_PROP_ADDR]],TBL_UDARDA_LOANPOOL[LOAN_ID_PROP_ADDR],0)),"")</f>
        <v/>
      </c>
      <c r="I91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4" s="36" t="b">
        <f>CONCATENATE(TBL_QUAL_SERVICESLISTING_FAMILIES[[#This Row],[LISTING_LOAN_ID_PROP_ADDR]],TBL_QUAL_SERVICESLISTING_FAMILIES[[#This Row],[FAMILY_NAME]],TBL_QUAL_SERVICESLISTING_FAMILIES[[#This Row],[HOUSEHOLD_ANNUAL_INCOME]])&lt;&gt;""</f>
        <v>0</v>
      </c>
      <c r="K914" s="36" t="b">
        <f>AND(TBL_QUAL_SERVICESLISTING_FAMILIES[[#This Row],[LISTING_LOAN_ID_PROP_ADDR]]&lt;&gt;"",TBL_QUAL_SERVICESLISTING_FAMILIES[[#This Row],[FAMILY_NAME]]&lt;&gt;"",TBL_QUAL_SERVICESLISTING_FAMILIES[[#This Row],[HOUSEHOLD_ANNUAL_INCOME]]&lt;&gt;"")</f>
        <v>0</v>
      </c>
      <c r="L914" s="36">
        <f>SUM(
IF(AND(TBL_QUAL_SERVICESLISTING_FAMILIES[[#This Row],[LISTING_LOAN_ID_PROP_ADDR]]&lt;&gt;"",NOT(ISNUMBER(MATCH(TBL_QUAL_SERVICESLISTING_FAMILIES[[#This Row],[LISTING_LOAN_ID_PROP_ADDR]],RANGE_LOOKUP_UDARDA_LOANLIST,0)))),1,0)
)</f>
        <v>0</v>
      </c>
    </row>
    <row r="915" spans="2:12" ht="20.100000000000001" customHeight="1" x14ac:dyDescent="0.25">
      <c r="B915" s="25" t="str">
        <f>IF(TBL_QUAL_SERVICESLISTING_FAMILIES[[#This Row],[RECORD_STARTED]],IF(TBL_QUAL_SERVICESLISTING_FAMILIES[[#This Row],[ERROR_COUNT]]&gt;0,-1,IF(TBL_QUAL_SERVICESLISTING_FAMILIES[[#This Row],[REQ_FIELDS_POPULATED]],1,0)),"")</f>
        <v/>
      </c>
      <c r="C915" s="94">
        <f>ROW()-ROW(TBL_QUAL_SERVICESLISTING_FAMILIES[[#Headers],[ROW_ID]])</f>
        <v>906</v>
      </c>
      <c r="D915" s="82"/>
      <c r="E915" s="82"/>
      <c r="F915" s="33"/>
      <c r="G91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5" s="84" t="str">
        <f>IFERROR(INDEX(TBL_UDARDA_LOANPOOL[QUAL_SERVICES_HUD_MFI],MATCH(TBL_QUAL_SERVICESLISTING_FAMILIES[[#This Row],[LISTING_LOAN_ID_PROP_ADDR]],TBL_UDARDA_LOANPOOL[LOAN_ID_PROP_ADDR],0)),"")</f>
        <v/>
      </c>
      <c r="I91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5" s="36" t="b">
        <f>CONCATENATE(TBL_QUAL_SERVICESLISTING_FAMILIES[[#This Row],[LISTING_LOAN_ID_PROP_ADDR]],TBL_QUAL_SERVICESLISTING_FAMILIES[[#This Row],[FAMILY_NAME]],TBL_QUAL_SERVICESLISTING_FAMILIES[[#This Row],[HOUSEHOLD_ANNUAL_INCOME]])&lt;&gt;""</f>
        <v>0</v>
      </c>
      <c r="K915" s="36" t="b">
        <f>AND(TBL_QUAL_SERVICESLISTING_FAMILIES[[#This Row],[LISTING_LOAN_ID_PROP_ADDR]]&lt;&gt;"",TBL_QUAL_SERVICESLISTING_FAMILIES[[#This Row],[FAMILY_NAME]]&lt;&gt;"",TBL_QUAL_SERVICESLISTING_FAMILIES[[#This Row],[HOUSEHOLD_ANNUAL_INCOME]]&lt;&gt;"")</f>
        <v>0</v>
      </c>
      <c r="L915" s="36">
        <f>SUM(
IF(AND(TBL_QUAL_SERVICESLISTING_FAMILIES[[#This Row],[LISTING_LOAN_ID_PROP_ADDR]]&lt;&gt;"",NOT(ISNUMBER(MATCH(TBL_QUAL_SERVICESLISTING_FAMILIES[[#This Row],[LISTING_LOAN_ID_PROP_ADDR]],RANGE_LOOKUP_UDARDA_LOANLIST,0)))),1,0)
)</f>
        <v>0</v>
      </c>
    </row>
    <row r="916" spans="2:12" ht="20.100000000000001" customHeight="1" x14ac:dyDescent="0.25">
      <c r="B916" s="25" t="str">
        <f>IF(TBL_QUAL_SERVICESLISTING_FAMILIES[[#This Row],[RECORD_STARTED]],IF(TBL_QUAL_SERVICESLISTING_FAMILIES[[#This Row],[ERROR_COUNT]]&gt;0,-1,IF(TBL_QUAL_SERVICESLISTING_FAMILIES[[#This Row],[REQ_FIELDS_POPULATED]],1,0)),"")</f>
        <v/>
      </c>
      <c r="C916" s="94">
        <f>ROW()-ROW(TBL_QUAL_SERVICESLISTING_FAMILIES[[#Headers],[ROW_ID]])</f>
        <v>907</v>
      </c>
      <c r="D916" s="82"/>
      <c r="E916" s="82"/>
      <c r="F916" s="33"/>
      <c r="G91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6" s="84" t="str">
        <f>IFERROR(INDEX(TBL_UDARDA_LOANPOOL[QUAL_SERVICES_HUD_MFI],MATCH(TBL_QUAL_SERVICESLISTING_FAMILIES[[#This Row],[LISTING_LOAN_ID_PROP_ADDR]],TBL_UDARDA_LOANPOOL[LOAN_ID_PROP_ADDR],0)),"")</f>
        <v/>
      </c>
      <c r="I91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6" s="36" t="b">
        <f>CONCATENATE(TBL_QUAL_SERVICESLISTING_FAMILIES[[#This Row],[LISTING_LOAN_ID_PROP_ADDR]],TBL_QUAL_SERVICESLISTING_FAMILIES[[#This Row],[FAMILY_NAME]],TBL_QUAL_SERVICESLISTING_FAMILIES[[#This Row],[HOUSEHOLD_ANNUAL_INCOME]])&lt;&gt;""</f>
        <v>0</v>
      </c>
      <c r="K916" s="36" t="b">
        <f>AND(TBL_QUAL_SERVICESLISTING_FAMILIES[[#This Row],[LISTING_LOAN_ID_PROP_ADDR]]&lt;&gt;"",TBL_QUAL_SERVICESLISTING_FAMILIES[[#This Row],[FAMILY_NAME]]&lt;&gt;"",TBL_QUAL_SERVICESLISTING_FAMILIES[[#This Row],[HOUSEHOLD_ANNUAL_INCOME]]&lt;&gt;"")</f>
        <v>0</v>
      </c>
      <c r="L916" s="36">
        <f>SUM(
IF(AND(TBL_QUAL_SERVICESLISTING_FAMILIES[[#This Row],[LISTING_LOAN_ID_PROP_ADDR]]&lt;&gt;"",NOT(ISNUMBER(MATCH(TBL_QUAL_SERVICESLISTING_FAMILIES[[#This Row],[LISTING_LOAN_ID_PROP_ADDR]],RANGE_LOOKUP_UDARDA_LOANLIST,0)))),1,0)
)</f>
        <v>0</v>
      </c>
    </row>
    <row r="917" spans="2:12" ht="20.100000000000001" customHeight="1" x14ac:dyDescent="0.25">
      <c r="B917" s="25" t="str">
        <f>IF(TBL_QUAL_SERVICESLISTING_FAMILIES[[#This Row],[RECORD_STARTED]],IF(TBL_QUAL_SERVICESLISTING_FAMILIES[[#This Row],[ERROR_COUNT]]&gt;0,-1,IF(TBL_QUAL_SERVICESLISTING_FAMILIES[[#This Row],[REQ_FIELDS_POPULATED]],1,0)),"")</f>
        <v/>
      </c>
      <c r="C917" s="94">
        <f>ROW()-ROW(TBL_QUAL_SERVICESLISTING_FAMILIES[[#Headers],[ROW_ID]])</f>
        <v>908</v>
      </c>
      <c r="D917" s="82"/>
      <c r="E917" s="82"/>
      <c r="F917" s="33"/>
      <c r="G91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7" s="84" t="str">
        <f>IFERROR(INDEX(TBL_UDARDA_LOANPOOL[QUAL_SERVICES_HUD_MFI],MATCH(TBL_QUAL_SERVICESLISTING_FAMILIES[[#This Row],[LISTING_LOAN_ID_PROP_ADDR]],TBL_UDARDA_LOANPOOL[LOAN_ID_PROP_ADDR],0)),"")</f>
        <v/>
      </c>
      <c r="I91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7" s="36" t="b">
        <f>CONCATENATE(TBL_QUAL_SERVICESLISTING_FAMILIES[[#This Row],[LISTING_LOAN_ID_PROP_ADDR]],TBL_QUAL_SERVICESLISTING_FAMILIES[[#This Row],[FAMILY_NAME]],TBL_QUAL_SERVICESLISTING_FAMILIES[[#This Row],[HOUSEHOLD_ANNUAL_INCOME]])&lt;&gt;""</f>
        <v>0</v>
      </c>
      <c r="K917" s="36" t="b">
        <f>AND(TBL_QUAL_SERVICESLISTING_FAMILIES[[#This Row],[LISTING_LOAN_ID_PROP_ADDR]]&lt;&gt;"",TBL_QUAL_SERVICESLISTING_FAMILIES[[#This Row],[FAMILY_NAME]]&lt;&gt;"",TBL_QUAL_SERVICESLISTING_FAMILIES[[#This Row],[HOUSEHOLD_ANNUAL_INCOME]]&lt;&gt;"")</f>
        <v>0</v>
      </c>
      <c r="L917" s="36">
        <f>SUM(
IF(AND(TBL_QUAL_SERVICESLISTING_FAMILIES[[#This Row],[LISTING_LOAN_ID_PROP_ADDR]]&lt;&gt;"",NOT(ISNUMBER(MATCH(TBL_QUAL_SERVICESLISTING_FAMILIES[[#This Row],[LISTING_LOAN_ID_PROP_ADDR]],RANGE_LOOKUP_UDARDA_LOANLIST,0)))),1,0)
)</f>
        <v>0</v>
      </c>
    </row>
    <row r="918" spans="2:12" ht="20.100000000000001" customHeight="1" x14ac:dyDescent="0.25">
      <c r="B918" s="25" t="str">
        <f>IF(TBL_QUAL_SERVICESLISTING_FAMILIES[[#This Row],[RECORD_STARTED]],IF(TBL_QUAL_SERVICESLISTING_FAMILIES[[#This Row],[ERROR_COUNT]]&gt;0,-1,IF(TBL_QUAL_SERVICESLISTING_FAMILIES[[#This Row],[REQ_FIELDS_POPULATED]],1,0)),"")</f>
        <v/>
      </c>
      <c r="C918" s="94">
        <f>ROW()-ROW(TBL_QUAL_SERVICESLISTING_FAMILIES[[#Headers],[ROW_ID]])</f>
        <v>909</v>
      </c>
      <c r="D918" s="82"/>
      <c r="E918" s="82"/>
      <c r="F918" s="33"/>
      <c r="G91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8" s="84" t="str">
        <f>IFERROR(INDEX(TBL_UDARDA_LOANPOOL[QUAL_SERVICES_HUD_MFI],MATCH(TBL_QUAL_SERVICESLISTING_FAMILIES[[#This Row],[LISTING_LOAN_ID_PROP_ADDR]],TBL_UDARDA_LOANPOOL[LOAN_ID_PROP_ADDR],0)),"")</f>
        <v/>
      </c>
      <c r="I91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8" s="36" t="b">
        <f>CONCATENATE(TBL_QUAL_SERVICESLISTING_FAMILIES[[#This Row],[LISTING_LOAN_ID_PROP_ADDR]],TBL_QUAL_SERVICESLISTING_FAMILIES[[#This Row],[FAMILY_NAME]],TBL_QUAL_SERVICESLISTING_FAMILIES[[#This Row],[HOUSEHOLD_ANNUAL_INCOME]])&lt;&gt;""</f>
        <v>0</v>
      </c>
      <c r="K918" s="36" t="b">
        <f>AND(TBL_QUAL_SERVICESLISTING_FAMILIES[[#This Row],[LISTING_LOAN_ID_PROP_ADDR]]&lt;&gt;"",TBL_QUAL_SERVICESLISTING_FAMILIES[[#This Row],[FAMILY_NAME]]&lt;&gt;"",TBL_QUAL_SERVICESLISTING_FAMILIES[[#This Row],[HOUSEHOLD_ANNUAL_INCOME]]&lt;&gt;"")</f>
        <v>0</v>
      </c>
      <c r="L918" s="36">
        <f>SUM(
IF(AND(TBL_QUAL_SERVICESLISTING_FAMILIES[[#This Row],[LISTING_LOAN_ID_PROP_ADDR]]&lt;&gt;"",NOT(ISNUMBER(MATCH(TBL_QUAL_SERVICESLISTING_FAMILIES[[#This Row],[LISTING_LOAN_ID_PROP_ADDR]],RANGE_LOOKUP_UDARDA_LOANLIST,0)))),1,0)
)</f>
        <v>0</v>
      </c>
    </row>
    <row r="919" spans="2:12" ht="20.100000000000001" customHeight="1" x14ac:dyDescent="0.25">
      <c r="B919" s="25" t="str">
        <f>IF(TBL_QUAL_SERVICESLISTING_FAMILIES[[#This Row],[RECORD_STARTED]],IF(TBL_QUAL_SERVICESLISTING_FAMILIES[[#This Row],[ERROR_COUNT]]&gt;0,-1,IF(TBL_QUAL_SERVICESLISTING_FAMILIES[[#This Row],[REQ_FIELDS_POPULATED]],1,0)),"")</f>
        <v/>
      </c>
      <c r="C919" s="94">
        <f>ROW()-ROW(TBL_QUAL_SERVICESLISTING_FAMILIES[[#Headers],[ROW_ID]])</f>
        <v>910</v>
      </c>
      <c r="D919" s="82"/>
      <c r="E919" s="82"/>
      <c r="F919" s="33"/>
      <c r="G91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9" s="84" t="str">
        <f>IFERROR(INDEX(TBL_UDARDA_LOANPOOL[QUAL_SERVICES_HUD_MFI],MATCH(TBL_QUAL_SERVICESLISTING_FAMILIES[[#This Row],[LISTING_LOAN_ID_PROP_ADDR]],TBL_UDARDA_LOANPOOL[LOAN_ID_PROP_ADDR],0)),"")</f>
        <v/>
      </c>
      <c r="I91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9" s="36" t="b">
        <f>CONCATENATE(TBL_QUAL_SERVICESLISTING_FAMILIES[[#This Row],[LISTING_LOAN_ID_PROP_ADDR]],TBL_QUAL_SERVICESLISTING_FAMILIES[[#This Row],[FAMILY_NAME]],TBL_QUAL_SERVICESLISTING_FAMILIES[[#This Row],[HOUSEHOLD_ANNUAL_INCOME]])&lt;&gt;""</f>
        <v>0</v>
      </c>
      <c r="K919" s="36" t="b">
        <f>AND(TBL_QUAL_SERVICESLISTING_FAMILIES[[#This Row],[LISTING_LOAN_ID_PROP_ADDR]]&lt;&gt;"",TBL_QUAL_SERVICESLISTING_FAMILIES[[#This Row],[FAMILY_NAME]]&lt;&gt;"",TBL_QUAL_SERVICESLISTING_FAMILIES[[#This Row],[HOUSEHOLD_ANNUAL_INCOME]]&lt;&gt;"")</f>
        <v>0</v>
      </c>
      <c r="L919" s="36">
        <f>SUM(
IF(AND(TBL_QUAL_SERVICESLISTING_FAMILIES[[#This Row],[LISTING_LOAN_ID_PROP_ADDR]]&lt;&gt;"",NOT(ISNUMBER(MATCH(TBL_QUAL_SERVICESLISTING_FAMILIES[[#This Row],[LISTING_LOAN_ID_PROP_ADDR]],RANGE_LOOKUP_UDARDA_LOANLIST,0)))),1,0)
)</f>
        <v>0</v>
      </c>
    </row>
    <row r="920" spans="2:12" ht="20.100000000000001" customHeight="1" x14ac:dyDescent="0.25">
      <c r="B920" s="25" t="str">
        <f>IF(TBL_QUAL_SERVICESLISTING_FAMILIES[[#This Row],[RECORD_STARTED]],IF(TBL_QUAL_SERVICESLISTING_FAMILIES[[#This Row],[ERROR_COUNT]]&gt;0,-1,IF(TBL_QUAL_SERVICESLISTING_FAMILIES[[#This Row],[REQ_FIELDS_POPULATED]],1,0)),"")</f>
        <v/>
      </c>
      <c r="C920" s="94">
        <f>ROW()-ROW(TBL_QUAL_SERVICESLISTING_FAMILIES[[#Headers],[ROW_ID]])</f>
        <v>911</v>
      </c>
      <c r="D920" s="82"/>
      <c r="E920" s="82"/>
      <c r="F920" s="33"/>
      <c r="G92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0" s="84" t="str">
        <f>IFERROR(INDEX(TBL_UDARDA_LOANPOOL[QUAL_SERVICES_HUD_MFI],MATCH(TBL_QUAL_SERVICESLISTING_FAMILIES[[#This Row],[LISTING_LOAN_ID_PROP_ADDR]],TBL_UDARDA_LOANPOOL[LOAN_ID_PROP_ADDR],0)),"")</f>
        <v/>
      </c>
      <c r="I92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0" s="36" t="b">
        <f>CONCATENATE(TBL_QUAL_SERVICESLISTING_FAMILIES[[#This Row],[LISTING_LOAN_ID_PROP_ADDR]],TBL_QUAL_SERVICESLISTING_FAMILIES[[#This Row],[FAMILY_NAME]],TBL_QUAL_SERVICESLISTING_FAMILIES[[#This Row],[HOUSEHOLD_ANNUAL_INCOME]])&lt;&gt;""</f>
        <v>0</v>
      </c>
      <c r="K920" s="36" t="b">
        <f>AND(TBL_QUAL_SERVICESLISTING_FAMILIES[[#This Row],[LISTING_LOAN_ID_PROP_ADDR]]&lt;&gt;"",TBL_QUAL_SERVICESLISTING_FAMILIES[[#This Row],[FAMILY_NAME]]&lt;&gt;"",TBL_QUAL_SERVICESLISTING_FAMILIES[[#This Row],[HOUSEHOLD_ANNUAL_INCOME]]&lt;&gt;"")</f>
        <v>0</v>
      </c>
      <c r="L920" s="36">
        <f>SUM(
IF(AND(TBL_QUAL_SERVICESLISTING_FAMILIES[[#This Row],[LISTING_LOAN_ID_PROP_ADDR]]&lt;&gt;"",NOT(ISNUMBER(MATCH(TBL_QUAL_SERVICESLISTING_FAMILIES[[#This Row],[LISTING_LOAN_ID_PROP_ADDR]],RANGE_LOOKUP_UDARDA_LOANLIST,0)))),1,0)
)</f>
        <v>0</v>
      </c>
    </row>
    <row r="921" spans="2:12" ht="20.100000000000001" customHeight="1" x14ac:dyDescent="0.25">
      <c r="B921" s="25" t="str">
        <f>IF(TBL_QUAL_SERVICESLISTING_FAMILIES[[#This Row],[RECORD_STARTED]],IF(TBL_QUAL_SERVICESLISTING_FAMILIES[[#This Row],[ERROR_COUNT]]&gt;0,-1,IF(TBL_QUAL_SERVICESLISTING_FAMILIES[[#This Row],[REQ_FIELDS_POPULATED]],1,0)),"")</f>
        <v/>
      </c>
      <c r="C921" s="94">
        <f>ROW()-ROW(TBL_QUAL_SERVICESLISTING_FAMILIES[[#Headers],[ROW_ID]])</f>
        <v>912</v>
      </c>
      <c r="D921" s="82"/>
      <c r="E921" s="82"/>
      <c r="F921" s="33"/>
      <c r="G92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1" s="84" t="str">
        <f>IFERROR(INDEX(TBL_UDARDA_LOANPOOL[QUAL_SERVICES_HUD_MFI],MATCH(TBL_QUAL_SERVICESLISTING_FAMILIES[[#This Row],[LISTING_LOAN_ID_PROP_ADDR]],TBL_UDARDA_LOANPOOL[LOAN_ID_PROP_ADDR],0)),"")</f>
        <v/>
      </c>
      <c r="I92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1" s="36" t="b">
        <f>CONCATENATE(TBL_QUAL_SERVICESLISTING_FAMILIES[[#This Row],[LISTING_LOAN_ID_PROP_ADDR]],TBL_QUAL_SERVICESLISTING_FAMILIES[[#This Row],[FAMILY_NAME]],TBL_QUAL_SERVICESLISTING_FAMILIES[[#This Row],[HOUSEHOLD_ANNUAL_INCOME]])&lt;&gt;""</f>
        <v>0</v>
      </c>
      <c r="K921" s="36" t="b">
        <f>AND(TBL_QUAL_SERVICESLISTING_FAMILIES[[#This Row],[LISTING_LOAN_ID_PROP_ADDR]]&lt;&gt;"",TBL_QUAL_SERVICESLISTING_FAMILIES[[#This Row],[FAMILY_NAME]]&lt;&gt;"",TBL_QUAL_SERVICESLISTING_FAMILIES[[#This Row],[HOUSEHOLD_ANNUAL_INCOME]]&lt;&gt;"")</f>
        <v>0</v>
      </c>
      <c r="L921" s="36">
        <f>SUM(
IF(AND(TBL_QUAL_SERVICESLISTING_FAMILIES[[#This Row],[LISTING_LOAN_ID_PROP_ADDR]]&lt;&gt;"",NOT(ISNUMBER(MATCH(TBL_QUAL_SERVICESLISTING_FAMILIES[[#This Row],[LISTING_LOAN_ID_PROP_ADDR]],RANGE_LOOKUP_UDARDA_LOANLIST,0)))),1,0)
)</f>
        <v>0</v>
      </c>
    </row>
    <row r="922" spans="2:12" ht="20.100000000000001" customHeight="1" x14ac:dyDescent="0.25">
      <c r="B922" s="25" t="str">
        <f>IF(TBL_QUAL_SERVICESLISTING_FAMILIES[[#This Row],[RECORD_STARTED]],IF(TBL_QUAL_SERVICESLISTING_FAMILIES[[#This Row],[ERROR_COUNT]]&gt;0,-1,IF(TBL_QUAL_SERVICESLISTING_FAMILIES[[#This Row],[REQ_FIELDS_POPULATED]],1,0)),"")</f>
        <v/>
      </c>
      <c r="C922" s="94">
        <f>ROW()-ROW(TBL_QUAL_SERVICESLISTING_FAMILIES[[#Headers],[ROW_ID]])</f>
        <v>913</v>
      </c>
      <c r="D922" s="82"/>
      <c r="E922" s="82"/>
      <c r="F922" s="33"/>
      <c r="G92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2" s="84" t="str">
        <f>IFERROR(INDEX(TBL_UDARDA_LOANPOOL[QUAL_SERVICES_HUD_MFI],MATCH(TBL_QUAL_SERVICESLISTING_FAMILIES[[#This Row],[LISTING_LOAN_ID_PROP_ADDR]],TBL_UDARDA_LOANPOOL[LOAN_ID_PROP_ADDR],0)),"")</f>
        <v/>
      </c>
      <c r="I92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2" s="36" t="b">
        <f>CONCATENATE(TBL_QUAL_SERVICESLISTING_FAMILIES[[#This Row],[LISTING_LOAN_ID_PROP_ADDR]],TBL_QUAL_SERVICESLISTING_FAMILIES[[#This Row],[FAMILY_NAME]],TBL_QUAL_SERVICESLISTING_FAMILIES[[#This Row],[HOUSEHOLD_ANNUAL_INCOME]])&lt;&gt;""</f>
        <v>0</v>
      </c>
      <c r="K922" s="36" t="b">
        <f>AND(TBL_QUAL_SERVICESLISTING_FAMILIES[[#This Row],[LISTING_LOAN_ID_PROP_ADDR]]&lt;&gt;"",TBL_QUAL_SERVICESLISTING_FAMILIES[[#This Row],[FAMILY_NAME]]&lt;&gt;"",TBL_QUAL_SERVICESLISTING_FAMILIES[[#This Row],[HOUSEHOLD_ANNUAL_INCOME]]&lt;&gt;"")</f>
        <v>0</v>
      </c>
      <c r="L922" s="36">
        <f>SUM(
IF(AND(TBL_QUAL_SERVICESLISTING_FAMILIES[[#This Row],[LISTING_LOAN_ID_PROP_ADDR]]&lt;&gt;"",NOT(ISNUMBER(MATCH(TBL_QUAL_SERVICESLISTING_FAMILIES[[#This Row],[LISTING_LOAN_ID_PROP_ADDR]],RANGE_LOOKUP_UDARDA_LOANLIST,0)))),1,0)
)</f>
        <v>0</v>
      </c>
    </row>
    <row r="923" spans="2:12" ht="20.100000000000001" customHeight="1" x14ac:dyDescent="0.25">
      <c r="B923" s="25" t="str">
        <f>IF(TBL_QUAL_SERVICESLISTING_FAMILIES[[#This Row],[RECORD_STARTED]],IF(TBL_QUAL_SERVICESLISTING_FAMILIES[[#This Row],[ERROR_COUNT]]&gt;0,-1,IF(TBL_QUAL_SERVICESLISTING_FAMILIES[[#This Row],[REQ_FIELDS_POPULATED]],1,0)),"")</f>
        <v/>
      </c>
      <c r="C923" s="94">
        <f>ROW()-ROW(TBL_QUAL_SERVICESLISTING_FAMILIES[[#Headers],[ROW_ID]])</f>
        <v>914</v>
      </c>
      <c r="D923" s="82"/>
      <c r="E923" s="82"/>
      <c r="F923" s="33"/>
      <c r="G92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3" s="84" t="str">
        <f>IFERROR(INDEX(TBL_UDARDA_LOANPOOL[QUAL_SERVICES_HUD_MFI],MATCH(TBL_QUAL_SERVICESLISTING_FAMILIES[[#This Row],[LISTING_LOAN_ID_PROP_ADDR]],TBL_UDARDA_LOANPOOL[LOAN_ID_PROP_ADDR],0)),"")</f>
        <v/>
      </c>
      <c r="I92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3" s="36" t="b">
        <f>CONCATENATE(TBL_QUAL_SERVICESLISTING_FAMILIES[[#This Row],[LISTING_LOAN_ID_PROP_ADDR]],TBL_QUAL_SERVICESLISTING_FAMILIES[[#This Row],[FAMILY_NAME]],TBL_QUAL_SERVICESLISTING_FAMILIES[[#This Row],[HOUSEHOLD_ANNUAL_INCOME]])&lt;&gt;""</f>
        <v>0</v>
      </c>
      <c r="K923" s="36" t="b">
        <f>AND(TBL_QUAL_SERVICESLISTING_FAMILIES[[#This Row],[LISTING_LOAN_ID_PROP_ADDR]]&lt;&gt;"",TBL_QUAL_SERVICESLISTING_FAMILIES[[#This Row],[FAMILY_NAME]]&lt;&gt;"",TBL_QUAL_SERVICESLISTING_FAMILIES[[#This Row],[HOUSEHOLD_ANNUAL_INCOME]]&lt;&gt;"")</f>
        <v>0</v>
      </c>
      <c r="L923" s="36">
        <f>SUM(
IF(AND(TBL_QUAL_SERVICESLISTING_FAMILIES[[#This Row],[LISTING_LOAN_ID_PROP_ADDR]]&lt;&gt;"",NOT(ISNUMBER(MATCH(TBL_QUAL_SERVICESLISTING_FAMILIES[[#This Row],[LISTING_LOAN_ID_PROP_ADDR]],RANGE_LOOKUP_UDARDA_LOANLIST,0)))),1,0)
)</f>
        <v>0</v>
      </c>
    </row>
    <row r="924" spans="2:12" ht="20.100000000000001" customHeight="1" x14ac:dyDescent="0.25">
      <c r="B924" s="25" t="str">
        <f>IF(TBL_QUAL_SERVICESLISTING_FAMILIES[[#This Row],[RECORD_STARTED]],IF(TBL_QUAL_SERVICESLISTING_FAMILIES[[#This Row],[ERROR_COUNT]]&gt;0,-1,IF(TBL_QUAL_SERVICESLISTING_FAMILIES[[#This Row],[REQ_FIELDS_POPULATED]],1,0)),"")</f>
        <v/>
      </c>
      <c r="C924" s="94">
        <f>ROW()-ROW(TBL_QUAL_SERVICESLISTING_FAMILIES[[#Headers],[ROW_ID]])</f>
        <v>915</v>
      </c>
      <c r="D924" s="82"/>
      <c r="E924" s="82"/>
      <c r="F924" s="33"/>
      <c r="G92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4" s="84" t="str">
        <f>IFERROR(INDEX(TBL_UDARDA_LOANPOOL[QUAL_SERVICES_HUD_MFI],MATCH(TBL_QUAL_SERVICESLISTING_FAMILIES[[#This Row],[LISTING_LOAN_ID_PROP_ADDR]],TBL_UDARDA_LOANPOOL[LOAN_ID_PROP_ADDR],0)),"")</f>
        <v/>
      </c>
      <c r="I92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4" s="36" t="b">
        <f>CONCATENATE(TBL_QUAL_SERVICESLISTING_FAMILIES[[#This Row],[LISTING_LOAN_ID_PROP_ADDR]],TBL_QUAL_SERVICESLISTING_FAMILIES[[#This Row],[FAMILY_NAME]],TBL_QUAL_SERVICESLISTING_FAMILIES[[#This Row],[HOUSEHOLD_ANNUAL_INCOME]])&lt;&gt;""</f>
        <v>0</v>
      </c>
      <c r="K924" s="36" t="b">
        <f>AND(TBL_QUAL_SERVICESLISTING_FAMILIES[[#This Row],[LISTING_LOAN_ID_PROP_ADDR]]&lt;&gt;"",TBL_QUAL_SERVICESLISTING_FAMILIES[[#This Row],[FAMILY_NAME]]&lt;&gt;"",TBL_QUAL_SERVICESLISTING_FAMILIES[[#This Row],[HOUSEHOLD_ANNUAL_INCOME]]&lt;&gt;"")</f>
        <v>0</v>
      </c>
      <c r="L924" s="36">
        <f>SUM(
IF(AND(TBL_QUAL_SERVICESLISTING_FAMILIES[[#This Row],[LISTING_LOAN_ID_PROP_ADDR]]&lt;&gt;"",NOT(ISNUMBER(MATCH(TBL_QUAL_SERVICESLISTING_FAMILIES[[#This Row],[LISTING_LOAN_ID_PROP_ADDR]],RANGE_LOOKUP_UDARDA_LOANLIST,0)))),1,0)
)</f>
        <v>0</v>
      </c>
    </row>
    <row r="925" spans="2:12" ht="20.100000000000001" customHeight="1" x14ac:dyDescent="0.25">
      <c r="B925" s="25" t="str">
        <f>IF(TBL_QUAL_SERVICESLISTING_FAMILIES[[#This Row],[RECORD_STARTED]],IF(TBL_QUAL_SERVICESLISTING_FAMILIES[[#This Row],[ERROR_COUNT]]&gt;0,-1,IF(TBL_QUAL_SERVICESLISTING_FAMILIES[[#This Row],[REQ_FIELDS_POPULATED]],1,0)),"")</f>
        <v/>
      </c>
      <c r="C925" s="94">
        <f>ROW()-ROW(TBL_QUAL_SERVICESLISTING_FAMILIES[[#Headers],[ROW_ID]])</f>
        <v>916</v>
      </c>
      <c r="D925" s="82"/>
      <c r="E925" s="82"/>
      <c r="F925" s="33"/>
      <c r="G92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5" s="84" t="str">
        <f>IFERROR(INDEX(TBL_UDARDA_LOANPOOL[QUAL_SERVICES_HUD_MFI],MATCH(TBL_QUAL_SERVICESLISTING_FAMILIES[[#This Row],[LISTING_LOAN_ID_PROP_ADDR]],TBL_UDARDA_LOANPOOL[LOAN_ID_PROP_ADDR],0)),"")</f>
        <v/>
      </c>
      <c r="I92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5" s="36" t="b">
        <f>CONCATENATE(TBL_QUAL_SERVICESLISTING_FAMILIES[[#This Row],[LISTING_LOAN_ID_PROP_ADDR]],TBL_QUAL_SERVICESLISTING_FAMILIES[[#This Row],[FAMILY_NAME]],TBL_QUAL_SERVICESLISTING_FAMILIES[[#This Row],[HOUSEHOLD_ANNUAL_INCOME]])&lt;&gt;""</f>
        <v>0</v>
      </c>
      <c r="K925" s="36" t="b">
        <f>AND(TBL_QUAL_SERVICESLISTING_FAMILIES[[#This Row],[LISTING_LOAN_ID_PROP_ADDR]]&lt;&gt;"",TBL_QUAL_SERVICESLISTING_FAMILIES[[#This Row],[FAMILY_NAME]]&lt;&gt;"",TBL_QUAL_SERVICESLISTING_FAMILIES[[#This Row],[HOUSEHOLD_ANNUAL_INCOME]]&lt;&gt;"")</f>
        <v>0</v>
      </c>
      <c r="L925" s="36">
        <f>SUM(
IF(AND(TBL_QUAL_SERVICESLISTING_FAMILIES[[#This Row],[LISTING_LOAN_ID_PROP_ADDR]]&lt;&gt;"",NOT(ISNUMBER(MATCH(TBL_QUAL_SERVICESLISTING_FAMILIES[[#This Row],[LISTING_LOAN_ID_PROP_ADDR]],RANGE_LOOKUP_UDARDA_LOANLIST,0)))),1,0)
)</f>
        <v>0</v>
      </c>
    </row>
    <row r="926" spans="2:12" ht="20.100000000000001" customHeight="1" x14ac:dyDescent="0.25">
      <c r="B926" s="25" t="str">
        <f>IF(TBL_QUAL_SERVICESLISTING_FAMILIES[[#This Row],[RECORD_STARTED]],IF(TBL_QUAL_SERVICESLISTING_FAMILIES[[#This Row],[ERROR_COUNT]]&gt;0,-1,IF(TBL_QUAL_SERVICESLISTING_FAMILIES[[#This Row],[REQ_FIELDS_POPULATED]],1,0)),"")</f>
        <v/>
      </c>
      <c r="C926" s="94">
        <f>ROW()-ROW(TBL_QUAL_SERVICESLISTING_FAMILIES[[#Headers],[ROW_ID]])</f>
        <v>917</v>
      </c>
      <c r="D926" s="82"/>
      <c r="E926" s="82"/>
      <c r="F926" s="33"/>
      <c r="G92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6" s="84" t="str">
        <f>IFERROR(INDEX(TBL_UDARDA_LOANPOOL[QUAL_SERVICES_HUD_MFI],MATCH(TBL_QUAL_SERVICESLISTING_FAMILIES[[#This Row],[LISTING_LOAN_ID_PROP_ADDR]],TBL_UDARDA_LOANPOOL[LOAN_ID_PROP_ADDR],0)),"")</f>
        <v/>
      </c>
      <c r="I92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6" s="36" t="b">
        <f>CONCATENATE(TBL_QUAL_SERVICESLISTING_FAMILIES[[#This Row],[LISTING_LOAN_ID_PROP_ADDR]],TBL_QUAL_SERVICESLISTING_FAMILIES[[#This Row],[FAMILY_NAME]],TBL_QUAL_SERVICESLISTING_FAMILIES[[#This Row],[HOUSEHOLD_ANNUAL_INCOME]])&lt;&gt;""</f>
        <v>0</v>
      </c>
      <c r="K926" s="36" t="b">
        <f>AND(TBL_QUAL_SERVICESLISTING_FAMILIES[[#This Row],[LISTING_LOAN_ID_PROP_ADDR]]&lt;&gt;"",TBL_QUAL_SERVICESLISTING_FAMILIES[[#This Row],[FAMILY_NAME]]&lt;&gt;"",TBL_QUAL_SERVICESLISTING_FAMILIES[[#This Row],[HOUSEHOLD_ANNUAL_INCOME]]&lt;&gt;"")</f>
        <v>0</v>
      </c>
      <c r="L926" s="36">
        <f>SUM(
IF(AND(TBL_QUAL_SERVICESLISTING_FAMILIES[[#This Row],[LISTING_LOAN_ID_PROP_ADDR]]&lt;&gt;"",NOT(ISNUMBER(MATCH(TBL_QUAL_SERVICESLISTING_FAMILIES[[#This Row],[LISTING_LOAN_ID_PROP_ADDR]],RANGE_LOOKUP_UDARDA_LOANLIST,0)))),1,0)
)</f>
        <v>0</v>
      </c>
    </row>
    <row r="927" spans="2:12" ht="20.100000000000001" customHeight="1" x14ac:dyDescent="0.25">
      <c r="B927" s="25" t="str">
        <f>IF(TBL_QUAL_SERVICESLISTING_FAMILIES[[#This Row],[RECORD_STARTED]],IF(TBL_QUAL_SERVICESLISTING_FAMILIES[[#This Row],[ERROR_COUNT]]&gt;0,-1,IF(TBL_QUAL_SERVICESLISTING_FAMILIES[[#This Row],[REQ_FIELDS_POPULATED]],1,0)),"")</f>
        <v/>
      </c>
      <c r="C927" s="94">
        <f>ROW()-ROW(TBL_QUAL_SERVICESLISTING_FAMILIES[[#Headers],[ROW_ID]])</f>
        <v>918</v>
      </c>
      <c r="D927" s="82"/>
      <c r="E927" s="82"/>
      <c r="F927" s="33"/>
      <c r="G92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7" s="84" t="str">
        <f>IFERROR(INDEX(TBL_UDARDA_LOANPOOL[QUAL_SERVICES_HUD_MFI],MATCH(TBL_QUAL_SERVICESLISTING_FAMILIES[[#This Row],[LISTING_LOAN_ID_PROP_ADDR]],TBL_UDARDA_LOANPOOL[LOAN_ID_PROP_ADDR],0)),"")</f>
        <v/>
      </c>
      <c r="I92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7" s="36" t="b">
        <f>CONCATENATE(TBL_QUAL_SERVICESLISTING_FAMILIES[[#This Row],[LISTING_LOAN_ID_PROP_ADDR]],TBL_QUAL_SERVICESLISTING_FAMILIES[[#This Row],[FAMILY_NAME]],TBL_QUAL_SERVICESLISTING_FAMILIES[[#This Row],[HOUSEHOLD_ANNUAL_INCOME]])&lt;&gt;""</f>
        <v>0</v>
      </c>
      <c r="K927" s="36" t="b">
        <f>AND(TBL_QUAL_SERVICESLISTING_FAMILIES[[#This Row],[LISTING_LOAN_ID_PROP_ADDR]]&lt;&gt;"",TBL_QUAL_SERVICESLISTING_FAMILIES[[#This Row],[FAMILY_NAME]]&lt;&gt;"",TBL_QUAL_SERVICESLISTING_FAMILIES[[#This Row],[HOUSEHOLD_ANNUAL_INCOME]]&lt;&gt;"")</f>
        <v>0</v>
      </c>
      <c r="L927" s="36">
        <f>SUM(
IF(AND(TBL_QUAL_SERVICESLISTING_FAMILIES[[#This Row],[LISTING_LOAN_ID_PROP_ADDR]]&lt;&gt;"",NOT(ISNUMBER(MATCH(TBL_QUAL_SERVICESLISTING_FAMILIES[[#This Row],[LISTING_LOAN_ID_PROP_ADDR]],RANGE_LOOKUP_UDARDA_LOANLIST,0)))),1,0)
)</f>
        <v>0</v>
      </c>
    </row>
    <row r="928" spans="2:12" ht="20.100000000000001" customHeight="1" x14ac:dyDescent="0.25">
      <c r="B928" s="25" t="str">
        <f>IF(TBL_QUAL_SERVICESLISTING_FAMILIES[[#This Row],[RECORD_STARTED]],IF(TBL_QUAL_SERVICESLISTING_FAMILIES[[#This Row],[ERROR_COUNT]]&gt;0,-1,IF(TBL_QUAL_SERVICESLISTING_FAMILIES[[#This Row],[REQ_FIELDS_POPULATED]],1,0)),"")</f>
        <v/>
      </c>
      <c r="C928" s="94">
        <f>ROW()-ROW(TBL_QUAL_SERVICESLISTING_FAMILIES[[#Headers],[ROW_ID]])</f>
        <v>919</v>
      </c>
      <c r="D928" s="82"/>
      <c r="E928" s="82"/>
      <c r="F928" s="33"/>
      <c r="G92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8" s="84" t="str">
        <f>IFERROR(INDEX(TBL_UDARDA_LOANPOOL[QUAL_SERVICES_HUD_MFI],MATCH(TBL_QUAL_SERVICESLISTING_FAMILIES[[#This Row],[LISTING_LOAN_ID_PROP_ADDR]],TBL_UDARDA_LOANPOOL[LOAN_ID_PROP_ADDR],0)),"")</f>
        <v/>
      </c>
      <c r="I92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8" s="36" t="b">
        <f>CONCATENATE(TBL_QUAL_SERVICESLISTING_FAMILIES[[#This Row],[LISTING_LOAN_ID_PROP_ADDR]],TBL_QUAL_SERVICESLISTING_FAMILIES[[#This Row],[FAMILY_NAME]],TBL_QUAL_SERVICESLISTING_FAMILIES[[#This Row],[HOUSEHOLD_ANNUAL_INCOME]])&lt;&gt;""</f>
        <v>0</v>
      </c>
      <c r="K928" s="36" t="b">
        <f>AND(TBL_QUAL_SERVICESLISTING_FAMILIES[[#This Row],[LISTING_LOAN_ID_PROP_ADDR]]&lt;&gt;"",TBL_QUAL_SERVICESLISTING_FAMILIES[[#This Row],[FAMILY_NAME]]&lt;&gt;"",TBL_QUAL_SERVICESLISTING_FAMILIES[[#This Row],[HOUSEHOLD_ANNUAL_INCOME]]&lt;&gt;"")</f>
        <v>0</v>
      </c>
      <c r="L928" s="36">
        <f>SUM(
IF(AND(TBL_QUAL_SERVICESLISTING_FAMILIES[[#This Row],[LISTING_LOAN_ID_PROP_ADDR]]&lt;&gt;"",NOT(ISNUMBER(MATCH(TBL_QUAL_SERVICESLISTING_FAMILIES[[#This Row],[LISTING_LOAN_ID_PROP_ADDR]],RANGE_LOOKUP_UDARDA_LOANLIST,0)))),1,0)
)</f>
        <v>0</v>
      </c>
    </row>
    <row r="929" spans="2:12" ht="20.100000000000001" customHeight="1" x14ac:dyDescent="0.25">
      <c r="B929" s="25" t="str">
        <f>IF(TBL_QUAL_SERVICESLISTING_FAMILIES[[#This Row],[RECORD_STARTED]],IF(TBL_QUAL_SERVICESLISTING_FAMILIES[[#This Row],[ERROR_COUNT]]&gt;0,-1,IF(TBL_QUAL_SERVICESLISTING_FAMILIES[[#This Row],[REQ_FIELDS_POPULATED]],1,0)),"")</f>
        <v/>
      </c>
      <c r="C929" s="94">
        <f>ROW()-ROW(TBL_QUAL_SERVICESLISTING_FAMILIES[[#Headers],[ROW_ID]])</f>
        <v>920</v>
      </c>
      <c r="D929" s="82"/>
      <c r="E929" s="82"/>
      <c r="F929" s="33"/>
      <c r="G92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9" s="84" t="str">
        <f>IFERROR(INDEX(TBL_UDARDA_LOANPOOL[QUAL_SERVICES_HUD_MFI],MATCH(TBL_QUAL_SERVICESLISTING_FAMILIES[[#This Row],[LISTING_LOAN_ID_PROP_ADDR]],TBL_UDARDA_LOANPOOL[LOAN_ID_PROP_ADDR],0)),"")</f>
        <v/>
      </c>
      <c r="I92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9" s="36" t="b">
        <f>CONCATENATE(TBL_QUAL_SERVICESLISTING_FAMILIES[[#This Row],[LISTING_LOAN_ID_PROP_ADDR]],TBL_QUAL_SERVICESLISTING_FAMILIES[[#This Row],[FAMILY_NAME]],TBL_QUAL_SERVICESLISTING_FAMILIES[[#This Row],[HOUSEHOLD_ANNUAL_INCOME]])&lt;&gt;""</f>
        <v>0</v>
      </c>
      <c r="K929" s="36" t="b">
        <f>AND(TBL_QUAL_SERVICESLISTING_FAMILIES[[#This Row],[LISTING_LOAN_ID_PROP_ADDR]]&lt;&gt;"",TBL_QUAL_SERVICESLISTING_FAMILIES[[#This Row],[FAMILY_NAME]]&lt;&gt;"",TBL_QUAL_SERVICESLISTING_FAMILIES[[#This Row],[HOUSEHOLD_ANNUAL_INCOME]]&lt;&gt;"")</f>
        <v>0</v>
      </c>
      <c r="L929" s="36">
        <f>SUM(
IF(AND(TBL_QUAL_SERVICESLISTING_FAMILIES[[#This Row],[LISTING_LOAN_ID_PROP_ADDR]]&lt;&gt;"",NOT(ISNUMBER(MATCH(TBL_QUAL_SERVICESLISTING_FAMILIES[[#This Row],[LISTING_LOAN_ID_PROP_ADDR]],RANGE_LOOKUP_UDARDA_LOANLIST,0)))),1,0)
)</f>
        <v>0</v>
      </c>
    </row>
    <row r="930" spans="2:12" ht="20.100000000000001" customHeight="1" x14ac:dyDescent="0.25">
      <c r="B930" s="25" t="str">
        <f>IF(TBL_QUAL_SERVICESLISTING_FAMILIES[[#This Row],[RECORD_STARTED]],IF(TBL_QUAL_SERVICESLISTING_FAMILIES[[#This Row],[ERROR_COUNT]]&gt;0,-1,IF(TBL_QUAL_SERVICESLISTING_FAMILIES[[#This Row],[REQ_FIELDS_POPULATED]],1,0)),"")</f>
        <v/>
      </c>
      <c r="C930" s="94">
        <f>ROW()-ROW(TBL_QUAL_SERVICESLISTING_FAMILIES[[#Headers],[ROW_ID]])</f>
        <v>921</v>
      </c>
      <c r="D930" s="82"/>
      <c r="E930" s="82"/>
      <c r="F930" s="33"/>
      <c r="G93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0" s="84" t="str">
        <f>IFERROR(INDEX(TBL_UDARDA_LOANPOOL[QUAL_SERVICES_HUD_MFI],MATCH(TBL_QUAL_SERVICESLISTING_FAMILIES[[#This Row],[LISTING_LOAN_ID_PROP_ADDR]],TBL_UDARDA_LOANPOOL[LOAN_ID_PROP_ADDR],0)),"")</f>
        <v/>
      </c>
      <c r="I93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0" s="36" t="b">
        <f>CONCATENATE(TBL_QUAL_SERVICESLISTING_FAMILIES[[#This Row],[LISTING_LOAN_ID_PROP_ADDR]],TBL_QUAL_SERVICESLISTING_FAMILIES[[#This Row],[FAMILY_NAME]],TBL_QUAL_SERVICESLISTING_FAMILIES[[#This Row],[HOUSEHOLD_ANNUAL_INCOME]])&lt;&gt;""</f>
        <v>0</v>
      </c>
      <c r="K930" s="36" t="b">
        <f>AND(TBL_QUAL_SERVICESLISTING_FAMILIES[[#This Row],[LISTING_LOAN_ID_PROP_ADDR]]&lt;&gt;"",TBL_QUAL_SERVICESLISTING_FAMILIES[[#This Row],[FAMILY_NAME]]&lt;&gt;"",TBL_QUAL_SERVICESLISTING_FAMILIES[[#This Row],[HOUSEHOLD_ANNUAL_INCOME]]&lt;&gt;"")</f>
        <v>0</v>
      </c>
      <c r="L930" s="36">
        <f>SUM(
IF(AND(TBL_QUAL_SERVICESLISTING_FAMILIES[[#This Row],[LISTING_LOAN_ID_PROP_ADDR]]&lt;&gt;"",NOT(ISNUMBER(MATCH(TBL_QUAL_SERVICESLISTING_FAMILIES[[#This Row],[LISTING_LOAN_ID_PROP_ADDR]],RANGE_LOOKUP_UDARDA_LOANLIST,0)))),1,0)
)</f>
        <v>0</v>
      </c>
    </row>
    <row r="931" spans="2:12" ht="20.100000000000001" customHeight="1" x14ac:dyDescent="0.25">
      <c r="B931" s="25" t="str">
        <f>IF(TBL_QUAL_SERVICESLISTING_FAMILIES[[#This Row],[RECORD_STARTED]],IF(TBL_QUAL_SERVICESLISTING_FAMILIES[[#This Row],[ERROR_COUNT]]&gt;0,-1,IF(TBL_QUAL_SERVICESLISTING_FAMILIES[[#This Row],[REQ_FIELDS_POPULATED]],1,0)),"")</f>
        <v/>
      </c>
      <c r="C931" s="94">
        <f>ROW()-ROW(TBL_QUAL_SERVICESLISTING_FAMILIES[[#Headers],[ROW_ID]])</f>
        <v>922</v>
      </c>
      <c r="D931" s="82"/>
      <c r="E931" s="82"/>
      <c r="F931" s="33"/>
      <c r="G93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1" s="84" t="str">
        <f>IFERROR(INDEX(TBL_UDARDA_LOANPOOL[QUAL_SERVICES_HUD_MFI],MATCH(TBL_QUAL_SERVICESLISTING_FAMILIES[[#This Row],[LISTING_LOAN_ID_PROP_ADDR]],TBL_UDARDA_LOANPOOL[LOAN_ID_PROP_ADDR],0)),"")</f>
        <v/>
      </c>
      <c r="I93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1" s="36" t="b">
        <f>CONCATENATE(TBL_QUAL_SERVICESLISTING_FAMILIES[[#This Row],[LISTING_LOAN_ID_PROP_ADDR]],TBL_QUAL_SERVICESLISTING_FAMILIES[[#This Row],[FAMILY_NAME]],TBL_QUAL_SERVICESLISTING_FAMILIES[[#This Row],[HOUSEHOLD_ANNUAL_INCOME]])&lt;&gt;""</f>
        <v>0</v>
      </c>
      <c r="K931" s="36" t="b">
        <f>AND(TBL_QUAL_SERVICESLISTING_FAMILIES[[#This Row],[LISTING_LOAN_ID_PROP_ADDR]]&lt;&gt;"",TBL_QUAL_SERVICESLISTING_FAMILIES[[#This Row],[FAMILY_NAME]]&lt;&gt;"",TBL_QUAL_SERVICESLISTING_FAMILIES[[#This Row],[HOUSEHOLD_ANNUAL_INCOME]]&lt;&gt;"")</f>
        <v>0</v>
      </c>
      <c r="L931" s="36">
        <f>SUM(
IF(AND(TBL_QUAL_SERVICESLISTING_FAMILIES[[#This Row],[LISTING_LOAN_ID_PROP_ADDR]]&lt;&gt;"",NOT(ISNUMBER(MATCH(TBL_QUAL_SERVICESLISTING_FAMILIES[[#This Row],[LISTING_LOAN_ID_PROP_ADDR]],RANGE_LOOKUP_UDARDA_LOANLIST,0)))),1,0)
)</f>
        <v>0</v>
      </c>
    </row>
    <row r="932" spans="2:12" ht="20.100000000000001" customHeight="1" x14ac:dyDescent="0.25">
      <c r="B932" s="25" t="str">
        <f>IF(TBL_QUAL_SERVICESLISTING_FAMILIES[[#This Row],[RECORD_STARTED]],IF(TBL_QUAL_SERVICESLISTING_FAMILIES[[#This Row],[ERROR_COUNT]]&gt;0,-1,IF(TBL_QUAL_SERVICESLISTING_FAMILIES[[#This Row],[REQ_FIELDS_POPULATED]],1,0)),"")</f>
        <v/>
      </c>
      <c r="C932" s="94">
        <f>ROW()-ROW(TBL_QUAL_SERVICESLISTING_FAMILIES[[#Headers],[ROW_ID]])</f>
        <v>923</v>
      </c>
      <c r="D932" s="82"/>
      <c r="E932" s="82"/>
      <c r="F932" s="33"/>
      <c r="G93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2" s="84" t="str">
        <f>IFERROR(INDEX(TBL_UDARDA_LOANPOOL[QUAL_SERVICES_HUD_MFI],MATCH(TBL_QUAL_SERVICESLISTING_FAMILIES[[#This Row],[LISTING_LOAN_ID_PROP_ADDR]],TBL_UDARDA_LOANPOOL[LOAN_ID_PROP_ADDR],0)),"")</f>
        <v/>
      </c>
      <c r="I93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2" s="36" t="b">
        <f>CONCATENATE(TBL_QUAL_SERVICESLISTING_FAMILIES[[#This Row],[LISTING_LOAN_ID_PROP_ADDR]],TBL_QUAL_SERVICESLISTING_FAMILIES[[#This Row],[FAMILY_NAME]],TBL_QUAL_SERVICESLISTING_FAMILIES[[#This Row],[HOUSEHOLD_ANNUAL_INCOME]])&lt;&gt;""</f>
        <v>0</v>
      </c>
      <c r="K932" s="36" t="b">
        <f>AND(TBL_QUAL_SERVICESLISTING_FAMILIES[[#This Row],[LISTING_LOAN_ID_PROP_ADDR]]&lt;&gt;"",TBL_QUAL_SERVICESLISTING_FAMILIES[[#This Row],[FAMILY_NAME]]&lt;&gt;"",TBL_QUAL_SERVICESLISTING_FAMILIES[[#This Row],[HOUSEHOLD_ANNUAL_INCOME]]&lt;&gt;"")</f>
        <v>0</v>
      </c>
      <c r="L932" s="36">
        <f>SUM(
IF(AND(TBL_QUAL_SERVICESLISTING_FAMILIES[[#This Row],[LISTING_LOAN_ID_PROP_ADDR]]&lt;&gt;"",NOT(ISNUMBER(MATCH(TBL_QUAL_SERVICESLISTING_FAMILIES[[#This Row],[LISTING_LOAN_ID_PROP_ADDR]],RANGE_LOOKUP_UDARDA_LOANLIST,0)))),1,0)
)</f>
        <v>0</v>
      </c>
    </row>
    <row r="933" spans="2:12" ht="20.100000000000001" customHeight="1" x14ac:dyDescent="0.25">
      <c r="B933" s="25" t="str">
        <f>IF(TBL_QUAL_SERVICESLISTING_FAMILIES[[#This Row],[RECORD_STARTED]],IF(TBL_QUAL_SERVICESLISTING_FAMILIES[[#This Row],[ERROR_COUNT]]&gt;0,-1,IF(TBL_QUAL_SERVICESLISTING_FAMILIES[[#This Row],[REQ_FIELDS_POPULATED]],1,0)),"")</f>
        <v/>
      </c>
      <c r="C933" s="94">
        <f>ROW()-ROW(TBL_QUAL_SERVICESLISTING_FAMILIES[[#Headers],[ROW_ID]])</f>
        <v>924</v>
      </c>
      <c r="D933" s="82"/>
      <c r="E933" s="82"/>
      <c r="F933" s="33"/>
      <c r="G93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3" s="84" t="str">
        <f>IFERROR(INDEX(TBL_UDARDA_LOANPOOL[QUAL_SERVICES_HUD_MFI],MATCH(TBL_QUAL_SERVICESLISTING_FAMILIES[[#This Row],[LISTING_LOAN_ID_PROP_ADDR]],TBL_UDARDA_LOANPOOL[LOAN_ID_PROP_ADDR],0)),"")</f>
        <v/>
      </c>
      <c r="I93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3" s="36" t="b">
        <f>CONCATENATE(TBL_QUAL_SERVICESLISTING_FAMILIES[[#This Row],[LISTING_LOAN_ID_PROP_ADDR]],TBL_QUAL_SERVICESLISTING_FAMILIES[[#This Row],[FAMILY_NAME]],TBL_QUAL_SERVICESLISTING_FAMILIES[[#This Row],[HOUSEHOLD_ANNUAL_INCOME]])&lt;&gt;""</f>
        <v>0</v>
      </c>
      <c r="K933" s="36" t="b">
        <f>AND(TBL_QUAL_SERVICESLISTING_FAMILIES[[#This Row],[LISTING_LOAN_ID_PROP_ADDR]]&lt;&gt;"",TBL_QUAL_SERVICESLISTING_FAMILIES[[#This Row],[FAMILY_NAME]]&lt;&gt;"",TBL_QUAL_SERVICESLISTING_FAMILIES[[#This Row],[HOUSEHOLD_ANNUAL_INCOME]]&lt;&gt;"")</f>
        <v>0</v>
      </c>
      <c r="L933" s="36">
        <f>SUM(
IF(AND(TBL_QUAL_SERVICESLISTING_FAMILIES[[#This Row],[LISTING_LOAN_ID_PROP_ADDR]]&lt;&gt;"",NOT(ISNUMBER(MATCH(TBL_QUAL_SERVICESLISTING_FAMILIES[[#This Row],[LISTING_LOAN_ID_PROP_ADDR]],RANGE_LOOKUP_UDARDA_LOANLIST,0)))),1,0)
)</f>
        <v>0</v>
      </c>
    </row>
    <row r="934" spans="2:12" ht="20.100000000000001" customHeight="1" x14ac:dyDescent="0.25">
      <c r="B934" s="25" t="str">
        <f>IF(TBL_QUAL_SERVICESLISTING_FAMILIES[[#This Row],[RECORD_STARTED]],IF(TBL_QUAL_SERVICESLISTING_FAMILIES[[#This Row],[ERROR_COUNT]]&gt;0,-1,IF(TBL_QUAL_SERVICESLISTING_FAMILIES[[#This Row],[REQ_FIELDS_POPULATED]],1,0)),"")</f>
        <v/>
      </c>
      <c r="C934" s="94">
        <f>ROW()-ROW(TBL_QUAL_SERVICESLISTING_FAMILIES[[#Headers],[ROW_ID]])</f>
        <v>925</v>
      </c>
      <c r="D934" s="82"/>
      <c r="E934" s="82"/>
      <c r="F934" s="33"/>
      <c r="G93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4" s="84" t="str">
        <f>IFERROR(INDEX(TBL_UDARDA_LOANPOOL[QUAL_SERVICES_HUD_MFI],MATCH(TBL_QUAL_SERVICESLISTING_FAMILIES[[#This Row],[LISTING_LOAN_ID_PROP_ADDR]],TBL_UDARDA_LOANPOOL[LOAN_ID_PROP_ADDR],0)),"")</f>
        <v/>
      </c>
      <c r="I93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4" s="36" t="b">
        <f>CONCATENATE(TBL_QUAL_SERVICESLISTING_FAMILIES[[#This Row],[LISTING_LOAN_ID_PROP_ADDR]],TBL_QUAL_SERVICESLISTING_FAMILIES[[#This Row],[FAMILY_NAME]],TBL_QUAL_SERVICESLISTING_FAMILIES[[#This Row],[HOUSEHOLD_ANNUAL_INCOME]])&lt;&gt;""</f>
        <v>0</v>
      </c>
      <c r="K934" s="36" t="b">
        <f>AND(TBL_QUAL_SERVICESLISTING_FAMILIES[[#This Row],[LISTING_LOAN_ID_PROP_ADDR]]&lt;&gt;"",TBL_QUAL_SERVICESLISTING_FAMILIES[[#This Row],[FAMILY_NAME]]&lt;&gt;"",TBL_QUAL_SERVICESLISTING_FAMILIES[[#This Row],[HOUSEHOLD_ANNUAL_INCOME]]&lt;&gt;"")</f>
        <v>0</v>
      </c>
      <c r="L934" s="36">
        <f>SUM(
IF(AND(TBL_QUAL_SERVICESLISTING_FAMILIES[[#This Row],[LISTING_LOAN_ID_PROP_ADDR]]&lt;&gt;"",NOT(ISNUMBER(MATCH(TBL_QUAL_SERVICESLISTING_FAMILIES[[#This Row],[LISTING_LOAN_ID_PROP_ADDR]],RANGE_LOOKUP_UDARDA_LOANLIST,0)))),1,0)
)</f>
        <v>0</v>
      </c>
    </row>
    <row r="935" spans="2:12" ht="20.100000000000001" customHeight="1" x14ac:dyDescent="0.25">
      <c r="B935" s="25" t="str">
        <f>IF(TBL_QUAL_SERVICESLISTING_FAMILIES[[#This Row],[RECORD_STARTED]],IF(TBL_QUAL_SERVICESLISTING_FAMILIES[[#This Row],[ERROR_COUNT]]&gt;0,-1,IF(TBL_QUAL_SERVICESLISTING_FAMILIES[[#This Row],[REQ_FIELDS_POPULATED]],1,0)),"")</f>
        <v/>
      </c>
      <c r="C935" s="94">
        <f>ROW()-ROW(TBL_QUAL_SERVICESLISTING_FAMILIES[[#Headers],[ROW_ID]])</f>
        <v>926</v>
      </c>
      <c r="D935" s="82"/>
      <c r="E935" s="82"/>
      <c r="F935" s="33"/>
      <c r="G93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5" s="84" t="str">
        <f>IFERROR(INDEX(TBL_UDARDA_LOANPOOL[QUAL_SERVICES_HUD_MFI],MATCH(TBL_QUAL_SERVICESLISTING_FAMILIES[[#This Row],[LISTING_LOAN_ID_PROP_ADDR]],TBL_UDARDA_LOANPOOL[LOAN_ID_PROP_ADDR],0)),"")</f>
        <v/>
      </c>
      <c r="I93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5" s="36" t="b">
        <f>CONCATENATE(TBL_QUAL_SERVICESLISTING_FAMILIES[[#This Row],[LISTING_LOAN_ID_PROP_ADDR]],TBL_QUAL_SERVICESLISTING_FAMILIES[[#This Row],[FAMILY_NAME]],TBL_QUAL_SERVICESLISTING_FAMILIES[[#This Row],[HOUSEHOLD_ANNUAL_INCOME]])&lt;&gt;""</f>
        <v>0</v>
      </c>
      <c r="K935" s="36" t="b">
        <f>AND(TBL_QUAL_SERVICESLISTING_FAMILIES[[#This Row],[LISTING_LOAN_ID_PROP_ADDR]]&lt;&gt;"",TBL_QUAL_SERVICESLISTING_FAMILIES[[#This Row],[FAMILY_NAME]]&lt;&gt;"",TBL_QUAL_SERVICESLISTING_FAMILIES[[#This Row],[HOUSEHOLD_ANNUAL_INCOME]]&lt;&gt;"")</f>
        <v>0</v>
      </c>
      <c r="L935" s="36">
        <f>SUM(
IF(AND(TBL_QUAL_SERVICESLISTING_FAMILIES[[#This Row],[LISTING_LOAN_ID_PROP_ADDR]]&lt;&gt;"",NOT(ISNUMBER(MATCH(TBL_QUAL_SERVICESLISTING_FAMILIES[[#This Row],[LISTING_LOAN_ID_PROP_ADDR]],RANGE_LOOKUP_UDARDA_LOANLIST,0)))),1,0)
)</f>
        <v>0</v>
      </c>
    </row>
    <row r="936" spans="2:12" ht="20.100000000000001" customHeight="1" x14ac:dyDescent="0.25">
      <c r="B936" s="25" t="str">
        <f>IF(TBL_QUAL_SERVICESLISTING_FAMILIES[[#This Row],[RECORD_STARTED]],IF(TBL_QUAL_SERVICESLISTING_FAMILIES[[#This Row],[ERROR_COUNT]]&gt;0,-1,IF(TBL_QUAL_SERVICESLISTING_FAMILIES[[#This Row],[REQ_FIELDS_POPULATED]],1,0)),"")</f>
        <v/>
      </c>
      <c r="C936" s="94">
        <f>ROW()-ROW(TBL_QUAL_SERVICESLISTING_FAMILIES[[#Headers],[ROW_ID]])</f>
        <v>927</v>
      </c>
      <c r="D936" s="82"/>
      <c r="E936" s="82"/>
      <c r="F936" s="33"/>
      <c r="G93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6" s="84" t="str">
        <f>IFERROR(INDEX(TBL_UDARDA_LOANPOOL[QUAL_SERVICES_HUD_MFI],MATCH(TBL_QUAL_SERVICESLISTING_FAMILIES[[#This Row],[LISTING_LOAN_ID_PROP_ADDR]],TBL_UDARDA_LOANPOOL[LOAN_ID_PROP_ADDR],0)),"")</f>
        <v/>
      </c>
      <c r="I93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6" s="36" t="b">
        <f>CONCATENATE(TBL_QUAL_SERVICESLISTING_FAMILIES[[#This Row],[LISTING_LOAN_ID_PROP_ADDR]],TBL_QUAL_SERVICESLISTING_FAMILIES[[#This Row],[FAMILY_NAME]],TBL_QUAL_SERVICESLISTING_FAMILIES[[#This Row],[HOUSEHOLD_ANNUAL_INCOME]])&lt;&gt;""</f>
        <v>0</v>
      </c>
      <c r="K936" s="36" t="b">
        <f>AND(TBL_QUAL_SERVICESLISTING_FAMILIES[[#This Row],[LISTING_LOAN_ID_PROP_ADDR]]&lt;&gt;"",TBL_QUAL_SERVICESLISTING_FAMILIES[[#This Row],[FAMILY_NAME]]&lt;&gt;"",TBL_QUAL_SERVICESLISTING_FAMILIES[[#This Row],[HOUSEHOLD_ANNUAL_INCOME]]&lt;&gt;"")</f>
        <v>0</v>
      </c>
      <c r="L936" s="36">
        <f>SUM(
IF(AND(TBL_QUAL_SERVICESLISTING_FAMILIES[[#This Row],[LISTING_LOAN_ID_PROP_ADDR]]&lt;&gt;"",NOT(ISNUMBER(MATCH(TBL_QUAL_SERVICESLISTING_FAMILIES[[#This Row],[LISTING_LOAN_ID_PROP_ADDR]],RANGE_LOOKUP_UDARDA_LOANLIST,0)))),1,0)
)</f>
        <v>0</v>
      </c>
    </row>
    <row r="937" spans="2:12" ht="20.100000000000001" customHeight="1" x14ac:dyDescent="0.25">
      <c r="B937" s="25" t="str">
        <f>IF(TBL_QUAL_SERVICESLISTING_FAMILIES[[#This Row],[RECORD_STARTED]],IF(TBL_QUAL_SERVICESLISTING_FAMILIES[[#This Row],[ERROR_COUNT]]&gt;0,-1,IF(TBL_QUAL_SERVICESLISTING_FAMILIES[[#This Row],[REQ_FIELDS_POPULATED]],1,0)),"")</f>
        <v/>
      </c>
      <c r="C937" s="94">
        <f>ROW()-ROW(TBL_QUAL_SERVICESLISTING_FAMILIES[[#Headers],[ROW_ID]])</f>
        <v>928</v>
      </c>
      <c r="D937" s="82"/>
      <c r="E937" s="82"/>
      <c r="F937" s="33"/>
      <c r="G93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7" s="84" t="str">
        <f>IFERROR(INDEX(TBL_UDARDA_LOANPOOL[QUAL_SERVICES_HUD_MFI],MATCH(TBL_QUAL_SERVICESLISTING_FAMILIES[[#This Row],[LISTING_LOAN_ID_PROP_ADDR]],TBL_UDARDA_LOANPOOL[LOAN_ID_PROP_ADDR],0)),"")</f>
        <v/>
      </c>
      <c r="I93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7" s="36" t="b">
        <f>CONCATENATE(TBL_QUAL_SERVICESLISTING_FAMILIES[[#This Row],[LISTING_LOAN_ID_PROP_ADDR]],TBL_QUAL_SERVICESLISTING_FAMILIES[[#This Row],[FAMILY_NAME]],TBL_QUAL_SERVICESLISTING_FAMILIES[[#This Row],[HOUSEHOLD_ANNUAL_INCOME]])&lt;&gt;""</f>
        <v>0</v>
      </c>
      <c r="K937" s="36" t="b">
        <f>AND(TBL_QUAL_SERVICESLISTING_FAMILIES[[#This Row],[LISTING_LOAN_ID_PROP_ADDR]]&lt;&gt;"",TBL_QUAL_SERVICESLISTING_FAMILIES[[#This Row],[FAMILY_NAME]]&lt;&gt;"",TBL_QUAL_SERVICESLISTING_FAMILIES[[#This Row],[HOUSEHOLD_ANNUAL_INCOME]]&lt;&gt;"")</f>
        <v>0</v>
      </c>
      <c r="L937" s="36">
        <f>SUM(
IF(AND(TBL_QUAL_SERVICESLISTING_FAMILIES[[#This Row],[LISTING_LOAN_ID_PROP_ADDR]]&lt;&gt;"",NOT(ISNUMBER(MATCH(TBL_QUAL_SERVICESLISTING_FAMILIES[[#This Row],[LISTING_LOAN_ID_PROP_ADDR]],RANGE_LOOKUP_UDARDA_LOANLIST,0)))),1,0)
)</f>
        <v>0</v>
      </c>
    </row>
    <row r="938" spans="2:12" ht="20.100000000000001" customHeight="1" x14ac:dyDescent="0.25">
      <c r="B938" s="25" t="str">
        <f>IF(TBL_QUAL_SERVICESLISTING_FAMILIES[[#This Row],[RECORD_STARTED]],IF(TBL_QUAL_SERVICESLISTING_FAMILIES[[#This Row],[ERROR_COUNT]]&gt;0,-1,IF(TBL_QUAL_SERVICESLISTING_FAMILIES[[#This Row],[REQ_FIELDS_POPULATED]],1,0)),"")</f>
        <v/>
      </c>
      <c r="C938" s="94">
        <f>ROW()-ROW(TBL_QUAL_SERVICESLISTING_FAMILIES[[#Headers],[ROW_ID]])</f>
        <v>929</v>
      </c>
      <c r="D938" s="82"/>
      <c r="E938" s="82"/>
      <c r="F938" s="33"/>
      <c r="G93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8" s="84" t="str">
        <f>IFERROR(INDEX(TBL_UDARDA_LOANPOOL[QUAL_SERVICES_HUD_MFI],MATCH(TBL_QUAL_SERVICESLISTING_FAMILIES[[#This Row],[LISTING_LOAN_ID_PROP_ADDR]],TBL_UDARDA_LOANPOOL[LOAN_ID_PROP_ADDR],0)),"")</f>
        <v/>
      </c>
      <c r="I93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8" s="36" t="b">
        <f>CONCATENATE(TBL_QUAL_SERVICESLISTING_FAMILIES[[#This Row],[LISTING_LOAN_ID_PROP_ADDR]],TBL_QUAL_SERVICESLISTING_FAMILIES[[#This Row],[FAMILY_NAME]],TBL_QUAL_SERVICESLISTING_FAMILIES[[#This Row],[HOUSEHOLD_ANNUAL_INCOME]])&lt;&gt;""</f>
        <v>0</v>
      </c>
      <c r="K938" s="36" t="b">
        <f>AND(TBL_QUAL_SERVICESLISTING_FAMILIES[[#This Row],[LISTING_LOAN_ID_PROP_ADDR]]&lt;&gt;"",TBL_QUAL_SERVICESLISTING_FAMILIES[[#This Row],[FAMILY_NAME]]&lt;&gt;"",TBL_QUAL_SERVICESLISTING_FAMILIES[[#This Row],[HOUSEHOLD_ANNUAL_INCOME]]&lt;&gt;"")</f>
        <v>0</v>
      </c>
      <c r="L938" s="36">
        <f>SUM(
IF(AND(TBL_QUAL_SERVICESLISTING_FAMILIES[[#This Row],[LISTING_LOAN_ID_PROP_ADDR]]&lt;&gt;"",NOT(ISNUMBER(MATCH(TBL_QUAL_SERVICESLISTING_FAMILIES[[#This Row],[LISTING_LOAN_ID_PROP_ADDR]],RANGE_LOOKUP_UDARDA_LOANLIST,0)))),1,0)
)</f>
        <v>0</v>
      </c>
    </row>
    <row r="939" spans="2:12" ht="20.100000000000001" customHeight="1" x14ac:dyDescent="0.25">
      <c r="B939" s="25" t="str">
        <f>IF(TBL_QUAL_SERVICESLISTING_FAMILIES[[#This Row],[RECORD_STARTED]],IF(TBL_QUAL_SERVICESLISTING_FAMILIES[[#This Row],[ERROR_COUNT]]&gt;0,-1,IF(TBL_QUAL_SERVICESLISTING_FAMILIES[[#This Row],[REQ_FIELDS_POPULATED]],1,0)),"")</f>
        <v/>
      </c>
      <c r="C939" s="94">
        <f>ROW()-ROW(TBL_QUAL_SERVICESLISTING_FAMILIES[[#Headers],[ROW_ID]])</f>
        <v>930</v>
      </c>
      <c r="D939" s="82"/>
      <c r="E939" s="82"/>
      <c r="F939" s="33"/>
      <c r="G93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9" s="84" t="str">
        <f>IFERROR(INDEX(TBL_UDARDA_LOANPOOL[QUAL_SERVICES_HUD_MFI],MATCH(TBL_QUAL_SERVICESLISTING_FAMILIES[[#This Row],[LISTING_LOAN_ID_PROP_ADDR]],TBL_UDARDA_LOANPOOL[LOAN_ID_PROP_ADDR],0)),"")</f>
        <v/>
      </c>
      <c r="I93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9" s="36" t="b">
        <f>CONCATENATE(TBL_QUAL_SERVICESLISTING_FAMILIES[[#This Row],[LISTING_LOAN_ID_PROP_ADDR]],TBL_QUAL_SERVICESLISTING_FAMILIES[[#This Row],[FAMILY_NAME]],TBL_QUAL_SERVICESLISTING_FAMILIES[[#This Row],[HOUSEHOLD_ANNUAL_INCOME]])&lt;&gt;""</f>
        <v>0</v>
      </c>
      <c r="K939" s="36" t="b">
        <f>AND(TBL_QUAL_SERVICESLISTING_FAMILIES[[#This Row],[LISTING_LOAN_ID_PROP_ADDR]]&lt;&gt;"",TBL_QUAL_SERVICESLISTING_FAMILIES[[#This Row],[FAMILY_NAME]]&lt;&gt;"",TBL_QUAL_SERVICESLISTING_FAMILIES[[#This Row],[HOUSEHOLD_ANNUAL_INCOME]]&lt;&gt;"")</f>
        <v>0</v>
      </c>
      <c r="L939" s="36">
        <f>SUM(
IF(AND(TBL_QUAL_SERVICESLISTING_FAMILIES[[#This Row],[LISTING_LOAN_ID_PROP_ADDR]]&lt;&gt;"",NOT(ISNUMBER(MATCH(TBL_QUAL_SERVICESLISTING_FAMILIES[[#This Row],[LISTING_LOAN_ID_PROP_ADDR]],RANGE_LOOKUP_UDARDA_LOANLIST,0)))),1,0)
)</f>
        <v>0</v>
      </c>
    </row>
    <row r="940" spans="2:12" ht="20.100000000000001" customHeight="1" x14ac:dyDescent="0.25">
      <c r="B940" s="25" t="str">
        <f>IF(TBL_QUAL_SERVICESLISTING_FAMILIES[[#This Row],[RECORD_STARTED]],IF(TBL_QUAL_SERVICESLISTING_FAMILIES[[#This Row],[ERROR_COUNT]]&gt;0,-1,IF(TBL_QUAL_SERVICESLISTING_FAMILIES[[#This Row],[REQ_FIELDS_POPULATED]],1,0)),"")</f>
        <v/>
      </c>
      <c r="C940" s="94">
        <f>ROW()-ROW(TBL_QUAL_SERVICESLISTING_FAMILIES[[#Headers],[ROW_ID]])</f>
        <v>931</v>
      </c>
      <c r="D940" s="82"/>
      <c r="E940" s="82"/>
      <c r="F940" s="33"/>
      <c r="G94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0" s="84" t="str">
        <f>IFERROR(INDEX(TBL_UDARDA_LOANPOOL[QUAL_SERVICES_HUD_MFI],MATCH(TBL_QUAL_SERVICESLISTING_FAMILIES[[#This Row],[LISTING_LOAN_ID_PROP_ADDR]],TBL_UDARDA_LOANPOOL[LOAN_ID_PROP_ADDR],0)),"")</f>
        <v/>
      </c>
      <c r="I94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0" s="36" t="b">
        <f>CONCATENATE(TBL_QUAL_SERVICESLISTING_FAMILIES[[#This Row],[LISTING_LOAN_ID_PROP_ADDR]],TBL_QUAL_SERVICESLISTING_FAMILIES[[#This Row],[FAMILY_NAME]],TBL_QUAL_SERVICESLISTING_FAMILIES[[#This Row],[HOUSEHOLD_ANNUAL_INCOME]])&lt;&gt;""</f>
        <v>0</v>
      </c>
      <c r="K940" s="36" t="b">
        <f>AND(TBL_QUAL_SERVICESLISTING_FAMILIES[[#This Row],[LISTING_LOAN_ID_PROP_ADDR]]&lt;&gt;"",TBL_QUAL_SERVICESLISTING_FAMILIES[[#This Row],[FAMILY_NAME]]&lt;&gt;"",TBL_QUAL_SERVICESLISTING_FAMILIES[[#This Row],[HOUSEHOLD_ANNUAL_INCOME]]&lt;&gt;"")</f>
        <v>0</v>
      </c>
      <c r="L940" s="36">
        <f>SUM(
IF(AND(TBL_QUAL_SERVICESLISTING_FAMILIES[[#This Row],[LISTING_LOAN_ID_PROP_ADDR]]&lt;&gt;"",NOT(ISNUMBER(MATCH(TBL_QUAL_SERVICESLISTING_FAMILIES[[#This Row],[LISTING_LOAN_ID_PROP_ADDR]],RANGE_LOOKUP_UDARDA_LOANLIST,0)))),1,0)
)</f>
        <v>0</v>
      </c>
    </row>
    <row r="941" spans="2:12" ht="20.100000000000001" customHeight="1" x14ac:dyDescent="0.25">
      <c r="B941" s="25" t="str">
        <f>IF(TBL_QUAL_SERVICESLISTING_FAMILIES[[#This Row],[RECORD_STARTED]],IF(TBL_QUAL_SERVICESLISTING_FAMILIES[[#This Row],[ERROR_COUNT]]&gt;0,-1,IF(TBL_QUAL_SERVICESLISTING_FAMILIES[[#This Row],[REQ_FIELDS_POPULATED]],1,0)),"")</f>
        <v/>
      </c>
      <c r="C941" s="94">
        <f>ROW()-ROW(TBL_QUAL_SERVICESLISTING_FAMILIES[[#Headers],[ROW_ID]])</f>
        <v>932</v>
      </c>
      <c r="D941" s="82"/>
      <c r="E941" s="82"/>
      <c r="F941" s="33"/>
      <c r="G94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1" s="84" t="str">
        <f>IFERROR(INDEX(TBL_UDARDA_LOANPOOL[QUAL_SERVICES_HUD_MFI],MATCH(TBL_QUAL_SERVICESLISTING_FAMILIES[[#This Row],[LISTING_LOAN_ID_PROP_ADDR]],TBL_UDARDA_LOANPOOL[LOAN_ID_PROP_ADDR],0)),"")</f>
        <v/>
      </c>
      <c r="I94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1" s="36" t="b">
        <f>CONCATENATE(TBL_QUAL_SERVICESLISTING_FAMILIES[[#This Row],[LISTING_LOAN_ID_PROP_ADDR]],TBL_QUAL_SERVICESLISTING_FAMILIES[[#This Row],[FAMILY_NAME]],TBL_QUAL_SERVICESLISTING_FAMILIES[[#This Row],[HOUSEHOLD_ANNUAL_INCOME]])&lt;&gt;""</f>
        <v>0</v>
      </c>
      <c r="K941" s="36" t="b">
        <f>AND(TBL_QUAL_SERVICESLISTING_FAMILIES[[#This Row],[LISTING_LOAN_ID_PROP_ADDR]]&lt;&gt;"",TBL_QUAL_SERVICESLISTING_FAMILIES[[#This Row],[FAMILY_NAME]]&lt;&gt;"",TBL_QUAL_SERVICESLISTING_FAMILIES[[#This Row],[HOUSEHOLD_ANNUAL_INCOME]]&lt;&gt;"")</f>
        <v>0</v>
      </c>
      <c r="L941" s="36">
        <f>SUM(
IF(AND(TBL_QUAL_SERVICESLISTING_FAMILIES[[#This Row],[LISTING_LOAN_ID_PROP_ADDR]]&lt;&gt;"",NOT(ISNUMBER(MATCH(TBL_QUAL_SERVICESLISTING_FAMILIES[[#This Row],[LISTING_LOAN_ID_PROP_ADDR]],RANGE_LOOKUP_UDARDA_LOANLIST,0)))),1,0)
)</f>
        <v>0</v>
      </c>
    </row>
    <row r="942" spans="2:12" ht="20.100000000000001" customHeight="1" x14ac:dyDescent="0.25">
      <c r="B942" s="25" t="str">
        <f>IF(TBL_QUAL_SERVICESLISTING_FAMILIES[[#This Row],[RECORD_STARTED]],IF(TBL_QUAL_SERVICESLISTING_FAMILIES[[#This Row],[ERROR_COUNT]]&gt;0,-1,IF(TBL_QUAL_SERVICESLISTING_FAMILIES[[#This Row],[REQ_FIELDS_POPULATED]],1,0)),"")</f>
        <v/>
      </c>
      <c r="C942" s="94">
        <f>ROW()-ROW(TBL_QUAL_SERVICESLISTING_FAMILIES[[#Headers],[ROW_ID]])</f>
        <v>933</v>
      </c>
      <c r="D942" s="82"/>
      <c r="E942" s="82"/>
      <c r="F942" s="33"/>
      <c r="G94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2" s="84" t="str">
        <f>IFERROR(INDEX(TBL_UDARDA_LOANPOOL[QUAL_SERVICES_HUD_MFI],MATCH(TBL_QUAL_SERVICESLISTING_FAMILIES[[#This Row],[LISTING_LOAN_ID_PROP_ADDR]],TBL_UDARDA_LOANPOOL[LOAN_ID_PROP_ADDR],0)),"")</f>
        <v/>
      </c>
      <c r="I94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2" s="36" t="b">
        <f>CONCATENATE(TBL_QUAL_SERVICESLISTING_FAMILIES[[#This Row],[LISTING_LOAN_ID_PROP_ADDR]],TBL_QUAL_SERVICESLISTING_FAMILIES[[#This Row],[FAMILY_NAME]],TBL_QUAL_SERVICESLISTING_FAMILIES[[#This Row],[HOUSEHOLD_ANNUAL_INCOME]])&lt;&gt;""</f>
        <v>0</v>
      </c>
      <c r="K942" s="36" t="b">
        <f>AND(TBL_QUAL_SERVICESLISTING_FAMILIES[[#This Row],[LISTING_LOAN_ID_PROP_ADDR]]&lt;&gt;"",TBL_QUAL_SERVICESLISTING_FAMILIES[[#This Row],[FAMILY_NAME]]&lt;&gt;"",TBL_QUAL_SERVICESLISTING_FAMILIES[[#This Row],[HOUSEHOLD_ANNUAL_INCOME]]&lt;&gt;"")</f>
        <v>0</v>
      </c>
      <c r="L942" s="36">
        <f>SUM(
IF(AND(TBL_QUAL_SERVICESLISTING_FAMILIES[[#This Row],[LISTING_LOAN_ID_PROP_ADDR]]&lt;&gt;"",NOT(ISNUMBER(MATCH(TBL_QUAL_SERVICESLISTING_FAMILIES[[#This Row],[LISTING_LOAN_ID_PROP_ADDR]],RANGE_LOOKUP_UDARDA_LOANLIST,0)))),1,0)
)</f>
        <v>0</v>
      </c>
    </row>
    <row r="943" spans="2:12" ht="20.100000000000001" customHeight="1" x14ac:dyDescent="0.25">
      <c r="B943" s="25" t="str">
        <f>IF(TBL_QUAL_SERVICESLISTING_FAMILIES[[#This Row],[RECORD_STARTED]],IF(TBL_QUAL_SERVICESLISTING_FAMILIES[[#This Row],[ERROR_COUNT]]&gt;0,-1,IF(TBL_QUAL_SERVICESLISTING_FAMILIES[[#This Row],[REQ_FIELDS_POPULATED]],1,0)),"")</f>
        <v/>
      </c>
      <c r="C943" s="94">
        <f>ROW()-ROW(TBL_QUAL_SERVICESLISTING_FAMILIES[[#Headers],[ROW_ID]])</f>
        <v>934</v>
      </c>
      <c r="D943" s="82"/>
      <c r="E943" s="82"/>
      <c r="F943" s="33"/>
      <c r="G94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3" s="84" t="str">
        <f>IFERROR(INDEX(TBL_UDARDA_LOANPOOL[QUAL_SERVICES_HUD_MFI],MATCH(TBL_QUAL_SERVICESLISTING_FAMILIES[[#This Row],[LISTING_LOAN_ID_PROP_ADDR]],TBL_UDARDA_LOANPOOL[LOAN_ID_PROP_ADDR],0)),"")</f>
        <v/>
      </c>
      <c r="I94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3" s="36" t="b">
        <f>CONCATENATE(TBL_QUAL_SERVICESLISTING_FAMILIES[[#This Row],[LISTING_LOAN_ID_PROP_ADDR]],TBL_QUAL_SERVICESLISTING_FAMILIES[[#This Row],[FAMILY_NAME]],TBL_QUAL_SERVICESLISTING_FAMILIES[[#This Row],[HOUSEHOLD_ANNUAL_INCOME]])&lt;&gt;""</f>
        <v>0</v>
      </c>
      <c r="K943" s="36" t="b">
        <f>AND(TBL_QUAL_SERVICESLISTING_FAMILIES[[#This Row],[LISTING_LOAN_ID_PROP_ADDR]]&lt;&gt;"",TBL_QUAL_SERVICESLISTING_FAMILIES[[#This Row],[FAMILY_NAME]]&lt;&gt;"",TBL_QUAL_SERVICESLISTING_FAMILIES[[#This Row],[HOUSEHOLD_ANNUAL_INCOME]]&lt;&gt;"")</f>
        <v>0</v>
      </c>
      <c r="L943" s="36">
        <f>SUM(
IF(AND(TBL_QUAL_SERVICESLISTING_FAMILIES[[#This Row],[LISTING_LOAN_ID_PROP_ADDR]]&lt;&gt;"",NOT(ISNUMBER(MATCH(TBL_QUAL_SERVICESLISTING_FAMILIES[[#This Row],[LISTING_LOAN_ID_PROP_ADDR]],RANGE_LOOKUP_UDARDA_LOANLIST,0)))),1,0)
)</f>
        <v>0</v>
      </c>
    </row>
    <row r="944" spans="2:12" ht="20.100000000000001" customHeight="1" x14ac:dyDescent="0.25">
      <c r="B944" s="25" t="str">
        <f>IF(TBL_QUAL_SERVICESLISTING_FAMILIES[[#This Row],[RECORD_STARTED]],IF(TBL_QUAL_SERVICESLISTING_FAMILIES[[#This Row],[ERROR_COUNT]]&gt;0,-1,IF(TBL_QUAL_SERVICESLISTING_FAMILIES[[#This Row],[REQ_FIELDS_POPULATED]],1,0)),"")</f>
        <v/>
      </c>
      <c r="C944" s="94">
        <f>ROW()-ROW(TBL_QUAL_SERVICESLISTING_FAMILIES[[#Headers],[ROW_ID]])</f>
        <v>935</v>
      </c>
      <c r="D944" s="82"/>
      <c r="E944" s="82"/>
      <c r="F944" s="33"/>
      <c r="G94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4" s="84" t="str">
        <f>IFERROR(INDEX(TBL_UDARDA_LOANPOOL[QUAL_SERVICES_HUD_MFI],MATCH(TBL_QUAL_SERVICESLISTING_FAMILIES[[#This Row],[LISTING_LOAN_ID_PROP_ADDR]],TBL_UDARDA_LOANPOOL[LOAN_ID_PROP_ADDR],0)),"")</f>
        <v/>
      </c>
      <c r="I94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4" s="36" t="b">
        <f>CONCATENATE(TBL_QUAL_SERVICESLISTING_FAMILIES[[#This Row],[LISTING_LOAN_ID_PROP_ADDR]],TBL_QUAL_SERVICESLISTING_FAMILIES[[#This Row],[FAMILY_NAME]],TBL_QUAL_SERVICESLISTING_FAMILIES[[#This Row],[HOUSEHOLD_ANNUAL_INCOME]])&lt;&gt;""</f>
        <v>0</v>
      </c>
      <c r="K944" s="36" t="b">
        <f>AND(TBL_QUAL_SERVICESLISTING_FAMILIES[[#This Row],[LISTING_LOAN_ID_PROP_ADDR]]&lt;&gt;"",TBL_QUAL_SERVICESLISTING_FAMILIES[[#This Row],[FAMILY_NAME]]&lt;&gt;"",TBL_QUAL_SERVICESLISTING_FAMILIES[[#This Row],[HOUSEHOLD_ANNUAL_INCOME]]&lt;&gt;"")</f>
        <v>0</v>
      </c>
      <c r="L944" s="36">
        <f>SUM(
IF(AND(TBL_QUAL_SERVICESLISTING_FAMILIES[[#This Row],[LISTING_LOAN_ID_PROP_ADDR]]&lt;&gt;"",NOT(ISNUMBER(MATCH(TBL_QUAL_SERVICESLISTING_FAMILIES[[#This Row],[LISTING_LOAN_ID_PROP_ADDR]],RANGE_LOOKUP_UDARDA_LOANLIST,0)))),1,0)
)</f>
        <v>0</v>
      </c>
    </row>
    <row r="945" spans="2:12" ht="20.100000000000001" customHeight="1" x14ac:dyDescent="0.25">
      <c r="B945" s="25" t="str">
        <f>IF(TBL_QUAL_SERVICESLISTING_FAMILIES[[#This Row],[RECORD_STARTED]],IF(TBL_QUAL_SERVICESLISTING_FAMILIES[[#This Row],[ERROR_COUNT]]&gt;0,-1,IF(TBL_QUAL_SERVICESLISTING_FAMILIES[[#This Row],[REQ_FIELDS_POPULATED]],1,0)),"")</f>
        <v/>
      </c>
      <c r="C945" s="94">
        <f>ROW()-ROW(TBL_QUAL_SERVICESLISTING_FAMILIES[[#Headers],[ROW_ID]])</f>
        <v>936</v>
      </c>
      <c r="D945" s="82"/>
      <c r="E945" s="82"/>
      <c r="F945" s="33"/>
      <c r="G94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5" s="84" t="str">
        <f>IFERROR(INDEX(TBL_UDARDA_LOANPOOL[QUAL_SERVICES_HUD_MFI],MATCH(TBL_QUAL_SERVICESLISTING_FAMILIES[[#This Row],[LISTING_LOAN_ID_PROP_ADDR]],TBL_UDARDA_LOANPOOL[LOAN_ID_PROP_ADDR],0)),"")</f>
        <v/>
      </c>
      <c r="I94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5" s="36" t="b">
        <f>CONCATENATE(TBL_QUAL_SERVICESLISTING_FAMILIES[[#This Row],[LISTING_LOAN_ID_PROP_ADDR]],TBL_QUAL_SERVICESLISTING_FAMILIES[[#This Row],[FAMILY_NAME]],TBL_QUAL_SERVICESLISTING_FAMILIES[[#This Row],[HOUSEHOLD_ANNUAL_INCOME]])&lt;&gt;""</f>
        <v>0</v>
      </c>
      <c r="K945" s="36" t="b">
        <f>AND(TBL_QUAL_SERVICESLISTING_FAMILIES[[#This Row],[LISTING_LOAN_ID_PROP_ADDR]]&lt;&gt;"",TBL_QUAL_SERVICESLISTING_FAMILIES[[#This Row],[FAMILY_NAME]]&lt;&gt;"",TBL_QUAL_SERVICESLISTING_FAMILIES[[#This Row],[HOUSEHOLD_ANNUAL_INCOME]]&lt;&gt;"")</f>
        <v>0</v>
      </c>
      <c r="L945" s="36">
        <f>SUM(
IF(AND(TBL_QUAL_SERVICESLISTING_FAMILIES[[#This Row],[LISTING_LOAN_ID_PROP_ADDR]]&lt;&gt;"",NOT(ISNUMBER(MATCH(TBL_QUAL_SERVICESLISTING_FAMILIES[[#This Row],[LISTING_LOAN_ID_PROP_ADDR]],RANGE_LOOKUP_UDARDA_LOANLIST,0)))),1,0)
)</f>
        <v>0</v>
      </c>
    </row>
    <row r="946" spans="2:12" ht="20.100000000000001" customHeight="1" x14ac:dyDescent="0.25">
      <c r="B946" s="25" t="str">
        <f>IF(TBL_QUAL_SERVICESLISTING_FAMILIES[[#This Row],[RECORD_STARTED]],IF(TBL_QUAL_SERVICESLISTING_FAMILIES[[#This Row],[ERROR_COUNT]]&gt;0,-1,IF(TBL_QUAL_SERVICESLISTING_FAMILIES[[#This Row],[REQ_FIELDS_POPULATED]],1,0)),"")</f>
        <v/>
      </c>
      <c r="C946" s="94">
        <f>ROW()-ROW(TBL_QUAL_SERVICESLISTING_FAMILIES[[#Headers],[ROW_ID]])</f>
        <v>937</v>
      </c>
      <c r="D946" s="82"/>
      <c r="E946" s="82"/>
      <c r="F946" s="33"/>
      <c r="G94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6" s="84" t="str">
        <f>IFERROR(INDEX(TBL_UDARDA_LOANPOOL[QUAL_SERVICES_HUD_MFI],MATCH(TBL_QUAL_SERVICESLISTING_FAMILIES[[#This Row],[LISTING_LOAN_ID_PROP_ADDR]],TBL_UDARDA_LOANPOOL[LOAN_ID_PROP_ADDR],0)),"")</f>
        <v/>
      </c>
      <c r="I94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6" s="36" t="b">
        <f>CONCATENATE(TBL_QUAL_SERVICESLISTING_FAMILIES[[#This Row],[LISTING_LOAN_ID_PROP_ADDR]],TBL_QUAL_SERVICESLISTING_FAMILIES[[#This Row],[FAMILY_NAME]],TBL_QUAL_SERVICESLISTING_FAMILIES[[#This Row],[HOUSEHOLD_ANNUAL_INCOME]])&lt;&gt;""</f>
        <v>0</v>
      </c>
      <c r="K946" s="36" t="b">
        <f>AND(TBL_QUAL_SERVICESLISTING_FAMILIES[[#This Row],[LISTING_LOAN_ID_PROP_ADDR]]&lt;&gt;"",TBL_QUAL_SERVICESLISTING_FAMILIES[[#This Row],[FAMILY_NAME]]&lt;&gt;"",TBL_QUAL_SERVICESLISTING_FAMILIES[[#This Row],[HOUSEHOLD_ANNUAL_INCOME]]&lt;&gt;"")</f>
        <v>0</v>
      </c>
      <c r="L946" s="36">
        <f>SUM(
IF(AND(TBL_QUAL_SERVICESLISTING_FAMILIES[[#This Row],[LISTING_LOAN_ID_PROP_ADDR]]&lt;&gt;"",NOT(ISNUMBER(MATCH(TBL_QUAL_SERVICESLISTING_FAMILIES[[#This Row],[LISTING_LOAN_ID_PROP_ADDR]],RANGE_LOOKUP_UDARDA_LOANLIST,0)))),1,0)
)</f>
        <v>0</v>
      </c>
    </row>
    <row r="947" spans="2:12" ht="20.100000000000001" customHeight="1" x14ac:dyDescent="0.25">
      <c r="B947" s="25" t="str">
        <f>IF(TBL_QUAL_SERVICESLISTING_FAMILIES[[#This Row],[RECORD_STARTED]],IF(TBL_QUAL_SERVICESLISTING_FAMILIES[[#This Row],[ERROR_COUNT]]&gt;0,-1,IF(TBL_QUAL_SERVICESLISTING_FAMILIES[[#This Row],[REQ_FIELDS_POPULATED]],1,0)),"")</f>
        <v/>
      </c>
      <c r="C947" s="94">
        <f>ROW()-ROW(TBL_QUAL_SERVICESLISTING_FAMILIES[[#Headers],[ROW_ID]])</f>
        <v>938</v>
      </c>
      <c r="D947" s="82"/>
      <c r="E947" s="82"/>
      <c r="F947" s="33"/>
      <c r="G94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7" s="84" t="str">
        <f>IFERROR(INDEX(TBL_UDARDA_LOANPOOL[QUAL_SERVICES_HUD_MFI],MATCH(TBL_QUAL_SERVICESLISTING_FAMILIES[[#This Row],[LISTING_LOAN_ID_PROP_ADDR]],TBL_UDARDA_LOANPOOL[LOAN_ID_PROP_ADDR],0)),"")</f>
        <v/>
      </c>
      <c r="I94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7" s="36" t="b">
        <f>CONCATENATE(TBL_QUAL_SERVICESLISTING_FAMILIES[[#This Row],[LISTING_LOAN_ID_PROP_ADDR]],TBL_QUAL_SERVICESLISTING_FAMILIES[[#This Row],[FAMILY_NAME]],TBL_QUAL_SERVICESLISTING_FAMILIES[[#This Row],[HOUSEHOLD_ANNUAL_INCOME]])&lt;&gt;""</f>
        <v>0</v>
      </c>
      <c r="K947" s="36" t="b">
        <f>AND(TBL_QUAL_SERVICESLISTING_FAMILIES[[#This Row],[LISTING_LOAN_ID_PROP_ADDR]]&lt;&gt;"",TBL_QUAL_SERVICESLISTING_FAMILIES[[#This Row],[FAMILY_NAME]]&lt;&gt;"",TBL_QUAL_SERVICESLISTING_FAMILIES[[#This Row],[HOUSEHOLD_ANNUAL_INCOME]]&lt;&gt;"")</f>
        <v>0</v>
      </c>
      <c r="L947" s="36">
        <f>SUM(
IF(AND(TBL_QUAL_SERVICESLISTING_FAMILIES[[#This Row],[LISTING_LOAN_ID_PROP_ADDR]]&lt;&gt;"",NOT(ISNUMBER(MATCH(TBL_QUAL_SERVICESLISTING_FAMILIES[[#This Row],[LISTING_LOAN_ID_PROP_ADDR]],RANGE_LOOKUP_UDARDA_LOANLIST,0)))),1,0)
)</f>
        <v>0</v>
      </c>
    </row>
    <row r="948" spans="2:12" ht="20.100000000000001" customHeight="1" x14ac:dyDescent="0.25">
      <c r="B948" s="25" t="str">
        <f>IF(TBL_QUAL_SERVICESLISTING_FAMILIES[[#This Row],[RECORD_STARTED]],IF(TBL_QUAL_SERVICESLISTING_FAMILIES[[#This Row],[ERROR_COUNT]]&gt;0,-1,IF(TBL_QUAL_SERVICESLISTING_FAMILIES[[#This Row],[REQ_FIELDS_POPULATED]],1,0)),"")</f>
        <v/>
      </c>
      <c r="C948" s="94">
        <f>ROW()-ROW(TBL_QUAL_SERVICESLISTING_FAMILIES[[#Headers],[ROW_ID]])</f>
        <v>939</v>
      </c>
      <c r="D948" s="82"/>
      <c r="E948" s="82"/>
      <c r="F948" s="33"/>
      <c r="G94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8" s="84" t="str">
        <f>IFERROR(INDEX(TBL_UDARDA_LOANPOOL[QUAL_SERVICES_HUD_MFI],MATCH(TBL_QUAL_SERVICESLISTING_FAMILIES[[#This Row],[LISTING_LOAN_ID_PROP_ADDR]],TBL_UDARDA_LOANPOOL[LOAN_ID_PROP_ADDR],0)),"")</f>
        <v/>
      </c>
      <c r="I94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8" s="36" t="b">
        <f>CONCATENATE(TBL_QUAL_SERVICESLISTING_FAMILIES[[#This Row],[LISTING_LOAN_ID_PROP_ADDR]],TBL_QUAL_SERVICESLISTING_FAMILIES[[#This Row],[FAMILY_NAME]],TBL_QUAL_SERVICESLISTING_FAMILIES[[#This Row],[HOUSEHOLD_ANNUAL_INCOME]])&lt;&gt;""</f>
        <v>0</v>
      </c>
      <c r="K948" s="36" t="b">
        <f>AND(TBL_QUAL_SERVICESLISTING_FAMILIES[[#This Row],[LISTING_LOAN_ID_PROP_ADDR]]&lt;&gt;"",TBL_QUAL_SERVICESLISTING_FAMILIES[[#This Row],[FAMILY_NAME]]&lt;&gt;"",TBL_QUAL_SERVICESLISTING_FAMILIES[[#This Row],[HOUSEHOLD_ANNUAL_INCOME]]&lt;&gt;"")</f>
        <v>0</v>
      </c>
      <c r="L948" s="36">
        <f>SUM(
IF(AND(TBL_QUAL_SERVICESLISTING_FAMILIES[[#This Row],[LISTING_LOAN_ID_PROP_ADDR]]&lt;&gt;"",NOT(ISNUMBER(MATCH(TBL_QUAL_SERVICESLISTING_FAMILIES[[#This Row],[LISTING_LOAN_ID_PROP_ADDR]],RANGE_LOOKUP_UDARDA_LOANLIST,0)))),1,0)
)</f>
        <v>0</v>
      </c>
    </row>
    <row r="949" spans="2:12" ht="20.100000000000001" customHeight="1" x14ac:dyDescent="0.25">
      <c r="B949" s="25" t="str">
        <f>IF(TBL_QUAL_SERVICESLISTING_FAMILIES[[#This Row],[RECORD_STARTED]],IF(TBL_QUAL_SERVICESLISTING_FAMILIES[[#This Row],[ERROR_COUNT]]&gt;0,-1,IF(TBL_QUAL_SERVICESLISTING_FAMILIES[[#This Row],[REQ_FIELDS_POPULATED]],1,0)),"")</f>
        <v/>
      </c>
      <c r="C949" s="94">
        <f>ROW()-ROW(TBL_QUAL_SERVICESLISTING_FAMILIES[[#Headers],[ROW_ID]])</f>
        <v>940</v>
      </c>
      <c r="D949" s="82"/>
      <c r="E949" s="82"/>
      <c r="F949" s="33"/>
      <c r="G94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9" s="84" t="str">
        <f>IFERROR(INDEX(TBL_UDARDA_LOANPOOL[QUAL_SERVICES_HUD_MFI],MATCH(TBL_QUAL_SERVICESLISTING_FAMILIES[[#This Row],[LISTING_LOAN_ID_PROP_ADDR]],TBL_UDARDA_LOANPOOL[LOAN_ID_PROP_ADDR],0)),"")</f>
        <v/>
      </c>
      <c r="I94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9" s="36" t="b">
        <f>CONCATENATE(TBL_QUAL_SERVICESLISTING_FAMILIES[[#This Row],[LISTING_LOAN_ID_PROP_ADDR]],TBL_QUAL_SERVICESLISTING_FAMILIES[[#This Row],[FAMILY_NAME]],TBL_QUAL_SERVICESLISTING_FAMILIES[[#This Row],[HOUSEHOLD_ANNUAL_INCOME]])&lt;&gt;""</f>
        <v>0</v>
      </c>
      <c r="K949" s="36" t="b">
        <f>AND(TBL_QUAL_SERVICESLISTING_FAMILIES[[#This Row],[LISTING_LOAN_ID_PROP_ADDR]]&lt;&gt;"",TBL_QUAL_SERVICESLISTING_FAMILIES[[#This Row],[FAMILY_NAME]]&lt;&gt;"",TBL_QUAL_SERVICESLISTING_FAMILIES[[#This Row],[HOUSEHOLD_ANNUAL_INCOME]]&lt;&gt;"")</f>
        <v>0</v>
      </c>
      <c r="L949" s="36">
        <f>SUM(
IF(AND(TBL_QUAL_SERVICESLISTING_FAMILIES[[#This Row],[LISTING_LOAN_ID_PROP_ADDR]]&lt;&gt;"",NOT(ISNUMBER(MATCH(TBL_QUAL_SERVICESLISTING_FAMILIES[[#This Row],[LISTING_LOAN_ID_PROP_ADDR]],RANGE_LOOKUP_UDARDA_LOANLIST,0)))),1,0)
)</f>
        <v>0</v>
      </c>
    </row>
    <row r="950" spans="2:12" ht="20.100000000000001" customHeight="1" x14ac:dyDescent="0.25">
      <c r="B950" s="25" t="str">
        <f>IF(TBL_QUAL_SERVICESLISTING_FAMILIES[[#This Row],[RECORD_STARTED]],IF(TBL_QUAL_SERVICESLISTING_FAMILIES[[#This Row],[ERROR_COUNT]]&gt;0,-1,IF(TBL_QUAL_SERVICESLISTING_FAMILIES[[#This Row],[REQ_FIELDS_POPULATED]],1,0)),"")</f>
        <v/>
      </c>
      <c r="C950" s="94">
        <f>ROW()-ROW(TBL_QUAL_SERVICESLISTING_FAMILIES[[#Headers],[ROW_ID]])</f>
        <v>941</v>
      </c>
      <c r="D950" s="82"/>
      <c r="E950" s="82"/>
      <c r="F950" s="33"/>
      <c r="G95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0" s="84" t="str">
        <f>IFERROR(INDEX(TBL_UDARDA_LOANPOOL[QUAL_SERVICES_HUD_MFI],MATCH(TBL_QUAL_SERVICESLISTING_FAMILIES[[#This Row],[LISTING_LOAN_ID_PROP_ADDR]],TBL_UDARDA_LOANPOOL[LOAN_ID_PROP_ADDR],0)),"")</f>
        <v/>
      </c>
      <c r="I95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0" s="36" t="b">
        <f>CONCATENATE(TBL_QUAL_SERVICESLISTING_FAMILIES[[#This Row],[LISTING_LOAN_ID_PROP_ADDR]],TBL_QUAL_SERVICESLISTING_FAMILIES[[#This Row],[FAMILY_NAME]],TBL_QUAL_SERVICESLISTING_FAMILIES[[#This Row],[HOUSEHOLD_ANNUAL_INCOME]])&lt;&gt;""</f>
        <v>0</v>
      </c>
      <c r="K950" s="36" t="b">
        <f>AND(TBL_QUAL_SERVICESLISTING_FAMILIES[[#This Row],[LISTING_LOAN_ID_PROP_ADDR]]&lt;&gt;"",TBL_QUAL_SERVICESLISTING_FAMILIES[[#This Row],[FAMILY_NAME]]&lt;&gt;"",TBL_QUAL_SERVICESLISTING_FAMILIES[[#This Row],[HOUSEHOLD_ANNUAL_INCOME]]&lt;&gt;"")</f>
        <v>0</v>
      </c>
      <c r="L950" s="36">
        <f>SUM(
IF(AND(TBL_QUAL_SERVICESLISTING_FAMILIES[[#This Row],[LISTING_LOAN_ID_PROP_ADDR]]&lt;&gt;"",NOT(ISNUMBER(MATCH(TBL_QUAL_SERVICESLISTING_FAMILIES[[#This Row],[LISTING_LOAN_ID_PROP_ADDR]],RANGE_LOOKUP_UDARDA_LOANLIST,0)))),1,0)
)</f>
        <v>0</v>
      </c>
    </row>
    <row r="951" spans="2:12" ht="20.100000000000001" customHeight="1" x14ac:dyDescent="0.25">
      <c r="B951" s="25" t="str">
        <f>IF(TBL_QUAL_SERVICESLISTING_FAMILIES[[#This Row],[RECORD_STARTED]],IF(TBL_QUAL_SERVICESLISTING_FAMILIES[[#This Row],[ERROR_COUNT]]&gt;0,-1,IF(TBL_QUAL_SERVICESLISTING_FAMILIES[[#This Row],[REQ_FIELDS_POPULATED]],1,0)),"")</f>
        <v/>
      </c>
      <c r="C951" s="94">
        <f>ROW()-ROW(TBL_QUAL_SERVICESLISTING_FAMILIES[[#Headers],[ROW_ID]])</f>
        <v>942</v>
      </c>
      <c r="D951" s="82"/>
      <c r="E951" s="82"/>
      <c r="F951" s="33"/>
      <c r="G95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1" s="84" t="str">
        <f>IFERROR(INDEX(TBL_UDARDA_LOANPOOL[QUAL_SERVICES_HUD_MFI],MATCH(TBL_QUAL_SERVICESLISTING_FAMILIES[[#This Row],[LISTING_LOAN_ID_PROP_ADDR]],TBL_UDARDA_LOANPOOL[LOAN_ID_PROP_ADDR],0)),"")</f>
        <v/>
      </c>
      <c r="I95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1" s="36" t="b">
        <f>CONCATENATE(TBL_QUAL_SERVICESLISTING_FAMILIES[[#This Row],[LISTING_LOAN_ID_PROP_ADDR]],TBL_QUAL_SERVICESLISTING_FAMILIES[[#This Row],[FAMILY_NAME]],TBL_QUAL_SERVICESLISTING_FAMILIES[[#This Row],[HOUSEHOLD_ANNUAL_INCOME]])&lt;&gt;""</f>
        <v>0</v>
      </c>
      <c r="K951" s="36" t="b">
        <f>AND(TBL_QUAL_SERVICESLISTING_FAMILIES[[#This Row],[LISTING_LOAN_ID_PROP_ADDR]]&lt;&gt;"",TBL_QUAL_SERVICESLISTING_FAMILIES[[#This Row],[FAMILY_NAME]]&lt;&gt;"",TBL_QUAL_SERVICESLISTING_FAMILIES[[#This Row],[HOUSEHOLD_ANNUAL_INCOME]]&lt;&gt;"")</f>
        <v>0</v>
      </c>
      <c r="L951" s="36">
        <f>SUM(
IF(AND(TBL_QUAL_SERVICESLISTING_FAMILIES[[#This Row],[LISTING_LOAN_ID_PROP_ADDR]]&lt;&gt;"",NOT(ISNUMBER(MATCH(TBL_QUAL_SERVICESLISTING_FAMILIES[[#This Row],[LISTING_LOAN_ID_PROP_ADDR]],RANGE_LOOKUP_UDARDA_LOANLIST,0)))),1,0)
)</f>
        <v>0</v>
      </c>
    </row>
    <row r="952" spans="2:12" ht="20.100000000000001" customHeight="1" x14ac:dyDescent="0.25">
      <c r="B952" s="25" t="str">
        <f>IF(TBL_QUAL_SERVICESLISTING_FAMILIES[[#This Row],[RECORD_STARTED]],IF(TBL_QUAL_SERVICESLISTING_FAMILIES[[#This Row],[ERROR_COUNT]]&gt;0,-1,IF(TBL_QUAL_SERVICESLISTING_FAMILIES[[#This Row],[REQ_FIELDS_POPULATED]],1,0)),"")</f>
        <v/>
      </c>
      <c r="C952" s="94">
        <f>ROW()-ROW(TBL_QUAL_SERVICESLISTING_FAMILIES[[#Headers],[ROW_ID]])</f>
        <v>943</v>
      </c>
      <c r="D952" s="82"/>
      <c r="E952" s="82"/>
      <c r="F952" s="33"/>
      <c r="G95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2" s="84" t="str">
        <f>IFERROR(INDEX(TBL_UDARDA_LOANPOOL[QUAL_SERVICES_HUD_MFI],MATCH(TBL_QUAL_SERVICESLISTING_FAMILIES[[#This Row],[LISTING_LOAN_ID_PROP_ADDR]],TBL_UDARDA_LOANPOOL[LOAN_ID_PROP_ADDR],0)),"")</f>
        <v/>
      </c>
      <c r="I95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2" s="36" t="b">
        <f>CONCATENATE(TBL_QUAL_SERVICESLISTING_FAMILIES[[#This Row],[LISTING_LOAN_ID_PROP_ADDR]],TBL_QUAL_SERVICESLISTING_FAMILIES[[#This Row],[FAMILY_NAME]],TBL_QUAL_SERVICESLISTING_FAMILIES[[#This Row],[HOUSEHOLD_ANNUAL_INCOME]])&lt;&gt;""</f>
        <v>0</v>
      </c>
      <c r="K952" s="36" t="b">
        <f>AND(TBL_QUAL_SERVICESLISTING_FAMILIES[[#This Row],[LISTING_LOAN_ID_PROP_ADDR]]&lt;&gt;"",TBL_QUAL_SERVICESLISTING_FAMILIES[[#This Row],[FAMILY_NAME]]&lt;&gt;"",TBL_QUAL_SERVICESLISTING_FAMILIES[[#This Row],[HOUSEHOLD_ANNUAL_INCOME]]&lt;&gt;"")</f>
        <v>0</v>
      </c>
      <c r="L952" s="36">
        <f>SUM(
IF(AND(TBL_QUAL_SERVICESLISTING_FAMILIES[[#This Row],[LISTING_LOAN_ID_PROP_ADDR]]&lt;&gt;"",NOT(ISNUMBER(MATCH(TBL_QUAL_SERVICESLISTING_FAMILIES[[#This Row],[LISTING_LOAN_ID_PROP_ADDR]],RANGE_LOOKUP_UDARDA_LOANLIST,0)))),1,0)
)</f>
        <v>0</v>
      </c>
    </row>
    <row r="953" spans="2:12" ht="20.100000000000001" customHeight="1" x14ac:dyDescent="0.25">
      <c r="B953" s="25" t="str">
        <f>IF(TBL_QUAL_SERVICESLISTING_FAMILIES[[#This Row],[RECORD_STARTED]],IF(TBL_QUAL_SERVICESLISTING_FAMILIES[[#This Row],[ERROR_COUNT]]&gt;0,-1,IF(TBL_QUAL_SERVICESLISTING_FAMILIES[[#This Row],[REQ_FIELDS_POPULATED]],1,0)),"")</f>
        <v/>
      </c>
      <c r="C953" s="94">
        <f>ROW()-ROW(TBL_QUAL_SERVICESLISTING_FAMILIES[[#Headers],[ROW_ID]])</f>
        <v>944</v>
      </c>
      <c r="D953" s="82"/>
      <c r="E953" s="82"/>
      <c r="F953" s="33"/>
      <c r="G95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3" s="84" t="str">
        <f>IFERROR(INDEX(TBL_UDARDA_LOANPOOL[QUAL_SERVICES_HUD_MFI],MATCH(TBL_QUAL_SERVICESLISTING_FAMILIES[[#This Row],[LISTING_LOAN_ID_PROP_ADDR]],TBL_UDARDA_LOANPOOL[LOAN_ID_PROP_ADDR],0)),"")</f>
        <v/>
      </c>
      <c r="I95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3" s="36" t="b">
        <f>CONCATENATE(TBL_QUAL_SERVICESLISTING_FAMILIES[[#This Row],[LISTING_LOAN_ID_PROP_ADDR]],TBL_QUAL_SERVICESLISTING_FAMILIES[[#This Row],[FAMILY_NAME]],TBL_QUAL_SERVICESLISTING_FAMILIES[[#This Row],[HOUSEHOLD_ANNUAL_INCOME]])&lt;&gt;""</f>
        <v>0</v>
      </c>
      <c r="K953" s="36" t="b">
        <f>AND(TBL_QUAL_SERVICESLISTING_FAMILIES[[#This Row],[LISTING_LOAN_ID_PROP_ADDR]]&lt;&gt;"",TBL_QUAL_SERVICESLISTING_FAMILIES[[#This Row],[FAMILY_NAME]]&lt;&gt;"",TBL_QUAL_SERVICESLISTING_FAMILIES[[#This Row],[HOUSEHOLD_ANNUAL_INCOME]]&lt;&gt;"")</f>
        <v>0</v>
      </c>
      <c r="L953" s="36">
        <f>SUM(
IF(AND(TBL_QUAL_SERVICESLISTING_FAMILIES[[#This Row],[LISTING_LOAN_ID_PROP_ADDR]]&lt;&gt;"",NOT(ISNUMBER(MATCH(TBL_QUAL_SERVICESLISTING_FAMILIES[[#This Row],[LISTING_LOAN_ID_PROP_ADDR]],RANGE_LOOKUP_UDARDA_LOANLIST,0)))),1,0)
)</f>
        <v>0</v>
      </c>
    </row>
    <row r="954" spans="2:12" ht="20.100000000000001" customHeight="1" x14ac:dyDescent="0.25">
      <c r="B954" s="25" t="str">
        <f>IF(TBL_QUAL_SERVICESLISTING_FAMILIES[[#This Row],[RECORD_STARTED]],IF(TBL_QUAL_SERVICESLISTING_FAMILIES[[#This Row],[ERROR_COUNT]]&gt;0,-1,IF(TBL_QUAL_SERVICESLISTING_FAMILIES[[#This Row],[REQ_FIELDS_POPULATED]],1,0)),"")</f>
        <v/>
      </c>
      <c r="C954" s="94">
        <f>ROW()-ROW(TBL_QUAL_SERVICESLISTING_FAMILIES[[#Headers],[ROW_ID]])</f>
        <v>945</v>
      </c>
      <c r="D954" s="82"/>
      <c r="E954" s="82"/>
      <c r="F954" s="33"/>
      <c r="G95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4" s="84" t="str">
        <f>IFERROR(INDEX(TBL_UDARDA_LOANPOOL[QUAL_SERVICES_HUD_MFI],MATCH(TBL_QUAL_SERVICESLISTING_FAMILIES[[#This Row],[LISTING_LOAN_ID_PROP_ADDR]],TBL_UDARDA_LOANPOOL[LOAN_ID_PROP_ADDR],0)),"")</f>
        <v/>
      </c>
      <c r="I95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4" s="36" t="b">
        <f>CONCATENATE(TBL_QUAL_SERVICESLISTING_FAMILIES[[#This Row],[LISTING_LOAN_ID_PROP_ADDR]],TBL_QUAL_SERVICESLISTING_FAMILIES[[#This Row],[FAMILY_NAME]],TBL_QUAL_SERVICESLISTING_FAMILIES[[#This Row],[HOUSEHOLD_ANNUAL_INCOME]])&lt;&gt;""</f>
        <v>0</v>
      </c>
      <c r="K954" s="36" t="b">
        <f>AND(TBL_QUAL_SERVICESLISTING_FAMILIES[[#This Row],[LISTING_LOAN_ID_PROP_ADDR]]&lt;&gt;"",TBL_QUAL_SERVICESLISTING_FAMILIES[[#This Row],[FAMILY_NAME]]&lt;&gt;"",TBL_QUAL_SERVICESLISTING_FAMILIES[[#This Row],[HOUSEHOLD_ANNUAL_INCOME]]&lt;&gt;"")</f>
        <v>0</v>
      </c>
      <c r="L954" s="36">
        <f>SUM(
IF(AND(TBL_QUAL_SERVICESLISTING_FAMILIES[[#This Row],[LISTING_LOAN_ID_PROP_ADDR]]&lt;&gt;"",NOT(ISNUMBER(MATCH(TBL_QUAL_SERVICESLISTING_FAMILIES[[#This Row],[LISTING_LOAN_ID_PROP_ADDR]],RANGE_LOOKUP_UDARDA_LOANLIST,0)))),1,0)
)</f>
        <v>0</v>
      </c>
    </row>
    <row r="955" spans="2:12" ht="20.100000000000001" customHeight="1" x14ac:dyDescent="0.25">
      <c r="B955" s="25" t="str">
        <f>IF(TBL_QUAL_SERVICESLISTING_FAMILIES[[#This Row],[RECORD_STARTED]],IF(TBL_QUAL_SERVICESLISTING_FAMILIES[[#This Row],[ERROR_COUNT]]&gt;0,-1,IF(TBL_QUAL_SERVICESLISTING_FAMILIES[[#This Row],[REQ_FIELDS_POPULATED]],1,0)),"")</f>
        <v/>
      </c>
      <c r="C955" s="94">
        <f>ROW()-ROW(TBL_QUAL_SERVICESLISTING_FAMILIES[[#Headers],[ROW_ID]])</f>
        <v>946</v>
      </c>
      <c r="D955" s="82"/>
      <c r="E955" s="82"/>
      <c r="F955" s="33"/>
      <c r="G95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5" s="84" t="str">
        <f>IFERROR(INDEX(TBL_UDARDA_LOANPOOL[QUAL_SERVICES_HUD_MFI],MATCH(TBL_QUAL_SERVICESLISTING_FAMILIES[[#This Row],[LISTING_LOAN_ID_PROP_ADDR]],TBL_UDARDA_LOANPOOL[LOAN_ID_PROP_ADDR],0)),"")</f>
        <v/>
      </c>
      <c r="I95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5" s="36" t="b">
        <f>CONCATENATE(TBL_QUAL_SERVICESLISTING_FAMILIES[[#This Row],[LISTING_LOAN_ID_PROP_ADDR]],TBL_QUAL_SERVICESLISTING_FAMILIES[[#This Row],[FAMILY_NAME]],TBL_QUAL_SERVICESLISTING_FAMILIES[[#This Row],[HOUSEHOLD_ANNUAL_INCOME]])&lt;&gt;""</f>
        <v>0</v>
      </c>
      <c r="K955" s="36" t="b">
        <f>AND(TBL_QUAL_SERVICESLISTING_FAMILIES[[#This Row],[LISTING_LOAN_ID_PROP_ADDR]]&lt;&gt;"",TBL_QUAL_SERVICESLISTING_FAMILIES[[#This Row],[FAMILY_NAME]]&lt;&gt;"",TBL_QUAL_SERVICESLISTING_FAMILIES[[#This Row],[HOUSEHOLD_ANNUAL_INCOME]]&lt;&gt;"")</f>
        <v>0</v>
      </c>
      <c r="L955" s="36">
        <f>SUM(
IF(AND(TBL_QUAL_SERVICESLISTING_FAMILIES[[#This Row],[LISTING_LOAN_ID_PROP_ADDR]]&lt;&gt;"",NOT(ISNUMBER(MATCH(TBL_QUAL_SERVICESLISTING_FAMILIES[[#This Row],[LISTING_LOAN_ID_PROP_ADDR]],RANGE_LOOKUP_UDARDA_LOANLIST,0)))),1,0)
)</f>
        <v>0</v>
      </c>
    </row>
    <row r="956" spans="2:12" ht="20.100000000000001" customHeight="1" x14ac:dyDescent="0.25">
      <c r="B956" s="25" t="str">
        <f>IF(TBL_QUAL_SERVICESLISTING_FAMILIES[[#This Row],[RECORD_STARTED]],IF(TBL_QUAL_SERVICESLISTING_FAMILIES[[#This Row],[ERROR_COUNT]]&gt;0,-1,IF(TBL_QUAL_SERVICESLISTING_FAMILIES[[#This Row],[REQ_FIELDS_POPULATED]],1,0)),"")</f>
        <v/>
      </c>
      <c r="C956" s="94">
        <f>ROW()-ROW(TBL_QUAL_SERVICESLISTING_FAMILIES[[#Headers],[ROW_ID]])</f>
        <v>947</v>
      </c>
      <c r="D956" s="82"/>
      <c r="E956" s="82"/>
      <c r="F956" s="33"/>
      <c r="G95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6" s="84" t="str">
        <f>IFERROR(INDEX(TBL_UDARDA_LOANPOOL[QUAL_SERVICES_HUD_MFI],MATCH(TBL_QUAL_SERVICESLISTING_FAMILIES[[#This Row],[LISTING_LOAN_ID_PROP_ADDR]],TBL_UDARDA_LOANPOOL[LOAN_ID_PROP_ADDR],0)),"")</f>
        <v/>
      </c>
      <c r="I95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6" s="36" t="b">
        <f>CONCATENATE(TBL_QUAL_SERVICESLISTING_FAMILIES[[#This Row],[LISTING_LOAN_ID_PROP_ADDR]],TBL_QUAL_SERVICESLISTING_FAMILIES[[#This Row],[FAMILY_NAME]],TBL_QUAL_SERVICESLISTING_FAMILIES[[#This Row],[HOUSEHOLD_ANNUAL_INCOME]])&lt;&gt;""</f>
        <v>0</v>
      </c>
      <c r="K956" s="36" t="b">
        <f>AND(TBL_QUAL_SERVICESLISTING_FAMILIES[[#This Row],[LISTING_LOAN_ID_PROP_ADDR]]&lt;&gt;"",TBL_QUAL_SERVICESLISTING_FAMILIES[[#This Row],[FAMILY_NAME]]&lt;&gt;"",TBL_QUAL_SERVICESLISTING_FAMILIES[[#This Row],[HOUSEHOLD_ANNUAL_INCOME]]&lt;&gt;"")</f>
        <v>0</v>
      </c>
      <c r="L956" s="36">
        <f>SUM(
IF(AND(TBL_QUAL_SERVICESLISTING_FAMILIES[[#This Row],[LISTING_LOAN_ID_PROP_ADDR]]&lt;&gt;"",NOT(ISNUMBER(MATCH(TBL_QUAL_SERVICESLISTING_FAMILIES[[#This Row],[LISTING_LOAN_ID_PROP_ADDR]],RANGE_LOOKUP_UDARDA_LOANLIST,0)))),1,0)
)</f>
        <v>0</v>
      </c>
    </row>
    <row r="957" spans="2:12" ht="20.100000000000001" customHeight="1" x14ac:dyDescent="0.25">
      <c r="B957" s="25" t="str">
        <f>IF(TBL_QUAL_SERVICESLISTING_FAMILIES[[#This Row],[RECORD_STARTED]],IF(TBL_QUAL_SERVICESLISTING_FAMILIES[[#This Row],[ERROR_COUNT]]&gt;0,-1,IF(TBL_QUAL_SERVICESLISTING_FAMILIES[[#This Row],[REQ_FIELDS_POPULATED]],1,0)),"")</f>
        <v/>
      </c>
      <c r="C957" s="94">
        <f>ROW()-ROW(TBL_QUAL_SERVICESLISTING_FAMILIES[[#Headers],[ROW_ID]])</f>
        <v>948</v>
      </c>
      <c r="D957" s="82"/>
      <c r="E957" s="82"/>
      <c r="F957" s="33"/>
      <c r="G95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7" s="84" t="str">
        <f>IFERROR(INDEX(TBL_UDARDA_LOANPOOL[QUAL_SERVICES_HUD_MFI],MATCH(TBL_QUAL_SERVICESLISTING_FAMILIES[[#This Row],[LISTING_LOAN_ID_PROP_ADDR]],TBL_UDARDA_LOANPOOL[LOAN_ID_PROP_ADDR],0)),"")</f>
        <v/>
      </c>
      <c r="I95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7" s="36" t="b">
        <f>CONCATENATE(TBL_QUAL_SERVICESLISTING_FAMILIES[[#This Row],[LISTING_LOAN_ID_PROP_ADDR]],TBL_QUAL_SERVICESLISTING_FAMILIES[[#This Row],[FAMILY_NAME]],TBL_QUAL_SERVICESLISTING_FAMILIES[[#This Row],[HOUSEHOLD_ANNUAL_INCOME]])&lt;&gt;""</f>
        <v>0</v>
      </c>
      <c r="K957" s="36" t="b">
        <f>AND(TBL_QUAL_SERVICESLISTING_FAMILIES[[#This Row],[LISTING_LOAN_ID_PROP_ADDR]]&lt;&gt;"",TBL_QUAL_SERVICESLISTING_FAMILIES[[#This Row],[FAMILY_NAME]]&lt;&gt;"",TBL_QUAL_SERVICESLISTING_FAMILIES[[#This Row],[HOUSEHOLD_ANNUAL_INCOME]]&lt;&gt;"")</f>
        <v>0</v>
      </c>
      <c r="L957" s="36">
        <f>SUM(
IF(AND(TBL_QUAL_SERVICESLISTING_FAMILIES[[#This Row],[LISTING_LOAN_ID_PROP_ADDR]]&lt;&gt;"",NOT(ISNUMBER(MATCH(TBL_QUAL_SERVICESLISTING_FAMILIES[[#This Row],[LISTING_LOAN_ID_PROP_ADDR]],RANGE_LOOKUP_UDARDA_LOANLIST,0)))),1,0)
)</f>
        <v>0</v>
      </c>
    </row>
    <row r="958" spans="2:12" ht="20.100000000000001" customHeight="1" x14ac:dyDescent="0.25">
      <c r="B958" s="25" t="str">
        <f>IF(TBL_QUAL_SERVICESLISTING_FAMILIES[[#This Row],[RECORD_STARTED]],IF(TBL_QUAL_SERVICESLISTING_FAMILIES[[#This Row],[ERROR_COUNT]]&gt;0,-1,IF(TBL_QUAL_SERVICESLISTING_FAMILIES[[#This Row],[REQ_FIELDS_POPULATED]],1,0)),"")</f>
        <v/>
      </c>
      <c r="C958" s="94">
        <f>ROW()-ROW(TBL_QUAL_SERVICESLISTING_FAMILIES[[#Headers],[ROW_ID]])</f>
        <v>949</v>
      </c>
      <c r="D958" s="82"/>
      <c r="E958" s="82"/>
      <c r="F958" s="33"/>
      <c r="G95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8" s="84" t="str">
        <f>IFERROR(INDEX(TBL_UDARDA_LOANPOOL[QUAL_SERVICES_HUD_MFI],MATCH(TBL_QUAL_SERVICESLISTING_FAMILIES[[#This Row],[LISTING_LOAN_ID_PROP_ADDR]],TBL_UDARDA_LOANPOOL[LOAN_ID_PROP_ADDR],0)),"")</f>
        <v/>
      </c>
      <c r="I95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8" s="36" t="b">
        <f>CONCATENATE(TBL_QUAL_SERVICESLISTING_FAMILIES[[#This Row],[LISTING_LOAN_ID_PROP_ADDR]],TBL_QUAL_SERVICESLISTING_FAMILIES[[#This Row],[FAMILY_NAME]],TBL_QUAL_SERVICESLISTING_FAMILIES[[#This Row],[HOUSEHOLD_ANNUAL_INCOME]])&lt;&gt;""</f>
        <v>0</v>
      </c>
      <c r="K958" s="36" t="b">
        <f>AND(TBL_QUAL_SERVICESLISTING_FAMILIES[[#This Row],[LISTING_LOAN_ID_PROP_ADDR]]&lt;&gt;"",TBL_QUAL_SERVICESLISTING_FAMILIES[[#This Row],[FAMILY_NAME]]&lt;&gt;"",TBL_QUAL_SERVICESLISTING_FAMILIES[[#This Row],[HOUSEHOLD_ANNUAL_INCOME]]&lt;&gt;"")</f>
        <v>0</v>
      </c>
      <c r="L958" s="36">
        <f>SUM(
IF(AND(TBL_QUAL_SERVICESLISTING_FAMILIES[[#This Row],[LISTING_LOAN_ID_PROP_ADDR]]&lt;&gt;"",NOT(ISNUMBER(MATCH(TBL_QUAL_SERVICESLISTING_FAMILIES[[#This Row],[LISTING_LOAN_ID_PROP_ADDR]],RANGE_LOOKUP_UDARDA_LOANLIST,0)))),1,0)
)</f>
        <v>0</v>
      </c>
    </row>
    <row r="959" spans="2:12" ht="20.100000000000001" customHeight="1" x14ac:dyDescent="0.25">
      <c r="B959" s="25" t="str">
        <f>IF(TBL_QUAL_SERVICESLISTING_FAMILIES[[#This Row],[RECORD_STARTED]],IF(TBL_QUAL_SERVICESLISTING_FAMILIES[[#This Row],[ERROR_COUNT]]&gt;0,-1,IF(TBL_QUAL_SERVICESLISTING_FAMILIES[[#This Row],[REQ_FIELDS_POPULATED]],1,0)),"")</f>
        <v/>
      </c>
      <c r="C959" s="94">
        <f>ROW()-ROW(TBL_QUAL_SERVICESLISTING_FAMILIES[[#Headers],[ROW_ID]])</f>
        <v>950</v>
      </c>
      <c r="D959" s="82"/>
      <c r="E959" s="82"/>
      <c r="F959" s="33"/>
      <c r="G95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9" s="84" t="str">
        <f>IFERROR(INDEX(TBL_UDARDA_LOANPOOL[QUAL_SERVICES_HUD_MFI],MATCH(TBL_QUAL_SERVICESLISTING_FAMILIES[[#This Row],[LISTING_LOAN_ID_PROP_ADDR]],TBL_UDARDA_LOANPOOL[LOAN_ID_PROP_ADDR],0)),"")</f>
        <v/>
      </c>
      <c r="I95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9" s="36" t="b">
        <f>CONCATENATE(TBL_QUAL_SERVICESLISTING_FAMILIES[[#This Row],[LISTING_LOAN_ID_PROP_ADDR]],TBL_QUAL_SERVICESLISTING_FAMILIES[[#This Row],[FAMILY_NAME]],TBL_QUAL_SERVICESLISTING_FAMILIES[[#This Row],[HOUSEHOLD_ANNUAL_INCOME]])&lt;&gt;""</f>
        <v>0</v>
      </c>
      <c r="K959" s="36" t="b">
        <f>AND(TBL_QUAL_SERVICESLISTING_FAMILIES[[#This Row],[LISTING_LOAN_ID_PROP_ADDR]]&lt;&gt;"",TBL_QUAL_SERVICESLISTING_FAMILIES[[#This Row],[FAMILY_NAME]]&lt;&gt;"",TBL_QUAL_SERVICESLISTING_FAMILIES[[#This Row],[HOUSEHOLD_ANNUAL_INCOME]]&lt;&gt;"")</f>
        <v>0</v>
      </c>
      <c r="L959" s="36">
        <f>SUM(
IF(AND(TBL_QUAL_SERVICESLISTING_FAMILIES[[#This Row],[LISTING_LOAN_ID_PROP_ADDR]]&lt;&gt;"",NOT(ISNUMBER(MATCH(TBL_QUAL_SERVICESLISTING_FAMILIES[[#This Row],[LISTING_LOAN_ID_PROP_ADDR]],RANGE_LOOKUP_UDARDA_LOANLIST,0)))),1,0)
)</f>
        <v>0</v>
      </c>
    </row>
    <row r="960" spans="2:12" ht="20.100000000000001" customHeight="1" x14ac:dyDescent="0.25">
      <c r="B960" s="25" t="str">
        <f>IF(TBL_QUAL_SERVICESLISTING_FAMILIES[[#This Row],[RECORD_STARTED]],IF(TBL_QUAL_SERVICESLISTING_FAMILIES[[#This Row],[ERROR_COUNT]]&gt;0,-1,IF(TBL_QUAL_SERVICESLISTING_FAMILIES[[#This Row],[REQ_FIELDS_POPULATED]],1,0)),"")</f>
        <v/>
      </c>
      <c r="C960" s="94">
        <f>ROW()-ROW(TBL_QUAL_SERVICESLISTING_FAMILIES[[#Headers],[ROW_ID]])</f>
        <v>951</v>
      </c>
      <c r="D960" s="82"/>
      <c r="E960" s="82"/>
      <c r="F960" s="33"/>
      <c r="G96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0" s="84" t="str">
        <f>IFERROR(INDEX(TBL_UDARDA_LOANPOOL[QUAL_SERVICES_HUD_MFI],MATCH(TBL_QUAL_SERVICESLISTING_FAMILIES[[#This Row],[LISTING_LOAN_ID_PROP_ADDR]],TBL_UDARDA_LOANPOOL[LOAN_ID_PROP_ADDR],0)),"")</f>
        <v/>
      </c>
      <c r="I96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0" s="36" t="b">
        <f>CONCATENATE(TBL_QUAL_SERVICESLISTING_FAMILIES[[#This Row],[LISTING_LOAN_ID_PROP_ADDR]],TBL_QUAL_SERVICESLISTING_FAMILIES[[#This Row],[FAMILY_NAME]],TBL_QUAL_SERVICESLISTING_FAMILIES[[#This Row],[HOUSEHOLD_ANNUAL_INCOME]])&lt;&gt;""</f>
        <v>0</v>
      </c>
      <c r="K960" s="36" t="b">
        <f>AND(TBL_QUAL_SERVICESLISTING_FAMILIES[[#This Row],[LISTING_LOAN_ID_PROP_ADDR]]&lt;&gt;"",TBL_QUAL_SERVICESLISTING_FAMILIES[[#This Row],[FAMILY_NAME]]&lt;&gt;"",TBL_QUAL_SERVICESLISTING_FAMILIES[[#This Row],[HOUSEHOLD_ANNUAL_INCOME]]&lt;&gt;"")</f>
        <v>0</v>
      </c>
      <c r="L960" s="36">
        <f>SUM(
IF(AND(TBL_QUAL_SERVICESLISTING_FAMILIES[[#This Row],[LISTING_LOAN_ID_PROP_ADDR]]&lt;&gt;"",NOT(ISNUMBER(MATCH(TBL_QUAL_SERVICESLISTING_FAMILIES[[#This Row],[LISTING_LOAN_ID_PROP_ADDR]],RANGE_LOOKUP_UDARDA_LOANLIST,0)))),1,0)
)</f>
        <v>0</v>
      </c>
    </row>
    <row r="961" spans="2:12" ht="20.100000000000001" customHeight="1" x14ac:dyDescent="0.25">
      <c r="B961" s="25" t="str">
        <f>IF(TBL_QUAL_SERVICESLISTING_FAMILIES[[#This Row],[RECORD_STARTED]],IF(TBL_QUAL_SERVICESLISTING_FAMILIES[[#This Row],[ERROR_COUNT]]&gt;0,-1,IF(TBL_QUAL_SERVICESLISTING_FAMILIES[[#This Row],[REQ_FIELDS_POPULATED]],1,0)),"")</f>
        <v/>
      </c>
      <c r="C961" s="94">
        <f>ROW()-ROW(TBL_QUAL_SERVICESLISTING_FAMILIES[[#Headers],[ROW_ID]])</f>
        <v>952</v>
      </c>
      <c r="D961" s="82"/>
      <c r="E961" s="82"/>
      <c r="F961" s="33"/>
      <c r="G96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1" s="84" t="str">
        <f>IFERROR(INDEX(TBL_UDARDA_LOANPOOL[QUAL_SERVICES_HUD_MFI],MATCH(TBL_QUAL_SERVICESLISTING_FAMILIES[[#This Row],[LISTING_LOAN_ID_PROP_ADDR]],TBL_UDARDA_LOANPOOL[LOAN_ID_PROP_ADDR],0)),"")</f>
        <v/>
      </c>
      <c r="I96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1" s="36" t="b">
        <f>CONCATENATE(TBL_QUAL_SERVICESLISTING_FAMILIES[[#This Row],[LISTING_LOAN_ID_PROP_ADDR]],TBL_QUAL_SERVICESLISTING_FAMILIES[[#This Row],[FAMILY_NAME]],TBL_QUAL_SERVICESLISTING_FAMILIES[[#This Row],[HOUSEHOLD_ANNUAL_INCOME]])&lt;&gt;""</f>
        <v>0</v>
      </c>
      <c r="K961" s="36" t="b">
        <f>AND(TBL_QUAL_SERVICESLISTING_FAMILIES[[#This Row],[LISTING_LOAN_ID_PROP_ADDR]]&lt;&gt;"",TBL_QUAL_SERVICESLISTING_FAMILIES[[#This Row],[FAMILY_NAME]]&lt;&gt;"",TBL_QUAL_SERVICESLISTING_FAMILIES[[#This Row],[HOUSEHOLD_ANNUAL_INCOME]]&lt;&gt;"")</f>
        <v>0</v>
      </c>
      <c r="L961" s="36">
        <f>SUM(
IF(AND(TBL_QUAL_SERVICESLISTING_FAMILIES[[#This Row],[LISTING_LOAN_ID_PROP_ADDR]]&lt;&gt;"",NOT(ISNUMBER(MATCH(TBL_QUAL_SERVICESLISTING_FAMILIES[[#This Row],[LISTING_LOAN_ID_PROP_ADDR]],RANGE_LOOKUP_UDARDA_LOANLIST,0)))),1,0)
)</f>
        <v>0</v>
      </c>
    </row>
    <row r="962" spans="2:12" ht="20.100000000000001" customHeight="1" x14ac:dyDescent="0.25">
      <c r="B962" s="25" t="str">
        <f>IF(TBL_QUAL_SERVICESLISTING_FAMILIES[[#This Row],[RECORD_STARTED]],IF(TBL_QUAL_SERVICESLISTING_FAMILIES[[#This Row],[ERROR_COUNT]]&gt;0,-1,IF(TBL_QUAL_SERVICESLISTING_FAMILIES[[#This Row],[REQ_FIELDS_POPULATED]],1,0)),"")</f>
        <v/>
      </c>
      <c r="C962" s="94">
        <f>ROW()-ROW(TBL_QUAL_SERVICESLISTING_FAMILIES[[#Headers],[ROW_ID]])</f>
        <v>953</v>
      </c>
      <c r="D962" s="82"/>
      <c r="E962" s="82"/>
      <c r="F962" s="33"/>
      <c r="G96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2" s="84" t="str">
        <f>IFERROR(INDEX(TBL_UDARDA_LOANPOOL[QUAL_SERVICES_HUD_MFI],MATCH(TBL_QUAL_SERVICESLISTING_FAMILIES[[#This Row],[LISTING_LOAN_ID_PROP_ADDR]],TBL_UDARDA_LOANPOOL[LOAN_ID_PROP_ADDR],0)),"")</f>
        <v/>
      </c>
      <c r="I96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2" s="36" t="b">
        <f>CONCATENATE(TBL_QUAL_SERVICESLISTING_FAMILIES[[#This Row],[LISTING_LOAN_ID_PROP_ADDR]],TBL_QUAL_SERVICESLISTING_FAMILIES[[#This Row],[FAMILY_NAME]],TBL_QUAL_SERVICESLISTING_FAMILIES[[#This Row],[HOUSEHOLD_ANNUAL_INCOME]])&lt;&gt;""</f>
        <v>0</v>
      </c>
      <c r="K962" s="36" t="b">
        <f>AND(TBL_QUAL_SERVICESLISTING_FAMILIES[[#This Row],[LISTING_LOAN_ID_PROP_ADDR]]&lt;&gt;"",TBL_QUAL_SERVICESLISTING_FAMILIES[[#This Row],[FAMILY_NAME]]&lt;&gt;"",TBL_QUAL_SERVICESLISTING_FAMILIES[[#This Row],[HOUSEHOLD_ANNUAL_INCOME]]&lt;&gt;"")</f>
        <v>0</v>
      </c>
      <c r="L962" s="36">
        <f>SUM(
IF(AND(TBL_QUAL_SERVICESLISTING_FAMILIES[[#This Row],[LISTING_LOAN_ID_PROP_ADDR]]&lt;&gt;"",NOT(ISNUMBER(MATCH(TBL_QUAL_SERVICESLISTING_FAMILIES[[#This Row],[LISTING_LOAN_ID_PROP_ADDR]],RANGE_LOOKUP_UDARDA_LOANLIST,0)))),1,0)
)</f>
        <v>0</v>
      </c>
    </row>
    <row r="963" spans="2:12" ht="20.100000000000001" customHeight="1" x14ac:dyDescent="0.25">
      <c r="B963" s="25" t="str">
        <f>IF(TBL_QUAL_SERVICESLISTING_FAMILIES[[#This Row],[RECORD_STARTED]],IF(TBL_QUAL_SERVICESLISTING_FAMILIES[[#This Row],[ERROR_COUNT]]&gt;0,-1,IF(TBL_QUAL_SERVICESLISTING_FAMILIES[[#This Row],[REQ_FIELDS_POPULATED]],1,0)),"")</f>
        <v/>
      </c>
      <c r="C963" s="94">
        <f>ROW()-ROW(TBL_QUAL_SERVICESLISTING_FAMILIES[[#Headers],[ROW_ID]])</f>
        <v>954</v>
      </c>
      <c r="D963" s="82"/>
      <c r="E963" s="82"/>
      <c r="F963" s="33"/>
      <c r="G96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3" s="84" t="str">
        <f>IFERROR(INDEX(TBL_UDARDA_LOANPOOL[QUAL_SERVICES_HUD_MFI],MATCH(TBL_QUAL_SERVICESLISTING_FAMILIES[[#This Row],[LISTING_LOAN_ID_PROP_ADDR]],TBL_UDARDA_LOANPOOL[LOAN_ID_PROP_ADDR],0)),"")</f>
        <v/>
      </c>
      <c r="I96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3" s="36" t="b">
        <f>CONCATENATE(TBL_QUAL_SERVICESLISTING_FAMILIES[[#This Row],[LISTING_LOAN_ID_PROP_ADDR]],TBL_QUAL_SERVICESLISTING_FAMILIES[[#This Row],[FAMILY_NAME]],TBL_QUAL_SERVICESLISTING_FAMILIES[[#This Row],[HOUSEHOLD_ANNUAL_INCOME]])&lt;&gt;""</f>
        <v>0</v>
      </c>
      <c r="K963" s="36" t="b">
        <f>AND(TBL_QUAL_SERVICESLISTING_FAMILIES[[#This Row],[LISTING_LOAN_ID_PROP_ADDR]]&lt;&gt;"",TBL_QUAL_SERVICESLISTING_FAMILIES[[#This Row],[FAMILY_NAME]]&lt;&gt;"",TBL_QUAL_SERVICESLISTING_FAMILIES[[#This Row],[HOUSEHOLD_ANNUAL_INCOME]]&lt;&gt;"")</f>
        <v>0</v>
      </c>
      <c r="L963" s="36">
        <f>SUM(
IF(AND(TBL_QUAL_SERVICESLISTING_FAMILIES[[#This Row],[LISTING_LOAN_ID_PROP_ADDR]]&lt;&gt;"",NOT(ISNUMBER(MATCH(TBL_QUAL_SERVICESLISTING_FAMILIES[[#This Row],[LISTING_LOAN_ID_PROP_ADDR]],RANGE_LOOKUP_UDARDA_LOANLIST,0)))),1,0)
)</f>
        <v>0</v>
      </c>
    </row>
    <row r="964" spans="2:12" ht="20.100000000000001" customHeight="1" x14ac:dyDescent="0.25">
      <c r="B964" s="25" t="str">
        <f>IF(TBL_QUAL_SERVICESLISTING_FAMILIES[[#This Row],[RECORD_STARTED]],IF(TBL_QUAL_SERVICESLISTING_FAMILIES[[#This Row],[ERROR_COUNT]]&gt;0,-1,IF(TBL_QUAL_SERVICESLISTING_FAMILIES[[#This Row],[REQ_FIELDS_POPULATED]],1,0)),"")</f>
        <v/>
      </c>
      <c r="C964" s="94">
        <f>ROW()-ROW(TBL_QUAL_SERVICESLISTING_FAMILIES[[#Headers],[ROW_ID]])</f>
        <v>955</v>
      </c>
      <c r="D964" s="82"/>
      <c r="E964" s="82"/>
      <c r="F964" s="33"/>
      <c r="G96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4" s="84" t="str">
        <f>IFERROR(INDEX(TBL_UDARDA_LOANPOOL[QUAL_SERVICES_HUD_MFI],MATCH(TBL_QUAL_SERVICESLISTING_FAMILIES[[#This Row],[LISTING_LOAN_ID_PROP_ADDR]],TBL_UDARDA_LOANPOOL[LOAN_ID_PROP_ADDR],0)),"")</f>
        <v/>
      </c>
      <c r="I96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4" s="36" t="b">
        <f>CONCATENATE(TBL_QUAL_SERVICESLISTING_FAMILIES[[#This Row],[LISTING_LOAN_ID_PROP_ADDR]],TBL_QUAL_SERVICESLISTING_FAMILIES[[#This Row],[FAMILY_NAME]],TBL_QUAL_SERVICESLISTING_FAMILIES[[#This Row],[HOUSEHOLD_ANNUAL_INCOME]])&lt;&gt;""</f>
        <v>0</v>
      </c>
      <c r="K964" s="36" t="b">
        <f>AND(TBL_QUAL_SERVICESLISTING_FAMILIES[[#This Row],[LISTING_LOAN_ID_PROP_ADDR]]&lt;&gt;"",TBL_QUAL_SERVICESLISTING_FAMILIES[[#This Row],[FAMILY_NAME]]&lt;&gt;"",TBL_QUAL_SERVICESLISTING_FAMILIES[[#This Row],[HOUSEHOLD_ANNUAL_INCOME]]&lt;&gt;"")</f>
        <v>0</v>
      </c>
      <c r="L964" s="36">
        <f>SUM(
IF(AND(TBL_QUAL_SERVICESLISTING_FAMILIES[[#This Row],[LISTING_LOAN_ID_PROP_ADDR]]&lt;&gt;"",NOT(ISNUMBER(MATCH(TBL_QUAL_SERVICESLISTING_FAMILIES[[#This Row],[LISTING_LOAN_ID_PROP_ADDR]],RANGE_LOOKUP_UDARDA_LOANLIST,0)))),1,0)
)</f>
        <v>0</v>
      </c>
    </row>
    <row r="965" spans="2:12" ht="20.100000000000001" customHeight="1" x14ac:dyDescent="0.25">
      <c r="B965" s="25" t="str">
        <f>IF(TBL_QUAL_SERVICESLISTING_FAMILIES[[#This Row],[RECORD_STARTED]],IF(TBL_QUAL_SERVICESLISTING_FAMILIES[[#This Row],[ERROR_COUNT]]&gt;0,-1,IF(TBL_QUAL_SERVICESLISTING_FAMILIES[[#This Row],[REQ_FIELDS_POPULATED]],1,0)),"")</f>
        <v/>
      </c>
      <c r="C965" s="94">
        <f>ROW()-ROW(TBL_QUAL_SERVICESLISTING_FAMILIES[[#Headers],[ROW_ID]])</f>
        <v>956</v>
      </c>
      <c r="D965" s="82"/>
      <c r="E965" s="82"/>
      <c r="F965" s="33"/>
      <c r="G96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5" s="84" t="str">
        <f>IFERROR(INDEX(TBL_UDARDA_LOANPOOL[QUAL_SERVICES_HUD_MFI],MATCH(TBL_QUAL_SERVICESLISTING_FAMILIES[[#This Row],[LISTING_LOAN_ID_PROP_ADDR]],TBL_UDARDA_LOANPOOL[LOAN_ID_PROP_ADDR],0)),"")</f>
        <v/>
      </c>
      <c r="I96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5" s="36" t="b">
        <f>CONCATENATE(TBL_QUAL_SERVICESLISTING_FAMILIES[[#This Row],[LISTING_LOAN_ID_PROP_ADDR]],TBL_QUAL_SERVICESLISTING_FAMILIES[[#This Row],[FAMILY_NAME]],TBL_QUAL_SERVICESLISTING_FAMILIES[[#This Row],[HOUSEHOLD_ANNUAL_INCOME]])&lt;&gt;""</f>
        <v>0</v>
      </c>
      <c r="K965" s="36" t="b">
        <f>AND(TBL_QUAL_SERVICESLISTING_FAMILIES[[#This Row],[LISTING_LOAN_ID_PROP_ADDR]]&lt;&gt;"",TBL_QUAL_SERVICESLISTING_FAMILIES[[#This Row],[FAMILY_NAME]]&lt;&gt;"",TBL_QUAL_SERVICESLISTING_FAMILIES[[#This Row],[HOUSEHOLD_ANNUAL_INCOME]]&lt;&gt;"")</f>
        <v>0</v>
      </c>
      <c r="L965" s="36">
        <f>SUM(
IF(AND(TBL_QUAL_SERVICESLISTING_FAMILIES[[#This Row],[LISTING_LOAN_ID_PROP_ADDR]]&lt;&gt;"",NOT(ISNUMBER(MATCH(TBL_QUAL_SERVICESLISTING_FAMILIES[[#This Row],[LISTING_LOAN_ID_PROP_ADDR]],RANGE_LOOKUP_UDARDA_LOANLIST,0)))),1,0)
)</f>
        <v>0</v>
      </c>
    </row>
    <row r="966" spans="2:12" ht="20.100000000000001" customHeight="1" x14ac:dyDescent="0.25">
      <c r="B966" s="25" t="str">
        <f>IF(TBL_QUAL_SERVICESLISTING_FAMILIES[[#This Row],[RECORD_STARTED]],IF(TBL_QUAL_SERVICESLISTING_FAMILIES[[#This Row],[ERROR_COUNT]]&gt;0,-1,IF(TBL_QUAL_SERVICESLISTING_FAMILIES[[#This Row],[REQ_FIELDS_POPULATED]],1,0)),"")</f>
        <v/>
      </c>
      <c r="C966" s="94">
        <f>ROW()-ROW(TBL_QUAL_SERVICESLISTING_FAMILIES[[#Headers],[ROW_ID]])</f>
        <v>957</v>
      </c>
      <c r="D966" s="82"/>
      <c r="E966" s="82"/>
      <c r="F966" s="33"/>
      <c r="G96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6" s="84" t="str">
        <f>IFERROR(INDEX(TBL_UDARDA_LOANPOOL[QUAL_SERVICES_HUD_MFI],MATCH(TBL_QUAL_SERVICESLISTING_FAMILIES[[#This Row],[LISTING_LOAN_ID_PROP_ADDR]],TBL_UDARDA_LOANPOOL[LOAN_ID_PROP_ADDR],0)),"")</f>
        <v/>
      </c>
      <c r="I96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6" s="36" t="b">
        <f>CONCATENATE(TBL_QUAL_SERVICESLISTING_FAMILIES[[#This Row],[LISTING_LOAN_ID_PROP_ADDR]],TBL_QUAL_SERVICESLISTING_FAMILIES[[#This Row],[FAMILY_NAME]],TBL_QUAL_SERVICESLISTING_FAMILIES[[#This Row],[HOUSEHOLD_ANNUAL_INCOME]])&lt;&gt;""</f>
        <v>0</v>
      </c>
      <c r="K966" s="36" t="b">
        <f>AND(TBL_QUAL_SERVICESLISTING_FAMILIES[[#This Row],[LISTING_LOAN_ID_PROP_ADDR]]&lt;&gt;"",TBL_QUAL_SERVICESLISTING_FAMILIES[[#This Row],[FAMILY_NAME]]&lt;&gt;"",TBL_QUAL_SERVICESLISTING_FAMILIES[[#This Row],[HOUSEHOLD_ANNUAL_INCOME]]&lt;&gt;"")</f>
        <v>0</v>
      </c>
      <c r="L966" s="36">
        <f>SUM(
IF(AND(TBL_QUAL_SERVICESLISTING_FAMILIES[[#This Row],[LISTING_LOAN_ID_PROP_ADDR]]&lt;&gt;"",NOT(ISNUMBER(MATCH(TBL_QUAL_SERVICESLISTING_FAMILIES[[#This Row],[LISTING_LOAN_ID_PROP_ADDR]],RANGE_LOOKUP_UDARDA_LOANLIST,0)))),1,0)
)</f>
        <v>0</v>
      </c>
    </row>
    <row r="967" spans="2:12" ht="20.100000000000001" customHeight="1" x14ac:dyDescent="0.25">
      <c r="B967" s="25" t="str">
        <f>IF(TBL_QUAL_SERVICESLISTING_FAMILIES[[#This Row],[RECORD_STARTED]],IF(TBL_QUAL_SERVICESLISTING_FAMILIES[[#This Row],[ERROR_COUNT]]&gt;0,-1,IF(TBL_QUAL_SERVICESLISTING_FAMILIES[[#This Row],[REQ_FIELDS_POPULATED]],1,0)),"")</f>
        <v/>
      </c>
      <c r="C967" s="94">
        <f>ROW()-ROW(TBL_QUAL_SERVICESLISTING_FAMILIES[[#Headers],[ROW_ID]])</f>
        <v>958</v>
      </c>
      <c r="D967" s="82"/>
      <c r="E967" s="82"/>
      <c r="F967" s="33"/>
      <c r="G96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7" s="84" t="str">
        <f>IFERROR(INDEX(TBL_UDARDA_LOANPOOL[QUAL_SERVICES_HUD_MFI],MATCH(TBL_QUAL_SERVICESLISTING_FAMILIES[[#This Row],[LISTING_LOAN_ID_PROP_ADDR]],TBL_UDARDA_LOANPOOL[LOAN_ID_PROP_ADDR],0)),"")</f>
        <v/>
      </c>
      <c r="I96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7" s="36" t="b">
        <f>CONCATENATE(TBL_QUAL_SERVICESLISTING_FAMILIES[[#This Row],[LISTING_LOAN_ID_PROP_ADDR]],TBL_QUAL_SERVICESLISTING_FAMILIES[[#This Row],[FAMILY_NAME]],TBL_QUAL_SERVICESLISTING_FAMILIES[[#This Row],[HOUSEHOLD_ANNUAL_INCOME]])&lt;&gt;""</f>
        <v>0</v>
      </c>
      <c r="K967" s="36" t="b">
        <f>AND(TBL_QUAL_SERVICESLISTING_FAMILIES[[#This Row],[LISTING_LOAN_ID_PROP_ADDR]]&lt;&gt;"",TBL_QUAL_SERVICESLISTING_FAMILIES[[#This Row],[FAMILY_NAME]]&lt;&gt;"",TBL_QUAL_SERVICESLISTING_FAMILIES[[#This Row],[HOUSEHOLD_ANNUAL_INCOME]]&lt;&gt;"")</f>
        <v>0</v>
      </c>
      <c r="L967" s="36">
        <f>SUM(
IF(AND(TBL_QUAL_SERVICESLISTING_FAMILIES[[#This Row],[LISTING_LOAN_ID_PROP_ADDR]]&lt;&gt;"",NOT(ISNUMBER(MATCH(TBL_QUAL_SERVICESLISTING_FAMILIES[[#This Row],[LISTING_LOAN_ID_PROP_ADDR]],RANGE_LOOKUP_UDARDA_LOANLIST,0)))),1,0)
)</f>
        <v>0</v>
      </c>
    </row>
    <row r="968" spans="2:12" ht="20.100000000000001" customHeight="1" x14ac:dyDescent="0.25">
      <c r="B968" s="25" t="str">
        <f>IF(TBL_QUAL_SERVICESLISTING_FAMILIES[[#This Row],[RECORD_STARTED]],IF(TBL_QUAL_SERVICESLISTING_FAMILIES[[#This Row],[ERROR_COUNT]]&gt;0,-1,IF(TBL_QUAL_SERVICESLISTING_FAMILIES[[#This Row],[REQ_FIELDS_POPULATED]],1,0)),"")</f>
        <v/>
      </c>
      <c r="C968" s="94">
        <f>ROW()-ROW(TBL_QUAL_SERVICESLISTING_FAMILIES[[#Headers],[ROW_ID]])</f>
        <v>959</v>
      </c>
      <c r="D968" s="82"/>
      <c r="E968" s="82"/>
      <c r="F968" s="33"/>
      <c r="G96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8" s="84" t="str">
        <f>IFERROR(INDEX(TBL_UDARDA_LOANPOOL[QUAL_SERVICES_HUD_MFI],MATCH(TBL_QUAL_SERVICESLISTING_FAMILIES[[#This Row],[LISTING_LOAN_ID_PROP_ADDR]],TBL_UDARDA_LOANPOOL[LOAN_ID_PROP_ADDR],0)),"")</f>
        <v/>
      </c>
      <c r="I96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8" s="36" t="b">
        <f>CONCATENATE(TBL_QUAL_SERVICESLISTING_FAMILIES[[#This Row],[LISTING_LOAN_ID_PROP_ADDR]],TBL_QUAL_SERVICESLISTING_FAMILIES[[#This Row],[FAMILY_NAME]],TBL_QUAL_SERVICESLISTING_FAMILIES[[#This Row],[HOUSEHOLD_ANNUAL_INCOME]])&lt;&gt;""</f>
        <v>0</v>
      </c>
      <c r="K968" s="36" t="b">
        <f>AND(TBL_QUAL_SERVICESLISTING_FAMILIES[[#This Row],[LISTING_LOAN_ID_PROP_ADDR]]&lt;&gt;"",TBL_QUAL_SERVICESLISTING_FAMILIES[[#This Row],[FAMILY_NAME]]&lt;&gt;"",TBL_QUAL_SERVICESLISTING_FAMILIES[[#This Row],[HOUSEHOLD_ANNUAL_INCOME]]&lt;&gt;"")</f>
        <v>0</v>
      </c>
      <c r="L968" s="36">
        <f>SUM(
IF(AND(TBL_QUAL_SERVICESLISTING_FAMILIES[[#This Row],[LISTING_LOAN_ID_PROP_ADDR]]&lt;&gt;"",NOT(ISNUMBER(MATCH(TBL_QUAL_SERVICESLISTING_FAMILIES[[#This Row],[LISTING_LOAN_ID_PROP_ADDR]],RANGE_LOOKUP_UDARDA_LOANLIST,0)))),1,0)
)</f>
        <v>0</v>
      </c>
    </row>
    <row r="969" spans="2:12" ht="20.100000000000001" customHeight="1" x14ac:dyDescent="0.25">
      <c r="B969" s="25" t="str">
        <f>IF(TBL_QUAL_SERVICESLISTING_FAMILIES[[#This Row],[RECORD_STARTED]],IF(TBL_QUAL_SERVICESLISTING_FAMILIES[[#This Row],[ERROR_COUNT]]&gt;0,-1,IF(TBL_QUAL_SERVICESLISTING_FAMILIES[[#This Row],[REQ_FIELDS_POPULATED]],1,0)),"")</f>
        <v/>
      </c>
      <c r="C969" s="94">
        <f>ROW()-ROW(TBL_QUAL_SERVICESLISTING_FAMILIES[[#Headers],[ROW_ID]])</f>
        <v>960</v>
      </c>
      <c r="D969" s="82"/>
      <c r="E969" s="82"/>
      <c r="F969" s="33"/>
      <c r="G96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9" s="84" t="str">
        <f>IFERROR(INDEX(TBL_UDARDA_LOANPOOL[QUAL_SERVICES_HUD_MFI],MATCH(TBL_QUAL_SERVICESLISTING_FAMILIES[[#This Row],[LISTING_LOAN_ID_PROP_ADDR]],TBL_UDARDA_LOANPOOL[LOAN_ID_PROP_ADDR],0)),"")</f>
        <v/>
      </c>
      <c r="I96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9" s="36" t="b">
        <f>CONCATENATE(TBL_QUAL_SERVICESLISTING_FAMILIES[[#This Row],[LISTING_LOAN_ID_PROP_ADDR]],TBL_QUAL_SERVICESLISTING_FAMILIES[[#This Row],[FAMILY_NAME]],TBL_QUAL_SERVICESLISTING_FAMILIES[[#This Row],[HOUSEHOLD_ANNUAL_INCOME]])&lt;&gt;""</f>
        <v>0</v>
      </c>
      <c r="K969" s="36" t="b">
        <f>AND(TBL_QUAL_SERVICESLISTING_FAMILIES[[#This Row],[LISTING_LOAN_ID_PROP_ADDR]]&lt;&gt;"",TBL_QUAL_SERVICESLISTING_FAMILIES[[#This Row],[FAMILY_NAME]]&lt;&gt;"",TBL_QUAL_SERVICESLISTING_FAMILIES[[#This Row],[HOUSEHOLD_ANNUAL_INCOME]]&lt;&gt;"")</f>
        <v>0</v>
      </c>
      <c r="L969" s="36">
        <f>SUM(
IF(AND(TBL_QUAL_SERVICESLISTING_FAMILIES[[#This Row],[LISTING_LOAN_ID_PROP_ADDR]]&lt;&gt;"",NOT(ISNUMBER(MATCH(TBL_QUAL_SERVICESLISTING_FAMILIES[[#This Row],[LISTING_LOAN_ID_PROP_ADDR]],RANGE_LOOKUP_UDARDA_LOANLIST,0)))),1,0)
)</f>
        <v>0</v>
      </c>
    </row>
    <row r="970" spans="2:12" ht="20.100000000000001" customHeight="1" x14ac:dyDescent="0.25">
      <c r="B970" s="25" t="str">
        <f>IF(TBL_QUAL_SERVICESLISTING_FAMILIES[[#This Row],[RECORD_STARTED]],IF(TBL_QUAL_SERVICESLISTING_FAMILIES[[#This Row],[ERROR_COUNT]]&gt;0,-1,IF(TBL_QUAL_SERVICESLISTING_FAMILIES[[#This Row],[REQ_FIELDS_POPULATED]],1,0)),"")</f>
        <v/>
      </c>
      <c r="C970" s="94">
        <f>ROW()-ROW(TBL_QUAL_SERVICESLISTING_FAMILIES[[#Headers],[ROW_ID]])</f>
        <v>961</v>
      </c>
      <c r="D970" s="82"/>
      <c r="E970" s="82"/>
      <c r="F970" s="33"/>
      <c r="G97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0" s="84" t="str">
        <f>IFERROR(INDEX(TBL_UDARDA_LOANPOOL[QUAL_SERVICES_HUD_MFI],MATCH(TBL_QUAL_SERVICESLISTING_FAMILIES[[#This Row],[LISTING_LOAN_ID_PROP_ADDR]],TBL_UDARDA_LOANPOOL[LOAN_ID_PROP_ADDR],0)),"")</f>
        <v/>
      </c>
      <c r="I97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0" s="36" t="b">
        <f>CONCATENATE(TBL_QUAL_SERVICESLISTING_FAMILIES[[#This Row],[LISTING_LOAN_ID_PROP_ADDR]],TBL_QUAL_SERVICESLISTING_FAMILIES[[#This Row],[FAMILY_NAME]],TBL_QUAL_SERVICESLISTING_FAMILIES[[#This Row],[HOUSEHOLD_ANNUAL_INCOME]])&lt;&gt;""</f>
        <v>0</v>
      </c>
      <c r="K970" s="36" t="b">
        <f>AND(TBL_QUAL_SERVICESLISTING_FAMILIES[[#This Row],[LISTING_LOAN_ID_PROP_ADDR]]&lt;&gt;"",TBL_QUAL_SERVICESLISTING_FAMILIES[[#This Row],[FAMILY_NAME]]&lt;&gt;"",TBL_QUAL_SERVICESLISTING_FAMILIES[[#This Row],[HOUSEHOLD_ANNUAL_INCOME]]&lt;&gt;"")</f>
        <v>0</v>
      </c>
      <c r="L970" s="36">
        <f>SUM(
IF(AND(TBL_QUAL_SERVICESLISTING_FAMILIES[[#This Row],[LISTING_LOAN_ID_PROP_ADDR]]&lt;&gt;"",NOT(ISNUMBER(MATCH(TBL_QUAL_SERVICESLISTING_FAMILIES[[#This Row],[LISTING_LOAN_ID_PROP_ADDR]],RANGE_LOOKUP_UDARDA_LOANLIST,0)))),1,0)
)</f>
        <v>0</v>
      </c>
    </row>
    <row r="971" spans="2:12" ht="20.100000000000001" customHeight="1" x14ac:dyDescent="0.25">
      <c r="B971" s="25" t="str">
        <f>IF(TBL_QUAL_SERVICESLISTING_FAMILIES[[#This Row],[RECORD_STARTED]],IF(TBL_QUAL_SERVICESLISTING_FAMILIES[[#This Row],[ERROR_COUNT]]&gt;0,-1,IF(TBL_QUAL_SERVICESLISTING_FAMILIES[[#This Row],[REQ_FIELDS_POPULATED]],1,0)),"")</f>
        <v/>
      </c>
      <c r="C971" s="94">
        <f>ROW()-ROW(TBL_QUAL_SERVICESLISTING_FAMILIES[[#Headers],[ROW_ID]])</f>
        <v>962</v>
      </c>
      <c r="D971" s="82"/>
      <c r="E971" s="82"/>
      <c r="F971" s="33"/>
      <c r="G97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1" s="84" t="str">
        <f>IFERROR(INDEX(TBL_UDARDA_LOANPOOL[QUAL_SERVICES_HUD_MFI],MATCH(TBL_QUAL_SERVICESLISTING_FAMILIES[[#This Row],[LISTING_LOAN_ID_PROP_ADDR]],TBL_UDARDA_LOANPOOL[LOAN_ID_PROP_ADDR],0)),"")</f>
        <v/>
      </c>
      <c r="I97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1" s="36" t="b">
        <f>CONCATENATE(TBL_QUAL_SERVICESLISTING_FAMILIES[[#This Row],[LISTING_LOAN_ID_PROP_ADDR]],TBL_QUAL_SERVICESLISTING_FAMILIES[[#This Row],[FAMILY_NAME]],TBL_QUAL_SERVICESLISTING_FAMILIES[[#This Row],[HOUSEHOLD_ANNUAL_INCOME]])&lt;&gt;""</f>
        <v>0</v>
      </c>
      <c r="K971" s="36" t="b">
        <f>AND(TBL_QUAL_SERVICESLISTING_FAMILIES[[#This Row],[LISTING_LOAN_ID_PROP_ADDR]]&lt;&gt;"",TBL_QUAL_SERVICESLISTING_FAMILIES[[#This Row],[FAMILY_NAME]]&lt;&gt;"",TBL_QUAL_SERVICESLISTING_FAMILIES[[#This Row],[HOUSEHOLD_ANNUAL_INCOME]]&lt;&gt;"")</f>
        <v>0</v>
      </c>
      <c r="L971" s="36">
        <f>SUM(
IF(AND(TBL_QUAL_SERVICESLISTING_FAMILIES[[#This Row],[LISTING_LOAN_ID_PROP_ADDR]]&lt;&gt;"",NOT(ISNUMBER(MATCH(TBL_QUAL_SERVICESLISTING_FAMILIES[[#This Row],[LISTING_LOAN_ID_PROP_ADDR]],RANGE_LOOKUP_UDARDA_LOANLIST,0)))),1,0)
)</f>
        <v>0</v>
      </c>
    </row>
    <row r="972" spans="2:12" ht="20.100000000000001" customHeight="1" x14ac:dyDescent="0.25">
      <c r="B972" s="25" t="str">
        <f>IF(TBL_QUAL_SERVICESLISTING_FAMILIES[[#This Row],[RECORD_STARTED]],IF(TBL_QUAL_SERVICESLISTING_FAMILIES[[#This Row],[ERROR_COUNT]]&gt;0,-1,IF(TBL_QUAL_SERVICESLISTING_FAMILIES[[#This Row],[REQ_FIELDS_POPULATED]],1,0)),"")</f>
        <v/>
      </c>
      <c r="C972" s="94">
        <f>ROW()-ROW(TBL_QUAL_SERVICESLISTING_FAMILIES[[#Headers],[ROW_ID]])</f>
        <v>963</v>
      </c>
      <c r="D972" s="82"/>
      <c r="E972" s="82"/>
      <c r="F972" s="33"/>
      <c r="G97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2" s="84" t="str">
        <f>IFERROR(INDEX(TBL_UDARDA_LOANPOOL[QUAL_SERVICES_HUD_MFI],MATCH(TBL_QUAL_SERVICESLISTING_FAMILIES[[#This Row],[LISTING_LOAN_ID_PROP_ADDR]],TBL_UDARDA_LOANPOOL[LOAN_ID_PROP_ADDR],0)),"")</f>
        <v/>
      </c>
      <c r="I97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2" s="36" t="b">
        <f>CONCATENATE(TBL_QUAL_SERVICESLISTING_FAMILIES[[#This Row],[LISTING_LOAN_ID_PROP_ADDR]],TBL_QUAL_SERVICESLISTING_FAMILIES[[#This Row],[FAMILY_NAME]],TBL_QUAL_SERVICESLISTING_FAMILIES[[#This Row],[HOUSEHOLD_ANNUAL_INCOME]])&lt;&gt;""</f>
        <v>0</v>
      </c>
      <c r="K972" s="36" t="b">
        <f>AND(TBL_QUAL_SERVICESLISTING_FAMILIES[[#This Row],[LISTING_LOAN_ID_PROP_ADDR]]&lt;&gt;"",TBL_QUAL_SERVICESLISTING_FAMILIES[[#This Row],[FAMILY_NAME]]&lt;&gt;"",TBL_QUAL_SERVICESLISTING_FAMILIES[[#This Row],[HOUSEHOLD_ANNUAL_INCOME]]&lt;&gt;"")</f>
        <v>0</v>
      </c>
      <c r="L972" s="36">
        <f>SUM(
IF(AND(TBL_QUAL_SERVICESLISTING_FAMILIES[[#This Row],[LISTING_LOAN_ID_PROP_ADDR]]&lt;&gt;"",NOT(ISNUMBER(MATCH(TBL_QUAL_SERVICESLISTING_FAMILIES[[#This Row],[LISTING_LOAN_ID_PROP_ADDR]],RANGE_LOOKUP_UDARDA_LOANLIST,0)))),1,0)
)</f>
        <v>0</v>
      </c>
    </row>
    <row r="973" spans="2:12" ht="20.100000000000001" customHeight="1" x14ac:dyDescent="0.25">
      <c r="B973" s="25" t="str">
        <f>IF(TBL_QUAL_SERVICESLISTING_FAMILIES[[#This Row],[RECORD_STARTED]],IF(TBL_QUAL_SERVICESLISTING_FAMILIES[[#This Row],[ERROR_COUNT]]&gt;0,-1,IF(TBL_QUAL_SERVICESLISTING_FAMILIES[[#This Row],[REQ_FIELDS_POPULATED]],1,0)),"")</f>
        <v/>
      </c>
      <c r="C973" s="94">
        <f>ROW()-ROW(TBL_QUAL_SERVICESLISTING_FAMILIES[[#Headers],[ROW_ID]])</f>
        <v>964</v>
      </c>
      <c r="D973" s="82"/>
      <c r="E973" s="82"/>
      <c r="F973" s="33"/>
      <c r="G97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3" s="84" t="str">
        <f>IFERROR(INDEX(TBL_UDARDA_LOANPOOL[QUAL_SERVICES_HUD_MFI],MATCH(TBL_QUAL_SERVICESLISTING_FAMILIES[[#This Row],[LISTING_LOAN_ID_PROP_ADDR]],TBL_UDARDA_LOANPOOL[LOAN_ID_PROP_ADDR],0)),"")</f>
        <v/>
      </c>
      <c r="I97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3" s="36" t="b">
        <f>CONCATENATE(TBL_QUAL_SERVICESLISTING_FAMILIES[[#This Row],[LISTING_LOAN_ID_PROP_ADDR]],TBL_QUAL_SERVICESLISTING_FAMILIES[[#This Row],[FAMILY_NAME]],TBL_QUAL_SERVICESLISTING_FAMILIES[[#This Row],[HOUSEHOLD_ANNUAL_INCOME]])&lt;&gt;""</f>
        <v>0</v>
      </c>
      <c r="K973" s="36" t="b">
        <f>AND(TBL_QUAL_SERVICESLISTING_FAMILIES[[#This Row],[LISTING_LOAN_ID_PROP_ADDR]]&lt;&gt;"",TBL_QUAL_SERVICESLISTING_FAMILIES[[#This Row],[FAMILY_NAME]]&lt;&gt;"",TBL_QUAL_SERVICESLISTING_FAMILIES[[#This Row],[HOUSEHOLD_ANNUAL_INCOME]]&lt;&gt;"")</f>
        <v>0</v>
      </c>
      <c r="L973" s="36">
        <f>SUM(
IF(AND(TBL_QUAL_SERVICESLISTING_FAMILIES[[#This Row],[LISTING_LOAN_ID_PROP_ADDR]]&lt;&gt;"",NOT(ISNUMBER(MATCH(TBL_QUAL_SERVICESLISTING_FAMILIES[[#This Row],[LISTING_LOAN_ID_PROP_ADDR]],RANGE_LOOKUP_UDARDA_LOANLIST,0)))),1,0)
)</f>
        <v>0</v>
      </c>
    </row>
    <row r="974" spans="2:12" ht="20.100000000000001" customHeight="1" x14ac:dyDescent="0.25">
      <c r="B974" s="25" t="str">
        <f>IF(TBL_QUAL_SERVICESLISTING_FAMILIES[[#This Row],[RECORD_STARTED]],IF(TBL_QUAL_SERVICESLISTING_FAMILIES[[#This Row],[ERROR_COUNT]]&gt;0,-1,IF(TBL_QUAL_SERVICESLISTING_FAMILIES[[#This Row],[REQ_FIELDS_POPULATED]],1,0)),"")</f>
        <v/>
      </c>
      <c r="C974" s="94">
        <f>ROW()-ROW(TBL_QUAL_SERVICESLISTING_FAMILIES[[#Headers],[ROW_ID]])</f>
        <v>965</v>
      </c>
      <c r="D974" s="82"/>
      <c r="E974" s="82"/>
      <c r="F974" s="33"/>
      <c r="G97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4" s="84" t="str">
        <f>IFERROR(INDEX(TBL_UDARDA_LOANPOOL[QUAL_SERVICES_HUD_MFI],MATCH(TBL_QUAL_SERVICESLISTING_FAMILIES[[#This Row],[LISTING_LOAN_ID_PROP_ADDR]],TBL_UDARDA_LOANPOOL[LOAN_ID_PROP_ADDR],0)),"")</f>
        <v/>
      </c>
      <c r="I97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4" s="36" t="b">
        <f>CONCATENATE(TBL_QUAL_SERVICESLISTING_FAMILIES[[#This Row],[LISTING_LOAN_ID_PROP_ADDR]],TBL_QUAL_SERVICESLISTING_FAMILIES[[#This Row],[FAMILY_NAME]],TBL_QUAL_SERVICESLISTING_FAMILIES[[#This Row],[HOUSEHOLD_ANNUAL_INCOME]])&lt;&gt;""</f>
        <v>0</v>
      </c>
      <c r="K974" s="36" t="b">
        <f>AND(TBL_QUAL_SERVICESLISTING_FAMILIES[[#This Row],[LISTING_LOAN_ID_PROP_ADDR]]&lt;&gt;"",TBL_QUAL_SERVICESLISTING_FAMILIES[[#This Row],[FAMILY_NAME]]&lt;&gt;"",TBL_QUAL_SERVICESLISTING_FAMILIES[[#This Row],[HOUSEHOLD_ANNUAL_INCOME]]&lt;&gt;"")</f>
        <v>0</v>
      </c>
      <c r="L974" s="36">
        <f>SUM(
IF(AND(TBL_QUAL_SERVICESLISTING_FAMILIES[[#This Row],[LISTING_LOAN_ID_PROP_ADDR]]&lt;&gt;"",NOT(ISNUMBER(MATCH(TBL_QUAL_SERVICESLISTING_FAMILIES[[#This Row],[LISTING_LOAN_ID_PROP_ADDR]],RANGE_LOOKUP_UDARDA_LOANLIST,0)))),1,0)
)</f>
        <v>0</v>
      </c>
    </row>
    <row r="975" spans="2:12" ht="20.100000000000001" customHeight="1" x14ac:dyDescent="0.25">
      <c r="B975" s="25" t="str">
        <f>IF(TBL_QUAL_SERVICESLISTING_FAMILIES[[#This Row],[RECORD_STARTED]],IF(TBL_QUAL_SERVICESLISTING_FAMILIES[[#This Row],[ERROR_COUNT]]&gt;0,-1,IF(TBL_QUAL_SERVICESLISTING_FAMILIES[[#This Row],[REQ_FIELDS_POPULATED]],1,0)),"")</f>
        <v/>
      </c>
      <c r="C975" s="94">
        <f>ROW()-ROW(TBL_QUAL_SERVICESLISTING_FAMILIES[[#Headers],[ROW_ID]])</f>
        <v>966</v>
      </c>
      <c r="D975" s="82"/>
      <c r="E975" s="82"/>
      <c r="F975" s="33"/>
      <c r="G97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5" s="84" t="str">
        <f>IFERROR(INDEX(TBL_UDARDA_LOANPOOL[QUAL_SERVICES_HUD_MFI],MATCH(TBL_QUAL_SERVICESLISTING_FAMILIES[[#This Row],[LISTING_LOAN_ID_PROP_ADDR]],TBL_UDARDA_LOANPOOL[LOAN_ID_PROP_ADDR],0)),"")</f>
        <v/>
      </c>
      <c r="I97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5" s="36" t="b">
        <f>CONCATENATE(TBL_QUAL_SERVICESLISTING_FAMILIES[[#This Row],[LISTING_LOAN_ID_PROP_ADDR]],TBL_QUAL_SERVICESLISTING_FAMILIES[[#This Row],[FAMILY_NAME]],TBL_QUAL_SERVICESLISTING_FAMILIES[[#This Row],[HOUSEHOLD_ANNUAL_INCOME]])&lt;&gt;""</f>
        <v>0</v>
      </c>
      <c r="K975" s="36" t="b">
        <f>AND(TBL_QUAL_SERVICESLISTING_FAMILIES[[#This Row],[LISTING_LOAN_ID_PROP_ADDR]]&lt;&gt;"",TBL_QUAL_SERVICESLISTING_FAMILIES[[#This Row],[FAMILY_NAME]]&lt;&gt;"",TBL_QUAL_SERVICESLISTING_FAMILIES[[#This Row],[HOUSEHOLD_ANNUAL_INCOME]]&lt;&gt;"")</f>
        <v>0</v>
      </c>
      <c r="L975" s="36">
        <f>SUM(
IF(AND(TBL_QUAL_SERVICESLISTING_FAMILIES[[#This Row],[LISTING_LOAN_ID_PROP_ADDR]]&lt;&gt;"",NOT(ISNUMBER(MATCH(TBL_QUAL_SERVICESLISTING_FAMILIES[[#This Row],[LISTING_LOAN_ID_PROP_ADDR]],RANGE_LOOKUP_UDARDA_LOANLIST,0)))),1,0)
)</f>
        <v>0</v>
      </c>
    </row>
    <row r="976" spans="2:12" ht="20.100000000000001" customHeight="1" x14ac:dyDescent="0.25">
      <c r="B976" s="25" t="str">
        <f>IF(TBL_QUAL_SERVICESLISTING_FAMILIES[[#This Row],[RECORD_STARTED]],IF(TBL_QUAL_SERVICESLISTING_FAMILIES[[#This Row],[ERROR_COUNT]]&gt;0,-1,IF(TBL_QUAL_SERVICESLISTING_FAMILIES[[#This Row],[REQ_FIELDS_POPULATED]],1,0)),"")</f>
        <v/>
      </c>
      <c r="C976" s="94">
        <f>ROW()-ROW(TBL_QUAL_SERVICESLISTING_FAMILIES[[#Headers],[ROW_ID]])</f>
        <v>967</v>
      </c>
      <c r="D976" s="82"/>
      <c r="E976" s="82"/>
      <c r="F976" s="33"/>
      <c r="G97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6" s="84" t="str">
        <f>IFERROR(INDEX(TBL_UDARDA_LOANPOOL[QUAL_SERVICES_HUD_MFI],MATCH(TBL_QUAL_SERVICESLISTING_FAMILIES[[#This Row],[LISTING_LOAN_ID_PROP_ADDR]],TBL_UDARDA_LOANPOOL[LOAN_ID_PROP_ADDR],0)),"")</f>
        <v/>
      </c>
      <c r="I97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6" s="36" t="b">
        <f>CONCATENATE(TBL_QUAL_SERVICESLISTING_FAMILIES[[#This Row],[LISTING_LOAN_ID_PROP_ADDR]],TBL_QUAL_SERVICESLISTING_FAMILIES[[#This Row],[FAMILY_NAME]],TBL_QUAL_SERVICESLISTING_FAMILIES[[#This Row],[HOUSEHOLD_ANNUAL_INCOME]])&lt;&gt;""</f>
        <v>0</v>
      </c>
      <c r="K976" s="36" t="b">
        <f>AND(TBL_QUAL_SERVICESLISTING_FAMILIES[[#This Row],[LISTING_LOAN_ID_PROP_ADDR]]&lt;&gt;"",TBL_QUAL_SERVICESLISTING_FAMILIES[[#This Row],[FAMILY_NAME]]&lt;&gt;"",TBL_QUAL_SERVICESLISTING_FAMILIES[[#This Row],[HOUSEHOLD_ANNUAL_INCOME]]&lt;&gt;"")</f>
        <v>0</v>
      </c>
      <c r="L976" s="36">
        <f>SUM(
IF(AND(TBL_QUAL_SERVICESLISTING_FAMILIES[[#This Row],[LISTING_LOAN_ID_PROP_ADDR]]&lt;&gt;"",NOT(ISNUMBER(MATCH(TBL_QUAL_SERVICESLISTING_FAMILIES[[#This Row],[LISTING_LOAN_ID_PROP_ADDR]],RANGE_LOOKUP_UDARDA_LOANLIST,0)))),1,0)
)</f>
        <v>0</v>
      </c>
    </row>
    <row r="977" spans="2:12" ht="20.100000000000001" customHeight="1" x14ac:dyDescent="0.25">
      <c r="B977" s="25" t="str">
        <f>IF(TBL_QUAL_SERVICESLISTING_FAMILIES[[#This Row],[RECORD_STARTED]],IF(TBL_QUAL_SERVICESLISTING_FAMILIES[[#This Row],[ERROR_COUNT]]&gt;0,-1,IF(TBL_QUAL_SERVICESLISTING_FAMILIES[[#This Row],[REQ_FIELDS_POPULATED]],1,0)),"")</f>
        <v/>
      </c>
      <c r="C977" s="94">
        <f>ROW()-ROW(TBL_QUAL_SERVICESLISTING_FAMILIES[[#Headers],[ROW_ID]])</f>
        <v>968</v>
      </c>
      <c r="D977" s="82"/>
      <c r="E977" s="82"/>
      <c r="F977" s="33"/>
      <c r="G97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7" s="84" t="str">
        <f>IFERROR(INDEX(TBL_UDARDA_LOANPOOL[QUAL_SERVICES_HUD_MFI],MATCH(TBL_QUAL_SERVICESLISTING_FAMILIES[[#This Row],[LISTING_LOAN_ID_PROP_ADDR]],TBL_UDARDA_LOANPOOL[LOAN_ID_PROP_ADDR],0)),"")</f>
        <v/>
      </c>
      <c r="I97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7" s="36" t="b">
        <f>CONCATENATE(TBL_QUAL_SERVICESLISTING_FAMILIES[[#This Row],[LISTING_LOAN_ID_PROP_ADDR]],TBL_QUAL_SERVICESLISTING_FAMILIES[[#This Row],[FAMILY_NAME]],TBL_QUAL_SERVICESLISTING_FAMILIES[[#This Row],[HOUSEHOLD_ANNUAL_INCOME]])&lt;&gt;""</f>
        <v>0</v>
      </c>
      <c r="K977" s="36" t="b">
        <f>AND(TBL_QUAL_SERVICESLISTING_FAMILIES[[#This Row],[LISTING_LOAN_ID_PROP_ADDR]]&lt;&gt;"",TBL_QUAL_SERVICESLISTING_FAMILIES[[#This Row],[FAMILY_NAME]]&lt;&gt;"",TBL_QUAL_SERVICESLISTING_FAMILIES[[#This Row],[HOUSEHOLD_ANNUAL_INCOME]]&lt;&gt;"")</f>
        <v>0</v>
      </c>
      <c r="L977" s="36">
        <f>SUM(
IF(AND(TBL_QUAL_SERVICESLISTING_FAMILIES[[#This Row],[LISTING_LOAN_ID_PROP_ADDR]]&lt;&gt;"",NOT(ISNUMBER(MATCH(TBL_QUAL_SERVICESLISTING_FAMILIES[[#This Row],[LISTING_LOAN_ID_PROP_ADDR]],RANGE_LOOKUP_UDARDA_LOANLIST,0)))),1,0)
)</f>
        <v>0</v>
      </c>
    </row>
    <row r="978" spans="2:12" ht="20.100000000000001" customHeight="1" x14ac:dyDescent="0.25">
      <c r="B978" s="25" t="str">
        <f>IF(TBL_QUAL_SERVICESLISTING_FAMILIES[[#This Row],[RECORD_STARTED]],IF(TBL_QUAL_SERVICESLISTING_FAMILIES[[#This Row],[ERROR_COUNT]]&gt;0,-1,IF(TBL_QUAL_SERVICESLISTING_FAMILIES[[#This Row],[REQ_FIELDS_POPULATED]],1,0)),"")</f>
        <v/>
      </c>
      <c r="C978" s="94">
        <f>ROW()-ROW(TBL_QUAL_SERVICESLISTING_FAMILIES[[#Headers],[ROW_ID]])</f>
        <v>969</v>
      </c>
      <c r="D978" s="82"/>
      <c r="E978" s="82"/>
      <c r="F978" s="33"/>
      <c r="G97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8" s="84" t="str">
        <f>IFERROR(INDEX(TBL_UDARDA_LOANPOOL[QUAL_SERVICES_HUD_MFI],MATCH(TBL_QUAL_SERVICESLISTING_FAMILIES[[#This Row],[LISTING_LOAN_ID_PROP_ADDR]],TBL_UDARDA_LOANPOOL[LOAN_ID_PROP_ADDR],0)),"")</f>
        <v/>
      </c>
      <c r="I97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8" s="36" t="b">
        <f>CONCATENATE(TBL_QUAL_SERVICESLISTING_FAMILIES[[#This Row],[LISTING_LOAN_ID_PROP_ADDR]],TBL_QUAL_SERVICESLISTING_FAMILIES[[#This Row],[FAMILY_NAME]],TBL_QUAL_SERVICESLISTING_FAMILIES[[#This Row],[HOUSEHOLD_ANNUAL_INCOME]])&lt;&gt;""</f>
        <v>0</v>
      </c>
      <c r="K978" s="36" t="b">
        <f>AND(TBL_QUAL_SERVICESLISTING_FAMILIES[[#This Row],[LISTING_LOAN_ID_PROP_ADDR]]&lt;&gt;"",TBL_QUAL_SERVICESLISTING_FAMILIES[[#This Row],[FAMILY_NAME]]&lt;&gt;"",TBL_QUAL_SERVICESLISTING_FAMILIES[[#This Row],[HOUSEHOLD_ANNUAL_INCOME]]&lt;&gt;"")</f>
        <v>0</v>
      </c>
      <c r="L978" s="36">
        <f>SUM(
IF(AND(TBL_QUAL_SERVICESLISTING_FAMILIES[[#This Row],[LISTING_LOAN_ID_PROP_ADDR]]&lt;&gt;"",NOT(ISNUMBER(MATCH(TBL_QUAL_SERVICESLISTING_FAMILIES[[#This Row],[LISTING_LOAN_ID_PROP_ADDR]],RANGE_LOOKUP_UDARDA_LOANLIST,0)))),1,0)
)</f>
        <v>0</v>
      </c>
    </row>
    <row r="979" spans="2:12" ht="20.100000000000001" customHeight="1" x14ac:dyDescent="0.25">
      <c r="B979" s="25" t="str">
        <f>IF(TBL_QUAL_SERVICESLISTING_FAMILIES[[#This Row],[RECORD_STARTED]],IF(TBL_QUAL_SERVICESLISTING_FAMILIES[[#This Row],[ERROR_COUNT]]&gt;0,-1,IF(TBL_QUAL_SERVICESLISTING_FAMILIES[[#This Row],[REQ_FIELDS_POPULATED]],1,0)),"")</f>
        <v/>
      </c>
      <c r="C979" s="94">
        <f>ROW()-ROW(TBL_QUAL_SERVICESLISTING_FAMILIES[[#Headers],[ROW_ID]])</f>
        <v>970</v>
      </c>
      <c r="D979" s="82"/>
      <c r="E979" s="82"/>
      <c r="F979" s="33"/>
      <c r="G97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9" s="84" t="str">
        <f>IFERROR(INDEX(TBL_UDARDA_LOANPOOL[QUAL_SERVICES_HUD_MFI],MATCH(TBL_QUAL_SERVICESLISTING_FAMILIES[[#This Row],[LISTING_LOAN_ID_PROP_ADDR]],TBL_UDARDA_LOANPOOL[LOAN_ID_PROP_ADDR],0)),"")</f>
        <v/>
      </c>
      <c r="I97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9" s="36" t="b">
        <f>CONCATENATE(TBL_QUAL_SERVICESLISTING_FAMILIES[[#This Row],[LISTING_LOAN_ID_PROP_ADDR]],TBL_QUAL_SERVICESLISTING_FAMILIES[[#This Row],[FAMILY_NAME]],TBL_QUAL_SERVICESLISTING_FAMILIES[[#This Row],[HOUSEHOLD_ANNUAL_INCOME]])&lt;&gt;""</f>
        <v>0</v>
      </c>
      <c r="K979" s="36" t="b">
        <f>AND(TBL_QUAL_SERVICESLISTING_FAMILIES[[#This Row],[LISTING_LOAN_ID_PROP_ADDR]]&lt;&gt;"",TBL_QUAL_SERVICESLISTING_FAMILIES[[#This Row],[FAMILY_NAME]]&lt;&gt;"",TBL_QUAL_SERVICESLISTING_FAMILIES[[#This Row],[HOUSEHOLD_ANNUAL_INCOME]]&lt;&gt;"")</f>
        <v>0</v>
      </c>
      <c r="L979" s="36">
        <f>SUM(
IF(AND(TBL_QUAL_SERVICESLISTING_FAMILIES[[#This Row],[LISTING_LOAN_ID_PROP_ADDR]]&lt;&gt;"",NOT(ISNUMBER(MATCH(TBL_QUAL_SERVICESLISTING_FAMILIES[[#This Row],[LISTING_LOAN_ID_PROP_ADDR]],RANGE_LOOKUP_UDARDA_LOANLIST,0)))),1,0)
)</f>
        <v>0</v>
      </c>
    </row>
    <row r="980" spans="2:12" ht="20.100000000000001" customHeight="1" x14ac:dyDescent="0.25">
      <c r="B980" s="25" t="str">
        <f>IF(TBL_QUAL_SERVICESLISTING_FAMILIES[[#This Row],[RECORD_STARTED]],IF(TBL_QUAL_SERVICESLISTING_FAMILIES[[#This Row],[ERROR_COUNT]]&gt;0,-1,IF(TBL_QUAL_SERVICESLISTING_FAMILIES[[#This Row],[REQ_FIELDS_POPULATED]],1,0)),"")</f>
        <v/>
      </c>
      <c r="C980" s="94">
        <f>ROW()-ROW(TBL_QUAL_SERVICESLISTING_FAMILIES[[#Headers],[ROW_ID]])</f>
        <v>971</v>
      </c>
      <c r="D980" s="82"/>
      <c r="E980" s="82"/>
      <c r="F980" s="33"/>
      <c r="G98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0" s="84" t="str">
        <f>IFERROR(INDEX(TBL_UDARDA_LOANPOOL[QUAL_SERVICES_HUD_MFI],MATCH(TBL_QUAL_SERVICESLISTING_FAMILIES[[#This Row],[LISTING_LOAN_ID_PROP_ADDR]],TBL_UDARDA_LOANPOOL[LOAN_ID_PROP_ADDR],0)),"")</f>
        <v/>
      </c>
      <c r="I98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0" s="36" t="b">
        <f>CONCATENATE(TBL_QUAL_SERVICESLISTING_FAMILIES[[#This Row],[LISTING_LOAN_ID_PROP_ADDR]],TBL_QUAL_SERVICESLISTING_FAMILIES[[#This Row],[FAMILY_NAME]],TBL_QUAL_SERVICESLISTING_FAMILIES[[#This Row],[HOUSEHOLD_ANNUAL_INCOME]])&lt;&gt;""</f>
        <v>0</v>
      </c>
      <c r="K980" s="36" t="b">
        <f>AND(TBL_QUAL_SERVICESLISTING_FAMILIES[[#This Row],[LISTING_LOAN_ID_PROP_ADDR]]&lt;&gt;"",TBL_QUAL_SERVICESLISTING_FAMILIES[[#This Row],[FAMILY_NAME]]&lt;&gt;"",TBL_QUAL_SERVICESLISTING_FAMILIES[[#This Row],[HOUSEHOLD_ANNUAL_INCOME]]&lt;&gt;"")</f>
        <v>0</v>
      </c>
      <c r="L980" s="36">
        <f>SUM(
IF(AND(TBL_QUAL_SERVICESLISTING_FAMILIES[[#This Row],[LISTING_LOAN_ID_PROP_ADDR]]&lt;&gt;"",NOT(ISNUMBER(MATCH(TBL_QUAL_SERVICESLISTING_FAMILIES[[#This Row],[LISTING_LOAN_ID_PROP_ADDR]],RANGE_LOOKUP_UDARDA_LOANLIST,0)))),1,0)
)</f>
        <v>0</v>
      </c>
    </row>
    <row r="981" spans="2:12" ht="20.100000000000001" customHeight="1" x14ac:dyDescent="0.25">
      <c r="B981" s="25" t="str">
        <f>IF(TBL_QUAL_SERVICESLISTING_FAMILIES[[#This Row],[RECORD_STARTED]],IF(TBL_QUAL_SERVICESLISTING_FAMILIES[[#This Row],[ERROR_COUNT]]&gt;0,-1,IF(TBL_QUAL_SERVICESLISTING_FAMILIES[[#This Row],[REQ_FIELDS_POPULATED]],1,0)),"")</f>
        <v/>
      </c>
      <c r="C981" s="94">
        <f>ROW()-ROW(TBL_QUAL_SERVICESLISTING_FAMILIES[[#Headers],[ROW_ID]])</f>
        <v>972</v>
      </c>
      <c r="D981" s="82"/>
      <c r="E981" s="82"/>
      <c r="F981" s="33"/>
      <c r="G98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1" s="84" t="str">
        <f>IFERROR(INDEX(TBL_UDARDA_LOANPOOL[QUAL_SERVICES_HUD_MFI],MATCH(TBL_QUAL_SERVICESLISTING_FAMILIES[[#This Row],[LISTING_LOAN_ID_PROP_ADDR]],TBL_UDARDA_LOANPOOL[LOAN_ID_PROP_ADDR],0)),"")</f>
        <v/>
      </c>
      <c r="I98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1" s="36" t="b">
        <f>CONCATENATE(TBL_QUAL_SERVICESLISTING_FAMILIES[[#This Row],[LISTING_LOAN_ID_PROP_ADDR]],TBL_QUAL_SERVICESLISTING_FAMILIES[[#This Row],[FAMILY_NAME]],TBL_QUAL_SERVICESLISTING_FAMILIES[[#This Row],[HOUSEHOLD_ANNUAL_INCOME]])&lt;&gt;""</f>
        <v>0</v>
      </c>
      <c r="K981" s="36" t="b">
        <f>AND(TBL_QUAL_SERVICESLISTING_FAMILIES[[#This Row],[LISTING_LOAN_ID_PROP_ADDR]]&lt;&gt;"",TBL_QUAL_SERVICESLISTING_FAMILIES[[#This Row],[FAMILY_NAME]]&lt;&gt;"",TBL_QUAL_SERVICESLISTING_FAMILIES[[#This Row],[HOUSEHOLD_ANNUAL_INCOME]]&lt;&gt;"")</f>
        <v>0</v>
      </c>
      <c r="L981" s="36">
        <f>SUM(
IF(AND(TBL_QUAL_SERVICESLISTING_FAMILIES[[#This Row],[LISTING_LOAN_ID_PROP_ADDR]]&lt;&gt;"",NOT(ISNUMBER(MATCH(TBL_QUAL_SERVICESLISTING_FAMILIES[[#This Row],[LISTING_LOAN_ID_PROP_ADDR]],RANGE_LOOKUP_UDARDA_LOANLIST,0)))),1,0)
)</f>
        <v>0</v>
      </c>
    </row>
    <row r="982" spans="2:12" ht="20.100000000000001" customHeight="1" x14ac:dyDescent="0.25">
      <c r="B982" s="25" t="str">
        <f>IF(TBL_QUAL_SERVICESLISTING_FAMILIES[[#This Row],[RECORD_STARTED]],IF(TBL_QUAL_SERVICESLISTING_FAMILIES[[#This Row],[ERROR_COUNT]]&gt;0,-1,IF(TBL_QUAL_SERVICESLISTING_FAMILIES[[#This Row],[REQ_FIELDS_POPULATED]],1,0)),"")</f>
        <v/>
      </c>
      <c r="C982" s="94">
        <f>ROW()-ROW(TBL_QUAL_SERVICESLISTING_FAMILIES[[#Headers],[ROW_ID]])</f>
        <v>973</v>
      </c>
      <c r="D982" s="82"/>
      <c r="E982" s="82"/>
      <c r="F982" s="33"/>
      <c r="G98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2" s="84" t="str">
        <f>IFERROR(INDEX(TBL_UDARDA_LOANPOOL[QUAL_SERVICES_HUD_MFI],MATCH(TBL_QUAL_SERVICESLISTING_FAMILIES[[#This Row],[LISTING_LOAN_ID_PROP_ADDR]],TBL_UDARDA_LOANPOOL[LOAN_ID_PROP_ADDR],0)),"")</f>
        <v/>
      </c>
      <c r="I98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2" s="36" t="b">
        <f>CONCATENATE(TBL_QUAL_SERVICESLISTING_FAMILIES[[#This Row],[LISTING_LOAN_ID_PROP_ADDR]],TBL_QUAL_SERVICESLISTING_FAMILIES[[#This Row],[FAMILY_NAME]],TBL_QUAL_SERVICESLISTING_FAMILIES[[#This Row],[HOUSEHOLD_ANNUAL_INCOME]])&lt;&gt;""</f>
        <v>0</v>
      </c>
      <c r="K982" s="36" t="b">
        <f>AND(TBL_QUAL_SERVICESLISTING_FAMILIES[[#This Row],[LISTING_LOAN_ID_PROP_ADDR]]&lt;&gt;"",TBL_QUAL_SERVICESLISTING_FAMILIES[[#This Row],[FAMILY_NAME]]&lt;&gt;"",TBL_QUAL_SERVICESLISTING_FAMILIES[[#This Row],[HOUSEHOLD_ANNUAL_INCOME]]&lt;&gt;"")</f>
        <v>0</v>
      </c>
      <c r="L982" s="36">
        <f>SUM(
IF(AND(TBL_QUAL_SERVICESLISTING_FAMILIES[[#This Row],[LISTING_LOAN_ID_PROP_ADDR]]&lt;&gt;"",NOT(ISNUMBER(MATCH(TBL_QUAL_SERVICESLISTING_FAMILIES[[#This Row],[LISTING_LOAN_ID_PROP_ADDR]],RANGE_LOOKUP_UDARDA_LOANLIST,0)))),1,0)
)</f>
        <v>0</v>
      </c>
    </row>
    <row r="983" spans="2:12" ht="20.100000000000001" customHeight="1" x14ac:dyDescent="0.25">
      <c r="B983" s="25" t="str">
        <f>IF(TBL_QUAL_SERVICESLISTING_FAMILIES[[#This Row],[RECORD_STARTED]],IF(TBL_QUAL_SERVICESLISTING_FAMILIES[[#This Row],[ERROR_COUNT]]&gt;0,-1,IF(TBL_QUAL_SERVICESLISTING_FAMILIES[[#This Row],[REQ_FIELDS_POPULATED]],1,0)),"")</f>
        <v/>
      </c>
      <c r="C983" s="94">
        <f>ROW()-ROW(TBL_QUAL_SERVICESLISTING_FAMILIES[[#Headers],[ROW_ID]])</f>
        <v>974</v>
      </c>
      <c r="D983" s="82"/>
      <c r="E983" s="82"/>
      <c r="F983" s="33"/>
      <c r="G98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3" s="84" t="str">
        <f>IFERROR(INDEX(TBL_UDARDA_LOANPOOL[QUAL_SERVICES_HUD_MFI],MATCH(TBL_QUAL_SERVICESLISTING_FAMILIES[[#This Row],[LISTING_LOAN_ID_PROP_ADDR]],TBL_UDARDA_LOANPOOL[LOAN_ID_PROP_ADDR],0)),"")</f>
        <v/>
      </c>
      <c r="I98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3" s="36" t="b">
        <f>CONCATENATE(TBL_QUAL_SERVICESLISTING_FAMILIES[[#This Row],[LISTING_LOAN_ID_PROP_ADDR]],TBL_QUAL_SERVICESLISTING_FAMILIES[[#This Row],[FAMILY_NAME]],TBL_QUAL_SERVICESLISTING_FAMILIES[[#This Row],[HOUSEHOLD_ANNUAL_INCOME]])&lt;&gt;""</f>
        <v>0</v>
      </c>
      <c r="K983" s="36" t="b">
        <f>AND(TBL_QUAL_SERVICESLISTING_FAMILIES[[#This Row],[LISTING_LOAN_ID_PROP_ADDR]]&lt;&gt;"",TBL_QUAL_SERVICESLISTING_FAMILIES[[#This Row],[FAMILY_NAME]]&lt;&gt;"",TBL_QUAL_SERVICESLISTING_FAMILIES[[#This Row],[HOUSEHOLD_ANNUAL_INCOME]]&lt;&gt;"")</f>
        <v>0</v>
      </c>
      <c r="L983" s="36">
        <f>SUM(
IF(AND(TBL_QUAL_SERVICESLISTING_FAMILIES[[#This Row],[LISTING_LOAN_ID_PROP_ADDR]]&lt;&gt;"",NOT(ISNUMBER(MATCH(TBL_QUAL_SERVICESLISTING_FAMILIES[[#This Row],[LISTING_LOAN_ID_PROP_ADDR]],RANGE_LOOKUP_UDARDA_LOANLIST,0)))),1,0)
)</f>
        <v>0</v>
      </c>
    </row>
    <row r="984" spans="2:12" ht="20.100000000000001" customHeight="1" x14ac:dyDescent="0.25">
      <c r="B984" s="25" t="str">
        <f>IF(TBL_QUAL_SERVICESLISTING_FAMILIES[[#This Row],[RECORD_STARTED]],IF(TBL_QUAL_SERVICESLISTING_FAMILIES[[#This Row],[ERROR_COUNT]]&gt;0,-1,IF(TBL_QUAL_SERVICESLISTING_FAMILIES[[#This Row],[REQ_FIELDS_POPULATED]],1,0)),"")</f>
        <v/>
      </c>
      <c r="C984" s="94">
        <f>ROW()-ROW(TBL_QUAL_SERVICESLISTING_FAMILIES[[#Headers],[ROW_ID]])</f>
        <v>975</v>
      </c>
      <c r="D984" s="82"/>
      <c r="E984" s="82"/>
      <c r="F984" s="33"/>
      <c r="G98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4" s="84" t="str">
        <f>IFERROR(INDEX(TBL_UDARDA_LOANPOOL[QUAL_SERVICES_HUD_MFI],MATCH(TBL_QUAL_SERVICESLISTING_FAMILIES[[#This Row],[LISTING_LOAN_ID_PROP_ADDR]],TBL_UDARDA_LOANPOOL[LOAN_ID_PROP_ADDR],0)),"")</f>
        <v/>
      </c>
      <c r="I98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4" s="36" t="b">
        <f>CONCATENATE(TBL_QUAL_SERVICESLISTING_FAMILIES[[#This Row],[LISTING_LOAN_ID_PROP_ADDR]],TBL_QUAL_SERVICESLISTING_FAMILIES[[#This Row],[FAMILY_NAME]],TBL_QUAL_SERVICESLISTING_FAMILIES[[#This Row],[HOUSEHOLD_ANNUAL_INCOME]])&lt;&gt;""</f>
        <v>0</v>
      </c>
      <c r="K984" s="36" t="b">
        <f>AND(TBL_QUAL_SERVICESLISTING_FAMILIES[[#This Row],[LISTING_LOAN_ID_PROP_ADDR]]&lt;&gt;"",TBL_QUAL_SERVICESLISTING_FAMILIES[[#This Row],[FAMILY_NAME]]&lt;&gt;"",TBL_QUAL_SERVICESLISTING_FAMILIES[[#This Row],[HOUSEHOLD_ANNUAL_INCOME]]&lt;&gt;"")</f>
        <v>0</v>
      </c>
      <c r="L984" s="36">
        <f>SUM(
IF(AND(TBL_QUAL_SERVICESLISTING_FAMILIES[[#This Row],[LISTING_LOAN_ID_PROP_ADDR]]&lt;&gt;"",NOT(ISNUMBER(MATCH(TBL_QUAL_SERVICESLISTING_FAMILIES[[#This Row],[LISTING_LOAN_ID_PROP_ADDR]],RANGE_LOOKUP_UDARDA_LOANLIST,0)))),1,0)
)</f>
        <v>0</v>
      </c>
    </row>
    <row r="985" spans="2:12" ht="20.100000000000001" customHeight="1" x14ac:dyDescent="0.25">
      <c r="B985" s="25" t="str">
        <f>IF(TBL_QUAL_SERVICESLISTING_FAMILIES[[#This Row],[RECORD_STARTED]],IF(TBL_QUAL_SERVICESLISTING_FAMILIES[[#This Row],[ERROR_COUNT]]&gt;0,-1,IF(TBL_QUAL_SERVICESLISTING_FAMILIES[[#This Row],[REQ_FIELDS_POPULATED]],1,0)),"")</f>
        <v/>
      </c>
      <c r="C985" s="94">
        <f>ROW()-ROW(TBL_QUAL_SERVICESLISTING_FAMILIES[[#Headers],[ROW_ID]])</f>
        <v>976</v>
      </c>
      <c r="D985" s="82"/>
      <c r="E985" s="82"/>
      <c r="F985" s="33"/>
      <c r="G98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5" s="84" t="str">
        <f>IFERROR(INDEX(TBL_UDARDA_LOANPOOL[QUAL_SERVICES_HUD_MFI],MATCH(TBL_QUAL_SERVICESLISTING_FAMILIES[[#This Row],[LISTING_LOAN_ID_PROP_ADDR]],TBL_UDARDA_LOANPOOL[LOAN_ID_PROP_ADDR],0)),"")</f>
        <v/>
      </c>
      <c r="I98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5" s="36" t="b">
        <f>CONCATENATE(TBL_QUAL_SERVICESLISTING_FAMILIES[[#This Row],[LISTING_LOAN_ID_PROP_ADDR]],TBL_QUAL_SERVICESLISTING_FAMILIES[[#This Row],[FAMILY_NAME]],TBL_QUAL_SERVICESLISTING_FAMILIES[[#This Row],[HOUSEHOLD_ANNUAL_INCOME]])&lt;&gt;""</f>
        <v>0</v>
      </c>
      <c r="K985" s="36" t="b">
        <f>AND(TBL_QUAL_SERVICESLISTING_FAMILIES[[#This Row],[LISTING_LOAN_ID_PROP_ADDR]]&lt;&gt;"",TBL_QUAL_SERVICESLISTING_FAMILIES[[#This Row],[FAMILY_NAME]]&lt;&gt;"",TBL_QUAL_SERVICESLISTING_FAMILIES[[#This Row],[HOUSEHOLD_ANNUAL_INCOME]]&lt;&gt;"")</f>
        <v>0</v>
      </c>
      <c r="L985" s="36">
        <f>SUM(
IF(AND(TBL_QUAL_SERVICESLISTING_FAMILIES[[#This Row],[LISTING_LOAN_ID_PROP_ADDR]]&lt;&gt;"",NOT(ISNUMBER(MATCH(TBL_QUAL_SERVICESLISTING_FAMILIES[[#This Row],[LISTING_LOAN_ID_PROP_ADDR]],RANGE_LOOKUP_UDARDA_LOANLIST,0)))),1,0)
)</f>
        <v>0</v>
      </c>
    </row>
    <row r="986" spans="2:12" ht="20.100000000000001" customHeight="1" x14ac:dyDescent="0.25">
      <c r="B986" s="25" t="str">
        <f>IF(TBL_QUAL_SERVICESLISTING_FAMILIES[[#This Row],[RECORD_STARTED]],IF(TBL_QUAL_SERVICESLISTING_FAMILIES[[#This Row],[ERROR_COUNT]]&gt;0,-1,IF(TBL_QUAL_SERVICESLISTING_FAMILIES[[#This Row],[REQ_FIELDS_POPULATED]],1,0)),"")</f>
        <v/>
      </c>
      <c r="C986" s="94">
        <f>ROW()-ROW(TBL_QUAL_SERVICESLISTING_FAMILIES[[#Headers],[ROW_ID]])</f>
        <v>977</v>
      </c>
      <c r="D986" s="82"/>
      <c r="E986" s="82"/>
      <c r="F986" s="33"/>
      <c r="G98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6" s="84" t="str">
        <f>IFERROR(INDEX(TBL_UDARDA_LOANPOOL[QUAL_SERVICES_HUD_MFI],MATCH(TBL_QUAL_SERVICESLISTING_FAMILIES[[#This Row],[LISTING_LOAN_ID_PROP_ADDR]],TBL_UDARDA_LOANPOOL[LOAN_ID_PROP_ADDR],0)),"")</f>
        <v/>
      </c>
      <c r="I98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6" s="36" t="b">
        <f>CONCATENATE(TBL_QUAL_SERVICESLISTING_FAMILIES[[#This Row],[LISTING_LOAN_ID_PROP_ADDR]],TBL_QUAL_SERVICESLISTING_FAMILIES[[#This Row],[FAMILY_NAME]],TBL_QUAL_SERVICESLISTING_FAMILIES[[#This Row],[HOUSEHOLD_ANNUAL_INCOME]])&lt;&gt;""</f>
        <v>0</v>
      </c>
      <c r="K986" s="36" t="b">
        <f>AND(TBL_QUAL_SERVICESLISTING_FAMILIES[[#This Row],[LISTING_LOAN_ID_PROP_ADDR]]&lt;&gt;"",TBL_QUAL_SERVICESLISTING_FAMILIES[[#This Row],[FAMILY_NAME]]&lt;&gt;"",TBL_QUAL_SERVICESLISTING_FAMILIES[[#This Row],[HOUSEHOLD_ANNUAL_INCOME]]&lt;&gt;"")</f>
        <v>0</v>
      </c>
      <c r="L986" s="36">
        <f>SUM(
IF(AND(TBL_QUAL_SERVICESLISTING_FAMILIES[[#This Row],[LISTING_LOAN_ID_PROP_ADDR]]&lt;&gt;"",NOT(ISNUMBER(MATCH(TBL_QUAL_SERVICESLISTING_FAMILIES[[#This Row],[LISTING_LOAN_ID_PROP_ADDR]],RANGE_LOOKUP_UDARDA_LOANLIST,0)))),1,0)
)</f>
        <v>0</v>
      </c>
    </row>
    <row r="987" spans="2:12" ht="20.100000000000001" customHeight="1" x14ac:dyDescent="0.25">
      <c r="B987" s="25" t="str">
        <f>IF(TBL_QUAL_SERVICESLISTING_FAMILIES[[#This Row],[RECORD_STARTED]],IF(TBL_QUAL_SERVICESLISTING_FAMILIES[[#This Row],[ERROR_COUNT]]&gt;0,-1,IF(TBL_QUAL_SERVICESLISTING_FAMILIES[[#This Row],[REQ_FIELDS_POPULATED]],1,0)),"")</f>
        <v/>
      </c>
      <c r="C987" s="94">
        <f>ROW()-ROW(TBL_QUAL_SERVICESLISTING_FAMILIES[[#Headers],[ROW_ID]])</f>
        <v>978</v>
      </c>
      <c r="D987" s="82"/>
      <c r="E987" s="82"/>
      <c r="F987" s="33"/>
      <c r="G98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7" s="84" t="str">
        <f>IFERROR(INDEX(TBL_UDARDA_LOANPOOL[QUAL_SERVICES_HUD_MFI],MATCH(TBL_QUAL_SERVICESLISTING_FAMILIES[[#This Row],[LISTING_LOAN_ID_PROP_ADDR]],TBL_UDARDA_LOANPOOL[LOAN_ID_PROP_ADDR],0)),"")</f>
        <v/>
      </c>
      <c r="I98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7" s="36" t="b">
        <f>CONCATENATE(TBL_QUAL_SERVICESLISTING_FAMILIES[[#This Row],[LISTING_LOAN_ID_PROP_ADDR]],TBL_QUAL_SERVICESLISTING_FAMILIES[[#This Row],[FAMILY_NAME]],TBL_QUAL_SERVICESLISTING_FAMILIES[[#This Row],[HOUSEHOLD_ANNUAL_INCOME]])&lt;&gt;""</f>
        <v>0</v>
      </c>
      <c r="K987" s="36" t="b">
        <f>AND(TBL_QUAL_SERVICESLISTING_FAMILIES[[#This Row],[LISTING_LOAN_ID_PROP_ADDR]]&lt;&gt;"",TBL_QUAL_SERVICESLISTING_FAMILIES[[#This Row],[FAMILY_NAME]]&lt;&gt;"",TBL_QUAL_SERVICESLISTING_FAMILIES[[#This Row],[HOUSEHOLD_ANNUAL_INCOME]]&lt;&gt;"")</f>
        <v>0</v>
      </c>
      <c r="L987" s="36">
        <f>SUM(
IF(AND(TBL_QUAL_SERVICESLISTING_FAMILIES[[#This Row],[LISTING_LOAN_ID_PROP_ADDR]]&lt;&gt;"",NOT(ISNUMBER(MATCH(TBL_QUAL_SERVICESLISTING_FAMILIES[[#This Row],[LISTING_LOAN_ID_PROP_ADDR]],RANGE_LOOKUP_UDARDA_LOANLIST,0)))),1,0)
)</f>
        <v>0</v>
      </c>
    </row>
    <row r="988" spans="2:12" ht="20.100000000000001" customHeight="1" x14ac:dyDescent="0.25">
      <c r="B988" s="25" t="str">
        <f>IF(TBL_QUAL_SERVICESLISTING_FAMILIES[[#This Row],[RECORD_STARTED]],IF(TBL_QUAL_SERVICESLISTING_FAMILIES[[#This Row],[ERROR_COUNT]]&gt;0,-1,IF(TBL_QUAL_SERVICESLISTING_FAMILIES[[#This Row],[REQ_FIELDS_POPULATED]],1,0)),"")</f>
        <v/>
      </c>
      <c r="C988" s="94">
        <f>ROW()-ROW(TBL_QUAL_SERVICESLISTING_FAMILIES[[#Headers],[ROW_ID]])</f>
        <v>979</v>
      </c>
      <c r="D988" s="82"/>
      <c r="E988" s="82"/>
      <c r="F988" s="33"/>
      <c r="G98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8" s="84" t="str">
        <f>IFERROR(INDEX(TBL_UDARDA_LOANPOOL[QUAL_SERVICES_HUD_MFI],MATCH(TBL_QUAL_SERVICESLISTING_FAMILIES[[#This Row],[LISTING_LOAN_ID_PROP_ADDR]],TBL_UDARDA_LOANPOOL[LOAN_ID_PROP_ADDR],0)),"")</f>
        <v/>
      </c>
      <c r="I98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8" s="36" t="b">
        <f>CONCATENATE(TBL_QUAL_SERVICESLISTING_FAMILIES[[#This Row],[LISTING_LOAN_ID_PROP_ADDR]],TBL_QUAL_SERVICESLISTING_FAMILIES[[#This Row],[FAMILY_NAME]],TBL_QUAL_SERVICESLISTING_FAMILIES[[#This Row],[HOUSEHOLD_ANNUAL_INCOME]])&lt;&gt;""</f>
        <v>0</v>
      </c>
      <c r="K988" s="36" t="b">
        <f>AND(TBL_QUAL_SERVICESLISTING_FAMILIES[[#This Row],[LISTING_LOAN_ID_PROP_ADDR]]&lt;&gt;"",TBL_QUAL_SERVICESLISTING_FAMILIES[[#This Row],[FAMILY_NAME]]&lt;&gt;"",TBL_QUAL_SERVICESLISTING_FAMILIES[[#This Row],[HOUSEHOLD_ANNUAL_INCOME]]&lt;&gt;"")</f>
        <v>0</v>
      </c>
      <c r="L988" s="36">
        <f>SUM(
IF(AND(TBL_QUAL_SERVICESLISTING_FAMILIES[[#This Row],[LISTING_LOAN_ID_PROP_ADDR]]&lt;&gt;"",NOT(ISNUMBER(MATCH(TBL_QUAL_SERVICESLISTING_FAMILIES[[#This Row],[LISTING_LOAN_ID_PROP_ADDR]],RANGE_LOOKUP_UDARDA_LOANLIST,0)))),1,0)
)</f>
        <v>0</v>
      </c>
    </row>
    <row r="989" spans="2:12" ht="20.100000000000001" customHeight="1" x14ac:dyDescent="0.25">
      <c r="B989" s="25" t="str">
        <f>IF(TBL_QUAL_SERVICESLISTING_FAMILIES[[#This Row],[RECORD_STARTED]],IF(TBL_QUAL_SERVICESLISTING_FAMILIES[[#This Row],[ERROR_COUNT]]&gt;0,-1,IF(TBL_QUAL_SERVICESLISTING_FAMILIES[[#This Row],[REQ_FIELDS_POPULATED]],1,0)),"")</f>
        <v/>
      </c>
      <c r="C989" s="94">
        <f>ROW()-ROW(TBL_QUAL_SERVICESLISTING_FAMILIES[[#Headers],[ROW_ID]])</f>
        <v>980</v>
      </c>
      <c r="D989" s="82"/>
      <c r="E989" s="82"/>
      <c r="F989" s="33"/>
      <c r="G98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9" s="84" t="str">
        <f>IFERROR(INDEX(TBL_UDARDA_LOANPOOL[QUAL_SERVICES_HUD_MFI],MATCH(TBL_QUAL_SERVICESLISTING_FAMILIES[[#This Row],[LISTING_LOAN_ID_PROP_ADDR]],TBL_UDARDA_LOANPOOL[LOAN_ID_PROP_ADDR],0)),"")</f>
        <v/>
      </c>
      <c r="I98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9" s="36" t="b">
        <f>CONCATENATE(TBL_QUAL_SERVICESLISTING_FAMILIES[[#This Row],[LISTING_LOAN_ID_PROP_ADDR]],TBL_QUAL_SERVICESLISTING_FAMILIES[[#This Row],[FAMILY_NAME]],TBL_QUAL_SERVICESLISTING_FAMILIES[[#This Row],[HOUSEHOLD_ANNUAL_INCOME]])&lt;&gt;""</f>
        <v>0</v>
      </c>
      <c r="K989" s="36" t="b">
        <f>AND(TBL_QUAL_SERVICESLISTING_FAMILIES[[#This Row],[LISTING_LOAN_ID_PROP_ADDR]]&lt;&gt;"",TBL_QUAL_SERVICESLISTING_FAMILIES[[#This Row],[FAMILY_NAME]]&lt;&gt;"",TBL_QUAL_SERVICESLISTING_FAMILIES[[#This Row],[HOUSEHOLD_ANNUAL_INCOME]]&lt;&gt;"")</f>
        <v>0</v>
      </c>
      <c r="L989" s="36">
        <f>SUM(
IF(AND(TBL_QUAL_SERVICESLISTING_FAMILIES[[#This Row],[LISTING_LOAN_ID_PROP_ADDR]]&lt;&gt;"",NOT(ISNUMBER(MATCH(TBL_QUAL_SERVICESLISTING_FAMILIES[[#This Row],[LISTING_LOAN_ID_PROP_ADDR]],RANGE_LOOKUP_UDARDA_LOANLIST,0)))),1,0)
)</f>
        <v>0</v>
      </c>
    </row>
    <row r="990" spans="2:12" ht="20.100000000000001" customHeight="1" x14ac:dyDescent="0.25">
      <c r="B990" s="25" t="str">
        <f>IF(TBL_QUAL_SERVICESLISTING_FAMILIES[[#This Row],[RECORD_STARTED]],IF(TBL_QUAL_SERVICESLISTING_FAMILIES[[#This Row],[ERROR_COUNT]]&gt;0,-1,IF(TBL_QUAL_SERVICESLISTING_FAMILIES[[#This Row],[REQ_FIELDS_POPULATED]],1,0)),"")</f>
        <v/>
      </c>
      <c r="C990" s="94">
        <f>ROW()-ROW(TBL_QUAL_SERVICESLISTING_FAMILIES[[#Headers],[ROW_ID]])</f>
        <v>981</v>
      </c>
      <c r="D990" s="82"/>
      <c r="E990" s="82"/>
      <c r="F990" s="33"/>
      <c r="G99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0" s="84" t="str">
        <f>IFERROR(INDEX(TBL_UDARDA_LOANPOOL[QUAL_SERVICES_HUD_MFI],MATCH(TBL_QUAL_SERVICESLISTING_FAMILIES[[#This Row],[LISTING_LOAN_ID_PROP_ADDR]],TBL_UDARDA_LOANPOOL[LOAN_ID_PROP_ADDR],0)),"")</f>
        <v/>
      </c>
      <c r="I99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0" s="36" t="b">
        <f>CONCATENATE(TBL_QUAL_SERVICESLISTING_FAMILIES[[#This Row],[LISTING_LOAN_ID_PROP_ADDR]],TBL_QUAL_SERVICESLISTING_FAMILIES[[#This Row],[FAMILY_NAME]],TBL_QUAL_SERVICESLISTING_FAMILIES[[#This Row],[HOUSEHOLD_ANNUAL_INCOME]])&lt;&gt;""</f>
        <v>0</v>
      </c>
      <c r="K990" s="36" t="b">
        <f>AND(TBL_QUAL_SERVICESLISTING_FAMILIES[[#This Row],[LISTING_LOAN_ID_PROP_ADDR]]&lt;&gt;"",TBL_QUAL_SERVICESLISTING_FAMILIES[[#This Row],[FAMILY_NAME]]&lt;&gt;"",TBL_QUAL_SERVICESLISTING_FAMILIES[[#This Row],[HOUSEHOLD_ANNUAL_INCOME]]&lt;&gt;"")</f>
        <v>0</v>
      </c>
      <c r="L990" s="36">
        <f>SUM(
IF(AND(TBL_QUAL_SERVICESLISTING_FAMILIES[[#This Row],[LISTING_LOAN_ID_PROP_ADDR]]&lt;&gt;"",NOT(ISNUMBER(MATCH(TBL_QUAL_SERVICESLISTING_FAMILIES[[#This Row],[LISTING_LOAN_ID_PROP_ADDR]],RANGE_LOOKUP_UDARDA_LOANLIST,0)))),1,0)
)</f>
        <v>0</v>
      </c>
    </row>
    <row r="991" spans="2:12" ht="20.100000000000001" customHeight="1" x14ac:dyDescent="0.25">
      <c r="B991" s="25" t="str">
        <f>IF(TBL_QUAL_SERVICESLISTING_FAMILIES[[#This Row],[RECORD_STARTED]],IF(TBL_QUAL_SERVICESLISTING_FAMILIES[[#This Row],[ERROR_COUNT]]&gt;0,-1,IF(TBL_QUAL_SERVICESLISTING_FAMILIES[[#This Row],[REQ_FIELDS_POPULATED]],1,0)),"")</f>
        <v/>
      </c>
      <c r="C991" s="94">
        <f>ROW()-ROW(TBL_QUAL_SERVICESLISTING_FAMILIES[[#Headers],[ROW_ID]])</f>
        <v>982</v>
      </c>
      <c r="D991" s="82"/>
      <c r="E991" s="82"/>
      <c r="F991" s="33"/>
      <c r="G99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1" s="84" t="str">
        <f>IFERROR(INDEX(TBL_UDARDA_LOANPOOL[QUAL_SERVICES_HUD_MFI],MATCH(TBL_QUAL_SERVICESLISTING_FAMILIES[[#This Row],[LISTING_LOAN_ID_PROP_ADDR]],TBL_UDARDA_LOANPOOL[LOAN_ID_PROP_ADDR],0)),"")</f>
        <v/>
      </c>
      <c r="I99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1" s="36" t="b">
        <f>CONCATENATE(TBL_QUAL_SERVICESLISTING_FAMILIES[[#This Row],[LISTING_LOAN_ID_PROP_ADDR]],TBL_QUAL_SERVICESLISTING_FAMILIES[[#This Row],[FAMILY_NAME]],TBL_QUAL_SERVICESLISTING_FAMILIES[[#This Row],[HOUSEHOLD_ANNUAL_INCOME]])&lt;&gt;""</f>
        <v>0</v>
      </c>
      <c r="K991" s="36" t="b">
        <f>AND(TBL_QUAL_SERVICESLISTING_FAMILIES[[#This Row],[LISTING_LOAN_ID_PROP_ADDR]]&lt;&gt;"",TBL_QUAL_SERVICESLISTING_FAMILIES[[#This Row],[FAMILY_NAME]]&lt;&gt;"",TBL_QUAL_SERVICESLISTING_FAMILIES[[#This Row],[HOUSEHOLD_ANNUAL_INCOME]]&lt;&gt;"")</f>
        <v>0</v>
      </c>
      <c r="L991" s="36">
        <f>SUM(
IF(AND(TBL_QUAL_SERVICESLISTING_FAMILIES[[#This Row],[LISTING_LOAN_ID_PROP_ADDR]]&lt;&gt;"",NOT(ISNUMBER(MATCH(TBL_QUAL_SERVICESLISTING_FAMILIES[[#This Row],[LISTING_LOAN_ID_PROP_ADDR]],RANGE_LOOKUP_UDARDA_LOANLIST,0)))),1,0)
)</f>
        <v>0</v>
      </c>
    </row>
    <row r="992" spans="2:12" ht="20.100000000000001" customHeight="1" x14ac:dyDescent="0.25">
      <c r="B992" s="25" t="str">
        <f>IF(TBL_QUAL_SERVICESLISTING_FAMILIES[[#This Row],[RECORD_STARTED]],IF(TBL_QUAL_SERVICESLISTING_FAMILIES[[#This Row],[ERROR_COUNT]]&gt;0,-1,IF(TBL_QUAL_SERVICESLISTING_FAMILIES[[#This Row],[REQ_FIELDS_POPULATED]],1,0)),"")</f>
        <v/>
      </c>
      <c r="C992" s="94">
        <f>ROW()-ROW(TBL_QUAL_SERVICESLISTING_FAMILIES[[#Headers],[ROW_ID]])</f>
        <v>983</v>
      </c>
      <c r="D992" s="82"/>
      <c r="E992" s="82"/>
      <c r="F992" s="33"/>
      <c r="G992"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2" s="84" t="str">
        <f>IFERROR(INDEX(TBL_UDARDA_LOANPOOL[QUAL_SERVICES_HUD_MFI],MATCH(TBL_QUAL_SERVICESLISTING_FAMILIES[[#This Row],[LISTING_LOAN_ID_PROP_ADDR]],TBL_UDARDA_LOANPOOL[LOAN_ID_PROP_ADDR],0)),"")</f>
        <v/>
      </c>
      <c r="I992"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2" s="36" t="b">
        <f>CONCATENATE(TBL_QUAL_SERVICESLISTING_FAMILIES[[#This Row],[LISTING_LOAN_ID_PROP_ADDR]],TBL_QUAL_SERVICESLISTING_FAMILIES[[#This Row],[FAMILY_NAME]],TBL_QUAL_SERVICESLISTING_FAMILIES[[#This Row],[HOUSEHOLD_ANNUAL_INCOME]])&lt;&gt;""</f>
        <v>0</v>
      </c>
      <c r="K992" s="36" t="b">
        <f>AND(TBL_QUAL_SERVICESLISTING_FAMILIES[[#This Row],[LISTING_LOAN_ID_PROP_ADDR]]&lt;&gt;"",TBL_QUAL_SERVICESLISTING_FAMILIES[[#This Row],[FAMILY_NAME]]&lt;&gt;"",TBL_QUAL_SERVICESLISTING_FAMILIES[[#This Row],[HOUSEHOLD_ANNUAL_INCOME]]&lt;&gt;"")</f>
        <v>0</v>
      </c>
      <c r="L992" s="36">
        <f>SUM(
IF(AND(TBL_QUAL_SERVICESLISTING_FAMILIES[[#This Row],[LISTING_LOAN_ID_PROP_ADDR]]&lt;&gt;"",NOT(ISNUMBER(MATCH(TBL_QUAL_SERVICESLISTING_FAMILIES[[#This Row],[LISTING_LOAN_ID_PROP_ADDR]],RANGE_LOOKUP_UDARDA_LOANLIST,0)))),1,0)
)</f>
        <v>0</v>
      </c>
    </row>
    <row r="993" spans="2:12" ht="20.100000000000001" customHeight="1" x14ac:dyDescent="0.25">
      <c r="B993" s="25" t="str">
        <f>IF(TBL_QUAL_SERVICESLISTING_FAMILIES[[#This Row],[RECORD_STARTED]],IF(TBL_QUAL_SERVICESLISTING_FAMILIES[[#This Row],[ERROR_COUNT]]&gt;0,-1,IF(TBL_QUAL_SERVICESLISTING_FAMILIES[[#This Row],[REQ_FIELDS_POPULATED]],1,0)),"")</f>
        <v/>
      </c>
      <c r="C993" s="94">
        <f>ROW()-ROW(TBL_QUAL_SERVICESLISTING_FAMILIES[[#Headers],[ROW_ID]])</f>
        <v>984</v>
      </c>
      <c r="D993" s="82"/>
      <c r="E993" s="82"/>
      <c r="F993" s="33"/>
      <c r="G993"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3" s="84" t="str">
        <f>IFERROR(INDEX(TBL_UDARDA_LOANPOOL[QUAL_SERVICES_HUD_MFI],MATCH(TBL_QUAL_SERVICESLISTING_FAMILIES[[#This Row],[LISTING_LOAN_ID_PROP_ADDR]],TBL_UDARDA_LOANPOOL[LOAN_ID_PROP_ADDR],0)),"")</f>
        <v/>
      </c>
      <c r="I993"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3" s="36" t="b">
        <f>CONCATENATE(TBL_QUAL_SERVICESLISTING_FAMILIES[[#This Row],[LISTING_LOAN_ID_PROP_ADDR]],TBL_QUAL_SERVICESLISTING_FAMILIES[[#This Row],[FAMILY_NAME]],TBL_QUAL_SERVICESLISTING_FAMILIES[[#This Row],[HOUSEHOLD_ANNUAL_INCOME]])&lt;&gt;""</f>
        <v>0</v>
      </c>
      <c r="K993" s="36" t="b">
        <f>AND(TBL_QUAL_SERVICESLISTING_FAMILIES[[#This Row],[LISTING_LOAN_ID_PROP_ADDR]]&lt;&gt;"",TBL_QUAL_SERVICESLISTING_FAMILIES[[#This Row],[FAMILY_NAME]]&lt;&gt;"",TBL_QUAL_SERVICESLISTING_FAMILIES[[#This Row],[HOUSEHOLD_ANNUAL_INCOME]]&lt;&gt;"")</f>
        <v>0</v>
      </c>
      <c r="L993" s="36">
        <f>SUM(
IF(AND(TBL_QUAL_SERVICESLISTING_FAMILIES[[#This Row],[LISTING_LOAN_ID_PROP_ADDR]]&lt;&gt;"",NOT(ISNUMBER(MATCH(TBL_QUAL_SERVICESLISTING_FAMILIES[[#This Row],[LISTING_LOAN_ID_PROP_ADDR]],RANGE_LOOKUP_UDARDA_LOANLIST,0)))),1,0)
)</f>
        <v>0</v>
      </c>
    </row>
    <row r="994" spans="2:12" ht="20.100000000000001" customHeight="1" x14ac:dyDescent="0.25">
      <c r="B994" s="25" t="str">
        <f>IF(TBL_QUAL_SERVICESLISTING_FAMILIES[[#This Row],[RECORD_STARTED]],IF(TBL_QUAL_SERVICESLISTING_FAMILIES[[#This Row],[ERROR_COUNT]]&gt;0,-1,IF(TBL_QUAL_SERVICESLISTING_FAMILIES[[#This Row],[REQ_FIELDS_POPULATED]],1,0)),"")</f>
        <v/>
      </c>
      <c r="C994" s="94">
        <f>ROW()-ROW(TBL_QUAL_SERVICESLISTING_FAMILIES[[#Headers],[ROW_ID]])</f>
        <v>985</v>
      </c>
      <c r="D994" s="82"/>
      <c r="E994" s="82"/>
      <c r="F994" s="33"/>
      <c r="G994"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4" s="84" t="str">
        <f>IFERROR(INDEX(TBL_UDARDA_LOANPOOL[QUAL_SERVICES_HUD_MFI],MATCH(TBL_QUAL_SERVICESLISTING_FAMILIES[[#This Row],[LISTING_LOAN_ID_PROP_ADDR]],TBL_UDARDA_LOANPOOL[LOAN_ID_PROP_ADDR],0)),"")</f>
        <v/>
      </c>
      <c r="I994"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4" s="36" t="b">
        <f>CONCATENATE(TBL_QUAL_SERVICESLISTING_FAMILIES[[#This Row],[LISTING_LOAN_ID_PROP_ADDR]],TBL_QUAL_SERVICESLISTING_FAMILIES[[#This Row],[FAMILY_NAME]],TBL_QUAL_SERVICESLISTING_FAMILIES[[#This Row],[HOUSEHOLD_ANNUAL_INCOME]])&lt;&gt;""</f>
        <v>0</v>
      </c>
      <c r="K994" s="36" t="b">
        <f>AND(TBL_QUAL_SERVICESLISTING_FAMILIES[[#This Row],[LISTING_LOAN_ID_PROP_ADDR]]&lt;&gt;"",TBL_QUAL_SERVICESLISTING_FAMILIES[[#This Row],[FAMILY_NAME]]&lt;&gt;"",TBL_QUAL_SERVICESLISTING_FAMILIES[[#This Row],[HOUSEHOLD_ANNUAL_INCOME]]&lt;&gt;"")</f>
        <v>0</v>
      </c>
      <c r="L994" s="36">
        <f>SUM(
IF(AND(TBL_QUAL_SERVICESLISTING_FAMILIES[[#This Row],[LISTING_LOAN_ID_PROP_ADDR]]&lt;&gt;"",NOT(ISNUMBER(MATCH(TBL_QUAL_SERVICESLISTING_FAMILIES[[#This Row],[LISTING_LOAN_ID_PROP_ADDR]],RANGE_LOOKUP_UDARDA_LOANLIST,0)))),1,0)
)</f>
        <v>0</v>
      </c>
    </row>
    <row r="995" spans="2:12" ht="20.100000000000001" customHeight="1" x14ac:dyDescent="0.25">
      <c r="B995" s="25" t="str">
        <f>IF(TBL_QUAL_SERVICESLISTING_FAMILIES[[#This Row],[RECORD_STARTED]],IF(TBL_QUAL_SERVICESLISTING_FAMILIES[[#This Row],[ERROR_COUNT]]&gt;0,-1,IF(TBL_QUAL_SERVICESLISTING_FAMILIES[[#This Row],[REQ_FIELDS_POPULATED]],1,0)),"")</f>
        <v/>
      </c>
      <c r="C995" s="94">
        <f>ROW()-ROW(TBL_QUAL_SERVICESLISTING_FAMILIES[[#Headers],[ROW_ID]])</f>
        <v>986</v>
      </c>
      <c r="D995" s="82"/>
      <c r="E995" s="82"/>
      <c r="F995" s="33"/>
      <c r="G995"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5" s="84" t="str">
        <f>IFERROR(INDEX(TBL_UDARDA_LOANPOOL[QUAL_SERVICES_HUD_MFI],MATCH(TBL_QUAL_SERVICESLISTING_FAMILIES[[#This Row],[LISTING_LOAN_ID_PROP_ADDR]],TBL_UDARDA_LOANPOOL[LOAN_ID_PROP_ADDR],0)),"")</f>
        <v/>
      </c>
      <c r="I995"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5" s="36" t="b">
        <f>CONCATENATE(TBL_QUAL_SERVICESLISTING_FAMILIES[[#This Row],[LISTING_LOAN_ID_PROP_ADDR]],TBL_QUAL_SERVICESLISTING_FAMILIES[[#This Row],[FAMILY_NAME]],TBL_QUAL_SERVICESLISTING_FAMILIES[[#This Row],[HOUSEHOLD_ANNUAL_INCOME]])&lt;&gt;""</f>
        <v>0</v>
      </c>
      <c r="K995" s="36" t="b">
        <f>AND(TBL_QUAL_SERVICESLISTING_FAMILIES[[#This Row],[LISTING_LOAN_ID_PROP_ADDR]]&lt;&gt;"",TBL_QUAL_SERVICESLISTING_FAMILIES[[#This Row],[FAMILY_NAME]]&lt;&gt;"",TBL_QUAL_SERVICESLISTING_FAMILIES[[#This Row],[HOUSEHOLD_ANNUAL_INCOME]]&lt;&gt;"")</f>
        <v>0</v>
      </c>
      <c r="L995" s="36">
        <f>SUM(
IF(AND(TBL_QUAL_SERVICESLISTING_FAMILIES[[#This Row],[LISTING_LOAN_ID_PROP_ADDR]]&lt;&gt;"",NOT(ISNUMBER(MATCH(TBL_QUAL_SERVICESLISTING_FAMILIES[[#This Row],[LISTING_LOAN_ID_PROP_ADDR]],RANGE_LOOKUP_UDARDA_LOANLIST,0)))),1,0)
)</f>
        <v>0</v>
      </c>
    </row>
    <row r="996" spans="2:12" ht="20.100000000000001" customHeight="1" x14ac:dyDescent="0.25">
      <c r="B996" s="25" t="str">
        <f>IF(TBL_QUAL_SERVICESLISTING_FAMILIES[[#This Row],[RECORD_STARTED]],IF(TBL_QUAL_SERVICESLISTING_FAMILIES[[#This Row],[ERROR_COUNT]]&gt;0,-1,IF(TBL_QUAL_SERVICESLISTING_FAMILIES[[#This Row],[REQ_FIELDS_POPULATED]],1,0)),"")</f>
        <v/>
      </c>
      <c r="C996" s="94">
        <f>ROW()-ROW(TBL_QUAL_SERVICESLISTING_FAMILIES[[#Headers],[ROW_ID]])</f>
        <v>987</v>
      </c>
      <c r="D996" s="82"/>
      <c r="E996" s="82"/>
      <c r="F996" s="33"/>
      <c r="G996"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6" s="84" t="str">
        <f>IFERROR(INDEX(TBL_UDARDA_LOANPOOL[QUAL_SERVICES_HUD_MFI],MATCH(TBL_QUAL_SERVICESLISTING_FAMILIES[[#This Row],[LISTING_LOAN_ID_PROP_ADDR]],TBL_UDARDA_LOANPOOL[LOAN_ID_PROP_ADDR],0)),"")</f>
        <v/>
      </c>
      <c r="I996"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6" s="36" t="b">
        <f>CONCATENATE(TBL_QUAL_SERVICESLISTING_FAMILIES[[#This Row],[LISTING_LOAN_ID_PROP_ADDR]],TBL_QUAL_SERVICESLISTING_FAMILIES[[#This Row],[FAMILY_NAME]],TBL_QUAL_SERVICESLISTING_FAMILIES[[#This Row],[HOUSEHOLD_ANNUAL_INCOME]])&lt;&gt;""</f>
        <v>0</v>
      </c>
      <c r="K996" s="36" t="b">
        <f>AND(TBL_QUAL_SERVICESLISTING_FAMILIES[[#This Row],[LISTING_LOAN_ID_PROP_ADDR]]&lt;&gt;"",TBL_QUAL_SERVICESLISTING_FAMILIES[[#This Row],[FAMILY_NAME]]&lt;&gt;"",TBL_QUAL_SERVICESLISTING_FAMILIES[[#This Row],[HOUSEHOLD_ANNUAL_INCOME]]&lt;&gt;"")</f>
        <v>0</v>
      </c>
      <c r="L996" s="36">
        <f>SUM(
IF(AND(TBL_QUAL_SERVICESLISTING_FAMILIES[[#This Row],[LISTING_LOAN_ID_PROP_ADDR]]&lt;&gt;"",NOT(ISNUMBER(MATCH(TBL_QUAL_SERVICESLISTING_FAMILIES[[#This Row],[LISTING_LOAN_ID_PROP_ADDR]],RANGE_LOOKUP_UDARDA_LOANLIST,0)))),1,0)
)</f>
        <v>0</v>
      </c>
    </row>
    <row r="997" spans="2:12" ht="20.100000000000001" customHeight="1" x14ac:dyDescent="0.25">
      <c r="B997" s="25" t="str">
        <f>IF(TBL_QUAL_SERVICESLISTING_FAMILIES[[#This Row],[RECORD_STARTED]],IF(TBL_QUAL_SERVICESLISTING_FAMILIES[[#This Row],[ERROR_COUNT]]&gt;0,-1,IF(TBL_QUAL_SERVICESLISTING_FAMILIES[[#This Row],[REQ_FIELDS_POPULATED]],1,0)),"")</f>
        <v/>
      </c>
      <c r="C997" s="94">
        <f>ROW()-ROW(TBL_QUAL_SERVICESLISTING_FAMILIES[[#Headers],[ROW_ID]])</f>
        <v>988</v>
      </c>
      <c r="D997" s="82"/>
      <c r="E997" s="82"/>
      <c r="F997" s="33"/>
      <c r="G997"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7" s="84" t="str">
        <f>IFERROR(INDEX(TBL_UDARDA_LOANPOOL[QUAL_SERVICES_HUD_MFI],MATCH(TBL_QUAL_SERVICESLISTING_FAMILIES[[#This Row],[LISTING_LOAN_ID_PROP_ADDR]],TBL_UDARDA_LOANPOOL[LOAN_ID_PROP_ADDR],0)),"")</f>
        <v/>
      </c>
      <c r="I997"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7" s="36" t="b">
        <f>CONCATENATE(TBL_QUAL_SERVICESLISTING_FAMILIES[[#This Row],[LISTING_LOAN_ID_PROP_ADDR]],TBL_QUAL_SERVICESLISTING_FAMILIES[[#This Row],[FAMILY_NAME]],TBL_QUAL_SERVICESLISTING_FAMILIES[[#This Row],[HOUSEHOLD_ANNUAL_INCOME]])&lt;&gt;""</f>
        <v>0</v>
      </c>
      <c r="K997" s="36" t="b">
        <f>AND(TBL_QUAL_SERVICESLISTING_FAMILIES[[#This Row],[LISTING_LOAN_ID_PROP_ADDR]]&lt;&gt;"",TBL_QUAL_SERVICESLISTING_FAMILIES[[#This Row],[FAMILY_NAME]]&lt;&gt;"",TBL_QUAL_SERVICESLISTING_FAMILIES[[#This Row],[HOUSEHOLD_ANNUAL_INCOME]]&lt;&gt;"")</f>
        <v>0</v>
      </c>
      <c r="L997" s="36">
        <f>SUM(
IF(AND(TBL_QUAL_SERVICESLISTING_FAMILIES[[#This Row],[LISTING_LOAN_ID_PROP_ADDR]]&lt;&gt;"",NOT(ISNUMBER(MATCH(TBL_QUAL_SERVICESLISTING_FAMILIES[[#This Row],[LISTING_LOAN_ID_PROP_ADDR]],RANGE_LOOKUP_UDARDA_LOANLIST,0)))),1,0)
)</f>
        <v>0</v>
      </c>
    </row>
    <row r="998" spans="2:12" ht="20.100000000000001" customHeight="1" x14ac:dyDescent="0.25">
      <c r="B998" s="25" t="str">
        <f>IF(TBL_QUAL_SERVICESLISTING_FAMILIES[[#This Row],[RECORD_STARTED]],IF(TBL_QUAL_SERVICESLISTING_FAMILIES[[#This Row],[ERROR_COUNT]]&gt;0,-1,IF(TBL_QUAL_SERVICESLISTING_FAMILIES[[#This Row],[REQ_FIELDS_POPULATED]],1,0)),"")</f>
        <v/>
      </c>
      <c r="C998" s="94">
        <f>ROW()-ROW(TBL_QUAL_SERVICESLISTING_FAMILIES[[#Headers],[ROW_ID]])</f>
        <v>989</v>
      </c>
      <c r="D998" s="82"/>
      <c r="E998" s="82"/>
      <c r="F998" s="33"/>
      <c r="G998"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8" s="84" t="str">
        <f>IFERROR(INDEX(TBL_UDARDA_LOANPOOL[QUAL_SERVICES_HUD_MFI],MATCH(TBL_QUAL_SERVICESLISTING_FAMILIES[[#This Row],[LISTING_LOAN_ID_PROP_ADDR]],TBL_UDARDA_LOANPOOL[LOAN_ID_PROP_ADDR],0)),"")</f>
        <v/>
      </c>
      <c r="I998"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8" s="36" t="b">
        <f>CONCATENATE(TBL_QUAL_SERVICESLISTING_FAMILIES[[#This Row],[LISTING_LOAN_ID_PROP_ADDR]],TBL_QUAL_SERVICESLISTING_FAMILIES[[#This Row],[FAMILY_NAME]],TBL_QUAL_SERVICESLISTING_FAMILIES[[#This Row],[HOUSEHOLD_ANNUAL_INCOME]])&lt;&gt;""</f>
        <v>0</v>
      </c>
      <c r="K998" s="36" t="b">
        <f>AND(TBL_QUAL_SERVICESLISTING_FAMILIES[[#This Row],[LISTING_LOAN_ID_PROP_ADDR]]&lt;&gt;"",TBL_QUAL_SERVICESLISTING_FAMILIES[[#This Row],[FAMILY_NAME]]&lt;&gt;"",TBL_QUAL_SERVICESLISTING_FAMILIES[[#This Row],[HOUSEHOLD_ANNUAL_INCOME]]&lt;&gt;"")</f>
        <v>0</v>
      </c>
      <c r="L998" s="36">
        <f>SUM(
IF(AND(TBL_QUAL_SERVICESLISTING_FAMILIES[[#This Row],[LISTING_LOAN_ID_PROP_ADDR]]&lt;&gt;"",NOT(ISNUMBER(MATCH(TBL_QUAL_SERVICESLISTING_FAMILIES[[#This Row],[LISTING_LOAN_ID_PROP_ADDR]],RANGE_LOOKUP_UDARDA_LOANLIST,0)))),1,0)
)</f>
        <v>0</v>
      </c>
    </row>
    <row r="999" spans="2:12" ht="20.100000000000001" customHeight="1" x14ac:dyDescent="0.25">
      <c r="B999" s="25" t="str">
        <f>IF(TBL_QUAL_SERVICESLISTING_FAMILIES[[#This Row],[RECORD_STARTED]],IF(TBL_QUAL_SERVICESLISTING_FAMILIES[[#This Row],[ERROR_COUNT]]&gt;0,-1,IF(TBL_QUAL_SERVICESLISTING_FAMILIES[[#This Row],[REQ_FIELDS_POPULATED]],1,0)),"")</f>
        <v/>
      </c>
      <c r="C999" s="94">
        <f>ROW()-ROW(TBL_QUAL_SERVICESLISTING_FAMILIES[[#Headers],[ROW_ID]])</f>
        <v>990</v>
      </c>
      <c r="D999" s="82"/>
      <c r="E999" s="82"/>
      <c r="F999" s="33"/>
      <c r="G999"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9" s="84" t="str">
        <f>IFERROR(INDEX(TBL_UDARDA_LOANPOOL[QUAL_SERVICES_HUD_MFI],MATCH(TBL_QUAL_SERVICESLISTING_FAMILIES[[#This Row],[LISTING_LOAN_ID_PROP_ADDR]],TBL_UDARDA_LOANPOOL[LOAN_ID_PROP_ADDR],0)),"")</f>
        <v/>
      </c>
      <c r="I999"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9" s="36" t="b">
        <f>CONCATENATE(TBL_QUAL_SERVICESLISTING_FAMILIES[[#This Row],[LISTING_LOAN_ID_PROP_ADDR]],TBL_QUAL_SERVICESLISTING_FAMILIES[[#This Row],[FAMILY_NAME]],TBL_QUAL_SERVICESLISTING_FAMILIES[[#This Row],[HOUSEHOLD_ANNUAL_INCOME]])&lt;&gt;""</f>
        <v>0</v>
      </c>
      <c r="K999" s="36" t="b">
        <f>AND(TBL_QUAL_SERVICESLISTING_FAMILIES[[#This Row],[LISTING_LOAN_ID_PROP_ADDR]]&lt;&gt;"",TBL_QUAL_SERVICESLISTING_FAMILIES[[#This Row],[FAMILY_NAME]]&lt;&gt;"",TBL_QUAL_SERVICESLISTING_FAMILIES[[#This Row],[HOUSEHOLD_ANNUAL_INCOME]]&lt;&gt;"")</f>
        <v>0</v>
      </c>
      <c r="L999" s="36">
        <f>SUM(
IF(AND(TBL_QUAL_SERVICESLISTING_FAMILIES[[#This Row],[LISTING_LOAN_ID_PROP_ADDR]]&lt;&gt;"",NOT(ISNUMBER(MATCH(TBL_QUAL_SERVICESLISTING_FAMILIES[[#This Row],[LISTING_LOAN_ID_PROP_ADDR]],RANGE_LOOKUP_UDARDA_LOANLIST,0)))),1,0)
)</f>
        <v>0</v>
      </c>
    </row>
    <row r="1000" spans="2:12" ht="20.100000000000001" customHeight="1" x14ac:dyDescent="0.25">
      <c r="B1000" s="25" t="str">
        <f>IF(TBL_QUAL_SERVICESLISTING_FAMILIES[[#This Row],[RECORD_STARTED]],IF(TBL_QUAL_SERVICESLISTING_FAMILIES[[#This Row],[ERROR_COUNT]]&gt;0,-1,IF(TBL_QUAL_SERVICESLISTING_FAMILIES[[#This Row],[REQ_FIELDS_POPULATED]],1,0)),"")</f>
        <v/>
      </c>
      <c r="C1000" s="94">
        <f>ROW()-ROW(TBL_QUAL_SERVICESLISTING_FAMILIES[[#Headers],[ROW_ID]])</f>
        <v>991</v>
      </c>
      <c r="D1000" s="82"/>
      <c r="E1000" s="82"/>
      <c r="F1000" s="33"/>
      <c r="G1000"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00" s="84" t="str">
        <f>IFERROR(INDEX(TBL_UDARDA_LOANPOOL[QUAL_SERVICES_HUD_MFI],MATCH(TBL_QUAL_SERVICESLISTING_FAMILIES[[#This Row],[LISTING_LOAN_ID_PROP_ADDR]],TBL_UDARDA_LOANPOOL[LOAN_ID_PROP_ADDR],0)),"")</f>
        <v/>
      </c>
      <c r="I1000"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00" s="36" t="b">
        <f>CONCATENATE(TBL_QUAL_SERVICESLISTING_FAMILIES[[#This Row],[LISTING_LOAN_ID_PROP_ADDR]],TBL_QUAL_SERVICESLISTING_FAMILIES[[#This Row],[FAMILY_NAME]],TBL_QUAL_SERVICESLISTING_FAMILIES[[#This Row],[HOUSEHOLD_ANNUAL_INCOME]])&lt;&gt;""</f>
        <v>0</v>
      </c>
      <c r="K1000" s="36" t="b">
        <f>AND(TBL_QUAL_SERVICESLISTING_FAMILIES[[#This Row],[LISTING_LOAN_ID_PROP_ADDR]]&lt;&gt;"",TBL_QUAL_SERVICESLISTING_FAMILIES[[#This Row],[FAMILY_NAME]]&lt;&gt;"",TBL_QUAL_SERVICESLISTING_FAMILIES[[#This Row],[HOUSEHOLD_ANNUAL_INCOME]]&lt;&gt;"")</f>
        <v>0</v>
      </c>
      <c r="L1000" s="36">
        <f>SUM(
IF(AND(TBL_QUAL_SERVICESLISTING_FAMILIES[[#This Row],[LISTING_LOAN_ID_PROP_ADDR]]&lt;&gt;"",NOT(ISNUMBER(MATCH(TBL_QUAL_SERVICESLISTING_FAMILIES[[#This Row],[LISTING_LOAN_ID_PROP_ADDR]],RANGE_LOOKUP_UDARDA_LOANLIST,0)))),1,0)
)</f>
        <v>0</v>
      </c>
    </row>
    <row r="1001" spans="2:12" ht="20.100000000000001" customHeight="1" x14ac:dyDescent="0.25">
      <c r="B1001" s="25" t="str">
        <f>IF(TBL_QUAL_SERVICESLISTING_FAMILIES[[#This Row],[RECORD_STARTED]],IF(TBL_QUAL_SERVICESLISTING_FAMILIES[[#This Row],[ERROR_COUNT]]&gt;0,-1,IF(TBL_QUAL_SERVICESLISTING_FAMILIES[[#This Row],[REQ_FIELDS_POPULATED]],1,0)),"")</f>
        <v/>
      </c>
      <c r="C1001" s="94">
        <f>ROW()-ROW(TBL_QUAL_SERVICESLISTING_FAMILIES[[#Headers],[ROW_ID]])</f>
        <v>992</v>
      </c>
      <c r="D1001" s="82"/>
      <c r="E1001" s="82"/>
      <c r="F1001" s="33"/>
      <c r="G1001" s="187"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01" s="84" t="str">
        <f>IFERROR(INDEX(TBL_UDARDA_LOANPOOL[QUAL_SERVICES_HUD_MFI],MATCH(TBL_QUAL_SERVICESLISTING_FAMILIES[[#This Row],[LISTING_LOAN_ID_PROP_ADDR]],TBL_UDARDA_LOANPOOL[LOAN_ID_PROP_ADDR],0)),"")</f>
        <v/>
      </c>
      <c r="I1001" s="36"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01" s="36" t="b">
        <f>CONCATENATE(TBL_QUAL_SERVICESLISTING_FAMILIES[[#This Row],[LISTING_LOAN_ID_PROP_ADDR]],TBL_QUAL_SERVICESLISTING_FAMILIES[[#This Row],[FAMILY_NAME]],TBL_QUAL_SERVICESLISTING_FAMILIES[[#This Row],[HOUSEHOLD_ANNUAL_INCOME]])&lt;&gt;""</f>
        <v>0</v>
      </c>
      <c r="K1001" s="36" t="b">
        <f>AND(TBL_QUAL_SERVICESLISTING_FAMILIES[[#This Row],[LISTING_LOAN_ID_PROP_ADDR]]&lt;&gt;"",TBL_QUAL_SERVICESLISTING_FAMILIES[[#This Row],[FAMILY_NAME]]&lt;&gt;"",TBL_QUAL_SERVICESLISTING_FAMILIES[[#This Row],[HOUSEHOLD_ANNUAL_INCOME]]&lt;&gt;"")</f>
        <v>0</v>
      </c>
      <c r="L1001" s="36">
        <f>SUM(
IF(AND(TBL_QUAL_SERVICESLISTING_FAMILIES[[#This Row],[LISTING_LOAN_ID_PROP_ADDR]]&lt;&gt;"",NOT(ISNUMBER(MATCH(TBL_QUAL_SERVICESLISTING_FAMILIES[[#This Row],[LISTING_LOAN_ID_PROP_ADDR]],RANGE_LOOKUP_UDARDA_LOANLIST,0)))),1,0)
)</f>
        <v>0</v>
      </c>
    </row>
  </sheetData>
  <sheetProtection algorithmName="SHA-512" hashValue="Na65tm9In+QgdTiDD3I/zzSz76qvcxzOXr7aaxjmRso2AAlv8vXSbpgqQtgkbGb2TmUhFXrvLuJxgJOgUlog1Q==" saltValue="OhH0ONNJ7sX80/uUQnlojA==" spinCount="100000" sheet="1" objects="1" scenarios="1"/>
  <mergeCells count="1">
    <mergeCell ref="J8:L8"/>
  </mergeCells>
  <conditionalFormatting sqref="B10:B1001">
    <cfRule type="iconSet" priority="12">
      <iconSet iconSet="3Signs" showValue="0">
        <cfvo type="percent" val="0"/>
        <cfvo type="num" val="0"/>
        <cfvo type="num" val="1"/>
      </iconSet>
    </cfRule>
  </conditionalFormatting>
  <conditionalFormatting sqref="C4">
    <cfRule type="iconSet" priority="11">
      <iconSet iconSet="3Signs" showValue="0">
        <cfvo type="percent" val="0"/>
        <cfvo type="num" val="0"/>
        <cfvo type="num" val="1"/>
      </iconSet>
    </cfRule>
  </conditionalFormatting>
  <conditionalFormatting sqref="E4">
    <cfRule type="iconSet" priority="9">
      <iconSet iconSet="3Signs" showValue="0">
        <cfvo type="percent" val="0"/>
        <cfvo type="num" val="0"/>
        <cfvo type="num" val="1"/>
      </iconSet>
    </cfRule>
  </conditionalFormatting>
  <conditionalFormatting sqref="G4">
    <cfRule type="iconSet" priority="2">
      <iconSet iconSet="3Signs" showValue="0">
        <cfvo type="percent" val="0"/>
        <cfvo type="num" val="0"/>
        <cfvo type="num" val="1"/>
      </iconSet>
    </cfRule>
  </conditionalFormatting>
  <conditionalFormatting sqref="I4">
    <cfRule type="iconSet" priority="1">
      <iconSet iconSet="3Signs" showValue="0">
        <cfvo type="percent" val="0"/>
        <cfvo type="num" val="0"/>
        <cfvo type="num" val="1"/>
      </iconSet>
    </cfRule>
  </conditionalFormatting>
  <conditionalFormatting sqref="I10:I1001">
    <cfRule type="cellIs" dxfId="1" priority="13" operator="equal">
      <formula>"Yes"</formula>
    </cfRule>
    <cfRule type="expression" dxfId="0" priority="14">
      <formula>LEFT($I10,2)="No"</formula>
    </cfRule>
  </conditionalFormatting>
  <conditionalFormatting sqref="J4">
    <cfRule type="iconSet" priority="10">
      <iconSet iconSet="3Signs" showValue="0">
        <cfvo type="percent" val="0"/>
        <cfvo type="num" val="0"/>
        <cfvo type="num" val="1"/>
      </iconSet>
    </cfRule>
  </conditionalFormatting>
  <dataValidations count="3">
    <dataValidation type="decimal" operator="greaterThan" allowBlank="1" showInputMessage="1" showErrorMessage="1" sqref="F10:F1001" xr:uid="{CA2BABFB-4941-4247-9177-4580C6FD8BE5}">
      <formula1>0</formula1>
    </dataValidation>
    <dataValidation type="list" allowBlank="1" showInputMessage="1" showErrorMessage="1" sqref="D10:D1001" xr:uid="{15646798-48B6-4223-98A2-B4D27FA1BD69}">
      <formula1>RANGE_LOOKUP_UDARDA_LOANLIST_DYNAMIC</formula1>
    </dataValidation>
    <dataValidation operator="greaterThan" allowBlank="1" showInputMessage="1" showErrorMessage="1" sqref="G10:G1001" xr:uid="{1134B7C6-DEA6-4D96-BAC0-23762CC8544B}"/>
  </dataValidations>
  <pageMargins left="0.7" right="0.7" top="0.75" bottom="0.75" header="0.3" footer="0.3"/>
  <pageSetup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38480-1CDB-4FA1-9138-A10D5B2878F6}">
  <sheetPr>
    <tabColor theme="7"/>
  </sheetPr>
  <dimension ref="B1:Q255"/>
  <sheetViews>
    <sheetView workbookViewId="0"/>
  </sheetViews>
  <sheetFormatPr defaultRowHeight="15" x14ac:dyDescent="0.25"/>
  <cols>
    <col min="1" max="1" width="3.5703125" customWidth="1"/>
    <col min="2" max="2" width="48.42578125" bestFit="1" customWidth="1"/>
    <col min="4" max="4" width="58.28515625" customWidth="1"/>
  </cols>
  <sheetData>
    <row r="1" spans="2:17" x14ac:dyDescent="0.25">
      <c r="B1" s="2" t="s">
        <v>5584</v>
      </c>
    </row>
    <row r="2" spans="2:17" ht="49.5" customHeight="1" x14ac:dyDescent="0.25">
      <c r="B2" s="279" t="s">
        <v>5586</v>
      </c>
      <c r="C2" s="279"/>
      <c r="D2" s="279"/>
      <c r="E2" s="279"/>
      <c r="F2" s="279"/>
      <c r="G2" s="279"/>
      <c r="H2" s="279"/>
      <c r="I2" s="279"/>
      <c r="J2" s="279"/>
      <c r="K2" s="279"/>
      <c r="L2" s="279"/>
      <c r="M2" s="279"/>
      <c r="N2" s="279"/>
      <c r="O2" s="279"/>
      <c r="P2" s="279"/>
      <c r="Q2" s="279"/>
    </row>
    <row r="3" spans="2:17" x14ac:dyDescent="0.25">
      <c r="B3" t="s">
        <v>5587</v>
      </c>
      <c r="D3" t="s">
        <v>5590</v>
      </c>
    </row>
    <row r="4" spans="2:17" x14ac:dyDescent="0.25">
      <c r="B4" t="s">
        <v>5588</v>
      </c>
      <c r="D4" t="s">
        <v>5591</v>
      </c>
    </row>
    <row r="5" spans="2:17" x14ac:dyDescent="0.25">
      <c r="B5" s="89" t="s">
        <v>5585</v>
      </c>
      <c r="C5" s="2"/>
      <c r="D5" s="89" t="s">
        <v>5589</v>
      </c>
    </row>
    <row r="6" spans="2:17" x14ac:dyDescent="0.25">
      <c r="B6" s="81" t="str" cm="1">
        <f t="array" ref="B6">IFERROR(INDEX(RANGE_LOOKUP_CIPDRF_LOANLIST,SMALL(IF(RANGE_LOOKUP_CIPDRF_LOANLIST&lt;&gt;"",ROW(RANGE_LOOKUP_CIPDRF_LOANLIST)-MIN(ROW(RANGE_LOOKUP_CIPDRF_LOANLIST))+1),ROWS(B$5:B5))),"")</f>
        <v/>
      </c>
      <c r="D6" s="81" t="str" cm="1">
        <f t="array" ref="D6">IFERROR(INDEX(RANGE_LOOKUP_UDARDA_LOANLIST,SMALL(IF(RANGE_LOOKUP_UDARDA_LOANLIST&lt;&gt;"",ROW(RANGE_LOOKUP_UDARDA_LOANLIST)-MIN(ROW(RANGE_LOOKUP_UDARDA_LOANLIST))+1),ROWS(D$5:D5))),"")</f>
        <v/>
      </c>
    </row>
    <row r="7" spans="2:17" x14ac:dyDescent="0.25">
      <c r="B7" s="81" t="str" cm="1">
        <f t="array" ref="B7">IFERROR(INDEX(RANGE_LOOKUP_CIPDRF_LOANLIST,SMALL(IF(RANGE_LOOKUP_CIPDRF_LOANLIST&lt;&gt;"",ROW(RANGE_LOOKUP_CIPDRF_LOANLIST)-MIN(ROW(RANGE_LOOKUP_CIPDRF_LOANLIST))+1),ROWS(B$5:B6))),"")</f>
        <v/>
      </c>
      <c r="D7" s="81" t="str" cm="1">
        <f t="array" ref="D7">IFERROR(INDEX(RANGE_LOOKUP_UDARDA_LOANLIST,SMALL(IF(RANGE_LOOKUP_UDARDA_LOANLIST&lt;&gt;"",ROW(RANGE_LOOKUP_UDARDA_LOANLIST)-MIN(ROW(RANGE_LOOKUP_UDARDA_LOANLIST))+1),ROWS(D$5:D6))),"")</f>
        <v/>
      </c>
    </row>
    <row r="8" spans="2:17" x14ac:dyDescent="0.25">
      <c r="B8" s="81" t="str" cm="1">
        <f t="array" ref="B8">IFERROR(INDEX(RANGE_LOOKUP_CIPDRF_LOANLIST,SMALL(IF(RANGE_LOOKUP_CIPDRF_LOANLIST&lt;&gt;"",ROW(RANGE_LOOKUP_CIPDRF_LOANLIST)-MIN(ROW(RANGE_LOOKUP_CIPDRF_LOANLIST))+1),ROWS(B$5:B7))),"")</f>
        <v/>
      </c>
      <c r="D8" s="81" t="str" cm="1">
        <f t="array" ref="D8">IFERROR(INDEX(RANGE_LOOKUP_UDARDA_LOANLIST,SMALL(IF(RANGE_LOOKUP_UDARDA_LOANLIST&lt;&gt;"",ROW(RANGE_LOOKUP_UDARDA_LOANLIST)-MIN(ROW(RANGE_LOOKUP_UDARDA_LOANLIST))+1),ROWS(D$5:D7))),"")</f>
        <v/>
      </c>
    </row>
    <row r="9" spans="2:17" x14ac:dyDescent="0.25">
      <c r="B9" s="81" t="str" cm="1">
        <f t="array" ref="B9">IFERROR(INDEX(RANGE_LOOKUP_CIPDRF_LOANLIST,SMALL(IF(RANGE_LOOKUP_CIPDRF_LOANLIST&lt;&gt;"",ROW(RANGE_LOOKUP_CIPDRF_LOANLIST)-MIN(ROW(RANGE_LOOKUP_CIPDRF_LOANLIST))+1),ROWS(B$5:B8))),"")</f>
        <v/>
      </c>
      <c r="D9" s="81" t="str" cm="1">
        <f t="array" ref="D9">IFERROR(INDEX(RANGE_LOOKUP_UDARDA_LOANLIST,SMALL(IF(RANGE_LOOKUP_UDARDA_LOANLIST&lt;&gt;"",ROW(RANGE_LOOKUP_UDARDA_LOANLIST)-MIN(ROW(RANGE_LOOKUP_UDARDA_LOANLIST))+1),ROWS(D$5:D8))),"")</f>
        <v/>
      </c>
    </row>
    <row r="10" spans="2:17" x14ac:dyDescent="0.25">
      <c r="B10" s="81" t="str" cm="1">
        <f t="array" ref="B10">IFERROR(INDEX(RANGE_LOOKUP_CIPDRF_LOANLIST,SMALL(IF(RANGE_LOOKUP_CIPDRF_LOANLIST&lt;&gt;"",ROW(RANGE_LOOKUP_CIPDRF_LOANLIST)-MIN(ROW(RANGE_LOOKUP_CIPDRF_LOANLIST))+1),ROWS(B$5:B9))),"")</f>
        <v/>
      </c>
      <c r="D10" s="81" t="str" cm="1">
        <f t="array" ref="D10">IFERROR(INDEX(RANGE_LOOKUP_UDARDA_LOANLIST,SMALL(IF(RANGE_LOOKUP_UDARDA_LOANLIST&lt;&gt;"",ROW(RANGE_LOOKUP_UDARDA_LOANLIST)-MIN(ROW(RANGE_LOOKUP_UDARDA_LOANLIST))+1),ROWS(D$5:D9))),"")</f>
        <v/>
      </c>
    </row>
    <row r="11" spans="2:17" x14ac:dyDescent="0.25">
      <c r="B11" s="81" t="str" cm="1">
        <f t="array" ref="B11">IFERROR(INDEX(RANGE_LOOKUP_CIPDRF_LOANLIST,SMALL(IF(RANGE_LOOKUP_CIPDRF_LOANLIST&lt;&gt;"",ROW(RANGE_LOOKUP_CIPDRF_LOANLIST)-MIN(ROW(RANGE_LOOKUP_CIPDRF_LOANLIST))+1),ROWS(B$5:B10))),"")</f>
        <v/>
      </c>
      <c r="D11" s="81" t="str" cm="1">
        <f t="array" ref="D11">IFERROR(INDEX(RANGE_LOOKUP_UDARDA_LOANLIST,SMALL(IF(RANGE_LOOKUP_UDARDA_LOANLIST&lt;&gt;"",ROW(RANGE_LOOKUP_UDARDA_LOANLIST)-MIN(ROW(RANGE_LOOKUP_UDARDA_LOANLIST))+1),ROWS(D$5:D10))),"")</f>
        <v/>
      </c>
    </row>
    <row r="12" spans="2:17" x14ac:dyDescent="0.25">
      <c r="B12" s="81" t="str" cm="1">
        <f t="array" ref="B12">IFERROR(INDEX(RANGE_LOOKUP_CIPDRF_LOANLIST,SMALL(IF(RANGE_LOOKUP_CIPDRF_LOANLIST&lt;&gt;"",ROW(RANGE_LOOKUP_CIPDRF_LOANLIST)-MIN(ROW(RANGE_LOOKUP_CIPDRF_LOANLIST))+1),ROWS(B$5:B11))),"")</f>
        <v/>
      </c>
      <c r="D12" s="81" t="str" cm="1">
        <f t="array" ref="D12">IFERROR(INDEX(RANGE_LOOKUP_UDARDA_LOANLIST,SMALL(IF(RANGE_LOOKUP_UDARDA_LOANLIST&lt;&gt;"",ROW(RANGE_LOOKUP_UDARDA_LOANLIST)-MIN(ROW(RANGE_LOOKUP_UDARDA_LOANLIST))+1),ROWS(D$5:D11))),"")</f>
        <v/>
      </c>
    </row>
    <row r="13" spans="2:17" x14ac:dyDescent="0.25">
      <c r="B13" s="81" t="str" cm="1">
        <f t="array" ref="B13">IFERROR(INDEX(RANGE_LOOKUP_CIPDRF_LOANLIST,SMALL(IF(RANGE_LOOKUP_CIPDRF_LOANLIST&lt;&gt;"",ROW(RANGE_LOOKUP_CIPDRF_LOANLIST)-MIN(ROW(RANGE_LOOKUP_CIPDRF_LOANLIST))+1),ROWS(B$5:B12))),"")</f>
        <v/>
      </c>
      <c r="D13" s="81" t="str" cm="1">
        <f t="array" ref="D13">IFERROR(INDEX(RANGE_LOOKUP_UDARDA_LOANLIST,SMALL(IF(RANGE_LOOKUP_UDARDA_LOANLIST&lt;&gt;"",ROW(RANGE_LOOKUP_UDARDA_LOANLIST)-MIN(ROW(RANGE_LOOKUP_UDARDA_LOANLIST))+1),ROWS(D$5:D12))),"")</f>
        <v/>
      </c>
    </row>
    <row r="14" spans="2:17" x14ac:dyDescent="0.25">
      <c r="B14" s="81" t="str" cm="1">
        <f t="array" ref="B14">IFERROR(INDEX(RANGE_LOOKUP_CIPDRF_LOANLIST,SMALL(IF(RANGE_LOOKUP_CIPDRF_LOANLIST&lt;&gt;"",ROW(RANGE_LOOKUP_CIPDRF_LOANLIST)-MIN(ROW(RANGE_LOOKUP_CIPDRF_LOANLIST))+1),ROWS(B$5:B13))),"")</f>
        <v/>
      </c>
      <c r="D14" s="81" t="str" cm="1">
        <f t="array" ref="D14">IFERROR(INDEX(RANGE_LOOKUP_UDARDA_LOANLIST,SMALL(IF(RANGE_LOOKUP_UDARDA_LOANLIST&lt;&gt;"",ROW(RANGE_LOOKUP_UDARDA_LOANLIST)-MIN(ROW(RANGE_LOOKUP_UDARDA_LOANLIST))+1),ROWS(D$5:D13))),"")</f>
        <v/>
      </c>
    </row>
    <row r="15" spans="2:17" x14ac:dyDescent="0.25">
      <c r="B15" s="81" t="str" cm="1">
        <f t="array" ref="B15">IFERROR(INDEX(RANGE_LOOKUP_CIPDRF_LOANLIST,SMALL(IF(RANGE_LOOKUP_CIPDRF_LOANLIST&lt;&gt;"",ROW(RANGE_LOOKUP_CIPDRF_LOANLIST)-MIN(ROW(RANGE_LOOKUP_CIPDRF_LOANLIST))+1),ROWS(B$5:B14))),"")</f>
        <v/>
      </c>
      <c r="D15" s="81" t="str" cm="1">
        <f t="array" ref="D15">IFERROR(INDEX(RANGE_LOOKUP_UDARDA_LOANLIST,SMALL(IF(RANGE_LOOKUP_UDARDA_LOANLIST&lt;&gt;"",ROW(RANGE_LOOKUP_UDARDA_LOANLIST)-MIN(ROW(RANGE_LOOKUP_UDARDA_LOANLIST))+1),ROWS(D$5:D14))),"")</f>
        <v/>
      </c>
    </row>
    <row r="16" spans="2:17" x14ac:dyDescent="0.25">
      <c r="B16" s="81" t="str" cm="1">
        <f t="array" ref="B16">IFERROR(INDEX(RANGE_LOOKUP_CIPDRF_LOANLIST,SMALL(IF(RANGE_LOOKUP_CIPDRF_LOANLIST&lt;&gt;"",ROW(RANGE_LOOKUP_CIPDRF_LOANLIST)-MIN(ROW(RANGE_LOOKUP_CIPDRF_LOANLIST))+1),ROWS(B$5:B15))),"")</f>
        <v/>
      </c>
      <c r="D16" s="81" t="str" cm="1">
        <f t="array" ref="D16">IFERROR(INDEX(RANGE_LOOKUP_UDARDA_LOANLIST,SMALL(IF(RANGE_LOOKUP_UDARDA_LOANLIST&lt;&gt;"",ROW(RANGE_LOOKUP_UDARDA_LOANLIST)-MIN(ROW(RANGE_LOOKUP_UDARDA_LOANLIST))+1),ROWS(D$5:D15))),"")</f>
        <v/>
      </c>
    </row>
    <row r="17" spans="2:4" x14ac:dyDescent="0.25">
      <c r="B17" s="81" t="str" cm="1">
        <f t="array" ref="B17">IFERROR(INDEX(RANGE_LOOKUP_CIPDRF_LOANLIST,SMALL(IF(RANGE_LOOKUP_CIPDRF_LOANLIST&lt;&gt;"",ROW(RANGE_LOOKUP_CIPDRF_LOANLIST)-MIN(ROW(RANGE_LOOKUP_CIPDRF_LOANLIST))+1),ROWS(B$5:B16))),"")</f>
        <v/>
      </c>
      <c r="D17" s="81" t="str" cm="1">
        <f t="array" ref="D17">IFERROR(INDEX(RANGE_LOOKUP_UDARDA_LOANLIST,SMALL(IF(RANGE_LOOKUP_UDARDA_LOANLIST&lt;&gt;"",ROW(RANGE_LOOKUP_UDARDA_LOANLIST)-MIN(ROW(RANGE_LOOKUP_UDARDA_LOANLIST))+1),ROWS(D$5:D16))),"")</f>
        <v/>
      </c>
    </row>
    <row r="18" spans="2:4" x14ac:dyDescent="0.25">
      <c r="B18" s="81" t="str" cm="1">
        <f t="array" ref="B18">IFERROR(INDEX(RANGE_LOOKUP_CIPDRF_LOANLIST,SMALL(IF(RANGE_LOOKUP_CIPDRF_LOANLIST&lt;&gt;"",ROW(RANGE_LOOKUP_CIPDRF_LOANLIST)-MIN(ROW(RANGE_LOOKUP_CIPDRF_LOANLIST))+1),ROWS(B$5:B17))),"")</f>
        <v/>
      </c>
      <c r="D18" s="81" t="str" cm="1">
        <f t="array" ref="D18">IFERROR(INDEX(RANGE_LOOKUP_UDARDA_LOANLIST,SMALL(IF(RANGE_LOOKUP_UDARDA_LOANLIST&lt;&gt;"",ROW(RANGE_LOOKUP_UDARDA_LOANLIST)-MIN(ROW(RANGE_LOOKUP_UDARDA_LOANLIST))+1),ROWS(D$5:D17))),"")</f>
        <v/>
      </c>
    </row>
    <row r="19" spans="2:4" x14ac:dyDescent="0.25">
      <c r="B19" s="81" t="str" cm="1">
        <f t="array" ref="B19">IFERROR(INDEX(RANGE_LOOKUP_CIPDRF_LOANLIST,SMALL(IF(RANGE_LOOKUP_CIPDRF_LOANLIST&lt;&gt;"",ROW(RANGE_LOOKUP_CIPDRF_LOANLIST)-MIN(ROW(RANGE_LOOKUP_CIPDRF_LOANLIST))+1),ROWS(B$5:B18))),"")</f>
        <v/>
      </c>
      <c r="D19" s="81" t="str" cm="1">
        <f t="array" ref="D19">IFERROR(INDEX(RANGE_LOOKUP_UDARDA_LOANLIST,SMALL(IF(RANGE_LOOKUP_UDARDA_LOANLIST&lt;&gt;"",ROW(RANGE_LOOKUP_UDARDA_LOANLIST)-MIN(ROW(RANGE_LOOKUP_UDARDA_LOANLIST))+1),ROWS(D$5:D18))),"")</f>
        <v/>
      </c>
    </row>
    <row r="20" spans="2:4" x14ac:dyDescent="0.25">
      <c r="B20" s="81" t="str" cm="1">
        <f t="array" ref="B20">IFERROR(INDEX(RANGE_LOOKUP_CIPDRF_LOANLIST,SMALL(IF(RANGE_LOOKUP_CIPDRF_LOANLIST&lt;&gt;"",ROW(RANGE_LOOKUP_CIPDRF_LOANLIST)-MIN(ROW(RANGE_LOOKUP_CIPDRF_LOANLIST))+1),ROWS(B$5:B19))),"")</f>
        <v/>
      </c>
      <c r="D20" s="81" t="str" cm="1">
        <f t="array" ref="D20">IFERROR(INDEX(RANGE_LOOKUP_UDARDA_LOANLIST,SMALL(IF(RANGE_LOOKUP_UDARDA_LOANLIST&lt;&gt;"",ROW(RANGE_LOOKUP_UDARDA_LOANLIST)-MIN(ROW(RANGE_LOOKUP_UDARDA_LOANLIST))+1),ROWS(D$5:D19))),"")</f>
        <v/>
      </c>
    </row>
    <row r="21" spans="2:4" x14ac:dyDescent="0.25">
      <c r="B21" s="81" t="str" cm="1">
        <f t="array" ref="B21">IFERROR(INDEX(RANGE_LOOKUP_CIPDRF_LOANLIST,SMALL(IF(RANGE_LOOKUP_CIPDRF_LOANLIST&lt;&gt;"",ROW(RANGE_LOOKUP_CIPDRF_LOANLIST)-MIN(ROW(RANGE_LOOKUP_CIPDRF_LOANLIST))+1),ROWS(B$5:B20))),"")</f>
        <v/>
      </c>
      <c r="D21" s="81" t="str" cm="1">
        <f t="array" ref="D21">IFERROR(INDEX(RANGE_LOOKUP_UDARDA_LOANLIST,SMALL(IF(RANGE_LOOKUP_UDARDA_LOANLIST&lt;&gt;"",ROW(RANGE_LOOKUP_UDARDA_LOANLIST)-MIN(ROW(RANGE_LOOKUP_UDARDA_LOANLIST))+1),ROWS(D$5:D20))),"")</f>
        <v/>
      </c>
    </row>
    <row r="22" spans="2:4" x14ac:dyDescent="0.25">
      <c r="B22" s="81" t="str" cm="1">
        <f t="array" ref="B22">IFERROR(INDEX(RANGE_LOOKUP_CIPDRF_LOANLIST,SMALL(IF(RANGE_LOOKUP_CIPDRF_LOANLIST&lt;&gt;"",ROW(RANGE_LOOKUP_CIPDRF_LOANLIST)-MIN(ROW(RANGE_LOOKUP_CIPDRF_LOANLIST))+1),ROWS(B$5:B21))),"")</f>
        <v/>
      </c>
      <c r="D22" s="81" t="str" cm="1">
        <f t="array" ref="D22">IFERROR(INDEX(RANGE_LOOKUP_UDARDA_LOANLIST,SMALL(IF(RANGE_LOOKUP_UDARDA_LOANLIST&lt;&gt;"",ROW(RANGE_LOOKUP_UDARDA_LOANLIST)-MIN(ROW(RANGE_LOOKUP_UDARDA_LOANLIST))+1),ROWS(D$5:D21))),"")</f>
        <v/>
      </c>
    </row>
    <row r="23" spans="2:4" x14ac:dyDescent="0.25">
      <c r="B23" s="81" t="str" cm="1">
        <f t="array" ref="B23">IFERROR(INDEX(RANGE_LOOKUP_CIPDRF_LOANLIST,SMALL(IF(RANGE_LOOKUP_CIPDRF_LOANLIST&lt;&gt;"",ROW(RANGE_LOOKUP_CIPDRF_LOANLIST)-MIN(ROW(RANGE_LOOKUP_CIPDRF_LOANLIST))+1),ROWS(B$5:B22))),"")</f>
        <v/>
      </c>
      <c r="D23" s="81" t="str" cm="1">
        <f t="array" ref="D23">IFERROR(INDEX(RANGE_LOOKUP_UDARDA_LOANLIST,SMALL(IF(RANGE_LOOKUP_UDARDA_LOANLIST&lt;&gt;"",ROW(RANGE_LOOKUP_UDARDA_LOANLIST)-MIN(ROW(RANGE_LOOKUP_UDARDA_LOANLIST))+1),ROWS(D$5:D22))),"")</f>
        <v/>
      </c>
    </row>
    <row r="24" spans="2:4" x14ac:dyDescent="0.25">
      <c r="B24" s="81" t="str" cm="1">
        <f t="array" ref="B24">IFERROR(INDEX(RANGE_LOOKUP_CIPDRF_LOANLIST,SMALL(IF(RANGE_LOOKUP_CIPDRF_LOANLIST&lt;&gt;"",ROW(RANGE_LOOKUP_CIPDRF_LOANLIST)-MIN(ROW(RANGE_LOOKUP_CIPDRF_LOANLIST))+1),ROWS(B$5:B23))),"")</f>
        <v/>
      </c>
      <c r="D24" s="81" t="str" cm="1">
        <f t="array" ref="D24">IFERROR(INDEX(RANGE_LOOKUP_UDARDA_LOANLIST,SMALL(IF(RANGE_LOOKUP_UDARDA_LOANLIST&lt;&gt;"",ROW(RANGE_LOOKUP_UDARDA_LOANLIST)-MIN(ROW(RANGE_LOOKUP_UDARDA_LOANLIST))+1),ROWS(D$5:D23))),"")</f>
        <v/>
      </c>
    </row>
    <row r="25" spans="2:4" x14ac:dyDescent="0.25">
      <c r="B25" s="81" t="str" cm="1">
        <f t="array" ref="B25">IFERROR(INDEX(RANGE_LOOKUP_CIPDRF_LOANLIST,SMALL(IF(RANGE_LOOKUP_CIPDRF_LOANLIST&lt;&gt;"",ROW(RANGE_LOOKUP_CIPDRF_LOANLIST)-MIN(ROW(RANGE_LOOKUP_CIPDRF_LOANLIST))+1),ROWS(B$5:B24))),"")</f>
        <v/>
      </c>
      <c r="D25" s="81" t="str" cm="1">
        <f t="array" ref="D25">IFERROR(INDEX(RANGE_LOOKUP_UDARDA_LOANLIST,SMALL(IF(RANGE_LOOKUP_UDARDA_LOANLIST&lt;&gt;"",ROW(RANGE_LOOKUP_UDARDA_LOANLIST)-MIN(ROW(RANGE_LOOKUP_UDARDA_LOANLIST))+1),ROWS(D$5:D24))),"")</f>
        <v/>
      </c>
    </row>
    <row r="26" spans="2:4" x14ac:dyDescent="0.25">
      <c r="B26" s="81" t="str" cm="1">
        <f t="array" ref="B26">IFERROR(INDEX(RANGE_LOOKUP_CIPDRF_LOANLIST,SMALL(IF(RANGE_LOOKUP_CIPDRF_LOANLIST&lt;&gt;"",ROW(RANGE_LOOKUP_CIPDRF_LOANLIST)-MIN(ROW(RANGE_LOOKUP_CIPDRF_LOANLIST))+1),ROWS(B$5:B25))),"")</f>
        <v/>
      </c>
      <c r="D26" s="81" t="str" cm="1">
        <f t="array" ref="D26">IFERROR(INDEX(RANGE_LOOKUP_UDARDA_LOANLIST,SMALL(IF(RANGE_LOOKUP_UDARDA_LOANLIST&lt;&gt;"",ROW(RANGE_LOOKUP_UDARDA_LOANLIST)-MIN(ROW(RANGE_LOOKUP_UDARDA_LOANLIST))+1),ROWS(D$5:D25))),"")</f>
        <v/>
      </c>
    </row>
    <row r="27" spans="2:4" x14ac:dyDescent="0.25">
      <c r="B27" s="81" t="str" cm="1">
        <f t="array" ref="B27">IFERROR(INDEX(RANGE_LOOKUP_CIPDRF_LOANLIST,SMALL(IF(RANGE_LOOKUP_CIPDRF_LOANLIST&lt;&gt;"",ROW(RANGE_LOOKUP_CIPDRF_LOANLIST)-MIN(ROW(RANGE_LOOKUP_CIPDRF_LOANLIST))+1),ROWS(B$5:B26))),"")</f>
        <v/>
      </c>
      <c r="D27" s="81" t="str" cm="1">
        <f t="array" ref="D27">IFERROR(INDEX(RANGE_LOOKUP_UDARDA_LOANLIST,SMALL(IF(RANGE_LOOKUP_UDARDA_LOANLIST&lt;&gt;"",ROW(RANGE_LOOKUP_UDARDA_LOANLIST)-MIN(ROW(RANGE_LOOKUP_UDARDA_LOANLIST))+1),ROWS(D$5:D26))),"")</f>
        <v/>
      </c>
    </row>
    <row r="28" spans="2:4" x14ac:dyDescent="0.25">
      <c r="B28" s="81" t="str" cm="1">
        <f t="array" ref="B28">IFERROR(INDEX(RANGE_LOOKUP_CIPDRF_LOANLIST,SMALL(IF(RANGE_LOOKUP_CIPDRF_LOANLIST&lt;&gt;"",ROW(RANGE_LOOKUP_CIPDRF_LOANLIST)-MIN(ROW(RANGE_LOOKUP_CIPDRF_LOANLIST))+1),ROWS(B$5:B27))),"")</f>
        <v/>
      </c>
      <c r="D28" s="81" t="str" cm="1">
        <f t="array" ref="D28">IFERROR(INDEX(RANGE_LOOKUP_UDARDA_LOANLIST,SMALL(IF(RANGE_LOOKUP_UDARDA_LOANLIST&lt;&gt;"",ROW(RANGE_LOOKUP_UDARDA_LOANLIST)-MIN(ROW(RANGE_LOOKUP_UDARDA_LOANLIST))+1),ROWS(D$5:D27))),"")</f>
        <v/>
      </c>
    </row>
    <row r="29" spans="2:4" x14ac:dyDescent="0.25">
      <c r="B29" s="81" t="str" cm="1">
        <f t="array" ref="B29">IFERROR(INDEX(RANGE_LOOKUP_CIPDRF_LOANLIST,SMALL(IF(RANGE_LOOKUP_CIPDRF_LOANLIST&lt;&gt;"",ROW(RANGE_LOOKUP_CIPDRF_LOANLIST)-MIN(ROW(RANGE_LOOKUP_CIPDRF_LOANLIST))+1),ROWS(B$5:B28))),"")</f>
        <v/>
      </c>
      <c r="D29" s="81" t="str" cm="1">
        <f t="array" ref="D29">IFERROR(INDEX(RANGE_LOOKUP_UDARDA_LOANLIST,SMALL(IF(RANGE_LOOKUP_UDARDA_LOANLIST&lt;&gt;"",ROW(RANGE_LOOKUP_UDARDA_LOANLIST)-MIN(ROW(RANGE_LOOKUP_UDARDA_LOANLIST))+1),ROWS(D$5:D28))),"")</f>
        <v/>
      </c>
    </row>
    <row r="30" spans="2:4" x14ac:dyDescent="0.25">
      <c r="B30" s="81" t="str" cm="1">
        <f t="array" ref="B30">IFERROR(INDEX(RANGE_LOOKUP_CIPDRF_LOANLIST,SMALL(IF(RANGE_LOOKUP_CIPDRF_LOANLIST&lt;&gt;"",ROW(RANGE_LOOKUP_CIPDRF_LOANLIST)-MIN(ROW(RANGE_LOOKUP_CIPDRF_LOANLIST))+1),ROWS(B$5:B29))),"")</f>
        <v/>
      </c>
      <c r="D30" s="81" t="str" cm="1">
        <f t="array" ref="D30">IFERROR(INDEX(RANGE_LOOKUP_UDARDA_LOANLIST,SMALL(IF(RANGE_LOOKUP_UDARDA_LOANLIST&lt;&gt;"",ROW(RANGE_LOOKUP_UDARDA_LOANLIST)-MIN(ROW(RANGE_LOOKUP_UDARDA_LOANLIST))+1),ROWS(D$5:D29))),"")</f>
        <v/>
      </c>
    </row>
    <row r="31" spans="2:4" x14ac:dyDescent="0.25">
      <c r="B31" s="81" t="str" cm="1">
        <f t="array" ref="B31">IFERROR(INDEX(RANGE_LOOKUP_CIPDRF_LOANLIST,SMALL(IF(RANGE_LOOKUP_CIPDRF_LOANLIST&lt;&gt;"",ROW(RANGE_LOOKUP_CIPDRF_LOANLIST)-MIN(ROW(RANGE_LOOKUP_CIPDRF_LOANLIST))+1),ROWS(B$5:B30))),"")</f>
        <v/>
      </c>
      <c r="D31" s="81" t="str" cm="1">
        <f t="array" ref="D31">IFERROR(INDEX(RANGE_LOOKUP_UDARDA_LOANLIST,SMALL(IF(RANGE_LOOKUP_UDARDA_LOANLIST&lt;&gt;"",ROW(RANGE_LOOKUP_UDARDA_LOANLIST)-MIN(ROW(RANGE_LOOKUP_UDARDA_LOANLIST))+1),ROWS(D$5:D30))),"")</f>
        <v/>
      </c>
    </row>
    <row r="32" spans="2:4" x14ac:dyDescent="0.25">
      <c r="B32" s="81" t="str" cm="1">
        <f t="array" ref="B32">IFERROR(INDEX(RANGE_LOOKUP_CIPDRF_LOANLIST,SMALL(IF(RANGE_LOOKUP_CIPDRF_LOANLIST&lt;&gt;"",ROW(RANGE_LOOKUP_CIPDRF_LOANLIST)-MIN(ROW(RANGE_LOOKUP_CIPDRF_LOANLIST))+1),ROWS(B$5:B31))),"")</f>
        <v/>
      </c>
      <c r="D32" s="81" t="str" cm="1">
        <f t="array" ref="D32">IFERROR(INDEX(RANGE_LOOKUP_UDARDA_LOANLIST,SMALL(IF(RANGE_LOOKUP_UDARDA_LOANLIST&lt;&gt;"",ROW(RANGE_LOOKUP_UDARDA_LOANLIST)-MIN(ROW(RANGE_LOOKUP_UDARDA_LOANLIST))+1),ROWS(D$5:D31))),"")</f>
        <v/>
      </c>
    </row>
    <row r="33" spans="2:4" x14ac:dyDescent="0.25">
      <c r="B33" s="81" t="str" cm="1">
        <f t="array" ref="B33">IFERROR(INDEX(RANGE_LOOKUP_CIPDRF_LOANLIST,SMALL(IF(RANGE_LOOKUP_CIPDRF_LOANLIST&lt;&gt;"",ROW(RANGE_LOOKUP_CIPDRF_LOANLIST)-MIN(ROW(RANGE_LOOKUP_CIPDRF_LOANLIST))+1),ROWS(B$5:B32))),"")</f>
        <v/>
      </c>
      <c r="D33" s="81" t="str" cm="1">
        <f t="array" ref="D33">IFERROR(INDEX(RANGE_LOOKUP_UDARDA_LOANLIST,SMALL(IF(RANGE_LOOKUP_UDARDA_LOANLIST&lt;&gt;"",ROW(RANGE_LOOKUP_UDARDA_LOANLIST)-MIN(ROW(RANGE_LOOKUP_UDARDA_LOANLIST))+1),ROWS(D$5:D32))),"")</f>
        <v/>
      </c>
    </row>
    <row r="34" spans="2:4" x14ac:dyDescent="0.25">
      <c r="B34" s="81" t="str" cm="1">
        <f t="array" ref="B34">IFERROR(INDEX(RANGE_LOOKUP_CIPDRF_LOANLIST,SMALL(IF(RANGE_LOOKUP_CIPDRF_LOANLIST&lt;&gt;"",ROW(RANGE_LOOKUP_CIPDRF_LOANLIST)-MIN(ROW(RANGE_LOOKUP_CIPDRF_LOANLIST))+1),ROWS(B$5:B33))),"")</f>
        <v/>
      </c>
      <c r="D34" s="81" t="str" cm="1">
        <f t="array" ref="D34">IFERROR(INDEX(RANGE_LOOKUP_UDARDA_LOANLIST,SMALL(IF(RANGE_LOOKUP_UDARDA_LOANLIST&lt;&gt;"",ROW(RANGE_LOOKUP_UDARDA_LOANLIST)-MIN(ROW(RANGE_LOOKUP_UDARDA_LOANLIST))+1),ROWS(D$5:D33))),"")</f>
        <v/>
      </c>
    </row>
    <row r="35" spans="2:4" x14ac:dyDescent="0.25">
      <c r="B35" s="81" t="str" cm="1">
        <f t="array" ref="B35">IFERROR(INDEX(RANGE_LOOKUP_CIPDRF_LOANLIST,SMALL(IF(RANGE_LOOKUP_CIPDRF_LOANLIST&lt;&gt;"",ROW(RANGE_LOOKUP_CIPDRF_LOANLIST)-MIN(ROW(RANGE_LOOKUP_CIPDRF_LOANLIST))+1),ROWS(B$5:B34))),"")</f>
        <v/>
      </c>
      <c r="D35" s="81" t="str" cm="1">
        <f t="array" ref="D35">IFERROR(INDEX(RANGE_LOOKUP_UDARDA_LOANLIST,SMALL(IF(RANGE_LOOKUP_UDARDA_LOANLIST&lt;&gt;"",ROW(RANGE_LOOKUP_UDARDA_LOANLIST)-MIN(ROW(RANGE_LOOKUP_UDARDA_LOANLIST))+1),ROWS(D$5:D34))),"")</f>
        <v/>
      </c>
    </row>
    <row r="36" spans="2:4" x14ac:dyDescent="0.25">
      <c r="B36" s="81" t="str" cm="1">
        <f t="array" ref="B36">IFERROR(INDEX(RANGE_LOOKUP_CIPDRF_LOANLIST,SMALL(IF(RANGE_LOOKUP_CIPDRF_LOANLIST&lt;&gt;"",ROW(RANGE_LOOKUP_CIPDRF_LOANLIST)-MIN(ROW(RANGE_LOOKUP_CIPDRF_LOANLIST))+1),ROWS(B$5:B35))),"")</f>
        <v/>
      </c>
      <c r="D36" s="81" t="str" cm="1">
        <f t="array" ref="D36">IFERROR(INDEX(RANGE_LOOKUP_UDARDA_LOANLIST,SMALL(IF(RANGE_LOOKUP_UDARDA_LOANLIST&lt;&gt;"",ROW(RANGE_LOOKUP_UDARDA_LOANLIST)-MIN(ROW(RANGE_LOOKUP_UDARDA_LOANLIST))+1),ROWS(D$5:D35))),"")</f>
        <v/>
      </c>
    </row>
    <row r="37" spans="2:4" x14ac:dyDescent="0.25">
      <c r="B37" s="81" t="str" cm="1">
        <f t="array" ref="B37">IFERROR(INDEX(RANGE_LOOKUP_CIPDRF_LOANLIST,SMALL(IF(RANGE_LOOKUP_CIPDRF_LOANLIST&lt;&gt;"",ROW(RANGE_LOOKUP_CIPDRF_LOANLIST)-MIN(ROW(RANGE_LOOKUP_CIPDRF_LOANLIST))+1),ROWS(B$5:B36))),"")</f>
        <v/>
      </c>
      <c r="D37" s="81" t="str" cm="1">
        <f t="array" ref="D37">IFERROR(INDEX(RANGE_LOOKUP_UDARDA_LOANLIST,SMALL(IF(RANGE_LOOKUP_UDARDA_LOANLIST&lt;&gt;"",ROW(RANGE_LOOKUP_UDARDA_LOANLIST)-MIN(ROW(RANGE_LOOKUP_UDARDA_LOANLIST))+1),ROWS(D$5:D36))),"")</f>
        <v/>
      </c>
    </row>
    <row r="38" spans="2:4" x14ac:dyDescent="0.25">
      <c r="B38" s="81" t="str" cm="1">
        <f t="array" ref="B38">IFERROR(INDEX(RANGE_LOOKUP_CIPDRF_LOANLIST,SMALL(IF(RANGE_LOOKUP_CIPDRF_LOANLIST&lt;&gt;"",ROW(RANGE_LOOKUP_CIPDRF_LOANLIST)-MIN(ROW(RANGE_LOOKUP_CIPDRF_LOANLIST))+1),ROWS(B$5:B37))),"")</f>
        <v/>
      </c>
      <c r="D38" s="81" t="str" cm="1">
        <f t="array" ref="D38">IFERROR(INDEX(RANGE_LOOKUP_UDARDA_LOANLIST,SMALL(IF(RANGE_LOOKUP_UDARDA_LOANLIST&lt;&gt;"",ROW(RANGE_LOOKUP_UDARDA_LOANLIST)-MIN(ROW(RANGE_LOOKUP_UDARDA_LOANLIST))+1),ROWS(D$5:D37))),"")</f>
        <v/>
      </c>
    </row>
    <row r="39" spans="2:4" x14ac:dyDescent="0.25">
      <c r="B39" s="81" t="str" cm="1">
        <f t="array" ref="B39">IFERROR(INDEX(RANGE_LOOKUP_CIPDRF_LOANLIST,SMALL(IF(RANGE_LOOKUP_CIPDRF_LOANLIST&lt;&gt;"",ROW(RANGE_LOOKUP_CIPDRF_LOANLIST)-MIN(ROW(RANGE_LOOKUP_CIPDRF_LOANLIST))+1),ROWS(B$5:B38))),"")</f>
        <v/>
      </c>
      <c r="D39" s="81" t="str" cm="1">
        <f t="array" ref="D39">IFERROR(INDEX(RANGE_LOOKUP_UDARDA_LOANLIST,SMALL(IF(RANGE_LOOKUP_UDARDA_LOANLIST&lt;&gt;"",ROW(RANGE_LOOKUP_UDARDA_LOANLIST)-MIN(ROW(RANGE_LOOKUP_UDARDA_LOANLIST))+1),ROWS(D$5:D38))),"")</f>
        <v/>
      </c>
    </row>
    <row r="40" spans="2:4" x14ac:dyDescent="0.25">
      <c r="B40" s="81" t="str" cm="1">
        <f t="array" ref="B40">IFERROR(INDEX(RANGE_LOOKUP_CIPDRF_LOANLIST,SMALL(IF(RANGE_LOOKUP_CIPDRF_LOANLIST&lt;&gt;"",ROW(RANGE_LOOKUP_CIPDRF_LOANLIST)-MIN(ROW(RANGE_LOOKUP_CIPDRF_LOANLIST))+1),ROWS(B$5:B39))),"")</f>
        <v/>
      </c>
      <c r="D40" s="81" t="str" cm="1">
        <f t="array" ref="D40">IFERROR(INDEX(RANGE_LOOKUP_UDARDA_LOANLIST,SMALL(IF(RANGE_LOOKUP_UDARDA_LOANLIST&lt;&gt;"",ROW(RANGE_LOOKUP_UDARDA_LOANLIST)-MIN(ROW(RANGE_LOOKUP_UDARDA_LOANLIST))+1),ROWS(D$5:D39))),"")</f>
        <v/>
      </c>
    </row>
    <row r="41" spans="2:4" x14ac:dyDescent="0.25">
      <c r="B41" s="81" t="str" cm="1">
        <f t="array" ref="B41">IFERROR(INDEX(RANGE_LOOKUP_CIPDRF_LOANLIST,SMALL(IF(RANGE_LOOKUP_CIPDRF_LOANLIST&lt;&gt;"",ROW(RANGE_LOOKUP_CIPDRF_LOANLIST)-MIN(ROW(RANGE_LOOKUP_CIPDRF_LOANLIST))+1),ROWS(B$5:B40))),"")</f>
        <v/>
      </c>
      <c r="D41" s="81" t="str" cm="1">
        <f t="array" ref="D41">IFERROR(INDEX(RANGE_LOOKUP_UDARDA_LOANLIST,SMALL(IF(RANGE_LOOKUP_UDARDA_LOANLIST&lt;&gt;"",ROW(RANGE_LOOKUP_UDARDA_LOANLIST)-MIN(ROW(RANGE_LOOKUP_UDARDA_LOANLIST))+1),ROWS(D$5:D40))),"")</f>
        <v/>
      </c>
    </row>
    <row r="42" spans="2:4" x14ac:dyDescent="0.25">
      <c r="B42" s="81" t="str" cm="1">
        <f t="array" ref="B42">IFERROR(INDEX(RANGE_LOOKUP_CIPDRF_LOANLIST,SMALL(IF(RANGE_LOOKUP_CIPDRF_LOANLIST&lt;&gt;"",ROW(RANGE_LOOKUP_CIPDRF_LOANLIST)-MIN(ROW(RANGE_LOOKUP_CIPDRF_LOANLIST))+1),ROWS(B$5:B41))),"")</f>
        <v/>
      </c>
      <c r="D42" s="81" t="str" cm="1">
        <f t="array" ref="D42">IFERROR(INDEX(RANGE_LOOKUP_UDARDA_LOANLIST,SMALL(IF(RANGE_LOOKUP_UDARDA_LOANLIST&lt;&gt;"",ROW(RANGE_LOOKUP_UDARDA_LOANLIST)-MIN(ROW(RANGE_LOOKUP_UDARDA_LOANLIST))+1),ROWS(D$5:D41))),"")</f>
        <v/>
      </c>
    </row>
    <row r="43" spans="2:4" x14ac:dyDescent="0.25">
      <c r="B43" s="81" t="str" cm="1">
        <f t="array" ref="B43">IFERROR(INDEX(RANGE_LOOKUP_CIPDRF_LOANLIST,SMALL(IF(RANGE_LOOKUP_CIPDRF_LOANLIST&lt;&gt;"",ROW(RANGE_LOOKUP_CIPDRF_LOANLIST)-MIN(ROW(RANGE_LOOKUP_CIPDRF_LOANLIST))+1),ROWS(B$5:B42))),"")</f>
        <v/>
      </c>
      <c r="D43" s="81" t="str" cm="1">
        <f t="array" ref="D43">IFERROR(INDEX(RANGE_LOOKUP_UDARDA_LOANLIST,SMALL(IF(RANGE_LOOKUP_UDARDA_LOANLIST&lt;&gt;"",ROW(RANGE_LOOKUP_UDARDA_LOANLIST)-MIN(ROW(RANGE_LOOKUP_UDARDA_LOANLIST))+1),ROWS(D$5:D42))),"")</f>
        <v/>
      </c>
    </row>
    <row r="44" spans="2:4" x14ac:dyDescent="0.25">
      <c r="B44" s="81" t="str" cm="1">
        <f t="array" ref="B44">IFERROR(INDEX(RANGE_LOOKUP_CIPDRF_LOANLIST,SMALL(IF(RANGE_LOOKUP_CIPDRF_LOANLIST&lt;&gt;"",ROW(RANGE_LOOKUP_CIPDRF_LOANLIST)-MIN(ROW(RANGE_LOOKUP_CIPDRF_LOANLIST))+1),ROWS(B$5:B43))),"")</f>
        <v/>
      </c>
      <c r="D44" s="81" t="str" cm="1">
        <f t="array" ref="D44">IFERROR(INDEX(RANGE_LOOKUP_UDARDA_LOANLIST,SMALL(IF(RANGE_LOOKUP_UDARDA_LOANLIST&lt;&gt;"",ROW(RANGE_LOOKUP_UDARDA_LOANLIST)-MIN(ROW(RANGE_LOOKUP_UDARDA_LOANLIST))+1),ROWS(D$5:D43))),"")</f>
        <v/>
      </c>
    </row>
    <row r="45" spans="2:4" x14ac:dyDescent="0.25">
      <c r="B45" s="81" t="str" cm="1">
        <f t="array" ref="B45">IFERROR(INDEX(RANGE_LOOKUP_CIPDRF_LOANLIST,SMALL(IF(RANGE_LOOKUP_CIPDRF_LOANLIST&lt;&gt;"",ROW(RANGE_LOOKUP_CIPDRF_LOANLIST)-MIN(ROW(RANGE_LOOKUP_CIPDRF_LOANLIST))+1),ROWS(B$5:B44))),"")</f>
        <v/>
      </c>
      <c r="D45" s="81" t="str" cm="1">
        <f t="array" ref="D45">IFERROR(INDEX(RANGE_LOOKUP_UDARDA_LOANLIST,SMALL(IF(RANGE_LOOKUP_UDARDA_LOANLIST&lt;&gt;"",ROW(RANGE_LOOKUP_UDARDA_LOANLIST)-MIN(ROW(RANGE_LOOKUP_UDARDA_LOANLIST))+1),ROWS(D$5:D44))),"")</f>
        <v/>
      </c>
    </row>
    <row r="46" spans="2:4" x14ac:dyDescent="0.25">
      <c r="B46" s="81" t="str" cm="1">
        <f t="array" ref="B46">IFERROR(INDEX(RANGE_LOOKUP_CIPDRF_LOANLIST,SMALL(IF(RANGE_LOOKUP_CIPDRF_LOANLIST&lt;&gt;"",ROW(RANGE_LOOKUP_CIPDRF_LOANLIST)-MIN(ROW(RANGE_LOOKUP_CIPDRF_LOANLIST))+1),ROWS(B$5:B45))),"")</f>
        <v/>
      </c>
      <c r="D46" s="81" t="str" cm="1">
        <f t="array" ref="D46">IFERROR(INDEX(RANGE_LOOKUP_UDARDA_LOANLIST,SMALL(IF(RANGE_LOOKUP_UDARDA_LOANLIST&lt;&gt;"",ROW(RANGE_LOOKUP_UDARDA_LOANLIST)-MIN(ROW(RANGE_LOOKUP_UDARDA_LOANLIST))+1),ROWS(D$5:D45))),"")</f>
        <v/>
      </c>
    </row>
    <row r="47" spans="2:4" x14ac:dyDescent="0.25">
      <c r="B47" s="81" t="str" cm="1">
        <f t="array" ref="B47">IFERROR(INDEX(RANGE_LOOKUP_CIPDRF_LOANLIST,SMALL(IF(RANGE_LOOKUP_CIPDRF_LOANLIST&lt;&gt;"",ROW(RANGE_LOOKUP_CIPDRF_LOANLIST)-MIN(ROW(RANGE_LOOKUP_CIPDRF_LOANLIST))+1),ROWS(B$5:B46))),"")</f>
        <v/>
      </c>
      <c r="D47" s="81" t="str" cm="1">
        <f t="array" ref="D47">IFERROR(INDEX(RANGE_LOOKUP_UDARDA_LOANLIST,SMALL(IF(RANGE_LOOKUP_UDARDA_LOANLIST&lt;&gt;"",ROW(RANGE_LOOKUP_UDARDA_LOANLIST)-MIN(ROW(RANGE_LOOKUP_UDARDA_LOANLIST))+1),ROWS(D$5:D46))),"")</f>
        <v/>
      </c>
    </row>
    <row r="48" spans="2:4" x14ac:dyDescent="0.25">
      <c r="B48" s="81" t="str" cm="1">
        <f t="array" ref="B48">IFERROR(INDEX(RANGE_LOOKUP_CIPDRF_LOANLIST,SMALL(IF(RANGE_LOOKUP_CIPDRF_LOANLIST&lt;&gt;"",ROW(RANGE_LOOKUP_CIPDRF_LOANLIST)-MIN(ROW(RANGE_LOOKUP_CIPDRF_LOANLIST))+1),ROWS(B$5:B47))),"")</f>
        <v/>
      </c>
      <c r="D48" s="81" t="str" cm="1">
        <f t="array" ref="D48">IFERROR(INDEX(RANGE_LOOKUP_UDARDA_LOANLIST,SMALL(IF(RANGE_LOOKUP_UDARDA_LOANLIST&lt;&gt;"",ROW(RANGE_LOOKUP_UDARDA_LOANLIST)-MIN(ROW(RANGE_LOOKUP_UDARDA_LOANLIST))+1),ROWS(D$5:D47))),"")</f>
        <v/>
      </c>
    </row>
    <row r="49" spans="2:4" x14ac:dyDescent="0.25">
      <c r="B49" s="81" t="str" cm="1">
        <f t="array" ref="B49">IFERROR(INDEX(RANGE_LOOKUP_CIPDRF_LOANLIST,SMALL(IF(RANGE_LOOKUP_CIPDRF_LOANLIST&lt;&gt;"",ROW(RANGE_LOOKUP_CIPDRF_LOANLIST)-MIN(ROW(RANGE_LOOKUP_CIPDRF_LOANLIST))+1),ROWS(B$5:B48))),"")</f>
        <v/>
      </c>
      <c r="D49" s="81" t="str" cm="1">
        <f t="array" ref="D49">IFERROR(INDEX(RANGE_LOOKUP_UDARDA_LOANLIST,SMALL(IF(RANGE_LOOKUP_UDARDA_LOANLIST&lt;&gt;"",ROW(RANGE_LOOKUP_UDARDA_LOANLIST)-MIN(ROW(RANGE_LOOKUP_UDARDA_LOANLIST))+1),ROWS(D$5:D48))),"")</f>
        <v/>
      </c>
    </row>
    <row r="50" spans="2:4" x14ac:dyDescent="0.25">
      <c r="B50" s="81" t="str" cm="1">
        <f t="array" ref="B50">IFERROR(INDEX(RANGE_LOOKUP_CIPDRF_LOANLIST,SMALL(IF(RANGE_LOOKUP_CIPDRF_LOANLIST&lt;&gt;"",ROW(RANGE_LOOKUP_CIPDRF_LOANLIST)-MIN(ROW(RANGE_LOOKUP_CIPDRF_LOANLIST))+1),ROWS(B$5:B49))),"")</f>
        <v/>
      </c>
      <c r="D50" s="81" t="str" cm="1">
        <f t="array" ref="D50">IFERROR(INDEX(RANGE_LOOKUP_UDARDA_LOANLIST,SMALL(IF(RANGE_LOOKUP_UDARDA_LOANLIST&lt;&gt;"",ROW(RANGE_LOOKUP_UDARDA_LOANLIST)-MIN(ROW(RANGE_LOOKUP_UDARDA_LOANLIST))+1),ROWS(D$5:D49))),"")</f>
        <v/>
      </c>
    </row>
    <row r="51" spans="2:4" x14ac:dyDescent="0.25">
      <c r="B51" s="81" t="str" cm="1">
        <f t="array" ref="B51">IFERROR(INDEX(RANGE_LOOKUP_CIPDRF_LOANLIST,SMALL(IF(RANGE_LOOKUP_CIPDRF_LOANLIST&lt;&gt;"",ROW(RANGE_LOOKUP_CIPDRF_LOANLIST)-MIN(ROW(RANGE_LOOKUP_CIPDRF_LOANLIST))+1),ROWS(B$5:B50))),"")</f>
        <v/>
      </c>
      <c r="D51" s="81" t="str" cm="1">
        <f t="array" ref="D51">IFERROR(INDEX(RANGE_LOOKUP_UDARDA_LOANLIST,SMALL(IF(RANGE_LOOKUP_UDARDA_LOANLIST&lt;&gt;"",ROW(RANGE_LOOKUP_UDARDA_LOANLIST)-MIN(ROW(RANGE_LOOKUP_UDARDA_LOANLIST))+1),ROWS(D$5:D50))),"")</f>
        <v/>
      </c>
    </row>
    <row r="52" spans="2:4" x14ac:dyDescent="0.25">
      <c r="B52" s="81" t="str" cm="1">
        <f t="array" ref="B52">IFERROR(INDEX(RANGE_LOOKUP_CIPDRF_LOANLIST,SMALL(IF(RANGE_LOOKUP_CIPDRF_LOANLIST&lt;&gt;"",ROW(RANGE_LOOKUP_CIPDRF_LOANLIST)-MIN(ROW(RANGE_LOOKUP_CIPDRF_LOANLIST))+1),ROWS(B$5:B51))),"")</f>
        <v/>
      </c>
      <c r="D52" s="81" t="str" cm="1">
        <f t="array" ref="D52">IFERROR(INDEX(RANGE_LOOKUP_UDARDA_LOANLIST,SMALL(IF(RANGE_LOOKUP_UDARDA_LOANLIST&lt;&gt;"",ROW(RANGE_LOOKUP_UDARDA_LOANLIST)-MIN(ROW(RANGE_LOOKUP_UDARDA_LOANLIST))+1),ROWS(D$5:D51))),"")</f>
        <v/>
      </c>
    </row>
    <row r="53" spans="2:4" x14ac:dyDescent="0.25">
      <c r="B53" s="81" t="str" cm="1">
        <f t="array" ref="B53">IFERROR(INDEX(RANGE_LOOKUP_CIPDRF_LOANLIST,SMALL(IF(RANGE_LOOKUP_CIPDRF_LOANLIST&lt;&gt;"",ROW(RANGE_LOOKUP_CIPDRF_LOANLIST)-MIN(ROW(RANGE_LOOKUP_CIPDRF_LOANLIST))+1),ROWS(B$5:B52))),"")</f>
        <v/>
      </c>
      <c r="D53" s="81" t="str" cm="1">
        <f t="array" ref="D53">IFERROR(INDEX(RANGE_LOOKUP_UDARDA_LOANLIST,SMALL(IF(RANGE_LOOKUP_UDARDA_LOANLIST&lt;&gt;"",ROW(RANGE_LOOKUP_UDARDA_LOANLIST)-MIN(ROW(RANGE_LOOKUP_UDARDA_LOANLIST))+1),ROWS(D$5:D52))),"")</f>
        <v/>
      </c>
    </row>
    <row r="54" spans="2:4" x14ac:dyDescent="0.25">
      <c r="B54" s="81" t="str" cm="1">
        <f t="array" ref="B54">IFERROR(INDEX(RANGE_LOOKUP_CIPDRF_LOANLIST,SMALL(IF(RANGE_LOOKUP_CIPDRF_LOANLIST&lt;&gt;"",ROW(RANGE_LOOKUP_CIPDRF_LOANLIST)-MIN(ROW(RANGE_LOOKUP_CIPDRF_LOANLIST))+1),ROWS(B$5:B53))),"")</f>
        <v/>
      </c>
      <c r="D54" s="81" t="str" cm="1">
        <f t="array" ref="D54">IFERROR(INDEX(RANGE_LOOKUP_UDARDA_LOANLIST,SMALL(IF(RANGE_LOOKUP_UDARDA_LOANLIST&lt;&gt;"",ROW(RANGE_LOOKUP_UDARDA_LOANLIST)-MIN(ROW(RANGE_LOOKUP_UDARDA_LOANLIST))+1),ROWS(D$5:D53))),"")</f>
        <v/>
      </c>
    </row>
    <row r="55" spans="2:4" x14ac:dyDescent="0.25">
      <c r="B55" s="81" t="str" cm="1">
        <f t="array" ref="B55">IFERROR(INDEX(RANGE_LOOKUP_CIPDRF_LOANLIST,SMALL(IF(RANGE_LOOKUP_CIPDRF_LOANLIST&lt;&gt;"",ROW(RANGE_LOOKUP_CIPDRF_LOANLIST)-MIN(ROW(RANGE_LOOKUP_CIPDRF_LOANLIST))+1),ROWS(B$5:B54))),"")</f>
        <v/>
      </c>
      <c r="D55" s="81" t="str" cm="1">
        <f t="array" ref="D55">IFERROR(INDEX(RANGE_LOOKUP_UDARDA_LOANLIST,SMALL(IF(RANGE_LOOKUP_UDARDA_LOANLIST&lt;&gt;"",ROW(RANGE_LOOKUP_UDARDA_LOANLIST)-MIN(ROW(RANGE_LOOKUP_UDARDA_LOANLIST))+1),ROWS(D$5:D54))),"")</f>
        <v/>
      </c>
    </row>
    <row r="56" spans="2:4" x14ac:dyDescent="0.25">
      <c r="B56" s="81" t="str" cm="1">
        <f t="array" ref="B56">IFERROR(INDEX(RANGE_LOOKUP_CIPDRF_LOANLIST,SMALL(IF(RANGE_LOOKUP_CIPDRF_LOANLIST&lt;&gt;"",ROW(RANGE_LOOKUP_CIPDRF_LOANLIST)-MIN(ROW(RANGE_LOOKUP_CIPDRF_LOANLIST))+1),ROWS(B$5:B55))),"")</f>
        <v/>
      </c>
      <c r="D56" s="81" t="str" cm="1">
        <f t="array" ref="D56">IFERROR(INDEX(RANGE_LOOKUP_UDARDA_LOANLIST,SMALL(IF(RANGE_LOOKUP_UDARDA_LOANLIST&lt;&gt;"",ROW(RANGE_LOOKUP_UDARDA_LOANLIST)-MIN(ROW(RANGE_LOOKUP_UDARDA_LOANLIST))+1),ROWS(D$5:D55))),"")</f>
        <v/>
      </c>
    </row>
    <row r="57" spans="2:4" x14ac:dyDescent="0.25">
      <c r="B57" s="81" t="str" cm="1">
        <f t="array" ref="B57">IFERROR(INDEX(RANGE_LOOKUP_CIPDRF_LOANLIST,SMALL(IF(RANGE_LOOKUP_CIPDRF_LOANLIST&lt;&gt;"",ROW(RANGE_LOOKUP_CIPDRF_LOANLIST)-MIN(ROW(RANGE_LOOKUP_CIPDRF_LOANLIST))+1),ROWS(B$5:B56))),"")</f>
        <v/>
      </c>
      <c r="D57" s="81" t="str" cm="1">
        <f t="array" ref="D57">IFERROR(INDEX(RANGE_LOOKUP_UDARDA_LOANLIST,SMALL(IF(RANGE_LOOKUP_UDARDA_LOANLIST&lt;&gt;"",ROW(RANGE_LOOKUP_UDARDA_LOANLIST)-MIN(ROW(RANGE_LOOKUP_UDARDA_LOANLIST))+1),ROWS(D$5:D56))),"")</f>
        <v/>
      </c>
    </row>
    <row r="58" spans="2:4" x14ac:dyDescent="0.25">
      <c r="B58" s="81" t="str" cm="1">
        <f t="array" ref="B58">IFERROR(INDEX(RANGE_LOOKUP_CIPDRF_LOANLIST,SMALL(IF(RANGE_LOOKUP_CIPDRF_LOANLIST&lt;&gt;"",ROW(RANGE_LOOKUP_CIPDRF_LOANLIST)-MIN(ROW(RANGE_LOOKUP_CIPDRF_LOANLIST))+1),ROWS(B$5:B57))),"")</f>
        <v/>
      </c>
      <c r="D58" s="81" t="str" cm="1">
        <f t="array" ref="D58">IFERROR(INDEX(RANGE_LOOKUP_UDARDA_LOANLIST,SMALL(IF(RANGE_LOOKUP_UDARDA_LOANLIST&lt;&gt;"",ROW(RANGE_LOOKUP_UDARDA_LOANLIST)-MIN(ROW(RANGE_LOOKUP_UDARDA_LOANLIST))+1),ROWS(D$5:D57))),"")</f>
        <v/>
      </c>
    </row>
    <row r="59" spans="2:4" x14ac:dyDescent="0.25">
      <c r="B59" s="81" t="str" cm="1">
        <f t="array" ref="B59">IFERROR(INDEX(RANGE_LOOKUP_CIPDRF_LOANLIST,SMALL(IF(RANGE_LOOKUP_CIPDRF_LOANLIST&lt;&gt;"",ROW(RANGE_LOOKUP_CIPDRF_LOANLIST)-MIN(ROW(RANGE_LOOKUP_CIPDRF_LOANLIST))+1),ROWS(B$5:B58))),"")</f>
        <v/>
      </c>
      <c r="D59" s="81" t="str" cm="1">
        <f t="array" ref="D59">IFERROR(INDEX(RANGE_LOOKUP_UDARDA_LOANLIST,SMALL(IF(RANGE_LOOKUP_UDARDA_LOANLIST&lt;&gt;"",ROW(RANGE_LOOKUP_UDARDA_LOANLIST)-MIN(ROW(RANGE_LOOKUP_UDARDA_LOANLIST))+1),ROWS(D$5:D58))),"")</f>
        <v/>
      </c>
    </row>
    <row r="60" spans="2:4" x14ac:dyDescent="0.25">
      <c r="B60" s="81" t="str" cm="1">
        <f t="array" ref="B60">IFERROR(INDEX(RANGE_LOOKUP_CIPDRF_LOANLIST,SMALL(IF(RANGE_LOOKUP_CIPDRF_LOANLIST&lt;&gt;"",ROW(RANGE_LOOKUP_CIPDRF_LOANLIST)-MIN(ROW(RANGE_LOOKUP_CIPDRF_LOANLIST))+1),ROWS(B$5:B59))),"")</f>
        <v/>
      </c>
      <c r="D60" s="81" t="str" cm="1">
        <f t="array" ref="D60">IFERROR(INDEX(RANGE_LOOKUP_UDARDA_LOANLIST,SMALL(IF(RANGE_LOOKUP_UDARDA_LOANLIST&lt;&gt;"",ROW(RANGE_LOOKUP_UDARDA_LOANLIST)-MIN(ROW(RANGE_LOOKUP_UDARDA_LOANLIST))+1),ROWS(D$5:D59))),"")</f>
        <v/>
      </c>
    </row>
    <row r="61" spans="2:4" x14ac:dyDescent="0.25">
      <c r="B61" s="81" t="str" cm="1">
        <f t="array" ref="B61">IFERROR(INDEX(RANGE_LOOKUP_CIPDRF_LOANLIST,SMALL(IF(RANGE_LOOKUP_CIPDRF_LOANLIST&lt;&gt;"",ROW(RANGE_LOOKUP_CIPDRF_LOANLIST)-MIN(ROW(RANGE_LOOKUP_CIPDRF_LOANLIST))+1),ROWS(B$5:B60))),"")</f>
        <v/>
      </c>
      <c r="D61" s="81" t="str" cm="1">
        <f t="array" ref="D61">IFERROR(INDEX(RANGE_LOOKUP_UDARDA_LOANLIST,SMALL(IF(RANGE_LOOKUP_UDARDA_LOANLIST&lt;&gt;"",ROW(RANGE_LOOKUP_UDARDA_LOANLIST)-MIN(ROW(RANGE_LOOKUP_UDARDA_LOANLIST))+1),ROWS(D$5:D60))),"")</f>
        <v/>
      </c>
    </row>
    <row r="62" spans="2:4" x14ac:dyDescent="0.25">
      <c r="B62" s="81" t="str" cm="1">
        <f t="array" ref="B62">IFERROR(INDEX(RANGE_LOOKUP_CIPDRF_LOANLIST,SMALL(IF(RANGE_LOOKUP_CIPDRF_LOANLIST&lt;&gt;"",ROW(RANGE_LOOKUP_CIPDRF_LOANLIST)-MIN(ROW(RANGE_LOOKUP_CIPDRF_LOANLIST))+1),ROWS(B$5:B61))),"")</f>
        <v/>
      </c>
      <c r="D62" s="81" t="str" cm="1">
        <f t="array" ref="D62">IFERROR(INDEX(RANGE_LOOKUP_UDARDA_LOANLIST,SMALL(IF(RANGE_LOOKUP_UDARDA_LOANLIST&lt;&gt;"",ROW(RANGE_LOOKUP_UDARDA_LOANLIST)-MIN(ROW(RANGE_LOOKUP_UDARDA_LOANLIST))+1),ROWS(D$5:D61))),"")</f>
        <v/>
      </c>
    </row>
    <row r="63" spans="2:4" x14ac:dyDescent="0.25">
      <c r="B63" s="81" t="str" cm="1">
        <f t="array" ref="B63">IFERROR(INDEX(RANGE_LOOKUP_CIPDRF_LOANLIST,SMALL(IF(RANGE_LOOKUP_CIPDRF_LOANLIST&lt;&gt;"",ROW(RANGE_LOOKUP_CIPDRF_LOANLIST)-MIN(ROW(RANGE_LOOKUP_CIPDRF_LOANLIST))+1),ROWS(B$5:B62))),"")</f>
        <v/>
      </c>
      <c r="D63" s="81" t="str" cm="1">
        <f t="array" ref="D63">IFERROR(INDEX(RANGE_LOOKUP_UDARDA_LOANLIST,SMALL(IF(RANGE_LOOKUP_UDARDA_LOANLIST&lt;&gt;"",ROW(RANGE_LOOKUP_UDARDA_LOANLIST)-MIN(ROW(RANGE_LOOKUP_UDARDA_LOANLIST))+1),ROWS(D$5:D62))),"")</f>
        <v/>
      </c>
    </row>
    <row r="64" spans="2:4" x14ac:dyDescent="0.25">
      <c r="B64" s="81" t="str" cm="1">
        <f t="array" ref="B64">IFERROR(INDEX(RANGE_LOOKUP_CIPDRF_LOANLIST,SMALL(IF(RANGE_LOOKUP_CIPDRF_LOANLIST&lt;&gt;"",ROW(RANGE_LOOKUP_CIPDRF_LOANLIST)-MIN(ROW(RANGE_LOOKUP_CIPDRF_LOANLIST))+1),ROWS(B$5:B63))),"")</f>
        <v/>
      </c>
      <c r="D64" s="81" t="str" cm="1">
        <f t="array" ref="D64">IFERROR(INDEX(RANGE_LOOKUP_UDARDA_LOANLIST,SMALL(IF(RANGE_LOOKUP_UDARDA_LOANLIST&lt;&gt;"",ROW(RANGE_LOOKUP_UDARDA_LOANLIST)-MIN(ROW(RANGE_LOOKUP_UDARDA_LOANLIST))+1),ROWS(D$5:D63))),"")</f>
        <v/>
      </c>
    </row>
    <row r="65" spans="2:4" x14ac:dyDescent="0.25">
      <c r="B65" s="81" t="str" cm="1">
        <f t="array" ref="B65">IFERROR(INDEX(RANGE_LOOKUP_CIPDRF_LOANLIST,SMALL(IF(RANGE_LOOKUP_CIPDRF_LOANLIST&lt;&gt;"",ROW(RANGE_LOOKUP_CIPDRF_LOANLIST)-MIN(ROW(RANGE_LOOKUP_CIPDRF_LOANLIST))+1),ROWS(B$5:B64))),"")</f>
        <v/>
      </c>
      <c r="D65" s="81" t="str" cm="1">
        <f t="array" ref="D65">IFERROR(INDEX(RANGE_LOOKUP_UDARDA_LOANLIST,SMALL(IF(RANGE_LOOKUP_UDARDA_LOANLIST&lt;&gt;"",ROW(RANGE_LOOKUP_UDARDA_LOANLIST)-MIN(ROW(RANGE_LOOKUP_UDARDA_LOANLIST))+1),ROWS(D$5:D64))),"")</f>
        <v/>
      </c>
    </row>
    <row r="66" spans="2:4" x14ac:dyDescent="0.25">
      <c r="B66" s="81" t="str" cm="1">
        <f t="array" ref="B66">IFERROR(INDEX(RANGE_LOOKUP_CIPDRF_LOANLIST,SMALL(IF(RANGE_LOOKUP_CIPDRF_LOANLIST&lt;&gt;"",ROW(RANGE_LOOKUP_CIPDRF_LOANLIST)-MIN(ROW(RANGE_LOOKUP_CIPDRF_LOANLIST))+1),ROWS(B$5:B65))),"")</f>
        <v/>
      </c>
      <c r="D66" s="81" t="str" cm="1">
        <f t="array" ref="D66">IFERROR(INDEX(RANGE_LOOKUP_UDARDA_LOANLIST,SMALL(IF(RANGE_LOOKUP_UDARDA_LOANLIST&lt;&gt;"",ROW(RANGE_LOOKUP_UDARDA_LOANLIST)-MIN(ROW(RANGE_LOOKUP_UDARDA_LOANLIST))+1),ROWS(D$5:D65))),"")</f>
        <v/>
      </c>
    </row>
    <row r="67" spans="2:4" x14ac:dyDescent="0.25">
      <c r="B67" s="81" t="str" cm="1">
        <f t="array" ref="B67">IFERROR(INDEX(RANGE_LOOKUP_CIPDRF_LOANLIST,SMALL(IF(RANGE_LOOKUP_CIPDRF_LOANLIST&lt;&gt;"",ROW(RANGE_LOOKUP_CIPDRF_LOANLIST)-MIN(ROW(RANGE_LOOKUP_CIPDRF_LOANLIST))+1),ROWS(B$5:B66))),"")</f>
        <v/>
      </c>
      <c r="D67" s="81" t="str" cm="1">
        <f t="array" ref="D67">IFERROR(INDEX(RANGE_LOOKUP_UDARDA_LOANLIST,SMALL(IF(RANGE_LOOKUP_UDARDA_LOANLIST&lt;&gt;"",ROW(RANGE_LOOKUP_UDARDA_LOANLIST)-MIN(ROW(RANGE_LOOKUP_UDARDA_LOANLIST))+1),ROWS(D$5:D66))),"")</f>
        <v/>
      </c>
    </row>
    <row r="68" spans="2:4" x14ac:dyDescent="0.25">
      <c r="B68" s="81" t="str" cm="1">
        <f t="array" ref="B68">IFERROR(INDEX(RANGE_LOOKUP_CIPDRF_LOANLIST,SMALL(IF(RANGE_LOOKUP_CIPDRF_LOANLIST&lt;&gt;"",ROW(RANGE_LOOKUP_CIPDRF_LOANLIST)-MIN(ROW(RANGE_LOOKUP_CIPDRF_LOANLIST))+1),ROWS(B$5:B67))),"")</f>
        <v/>
      </c>
      <c r="D68" s="81" t="str" cm="1">
        <f t="array" ref="D68">IFERROR(INDEX(RANGE_LOOKUP_UDARDA_LOANLIST,SMALL(IF(RANGE_LOOKUP_UDARDA_LOANLIST&lt;&gt;"",ROW(RANGE_LOOKUP_UDARDA_LOANLIST)-MIN(ROW(RANGE_LOOKUP_UDARDA_LOANLIST))+1),ROWS(D$5:D67))),"")</f>
        <v/>
      </c>
    </row>
    <row r="69" spans="2:4" x14ac:dyDescent="0.25">
      <c r="B69" s="81" t="str" cm="1">
        <f t="array" ref="B69">IFERROR(INDEX(RANGE_LOOKUP_CIPDRF_LOANLIST,SMALL(IF(RANGE_LOOKUP_CIPDRF_LOANLIST&lt;&gt;"",ROW(RANGE_LOOKUP_CIPDRF_LOANLIST)-MIN(ROW(RANGE_LOOKUP_CIPDRF_LOANLIST))+1),ROWS(B$5:B68))),"")</f>
        <v/>
      </c>
      <c r="D69" s="81" t="str" cm="1">
        <f t="array" ref="D69">IFERROR(INDEX(RANGE_LOOKUP_UDARDA_LOANLIST,SMALL(IF(RANGE_LOOKUP_UDARDA_LOANLIST&lt;&gt;"",ROW(RANGE_LOOKUP_UDARDA_LOANLIST)-MIN(ROW(RANGE_LOOKUP_UDARDA_LOANLIST))+1),ROWS(D$5:D68))),"")</f>
        <v/>
      </c>
    </row>
    <row r="70" spans="2:4" x14ac:dyDescent="0.25">
      <c r="B70" s="81" t="str" cm="1">
        <f t="array" ref="B70">IFERROR(INDEX(RANGE_LOOKUP_CIPDRF_LOANLIST,SMALL(IF(RANGE_LOOKUP_CIPDRF_LOANLIST&lt;&gt;"",ROW(RANGE_LOOKUP_CIPDRF_LOANLIST)-MIN(ROW(RANGE_LOOKUP_CIPDRF_LOANLIST))+1),ROWS(B$5:B69))),"")</f>
        <v/>
      </c>
      <c r="D70" s="81" t="str" cm="1">
        <f t="array" ref="D70">IFERROR(INDEX(RANGE_LOOKUP_UDARDA_LOANLIST,SMALL(IF(RANGE_LOOKUP_UDARDA_LOANLIST&lt;&gt;"",ROW(RANGE_LOOKUP_UDARDA_LOANLIST)-MIN(ROW(RANGE_LOOKUP_UDARDA_LOANLIST))+1),ROWS(D$5:D69))),"")</f>
        <v/>
      </c>
    </row>
    <row r="71" spans="2:4" x14ac:dyDescent="0.25">
      <c r="B71" s="81" t="str" cm="1">
        <f t="array" ref="B71">IFERROR(INDEX(RANGE_LOOKUP_CIPDRF_LOANLIST,SMALL(IF(RANGE_LOOKUP_CIPDRF_LOANLIST&lt;&gt;"",ROW(RANGE_LOOKUP_CIPDRF_LOANLIST)-MIN(ROW(RANGE_LOOKUP_CIPDRF_LOANLIST))+1),ROWS(B$5:B70))),"")</f>
        <v/>
      </c>
      <c r="D71" s="81" t="str" cm="1">
        <f t="array" ref="D71">IFERROR(INDEX(RANGE_LOOKUP_UDARDA_LOANLIST,SMALL(IF(RANGE_LOOKUP_UDARDA_LOANLIST&lt;&gt;"",ROW(RANGE_LOOKUP_UDARDA_LOANLIST)-MIN(ROW(RANGE_LOOKUP_UDARDA_LOANLIST))+1),ROWS(D$5:D70))),"")</f>
        <v/>
      </c>
    </row>
    <row r="72" spans="2:4" x14ac:dyDescent="0.25">
      <c r="B72" s="81" t="str" cm="1">
        <f t="array" ref="B72">IFERROR(INDEX(RANGE_LOOKUP_CIPDRF_LOANLIST,SMALL(IF(RANGE_LOOKUP_CIPDRF_LOANLIST&lt;&gt;"",ROW(RANGE_LOOKUP_CIPDRF_LOANLIST)-MIN(ROW(RANGE_LOOKUP_CIPDRF_LOANLIST))+1),ROWS(B$5:B71))),"")</f>
        <v/>
      </c>
      <c r="D72" s="81" t="str" cm="1">
        <f t="array" ref="D72">IFERROR(INDEX(RANGE_LOOKUP_UDARDA_LOANLIST,SMALL(IF(RANGE_LOOKUP_UDARDA_LOANLIST&lt;&gt;"",ROW(RANGE_LOOKUP_UDARDA_LOANLIST)-MIN(ROW(RANGE_LOOKUP_UDARDA_LOANLIST))+1),ROWS(D$5:D71))),"")</f>
        <v/>
      </c>
    </row>
    <row r="73" spans="2:4" x14ac:dyDescent="0.25">
      <c r="B73" s="81" t="str" cm="1">
        <f t="array" ref="B73">IFERROR(INDEX(RANGE_LOOKUP_CIPDRF_LOANLIST,SMALL(IF(RANGE_LOOKUP_CIPDRF_LOANLIST&lt;&gt;"",ROW(RANGE_LOOKUP_CIPDRF_LOANLIST)-MIN(ROW(RANGE_LOOKUP_CIPDRF_LOANLIST))+1),ROWS(B$5:B72))),"")</f>
        <v/>
      </c>
      <c r="D73" s="81" t="str" cm="1">
        <f t="array" ref="D73">IFERROR(INDEX(RANGE_LOOKUP_UDARDA_LOANLIST,SMALL(IF(RANGE_LOOKUP_UDARDA_LOANLIST&lt;&gt;"",ROW(RANGE_LOOKUP_UDARDA_LOANLIST)-MIN(ROW(RANGE_LOOKUP_UDARDA_LOANLIST))+1),ROWS(D$5:D72))),"")</f>
        <v/>
      </c>
    </row>
    <row r="74" spans="2:4" x14ac:dyDescent="0.25">
      <c r="B74" s="81" t="str" cm="1">
        <f t="array" ref="B74">IFERROR(INDEX(RANGE_LOOKUP_CIPDRF_LOANLIST,SMALL(IF(RANGE_LOOKUP_CIPDRF_LOANLIST&lt;&gt;"",ROW(RANGE_LOOKUP_CIPDRF_LOANLIST)-MIN(ROW(RANGE_LOOKUP_CIPDRF_LOANLIST))+1),ROWS(B$5:B73))),"")</f>
        <v/>
      </c>
      <c r="D74" s="81" t="str" cm="1">
        <f t="array" ref="D74">IFERROR(INDEX(RANGE_LOOKUP_UDARDA_LOANLIST,SMALL(IF(RANGE_LOOKUP_UDARDA_LOANLIST&lt;&gt;"",ROW(RANGE_LOOKUP_UDARDA_LOANLIST)-MIN(ROW(RANGE_LOOKUP_UDARDA_LOANLIST))+1),ROWS(D$5:D73))),"")</f>
        <v/>
      </c>
    </row>
    <row r="75" spans="2:4" x14ac:dyDescent="0.25">
      <c r="B75" s="81" t="str" cm="1">
        <f t="array" ref="B75">IFERROR(INDEX(RANGE_LOOKUP_CIPDRF_LOANLIST,SMALL(IF(RANGE_LOOKUP_CIPDRF_LOANLIST&lt;&gt;"",ROW(RANGE_LOOKUP_CIPDRF_LOANLIST)-MIN(ROW(RANGE_LOOKUP_CIPDRF_LOANLIST))+1),ROWS(B$5:B74))),"")</f>
        <v/>
      </c>
      <c r="D75" s="81" t="str" cm="1">
        <f t="array" ref="D75">IFERROR(INDEX(RANGE_LOOKUP_UDARDA_LOANLIST,SMALL(IF(RANGE_LOOKUP_UDARDA_LOANLIST&lt;&gt;"",ROW(RANGE_LOOKUP_UDARDA_LOANLIST)-MIN(ROW(RANGE_LOOKUP_UDARDA_LOANLIST))+1),ROWS(D$5:D74))),"")</f>
        <v/>
      </c>
    </row>
    <row r="76" spans="2:4" x14ac:dyDescent="0.25">
      <c r="B76" s="81" t="str" cm="1">
        <f t="array" ref="B76">IFERROR(INDEX(RANGE_LOOKUP_CIPDRF_LOANLIST,SMALL(IF(RANGE_LOOKUP_CIPDRF_LOANLIST&lt;&gt;"",ROW(RANGE_LOOKUP_CIPDRF_LOANLIST)-MIN(ROW(RANGE_LOOKUP_CIPDRF_LOANLIST))+1),ROWS(B$5:B75))),"")</f>
        <v/>
      </c>
      <c r="D76" s="81" t="str" cm="1">
        <f t="array" ref="D76">IFERROR(INDEX(RANGE_LOOKUP_UDARDA_LOANLIST,SMALL(IF(RANGE_LOOKUP_UDARDA_LOANLIST&lt;&gt;"",ROW(RANGE_LOOKUP_UDARDA_LOANLIST)-MIN(ROW(RANGE_LOOKUP_UDARDA_LOANLIST))+1),ROWS(D$5:D75))),"")</f>
        <v/>
      </c>
    </row>
    <row r="77" spans="2:4" x14ac:dyDescent="0.25">
      <c r="B77" s="81" t="str" cm="1">
        <f t="array" ref="B77">IFERROR(INDEX(RANGE_LOOKUP_CIPDRF_LOANLIST,SMALL(IF(RANGE_LOOKUP_CIPDRF_LOANLIST&lt;&gt;"",ROW(RANGE_LOOKUP_CIPDRF_LOANLIST)-MIN(ROW(RANGE_LOOKUP_CIPDRF_LOANLIST))+1),ROWS(B$5:B76))),"")</f>
        <v/>
      </c>
      <c r="D77" s="81" t="str" cm="1">
        <f t="array" ref="D77">IFERROR(INDEX(RANGE_LOOKUP_UDARDA_LOANLIST,SMALL(IF(RANGE_LOOKUP_UDARDA_LOANLIST&lt;&gt;"",ROW(RANGE_LOOKUP_UDARDA_LOANLIST)-MIN(ROW(RANGE_LOOKUP_UDARDA_LOANLIST))+1),ROWS(D$5:D76))),"")</f>
        <v/>
      </c>
    </row>
    <row r="78" spans="2:4" x14ac:dyDescent="0.25">
      <c r="B78" s="81" t="str" cm="1">
        <f t="array" ref="B78">IFERROR(INDEX(RANGE_LOOKUP_CIPDRF_LOANLIST,SMALL(IF(RANGE_LOOKUP_CIPDRF_LOANLIST&lt;&gt;"",ROW(RANGE_LOOKUP_CIPDRF_LOANLIST)-MIN(ROW(RANGE_LOOKUP_CIPDRF_LOANLIST))+1),ROWS(B$5:B77))),"")</f>
        <v/>
      </c>
      <c r="D78" s="81" t="str" cm="1">
        <f t="array" ref="D78">IFERROR(INDEX(RANGE_LOOKUP_UDARDA_LOANLIST,SMALL(IF(RANGE_LOOKUP_UDARDA_LOANLIST&lt;&gt;"",ROW(RANGE_LOOKUP_UDARDA_LOANLIST)-MIN(ROW(RANGE_LOOKUP_UDARDA_LOANLIST))+1),ROWS(D$5:D77))),"")</f>
        <v/>
      </c>
    </row>
    <row r="79" spans="2:4" x14ac:dyDescent="0.25">
      <c r="B79" s="81" t="str" cm="1">
        <f t="array" ref="B79">IFERROR(INDEX(RANGE_LOOKUP_CIPDRF_LOANLIST,SMALL(IF(RANGE_LOOKUP_CIPDRF_LOANLIST&lt;&gt;"",ROW(RANGE_LOOKUP_CIPDRF_LOANLIST)-MIN(ROW(RANGE_LOOKUP_CIPDRF_LOANLIST))+1),ROWS(B$5:B78))),"")</f>
        <v/>
      </c>
      <c r="D79" s="81" t="str" cm="1">
        <f t="array" ref="D79">IFERROR(INDEX(RANGE_LOOKUP_UDARDA_LOANLIST,SMALL(IF(RANGE_LOOKUP_UDARDA_LOANLIST&lt;&gt;"",ROW(RANGE_LOOKUP_UDARDA_LOANLIST)-MIN(ROW(RANGE_LOOKUP_UDARDA_LOANLIST))+1),ROWS(D$5:D78))),"")</f>
        <v/>
      </c>
    </row>
    <row r="80" spans="2:4" x14ac:dyDescent="0.25">
      <c r="B80" s="81" t="str" cm="1">
        <f t="array" ref="B80">IFERROR(INDEX(RANGE_LOOKUP_CIPDRF_LOANLIST,SMALL(IF(RANGE_LOOKUP_CIPDRF_LOANLIST&lt;&gt;"",ROW(RANGE_LOOKUP_CIPDRF_LOANLIST)-MIN(ROW(RANGE_LOOKUP_CIPDRF_LOANLIST))+1),ROWS(B$5:B79))),"")</f>
        <v/>
      </c>
      <c r="D80" s="81" t="str" cm="1">
        <f t="array" ref="D80">IFERROR(INDEX(RANGE_LOOKUP_UDARDA_LOANLIST,SMALL(IF(RANGE_LOOKUP_UDARDA_LOANLIST&lt;&gt;"",ROW(RANGE_LOOKUP_UDARDA_LOANLIST)-MIN(ROW(RANGE_LOOKUP_UDARDA_LOANLIST))+1),ROWS(D$5:D79))),"")</f>
        <v/>
      </c>
    </row>
    <row r="81" spans="2:4" x14ac:dyDescent="0.25">
      <c r="B81" s="81" t="str" cm="1">
        <f t="array" ref="B81">IFERROR(INDEX(RANGE_LOOKUP_CIPDRF_LOANLIST,SMALL(IF(RANGE_LOOKUP_CIPDRF_LOANLIST&lt;&gt;"",ROW(RANGE_LOOKUP_CIPDRF_LOANLIST)-MIN(ROW(RANGE_LOOKUP_CIPDRF_LOANLIST))+1),ROWS(B$5:B80))),"")</f>
        <v/>
      </c>
      <c r="D81" s="81" t="str" cm="1">
        <f t="array" ref="D81">IFERROR(INDEX(RANGE_LOOKUP_UDARDA_LOANLIST,SMALL(IF(RANGE_LOOKUP_UDARDA_LOANLIST&lt;&gt;"",ROW(RANGE_LOOKUP_UDARDA_LOANLIST)-MIN(ROW(RANGE_LOOKUP_UDARDA_LOANLIST))+1),ROWS(D$5:D80))),"")</f>
        <v/>
      </c>
    </row>
    <row r="82" spans="2:4" x14ac:dyDescent="0.25">
      <c r="B82" s="81" t="str" cm="1">
        <f t="array" ref="B82">IFERROR(INDEX(RANGE_LOOKUP_CIPDRF_LOANLIST,SMALL(IF(RANGE_LOOKUP_CIPDRF_LOANLIST&lt;&gt;"",ROW(RANGE_LOOKUP_CIPDRF_LOANLIST)-MIN(ROW(RANGE_LOOKUP_CIPDRF_LOANLIST))+1),ROWS(B$5:B81))),"")</f>
        <v/>
      </c>
      <c r="D82" s="81" t="str" cm="1">
        <f t="array" ref="D82">IFERROR(INDEX(RANGE_LOOKUP_UDARDA_LOANLIST,SMALL(IF(RANGE_LOOKUP_UDARDA_LOANLIST&lt;&gt;"",ROW(RANGE_LOOKUP_UDARDA_LOANLIST)-MIN(ROW(RANGE_LOOKUP_UDARDA_LOANLIST))+1),ROWS(D$5:D81))),"")</f>
        <v/>
      </c>
    </row>
    <row r="83" spans="2:4" x14ac:dyDescent="0.25">
      <c r="B83" s="81" t="str" cm="1">
        <f t="array" ref="B83">IFERROR(INDEX(RANGE_LOOKUP_CIPDRF_LOANLIST,SMALL(IF(RANGE_LOOKUP_CIPDRF_LOANLIST&lt;&gt;"",ROW(RANGE_LOOKUP_CIPDRF_LOANLIST)-MIN(ROW(RANGE_LOOKUP_CIPDRF_LOANLIST))+1),ROWS(B$5:B82))),"")</f>
        <v/>
      </c>
      <c r="D83" s="81" t="str" cm="1">
        <f t="array" ref="D83">IFERROR(INDEX(RANGE_LOOKUP_UDARDA_LOANLIST,SMALL(IF(RANGE_LOOKUP_UDARDA_LOANLIST&lt;&gt;"",ROW(RANGE_LOOKUP_UDARDA_LOANLIST)-MIN(ROW(RANGE_LOOKUP_UDARDA_LOANLIST))+1),ROWS(D$5:D82))),"")</f>
        <v/>
      </c>
    </row>
    <row r="84" spans="2:4" x14ac:dyDescent="0.25">
      <c r="B84" s="81" t="str" cm="1">
        <f t="array" ref="B84">IFERROR(INDEX(RANGE_LOOKUP_CIPDRF_LOANLIST,SMALL(IF(RANGE_LOOKUP_CIPDRF_LOANLIST&lt;&gt;"",ROW(RANGE_LOOKUP_CIPDRF_LOANLIST)-MIN(ROW(RANGE_LOOKUP_CIPDRF_LOANLIST))+1),ROWS(B$5:B83))),"")</f>
        <v/>
      </c>
      <c r="D84" s="81" t="str" cm="1">
        <f t="array" ref="D84">IFERROR(INDEX(RANGE_LOOKUP_UDARDA_LOANLIST,SMALL(IF(RANGE_LOOKUP_UDARDA_LOANLIST&lt;&gt;"",ROW(RANGE_LOOKUP_UDARDA_LOANLIST)-MIN(ROW(RANGE_LOOKUP_UDARDA_LOANLIST))+1),ROWS(D$5:D83))),"")</f>
        <v/>
      </c>
    </row>
    <row r="85" spans="2:4" x14ac:dyDescent="0.25">
      <c r="B85" s="81" t="str" cm="1">
        <f t="array" ref="B85">IFERROR(INDEX(RANGE_LOOKUP_CIPDRF_LOANLIST,SMALL(IF(RANGE_LOOKUP_CIPDRF_LOANLIST&lt;&gt;"",ROW(RANGE_LOOKUP_CIPDRF_LOANLIST)-MIN(ROW(RANGE_LOOKUP_CIPDRF_LOANLIST))+1),ROWS(B$5:B84))),"")</f>
        <v/>
      </c>
      <c r="D85" s="81" t="str" cm="1">
        <f t="array" ref="D85">IFERROR(INDEX(RANGE_LOOKUP_UDARDA_LOANLIST,SMALL(IF(RANGE_LOOKUP_UDARDA_LOANLIST&lt;&gt;"",ROW(RANGE_LOOKUP_UDARDA_LOANLIST)-MIN(ROW(RANGE_LOOKUP_UDARDA_LOANLIST))+1),ROWS(D$5:D84))),"")</f>
        <v/>
      </c>
    </row>
    <row r="86" spans="2:4" x14ac:dyDescent="0.25">
      <c r="B86" s="81" t="str" cm="1">
        <f t="array" ref="B86">IFERROR(INDEX(RANGE_LOOKUP_CIPDRF_LOANLIST,SMALL(IF(RANGE_LOOKUP_CIPDRF_LOANLIST&lt;&gt;"",ROW(RANGE_LOOKUP_CIPDRF_LOANLIST)-MIN(ROW(RANGE_LOOKUP_CIPDRF_LOANLIST))+1),ROWS(B$5:B85))),"")</f>
        <v/>
      </c>
      <c r="D86" s="81" t="str" cm="1">
        <f t="array" ref="D86">IFERROR(INDEX(RANGE_LOOKUP_UDARDA_LOANLIST,SMALL(IF(RANGE_LOOKUP_UDARDA_LOANLIST&lt;&gt;"",ROW(RANGE_LOOKUP_UDARDA_LOANLIST)-MIN(ROW(RANGE_LOOKUP_UDARDA_LOANLIST))+1),ROWS(D$5:D85))),"")</f>
        <v/>
      </c>
    </row>
    <row r="87" spans="2:4" x14ac:dyDescent="0.25">
      <c r="B87" s="81" t="str" cm="1">
        <f t="array" ref="B87">IFERROR(INDEX(RANGE_LOOKUP_CIPDRF_LOANLIST,SMALL(IF(RANGE_LOOKUP_CIPDRF_LOANLIST&lt;&gt;"",ROW(RANGE_LOOKUP_CIPDRF_LOANLIST)-MIN(ROW(RANGE_LOOKUP_CIPDRF_LOANLIST))+1),ROWS(B$5:B86))),"")</f>
        <v/>
      </c>
      <c r="D87" s="81" t="str" cm="1">
        <f t="array" ref="D87">IFERROR(INDEX(RANGE_LOOKUP_UDARDA_LOANLIST,SMALL(IF(RANGE_LOOKUP_UDARDA_LOANLIST&lt;&gt;"",ROW(RANGE_LOOKUP_UDARDA_LOANLIST)-MIN(ROW(RANGE_LOOKUP_UDARDA_LOANLIST))+1),ROWS(D$5:D86))),"")</f>
        <v/>
      </c>
    </row>
    <row r="88" spans="2:4" x14ac:dyDescent="0.25">
      <c r="B88" s="81" t="str" cm="1">
        <f t="array" ref="B88">IFERROR(INDEX(RANGE_LOOKUP_CIPDRF_LOANLIST,SMALL(IF(RANGE_LOOKUP_CIPDRF_LOANLIST&lt;&gt;"",ROW(RANGE_LOOKUP_CIPDRF_LOANLIST)-MIN(ROW(RANGE_LOOKUP_CIPDRF_LOANLIST))+1),ROWS(B$5:B87))),"")</f>
        <v/>
      </c>
      <c r="D88" s="81" t="str" cm="1">
        <f t="array" ref="D88">IFERROR(INDEX(RANGE_LOOKUP_UDARDA_LOANLIST,SMALL(IF(RANGE_LOOKUP_UDARDA_LOANLIST&lt;&gt;"",ROW(RANGE_LOOKUP_UDARDA_LOANLIST)-MIN(ROW(RANGE_LOOKUP_UDARDA_LOANLIST))+1),ROWS(D$5:D87))),"")</f>
        <v/>
      </c>
    </row>
    <row r="89" spans="2:4" x14ac:dyDescent="0.25">
      <c r="B89" s="81" t="str" cm="1">
        <f t="array" ref="B89">IFERROR(INDEX(RANGE_LOOKUP_CIPDRF_LOANLIST,SMALL(IF(RANGE_LOOKUP_CIPDRF_LOANLIST&lt;&gt;"",ROW(RANGE_LOOKUP_CIPDRF_LOANLIST)-MIN(ROW(RANGE_LOOKUP_CIPDRF_LOANLIST))+1),ROWS(B$5:B88))),"")</f>
        <v/>
      </c>
      <c r="D89" s="81" t="str" cm="1">
        <f t="array" ref="D89">IFERROR(INDEX(RANGE_LOOKUP_UDARDA_LOANLIST,SMALL(IF(RANGE_LOOKUP_UDARDA_LOANLIST&lt;&gt;"",ROW(RANGE_LOOKUP_UDARDA_LOANLIST)-MIN(ROW(RANGE_LOOKUP_UDARDA_LOANLIST))+1),ROWS(D$5:D88))),"")</f>
        <v/>
      </c>
    </row>
    <row r="90" spans="2:4" x14ac:dyDescent="0.25">
      <c r="B90" s="81" t="str" cm="1">
        <f t="array" ref="B90">IFERROR(INDEX(RANGE_LOOKUP_CIPDRF_LOANLIST,SMALL(IF(RANGE_LOOKUP_CIPDRF_LOANLIST&lt;&gt;"",ROW(RANGE_LOOKUP_CIPDRF_LOANLIST)-MIN(ROW(RANGE_LOOKUP_CIPDRF_LOANLIST))+1),ROWS(B$5:B89))),"")</f>
        <v/>
      </c>
      <c r="D90" s="81" t="str" cm="1">
        <f t="array" ref="D90">IFERROR(INDEX(RANGE_LOOKUP_UDARDA_LOANLIST,SMALL(IF(RANGE_LOOKUP_UDARDA_LOANLIST&lt;&gt;"",ROW(RANGE_LOOKUP_UDARDA_LOANLIST)-MIN(ROW(RANGE_LOOKUP_UDARDA_LOANLIST))+1),ROWS(D$5:D89))),"")</f>
        <v/>
      </c>
    </row>
    <row r="91" spans="2:4" x14ac:dyDescent="0.25">
      <c r="B91" s="81" t="str" cm="1">
        <f t="array" ref="B91">IFERROR(INDEX(RANGE_LOOKUP_CIPDRF_LOANLIST,SMALL(IF(RANGE_LOOKUP_CIPDRF_LOANLIST&lt;&gt;"",ROW(RANGE_LOOKUP_CIPDRF_LOANLIST)-MIN(ROW(RANGE_LOOKUP_CIPDRF_LOANLIST))+1),ROWS(B$5:B90))),"")</f>
        <v/>
      </c>
      <c r="D91" s="81" t="str" cm="1">
        <f t="array" ref="D91">IFERROR(INDEX(RANGE_LOOKUP_UDARDA_LOANLIST,SMALL(IF(RANGE_LOOKUP_UDARDA_LOANLIST&lt;&gt;"",ROW(RANGE_LOOKUP_UDARDA_LOANLIST)-MIN(ROW(RANGE_LOOKUP_UDARDA_LOANLIST))+1),ROWS(D$5:D90))),"")</f>
        <v/>
      </c>
    </row>
    <row r="92" spans="2:4" x14ac:dyDescent="0.25">
      <c r="B92" s="81" t="str" cm="1">
        <f t="array" ref="B92">IFERROR(INDEX(RANGE_LOOKUP_CIPDRF_LOANLIST,SMALL(IF(RANGE_LOOKUP_CIPDRF_LOANLIST&lt;&gt;"",ROW(RANGE_LOOKUP_CIPDRF_LOANLIST)-MIN(ROW(RANGE_LOOKUP_CIPDRF_LOANLIST))+1),ROWS(B$5:B91))),"")</f>
        <v/>
      </c>
      <c r="D92" s="81" t="str" cm="1">
        <f t="array" ref="D92">IFERROR(INDEX(RANGE_LOOKUP_UDARDA_LOANLIST,SMALL(IF(RANGE_LOOKUP_UDARDA_LOANLIST&lt;&gt;"",ROW(RANGE_LOOKUP_UDARDA_LOANLIST)-MIN(ROW(RANGE_LOOKUP_UDARDA_LOANLIST))+1),ROWS(D$5:D91))),"")</f>
        <v/>
      </c>
    </row>
    <row r="93" spans="2:4" x14ac:dyDescent="0.25">
      <c r="B93" s="81" t="str" cm="1">
        <f t="array" ref="B93">IFERROR(INDEX(RANGE_LOOKUP_CIPDRF_LOANLIST,SMALL(IF(RANGE_LOOKUP_CIPDRF_LOANLIST&lt;&gt;"",ROW(RANGE_LOOKUP_CIPDRF_LOANLIST)-MIN(ROW(RANGE_LOOKUP_CIPDRF_LOANLIST))+1),ROWS(B$5:B92))),"")</f>
        <v/>
      </c>
      <c r="D93" s="81" t="str" cm="1">
        <f t="array" ref="D93">IFERROR(INDEX(RANGE_LOOKUP_UDARDA_LOANLIST,SMALL(IF(RANGE_LOOKUP_UDARDA_LOANLIST&lt;&gt;"",ROW(RANGE_LOOKUP_UDARDA_LOANLIST)-MIN(ROW(RANGE_LOOKUP_UDARDA_LOANLIST))+1),ROWS(D$5:D92))),"")</f>
        <v/>
      </c>
    </row>
    <row r="94" spans="2:4" x14ac:dyDescent="0.25">
      <c r="B94" s="81" t="str" cm="1">
        <f t="array" ref="B94">IFERROR(INDEX(RANGE_LOOKUP_CIPDRF_LOANLIST,SMALL(IF(RANGE_LOOKUP_CIPDRF_LOANLIST&lt;&gt;"",ROW(RANGE_LOOKUP_CIPDRF_LOANLIST)-MIN(ROW(RANGE_LOOKUP_CIPDRF_LOANLIST))+1),ROWS(B$5:B93))),"")</f>
        <v/>
      </c>
      <c r="D94" s="81" t="str" cm="1">
        <f t="array" ref="D94">IFERROR(INDEX(RANGE_LOOKUP_UDARDA_LOANLIST,SMALL(IF(RANGE_LOOKUP_UDARDA_LOANLIST&lt;&gt;"",ROW(RANGE_LOOKUP_UDARDA_LOANLIST)-MIN(ROW(RANGE_LOOKUP_UDARDA_LOANLIST))+1),ROWS(D$5:D93))),"")</f>
        <v/>
      </c>
    </row>
    <row r="95" spans="2:4" x14ac:dyDescent="0.25">
      <c r="B95" s="81" t="str" cm="1">
        <f t="array" ref="B95">IFERROR(INDEX(RANGE_LOOKUP_CIPDRF_LOANLIST,SMALL(IF(RANGE_LOOKUP_CIPDRF_LOANLIST&lt;&gt;"",ROW(RANGE_LOOKUP_CIPDRF_LOANLIST)-MIN(ROW(RANGE_LOOKUP_CIPDRF_LOANLIST))+1),ROWS(B$5:B94))),"")</f>
        <v/>
      </c>
      <c r="D95" s="81" t="str" cm="1">
        <f t="array" ref="D95">IFERROR(INDEX(RANGE_LOOKUP_UDARDA_LOANLIST,SMALL(IF(RANGE_LOOKUP_UDARDA_LOANLIST&lt;&gt;"",ROW(RANGE_LOOKUP_UDARDA_LOANLIST)-MIN(ROW(RANGE_LOOKUP_UDARDA_LOANLIST))+1),ROWS(D$5:D94))),"")</f>
        <v/>
      </c>
    </row>
    <row r="96" spans="2:4" x14ac:dyDescent="0.25">
      <c r="B96" s="81" t="str" cm="1">
        <f t="array" ref="B96">IFERROR(INDEX(RANGE_LOOKUP_CIPDRF_LOANLIST,SMALL(IF(RANGE_LOOKUP_CIPDRF_LOANLIST&lt;&gt;"",ROW(RANGE_LOOKUP_CIPDRF_LOANLIST)-MIN(ROW(RANGE_LOOKUP_CIPDRF_LOANLIST))+1),ROWS(B$5:B95))),"")</f>
        <v/>
      </c>
      <c r="D96" s="81" t="str" cm="1">
        <f t="array" ref="D96">IFERROR(INDEX(RANGE_LOOKUP_UDARDA_LOANLIST,SMALL(IF(RANGE_LOOKUP_UDARDA_LOANLIST&lt;&gt;"",ROW(RANGE_LOOKUP_UDARDA_LOANLIST)-MIN(ROW(RANGE_LOOKUP_UDARDA_LOANLIST))+1),ROWS(D$5:D95))),"")</f>
        <v/>
      </c>
    </row>
    <row r="97" spans="2:4" x14ac:dyDescent="0.25">
      <c r="B97" s="81" t="str" cm="1">
        <f t="array" ref="B97">IFERROR(INDEX(RANGE_LOOKUP_CIPDRF_LOANLIST,SMALL(IF(RANGE_LOOKUP_CIPDRF_LOANLIST&lt;&gt;"",ROW(RANGE_LOOKUP_CIPDRF_LOANLIST)-MIN(ROW(RANGE_LOOKUP_CIPDRF_LOANLIST))+1),ROWS(B$5:B96))),"")</f>
        <v/>
      </c>
      <c r="D97" s="81" t="str" cm="1">
        <f t="array" ref="D97">IFERROR(INDEX(RANGE_LOOKUP_UDARDA_LOANLIST,SMALL(IF(RANGE_LOOKUP_UDARDA_LOANLIST&lt;&gt;"",ROW(RANGE_LOOKUP_UDARDA_LOANLIST)-MIN(ROW(RANGE_LOOKUP_UDARDA_LOANLIST))+1),ROWS(D$5:D96))),"")</f>
        <v/>
      </c>
    </row>
    <row r="98" spans="2:4" x14ac:dyDescent="0.25">
      <c r="B98" s="81" t="str" cm="1">
        <f t="array" ref="B98">IFERROR(INDEX(RANGE_LOOKUP_CIPDRF_LOANLIST,SMALL(IF(RANGE_LOOKUP_CIPDRF_LOANLIST&lt;&gt;"",ROW(RANGE_LOOKUP_CIPDRF_LOANLIST)-MIN(ROW(RANGE_LOOKUP_CIPDRF_LOANLIST))+1),ROWS(B$5:B97))),"")</f>
        <v/>
      </c>
      <c r="D98" s="81" t="str" cm="1">
        <f t="array" ref="D98">IFERROR(INDEX(RANGE_LOOKUP_UDARDA_LOANLIST,SMALL(IF(RANGE_LOOKUP_UDARDA_LOANLIST&lt;&gt;"",ROW(RANGE_LOOKUP_UDARDA_LOANLIST)-MIN(ROW(RANGE_LOOKUP_UDARDA_LOANLIST))+1),ROWS(D$5:D97))),"")</f>
        <v/>
      </c>
    </row>
    <row r="99" spans="2:4" x14ac:dyDescent="0.25">
      <c r="B99" s="81" t="str" cm="1">
        <f t="array" ref="B99">IFERROR(INDEX(RANGE_LOOKUP_CIPDRF_LOANLIST,SMALL(IF(RANGE_LOOKUP_CIPDRF_LOANLIST&lt;&gt;"",ROW(RANGE_LOOKUP_CIPDRF_LOANLIST)-MIN(ROW(RANGE_LOOKUP_CIPDRF_LOANLIST))+1),ROWS(B$5:B98))),"")</f>
        <v/>
      </c>
      <c r="D99" s="81" t="str" cm="1">
        <f t="array" ref="D99">IFERROR(INDEX(RANGE_LOOKUP_UDARDA_LOANLIST,SMALL(IF(RANGE_LOOKUP_UDARDA_LOANLIST&lt;&gt;"",ROW(RANGE_LOOKUP_UDARDA_LOANLIST)-MIN(ROW(RANGE_LOOKUP_UDARDA_LOANLIST))+1),ROWS(D$5:D98))),"")</f>
        <v/>
      </c>
    </row>
    <row r="100" spans="2:4" x14ac:dyDescent="0.25">
      <c r="B100" s="81" t="str" cm="1">
        <f t="array" ref="B100">IFERROR(INDEX(RANGE_LOOKUP_CIPDRF_LOANLIST,SMALL(IF(RANGE_LOOKUP_CIPDRF_LOANLIST&lt;&gt;"",ROW(RANGE_LOOKUP_CIPDRF_LOANLIST)-MIN(ROW(RANGE_LOOKUP_CIPDRF_LOANLIST))+1),ROWS(B$5:B99))),"")</f>
        <v/>
      </c>
      <c r="D100" s="81" t="str" cm="1">
        <f t="array" ref="D100">IFERROR(INDEX(RANGE_LOOKUP_UDARDA_LOANLIST,SMALL(IF(RANGE_LOOKUP_UDARDA_LOANLIST&lt;&gt;"",ROW(RANGE_LOOKUP_UDARDA_LOANLIST)-MIN(ROW(RANGE_LOOKUP_UDARDA_LOANLIST))+1),ROWS(D$5:D99))),"")</f>
        <v/>
      </c>
    </row>
    <row r="101" spans="2:4" x14ac:dyDescent="0.25">
      <c r="B101" s="81" t="str" cm="1">
        <f t="array" ref="B101">IFERROR(INDEX(RANGE_LOOKUP_CIPDRF_LOANLIST,SMALL(IF(RANGE_LOOKUP_CIPDRF_LOANLIST&lt;&gt;"",ROW(RANGE_LOOKUP_CIPDRF_LOANLIST)-MIN(ROW(RANGE_LOOKUP_CIPDRF_LOANLIST))+1),ROWS(B$5:B100))),"")</f>
        <v/>
      </c>
      <c r="D101" s="81" t="str" cm="1">
        <f t="array" ref="D101">IFERROR(INDEX(RANGE_LOOKUP_UDARDA_LOANLIST,SMALL(IF(RANGE_LOOKUP_UDARDA_LOANLIST&lt;&gt;"",ROW(RANGE_LOOKUP_UDARDA_LOANLIST)-MIN(ROW(RANGE_LOOKUP_UDARDA_LOANLIST))+1),ROWS(D$5:D100))),"")</f>
        <v/>
      </c>
    </row>
    <row r="102" spans="2:4" x14ac:dyDescent="0.25">
      <c r="B102" s="81" t="str" cm="1">
        <f t="array" ref="B102">IFERROR(INDEX(RANGE_LOOKUP_CIPDRF_LOANLIST,SMALL(IF(RANGE_LOOKUP_CIPDRF_LOANLIST&lt;&gt;"",ROW(RANGE_LOOKUP_CIPDRF_LOANLIST)-MIN(ROW(RANGE_LOOKUP_CIPDRF_LOANLIST))+1),ROWS(B$5:B101))),"")</f>
        <v/>
      </c>
      <c r="D102" s="81" t="str" cm="1">
        <f t="array" ref="D102">IFERROR(INDEX(RANGE_LOOKUP_UDARDA_LOANLIST,SMALL(IF(RANGE_LOOKUP_UDARDA_LOANLIST&lt;&gt;"",ROW(RANGE_LOOKUP_UDARDA_LOANLIST)-MIN(ROW(RANGE_LOOKUP_UDARDA_LOANLIST))+1),ROWS(D$5:D101))),"")</f>
        <v/>
      </c>
    </row>
    <row r="103" spans="2:4" x14ac:dyDescent="0.25">
      <c r="B103" s="81" t="str" cm="1">
        <f t="array" ref="B103">IFERROR(INDEX(RANGE_LOOKUP_CIPDRF_LOANLIST,SMALL(IF(RANGE_LOOKUP_CIPDRF_LOANLIST&lt;&gt;"",ROW(RANGE_LOOKUP_CIPDRF_LOANLIST)-MIN(ROW(RANGE_LOOKUP_CIPDRF_LOANLIST))+1),ROWS(B$5:B102))),"")</f>
        <v/>
      </c>
      <c r="D103" s="81" t="str" cm="1">
        <f t="array" ref="D103">IFERROR(INDEX(RANGE_LOOKUP_UDARDA_LOANLIST,SMALL(IF(RANGE_LOOKUP_UDARDA_LOANLIST&lt;&gt;"",ROW(RANGE_LOOKUP_UDARDA_LOANLIST)-MIN(ROW(RANGE_LOOKUP_UDARDA_LOANLIST))+1),ROWS(D$5:D102))),"")</f>
        <v/>
      </c>
    </row>
    <row r="104" spans="2:4" x14ac:dyDescent="0.25">
      <c r="B104" s="81" t="str" cm="1">
        <f t="array" ref="B104">IFERROR(INDEX(RANGE_LOOKUP_CIPDRF_LOANLIST,SMALL(IF(RANGE_LOOKUP_CIPDRF_LOANLIST&lt;&gt;"",ROW(RANGE_LOOKUP_CIPDRF_LOANLIST)-MIN(ROW(RANGE_LOOKUP_CIPDRF_LOANLIST))+1),ROWS(B$5:B103))),"")</f>
        <v/>
      </c>
      <c r="D104" s="81" t="str" cm="1">
        <f t="array" ref="D104">IFERROR(INDEX(RANGE_LOOKUP_UDARDA_LOANLIST,SMALL(IF(RANGE_LOOKUP_UDARDA_LOANLIST&lt;&gt;"",ROW(RANGE_LOOKUP_UDARDA_LOANLIST)-MIN(ROW(RANGE_LOOKUP_UDARDA_LOANLIST))+1),ROWS(D$5:D103))),"")</f>
        <v/>
      </c>
    </row>
    <row r="105" spans="2:4" x14ac:dyDescent="0.25">
      <c r="B105" s="81" t="str" cm="1">
        <f t="array" ref="B105">IFERROR(INDEX(RANGE_LOOKUP_CIPDRF_LOANLIST,SMALL(IF(RANGE_LOOKUP_CIPDRF_LOANLIST&lt;&gt;"",ROW(RANGE_LOOKUP_CIPDRF_LOANLIST)-MIN(ROW(RANGE_LOOKUP_CIPDRF_LOANLIST))+1),ROWS(B$5:B104))),"")</f>
        <v/>
      </c>
      <c r="D105" s="81" t="str" cm="1">
        <f t="array" ref="D105">IFERROR(INDEX(RANGE_LOOKUP_UDARDA_LOANLIST,SMALL(IF(RANGE_LOOKUP_UDARDA_LOANLIST&lt;&gt;"",ROW(RANGE_LOOKUP_UDARDA_LOANLIST)-MIN(ROW(RANGE_LOOKUP_UDARDA_LOANLIST))+1),ROWS(D$5:D104))),"")</f>
        <v/>
      </c>
    </row>
    <row r="106" spans="2:4" x14ac:dyDescent="0.25">
      <c r="B106" s="81" t="str" cm="1">
        <f t="array" ref="B106">IFERROR(INDEX(RANGE_LOOKUP_CIPDRF_LOANLIST,SMALL(IF(RANGE_LOOKUP_CIPDRF_LOANLIST&lt;&gt;"",ROW(RANGE_LOOKUP_CIPDRF_LOANLIST)-MIN(ROW(RANGE_LOOKUP_CIPDRF_LOANLIST))+1),ROWS(B$5:B105))),"")</f>
        <v/>
      </c>
      <c r="D106" s="81" t="str" cm="1">
        <f t="array" ref="D106">IFERROR(INDEX(RANGE_LOOKUP_UDARDA_LOANLIST,SMALL(IF(RANGE_LOOKUP_UDARDA_LOANLIST&lt;&gt;"",ROW(RANGE_LOOKUP_UDARDA_LOANLIST)-MIN(ROW(RANGE_LOOKUP_UDARDA_LOANLIST))+1),ROWS(D$5:D105))),"")</f>
        <v/>
      </c>
    </row>
    <row r="107" spans="2:4" x14ac:dyDescent="0.25">
      <c r="B107" s="81" t="str" cm="1">
        <f t="array" ref="B107">IFERROR(INDEX(RANGE_LOOKUP_CIPDRF_LOANLIST,SMALL(IF(RANGE_LOOKUP_CIPDRF_LOANLIST&lt;&gt;"",ROW(RANGE_LOOKUP_CIPDRF_LOANLIST)-MIN(ROW(RANGE_LOOKUP_CIPDRF_LOANLIST))+1),ROWS(B$5:B106))),"")</f>
        <v/>
      </c>
      <c r="D107" s="81" t="str" cm="1">
        <f t="array" ref="D107">IFERROR(INDEX(RANGE_LOOKUP_UDARDA_LOANLIST,SMALL(IF(RANGE_LOOKUP_UDARDA_LOANLIST&lt;&gt;"",ROW(RANGE_LOOKUP_UDARDA_LOANLIST)-MIN(ROW(RANGE_LOOKUP_UDARDA_LOANLIST))+1),ROWS(D$5:D106))),"")</f>
        <v/>
      </c>
    </row>
    <row r="108" spans="2:4" x14ac:dyDescent="0.25">
      <c r="B108" s="81" t="str" cm="1">
        <f t="array" ref="B108">IFERROR(INDEX(RANGE_LOOKUP_CIPDRF_LOANLIST,SMALL(IF(RANGE_LOOKUP_CIPDRF_LOANLIST&lt;&gt;"",ROW(RANGE_LOOKUP_CIPDRF_LOANLIST)-MIN(ROW(RANGE_LOOKUP_CIPDRF_LOANLIST))+1),ROWS(B$5:B107))),"")</f>
        <v/>
      </c>
      <c r="D108" s="81" t="str" cm="1">
        <f t="array" ref="D108">IFERROR(INDEX(RANGE_LOOKUP_UDARDA_LOANLIST,SMALL(IF(RANGE_LOOKUP_UDARDA_LOANLIST&lt;&gt;"",ROW(RANGE_LOOKUP_UDARDA_LOANLIST)-MIN(ROW(RANGE_LOOKUP_UDARDA_LOANLIST))+1),ROWS(D$5:D107))),"")</f>
        <v/>
      </c>
    </row>
    <row r="109" spans="2:4" x14ac:dyDescent="0.25">
      <c r="B109" s="81" t="str" cm="1">
        <f t="array" ref="B109">IFERROR(INDEX(RANGE_LOOKUP_CIPDRF_LOANLIST,SMALL(IF(RANGE_LOOKUP_CIPDRF_LOANLIST&lt;&gt;"",ROW(RANGE_LOOKUP_CIPDRF_LOANLIST)-MIN(ROW(RANGE_LOOKUP_CIPDRF_LOANLIST))+1),ROWS(B$5:B108))),"")</f>
        <v/>
      </c>
      <c r="D109" s="81" t="str" cm="1">
        <f t="array" ref="D109">IFERROR(INDEX(RANGE_LOOKUP_UDARDA_LOANLIST,SMALL(IF(RANGE_LOOKUP_UDARDA_LOANLIST&lt;&gt;"",ROW(RANGE_LOOKUP_UDARDA_LOANLIST)-MIN(ROW(RANGE_LOOKUP_UDARDA_LOANLIST))+1),ROWS(D$5:D108))),"")</f>
        <v/>
      </c>
    </row>
    <row r="110" spans="2:4" x14ac:dyDescent="0.25">
      <c r="B110" s="81" t="str" cm="1">
        <f t="array" ref="B110">IFERROR(INDEX(RANGE_LOOKUP_CIPDRF_LOANLIST,SMALL(IF(RANGE_LOOKUP_CIPDRF_LOANLIST&lt;&gt;"",ROW(RANGE_LOOKUP_CIPDRF_LOANLIST)-MIN(ROW(RANGE_LOOKUP_CIPDRF_LOANLIST))+1),ROWS(B$5:B109))),"")</f>
        <v/>
      </c>
      <c r="D110" s="81" t="str" cm="1">
        <f t="array" ref="D110">IFERROR(INDEX(RANGE_LOOKUP_UDARDA_LOANLIST,SMALL(IF(RANGE_LOOKUP_UDARDA_LOANLIST&lt;&gt;"",ROW(RANGE_LOOKUP_UDARDA_LOANLIST)-MIN(ROW(RANGE_LOOKUP_UDARDA_LOANLIST))+1),ROWS(D$5:D109))),"")</f>
        <v/>
      </c>
    </row>
    <row r="111" spans="2:4" x14ac:dyDescent="0.25">
      <c r="B111" s="81" t="str" cm="1">
        <f t="array" ref="B111">IFERROR(INDEX(RANGE_LOOKUP_CIPDRF_LOANLIST,SMALL(IF(RANGE_LOOKUP_CIPDRF_LOANLIST&lt;&gt;"",ROW(RANGE_LOOKUP_CIPDRF_LOANLIST)-MIN(ROW(RANGE_LOOKUP_CIPDRF_LOANLIST))+1),ROWS(B$5:B110))),"")</f>
        <v/>
      </c>
      <c r="D111" s="81" t="str" cm="1">
        <f t="array" ref="D111">IFERROR(INDEX(RANGE_LOOKUP_UDARDA_LOANLIST,SMALL(IF(RANGE_LOOKUP_UDARDA_LOANLIST&lt;&gt;"",ROW(RANGE_LOOKUP_UDARDA_LOANLIST)-MIN(ROW(RANGE_LOOKUP_UDARDA_LOANLIST))+1),ROWS(D$5:D110))),"")</f>
        <v/>
      </c>
    </row>
    <row r="112" spans="2:4" x14ac:dyDescent="0.25">
      <c r="B112" s="81" t="str" cm="1">
        <f t="array" ref="B112">IFERROR(INDEX(RANGE_LOOKUP_CIPDRF_LOANLIST,SMALL(IF(RANGE_LOOKUP_CIPDRF_LOANLIST&lt;&gt;"",ROW(RANGE_LOOKUP_CIPDRF_LOANLIST)-MIN(ROW(RANGE_LOOKUP_CIPDRF_LOANLIST))+1),ROWS(B$5:B111))),"")</f>
        <v/>
      </c>
      <c r="D112" s="81" t="str" cm="1">
        <f t="array" ref="D112">IFERROR(INDEX(RANGE_LOOKUP_UDARDA_LOANLIST,SMALL(IF(RANGE_LOOKUP_UDARDA_LOANLIST&lt;&gt;"",ROW(RANGE_LOOKUP_UDARDA_LOANLIST)-MIN(ROW(RANGE_LOOKUP_UDARDA_LOANLIST))+1),ROWS(D$5:D111))),"")</f>
        <v/>
      </c>
    </row>
    <row r="113" spans="2:4" x14ac:dyDescent="0.25">
      <c r="B113" s="81" t="str" cm="1">
        <f t="array" ref="B113">IFERROR(INDEX(RANGE_LOOKUP_CIPDRF_LOANLIST,SMALL(IF(RANGE_LOOKUP_CIPDRF_LOANLIST&lt;&gt;"",ROW(RANGE_LOOKUP_CIPDRF_LOANLIST)-MIN(ROW(RANGE_LOOKUP_CIPDRF_LOANLIST))+1),ROWS(B$5:B112))),"")</f>
        <v/>
      </c>
      <c r="D113" s="81" t="str" cm="1">
        <f t="array" ref="D113">IFERROR(INDEX(RANGE_LOOKUP_UDARDA_LOANLIST,SMALL(IF(RANGE_LOOKUP_UDARDA_LOANLIST&lt;&gt;"",ROW(RANGE_LOOKUP_UDARDA_LOANLIST)-MIN(ROW(RANGE_LOOKUP_UDARDA_LOANLIST))+1),ROWS(D$5:D112))),"")</f>
        <v/>
      </c>
    </row>
    <row r="114" spans="2:4" x14ac:dyDescent="0.25">
      <c r="B114" s="81" t="str" cm="1">
        <f t="array" ref="B114">IFERROR(INDEX(RANGE_LOOKUP_CIPDRF_LOANLIST,SMALL(IF(RANGE_LOOKUP_CIPDRF_LOANLIST&lt;&gt;"",ROW(RANGE_LOOKUP_CIPDRF_LOANLIST)-MIN(ROW(RANGE_LOOKUP_CIPDRF_LOANLIST))+1),ROWS(B$5:B113))),"")</f>
        <v/>
      </c>
      <c r="D114" s="81" t="str" cm="1">
        <f t="array" ref="D114">IFERROR(INDEX(RANGE_LOOKUP_UDARDA_LOANLIST,SMALL(IF(RANGE_LOOKUP_UDARDA_LOANLIST&lt;&gt;"",ROW(RANGE_LOOKUP_UDARDA_LOANLIST)-MIN(ROW(RANGE_LOOKUP_UDARDA_LOANLIST))+1),ROWS(D$5:D113))),"")</f>
        <v/>
      </c>
    </row>
    <row r="115" spans="2:4" x14ac:dyDescent="0.25">
      <c r="B115" s="81" t="str" cm="1">
        <f t="array" ref="B115">IFERROR(INDEX(RANGE_LOOKUP_CIPDRF_LOANLIST,SMALL(IF(RANGE_LOOKUP_CIPDRF_LOANLIST&lt;&gt;"",ROW(RANGE_LOOKUP_CIPDRF_LOANLIST)-MIN(ROW(RANGE_LOOKUP_CIPDRF_LOANLIST))+1),ROWS(B$5:B114))),"")</f>
        <v/>
      </c>
      <c r="D115" s="81" t="str" cm="1">
        <f t="array" ref="D115">IFERROR(INDEX(RANGE_LOOKUP_UDARDA_LOANLIST,SMALL(IF(RANGE_LOOKUP_UDARDA_LOANLIST&lt;&gt;"",ROW(RANGE_LOOKUP_UDARDA_LOANLIST)-MIN(ROW(RANGE_LOOKUP_UDARDA_LOANLIST))+1),ROWS(D$5:D114))),"")</f>
        <v/>
      </c>
    </row>
    <row r="116" spans="2:4" x14ac:dyDescent="0.25">
      <c r="B116" s="81" t="str" cm="1">
        <f t="array" ref="B116">IFERROR(INDEX(RANGE_LOOKUP_CIPDRF_LOANLIST,SMALL(IF(RANGE_LOOKUP_CIPDRF_LOANLIST&lt;&gt;"",ROW(RANGE_LOOKUP_CIPDRF_LOANLIST)-MIN(ROW(RANGE_LOOKUP_CIPDRF_LOANLIST))+1),ROWS(B$5:B115))),"")</f>
        <v/>
      </c>
      <c r="D116" s="81" t="str" cm="1">
        <f t="array" ref="D116">IFERROR(INDEX(RANGE_LOOKUP_UDARDA_LOANLIST,SMALL(IF(RANGE_LOOKUP_UDARDA_LOANLIST&lt;&gt;"",ROW(RANGE_LOOKUP_UDARDA_LOANLIST)-MIN(ROW(RANGE_LOOKUP_UDARDA_LOANLIST))+1),ROWS(D$5:D115))),"")</f>
        <v/>
      </c>
    </row>
    <row r="117" spans="2:4" x14ac:dyDescent="0.25">
      <c r="B117" s="81" t="str" cm="1">
        <f t="array" ref="B117">IFERROR(INDEX(RANGE_LOOKUP_CIPDRF_LOANLIST,SMALL(IF(RANGE_LOOKUP_CIPDRF_LOANLIST&lt;&gt;"",ROW(RANGE_LOOKUP_CIPDRF_LOANLIST)-MIN(ROW(RANGE_LOOKUP_CIPDRF_LOANLIST))+1),ROWS(B$5:B116))),"")</f>
        <v/>
      </c>
      <c r="D117" s="81" t="str" cm="1">
        <f t="array" ref="D117">IFERROR(INDEX(RANGE_LOOKUP_UDARDA_LOANLIST,SMALL(IF(RANGE_LOOKUP_UDARDA_LOANLIST&lt;&gt;"",ROW(RANGE_LOOKUP_UDARDA_LOANLIST)-MIN(ROW(RANGE_LOOKUP_UDARDA_LOANLIST))+1),ROWS(D$5:D116))),"")</f>
        <v/>
      </c>
    </row>
    <row r="118" spans="2:4" x14ac:dyDescent="0.25">
      <c r="B118" s="81" t="str" cm="1">
        <f t="array" ref="B118">IFERROR(INDEX(RANGE_LOOKUP_CIPDRF_LOANLIST,SMALL(IF(RANGE_LOOKUP_CIPDRF_LOANLIST&lt;&gt;"",ROW(RANGE_LOOKUP_CIPDRF_LOANLIST)-MIN(ROW(RANGE_LOOKUP_CIPDRF_LOANLIST))+1),ROWS(B$5:B117))),"")</f>
        <v/>
      </c>
      <c r="D118" s="81" t="str" cm="1">
        <f t="array" ref="D118">IFERROR(INDEX(RANGE_LOOKUP_UDARDA_LOANLIST,SMALL(IF(RANGE_LOOKUP_UDARDA_LOANLIST&lt;&gt;"",ROW(RANGE_LOOKUP_UDARDA_LOANLIST)-MIN(ROW(RANGE_LOOKUP_UDARDA_LOANLIST))+1),ROWS(D$5:D117))),"")</f>
        <v/>
      </c>
    </row>
    <row r="119" spans="2:4" x14ac:dyDescent="0.25">
      <c r="B119" s="81" t="str" cm="1">
        <f t="array" ref="B119">IFERROR(INDEX(RANGE_LOOKUP_CIPDRF_LOANLIST,SMALL(IF(RANGE_LOOKUP_CIPDRF_LOANLIST&lt;&gt;"",ROW(RANGE_LOOKUP_CIPDRF_LOANLIST)-MIN(ROW(RANGE_LOOKUP_CIPDRF_LOANLIST))+1),ROWS(B$5:B118))),"")</f>
        <v/>
      </c>
      <c r="D119" s="81" t="str" cm="1">
        <f t="array" ref="D119">IFERROR(INDEX(RANGE_LOOKUP_UDARDA_LOANLIST,SMALL(IF(RANGE_LOOKUP_UDARDA_LOANLIST&lt;&gt;"",ROW(RANGE_LOOKUP_UDARDA_LOANLIST)-MIN(ROW(RANGE_LOOKUP_UDARDA_LOANLIST))+1),ROWS(D$5:D118))),"")</f>
        <v/>
      </c>
    </row>
    <row r="120" spans="2:4" x14ac:dyDescent="0.25">
      <c r="B120" s="81" t="str" cm="1">
        <f t="array" ref="B120">IFERROR(INDEX(RANGE_LOOKUP_CIPDRF_LOANLIST,SMALL(IF(RANGE_LOOKUP_CIPDRF_LOANLIST&lt;&gt;"",ROW(RANGE_LOOKUP_CIPDRF_LOANLIST)-MIN(ROW(RANGE_LOOKUP_CIPDRF_LOANLIST))+1),ROWS(B$5:B119))),"")</f>
        <v/>
      </c>
      <c r="D120" s="81" t="str" cm="1">
        <f t="array" ref="D120">IFERROR(INDEX(RANGE_LOOKUP_UDARDA_LOANLIST,SMALL(IF(RANGE_LOOKUP_UDARDA_LOANLIST&lt;&gt;"",ROW(RANGE_LOOKUP_UDARDA_LOANLIST)-MIN(ROW(RANGE_LOOKUP_UDARDA_LOANLIST))+1),ROWS(D$5:D119))),"")</f>
        <v/>
      </c>
    </row>
    <row r="121" spans="2:4" x14ac:dyDescent="0.25">
      <c r="B121" s="81" t="str" cm="1">
        <f t="array" ref="B121">IFERROR(INDEX(RANGE_LOOKUP_CIPDRF_LOANLIST,SMALL(IF(RANGE_LOOKUP_CIPDRF_LOANLIST&lt;&gt;"",ROW(RANGE_LOOKUP_CIPDRF_LOANLIST)-MIN(ROW(RANGE_LOOKUP_CIPDRF_LOANLIST))+1),ROWS(B$5:B120))),"")</f>
        <v/>
      </c>
      <c r="D121" s="81" t="str" cm="1">
        <f t="array" ref="D121">IFERROR(INDEX(RANGE_LOOKUP_UDARDA_LOANLIST,SMALL(IF(RANGE_LOOKUP_UDARDA_LOANLIST&lt;&gt;"",ROW(RANGE_LOOKUP_UDARDA_LOANLIST)-MIN(ROW(RANGE_LOOKUP_UDARDA_LOANLIST))+1),ROWS(D$5:D120))),"")</f>
        <v/>
      </c>
    </row>
    <row r="122" spans="2:4" x14ac:dyDescent="0.25">
      <c r="B122" s="81" t="str" cm="1">
        <f t="array" ref="B122">IFERROR(INDEX(RANGE_LOOKUP_CIPDRF_LOANLIST,SMALL(IF(RANGE_LOOKUP_CIPDRF_LOANLIST&lt;&gt;"",ROW(RANGE_LOOKUP_CIPDRF_LOANLIST)-MIN(ROW(RANGE_LOOKUP_CIPDRF_LOANLIST))+1),ROWS(B$5:B121))),"")</f>
        <v/>
      </c>
      <c r="D122" s="81" t="str" cm="1">
        <f t="array" ref="D122">IFERROR(INDEX(RANGE_LOOKUP_UDARDA_LOANLIST,SMALL(IF(RANGE_LOOKUP_UDARDA_LOANLIST&lt;&gt;"",ROW(RANGE_LOOKUP_UDARDA_LOANLIST)-MIN(ROW(RANGE_LOOKUP_UDARDA_LOANLIST))+1),ROWS(D$5:D121))),"")</f>
        <v/>
      </c>
    </row>
    <row r="123" spans="2:4" x14ac:dyDescent="0.25">
      <c r="B123" s="81" t="str" cm="1">
        <f t="array" ref="B123">IFERROR(INDEX(RANGE_LOOKUP_CIPDRF_LOANLIST,SMALL(IF(RANGE_LOOKUP_CIPDRF_LOANLIST&lt;&gt;"",ROW(RANGE_LOOKUP_CIPDRF_LOANLIST)-MIN(ROW(RANGE_LOOKUP_CIPDRF_LOANLIST))+1),ROWS(B$5:B122))),"")</f>
        <v/>
      </c>
      <c r="D123" s="81" t="str" cm="1">
        <f t="array" ref="D123">IFERROR(INDEX(RANGE_LOOKUP_UDARDA_LOANLIST,SMALL(IF(RANGE_LOOKUP_UDARDA_LOANLIST&lt;&gt;"",ROW(RANGE_LOOKUP_UDARDA_LOANLIST)-MIN(ROW(RANGE_LOOKUP_UDARDA_LOANLIST))+1),ROWS(D$5:D122))),"")</f>
        <v/>
      </c>
    </row>
    <row r="124" spans="2:4" x14ac:dyDescent="0.25">
      <c r="B124" s="81" t="str" cm="1">
        <f t="array" ref="B124">IFERROR(INDEX(RANGE_LOOKUP_CIPDRF_LOANLIST,SMALL(IF(RANGE_LOOKUP_CIPDRF_LOANLIST&lt;&gt;"",ROW(RANGE_LOOKUP_CIPDRF_LOANLIST)-MIN(ROW(RANGE_LOOKUP_CIPDRF_LOANLIST))+1),ROWS(B$5:B123))),"")</f>
        <v/>
      </c>
      <c r="D124" s="81" t="str" cm="1">
        <f t="array" ref="D124">IFERROR(INDEX(RANGE_LOOKUP_UDARDA_LOANLIST,SMALL(IF(RANGE_LOOKUP_UDARDA_LOANLIST&lt;&gt;"",ROW(RANGE_LOOKUP_UDARDA_LOANLIST)-MIN(ROW(RANGE_LOOKUP_UDARDA_LOANLIST))+1),ROWS(D$5:D123))),"")</f>
        <v/>
      </c>
    </row>
    <row r="125" spans="2:4" x14ac:dyDescent="0.25">
      <c r="B125" s="81" t="str" cm="1">
        <f t="array" ref="B125">IFERROR(INDEX(RANGE_LOOKUP_CIPDRF_LOANLIST,SMALL(IF(RANGE_LOOKUP_CIPDRF_LOANLIST&lt;&gt;"",ROW(RANGE_LOOKUP_CIPDRF_LOANLIST)-MIN(ROW(RANGE_LOOKUP_CIPDRF_LOANLIST))+1),ROWS(B$5:B124))),"")</f>
        <v/>
      </c>
      <c r="D125" s="81" t="str" cm="1">
        <f t="array" ref="D125">IFERROR(INDEX(RANGE_LOOKUP_UDARDA_LOANLIST,SMALL(IF(RANGE_LOOKUP_UDARDA_LOANLIST&lt;&gt;"",ROW(RANGE_LOOKUP_UDARDA_LOANLIST)-MIN(ROW(RANGE_LOOKUP_UDARDA_LOANLIST))+1),ROWS(D$5:D124))),"")</f>
        <v/>
      </c>
    </row>
    <row r="126" spans="2:4" x14ac:dyDescent="0.25">
      <c r="B126" s="81" t="str" cm="1">
        <f t="array" ref="B126">IFERROR(INDEX(RANGE_LOOKUP_CIPDRF_LOANLIST,SMALL(IF(RANGE_LOOKUP_CIPDRF_LOANLIST&lt;&gt;"",ROW(RANGE_LOOKUP_CIPDRF_LOANLIST)-MIN(ROW(RANGE_LOOKUP_CIPDRF_LOANLIST))+1),ROWS(B$5:B125))),"")</f>
        <v/>
      </c>
      <c r="D126" s="81" t="str" cm="1">
        <f t="array" ref="D126">IFERROR(INDEX(RANGE_LOOKUP_UDARDA_LOANLIST,SMALL(IF(RANGE_LOOKUP_UDARDA_LOANLIST&lt;&gt;"",ROW(RANGE_LOOKUP_UDARDA_LOANLIST)-MIN(ROW(RANGE_LOOKUP_UDARDA_LOANLIST))+1),ROWS(D$5:D125))),"")</f>
        <v/>
      </c>
    </row>
    <row r="127" spans="2:4" x14ac:dyDescent="0.25">
      <c r="B127" s="81" t="str" cm="1">
        <f t="array" ref="B127">IFERROR(INDEX(RANGE_LOOKUP_CIPDRF_LOANLIST,SMALL(IF(RANGE_LOOKUP_CIPDRF_LOANLIST&lt;&gt;"",ROW(RANGE_LOOKUP_CIPDRF_LOANLIST)-MIN(ROW(RANGE_LOOKUP_CIPDRF_LOANLIST))+1),ROWS(B$5:B126))),"")</f>
        <v/>
      </c>
      <c r="D127" s="81" t="str" cm="1">
        <f t="array" ref="D127">IFERROR(INDEX(RANGE_LOOKUP_UDARDA_LOANLIST,SMALL(IF(RANGE_LOOKUP_UDARDA_LOANLIST&lt;&gt;"",ROW(RANGE_LOOKUP_UDARDA_LOANLIST)-MIN(ROW(RANGE_LOOKUP_UDARDA_LOANLIST))+1),ROWS(D$5:D126))),"")</f>
        <v/>
      </c>
    </row>
    <row r="128" spans="2:4" x14ac:dyDescent="0.25">
      <c r="B128" s="81" t="str" cm="1">
        <f t="array" ref="B128">IFERROR(INDEX(RANGE_LOOKUP_CIPDRF_LOANLIST,SMALL(IF(RANGE_LOOKUP_CIPDRF_LOANLIST&lt;&gt;"",ROW(RANGE_LOOKUP_CIPDRF_LOANLIST)-MIN(ROW(RANGE_LOOKUP_CIPDRF_LOANLIST))+1),ROWS(B$5:B127))),"")</f>
        <v/>
      </c>
      <c r="D128" s="81" t="str" cm="1">
        <f t="array" ref="D128">IFERROR(INDEX(RANGE_LOOKUP_UDARDA_LOANLIST,SMALL(IF(RANGE_LOOKUP_UDARDA_LOANLIST&lt;&gt;"",ROW(RANGE_LOOKUP_UDARDA_LOANLIST)-MIN(ROW(RANGE_LOOKUP_UDARDA_LOANLIST))+1),ROWS(D$5:D127))),"")</f>
        <v/>
      </c>
    </row>
    <row r="129" spans="2:4" x14ac:dyDescent="0.25">
      <c r="B129" s="81" t="str" cm="1">
        <f t="array" ref="B129">IFERROR(INDEX(RANGE_LOOKUP_CIPDRF_LOANLIST,SMALL(IF(RANGE_LOOKUP_CIPDRF_LOANLIST&lt;&gt;"",ROW(RANGE_LOOKUP_CIPDRF_LOANLIST)-MIN(ROW(RANGE_LOOKUP_CIPDRF_LOANLIST))+1),ROWS(B$5:B128))),"")</f>
        <v/>
      </c>
      <c r="D129" s="81" t="str" cm="1">
        <f t="array" ref="D129">IFERROR(INDEX(RANGE_LOOKUP_UDARDA_LOANLIST,SMALL(IF(RANGE_LOOKUP_UDARDA_LOANLIST&lt;&gt;"",ROW(RANGE_LOOKUP_UDARDA_LOANLIST)-MIN(ROW(RANGE_LOOKUP_UDARDA_LOANLIST))+1),ROWS(D$5:D128))),"")</f>
        <v/>
      </c>
    </row>
    <row r="130" spans="2:4" x14ac:dyDescent="0.25">
      <c r="B130" s="81" t="str" cm="1">
        <f t="array" ref="B130">IFERROR(INDEX(RANGE_LOOKUP_CIPDRF_LOANLIST,SMALL(IF(RANGE_LOOKUP_CIPDRF_LOANLIST&lt;&gt;"",ROW(RANGE_LOOKUP_CIPDRF_LOANLIST)-MIN(ROW(RANGE_LOOKUP_CIPDRF_LOANLIST))+1),ROWS(B$5:B129))),"")</f>
        <v/>
      </c>
      <c r="D130" s="81" t="str" cm="1">
        <f t="array" ref="D130">IFERROR(INDEX(RANGE_LOOKUP_UDARDA_LOANLIST,SMALL(IF(RANGE_LOOKUP_UDARDA_LOANLIST&lt;&gt;"",ROW(RANGE_LOOKUP_UDARDA_LOANLIST)-MIN(ROW(RANGE_LOOKUP_UDARDA_LOANLIST))+1),ROWS(D$5:D129))),"")</f>
        <v/>
      </c>
    </row>
    <row r="131" spans="2:4" x14ac:dyDescent="0.25">
      <c r="B131" s="81" t="str" cm="1">
        <f t="array" ref="B131">IFERROR(INDEX(RANGE_LOOKUP_CIPDRF_LOANLIST,SMALL(IF(RANGE_LOOKUP_CIPDRF_LOANLIST&lt;&gt;"",ROW(RANGE_LOOKUP_CIPDRF_LOANLIST)-MIN(ROW(RANGE_LOOKUP_CIPDRF_LOANLIST))+1),ROWS(B$5:B130))),"")</f>
        <v/>
      </c>
      <c r="D131" s="81" t="str" cm="1">
        <f t="array" ref="D131">IFERROR(INDEX(RANGE_LOOKUP_UDARDA_LOANLIST,SMALL(IF(RANGE_LOOKUP_UDARDA_LOANLIST&lt;&gt;"",ROW(RANGE_LOOKUP_UDARDA_LOANLIST)-MIN(ROW(RANGE_LOOKUP_UDARDA_LOANLIST))+1),ROWS(D$5:D130))),"")</f>
        <v/>
      </c>
    </row>
    <row r="132" spans="2:4" x14ac:dyDescent="0.25">
      <c r="B132" s="81" t="str" cm="1">
        <f t="array" ref="B132">IFERROR(INDEX(RANGE_LOOKUP_CIPDRF_LOANLIST,SMALL(IF(RANGE_LOOKUP_CIPDRF_LOANLIST&lt;&gt;"",ROW(RANGE_LOOKUP_CIPDRF_LOANLIST)-MIN(ROW(RANGE_LOOKUP_CIPDRF_LOANLIST))+1),ROWS(B$5:B131))),"")</f>
        <v/>
      </c>
      <c r="D132" s="81" t="str" cm="1">
        <f t="array" ref="D132">IFERROR(INDEX(RANGE_LOOKUP_UDARDA_LOANLIST,SMALL(IF(RANGE_LOOKUP_UDARDA_LOANLIST&lt;&gt;"",ROW(RANGE_LOOKUP_UDARDA_LOANLIST)-MIN(ROW(RANGE_LOOKUP_UDARDA_LOANLIST))+1),ROWS(D$5:D131))),"")</f>
        <v/>
      </c>
    </row>
    <row r="133" spans="2:4" x14ac:dyDescent="0.25">
      <c r="B133" s="81" t="str" cm="1">
        <f t="array" ref="B133">IFERROR(INDEX(RANGE_LOOKUP_CIPDRF_LOANLIST,SMALL(IF(RANGE_LOOKUP_CIPDRF_LOANLIST&lt;&gt;"",ROW(RANGE_LOOKUP_CIPDRF_LOANLIST)-MIN(ROW(RANGE_LOOKUP_CIPDRF_LOANLIST))+1),ROWS(B$5:B132))),"")</f>
        <v/>
      </c>
      <c r="D133" s="81" t="str" cm="1">
        <f t="array" ref="D133">IFERROR(INDEX(RANGE_LOOKUP_UDARDA_LOANLIST,SMALL(IF(RANGE_LOOKUP_UDARDA_LOANLIST&lt;&gt;"",ROW(RANGE_LOOKUP_UDARDA_LOANLIST)-MIN(ROW(RANGE_LOOKUP_UDARDA_LOANLIST))+1),ROWS(D$5:D132))),"")</f>
        <v/>
      </c>
    </row>
    <row r="134" spans="2:4" x14ac:dyDescent="0.25">
      <c r="B134" s="81" t="str" cm="1">
        <f t="array" ref="B134">IFERROR(INDEX(RANGE_LOOKUP_CIPDRF_LOANLIST,SMALL(IF(RANGE_LOOKUP_CIPDRF_LOANLIST&lt;&gt;"",ROW(RANGE_LOOKUP_CIPDRF_LOANLIST)-MIN(ROW(RANGE_LOOKUP_CIPDRF_LOANLIST))+1),ROWS(B$5:B133))),"")</f>
        <v/>
      </c>
      <c r="D134" s="81" t="str" cm="1">
        <f t="array" ref="D134">IFERROR(INDEX(RANGE_LOOKUP_UDARDA_LOANLIST,SMALL(IF(RANGE_LOOKUP_UDARDA_LOANLIST&lt;&gt;"",ROW(RANGE_LOOKUP_UDARDA_LOANLIST)-MIN(ROW(RANGE_LOOKUP_UDARDA_LOANLIST))+1),ROWS(D$5:D133))),"")</f>
        <v/>
      </c>
    </row>
    <row r="135" spans="2:4" x14ac:dyDescent="0.25">
      <c r="B135" s="81" t="str" cm="1">
        <f t="array" ref="B135">IFERROR(INDEX(RANGE_LOOKUP_CIPDRF_LOANLIST,SMALL(IF(RANGE_LOOKUP_CIPDRF_LOANLIST&lt;&gt;"",ROW(RANGE_LOOKUP_CIPDRF_LOANLIST)-MIN(ROW(RANGE_LOOKUP_CIPDRF_LOANLIST))+1),ROWS(B$5:B134))),"")</f>
        <v/>
      </c>
      <c r="D135" s="81" t="str" cm="1">
        <f t="array" ref="D135">IFERROR(INDEX(RANGE_LOOKUP_UDARDA_LOANLIST,SMALL(IF(RANGE_LOOKUP_UDARDA_LOANLIST&lt;&gt;"",ROW(RANGE_LOOKUP_UDARDA_LOANLIST)-MIN(ROW(RANGE_LOOKUP_UDARDA_LOANLIST))+1),ROWS(D$5:D134))),"")</f>
        <v/>
      </c>
    </row>
    <row r="136" spans="2:4" x14ac:dyDescent="0.25">
      <c r="B136" s="81" t="str" cm="1">
        <f t="array" ref="B136">IFERROR(INDEX(RANGE_LOOKUP_CIPDRF_LOANLIST,SMALL(IF(RANGE_LOOKUP_CIPDRF_LOANLIST&lt;&gt;"",ROW(RANGE_LOOKUP_CIPDRF_LOANLIST)-MIN(ROW(RANGE_LOOKUP_CIPDRF_LOANLIST))+1),ROWS(B$5:B135))),"")</f>
        <v/>
      </c>
      <c r="D136" s="81" t="str" cm="1">
        <f t="array" ref="D136">IFERROR(INDEX(RANGE_LOOKUP_UDARDA_LOANLIST,SMALL(IF(RANGE_LOOKUP_UDARDA_LOANLIST&lt;&gt;"",ROW(RANGE_LOOKUP_UDARDA_LOANLIST)-MIN(ROW(RANGE_LOOKUP_UDARDA_LOANLIST))+1),ROWS(D$5:D135))),"")</f>
        <v/>
      </c>
    </row>
    <row r="137" spans="2:4" x14ac:dyDescent="0.25">
      <c r="B137" s="81" t="str" cm="1">
        <f t="array" ref="B137">IFERROR(INDEX(RANGE_LOOKUP_CIPDRF_LOANLIST,SMALL(IF(RANGE_LOOKUP_CIPDRF_LOANLIST&lt;&gt;"",ROW(RANGE_LOOKUP_CIPDRF_LOANLIST)-MIN(ROW(RANGE_LOOKUP_CIPDRF_LOANLIST))+1),ROWS(B$5:B136))),"")</f>
        <v/>
      </c>
      <c r="D137" s="81" t="str" cm="1">
        <f t="array" ref="D137">IFERROR(INDEX(RANGE_LOOKUP_UDARDA_LOANLIST,SMALL(IF(RANGE_LOOKUP_UDARDA_LOANLIST&lt;&gt;"",ROW(RANGE_LOOKUP_UDARDA_LOANLIST)-MIN(ROW(RANGE_LOOKUP_UDARDA_LOANLIST))+1),ROWS(D$5:D136))),"")</f>
        <v/>
      </c>
    </row>
    <row r="138" spans="2:4" x14ac:dyDescent="0.25">
      <c r="B138" s="81" t="str" cm="1">
        <f t="array" ref="B138">IFERROR(INDEX(RANGE_LOOKUP_CIPDRF_LOANLIST,SMALL(IF(RANGE_LOOKUP_CIPDRF_LOANLIST&lt;&gt;"",ROW(RANGE_LOOKUP_CIPDRF_LOANLIST)-MIN(ROW(RANGE_LOOKUP_CIPDRF_LOANLIST))+1),ROWS(B$5:B137))),"")</f>
        <v/>
      </c>
      <c r="D138" s="81" t="str" cm="1">
        <f t="array" ref="D138">IFERROR(INDEX(RANGE_LOOKUP_UDARDA_LOANLIST,SMALL(IF(RANGE_LOOKUP_UDARDA_LOANLIST&lt;&gt;"",ROW(RANGE_LOOKUP_UDARDA_LOANLIST)-MIN(ROW(RANGE_LOOKUP_UDARDA_LOANLIST))+1),ROWS(D$5:D137))),"")</f>
        <v/>
      </c>
    </row>
    <row r="139" spans="2:4" x14ac:dyDescent="0.25">
      <c r="B139" s="81" t="str" cm="1">
        <f t="array" ref="B139">IFERROR(INDEX(RANGE_LOOKUP_CIPDRF_LOANLIST,SMALL(IF(RANGE_LOOKUP_CIPDRF_LOANLIST&lt;&gt;"",ROW(RANGE_LOOKUP_CIPDRF_LOANLIST)-MIN(ROW(RANGE_LOOKUP_CIPDRF_LOANLIST))+1),ROWS(B$5:B138))),"")</f>
        <v/>
      </c>
      <c r="D139" s="81" t="str" cm="1">
        <f t="array" ref="D139">IFERROR(INDEX(RANGE_LOOKUP_UDARDA_LOANLIST,SMALL(IF(RANGE_LOOKUP_UDARDA_LOANLIST&lt;&gt;"",ROW(RANGE_LOOKUP_UDARDA_LOANLIST)-MIN(ROW(RANGE_LOOKUP_UDARDA_LOANLIST))+1),ROWS(D$5:D138))),"")</f>
        <v/>
      </c>
    </row>
    <row r="140" spans="2:4" x14ac:dyDescent="0.25">
      <c r="B140" s="81" t="str" cm="1">
        <f t="array" ref="B140">IFERROR(INDEX(RANGE_LOOKUP_CIPDRF_LOANLIST,SMALL(IF(RANGE_LOOKUP_CIPDRF_LOANLIST&lt;&gt;"",ROW(RANGE_LOOKUP_CIPDRF_LOANLIST)-MIN(ROW(RANGE_LOOKUP_CIPDRF_LOANLIST))+1),ROWS(B$5:B139))),"")</f>
        <v/>
      </c>
      <c r="D140" s="81" t="str" cm="1">
        <f t="array" ref="D140">IFERROR(INDEX(RANGE_LOOKUP_UDARDA_LOANLIST,SMALL(IF(RANGE_LOOKUP_UDARDA_LOANLIST&lt;&gt;"",ROW(RANGE_LOOKUP_UDARDA_LOANLIST)-MIN(ROW(RANGE_LOOKUP_UDARDA_LOANLIST))+1),ROWS(D$5:D139))),"")</f>
        <v/>
      </c>
    </row>
    <row r="141" spans="2:4" x14ac:dyDescent="0.25">
      <c r="B141" s="81" t="str" cm="1">
        <f t="array" ref="B141">IFERROR(INDEX(RANGE_LOOKUP_CIPDRF_LOANLIST,SMALL(IF(RANGE_LOOKUP_CIPDRF_LOANLIST&lt;&gt;"",ROW(RANGE_LOOKUP_CIPDRF_LOANLIST)-MIN(ROW(RANGE_LOOKUP_CIPDRF_LOANLIST))+1),ROWS(B$5:B140))),"")</f>
        <v/>
      </c>
      <c r="D141" s="81" t="str" cm="1">
        <f t="array" ref="D141">IFERROR(INDEX(RANGE_LOOKUP_UDARDA_LOANLIST,SMALL(IF(RANGE_LOOKUP_UDARDA_LOANLIST&lt;&gt;"",ROW(RANGE_LOOKUP_UDARDA_LOANLIST)-MIN(ROW(RANGE_LOOKUP_UDARDA_LOANLIST))+1),ROWS(D$5:D140))),"")</f>
        <v/>
      </c>
    </row>
    <row r="142" spans="2:4" x14ac:dyDescent="0.25">
      <c r="B142" s="81" t="str" cm="1">
        <f t="array" ref="B142">IFERROR(INDEX(RANGE_LOOKUP_CIPDRF_LOANLIST,SMALL(IF(RANGE_LOOKUP_CIPDRF_LOANLIST&lt;&gt;"",ROW(RANGE_LOOKUP_CIPDRF_LOANLIST)-MIN(ROW(RANGE_LOOKUP_CIPDRF_LOANLIST))+1),ROWS(B$5:B141))),"")</f>
        <v/>
      </c>
      <c r="D142" s="81" t="str" cm="1">
        <f t="array" ref="D142">IFERROR(INDEX(RANGE_LOOKUP_UDARDA_LOANLIST,SMALL(IF(RANGE_LOOKUP_UDARDA_LOANLIST&lt;&gt;"",ROW(RANGE_LOOKUP_UDARDA_LOANLIST)-MIN(ROW(RANGE_LOOKUP_UDARDA_LOANLIST))+1),ROWS(D$5:D141))),"")</f>
        <v/>
      </c>
    </row>
    <row r="143" spans="2:4" x14ac:dyDescent="0.25">
      <c r="B143" s="81" t="str" cm="1">
        <f t="array" ref="B143">IFERROR(INDEX(RANGE_LOOKUP_CIPDRF_LOANLIST,SMALL(IF(RANGE_LOOKUP_CIPDRF_LOANLIST&lt;&gt;"",ROW(RANGE_LOOKUP_CIPDRF_LOANLIST)-MIN(ROW(RANGE_LOOKUP_CIPDRF_LOANLIST))+1),ROWS(B$5:B142))),"")</f>
        <v/>
      </c>
      <c r="D143" s="81" t="str" cm="1">
        <f t="array" ref="D143">IFERROR(INDEX(RANGE_LOOKUP_UDARDA_LOANLIST,SMALL(IF(RANGE_LOOKUP_UDARDA_LOANLIST&lt;&gt;"",ROW(RANGE_LOOKUP_UDARDA_LOANLIST)-MIN(ROW(RANGE_LOOKUP_UDARDA_LOANLIST))+1),ROWS(D$5:D142))),"")</f>
        <v/>
      </c>
    </row>
    <row r="144" spans="2:4" x14ac:dyDescent="0.25">
      <c r="B144" s="81" t="str" cm="1">
        <f t="array" ref="B144">IFERROR(INDEX(RANGE_LOOKUP_CIPDRF_LOANLIST,SMALL(IF(RANGE_LOOKUP_CIPDRF_LOANLIST&lt;&gt;"",ROW(RANGE_LOOKUP_CIPDRF_LOANLIST)-MIN(ROW(RANGE_LOOKUP_CIPDRF_LOANLIST))+1),ROWS(B$5:B143))),"")</f>
        <v/>
      </c>
      <c r="D144" s="81" t="str" cm="1">
        <f t="array" ref="D144">IFERROR(INDEX(RANGE_LOOKUP_UDARDA_LOANLIST,SMALL(IF(RANGE_LOOKUP_UDARDA_LOANLIST&lt;&gt;"",ROW(RANGE_LOOKUP_UDARDA_LOANLIST)-MIN(ROW(RANGE_LOOKUP_UDARDA_LOANLIST))+1),ROWS(D$5:D143))),"")</f>
        <v/>
      </c>
    </row>
    <row r="145" spans="2:4" x14ac:dyDescent="0.25">
      <c r="B145" s="81" t="str" cm="1">
        <f t="array" ref="B145">IFERROR(INDEX(RANGE_LOOKUP_CIPDRF_LOANLIST,SMALL(IF(RANGE_LOOKUP_CIPDRF_LOANLIST&lt;&gt;"",ROW(RANGE_LOOKUP_CIPDRF_LOANLIST)-MIN(ROW(RANGE_LOOKUP_CIPDRF_LOANLIST))+1),ROWS(B$5:B144))),"")</f>
        <v/>
      </c>
      <c r="D145" s="81" t="str" cm="1">
        <f t="array" ref="D145">IFERROR(INDEX(RANGE_LOOKUP_UDARDA_LOANLIST,SMALL(IF(RANGE_LOOKUP_UDARDA_LOANLIST&lt;&gt;"",ROW(RANGE_LOOKUP_UDARDA_LOANLIST)-MIN(ROW(RANGE_LOOKUP_UDARDA_LOANLIST))+1),ROWS(D$5:D144))),"")</f>
        <v/>
      </c>
    </row>
    <row r="146" spans="2:4" x14ac:dyDescent="0.25">
      <c r="B146" s="81" t="str" cm="1">
        <f t="array" ref="B146">IFERROR(INDEX(RANGE_LOOKUP_CIPDRF_LOANLIST,SMALL(IF(RANGE_LOOKUP_CIPDRF_LOANLIST&lt;&gt;"",ROW(RANGE_LOOKUP_CIPDRF_LOANLIST)-MIN(ROW(RANGE_LOOKUP_CIPDRF_LOANLIST))+1),ROWS(B$5:B145))),"")</f>
        <v/>
      </c>
      <c r="D146" s="81" t="str" cm="1">
        <f t="array" ref="D146">IFERROR(INDEX(RANGE_LOOKUP_UDARDA_LOANLIST,SMALL(IF(RANGE_LOOKUP_UDARDA_LOANLIST&lt;&gt;"",ROW(RANGE_LOOKUP_UDARDA_LOANLIST)-MIN(ROW(RANGE_LOOKUP_UDARDA_LOANLIST))+1),ROWS(D$5:D145))),"")</f>
        <v/>
      </c>
    </row>
    <row r="147" spans="2:4" x14ac:dyDescent="0.25">
      <c r="B147" s="81" t="str" cm="1">
        <f t="array" ref="B147">IFERROR(INDEX(RANGE_LOOKUP_CIPDRF_LOANLIST,SMALL(IF(RANGE_LOOKUP_CIPDRF_LOANLIST&lt;&gt;"",ROW(RANGE_LOOKUP_CIPDRF_LOANLIST)-MIN(ROW(RANGE_LOOKUP_CIPDRF_LOANLIST))+1),ROWS(B$5:B146))),"")</f>
        <v/>
      </c>
      <c r="D147" s="81" t="str" cm="1">
        <f t="array" ref="D147">IFERROR(INDEX(RANGE_LOOKUP_UDARDA_LOANLIST,SMALL(IF(RANGE_LOOKUP_UDARDA_LOANLIST&lt;&gt;"",ROW(RANGE_LOOKUP_UDARDA_LOANLIST)-MIN(ROW(RANGE_LOOKUP_UDARDA_LOANLIST))+1),ROWS(D$5:D146))),"")</f>
        <v/>
      </c>
    </row>
    <row r="148" spans="2:4" x14ac:dyDescent="0.25">
      <c r="B148" s="81" t="str" cm="1">
        <f t="array" ref="B148">IFERROR(INDEX(RANGE_LOOKUP_CIPDRF_LOANLIST,SMALL(IF(RANGE_LOOKUP_CIPDRF_LOANLIST&lt;&gt;"",ROW(RANGE_LOOKUP_CIPDRF_LOANLIST)-MIN(ROW(RANGE_LOOKUP_CIPDRF_LOANLIST))+1),ROWS(B$5:B147))),"")</f>
        <v/>
      </c>
      <c r="D148" s="81" t="str" cm="1">
        <f t="array" ref="D148">IFERROR(INDEX(RANGE_LOOKUP_UDARDA_LOANLIST,SMALL(IF(RANGE_LOOKUP_UDARDA_LOANLIST&lt;&gt;"",ROW(RANGE_LOOKUP_UDARDA_LOANLIST)-MIN(ROW(RANGE_LOOKUP_UDARDA_LOANLIST))+1),ROWS(D$5:D147))),"")</f>
        <v/>
      </c>
    </row>
    <row r="149" spans="2:4" x14ac:dyDescent="0.25">
      <c r="B149" s="81" t="str" cm="1">
        <f t="array" ref="B149">IFERROR(INDEX(RANGE_LOOKUP_CIPDRF_LOANLIST,SMALL(IF(RANGE_LOOKUP_CIPDRF_LOANLIST&lt;&gt;"",ROW(RANGE_LOOKUP_CIPDRF_LOANLIST)-MIN(ROW(RANGE_LOOKUP_CIPDRF_LOANLIST))+1),ROWS(B$5:B148))),"")</f>
        <v/>
      </c>
      <c r="D149" s="81" t="str" cm="1">
        <f t="array" ref="D149">IFERROR(INDEX(RANGE_LOOKUP_UDARDA_LOANLIST,SMALL(IF(RANGE_LOOKUP_UDARDA_LOANLIST&lt;&gt;"",ROW(RANGE_LOOKUP_UDARDA_LOANLIST)-MIN(ROW(RANGE_LOOKUP_UDARDA_LOANLIST))+1),ROWS(D$5:D148))),"")</f>
        <v/>
      </c>
    </row>
    <row r="150" spans="2:4" x14ac:dyDescent="0.25">
      <c r="B150" s="81" t="str" cm="1">
        <f t="array" ref="B150">IFERROR(INDEX(RANGE_LOOKUP_CIPDRF_LOANLIST,SMALL(IF(RANGE_LOOKUP_CIPDRF_LOANLIST&lt;&gt;"",ROW(RANGE_LOOKUP_CIPDRF_LOANLIST)-MIN(ROW(RANGE_LOOKUP_CIPDRF_LOANLIST))+1),ROWS(B$5:B149))),"")</f>
        <v/>
      </c>
      <c r="D150" s="81" t="str" cm="1">
        <f t="array" ref="D150">IFERROR(INDEX(RANGE_LOOKUP_UDARDA_LOANLIST,SMALL(IF(RANGE_LOOKUP_UDARDA_LOANLIST&lt;&gt;"",ROW(RANGE_LOOKUP_UDARDA_LOANLIST)-MIN(ROW(RANGE_LOOKUP_UDARDA_LOANLIST))+1),ROWS(D$5:D149))),"")</f>
        <v/>
      </c>
    </row>
    <row r="151" spans="2:4" x14ac:dyDescent="0.25">
      <c r="B151" s="81" t="str" cm="1">
        <f t="array" ref="B151">IFERROR(INDEX(RANGE_LOOKUP_CIPDRF_LOANLIST,SMALL(IF(RANGE_LOOKUP_CIPDRF_LOANLIST&lt;&gt;"",ROW(RANGE_LOOKUP_CIPDRF_LOANLIST)-MIN(ROW(RANGE_LOOKUP_CIPDRF_LOANLIST))+1),ROWS(B$5:B150))),"")</f>
        <v/>
      </c>
      <c r="D151" s="81" t="str" cm="1">
        <f t="array" ref="D151">IFERROR(INDEX(RANGE_LOOKUP_UDARDA_LOANLIST,SMALL(IF(RANGE_LOOKUP_UDARDA_LOANLIST&lt;&gt;"",ROW(RANGE_LOOKUP_UDARDA_LOANLIST)-MIN(ROW(RANGE_LOOKUP_UDARDA_LOANLIST))+1),ROWS(D$5:D150))),"")</f>
        <v/>
      </c>
    </row>
    <row r="152" spans="2:4" x14ac:dyDescent="0.25">
      <c r="B152" s="81" t="str" cm="1">
        <f t="array" ref="B152">IFERROR(INDEX(RANGE_LOOKUP_CIPDRF_LOANLIST,SMALL(IF(RANGE_LOOKUP_CIPDRF_LOANLIST&lt;&gt;"",ROW(RANGE_LOOKUP_CIPDRF_LOANLIST)-MIN(ROW(RANGE_LOOKUP_CIPDRF_LOANLIST))+1),ROWS(B$5:B151))),"")</f>
        <v/>
      </c>
      <c r="D152" s="81" t="str" cm="1">
        <f t="array" ref="D152">IFERROR(INDEX(RANGE_LOOKUP_UDARDA_LOANLIST,SMALL(IF(RANGE_LOOKUP_UDARDA_LOANLIST&lt;&gt;"",ROW(RANGE_LOOKUP_UDARDA_LOANLIST)-MIN(ROW(RANGE_LOOKUP_UDARDA_LOANLIST))+1),ROWS(D$5:D151))),"")</f>
        <v/>
      </c>
    </row>
    <row r="153" spans="2:4" x14ac:dyDescent="0.25">
      <c r="B153" s="81" t="str" cm="1">
        <f t="array" ref="B153">IFERROR(INDEX(RANGE_LOOKUP_CIPDRF_LOANLIST,SMALL(IF(RANGE_LOOKUP_CIPDRF_LOANLIST&lt;&gt;"",ROW(RANGE_LOOKUP_CIPDRF_LOANLIST)-MIN(ROW(RANGE_LOOKUP_CIPDRF_LOANLIST))+1),ROWS(B$5:B152))),"")</f>
        <v/>
      </c>
      <c r="D153" s="81" t="str" cm="1">
        <f t="array" ref="D153">IFERROR(INDEX(RANGE_LOOKUP_UDARDA_LOANLIST,SMALL(IF(RANGE_LOOKUP_UDARDA_LOANLIST&lt;&gt;"",ROW(RANGE_LOOKUP_UDARDA_LOANLIST)-MIN(ROW(RANGE_LOOKUP_UDARDA_LOANLIST))+1),ROWS(D$5:D152))),"")</f>
        <v/>
      </c>
    </row>
    <row r="154" spans="2:4" x14ac:dyDescent="0.25">
      <c r="B154" s="81" t="str" cm="1">
        <f t="array" ref="B154">IFERROR(INDEX(RANGE_LOOKUP_CIPDRF_LOANLIST,SMALL(IF(RANGE_LOOKUP_CIPDRF_LOANLIST&lt;&gt;"",ROW(RANGE_LOOKUP_CIPDRF_LOANLIST)-MIN(ROW(RANGE_LOOKUP_CIPDRF_LOANLIST))+1),ROWS(B$5:B153))),"")</f>
        <v/>
      </c>
      <c r="D154" s="81" t="str" cm="1">
        <f t="array" ref="D154">IFERROR(INDEX(RANGE_LOOKUP_UDARDA_LOANLIST,SMALL(IF(RANGE_LOOKUP_UDARDA_LOANLIST&lt;&gt;"",ROW(RANGE_LOOKUP_UDARDA_LOANLIST)-MIN(ROW(RANGE_LOOKUP_UDARDA_LOANLIST))+1),ROWS(D$5:D153))),"")</f>
        <v/>
      </c>
    </row>
    <row r="155" spans="2:4" x14ac:dyDescent="0.25">
      <c r="B155" s="81" t="str" cm="1">
        <f t="array" ref="B155">IFERROR(INDEX(RANGE_LOOKUP_CIPDRF_LOANLIST,SMALL(IF(RANGE_LOOKUP_CIPDRF_LOANLIST&lt;&gt;"",ROW(RANGE_LOOKUP_CIPDRF_LOANLIST)-MIN(ROW(RANGE_LOOKUP_CIPDRF_LOANLIST))+1),ROWS(B$5:B154))),"")</f>
        <v/>
      </c>
      <c r="D155" s="81" t="str" cm="1">
        <f t="array" ref="D155">IFERROR(INDEX(RANGE_LOOKUP_UDARDA_LOANLIST,SMALL(IF(RANGE_LOOKUP_UDARDA_LOANLIST&lt;&gt;"",ROW(RANGE_LOOKUP_UDARDA_LOANLIST)-MIN(ROW(RANGE_LOOKUP_UDARDA_LOANLIST))+1),ROWS(D$5:D154))),"")</f>
        <v/>
      </c>
    </row>
    <row r="156" spans="2:4" x14ac:dyDescent="0.25">
      <c r="B156" s="81" t="str" cm="1">
        <f t="array" ref="B156">IFERROR(INDEX(RANGE_LOOKUP_CIPDRF_LOANLIST,SMALL(IF(RANGE_LOOKUP_CIPDRF_LOANLIST&lt;&gt;"",ROW(RANGE_LOOKUP_CIPDRF_LOANLIST)-MIN(ROW(RANGE_LOOKUP_CIPDRF_LOANLIST))+1),ROWS(B$5:B155))),"")</f>
        <v/>
      </c>
      <c r="D156" s="81" t="str" cm="1">
        <f t="array" ref="D156">IFERROR(INDEX(RANGE_LOOKUP_UDARDA_LOANLIST,SMALL(IF(RANGE_LOOKUP_UDARDA_LOANLIST&lt;&gt;"",ROW(RANGE_LOOKUP_UDARDA_LOANLIST)-MIN(ROW(RANGE_LOOKUP_UDARDA_LOANLIST))+1),ROWS(D$5:D155))),"")</f>
        <v/>
      </c>
    </row>
    <row r="157" spans="2:4" x14ac:dyDescent="0.25">
      <c r="B157" s="81" t="str" cm="1">
        <f t="array" ref="B157">IFERROR(INDEX(RANGE_LOOKUP_CIPDRF_LOANLIST,SMALL(IF(RANGE_LOOKUP_CIPDRF_LOANLIST&lt;&gt;"",ROW(RANGE_LOOKUP_CIPDRF_LOANLIST)-MIN(ROW(RANGE_LOOKUP_CIPDRF_LOANLIST))+1),ROWS(B$5:B156))),"")</f>
        <v/>
      </c>
      <c r="D157" s="81" t="str" cm="1">
        <f t="array" ref="D157">IFERROR(INDEX(RANGE_LOOKUP_UDARDA_LOANLIST,SMALL(IF(RANGE_LOOKUP_UDARDA_LOANLIST&lt;&gt;"",ROW(RANGE_LOOKUP_UDARDA_LOANLIST)-MIN(ROW(RANGE_LOOKUP_UDARDA_LOANLIST))+1),ROWS(D$5:D156))),"")</f>
        <v/>
      </c>
    </row>
    <row r="158" spans="2:4" x14ac:dyDescent="0.25">
      <c r="B158" s="81" t="str" cm="1">
        <f t="array" ref="B158">IFERROR(INDEX(RANGE_LOOKUP_CIPDRF_LOANLIST,SMALL(IF(RANGE_LOOKUP_CIPDRF_LOANLIST&lt;&gt;"",ROW(RANGE_LOOKUP_CIPDRF_LOANLIST)-MIN(ROW(RANGE_LOOKUP_CIPDRF_LOANLIST))+1),ROWS(B$5:B157))),"")</f>
        <v/>
      </c>
      <c r="D158" s="81" t="str" cm="1">
        <f t="array" ref="D158">IFERROR(INDEX(RANGE_LOOKUP_UDARDA_LOANLIST,SMALL(IF(RANGE_LOOKUP_UDARDA_LOANLIST&lt;&gt;"",ROW(RANGE_LOOKUP_UDARDA_LOANLIST)-MIN(ROW(RANGE_LOOKUP_UDARDA_LOANLIST))+1),ROWS(D$5:D157))),"")</f>
        <v/>
      </c>
    </row>
    <row r="159" spans="2:4" x14ac:dyDescent="0.25">
      <c r="B159" s="81" t="str" cm="1">
        <f t="array" ref="B159">IFERROR(INDEX(RANGE_LOOKUP_CIPDRF_LOANLIST,SMALL(IF(RANGE_LOOKUP_CIPDRF_LOANLIST&lt;&gt;"",ROW(RANGE_LOOKUP_CIPDRF_LOANLIST)-MIN(ROW(RANGE_LOOKUP_CIPDRF_LOANLIST))+1),ROWS(B$5:B158))),"")</f>
        <v/>
      </c>
      <c r="D159" s="81" t="str" cm="1">
        <f t="array" ref="D159">IFERROR(INDEX(RANGE_LOOKUP_UDARDA_LOANLIST,SMALL(IF(RANGE_LOOKUP_UDARDA_LOANLIST&lt;&gt;"",ROW(RANGE_LOOKUP_UDARDA_LOANLIST)-MIN(ROW(RANGE_LOOKUP_UDARDA_LOANLIST))+1),ROWS(D$5:D158))),"")</f>
        <v/>
      </c>
    </row>
    <row r="160" spans="2:4" x14ac:dyDescent="0.25">
      <c r="B160" s="81" t="str" cm="1">
        <f t="array" ref="B160">IFERROR(INDEX(RANGE_LOOKUP_CIPDRF_LOANLIST,SMALL(IF(RANGE_LOOKUP_CIPDRF_LOANLIST&lt;&gt;"",ROW(RANGE_LOOKUP_CIPDRF_LOANLIST)-MIN(ROW(RANGE_LOOKUP_CIPDRF_LOANLIST))+1),ROWS(B$5:B159))),"")</f>
        <v/>
      </c>
      <c r="D160" s="81" t="str" cm="1">
        <f t="array" ref="D160">IFERROR(INDEX(RANGE_LOOKUP_UDARDA_LOANLIST,SMALL(IF(RANGE_LOOKUP_UDARDA_LOANLIST&lt;&gt;"",ROW(RANGE_LOOKUP_UDARDA_LOANLIST)-MIN(ROW(RANGE_LOOKUP_UDARDA_LOANLIST))+1),ROWS(D$5:D159))),"")</f>
        <v/>
      </c>
    </row>
    <row r="161" spans="2:4" x14ac:dyDescent="0.25">
      <c r="B161" s="81" t="str" cm="1">
        <f t="array" ref="B161">IFERROR(INDEX(RANGE_LOOKUP_CIPDRF_LOANLIST,SMALL(IF(RANGE_LOOKUP_CIPDRF_LOANLIST&lt;&gt;"",ROW(RANGE_LOOKUP_CIPDRF_LOANLIST)-MIN(ROW(RANGE_LOOKUP_CIPDRF_LOANLIST))+1),ROWS(B$5:B160))),"")</f>
        <v/>
      </c>
      <c r="D161" s="81" t="str" cm="1">
        <f t="array" ref="D161">IFERROR(INDEX(RANGE_LOOKUP_UDARDA_LOANLIST,SMALL(IF(RANGE_LOOKUP_UDARDA_LOANLIST&lt;&gt;"",ROW(RANGE_LOOKUP_UDARDA_LOANLIST)-MIN(ROW(RANGE_LOOKUP_UDARDA_LOANLIST))+1),ROWS(D$5:D160))),"")</f>
        <v/>
      </c>
    </row>
    <row r="162" spans="2:4" x14ac:dyDescent="0.25">
      <c r="B162" s="81" t="str" cm="1">
        <f t="array" ref="B162">IFERROR(INDEX(RANGE_LOOKUP_CIPDRF_LOANLIST,SMALL(IF(RANGE_LOOKUP_CIPDRF_LOANLIST&lt;&gt;"",ROW(RANGE_LOOKUP_CIPDRF_LOANLIST)-MIN(ROW(RANGE_LOOKUP_CIPDRF_LOANLIST))+1),ROWS(B$5:B161))),"")</f>
        <v/>
      </c>
      <c r="D162" s="81" t="str" cm="1">
        <f t="array" ref="D162">IFERROR(INDEX(RANGE_LOOKUP_UDARDA_LOANLIST,SMALL(IF(RANGE_LOOKUP_UDARDA_LOANLIST&lt;&gt;"",ROW(RANGE_LOOKUP_UDARDA_LOANLIST)-MIN(ROW(RANGE_LOOKUP_UDARDA_LOANLIST))+1),ROWS(D$5:D161))),"")</f>
        <v/>
      </c>
    </row>
    <row r="163" spans="2:4" x14ac:dyDescent="0.25">
      <c r="B163" s="81" t="str" cm="1">
        <f t="array" ref="B163">IFERROR(INDEX(RANGE_LOOKUP_CIPDRF_LOANLIST,SMALL(IF(RANGE_LOOKUP_CIPDRF_LOANLIST&lt;&gt;"",ROW(RANGE_LOOKUP_CIPDRF_LOANLIST)-MIN(ROW(RANGE_LOOKUP_CIPDRF_LOANLIST))+1),ROWS(B$5:B162))),"")</f>
        <v/>
      </c>
      <c r="D163" s="81" t="str" cm="1">
        <f t="array" ref="D163">IFERROR(INDEX(RANGE_LOOKUP_UDARDA_LOANLIST,SMALL(IF(RANGE_LOOKUP_UDARDA_LOANLIST&lt;&gt;"",ROW(RANGE_LOOKUP_UDARDA_LOANLIST)-MIN(ROW(RANGE_LOOKUP_UDARDA_LOANLIST))+1),ROWS(D$5:D162))),"")</f>
        <v/>
      </c>
    </row>
    <row r="164" spans="2:4" x14ac:dyDescent="0.25">
      <c r="B164" s="81" t="str" cm="1">
        <f t="array" ref="B164">IFERROR(INDEX(RANGE_LOOKUP_CIPDRF_LOANLIST,SMALL(IF(RANGE_LOOKUP_CIPDRF_LOANLIST&lt;&gt;"",ROW(RANGE_LOOKUP_CIPDRF_LOANLIST)-MIN(ROW(RANGE_LOOKUP_CIPDRF_LOANLIST))+1),ROWS(B$5:B163))),"")</f>
        <v/>
      </c>
      <c r="D164" s="81" t="str" cm="1">
        <f t="array" ref="D164">IFERROR(INDEX(RANGE_LOOKUP_UDARDA_LOANLIST,SMALL(IF(RANGE_LOOKUP_UDARDA_LOANLIST&lt;&gt;"",ROW(RANGE_LOOKUP_UDARDA_LOANLIST)-MIN(ROW(RANGE_LOOKUP_UDARDA_LOANLIST))+1),ROWS(D$5:D163))),"")</f>
        <v/>
      </c>
    </row>
    <row r="165" spans="2:4" x14ac:dyDescent="0.25">
      <c r="B165" s="81" t="str" cm="1">
        <f t="array" ref="B165">IFERROR(INDEX(RANGE_LOOKUP_CIPDRF_LOANLIST,SMALL(IF(RANGE_LOOKUP_CIPDRF_LOANLIST&lt;&gt;"",ROW(RANGE_LOOKUP_CIPDRF_LOANLIST)-MIN(ROW(RANGE_LOOKUP_CIPDRF_LOANLIST))+1),ROWS(B$5:B164))),"")</f>
        <v/>
      </c>
      <c r="D165" s="81" t="str" cm="1">
        <f t="array" ref="D165">IFERROR(INDEX(RANGE_LOOKUP_UDARDA_LOANLIST,SMALL(IF(RANGE_LOOKUP_UDARDA_LOANLIST&lt;&gt;"",ROW(RANGE_LOOKUP_UDARDA_LOANLIST)-MIN(ROW(RANGE_LOOKUP_UDARDA_LOANLIST))+1),ROWS(D$5:D164))),"")</f>
        <v/>
      </c>
    </row>
    <row r="166" spans="2:4" x14ac:dyDescent="0.25">
      <c r="B166" s="81" t="str" cm="1">
        <f t="array" ref="B166">IFERROR(INDEX(RANGE_LOOKUP_CIPDRF_LOANLIST,SMALL(IF(RANGE_LOOKUP_CIPDRF_LOANLIST&lt;&gt;"",ROW(RANGE_LOOKUP_CIPDRF_LOANLIST)-MIN(ROW(RANGE_LOOKUP_CIPDRF_LOANLIST))+1),ROWS(B$5:B165))),"")</f>
        <v/>
      </c>
      <c r="D166" s="81" t="str" cm="1">
        <f t="array" ref="D166">IFERROR(INDEX(RANGE_LOOKUP_UDARDA_LOANLIST,SMALL(IF(RANGE_LOOKUP_UDARDA_LOANLIST&lt;&gt;"",ROW(RANGE_LOOKUP_UDARDA_LOANLIST)-MIN(ROW(RANGE_LOOKUP_UDARDA_LOANLIST))+1),ROWS(D$5:D165))),"")</f>
        <v/>
      </c>
    </row>
    <row r="167" spans="2:4" x14ac:dyDescent="0.25">
      <c r="B167" s="81" t="str" cm="1">
        <f t="array" ref="B167">IFERROR(INDEX(RANGE_LOOKUP_CIPDRF_LOANLIST,SMALL(IF(RANGE_LOOKUP_CIPDRF_LOANLIST&lt;&gt;"",ROW(RANGE_LOOKUP_CIPDRF_LOANLIST)-MIN(ROW(RANGE_LOOKUP_CIPDRF_LOANLIST))+1),ROWS(B$5:B166))),"")</f>
        <v/>
      </c>
      <c r="D167" s="81" t="str" cm="1">
        <f t="array" ref="D167">IFERROR(INDEX(RANGE_LOOKUP_UDARDA_LOANLIST,SMALL(IF(RANGE_LOOKUP_UDARDA_LOANLIST&lt;&gt;"",ROW(RANGE_LOOKUP_UDARDA_LOANLIST)-MIN(ROW(RANGE_LOOKUP_UDARDA_LOANLIST))+1),ROWS(D$5:D166))),"")</f>
        <v/>
      </c>
    </row>
    <row r="168" spans="2:4" x14ac:dyDescent="0.25">
      <c r="B168" s="81" t="str" cm="1">
        <f t="array" ref="B168">IFERROR(INDEX(RANGE_LOOKUP_CIPDRF_LOANLIST,SMALL(IF(RANGE_LOOKUP_CIPDRF_LOANLIST&lt;&gt;"",ROW(RANGE_LOOKUP_CIPDRF_LOANLIST)-MIN(ROW(RANGE_LOOKUP_CIPDRF_LOANLIST))+1),ROWS(B$5:B167))),"")</f>
        <v/>
      </c>
      <c r="D168" s="81" t="str" cm="1">
        <f t="array" ref="D168">IFERROR(INDEX(RANGE_LOOKUP_UDARDA_LOANLIST,SMALL(IF(RANGE_LOOKUP_UDARDA_LOANLIST&lt;&gt;"",ROW(RANGE_LOOKUP_UDARDA_LOANLIST)-MIN(ROW(RANGE_LOOKUP_UDARDA_LOANLIST))+1),ROWS(D$5:D167))),"")</f>
        <v/>
      </c>
    </row>
    <row r="169" spans="2:4" x14ac:dyDescent="0.25">
      <c r="B169" s="81" t="str" cm="1">
        <f t="array" ref="B169">IFERROR(INDEX(RANGE_LOOKUP_CIPDRF_LOANLIST,SMALL(IF(RANGE_LOOKUP_CIPDRF_LOANLIST&lt;&gt;"",ROW(RANGE_LOOKUP_CIPDRF_LOANLIST)-MIN(ROW(RANGE_LOOKUP_CIPDRF_LOANLIST))+1),ROWS(B$5:B168))),"")</f>
        <v/>
      </c>
      <c r="D169" s="81" t="str" cm="1">
        <f t="array" ref="D169">IFERROR(INDEX(RANGE_LOOKUP_UDARDA_LOANLIST,SMALL(IF(RANGE_LOOKUP_UDARDA_LOANLIST&lt;&gt;"",ROW(RANGE_LOOKUP_UDARDA_LOANLIST)-MIN(ROW(RANGE_LOOKUP_UDARDA_LOANLIST))+1),ROWS(D$5:D168))),"")</f>
        <v/>
      </c>
    </row>
    <row r="170" spans="2:4" x14ac:dyDescent="0.25">
      <c r="B170" s="81" t="str" cm="1">
        <f t="array" ref="B170">IFERROR(INDEX(RANGE_LOOKUP_CIPDRF_LOANLIST,SMALL(IF(RANGE_LOOKUP_CIPDRF_LOANLIST&lt;&gt;"",ROW(RANGE_LOOKUP_CIPDRF_LOANLIST)-MIN(ROW(RANGE_LOOKUP_CIPDRF_LOANLIST))+1),ROWS(B$5:B169))),"")</f>
        <v/>
      </c>
      <c r="D170" s="81" t="str" cm="1">
        <f t="array" ref="D170">IFERROR(INDEX(RANGE_LOOKUP_UDARDA_LOANLIST,SMALL(IF(RANGE_LOOKUP_UDARDA_LOANLIST&lt;&gt;"",ROW(RANGE_LOOKUP_UDARDA_LOANLIST)-MIN(ROW(RANGE_LOOKUP_UDARDA_LOANLIST))+1),ROWS(D$5:D169))),"")</f>
        <v/>
      </c>
    </row>
    <row r="171" spans="2:4" x14ac:dyDescent="0.25">
      <c r="B171" s="81" t="str" cm="1">
        <f t="array" ref="B171">IFERROR(INDEX(RANGE_LOOKUP_CIPDRF_LOANLIST,SMALL(IF(RANGE_LOOKUP_CIPDRF_LOANLIST&lt;&gt;"",ROW(RANGE_LOOKUP_CIPDRF_LOANLIST)-MIN(ROW(RANGE_LOOKUP_CIPDRF_LOANLIST))+1),ROWS(B$5:B170))),"")</f>
        <v/>
      </c>
      <c r="D171" s="81" t="str" cm="1">
        <f t="array" ref="D171">IFERROR(INDEX(RANGE_LOOKUP_UDARDA_LOANLIST,SMALL(IF(RANGE_LOOKUP_UDARDA_LOANLIST&lt;&gt;"",ROW(RANGE_LOOKUP_UDARDA_LOANLIST)-MIN(ROW(RANGE_LOOKUP_UDARDA_LOANLIST))+1),ROWS(D$5:D170))),"")</f>
        <v/>
      </c>
    </row>
    <row r="172" spans="2:4" x14ac:dyDescent="0.25">
      <c r="B172" s="81" t="str" cm="1">
        <f t="array" ref="B172">IFERROR(INDEX(RANGE_LOOKUP_CIPDRF_LOANLIST,SMALL(IF(RANGE_LOOKUP_CIPDRF_LOANLIST&lt;&gt;"",ROW(RANGE_LOOKUP_CIPDRF_LOANLIST)-MIN(ROW(RANGE_LOOKUP_CIPDRF_LOANLIST))+1),ROWS(B$5:B171))),"")</f>
        <v/>
      </c>
      <c r="D172" s="81" t="str" cm="1">
        <f t="array" ref="D172">IFERROR(INDEX(RANGE_LOOKUP_UDARDA_LOANLIST,SMALL(IF(RANGE_LOOKUP_UDARDA_LOANLIST&lt;&gt;"",ROW(RANGE_LOOKUP_UDARDA_LOANLIST)-MIN(ROW(RANGE_LOOKUP_UDARDA_LOANLIST))+1),ROWS(D$5:D171))),"")</f>
        <v/>
      </c>
    </row>
    <row r="173" spans="2:4" x14ac:dyDescent="0.25">
      <c r="B173" s="81" t="str" cm="1">
        <f t="array" ref="B173">IFERROR(INDEX(RANGE_LOOKUP_CIPDRF_LOANLIST,SMALL(IF(RANGE_LOOKUP_CIPDRF_LOANLIST&lt;&gt;"",ROW(RANGE_LOOKUP_CIPDRF_LOANLIST)-MIN(ROW(RANGE_LOOKUP_CIPDRF_LOANLIST))+1),ROWS(B$5:B172))),"")</f>
        <v/>
      </c>
      <c r="D173" s="81" t="str" cm="1">
        <f t="array" ref="D173">IFERROR(INDEX(RANGE_LOOKUP_UDARDA_LOANLIST,SMALL(IF(RANGE_LOOKUP_UDARDA_LOANLIST&lt;&gt;"",ROW(RANGE_LOOKUP_UDARDA_LOANLIST)-MIN(ROW(RANGE_LOOKUP_UDARDA_LOANLIST))+1),ROWS(D$5:D172))),"")</f>
        <v/>
      </c>
    </row>
    <row r="174" spans="2:4" x14ac:dyDescent="0.25">
      <c r="B174" s="81" t="str" cm="1">
        <f t="array" ref="B174">IFERROR(INDEX(RANGE_LOOKUP_CIPDRF_LOANLIST,SMALL(IF(RANGE_LOOKUP_CIPDRF_LOANLIST&lt;&gt;"",ROW(RANGE_LOOKUP_CIPDRF_LOANLIST)-MIN(ROW(RANGE_LOOKUP_CIPDRF_LOANLIST))+1),ROWS(B$5:B173))),"")</f>
        <v/>
      </c>
      <c r="D174" s="81" t="str" cm="1">
        <f t="array" ref="D174">IFERROR(INDEX(RANGE_LOOKUP_UDARDA_LOANLIST,SMALL(IF(RANGE_LOOKUP_UDARDA_LOANLIST&lt;&gt;"",ROW(RANGE_LOOKUP_UDARDA_LOANLIST)-MIN(ROW(RANGE_LOOKUP_UDARDA_LOANLIST))+1),ROWS(D$5:D173))),"")</f>
        <v/>
      </c>
    </row>
    <row r="175" spans="2:4" x14ac:dyDescent="0.25">
      <c r="B175" s="81" t="str" cm="1">
        <f t="array" ref="B175">IFERROR(INDEX(RANGE_LOOKUP_CIPDRF_LOANLIST,SMALL(IF(RANGE_LOOKUP_CIPDRF_LOANLIST&lt;&gt;"",ROW(RANGE_LOOKUP_CIPDRF_LOANLIST)-MIN(ROW(RANGE_LOOKUP_CIPDRF_LOANLIST))+1),ROWS(B$5:B174))),"")</f>
        <v/>
      </c>
      <c r="D175" s="81" t="str" cm="1">
        <f t="array" ref="D175">IFERROR(INDEX(RANGE_LOOKUP_UDARDA_LOANLIST,SMALL(IF(RANGE_LOOKUP_UDARDA_LOANLIST&lt;&gt;"",ROW(RANGE_LOOKUP_UDARDA_LOANLIST)-MIN(ROW(RANGE_LOOKUP_UDARDA_LOANLIST))+1),ROWS(D$5:D174))),"")</f>
        <v/>
      </c>
    </row>
    <row r="176" spans="2:4" x14ac:dyDescent="0.25">
      <c r="B176" s="81" t="str" cm="1">
        <f t="array" ref="B176">IFERROR(INDEX(RANGE_LOOKUP_CIPDRF_LOANLIST,SMALL(IF(RANGE_LOOKUP_CIPDRF_LOANLIST&lt;&gt;"",ROW(RANGE_LOOKUP_CIPDRF_LOANLIST)-MIN(ROW(RANGE_LOOKUP_CIPDRF_LOANLIST))+1),ROWS(B$5:B175))),"")</f>
        <v/>
      </c>
      <c r="D176" s="81" t="str" cm="1">
        <f t="array" ref="D176">IFERROR(INDEX(RANGE_LOOKUP_UDARDA_LOANLIST,SMALL(IF(RANGE_LOOKUP_UDARDA_LOANLIST&lt;&gt;"",ROW(RANGE_LOOKUP_UDARDA_LOANLIST)-MIN(ROW(RANGE_LOOKUP_UDARDA_LOANLIST))+1),ROWS(D$5:D175))),"")</f>
        <v/>
      </c>
    </row>
    <row r="177" spans="2:4" x14ac:dyDescent="0.25">
      <c r="B177" s="81" t="str" cm="1">
        <f t="array" ref="B177">IFERROR(INDEX(RANGE_LOOKUP_CIPDRF_LOANLIST,SMALL(IF(RANGE_LOOKUP_CIPDRF_LOANLIST&lt;&gt;"",ROW(RANGE_LOOKUP_CIPDRF_LOANLIST)-MIN(ROW(RANGE_LOOKUP_CIPDRF_LOANLIST))+1),ROWS(B$5:B176))),"")</f>
        <v/>
      </c>
      <c r="D177" s="81" t="str" cm="1">
        <f t="array" ref="D177">IFERROR(INDEX(RANGE_LOOKUP_UDARDA_LOANLIST,SMALL(IF(RANGE_LOOKUP_UDARDA_LOANLIST&lt;&gt;"",ROW(RANGE_LOOKUP_UDARDA_LOANLIST)-MIN(ROW(RANGE_LOOKUP_UDARDA_LOANLIST))+1),ROWS(D$5:D176))),"")</f>
        <v/>
      </c>
    </row>
    <row r="178" spans="2:4" x14ac:dyDescent="0.25">
      <c r="B178" s="81" t="str" cm="1">
        <f t="array" ref="B178">IFERROR(INDEX(RANGE_LOOKUP_CIPDRF_LOANLIST,SMALL(IF(RANGE_LOOKUP_CIPDRF_LOANLIST&lt;&gt;"",ROW(RANGE_LOOKUP_CIPDRF_LOANLIST)-MIN(ROW(RANGE_LOOKUP_CIPDRF_LOANLIST))+1),ROWS(B$5:B177))),"")</f>
        <v/>
      </c>
      <c r="D178" s="81" t="str" cm="1">
        <f t="array" ref="D178">IFERROR(INDEX(RANGE_LOOKUP_UDARDA_LOANLIST,SMALL(IF(RANGE_LOOKUP_UDARDA_LOANLIST&lt;&gt;"",ROW(RANGE_LOOKUP_UDARDA_LOANLIST)-MIN(ROW(RANGE_LOOKUP_UDARDA_LOANLIST))+1),ROWS(D$5:D177))),"")</f>
        <v/>
      </c>
    </row>
    <row r="179" spans="2:4" x14ac:dyDescent="0.25">
      <c r="B179" s="81" t="str" cm="1">
        <f t="array" ref="B179">IFERROR(INDEX(RANGE_LOOKUP_CIPDRF_LOANLIST,SMALL(IF(RANGE_LOOKUP_CIPDRF_LOANLIST&lt;&gt;"",ROW(RANGE_LOOKUP_CIPDRF_LOANLIST)-MIN(ROW(RANGE_LOOKUP_CIPDRF_LOANLIST))+1),ROWS(B$5:B178))),"")</f>
        <v/>
      </c>
      <c r="D179" s="81" t="str" cm="1">
        <f t="array" ref="D179">IFERROR(INDEX(RANGE_LOOKUP_UDARDA_LOANLIST,SMALL(IF(RANGE_LOOKUP_UDARDA_LOANLIST&lt;&gt;"",ROW(RANGE_LOOKUP_UDARDA_LOANLIST)-MIN(ROW(RANGE_LOOKUP_UDARDA_LOANLIST))+1),ROWS(D$5:D178))),"")</f>
        <v/>
      </c>
    </row>
    <row r="180" spans="2:4" x14ac:dyDescent="0.25">
      <c r="B180" s="81" t="str" cm="1">
        <f t="array" ref="B180">IFERROR(INDEX(RANGE_LOOKUP_CIPDRF_LOANLIST,SMALL(IF(RANGE_LOOKUP_CIPDRF_LOANLIST&lt;&gt;"",ROW(RANGE_LOOKUP_CIPDRF_LOANLIST)-MIN(ROW(RANGE_LOOKUP_CIPDRF_LOANLIST))+1),ROWS(B$5:B179))),"")</f>
        <v/>
      </c>
      <c r="D180" s="81" t="str" cm="1">
        <f t="array" ref="D180">IFERROR(INDEX(RANGE_LOOKUP_UDARDA_LOANLIST,SMALL(IF(RANGE_LOOKUP_UDARDA_LOANLIST&lt;&gt;"",ROW(RANGE_LOOKUP_UDARDA_LOANLIST)-MIN(ROW(RANGE_LOOKUP_UDARDA_LOANLIST))+1),ROWS(D$5:D179))),"")</f>
        <v/>
      </c>
    </row>
    <row r="181" spans="2:4" x14ac:dyDescent="0.25">
      <c r="B181" s="81" t="str" cm="1">
        <f t="array" ref="B181">IFERROR(INDEX(RANGE_LOOKUP_CIPDRF_LOANLIST,SMALL(IF(RANGE_LOOKUP_CIPDRF_LOANLIST&lt;&gt;"",ROW(RANGE_LOOKUP_CIPDRF_LOANLIST)-MIN(ROW(RANGE_LOOKUP_CIPDRF_LOANLIST))+1),ROWS(B$5:B180))),"")</f>
        <v/>
      </c>
      <c r="D181" s="81" t="str" cm="1">
        <f t="array" ref="D181">IFERROR(INDEX(RANGE_LOOKUP_UDARDA_LOANLIST,SMALL(IF(RANGE_LOOKUP_UDARDA_LOANLIST&lt;&gt;"",ROW(RANGE_LOOKUP_UDARDA_LOANLIST)-MIN(ROW(RANGE_LOOKUP_UDARDA_LOANLIST))+1),ROWS(D$5:D180))),"")</f>
        <v/>
      </c>
    </row>
    <row r="182" spans="2:4" x14ac:dyDescent="0.25">
      <c r="B182" s="81" t="str" cm="1">
        <f t="array" ref="B182">IFERROR(INDEX(RANGE_LOOKUP_CIPDRF_LOANLIST,SMALL(IF(RANGE_LOOKUP_CIPDRF_LOANLIST&lt;&gt;"",ROW(RANGE_LOOKUP_CIPDRF_LOANLIST)-MIN(ROW(RANGE_LOOKUP_CIPDRF_LOANLIST))+1),ROWS(B$5:B181))),"")</f>
        <v/>
      </c>
      <c r="D182" s="81" t="str" cm="1">
        <f t="array" ref="D182">IFERROR(INDEX(RANGE_LOOKUP_UDARDA_LOANLIST,SMALL(IF(RANGE_LOOKUP_UDARDA_LOANLIST&lt;&gt;"",ROW(RANGE_LOOKUP_UDARDA_LOANLIST)-MIN(ROW(RANGE_LOOKUP_UDARDA_LOANLIST))+1),ROWS(D$5:D181))),"")</f>
        <v/>
      </c>
    </row>
    <row r="183" spans="2:4" x14ac:dyDescent="0.25">
      <c r="B183" s="81" t="str" cm="1">
        <f t="array" ref="B183">IFERROR(INDEX(RANGE_LOOKUP_CIPDRF_LOANLIST,SMALL(IF(RANGE_LOOKUP_CIPDRF_LOANLIST&lt;&gt;"",ROW(RANGE_LOOKUP_CIPDRF_LOANLIST)-MIN(ROW(RANGE_LOOKUP_CIPDRF_LOANLIST))+1),ROWS(B$5:B182))),"")</f>
        <v/>
      </c>
      <c r="D183" s="81" t="str" cm="1">
        <f t="array" ref="D183">IFERROR(INDEX(RANGE_LOOKUP_UDARDA_LOANLIST,SMALL(IF(RANGE_LOOKUP_UDARDA_LOANLIST&lt;&gt;"",ROW(RANGE_LOOKUP_UDARDA_LOANLIST)-MIN(ROW(RANGE_LOOKUP_UDARDA_LOANLIST))+1),ROWS(D$5:D182))),"")</f>
        <v/>
      </c>
    </row>
    <row r="184" spans="2:4" x14ac:dyDescent="0.25">
      <c r="B184" s="81" t="str" cm="1">
        <f t="array" ref="B184">IFERROR(INDEX(RANGE_LOOKUP_CIPDRF_LOANLIST,SMALL(IF(RANGE_LOOKUP_CIPDRF_LOANLIST&lt;&gt;"",ROW(RANGE_LOOKUP_CIPDRF_LOANLIST)-MIN(ROW(RANGE_LOOKUP_CIPDRF_LOANLIST))+1),ROWS(B$5:B183))),"")</f>
        <v/>
      </c>
      <c r="D184" s="81" t="str" cm="1">
        <f t="array" ref="D184">IFERROR(INDEX(RANGE_LOOKUP_UDARDA_LOANLIST,SMALL(IF(RANGE_LOOKUP_UDARDA_LOANLIST&lt;&gt;"",ROW(RANGE_LOOKUP_UDARDA_LOANLIST)-MIN(ROW(RANGE_LOOKUP_UDARDA_LOANLIST))+1),ROWS(D$5:D183))),"")</f>
        <v/>
      </c>
    </row>
    <row r="185" spans="2:4" x14ac:dyDescent="0.25">
      <c r="B185" s="81" t="str" cm="1">
        <f t="array" ref="B185">IFERROR(INDEX(RANGE_LOOKUP_CIPDRF_LOANLIST,SMALL(IF(RANGE_LOOKUP_CIPDRF_LOANLIST&lt;&gt;"",ROW(RANGE_LOOKUP_CIPDRF_LOANLIST)-MIN(ROW(RANGE_LOOKUP_CIPDRF_LOANLIST))+1),ROWS(B$5:B184))),"")</f>
        <v/>
      </c>
      <c r="D185" s="81" t="str" cm="1">
        <f t="array" ref="D185">IFERROR(INDEX(RANGE_LOOKUP_UDARDA_LOANLIST,SMALL(IF(RANGE_LOOKUP_UDARDA_LOANLIST&lt;&gt;"",ROW(RANGE_LOOKUP_UDARDA_LOANLIST)-MIN(ROW(RANGE_LOOKUP_UDARDA_LOANLIST))+1),ROWS(D$5:D184))),"")</f>
        <v/>
      </c>
    </row>
    <row r="186" spans="2:4" x14ac:dyDescent="0.25">
      <c r="B186" s="81" t="str" cm="1">
        <f t="array" ref="B186">IFERROR(INDEX(RANGE_LOOKUP_CIPDRF_LOANLIST,SMALL(IF(RANGE_LOOKUP_CIPDRF_LOANLIST&lt;&gt;"",ROW(RANGE_LOOKUP_CIPDRF_LOANLIST)-MIN(ROW(RANGE_LOOKUP_CIPDRF_LOANLIST))+1),ROWS(B$5:B185))),"")</f>
        <v/>
      </c>
      <c r="D186" s="81" t="str" cm="1">
        <f t="array" ref="D186">IFERROR(INDEX(RANGE_LOOKUP_UDARDA_LOANLIST,SMALL(IF(RANGE_LOOKUP_UDARDA_LOANLIST&lt;&gt;"",ROW(RANGE_LOOKUP_UDARDA_LOANLIST)-MIN(ROW(RANGE_LOOKUP_UDARDA_LOANLIST))+1),ROWS(D$5:D185))),"")</f>
        <v/>
      </c>
    </row>
    <row r="187" spans="2:4" x14ac:dyDescent="0.25">
      <c r="B187" s="81" t="str" cm="1">
        <f t="array" ref="B187">IFERROR(INDEX(RANGE_LOOKUP_CIPDRF_LOANLIST,SMALL(IF(RANGE_LOOKUP_CIPDRF_LOANLIST&lt;&gt;"",ROW(RANGE_LOOKUP_CIPDRF_LOANLIST)-MIN(ROW(RANGE_LOOKUP_CIPDRF_LOANLIST))+1),ROWS(B$5:B186))),"")</f>
        <v/>
      </c>
      <c r="D187" s="81" t="str" cm="1">
        <f t="array" ref="D187">IFERROR(INDEX(RANGE_LOOKUP_UDARDA_LOANLIST,SMALL(IF(RANGE_LOOKUP_UDARDA_LOANLIST&lt;&gt;"",ROW(RANGE_LOOKUP_UDARDA_LOANLIST)-MIN(ROW(RANGE_LOOKUP_UDARDA_LOANLIST))+1),ROWS(D$5:D186))),"")</f>
        <v/>
      </c>
    </row>
    <row r="188" spans="2:4" x14ac:dyDescent="0.25">
      <c r="B188" s="81" t="str" cm="1">
        <f t="array" ref="B188">IFERROR(INDEX(RANGE_LOOKUP_CIPDRF_LOANLIST,SMALL(IF(RANGE_LOOKUP_CIPDRF_LOANLIST&lt;&gt;"",ROW(RANGE_LOOKUP_CIPDRF_LOANLIST)-MIN(ROW(RANGE_LOOKUP_CIPDRF_LOANLIST))+1),ROWS(B$5:B187))),"")</f>
        <v/>
      </c>
      <c r="D188" s="81" t="str" cm="1">
        <f t="array" ref="D188">IFERROR(INDEX(RANGE_LOOKUP_UDARDA_LOANLIST,SMALL(IF(RANGE_LOOKUP_UDARDA_LOANLIST&lt;&gt;"",ROW(RANGE_LOOKUP_UDARDA_LOANLIST)-MIN(ROW(RANGE_LOOKUP_UDARDA_LOANLIST))+1),ROWS(D$5:D187))),"")</f>
        <v/>
      </c>
    </row>
    <row r="189" spans="2:4" x14ac:dyDescent="0.25">
      <c r="B189" s="81" t="str" cm="1">
        <f t="array" ref="B189">IFERROR(INDEX(RANGE_LOOKUP_CIPDRF_LOANLIST,SMALL(IF(RANGE_LOOKUP_CIPDRF_LOANLIST&lt;&gt;"",ROW(RANGE_LOOKUP_CIPDRF_LOANLIST)-MIN(ROW(RANGE_LOOKUP_CIPDRF_LOANLIST))+1),ROWS(B$5:B188))),"")</f>
        <v/>
      </c>
      <c r="D189" s="81" t="str" cm="1">
        <f t="array" ref="D189">IFERROR(INDEX(RANGE_LOOKUP_UDARDA_LOANLIST,SMALL(IF(RANGE_LOOKUP_UDARDA_LOANLIST&lt;&gt;"",ROW(RANGE_LOOKUP_UDARDA_LOANLIST)-MIN(ROW(RANGE_LOOKUP_UDARDA_LOANLIST))+1),ROWS(D$5:D188))),"")</f>
        <v/>
      </c>
    </row>
    <row r="190" spans="2:4" x14ac:dyDescent="0.25">
      <c r="B190" s="81" t="str" cm="1">
        <f t="array" ref="B190">IFERROR(INDEX(RANGE_LOOKUP_CIPDRF_LOANLIST,SMALL(IF(RANGE_LOOKUP_CIPDRF_LOANLIST&lt;&gt;"",ROW(RANGE_LOOKUP_CIPDRF_LOANLIST)-MIN(ROW(RANGE_LOOKUP_CIPDRF_LOANLIST))+1),ROWS(B$5:B189))),"")</f>
        <v/>
      </c>
      <c r="D190" s="81" t="str" cm="1">
        <f t="array" ref="D190">IFERROR(INDEX(RANGE_LOOKUP_UDARDA_LOANLIST,SMALL(IF(RANGE_LOOKUP_UDARDA_LOANLIST&lt;&gt;"",ROW(RANGE_LOOKUP_UDARDA_LOANLIST)-MIN(ROW(RANGE_LOOKUP_UDARDA_LOANLIST))+1),ROWS(D$5:D189))),"")</f>
        <v/>
      </c>
    </row>
    <row r="191" spans="2:4" x14ac:dyDescent="0.25">
      <c r="B191" s="81" t="str" cm="1">
        <f t="array" ref="B191">IFERROR(INDEX(RANGE_LOOKUP_CIPDRF_LOANLIST,SMALL(IF(RANGE_LOOKUP_CIPDRF_LOANLIST&lt;&gt;"",ROW(RANGE_LOOKUP_CIPDRF_LOANLIST)-MIN(ROW(RANGE_LOOKUP_CIPDRF_LOANLIST))+1),ROWS(B$5:B190))),"")</f>
        <v/>
      </c>
      <c r="D191" s="81" t="str" cm="1">
        <f t="array" ref="D191">IFERROR(INDEX(RANGE_LOOKUP_UDARDA_LOANLIST,SMALL(IF(RANGE_LOOKUP_UDARDA_LOANLIST&lt;&gt;"",ROW(RANGE_LOOKUP_UDARDA_LOANLIST)-MIN(ROW(RANGE_LOOKUP_UDARDA_LOANLIST))+1),ROWS(D$5:D190))),"")</f>
        <v/>
      </c>
    </row>
    <row r="192" spans="2:4" x14ac:dyDescent="0.25">
      <c r="B192" s="81" t="str" cm="1">
        <f t="array" ref="B192">IFERROR(INDEX(RANGE_LOOKUP_CIPDRF_LOANLIST,SMALL(IF(RANGE_LOOKUP_CIPDRF_LOANLIST&lt;&gt;"",ROW(RANGE_LOOKUP_CIPDRF_LOANLIST)-MIN(ROW(RANGE_LOOKUP_CIPDRF_LOANLIST))+1),ROWS(B$5:B191))),"")</f>
        <v/>
      </c>
      <c r="D192" s="81" t="str" cm="1">
        <f t="array" ref="D192">IFERROR(INDEX(RANGE_LOOKUP_UDARDA_LOANLIST,SMALL(IF(RANGE_LOOKUP_UDARDA_LOANLIST&lt;&gt;"",ROW(RANGE_LOOKUP_UDARDA_LOANLIST)-MIN(ROW(RANGE_LOOKUP_UDARDA_LOANLIST))+1),ROWS(D$5:D191))),"")</f>
        <v/>
      </c>
    </row>
    <row r="193" spans="2:4" x14ac:dyDescent="0.25">
      <c r="B193" s="81" t="str" cm="1">
        <f t="array" ref="B193">IFERROR(INDEX(RANGE_LOOKUP_CIPDRF_LOANLIST,SMALL(IF(RANGE_LOOKUP_CIPDRF_LOANLIST&lt;&gt;"",ROW(RANGE_LOOKUP_CIPDRF_LOANLIST)-MIN(ROW(RANGE_LOOKUP_CIPDRF_LOANLIST))+1),ROWS(B$5:B192))),"")</f>
        <v/>
      </c>
      <c r="D193" s="81" t="str" cm="1">
        <f t="array" ref="D193">IFERROR(INDEX(RANGE_LOOKUP_UDARDA_LOANLIST,SMALL(IF(RANGE_LOOKUP_UDARDA_LOANLIST&lt;&gt;"",ROW(RANGE_LOOKUP_UDARDA_LOANLIST)-MIN(ROW(RANGE_LOOKUP_UDARDA_LOANLIST))+1),ROWS(D$5:D192))),"")</f>
        <v/>
      </c>
    </row>
    <row r="194" spans="2:4" x14ac:dyDescent="0.25">
      <c r="B194" s="81" t="str" cm="1">
        <f t="array" ref="B194">IFERROR(INDEX(RANGE_LOOKUP_CIPDRF_LOANLIST,SMALL(IF(RANGE_LOOKUP_CIPDRF_LOANLIST&lt;&gt;"",ROW(RANGE_LOOKUP_CIPDRF_LOANLIST)-MIN(ROW(RANGE_LOOKUP_CIPDRF_LOANLIST))+1),ROWS(B$5:B193))),"")</f>
        <v/>
      </c>
      <c r="D194" s="81" t="str" cm="1">
        <f t="array" ref="D194">IFERROR(INDEX(RANGE_LOOKUP_UDARDA_LOANLIST,SMALL(IF(RANGE_LOOKUP_UDARDA_LOANLIST&lt;&gt;"",ROW(RANGE_LOOKUP_UDARDA_LOANLIST)-MIN(ROW(RANGE_LOOKUP_UDARDA_LOANLIST))+1),ROWS(D$5:D193))),"")</f>
        <v/>
      </c>
    </row>
    <row r="195" spans="2:4" x14ac:dyDescent="0.25">
      <c r="B195" s="81" t="str" cm="1">
        <f t="array" ref="B195">IFERROR(INDEX(RANGE_LOOKUP_CIPDRF_LOANLIST,SMALL(IF(RANGE_LOOKUP_CIPDRF_LOANLIST&lt;&gt;"",ROW(RANGE_LOOKUP_CIPDRF_LOANLIST)-MIN(ROW(RANGE_LOOKUP_CIPDRF_LOANLIST))+1),ROWS(B$5:B194))),"")</f>
        <v/>
      </c>
      <c r="D195" s="81" t="str" cm="1">
        <f t="array" ref="D195">IFERROR(INDEX(RANGE_LOOKUP_UDARDA_LOANLIST,SMALL(IF(RANGE_LOOKUP_UDARDA_LOANLIST&lt;&gt;"",ROW(RANGE_LOOKUP_UDARDA_LOANLIST)-MIN(ROW(RANGE_LOOKUP_UDARDA_LOANLIST))+1),ROWS(D$5:D194))),"")</f>
        <v/>
      </c>
    </row>
    <row r="196" spans="2:4" x14ac:dyDescent="0.25">
      <c r="B196" s="81" t="str" cm="1">
        <f t="array" ref="B196">IFERROR(INDEX(RANGE_LOOKUP_CIPDRF_LOANLIST,SMALL(IF(RANGE_LOOKUP_CIPDRF_LOANLIST&lt;&gt;"",ROW(RANGE_LOOKUP_CIPDRF_LOANLIST)-MIN(ROW(RANGE_LOOKUP_CIPDRF_LOANLIST))+1),ROWS(B$5:B195))),"")</f>
        <v/>
      </c>
      <c r="D196" s="81" t="str" cm="1">
        <f t="array" ref="D196">IFERROR(INDEX(RANGE_LOOKUP_UDARDA_LOANLIST,SMALL(IF(RANGE_LOOKUP_UDARDA_LOANLIST&lt;&gt;"",ROW(RANGE_LOOKUP_UDARDA_LOANLIST)-MIN(ROW(RANGE_LOOKUP_UDARDA_LOANLIST))+1),ROWS(D$5:D195))),"")</f>
        <v/>
      </c>
    </row>
    <row r="197" spans="2:4" x14ac:dyDescent="0.25">
      <c r="B197" s="81" t="str" cm="1">
        <f t="array" ref="B197">IFERROR(INDEX(RANGE_LOOKUP_CIPDRF_LOANLIST,SMALL(IF(RANGE_LOOKUP_CIPDRF_LOANLIST&lt;&gt;"",ROW(RANGE_LOOKUP_CIPDRF_LOANLIST)-MIN(ROW(RANGE_LOOKUP_CIPDRF_LOANLIST))+1),ROWS(B$5:B196))),"")</f>
        <v/>
      </c>
      <c r="D197" s="81" t="str" cm="1">
        <f t="array" ref="D197">IFERROR(INDEX(RANGE_LOOKUP_UDARDA_LOANLIST,SMALL(IF(RANGE_LOOKUP_UDARDA_LOANLIST&lt;&gt;"",ROW(RANGE_LOOKUP_UDARDA_LOANLIST)-MIN(ROW(RANGE_LOOKUP_UDARDA_LOANLIST))+1),ROWS(D$5:D196))),"")</f>
        <v/>
      </c>
    </row>
    <row r="198" spans="2:4" x14ac:dyDescent="0.25">
      <c r="B198" s="81" t="str" cm="1">
        <f t="array" ref="B198">IFERROR(INDEX(RANGE_LOOKUP_CIPDRF_LOANLIST,SMALL(IF(RANGE_LOOKUP_CIPDRF_LOANLIST&lt;&gt;"",ROW(RANGE_LOOKUP_CIPDRF_LOANLIST)-MIN(ROW(RANGE_LOOKUP_CIPDRF_LOANLIST))+1),ROWS(B$5:B197))),"")</f>
        <v/>
      </c>
      <c r="D198" s="81" t="str" cm="1">
        <f t="array" ref="D198">IFERROR(INDEX(RANGE_LOOKUP_UDARDA_LOANLIST,SMALL(IF(RANGE_LOOKUP_UDARDA_LOANLIST&lt;&gt;"",ROW(RANGE_LOOKUP_UDARDA_LOANLIST)-MIN(ROW(RANGE_LOOKUP_UDARDA_LOANLIST))+1),ROWS(D$5:D197))),"")</f>
        <v/>
      </c>
    </row>
    <row r="199" spans="2:4" x14ac:dyDescent="0.25">
      <c r="B199" s="81" t="str" cm="1">
        <f t="array" ref="B199">IFERROR(INDEX(RANGE_LOOKUP_CIPDRF_LOANLIST,SMALL(IF(RANGE_LOOKUP_CIPDRF_LOANLIST&lt;&gt;"",ROW(RANGE_LOOKUP_CIPDRF_LOANLIST)-MIN(ROW(RANGE_LOOKUP_CIPDRF_LOANLIST))+1),ROWS(B$5:B198))),"")</f>
        <v/>
      </c>
      <c r="D199" s="81" t="str" cm="1">
        <f t="array" ref="D199">IFERROR(INDEX(RANGE_LOOKUP_UDARDA_LOANLIST,SMALL(IF(RANGE_LOOKUP_UDARDA_LOANLIST&lt;&gt;"",ROW(RANGE_LOOKUP_UDARDA_LOANLIST)-MIN(ROW(RANGE_LOOKUP_UDARDA_LOANLIST))+1),ROWS(D$5:D198))),"")</f>
        <v/>
      </c>
    </row>
    <row r="200" spans="2:4" x14ac:dyDescent="0.25">
      <c r="B200" s="81" t="str" cm="1">
        <f t="array" ref="B200">IFERROR(INDEX(RANGE_LOOKUP_CIPDRF_LOANLIST,SMALL(IF(RANGE_LOOKUP_CIPDRF_LOANLIST&lt;&gt;"",ROW(RANGE_LOOKUP_CIPDRF_LOANLIST)-MIN(ROW(RANGE_LOOKUP_CIPDRF_LOANLIST))+1),ROWS(B$5:B199))),"")</f>
        <v/>
      </c>
      <c r="D200" s="81" t="str" cm="1">
        <f t="array" ref="D200">IFERROR(INDEX(RANGE_LOOKUP_UDARDA_LOANLIST,SMALL(IF(RANGE_LOOKUP_UDARDA_LOANLIST&lt;&gt;"",ROW(RANGE_LOOKUP_UDARDA_LOANLIST)-MIN(ROW(RANGE_LOOKUP_UDARDA_LOANLIST))+1),ROWS(D$5:D199))),"")</f>
        <v/>
      </c>
    </row>
    <row r="201" spans="2:4" x14ac:dyDescent="0.25">
      <c r="B201" s="81" t="str" cm="1">
        <f t="array" ref="B201">IFERROR(INDEX(RANGE_LOOKUP_CIPDRF_LOANLIST,SMALL(IF(RANGE_LOOKUP_CIPDRF_LOANLIST&lt;&gt;"",ROW(RANGE_LOOKUP_CIPDRF_LOANLIST)-MIN(ROW(RANGE_LOOKUP_CIPDRF_LOANLIST))+1),ROWS(B$5:B200))),"")</f>
        <v/>
      </c>
      <c r="D201" s="81" t="str" cm="1">
        <f t="array" ref="D201">IFERROR(INDEX(RANGE_LOOKUP_UDARDA_LOANLIST,SMALL(IF(RANGE_LOOKUP_UDARDA_LOANLIST&lt;&gt;"",ROW(RANGE_LOOKUP_UDARDA_LOANLIST)-MIN(ROW(RANGE_LOOKUP_UDARDA_LOANLIST))+1),ROWS(D$5:D200))),"")</f>
        <v/>
      </c>
    </row>
    <row r="202" spans="2:4" x14ac:dyDescent="0.25">
      <c r="B202" s="81" t="str" cm="1">
        <f t="array" ref="B202">IFERROR(INDEX(RANGE_LOOKUP_CIPDRF_LOANLIST,SMALL(IF(RANGE_LOOKUP_CIPDRF_LOANLIST&lt;&gt;"",ROW(RANGE_LOOKUP_CIPDRF_LOANLIST)-MIN(ROW(RANGE_LOOKUP_CIPDRF_LOANLIST))+1),ROWS(B$5:B201))),"")</f>
        <v/>
      </c>
      <c r="D202" s="81" t="str" cm="1">
        <f t="array" ref="D202">IFERROR(INDEX(RANGE_LOOKUP_UDARDA_LOANLIST,SMALL(IF(RANGE_LOOKUP_UDARDA_LOANLIST&lt;&gt;"",ROW(RANGE_LOOKUP_UDARDA_LOANLIST)-MIN(ROW(RANGE_LOOKUP_UDARDA_LOANLIST))+1),ROWS(D$5:D201))),"")</f>
        <v/>
      </c>
    </row>
    <row r="203" spans="2:4" x14ac:dyDescent="0.25">
      <c r="B203" s="81" t="str" cm="1">
        <f t="array" ref="B203">IFERROR(INDEX(RANGE_LOOKUP_CIPDRF_LOANLIST,SMALL(IF(RANGE_LOOKUP_CIPDRF_LOANLIST&lt;&gt;"",ROW(RANGE_LOOKUP_CIPDRF_LOANLIST)-MIN(ROW(RANGE_LOOKUP_CIPDRF_LOANLIST))+1),ROWS(B$5:B202))),"")</f>
        <v/>
      </c>
      <c r="D203" s="81" t="str" cm="1">
        <f t="array" ref="D203">IFERROR(INDEX(RANGE_LOOKUP_UDARDA_LOANLIST,SMALL(IF(RANGE_LOOKUP_UDARDA_LOANLIST&lt;&gt;"",ROW(RANGE_LOOKUP_UDARDA_LOANLIST)-MIN(ROW(RANGE_LOOKUP_UDARDA_LOANLIST))+1),ROWS(D$5:D202))),"")</f>
        <v/>
      </c>
    </row>
    <row r="204" spans="2:4" x14ac:dyDescent="0.25">
      <c r="B204" s="81" t="str" cm="1">
        <f t="array" ref="B204">IFERROR(INDEX(RANGE_LOOKUP_CIPDRF_LOANLIST,SMALL(IF(RANGE_LOOKUP_CIPDRF_LOANLIST&lt;&gt;"",ROW(RANGE_LOOKUP_CIPDRF_LOANLIST)-MIN(ROW(RANGE_LOOKUP_CIPDRF_LOANLIST))+1),ROWS(B$5:B203))),"")</f>
        <v/>
      </c>
      <c r="D204" s="81" t="str" cm="1">
        <f t="array" ref="D204">IFERROR(INDEX(RANGE_LOOKUP_UDARDA_LOANLIST,SMALL(IF(RANGE_LOOKUP_UDARDA_LOANLIST&lt;&gt;"",ROW(RANGE_LOOKUP_UDARDA_LOANLIST)-MIN(ROW(RANGE_LOOKUP_UDARDA_LOANLIST))+1),ROWS(D$5:D203))),"")</f>
        <v/>
      </c>
    </row>
    <row r="205" spans="2:4" x14ac:dyDescent="0.25">
      <c r="B205" s="81" t="str" cm="1">
        <f t="array" ref="B205">IFERROR(INDEX(RANGE_LOOKUP_CIPDRF_LOANLIST,SMALL(IF(RANGE_LOOKUP_CIPDRF_LOANLIST&lt;&gt;"",ROW(RANGE_LOOKUP_CIPDRF_LOANLIST)-MIN(ROW(RANGE_LOOKUP_CIPDRF_LOANLIST))+1),ROWS(B$5:B204))),"")</f>
        <v/>
      </c>
      <c r="D205" s="81" t="str" cm="1">
        <f t="array" ref="D205">IFERROR(INDEX(RANGE_LOOKUP_UDARDA_LOANLIST,SMALL(IF(RANGE_LOOKUP_UDARDA_LOANLIST&lt;&gt;"",ROW(RANGE_LOOKUP_UDARDA_LOANLIST)-MIN(ROW(RANGE_LOOKUP_UDARDA_LOANLIST))+1),ROWS(D$5:D204))),"")</f>
        <v/>
      </c>
    </row>
    <row r="206" spans="2:4" x14ac:dyDescent="0.25">
      <c r="B206" s="81" t="str" cm="1">
        <f t="array" ref="B206">IFERROR(INDEX(RANGE_LOOKUP_CIPDRF_LOANLIST,SMALL(IF(RANGE_LOOKUP_CIPDRF_LOANLIST&lt;&gt;"",ROW(RANGE_LOOKUP_CIPDRF_LOANLIST)-MIN(ROW(RANGE_LOOKUP_CIPDRF_LOANLIST))+1),ROWS(B$5:B205))),"")</f>
        <v/>
      </c>
      <c r="D206" s="81" t="str" cm="1">
        <f t="array" ref="D206">IFERROR(INDEX(RANGE_LOOKUP_UDARDA_LOANLIST,SMALL(IF(RANGE_LOOKUP_UDARDA_LOANLIST&lt;&gt;"",ROW(RANGE_LOOKUP_UDARDA_LOANLIST)-MIN(ROW(RANGE_LOOKUP_UDARDA_LOANLIST))+1),ROWS(D$5:D205))),"")</f>
        <v/>
      </c>
    </row>
    <row r="207" spans="2:4" x14ac:dyDescent="0.25">
      <c r="B207" s="81" t="str" cm="1">
        <f t="array" ref="B207">IFERROR(INDEX(RANGE_LOOKUP_CIPDRF_LOANLIST,SMALL(IF(RANGE_LOOKUP_CIPDRF_LOANLIST&lt;&gt;"",ROW(RANGE_LOOKUP_CIPDRF_LOANLIST)-MIN(ROW(RANGE_LOOKUP_CIPDRF_LOANLIST))+1),ROWS(B$5:B206))),"")</f>
        <v/>
      </c>
      <c r="D207" s="81" t="str" cm="1">
        <f t="array" ref="D207">IFERROR(INDEX(RANGE_LOOKUP_UDARDA_LOANLIST,SMALL(IF(RANGE_LOOKUP_UDARDA_LOANLIST&lt;&gt;"",ROW(RANGE_LOOKUP_UDARDA_LOANLIST)-MIN(ROW(RANGE_LOOKUP_UDARDA_LOANLIST))+1),ROWS(D$5:D206))),"")</f>
        <v/>
      </c>
    </row>
    <row r="208" spans="2:4" x14ac:dyDescent="0.25">
      <c r="B208" s="81" t="str" cm="1">
        <f t="array" ref="B208">IFERROR(INDEX(RANGE_LOOKUP_CIPDRF_LOANLIST,SMALL(IF(RANGE_LOOKUP_CIPDRF_LOANLIST&lt;&gt;"",ROW(RANGE_LOOKUP_CIPDRF_LOANLIST)-MIN(ROW(RANGE_LOOKUP_CIPDRF_LOANLIST))+1),ROWS(B$5:B207))),"")</f>
        <v/>
      </c>
      <c r="D208" s="81" t="str" cm="1">
        <f t="array" ref="D208">IFERROR(INDEX(RANGE_LOOKUP_UDARDA_LOANLIST,SMALL(IF(RANGE_LOOKUP_UDARDA_LOANLIST&lt;&gt;"",ROW(RANGE_LOOKUP_UDARDA_LOANLIST)-MIN(ROW(RANGE_LOOKUP_UDARDA_LOANLIST))+1),ROWS(D$5:D207))),"")</f>
        <v/>
      </c>
    </row>
    <row r="209" spans="2:4" x14ac:dyDescent="0.25">
      <c r="B209" s="81" t="str" cm="1">
        <f t="array" ref="B209">IFERROR(INDEX(RANGE_LOOKUP_CIPDRF_LOANLIST,SMALL(IF(RANGE_LOOKUP_CIPDRF_LOANLIST&lt;&gt;"",ROW(RANGE_LOOKUP_CIPDRF_LOANLIST)-MIN(ROW(RANGE_LOOKUP_CIPDRF_LOANLIST))+1),ROWS(B$5:B208))),"")</f>
        <v/>
      </c>
      <c r="D209" s="81" t="str" cm="1">
        <f t="array" ref="D209">IFERROR(INDEX(RANGE_LOOKUP_UDARDA_LOANLIST,SMALL(IF(RANGE_LOOKUP_UDARDA_LOANLIST&lt;&gt;"",ROW(RANGE_LOOKUP_UDARDA_LOANLIST)-MIN(ROW(RANGE_LOOKUP_UDARDA_LOANLIST))+1),ROWS(D$5:D208))),"")</f>
        <v/>
      </c>
    </row>
    <row r="210" spans="2:4" x14ac:dyDescent="0.25">
      <c r="B210" s="81" t="str" cm="1">
        <f t="array" ref="B210">IFERROR(INDEX(RANGE_LOOKUP_CIPDRF_LOANLIST,SMALL(IF(RANGE_LOOKUP_CIPDRF_LOANLIST&lt;&gt;"",ROW(RANGE_LOOKUP_CIPDRF_LOANLIST)-MIN(ROW(RANGE_LOOKUP_CIPDRF_LOANLIST))+1),ROWS(B$5:B209))),"")</f>
        <v/>
      </c>
      <c r="D210" s="81" t="str" cm="1">
        <f t="array" ref="D210">IFERROR(INDEX(RANGE_LOOKUP_UDARDA_LOANLIST,SMALL(IF(RANGE_LOOKUP_UDARDA_LOANLIST&lt;&gt;"",ROW(RANGE_LOOKUP_UDARDA_LOANLIST)-MIN(ROW(RANGE_LOOKUP_UDARDA_LOANLIST))+1),ROWS(D$5:D209))),"")</f>
        <v/>
      </c>
    </row>
    <row r="211" spans="2:4" x14ac:dyDescent="0.25">
      <c r="B211" s="81" t="str" cm="1">
        <f t="array" ref="B211">IFERROR(INDEX(RANGE_LOOKUP_CIPDRF_LOANLIST,SMALL(IF(RANGE_LOOKUP_CIPDRF_LOANLIST&lt;&gt;"",ROW(RANGE_LOOKUP_CIPDRF_LOANLIST)-MIN(ROW(RANGE_LOOKUP_CIPDRF_LOANLIST))+1),ROWS(B$5:B210))),"")</f>
        <v/>
      </c>
      <c r="D211" s="81" t="str" cm="1">
        <f t="array" ref="D211">IFERROR(INDEX(RANGE_LOOKUP_UDARDA_LOANLIST,SMALL(IF(RANGE_LOOKUP_UDARDA_LOANLIST&lt;&gt;"",ROW(RANGE_LOOKUP_UDARDA_LOANLIST)-MIN(ROW(RANGE_LOOKUP_UDARDA_LOANLIST))+1),ROWS(D$5:D210))),"")</f>
        <v/>
      </c>
    </row>
    <row r="212" spans="2:4" x14ac:dyDescent="0.25">
      <c r="B212" s="81" t="str" cm="1">
        <f t="array" ref="B212">IFERROR(INDEX(RANGE_LOOKUP_CIPDRF_LOANLIST,SMALL(IF(RANGE_LOOKUP_CIPDRF_LOANLIST&lt;&gt;"",ROW(RANGE_LOOKUP_CIPDRF_LOANLIST)-MIN(ROW(RANGE_LOOKUP_CIPDRF_LOANLIST))+1),ROWS(B$5:B211))),"")</f>
        <v/>
      </c>
      <c r="D212" s="81" t="str" cm="1">
        <f t="array" ref="D212">IFERROR(INDEX(RANGE_LOOKUP_UDARDA_LOANLIST,SMALL(IF(RANGE_LOOKUP_UDARDA_LOANLIST&lt;&gt;"",ROW(RANGE_LOOKUP_UDARDA_LOANLIST)-MIN(ROW(RANGE_LOOKUP_UDARDA_LOANLIST))+1),ROWS(D$5:D211))),"")</f>
        <v/>
      </c>
    </row>
    <row r="213" spans="2:4" x14ac:dyDescent="0.25">
      <c r="B213" s="81" t="str" cm="1">
        <f t="array" ref="B213">IFERROR(INDEX(RANGE_LOOKUP_CIPDRF_LOANLIST,SMALL(IF(RANGE_LOOKUP_CIPDRF_LOANLIST&lt;&gt;"",ROW(RANGE_LOOKUP_CIPDRF_LOANLIST)-MIN(ROW(RANGE_LOOKUP_CIPDRF_LOANLIST))+1),ROWS(B$5:B212))),"")</f>
        <v/>
      </c>
      <c r="D213" s="81" t="str" cm="1">
        <f t="array" ref="D213">IFERROR(INDEX(RANGE_LOOKUP_UDARDA_LOANLIST,SMALL(IF(RANGE_LOOKUP_UDARDA_LOANLIST&lt;&gt;"",ROW(RANGE_LOOKUP_UDARDA_LOANLIST)-MIN(ROW(RANGE_LOOKUP_UDARDA_LOANLIST))+1),ROWS(D$5:D212))),"")</f>
        <v/>
      </c>
    </row>
    <row r="214" spans="2:4" x14ac:dyDescent="0.25">
      <c r="B214" s="81" t="str" cm="1">
        <f t="array" ref="B214">IFERROR(INDEX(RANGE_LOOKUP_CIPDRF_LOANLIST,SMALL(IF(RANGE_LOOKUP_CIPDRF_LOANLIST&lt;&gt;"",ROW(RANGE_LOOKUP_CIPDRF_LOANLIST)-MIN(ROW(RANGE_LOOKUP_CIPDRF_LOANLIST))+1),ROWS(B$5:B213))),"")</f>
        <v/>
      </c>
      <c r="D214" s="81" t="str" cm="1">
        <f t="array" ref="D214">IFERROR(INDEX(RANGE_LOOKUP_UDARDA_LOANLIST,SMALL(IF(RANGE_LOOKUP_UDARDA_LOANLIST&lt;&gt;"",ROW(RANGE_LOOKUP_UDARDA_LOANLIST)-MIN(ROW(RANGE_LOOKUP_UDARDA_LOANLIST))+1),ROWS(D$5:D213))),"")</f>
        <v/>
      </c>
    </row>
    <row r="215" spans="2:4" x14ac:dyDescent="0.25">
      <c r="B215" s="81" t="str" cm="1">
        <f t="array" ref="B215">IFERROR(INDEX(RANGE_LOOKUP_CIPDRF_LOANLIST,SMALL(IF(RANGE_LOOKUP_CIPDRF_LOANLIST&lt;&gt;"",ROW(RANGE_LOOKUP_CIPDRF_LOANLIST)-MIN(ROW(RANGE_LOOKUP_CIPDRF_LOANLIST))+1),ROWS(B$5:B214))),"")</f>
        <v/>
      </c>
      <c r="D215" s="81" t="str" cm="1">
        <f t="array" ref="D215">IFERROR(INDEX(RANGE_LOOKUP_UDARDA_LOANLIST,SMALL(IF(RANGE_LOOKUP_UDARDA_LOANLIST&lt;&gt;"",ROW(RANGE_LOOKUP_UDARDA_LOANLIST)-MIN(ROW(RANGE_LOOKUP_UDARDA_LOANLIST))+1),ROWS(D$5:D214))),"")</f>
        <v/>
      </c>
    </row>
    <row r="216" spans="2:4" x14ac:dyDescent="0.25">
      <c r="B216" s="81" t="str" cm="1">
        <f t="array" ref="B216">IFERROR(INDEX(RANGE_LOOKUP_CIPDRF_LOANLIST,SMALL(IF(RANGE_LOOKUP_CIPDRF_LOANLIST&lt;&gt;"",ROW(RANGE_LOOKUP_CIPDRF_LOANLIST)-MIN(ROW(RANGE_LOOKUP_CIPDRF_LOANLIST))+1),ROWS(B$5:B215))),"")</f>
        <v/>
      </c>
      <c r="D216" s="81" t="str" cm="1">
        <f t="array" ref="D216">IFERROR(INDEX(RANGE_LOOKUP_UDARDA_LOANLIST,SMALL(IF(RANGE_LOOKUP_UDARDA_LOANLIST&lt;&gt;"",ROW(RANGE_LOOKUP_UDARDA_LOANLIST)-MIN(ROW(RANGE_LOOKUP_UDARDA_LOANLIST))+1),ROWS(D$5:D215))),"")</f>
        <v/>
      </c>
    </row>
    <row r="217" spans="2:4" x14ac:dyDescent="0.25">
      <c r="B217" s="81" t="str" cm="1">
        <f t="array" ref="B217">IFERROR(INDEX(RANGE_LOOKUP_CIPDRF_LOANLIST,SMALL(IF(RANGE_LOOKUP_CIPDRF_LOANLIST&lt;&gt;"",ROW(RANGE_LOOKUP_CIPDRF_LOANLIST)-MIN(ROW(RANGE_LOOKUP_CIPDRF_LOANLIST))+1),ROWS(B$5:B216))),"")</f>
        <v/>
      </c>
      <c r="D217" s="81" t="str" cm="1">
        <f t="array" ref="D217">IFERROR(INDEX(RANGE_LOOKUP_UDARDA_LOANLIST,SMALL(IF(RANGE_LOOKUP_UDARDA_LOANLIST&lt;&gt;"",ROW(RANGE_LOOKUP_UDARDA_LOANLIST)-MIN(ROW(RANGE_LOOKUP_UDARDA_LOANLIST))+1),ROWS(D$5:D216))),"")</f>
        <v/>
      </c>
    </row>
    <row r="218" spans="2:4" x14ac:dyDescent="0.25">
      <c r="B218" s="81" t="str" cm="1">
        <f t="array" ref="B218">IFERROR(INDEX(RANGE_LOOKUP_CIPDRF_LOANLIST,SMALL(IF(RANGE_LOOKUP_CIPDRF_LOANLIST&lt;&gt;"",ROW(RANGE_LOOKUP_CIPDRF_LOANLIST)-MIN(ROW(RANGE_LOOKUP_CIPDRF_LOANLIST))+1),ROWS(B$5:B217))),"")</f>
        <v/>
      </c>
      <c r="D218" s="81" t="str" cm="1">
        <f t="array" ref="D218">IFERROR(INDEX(RANGE_LOOKUP_UDARDA_LOANLIST,SMALL(IF(RANGE_LOOKUP_UDARDA_LOANLIST&lt;&gt;"",ROW(RANGE_LOOKUP_UDARDA_LOANLIST)-MIN(ROW(RANGE_LOOKUP_UDARDA_LOANLIST))+1),ROWS(D$5:D217))),"")</f>
        <v/>
      </c>
    </row>
    <row r="219" spans="2:4" x14ac:dyDescent="0.25">
      <c r="B219" s="81" t="str" cm="1">
        <f t="array" ref="B219">IFERROR(INDEX(RANGE_LOOKUP_CIPDRF_LOANLIST,SMALL(IF(RANGE_LOOKUP_CIPDRF_LOANLIST&lt;&gt;"",ROW(RANGE_LOOKUP_CIPDRF_LOANLIST)-MIN(ROW(RANGE_LOOKUP_CIPDRF_LOANLIST))+1),ROWS(B$5:B218))),"")</f>
        <v/>
      </c>
      <c r="D219" s="81" t="str" cm="1">
        <f t="array" ref="D219">IFERROR(INDEX(RANGE_LOOKUP_UDARDA_LOANLIST,SMALL(IF(RANGE_LOOKUP_UDARDA_LOANLIST&lt;&gt;"",ROW(RANGE_LOOKUP_UDARDA_LOANLIST)-MIN(ROW(RANGE_LOOKUP_UDARDA_LOANLIST))+1),ROWS(D$5:D218))),"")</f>
        <v/>
      </c>
    </row>
    <row r="220" spans="2:4" x14ac:dyDescent="0.25">
      <c r="B220" s="81" t="str" cm="1">
        <f t="array" ref="B220">IFERROR(INDEX(RANGE_LOOKUP_CIPDRF_LOANLIST,SMALL(IF(RANGE_LOOKUP_CIPDRF_LOANLIST&lt;&gt;"",ROW(RANGE_LOOKUP_CIPDRF_LOANLIST)-MIN(ROW(RANGE_LOOKUP_CIPDRF_LOANLIST))+1),ROWS(B$5:B219))),"")</f>
        <v/>
      </c>
      <c r="D220" s="81" t="str" cm="1">
        <f t="array" ref="D220">IFERROR(INDEX(RANGE_LOOKUP_UDARDA_LOANLIST,SMALL(IF(RANGE_LOOKUP_UDARDA_LOANLIST&lt;&gt;"",ROW(RANGE_LOOKUP_UDARDA_LOANLIST)-MIN(ROW(RANGE_LOOKUP_UDARDA_LOANLIST))+1),ROWS(D$5:D219))),"")</f>
        <v/>
      </c>
    </row>
    <row r="221" spans="2:4" x14ac:dyDescent="0.25">
      <c r="B221" s="81" t="str" cm="1">
        <f t="array" ref="B221">IFERROR(INDEX(RANGE_LOOKUP_CIPDRF_LOANLIST,SMALL(IF(RANGE_LOOKUP_CIPDRF_LOANLIST&lt;&gt;"",ROW(RANGE_LOOKUP_CIPDRF_LOANLIST)-MIN(ROW(RANGE_LOOKUP_CIPDRF_LOANLIST))+1),ROWS(B$5:B220))),"")</f>
        <v/>
      </c>
      <c r="D221" s="81" t="str" cm="1">
        <f t="array" ref="D221">IFERROR(INDEX(RANGE_LOOKUP_UDARDA_LOANLIST,SMALL(IF(RANGE_LOOKUP_UDARDA_LOANLIST&lt;&gt;"",ROW(RANGE_LOOKUP_UDARDA_LOANLIST)-MIN(ROW(RANGE_LOOKUP_UDARDA_LOANLIST))+1),ROWS(D$5:D220))),"")</f>
        <v/>
      </c>
    </row>
    <row r="222" spans="2:4" x14ac:dyDescent="0.25">
      <c r="B222" s="81" t="str" cm="1">
        <f t="array" ref="B222">IFERROR(INDEX(RANGE_LOOKUP_CIPDRF_LOANLIST,SMALL(IF(RANGE_LOOKUP_CIPDRF_LOANLIST&lt;&gt;"",ROW(RANGE_LOOKUP_CIPDRF_LOANLIST)-MIN(ROW(RANGE_LOOKUP_CIPDRF_LOANLIST))+1),ROWS(B$5:B221))),"")</f>
        <v/>
      </c>
      <c r="D222" s="81" t="str" cm="1">
        <f t="array" ref="D222">IFERROR(INDEX(RANGE_LOOKUP_UDARDA_LOANLIST,SMALL(IF(RANGE_LOOKUP_UDARDA_LOANLIST&lt;&gt;"",ROW(RANGE_LOOKUP_UDARDA_LOANLIST)-MIN(ROW(RANGE_LOOKUP_UDARDA_LOANLIST))+1),ROWS(D$5:D221))),"")</f>
        <v/>
      </c>
    </row>
    <row r="223" spans="2:4" x14ac:dyDescent="0.25">
      <c r="B223" s="81" t="str" cm="1">
        <f t="array" ref="B223">IFERROR(INDEX(RANGE_LOOKUP_CIPDRF_LOANLIST,SMALL(IF(RANGE_LOOKUP_CIPDRF_LOANLIST&lt;&gt;"",ROW(RANGE_LOOKUP_CIPDRF_LOANLIST)-MIN(ROW(RANGE_LOOKUP_CIPDRF_LOANLIST))+1),ROWS(B$5:B222))),"")</f>
        <v/>
      </c>
      <c r="D223" s="81" t="str" cm="1">
        <f t="array" ref="D223">IFERROR(INDEX(RANGE_LOOKUP_UDARDA_LOANLIST,SMALL(IF(RANGE_LOOKUP_UDARDA_LOANLIST&lt;&gt;"",ROW(RANGE_LOOKUP_UDARDA_LOANLIST)-MIN(ROW(RANGE_LOOKUP_UDARDA_LOANLIST))+1),ROWS(D$5:D222))),"")</f>
        <v/>
      </c>
    </row>
    <row r="224" spans="2:4" x14ac:dyDescent="0.25">
      <c r="B224" s="81" t="str" cm="1">
        <f t="array" ref="B224">IFERROR(INDEX(RANGE_LOOKUP_CIPDRF_LOANLIST,SMALL(IF(RANGE_LOOKUP_CIPDRF_LOANLIST&lt;&gt;"",ROW(RANGE_LOOKUP_CIPDRF_LOANLIST)-MIN(ROW(RANGE_LOOKUP_CIPDRF_LOANLIST))+1),ROWS(B$5:B223))),"")</f>
        <v/>
      </c>
      <c r="D224" s="81" t="str" cm="1">
        <f t="array" ref="D224">IFERROR(INDEX(RANGE_LOOKUP_UDARDA_LOANLIST,SMALL(IF(RANGE_LOOKUP_UDARDA_LOANLIST&lt;&gt;"",ROW(RANGE_LOOKUP_UDARDA_LOANLIST)-MIN(ROW(RANGE_LOOKUP_UDARDA_LOANLIST))+1),ROWS(D$5:D223))),"")</f>
        <v/>
      </c>
    </row>
    <row r="225" spans="2:4" x14ac:dyDescent="0.25">
      <c r="B225" s="81" t="str" cm="1">
        <f t="array" ref="B225">IFERROR(INDEX(RANGE_LOOKUP_CIPDRF_LOANLIST,SMALL(IF(RANGE_LOOKUP_CIPDRF_LOANLIST&lt;&gt;"",ROW(RANGE_LOOKUP_CIPDRF_LOANLIST)-MIN(ROW(RANGE_LOOKUP_CIPDRF_LOANLIST))+1),ROWS(B$5:B224))),"")</f>
        <v/>
      </c>
      <c r="D225" s="81" t="str" cm="1">
        <f t="array" ref="D225">IFERROR(INDEX(RANGE_LOOKUP_UDARDA_LOANLIST,SMALL(IF(RANGE_LOOKUP_UDARDA_LOANLIST&lt;&gt;"",ROW(RANGE_LOOKUP_UDARDA_LOANLIST)-MIN(ROW(RANGE_LOOKUP_UDARDA_LOANLIST))+1),ROWS(D$5:D224))),"")</f>
        <v/>
      </c>
    </row>
    <row r="226" spans="2:4" x14ac:dyDescent="0.25">
      <c r="B226" s="81" t="str" cm="1">
        <f t="array" ref="B226">IFERROR(INDEX(RANGE_LOOKUP_CIPDRF_LOANLIST,SMALL(IF(RANGE_LOOKUP_CIPDRF_LOANLIST&lt;&gt;"",ROW(RANGE_LOOKUP_CIPDRF_LOANLIST)-MIN(ROW(RANGE_LOOKUP_CIPDRF_LOANLIST))+1),ROWS(B$5:B225))),"")</f>
        <v/>
      </c>
      <c r="D226" s="81" t="str" cm="1">
        <f t="array" ref="D226">IFERROR(INDEX(RANGE_LOOKUP_UDARDA_LOANLIST,SMALL(IF(RANGE_LOOKUP_UDARDA_LOANLIST&lt;&gt;"",ROW(RANGE_LOOKUP_UDARDA_LOANLIST)-MIN(ROW(RANGE_LOOKUP_UDARDA_LOANLIST))+1),ROWS(D$5:D225))),"")</f>
        <v/>
      </c>
    </row>
    <row r="227" spans="2:4" x14ac:dyDescent="0.25">
      <c r="B227" s="81" t="str" cm="1">
        <f t="array" ref="B227">IFERROR(INDEX(RANGE_LOOKUP_CIPDRF_LOANLIST,SMALL(IF(RANGE_LOOKUP_CIPDRF_LOANLIST&lt;&gt;"",ROW(RANGE_LOOKUP_CIPDRF_LOANLIST)-MIN(ROW(RANGE_LOOKUP_CIPDRF_LOANLIST))+1),ROWS(B$5:B226))),"")</f>
        <v/>
      </c>
      <c r="D227" s="81" t="str" cm="1">
        <f t="array" ref="D227">IFERROR(INDEX(RANGE_LOOKUP_UDARDA_LOANLIST,SMALL(IF(RANGE_LOOKUP_UDARDA_LOANLIST&lt;&gt;"",ROW(RANGE_LOOKUP_UDARDA_LOANLIST)-MIN(ROW(RANGE_LOOKUP_UDARDA_LOANLIST))+1),ROWS(D$5:D226))),"")</f>
        <v/>
      </c>
    </row>
    <row r="228" spans="2:4" x14ac:dyDescent="0.25">
      <c r="B228" s="81" t="str" cm="1">
        <f t="array" ref="B228">IFERROR(INDEX(RANGE_LOOKUP_CIPDRF_LOANLIST,SMALL(IF(RANGE_LOOKUP_CIPDRF_LOANLIST&lt;&gt;"",ROW(RANGE_LOOKUP_CIPDRF_LOANLIST)-MIN(ROW(RANGE_LOOKUP_CIPDRF_LOANLIST))+1),ROWS(B$5:B227))),"")</f>
        <v/>
      </c>
      <c r="D228" s="81" t="str" cm="1">
        <f t="array" ref="D228">IFERROR(INDEX(RANGE_LOOKUP_UDARDA_LOANLIST,SMALL(IF(RANGE_LOOKUP_UDARDA_LOANLIST&lt;&gt;"",ROW(RANGE_LOOKUP_UDARDA_LOANLIST)-MIN(ROW(RANGE_LOOKUP_UDARDA_LOANLIST))+1),ROWS(D$5:D227))),"")</f>
        <v/>
      </c>
    </row>
    <row r="229" spans="2:4" x14ac:dyDescent="0.25">
      <c r="B229" s="81" t="str" cm="1">
        <f t="array" ref="B229">IFERROR(INDEX(RANGE_LOOKUP_CIPDRF_LOANLIST,SMALL(IF(RANGE_LOOKUP_CIPDRF_LOANLIST&lt;&gt;"",ROW(RANGE_LOOKUP_CIPDRF_LOANLIST)-MIN(ROW(RANGE_LOOKUP_CIPDRF_LOANLIST))+1),ROWS(B$5:B228))),"")</f>
        <v/>
      </c>
      <c r="D229" s="81" t="str" cm="1">
        <f t="array" ref="D229">IFERROR(INDEX(RANGE_LOOKUP_UDARDA_LOANLIST,SMALL(IF(RANGE_LOOKUP_UDARDA_LOANLIST&lt;&gt;"",ROW(RANGE_LOOKUP_UDARDA_LOANLIST)-MIN(ROW(RANGE_LOOKUP_UDARDA_LOANLIST))+1),ROWS(D$5:D228))),"")</f>
        <v/>
      </c>
    </row>
    <row r="230" spans="2:4" x14ac:dyDescent="0.25">
      <c r="B230" s="81" t="str" cm="1">
        <f t="array" ref="B230">IFERROR(INDEX(RANGE_LOOKUP_CIPDRF_LOANLIST,SMALL(IF(RANGE_LOOKUP_CIPDRF_LOANLIST&lt;&gt;"",ROW(RANGE_LOOKUP_CIPDRF_LOANLIST)-MIN(ROW(RANGE_LOOKUP_CIPDRF_LOANLIST))+1),ROWS(B$5:B229))),"")</f>
        <v/>
      </c>
      <c r="D230" s="81" t="str" cm="1">
        <f t="array" ref="D230">IFERROR(INDEX(RANGE_LOOKUP_UDARDA_LOANLIST,SMALL(IF(RANGE_LOOKUP_UDARDA_LOANLIST&lt;&gt;"",ROW(RANGE_LOOKUP_UDARDA_LOANLIST)-MIN(ROW(RANGE_LOOKUP_UDARDA_LOANLIST))+1),ROWS(D$5:D229))),"")</f>
        <v/>
      </c>
    </row>
    <row r="231" spans="2:4" x14ac:dyDescent="0.25">
      <c r="B231" s="81" t="str" cm="1">
        <f t="array" ref="B231">IFERROR(INDEX(RANGE_LOOKUP_CIPDRF_LOANLIST,SMALL(IF(RANGE_LOOKUP_CIPDRF_LOANLIST&lt;&gt;"",ROW(RANGE_LOOKUP_CIPDRF_LOANLIST)-MIN(ROW(RANGE_LOOKUP_CIPDRF_LOANLIST))+1),ROWS(B$5:B230))),"")</f>
        <v/>
      </c>
      <c r="D231" s="81" t="str" cm="1">
        <f t="array" ref="D231">IFERROR(INDEX(RANGE_LOOKUP_UDARDA_LOANLIST,SMALL(IF(RANGE_LOOKUP_UDARDA_LOANLIST&lt;&gt;"",ROW(RANGE_LOOKUP_UDARDA_LOANLIST)-MIN(ROW(RANGE_LOOKUP_UDARDA_LOANLIST))+1),ROWS(D$5:D230))),"")</f>
        <v/>
      </c>
    </row>
    <row r="232" spans="2:4" x14ac:dyDescent="0.25">
      <c r="B232" s="81" t="str" cm="1">
        <f t="array" ref="B232">IFERROR(INDEX(RANGE_LOOKUP_CIPDRF_LOANLIST,SMALL(IF(RANGE_LOOKUP_CIPDRF_LOANLIST&lt;&gt;"",ROW(RANGE_LOOKUP_CIPDRF_LOANLIST)-MIN(ROW(RANGE_LOOKUP_CIPDRF_LOANLIST))+1),ROWS(B$5:B231))),"")</f>
        <v/>
      </c>
      <c r="D232" s="81" t="str" cm="1">
        <f t="array" ref="D232">IFERROR(INDEX(RANGE_LOOKUP_UDARDA_LOANLIST,SMALL(IF(RANGE_LOOKUP_UDARDA_LOANLIST&lt;&gt;"",ROW(RANGE_LOOKUP_UDARDA_LOANLIST)-MIN(ROW(RANGE_LOOKUP_UDARDA_LOANLIST))+1),ROWS(D$5:D231))),"")</f>
        <v/>
      </c>
    </row>
    <row r="233" spans="2:4" x14ac:dyDescent="0.25">
      <c r="B233" s="81" t="str" cm="1">
        <f t="array" ref="B233">IFERROR(INDEX(RANGE_LOOKUP_CIPDRF_LOANLIST,SMALL(IF(RANGE_LOOKUP_CIPDRF_LOANLIST&lt;&gt;"",ROW(RANGE_LOOKUP_CIPDRF_LOANLIST)-MIN(ROW(RANGE_LOOKUP_CIPDRF_LOANLIST))+1),ROWS(B$5:B232))),"")</f>
        <v/>
      </c>
      <c r="D233" s="81" t="str" cm="1">
        <f t="array" ref="D233">IFERROR(INDEX(RANGE_LOOKUP_UDARDA_LOANLIST,SMALL(IF(RANGE_LOOKUP_UDARDA_LOANLIST&lt;&gt;"",ROW(RANGE_LOOKUP_UDARDA_LOANLIST)-MIN(ROW(RANGE_LOOKUP_UDARDA_LOANLIST))+1),ROWS(D$5:D232))),"")</f>
        <v/>
      </c>
    </row>
    <row r="234" spans="2:4" x14ac:dyDescent="0.25">
      <c r="B234" s="81" t="str" cm="1">
        <f t="array" ref="B234">IFERROR(INDEX(RANGE_LOOKUP_CIPDRF_LOANLIST,SMALL(IF(RANGE_LOOKUP_CIPDRF_LOANLIST&lt;&gt;"",ROW(RANGE_LOOKUP_CIPDRF_LOANLIST)-MIN(ROW(RANGE_LOOKUP_CIPDRF_LOANLIST))+1),ROWS(B$5:B233))),"")</f>
        <v/>
      </c>
      <c r="D234" s="81" t="str" cm="1">
        <f t="array" ref="D234">IFERROR(INDEX(RANGE_LOOKUP_UDARDA_LOANLIST,SMALL(IF(RANGE_LOOKUP_UDARDA_LOANLIST&lt;&gt;"",ROW(RANGE_LOOKUP_UDARDA_LOANLIST)-MIN(ROW(RANGE_LOOKUP_UDARDA_LOANLIST))+1),ROWS(D$5:D233))),"")</f>
        <v/>
      </c>
    </row>
    <row r="235" spans="2:4" x14ac:dyDescent="0.25">
      <c r="B235" s="81" t="str" cm="1">
        <f t="array" ref="B235">IFERROR(INDEX(RANGE_LOOKUP_CIPDRF_LOANLIST,SMALL(IF(RANGE_LOOKUP_CIPDRF_LOANLIST&lt;&gt;"",ROW(RANGE_LOOKUP_CIPDRF_LOANLIST)-MIN(ROW(RANGE_LOOKUP_CIPDRF_LOANLIST))+1),ROWS(B$5:B234))),"")</f>
        <v/>
      </c>
      <c r="D235" s="81" t="str" cm="1">
        <f t="array" ref="D235">IFERROR(INDEX(RANGE_LOOKUP_UDARDA_LOANLIST,SMALL(IF(RANGE_LOOKUP_UDARDA_LOANLIST&lt;&gt;"",ROW(RANGE_LOOKUP_UDARDA_LOANLIST)-MIN(ROW(RANGE_LOOKUP_UDARDA_LOANLIST))+1),ROWS(D$5:D234))),"")</f>
        <v/>
      </c>
    </row>
    <row r="236" spans="2:4" x14ac:dyDescent="0.25">
      <c r="B236" s="81" t="str" cm="1">
        <f t="array" ref="B236">IFERROR(INDEX(RANGE_LOOKUP_CIPDRF_LOANLIST,SMALL(IF(RANGE_LOOKUP_CIPDRF_LOANLIST&lt;&gt;"",ROW(RANGE_LOOKUP_CIPDRF_LOANLIST)-MIN(ROW(RANGE_LOOKUP_CIPDRF_LOANLIST))+1),ROWS(B$5:B235))),"")</f>
        <v/>
      </c>
      <c r="D236" s="81" t="str" cm="1">
        <f t="array" ref="D236">IFERROR(INDEX(RANGE_LOOKUP_UDARDA_LOANLIST,SMALL(IF(RANGE_LOOKUP_UDARDA_LOANLIST&lt;&gt;"",ROW(RANGE_LOOKUP_UDARDA_LOANLIST)-MIN(ROW(RANGE_LOOKUP_UDARDA_LOANLIST))+1),ROWS(D$5:D235))),"")</f>
        <v/>
      </c>
    </row>
    <row r="237" spans="2:4" x14ac:dyDescent="0.25">
      <c r="B237" s="81" t="str" cm="1">
        <f t="array" ref="B237">IFERROR(INDEX(RANGE_LOOKUP_CIPDRF_LOANLIST,SMALL(IF(RANGE_LOOKUP_CIPDRF_LOANLIST&lt;&gt;"",ROW(RANGE_LOOKUP_CIPDRF_LOANLIST)-MIN(ROW(RANGE_LOOKUP_CIPDRF_LOANLIST))+1),ROWS(B$5:B236))),"")</f>
        <v/>
      </c>
      <c r="D237" s="81" t="str" cm="1">
        <f t="array" ref="D237">IFERROR(INDEX(RANGE_LOOKUP_UDARDA_LOANLIST,SMALL(IF(RANGE_LOOKUP_UDARDA_LOANLIST&lt;&gt;"",ROW(RANGE_LOOKUP_UDARDA_LOANLIST)-MIN(ROW(RANGE_LOOKUP_UDARDA_LOANLIST))+1),ROWS(D$5:D236))),"")</f>
        <v/>
      </c>
    </row>
    <row r="238" spans="2:4" x14ac:dyDescent="0.25">
      <c r="B238" s="81" t="str" cm="1">
        <f t="array" ref="B238">IFERROR(INDEX(RANGE_LOOKUP_CIPDRF_LOANLIST,SMALL(IF(RANGE_LOOKUP_CIPDRF_LOANLIST&lt;&gt;"",ROW(RANGE_LOOKUP_CIPDRF_LOANLIST)-MIN(ROW(RANGE_LOOKUP_CIPDRF_LOANLIST))+1),ROWS(B$5:B237))),"")</f>
        <v/>
      </c>
      <c r="D238" s="81" t="str" cm="1">
        <f t="array" ref="D238">IFERROR(INDEX(RANGE_LOOKUP_UDARDA_LOANLIST,SMALL(IF(RANGE_LOOKUP_UDARDA_LOANLIST&lt;&gt;"",ROW(RANGE_LOOKUP_UDARDA_LOANLIST)-MIN(ROW(RANGE_LOOKUP_UDARDA_LOANLIST))+1),ROWS(D$5:D237))),"")</f>
        <v/>
      </c>
    </row>
    <row r="239" spans="2:4" x14ac:dyDescent="0.25">
      <c r="B239" s="81" t="str" cm="1">
        <f t="array" ref="B239">IFERROR(INDEX(RANGE_LOOKUP_CIPDRF_LOANLIST,SMALL(IF(RANGE_LOOKUP_CIPDRF_LOANLIST&lt;&gt;"",ROW(RANGE_LOOKUP_CIPDRF_LOANLIST)-MIN(ROW(RANGE_LOOKUP_CIPDRF_LOANLIST))+1),ROWS(B$5:B238))),"")</f>
        <v/>
      </c>
      <c r="D239" s="81" t="str" cm="1">
        <f t="array" ref="D239">IFERROR(INDEX(RANGE_LOOKUP_UDARDA_LOANLIST,SMALL(IF(RANGE_LOOKUP_UDARDA_LOANLIST&lt;&gt;"",ROW(RANGE_LOOKUP_UDARDA_LOANLIST)-MIN(ROW(RANGE_LOOKUP_UDARDA_LOANLIST))+1),ROWS(D$5:D238))),"")</f>
        <v/>
      </c>
    </row>
    <row r="240" spans="2:4" x14ac:dyDescent="0.25">
      <c r="B240" s="81" t="str" cm="1">
        <f t="array" ref="B240">IFERROR(INDEX(RANGE_LOOKUP_CIPDRF_LOANLIST,SMALL(IF(RANGE_LOOKUP_CIPDRF_LOANLIST&lt;&gt;"",ROW(RANGE_LOOKUP_CIPDRF_LOANLIST)-MIN(ROW(RANGE_LOOKUP_CIPDRF_LOANLIST))+1),ROWS(B$5:B239))),"")</f>
        <v/>
      </c>
      <c r="D240" s="81" t="str" cm="1">
        <f t="array" ref="D240">IFERROR(INDEX(RANGE_LOOKUP_UDARDA_LOANLIST,SMALL(IF(RANGE_LOOKUP_UDARDA_LOANLIST&lt;&gt;"",ROW(RANGE_LOOKUP_UDARDA_LOANLIST)-MIN(ROW(RANGE_LOOKUP_UDARDA_LOANLIST))+1),ROWS(D$5:D239))),"")</f>
        <v/>
      </c>
    </row>
    <row r="241" spans="2:4" x14ac:dyDescent="0.25">
      <c r="B241" s="81" t="str" cm="1">
        <f t="array" ref="B241">IFERROR(INDEX(RANGE_LOOKUP_CIPDRF_LOANLIST,SMALL(IF(RANGE_LOOKUP_CIPDRF_LOANLIST&lt;&gt;"",ROW(RANGE_LOOKUP_CIPDRF_LOANLIST)-MIN(ROW(RANGE_LOOKUP_CIPDRF_LOANLIST))+1),ROWS(B$5:B240))),"")</f>
        <v/>
      </c>
      <c r="D241" s="81" t="str" cm="1">
        <f t="array" ref="D241">IFERROR(INDEX(RANGE_LOOKUP_UDARDA_LOANLIST,SMALL(IF(RANGE_LOOKUP_UDARDA_LOANLIST&lt;&gt;"",ROW(RANGE_LOOKUP_UDARDA_LOANLIST)-MIN(ROW(RANGE_LOOKUP_UDARDA_LOANLIST))+1),ROWS(D$5:D240))),"")</f>
        <v/>
      </c>
    </row>
    <row r="242" spans="2:4" x14ac:dyDescent="0.25">
      <c r="B242" s="81" t="str" cm="1">
        <f t="array" ref="B242">IFERROR(INDEX(RANGE_LOOKUP_CIPDRF_LOANLIST,SMALL(IF(RANGE_LOOKUP_CIPDRF_LOANLIST&lt;&gt;"",ROW(RANGE_LOOKUP_CIPDRF_LOANLIST)-MIN(ROW(RANGE_LOOKUP_CIPDRF_LOANLIST))+1),ROWS(B$5:B241))),"")</f>
        <v/>
      </c>
      <c r="D242" s="81" t="str" cm="1">
        <f t="array" ref="D242">IFERROR(INDEX(RANGE_LOOKUP_UDARDA_LOANLIST,SMALL(IF(RANGE_LOOKUP_UDARDA_LOANLIST&lt;&gt;"",ROW(RANGE_LOOKUP_UDARDA_LOANLIST)-MIN(ROW(RANGE_LOOKUP_UDARDA_LOANLIST))+1),ROWS(D$5:D241))),"")</f>
        <v/>
      </c>
    </row>
    <row r="243" spans="2:4" x14ac:dyDescent="0.25">
      <c r="B243" s="81" t="str" cm="1">
        <f t="array" ref="B243">IFERROR(INDEX(RANGE_LOOKUP_CIPDRF_LOANLIST,SMALL(IF(RANGE_LOOKUP_CIPDRF_LOANLIST&lt;&gt;"",ROW(RANGE_LOOKUP_CIPDRF_LOANLIST)-MIN(ROW(RANGE_LOOKUP_CIPDRF_LOANLIST))+1),ROWS(B$5:B242))),"")</f>
        <v/>
      </c>
      <c r="D243" s="81" t="str" cm="1">
        <f t="array" ref="D243">IFERROR(INDEX(RANGE_LOOKUP_UDARDA_LOANLIST,SMALL(IF(RANGE_LOOKUP_UDARDA_LOANLIST&lt;&gt;"",ROW(RANGE_LOOKUP_UDARDA_LOANLIST)-MIN(ROW(RANGE_LOOKUP_UDARDA_LOANLIST))+1),ROWS(D$5:D242))),"")</f>
        <v/>
      </c>
    </row>
    <row r="244" spans="2:4" x14ac:dyDescent="0.25">
      <c r="B244" s="81" t="str" cm="1">
        <f t="array" ref="B244">IFERROR(INDEX(RANGE_LOOKUP_CIPDRF_LOANLIST,SMALL(IF(RANGE_LOOKUP_CIPDRF_LOANLIST&lt;&gt;"",ROW(RANGE_LOOKUP_CIPDRF_LOANLIST)-MIN(ROW(RANGE_LOOKUP_CIPDRF_LOANLIST))+1),ROWS(B$5:B243))),"")</f>
        <v/>
      </c>
      <c r="D244" s="81" t="str" cm="1">
        <f t="array" ref="D244">IFERROR(INDEX(RANGE_LOOKUP_UDARDA_LOANLIST,SMALL(IF(RANGE_LOOKUP_UDARDA_LOANLIST&lt;&gt;"",ROW(RANGE_LOOKUP_UDARDA_LOANLIST)-MIN(ROW(RANGE_LOOKUP_UDARDA_LOANLIST))+1),ROWS(D$5:D243))),"")</f>
        <v/>
      </c>
    </row>
    <row r="245" spans="2:4" x14ac:dyDescent="0.25">
      <c r="B245" s="81" t="str" cm="1">
        <f t="array" ref="B245">IFERROR(INDEX(RANGE_LOOKUP_CIPDRF_LOANLIST,SMALL(IF(RANGE_LOOKUP_CIPDRF_LOANLIST&lt;&gt;"",ROW(RANGE_LOOKUP_CIPDRF_LOANLIST)-MIN(ROW(RANGE_LOOKUP_CIPDRF_LOANLIST))+1),ROWS(B$5:B244))),"")</f>
        <v/>
      </c>
      <c r="D245" s="81" t="str" cm="1">
        <f t="array" ref="D245">IFERROR(INDEX(RANGE_LOOKUP_UDARDA_LOANLIST,SMALL(IF(RANGE_LOOKUP_UDARDA_LOANLIST&lt;&gt;"",ROW(RANGE_LOOKUP_UDARDA_LOANLIST)-MIN(ROW(RANGE_LOOKUP_UDARDA_LOANLIST))+1),ROWS(D$5:D244))),"")</f>
        <v/>
      </c>
    </row>
    <row r="246" spans="2:4" x14ac:dyDescent="0.25">
      <c r="B246" s="81" t="str" cm="1">
        <f t="array" ref="B246">IFERROR(INDEX(RANGE_LOOKUP_CIPDRF_LOANLIST,SMALL(IF(RANGE_LOOKUP_CIPDRF_LOANLIST&lt;&gt;"",ROW(RANGE_LOOKUP_CIPDRF_LOANLIST)-MIN(ROW(RANGE_LOOKUP_CIPDRF_LOANLIST))+1),ROWS(B$5:B245))),"")</f>
        <v/>
      </c>
      <c r="D246" s="81" t="str" cm="1">
        <f t="array" ref="D246">IFERROR(INDEX(RANGE_LOOKUP_UDARDA_LOANLIST,SMALL(IF(RANGE_LOOKUP_UDARDA_LOANLIST&lt;&gt;"",ROW(RANGE_LOOKUP_UDARDA_LOANLIST)-MIN(ROW(RANGE_LOOKUP_UDARDA_LOANLIST))+1),ROWS(D$5:D245))),"")</f>
        <v/>
      </c>
    </row>
    <row r="247" spans="2:4" x14ac:dyDescent="0.25">
      <c r="B247" s="81" t="str" cm="1">
        <f t="array" ref="B247">IFERROR(INDEX(RANGE_LOOKUP_CIPDRF_LOANLIST,SMALL(IF(RANGE_LOOKUP_CIPDRF_LOANLIST&lt;&gt;"",ROW(RANGE_LOOKUP_CIPDRF_LOANLIST)-MIN(ROW(RANGE_LOOKUP_CIPDRF_LOANLIST))+1),ROWS(B$5:B246))),"")</f>
        <v/>
      </c>
      <c r="D247" s="81" t="str" cm="1">
        <f t="array" ref="D247">IFERROR(INDEX(RANGE_LOOKUP_UDARDA_LOANLIST,SMALL(IF(RANGE_LOOKUP_UDARDA_LOANLIST&lt;&gt;"",ROW(RANGE_LOOKUP_UDARDA_LOANLIST)-MIN(ROW(RANGE_LOOKUP_UDARDA_LOANLIST))+1),ROWS(D$5:D246))),"")</f>
        <v/>
      </c>
    </row>
    <row r="248" spans="2:4" x14ac:dyDescent="0.25">
      <c r="B248" s="81" t="str" cm="1">
        <f t="array" ref="B248">IFERROR(INDEX(RANGE_LOOKUP_CIPDRF_LOANLIST,SMALL(IF(RANGE_LOOKUP_CIPDRF_LOANLIST&lt;&gt;"",ROW(RANGE_LOOKUP_CIPDRF_LOANLIST)-MIN(ROW(RANGE_LOOKUP_CIPDRF_LOANLIST))+1),ROWS(B$5:B247))),"")</f>
        <v/>
      </c>
      <c r="D248" s="81" t="str" cm="1">
        <f t="array" ref="D248">IFERROR(INDEX(RANGE_LOOKUP_UDARDA_LOANLIST,SMALL(IF(RANGE_LOOKUP_UDARDA_LOANLIST&lt;&gt;"",ROW(RANGE_LOOKUP_UDARDA_LOANLIST)-MIN(ROW(RANGE_LOOKUP_UDARDA_LOANLIST))+1),ROWS(D$5:D247))),"")</f>
        <v/>
      </c>
    </row>
    <row r="249" spans="2:4" x14ac:dyDescent="0.25">
      <c r="B249" s="81" t="str" cm="1">
        <f t="array" ref="B249">IFERROR(INDEX(RANGE_LOOKUP_CIPDRF_LOANLIST,SMALL(IF(RANGE_LOOKUP_CIPDRF_LOANLIST&lt;&gt;"",ROW(RANGE_LOOKUP_CIPDRF_LOANLIST)-MIN(ROW(RANGE_LOOKUP_CIPDRF_LOANLIST))+1),ROWS(B$5:B248))),"")</f>
        <v/>
      </c>
      <c r="D249" s="81" t="str" cm="1">
        <f t="array" ref="D249">IFERROR(INDEX(RANGE_LOOKUP_UDARDA_LOANLIST,SMALL(IF(RANGE_LOOKUP_UDARDA_LOANLIST&lt;&gt;"",ROW(RANGE_LOOKUP_UDARDA_LOANLIST)-MIN(ROW(RANGE_LOOKUP_UDARDA_LOANLIST))+1),ROWS(D$5:D248))),"")</f>
        <v/>
      </c>
    </row>
    <row r="250" spans="2:4" x14ac:dyDescent="0.25">
      <c r="B250" s="81" t="str" cm="1">
        <f t="array" ref="B250">IFERROR(INDEX(RANGE_LOOKUP_CIPDRF_LOANLIST,SMALL(IF(RANGE_LOOKUP_CIPDRF_LOANLIST&lt;&gt;"",ROW(RANGE_LOOKUP_CIPDRF_LOANLIST)-MIN(ROW(RANGE_LOOKUP_CIPDRF_LOANLIST))+1),ROWS(B$5:B249))),"")</f>
        <v/>
      </c>
      <c r="D250" s="81" t="str" cm="1">
        <f t="array" ref="D250">IFERROR(INDEX(RANGE_LOOKUP_UDARDA_LOANLIST,SMALL(IF(RANGE_LOOKUP_UDARDA_LOANLIST&lt;&gt;"",ROW(RANGE_LOOKUP_UDARDA_LOANLIST)-MIN(ROW(RANGE_LOOKUP_UDARDA_LOANLIST))+1),ROWS(D$5:D249))),"")</f>
        <v/>
      </c>
    </row>
    <row r="251" spans="2:4" x14ac:dyDescent="0.25">
      <c r="B251" s="81" t="str" cm="1">
        <f t="array" ref="B251">IFERROR(INDEX(RANGE_LOOKUP_CIPDRF_LOANLIST,SMALL(IF(RANGE_LOOKUP_CIPDRF_LOANLIST&lt;&gt;"",ROW(RANGE_LOOKUP_CIPDRF_LOANLIST)-MIN(ROW(RANGE_LOOKUP_CIPDRF_LOANLIST))+1),ROWS(B$5:B250))),"")</f>
        <v/>
      </c>
      <c r="D251" s="81" t="str" cm="1">
        <f t="array" ref="D251">IFERROR(INDEX(RANGE_LOOKUP_UDARDA_LOANLIST,SMALL(IF(RANGE_LOOKUP_UDARDA_LOANLIST&lt;&gt;"",ROW(RANGE_LOOKUP_UDARDA_LOANLIST)-MIN(ROW(RANGE_LOOKUP_UDARDA_LOANLIST))+1),ROWS(D$5:D250))),"")</f>
        <v/>
      </c>
    </row>
    <row r="252" spans="2:4" x14ac:dyDescent="0.25">
      <c r="B252" s="81" t="str" cm="1">
        <f t="array" ref="B252">IFERROR(INDEX(RANGE_LOOKUP_CIPDRF_LOANLIST,SMALL(IF(RANGE_LOOKUP_CIPDRF_LOANLIST&lt;&gt;"",ROW(RANGE_LOOKUP_CIPDRF_LOANLIST)-MIN(ROW(RANGE_LOOKUP_CIPDRF_LOANLIST))+1),ROWS(B$5:B251))),"")</f>
        <v/>
      </c>
      <c r="D252" s="81" t="str" cm="1">
        <f t="array" ref="D252">IFERROR(INDEX(RANGE_LOOKUP_UDARDA_LOANLIST,SMALL(IF(RANGE_LOOKUP_UDARDA_LOANLIST&lt;&gt;"",ROW(RANGE_LOOKUP_UDARDA_LOANLIST)-MIN(ROW(RANGE_LOOKUP_UDARDA_LOANLIST))+1),ROWS(D$5:D251))),"")</f>
        <v/>
      </c>
    </row>
    <row r="253" spans="2:4" x14ac:dyDescent="0.25">
      <c r="B253" s="81" t="str" cm="1">
        <f t="array" ref="B253">IFERROR(INDEX(RANGE_LOOKUP_CIPDRF_LOANLIST,SMALL(IF(RANGE_LOOKUP_CIPDRF_LOANLIST&lt;&gt;"",ROW(RANGE_LOOKUP_CIPDRF_LOANLIST)-MIN(ROW(RANGE_LOOKUP_CIPDRF_LOANLIST))+1),ROWS(B$5:B252))),"")</f>
        <v/>
      </c>
      <c r="D253" s="81" t="str" cm="1">
        <f t="array" ref="D253">IFERROR(INDEX(RANGE_LOOKUP_UDARDA_LOANLIST,SMALL(IF(RANGE_LOOKUP_UDARDA_LOANLIST&lt;&gt;"",ROW(RANGE_LOOKUP_UDARDA_LOANLIST)-MIN(ROW(RANGE_LOOKUP_UDARDA_LOANLIST))+1),ROWS(D$5:D252))),"")</f>
        <v/>
      </c>
    </row>
    <row r="254" spans="2:4" x14ac:dyDescent="0.25">
      <c r="B254" s="81" t="str" cm="1">
        <f t="array" ref="B254">IFERROR(INDEX(RANGE_LOOKUP_CIPDRF_LOANLIST,SMALL(IF(RANGE_LOOKUP_CIPDRF_LOANLIST&lt;&gt;"",ROW(RANGE_LOOKUP_CIPDRF_LOANLIST)-MIN(ROW(RANGE_LOOKUP_CIPDRF_LOANLIST))+1),ROWS(B$5:B253))),"")</f>
        <v/>
      </c>
      <c r="D254" s="81" t="str" cm="1">
        <f t="array" ref="D254">IFERROR(INDEX(RANGE_LOOKUP_UDARDA_LOANLIST,SMALL(IF(RANGE_LOOKUP_UDARDA_LOANLIST&lt;&gt;"",ROW(RANGE_LOOKUP_UDARDA_LOANLIST)-MIN(ROW(RANGE_LOOKUP_UDARDA_LOANLIST))+1),ROWS(D$5:D253))),"")</f>
        <v/>
      </c>
    </row>
    <row r="255" spans="2:4" x14ac:dyDescent="0.25">
      <c r="B255" s="81" t="str" cm="1">
        <f t="array" ref="B255">IFERROR(INDEX(RANGE_LOOKUP_CIPDRF_LOANLIST,SMALL(IF(RANGE_LOOKUP_CIPDRF_LOANLIST&lt;&gt;"",ROW(RANGE_LOOKUP_CIPDRF_LOANLIST)-MIN(ROW(RANGE_LOOKUP_CIPDRF_LOANLIST))+1),ROWS(B$5:B254))),"")</f>
        <v/>
      </c>
      <c r="D255" s="81" t="str" cm="1">
        <f t="array" ref="D255">IFERROR(INDEX(RANGE_LOOKUP_UDARDA_LOANLIST,SMALL(IF(RANGE_LOOKUP_UDARDA_LOANLIST&lt;&gt;"",ROW(RANGE_LOOKUP_UDARDA_LOANLIST)-MIN(ROW(RANGE_LOOKUP_UDARDA_LOANLIST))+1),ROWS(D$5:D254))),"")</f>
        <v/>
      </c>
    </row>
  </sheetData>
  <sheetProtection algorithmName="SHA-512" hashValue="Q4t3G7/o+BAHkJYqCs/WvwCg2VGLV76u48SrnO/xy2xUkSzHpAD0w7eRXDDaEjz9U+lW/7c+Ifkr95J9SQTPYw==" saltValue="My8QpY5mIIj+KNnlVvGzuA==" spinCount="100000" sheet="1" objects="1" scenarios="1"/>
  <mergeCells count="1">
    <mergeCell ref="B2:Q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AP3262"/>
  <sheetViews>
    <sheetView workbookViewId="0">
      <pane ySplit="2" topLeftCell="A3" activePane="bottomLeft" state="frozen"/>
      <selection pane="bottomLeft"/>
    </sheetView>
  </sheetViews>
  <sheetFormatPr defaultRowHeight="15" x14ac:dyDescent="0.25"/>
  <cols>
    <col min="1" max="1" width="18.5703125" customWidth="1"/>
    <col min="2" max="2" width="32.140625" customWidth="1"/>
    <col min="3" max="3" width="46.5703125" customWidth="1"/>
    <col min="4" max="4" width="14.7109375" customWidth="1"/>
    <col min="5" max="5" width="4.7109375" customWidth="1"/>
    <col min="6" max="6" width="29.28515625" customWidth="1"/>
    <col min="7" max="7" width="31.5703125" customWidth="1"/>
    <col min="8" max="8" width="4.7109375" customWidth="1"/>
    <col min="9" max="9" width="28.7109375" customWidth="1"/>
    <col min="10" max="11" width="19" customWidth="1"/>
    <col min="12" max="12" width="4.7109375" customWidth="1"/>
    <col min="13" max="13" width="40" bestFit="1" customWidth="1"/>
    <col min="14" max="14" width="24.42578125" bestFit="1" customWidth="1"/>
    <col min="15" max="15" width="4.7109375" customWidth="1"/>
    <col min="16" max="16" width="17" customWidth="1"/>
    <col min="17" max="17" width="14.5703125" customWidth="1"/>
    <col min="18" max="18" width="22.7109375" customWidth="1"/>
    <col min="19" max="19" width="4.7109375" customWidth="1"/>
    <col min="20" max="20" width="42.28515625" bestFit="1" customWidth="1"/>
    <col min="21" max="21" width="4.7109375" customWidth="1"/>
    <col min="22" max="22" width="47.140625" bestFit="1" customWidth="1"/>
    <col min="23" max="23" width="4.7109375" customWidth="1"/>
    <col min="24" max="24" width="42.28515625" bestFit="1" customWidth="1"/>
    <col min="25" max="25" width="4.7109375" customWidth="1"/>
    <col min="26" max="26" width="42.28515625" bestFit="1" customWidth="1"/>
    <col min="27" max="27" width="4.7109375" customWidth="1"/>
    <col min="28" max="28" width="42.28515625" bestFit="1" customWidth="1"/>
    <col min="29" max="29" width="4.7109375" customWidth="1"/>
    <col min="30" max="30" width="42.28515625" bestFit="1" customWidth="1"/>
    <col min="31" max="31" width="4.7109375" customWidth="1"/>
    <col min="32" max="32" width="42.28515625" bestFit="1" customWidth="1"/>
    <col min="33" max="33" width="4.7109375" customWidth="1"/>
    <col min="34" max="34" width="76.85546875" bestFit="1" customWidth="1"/>
    <col min="35" max="35" width="4.7109375" customWidth="1"/>
    <col min="36" max="36" width="48.140625" bestFit="1" customWidth="1"/>
    <col min="37" max="37" width="4.7109375" customWidth="1"/>
    <col min="38" max="38" width="33.28515625" bestFit="1" customWidth="1"/>
    <col min="39" max="39" width="4.7109375" customWidth="1"/>
    <col min="40" max="40" width="44.28515625" bestFit="1" customWidth="1"/>
    <col min="41" max="41" width="4.7109375" customWidth="1"/>
    <col min="42" max="42" width="44.140625" customWidth="1"/>
  </cols>
  <sheetData>
    <row r="1" spans="1:42" x14ac:dyDescent="0.25">
      <c r="A1" s="1" t="s">
        <v>9</v>
      </c>
      <c r="F1" s="1" t="s">
        <v>24</v>
      </c>
      <c r="I1" s="1" t="s">
        <v>31</v>
      </c>
      <c r="M1" s="1" t="s">
        <v>5390</v>
      </c>
      <c r="P1" s="1" t="s">
        <v>153</v>
      </c>
      <c r="T1" s="1" t="s">
        <v>5392</v>
      </c>
      <c r="V1" s="1" t="s">
        <v>5400</v>
      </c>
      <c r="X1" s="1" t="s">
        <v>5401</v>
      </c>
      <c r="Z1" s="1" t="s">
        <v>5408</v>
      </c>
      <c r="AB1" s="1" t="s">
        <v>5412</v>
      </c>
      <c r="AD1" s="1" t="s">
        <v>5415</v>
      </c>
      <c r="AF1" s="1" t="s">
        <v>5421</v>
      </c>
      <c r="AH1" t="s">
        <v>5434</v>
      </c>
      <c r="AJ1" t="s">
        <v>5436</v>
      </c>
      <c r="AL1" t="s">
        <v>5441</v>
      </c>
      <c r="AN1" s="1" t="s">
        <v>5736</v>
      </c>
      <c r="AP1" s="1" t="s">
        <v>5737</v>
      </c>
    </row>
    <row r="2" spans="1:42" x14ac:dyDescent="0.25">
      <c r="A2" t="s">
        <v>0</v>
      </c>
      <c r="B2" t="s">
        <v>5</v>
      </c>
      <c r="C2" t="s">
        <v>1</v>
      </c>
      <c r="D2" t="s">
        <v>5463</v>
      </c>
      <c r="F2" t="s">
        <v>25</v>
      </c>
      <c r="G2" t="s">
        <v>26</v>
      </c>
      <c r="I2" t="s">
        <v>32</v>
      </c>
      <c r="J2" t="s">
        <v>15</v>
      </c>
      <c r="K2" t="s">
        <v>5567</v>
      </c>
      <c r="M2" t="s">
        <v>40</v>
      </c>
      <c r="N2" t="s">
        <v>94</v>
      </c>
      <c r="P2" t="s">
        <v>57</v>
      </c>
      <c r="Q2" t="s">
        <v>40</v>
      </c>
      <c r="R2" t="s">
        <v>155</v>
      </c>
      <c r="T2" t="s">
        <v>5391</v>
      </c>
      <c r="V2" t="s">
        <v>5396</v>
      </c>
      <c r="X2" t="s">
        <v>5402</v>
      </c>
      <c r="Z2" t="s">
        <v>5409</v>
      </c>
      <c r="AB2" t="s">
        <v>5413</v>
      </c>
      <c r="AD2" t="s">
        <v>5416</v>
      </c>
      <c r="AF2" t="s">
        <v>5416</v>
      </c>
      <c r="AH2" t="s">
        <v>5435</v>
      </c>
      <c r="AJ2" t="s">
        <v>5437</v>
      </c>
      <c r="AL2" t="s">
        <v>5442</v>
      </c>
      <c r="AN2" t="s">
        <v>5416</v>
      </c>
      <c r="AP2" t="s">
        <v>5402</v>
      </c>
    </row>
    <row r="3" spans="1:42" x14ac:dyDescent="0.25">
      <c r="A3" t="s">
        <v>2</v>
      </c>
      <c r="B3" t="s">
        <v>2</v>
      </c>
      <c r="C3" t="s">
        <v>6</v>
      </c>
      <c r="D3" t="b">
        <v>0</v>
      </c>
      <c r="F3" t="s">
        <v>27</v>
      </c>
      <c r="G3" t="s">
        <v>30</v>
      </c>
      <c r="I3" t="s">
        <v>2</v>
      </c>
      <c r="J3" t="s">
        <v>21</v>
      </c>
      <c r="K3" t="s">
        <v>5568</v>
      </c>
      <c r="M3" t="s">
        <v>46</v>
      </c>
      <c r="N3" t="s">
        <v>103</v>
      </c>
      <c r="P3" t="s">
        <v>157</v>
      </c>
      <c r="Q3" t="s">
        <v>45</v>
      </c>
      <c r="R3" t="s">
        <v>156</v>
      </c>
      <c r="T3" t="s">
        <v>154</v>
      </c>
      <c r="V3" t="s">
        <v>5397</v>
      </c>
      <c r="X3" t="s">
        <v>5403</v>
      </c>
      <c r="Z3" t="s">
        <v>5410</v>
      </c>
      <c r="AB3" t="s">
        <v>5410</v>
      </c>
      <c r="AD3" t="s">
        <v>5417</v>
      </c>
      <c r="AF3" t="s">
        <v>5422</v>
      </c>
      <c r="AH3" t="s">
        <v>5428</v>
      </c>
      <c r="AJ3" t="s">
        <v>5438</v>
      </c>
      <c r="AL3" t="s">
        <v>5764</v>
      </c>
      <c r="AN3" t="s">
        <v>5424</v>
      </c>
      <c r="AP3" t="s">
        <v>5755</v>
      </c>
    </row>
    <row r="4" spans="1:42" x14ac:dyDescent="0.25">
      <c r="A4" t="s">
        <v>3</v>
      </c>
      <c r="B4" t="s">
        <v>3</v>
      </c>
      <c r="C4" t="s">
        <v>7</v>
      </c>
      <c r="D4" t="b">
        <v>0</v>
      </c>
      <c r="F4" t="s">
        <v>28</v>
      </c>
      <c r="G4" t="s">
        <v>29</v>
      </c>
      <c r="I4" t="s">
        <v>3</v>
      </c>
      <c r="J4" t="s">
        <v>22</v>
      </c>
      <c r="K4" t="s">
        <v>5569</v>
      </c>
      <c r="M4" t="s">
        <v>45</v>
      </c>
      <c r="N4" t="s">
        <v>104</v>
      </c>
      <c r="P4" t="s">
        <v>159</v>
      </c>
      <c r="Q4" t="s">
        <v>45</v>
      </c>
      <c r="R4" t="s">
        <v>158</v>
      </c>
      <c r="V4" t="s">
        <v>5398</v>
      </c>
      <c r="X4" t="s">
        <v>5404</v>
      </c>
      <c r="Z4" t="s">
        <v>5411</v>
      </c>
      <c r="AB4" t="s">
        <v>5411</v>
      </c>
      <c r="AD4" t="s">
        <v>5418</v>
      </c>
      <c r="AF4" t="s">
        <v>5423</v>
      </c>
      <c r="AH4" t="s">
        <v>5427</v>
      </c>
      <c r="AJ4" t="s">
        <v>5439</v>
      </c>
      <c r="AL4" t="s">
        <v>5765</v>
      </c>
      <c r="AP4" t="s">
        <v>5756</v>
      </c>
    </row>
    <row r="5" spans="1:42" x14ac:dyDescent="0.25">
      <c r="A5" t="s">
        <v>4</v>
      </c>
      <c r="B5" t="s">
        <v>4</v>
      </c>
      <c r="C5" t="s">
        <v>8</v>
      </c>
      <c r="D5" t="b">
        <v>0</v>
      </c>
      <c r="I5" t="s">
        <v>4</v>
      </c>
      <c r="J5" t="s">
        <v>22</v>
      </c>
      <c r="K5" t="s">
        <v>5570</v>
      </c>
      <c r="M5" t="s">
        <v>48</v>
      </c>
      <c r="N5" t="s">
        <v>105</v>
      </c>
      <c r="P5" t="s">
        <v>161</v>
      </c>
      <c r="Q5" t="s">
        <v>45</v>
      </c>
      <c r="R5" t="s">
        <v>160</v>
      </c>
      <c r="V5" t="s">
        <v>5399</v>
      </c>
      <c r="X5" t="s">
        <v>5405</v>
      </c>
      <c r="AB5" t="s">
        <v>5414</v>
      </c>
      <c r="AD5" t="s">
        <v>5419</v>
      </c>
      <c r="AF5" t="s">
        <v>5424</v>
      </c>
      <c r="AH5" t="s">
        <v>5429</v>
      </c>
      <c r="AJ5" t="s">
        <v>5440</v>
      </c>
      <c r="AP5" t="s">
        <v>5757</v>
      </c>
    </row>
    <row r="6" spans="1:42" x14ac:dyDescent="0.25">
      <c r="I6" t="s">
        <v>5733</v>
      </c>
      <c r="J6" t="s">
        <v>5734</v>
      </c>
      <c r="K6" t="s">
        <v>5735</v>
      </c>
      <c r="M6" t="s">
        <v>47</v>
      </c>
      <c r="N6" t="s">
        <v>106</v>
      </c>
      <c r="P6" t="s">
        <v>163</v>
      </c>
      <c r="Q6" t="s">
        <v>45</v>
      </c>
      <c r="R6" t="s">
        <v>162</v>
      </c>
      <c r="X6" t="s">
        <v>5406</v>
      </c>
      <c r="AD6" t="s">
        <v>5420</v>
      </c>
      <c r="AF6" t="s">
        <v>5425</v>
      </c>
      <c r="AH6" t="s">
        <v>5430</v>
      </c>
      <c r="AP6" t="s">
        <v>5758</v>
      </c>
    </row>
    <row r="7" spans="1:42" x14ac:dyDescent="0.25">
      <c r="I7" t="s">
        <v>33</v>
      </c>
      <c r="J7" t="s">
        <v>21</v>
      </c>
      <c r="K7" t="s">
        <v>5571</v>
      </c>
      <c r="M7" t="s">
        <v>49</v>
      </c>
      <c r="N7" t="s">
        <v>107</v>
      </c>
      <c r="P7" t="s">
        <v>165</v>
      </c>
      <c r="Q7" t="s">
        <v>45</v>
      </c>
      <c r="R7" t="s">
        <v>164</v>
      </c>
      <c r="X7" t="s">
        <v>5407</v>
      </c>
      <c r="AF7" t="s">
        <v>5426</v>
      </c>
      <c r="AH7" t="s">
        <v>5431</v>
      </c>
      <c r="AP7" t="s">
        <v>5759</v>
      </c>
    </row>
    <row r="8" spans="1:42" x14ac:dyDescent="0.25">
      <c r="I8" t="s">
        <v>34</v>
      </c>
      <c r="J8" t="s">
        <v>39</v>
      </c>
      <c r="K8" t="s">
        <v>5571</v>
      </c>
      <c r="M8" t="s">
        <v>50</v>
      </c>
      <c r="N8" t="s">
        <v>108</v>
      </c>
      <c r="P8" t="s">
        <v>167</v>
      </c>
      <c r="Q8" t="s">
        <v>45</v>
      </c>
      <c r="R8" t="s">
        <v>166</v>
      </c>
      <c r="X8" t="s">
        <v>5399</v>
      </c>
      <c r="AH8" t="s">
        <v>5432</v>
      </c>
      <c r="AP8" t="s">
        <v>5760</v>
      </c>
    </row>
    <row r="9" spans="1:42" x14ac:dyDescent="0.25">
      <c r="I9" s="209" t="s">
        <v>35</v>
      </c>
      <c r="J9" s="209" t="s">
        <v>21</v>
      </c>
      <c r="K9" s="209" t="s">
        <v>5571</v>
      </c>
      <c r="M9" t="s">
        <v>51</v>
      </c>
      <c r="N9" t="s">
        <v>109</v>
      </c>
      <c r="P9" t="s">
        <v>169</v>
      </c>
      <c r="Q9" t="s">
        <v>45</v>
      </c>
      <c r="R9" t="s">
        <v>168</v>
      </c>
      <c r="AH9" t="s">
        <v>5433</v>
      </c>
      <c r="AP9" t="s">
        <v>5761</v>
      </c>
    </row>
    <row r="10" spans="1:42" x14ac:dyDescent="0.25">
      <c r="I10" s="209" t="s">
        <v>36</v>
      </c>
      <c r="J10" s="209" t="s">
        <v>39</v>
      </c>
      <c r="K10" s="209" t="s">
        <v>5571</v>
      </c>
      <c r="M10" t="s">
        <v>52</v>
      </c>
      <c r="N10" t="s">
        <v>751</v>
      </c>
      <c r="P10" t="s">
        <v>171</v>
      </c>
      <c r="Q10" t="s">
        <v>45</v>
      </c>
      <c r="R10" t="s">
        <v>170</v>
      </c>
      <c r="AP10" t="s">
        <v>5762</v>
      </c>
    </row>
    <row r="11" spans="1:42" x14ac:dyDescent="0.25">
      <c r="A11" s="2"/>
      <c r="I11" t="s">
        <v>37</v>
      </c>
      <c r="J11" t="s">
        <v>21</v>
      </c>
      <c r="K11" t="s">
        <v>5571</v>
      </c>
      <c r="M11" t="s">
        <v>53</v>
      </c>
      <c r="N11" t="s">
        <v>110</v>
      </c>
      <c r="P11" t="s">
        <v>173</v>
      </c>
      <c r="Q11" t="s">
        <v>45</v>
      </c>
      <c r="R11" t="s">
        <v>172</v>
      </c>
      <c r="AP11" t="s">
        <v>5763</v>
      </c>
    </row>
    <row r="12" spans="1:42" x14ac:dyDescent="0.25">
      <c r="I12" t="s">
        <v>38</v>
      </c>
      <c r="J12" t="s">
        <v>39</v>
      </c>
      <c r="K12" t="s">
        <v>5571</v>
      </c>
      <c r="M12" t="s">
        <v>54</v>
      </c>
      <c r="N12" t="s">
        <v>111</v>
      </c>
      <c r="P12" t="s">
        <v>175</v>
      </c>
      <c r="Q12" t="s">
        <v>45</v>
      </c>
      <c r="R12" t="s">
        <v>174</v>
      </c>
      <c r="AP12" t="s">
        <v>5399</v>
      </c>
    </row>
    <row r="13" spans="1:42" x14ac:dyDescent="0.25">
      <c r="I13" t="s">
        <v>5770</v>
      </c>
      <c r="J13" t="s">
        <v>21</v>
      </c>
      <c r="K13" t="s">
        <v>5571</v>
      </c>
      <c r="M13" t="s">
        <v>55</v>
      </c>
      <c r="N13" t="s">
        <v>112</v>
      </c>
      <c r="P13" t="s">
        <v>177</v>
      </c>
      <c r="Q13" t="s">
        <v>45</v>
      </c>
      <c r="R13" t="s">
        <v>176</v>
      </c>
    </row>
    <row r="14" spans="1:42" x14ac:dyDescent="0.25">
      <c r="I14" t="s">
        <v>5771</v>
      </c>
      <c r="J14" t="s">
        <v>39</v>
      </c>
      <c r="K14" t="s">
        <v>5571</v>
      </c>
      <c r="M14" t="s">
        <v>56</v>
      </c>
      <c r="N14" t="s">
        <v>113</v>
      </c>
      <c r="P14" t="s">
        <v>179</v>
      </c>
      <c r="Q14" t="s">
        <v>45</v>
      </c>
      <c r="R14" t="s">
        <v>178</v>
      </c>
    </row>
    <row r="15" spans="1:42" x14ac:dyDescent="0.25">
      <c r="M15" t="s">
        <v>60</v>
      </c>
      <c r="N15" t="s">
        <v>114</v>
      </c>
      <c r="P15" t="s">
        <v>181</v>
      </c>
      <c r="Q15" t="s">
        <v>45</v>
      </c>
      <c r="R15" t="s">
        <v>180</v>
      </c>
    </row>
    <row r="16" spans="1:42" x14ac:dyDescent="0.25">
      <c r="M16" t="s">
        <v>57</v>
      </c>
      <c r="N16" t="s">
        <v>115</v>
      </c>
      <c r="P16" t="s">
        <v>183</v>
      </c>
      <c r="Q16" t="s">
        <v>45</v>
      </c>
      <c r="R16" t="s">
        <v>182</v>
      </c>
    </row>
    <row r="17" spans="13:42" x14ac:dyDescent="0.25">
      <c r="M17" t="s">
        <v>58</v>
      </c>
      <c r="N17" t="s">
        <v>116</v>
      </c>
      <c r="P17" t="s">
        <v>185</v>
      </c>
      <c r="Q17" t="s">
        <v>45</v>
      </c>
      <c r="R17" t="s">
        <v>184</v>
      </c>
    </row>
    <row r="18" spans="13:42" x14ac:dyDescent="0.25">
      <c r="M18" t="s">
        <v>59</v>
      </c>
      <c r="N18" t="s">
        <v>117</v>
      </c>
      <c r="P18" t="s">
        <v>187</v>
      </c>
      <c r="Q18" t="s">
        <v>45</v>
      </c>
      <c r="R18" t="s">
        <v>186</v>
      </c>
    </row>
    <row r="19" spans="13:42" x14ac:dyDescent="0.25">
      <c r="M19" t="s">
        <v>61</v>
      </c>
      <c r="N19" t="s">
        <v>118</v>
      </c>
      <c r="P19" t="s">
        <v>189</v>
      </c>
      <c r="Q19" t="s">
        <v>45</v>
      </c>
      <c r="R19" t="s">
        <v>188</v>
      </c>
    </row>
    <row r="20" spans="13:42" x14ac:dyDescent="0.25">
      <c r="M20" t="s">
        <v>62</v>
      </c>
      <c r="N20" t="s">
        <v>119</v>
      </c>
      <c r="P20" t="s">
        <v>191</v>
      </c>
      <c r="Q20" t="s">
        <v>45</v>
      </c>
      <c r="R20" t="s">
        <v>190</v>
      </c>
    </row>
    <row r="21" spans="13:42" x14ac:dyDescent="0.25">
      <c r="M21" t="s">
        <v>63</v>
      </c>
      <c r="N21" t="s">
        <v>120</v>
      </c>
      <c r="P21" t="s">
        <v>193</v>
      </c>
      <c r="Q21" t="s">
        <v>45</v>
      </c>
      <c r="R21" t="s">
        <v>192</v>
      </c>
    </row>
    <row r="22" spans="13:42" x14ac:dyDescent="0.25">
      <c r="M22" t="s">
        <v>66</v>
      </c>
      <c r="N22" t="s">
        <v>121</v>
      </c>
      <c r="P22" t="s">
        <v>195</v>
      </c>
      <c r="Q22" t="s">
        <v>45</v>
      </c>
      <c r="R22" t="s">
        <v>194</v>
      </c>
    </row>
    <row r="23" spans="13:42" x14ac:dyDescent="0.25">
      <c r="M23" t="s">
        <v>65</v>
      </c>
      <c r="N23" t="s">
        <v>122</v>
      </c>
      <c r="P23" t="s">
        <v>197</v>
      </c>
      <c r="Q23" t="s">
        <v>45</v>
      </c>
      <c r="R23" t="s">
        <v>196</v>
      </c>
      <c r="AP23" s="191"/>
    </row>
    <row r="24" spans="13:42" x14ac:dyDescent="0.25">
      <c r="M24" t="s">
        <v>64</v>
      </c>
      <c r="N24" t="s">
        <v>123</v>
      </c>
      <c r="P24" t="s">
        <v>199</v>
      </c>
      <c r="Q24" t="s">
        <v>45</v>
      </c>
      <c r="R24" t="s">
        <v>198</v>
      </c>
    </row>
    <row r="25" spans="13:42" x14ac:dyDescent="0.25">
      <c r="M25" t="s">
        <v>67</v>
      </c>
      <c r="N25" t="s">
        <v>124</v>
      </c>
      <c r="P25" t="s">
        <v>201</v>
      </c>
      <c r="Q25" t="s">
        <v>45</v>
      </c>
      <c r="R25" t="s">
        <v>200</v>
      </c>
    </row>
    <row r="26" spans="13:42" x14ac:dyDescent="0.25">
      <c r="M26" t="s">
        <v>68</v>
      </c>
      <c r="N26" t="s">
        <v>125</v>
      </c>
      <c r="P26" t="s">
        <v>203</v>
      </c>
      <c r="Q26" t="s">
        <v>45</v>
      </c>
      <c r="R26" t="s">
        <v>202</v>
      </c>
    </row>
    <row r="27" spans="13:42" x14ac:dyDescent="0.25">
      <c r="M27" t="s">
        <v>70</v>
      </c>
      <c r="N27" t="s">
        <v>126</v>
      </c>
      <c r="P27" t="s">
        <v>205</v>
      </c>
      <c r="Q27" t="s">
        <v>45</v>
      </c>
      <c r="R27" t="s">
        <v>204</v>
      </c>
    </row>
    <row r="28" spans="13:42" x14ac:dyDescent="0.25">
      <c r="M28" t="s">
        <v>69</v>
      </c>
      <c r="N28" t="s">
        <v>127</v>
      </c>
      <c r="P28" t="s">
        <v>207</v>
      </c>
      <c r="Q28" t="s">
        <v>45</v>
      </c>
      <c r="R28" t="s">
        <v>206</v>
      </c>
    </row>
    <row r="29" spans="13:42" x14ac:dyDescent="0.25">
      <c r="M29" t="s">
        <v>71</v>
      </c>
      <c r="N29" t="s">
        <v>128</v>
      </c>
      <c r="P29" t="s">
        <v>209</v>
      </c>
      <c r="Q29" t="s">
        <v>45</v>
      </c>
      <c r="R29" t="s">
        <v>208</v>
      </c>
    </row>
    <row r="30" spans="13:42" x14ac:dyDescent="0.25">
      <c r="M30" t="s">
        <v>76</v>
      </c>
      <c r="N30" t="s">
        <v>129</v>
      </c>
      <c r="P30" t="s">
        <v>211</v>
      </c>
      <c r="Q30" t="s">
        <v>45</v>
      </c>
      <c r="R30" t="s">
        <v>210</v>
      </c>
    </row>
    <row r="31" spans="13:42" x14ac:dyDescent="0.25">
      <c r="M31" t="s">
        <v>77</v>
      </c>
      <c r="N31" t="s">
        <v>130</v>
      </c>
      <c r="P31" t="s">
        <v>213</v>
      </c>
      <c r="Q31" t="s">
        <v>45</v>
      </c>
      <c r="R31" t="s">
        <v>212</v>
      </c>
    </row>
    <row r="32" spans="13:42" x14ac:dyDescent="0.25">
      <c r="M32" t="s">
        <v>72</v>
      </c>
      <c r="N32" t="s">
        <v>131</v>
      </c>
      <c r="P32" t="s">
        <v>215</v>
      </c>
      <c r="Q32" t="s">
        <v>45</v>
      </c>
      <c r="R32" t="s">
        <v>214</v>
      </c>
    </row>
    <row r="33" spans="13:18" x14ac:dyDescent="0.25">
      <c r="M33" t="s">
        <v>74</v>
      </c>
      <c r="N33" t="s">
        <v>132</v>
      </c>
      <c r="P33" t="s">
        <v>217</v>
      </c>
      <c r="Q33" t="s">
        <v>45</v>
      </c>
      <c r="R33" t="s">
        <v>216</v>
      </c>
    </row>
    <row r="34" spans="13:18" x14ac:dyDescent="0.25">
      <c r="M34" t="s">
        <v>41</v>
      </c>
      <c r="N34" t="s">
        <v>133</v>
      </c>
      <c r="P34" t="s">
        <v>219</v>
      </c>
      <c r="Q34" t="s">
        <v>45</v>
      </c>
      <c r="R34" t="s">
        <v>218</v>
      </c>
    </row>
    <row r="35" spans="13:18" x14ac:dyDescent="0.25">
      <c r="M35" t="s">
        <v>75</v>
      </c>
      <c r="N35" t="s">
        <v>134</v>
      </c>
      <c r="P35" t="s">
        <v>221</v>
      </c>
      <c r="Q35" t="s">
        <v>45</v>
      </c>
      <c r="R35" t="s">
        <v>220</v>
      </c>
    </row>
    <row r="36" spans="13:18" x14ac:dyDescent="0.25">
      <c r="M36" t="s">
        <v>73</v>
      </c>
      <c r="N36" t="s">
        <v>135</v>
      </c>
      <c r="P36" t="s">
        <v>223</v>
      </c>
      <c r="Q36" t="s">
        <v>45</v>
      </c>
      <c r="R36" t="s">
        <v>222</v>
      </c>
    </row>
    <row r="37" spans="13:18" x14ac:dyDescent="0.25">
      <c r="M37" t="s">
        <v>42</v>
      </c>
      <c r="N37" t="s">
        <v>136</v>
      </c>
      <c r="P37" t="s">
        <v>225</v>
      </c>
      <c r="Q37" t="s">
        <v>45</v>
      </c>
      <c r="R37" t="s">
        <v>224</v>
      </c>
    </row>
    <row r="38" spans="13:18" x14ac:dyDescent="0.25">
      <c r="M38" t="s">
        <v>78</v>
      </c>
      <c r="N38" t="s">
        <v>137</v>
      </c>
      <c r="P38" t="s">
        <v>227</v>
      </c>
      <c r="Q38" t="s">
        <v>45</v>
      </c>
      <c r="R38" t="s">
        <v>226</v>
      </c>
    </row>
    <row r="39" spans="13:18" x14ac:dyDescent="0.25">
      <c r="M39" t="s">
        <v>79</v>
      </c>
      <c r="N39" t="s">
        <v>138</v>
      </c>
      <c r="P39" t="s">
        <v>229</v>
      </c>
      <c r="Q39" t="s">
        <v>45</v>
      </c>
      <c r="R39" t="s">
        <v>228</v>
      </c>
    </row>
    <row r="40" spans="13:18" x14ac:dyDescent="0.25">
      <c r="M40" t="s">
        <v>80</v>
      </c>
      <c r="N40" t="s">
        <v>139</v>
      </c>
      <c r="P40" t="s">
        <v>231</v>
      </c>
      <c r="Q40" t="s">
        <v>45</v>
      </c>
      <c r="R40" t="s">
        <v>230</v>
      </c>
    </row>
    <row r="41" spans="13:18" x14ac:dyDescent="0.25">
      <c r="M41" t="s">
        <v>81</v>
      </c>
      <c r="N41" t="s">
        <v>140</v>
      </c>
      <c r="P41" t="s">
        <v>233</v>
      </c>
      <c r="Q41" t="s">
        <v>45</v>
      </c>
      <c r="R41" t="s">
        <v>232</v>
      </c>
    </row>
    <row r="42" spans="13:18" x14ac:dyDescent="0.25">
      <c r="M42" t="s">
        <v>82</v>
      </c>
      <c r="N42" t="s">
        <v>141</v>
      </c>
      <c r="P42" t="s">
        <v>235</v>
      </c>
      <c r="Q42" t="s">
        <v>45</v>
      </c>
      <c r="R42" t="s">
        <v>234</v>
      </c>
    </row>
    <row r="43" spans="13:18" x14ac:dyDescent="0.25">
      <c r="M43" t="s">
        <v>83</v>
      </c>
      <c r="N43" t="s">
        <v>142</v>
      </c>
      <c r="P43" t="s">
        <v>237</v>
      </c>
      <c r="Q43" t="s">
        <v>45</v>
      </c>
      <c r="R43" t="s">
        <v>236</v>
      </c>
    </row>
    <row r="44" spans="13:18" x14ac:dyDescent="0.25">
      <c r="M44" t="s">
        <v>84</v>
      </c>
      <c r="N44" t="s">
        <v>143</v>
      </c>
      <c r="P44" t="s">
        <v>239</v>
      </c>
      <c r="Q44" t="s">
        <v>45</v>
      </c>
      <c r="R44" t="s">
        <v>238</v>
      </c>
    </row>
    <row r="45" spans="13:18" x14ac:dyDescent="0.25">
      <c r="M45" t="s">
        <v>85</v>
      </c>
      <c r="N45" t="s">
        <v>144</v>
      </c>
      <c r="P45" t="s">
        <v>241</v>
      </c>
      <c r="Q45" t="s">
        <v>45</v>
      </c>
      <c r="R45" t="s">
        <v>240</v>
      </c>
    </row>
    <row r="46" spans="13:18" x14ac:dyDescent="0.25">
      <c r="M46" t="s">
        <v>86</v>
      </c>
      <c r="N46" t="s">
        <v>145</v>
      </c>
      <c r="P46" t="s">
        <v>243</v>
      </c>
      <c r="Q46" t="s">
        <v>45</v>
      </c>
      <c r="R46" t="s">
        <v>242</v>
      </c>
    </row>
    <row r="47" spans="13:18" x14ac:dyDescent="0.25">
      <c r="M47" t="s">
        <v>87</v>
      </c>
      <c r="N47" t="s">
        <v>146</v>
      </c>
      <c r="P47" t="s">
        <v>245</v>
      </c>
      <c r="Q47" t="s">
        <v>45</v>
      </c>
      <c r="R47" t="s">
        <v>244</v>
      </c>
    </row>
    <row r="48" spans="13:18" x14ac:dyDescent="0.25">
      <c r="M48" t="s">
        <v>89</v>
      </c>
      <c r="N48" t="s">
        <v>147</v>
      </c>
      <c r="P48" t="s">
        <v>247</v>
      </c>
      <c r="Q48" t="s">
        <v>45</v>
      </c>
      <c r="R48" t="s">
        <v>246</v>
      </c>
    </row>
    <row r="49" spans="13:18" x14ac:dyDescent="0.25">
      <c r="M49" t="s">
        <v>88</v>
      </c>
      <c r="N49" t="s">
        <v>148</v>
      </c>
      <c r="P49" t="s">
        <v>249</v>
      </c>
      <c r="Q49" t="s">
        <v>45</v>
      </c>
      <c r="R49" t="s">
        <v>248</v>
      </c>
    </row>
    <row r="50" spans="13:18" x14ac:dyDescent="0.25">
      <c r="M50" t="s">
        <v>90</v>
      </c>
      <c r="N50" t="s">
        <v>149</v>
      </c>
      <c r="P50" t="s">
        <v>251</v>
      </c>
      <c r="Q50" t="s">
        <v>45</v>
      </c>
      <c r="R50" t="s">
        <v>250</v>
      </c>
    </row>
    <row r="51" spans="13:18" x14ac:dyDescent="0.25">
      <c r="M51" t="s">
        <v>92</v>
      </c>
      <c r="N51" t="s">
        <v>150</v>
      </c>
      <c r="P51" t="s">
        <v>253</v>
      </c>
      <c r="Q51" t="s">
        <v>45</v>
      </c>
      <c r="R51" t="s">
        <v>252</v>
      </c>
    </row>
    <row r="52" spans="13:18" x14ac:dyDescent="0.25">
      <c r="M52" t="s">
        <v>91</v>
      </c>
      <c r="N52" t="s">
        <v>151</v>
      </c>
      <c r="P52" t="s">
        <v>255</v>
      </c>
      <c r="Q52" t="s">
        <v>45</v>
      </c>
      <c r="R52" t="s">
        <v>254</v>
      </c>
    </row>
    <row r="53" spans="13:18" x14ac:dyDescent="0.25">
      <c r="M53" t="s">
        <v>93</v>
      </c>
      <c r="N53" t="s">
        <v>152</v>
      </c>
      <c r="P53" t="s">
        <v>257</v>
      </c>
      <c r="Q53" t="s">
        <v>45</v>
      </c>
      <c r="R53" t="s">
        <v>256</v>
      </c>
    </row>
    <row r="54" spans="13:18" x14ac:dyDescent="0.25">
      <c r="M54" t="s">
        <v>43</v>
      </c>
      <c r="N54" t="s">
        <v>101</v>
      </c>
      <c r="P54" t="s">
        <v>259</v>
      </c>
      <c r="Q54" t="s">
        <v>45</v>
      </c>
      <c r="R54" t="s">
        <v>258</v>
      </c>
    </row>
    <row r="55" spans="13:18" x14ac:dyDescent="0.25">
      <c r="M55" t="s">
        <v>44</v>
      </c>
      <c r="N55" t="s">
        <v>102</v>
      </c>
      <c r="P55" t="s">
        <v>261</v>
      </c>
      <c r="Q55" t="s">
        <v>45</v>
      </c>
      <c r="R55" t="s">
        <v>260</v>
      </c>
    </row>
    <row r="56" spans="13:18" x14ac:dyDescent="0.25">
      <c r="M56" t="s">
        <v>95</v>
      </c>
      <c r="N56" t="s">
        <v>98</v>
      </c>
      <c r="P56" t="s">
        <v>263</v>
      </c>
      <c r="Q56" t="s">
        <v>45</v>
      </c>
      <c r="R56" t="s">
        <v>262</v>
      </c>
    </row>
    <row r="57" spans="13:18" x14ac:dyDescent="0.25">
      <c r="M57" t="s">
        <v>96</v>
      </c>
      <c r="N57" t="s">
        <v>99</v>
      </c>
      <c r="P57" t="s">
        <v>265</v>
      </c>
      <c r="Q57" t="s">
        <v>45</v>
      </c>
      <c r="R57" t="s">
        <v>264</v>
      </c>
    </row>
    <row r="58" spans="13:18" x14ac:dyDescent="0.25">
      <c r="M58" t="s">
        <v>97</v>
      </c>
      <c r="N58" t="s">
        <v>100</v>
      </c>
      <c r="P58" t="s">
        <v>267</v>
      </c>
      <c r="Q58" t="s">
        <v>45</v>
      </c>
      <c r="R58" t="s">
        <v>266</v>
      </c>
    </row>
    <row r="59" spans="13:18" x14ac:dyDescent="0.25">
      <c r="P59" t="s">
        <v>269</v>
      </c>
      <c r="Q59" t="s">
        <v>45</v>
      </c>
      <c r="R59" t="s">
        <v>268</v>
      </c>
    </row>
    <row r="60" spans="13:18" x14ac:dyDescent="0.25">
      <c r="P60" t="s">
        <v>271</v>
      </c>
      <c r="Q60" t="s">
        <v>45</v>
      </c>
      <c r="R60" t="s">
        <v>270</v>
      </c>
    </row>
    <row r="61" spans="13:18" x14ac:dyDescent="0.25">
      <c r="P61" t="s">
        <v>273</v>
      </c>
      <c r="Q61" t="s">
        <v>45</v>
      </c>
      <c r="R61" t="s">
        <v>272</v>
      </c>
    </row>
    <row r="62" spans="13:18" x14ac:dyDescent="0.25">
      <c r="P62" t="s">
        <v>275</v>
      </c>
      <c r="Q62" t="s">
        <v>45</v>
      </c>
      <c r="R62" t="s">
        <v>274</v>
      </c>
    </row>
    <row r="63" spans="13:18" x14ac:dyDescent="0.25">
      <c r="P63" t="s">
        <v>277</v>
      </c>
      <c r="Q63" t="s">
        <v>45</v>
      </c>
      <c r="R63" t="s">
        <v>276</v>
      </c>
    </row>
    <row r="64" spans="13:18" x14ac:dyDescent="0.25">
      <c r="P64" t="s">
        <v>279</v>
      </c>
      <c r="Q64" t="s">
        <v>45</v>
      </c>
      <c r="R64" t="s">
        <v>278</v>
      </c>
    </row>
    <row r="65" spans="16:18" x14ac:dyDescent="0.25">
      <c r="P65" t="s">
        <v>281</v>
      </c>
      <c r="Q65" t="s">
        <v>45</v>
      </c>
      <c r="R65" t="s">
        <v>280</v>
      </c>
    </row>
    <row r="66" spans="16:18" x14ac:dyDescent="0.25">
      <c r="P66" t="s">
        <v>283</v>
      </c>
      <c r="Q66" t="s">
        <v>45</v>
      </c>
      <c r="R66" t="s">
        <v>282</v>
      </c>
    </row>
    <row r="67" spans="16:18" x14ac:dyDescent="0.25">
      <c r="P67" t="s">
        <v>284</v>
      </c>
      <c r="Q67" t="s">
        <v>45</v>
      </c>
      <c r="R67" t="s">
        <v>149</v>
      </c>
    </row>
    <row r="68" spans="16:18" x14ac:dyDescent="0.25">
      <c r="P68" t="s">
        <v>286</v>
      </c>
      <c r="Q68" t="s">
        <v>45</v>
      </c>
      <c r="R68" t="s">
        <v>285</v>
      </c>
    </row>
    <row r="69" spans="16:18" x14ac:dyDescent="0.25">
      <c r="P69" t="s">
        <v>288</v>
      </c>
      <c r="Q69" t="s">
        <v>45</v>
      </c>
      <c r="R69" t="s">
        <v>287</v>
      </c>
    </row>
    <row r="70" spans="16:18" x14ac:dyDescent="0.25">
      <c r="P70" t="s">
        <v>290</v>
      </c>
      <c r="Q70" t="s">
        <v>46</v>
      </c>
      <c r="R70" t="s">
        <v>289</v>
      </c>
    </row>
    <row r="71" spans="16:18" x14ac:dyDescent="0.25">
      <c r="P71" t="s">
        <v>292</v>
      </c>
      <c r="Q71" t="s">
        <v>46</v>
      </c>
      <c r="R71" t="s">
        <v>291</v>
      </c>
    </row>
    <row r="72" spans="16:18" x14ac:dyDescent="0.25">
      <c r="P72" t="s">
        <v>294</v>
      </c>
      <c r="Q72" t="s">
        <v>46</v>
      </c>
      <c r="R72" t="s">
        <v>293</v>
      </c>
    </row>
    <row r="73" spans="16:18" x14ac:dyDescent="0.25">
      <c r="P73" t="s">
        <v>296</v>
      </c>
      <c r="Q73" t="s">
        <v>46</v>
      </c>
      <c r="R73" t="s">
        <v>295</v>
      </c>
    </row>
    <row r="74" spans="16:18" x14ac:dyDescent="0.25">
      <c r="P74" t="s">
        <v>298</v>
      </c>
      <c r="Q74" t="s">
        <v>46</v>
      </c>
      <c r="R74" t="s">
        <v>297</v>
      </c>
    </row>
    <row r="75" spans="16:18" x14ac:dyDescent="0.25">
      <c r="P75" t="s">
        <v>300</v>
      </c>
      <c r="Q75" t="s">
        <v>46</v>
      </c>
      <c r="R75" t="s">
        <v>299</v>
      </c>
    </row>
    <row r="76" spans="16:18" x14ac:dyDescent="0.25">
      <c r="P76" t="s">
        <v>302</v>
      </c>
      <c r="Q76" t="s">
        <v>46</v>
      </c>
      <c r="R76" t="s">
        <v>301</v>
      </c>
    </row>
    <row r="77" spans="16:18" x14ac:dyDescent="0.25">
      <c r="P77" t="s">
        <v>304</v>
      </c>
      <c r="Q77" t="s">
        <v>46</v>
      </c>
      <c r="R77" t="s">
        <v>303</v>
      </c>
    </row>
    <row r="78" spans="16:18" x14ac:dyDescent="0.25">
      <c r="P78" t="s">
        <v>306</v>
      </c>
      <c r="Q78" t="s">
        <v>46</v>
      </c>
      <c r="R78" t="s">
        <v>305</v>
      </c>
    </row>
    <row r="79" spans="16:18" x14ac:dyDescent="0.25">
      <c r="P79" t="s">
        <v>308</v>
      </c>
      <c r="Q79" t="s">
        <v>46</v>
      </c>
      <c r="R79" t="s">
        <v>307</v>
      </c>
    </row>
    <row r="80" spans="16:18" x14ac:dyDescent="0.25">
      <c r="P80" t="s">
        <v>310</v>
      </c>
      <c r="Q80" t="s">
        <v>46</v>
      </c>
      <c r="R80" t="s">
        <v>309</v>
      </c>
    </row>
    <row r="81" spans="16:18" x14ac:dyDescent="0.25">
      <c r="P81" t="s">
        <v>312</v>
      </c>
      <c r="Q81" t="s">
        <v>46</v>
      </c>
      <c r="R81" t="s">
        <v>311</v>
      </c>
    </row>
    <row r="82" spans="16:18" x14ac:dyDescent="0.25">
      <c r="P82" t="s">
        <v>314</v>
      </c>
      <c r="Q82" t="s">
        <v>46</v>
      </c>
      <c r="R82" t="s">
        <v>313</v>
      </c>
    </row>
    <row r="83" spans="16:18" x14ac:dyDescent="0.25">
      <c r="P83" t="s">
        <v>316</v>
      </c>
      <c r="Q83" t="s">
        <v>46</v>
      </c>
      <c r="R83" t="s">
        <v>315</v>
      </c>
    </row>
    <row r="84" spans="16:18" x14ac:dyDescent="0.25">
      <c r="P84" t="s">
        <v>318</v>
      </c>
      <c r="Q84" t="s">
        <v>46</v>
      </c>
      <c r="R84" t="s">
        <v>317</v>
      </c>
    </row>
    <row r="85" spans="16:18" x14ac:dyDescent="0.25">
      <c r="P85" t="s">
        <v>320</v>
      </c>
      <c r="Q85" t="s">
        <v>46</v>
      </c>
      <c r="R85" t="s">
        <v>319</v>
      </c>
    </row>
    <row r="86" spans="16:18" x14ac:dyDescent="0.25">
      <c r="P86" t="s">
        <v>322</v>
      </c>
      <c r="Q86" t="s">
        <v>46</v>
      </c>
      <c r="R86" t="s">
        <v>321</v>
      </c>
    </row>
    <row r="87" spans="16:18" x14ac:dyDescent="0.25">
      <c r="P87" t="s">
        <v>324</v>
      </c>
      <c r="Q87" t="s">
        <v>46</v>
      </c>
      <c r="R87" t="s">
        <v>323</v>
      </c>
    </row>
    <row r="88" spans="16:18" x14ac:dyDescent="0.25">
      <c r="P88" t="s">
        <v>326</v>
      </c>
      <c r="Q88" t="s">
        <v>46</v>
      </c>
      <c r="R88" t="s">
        <v>325</v>
      </c>
    </row>
    <row r="89" spans="16:18" x14ac:dyDescent="0.25">
      <c r="P89" t="s">
        <v>328</v>
      </c>
      <c r="Q89" t="s">
        <v>46</v>
      </c>
      <c r="R89" t="s">
        <v>327</v>
      </c>
    </row>
    <row r="90" spans="16:18" x14ac:dyDescent="0.25">
      <c r="P90" t="s">
        <v>330</v>
      </c>
      <c r="Q90" t="s">
        <v>46</v>
      </c>
      <c r="R90" t="s">
        <v>329</v>
      </c>
    </row>
    <row r="91" spans="16:18" x14ac:dyDescent="0.25">
      <c r="P91" t="s">
        <v>332</v>
      </c>
      <c r="Q91" t="s">
        <v>46</v>
      </c>
      <c r="R91" t="s">
        <v>331</v>
      </c>
    </row>
    <row r="92" spans="16:18" x14ac:dyDescent="0.25">
      <c r="P92" t="s">
        <v>334</v>
      </c>
      <c r="Q92" t="s">
        <v>46</v>
      </c>
      <c r="R92" t="s">
        <v>333</v>
      </c>
    </row>
    <row r="93" spans="16:18" x14ac:dyDescent="0.25">
      <c r="P93" t="s">
        <v>336</v>
      </c>
      <c r="Q93" t="s">
        <v>46</v>
      </c>
      <c r="R93" t="s">
        <v>335</v>
      </c>
    </row>
    <row r="94" spans="16:18" x14ac:dyDescent="0.25">
      <c r="P94" t="s">
        <v>338</v>
      </c>
      <c r="Q94" t="s">
        <v>46</v>
      </c>
      <c r="R94" t="s">
        <v>337</v>
      </c>
    </row>
    <row r="95" spans="16:18" x14ac:dyDescent="0.25">
      <c r="P95" t="s">
        <v>340</v>
      </c>
      <c r="Q95" t="s">
        <v>47</v>
      </c>
      <c r="R95" t="s">
        <v>339</v>
      </c>
    </row>
    <row r="96" spans="16:18" x14ac:dyDescent="0.25">
      <c r="P96" t="s">
        <v>342</v>
      </c>
      <c r="Q96" t="s">
        <v>47</v>
      </c>
      <c r="R96" t="s">
        <v>341</v>
      </c>
    </row>
    <row r="97" spans="16:18" x14ac:dyDescent="0.25">
      <c r="P97" t="s">
        <v>344</v>
      </c>
      <c r="Q97" t="s">
        <v>47</v>
      </c>
      <c r="R97" t="s">
        <v>343</v>
      </c>
    </row>
    <row r="98" spans="16:18" x14ac:dyDescent="0.25">
      <c r="P98" t="s">
        <v>346</v>
      </c>
      <c r="Q98" t="s">
        <v>47</v>
      </c>
      <c r="R98" t="s">
        <v>345</v>
      </c>
    </row>
    <row r="99" spans="16:18" x14ac:dyDescent="0.25">
      <c r="P99" t="s">
        <v>348</v>
      </c>
      <c r="Q99" t="s">
        <v>47</v>
      </c>
      <c r="R99" t="s">
        <v>347</v>
      </c>
    </row>
    <row r="100" spans="16:18" x14ac:dyDescent="0.25">
      <c r="P100" t="s">
        <v>350</v>
      </c>
      <c r="Q100" t="s">
        <v>47</v>
      </c>
      <c r="R100" t="s">
        <v>349</v>
      </c>
    </row>
    <row r="101" spans="16:18" x14ac:dyDescent="0.25">
      <c r="P101" t="s">
        <v>352</v>
      </c>
      <c r="Q101" t="s">
        <v>47</v>
      </c>
      <c r="R101" t="s">
        <v>351</v>
      </c>
    </row>
    <row r="102" spans="16:18" x14ac:dyDescent="0.25">
      <c r="P102" t="s">
        <v>354</v>
      </c>
      <c r="Q102" t="s">
        <v>47</v>
      </c>
      <c r="R102" t="s">
        <v>353</v>
      </c>
    </row>
    <row r="103" spans="16:18" x14ac:dyDescent="0.25">
      <c r="P103" t="s">
        <v>356</v>
      </c>
      <c r="Q103" t="s">
        <v>47</v>
      </c>
      <c r="R103" t="s">
        <v>355</v>
      </c>
    </row>
    <row r="104" spans="16:18" x14ac:dyDescent="0.25">
      <c r="P104" t="s">
        <v>358</v>
      </c>
      <c r="Q104" t="s">
        <v>47</v>
      </c>
      <c r="R104" t="s">
        <v>357</v>
      </c>
    </row>
    <row r="105" spans="16:18" x14ac:dyDescent="0.25">
      <c r="P105" t="s">
        <v>360</v>
      </c>
      <c r="Q105" t="s">
        <v>47</v>
      </c>
      <c r="R105" t="s">
        <v>359</v>
      </c>
    </row>
    <row r="106" spans="16:18" x14ac:dyDescent="0.25">
      <c r="P106" t="s">
        <v>362</v>
      </c>
      <c r="Q106" t="s">
        <v>47</v>
      </c>
      <c r="R106" t="s">
        <v>361</v>
      </c>
    </row>
    <row r="107" spans="16:18" x14ac:dyDescent="0.25">
      <c r="P107" t="s">
        <v>364</v>
      </c>
      <c r="Q107" t="s">
        <v>47</v>
      </c>
      <c r="R107" t="s">
        <v>363</v>
      </c>
    </row>
    <row r="108" spans="16:18" x14ac:dyDescent="0.25">
      <c r="P108" t="s">
        <v>366</v>
      </c>
      <c r="Q108" t="s">
        <v>47</v>
      </c>
      <c r="R108" t="s">
        <v>365</v>
      </c>
    </row>
    <row r="109" spans="16:18" x14ac:dyDescent="0.25">
      <c r="P109" t="s">
        <v>368</v>
      </c>
      <c r="Q109" t="s">
        <v>47</v>
      </c>
      <c r="R109" t="s">
        <v>367</v>
      </c>
    </row>
    <row r="110" spans="16:18" x14ac:dyDescent="0.25">
      <c r="P110" t="s">
        <v>369</v>
      </c>
      <c r="Q110" t="s">
        <v>48</v>
      </c>
      <c r="R110" t="s">
        <v>105</v>
      </c>
    </row>
    <row r="111" spans="16:18" x14ac:dyDescent="0.25">
      <c r="P111" t="s">
        <v>371</v>
      </c>
      <c r="Q111" t="s">
        <v>48</v>
      </c>
      <c r="R111" t="s">
        <v>370</v>
      </c>
    </row>
    <row r="112" spans="16:18" x14ac:dyDescent="0.25">
      <c r="P112" t="s">
        <v>373</v>
      </c>
      <c r="Q112" t="s">
        <v>48</v>
      </c>
      <c r="R112" t="s">
        <v>372</v>
      </c>
    </row>
    <row r="113" spans="16:18" x14ac:dyDescent="0.25">
      <c r="P113" t="s">
        <v>375</v>
      </c>
      <c r="Q113" t="s">
        <v>48</v>
      </c>
      <c r="R113" t="s">
        <v>374</v>
      </c>
    </row>
    <row r="114" spans="16:18" x14ac:dyDescent="0.25">
      <c r="P114" t="s">
        <v>377</v>
      </c>
      <c r="Q114" t="s">
        <v>48</v>
      </c>
      <c r="R114" t="s">
        <v>376</v>
      </c>
    </row>
    <row r="115" spans="16:18" x14ac:dyDescent="0.25">
      <c r="P115" t="s">
        <v>379</v>
      </c>
      <c r="Q115" t="s">
        <v>48</v>
      </c>
      <c r="R115" t="s">
        <v>378</v>
      </c>
    </row>
    <row r="116" spans="16:18" x14ac:dyDescent="0.25">
      <c r="P116" t="s">
        <v>380</v>
      </c>
      <c r="Q116" t="s">
        <v>48</v>
      </c>
      <c r="R116" t="s">
        <v>170</v>
      </c>
    </row>
    <row r="117" spans="16:18" x14ac:dyDescent="0.25">
      <c r="P117" t="s">
        <v>382</v>
      </c>
      <c r="Q117" t="s">
        <v>48</v>
      </c>
      <c r="R117" t="s">
        <v>381</v>
      </c>
    </row>
    <row r="118" spans="16:18" x14ac:dyDescent="0.25">
      <c r="P118" t="s">
        <v>384</v>
      </c>
      <c r="Q118" t="s">
        <v>48</v>
      </c>
      <c r="R118" t="s">
        <v>383</v>
      </c>
    </row>
    <row r="119" spans="16:18" x14ac:dyDescent="0.25">
      <c r="P119" t="s">
        <v>386</v>
      </c>
      <c r="Q119" t="s">
        <v>48</v>
      </c>
      <c r="R119" t="s">
        <v>385</v>
      </c>
    </row>
    <row r="120" spans="16:18" x14ac:dyDescent="0.25">
      <c r="P120" t="s">
        <v>387</v>
      </c>
      <c r="Q120" t="s">
        <v>48</v>
      </c>
      <c r="R120" t="s">
        <v>182</v>
      </c>
    </row>
    <row r="121" spans="16:18" x14ac:dyDescent="0.25">
      <c r="P121" t="s">
        <v>388</v>
      </c>
      <c r="Q121" t="s">
        <v>48</v>
      </c>
      <c r="R121" t="s">
        <v>184</v>
      </c>
    </row>
    <row r="122" spans="16:18" x14ac:dyDescent="0.25">
      <c r="P122" t="s">
        <v>390</v>
      </c>
      <c r="Q122" t="s">
        <v>48</v>
      </c>
      <c r="R122" t="s">
        <v>389</v>
      </c>
    </row>
    <row r="123" spans="16:18" x14ac:dyDescent="0.25">
      <c r="P123" t="s">
        <v>392</v>
      </c>
      <c r="Q123" t="s">
        <v>48</v>
      </c>
      <c r="R123" t="s">
        <v>391</v>
      </c>
    </row>
    <row r="124" spans="16:18" x14ac:dyDescent="0.25">
      <c r="P124" t="s">
        <v>394</v>
      </c>
      <c r="Q124" t="s">
        <v>48</v>
      </c>
      <c r="R124" t="s">
        <v>393</v>
      </c>
    </row>
    <row r="125" spans="16:18" x14ac:dyDescent="0.25">
      <c r="P125" t="s">
        <v>396</v>
      </c>
      <c r="Q125" t="s">
        <v>48</v>
      </c>
      <c r="R125" t="s">
        <v>395</v>
      </c>
    </row>
    <row r="126" spans="16:18" x14ac:dyDescent="0.25">
      <c r="P126" t="s">
        <v>398</v>
      </c>
      <c r="Q126" t="s">
        <v>48</v>
      </c>
      <c r="R126" t="s">
        <v>397</v>
      </c>
    </row>
    <row r="127" spans="16:18" x14ac:dyDescent="0.25">
      <c r="P127" t="s">
        <v>400</v>
      </c>
      <c r="Q127" t="s">
        <v>48</v>
      </c>
      <c r="R127" t="s">
        <v>399</v>
      </c>
    </row>
    <row r="128" spans="16:18" x14ac:dyDescent="0.25">
      <c r="P128" t="s">
        <v>402</v>
      </c>
      <c r="Q128" t="s">
        <v>48</v>
      </c>
      <c r="R128" t="s">
        <v>401</v>
      </c>
    </row>
    <row r="129" spans="16:18" x14ac:dyDescent="0.25">
      <c r="P129" t="s">
        <v>403</v>
      </c>
      <c r="Q129" t="s">
        <v>48</v>
      </c>
      <c r="R129" t="s">
        <v>202</v>
      </c>
    </row>
    <row r="130" spans="16:18" x14ac:dyDescent="0.25">
      <c r="P130" t="s">
        <v>405</v>
      </c>
      <c r="Q130" t="s">
        <v>48</v>
      </c>
      <c r="R130" t="s">
        <v>404</v>
      </c>
    </row>
    <row r="131" spans="16:18" x14ac:dyDescent="0.25">
      <c r="P131" t="s">
        <v>407</v>
      </c>
      <c r="Q131" t="s">
        <v>48</v>
      </c>
      <c r="R131" t="s">
        <v>406</v>
      </c>
    </row>
    <row r="132" spans="16:18" x14ac:dyDescent="0.25">
      <c r="P132" t="s">
        <v>409</v>
      </c>
      <c r="Q132" t="s">
        <v>48</v>
      </c>
      <c r="R132" t="s">
        <v>408</v>
      </c>
    </row>
    <row r="133" spans="16:18" x14ac:dyDescent="0.25">
      <c r="P133" t="s">
        <v>410</v>
      </c>
      <c r="Q133" t="s">
        <v>48</v>
      </c>
      <c r="R133" t="s">
        <v>214</v>
      </c>
    </row>
    <row r="134" spans="16:18" x14ac:dyDescent="0.25">
      <c r="P134" t="s">
        <v>412</v>
      </c>
      <c r="Q134" t="s">
        <v>48</v>
      </c>
      <c r="R134" t="s">
        <v>411</v>
      </c>
    </row>
    <row r="135" spans="16:18" x14ac:dyDescent="0.25">
      <c r="P135" t="s">
        <v>414</v>
      </c>
      <c r="Q135" t="s">
        <v>48</v>
      </c>
      <c r="R135" t="s">
        <v>413</v>
      </c>
    </row>
    <row r="136" spans="16:18" x14ac:dyDescent="0.25">
      <c r="P136" t="s">
        <v>416</v>
      </c>
      <c r="Q136" t="s">
        <v>48</v>
      </c>
      <c r="R136" t="s">
        <v>415</v>
      </c>
    </row>
    <row r="137" spans="16:18" x14ac:dyDescent="0.25">
      <c r="P137" t="s">
        <v>417</v>
      </c>
      <c r="Q137" t="s">
        <v>48</v>
      </c>
      <c r="R137" t="s">
        <v>218</v>
      </c>
    </row>
    <row r="138" spans="16:18" x14ac:dyDescent="0.25">
      <c r="P138" t="s">
        <v>419</v>
      </c>
      <c r="Q138" t="s">
        <v>48</v>
      </c>
      <c r="R138" t="s">
        <v>418</v>
      </c>
    </row>
    <row r="139" spans="16:18" x14ac:dyDescent="0.25">
      <c r="P139" t="s">
        <v>421</v>
      </c>
      <c r="Q139" t="s">
        <v>48</v>
      </c>
      <c r="R139" t="s">
        <v>420</v>
      </c>
    </row>
    <row r="140" spans="16:18" x14ac:dyDescent="0.25">
      <c r="P140" t="s">
        <v>423</v>
      </c>
      <c r="Q140" t="s">
        <v>48</v>
      </c>
      <c r="R140" t="s">
        <v>422</v>
      </c>
    </row>
    <row r="141" spans="16:18" x14ac:dyDescent="0.25">
      <c r="P141" t="s">
        <v>425</v>
      </c>
      <c r="Q141" t="s">
        <v>48</v>
      </c>
      <c r="R141" t="s">
        <v>424</v>
      </c>
    </row>
    <row r="142" spans="16:18" x14ac:dyDescent="0.25">
      <c r="P142" t="s">
        <v>427</v>
      </c>
      <c r="Q142" t="s">
        <v>48</v>
      </c>
      <c r="R142" t="s">
        <v>426</v>
      </c>
    </row>
    <row r="143" spans="16:18" x14ac:dyDescent="0.25">
      <c r="P143" t="s">
        <v>428</v>
      </c>
      <c r="Q143" t="s">
        <v>48</v>
      </c>
      <c r="R143" t="s">
        <v>226</v>
      </c>
    </row>
    <row r="144" spans="16:18" x14ac:dyDescent="0.25">
      <c r="P144" t="s">
        <v>429</v>
      </c>
      <c r="Q144" t="s">
        <v>48</v>
      </c>
      <c r="R144" t="s">
        <v>228</v>
      </c>
    </row>
    <row r="145" spans="16:18" x14ac:dyDescent="0.25">
      <c r="P145" t="s">
        <v>431</v>
      </c>
      <c r="Q145" t="s">
        <v>48</v>
      </c>
      <c r="R145" t="s">
        <v>430</v>
      </c>
    </row>
    <row r="146" spans="16:18" x14ac:dyDescent="0.25">
      <c r="P146" t="s">
        <v>433</v>
      </c>
      <c r="Q146" t="s">
        <v>48</v>
      </c>
      <c r="R146" t="s">
        <v>432</v>
      </c>
    </row>
    <row r="147" spans="16:18" x14ac:dyDescent="0.25">
      <c r="P147" t="s">
        <v>434</v>
      </c>
      <c r="Q147" t="s">
        <v>48</v>
      </c>
      <c r="R147" t="s">
        <v>234</v>
      </c>
    </row>
    <row r="148" spans="16:18" x14ac:dyDescent="0.25">
      <c r="P148" t="s">
        <v>435</v>
      </c>
      <c r="Q148" t="s">
        <v>48</v>
      </c>
      <c r="R148" t="s">
        <v>236</v>
      </c>
    </row>
    <row r="149" spans="16:18" x14ac:dyDescent="0.25">
      <c r="P149" t="s">
        <v>437</v>
      </c>
      <c r="Q149" t="s">
        <v>48</v>
      </c>
      <c r="R149" t="s">
        <v>436</v>
      </c>
    </row>
    <row r="150" spans="16:18" x14ac:dyDescent="0.25">
      <c r="P150" t="s">
        <v>439</v>
      </c>
      <c r="Q150" t="s">
        <v>48</v>
      </c>
      <c r="R150" t="s">
        <v>438</v>
      </c>
    </row>
    <row r="151" spans="16:18" x14ac:dyDescent="0.25">
      <c r="P151" t="s">
        <v>441</v>
      </c>
      <c r="Q151" t="s">
        <v>48</v>
      </c>
      <c r="R151" t="s">
        <v>440</v>
      </c>
    </row>
    <row r="152" spans="16:18" x14ac:dyDescent="0.25">
      <c r="P152" t="s">
        <v>443</v>
      </c>
      <c r="Q152" t="s">
        <v>48</v>
      </c>
      <c r="R152" t="s">
        <v>442</v>
      </c>
    </row>
    <row r="153" spans="16:18" x14ac:dyDescent="0.25">
      <c r="P153" t="s">
        <v>444</v>
      </c>
      <c r="Q153" t="s">
        <v>48</v>
      </c>
      <c r="R153" t="s">
        <v>244</v>
      </c>
    </row>
    <row r="154" spans="16:18" x14ac:dyDescent="0.25">
      <c r="P154" t="s">
        <v>445</v>
      </c>
      <c r="Q154" t="s">
        <v>48</v>
      </c>
      <c r="R154" t="s">
        <v>248</v>
      </c>
    </row>
    <row r="155" spans="16:18" x14ac:dyDescent="0.25">
      <c r="P155" t="s">
        <v>447</v>
      </c>
      <c r="Q155" t="s">
        <v>48</v>
      </c>
      <c r="R155" t="s">
        <v>446</v>
      </c>
    </row>
    <row r="156" spans="16:18" x14ac:dyDescent="0.25">
      <c r="P156" t="s">
        <v>448</v>
      </c>
      <c r="Q156" t="s">
        <v>48</v>
      </c>
      <c r="R156" t="s">
        <v>127</v>
      </c>
    </row>
    <row r="157" spans="16:18" x14ac:dyDescent="0.25">
      <c r="P157" t="s">
        <v>449</v>
      </c>
      <c r="Q157" t="s">
        <v>48</v>
      </c>
      <c r="R157" t="s">
        <v>254</v>
      </c>
    </row>
    <row r="158" spans="16:18" x14ac:dyDescent="0.25">
      <c r="P158" t="s">
        <v>450</v>
      </c>
      <c r="Q158" t="s">
        <v>48</v>
      </c>
      <c r="R158" t="s">
        <v>256</v>
      </c>
    </row>
    <row r="159" spans="16:18" x14ac:dyDescent="0.25">
      <c r="P159" t="s">
        <v>451</v>
      </c>
      <c r="Q159" t="s">
        <v>48</v>
      </c>
      <c r="R159" t="s">
        <v>135</v>
      </c>
    </row>
    <row r="160" spans="16:18" x14ac:dyDescent="0.25">
      <c r="P160" t="s">
        <v>453</v>
      </c>
      <c r="Q160" t="s">
        <v>48</v>
      </c>
      <c r="R160" t="s">
        <v>452</v>
      </c>
    </row>
    <row r="161" spans="16:18" x14ac:dyDescent="0.25">
      <c r="P161" t="s">
        <v>455</v>
      </c>
      <c r="Q161" t="s">
        <v>48</v>
      </c>
      <c r="R161" t="s">
        <v>454</v>
      </c>
    </row>
    <row r="162" spans="16:18" x14ac:dyDescent="0.25">
      <c r="P162" t="s">
        <v>456</v>
      </c>
      <c r="Q162" t="s">
        <v>48</v>
      </c>
      <c r="R162" t="s">
        <v>260</v>
      </c>
    </row>
    <row r="163" spans="16:18" x14ac:dyDescent="0.25">
      <c r="P163" t="s">
        <v>458</v>
      </c>
      <c r="Q163" t="s">
        <v>48</v>
      </c>
      <c r="R163" t="s">
        <v>457</v>
      </c>
    </row>
    <row r="164" spans="16:18" x14ac:dyDescent="0.25">
      <c r="P164" t="s">
        <v>459</v>
      </c>
      <c r="Q164" t="s">
        <v>48</v>
      </c>
      <c r="R164" t="s">
        <v>264</v>
      </c>
    </row>
    <row r="165" spans="16:18" x14ac:dyDescent="0.25">
      <c r="P165" t="s">
        <v>461</v>
      </c>
      <c r="Q165" t="s">
        <v>48</v>
      </c>
      <c r="R165" t="s">
        <v>460</v>
      </c>
    </row>
    <row r="166" spans="16:18" x14ac:dyDescent="0.25">
      <c r="P166" t="s">
        <v>463</v>
      </c>
      <c r="Q166" t="s">
        <v>48</v>
      </c>
      <c r="R166" t="s">
        <v>462</v>
      </c>
    </row>
    <row r="167" spans="16:18" x14ac:dyDescent="0.25">
      <c r="P167" t="s">
        <v>465</v>
      </c>
      <c r="Q167" t="s">
        <v>48</v>
      </c>
      <c r="R167" t="s">
        <v>464</v>
      </c>
    </row>
    <row r="168" spans="16:18" x14ac:dyDescent="0.25">
      <c r="P168" t="s">
        <v>467</v>
      </c>
      <c r="Q168" t="s">
        <v>48</v>
      </c>
      <c r="R168" t="s">
        <v>466</v>
      </c>
    </row>
    <row r="169" spans="16:18" x14ac:dyDescent="0.25">
      <c r="P169" t="s">
        <v>469</v>
      </c>
      <c r="Q169" t="s">
        <v>48</v>
      </c>
      <c r="R169" t="s">
        <v>468</v>
      </c>
    </row>
    <row r="170" spans="16:18" x14ac:dyDescent="0.25">
      <c r="P170" t="s">
        <v>470</v>
      </c>
      <c r="Q170" t="s">
        <v>48</v>
      </c>
      <c r="R170" t="s">
        <v>266</v>
      </c>
    </row>
    <row r="171" spans="16:18" x14ac:dyDescent="0.25">
      <c r="P171" t="s">
        <v>472</v>
      </c>
      <c r="Q171" t="s">
        <v>48</v>
      </c>
      <c r="R171" t="s">
        <v>471</v>
      </c>
    </row>
    <row r="172" spans="16:18" x14ac:dyDescent="0.25">
      <c r="P172" t="s">
        <v>474</v>
      </c>
      <c r="Q172" t="s">
        <v>48</v>
      </c>
      <c r="R172" t="s">
        <v>473</v>
      </c>
    </row>
    <row r="173" spans="16:18" x14ac:dyDescent="0.25">
      <c r="P173" t="s">
        <v>476</v>
      </c>
      <c r="Q173" t="s">
        <v>48</v>
      </c>
      <c r="R173" t="s">
        <v>475</v>
      </c>
    </row>
    <row r="174" spans="16:18" x14ac:dyDescent="0.25">
      <c r="P174" t="s">
        <v>478</v>
      </c>
      <c r="Q174" t="s">
        <v>48</v>
      </c>
      <c r="R174" t="s">
        <v>477</v>
      </c>
    </row>
    <row r="175" spans="16:18" x14ac:dyDescent="0.25">
      <c r="P175" t="s">
        <v>480</v>
      </c>
      <c r="Q175" t="s">
        <v>48</v>
      </c>
      <c r="R175" t="s">
        <v>479</v>
      </c>
    </row>
    <row r="176" spans="16:18" x14ac:dyDescent="0.25">
      <c r="P176" t="s">
        <v>482</v>
      </c>
      <c r="Q176" t="s">
        <v>48</v>
      </c>
      <c r="R176" t="s">
        <v>481</v>
      </c>
    </row>
    <row r="177" spans="16:18" x14ac:dyDescent="0.25">
      <c r="P177" t="s">
        <v>484</v>
      </c>
      <c r="Q177" t="s">
        <v>48</v>
      </c>
      <c r="R177" t="s">
        <v>483</v>
      </c>
    </row>
    <row r="178" spans="16:18" x14ac:dyDescent="0.25">
      <c r="P178" t="s">
        <v>486</v>
      </c>
      <c r="Q178" t="s">
        <v>48</v>
      </c>
      <c r="R178" t="s">
        <v>485</v>
      </c>
    </row>
    <row r="179" spans="16:18" x14ac:dyDescent="0.25">
      <c r="P179" t="s">
        <v>488</v>
      </c>
      <c r="Q179" t="s">
        <v>48</v>
      </c>
      <c r="R179" t="s">
        <v>487</v>
      </c>
    </row>
    <row r="180" spans="16:18" x14ac:dyDescent="0.25">
      <c r="P180" t="s">
        <v>490</v>
      </c>
      <c r="Q180" t="s">
        <v>48</v>
      </c>
      <c r="R180" t="s">
        <v>489</v>
      </c>
    </row>
    <row r="181" spans="16:18" x14ac:dyDescent="0.25">
      <c r="P181" t="s">
        <v>491</v>
      </c>
      <c r="Q181" t="s">
        <v>48</v>
      </c>
      <c r="R181" t="s">
        <v>149</v>
      </c>
    </row>
    <row r="182" spans="16:18" x14ac:dyDescent="0.25">
      <c r="P182" t="s">
        <v>493</v>
      </c>
      <c r="Q182" t="s">
        <v>48</v>
      </c>
      <c r="R182" t="s">
        <v>492</v>
      </c>
    </row>
    <row r="183" spans="16:18" x14ac:dyDescent="0.25">
      <c r="P183" t="s">
        <v>495</v>
      </c>
      <c r="Q183" t="s">
        <v>48</v>
      </c>
      <c r="R183" t="s">
        <v>494</v>
      </c>
    </row>
    <row r="184" spans="16:18" x14ac:dyDescent="0.25">
      <c r="P184" t="s">
        <v>497</v>
      </c>
      <c r="Q184" t="s">
        <v>48</v>
      </c>
      <c r="R184" t="s">
        <v>496</v>
      </c>
    </row>
    <row r="185" spans="16:18" x14ac:dyDescent="0.25">
      <c r="P185" t="s">
        <v>499</v>
      </c>
      <c r="Q185" t="s">
        <v>49</v>
      </c>
      <c r="R185" t="s">
        <v>498</v>
      </c>
    </row>
    <row r="186" spans="16:18" x14ac:dyDescent="0.25">
      <c r="P186" t="s">
        <v>501</v>
      </c>
      <c r="Q186" t="s">
        <v>49</v>
      </c>
      <c r="R186" t="s">
        <v>500</v>
      </c>
    </row>
    <row r="187" spans="16:18" x14ac:dyDescent="0.25">
      <c r="P187" t="s">
        <v>503</v>
      </c>
      <c r="Q187" t="s">
        <v>49</v>
      </c>
      <c r="R187" t="s">
        <v>502</v>
      </c>
    </row>
    <row r="188" spans="16:18" x14ac:dyDescent="0.25">
      <c r="P188" t="s">
        <v>505</v>
      </c>
      <c r="Q188" t="s">
        <v>49</v>
      </c>
      <c r="R188" t="s">
        <v>504</v>
      </c>
    </row>
    <row r="189" spans="16:18" x14ac:dyDescent="0.25">
      <c r="P189" t="s">
        <v>507</v>
      </c>
      <c r="Q189" t="s">
        <v>49</v>
      </c>
      <c r="R189" t="s">
        <v>506</v>
      </c>
    </row>
    <row r="190" spans="16:18" x14ac:dyDescent="0.25">
      <c r="P190" t="s">
        <v>509</v>
      </c>
      <c r="Q190" t="s">
        <v>49</v>
      </c>
      <c r="R190" t="s">
        <v>508</v>
      </c>
    </row>
    <row r="191" spans="16:18" x14ac:dyDescent="0.25">
      <c r="P191" t="s">
        <v>511</v>
      </c>
      <c r="Q191" t="s">
        <v>49</v>
      </c>
      <c r="R191" t="s">
        <v>510</v>
      </c>
    </row>
    <row r="192" spans="16:18" x14ac:dyDescent="0.25">
      <c r="P192" t="s">
        <v>513</v>
      </c>
      <c r="Q192" t="s">
        <v>49</v>
      </c>
      <c r="R192" t="s">
        <v>512</v>
      </c>
    </row>
    <row r="193" spans="16:18" x14ac:dyDescent="0.25">
      <c r="P193" t="s">
        <v>515</v>
      </c>
      <c r="Q193" t="s">
        <v>49</v>
      </c>
      <c r="R193" t="s">
        <v>514</v>
      </c>
    </row>
    <row r="194" spans="16:18" x14ac:dyDescent="0.25">
      <c r="P194" t="s">
        <v>517</v>
      </c>
      <c r="Q194" t="s">
        <v>49</v>
      </c>
      <c r="R194" t="s">
        <v>516</v>
      </c>
    </row>
    <row r="195" spans="16:18" x14ac:dyDescent="0.25">
      <c r="P195" t="s">
        <v>519</v>
      </c>
      <c r="Q195" t="s">
        <v>49</v>
      </c>
      <c r="R195" t="s">
        <v>518</v>
      </c>
    </row>
    <row r="196" spans="16:18" x14ac:dyDescent="0.25">
      <c r="P196" t="s">
        <v>521</v>
      </c>
      <c r="Q196" t="s">
        <v>49</v>
      </c>
      <c r="R196" t="s">
        <v>520</v>
      </c>
    </row>
    <row r="197" spans="16:18" x14ac:dyDescent="0.25">
      <c r="P197" t="s">
        <v>523</v>
      </c>
      <c r="Q197" t="s">
        <v>49</v>
      </c>
      <c r="R197" t="s">
        <v>522</v>
      </c>
    </row>
    <row r="198" spans="16:18" x14ac:dyDescent="0.25">
      <c r="P198" t="s">
        <v>525</v>
      </c>
      <c r="Q198" t="s">
        <v>49</v>
      </c>
      <c r="R198" t="s">
        <v>524</v>
      </c>
    </row>
    <row r="199" spans="16:18" x14ac:dyDescent="0.25">
      <c r="P199" t="s">
        <v>527</v>
      </c>
      <c r="Q199" t="s">
        <v>49</v>
      </c>
      <c r="R199" t="s">
        <v>526</v>
      </c>
    </row>
    <row r="200" spans="16:18" x14ac:dyDescent="0.25">
      <c r="P200" t="s">
        <v>529</v>
      </c>
      <c r="Q200" t="s">
        <v>49</v>
      </c>
      <c r="R200" t="s">
        <v>528</v>
      </c>
    </row>
    <row r="201" spans="16:18" x14ac:dyDescent="0.25">
      <c r="P201" t="s">
        <v>531</v>
      </c>
      <c r="Q201" t="s">
        <v>49</v>
      </c>
      <c r="R201" t="s">
        <v>530</v>
      </c>
    </row>
    <row r="202" spans="16:18" x14ac:dyDescent="0.25">
      <c r="P202" t="s">
        <v>533</v>
      </c>
      <c r="Q202" t="s">
        <v>49</v>
      </c>
      <c r="R202" t="s">
        <v>532</v>
      </c>
    </row>
    <row r="203" spans="16:18" x14ac:dyDescent="0.25">
      <c r="P203" t="s">
        <v>535</v>
      </c>
      <c r="Q203" t="s">
        <v>49</v>
      </c>
      <c r="R203" t="s">
        <v>534</v>
      </c>
    </row>
    <row r="204" spans="16:18" x14ac:dyDescent="0.25">
      <c r="P204" t="s">
        <v>537</v>
      </c>
      <c r="Q204" t="s">
        <v>49</v>
      </c>
      <c r="R204" t="s">
        <v>536</v>
      </c>
    </row>
    <row r="205" spans="16:18" x14ac:dyDescent="0.25">
      <c r="P205" t="s">
        <v>539</v>
      </c>
      <c r="Q205" t="s">
        <v>49</v>
      </c>
      <c r="R205" t="s">
        <v>538</v>
      </c>
    </row>
    <row r="206" spans="16:18" x14ac:dyDescent="0.25">
      <c r="P206" t="s">
        <v>541</v>
      </c>
      <c r="Q206" t="s">
        <v>49</v>
      </c>
      <c r="R206" t="s">
        <v>540</v>
      </c>
    </row>
    <row r="207" spans="16:18" x14ac:dyDescent="0.25">
      <c r="P207" t="s">
        <v>543</v>
      </c>
      <c r="Q207" t="s">
        <v>49</v>
      </c>
      <c r="R207" t="s">
        <v>542</v>
      </c>
    </row>
    <row r="208" spans="16:18" x14ac:dyDescent="0.25">
      <c r="P208" t="s">
        <v>545</v>
      </c>
      <c r="Q208" t="s">
        <v>49</v>
      </c>
      <c r="R208" t="s">
        <v>544</v>
      </c>
    </row>
    <row r="209" spans="16:18" x14ac:dyDescent="0.25">
      <c r="P209" t="s">
        <v>547</v>
      </c>
      <c r="Q209" t="s">
        <v>49</v>
      </c>
      <c r="R209" t="s">
        <v>546</v>
      </c>
    </row>
    <row r="210" spans="16:18" x14ac:dyDescent="0.25">
      <c r="P210" t="s">
        <v>549</v>
      </c>
      <c r="Q210" t="s">
        <v>49</v>
      </c>
      <c r="R210" t="s">
        <v>548</v>
      </c>
    </row>
    <row r="211" spans="16:18" x14ac:dyDescent="0.25">
      <c r="P211" t="s">
        <v>551</v>
      </c>
      <c r="Q211" t="s">
        <v>49</v>
      </c>
      <c r="R211" t="s">
        <v>550</v>
      </c>
    </row>
    <row r="212" spans="16:18" x14ac:dyDescent="0.25">
      <c r="P212" t="s">
        <v>553</v>
      </c>
      <c r="Q212" t="s">
        <v>49</v>
      </c>
      <c r="R212" t="s">
        <v>552</v>
      </c>
    </row>
    <row r="213" spans="16:18" x14ac:dyDescent="0.25">
      <c r="P213" t="s">
        <v>554</v>
      </c>
      <c r="Q213" t="s">
        <v>49</v>
      </c>
      <c r="R213" t="s">
        <v>135</v>
      </c>
    </row>
    <row r="214" spans="16:18" x14ac:dyDescent="0.25">
      <c r="P214" t="s">
        <v>556</v>
      </c>
      <c r="Q214" t="s">
        <v>49</v>
      </c>
      <c r="R214" t="s">
        <v>555</v>
      </c>
    </row>
    <row r="215" spans="16:18" x14ac:dyDescent="0.25">
      <c r="P215" t="s">
        <v>558</v>
      </c>
      <c r="Q215" t="s">
        <v>49</v>
      </c>
      <c r="R215" t="s">
        <v>557</v>
      </c>
    </row>
    <row r="216" spans="16:18" x14ac:dyDescent="0.25">
      <c r="P216" t="s">
        <v>560</v>
      </c>
      <c r="Q216" t="s">
        <v>49</v>
      </c>
      <c r="R216" t="s">
        <v>559</v>
      </c>
    </row>
    <row r="217" spans="16:18" x14ac:dyDescent="0.25">
      <c r="P217" t="s">
        <v>562</v>
      </c>
      <c r="Q217" t="s">
        <v>49</v>
      </c>
      <c r="R217" t="s">
        <v>561</v>
      </c>
    </row>
    <row r="218" spans="16:18" x14ac:dyDescent="0.25">
      <c r="P218" t="s">
        <v>564</v>
      </c>
      <c r="Q218" t="s">
        <v>49</v>
      </c>
      <c r="R218" t="s">
        <v>563</v>
      </c>
    </row>
    <row r="219" spans="16:18" x14ac:dyDescent="0.25">
      <c r="P219" t="s">
        <v>566</v>
      </c>
      <c r="Q219" t="s">
        <v>49</v>
      </c>
      <c r="R219" t="s">
        <v>565</v>
      </c>
    </row>
    <row r="220" spans="16:18" x14ac:dyDescent="0.25">
      <c r="P220" t="s">
        <v>568</v>
      </c>
      <c r="Q220" t="s">
        <v>49</v>
      </c>
      <c r="R220" t="s">
        <v>567</v>
      </c>
    </row>
    <row r="221" spans="16:18" x14ac:dyDescent="0.25">
      <c r="P221" t="s">
        <v>570</v>
      </c>
      <c r="Q221" t="s">
        <v>49</v>
      </c>
      <c r="R221" t="s">
        <v>569</v>
      </c>
    </row>
    <row r="222" spans="16:18" x14ac:dyDescent="0.25">
      <c r="P222" t="s">
        <v>572</v>
      </c>
      <c r="Q222" t="s">
        <v>49</v>
      </c>
      <c r="R222" t="s">
        <v>571</v>
      </c>
    </row>
    <row r="223" spans="16:18" x14ac:dyDescent="0.25">
      <c r="P223" t="s">
        <v>574</v>
      </c>
      <c r="Q223" t="s">
        <v>49</v>
      </c>
      <c r="R223" t="s">
        <v>573</v>
      </c>
    </row>
    <row r="224" spans="16:18" x14ac:dyDescent="0.25">
      <c r="P224" t="s">
        <v>576</v>
      </c>
      <c r="Q224" t="s">
        <v>49</v>
      </c>
      <c r="R224" t="s">
        <v>575</v>
      </c>
    </row>
    <row r="225" spans="16:18" x14ac:dyDescent="0.25">
      <c r="P225" t="s">
        <v>578</v>
      </c>
      <c r="Q225" t="s">
        <v>49</v>
      </c>
      <c r="R225" t="s">
        <v>577</v>
      </c>
    </row>
    <row r="226" spans="16:18" x14ac:dyDescent="0.25">
      <c r="P226" t="s">
        <v>580</v>
      </c>
      <c r="Q226" t="s">
        <v>49</v>
      </c>
      <c r="R226" t="s">
        <v>579</v>
      </c>
    </row>
    <row r="227" spans="16:18" x14ac:dyDescent="0.25">
      <c r="P227" t="s">
        <v>582</v>
      </c>
      <c r="Q227" t="s">
        <v>49</v>
      </c>
      <c r="R227" t="s">
        <v>581</v>
      </c>
    </row>
    <row r="228" spans="16:18" x14ac:dyDescent="0.25">
      <c r="P228" t="s">
        <v>583</v>
      </c>
      <c r="Q228" t="s">
        <v>49</v>
      </c>
      <c r="R228" t="s">
        <v>363</v>
      </c>
    </row>
    <row r="229" spans="16:18" x14ac:dyDescent="0.25">
      <c r="P229" t="s">
        <v>585</v>
      </c>
      <c r="Q229" t="s">
        <v>49</v>
      </c>
      <c r="R229" t="s">
        <v>584</v>
      </c>
    </row>
    <row r="230" spans="16:18" x14ac:dyDescent="0.25">
      <c r="P230" t="s">
        <v>587</v>
      </c>
      <c r="Q230" t="s">
        <v>49</v>
      </c>
      <c r="R230" t="s">
        <v>586</v>
      </c>
    </row>
    <row r="231" spans="16:18" x14ac:dyDescent="0.25">
      <c r="P231" t="s">
        <v>589</v>
      </c>
      <c r="Q231" t="s">
        <v>49</v>
      </c>
      <c r="R231" t="s">
        <v>588</v>
      </c>
    </row>
    <row r="232" spans="16:18" x14ac:dyDescent="0.25">
      <c r="P232" t="s">
        <v>591</v>
      </c>
      <c r="Q232" t="s">
        <v>49</v>
      </c>
      <c r="R232" t="s">
        <v>590</v>
      </c>
    </row>
    <row r="233" spans="16:18" x14ac:dyDescent="0.25">
      <c r="P233" t="s">
        <v>593</v>
      </c>
      <c r="Q233" t="s">
        <v>49</v>
      </c>
      <c r="R233" t="s">
        <v>592</v>
      </c>
    </row>
    <row r="234" spans="16:18" x14ac:dyDescent="0.25">
      <c r="P234" t="s">
        <v>595</v>
      </c>
      <c r="Q234" t="s">
        <v>49</v>
      </c>
      <c r="R234" t="s">
        <v>594</v>
      </c>
    </row>
    <row r="235" spans="16:18" x14ac:dyDescent="0.25">
      <c r="P235" t="s">
        <v>597</v>
      </c>
      <c r="Q235" t="s">
        <v>49</v>
      </c>
      <c r="R235" t="s">
        <v>596</v>
      </c>
    </row>
    <row r="236" spans="16:18" x14ac:dyDescent="0.25">
      <c r="P236" t="s">
        <v>599</v>
      </c>
      <c r="Q236" t="s">
        <v>49</v>
      </c>
      <c r="R236" t="s">
        <v>598</v>
      </c>
    </row>
    <row r="237" spans="16:18" x14ac:dyDescent="0.25">
      <c r="P237" t="s">
        <v>601</v>
      </c>
      <c r="Q237" t="s">
        <v>49</v>
      </c>
      <c r="R237" t="s">
        <v>600</v>
      </c>
    </row>
    <row r="238" spans="16:18" x14ac:dyDescent="0.25">
      <c r="P238" t="s">
        <v>603</v>
      </c>
      <c r="Q238" t="s">
        <v>49</v>
      </c>
      <c r="R238" t="s">
        <v>602</v>
      </c>
    </row>
    <row r="239" spans="16:18" x14ac:dyDescent="0.25">
      <c r="P239" t="s">
        <v>605</v>
      </c>
      <c r="Q239" t="s">
        <v>49</v>
      </c>
      <c r="R239" t="s">
        <v>604</v>
      </c>
    </row>
    <row r="240" spans="16:18" x14ac:dyDescent="0.25">
      <c r="P240" t="s">
        <v>607</v>
      </c>
      <c r="Q240" t="s">
        <v>49</v>
      </c>
      <c r="R240" t="s">
        <v>606</v>
      </c>
    </row>
    <row r="241" spans="16:18" x14ac:dyDescent="0.25">
      <c r="P241" t="s">
        <v>609</v>
      </c>
      <c r="Q241" t="s">
        <v>49</v>
      </c>
      <c r="R241" t="s">
        <v>608</v>
      </c>
    </row>
    <row r="242" spans="16:18" x14ac:dyDescent="0.25">
      <c r="P242" t="s">
        <v>611</v>
      </c>
      <c r="Q242" t="s">
        <v>49</v>
      </c>
      <c r="R242" t="s">
        <v>610</v>
      </c>
    </row>
    <row r="243" spans="16:18" x14ac:dyDescent="0.25">
      <c r="P243" t="s">
        <v>613</v>
      </c>
      <c r="Q243" t="s">
        <v>50</v>
      </c>
      <c r="R243" t="s">
        <v>612</v>
      </c>
    </row>
    <row r="244" spans="16:18" x14ac:dyDescent="0.25">
      <c r="P244" t="s">
        <v>615</v>
      </c>
      <c r="Q244" t="s">
        <v>50</v>
      </c>
      <c r="R244" t="s">
        <v>614</v>
      </c>
    </row>
    <row r="245" spans="16:18" x14ac:dyDescent="0.25">
      <c r="P245" t="s">
        <v>617</v>
      </c>
      <c r="Q245" t="s">
        <v>50</v>
      </c>
      <c r="R245" t="s">
        <v>616</v>
      </c>
    </row>
    <row r="246" spans="16:18" x14ac:dyDescent="0.25">
      <c r="P246" t="s">
        <v>619</v>
      </c>
      <c r="Q246" t="s">
        <v>50</v>
      </c>
      <c r="R246" t="s">
        <v>618</v>
      </c>
    </row>
    <row r="247" spans="16:18" x14ac:dyDescent="0.25">
      <c r="P247" t="s">
        <v>621</v>
      </c>
      <c r="Q247" t="s">
        <v>50</v>
      </c>
      <c r="R247" t="s">
        <v>620</v>
      </c>
    </row>
    <row r="248" spans="16:18" x14ac:dyDescent="0.25">
      <c r="P248" t="s">
        <v>623</v>
      </c>
      <c r="Q248" t="s">
        <v>50</v>
      </c>
      <c r="R248" t="s">
        <v>622</v>
      </c>
    </row>
    <row r="249" spans="16:18" x14ac:dyDescent="0.25">
      <c r="P249" t="s">
        <v>625</v>
      </c>
      <c r="Q249" t="s">
        <v>50</v>
      </c>
      <c r="R249" t="s">
        <v>624</v>
      </c>
    </row>
    <row r="250" spans="16:18" x14ac:dyDescent="0.25">
      <c r="P250" t="s">
        <v>627</v>
      </c>
      <c r="Q250" t="s">
        <v>50</v>
      </c>
      <c r="R250" t="s">
        <v>626</v>
      </c>
    </row>
    <row r="251" spans="16:18" x14ac:dyDescent="0.25">
      <c r="P251" t="s">
        <v>629</v>
      </c>
      <c r="Q251" t="s">
        <v>50</v>
      </c>
      <c r="R251" t="s">
        <v>628</v>
      </c>
    </row>
    <row r="252" spans="16:18" x14ac:dyDescent="0.25">
      <c r="P252" t="s">
        <v>631</v>
      </c>
      <c r="Q252" t="s">
        <v>50</v>
      </c>
      <c r="R252" t="s">
        <v>630</v>
      </c>
    </row>
    <row r="253" spans="16:18" x14ac:dyDescent="0.25">
      <c r="P253" t="s">
        <v>633</v>
      </c>
      <c r="Q253" t="s">
        <v>50</v>
      </c>
      <c r="R253" t="s">
        <v>632</v>
      </c>
    </row>
    <row r="254" spans="16:18" x14ac:dyDescent="0.25">
      <c r="P254" t="s">
        <v>635</v>
      </c>
      <c r="Q254" t="s">
        <v>50</v>
      </c>
      <c r="R254" t="s">
        <v>634</v>
      </c>
    </row>
    <row r="255" spans="16:18" x14ac:dyDescent="0.25">
      <c r="P255" t="s">
        <v>637</v>
      </c>
      <c r="Q255" t="s">
        <v>50</v>
      </c>
      <c r="R255" t="s">
        <v>636</v>
      </c>
    </row>
    <row r="256" spans="16:18" x14ac:dyDescent="0.25">
      <c r="P256" t="s">
        <v>639</v>
      </c>
      <c r="Q256" t="s">
        <v>50</v>
      </c>
      <c r="R256" t="s">
        <v>638</v>
      </c>
    </row>
    <row r="257" spans="16:18" x14ac:dyDescent="0.25">
      <c r="P257" t="s">
        <v>641</v>
      </c>
      <c r="Q257" t="s">
        <v>50</v>
      </c>
      <c r="R257" t="s">
        <v>640</v>
      </c>
    </row>
    <row r="258" spans="16:18" x14ac:dyDescent="0.25">
      <c r="P258" t="s">
        <v>643</v>
      </c>
      <c r="Q258" t="s">
        <v>50</v>
      </c>
      <c r="R258" t="s">
        <v>642</v>
      </c>
    </row>
    <row r="259" spans="16:18" x14ac:dyDescent="0.25">
      <c r="P259" t="s">
        <v>645</v>
      </c>
      <c r="Q259" t="s">
        <v>50</v>
      </c>
      <c r="R259" t="s">
        <v>644</v>
      </c>
    </row>
    <row r="260" spans="16:18" x14ac:dyDescent="0.25">
      <c r="P260" t="s">
        <v>647</v>
      </c>
      <c r="Q260" t="s">
        <v>50</v>
      </c>
      <c r="R260" t="s">
        <v>646</v>
      </c>
    </row>
    <row r="261" spans="16:18" x14ac:dyDescent="0.25">
      <c r="P261" t="s">
        <v>649</v>
      </c>
      <c r="Q261" t="s">
        <v>50</v>
      </c>
      <c r="R261" t="s">
        <v>648</v>
      </c>
    </row>
    <row r="262" spans="16:18" x14ac:dyDescent="0.25">
      <c r="P262" t="s">
        <v>651</v>
      </c>
      <c r="Q262" t="s">
        <v>50</v>
      </c>
      <c r="R262" t="s">
        <v>650</v>
      </c>
    </row>
    <row r="263" spans="16:18" x14ac:dyDescent="0.25">
      <c r="P263" t="s">
        <v>653</v>
      </c>
      <c r="Q263" t="s">
        <v>50</v>
      </c>
      <c r="R263" t="s">
        <v>652</v>
      </c>
    </row>
    <row r="264" spans="16:18" x14ac:dyDescent="0.25">
      <c r="P264" t="s">
        <v>655</v>
      </c>
      <c r="Q264" t="s">
        <v>50</v>
      </c>
      <c r="R264" t="s">
        <v>654</v>
      </c>
    </row>
    <row r="265" spans="16:18" x14ac:dyDescent="0.25">
      <c r="P265" t="s">
        <v>657</v>
      </c>
      <c r="Q265" t="s">
        <v>50</v>
      </c>
      <c r="R265" t="s">
        <v>656</v>
      </c>
    </row>
    <row r="266" spans="16:18" x14ac:dyDescent="0.25">
      <c r="P266" t="s">
        <v>659</v>
      </c>
      <c r="Q266" t="s">
        <v>50</v>
      </c>
      <c r="R266" t="s">
        <v>658</v>
      </c>
    </row>
    <row r="267" spans="16:18" x14ac:dyDescent="0.25">
      <c r="P267" t="s">
        <v>661</v>
      </c>
      <c r="Q267" t="s">
        <v>50</v>
      </c>
      <c r="R267" t="s">
        <v>660</v>
      </c>
    </row>
    <row r="268" spans="16:18" x14ac:dyDescent="0.25">
      <c r="P268" t="s">
        <v>663</v>
      </c>
      <c r="Q268" t="s">
        <v>50</v>
      </c>
      <c r="R268" t="s">
        <v>662</v>
      </c>
    </row>
    <row r="269" spans="16:18" x14ac:dyDescent="0.25">
      <c r="P269" t="s">
        <v>665</v>
      </c>
      <c r="Q269" t="s">
        <v>50</v>
      </c>
      <c r="R269" t="s">
        <v>664</v>
      </c>
    </row>
    <row r="270" spans="16:18" x14ac:dyDescent="0.25">
      <c r="P270" t="s">
        <v>667</v>
      </c>
      <c r="Q270" t="s">
        <v>50</v>
      </c>
      <c r="R270" t="s">
        <v>666</v>
      </c>
    </row>
    <row r="271" spans="16:18" x14ac:dyDescent="0.25">
      <c r="P271" t="s">
        <v>668</v>
      </c>
      <c r="Q271" t="s">
        <v>50</v>
      </c>
      <c r="R271" t="s">
        <v>226</v>
      </c>
    </row>
    <row r="272" spans="16:18" x14ac:dyDescent="0.25">
      <c r="P272" t="s">
        <v>669</v>
      </c>
      <c r="Q272" t="s">
        <v>50</v>
      </c>
      <c r="R272" t="s">
        <v>228</v>
      </c>
    </row>
    <row r="273" spans="16:18" x14ac:dyDescent="0.25">
      <c r="P273" t="s">
        <v>671</v>
      </c>
      <c r="Q273" t="s">
        <v>50</v>
      </c>
      <c r="R273" t="s">
        <v>670</v>
      </c>
    </row>
    <row r="274" spans="16:18" x14ac:dyDescent="0.25">
      <c r="P274" t="s">
        <v>673</v>
      </c>
      <c r="Q274" t="s">
        <v>50</v>
      </c>
      <c r="R274" t="s">
        <v>672</v>
      </c>
    </row>
    <row r="275" spans="16:18" x14ac:dyDescent="0.25">
      <c r="P275" t="s">
        <v>674</v>
      </c>
      <c r="Q275" t="s">
        <v>50</v>
      </c>
      <c r="R275" t="s">
        <v>530</v>
      </c>
    </row>
    <row r="276" spans="16:18" x14ac:dyDescent="0.25">
      <c r="P276" t="s">
        <v>676</v>
      </c>
      <c r="Q276" t="s">
        <v>50</v>
      </c>
      <c r="R276" t="s">
        <v>675</v>
      </c>
    </row>
    <row r="277" spans="16:18" x14ac:dyDescent="0.25">
      <c r="P277" t="s">
        <v>678</v>
      </c>
      <c r="Q277" t="s">
        <v>50</v>
      </c>
      <c r="R277" t="s">
        <v>677</v>
      </c>
    </row>
    <row r="278" spans="16:18" x14ac:dyDescent="0.25">
      <c r="P278" t="s">
        <v>680</v>
      </c>
      <c r="Q278" t="s">
        <v>50</v>
      </c>
      <c r="R278" t="s">
        <v>679</v>
      </c>
    </row>
    <row r="279" spans="16:18" x14ac:dyDescent="0.25">
      <c r="P279" t="s">
        <v>681</v>
      </c>
      <c r="Q279" t="s">
        <v>50</v>
      </c>
      <c r="R279" t="s">
        <v>436</v>
      </c>
    </row>
    <row r="280" spans="16:18" x14ac:dyDescent="0.25">
      <c r="P280" t="s">
        <v>682</v>
      </c>
      <c r="Q280" t="s">
        <v>50</v>
      </c>
      <c r="R280" t="s">
        <v>440</v>
      </c>
    </row>
    <row r="281" spans="16:18" x14ac:dyDescent="0.25">
      <c r="P281" t="s">
        <v>684</v>
      </c>
      <c r="Q281" t="s">
        <v>50</v>
      </c>
      <c r="R281" t="s">
        <v>683</v>
      </c>
    </row>
    <row r="282" spans="16:18" x14ac:dyDescent="0.25">
      <c r="P282" t="s">
        <v>686</v>
      </c>
      <c r="Q282" t="s">
        <v>50</v>
      </c>
      <c r="R282" t="s">
        <v>685</v>
      </c>
    </row>
    <row r="283" spans="16:18" x14ac:dyDescent="0.25">
      <c r="P283" t="s">
        <v>688</v>
      </c>
      <c r="Q283" t="s">
        <v>50</v>
      </c>
      <c r="R283" t="s">
        <v>687</v>
      </c>
    </row>
    <row r="284" spans="16:18" x14ac:dyDescent="0.25">
      <c r="P284" t="s">
        <v>690</v>
      </c>
      <c r="Q284" t="s">
        <v>50</v>
      </c>
      <c r="R284" t="s">
        <v>689</v>
      </c>
    </row>
    <row r="285" spans="16:18" x14ac:dyDescent="0.25">
      <c r="P285" t="s">
        <v>692</v>
      </c>
      <c r="Q285" t="s">
        <v>50</v>
      </c>
      <c r="R285" t="s">
        <v>691</v>
      </c>
    </row>
    <row r="286" spans="16:18" x14ac:dyDescent="0.25">
      <c r="P286" t="s">
        <v>693</v>
      </c>
      <c r="Q286" t="s">
        <v>50</v>
      </c>
      <c r="R286" t="s">
        <v>258</v>
      </c>
    </row>
    <row r="287" spans="16:18" x14ac:dyDescent="0.25">
      <c r="P287" t="s">
        <v>695</v>
      </c>
      <c r="Q287" t="s">
        <v>50</v>
      </c>
      <c r="R287" t="s">
        <v>694</v>
      </c>
    </row>
    <row r="288" spans="16:18" x14ac:dyDescent="0.25">
      <c r="P288" t="s">
        <v>697</v>
      </c>
      <c r="Q288" t="s">
        <v>50</v>
      </c>
      <c r="R288" t="s">
        <v>696</v>
      </c>
    </row>
    <row r="289" spans="16:18" x14ac:dyDescent="0.25">
      <c r="P289" t="s">
        <v>699</v>
      </c>
      <c r="Q289" t="s">
        <v>50</v>
      </c>
      <c r="R289" t="s">
        <v>698</v>
      </c>
    </row>
    <row r="290" spans="16:18" x14ac:dyDescent="0.25">
      <c r="P290" t="s">
        <v>700</v>
      </c>
      <c r="Q290" t="s">
        <v>50</v>
      </c>
      <c r="R290" t="s">
        <v>457</v>
      </c>
    </row>
    <row r="291" spans="16:18" x14ac:dyDescent="0.25">
      <c r="P291" t="s">
        <v>702</v>
      </c>
      <c r="Q291" t="s">
        <v>50</v>
      </c>
      <c r="R291" t="s">
        <v>701</v>
      </c>
    </row>
    <row r="292" spans="16:18" x14ac:dyDescent="0.25">
      <c r="P292" t="s">
        <v>704</v>
      </c>
      <c r="Q292" t="s">
        <v>50</v>
      </c>
      <c r="R292" t="s">
        <v>703</v>
      </c>
    </row>
    <row r="293" spans="16:18" x14ac:dyDescent="0.25">
      <c r="P293" t="s">
        <v>706</v>
      </c>
      <c r="Q293" t="s">
        <v>50</v>
      </c>
      <c r="R293" t="s">
        <v>705</v>
      </c>
    </row>
    <row r="294" spans="16:18" x14ac:dyDescent="0.25">
      <c r="P294" t="s">
        <v>708</v>
      </c>
      <c r="Q294" t="s">
        <v>50</v>
      </c>
      <c r="R294" t="s">
        <v>707</v>
      </c>
    </row>
    <row r="295" spans="16:18" x14ac:dyDescent="0.25">
      <c r="P295" t="s">
        <v>710</v>
      </c>
      <c r="Q295" t="s">
        <v>50</v>
      </c>
      <c r="R295" t="s">
        <v>709</v>
      </c>
    </row>
    <row r="296" spans="16:18" x14ac:dyDescent="0.25">
      <c r="P296" t="s">
        <v>712</v>
      </c>
      <c r="Q296" t="s">
        <v>50</v>
      </c>
      <c r="R296" t="s">
        <v>711</v>
      </c>
    </row>
    <row r="297" spans="16:18" x14ac:dyDescent="0.25">
      <c r="P297" t="s">
        <v>714</v>
      </c>
      <c r="Q297" t="s">
        <v>50</v>
      </c>
      <c r="R297" t="s">
        <v>713</v>
      </c>
    </row>
    <row r="298" spans="16:18" x14ac:dyDescent="0.25">
      <c r="P298" t="s">
        <v>716</v>
      </c>
      <c r="Q298" t="s">
        <v>50</v>
      </c>
      <c r="R298" t="s">
        <v>715</v>
      </c>
    </row>
    <row r="299" spans="16:18" x14ac:dyDescent="0.25">
      <c r="P299" t="s">
        <v>718</v>
      </c>
      <c r="Q299" t="s">
        <v>50</v>
      </c>
      <c r="R299" t="s">
        <v>717</v>
      </c>
    </row>
    <row r="300" spans="16:18" x14ac:dyDescent="0.25">
      <c r="P300" t="s">
        <v>720</v>
      </c>
      <c r="Q300" t="s">
        <v>50</v>
      </c>
      <c r="R300" t="s">
        <v>719</v>
      </c>
    </row>
    <row r="301" spans="16:18" x14ac:dyDescent="0.25">
      <c r="P301" t="s">
        <v>722</v>
      </c>
      <c r="Q301" t="s">
        <v>50</v>
      </c>
      <c r="R301" t="s">
        <v>721</v>
      </c>
    </row>
    <row r="302" spans="16:18" x14ac:dyDescent="0.25">
      <c r="P302" t="s">
        <v>724</v>
      </c>
      <c r="Q302" t="s">
        <v>50</v>
      </c>
      <c r="R302" t="s">
        <v>723</v>
      </c>
    </row>
    <row r="303" spans="16:18" x14ac:dyDescent="0.25">
      <c r="P303" t="s">
        <v>725</v>
      </c>
      <c r="Q303" t="s">
        <v>50</v>
      </c>
      <c r="R303" t="s">
        <v>149</v>
      </c>
    </row>
    <row r="304" spans="16:18" x14ac:dyDescent="0.25">
      <c r="P304" t="s">
        <v>727</v>
      </c>
      <c r="Q304" t="s">
        <v>50</v>
      </c>
      <c r="R304" t="s">
        <v>726</v>
      </c>
    </row>
    <row r="305" spans="16:18" x14ac:dyDescent="0.25">
      <c r="P305" t="s">
        <v>728</v>
      </c>
      <c r="Q305" t="s">
        <v>50</v>
      </c>
      <c r="R305" t="s">
        <v>367</v>
      </c>
    </row>
    <row r="306" spans="16:18" x14ac:dyDescent="0.25">
      <c r="P306" t="s">
        <v>730</v>
      </c>
      <c r="Q306" t="s">
        <v>51</v>
      </c>
      <c r="R306" t="s">
        <v>729</v>
      </c>
    </row>
    <row r="307" spans="16:18" x14ac:dyDescent="0.25">
      <c r="P307" t="s">
        <v>732</v>
      </c>
      <c r="Q307" t="s">
        <v>51</v>
      </c>
      <c r="R307" t="s">
        <v>731</v>
      </c>
    </row>
    <row r="308" spans="16:18" x14ac:dyDescent="0.25">
      <c r="P308" t="s">
        <v>734</v>
      </c>
      <c r="Q308" t="s">
        <v>51</v>
      </c>
      <c r="R308" t="s">
        <v>733</v>
      </c>
    </row>
    <row r="309" spans="16:18" x14ac:dyDescent="0.25">
      <c r="P309" t="s">
        <v>736</v>
      </c>
      <c r="Q309" t="s">
        <v>51</v>
      </c>
      <c r="R309" t="s">
        <v>735</v>
      </c>
    </row>
    <row r="310" spans="16:18" x14ac:dyDescent="0.25">
      <c r="P310" t="s">
        <v>738</v>
      </c>
      <c r="Q310" t="s">
        <v>51</v>
      </c>
      <c r="R310" t="s">
        <v>737</v>
      </c>
    </row>
    <row r="311" spans="16:18" x14ac:dyDescent="0.25">
      <c r="P311" t="s">
        <v>740</v>
      </c>
      <c r="Q311" t="s">
        <v>51</v>
      </c>
      <c r="R311" t="s">
        <v>739</v>
      </c>
    </row>
    <row r="312" spans="16:18" x14ac:dyDescent="0.25">
      <c r="P312" t="s">
        <v>742</v>
      </c>
      <c r="Q312" t="s">
        <v>51</v>
      </c>
      <c r="R312" t="s">
        <v>741</v>
      </c>
    </row>
    <row r="313" spans="16:18" x14ac:dyDescent="0.25">
      <c r="P313" t="s">
        <v>744</v>
      </c>
      <c r="Q313" t="s">
        <v>51</v>
      </c>
      <c r="R313" t="s">
        <v>743</v>
      </c>
    </row>
    <row r="314" spans="16:18" x14ac:dyDescent="0.25">
      <c r="P314" t="s">
        <v>746</v>
      </c>
      <c r="Q314" t="s">
        <v>53</v>
      </c>
      <c r="R314" t="s">
        <v>745</v>
      </c>
    </row>
    <row r="315" spans="16:18" x14ac:dyDescent="0.25">
      <c r="P315" t="s">
        <v>748</v>
      </c>
      <c r="Q315" t="s">
        <v>53</v>
      </c>
      <c r="R315" t="s">
        <v>747</v>
      </c>
    </row>
    <row r="316" spans="16:18" x14ac:dyDescent="0.25">
      <c r="P316" t="s">
        <v>750</v>
      </c>
      <c r="Q316" t="s">
        <v>53</v>
      </c>
      <c r="R316" t="s">
        <v>749</v>
      </c>
    </row>
    <row r="317" spans="16:18" x14ac:dyDescent="0.25">
      <c r="P317" t="s">
        <v>752</v>
      </c>
      <c r="Q317" t="s">
        <v>52</v>
      </c>
      <c r="R317" t="s">
        <v>751</v>
      </c>
    </row>
    <row r="318" spans="16:18" x14ac:dyDescent="0.25">
      <c r="P318" t="s">
        <v>754</v>
      </c>
      <c r="Q318" t="s">
        <v>54</v>
      </c>
      <c r="R318" t="s">
        <v>753</v>
      </c>
    </row>
    <row r="319" spans="16:18" x14ac:dyDescent="0.25">
      <c r="P319" t="s">
        <v>756</v>
      </c>
      <c r="Q319" t="s">
        <v>54</v>
      </c>
      <c r="R319" t="s">
        <v>755</v>
      </c>
    </row>
    <row r="320" spans="16:18" x14ac:dyDescent="0.25">
      <c r="P320" t="s">
        <v>758</v>
      </c>
      <c r="Q320" t="s">
        <v>54</v>
      </c>
      <c r="R320" t="s">
        <v>757</v>
      </c>
    </row>
    <row r="321" spans="16:18" x14ac:dyDescent="0.25">
      <c r="P321" t="s">
        <v>760</v>
      </c>
      <c r="Q321" t="s">
        <v>54</v>
      </c>
      <c r="R321" t="s">
        <v>759</v>
      </c>
    </row>
    <row r="322" spans="16:18" x14ac:dyDescent="0.25">
      <c r="P322" t="s">
        <v>762</v>
      </c>
      <c r="Q322" t="s">
        <v>54</v>
      </c>
      <c r="R322" t="s">
        <v>761</v>
      </c>
    </row>
    <row r="323" spans="16:18" x14ac:dyDescent="0.25">
      <c r="P323" t="s">
        <v>764</v>
      </c>
      <c r="Q323" t="s">
        <v>54</v>
      </c>
      <c r="R323" t="s">
        <v>763</v>
      </c>
    </row>
    <row r="324" spans="16:18" x14ac:dyDescent="0.25">
      <c r="P324" t="s">
        <v>765</v>
      </c>
      <c r="Q324" t="s">
        <v>54</v>
      </c>
      <c r="R324" t="s">
        <v>170</v>
      </c>
    </row>
    <row r="325" spans="16:18" x14ac:dyDescent="0.25">
      <c r="P325" t="s">
        <v>767</v>
      </c>
      <c r="Q325" t="s">
        <v>54</v>
      </c>
      <c r="R325" t="s">
        <v>766</v>
      </c>
    </row>
    <row r="326" spans="16:18" x14ac:dyDescent="0.25">
      <c r="P326" t="s">
        <v>769</v>
      </c>
      <c r="Q326" t="s">
        <v>54</v>
      </c>
      <c r="R326" t="s">
        <v>768</v>
      </c>
    </row>
    <row r="327" spans="16:18" x14ac:dyDescent="0.25">
      <c r="P327" t="s">
        <v>770</v>
      </c>
      <c r="Q327" t="s">
        <v>54</v>
      </c>
      <c r="R327" t="s">
        <v>182</v>
      </c>
    </row>
    <row r="328" spans="16:18" x14ac:dyDescent="0.25">
      <c r="P328" t="s">
        <v>772</v>
      </c>
      <c r="Q328" t="s">
        <v>54</v>
      </c>
      <c r="R328" t="s">
        <v>771</v>
      </c>
    </row>
    <row r="329" spans="16:18" x14ac:dyDescent="0.25">
      <c r="P329" t="s">
        <v>773</v>
      </c>
      <c r="Q329" t="s">
        <v>54</v>
      </c>
      <c r="R329" t="s">
        <v>391</v>
      </c>
    </row>
    <row r="330" spans="16:18" x14ac:dyDescent="0.25">
      <c r="P330" t="s">
        <v>775</v>
      </c>
      <c r="Q330" t="s">
        <v>54</v>
      </c>
      <c r="R330" t="s">
        <v>774</v>
      </c>
    </row>
    <row r="331" spans="16:18" x14ac:dyDescent="0.25">
      <c r="P331" t="s">
        <v>777</v>
      </c>
      <c r="Q331" t="s">
        <v>54</v>
      </c>
      <c r="R331" t="s">
        <v>776</v>
      </c>
    </row>
    <row r="332" spans="16:18" x14ac:dyDescent="0.25">
      <c r="P332" t="s">
        <v>779</v>
      </c>
      <c r="Q332" t="s">
        <v>54</v>
      </c>
      <c r="R332" t="s">
        <v>778</v>
      </c>
    </row>
    <row r="333" spans="16:18" x14ac:dyDescent="0.25">
      <c r="P333" t="s">
        <v>781</v>
      </c>
      <c r="Q333" t="s">
        <v>54</v>
      </c>
      <c r="R333" t="s">
        <v>780</v>
      </c>
    </row>
    <row r="334" spans="16:18" x14ac:dyDescent="0.25">
      <c r="P334" t="s">
        <v>782</v>
      </c>
      <c r="Q334" t="s">
        <v>54</v>
      </c>
      <c r="R334" t="s">
        <v>208</v>
      </c>
    </row>
    <row r="335" spans="16:18" x14ac:dyDescent="0.25">
      <c r="P335" t="s">
        <v>784</v>
      </c>
      <c r="Q335" t="s">
        <v>54</v>
      </c>
      <c r="R335" t="s">
        <v>783</v>
      </c>
    </row>
    <row r="336" spans="16:18" x14ac:dyDescent="0.25">
      <c r="P336" t="s">
        <v>785</v>
      </c>
      <c r="Q336" t="s">
        <v>54</v>
      </c>
      <c r="R336" t="s">
        <v>214</v>
      </c>
    </row>
    <row r="337" spans="16:18" x14ac:dyDescent="0.25">
      <c r="P337" t="s">
        <v>787</v>
      </c>
      <c r="Q337" t="s">
        <v>54</v>
      </c>
      <c r="R337" t="s">
        <v>786</v>
      </c>
    </row>
    <row r="338" spans="16:18" x14ac:dyDescent="0.25">
      <c r="P338" t="s">
        <v>789</v>
      </c>
      <c r="Q338" t="s">
        <v>54</v>
      </c>
      <c r="R338" t="s">
        <v>788</v>
      </c>
    </row>
    <row r="339" spans="16:18" x14ac:dyDescent="0.25">
      <c r="P339" t="s">
        <v>791</v>
      </c>
      <c r="Q339" t="s">
        <v>54</v>
      </c>
      <c r="R339" t="s">
        <v>790</v>
      </c>
    </row>
    <row r="340" spans="16:18" x14ac:dyDescent="0.25">
      <c r="P340" t="s">
        <v>793</v>
      </c>
      <c r="Q340" t="s">
        <v>54</v>
      </c>
      <c r="R340" t="s">
        <v>792</v>
      </c>
    </row>
    <row r="341" spans="16:18" x14ac:dyDescent="0.25">
      <c r="P341" t="s">
        <v>795</v>
      </c>
      <c r="Q341" t="s">
        <v>54</v>
      </c>
      <c r="R341" t="s">
        <v>794</v>
      </c>
    </row>
    <row r="342" spans="16:18" x14ac:dyDescent="0.25">
      <c r="P342" t="s">
        <v>797</v>
      </c>
      <c r="Q342" t="s">
        <v>54</v>
      </c>
      <c r="R342" t="s">
        <v>796</v>
      </c>
    </row>
    <row r="343" spans="16:18" x14ac:dyDescent="0.25">
      <c r="P343" t="s">
        <v>799</v>
      </c>
      <c r="Q343" t="s">
        <v>54</v>
      </c>
      <c r="R343" t="s">
        <v>798</v>
      </c>
    </row>
    <row r="344" spans="16:18" x14ac:dyDescent="0.25">
      <c r="P344" t="s">
        <v>801</v>
      </c>
      <c r="Q344" t="s">
        <v>54</v>
      </c>
      <c r="R344" t="s">
        <v>800</v>
      </c>
    </row>
    <row r="345" spans="16:18" x14ac:dyDescent="0.25">
      <c r="P345" t="s">
        <v>803</v>
      </c>
      <c r="Q345" t="s">
        <v>54</v>
      </c>
      <c r="R345" t="s">
        <v>802</v>
      </c>
    </row>
    <row r="346" spans="16:18" x14ac:dyDescent="0.25">
      <c r="P346" t="s">
        <v>805</v>
      </c>
      <c r="Q346" t="s">
        <v>54</v>
      </c>
      <c r="R346" t="s">
        <v>804</v>
      </c>
    </row>
    <row r="347" spans="16:18" x14ac:dyDescent="0.25">
      <c r="P347" t="s">
        <v>807</v>
      </c>
      <c r="Q347" t="s">
        <v>54</v>
      </c>
      <c r="R347" t="s">
        <v>806</v>
      </c>
    </row>
    <row r="348" spans="16:18" x14ac:dyDescent="0.25">
      <c r="P348" t="s">
        <v>809</v>
      </c>
      <c r="Q348" t="s">
        <v>54</v>
      </c>
      <c r="R348" t="s">
        <v>808</v>
      </c>
    </row>
    <row r="349" spans="16:18" x14ac:dyDescent="0.25">
      <c r="P349" t="s">
        <v>810</v>
      </c>
      <c r="Q349" t="s">
        <v>54</v>
      </c>
      <c r="R349" t="s">
        <v>226</v>
      </c>
    </row>
    <row r="350" spans="16:18" x14ac:dyDescent="0.25">
      <c r="P350" t="s">
        <v>811</v>
      </c>
      <c r="Q350" t="s">
        <v>54</v>
      </c>
      <c r="R350" t="s">
        <v>228</v>
      </c>
    </row>
    <row r="351" spans="16:18" x14ac:dyDescent="0.25">
      <c r="P351" t="s">
        <v>812</v>
      </c>
      <c r="Q351" t="s">
        <v>54</v>
      </c>
      <c r="R351" t="s">
        <v>432</v>
      </c>
    </row>
    <row r="352" spans="16:18" x14ac:dyDescent="0.25">
      <c r="P352" t="s">
        <v>813</v>
      </c>
      <c r="Q352" t="s">
        <v>54</v>
      </c>
      <c r="R352" t="s">
        <v>530</v>
      </c>
    </row>
    <row r="353" spans="16:18" x14ac:dyDescent="0.25">
      <c r="P353" t="s">
        <v>814</v>
      </c>
      <c r="Q353" t="s">
        <v>54</v>
      </c>
      <c r="R353" t="s">
        <v>236</v>
      </c>
    </row>
    <row r="354" spans="16:18" x14ac:dyDescent="0.25">
      <c r="P354" t="s">
        <v>816</v>
      </c>
      <c r="Q354" t="s">
        <v>54</v>
      </c>
      <c r="R354" t="s">
        <v>815</v>
      </c>
    </row>
    <row r="355" spans="16:18" x14ac:dyDescent="0.25">
      <c r="P355" t="s">
        <v>818</v>
      </c>
      <c r="Q355" t="s">
        <v>54</v>
      </c>
      <c r="R355" t="s">
        <v>817</v>
      </c>
    </row>
    <row r="356" spans="16:18" x14ac:dyDescent="0.25">
      <c r="P356" t="s">
        <v>820</v>
      </c>
      <c r="Q356" t="s">
        <v>54</v>
      </c>
      <c r="R356" t="s">
        <v>819</v>
      </c>
    </row>
    <row r="357" spans="16:18" x14ac:dyDescent="0.25">
      <c r="P357" t="s">
        <v>821</v>
      </c>
      <c r="Q357" t="s">
        <v>54</v>
      </c>
      <c r="R357" t="s">
        <v>244</v>
      </c>
    </row>
    <row r="358" spans="16:18" x14ac:dyDescent="0.25">
      <c r="P358" t="s">
        <v>823</v>
      </c>
      <c r="Q358" t="s">
        <v>54</v>
      </c>
      <c r="R358" t="s">
        <v>822</v>
      </c>
    </row>
    <row r="359" spans="16:18" x14ac:dyDescent="0.25">
      <c r="P359" t="s">
        <v>824</v>
      </c>
      <c r="Q359" t="s">
        <v>54</v>
      </c>
      <c r="R359" t="s">
        <v>248</v>
      </c>
    </row>
    <row r="360" spans="16:18" x14ac:dyDescent="0.25">
      <c r="P360" t="s">
        <v>826</v>
      </c>
      <c r="Q360" t="s">
        <v>54</v>
      </c>
      <c r="R360" t="s">
        <v>825</v>
      </c>
    </row>
    <row r="361" spans="16:18" x14ac:dyDescent="0.25">
      <c r="P361" t="s">
        <v>827</v>
      </c>
      <c r="Q361" t="s">
        <v>54</v>
      </c>
      <c r="R361" t="s">
        <v>254</v>
      </c>
    </row>
    <row r="362" spans="16:18" x14ac:dyDescent="0.25">
      <c r="P362" t="s">
        <v>829</v>
      </c>
      <c r="Q362" t="s">
        <v>54</v>
      </c>
      <c r="R362" t="s">
        <v>828</v>
      </c>
    </row>
    <row r="363" spans="16:18" x14ac:dyDescent="0.25">
      <c r="P363" t="s">
        <v>831</v>
      </c>
      <c r="Q363" t="s">
        <v>54</v>
      </c>
      <c r="R363" t="s">
        <v>830</v>
      </c>
    </row>
    <row r="364" spans="16:18" x14ac:dyDescent="0.25">
      <c r="P364" t="s">
        <v>833</v>
      </c>
      <c r="Q364" t="s">
        <v>54</v>
      </c>
      <c r="R364" t="s">
        <v>832</v>
      </c>
    </row>
    <row r="365" spans="16:18" x14ac:dyDescent="0.25">
      <c r="P365" t="s">
        <v>834</v>
      </c>
      <c r="Q365" t="s">
        <v>54</v>
      </c>
      <c r="R365" t="s">
        <v>555</v>
      </c>
    </row>
    <row r="366" spans="16:18" x14ac:dyDescent="0.25">
      <c r="P366" t="s">
        <v>836</v>
      </c>
      <c r="Q366" t="s">
        <v>54</v>
      </c>
      <c r="R366" t="s">
        <v>835</v>
      </c>
    </row>
    <row r="367" spans="16:18" x14ac:dyDescent="0.25">
      <c r="P367" t="s">
        <v>838</v>
      </c>
      <c r="Q367" t="s">
        <v>54</v>
      </c>
      <c r="R367" t="s">
        <v>837</v>
      </c>
    </row>
    <row r="368" spans="16:18" x14ac:dyDescent="0.25">
      <c r="P368" t="s">
        <v>840</v>
      </c>
      <c r="Q368" t="s">
        <v>54</v>
      </c>
      <c r="R368" t="s">
        <v>839</v>
      </c>
    </row>
    <row r="369" spans="16:18" x14ac:dyDescent="0.25">
      <c r="P369" t="s">
        <v>842</v>
      </c>
      <c r="Q369" t="s">
        <v>54</v>
      </c>
      <c r="R369" t="s">
        <v>841</v>
      </c>
    </row>
    <row r="370" spans="16:18" x14ac:dyDescent="0.25">
      <c r="P370" t="s">
        <v>843</v>
      </c>
      <c r="Q370" t="s">
        <v>54</v>
      </c>
      <c r="R370" t="s">
        <v>462</v>
      </c>
    </row>
    <row r="371" spans="16:18" x14ac:dyDescent="0.25">
      <c r="P371" t="s">
        <v>845</v>
      </c>
      <c r="Q371" t="s">
        <v>54</v>
      </c>
      <c r="R371" t="s">
        <v>844</v>
      </c>
    </row>
    <row r="372" spans="16:18" x14ac:dyDescent="0.25">
      <c r="P372" t="s">
        <v>847</v>
      </c>
      <c r="Q372" t="s">
        <v>54</v>
      </c>
      <c r="R372" t="s">
        <v>846</v>
      </c>
    </row>
    <row r="373" spans="16:18" x14ac:dyDescent="0.25">
      <c r="P373" t="s">
        <v>849</v>
      </c>
      <c r="Q373" t="s">
        <v>54</v>
      </c>
      <c r="R373" t="s">
        <v>848</v>
      </c>
    </row>
    <row r="374" spans="16:18" x14ac:dyDescent="0.25">
      <c r="P374" t="s">
        <v>851</v>
      </c>
      <c r="Q374" t="s">
        <v>54</v>
      </c>
      <c r="R374" t="s">
        <v>850</v>
      </c>
    </row>
    <row r="375" spans="16:18" x14ac:dyDescent="0.25">
      <c r="P375" t="s">
        <v>853</v>
      </c>
      <c r="Q375" t="s">
        <v>54</v>
      </c>
      <c r="R375" t="s">
        <v>852</v>
      </c>
    </row>
    <row r="376" spans="16:18" x14ac:dyDescent="0.25">
      <c r="P376" t="s">
        <v>855</v>
      </c>
      <c r="Q376" t="s">
        <v>54</v>
      </c>
      <c r="R376" t="s">
        <v>854</v>
      </c>
    </row>
    <row r="377" spans="16:18" x14ac:dyDescent="0.25">
      <c r="P377" t="s">
        <v>856</v>
      </c>
      <c r="Q377" t="s">
        <v>54</v>
      </c>
      <c r="R377" t="s">
        <v>274</v>
      </c>
    </row>
    <row r="378" spans="16:18" x14ac:dyDescent="0.25">
      <c r="P378" t="s">
        <v>858</v>
      </c>
      <c r="Q378" t="s">
        <v>54</v>
      </c>
      <c r="R378" t="s">
        <v>857</v>
      </c>
    </row>
    <row r="379" spans="16:18" x14ac:dyDescent="0.25">
      <c r="P379" t="s">
        <v>860</v>
      </c>
      <c r="Q379" t="s">
        <v>54</v>
      </c>
      <c r="R379" t="s">
        <v>859</v>
      </c>
    </row>
    <row r="380" spans="16:18" x14ac:dyDescent="0.25">
      <c r="P380" t="s">
        <v>861</v>
      </c>
      <c r="Q380" t="s">
        <v>54</v>
      </c>
      <c r="R380" t="s">
        <v>487</v>
      </c>
    </row>
    <row r="381" spans="16:18" x14ac:dyDescent="0.25">
      <c r="P381" t="s">
        <v>863</v>
      </c>
      <c r="Q381" t="s">
        <v>54</v>
      </c>
      <c r="R381" t="s">
        <v>862</v>
      </c>
    </row>
    <row r="382" spans="16:18" x14ac:dyDescent="0.25">
      <c r="P382" t="s">
        <v>865</v>
      </c>
      <c r="Q382" t="s">
        <v>54</v>
      </c>
      <c r="R382" t="s">
        <v>864</v>
      </c>
    </row>
    <row r="383" spans="16:18" x14ac:dyDescent="0.25">
      <c r="P383" t="s">
        <v>867</v>
      </c>
      <c r="Q383" t="s">
        <v>54</v>
      </c>
      <c r="R383" t="s">
        <v>866</v>
      </c>
    </row>
    <row r="384" spans="16:18" x14ac:dyDescent="0.25">
      <c r="P384" t="s">
        <v>868</v>
      </c>
      <c r="Q384" t="s">
        <v>54</v>
      </c>
      <c r="R384" t="s">
        <v>149</v>
      </c>
    </row>
    <row r="385" spans="16:18" x14ac:dyDescent="0.25">
      <c r="P385" t="s">
        <v>870</v>
      </c>
      <c r="Q385" t="s">
        <v>55</v>
      </c>
      <c r="R385" t="s">
        <v>869</v>
      </c>
    </row>
    <row r="386" spans="16:18" x14ac:dyDescent="0.25">
      <c r="P386" t="s">
        <v>872</v>
      </c>
      <c r="Q386" t="s">
        <v>55</v>
      </c>
      <c r="R386" t="s">
        <v>871</v>
      </c>
    </row>
    <row r="387" spans="16:18" x14ac:dyDescent="0.25">
      <c r="P387" t="s">
        <v>874</v>
      </c>
      <c r="Q387" t="s">
        <v>55</v>
      </c>
      <c r="R387" t="s">
        <v>873</v>
      </c>
    </row>
    <row r="388" spans="16:18" x14ac:dyDescent="0.25">
      <c r="P388" t="s">
        <v>875</v>
      </c>
      <c r="Q388" t="s">
        <v>55</v>
      </c>
      <c r="R388" t="s">
        <v>755</v>
      </c>
    </row>
    <row r="389" spans="16:18" x14ac:dyDescent="0.25">
      <c r="P389" t="s">
        <v>876</v>
      </c>
      <c r="Q389" t="s">
        <v>55</v>
      </c>
      <c r="R389" t="s">
        <v>158</v>
      </c>
    </row>
    <row r="390" spans="16:18" x14ac:dyDescent="0.25">
      <c r="P390" t="s">
        <v>878</v>
      </c>
      <c r="Q390" t="s">
        <v>55</v>
      </c>
      <c r="R390" t="s">
        <v>877</v>
      </c>
    </row>
    <row r="391" spans="16:18" x14ac:dyDescent="0.25">
      <c r="P391" t="s">
        <v>880</v>
      </c>
      <c r="Q391" t="s">
        <v>55</v>
      </c>
      <c r="R391" t="s">
        <v>879</v>
      </c>
    </row>
    <row r="392" spans="16:18" x14ac:dyDescent="0.25">
      <c r="P392" t="s">
        <v>882</v>
      </c>
      <c r="Q392" t="s">
        <v>55</v>
      </c>
      <c r="R392" t="s">
        <v>881</v>
      </c>
    </row>
    <row r="393" spans="16:18" x14ac:dyDescent="0.25">
      <c r="P393" t="s">
        <v>884</v>
      </c>
      <c r="Q393" t="s">
        <v>55</v>
      </c>
      <c r="R393" t="s">
        <v>883</v>
      </c>
    </row>
    <row r="394" spans="16:18" x14ac:dyDescent="0.25">
      <c r="P394" t="s">
        <v>886</v>
      </c>
      <c r="Q394" t="s">
        <v>55</v>
      </c>
      <c r="R394" t="s">
        <v>885</v>
      </c>
    </row>
    <row r="395" spans="16:18" x14ac:dyDescent="0.25">
      <c r="P395" t="s">
        <v>887</v>
      </c>
      <c r="Q395" t="s">
        <v>55</v>
      </c>
      <c r="R395" t="s">
        <v>162</v>
      </c>
    </row>
    <row r="396" spans="16:18" x14ac:dyDescent="0.25">
      <c r="P396" t="s">
        <v>889</v>
      </c>
      <c r="Q396" t="s">
        <v>55</v>
      </c>
      <c r="R396" t="s">
        <v>888</v>
      </c>
    </row>
    <row r="397" spans="16:18" x14ac:dyDescent="0.25">
      <c r="P397" t="s">
        <v>891</v>
      </c>
      <c r="Q397" t="s">
        <v>55</v>
      </c>
      <c r="R397" t="s">
        <v>890</v>
      </c>
    </row>
    <row r="398" spans="16:18" x14ac:dyDescent="0.25">
      <c r="P398" t="s">
        <v>893</v>
      </c>
      <c r="Q398" t="s">
        <v>55</v>
      </c>
      <c r="R398" t="s">
        <v>892</v>
      </c>
    </row>
    <row r="399" spans="16:18" x14ac:dyDescent="0.25">
      <c r="P399" t="s">
        <v>895</v>
      </c>
      <c r="Q399" t="s">
        <v>55</v>
      </c>
      <c r="R399" t="s">
        <v>894</v>
      </c>
    </row>
    <row r="400" spans="16:18" x14ac:dyDescent="0.25">
      <c r="P400" t="s">
        <v>897</v>
      </c>
      <c r="Q400" t="s">
        <v>55</v>
      </c>
      <c r="R400" t="s">
        <v>896</v>
      </c>
    </row>
    <row r="401" spans="16:18" x14ac:dyDescent="0.25">
      <c r="P401" t="s">
        <v>899</v>
      </c>
      <c r="Q401" t="s">
        <v>55</v>
      </c>
      <c r="R401" t="s">
        <v>898</v>
      </c>
    </row>
    <row r="402" spans="16:18" x14ac:dyDescent="0.25">
      <c r="P402" t="s">
        <v>901</v>
      </c>
      <c r="Q402" t="s">
        <v>55</v>
      </c>
      <c r="R402" t="s">
        <v>900</v>
      </c>
    </row>
    <row r="403" spans="16:18" x14ac:dyDescent="0.25">
      <c r="P403" t="s">
        <v>902</v>
      </c>
      <c r="Q403" t="s">
        <v>55</v>
      </c>
      <c r="R403" t="s">
        <v>170</v>
      </c>
    </row>
    <row r="404" spans="16:18" x14ac:dyDescent="0.25">
      <c r="P404" t="s">
        <v>904</v>
      </c>
      <c r="Q404" t="s">
        <v>55</v>
      </c>
      <c r="R404" t="s">
        <v>903</v>
      </c>
    </row>
    <row r="405" spans="16:18" x14ac:dyDescent="0.25">
      <c r="P405" t="s">
        <v>906</v>
      </c>
      <c r="Q405" t="s">
        <v>55</v>
      </c>
      <c r="R405" t="s">
        <v>905</v>
      </c>
    </row>
    <row r="406" spans="16:18" x14ac:dyDescent="0.25">
      <c r="P406" t="s">
        <v>907</v>
      </c>
      <c r="Q406" t="s">
        <v>55</v>
      </c>
      <c r="R406" t="s">
        <v>381</v>
      </c>
    </row>
    <row r="407" spans="16:18" x14ac:dyDescent="0.25">
      <c r="P407" t="s">
        <v>909</v>
      </c>
      <c r="Q407" t="s">
        <v>55</v>
      </c>
      <c r="R407" t="s">
        <v>908</v>
      </c>
    </row>
    <row r="408" spans="16:18" x14ac:dyDescent="0.25">
      <c r="P408" t="s">
        <v>911</v>
      </c>
      <c r="Q408" t="s">
        <v>55</v>
      </c>
      <c r="R408" t="s">
        <v>910</v>
      </c>
    </row>
    <row r="409" spans="16:18" x14ac:dyDescent="0.25">
      <c r="P409" t="s">
        <v>913</v>
      </c>
      <c r="Q409" t="s">
        <v>55</v>
      </c>
      <c r="R409" t="s">
        <v>912</v>
      </c>
    </row>
    <row r="410" spans="16:18" x14ac:dyDescent="0.25">
      <c r="P410" t="s">
        <v>915</v>
      </c>
      <c r="Q410" t="s">
        <v>55</v>
      </c>
      <c r="R410" t="s">
        <v>914</v>
      </c>
    </row>
    <row r="411" spans="16:18" x14ac:dyDescent="0.25">
      <c r="P411" t="s">
        <v>917</v>
      </c>
      <c r="Q411" t="s">
        <v>55</v>
      </c>
      <c r="R411" t="s">
        <v>916</v>
      </c>
    </row>
    <row r="412" spans="16:18" x14ac:dyDescent="0.25">
      <c r="P412" t="s">
        <v>918</v>
      </c>
      <c r="Q412" t="s">
        <v>55</v>
      </c>
      <c r="R412" t="s">
        <v>174</v>
      </c>
    </row>
    <row r="413" spans="16:18" x14ac:dyDescent="0.25">
      <c r="P413" t="s">
        <v>919</v>
      </c>
      <c r="Q413" t="s">
        <v>55</v>
      </c>
      <c r="R413" t="s">
        <v>180</v>
      </c>
    </row>
    <row r="414" spans="16:18" x14ac:dyDescent="0.25">
      <c r="P414" t="s">
        <v>920</v>
      </c>
      <c r="Q414" t="s">
        <v>55</v>
      </c>
      <c r="R414" t="s">
        <v>182</v>
      </c>
    </row>
    <row r="415" spans="16:18" x14ac:dyDescent="0.25">
      <c r="P415" t="s">
        <v>922</v>
      </c>
      <c r="Q415" t="s">
        <v>55</v>
      </c>
      <c r="R415" t="s">
        <v>921</v>
      </c>
    </row>
    <row r="416" spans="16:18" x14ac:dyDescent="0.25">
      <c r="P416" t="s">
        <v>924</v>
      </c>
      <c r="Q416" t="s">
        <v>55</v>
      </c>
      <c r="R416" t="s">
        <v>923</v>
      </c>
    </row>
    <row r="417" spans="16:18" x14ac:dyDescent="0.25">
      <c r="P417" t="s">
        <v>926</v>
      </c>
      <c r="Q417" t="s">
        <v>55</v>
      </c>
      <c r="R417" t="s">
        <v>925</v>
      </c>
    </row>
    <row r="418" spans="16:18" x14ac:dyDescent="0.25">
      <c r="P418" t="s">
        <v>927</v>
      </c>
      <c r="Q418" t="s">
        <v>55</v>
      </c>
      <c r="R418" t="s">
        <v>186</v>
      </c>
    </row>
    <row r="419" spans="16:18" x14ac:dyDescent="0.25">
      <c r="P419" t="s">
        <v>929</v>
      </c>
      <c r="Q419" t="s">
        <v>55</v>
      </c>
      <c r="R419" t="s">
        <v>928</v>
      </c>
    </row>
    <row r="420" spans="16:18" x14ac:dyDescent="0.25">
      <c r="P420" t="s">
        <v>930</v>
      </c>
      <c r="Q420" t="s">
        <v>55</v>
      </c>
      <c r="R420" t="s">
        <v>391</v>
      </c>
    </row>
    <row r="421" spans="16:18" x14ac:dyDescent="0.25">
      <c r="P421" t="s">
        <v>932</v>
      </c>
      <c r="Q421" t="s">
        <v>55</v>
      </c>
      <c r="R421" t="s">
        <v>931</v>
      </c>
    </row>
    <row r="422" spans="16:18" x14ac:dyDescent="0.25">
      <c r="P422" t="s">
        <v>934</v>
      </c>
      <c r="Q422" t="s">
        <v>55</v>
      </c>
      <c r="R422" t="s">
        <v>933</v>
      </c>
    </row>
    <row r="423" spans="16:18" x14ac:dyDescent="0.25">
      <c r="P423" t="s">
        <v>935</v>
      </c>
      <c r="Q423" t="s">
        <v>55</v>
      </c>
      <c r="R423" t="s">
        <v>397</v>
      </c>
    </row>
    <row r="424" spans="16:18" x14ac:dyDescent="0.25">
      <c r="P424" t="s">
        <v>937</v>
      </c>
      <c r="Q424" t="s">
        <v>55</v>
      </c>
      <c r="R424" t="s">
        <v>936</v>
      </c>
    </row>
    <row r="425" spans="16:18" x14ac:dyDescent="0.25">
      <c r="P425" t="s">
        <v>938</v>
      </c>
      <c r="Q425" t="s">
        <v>55</v>
      </c>
      <c r="R425" t="s">
        <v>774</v>
      </c>
    </row>
    <row r="426" spans="16:18" x14ac:dyDescent="0.25">
      <c r="P426" t="s">
        <v>940</v>
      </c>
      <c r="Q426" t="s">
        <v>55</v>
      </c>
      <c r="R426" t="s">
        <v>939</v>
      </c>
    </row>
    <row r="427" spans="16:18" x14ac:dyDescent="0.25">
      <c r="P427" t="s">
        <v>942</v>
      </c>
      <c r="Q427" t="s">
        <v>55</v>
      </c>
      <c r="R427" t="s">
        <v>941</v>
      </c>
    </row>
    <row r="428" spans="16:18" x14ac:dyDescent="0.25">
      <c r="P428" t="s">
        <v>944</v>
      </c>
      <c r="Q428" t="s">
        <v>55</v>
      </c>
      <c r="R428" t="s">
        <v>943</v>
      </c>
    </row>
    <row r="429" spans="16:18" x14ac:dyDescent="0.25">
      <c r="P429" t="s">
        <v>946</v>
      </c>
      <c r="Q429" t="s">
        <v>55</v>
      </c>
      <c r="R429" t="s">
        <v>945</v>
      </c>
    </row>
    <row r="430" spans="16:18" x14ac:dyDescent="0.25">
      <c r="P430" t="s">
        <v>948</v>
      </c>
      <c r="Q430" t="s">
        <v>55</v>
      </c>
      <c r="R430" t="s">
        <v>947</v>
      </c>
    </row>
    <row r="431" spans="16:18" x14ac:dyDescent="0.25">
      <c r="P431" t="s">
        <v>950</v>
      </c>
      <c r="Q431" t="s">
        <v>55</v>
      </c>
      <c r="R431" t="s">
        <v>949</v>
      </c>
    </row>
    <row r="432" spans="16:18" x14ac:dyDescent="0.25">
      <c r="P432" t="s">
        <v>951</v>
      </c>
      <c r="Q432" t="s">
        <v>55</v>
      </c>
      <c r="R432" t="s">
        <v>646</v>
      </c>
    </row>
    <row r="433" spans="16:18" x14ac:dyDescent="0.25">
      <c r="P433" t="s">
        <v>953</v>
      </c>
      <c r="Q433" t="s">
        <v>55</v>
      </c>
      <c r="R433" t="s">
        <v>952</v>
      </c>
    </row>
    <row r="434" spans="16:18" x14ac:dyDescent="0.25">
      <c r="P434" t="s">
        <v>955</v>
      </c>
      <c r="Q434" t="s">
        <v>55</v>
      </c>
      <c r="R434" t="s">
        <v>954</v>
      </c>
    </row>
    <row r="435" spans="16:18" x14ac:dyDescent="0.25">
      <c r="P435" t="s">
        <v>957</v>
      </c>
      <c r="Q435" t="s">
        <v>55</v>
      </c>
      <c r="R435" t="s">
        <v>956</v>
      </c>
    </row>
    <row r="436" spans="16:18" x14ac:dyDescent="0.25">
      <c r="P436" t="s">
        <v>958</v>
      </c>
      <c r="Q436" t="s">
        <v>55</v>
      </c>
      <c r="R436" t="s">
        <v>650</v>
      </c>
    </row>
    <row r="437" spans="16:18" x14ac:dyDescent="0.25">
      <c r="P437" t="s">
        <v>960</v>
      </c>
      <c r="Q437" t="s">
        <v>55</v>
      </c>
      <c r="R437" t="s">
        <v>959</v>
      </c>
    </row>
    <row r="438" spans="16:18" x14ac:dyDescent="0.25">
      <c r="P438" t="s">
        <v>962</v>
      </c>
      <c r="Q438" t="s">
        <v>55</v>
      </c>
      <c r="R438" t="s">
        <v>961</v>
      </c>
    </row>
    <row r="439" spans="16:18" x14ac:dyDescent="0.25">
      <c r="P439" t="s">
        <v>964</v>
      </c>
      <c r="Q439" t="s">
        <v>55</v>
      </c>
      <c r="R439" t="s">
        <v>963</v>
      </c>
    </row>
    <row r="440" spans="16:18" x14ac:dyDescent="0.25">
      <c r="P440" t="s">
        <v>965</v>
      </c>
      <c r="Q440" t="s">
        <v>55</v>
      </c>
      <c r="R440" t="s">
        <v>212</v>
      </c>
    </row>
    <row r="441" spans="16:18" x14ac:dyDescent="0.25">
      <c r="P441" t="s">
        <v>967</v>
      </c>
      <c r="Q441" t="s">
        <v>55</v>
      </c>
      <c r="R441" t="s">
        <v>966</v>
      </c>
    </row>
    <row r="442" spans="16:18" x14ac:dyDescent="0.25">
      <c r="P442" t="s">
        <v>969</v>
      </c>
      <c r="Q442" t="s">
        <v>55</v>
      </c>
      <c r="R442" t="s">
        <v>968</v>
      </c>
    </row>
    <row r="443" spans="16:18" x14ac:dyDescent="0.25">
      <c r="P443" t="s">
        <v>970</v>
      </c>
      <c r="Q443" t="s">
        <v>55</v>
      </c>
      <c r="R443" t="s">
        <v>214</v>
      </c>
    </row>
    <row r="444" spans="16:18" x14ac:dyDescent="0.25">
      <c r="P444" t="s">
        <v>971</v>
      </c>
      <c r="Q444" t="s">
        <v>55</v>
      </c>
      <c r="R444" t="s">
        <v>411</v>
      </c>
    </row>
    <row r="445" spans="16:18" x14ac:dyDescent="0.25">
      <c r="P445" t="s">
        <v>973</v>
      </c>
      <c r="Q445" t="s">
        <v>55</v>
      </c>
      <c r="R445" t="s">
        <v>972</v>
      </c>
    </row>
    <row r="446" spans="16:18" x14ac:dyDescent="0.25">
      <c r="P446" t="s">
        <v>975</v>
      </c>
      <c r="Q446" t="s">
        <v>55</v>
      </c>
      <c r="R446" t="s">
        <v>974</v>
      </c>
    </row>
    <row r="447" spans="16:18" x14ac:dyDescent="0.25">
      <c r="P447" t="s">
        <v>977</v>
      </c>
      <c r="Q447" t="s">
        <v>55</v>
      </c>
      <c r="R447" t="s">
        <v>976</v>
      </c>
    </row>
    <row r="448" spans="16:18" x14ac:dyDescent="0.25">
      <c r="P448" t="s">
        <v>979</v>
      </c>
      <c r="Q448" t="s">
        <v>55</v>
      </c>
      <c r="R448" t="s">
        <v>978</v>
      </c>
    </row>
    <row r="449" spans="16:18" x14ac:dyDescent="0.25">
      <c r="P449" t="s">
        <v>981</v>
      </c>
      <c r="Q449" t="s">
        <v>55</v>
      </c>
      <c r="R449" t="s">
        <v>980</v>
      </c>
    </row>
    <row r="450" spans="16:18" x14ac:dyDescent="0.25">
      <c r="P450" t="s">
        <v>982</v>
      </c>
      <c r="Q450" t="s">
        <v>55</v>
      </c>
      <c r="R450" t="s">
        <v>218</v>
      </c>
    </row>
    <row r="451" spans="16:18" x14ac:dyDescent="0.25">
      <c r="P451" t="s">
        <v>984</v>
      </c>
      <c r="Q451" t="s">
        <v>55</v>
      </c>
      <c r="R451" t="s">
        <v>983</v>
      </c>
    </row>
    <row r="452" spans="16:18" x14ac:dyDescent="0.25">
      <c r="P452" t="s">
        <v>986</v>
      </c>
      <c r="Q452" t="s">
        <v>55</v>
      </c>
      <c r="R452" t="s">
        <v>985</v>
      </c>
    </row>
    <row r="453" spans="16:18" x14ac:dyDescent="0.25">
      <c r="P453" t="s">
        <v>988</v>
      </c>
      <c r="Q453" t="s">
        <v>55</v>
      </c>
      <c r="R453" t="s">
        <v>987</v>
      </c>
    </row>
    <row r="454" spans="16:18" x14ac:dyDescent="0.25">
      <c r="P454" t="s">
        <v>990</v>
      </c>
      <c r="Q454" t="s">
        <v>55</v>
      </c>
      <c r="R454" t="s">
        <v>989</v>
      </c>
    </row>
    <row r="455" spans="16:18" x14ac:dyDescent="0.25">
      <c r="P455" t="s">
        <v>992</v>
      </c>
      <c r="Q455" t="s">
        <v>55</v>
      </c>
      <c r="R455" t="s">
        <v>991</v>
      </c>
    </row>
    <row r="456" spans="16:18" x14ac:dyDescent="0.25">
      <c r="P456" t="s">
        <v>994</v>
      </c>
      <c r="Q456" t="s">
        <v>55</v>
      </c>
      <c r="R456" t="s">
        <v>993</v>
      </c>
    </row>
    <row r="457" spans="16:18" x14ac:dyDescent="0.25">
      <c r="P457" t="s">
        <v>996</v>
      </c>
      <c r="Q457" t="s">
        <v>55</v>
      </c>
      <c r="R457" t="s">
        <v>995</v>
      </c>
    </row>
    <row r="458" spans="16:18" x14ac:dyDescent="0.25">
      <c r="P458" t="s">
        <v>998</v>
      </c>
      <c r="Q458" t="s">
        <v>55</v>
      </c>
      <c r="R458" t="s">
        <v>997</v>
      </c>
    </row>
    <row r="459" spans="16:18" x14ac:dyDescent="0.25">
      <c r="P459" t="s">
        <v>999</v>
      </c>
      <c r="Q459" t="s">
        <v>55</v>
      </c>
      <c r="R459" t="s">
        <v>222</v>
      </c>
    </row>
    <row r="460" spans="16:18" x14ac:dyDescent="0.25">
      <c r="P460" t="s">
        <v>1000</v>
      </c>
      <c r="Q460" t="s">
        <v>55</v>
      </c>
      <c r="R460" t="s">
        <v>224</v>
      </c>
    </row>
    <row r="461" spans="16:18" x14ac:dyDescent="0.25">
      <c r="P461" t="s">
        <v>1002</v>
      </c>
      <c r="Q461" t="s">
        <v>55</v>
      </c>
      <c r="R461" t="s">
        <v>1001</v>
      </c>
    </row>
    <row r="462" spans="16:18" x14ac:dyDescent="0.25">
      <c r="P462" t="s">
        <v>1003</v>
      </c>
      <c r="Q462" t="s">
        <v>55</v>
      </c>
      <c r="R462" t="s">
        <v>226</v>
      </c>
    </row>
    <row r="463" spans="16:18" x14ac:dyDescent="0.25">
      <c r="P463" t="s">
        <v>1005</v>
      </c>
      <c r="Q463" t="s">
        <v>55</v>
      </c>
      <c r="R463" t="s">
        <v>1004</v>
      </c>
    </row>
    <row r="464" spans="16:18" x14ac:dyDescent="0.25">
      <c r="P464" t="s">
        <v>1007</v>
      </c>
      <c r="Q464" t="s">
        <v>55</v>
      </c>
      <c r="R464" t="s">
        <v>1006</v>
      </c>
    </row>
    <row r="465" spans="16:18" x14ac:dyDescent="0.25">
      <c r="P465" t="s">
        <v>1008</v>
      </c>
      <c r="Q465" t="s">
        <v>55</v>
      </c>
      <c r="R465" t="s">
        <v>228</v>
      </c>
    </row>
    <row r="466" spans="16:18" x14ac:dyDescent="0.25">
      <c r="P466" t="s">
        <v>1010</v>
      </c>
      <c r="Q466" t="s">
        <v>55</v>
      </c>
      <c r="R466" t="s">
        <v>1009</v>
      </c>
    </row>
    <row r="467" spans="16:18" x14ac:dyDescent="0.25">
      <c r="P467" t="s">
        <v>1011</v>
      </c>
      <c r="Q467" t="s">
        <v>55</v>
      </c>
      <c r="R467" t="s">
        <v>430</v>
      </c>
    </row>
    <row r="468" spans="16:18" x14ac:dyDescent="0.25">
      <c r="P468" t="s">
        <v>1013</v>
      </c>
      <c r="Q468" t="s">
        <v>55</v>
      </c>
      <c r="R468" t="s">
        <v>1012</v>
      </c>
    </row>
    <row r="469" spans="16:18" x14ac:dyDescent="0.25">
      <c r="P469" t="s">
        <v>1014</v>
      </c>
      <c r="Q469" t="s">
        <v>55</v>
      </c>
      <c r="R469" t="s">
        <v>230</v>
      </c>
    </row>
    <row r="470" spans="16:18" x14ac:dyDescent="0.25">
      <c r="P470" t="s">
        <v>1016</v>
      </c>
      <c r="Q470" t="s">
        <v>55</v>
      </c>
      <c r="R470" t="s">
        <v>1015</v>
      </c>
    </row>
    <row r="471" spans="16:18" x14ac:dyDescent="0.25">
      <c r="P471" t="s">
        <v>1018</v>
      </c>
      <c r="Q471" t="s">
        <v>55</v>
      </c>
      <c r="R471" t="s">
        <v>1017</v>
      </c>
    </row>
    <row r="472" spans="16:18" x14ac:dyDescent="0.25">
      <c r="P472" t="s">
        <v>1019</v>
      </c>
      <c r="Q472" t="s">
        <v>55</v>
      </c>
      <c r="R472" t="s">
        <v>236</v>
      </c>
    </row>
    <row r="473" spans="16:18" x14ac:dyDescent="0.25">
      <c r="P473" t="s">
        <v>1020</v>
      </c>
      <c r="Q473" t="s">
        <v>55</v>
      </c>
      <c r="R473" t="s">
        <v>819</v>
      </c>
    </row>
    <row r="474" spans="16:18" x14ac:dyDescent="0.25">
      <c r="P474" t="s">
        <v>1021</v>
      </c>
      <c r="Q474" t="s">
        <v>55</v>
      </c>
      <c r="R474" t="s">
        <v>436</v>
      </c>
    </row>
    <row r="475" spans="16:18" x14ac:dyDescent="0.25">
      <c r="P475" t="s">
        <v>1023</v>
      </c>
      <c r="Q475" t="s">
        <v>55</v>
      </c>
      <c r="R475" t="s">
        <v>1022</v>
      </c>
    </row>
    <row r="476" spans="16:18" x14ac:dyDescent="0.25">
      <c r="P476" t="s">
        <v>1024</v>
      </c>
      <c r="Q476" t="s">
        <v>55</v>
      </c>
      <c r="R476" t="s">
        <v>240</v>
      </c>
    </row>
    <row r="477" spans="16:18" x14ac:dyDescent="0.25">
      <c r="P477" t="s">
        <v>1026</v>
      </c>
      <c r="Q477" t="s">
        <v>55</v>
      </c>
      <c r="R477" t="s">
        <v>1025</v>
      </c>
    </row>
    <row r="478" spans="16:18" x14ac:dyDescent="0.25">
      <c r="P478" t="s">
        <v>1028</v>
      </c>
      <c r="Q478" t="s">
        <v>55</v>
      </c>
      <c r="R478" t="s">
        <v>1027</v>
      </c>
    </row>
    <row r="479" spans="16:18" x14ac:dyDescent="0.25">
      <c r="P479" t="s">
        <v>1030</v>
      </c>
      <c r="Q479" t="s">
        <v>55</v>
      </c>
      <c r="R479" t="s">
        <v>1029</v>
      </c>
    </row>
    <row r="480" spans="16:18" x14ac:dyDescent="0.25">
      <c r="P480" t="s">
        <v>1031</v>
      </c>
      <c r="Q480" t="s">
        <v>55</v>
      </c>
      <c r="R480" t="s">
        <v>242</v>
      </c>
    </row>
    <row r="481" spans="16:18" x14ac:dyDescent="0.25">
      <c r="P481" t="s">
        <v>1032</v>
      </c>
      <c r="Q481" t="s">
        <v>55</v>
      </c>
      <c r="R481" t="s">
        <v>244</v>
      </c>
    </row>
    <row r="482" spans="16:18" x14ac:dyDescent="0.25">
      <c r="P482" t="s">
        <v>1033</v>
      </c>
      <c r="Q482" t="s">
        <v>55</v>
      </c>
      <c r="R482" t="s">
        <v>248</v>
      </c>
    </row>
    <row r="483" spans="16:18" x14ac:dyDescent="0.25">
      <c r="P483" t="s">
        <v>1035</v>
      </c>
      <c r="Q483" t="s">
        <v>55</v>
      </c>
      <c r="R483" t="s">
        <v>1034</v>
      </c>
    </row>
    <row r="484" spans="16:18" x14ac:dyDescent="0.25">
      <c r="P484" t="s">
        <v>1036</v>
      </c>
      <c r="Q484" t="s">
        <v>55</v>
      </c>
      <c r="R484" t="s">
        <v>446</v>
      </c>
    </row>
    <row r="485" spans="16:18" x14ac:dyDescent="0.25">
      <c r="P485" t="s">
        <v>1038</v>
      </c>
      <c r="Q485" t="s">
        <v>55</v>
      </c>
      <c r="R485" t="s">
        <v>1037</v>
      </c>
    </row>
    <row r="486" spans="16:18" x14ac:dyDescent="0.25">
      <c r="P486" t="s">
        <v>1039</v>
      </c>
      <c r="Q486" t="s">
        <v>55</v>
      </c>
      <c r="R486" t="s">
        <v>254</v>
      </c>
    </row>
    <row r="487" spans="16:18" x14ac:dyDescent="0.25">
      <c r="P487" t="s">
        <v>1040</v>
      </c>
      <c r="Q487" t="s">
        <v>55</v>
      </c>
      <c r="R487" t="s">
        <v>256</v>
      </c>
    </row>
    <row r="488" spans="16:18" x14ac:dyDescent="0.25">
      <c r="P488" t="s">
        <v>1041</v>
      </c>
      <c r="Q488" t="s">
        <v>55</v>
      </c>
      <c r="R488" t="s">
        <v>258</v>
      </c>
    </row>
    <row r="489" spans="16:18" x14ac:dyDescent="0.25">
      <c r="P489" t="s">
        <v>1043</v>
      </c>
      <c r="Q489" t="s">
        <v>55</v>
      </c>
      <c r="R489" t="s">
        <v>1042</v>
      </c>
    </row>
    <row r="490" spans="16:18" x14ac:dyDescent="0.25">
      <c r="P490" t="s">
        <v>1045</v>
      </c>
      <c r="Q490" t="s">
        <v>55</v>
      </c>
      <c r="R490" t="s">
        <v>1044</v>
      </c>
    </row>
    <row r="491" spans="16:18" x14ac:dyDescent="0.25">
      <c r="P491" t="s">
        <v>1046</v>
      </c>
      <c r="Q491" t="s">
        <v>55</v>
      </c>
      <c r="R491" t="s">
        <v>452</v>
      </c>
    </row>
    <row r="492" spans="16:18" x14ac:dyDescent="0.25">
      <c r="P492" t="s">
        <v>1048</v>
      </c>
      <c r="Q492" t="s">
        <v>55</v>
      </c>
      <c r="R492" t="s">
        <v>1047</v>
      </c>
    </row>
    <row r="493" spans="16:18" x14ac:dyDescent="0.25">
      <c r="P493" t="s">
        <v>1050</v>
      </c>
      <c r="Q493" t="s">
        <v>55</v>
      </c>
      <c r="R493" t="s">
        <v>1049</v>
      </c>
    </row>
    <row r="494" spans="16:18" x14ac:dyDescent="0.25">
      <c r="P494" t="s">
        <v>1052</v>
      </c>
      <c r="Q494" t="s">
        <v>55</v>
      </c>
      <c r="R494" t="s">
        <v>1051</v>
      </c>
    </row>
    <row r="495" spans="16:18" x14ac:dyDescent="0.25">
      <c r="P495" t="s">
        <v>1054</v>
      </c>
      <c r="Q495" t="s">
        <v>55</v>
      </c>
      <c r="R495" t="s">
        <v>1053</v>
      </c>
    </row>
    <row r="496" spans="16:18" x14ac:dyDescent="0.25">
      <c r="P496" t="s">
        <v>1055</v>
      </c>
      <c r="Q496" t="s">
        <v>55</v>
      </c>
      <c r="R496" t="s">
        <v>262</v>
      </c>
    </row>
    <row r="497" spans="16:18" x14ac:dyDescent="0.25">
      <c r="P497" t="s">
        <v>1057</v>
      </c>
      <c r="Q497" t="s">
        <v>55</v>
      </c>
      <c r="R497" t="s">
        <v>1056</v>
      </c>
    </row>
    <row r="498" spans="16:18" x14ac:dyDescent="0.25">
      <c r="P498" t="s">
        <v>1058</v>
      </c>
      <c r="Q498" t="s">
        <v>55</v>
      </c>
      <c r="R498" t="s">
        <v>264</v>
      </c>
    </row>
    <row r="499" spans="16:18" x14ac:dyDescent="0.25">
      <c r="P499" t="s">
        <v>1059</v>
      </c>
      <c r="Q499" t="s">
        <v>55</v>
      </c>
      <c r="R499" t="s">
        <v>462</v>
      </c>
    </row>
    <row r="500" spans="16:18" x14ac:dyDescent="0.25">
      <c r="P500" t="s">
        <v>1060</v>
      </c>
      <c r="Q500" t="s">
        <v>55</v>
      </c>
      <c r="R500" t="s">
        <v>468</v>
      </c>
    </row>
    <row r="501" spans="16:18" x14ac:dyDescent="0.25">
      <c r="P501" t="s">
        <v>1061</v>
      </c>
      <c r="Q501" t="s">
        <v>55</v>
      </c>
      <c r="R501" t="s">
        <v>844</v>
      </c>
    </row>
    <row r="502" spans="16:18" x14ac:dyDescent="0.25">
      <c r="P502" t="s">
        <v>1063</v>
      </c>
      <c r="Q502" t="s">
        <v>55</v>
      </c>
      <c r="R502" t="s">
        <v>1062</v>
      </c>
    </row>
    <row r="503" spans="16:18" x14ac:dyDescent="0.25">
      <c r="P503" t="s">
        <v>1065</v>
      </c>
      <c r="Q503" t="s">
        <v>55</v>
      </c>
      <c r="R503" t="s">
        <v>1064</v>
      </c>
    </row>
    <row r="504" spans="16:18" x14ac:dyDescent="0.25">
      <c r="P504" t="s">
        <v>1066</v>
      </c>
      <c r="Q504" t="s">
        <v>55</v>
      </c>
      <c r="R504" t="s">
        <v>266</v>
      </c>
    </row>
    <row r="505" spans="16:18" x14ac:dyDescent="0.25">
      <c r="P505" t="s">
        <v>1068</v>
      </c>
      <c r="Q505" t="s">
        <v>55</v>
      </c>
      <c r="R505" t="s">
        <v>1067</v>
      </c>
    </row>
    <row r="506" spans="16:18" x14ac:dyDescent="0.25">
      <c r="P506" t="s">
        <v>1070</v>
      </c>
      <c r="Q506" t="s">
        <v>55</v>
      </c>
      <c r="R506" t="s">
        <v>1069</v>
      </c>
    </row>
    <row r="507" spans="16:18" x14ac:dyDescent="0.25">
      <c r="P507" t="s">
        <v>1072</v>
      </c>
      <c r="Q507" t="s">
        <v>55</v>
      </c>
      <c r="R507" t="s">
        <v>1071</v>
      </c>
    </row>
    <row r="508" spans="16:18" x14ac:dyDescent="0.25">
      <c r="P508" t="s">
        <v>1074</v>
      </c>
      <c r="Q508" t="s">
        <v>55</v>
      </c>
      <c r="R508" t="s">
        <v>1073</v>
      </c>
    </row>
    <row r="509" spans="16:18" x14ac:dyDescent="0.25">
      <c r="P509" t="s">
        <v>1075</v>
      </c>
      <c r="Q509" t="s">
        <v>55</v>
      </c>
      <c r="R509" t="s">
        <v>854</v>
      </c>
    </row>
    <row r="510" spans="16:18" x14ac:dyDescent="0.25">
      <c r="P510" t="s">
        <v>1077</v>
      </c>
      <c r="Q510" t="s">
        <v>55</v>
      </c>
      <c r="R510" t="s">
        <v>1076</v>
      </c>
    </row>
    <row r="511" spans="16:18" x14ac:dyDescent="0.25">
      <c r="P511" t="s">
        <v>1079</v>
      </c>
      <c r="Q511" t="s">
        <v>55</v>
      </c>
      <c r="R511" t="s">
        <v>1078</v>
      </c>
    </row>
    <row r="512" spans="16:18" x14ac:dyDescent="0.25">
      <c r="P512" t="s">
        <v>1081</v>
      </c>
      <c r="Q512" t="s">
        <v>55</v>
      </c>
      <c r="R512" t="s">
        <v>1080</v>
      </c>
    </row>
    <row r="513" spans="16:18" x14ac:dyDescent="0.25">
      <c r="P513" t="s">
        <v>1082</v>
      </c>
      <c r="Q513" t="s">
        <v>55</v>
      </c>
      <c r="R513" t="s">
        <v>274</v>
      </c>
    </row>
    <row r="514" spans="16:18" x14ac:dyDescent="0.25">
      <c r="P514" t="s">
        <v>1084</v>
      </c>
      <c r="Q514" t="s">
        <v>55</v>
      </c>
      <c r="R514" t="s">
        <v>1083</v>
      </c>
    </row>
    <row r="515" spans="16:18" x14ac:dyDescent="0.25">
      <c r="P515" t="s">
        <v>1086</v>
      </c>
      <c r="Q515" t="s">
        <v>55</v>
      </c>
      <c r="R515" t="s">
        <v>1085</v>
      </c>
    </row>
    <row r="516" spans="16:18" x14ac:dyDescent="0.25">
      <c r="P516" t="s">
        <v>1088</v>
      </c>
      <c r="Q516" t="s">
        <v>55</v>
      </c>
      <c r="R516" t="s">
        <v>1087</v>
      </c>
    </row>
    <row r="517" spans="16:18" x14ac:dyDescent="0.25">
      <c r="P517" t="s">
        <v>1089</v>
      </c>
      <c r="Q517" t="s">
        <v>55</v>
      </c>
      <c r="R517" t="s">
        <v>859</v>
      </c>
    </row>
    <row r="518" spans="16:18" x14ac:dyDescent="0.25">
      <c r="P518" t="s">
        <v>1091</v>
      </c>
      <c r="Q518" t="s">
        <v>55</v>
      </c>
      <c r="R518" t="s">
        <v>1090</v>
      </c>
    </row>
    <row r="519" spans="16:18" x14ac:dyDescent="0.25">
      <c r="P519" t="s">
        <v>1093</v>
      </c>
      <c r="Q519" t="s">
        <v>55</v>
      </c>
      <c r="R519" t="s">
        <v>1092</v>
      </c>
    </row>
    <row r="520" spans="16:18" x14ac:dyDescent="0.25">
      <c r="P520" t="s">
        <v>1095</v>
      </c>
      <c r="Q520" t="s">
        <v>55</v>
      </c>
      <c r="R520" t="s">
        <v>1094</v>
      </c>
    </row>
    <row r="521" spans="16:18" x14ac:dyDescent="0.25">
      <c r="P521" t="s">
        <v>1097</v>
      </c>
      <c r="Q521" t="s">
        <v>55</v>
      </c>
      <c r="R521" t="s">
        <v>1096</v>
      </c>
    </row>
    <row r="522" spans="16:18" x14ac:dyDescent="0.25">
      <c r="P522" t="s">
        <v>1099</v>
      </c>
      <c r="Q522" t="s">
        <v>55</v>
      </c>
      <c r="R522" t="s">
        <v>1098</v>
      </c>
    </row>
    <row r="523" spans="16:18" x14ac:dyDescent="0.25">
      <c r="P523" t="s">
        <v>1101</v>
      </c>
      <c r="Q523" t="s">
        <v>55</v>
      </c>
      <c r="R523" t="s">
        <v>1100</v>
      </c>
    </row>
    <row r="524" spans="16:18" x14ac:dyDescent="0.25">
      <c r="P524" t="s">
        <v>1103</v>
      </c>
      <c r="Q524" t="s">
        <v>55</v>
      </c>
      <c r="R524" t="s">
        <v>1102</v>
      </c>
    </row>
    <row r="525" spans="16:18" x14ac:dyDescent="0.25">
      <c r="P525" t="s">
        <v>1105</v>
      </c>
      <c r="Q525" t="s">
        <v>55</v>
      </c>
      <c r="R525" t="s">
        <v>1104</v>
      </c>
    </row>
    <row r="526" spans="16:18" x14ac:dyDescent="0.25">
      <c r="P526" t="s">
        <v>1107</v>
      </c>
      <c r="Q526" t="s">
        <v>55</v>
      </c>
      <c r="R526" t="s">
        <v>1106</v>
      </c>
    </row>
    <row r="527" spans="16:18" x14ac:dyDescent="0.25">
      <c r="P527" t="s">
        <v>1109</v>
      </c>
      <c r="Q527" t="s">
        <v>55</v>
      </c>
      <c r="R527" t="s">
        <v>1108</v>
      </c>
    </row>
    <row r="528" spans="16:18" x14ac:dyDescent="0.25">
      <c r="P528" t="s">
        <v>1110</v>
      </c>
      <c r="Q528" t="s">
        <v>55</v>
      </c>
      <c r="R528" t="s">
        <v>487</v>
      </c>
    </row>
    <row r="529" spans="16:18" x14ac:dyDescent="0.25">
      <c r="P529" t="s">
        <v>1112</v>
      </c>
      <c r="Q529" t="s">
        <v>55</v>
      </c>
      <c r="R529" t="s">
        <v>1111</v>
      </c>
    </row>
    <row r="530" spans="16:18" x14ac:dyDescent="0.25">
      <c r="P530" t="s">
        <v>1113</v>
      </c>
      <c r="Q530" t="s">
        <v>55</v>
      </c>
      <c r="R530" t="s">
        <v>282</v>
      </c>
    </row>
    <row r="531" spans="16:18" x14ac:dyDescent="0.25">
      <c r="P531" t="s">
        <v>1114</v>
      </c>
      <c r="Q531" t="s">
        <v>55</v>
      </c>
      <c r="R531" t="s">
        <v>866</v>
      </c>
    </row>
    <row r="532" spans="16:18" x14ac:dyDescent="0.25">
      <c r="P532" t="s">
        <v>1116</v>
      </c>
      <c r="Q532" t="s">
        <v>55</v>
      </c>
      <c r="R532" t="s">
        <v>1115</v>
      </c>
    </row>
    <row r="533" spans="16:18" x14ac:dyDescent="0.25">
      <c r="P533" t="s">
        <v>1118</v>
      </c>
      <c r="Q533" t="s">
        <v>55</v>
      </c>
      <c r="R533" t="s">
        <v>1117</v>
      </c>
    </row>
    <row r="534" spans="16:18" x14ac:dyDescent="0.25">
      <c r="P534" t="s">
        <v>1119</v>
      </c>
      <c r="Q534" t="s">
        <v>55</v>
      </c>
      <c r="R534" t="s">
        <v>149</v>
      </c>
    </row>
    <row r="535" spans="16:18" x14ac:dyDescent="0.25">
      <c r="P535" t="s">
        <v>1121</v>
      </c>
      <c r="Q535" t="s">
        <v>55</v>
      </c>
      <c r="R535" t="s">
        <v>1120</v>
      </c>
    </row>
    <row r="536" spans="16:18" x14ac:dyDescent="0.25">
      <c r="P536" t="s">
        <v>1123</v>
      </c>
      <c r="Q536" t="s">
        <v>55</v>
      </c>
      <c r="R536" t="s">
        <v>1122</v>
      </c>
    </row>
    <row r="537" spans="16:18" x14ac:dyDescent="0.25">
      <c r="P537" t="s">
        <v>1125</v>
      </c>
      <c r="Q537" t="s">
        <v>55</v>
      </c>
      <c r="R537" t="s">
        <v>1124</v>
      </c>
    </row>
    <row r="538" spans="16:18" x14ac:dyDescent="0.25">
      <c r="P538" t="s">
        <v>1126</v>
      </c>
      <c r="Q538" t="s">
        <v>55</v>
      </c>
      <c r="R538" t="s">
        <v>492</v>
      </c>
    </row>
    <row r="539" spans="16:18" x14ac:dyDescent="0.25">
      <c r="P539" t="s">
        <v>1128</v>
      </c>
      <c r="Q539" t="s">
        <v>55</v>
      </c>
      <c r="R539" t="s">
        <v>1127</v>
      </c>
    </row>
    <row r="540" spans="16:18" x14ac:dyDescent="0.25">
      <c r="P540" t="s">
        <v>1129</v>
      </c>
      <c r="Q540" t="s">
        <v>55</v>
      </c>
      <c r="R540" t="s">
        <v>285</v>
      </c>
    </row>
    <row r="541" spans="16:18" x14ac:dyDescent="0.25">
      <c r="P541" t="s">
        <v>1131</v>
      </c>
      <c r="Q541" t="s">
        <v>55</v>
      </c>
      <c r="R541" t="s">
        <v>1130</v>
      </c>
    </row>
    <row r="542" spans="16:18" x14ac:dyDescent="0.25">
      <c r="P542" t="s">
        <v>1133</v>
      </c>
      <c r="Q542" t="s">
        <v>55</v>
      </c>
      <c r="R542" t="s">
        <v>1132</v>
      </c>
    </row>
    <row r="543" spans="16:18" x14ac:dyDescent="0.25">
      <c r="P543" t="s">
        <v>1135</v>
      </c>
      <c r="Q543" t="s">
        <v>55</v>
      </c>
      <c r="R543" t="s">
        <v>1134</v>
      </c>
    </row>
    <row r="544" spans="16:18" x14ac:dyDescent="0.25">
      <c r="P544" t="s">
        <v>1136</v>
      </c>
      <c r="Q544" t="s">
        <v>56</v>
      </c>
      <c r="R544" t="s">
        <v>113</v>
      </c>
    </row>
    <row r="545" spans="16:18" x14ac:dyDescent="0.25">
      <c r="P545" t="s">
        <v>1138</v>
      </c>
      <c r="Q545" t="s">
        <v>56</v>
      </c>
      <c r="R545" t="s">
        <v>1137</v>
      </c>
    </row>
    <row r="546" spans="16:18" x14ac:dyDescent="0.25">
      <c r="P546" t="s">
        <v>1140</v>
      </c>
      <c r="Q546" t="s">
        <v>56</v>
      </c>
      <c r="R546" t="s">
        <v>1139</v>
      </c>
    </row>
    <row r="547" spans="16:18" x14ac:dyDescent="0.25">
      <c r="P547" t="s">
        <v>1142</v>
      </c>
      <c r="Q547" t="s">
        <v>56</v>
      </c>
      <c r="R547" t="s">
        <v>1141</v>
      </c>
    </row>
    <row r="548" spans="16:18" x14ac:dyDescent="0.25">
      <c r="P548" t="s">
        <v>1144</v>
      </c>
      <c r="Q548" t="s">
        <v>56</v>
      </c>
      <c r="R548" t="s">
        <v>1143</v>
      </c>
    </row>
    <row r="549" spans="16:18" x14ac:dyDescent="0.25">
      <c r="P549" t="s">
        <v>1146</v>
      </c>
      <c r="Q549" t="s">
        <v>57</v>
      </c>
      <c r="R549" t="s">
        <v>1145</v>
      </c>
    </row>
    <row r="550" spans="16:18" x14ac:dyDescent="0.25">
      <c r="P550" t="s">
        <v>1147</v>
      </c>
      <c r="Q550" t="s">
        <v>57</v>
      </c>
      <c r="R550" t="s">
        <v>612</v>
      </c>
    </row>
    <row r="551" spans="16:18" x14ac:dyDescent="0.25">
      <c r="P551" t="s">
        <v>1149</v>
      </c>
      <c r="Q551" t="s">
        <v>57</v>
      </c>
      <c r="R551" t="s">
        <v>1148</v>
      </c>
    </row>
    <row r="552" spans="16:18" x14ac:dyDescent="0.25">
      <c r="P552" t="s">
        <v>1151</v>
      </c>
      <c r="Q552" t="s">
        <v>57</v>
      </c>
      <c r="R552" t="s">
        <v>1150</v>
      </c>
    </row>
    <row r="553" spans="16:18" x14ac:dyDescent="0.25">
      <c r="P553" t="s">
        <v>1153</v>
      </c>
      <c r="Q553" t="s">
        <v>57</v>
      </c>
      <c r="R553" t="s">
        <v>1152</v>
      </c>
    </row>
    <row r="554" spans="16:18" x14ac:dyDescent="0.25">
      <c r="P554" t="s">
        <v>1155</v>
      </c>
      <c r="Q554" t="s">
        <v>57</v>
      </c>
      <c r="R554" t="s">
        <v>1154</v>
      </c>
    </row>
    <row r="555" spans="16:18" x14ac:dyDescent="0.25">
      <c r="P555" t="s">
        <v>1157</v>
      </c>
      <c r="Q555" t="s">
        <v>57</v>
      </c>
      <c r="R555" t="s">
        <v>1156</v>
      </c>
    </row>
    <row r="556" spans="16:18" x14ac:dyDescent="0.25">
      <c r="P556" t="s">
        <v>1159</v>
      </c>
      <c r="Q556" t="s">
        <v>57</v>
      </c>
      <c r="R556" t="s">
        <v>1158</v>
      </c>
    </row>
    <row r="557" spans="16:18" x14ac:dyDescent="0.25">
      <c r="P557" t="s">
        <v>1161</v>
      </c>
      <c r="Q557" t="s">
        <v>57</v>
      </c>
      <c r="R557" t="s">
        <v>1160</v>
      </c>
    </row>
    <row r="558" spans="16:18" x14ac:dyDescent="0.25">
      <c r="P558" t="s">
        <v>1163</v>
      </c>
      <c r="Q558" t="s">
        <v>57</v>
      </c>
      <c r="R558" t="s">
        <v>1162</v>
      </c>
    </row>
    <row r="559" spans="16:18" x14ac:dyDescent="0.25">
      <c r="P559" t="s">
        <v>1165</v>
      </c>
      <c r="Q559" t="s">
        <v>57</v>
      </c>
      <c r="R559" t="s">
        <v>1164</v>
      </c>
    </row>
    <row r="560" spans="16:18" x14ac:dyDescent="0.25">
      <c r="P560" t="s">
        <v>1166</v>
      </c>
      <c r="Q560" t="s">
        <v>57</v>
      </c>
      <c r="R560" t="s">
        <v>504</v>
      </c>
    </row>
    <row r="561" spans="16:18" x14ac:dyDescent="0.25">
      <c r="P561" t="s">
        <v>1168</v>
      </c>
      <c r="Q561" t="s">
        <v>57</v>
      </c>
      <c r="R561" t="s">
        <v>1167</v>
      </c>
    </row>
    <row r="562" spans="16:18" x14ac:dyDescent="0.25">
      <c r="P562" t="s">
        <v>1170</v>
      </c>
      <c r="Q562" t="s">
        <v>57</v>
      </c>
      <c r="R562" t="s">
        <v>1169</v>
      </c>
    </row>
    <row r="563" spans="16:18" x14ac:dyDescent="0.25">
      <c r="P563" t="s">
        <v>1172</v>
      </c>
      <c r="Q563" t="s">
        <v>57</v>
      </c>
      <c r="R563" t="s">
        <v>1171</v>
      </c>
    </row>
    <row r="564" spans="16:18" x14ac:dyDescent="0.25">
      <c r="P564" t="s">
        <v>1174</v>
      </c>
      <c r="Q564" t="s">
        <v>57</v>
      </c>
      <c r="R564" t="s">
        <v>1173</v>
      </c>
    </row>
    <row r="565" spans="16:18" x14ac:dyDescent="0.25">
      <c r="P565" t="s">
        <v>1175</v>
      </c>
      <c r="Q565" t="s">
        <v>57</v>
      </c>
      <c r="R565" t="s">
        <v>385</v>
      </c>
    </row>
    <row r="566" spans="16:18" x14ac:dyDescent="0.25">
      <c r="P566" t="s">
        <v>1177</v>
      </c>
      <c r="Q566" t="s">
        <v>57</v>
      </c>
      <c r="R566" t="s">
        <v>1176</v>
      </c>
    </row>
    <row r="567" spans="16:18" x14ac:dyDescent="0.25">
      <c r="P567" t="s">
        <v>1178</v>
      </c>
      <c r="Q567" t="s">
        <v>57</v>
      </c>
      <c r="R567" t="s">
        <v>638</v>
      </c>
    </row>
    <row r="568" spans="16:18" x14ac:dyDescent="0.25">
      <c r="P568" t="s">
        <v>1179</v>
      </c>
      <c r="Q568" t="s">
        <v>57</v>
      </c>
      <c r="R568" t="s">
        <v>206</v>
      </c>
    </row>
    <row r="569" spans="16:18" x14ac:dyDescent="0.25">
      <c r="P569" t="s">
        <v>1180</v>
      </c>
      <c r="Q569" t="s">
        <v>57</v>
      </c>
      <c r="R569" t="s">
        <v>214</v>
      </c>
    </row>
    <row r="570" spans="16:18" x14ac:dyDescent="0.25">
      <c r="P570" t="s">
        <v>1181</v>
      </c>
      <c r="Q570" t="s">
        <v>57</v>
      </c>
      <c r="R570" t="s">
        <v>654</v>
      </c>
    </row>
    <row r="571" spans="16:18" x14ac:dyDescent="0.25">
      <c r="P571" t="s">
        <v>1183</v>
      </c>
      <c r="Q571" t="s">
        <v>57</v>
      </c>
      <c r="R571" t="s">
        <v>1182</v>
      </c>
    </row>
    <row r="572" spans="16:18" x14ac:dyDescent="0.25">
      <c r="P572" t="s">
        <v>1185</v>
      </c>
      <c r="Q572" t="s">
        <v>57</v>
      </c>
      <c r="R572" t="s">
        <v>1184</v>
      </c>
    </row>
    <row r="573" spans="16:18" x14ac:dyDescent="0.25">
      <c r="P573" t="s">
        <v>1186</v>
      </c>
      <c r="Q573" t="s">
        <v>57</v>
      </c>
      <c r="R573" t="s">
        <v>115</v>
      </c>
    </row>
    <row r="574" spans="16:18" x14ac:dyDescent="0.25">
      <c r="P574" t="s">
        <v>1187</v>
      </c>
      <c r="Q574" t="s">
        <v>57</v>
      </c>
      <c r="R574" t="s">
        <v>228</v>
      </c>
    </row>
    <row r="575" spans="16:18" x14ac:dyDescent="0.25">
      <c r="P575" t="s">
        <v>1189</v>
      </c>
      <c r="Q575" t="s">
        <v>57</v>
      </c>
      <c r="R575" t="s">
        <v>1188</v>
      </c>
    </row>
    <row r="576" spans="16:18" x14ac:dyDescent="0.25">
      <c r="P576" t="s">
        <v>1191</v>
      </c>
      <c r="Q576" t="s">
        <v>57</v>
      </c>
      <c r="R576" t="s">
        <v>1190</v>
      </c>
    </row>
    <row r="577" spans="16:18" x14ac:dyDescent="0.25">
      <c r="P577" t="s">
        <v>1193</v>
      </c>
      <c r="Q577" t="s">
        <v>57</v>
      </c>
      <c r="R577" t="s">
        <v>1192</v>
      </c>
    </row>
    <row r="578" spans="16:18" x14ac:dyDescent="0.25">
      <c r="P578" t="s">
        <v>1195</v>
      </c>
      <c r="Q578" t="s">
        <v>57</v>
      </c>
      <c r="R578" t="s">
        <v>1194</v>
      </c>
    </row>
    <row r="579" spans="16:18" x14ac:dyDescent="0.25">
      <c r="P579" t="s">
        <v>1197</v>
      </c>
      <c r="Q579" t="s">
        <v>57</v>
      </c>
      <c r="R579" t="s">
        <v>1196</v>
      </c>
    </row>
    <row r="580" spans="16:18" x14ac:dyDescent="0.25">
      <c r="P580" t="s">
        <v>1198</v>
      </c>
      <c r="Q580" t="s">
        <v>57</v>
      </c>
      <c r="R580" t="s">
        <v>436</v>
      </c>
    </row>
    <row r="581" spans="16:18" x14ac:dyDescent="0.25">
      <c r="P581" t="s">
        <v>1199</v>
      </c>
      <c r="Q581" t="s">
        <v>57</v>
      </c>
      <c r="R581" t="s">
        <v>244</v>
      </c>
    </row>
    <row r="582" spans="16:18" x14ac:dyDescent="0.25">
      <c r="P582" t="s">
        <v>1201</v>
      </c>
      <c r="Q582" t="s">
        <v>57</v>
      </c>
      <c r="R582" t="s">
        <v>1200</v>
      </c>
    </row>
    <row r="583" spans="16:18" x14ac:dyDescent="0.25">
      <c r="P583" t="s">
        <v>1203</v>
      </c>
      <c r="Q583" t="s">
        <v>57</v>
      </c>
      <c r="R583" t="s">
        <v>1202</v>
      </c>
    </row>
    <row r="584" spans="16:18" x14ac:dyDescent="0.25">
      <c r="P584" t="s">
        <v>1205</v>
      </c>
      <c r="Q584" t="s">
        <v>57</v>
      </c>
      <c r="R584" t="s">
        <v>1204</v>
      </c>
    </row>
    <row r="585" spans="16:18" x14ac:dyDescent="0.25">
      <c r="P585" t="s">
        <v>1207</v>
      </c>
      <c r="Q585" t="s">
        <v>57</v>
      </c>
      <c r="R585" t="s">
        <v>1206</v>
      </c>
    </row>
    <row r="586" spans="16:18" x14ac:dyDescent="0.25">
      <c r="P586" t="s">
        <v>1209</v>
      </c>
      <c r="Q586" t="s">
        <v>57</v>
      </c>
      <c r="R586" t="s">
        <v>1208</v>
      </c>
    </row>
    <row r="587" spans="16:18" x14ac:dyDescent="0.25">
      <c r="P587" t="s">
        <v>1211</v>
      </c>
      <c r="Q587" t="s">
        <v>57</v>
      </c>
      <c r="R587" t="s">
        <v>1210</v>
      </c>
    </row>
    <row r="588" spans="16:18" x14ac:dyDescent="0.25">
      <c r="P588" t="s">
        <v>1213</v>
      </c>
      <c r="Q588" t="s">
        <v>57</v>
      </c>
      <c r="R588" t="s">
        <v>1212</v>
      </c>
    </row>
    <row r="589" spans="16:18" x14ac:dyDescent="0.25">
      <c r="P589" t="s">
        <v>1215</v>
      </c>
      <c r="Q589" t="s">
        <v>57</v>
      </c>
      <c r="R589" t="s">
        <v>1214</v>
      </c>
    </row>
    <row r="590" spans="16:18" x14ac:dyDescent="0.25">
      <c r="P590" t="s">
        <v>1217</v>
      </c>
      <c r="Q590" t="s">
        <v>57</v>
      </c>
      <c r="R590" t="s">
        <v>1216</v>
      </c>
    </row>
    <row r="591" spans="16:18" x14ac:dyDescent="0.25">
      <c r="P591" t="s">
        <v>1219</v>
      </c>
      <c r="Q591" t="s">
        <v>57</v>
      </c>
      <c r="R591" t="s">
        <v>1218</v>
      </c>
    </row>
    <row r="592" spans="16:18" x14ac:dyDescent="0.25">
      <c r="P592" t="s">
        <v>1220</v>
      </c>
      <c r="Q592" t="s">
        <v>57</v>
      </c>
      <c r="R592" t="s">
        <v>149</v>
      </c>
    </row>
    <row r="593" spans="16:18" x14ac:dyDescent="0.25">
      <c r="P593" t="s">
        <v>1221</v>
      </c>
      <c r="Q593" t="s">
        <v>58</v>
      </c>
      <c r="R593" t="s">
        <v>612</v>
      </c>
    </row>
    <row r="594" spans="16:18" x14ac:dyDescent="0.25">
      <c r="P594" t="s">
        <v>1223</v>
      </c>
      <c r="Q594" t="s">
        <v>58</v>
      </c>
      <c r="R594" t="s">
        <v>1222</v>
      </c>
    </row>
    <row r="595" spans="16:18" x14ac:dyDescent="0.25">
      <c r="P595" t="s">
        <v>1225</v>
      </c>
      <c r="Q595" t="s">
        <v>58</v>
      </c>
      <c r="R595" t="s">
        <v>1224</v>
      </c>
    </row>
    <row r="596" spans="16:18" x14ac:dyDescent="0.25">
      <c r="P596" t="s">
        <v>1226</v>
      </c>
      <c r="Q596" t="s">
        <v>58</v>
      </c>
      <c r="R596" t="s">
        <v>376</v>
      </c>
    </row>
    <row r="597" spans="16:18" x14ac:dyDescent="0.25">
      <c r="P597" t="s">
        <v>1228</v>
      </c>
      <c r="Q597" t="s">
        <v>58</v>
      </c>
      <c r="R597" t="s">
        <v>1227</v>
      </c>
    </row>
    <row r="598" spans="16:18" x14ac:dyDescent="0.25">
      <c r="P598" t="s">
        <v>1230</v>
      </c>
      <c r="Q598" t="s">
        <v>58</v>
      </c>
      <c r="R598" t="s">
        <v>1229</v>
      </c>
    </row>
    <row r="599" spans="16:18" x14ac:dyDescent="0.25">
      <c r="P599" t="s">
        <v>1231</v>
      </c>
      <c r="Q599" t="s">
        <v>58</v>
      </c>
      <c r="R599" t="s">
        <v>170</v>
      </c>
    </row>
    <row r="600" spans="16:18" x14ac:dyDescent="0.25">
      <c r="P600" t="s">
        <v>1232</v>
      </c>
      <c r="Q600" t="s">
        <v>58</v>
      </c>
      <c r="R600" t="s">
        <v>381</v>
      </c>
    </row>
    <row r="601" spans="16:18" x14ac:dyDescent="0.25">
      <c r="P601" t="s">
        <v>1234</v>
      </c>
      <c r="Q601" t="s">
        <v>58</v>
      </c>
      <c r="R601" t="s">
        <v>1233</v>
      </c>
    </row>
    <row r="602" spans="16:18" x14ac:dyDescent="0.25">
      <c r="P602" t="s">
        <v>1236</v>
      </c>
      <c r="Q602" t="s">
        <v>58</v>
      </c>
      <c r="R602" t="s">
        <v>1235</v>
      </c>
    </row>
    <row r="603" spans="16:18" x14ac:dyDescent="0.25">
      <c r="P603" t="s">
        <v>1238</v>
      </c>
      <c r="Q603" t="s">
        <v>58</v>
      </c>
      <c r="R603" t="s">
        <v>1237</v>
      </c>
    </row>
    <row r="604" spans="16:18" x14ac:dyDescent="0.25">
      <c r="P604" t="s">
        <v>1239</v>
      </c>
      <c r="Q604" t="s">
        <v>58</v>
      </c>
      <c r="R604" t="s">
        <v>385</v>
      </c>
    </row>
    <row r="605" spans="16:18" x14ac:dyDescent="0.25">
      <c r="P605" t="s">
        <v>1240</v>
      </c>
      <c r="Q605" t="s">
        <v>58</v>
      </c>
      <c r="R605" t="s">
        <v>182</v>
      </c>
    </row>
    <row r="606" spans="16:18" x14ac:dyDescent="0.25">
      <c r="P606" t="s">
        <v>1242</v>
      </c>
      <c r="Q606" t="s">
        <v>58</v>
      </c>
      <c r="R606" t="s">
        <v>1241</v>
      </c>
    </row>
    <row r="607" spans="16:18" x14ac:dyDescent="0.25">
      <c r="P607" t="s">
        <v>1244</v>
      </c>
      <c r="Q607" t="s">
        <v>58</v>
      </c>
      <c r="R607" t="s">
        <v>1243</v>
      </c>
    </row>
    <row r="608" spans="16:18" x14ac:dyDescent="0.25">
      <c r="P608" t="s">
        <v>1245</v>
      </c>
      <c r="Q608" t="s">
        <v>58</v>
      </c>
      <c r="R608" t="s">
        <v>931</v>
      </c>
    </row>
    <row r="609" spans="16:18" x14ac:dyDescent="0.25">
      <c r="P609" t="s">
        <v>1246</v>
      </c>
      <c r="Q609" t="s">
        <v>58</v>
      </c>
      <c r="R609" t="s">
        <v>397</v>
      </c>
    </row>
    <row r="610" spans="16:18" x14ac:dyDescent="0.25">
      <c r="P610" t="s">
        <v>1248</v>
      </c>
      <c r="Q610" t="s">
        <v>58</v>
      </c>
      <c r="R610" t="s">
        <v>1247</v>
      </c>
    </row>
    <row r="611" spans="16:18" x14ac:dyDescent="0.25">
      <c r="P611" t="s">
        <v>1249</v>
      </c>
      <c r="Q611" t="s">
        <v>58</v>
      </c>
      <c r="R611" t="s">
        <v>204</v>
      </c>
    </row>
    <row r="612" spans="16:18" x14ac:dyDescent="0.25">
      <c r="P612" t="s">
        <v>1251</v>
      </c>
      <c r="Q612" t="s">
        <v>58</v>
      </c>
      <c r="R612" t="s">
        <v>1250</v>
      </c>
    </row>
    <row r="613" spans="16:18" x14ac:dyDescent="0.25">
      <c r="P613" t="s">
        <v>1252</v>
      </c>
      <c r="Q613" t="s">
        <v>58</v>
      </c>
      <c r="R613" t="s">
        <v>646</v>
      </c>
    </row>
    <row r="614" spans="16:18" x14ac:dyDescent="0.25">
      <c r="P614" t="s">
        <v>1254</v>
      </c>
      <c r="Q614" t="s">
        <v>58</v>
      </c>
      <c r="R614" t="s">
        <v>1253</v>
      </c>
    </row>
    <row r="615" spans="16:18" x14ac:dyDescent="0.25">
      <c r="P615" t="s">
        <v>1256</v>
      </c>
      <c r="Q615" t="s">
        <v>58</v>
      </c>
      <c r="R615" t="s">
        <v>1255</v>
      </c>
    </row>
    <row r="616" spans="16:18" x14ac:dyDescent="0.25">
      <c r="P616" t="s">
        <v>1258</v>
      </c>
      <c r="Q616" t="s">
        <v>58</v>
      </c>
      <c r="R616" t="s">
        <v>1257</v>
      </c>
    </row>
    <row r="617" spans="16:18" x14ac:dyDescent="0.25">
      <c r="P617" t="s">
        <v>1259</v>
      </c>
      <c r="Q617" t="s">
        <v>58</v>
      </c>
      <c r="R617" t="s">
        <v>956</v>
      </c>
    </row>
    <row r="618" spans="16:18" x14ac:dyDescent="0.25">
      <c r="P618" t="s">
        <v>1260</v>
      </c>
      <c r="Q618" t="s">
        <v>58</v>
      </c>
      <c r="R618" t="s">
        <v>212</v>
      </c>
    </row>
    <row r="619" spans="16:18" x14ac:dyDescent="0.25">
      <c r="P619" t="s">
        <v>1262</v>
      </c>
      <c r="Q619" t="s">
        <v>58</v>
      </c>
      <c r="R619" t="s">
        <v>1261</v>
      </c>
    </row>
    <row r="620" spans="16:18" x14ac:dyDescent="0.25">
      <c r="P620" t="s">
        <v>1263</v>
      </c>
      <c r="Q620" t="s">
        <v>58</v>
      </c>
      <c r="R620" t="s">
        <v>214</v>
      </c>
    </row>
    <row r="621" spans="16:18" x14ac:dyDescent="0.25">
      <c r="P621" t="s">
        <v>1264</v>
      </c>
      <c r="Q621" t="s">
        <v>58</v>
      </c>
      <c r="R621" t="s">
        <v>411</v>
      </c>
    </row>
    <row r="622" spans="16:18" x14ac:dyDescent="0.25">
      <c r="P622" t="s">
        <v>1266</v>
      </c>
      <c r="Q622" t="s">
        <v>58</v>
      </c>
      <c r="R622" t="s">
        <v>1265</v>
      </c>
    </row>
    <row r="623" spans="16:18" x14ac:dyDescent="0.25">
      <c r="P623" t="s">
        <v>1267</v>
      </c>
      <c r="Q623" t="s">
        <v>58</v>
      </c>
      <c r="R623" t="s">
        <v>218</v>
      </c>
    </row>
    <row r="624" spans="16:18" x14ac:dyDescent="0.25">
      <c r="P624" t="s">
        <v>1269</v>
      </c>
      <c r="Q624" t="s">
        <v>58</v>
      </c>
      <c r="R624" t="s">
        <v>1268</v>
      </c>
    </row>
    <row r="625" spans="16:18" x14ac:dyDescent="0.25">
      <c r="P625" t="s">
        <v>1270</v>
      </c>
      <c r="Q625" t="s">
        <v>58</v>
      </c>
      <c r="R625" t="s">
        <v>794</v>
      </c>
    </row>
    <row r="626" spans="16:18" x14ac:dyDescent="0.25">
      <c r="P626" t="s">
        <v>1271</v>
      </c>
      <c r="Q626" t="s">
        <v>58</v>
      </c>
      <c r="R626" t="s">
        <v>989</v>
      </c>
    </row>
    <row r="627" spans="16:18" x14ac:dyDescent="0.25">
      <c r="P627" t="s">
        <v>1273</v>
      </c>
      <c r="Q627" t="s">
        <v>58</v>
      </c>
      <c r="R627" t="s">
        <v>1272</v>
      </c>
    </row>
    <row r="628" spans="16:18" x14ac:dyDescent="0.25">
      <c r="P628" t="s">
        <v>1275</v>
      </c>
      <c r="Q628" t="s">
        <v>58</v>
      </c>
      <c r="R628" t="s">
        <v>1274</v>
      </c>
    </row>
    <row r="629" spans="16:18" x14ac:dyDescent="0.25">
      <c r="P629" t="s">
        <v>1276</v>
      </c>
      <c r="Q629" t="s">
        <v>58</v>
      </c>
      <c r="R629" t="s">
        <v>222</v>
      </c>
    </row>
    <row r="630" spans="16:18" x14ac:dyDescent="0.25">
      <c r="P630" t="s">
        <v>1278</v>
      </c>
      <c r="Q630" t="s">
        <v>58</v>
      </c>
      <c r="R630" t="s">
        <v>1277</v>
      </c>
    </row>
    <row r="631" spans="16:18" x14ac:dyDescent="0.25">
      <c r="P631" t="s">
        <v>1279</v>
      </c>
      <c r="Q631" t="s">
        <v>58</v>
      </c>
      <c r="R631" t="s">
        <v>226</v>
      </c>
    </row>
    <row r="632" spans="16:18" x14ac:dyDescent="0.25">
      <c r="P632" t="s">
        <v>1280</v>
      </c>
      <c r="Q632" t="s">
        <v>58</v>
      </c>
      <c r="R632" t="s">
        <v>1004</v>
      </c>
    </row>
    <row r="633" spans="16:18" x14ac:dyDescent="0.25">
      <c r="P633" t="s">
        <v>1281</v>
      </c>
      <c r="Q633" t="s">
        <v>58</v>
      </c>
      <c r="R633" t="s">
        <v>228</v>
      </c>
    </row>
    <row r="634" spans="16:18" x14ac:dyDescent="0.25">
      <c r="P634" t="s">
        <v>1283</v>
      </c>
      <c r="Q634" t="s">
        <v>58</v>
      </c>
      <c r="R634" t="s">
        <v>1282</v>
      </c>
    </row>
    <row r="635" spans="16:18" x14ac:dyDescent="0.25">
      <c r="P635" t="s">
        <v>1285</v>
      </c>
      <c r="Q635" t="s">
        <v>58</v>
      </c>
      <c r="R635" t="s">
        <v>1284</v>
      </c>
    </row>
    <row r="636" spans="16:18" x14ac:dyDescent="0.25">
      <c r="P636" t="s">
        <v>1286</v>
      </c>
      <c r="Q636" t="s">
        <v>58</v>
      </c>
      <c r="R636" t="s">
        <v>430</v>
      </c>
    </row>
    <row r="637" spans="16:18" x14ac:dyDescent="0.25">
      <c r="P637" t="s">
        <v>1288</v>
      </c>
      <c r="Q637" t="s">
        <v>58</v>
      </c>
      <c r="R637" t="s">
        <v>1287</v>
      </c>
    </row>
    <row r="638" spans="16:18" x14ac:dyDescent="0.25">
      <c r="P638" t="s">
        <v>1290</v>
      </c>
      <c r="Q638" t="s">
        <v>58</v>
      </c>
      <c r="R638" t="s">
        <v>1289</v>
      </c>
    </row>
    <row r="639" spans="16:18" x14ac:dyDescent="0.25">
      <c r="P639" t="s">
        <v>1292</v>
      </c>
      <c r="Q639" t="s">
        <v>58</v>
      </c>
      <c r="R639" t="s">
        <v>1291</v>
      </c>
    </row>
    <row r="640" spans="16:18" x14ac:dyDescent="0.25">
      <c r="P640" t="s">
        <v>1294</v>
      </c>
      <c r="Q640" t="s">
        <v>58</v>
      </c>
      <c r="R640" t="s">
        <v>1293</v>
      </c>
    </row>
    <row r="641" spans="16:18" x14ac:dyDescent="0.25">
      <c r="P641" t="s">
        <v>1295</v>
      </c>
      <c r="Q641" t="s">
        <v>58</v>
      </c>
      <c r="R641" t="s">
        <v>530</v>
      </c>
    </row>
    <row r="642" spans="16:18" x14ac:dyDescent="0.25">
      <c r="P642" t="s">
        <v>1297</v>
      </c>
      <c r="Q642" t="s">
        <v>58</v>
      </c>
      <c r="R642" t="s">
        <v>1296</v>
      </c>
    </row>
    <row r="643" spans="16:18" x14ac:dyDescent="0.25">
      <c r="P643" t="s">
        <v>1298</v>
      </c>
      <c r="Q643" t="s">
        <v>58</v>
      </c>
      <c r="R643" t="s">
        <v>234</v>
      </c>
    </row>
    <row r="644" spans="16:18" x14ac:dyDescent="0.25">
      <c r="P644" t="s">
        <v>1299</v>
      </c>
      <c r="Q644" t="s">
        <v>58</v>
      </c>
      <c r="R644" t="s">
        <v>236</v>
      </c>
    </row>
    <row r="645" spans="16:18" x14ac:dyDescent="0.25">
      <c r="P645" t="s">
        <v>1301</v>
      </c>
      <c r="Q645" t="s">
        <v>58</v>
      </c>
      <c r="R645" t="s">
        <v>1300</v>
      </c>
    </row>
    <row r="646" spans="16:18" x14ac:dyDescent="0.25">
      <c r="P646" t="s">
        <v>1302</v>
      </c>
      <c r="Q646" t="s">
        <v>58</v>
      </c>
      <c r="R646" t="s">
        <v>440</v>
      </c>
    </row>
    <row r="647" spans="16:18" x14ac:dyDescent="0.25">
      <c r="P647" t="s">
        <v>1304</v>
      </c>
      <c r="Q647" t="s">
        <v>58</v>
      </c>
      <c r="R647" t="s">
        <v>1303</v>
      </c>
    </row>
    <row r="648" spans="16:18" x14ac:dyDescent="0.25">
      <c r="P648" t="s">
        <v>1306</v>
      </c>
      <c r="Q648" t="s">
        <v>58</v>
      </c>
      <c r="R648" t="s">
        <v>1305</v>
      </c>
    </row>
    <row r="649" spans="16:18" x14ac:dyDescent="0.25">
      <c r="P649" t="s">
        <v>1308</v>
      </c>
      <c r="Q649" t="s">
        <v>58</v>
      </c>
      <c r="R649" t="s">
        <v>1307</v>
      </c>
    </row>
    <row r="650" spans="16:18" x14ac:dyDescent="0.25">
      <c r="P650" t="s">
        <v>1309</v>
      </c>
      <c r="Q650" t="s">
        <v>58</v>
      </c>
      <c r="R650" t="s">
        <v>242</v>
      </c>
    </row>
    <row r="651" spans="16:18" x14ac:dyDescent="0.25">
      <c r="P651" t="s">
        <v>1311</v>
      </c>
      <c r="Q651" t="s">
        <v>58</v>
      </c>
      <c r="R651" t="s">
        <v>1310</v>
      </c>
    </row>
    <row r="652" spans="16:18" x14ac:dyDescent="0.25">
      <c r="P652" t="s">
        <v>1312</v>
      </c>
      <c r="Q652" t="s">
        <v>58</v>
      </c>
      <c r="R652" t="s">
        <v>244</v>
      </c>
    </row>
    <row r="653" spans="16:18" x14ac:dyDescent="0.25">
      <c r="P653" t="s">
        <v>1313</v>
      </c>
      <c r="Q653" t="s">
        <v>58</v>
      </c>
      <c r="R653" t="s">
        <v>248</v>
      </c>
    </row>
    <row r="654" spans="16:18" x14ac:dyDescent="0.25">
      <c r="P654" t="s">
        <v>1314</v>
      </c>
      <c r="Q654" t="s">
        <v>58</v>
      </c>
      <c r="R654" t="s">
        <v>250</v>
      </c>
    </row>
    <row r="655" spans="16:18" x14ac:dyDescent="0.25">
      <c r="P655" t="s">
        <v>1316</v>
      </c>
      <c r="Q655" t="s">
        <v>58</v>
      </c>
      <c r="R655" t="s">
        <v>1315</v>
      </c>
    </row>
    <row r="656" spans="16:18" x14ac:dyDescent="0.25">
      <c r="P656" t="s">
        <v>1318</v>
      </c>
      <c r="Q656" t="s">
        <v>58</v>
      </c>
      <c r="R656" t="s">
        <v>1317</v>
      </c>
    </row>
    <row r="657" spans="16:18" x14ac:dyDescent="0.25">
      <c r="P657" t="s">
        <v>1320</v>
      </c>
      <c r="Q657" t="s">
        <v>58</v>
      </c>
      <c r="R657" t="s">
        <v>1319</v>
      </c>
    </row>
    <row r="658" spans="16:18" x14ac:dyDescent="0.25">
      <c r="P658" t="s">
        <v>1322</v>
      </c>
      <c r="Q658" t="s">
        <v>58</v>
      </c>
      <c r="R658" t="s">
        <v>1321</v>
      </c>
    </row>
    <row r="659" spans="16:18" x14ac:dyDescent="0.25">
      <c r="P659" t="s">
        <v>1323</v>
      </c>
      <c r="Q659" t="s">
        <v>58</v>
      </c>
      <c r="R659" t="s">
        <v>254</v>
      </c>
    </row>
    <row r="660" spans="16:18" x14ac:dyDescent="0.25">
      <c r="P660" t="s">
        <v>1324</v>
      </c>
      <c r="Q660" t="s">
        <v>58</v>
      </c>
      <c r="R660" t="s">
        <v>256</v>
      </c>
    </row>
    <row r="661" spans="16:18" x14ac:dyDescent="0.25">
      <c r="P661" t="s">
        <v>1325</v>
      </c>
      <c r="Q661" t="s">
        <v>58</v>
      </c>
      <c r="R661" t="s">
        <v>258</v>
      </c>
    </row>
    <row r="662" spans="16:18" x14ac:dyDescent="0.25">
      <c r="P662" t="s">
        <v>1327</v>
      </c>
      <c r="Q662" t="s">
        <v>58</v>
      </c>
      <c r="R662" t="s">
        <v>1326</v>
      </c>
    </row>
    <row r="663" spans="16:18" x14ac:dyDescent="0.25">
      <c r="P663" t="s">
        <v>1329</v>
      </c>
      <c r="Q663" t="s">
        <v>58</v>
      </c>
      <c r="R663" t="s">
        <v>1328</v>
      </c>
    </row>
    <row r="664" spans="16:18" x14ac:dyDescent="0.25">
      <c r="P664" t="s">
        <v>1331</v>
      </c>
      <c r="Q664" t="s">
        <v>58</v>
      </c>
      <c r="R664" t="s">
        <v>1330</v>
      </c>
    </row>
    <row r="665" spans="16:18" x14ac:dyDescent="0.25">
      <c r="P665" t="s">
        <v>1332</v>
      </c>
      <c r="Q665" t="s">
        <v>58</v>
      </c>
      <c r="R665" t="s">
        <v>260</v>
      </c>
    </row>
    <row r="666" spans="16:18" x14ac:dyDescent="0.25">
      <c r="P666" t="s">
        <v>1334</v>
      </c>
      <c r="Q666" t="s">
        <v>58</v>
      </c>
      <c r="R666" t="s">
        <v>1333</v>
      </c>
    </row>
    <row r="667" spans="16:18" x14ac:dyDescent="0.25">
      <c r="P667" t="s">
        <v>1335</v>
      </c>
      <c r="Q667" t="s">
        <v>58</v>
      </c>
      <c r="R667" t="s">
        <v>264</v>
      </c>
    </row>
    <row r="668" spans="16:18" x14ac:dyDescent="0.25">
      <c r="P668" t="s">
        <v>1336</v>
      </c>
      <c r="Q668" t="s">
        <v>58</v>
      </c>
      <c r="R668" t="s">
        <v>464</v>
      </c>
    </row>
    <row r="669" spans="16:18" x14ac:dyDescent="0.25">
      <c r="P669" t="s">
        <v>1337</v>
      </c>
      <c r="Q669" t="s">
        <v>58</v>
      </c>
      <c r="R669" t="s">
        <v>468</v>
      </c>
    </row>
    <row r="670" spans="16:18" x14ac:dyDescent="0.25">
      <c r="P670" t="s">
        <v>1338</v>
      </c>
      <c r="Q670" t="s">
        <v>58</v>
      </c>
      <c r="R670" t="s">
        <v>844</v>
      </c>
    </row>
    <row r="671" spans="16:18" x14ac:dyDescent="0.25">
      <c r="P671" t="s">
        <v>1339</v>
      </c>
      <c r="Q671" t="s">
        <v>58</v>
      </c>
      <c r="R671" t="s">
        <v>266</v>
      </c>
    </row>
    <row r="672" spans="16:18" x14ac:dyDescent="0.25">
      <c r="P672" t="s">
        <v>1341</v>
      </c>
      <c r="Q672" t="s">
        <v>58</v>
      </c>
      <c r="R672" t="s">
        <v>1340</v>
      </c>
    </row>
    <row r="673" spans="16:18" x14ac:dyDescent="0.25">
      <c r="P673" t="s">
        <v>1343</v>
      </c>
      <c r="Q673" t="s">
        <v>58</v>
      </c>
      <c r="R673" t="s">
        <v>1342</v>
      </c>
    </row>
    <row r="674" spans="16:18" x14ac:dyDescent="0.25">
      <c r="P674" t="s">
        <v>1344</v>
      </c>
      <c r="Q674" t="s">
        <v>58</v>
      </c>
      <c r="R674" t="s">
        <v>270</v>
      </c>
    </row>
    <row r="675" spans="16:18" x14ac:dyDescent="0.25">
      <c r="P675" t="s">
        <v>1345</v>
      </c>
      <c r="Q675" t="s">
        <v>58</v>
      </c>
      <c r="R675" t="s">
        <v>473</v>
      </c>
    </row>
    <row r="676" spans="16:18" x14ac:dyDescent="0.25">
      <c r="P676" t="s">
        <v>1347</v>
      </c>
      <c r="Q676" t="s">
        <v>58</v>
      </c>
      <c r="R676" t="s">
        <v>1346</v>
      </c>
    </row>
    <row r="677" spans="16:18" x14ac:dyDescent="0.25">
      <c r="P677" t="s">
        <v>1349</v>
      </c>
      <c r="Q677" t="s">
        <v>58</v>
      </c>
      <c r="R677" t="s">
        <v>1348</v>
      </c>
    </row>
    <row r="678" spans="16:18" x14ac:dyDescent="0.25">
      <c r="P678" t="s">
        <v>1350</v>
      </c>
      <c r="Q678" t="s">
        <v>58</v>
      </c>
      <c r="R678" t="s">
        <v>475</v>
      </c>
    </row>
    <row r="679" spans="16:18" x14ac:dyDescent="0.25">
      <c r="P679" t="s">
        <v>1351</v>
      </c>
      <c r="Q679" t="s">
        <v>58</v>
      </c>
      <c r="R679" t="s">
        <v>272</v>
      </c>
    </row>
    <row r="680" spans="16:18" x14ac:dyDescent="0.25">
      <c r="P680" t="s">
        <v>1353</v>
      </c>
      <c r="Q680" t="s">
        <v>58</v>
      </c>
      <c r="R680" t="s">
        <v>1352</v>
      </c>
    </row>
    <row r="681" spans="16:18" x14ac:dyDescent="0.25">
      <c r="P681" t="s">
        <v>1355</v>
      </c>
      <c r="Q681" t="s">
        <v>58</v>
      </c>
      <c r="R681" t="s">
        <v>1354</v>
      </c>
    </row>
    <row r="682" spans="16:18" x14ac:dyDescent="0.25">
      <c r="P682" t="s">
        <v>1357</v>
      </c>
      <c r="Q682" t="s">
        <v>58</v>
      </c>
      <c r="R682" t="s">
        <v>1356</v>
      </c>
    </row>
    <row r="683" spans="16:18" x14ac:dyDescent="0.25">
      <c r="P683" t="s">
        <v>1358</v>
      </c>
      <c r="Q683" t="s">
        <v>58</v>
      </c>
      <c r="R683" t="s">
        <v>487</v>
      </c>
    </row>
    <row r="684" spans="16:18" x14ac:dyDescent="0.25">
      <c r="P684" t="s">
        <v>1360</v>
      </c>
      <c r="Q684" t="s">
        <v>58</v>
      </c>
      <c r="R684" t="s">
        <v>1359</v>
      </c>
    </row>
    <row r="685" spans="16:18" x14ac:dyDescent="0.25">
      <c r="P685" t="s">
        <v>1362</v>
      </c>
      <c r="Q685" t="s">
        <v>58</v>
      </c>
      <c r="R685" t="s">
        <v>1361</v>
      </c>
    </row>
    <row r="686" spans="16:18" x14ac:dyDescent="0.25">
      <c r="P686" t="s">
        <v>1363</v>
      </c>
      <c r="Q686" t="s">
        <v>58</v>
      </c>
      <c r="R686" t="s">
        <v>1117</v>
      </c>
    </row>
    <row r="687" spans="16:18" x14ac:dyDescent="0.25">
      <c r="P687" t="s">
        <v>1364</v>
      </c>
      <c r="Q687" t="s">
        <v>58</v>
      </c>
      <c r="R687" t="s">
        <v>149</v>
      </c>
    </row>
    <row r="688" spans="16:18" x14ac:dyDescent="0.25">
      <c r="P688" t="s">
        <v>1365</v>
      </c>
      <c r="Q688" t="s">
        <v>58</v>
      </c>
      <c r="R688" t="s">
        <v>1120</v>
      </c>
    </row>
    <row r="689" spans="16:18" x14ac:dyDescent="0.25">
      <c r="P689" t="s">
        <v>1366</v>
      </c>
      <c r="Q689" t="s">
        <v>58</v>
      </c>
      <c r="R689" t="s">
        <v>492</v>
      </c>
    </row>
    <row r="690" spans="16:18" x14ac:dyDescent="0.25">
      <c r="P690" t="s">
        <v>1368</v>
      </c>
      <c r="Q690" t="s">
        <v>58</v>
      </c>
      <c r="R690" t="s">
        <v>1367</v>
      </c>
    </row>
    <row r="691" spans="16:18" x14ac:dyDescent="0.25">
      <c r="P691" t="s">
        <v>1370</v>
      </c>
      <c r="Q691" t="s">
        <v>58</v>
      </c>
      <c r="R691" t="s">
        <v>1369</v>
      </c>
    </row>
    <row r="692" spans="16:18" x14ac:dyDescent="0.25">
      <c r="P692" t="s">
        <v>1372</v>
      </c>
      <c r="Q692" t="s">
        <v>58</v>
      </c>
      <c r="R692" t="s">
        <v>1371</v>
      </c>
    </row>
    <row r="693" spans="16:18" x14ac:dyDescent="0.25">
      <c r="P693" t="s">
        <v>1374</v>
      </c>
      <c r="Q693" t="s">
        <v>58</v>
      </c>
      <c r="R693" t="s">
        <v>1373</v>
      </c>
    </row>
    <row r="694" spans="16:18" x14ac:dyDescent="0.25">
      <c r="P694" t="s">
        <v>1376</v>
      </c>
      <c r="Q694" t="s">
        <v>58</v>
      </c>
      <c r="R694" t="s">
        <v>1375</v>
      </c>
    </row>
    <row r="695" spans="16:18" x14ac:dyDescent="0.25">
      <c r="P695" t="s">
        <v>1377</v>
      </c>
      <c r="Q695" t="s">
        <v>59</v>
      </c>
      <c r="R695" t="s">
        <v>612</v>
      </c>
    </row>
    <row r="696" spans="16:18" x14ac:dyDescent="0.25">
      <c r="P696" t="s">
        <v>1379</v>
      </c>
      <c r="Q696" t="s">
        <v>59</v>
      </c>
      <c r="R696" t="s">
        <v>1378</v>
      </c>
    </row>
    <row r="697" spans="16:18" x14ac:dyDescent="0.25">
      <c r="P697" t="s">
        <v>1381</v>
      </c>
      <c r="Q697" t="s">
        <v>59</v>
      </c>
      <c r="R697" t="s">
        <v>1380</v>
      </c>
    </row>
    <row r="698" spans="16:18" x14ac:dyDescent="0.25">
      <c r="P698" t="s">
        <v>1382</v>
      </c>
      <c r="Q698" t="s">
        <v>59</v>
      </c>
      <c r="R698" t="s">
        <v>374</v>
      </c>
    </row>
    <row r="699" spans="16:18" x14ac:dyDescent="0.25">
      <c r="P699" t="s">
        <v>1384</v>
      </c>
      <c r="Q699" t="s">
        <v>59</v>
      </c>
      <c r="R699" t="s">
        <v>1383</v>
      </c>
    </row>
    <row r="700" spans="16:18" x14ac:dyDescent="0.25">
      <c r="P700" t="s">
        <v>1385</v>
      </c>
      <c r="Q700" t="s">
        <v>59</v>
      </c>
      <c r="R700" t="s">
        <v>376</v>
      </c>
    </row>
    <row r="701" spans="16:18" x14ac:dyDescent="0.25">
      <c r="P701" t="s">
        <v>1386</v>
      </c>
      <c r="Q701" t="s">
        <v>59</v>
      </c>
      <c r="R701" t="s">
        <v>1227</v>
      </c>
    </row>
    <row r="702" spans="16:18" x14ac:dyDescent="0.25">
      <c r="P702" t="s">
        <v>1387</v>
      </c>
      <c r="Q702" t="s">
        <v>59</v>
      </c>
      <c r="R702" t="s">
        <v>381</v>
      </c>
    </row>
    <row r="703" spans="16:18" x14ac:dyDescent="0.25">
      <c r="P703" t="s">
        <v>1388</v>
      </c>
      <c r="Q703" t="s">
        <v>59</v>
      </c>
      <c r="R703" t="s">
        <v>1233</v>
      </c>
    </row>
    <row r="704" spans="16:18" x14ac:dyDescent="0.25">
      <c r="P704" t="s">
        <v>1389</v>
      </c>
      <c r="Q704" t="s">
        <v>59</v>
      </c>
      <c r="R704" t="s">
        <v>385</v>
      </c>
    </row>
    <row r="705" spans="16:18" x14ac:dyDescent="0.25">
      <c r="P705" t="s">
        <v>1390</v>
      </c>
      <c r="Q705" t="s">
        <v>59</v>
      </c>
      <c r="R705" t="s">
        <v>182</v>
      </c>
    </row>
    <row r="706" spans="16:18" x14ac:dyDescent="0.25">
      <c r="P706" t="s">
        <v>1391</v>
      </c>
      <c r="Q706" t="s">
        <v>59</v>
      </c>
      <c r="R706" t="s">
        <v>1241</v>
      </c>
    </row>
    <row r="707" spans="16:18" x14ac:dyDescent="0.25">
      <c r="P707" t="s">
        <v>1392</v>
      </c>
      <c r="Q707" t="s">
        <v>59</v>
      </c>
      <c r="R707" t="s">
        <v>397</v>
      </c>
    </row>
    <row r="708" spans="16:18" x14ac:dyDescent="0.25">
      <c r="P708" t="s">
        <v>1394</v>
      </c>
      <c r="Q708" t="s">
        <v>59</v>
      </c>
      <c r="R708" t="s">
        <v>1393</v>
      </c>
    </row>
    <row r="709" spans="16:18" x14ac:dyDescent="0.25">
      <c r="P709" t="s">
        <v>1396</v>
      </c>
      <c r="Q709" t="s">
        <v>59</v>
      </c>
      <c r="R709" t="s">
        <v>1395</v>
      </c>
    </row>
    <row r="710" spans="16:18" x14ac:dyDescent="0.25">
      <c r="P710" t="s">
        <v>1397</v>
      </c>
      <c r="Q710" t="s">
        <v>59</v>
      </c>
      <c r="R710" t="s">
        <v>941</v>
      </c>
    </row>
    <row r="711" spans="16:18" x14ac:dyDescent="0.25">
      <c r="P711" t="s">
        <v>1398</v>
      </c>
      <c r="Q711" t="s">
        <v>59</v>
      </c>
      <c r="R711" t="s">
        <v>943</v>
      </c>
    </row>
    <row r="712" spans="16:18" x14ac:dyDescent="0.25">
      <c r="P712" t="s">
        <v>1399</v>
      </c>
      <c r="Q712" t="s">
        <v>59</v>
      </c>
      <c r="R712" t="s">
        <v>110</v>
      </c>
    </row>
    <row r="713" spans="16:18" x14ac:dyDescent="0.25">
      <c r="P713" t="s">
        <v>1401</v>
      </c>
      <c r="Q713" t="s">
        <v>59</v>
      </c>
      <c r="R713" t="s">
        <v>1400</v>
      </c>
    </row>
    <row r="714" spans="16:18" x14ac:dyDescent="0.25">
      <c r="P714" t="s">
        <v>1403</v>
      </c>
      <c r="Q714" t="s">
        <v>59</v>
      </c>
      <c r="R714" t="s">
        <v>1402</v>
      </c>
    </row>
    <row r="715" spans="16:18" x14ac:dyDescent="0.25">
      <c r="P715" t="s">
        <v>1404</v>
      </c>
      <c r="Q715" t="s">
        <v>59</v>
      </c>
      <c r="R715" t="s">
        <v>212</v>
      </c>
    </row>
    <row r="716" spans="16:18" x14ac:dyDescent="0.25">
      <c r="P716" t="s">
        <v>1405</v>
      </c>
      <c r="Q716" t="s">
        <v>59</v>
      </c>
      <c r="R716" t="s">
        <v>966</v>
      </c>
    </row>
    <row r="717" spans="16:18" x14ac:dyDescent="0.25">
      <c r="P717" t="s">
        <v>1407</v>
      </c>
      <c r="Q717" t="s">
        <v>59</v>
      </c>
      <c r="R717" t="s">
        <v>1406</v>
      </c>
    </row>
    <row r="718" spans="16:18" x14ac:dyDescent="0.25">
      <c r="P718" t="s">
        <v>1408</v>
      </c>
      <c r="Q718" t="s">
        <v>59</v>
      </c>
      <c r="R718" t="s">
        <v>214</v>
      </c>
    </row>
    <row r="719" spans="16:18" x14ac:dyDescent="0.25">
      <c r="P719" t="s">
        <v>1409</v>
      </c>
      <c r="Q719" t="s">
        <v>59</v>
      </c>
      <c r="R719" t="s">
        <v>411</v>
      </c>
    </row>
    <row r="720" spans="16:18" x14ac:dyDescent="0.25">
      <c r="P720" t="s">
        <v>1411</v>
      </c>
      <c r="Q720" t="s">
        <v>59</v>
      </c>
      <c r="R720" t="s">
        <v>1410</v>
      </c>
    </row>
    <row r="721" spans="16:18" x14ac:dyDescent="0.25">
      <c r="P721" t="s">
        <v>1412</v>
      </c>
      <c r="Q721" t="s">
        <v>59</v>
      </c>
      <c r="R721" t="s">
        <v>415</v>
      </c>
    </row>
    <row r="722" spans="16:18" x14ac:dyDescent="0.25">
      <c r="P722" t="s">
        <v>1413</v>
      </c>
      <c r="Q722" t="s">
        <v>59</v>
      </c>
      <c r="R722" t="s">
        <v>218</v>
      </c>
    </row>
    <row r="723" spans="16:18" x14ac:dyDescent="0.25">
      <c r="P723" t="s">
        <v>1414</v>
      </c>
      <c r="Q723" t="s">
        <v>59</v>
      </c>
      <c r="R723" t="s">
        <v>794</v>
      </c>
    </row>
    <row r="724" spans="16:18" x14ac:dyDescent="0.25">
      <c r="P724" t="s">
        <v>1415</v>
      </c>
      <c r="Q724" t="s">
        <v>59</v>
      </c>
      <c r="R724" t="s">
        <v>989</v>
      </c>
    </row>
    <row r="725" spans="16:18" x14ac:dyDescent="0.25">
      <c r="P725" t="s">
        <v>1417</v>
      </c>
      <c r="Q725" t="s">
        <v>59</v>
      </c>
      <c r="R725" t="s">
        <v>1416</v>
      </c>
    </row>
    <row r="726" spans="16:18" x14ac:dyDescent="0.25">
      <c r="P726" t="s">
        <v>1419</v>
      </c>
      <c r="Q726" t="s">
        <v>59</v>
      </c>
      <c r="R726" t="s">
        <v>1418</v>
      </c>
    </row>
    <row r="727" spans="16:18" x14ac:dyDescent="0.25">
      <c r="P727" t="s">
        <v>1420</v>
      </c>
      <c r="Q727" t="s">
        <v>59</v>
      </c>
      <c r="R727" t="s">
        <v>222</v>
      </c>
    </row>
    <row r="728" spans="16:18" x14ac:dyDescent="0.25">
      <c r="P728" t="s">
        <v>1421</v>
      </c>
      <c r="Q728" t="s">
        <v>59</v>
      </c>
      <c r="R728" t="s">
        <v>422</v>
      </c>
    </row>
    <row r="729" spans="16:18" x14ac:dyDescent="0.25">
      <c r="P729" t="s">
        <v>1423</v>
      </c>
      <c r="Q729" t="s">
        <v>59</v>
      </c>
      <c r="R729" t="s">
        <v>1422</v>
      </c>
    </row>
    <row r="730" spans="16:18" x14ac:dyDescent="0.25">
      <c r="P730" t="s">
        <v>1424</v>
      </c>
      <c r="Q730" t="s">
        <v>59</v>
      </c>
      <c r="R730" t="s">
        <v>226</v>
      </c>
    </row>
    <row r="731" spans="16:18" x14ac:dyDescent="0.25">
      <c r="P731" t="s">
        <v>1425</v>
      </c>
      <c r="Q731" t="s">
        <v>59</v>
      </c>
      <c r="R731" t="s">
        <v>1004</v>
      </c>
    </row>
    <row r="732" spans="16:18" x14ac:dyDescent="0.25">
      <c r="P732" t="s">
        <v>1427</v>
      </c>
      <c r="Q732" t="s">
        <v>59</v>
      </c>
      <c r="R732" t="s">
        <v>1426</v>
      </c>
    </row>
    <row r="733" spans="16:18" x14ac:dyDescent="0.25">
      <c r="P733" t="s">
        <v>1428</v>
      </c>
      <c r="Q733" t="s">
        <v>59</v>
      </c>
      <c r="R733" t="s">
        <v>228</v>
      </c>
    </row>
    <row r="734" spans="16:18" x14ac:dyDescent="0.25">
      <c r="P734" t="s">
        <v>1430</v>
      </c>
      <c r="Q734" t="s">
        <v>59</v>
      </c>
      <c r="R734" t="s">
        <v>1429</v>
      </c>
    </row>
    <row r="735" spans="16:18" x14ac:dyDescent="0.25">
      <c r="P735" t="s">
        <v>1431</v>
      </c>
      <c r="Q735" t="s">
        <v>59</v>
      </c>
      <c r="R735" t="s">
        <v>430</v>
      </c>
    </row>
    <row r="736" spans="16:18" x14ac:dyDescent="0.25">
      <c r="P736" t="s">
        <v>1432</v>
      </c>
      <c r="Q736" t="s">
        <v>59</v>
      </c>
      <c r="R736" t="s">
        <v>1293</v>
      </c>
    </row>
    <row r="737" spans="16:18" x14ac:dyDescent="0.25">
      <c r="P737" t="s">
        <v>1434</v>
      </c>
      <c r="Q737" t="s">
        <v>59</v>
      </c>
      <c r="R737" t="s">
        <v>1433</v>
      </c>
    </row>
    <row r="738" spans="16:18" x14ac:dyDescent="0.25">
      <c r="P738" t="s">
        <v>1436</v>
      </c>
      <c r="Q738" t="s">
        <v>59</v>
      </c>
      <c r="R738" t="s">
        <v>1435</v>
      </c>
    </row>
    <row r="739" spans="16:18" x14ac:dyDescent="0.25">
      <c r="P739" t="s">
        <v>1437</v>
      </c>
      <c r="Q739" t="s">
        <v>59</v>
      </c>
      <c r="R739" t="s">
        <v>530</v>
      </c>
    </row>
    <row r="740" spans="16:18" x14ac:dyDescent="0.25">
      <c r="P740" t="s">
        <v>1439</v>
      </c>
      <c r="Q740" t="s">
        <v>59</v>
      </c>
      <c r="R740" t="s">
        <v>1438</v>
      </c>
    </row>
    <row r="741" spans="16:18" x14ac:dyDescent="0.25">
      <c r="P741" t="s">
        <v>1440</v>
      </c>
      <c r="Q741" t="s">
        <v>59</v>
      </c>
      <c r="R741" t="s">
        <v>234</v>
      </c>
    </row>
    <row r="742" spans="16:18" x14ac:dyDescent="0.25">
      <c r="P742" t="s">
        <v>1441</v>
      </c>
      <c r="Q742" t="s">
        <v>59</v>
      </c>
      <c r="R742" t="s">
        <v>244</v>
      </c>
    </row>
    <row r="743" spans="16:18" x14ac:dyDescent="0.25">
      <c r="P743" t="s">
        <v>1442</v>
      </c>
      <c r="Q743" t="s">
        <v>59</v>
      </c>
      <c r="R743" t="s">
        <v>248</v>
      </c>
    </row>
    <row r="744" spans="16:18" x14ac:dyDescent="0.25">
      <c r="P744" t="s">
        <v>1443</v>
      </c>
      <c r="Q744" t="s">
        <v>59</v>
      </c>
      <c r="R744" t="s">
        <v>250</v>
      </c>
    </row>
    <row r="745" spans="16:18" x14ac:dyDescent="0.25">
      <c r="P745" t="s">
        <v>1444</v>
      </c>
      <c r="Q745" t="s">
        <v>59</v>
      </c>
      <c r="R745" t="s">
        <v>825</v>
      </c>
    </row>
    <row r="746" spans="16:18" x14ac:dyDescent="0.25">
      <c r="P746" t="s">
        <v>1446</v>
      </c>
      <c r="Q746" t="s">
        <v>59</v>
      </c>
      <c r="R746" t="s">
        <v>1445</v>
      </c>
    </row>
    <row r="747" spans="16:18" x14ac:dyDescent="0.25">
      <c r="P747" t="s">
        <v>1447</v>
      </c>
      <c r="Q747" t="s">
        <v>59</v>
      </c>
      <c r="R747" t="s">
        <v>254</v>
      </c>
    </row>
    <row r="748" spans="16:18" x14ac:dyDescent="0.25">
      <c r="P748" t="s">
        <v>1448</v>
      </c>
      <c r="Q748" t="s">
        <v>59</v>
      </c>
      <c r="R748" t="s">
        <v>256</v>
      </c>
    </row>
    <row r="749" spans="16:18" x14ac:dyDescent="0.25">
      <c r="P749" t="s">
        <v>1449</v>
      </c>
      <c r="Q749" t="s">
        <v>59</v>
      </c>
      <c r="R749" t="s">
        <v>258</v>
      </c>
    </row>
    <row r="750" spans="16:18" x14ac:dyDescent="0.25">
      <c r="P750" t="s">
        <v>1450</v>
      </c>
      <c r="Q750" t="s">
        <v>59</v>
      </c>
      <c r="R750" t="s">
        <v>452</v>
      </c>
    </row>
    <row r="751" spans="16:18" x14ac:dyDescent="0.25">
      <c r="P751" t="s">
        <v>1452</v>
      </c>
      <c r="Q751" t="s">
        <v>59</v>
      </c>
      <c r="R751" t="s">
        <v>1451</v>
      </c>
    </row>
    <row r="752" spans="16:18" x14ac:dyDescent="0.25">
      <c r="P752" t="s">
        <v>1453</v>
      </c>
      <c r="Q752" t="s">
        <v>59</v>
      </c>
      <c r="R752" t="s">
        <v>137</v>
      </c>
    </row>
    <row r="753" spans="16:18" x14ac:dyDescent="0.25">
      <c r="P753" t="s">
        <v>1454</v>
      </c>
      <c r="Q753" t="s">
        <v>59</v>
      </c>
      <c r="R753" t="s">
        <v>555</v>
      </c>
    </row>
    <row r="754" spans="16:18" x14ac:dyDescent="0.25">
      <c r="P754" t="s">
        <v>1456</v>
      </c>
      <c r="Q754" t="s">
        <v>59</v>
      </c>
      <c r="R754" t="s">
        <v>1455</v>
      </c>
    </row>
    <row r="755" spans="16:18" x14ac:dyDescent="0.25">
      <c r="P755" t="s">
        <v>1458</v>
      </c>
      <c r="Q755" t="s">
        <v>59</v>
      </c>
      <c r="R755" t="s">
        <v>1457</v>
      </c>
    </row>
    <row r="756" spans="16:18" x14ac:dyDescent="0.25">
      <c r="P756" t="s">
        <v>1459</v>
      </c>
      <c r="Q756" t="s">
        <v>59</v>
      </c>
      <c r="R756" t="s">
        <v>260</v>
      </c>
    </row>
    <row r="757" spans="16:18" x14ac:dyDescent="0.25">
      <c r="P757" t="s">
        <v>1460</v>
      </c>
      <c r="Q757" t="s">
        <v>59</v>
      </c>
      <c r="R757" t="s">
        <v>264</v>
      </c>
    </row>
    <row r="758" spans="16:18" x14ac:dyDescent="0.25">
      <c r="P758" t="s">
        <v>1462</v>
      </c>
      <c r="Q758" t="s">
        <v>59</v>
      </c>
      <c r="R758" t="s">
        <v>1461</v>
      </c>
    </row>
    <row r="759" spans="16:18" x14ac:dyDescent="0.25">
      <c r="P759" t="s">
        <v>1464</v>
      </c>
      <c r="Q759" t="s">
        <v>59</v>
      </c>
      <c r="R759" t="s">
        <v>1463</v>
      </c>
    </row>
    <row r="760" spans="16:18" x14ac:dyDescent="0.25">
      <c r="P760" t="s">
        <v>1465</v>
      </c>
      <c r="Q760" t="s">
        <v>59</v>
      </c>
      <c r="R760" t="s">
        <v>468</v>
      </c>
    </row>
    <row r="761" spans="16:18" x14ac:dyDescent="0.25">
      <c r="P761" t="s">
        <v>1466</v>
      </c>
      <c r="Q761" t="s">
        <v>59</v>
      </c>
      <c r="R761" t="s">
        <v>844</v>
      </c>
    </row>
    <row r="762" spans="16:18" x14ac:dyDescent="0.25">
      <c r="P762" t="s">
        <v>1467</v>
      </c>
      <c r="Q762" t="s">
        <v>59</v>
      </c>
      <c r="R762" t="s">
        <v>266</v>
      </c>
    </row>
    <row r="763" spans="16:18" x14ac:dyDescent="0.25">
      <c r="P763" t="s">
        <v>1469</v>
      </c>
      <c r="Q763" t="s">
        <v>59</v>
      </c>
      <c r="R763" t="s">
        <v>1468</v>
      </c>
    </row>
    <row r="764" spans="16:18" x14ac:dyDescent="0.25">
      <c r="P764" t="s">
        <v>1471</v>
      </c>
      <c r="Q764" t="s">
        <v>59</v>
      </c>
      <c r="R764" t="s">
        <v>1470</v>
      </c>
    </row>
    <row r="765" spans="16:18" x14ac:dyDescent="0.25">
      <c r="P765" t="s">
        <v>1473</v>
      </c>
      <c r="Q765" t="s">
        <v>59</v>
      </c>
      <c r="R765" t="s">
        <v>1472</v>
      </c>
    </row>
    <row r="766" spans="16:18" x14ac:dyDescent="0.25">
      <c r="P766" t="s">
        <v>1474</v>
      </c>
      <c r="Q766" t="s">
        <v>59</v>
      </c>
      <c r="R766" t="s">
        <v>475</v>
      </c>
    </row>
    <row r="767" spans="16:18" x14ac:dyDescent="0.25">
      <c r="P767" t="s">
        <v>1475</v>
      </c>
      <c r="Q767" t="s">
        <v>59</v>
      </c>
      <c r="R767" t="s">
        <v>272</v>
      </c>
    </row>
    <row r="768" spans="16:18" x14ac:dyDescent="0.25">
      <c r="P768" t="s">
        <v>1477</v>
      </c>
      <c r="Q768" t="s">
        <v>59</v>
      </c>
      <c r="R768" t="s">
        <v>1476</v>
      </c>
    </row>
    <row r="769" spans="16:18" x14ac:dyDescent="0.25">
      <c r="P769" t="s">
        <v>1479</v>
      </c>
      <c r="Q769" t="s">
        <v>59</v>
      </c>
      <c r="R769" t="s">
        <v>1478</v>
      </c>
    </row>
    <row r="770" spans="16:18" x14ac:dyDescent="0.25">
      <c r="P770" t="s">
        <v>1481</v>
      </c>
      <c r="Q770" t="s">
        <v>59</v>
      </c>
      <c r="R770" t="s">
        <v>1480</v>
      </c>
    </row>
    <row r="771" spans="16:18" x14ac:dyDescent="0.25">
      <c r="P771" t="s">
        <v>1483</v>
      </c>
      <c r="Q771" t="s">
        <v>59</v>
      </c>
      <c r="R771" t="s">
        <v>1482</v>
      </c>
    </row>
    <row r="772" spans="16:18" x14ac:dyDescent="0.25">
      <c r="P772" t="s">
        <v>1485</v>
      </c>
      <c r="Q772" t="s">
        <v>59</v>
      </c>
      <c r="R772" t="s">
        <v>1484</v>
      </c>
    </row>
    <row r="773" spans="16:18" x14ac:dyDescent="0.25">
      <c r="P773" t="s">
        <v>1487</v>
      </c>
      <c r="Q773" t="s">
        <v>59</v>
      </c>
      <c r="R773" t="s">
        <v>1486</v>
      </c>
    </row>
    <row r="774" spans="16:18" x14ac:dyDescent="0.25">
      <c r="P774" t="s">
        <v>1489</v>
      </c>
      <c r="Q774" t="s">
        <v>59</v>
      </c>
      <c r="R774" t="s">
        <v>1488</v>
      </c>
    </row>
    <row r="775" spans="16:18" x14ac:dyDescent="0.25">
      <c r="P775" t="s">
        <v>1490</v>
      </c>
      <c r="Q775" t="s">
        <v>59</v>
      </c>
      <c r="R775" t="s">
        <v>487</v>
      </c>
    </row>
    <row r="776" spans="16:18" x14ac:dyDescent="0.25">
      <c r="P776" t="s">
        <v>1492</v>
      </c>
      <c r="Q776" t="s">
        <v>59</v>
      </c>
      <c r="R776" t="s">
        <v>1491</v>
      </c>
    </row>
    <row r="777" spans="16:18" x14ac:dyDescent="0.25">
      <c r="P777" t="s">
        <v>1494</v>
      </c>
      <c r="Q777" t="s">
        <v>59</v>
      </c>
      <c r="R777" t="s">
        <v>1493</v>
      </c>
    </row>
    <row r="778" spans="16:18" x14ac:dyDescent="0.25">
      <c r="P778" t="s">
        <v>1496</v>
      </c>
      <c r="Q778" t="s">
        <v>59</v>
      </c>
      <c r="R778" t="s">
        <v>1495</v>
      </c>
    </row>
    <row r="779" spans="16:18" x14ac:dyDescent="0.25">
      <c r="P779" t="s">
        <v>1497</v>
      </c>
      <c r="Q779" t="s">
        <v>59</v>
      </c>
      <c r="R779" t="s">
        <v>1361</v>
      </c>
    </row>
    <row r="780" spans="16:18" x14ac:dyDescent="0.25">
      <c r="P780" t="s">
        <v>1498</v>
      </c>
      <c r="Q780" t="s">
        <v>59</v>
      </c>
      <c r="R780" t="s">
        <v>1117</v>
      </c>
    </row>
    <row r="781" spans="16:18" x14ac:dyDescent="0.25">
      <c r="P781" t="s">
        <v>1500</v>
      </c>
      <c r="Q781" t="s">
        <v>59</v>
      </c>
      <c r="R781" t="s">
        <v>1499</v>
      </c>
    </row>
    <row r="782" spans="16:18" x14ac:dyDescent="0.25">
      <c r="P782" t="s">
        <v>1501</v>
      </c>
      <c r="Q782" t="s">
        <v>59</v>
      </c>
      <c r="R782" t="s">
        <v>149</v>
      </c>
    </row>
    <row r="783" spans="16:18" x14ac:dyDescent="0.25">
      <c r="P783" t="s">
        <v>1502</v>
      </c>
      <c r="Q783" t="s">
        <v>59</v>
      </c>
      <c r="R783" t="s">
        <v>1120</v>
      </c>
    </row>
    <row r="784" spans="16:18" x14ac:dyDescent="0.25">
      <c r="P784" t="s">
        <v>1504</v>
      </c>
      <c r="Q784" t="s">
        <v>59</v>
      </c>
      <c r="R784" t="s">
        <v>1503</v>
      </c>
    </row>
    <row r="785" spans="16:18" x14ac:dyDescent="0.25">
      <c r="P785" t="s">
        <v>1505</v>
      </c>
      <c r="Q785" t="s">
        <v>59</v>
      </c>
      <c r="R785" t="s">
        <v>492</v>
      </c>
    </row>
    <row r="786" spans="16:18" x14ac:dyDescent="0.25">
      <c r="P786" t="s">
        <v>1507</v>
      </c>
      <c r="Q786" t="s">
        <v>59</v>
      </c>
      <c r="R786" t="s">
        <v>1506</v>
      </c>
    </row>
    <row r="787" spans="16:18" x14ac:dyDescent="0.25">
      <c r="P787" t="s">
        <v>1509</v>
      </c>
      <c r="Q787" t="s">
        <v>60</v>
      </c>
      <c r="R787" t="s">
        <v>1508</v>
      </c>
    </row>
    <row r="788" spans="16:18" x14ac:dyDescent="0.25">
      <c r="P788" t="s">
        <v>1510</v>
      </c>
      <c r="Q788" t="s">
        <v>60</v>
      </c>
      <c r="R788" t="s">
        <v>612</v>
      </c>
    </row>
    <row r="789" spans="16:18" x14ac:dyDescent="0.25">
      <c r="P789" t="s">
        <v>1512</v>
      </c>
      <c r="Q789" t="s">
        <v>60</v>
      </c>
      <c r="R789" t="s">
        <v>1511</v>
      </c>
    </row>
    <row r="790" spans="16:18" x14ac:dyDescent="0.25">
      <c r="P790" t="s">
        <v>1514</v>
      </c>
      <c r="Q790" t="s">
        <v>60</v>
      </c>
      <c r="R790" t="s">
        <v>1513</v>
      </c>
    </row>
    <row r="791" spans="16:18" x14ac:dyDescent="0.25">
      <c r="P791" t="s">
        <v>1516</v>
      </c>
      <c r="Q791" t="s">
        <v>60</v>
      </c>
      <c r="R791" t="s">
        <v>1515</v>
      </c>
    </row>
    <row r="792" spans="16:18" x14ac:dyDescent="0.25">
      <c r="P792" t="s">
        <v>1517</v>
      </c>
      <c r="Q792" t="s">
        <v>60</v>
      </c>
      <c r="R792" t="s">
        <v>374</v>
      </c>
    </row>
    <row r="793" spans="16:18" x14ac:dyDescent="0.25">
      <c r="P793" t="s">
        <v>1519</v>
      </c>
      <c r="Q793" t="s">
        <v>60</v>
      </c>
      <c r="R793" t="s">
        <v>1518</v>
      </c>
    </row>
    <row r="794" spans="16:18" x14ac:dyDescent="0.25">
      <c r="P794" t="s">
        <v>1520</v>
      </c>
      <c r="Q794" t="s">
        <v>60</v>
      </c>
      <c r="R794" t="s">
        <v>376</v>
      </c>
    </row>
    <row r="795" spans="16:18" x14ac:dyDescent="0.25">
      <c r="P795" t="s">
        <v>1522</v>
      </c>
      <c r="Q795" t="s">
        <v>60</v>
      </c>
      <c r="R795" t="s">
        <v>1521</v>
      </c>
    </row>
    <row r="796" spans="16:18" x14ac:dyDescent="0.25">
      <c r="P796" t="s">
        <v>1524</v>
      </c>
      <c r="Q796" t="s">
        <v>60</v>
      </c>
      <c r="R796" t="s">
        <v>1523</v>
      </c>
    </row>
    <row r="797" spans="16:18" x14ac:dyDescent="0.25">
      <c r="P797" t="s">
        <v>1526</v>
      </c>
      <c r="Q797" t="s">
        <v>60</v>
      </c>
      <c r="R797" t="s">
        <v>1525</v>
      </c>
    </row>
    <row r="798" spans="16:18" x14ac:dyDescent="0.25">
      <c r="P798" t="s">
        <v>1527</v>
      </c>
      <c r="Q798" t="s">
        <v>60</v>
      </c>
      <c r="R798" t="s">
        <v>168</v>
      </c>
    </row>
    <row r="799" spans="16:18" x14ac:dyDescent="0.25">
      <c r="P799" t="s">
        <v>1528</v>
      </c>
      <c r="Q799" t="s">
        <v>60</v>
      </c>
      <c r="R799" t="s">
        <v>170</v>
      </c>
    </row>
    <row r="800" spans="16:18" x14ac:dyDescent="0.25">
      <c r="P800" t="s">
        <v>1529</v>
      </c>
      <c r="Q800" t="s">
        <v>60</v>
      </c>
      <c r="R800" t="s">
        <v>381</v>
      </c>
    </row>
    <row r="801" spans="16:18" x14ac:dyDescent="0.25">
      <c r="P801" t="s">
        <v>1530</v>
      </c>
      <c r="Q801" t="s">
        <v>60</v>
      </c>
      <c r="R801" t="s">
        <v>1233</v>
      </c>
    </row>
    <row r="802" spans="16:18" x14ac:dyDescent="0.25">
      <c r="P802" t="s">
        <v>1532</v>
      </c>
      <c r="Q802" t="s">
        <v>60</v>
      </c>
      <c r="R802" t="s">
        <v>1531</v>
      </c>
    </row>
    <row r="803" spans="16:18" x14ac:dyDescent="0.25">
      <c r="P803" t="s">
        <v>1534</v>
      </c>
      <c r="Q803" t="s">
        <v>60</v>
      </c>
      <c r="R803" t="s">
        <v>1533</v>
      </c>
    </row>
    <row r="804" spans="16:18" x14ac:dyDescent="0.25">
      <c r="P804" t="s">
        <v>1535</v>
      </c>
      <c r="Q804" t="s">
        <v>60</v>
      </c>
      <c r="R804" t="s">
        <v>174</v>
      </c>
    </row>
    <row r="805" spans="16:18" x14ac:dyDescent="0.25">
      <c r="P805" t="s">
        <v>1537</v>
      </c>
      <c r="Q805" t="s">
        <v>60</v>
      </c>
      <c r="R805" t="s">
        <v>1536</v>
      </c>
    </row>
    <row r="806" spans="16:18" x14ac:dyDescent="0.25">
      <c r="P806" t="s">
        <v>1538</v>
      </c>
      <c r="Q806" t="s">
        <v>60</v>
      </c>
      <c r="R806" t="s">
        <v>180</v>
      </c>
    </row>
    <row r="807" spans="16:18" x14ac:dyDescent="0.25">
      <c r="P807" t="s">
        <v>1539</v>
      </c>
      <c r="Q807" t="s">
        <v>60</v>
      </c>
      <c r="R807" t="s">
        <v>182</v>
      </c>
    </row>
    <row r="808" spans="16:18" x14ac:dyDescent="0.25">
      <c r="P808" t="s">
        <v>1540</v>
      </c>
      <c r="Q808" t="s">
        <v>60</v>
      </c>
      <c r="R808" t="s">
        <v>921</v>
      </c>
    </row>
    <row r="809" spans="16:18" x14ac:dyDescent="0.25">
      <c r="P809" t="s">
        <v>1541</v>
      </c>
      <c r="Q809" t="s">
        <v>60</v>
      </c>
      <c r="R809" t="s">
        <v>1241</v>
      </c>
    </row>
    <row r="810" spans="16:18" x14ac:dyDescent="0.25">
      <c r="P810" t="s">
        <v>1542</v>
      </c>
      <c r="Q810" t="s">
        <v>60</v>
      </c>
      <c r="R810" t="s">
        <v>397</v>
      </c>
    </row>
    <row r="811" spans="16:18" x14ac:dyDescent="0.25">
      <c r="P811" t="s">
        <v>1543</v>
      </c>
      <c r="Q811" t="s">
        <v>60</v>
      </c>
      <c r="R811" t="s">
        <v>202</v>
      </c>
    </row>
    <row r="812" spans="16:18" x14ac:dyDescent="0.25">
      <c r="P812" t="s">
        <v>1545</v>
      </c>
      <c r="Q812" t="s">
        <v>60</v>
      </c>
      <c r="R812" t="s">
        <v>1544</v>
      </c>
    </row>
    <row r="813" spans="16:18" x14ac:dyDescent="0.25">
      <c r="P813" t="s">
        <v>1546</v>
      </c>
      <c r="Q813" t="s">
        <v>60</v>
      </c>
      <c r="R813" t="s">
        <v>941</v>
      </c>
    </row>
    <row r="814" spans="16:18" x14ac:dyDescent="0.25">
      <c r="P814" t="s">
        <v>1547</v>
      </c>
      <c r="Q814" t="s">
        <v>60</v>
      </c>
      <c r="R814" t="s">
        <v>110</v>
      </c>
    </row>
    <row r="815" spans="16:18" x14ac:dyDescent="0.25">
      <c r="P815" t="s">
        <v>1549</v>
      </c>
      <c r="Q815" t="s">
        <v>60</v>
      </c>
      <c r="R815" t="s">
        <v>1548</v>
      </c>
    </row>
    <row r="816" spans="16:18" x14ac:dyDescent="0.25">
      <c r="P816" t="s">
        <v>1551</v>
      </c>
      <c r="Q816" t="s">
        <v>60</v>
      </c>
      <c r="R816" t="s">
        <v>1550</v>
      </c>
    </row>
    <row r="817" spans="16:18" x14ac:dyDescent="0.25">
      <c r="P817" t="s">
        <v>1553</v>
      </c>
      <c r="Q817" t="s">
        <v>60</v>
      </c>
      <c r="R817" t="s">
        <v>1552</v>
      </c>
    </row>
    <row r="818" spans="16:18" x14ac:dyDescent="0.25">
      <c r="P818" t="s">
        <v>1555</v>
      </c>
      <c r="Q818" t="s">
        <v>60</v>
      </c>
      <c r="R818" t="s">
        <v>1554</v>
      </c>
    </row>
    <row r="819" spans="16:18" x14ac:dyDescent="0.25">
      <c r="P819" t="s">
        <v>1556</v>
      </c>
      <c r="Q819" t="s">
        <v>60</v>
      </c>
      <c r="R819" t="s">
        <v>212</v>
      </c>
    </row>
    <row r="820" spans="16:18" x14ac:dyDescent="0.25">
      <c r="P820" t="s">
        <v>1557</v>
      </c>
      <c r="Q820" t="s">
        <v>60</v>
      </c>
      <c r="R820" t="s">
        <v>966</v>
      </c>
    </row>
    <row r="821" spans="16:18" x14ac:dyDescent="0.25">
      <c r="P821" t="s">
        <v>1558</v>
      </c>
      <c r="Q821" t="s">
        <v>60</v>
      </c>
      <c r="R821" t="s">
        <v>214</v>
      </c>
    </row>
    <row r="822" spans="16:18" x14ac:dyDescent="0.25">
      <c r="P822" t="s">
        <v>1559</v>
      </c>
      <c r="Q822" t="s">
        <v>60</v>
      </c>
      <c r="R822" t="s">
        <v>654</v>
      </c>
    </row>
    <row r="823" spans="16:18" x14ac:dyDescent="0.25">
      <c r="P823" t="s">
        <v>1560</v>
      </c>
      <c r="Q823" t="s">
        <v>60</v>
      </c>
      <c r="R823" t="s">
        <v>218</v>
      </c>
    </row>
    <row r="824" spans="16:18" x14ac:dyDescent="0.25">
      <c r="P824" t="s">
        <v>1561</v>
      </c>
      <c r="Q824" t="s">
        <v>60</v>
      </c>
      <c r="R824" t="s">
        <v>1268</v>
      </c>
    </row>
    <row r="825" spans="16:18" x14ac:dyDescent="0.25">
      <c r="P825" t="s">
        <v>1563</v>
      </c>
      <c r="Q825" t="s">
        <v>60</v>
      </c>
      <c r="R825" t="s">
        <v>1562</v>
      </c>
    </row>
    <row r="826" spans="16:18" x14ac:dyDescent="0.25">
      <c r="P826" t="s">
        <v>1564</v>
      </c>
      <c r="Q826" t="s">
        <v>60</v>
      </c>
      <c r="R826" t="s">
        <v>794</v>
      </c>
    </row>
    <row r="827" spans="16:18" x14ac:dyDescent="0.25">
      <c r="P827" t="s">
        <v>1565</v>
      </c>
      <c r="Q827" t="s">
        <v>60</v>
      </c>
      <c r="R827" t="s">
        <v>989</v>
      </c>
    </row>
    <row r="828" spans="16:18" x14ac:dyDescent="0.25">
      <c r="P828" t="s">
        <v>1566</v>
      </c>
      <c r="Q828" t="s">
        <v>60</v>
      </c>
      <c r="R828" t="s">
        <v>1272</v>
      </c>
    </row>
    <row r="829" spans="16:18" x14ac:dyDescent="0.25">
      <c r="P829" t="s">
        <v>1567</v>
      </c>
      <c r="Q829" t="s">
        <v>60</v>
      </c>
      <c r="R829" t="s">
        <v>1416</v>
      </c>
    </row>
    <row r="830" spans="16:18" x14ac:dyDescent="0.25">
      <c r="P830" t="s">
        <v>1568</v>
      </c>
      <c r="Q830" t="s">
        <v>60</v>
      </c>
      <c r="R830" t="s">
        <v>222</v>
      </c>
    </row>
    <row r="831" spans="16:18" x14ac:dyDescent="0.25">
      <c r="P831" t="s">
        <v>1569</v>
      </c>
      <c r="Q831" t="s">
        <v>60</v>
      </c>
      <c r="R831" t="s">
        <v>422</v>
      </c>
    </row>
    <row r="832" spans="16:18" x14ac:dyDescent="0.25">
      <c r="P832" t="s">
        <v>1570</v>
      </c>
      <c r="Q832" t="s">
        <v>60</v>
      </c>
      <c r="R832" t="s">
        <v>520</v>
      </c>
    </row>
    <row r="833" spans="16:18" x14ac:dyDescent="0.25">
      <c r="P833" t="s">
        <v>1572</v>
      </c>
      <c r="Q833" t="s">
        <v>60</v>
      </c>
      <c r="R833" t="s">
        <v>1571</v>
      </c>
    </row>
    <row r="834" spans="16:18" x14ac:dyDescent="0.25">
      <c r="P834" t="s">
        <v>1573</v>
      </c>
      <c r="Q834" t="s">
        <v>60</v>
      </c>
      <c r="R834" t="s">
        <v>114</v>
      </c>
    </row>
    <row r="835" spans="16:18" x14ac:dyDescent="0.25">
      <c r="P835" t="s">
        <v>1574</v>
      </c>
      <c r="Q835" t="s">
        <v>60</v>
      </c>
      <c r="R835" t="s">
        <v>226</v>
      </c>
    </row>
    <row r="836" spans="16:18" x14ac:dyDescent="0.25">
      <c r="P836" t="s">
        <v>1575</v>
      </c>
      <c r="Q836" t="s">
        <v>60</v>
      </c>
      <c r="R836" t="s">
        <v>1004</v>
      </c>
    </row>
    <row r="837" spans="16:18" x14ac:dyDescent="0.25">
      <c r="P837" t="s">
        <v>1576</v>
      </c>
      <c r="Q837" t="s">
        <v>60</v>
      </c>
      <c r="R837" t="s">
        <v>228</v>
      </c>
    </row>
    <row r="838" spans="16:18" x14ac:dyDescent="0.25">
      <c r="P838" t="s">
        <v>1577</v>
      </c>
      <c r="Q838" t="s">
        <v>60</v>
      </c>
      <c r="R838" t="s">
        <v>430</v>
      </c>
    </row>
    <row r="839" spans="16:18" x14ac:dyDescent="0.25">
      <c r="P839" t="s">
        <v>1578</v>
      </c>
      <c r="Q839" t="s">
        <v>60</v>
      </c>
      <c r="R839" t="s">
        <v>1012</v>
      </c>
    </row>
    <row r="840" spans="16:18" x14ac:dyDescent="0.25">
      <c r="P840" t="s">
        <v>1580</v>
      </c>
      <c r="Q840" t="s">
        <v>60</v>
      </c>
      <c r="R840" t="s">
        <v>1579</v>
      </c>
    </row>
    <row r="841" spans="16:18" x14ac:dyDescent="0.25">
      <c r="P841" t="s">
        <v>1582</v>
      </c>
      <c r="Q841" t="s">
        <v>60</v>
      </c>
      <c r="R841" t="s">
        <v>1581</v>
      </c>
    </row>
    <row r="842" spans="16:18" x14ac:dyDescent="0.25">
      <c r="P842" t="s">
        <v>1583</v>
      </c>
      <c r="Q842" t="s">
        <v>60</v>
      </c>
      <c r="R842" t="s">
        <v>236</v>
      </c>
    </row>
    <row r="843" spans="16:18" x14ac:dyDescent="0.25">
      <c r="P843" t="s">
        <v>1585</v>
      </c>
      <c r="Q843" t="s">
        <v>60</v>
      </c>
      <c r="R843" t="s">
        <v>1584</v>
      </c>
    </row>
    <row r="844" spans="16:18" x14ac:dyDescent="0.25">
      <c r="P844" t="s">
        <v>1587</v>
      </c>
      <c r="Q844" t="s">
        <v>60</v>
      </c>
      <c r="R844" t="s">
        <v>1586</v>
      </c>
    </row>
    <row r="845" spans="16:18" x14ac:dyDescent="0.25">
      <c r="P845" t="s">
        <v>1589</v>
      </c>
      <c r="Q845" t="s">
        <v>60</v>
      </c>
      <c r="R845" t="s">
        <v>1588</v>
      </c>
    </row>
    <row r="846" spans="16:18" x14ac:dyDescent="0.25">
      <c r="P846" t="s">
        <v>1591</v>
      </c>
      <c r="Q846" t="s">
        <v>60</v>
      </c>
      <c r="R846" t="s">
        <v>1590</v>
      </c>
    </row>
    <row r="847" spans="16:18" x14ac:dyDescent="0.25">
      <c r="P847" t="s">
        <v>1592</v>
      </c>
      <c r="Q847" t="s">
        <v>60</v>
      </c>
      <c r="R847" t="s">
        <v>244</v>
      </c>
    </row>
    <row r="848" spans="16:18" x14ac:dyDescent="0.25">
      <c r="P848" t="s">
        <v>1594</v>
      </c>
      <c r="Q848" t="s">
        <v>60</v>
      </c>
      <c r="R848" t="s">
        <v>1593</v>
      </c>
    </row>
    <row r="849" spans="16:18" x14ac:dyDescent="0.25">
      <c r="P849" t="s">
        <v>1595</v>
      </c>
      <c r="Q849" t="s">
        <v>60</v>
      </c>
      <c r="R849" t="s">
        <v>248</v>
      </c>
    </row>
    <row r="850" spans="16:18" x14ac:dyDescent="0.25">
      <c r="P850" t="s">
        <v>1596</v>
      </c>
      <c r="Q850" t="s">
        <v>60</v>
      </c>
      <c r="R850" t="s">
        <v>250</v>
      </c>
    </row>
    <row r="851" spans="16:18" x14ac:dyDescent="0.25">
      <c r="P851" t="s">
        <v>1598</v>
      </c>
      <c r="Q851" t="s">
        <v>60</v>
      </c>
      <c r="R851" t="s">
        <v>1597</v>
      </c>
    </row>
    <row r="852" spans="16:18" x14ac:dyDescent="0.25">
      <c r="P852" t="s">
        <v>1599</v>
      </c>
      <c r="Q852" t="s">
        <v>60</v>
      </c>
      <c r="R852" t="s">
        <v>1037</v>
      </c>
    </row>
    <row r="853" spans="16:18" x14ac:dyDescent="0.25">
      <c r="P853" t="s">
        <v>1601</v>
      </c>
      <c r="Q853" t="s">
        <v>60</v>
      </c>
      <c r="R853" t="s">
        <v>1600</v>
      </c>
    </row>
    <row r="854" spans="16:18" x14ac:dyDescent="0.25">
      <c r="P854" t="s">
        <v>1602</v>
      </c>
      <c r="Q854" t="s">
        <v>60</v>
      </c>
      <c r="R854" t="s">
        <v>254</v>
      </c>
    </row>
    <row r="855" spans="16:18" x14ac:dyDescent="0.25">
      <c r="P855" t="s">
        <v>1603</v>
      </c>
      <c r="Q855" t="s">
        <v>60</v>
      </c>
      <c r="R855" t="s">
        <v>256</v>
      </c>
    </row>
    <row r="856" spans="16:18" x14ac:dyDescent="0.25">
      <c r="P856" t="s">
        <v>1605</v>
      </c>
      <c r="Q856" t="s">
        <v>60</v>
      </c>
      <c r="R856" t="s">
        <v>1604</v>
      </c>
    </row>
    <row r="857" spans="16:18" x14ac:dyDescent="0.25">
      <c r="P857" t="s">
        <v>1607</v>
      </c>
      <c r="Q857" t="s">
        <v>60</v>
      </c>
      <c r="R857" t="s">
        <v>1606</v>
      </c>
    </row>
    <row r="858" spans="16:18" x14ac:dyDescent="0.25">
      <c r="P858" t="s">
        <v>1608</v>
      </c>
      <c r="Q858" t="s">
        <v>60</v>
      </c>
      <c r="R858" t="s">
        <v>835</v>
      </c>
    </row>
    <row r="859" spans="16:18" x14ac:dyDescent="0.25">
      <c r="P859" t="s">
        <v>1610</v>
      </c>
      <c r="Q859" t="s">
        <v>60</v>
      </c>
      <c r="R859" t="s">
        <v>1609</v>
      </c>
    </row>
    <row r="860" spans="16:18" x14ac:dyDescent="0.25">
      <c r="P860" t="s">
        <v>1612</v>
      </c>
      <c r="Q860" t="s">
        <v>60</v>
      </c>
      <c r="R860" t="s">
        <v>1611</v>
      </c>
    </row>
    <row r="861" spans="16:18" x14ac:dyDescent="0.25">
      <c r="P861" t="s">
        <v>1614</v>
      </c>
      <c r="Q861" t="s">
        <v>60</v>
      </c>
      <c r="R861" t="s">
        <v>1613</v>
      </c>
    </row>
    <row r="862" spans="16:18" x14ac:dyDescent="0.25">
      <c r="P862" t="s">
        <v>1616</v>
      </c>
      <c r="Q862" t="s">
        <v>60</v>
      </c>
      <c r="R862" t="s">
        <v>1615</v>
      </c>
    </row>
    <row r="863" spans="16:18" x14ac:dyDescent="0.25">
      <c r="P863" t="s">
        <v>1617</v>
      </c>
      <c r="Q863" t="s">
        <v>60</v>
      </c>
      <c r="R863" t="s">
        <v>462</v>
      </c>
    </row>
    <row r="864" spans="16:18" x14ac:dyDescent="0.25">
      <c r="P864" t="s">
        <v>1619</v>
      </c>
      <c r="Q864" t="s">
        <v>60</v>
      </c>
      <c r="R864" t="s">
        <v>1618</v>
      </c>
    </row>
    <row r="865" spans="16:18" x14ac:dyDescent="0.25">
      <c r="P865" t="s">
        <v>1621</v>
      </c>
      <c r="Q865" t="s">
        <v>60</v>
      </c>
      <c r="R865" t="s">
        <v>1620</v>
      </c>
    </row>
    <row r="866" spans="16:18" x14ac:dyDescent="0.25">
      <c r="P866" t="s">
        <v>1623</v>
      </c>
      <c r="Q866" t="s">
        <v>60</v>
      </c>
      <c r="R866" t="s">
        <v>1622</v>
      </c>
    </row>
    <row r="867" spans="16:18" x14ac:dyDescent="0.25">
      <c r="P867" t="s">
        <v>1625</v>
      </c>
      <c r="Q867" t="s">
        <v>60</v>
      </c>
      <c r="R867" t="s">
        <v>1624</v>
      </c>
    </row>
    <row r="868" spans="16:18" x14ac:dyDescent="0.25">
      <c r="P868" t="s">
        <v>1626</v>
      </c>
      <c r="Q868" t="s">
        <v>60</v>
      </c>
      <c r="R868" t="s">
        <v>475</v>
      </c>
    </row>
    <row r="869" spans="16:18" x14ac:dyDescent="0.25">
      <c r="P869" t="s">
        <v>1627</v>
      </c>
      <c r="Q869" t="s">
        <v>60</v>
      </c>
      <c r="R869" t="s">
        <v>272</v>
      </c>
    </row>
    <row r="870" spans="16:18" x14ac:dyDescent="0.25">
      <c r="P870" t="s">
        <v>1629</v>
      </c>
      <c r="Q870" t="s">
        <v>60</v>
      </c>
      <c r="R870" t="s">
        <v>1628</v>
      </c>
    </row>
    <row r="871" spans="16:18" x14ac:dyDescent="0.25">
      <c r="P871" t="s">
        <v>1631</v>
      </c>
      <c r="Q871" t="s">
        <v>60</v>
      </c>
      <c r="R871" t="s">
        <v>1630</v>
      </c>
    </row>
    <row r="872" spans="16:18" x14ac:dyDescent="0.25">
      <c r="P872" t="s">
        <v>1633</v>
      </c>
      <c r="Q872" t="s">
        <v>60</v>
      </c>
      <c r="R872" t="s">
        <v>1632</v>
      </c>
    </row>
    <row r="873" spans="16:18" x14ac:dyDescent="0.25">
      <c r="P873" t="s">
        <v>1634</v>
      </c>
      <c r="Q873" t="s">
        <v>60</v>
      </c>
      <c r="R873" t="s">
        <v>859</v>
      </c>
    </row>
    <row r="874" spans="16:18" x14ac:dyDescent="0.25">
      <c r="P874" t="s">
        <v>1635</v>
      </c>
      <c r="Q874" t="s">
        <v>60</v>
      </c>
      <c r="R874" t="s">
        <v>487</v>
      </c>
    </row>
    <row r="875" spans="16:18" x14ac:dyDescent="0.25">
      <c r="P875" t="s">
        <v>1636</v>
      </c>
      <c r="Q875" t="s">
        <v>60</v>
      </c>
      <c r="R875" t="s">
        <v>489</v>
      </c>
    </row>
    <row r="876" spans="16:18" x14ac:dyDescent="0.25">
      <c r="P876" t="s">
        <v>1638</v>
      </c>
      <c r="Q876" t="s">
        <v>60</v>
      </c>
      <c r="R876" t="s">
        <v>1637</v>
      </c>
    </row>
    <row r="877" spans="16:18" x14ac:dyDescent="0.25">
      <c r="P877" t="s">
        <v>1639</v>
      </c>
      <c r="Q877" t="s">
        <v>60</v>
      </c>
      <c r="R877" t="s">
        <v>1117</v>
      </c>
    </row>
    <row r="878" spans="16:18" x14ac:dyDescent="0.25">
      <c r="P878" t="s">
        <v>1640</v>
      </c>
      <c r="Q878" t="s">
        <v>60</v>
      </c>
      <c r="R878" t="s">
        <v>149</v>
      </c>
    </row>
    <row r="879" spans="16:18" x14ac:dyDescent="0.25">
      <c r="P879" t="s">
        <v>1641</v>
      </c>
      <c r="Q879" t="s">
        <v>60</v>
      </c>
      <c r="R879" t="s">
        <v>1120</v>
      </c>
    </row>
    <row r="880" spans="16:18" x14ac:dyDescent="0.25">
      <c r="P880" t="s">
        <v>1642</v>
      </c>
      <c r="Q880" t="s">
        <v>60</v>
      </c>
      <c r="R880" t="s">
        <v>1122</v>
      </c>
    </row>
    <row r="881" spans="16:18" x14ac:dyDescent="0.25">
      <c r="P881" t="s">
        <v>1643</v>
      </c>
      <c r="Q881" t="s">
        <v>60</v>
      </c>
      <c r="R881" t="s">
        <v>1373</v>
      </c>
    </row>
    <row r="882" spans="16:18" x14ac:dyDescent="0.25">
      <c r="P882" t="s">
        <v>1645</v>
      </c>
      <c r="Q882" t="s">
        <v>60</v>
      </c>
      <c r="R882" t="s">
        <v>1644</v>
      </c>
    </row>
    <row r="883" spans="16:18" x14ac:dyDescent="0.25">
      <c r="P883" t="s">
        <v>1647</v>
      </c>
      <c r="Q883" t="s">
        <v>60</v>
      </c>
      <c r="R883" t="s">
        <v>1646</v>
      </c>
    </row>
    <row r="884" spans="16:18" x14ac:dyDescent="0.25">
      <c r="P884" t="s">
        <v>1648</v>
      </c>
      <c r="Q884" t="s">
        <v>60</v>
      </c>
      <c r="R884" t="s">
        <v>1134</v>
      </c>
    </row>
    <row r="885" spans="16:18" x14ac:dyDescent="0.25">
      <c r="P885" t="s">
        <v>1650</v>
      </c>
      <c r="Q885" t="s">
        <v>60</v>
      </c>
      <c r="R885" t="s">
        <v>1649</v>
      </c>
    </row>
    <row r="886" spans="16:18" x14ac:dyDescent="0.25">
      <c r="P886" t="s">
        <v>1651</v>
      </c>
      <c r="Q886" t="s">
        <v>61</v>
      </c>
      <c r="R886" t="s">
        <v>1378</v>
      </c>
    </row>
    <row r="887" spans="16:18" x14ac:dyDescent="0.25">
      <c r="P887" t="s">
        <v>1653</v>
      </c>
      <c r="Q887" t="s">
        <v>61</v>
      </c>
      <c r="R887" t="s">
        <v>1652</v>
      </c>
    </row>
    <row r="888" spans="16:18" x14ac:dyDescent="0.25">
      <c r="P888" t="s">
        <v>1655</v>
      </c>
      <c r="Q888" t="s">
        <v>61</v>
      </c>
      <c r="R888" t="s">
        <v>1654</v>
      </c>
    </row>
    <row r="889" spans="16:18" x14ac:dyDescent="0.25">
      <c r="P889" t="s">
        <v>1657</v>
      </c>
      <c r="Q889" t="s">
        <v>61</v>
      </c>
      <c r="R889" t="s">
        <v>1656</v>
      </c>
    </row>
    <row r="890" spans="16:18" x14ac:dyDescent="0.25">
      <c r="P890" t="s">
        <v>1659</v>
      </c>
      <c r="Q890" t="s">
        <v>61</v>
      </c>
      <c r="R890" t="s">
        <v>1658</v>
      </c>
    </row>
    <row r="891" spans="16:18" x14ac:dyDescent="0.25">
      <c r="P891" t="s">
        <v>1661</v>
      </c>
      <c r="Q891" t="s">
        <v>61</v>
      </c>
      <c r="R891" t="s">
        <v>1660</v>
      </c>
    </row>
    <row r="892" spans="16:18" x14ac:dyDescent="0.25">
      <c r="P892" t="s">
        <v>1662</v>
      </c>
      <c r="Q892" t="s">
        <v>61</v>
      </c>
      <c r="R892" t="s">
        <v>1227</v>
      </c>
    </row>
    <row r="893" spans="16:18" x14ac:dyDescent="0.25">
      <c r="P893" t="s">
        <v>1663</v>
      </c>
      <c r="Q893" t="s">
        <v>61</v>
      </c>
      <c r="R893" t="s">
        <v>168</v>
      </c>
    </row>
    <row r="894" spans="16:18" x14ac:dyDescent="0.25">
      <c r="P894" t="s">
        <v>1665</v>
      </c>
      <c r="Q894" t="s">
        <v>61</v>
      </c>
      <c r="R894" t="s">
        <v>1664</v>
      </c>
    </row>
    <row r="895" spans="16:18" x14ac:dyDescent="0.25">
      <c r="P895" t="s">
        <v>1667</v>
      </c>
      <c r="Q895" t="s">
        <v>61</v>
      </c>
      <c r="R895" t="s">
        <v>1666</v>
      </c>
    </row>
    <row r="896" spans="16:18" x14ac:dyDescent="0.25">
      <c r="P896" t="s">
        <v>1668</v>
      </c>
      <c r="Q896" t="s">
        <v>61</v>
      </c>
      <c r="R896" t="s">
        <v>174</v>
      </c>
    </row>
    <row r="897" spans="16:18" x14ac:dyDescent="0.25">
      <c r="P897" t="s">
        <v>1669</v>
      </c>
      <c r="Q897" t="s">
        <v>61</v>
      </c>
      <c r="R897" t="s">
        <v>628</v>
      </c>
    </row>
    <row r="898" spans="16:18" x14ac:dyDescent="0.25">
      <c r="P898" t="s">
        <v>1670</v>
      </c>
      <c r="Q898" t="s">
        <v>61</v>
      </c>
      <c r="R898" t="s">
        <v>385</v>
      </c>
    </row>
    <row r="899" spans="16:18" x14ac:dyDescent="0.25">
      <c r="P899" t="s">
        <v>1671</v>
      </c>
      <c r="Q899" t="s">
        <v>61</v>
      </c>
      <c r="R899" t="s">
        <v>182</v>
      </c>
    </row>
    <row r="900" spans="16:18" x14ac:dyDescent="0.25">
      <c r="P900" t="s">
        <v>1673</v>
      </c>
      <c r="Q900" t="s">
        <v>61</v>
      </c>
      <c r="R900" t="s">
        <v>1672</v>
      </c>
    </row>
    <row r="901" spans="16:18" x14ac:dyDescent="0.25">
      <c r="P901" t="s">
        <v>1675</v>
      </c>
      <c r="Q901" t="s">
        <v>61</v>
      </c>
      <c r="R901" t="s">
        <v>1674</v>
      </c>
    </row>
    <row r="902" spans="16:18" x14ac:dyDescent="0.25">
      <c r="P902" t="s">
        <v>1677</v>
      </c>
      <c r="Q902" t="s">
        <v>61</v>
      </c>
      <c r="R902" t="s">
        <v>1676</v>
      </c>
    </row>
    <row r="903" spans="16:18" x14ac:dyDescent="0.25">
      <c r="P903" t="s">
        <v>1679</v>
      </c>
      <c r="Q903" t="s">
        <v>61</v>
      </c>
      <c r="R903" t="s">
        <v>1678</v>
      </c>
    </row>
    <row r="904" spans="16:18" x14ac:dyDescent="0.25">
      <c r="P904" t="s">
        <v>1680</v>
      </c>
      <c r="Q904" t="s">
        <v>61</v>
      </c>
      <c r="R904" t="s">
        <v>397</v>
      </c>
    </row>
    <row r="905" spans="16:18" x14ac:dyDescent="0.25">
      <c r="P905" t="s">
        <v>1681</v>
      </c>
      <c r="Q905" t="s">
        <v>61</v>
      </c>
      <c r="R905" t="s">
        <v>941</v>
      </c>
    </row>
    <row r="906" spans="16:18" x14ac:dyDescent="0.25">
      <c r="P906" t="s">
        <v>1682</v>
      </c>
      <c r="Q906" t="s">
        <v>61</v>
      </c>
      <c r="R906" t="s">
        <v>1550</v>
      </c>
    </row>
    <row r="907" spans="16:18" x14ac:dyDescent="0.25">
      <c r="P907" t="s">
        <v>1684</v>
      </c>
      <c r="Q907" t="s">
        <v>61</v>
      </c>
      <c r="R907" t="s">
        <v>1683</v>
      </c>
    </row>
    <row r="908" spans="16:18" x14ac:dyDescent="0.25">
      <c r="P908" t="s">
        <v>1685</v>
      </c>
      <c r="Q908" t="s">
        <v>61</v>
      </c>
      <c r="R908" t="s">
        <v>646</v>
      </c>
    </row>
    <row r="909" spans="16:18" x14ac:dyDescent="0.25">
      <c r="P909" t="s">
        <v>1686</v>
      </c>
      <c r="Q909" t="s">
        <v>61</v>
      </c>
      <c r="R909" t="s">
        <v>1257</v>
      </c>
    </row>
    <row r="910" spans="16:18" x14ac:dyDescent="0.25">
      <c r="P910" t="s">
        <v>1688</v>
      </c>
      <c r="Q910" t="s">
        <v>61</v>
      </c>
      <c r="R910" t="s">
        <v>1687</v>
      </c>
    </row>
    <row r="911" spans="16:18" x14ac:dyDescent="0.25">
      <c r="P911" t="s">
        <v>1690</v>
      </c>
      <c r="Q911" t="s">
        <v>61</v>
      </c>
      <c r="R911" t="s">
        <v>1689</v>
      </c>
    </row>
    <row r="912" spans="16:18" x14ac:dyDescent="0.25">
      <c r="P912" t="s">
        <v>1692</v>
      </c>
      <c r="Q912" t="s">
        <v>61</v>
      </c>
      <c r="R912" t="s">
        <v>1691</v>
      </c>
    </row>
    <row r="913" spans="16:18" x14ac:dyDescent="0.25">
      <c r="P913" t="s">
        <v>1694</v>
      </c>
      <c r="Q913" t="s">
        <v>61</v>
      </c>
      <c r="R913" t="s">
        <v>1693</v>
      </c>
    </row>
    <row r="914" spans="16:18" x14ac:dyDescent="0.25">
      <c r="P914" t="s">
        <v>1695</v>
      </c>
      <c r="Q914" t="s">
        <v>61</v>
      </c>
      <c r="R914" t="s">
        <v>1261</v>
      </c>
    </row>
    <row r="915" spans="16:18" x14ac:dyDescent="0.25">
      <c r="P915" t="s">
        <v>1696</v>
      </c>
      <c r="Q915" t="s">
        <v>61</v>
      </c>
      <c r="R915" t="s">
        <v>214</v>
      </c>
    </row>
    <row r="916" spans="16:18" x14ac:dyDescent="0.25">
      <c r="P916" t="s">
        <v>1698</v>
      </c>
      <c r="Q916" t="s">
        <v>61</v>
      </c>
      <c r="R916" t="s">
        <v>1697</v>
      </c>
    </row>
    <row r="917" spans="16:18" x14ac:dyDescent="0.25">
      <c r="P917" t="s">
        <v>1700</v>
      </c>
      <c r="Q917" t="s">
        <v>61</v>
      </c>
      <c r="R917" t="s">
        <v>1699</v>
      </c>
    </row>
    <row r="918" spans="16:18" x14ac:dyDescent="0.25">
      <c r="P918" t="s">
        <v>1701</v>
      </c>
      <c r="Q918" t="s">
        <v>61</v>
      </c>
      <c r="R918" t="s">
        <v>347</v>
      </c>
    </row>
    <row r="919" spans="16:18" x14ac:dyDescent="0.25">
      <c r="P919" t="s">
        <v>1702</v>
      </c>
      <c r="Q919" t="s">
        <v>61</v>
      </c>
      <c r="R919" t="s">
        <v>415</v>
      </c>
    </row>
    <row r="920" spans="16:18" x14ac:dyDescent="0.25">
      <c r="P920" t="s">
        <v>1704</v>
      </c>
      <c r="Q920" t="s">
        <v>61</v>
      </c>
      <c r="R920" t="s">
        <v>1703</v>
      </c>
    </row>
    <row r="921" spans="16:18" x14ac:dyDescent="0.25">
      <c r="P921" t="s">
        <v>1706</v>
      </c>
      <c r="Q921" t="s">
        <v>61</v>
      </c>
      <c r="R921" t="s">
        <v>1705</v>
      </c>
    </row>
    <row r="922" spans="16:18" x14ac:dyDescent="0.25">
      <c r="P922" t="s">
        <v>1708</v>
      </c>
      <c r="Q922" t="s">
        <v>61</v>
      </c>
      <c r="R922" t="s">
        <v>1707</v>
      </c>
    </row>
    <row r="923" spans="16:18" x14ac:dyDescent="0.25">
      <c r="P923" t="s">
        <v>1709</v>
      </c>
      <c r="Q923" t="s">
        <v>61</v>
      </c>
      <c r="R923" t="s">
        <v>794</v>
      </c>
    </row>
    <row r="924" spans="16:18" x14ac:dyDescent="0.25">
      <c r="P924" t="s">
        <v>1711</v>
      </c>
      <c r="Q924" t="s">
        <v>61</v>
      </c>
      <c r="R924" t="s">
        <v>1710</v>
      </c>
    </row>
    <row r="925" spans="16:18" x14ac:dyDescent="0.25">
      <c r="P925" t="s">
        <v>1713</v>
      </c>
      <c r="Q925" t="s">
        <v>61</v>
      </c>
      <c r="R925" t="s">
        <v>1712</v>
      </c>
    </row>
    <row r="926" spans="16:18" x14ac:dyDescent="0.25">
      <c r="P926" t="s">
        <v>1715</v>
      </c>
      <c r="Q926" t="s">
        <v>61</v>
      </c>
      <c r="R926" t="s">
        <v>1714</v>
      </c>
    </row>
    <row r="927" spans="16:18" x14ac:dyDescent="0.25">
      <c r="P927" t="s">
        <v>1717</v>
      </c>
      <c r="Q927" t="s">
        <v>61</v>
      </c>
      <c r="R927" t="s">
        <v>1716</v>
      </c>
    </row>
    <row r="928" spans="16:18" x14ac:dyDescent="0.25">
      <c r="P928" t="s">
        <v>1718</v>
      </c>
      <c r="Q928" t="s">
        <v>61</v>
      </c>
      <c r="R928" t="s">
        <v>226</v>
      </c>
    </row>
    <row r="929" spans="16:18" x14ac:dyDescent="0.25">
      <c r="P929" t="s">
        <v>1719</v>
      </c>
      <c r="Q929" t="s">
        <v>61</v>
      </c>
      <c r="R929" t="s">
        <v>228</v>
      </c>
    </row>
    <row r="930" spans="16:18" x14ac:dyDescent="0.25">
      <c r="P930" t="s">
        <v>1721</v>
      </c>
      <c r="Q930" t="s">
        <v>61</v>
      </c>
      <c r="R930" t="s">
        <v>1720</v>
      </c>
    </row>
    <row r="931" spans="16:18" x14ac:dyDescent="0.25">
      <c r="P931" t="s">
        <v>1722</v>
      </c>
      <c r="Q931" t="s">
        <v>61</v>
      </c>
      <c r="R931" t="s">
        <v>430</v>
      </c>
    </row>
    <row r="932" spans="16:18" x14ac:dyDescent="0.25">
      <c r="P932" t="s">
        <v>1724</v>
      </c>
      <c r="Q932" t="s">
        <v>61</v>
      </c>
      <c r="R932" t="s">
        <v>1723</v>
      </c>
    </row>
    <row r="933" spans="16:18" x14ac:dyDescent="0.25">
      <c r="P933" t="s">
        <v>1726</v>
      </c>
      <c r="Q933" t="s">
        <v>61</v>
      </c>
      <c r="R933" t="s">
        <v>1725</v>
      </c>
    </row>
    <row r="934" spans="16:18" x14ac:dyDescent="0.25">
      <c r="P934" t="s">
        <v>1727</v>
      </c>
      <c r="Q934" t="s">
        <v>61</v>
      </c>
      <c r="R934" t="s">
        <v>670</v>
      </c>
    </row>
    <row r="935" spans="16:18" x14ac:dyDescent="0.25">
      <c r="P935" t="s">
        <v>1729</v>
      </c>
      <c r="Q935" t="s">
        <v>61</v>
      </c>
      <c r="R935" t="s">
        <v>1728</v>
      </c>
    </row>
    <row r="936" spans="16:18" x14ac:dyDescent="0.25">
      <c r="P936" t="s">
        <v>1731</v>
      </c>
      <c r="Q936" t="s">
        <v>61</v>
      </c>
      <c r="R936" t="s">
        <v>1730</v>
      </c>
    </row>
    <row r="937" spans="16:18" x14ac:dyDescent="0.25">
      <c r="P937" t="s">
        <v>1733</v>
      </c>
      <c r="Q937" t="s">
        <v>61</v>
      </c>
      <c r="R937" t="s">
        <v>1732</v>
      </c>
    </row>
    <row r="938" spans="16:18" x14ac:dyDescent="0.25">
      <c r="P938" t="s">
        <v>1734</v>
      </c>
      <c r="Q938" t="s">
        <v>61</v>
      </c>
      <c r="R938" t="s">
        <v>436</v>
      </c>
    </row>
    <row r="939" spans="16:18" x14ac:dyDescent="0.25">
      <c r="P939" t="s">
        <v>1735</v>
      </c>
      <c r="Q939" t="s">
        <v>61</v>
      </c>
      <c r="R939" t="s">
        <v>1584</v>
      </c>
    </row>
    <row r="940" spans="16:18" x14ac:dyDescent="0.25">
      <c r="P940" t="s">
        <v>1736</v>
      </c>
      <c r="Q940" t="s">
        <v>61</v>
      </c>
      <c r="R940" t="s">
        <v>440</v>
      </c>
    </row>
    <row r="941" spans="16:18" x14ac:dyDescent="0.25">
      <c r="P941" t="s">
        <v>1737</v>
      </c>
      <c r="Q941" t="s">
        <v>61</v>
      </c>
      <c r="R941" t="s">
        <v>1590</v>
      </c>
    </row>
    <row r="942" spans="16:18" x14ac:dyDescent="0.25">
      <c r="P942" t="s">
        <v>1739</v>
      </c>
      <c r="Q942" t="s">
        <v>61</v>
      </c>
      <c r="R942" t="s">
        <v>1738</v>
      </c>
    </row>
    <row r="943" spans="16:18" x14ac:dyDescent="0.25">
      <c r="P943" t="s">
        <v>1740</v>
      </c>
      <c r="Q943" t="s">
        <v>61</v>
      </c>
      <c r="R943" t="s">
        <v>248</v>
      </c>
    </row>
    <row r="944" spans="16:18" x14ac:dyDescent="0.25">
      <c r="P944" t="s">
        <v>1741</v>
      </c>
      <c r="Q944" t="s">
        <v>61</v>
      </c>
      <c r="R944" t="s">
        <v>250</v>
      </c>
    </row>
    <row r="945" spans="16:18" x14ac:dyDescent="0.25">
      <c r="P945" t="s">
        <v>1743</v>
      </c>
      <c r="Q945" t="s">
        <v>61</v>
      </c>
      <c r="R945" t="s">
        <v>1742</v>
      </c>
    </row>
    <row r="946" spans="16:18" x14ac:dyDescent="0.25">
      <c r="P946" t="s">
        <v>1744</v>
      </c>
      <c r="Q946" t="s">
        <v>61</v>
      </c>
      <c r="R946" t="s">
        <v>1445</v>
      </c>
    </row>
    <row r="947" spans="16:18" x14ac:dyDescent="0.25">
      <c r="P947" t="s">
        <v>1745</v>
      </c>
      <c r="Q947" t="s">
        <v>61</v>
      </c>
      <c r="R947" t="s">
        <v>1037</v>
      </c>
    </row>
    <row r="948" spans="16:18" x14ac:dyDescent="0.25">
      <c r="P948" t="s">
        <v>1746</v>
      </c>
      <c r="Q948" t="s">
        <v>61</v>
      </c>
      <c r="R948" t="s">
        <v>256</v>
      </c>
    </row>
    <row r="949" spans="16:18" x14ac:dyDescent="0.25">
      <c r="P949" t="s">
        <v>1748</v>
      </c>
      <c r="Q949" t="s">
        <v>61</v>
      </c>
      <c r="R949" t="s">
        <v>1747</v>
      </c>
    </row>
    <row r="950" spans="16:18" x14ac:dyDescent="0.25">
      <c r="P950" t="s">
        <v>1750</v>
      </c>
      <c r="Q950" t="s">
        <v>61</v>
      </c>
      <c r="R950" t="s">
        <v>1749</v>
      </c>
    </row>
    <row r="951" spans="16:18" x14ac:dyDescent="0.25">
      <c r="P951" t="s">
        <v>1752</v>
      </c>
      <c r="Q951" t="s">
        <v>61</v>
      </c>
      <c r="R951" t="s">
        <v>1751</v>
      </c>
    </row>
    <row r="952" spans="16:18" x14ac:dyDescent="0.25">
      <c r="P952" t="s">
        <v>1754</v>
      </c>
      <c r="Q952" t="s">
        <v>61</v>
      </c>
      <c r="R952" t="s">
        <v>1753</v>
      </c>
    </row>
    <row r="953" spans="16:18" x14ac:dyDescent="0.25">
      <c r="P953" t="s">
        <v>1756</v>
      </c>
      <c r="Q953" t="s">
        <v>61</v>
      </c>
      <c r="R953" t="s">
        <v>1755</v>
      </c>
    </row>
    <row r="954" spans="16:18" x14ac:dyDescent="0.25">
      <c r="P954" t="s">
        <v>1758</v>
      </c>
      <c r="Q954" t="s">
        <v>61</v>
      </c>
      <c r="R954" t="s">
        <v>1757</v>
      </c>
    </row>
    <row r="955" spans="16:18" x14ac:dyDescent="0.25">
      <c r="P955" t="s">
        <v>1760</v>
      </c>
      <c r="Q955" t="s">
        <v>61</v>
      </c>
      <c r="R955" t="s">
        <v>1759</v>
      </c>
    </row>
    <row r="956" spans="16:18" x14ac:dyDescent="0.25">
      <c r="P956" t="s">
        <v>1762</v>
      </c>
      <c r="Q956" t="s">
        <v>61</v>
      </c>
      <c r="R956" t="s">
        <v>1761</v>
      </c>
    </row>
    <row r="957" spans="16:18" x14ac:dyDescent="0.25">
      <c r="P957" t="s">
        <v>1764</v>
      </c>
      <c r="Q957" t="s">
        <v>61</v>
      </c>
      <c r="R957" t="s">
        <v>1763</v>
      </c>
    </row>
    <row r="958" spans="16:18" x14ac:dyDescent="0.25">
      <c r="P958" t="s">
        <v>1766</v>
      </c>
      <c r="Q958" t="s">
        <v>61</v>
      </c>
      <c r="R958" t="s">
        <v>1765</v>
      </c>
    </row>
    <row r="959" spans="16:18" x14ac:dyDescent="0.25">
      <c r="P959" t="s">
        <v>1767</v>
      </c>
      <c r="Q959" t="s">
        <v>61</v>
      </c>
      <c r="R959" t="s">
        <v>457</v>
      </c>
    </row>
    <row r="960" spans="16:18" x14ac:dyDescent="0.25">
      <c r="P960" t="s">
        <v>1769</v>
      </c>
      <c r="Q960" t="s">
        <v>61</v>
      </c>
      <c r="R960" t="s">
        <v>1768</v>
      </c>
    </row>
    <row r="961" spans="16:18" x14ac:dyDescent="0.25">
      <c r="P961" t="s">
        <v>1771</v>
      </c>
      <c r="Q961" t="s">
        <v>61</v>
      </c>
      <c r="R961" t="s">
        <v>1770</v>
      </c>
    </row>
    <row r="962" spans="16:18" x14ac:dyDescent="0.25">
      <c r="P962" t="s">
        <v>1773</v>
      </c>
      <c r="Q962" t="s">
        <v>61</v>
      </c>
      <c r="R962" t="s">
        <v>1772</v>
      </c>
    </row>
    <row r="963" spans="16:18" x14ac:dyDescent="0.25">
      <c r="P963" t="s">
        <v>1775</v>
      </c>
      <c r="Q963" t="s">
        <v>61</v>
      </c>
      <c r="R963" t="s">
        <v>1774</v>
      </c>
    </row>
    <row r="964" spans="16:18" x14ac:dyDescent="0.25">
      <c r="P964" t="s">
        <v>1777</v>
      </c>
      <c r="Q964" t="s">
        <v>61</v>
      </c>
      <c r="R964" t="s">
        <v>1776</v>
      </c>
    </row>
    <row r="965" spans="16:18" x14ac:dyDescent="0.25">
      <c r="P965" t="s">
        <v>1779</v>
      </c>
      <c r="Q965" t="s">
        <v>61</v>
      </c>
      <c r="R965" t="s">
        <v>1778</v>
      </c>
    </row>
    <row r="966" spans="16:18" x14ac:dyDescent="0.25">
      <c r="P966" t="s">
        <v>1781</v>
      </c>
      <c r="Q966" t="s">
        <v>61</v>
      </c>
      <c r="R966" t="s">
        <v>1780</v>
      </c>
    </row>
    <row r="967" spans="16:18" x14ac:dyDescent="0.25">
      <c r="P967" t="s">
        <v>1783</v>
      </c>
      <c r="Q967" t="s">
        <v>61</v>
      </c>
      <c r="R967" t="s">
        <v>1782</v>
      </c>
    </row>
    <row r="968" spans="16:18" x14ac:dyDescent="0.25">
      <c r="P968" t="s">
        <v>1784</v>
      </c>
      <c r="Q968" t="s">
        <v>61</v>
      </c>
      <c r="R968" t="s">
        <v>1470</v>
      </c>
    </row>
    <row r="969" spans="16:18" x14ac:dyDescent="0.25">
      <c r="P969" t="s">
        <v>1785</v>
      </c>
      <c r="Q969" t="s">
        <v>61</v>
      </c>
      <c r="R969" t="s">
        <v>268</v>
      </c>
    </row>
    <row r="970" spans="16:18" x14ac:dyDescent="0.25">
      <c r="P970" t="s">
        <v>1786</v>
      </c>
      <c r="Q970" t="s">
        <v>61</v>
      </c>
      <c r="R970" t="s">
        <v>473</v>
      </c>
    </row>
    <row r="971" spans="16:18" x14ac:dyDescent="0.25">
      <c r="P971" t="s">
        <v>1787</v>
      </c>
      <c r="Q971" t="s">
        <v>61</v>
      </c>
      <c r="R971" t="s">
        <v>475</v>
      </c>
    </row>
    <row r="972" spans="16:18" x14ac:dyDescent="0.25">
      <c r="P972" t="s">
        <v>1788</v>
      </c>
      <c r="Q972" t="s">
        <v>61</v>
      </c>
      <c r="R972" t="s">
        <v>719</v>
      </c>
    </row>
    <row r="973" spans="16:18" x14ac:dyDescent="0.25">
      <c r="P973" t="s">
        <v>1790</v>
      </c>
      <c r="Q973" t="s">
        <v>61</v>
      </c>
      <c r="R973" t="s">
        <v>1789</v>
      </c>
    </row>
    <row r="974" spans="16:18" x14ac:dyDescent="0.25">
      <c r="P974" t="s">
        <v>1792</v>
      </c>
      <c r="Q974" t="s">
        <v>61</v>
      </c>
      <c r="R974" t="s">
        <v>1791</v>
      </c>
    </row>
    <row r="975" spans="16:18" x14ac:dyDescent="0.25">
      <c r="P975" t="s">
        <v>1794</v>
      </c>
      <c r="Q975" t="s">
        <v>61</v>
      </c>
      <c r="R975" t="s">
        <v>1793</v>
      </c>
    </row>
    <row r="976" spans="16:18" x14ac:dyDescent="0.25">
      <c r="P976" t="s">
        <v>1796</v>
      </c>
      <c r="Q976" t="s">
        <v>61</v>
      </c>
      <c r="R976" t="s">
        <v>1795</v>
      </c>
    </row>
    <row r="977" spans="16:18" x14ac:dyDescent="0.25">
      <c r="P977" t="s">
        <v>1798</v>
      </c>
      <c r="Q977" t="s">
        <v>61</v>
      </c>
      <c r="R977" t="s">
        <v>1797</v>
      </c>
    </row>
    <row r="978" spans="16:18" x14ac:dyDescent="0.25">
      <c r="P978" t="s">
        <v>1800</v>
      </c>
      <c r="Q978" t="s">
        <v>61</v>
      </c>
      <c r="R978" t="s">
        <v>1799</v>
      </c>
    </row>
    <row r="979" spans="16:18" x14ac:dyDescent="0.25">
      <c r="P979" t="s">
        <v>1802</v>
      </c>
      <c r="Q979" t="s">
        <v>61</v>
      </c>
      <c r="R979" t="s">
        <v>1801</v>
      </c>
    </row>
    <row r="980" spans="16:18" x14ac:dyDescent="0.25">
      <c r="P980" t="s">
        <v>1804</v>
      </c>
      <c r="Q980" t="s">
        <v>61</v>
      </c>
      <c r="R980" t="s">
        <v>1803</v>
      </c>
    </row>
    <row r="981" spans="16:18" x14ac:dyDescent="0.25">
      <c r="P981" t="s">
        <v>1806</v>
      </c>
      <c r="Q981" t="s">
        <v>61</v>
      </c>
      <c r="R981" t="s">
        <v>1805</v>
      </c>
    </row>
    <row r="982" spans="16:18" x14ac:dyDescent="0.25">
      <c r="P982" t="s">
        <v>1807</v>
      </c>
      <c r="Q982" t="s">
        <v>61</v>
      </c>
      <c r="R982" t="s">
        <v>1094</v>
      </c>
    </row>
    <row r="983" spans="16:18" x14ac:dyDescent="0.25">
      <c r="P983" t="s">
        <v>1809</v>
      </c>
      <c r="Q983" t="s">
        <v>61</v>
      </c>
      <c r="R983" t="s">
        <v>1808</v>
      </c>
    </row>
    <row r="984" spans="16:18" x14ac:dyDescent="0.25">
      <c r="P984" t="s">
        <v>1811</v>
      </c>
      <c r="Q984" t="s">
        <v>61</v>
      </c>
      <c r="R984" t="s">
        <v>1810</v>
      </c>
    </row>
    <row r="985" spans="16:18" x14ac:dyDescent="0.25">
      <c r="P985" t="s">
        <v>1813</v>
      </c>
      <c r="Q985" t="s">
        <v>61</v>
      </c>
      <c r="R985" t="s">
        <v>1812</v>
      </c>
    </row>
    <row r="986" spans="16:18" x14ac:dyDescent="0.25">
      <c r="P986" t="s">
        <v>1814</v>
      </c>
      <c r="Q986" t="s">
        <v>61</v>
      </c>
      <c r="R986" t="s">
        <v>149</v>
      </c>
    </row>
    <row r="987" spans="16:18" x14ac:dyDescent="0.25">
      <c r="P987" t="s">
        <v>1816</v>
      </c>
      <c r="Q987" t="s">
        <v>61</v>
      </c>
      <c r="R987" t="s">
        <v>1815</v>
      </c>
    </row>
    <row r="988" spans="16:18" x14ac:dyDescent="0.25">
      <c r="P988" t="s">
        <v>1818</v>
      </c>
      <c r="Q988" t="s">
        <v>61</v>
      </c>
      <c r="R988" t="s">
        <v>1817</v>
      </c>
    </row>
    <row r="989" spans="16:18" x14ac:dyDescent="0.25">
      <c r="P989" t="s">
        <v>1820</v>
      </c>
      <c r="Q989" t="s">
        <v>61</v>
      </c>
      <c r="R989" t="s">
        <v>1819</v>
      </c>
    </row>
    <row r="990" spans="16:18" x14ac:dyDescent="0.25">
      <c r="P990" t="s">
        <v>1822</v>
      </c>
      <c r="Q990" t="s">
        <v>61</v>
      </c>
      <c r="R990" t="s">
        <v>1821</v>
      </c>
    </row>
    <row r="991" spans="16:18" x14ac:dyDescent="0.25">
      <c r="P991" t="s">
        <v>1823</v>
      </c>
      <c r="Q991" t="s">
        <v>62</v>
      </c>
      <c r="R991" t="s">
        <v>1508</v>
      </c>
    </row>
    <row r="992" spans="16:18" x14ac:dyDescent="0.25">
      <c r="P992" t="s">
        <v>1824</v>
      </c>
      <c r="Q992" t="s">
        <v>62</v>
      </c>
      <c r="R992" t="s">
        <v>1378</v>
      </c>
    </row>
    <row r="993" spans="16:18" x14ac:dyDescent="0.25">
      <c r="P993" t="s">
        <v>1825</v>
      </c>
      <c r="Q993" t="s">
        <v>62</v>
      </c>
      <c r="R993" t="s">
        <v>1652</v>
      </c>
    </row>
    <row r="994" spans="16:18" x14ac:dyDescent="0.25">
      <c r="P994" t="s">
        <v>1827</v>
      </c>
      <c r="Q994" t="s">
        <v>62</v>
      </c>
      <c r="R994" t="s">
        <v>1826</v>
      </c>
    </row>
    <row r="995" spans="16:18" x14ac:dyDescent="0.25">
      <c r="P995" t="s">
        <v>1829</v>
      </c>
      <c r="Q995" t="s">
        <v>62</v>
      </c>
      <c r="R995" t="s">
        <v>1828</v>
      </c>
    </row>
    <row r="996" spans="16:18" x14ac:dyDescent="0.25">
      <c r="P996" t="s">
        <v>1831</v>
      </c>
      <c r="Q996" t="s">
        <v>62</v>
      </c>
      <c r="R996" t="s">
        <v>1830</v>
      </c>
    </row>
    <row r="997" spans="16:18" x14ac:dyDescent="0.25">
      <c r="P997" t="s">
        <v>1833</v>
      </c>
      <c r="Q997" t="s">
        <v>62</v>
      </c>
      <c r="R997" t="s">
        <v>1832</v>
      </c>
    </row>
    <row r="998" spans="16:18" x14ac:dyDescent="0.25">
      <c r="P998" t="s">
        <v>1834</v>
      </c>
      <c r="Q998" t="s">
        <v>62</v>
      </c>
      <c r="R998" t="s">
        <v>376</v>
      </c>
    </row>
    <row r="999" spans="16:18" x14ac:dyDescent="0.25">
      <c r="P999" t="s">
        <v>1835</v>
      </c>
      <c r="Q999" t="s">
        <v>62</v>
      </c>
      <c r="R999" t="s">
        <v>1660</v>
      </c>
    </row>
    <row r="1000" spans="16:18" x14ac:dyDescent="0.25">
      <c r="P1000" t="s">
        <v>1837</v>
      </c>
      <c r="Q1000" t="s">
        <v>62</v>
      </c>
      <c r="R1000" t="s">
        <v>1836</v>
      </c>
    </row>
    <row r="1001" spans="16:18" x14ac:dyDescent="0.25">
      <c r="P1001" t="s">
        <v>1839</v>
      </c>
      <c r="Q1001" t="s">
        <v>62</v>
      </c>
      <c r="R1001" t="s">
        <v>1838</v>
      </c>
    </row>
    <row r="1002" spans="16:18" x14ac:dyDescent="0.25">
      <c r="P1002" t="s">
        <v>1841</v>
      </c>
      <c r="Q1002" t="s">
        <v>62</v>
      </c>
      <c r="R1002" t="s">
        <v>1840</v>
      </c>
    </row>
    <row r="1003" spans="16:18" x14ac:dyDescent="0.25">
      <c r="P1003" t="s">
        <v>1843</v>
      </c>
      <c r="Q1003" t="s">
        <v>62</v>
      </c>
      <c r="R1003" t="s">
        <v>1842</v>
      </c>
    </row>
    <row r="1004" spans="16:18" x14ac:dyDescent="0.25">
      <c r="P1004" t="s">
        <v>1845</v>
      </c>
      <c r="Q1004" t="s">
        <v>62</v>
      </c>
      <c r="R1004" t="s">
        <v>1844</v>
      </c>
    </row>
    <row r="1005" spans="16:18" x14ac:dyDescent="0.25">
      <c r="P1005" t="s">
        <v>1847</v>
      </c>
      <c r="Q1005" t="s">
        <v>62</v>
      </c>
      <c r="R1005" t="s">
        <v>1846</v>
      </c>
    </row>
    <row r="1006" spans="16:18" x14ac:dyDescent="0.25">
      <c r="P1006" t="s">
        <v>1848</v>
      </c>
      <c r="Q1006" t="s">
        <v>62</v>
      </c>
      <c r="R1006" t="s">
        <v>168</v>
      </c>
    </row>
    <row r="1007" spans="16:18" x14ac:dyDescent="0.25">
      <c r="P1007" t="s">
        <v>1850</v>
      </c>
      <c r="Q1007" t="s">
        <v>62</v>
      </c>
      <c r="R1007" t="s">
        <v>1849</v>
      </c>
    </row>
    <row r="1008" spans="16:18" x14ac:dyDescent="0.25">
      <c r="P1008" t="s">
        <v>1852</v>
      </c>
      <c r="Q1008" t="s">
        <v>62</v>
      </c>
      <c r="R1008" t="s">
        <v>1851</v>
      </c>
    </row>
    <row r="1009" spans="16:18" x14ac:dyDescent="0.25">
      <c r="P1009" t="s">
        <v>1854</v>
      </c>
      <c r="Q1009" t="s">
        <v>62</v>
      </c>
      <c r="R1009" t="s">
        <v>1853</v>
      </c>
    </row>
    <row r="1010" spans="16:18" x14ac:dyDescent="0.25">
      <c r="P1010" t="s">
        <v>1856</v>
      </c>
      <c r="Q1010" t="s">
        <v>62</v>
      </c>
      <c r="R1010" t="s">
        <v>1855</v>
      </c>
    </row>
    <row r="1011" spans="16:18" x14ac:dyDescent="0.25">
      <c r="P1011" t="s">
        <v>1857</v>
      </c>
      <c r="Q1011" t="s">
        <v>62</v>
      </c>
      <c r="R1011" t="s">
        <v>381</v>
      </c>
    </row>
    <row r="1012" spans="16:18" x14ac:dyDescent="0.25">
      <c r="P1012" t="s">
        <v>1859</v>
      </c>
      <c r="Q1012" t="s">
        <v>62</v>
      </c>
      <c r="R1012" t="s">
        <v>1858</v>
      </c>
    </row>
    <row r="1013" spans="16:18" x14ac:dyDescent="0.25">
      <c r="P1013" t="s">
        <v>1861</v>
      </c>
      <c r="Q1013" t="s">
        <v>62</v>
      </c>
      <c r="R1013" t="s">
        <v>1860</v>
      </c>
    </row>
    <row r="1014" spans="16:18" x14ac:dyDescent="0.25">
      <c r="P1014" t="s">
        <v>1862</v>
      </c>
      <c r="Q1014" t="s">
        <v>62</v>
      </c>
      <c r="R1014" t="s">
        <v>1237</v>
      </c>
    </row>
    <row r="1015" spans="16:18" x14ac:dyDescent="0.25">
      <c r="P1015" t="s">
        <v>1863</v>
      </c>
      <c r="Q1015" t="s">
        <v>62</v>
      </c>
      <c r="R1015" t="s">
        <v>385</v>
      </c>
    </row>
    <row r="1016" spans="16:18" x14ac:dyDescent="0.25">
      <c r="P1016" t="s">
        <v>1864</v>
      </c>
      <c r="Q1016" t="s">
        <v>62</v>
      </c>
      <c r="R1016" t="s">
        <v>182</v>
      </c>
    </row>
    <row r="1017" spans="16:18" x14ac:dyDescent="0.25">
      <c r="P1017" t="s">
        <v>1865</v>
      </c>
      <c r="Q1017" t="s">
        <v>62</v>
      </c>
      <c r="R1017" t="s">
        <v>1241</v>
      </c>
    </row>
    <row r="1018" spans="16:18" x14ac:dyDescent="0.25">
      <c r="P1018" t="s">
        <v>1866</v>
      </c>
      <c r="Q1018" t="s">
        <v>62</v>
      </c>
      <c r="R1018" t="s">
        <v>399</v>
      </c>
    </row>
    <row r="1019" spans="16:18" x14ac:dyDescent="0.25">
      <c r="P1019" t="s">
        <v>1867</v>
      </c>
      <c r="Q1019" t="s">
        <v>62</v>
      </c>
      <c r="R1019" t="s">
        <v>1247</v>
      </c>
    </row>
    <row r="1020" spans="16:18" x14ac:dyDescent="0.25">
      <c r="P1020" t="s">
        <v>1868</v>
      </c>
      <c r="Q1020" t="s">
        <v>62</v>
      </c>
      <c r="R1020" t="s">
        <v>1393</v>
      </c>
    </row>
    <row r="1021" spans="16:18" x14ac:dyDescent="0.25">
      <c r="P1021" t="s">
        <v>1870</v>
      </c>
      <c r="Q1021" t="s">
        <v>62</v>
      </c>
      <c r="R1021" t="s">
        <v>1869</v>
      </c>
    </row>
    <row r="1022" spans="16:18" x14ac:dyDescent="0.25">
      <c r="P1022" t="s">
        <v>1872</v>
      </c>
      <c r="Q1022" t="s">
        <v>62</v>
      </c>
      <c r="R1022" t="s">
        <v>1871</v>
      </c>
    </row>
    <row r="1023" spans="16:18" x14ac:dyDescent="0.25">
      <c r="P1023" t="s">
        <v>1874</v>
      </c>
      <c r="Q1023" t="s">
        <v>62</v>
      </c>
      <c r="R1023" t="s">
        <v>1873</v>
      </c>
    </row>
    <row r="1024" spans="16:18" x14ac:dyDescent="0.25">
      <c r="P1024" t="s">
        <v>1875</v>
      </c>
      <c r="Q1024" t="s">
        <v>62</v>
      </c>
      <c r="R1024" t="s">
        <v>212</v>
      </c>
    </row>
    <row r="1025" spans="16:18" x14ac:dyDescent="0.25">
      <c r="P1025" t="s">
        <v>1877</v>
      </c>
      <c r="Q1025" t="s">
        <v>62</v>
      </c>
      <c r="R1025" t="s">
        <v>1876</v>
      </c>
    </row>
    <row r="1026" spans="16:18" x14ac:dyDescent="0.25">
      <c r="P1026" t="s">
        <v>1878</v>
      </c>
      <c r="Q1026" t="s">
        <v>62</v>
      </c>
      <c r="R1026" t="s">
        <v>966</v>
      </c>
    </row>
    <row r="1027" spans="16:18" x14ac:dyDescent="0.25">
      <c r="P1027" t="s">
        <v>1879</v>
      </c>
      <c r="Q1027" t="s">
        <v>62</v>
      </c>
      <c r="R1027" t="s">
        <v>214</v>
      </c>
    </row>
    <row r="1028" spans="16:18" x14ac:dyDescent="0.25">
      <c r="P1028" t="s">
        <v>1880</v>
      </c>
      <c r="Q1028" t="s">
        <v>62</v>
      </c>
      <c r="R1028" t="s">
        <v>411</v>
      </c>
    </row>
    <row r="1029" spans="16:18" x14ac:dyDescent="0.25">
      <c r="P1029" t="s">
        <v>1881</v>
      </c>
      <c r="Q1029" t="s">
        <v>62</v>
      </c>
      <c r="R1029" t="s">
        <v>1265</v>
      </c>
    </row>
    <row r="1030" spans="16:18" x14ac:dyDescent="0.25">
      <c r="P1030" t="s">
        <v>1883</v>
      </c>
      <c r="Q1030" t="s">
        <v>62</v>
      </c>
      <c r="R1030" t="s">
        <v>1882</v>
      </c>
    </row>
    <row r="1031" spans="16:18" x14ac:dyDescent="0.25">
      <c r="P1031" t="s">
        <v>1884</v>
      </c>
      <c r="Q1031" t="s">
        <v>62</v>
      </c>
      <c r="R1031" t="s">
        <v>415</v>
      </c>
    </row>
    <row r="1032" spans="16:18" x14ac:dyDescent="0.25">
      <c r="P1032" t="s">
        <v>1886</v>
      </c>
      <c r="Q1032" t="s">
        <v>62</v>
      </c>
      <c r="R1032" t="s">
        <v>1885</v>
      </c>
    </row>
    <row r="1033" spans="16:18" x14ac:dyDescent="0.25">
      <c r="P1033" t="s">
        <v>1888</v>
      </c>
      <c r="Q1033" t="s">
        <v>62</v>
      </c>
      <c r="R1033" t="s">
        <v>1887</v>
      </c>
    </row>
    <row r="1034" spans="16:18" x14ac:dyDescent="0.25">
      <c r="P1034" t="s">
        <v>1890</v>
      </c>
      <c r="Q1034" t="s">
        <v>62</v>
      </c>
      <c r="R1034" t="s">
        <v>1889</v>
      </c>
    </row>
    <row r="1035" spans="16:18" x14ac:dyDescent="0.25">
      <c r="P1035" t="s">
        <v>1892</v>
      </c>
      <c r="Q1035" t="s">
        <v>62</v>
      </c>
      <c r="R1035" t="s">
        <v>1891</v>
      </c>
    </row>
    <row r="1036" spans="16:18" x14ac:dyDescent="0.25">
      <c r="P1036" t="s">
        <v>1893</v>
      </c>
      <c r="Q1036" t="s">
        <v>62</v>
      </c>
      <c r="R1036" t="s">
        <v>989</v>
      </c>
    </row>
    <row r="1037" spans="16:18" x14ac:dyDescent="0.25">
      <c r="P1037" t="s">
        <v>1894</v>
      </c>
      <c r="Q1037" t="s">
        <v>62</v>
      </c>
      <c r="R1037" t="s">
        <v>1272</v>
      </c>
    </row>
    <row r="1038" spans="16:18" x14ac:dyDescent="0.25">
      <c r="P1038" t="s">
        <v>1896</v>
      </c>
      <c r="Q1038" t="s">
        <v>62</v>
      </c>
      <c r="R1038" t="s">
        <v>1895</v>
      </c>
    </row>
    <row r="1039" spans="16:18" x14ac:dyDescent="0.25">
      <c r="P1039" t="s">
        <v>1897</v>
      </c>
      <c r="Q1039" t="s">
        <v>62</v>
      </c>
      <c r="R1039" t="s">
        <v>1416</v>
      </c>
    </row>
    <row r="1040" spans="16:18" x14ac:dyDescent="0.25">
      <c r="P1040" t="s">
        <v>1898</v>
      </c>
      <c r="Q1040" t="s">
        <v>62</v>
      </c>
      <c r="R1040" t="s">
        <v>995</v>
      </c>
    </row>
    <row r="1041" spans="16:18" x14ac:dyDescent="0.25">
      <c r="P1041" t="s">
        <v>1899</v>
      </c>
      <c r="Q1041" t="s">
        <v>62</v>
      </c>
      <c r="R1041" t="s">
        <v>1274</v>
      </c>
    </row>
    <row r="1042" spans="16:18" x14ac:dyDescent="0.25">
      <c r="P1042" t="s">
        <v>1900</v>
      </c>
      <c r="Q1042" t="s">
        <v>62</v>
      </c>
      <c r="R1042" t="s">
        <v>222</v>
      </c>
    </row>
    <row r="1043" spans="16:18" x14ac:dyDescent="0.25">
      <c r="P1043" t="s">
        <v>1902</v>
      </c>
      <c r="Q1043" t="s">
        <v>62</v>
      </c>
      <c r="R1043" t="s">
        <v>1901</v>
      </c>
    </row>
    <row r="1044" spans="16:18" x14ac:dyDescent="0.25">
      <c r="P1044" t="s">
        <v>1904</v>
      </c>
      <c r="Q1044" t="s">
        <v>62</v>
      </c>
      <c r="R1044" t="s">
        <v>1903</v>
      </c>
    </row>
    <row r="1045" spans="16:18" x14ac:dyDescent="0.25">
      <c r="P1045" t="s">
        <v>1905</v>
      </c>
      <c r="Q1045" t="s">
        <v>62</v>
      </c>
      <c r="R1045" t="s">
        <v>226</v>
      </c>
    </row>
    <row r="1046" spans="16:18" x14ac:dyDescent="0.25">
      <c r="P1046" t="s">
        <v>1906</v>
      </c>
      <c r="Q1046" t="s">
        <v>62</v>
      </c>
      <c r="R1046" t="s">
        <v>228</v>
      </c>
    </row>
    <row r="1047" spans="16:18" x14ac:dyDescent="0.25">
      <c r="P1047" t="s">
        <v>1908</v>
      </c>
      <c r="Q1047" t="s">
        <v>62</v>
      </c>
      <c r="R1047" t="s">
        <v>1907</v>
      </c>
    </row>
    <row r="1048" spans="16:18" x14ac:dyDescent="0.25">
      <c r="P1048" t="s">
        <v>1909</v>
      </c>
      <c r="Q1048" t="s">
        <v>62</v>
      </c>
      <c r="R1048" t="s">
        <v>430</v>
      </c>
    </row>
    <row r="1049" spans="16:18" x14ac:dyDescent="0.25">
      <c r="P1049" t="s">
        <v>1911</v>
      </c>
      <c r="Q1049" t="s">
        <v>62</v>
      </c>
      <c r="R1049" t="s">
        <v>1910</v>
      </c>
    </row>
    <row r="1050" spans="16:18" x14ac:dyDescent="0.25">
      <c r="P1050" t="s">
        <v>1913</v>
      </c>
      <c r="Q1050" t="s">
        <v>62</v>
      </c>
      <c r="R1050" t="s">
        <v>1912</v>
      </c>
    </row>
    <row r="1051" spans="16:18" x14ac:dyDescent="0.25">
      <c r="P1051" t="s">
        <v>1914</v>
      </c>
      <c r="Q1051" t="s">
        <v>62</v>
      </c>
      <c r="R1051" t="s">
        <v>1293</v>
      </c>
    </row>
    <row r="1052" spans="16:18" x14ac:dyDescent="0.25">
      <c r="P1052" t="s">
        <v>1916</v>
      </c>
      <c r="Q1052" t="s">
        <v>62</v>
      </c>
      <c r="R1052" t="s">
        <v>1915</v>
      </c>
    </row>
    <row r="1053" spans="16:18" x14ac:dyDescent="0.25">
      <c r="P1053" t="s">
        <v>1918</v>
      </c>
      <c r="Q1053" t="s">
        <v>62</v>
      </c>
      <c r="R1053" t="s">
        <v>1917</v>
      </c>
    </row>
    <row r="1054" spans="16:18" x14ac:dyDescent="0.25">
      <c r="P1054" t="s">
        <v>1919</v>
      </c>
      <c r="Q1054" t="s">
        <v>62</v>
      </c>
      <c r="R1054" t="s">
        <v>234</v>
      </c>
    </row>
    <row r="1055" spans="16:18" x14ac:dyDescent="0.25">
      <c r="P1055" t="s">
        <v>1920</v>
      </c>
      <c r="Q1055" t="s">
        <v>62</v>
      </c>
      <c r="R1055" t="s">
        <v>236</v>
      </c>
    </row>
    <row r="1056" spans="16:18" x14ac:dyDescent="0.25">
      <c r="P1056" t="s">
        <v>1922</v>
      </c>
      <c r="Q1056" t="s">
        <v>62</v>
      </c>
      <c r="R1056" t="s">
        <v>1921</v>
      </c>
    </row>
    <row r="1057" spans="16:18" x14ac:dyDescent="0.25">
      <c r="P1057" t="s">
        <v>1924</v>
      </c>
      <c r="Q1057" t="s">
        <v>62</v>
      </c>
      <c r="R1057" t="s">
        <v>1923</v>
      </c>
    </row>
    <row r="1058" spans="16:18" x14ac:dyDescent="0.25">
      <c r="P1058" t="s">
        <v>1925</v>
      </c>
      <c r="Q1058" t="s">
        <v>62</v>
      </c>
      <c r="R1058" t="s">
        <v>1196</v>
      </c>
    </row>
    <row r="1059" spans="16:18" x14ac:dyDescent="0.25">
      <c r="P1059" t="s">
        <v>1926</v>
      </c>
      <c r="Q1059" t="s">
        <v>62</v>
      </c>
      <c r="R1059" t="s">
        <v>436</v>
      </c>
    </row>
    <row r="1060" spans="16:18" x14ac:dyDescent="0.25">
      <c r="P1060" t="s">
        <v>1927</v>
      </c>
      <c r="Q1060" t="s">
        <v>62</v>
      </c>
      <c r="R1060" t="s">
        <v>1300</v>
      </c>
    </row>
    <row r="1061" spans="16:18" x14ac:dyDescent="0.25">
      <c r="P1061" t="s">
        <v>1928</v>
      </c>
      <c r="Q1061" t="s">
        <v>62</v>
      </c>
      <c r="R1061" t="s">
        <v>440</v>
      </c>
    </row>
    <row r="1062" spans="16:18" x14ac:dyDescent="0.25">
      <c r="P1062" t="s">
        <v>1929</v>
      </c>
      <c r="Q1062" t="s">
        <v>62</v>
      </c>
      <c r="R1062" t="s">
        <v>1590</v>
      </c>
    </row>
    <row r="1063" spans="16:18" x14ac:dyDescent="0.25">
      <c r="P1063" t="s">
        <v>1931</v>
      </c>
      <c r="Q1063" t="s">
        <v>62</v>
      </c>
      <c r="R1063" t="s">
        <v>1930</v>
      </c>
    </row>
    <row r="1064" spans="16:18" x14ac:dyDescent="0.25">
      <c r="P1064" t="s">
        <v>1933</v>
      </c>
      <c r="Q1064" t="s">
        <v>62</v>
      </c>
      <c r="R1064" t="s">
        <v>1932</v>
      </c>
    </row>
    <row r="1065" spans="16:18" x14ac:dyDescent="0.25">
      <c r="P1065" t="s">
        <v>1934</v>
      </c>
      <c r="Q1065" t="s">
        <v>62</v>
      </c>
      <c r="R1065" t="s">
        <v>1307</v>
      </c>
    </row>
    <row r="1066" spans="16:18" x14ac:dyDescent="0.25">
      <c r="P1066" t="s">
        <v>1935</v>
      </c>
      <c r="Q1066" t="s">
        <v>62</v>
      </c>
      <c r="R1066" t="s">
        <v>244</v>
      </c>
    </row>
    <row r="1067" spans="16:18" x14ac:dyDescent="0.25">
      <c r="P1067" t="s">
        <v>1937</v>
      </c>
      <c r="Q1067" t="s">
        <v>62</v>
      </c>
      <c r="R1067" t="s">
        <v>1936</v>
      </c>
    </row>
    <row r="1068" spans="16:18" x14ac:dyDescent="0.25">
      <c r="P1068" t="s">
        <v>1938</v>
      </c>
      <c r="Q1068" t="s">
        <v>62</v>
      </c>
      <c r="R1068" t="s">
        <v>248</v>
      </c>
    </row>
    <row r="1069" spans="16:18" x14ac:dyDescent="0.25">
      <c r="P1069" t="s">
        <v>1939</v>
      </c>
      <c r="Q1069" t="s">
        <v>62</v>
      </c>
      <c r="R1069" t="s">
        <v>250</v>
      </c>
    </row>
    <row r="1070" spans="16:18" x14ac:dyDescent="0.25">
      <c r="P1070" t="s">
        <v>1940</v>
      </c>
      <c r="Q1070" t="s">
        <v>62</v>
      </c>
      <c r="R1070" t="s">
        <v>825</v>
      </c>
    </row>
    <row r="1071" spans="16:18" x14ac:dyDescent="0.25">
      <c r="P1071" t="s">
        <v>1941</v>
      </c>
      <c r="Q1071" t="s">
        <v>62</v>
      </c>
      <c r="R1071" t="s">
        <v>1315</v>
      </c>
    </row>
    <row r="1072" spans="16:18" x14ac:dyDescent="0.25">
      <c r="P1072" t="s">
        <v>1942</v>
      </c>
      <c r="Q1072" t="s">
        <v>62</v>
      </c>
      <c r="R1072" t="s">
        <v>1742</v>
      </c>
    </row>
    <row r="1073" spans="16:18" x14ac:dyDescent="0.25">
      <c r="P1073" t="s">
        <v>1944</v>
      </c>
      <c r="Q1073" t="s">
        <v>62</v>
      </c>
      <c r="R1073" t="s">
        <v>1943</v>
      </c>
    </row>
    <row r="1074" spans="16:18" x14ac:dyDescent="0.25">
      <c r="P1074" t="s">
        <v>1945</v>
      </c>
      <c r="Q1074" t="s">
        <v>62</v>
      </c>
      <c r="R1074" t="s">
        <v>1321</v>
      </c>
    </row>
    <row r="1075" spans="16:18" x14ac:dyDescent="0.25">
      <c r="P1075" t="s">
        <v>1947</v>
      </c>
      <c r="Q1075" t="s">
        <v>62</v>
      </c>
      <c r="R1075" t="s">
        <v>1946</v>
      </c>
    </row>
    <row r="1076" spans="16:18" x14ac:dyDescent="0.25">
      <c r="P1076" t="s">
        <v>1948</v>
      </c>
      <c r="Q1076" t="s">
        <v>62</v>
      </c>
      <c r="R1076" t="s">
        <v>254</v>
      </c>
    </row>
    <row r="1077" spans="16:18" x14ac:dyDescent="0.25">
      <c r="P1077" t="s">
        <v>1949</v>
      </c>
      <c r="Q1077" t="s">
        <v>62</v>
      </c>
      <c r="R1077" t="s">
        <v>256</v>
      </c>
    </row>
    <row r="1078" spans="16:18" x14ac:dyDescent="0.25">
      <c r="P1078" t="s">
        <v>1950</v>
      </c>
      <c r="Q1078" t="s">
        <v>62</v>
      </c>
      <c r="R1078" t="s">
        <v>258</v>
      </c>
    </row>
    <row r="1079" spans="16:18" x14ac:dyDescent="0.25">
      <c r="P1079" t="s">
        <v>1952</v>
      </c>
      <c r="Q1079" t="s">
        <v>62</v>
      </c>
      <c r="R1079" t="s">
        <v>1951</v>
      </c>
    </row>
    <row r="1080" spans="16:18" x14ac:dyDescent="0.25">
      <c r="P1080" t="s">
        <v>1954</v>
      </c>
      <c r="Q1080" t="s">
        <v>62</v>
      </c>
      <c r="R1080" t="s">
        <v>1953</v>
      </c>
    </row>
    <row r="1081" spans="16:18" x14ac:dyDescent="0.25">
      <c r="P1081" t="s">
        <v>1956</v>
      </c>
      <c r="Q1081" t="s">
        <v>62</v>
      </c>
      <c r="R1081" t="s">
        <v>1955</v>
      </c>
    </row>
    <row r="1082" spans="16:18" x14ac:dyDescent="0.25">
      <c r="P1082" t="s">
        <v>1957</v>
      </c>
      <c r="Q1082" t="s">
        <v>62</v>
      </c>
      <c r="R1082" t="s">
        <v>137</v>
      </c>
    </row>
    <row r="1083" spans="16:18" x14ac:dyDescent="0.25">
      <c r="P1083" t="s">
        <v>1959</v>
      </c>
      <c r="Q1083" t="s">
        <v>62</v>
      </c>
      <c r="R1083" t="s">
        <v>1958</v>
      </c>
    </row>
    <row r="1084" spans="16:18" x14ac:dyDescent="0.25">
      <c r="P1084" t="s">
        <v>1960</v>
      </c>
      <c r="Q1084" t="s">
        <v>62</v>
      </c>
      <c r="R1084" t="s">
        <v>1455</v>
      </c>
    </row>
    <row r="1085" spans="16:18" x14ac:dyDescent="0.25">
      <c r="P1085" t="s">
        <v>1962</v>
      </c>
      <c r="Q1085" t="s">
        <v>62</v>
      </c>
      <c r="R1085" t="s">
        <v>1961</v>
      </c>
    </row>
    <row r="1086" spans="16:18" x14ac:dyDescent="0.25">
      <c r="P1086" t="s">
        <v>1964</v>
      </c>
      <c r="Q1086" t="s">
        <v>62</v>
      </c>
      <c r="R1086" t="s">
        <v>1963</v>
      </c>
    </row>
    <row r="1087" spans="16:18" x14ac:dyDescent="0.25">
      <c r="P1087" t="s">
        <v>1965</v>
      </c>
      <c r="Q1087" t="s">
        <v>62</v>
      </c>
      <c r="R1087" t="s">
        <v>260</v>
      </c>
    </row>
    <row r="1088" spans="16:18" x14ac:dyDescent="0.25">
      <c r="P1088" t="s">
        <v>1966</v>
      </c>
      <c r="Q1088" t="s">
        <v>62</v>
      </c>
      <c r="R1088" t="s">
        <v>264</v>
      </c>
    </row>
    <row r="1089" spans="16:18" x14ac:dyDescent="0.25">
      <c r="P1089" t="s">
        <v>1968</v>
      </c>
      <c r="Q1089" t="s">
        <v>62</v>
      </c>
      <c r="R1089" t="s">
        <v>1967</v>
      </c>
    </row>
    <row r="1090" spans="16:18" x14ac:dyDescent="0.25">
      <c r="P1090" t="s">
        <v>1969</v>
      </c>
      <c r="Q1090" t="s">
        <v>62</v>
      </c>
      <c r="R1090" t="s">
        <v>468</v>
      </c>
    </row>
    <row r="1091" spans="16:18" x14ac:dyDescent="0.25">
      <c r="P1091" t="s">
        <v>1971</v>
      </c>
      <c r="Q1091" t="s">
        <v>62</v>
      </c>
      <c r="R1091" t="s">
        <v>1970</v>
      </c>
    </row>
    <row r="1092" spans="16:18" x14ac:dyDescent="0.25">
      <c r="P1092" t="s">
        <v>1973</v>
      </c>
      <c r="Q1092" t="s">
        <v>62</v>
      </c>
      <c r="R1092" t="s">
        <v>1972</v>
      </c>
    </row>
    <row r="1093" spans="16:18" x14ac:dyDescent="0.25">
      <c r="P1093" t="s">
        <v>1975</v>
      </c>
      <c r="Q1093" t="s">
        <v>62</v>
      </c>
      <c r="R1093" t="s">
        <v>1974</v>
      </c>
    </row>
    <row r="1094" spans="16:18" x14ac:dyDescent="0.25">
      <c r="P1094" t="s">
        <v>1976</v>
      </c>
      <c r="Q1094" t="s">
        <v>62</v>
      </c>
      <c r="R1094" t="s">
        <v>268</v>
      </c>
    </row>
    <row r="1095" spans="16:18" x14ac:dyDescent="0.25">
      <c r="P1095" t="s">
        <v>1977</v>
      </c>
      <c r="Q1095" t="s">
        <v>62</v>
      </c>
      <c r="R1095" t="s">
        <v>475</v>
      </c>
    </row>
    <row r="1096" spans="16:18" x14ac:dyDescent="0.25">
      <c r="P1096" t="s">
        <v>1978</v>
      </c>
      <c r="Q1096" t="s">
        <v>62</v>
      </c>
      <c r="R1096" t="s">
        <v>272</v>
      </c>
    </row>
    <row r="1097" spans="16:18" x14ac:dyDescent="0.25">
      <c r="P1097" t="s">
        <v>1980</v>
      </c>
      <c r="Q1097" t="s">
        <v>62</v>
      </c>
      <c r="R1097" t="s">
        <v>1979</v>
      </c>
    </row>
    <row r="1098" spans="16:18" x14ac:dyDescent="0.25">
      <c r="P1098" t="s">
        <v>1981</v>
      </c>
      <c r="Q1098" t="s">
        <v>62</v>
      </c>
      <c r="R1098" t="s">
        <v>1476</v>
      </c>
    </row>
    <row r="1099" spans="16:18" x14ac:dyDescent="0.25">
      <c r="P1099" t="s">
        <v>1982</v>
      </c>
      <c r="Q1099" t="s">
        <v>62</v>
      </c>
      <c r="R1099" t="s">
        <v>859</v>
      </c>
    </row>
    <row r="1100" spans="16:18" x14ac:dyDescent="0.25">
      <c r="P1100" t="s">
        <v>1984</v>
      </c>
      <c r="Q1100" t="s">
        <v>62</v>
      </c>
      <c r="R1100" t="s">
        <v>1983</v>
      </c>
    </row>
    <row r="1101" spans="16:18" x14ac:dyDescent="0.25">
      <c r="P1101" t="s">
        <v>1986</v>
      </c>
      <c r="Q1101" t="s">
        <v>62</v>
      </c>
      <c r="R1101" t="s">
        <v>1985</v>
      </c>
    </row>
    <row r="1102" spans="16:18" x14ac:dyDescent="0.25">
      <c r="P1102" t="s">
        <v>1988</v>
      </c>
      <c r="Q1102" t="s">
        <v>62</v>
      </c>
      <c r="R1102" t="s">
        <v>1987</v>
      </c>
    </row>
    <row r="1103" spans="16:18" x14ac:dyDescent="0.25">
      <c r="P1103" t="s">
        <v>1989</v>
      </c>
      <c r="Q1103" t="s">
        <v>62</v>
      </c>
      <c r="R1103" t="s">
        <v>487</v>
      </c>
    </row>
    <row r="1104" spans="16:18" x14ac:dyDescent="0.25">
      <c r="P1104" t="s">
        <v>1990</v>
      </c>
      <c r="Q1104" t="s">
        <v>62</v>
      </c>
      <c r="R1104" t="s">
        <v>1117</v>
      </c>
    </row>
    <row r="1105" spans="16:18" x14ac:dyDescent="0.25">
      <c r="P1105" t="s">
        <v>1991</v>
      </c>
      <c r="Q1105" t="s">
        <v>62</v>
      </c>
      <c r="R1105" t="s">
        <v>149</v>
      </c>
    </row>
    <row r="1106" spans="16:18" x14ac:dyDescent="0.25">
      <c r="P1106" t="s">
        <v>1992</v>
      </c>
      <c r="Q1106" t="s">
        <v>62</v>
      </c>
      <c r="R1106" t="s">
        <v>1120</v>
      </c>
    </row>
    <row r="1107" spans="16:18" x14ac:dyDescent="0.25">
      <c r="P1107" t="s">
        <v>1993</v>
      </c>
      <c r="Q1107" t="s">
        <v>62</v>
      </c>
      <c r="R1107" t="s">
        <v>1122</v>
      </c>
    </row>
    <row r="1108" spans="16:18" x14ac:dyDescent="0.25">
      <c r="P1108" t="s">
        <v>1994</v>
      </c>
      <c r="Q1108" t="s">
        <v>62</v>
      </c>
      <c r="R1108" t="s">
        <v>1506</v>
      </c>
    </row>
    <row r="1109" spans="16:18" x14ac:dyDescent="0.25">
      <c r="P1109" t="s">
        <v>1996</v>
      </c>
      <c r="Q1109" t="s">
        <v>62</v>
      </c>
      <c r="R1109" t="s">
        <v>1995</v>
      </c>
    </row>
    <row r="1110" spans="16:18" x14ac:dyDescent="0.25">
      <c r="P1110" t="s">
        <v>1997</v>
      </c>
      <c r="Q1110" t="s">
        <v>62</v>
      </c>
      <c r="R1110" t="s">
        <v>1375</v>
      </c>
    </row>
    <row r="1111" spans="16:18" x14ac:dyDescent="0.25">
      <c r="P1111" t="s">
        <v>1999</v>
      </c>
      <c r="Q1111" t="s">
        <v>63</v>
      </c>
      <c r="R1111" t="s">
        <v>1998</v>
      </c>
    </row>
    <row r="1112" spans="16:18" x14ac:dyDescent="0.25">
      <c r="P1112" t="s">
        <v>2001</v>
      </c>
      <c r="Q1112" t="s">
        <v>63</v>
      </c>
      <c r="R1112" t="s">
        <v>2000</v>
      </c>
    </row>
    <row r="1113" spans="16:18" x14ac:dyDescent="0.25">
      <c r="P1113" t="s">
        <v>2003</v>
      </c>
      <c r="Q1113" t="s">
        <v>63</v>
      </c>
      <c r="R1113" t="s">
        <v>2002</v>
      </c>
    </row>
    <row r="1114" spans="16:18" x14ac:dyDescent="0.25">
      <c r="P1114" t="s">
        <v>2005</v>
      </c>
      <c r="Q1114" t="s">
        <v>63</v>
      </c>
      <c r="R1114" t="s">
        <v>2004</v>
      </c>
    </row>
    <row r="1115" spans="16:18" x14ac:dyDescent="0.25">
      <c r="P1115" t="s">
        <v>2007</v>
      </c>
      <c r="Q1115" t="s">
        <v>63</v>
      </c>
      <c r="R1115" t="s">
        <v>2006</v>
      </c>
    </row>
    <row r="1116" spans="16:18" x14ac:dyDescent="0.25">
      <c r="P1116" t="s">
        <v>2009</v>
      </c>
      <c r="Q1116" t="s">
        <v>63</v>
      </c>
      <c r="R1116" t="s">
        <v>2008</v>
      </c>
    </row>
    <row r="1117" spans="16:18" x14ac:dyDescent="0.25">
      <c r="P1117" t="s">
        <v>2011</v>
      </c>
      <c r="Q1117" t="s">
        <v>63</v>
      </c>
      <c r="R1117" t="s">
        <v>2010</v>
      </c>
    </row>
    <row r="1118" spans="16:18" x14ac:dyDescent="0.25">
      <c r="P1118" t="s">
        <v>2013</v>
      </c>
      <c r="Q1118" t="s">
        <v>63</v>
      </c>
      <c r="R1118" t="s">
        <v>2012</v>
      </c>
    </row>
    <row r="1119" spans="16:18" x14ac:dyDescent="0.25">
      <c r="P1119" t="s">
        <v>2015</v>
      </c>
      <c r="Q1119" t="s">
        <v>63</v>
      </c>
      <c r="R1119" t="s">
        <v>2014</v>
      </c>
    </row>
    <row r="1120" spans="16:18" x14ac:dyDescent="0.25">
      <c r="P1120" t="s">
        <v>2017</v>
      </c>
      <c r="Q1120" t="s">
        <v>63</v>
      </c>
      <c r="R1120" t="s">
        <v>2016</v>
      </c>
    </row>
    <row r="1121" spans="16:18" x14ac:dyDescent="0.25">
      <c r="P1121" t="s">
        <v>2019</v>
      </c>
      <c r="Q1121" t="s">
        <v>63</v>
      </c>
      <c r="R1121" t="s">
        <v>2018</v>
      </c>
    </row>
    <row r="1122" spans="16:18" x14ac:dyDescent="0.25">
      <c r="P1122" t="s">
        <v>2021</v>
      </c>
      <c r="Q1122" t="s">
        <v>63</v>
      </c>
      <c r="R1122" t="s">
        <v>2020</v>
      </c>
    </row>
    <row r="1123" spans="16:18" x14ac:dyDescent="0.25">
      <c r="P1123" t="s">
        <v>2023</v>
      </c>
      <c r="Q1123" t="s">
        <v>63</v>
      </c>
      <c r="R1123" t="s">
        <v>2022</v>
      </c>
    </row>
    <row r="1124" spans="16:18" x14ac:dyDescent="0.25">
      <c r="P1124" t="s">
        <v>2025</v>
      </c>
      <c r="Q1124" t="s">
        <v>63</v>
      </c>
      <c r="R1124" t="s">
        <v>2024</v>
      </c>
    </row>
    <row r="1125" spans="16:18" x14ac:dyDescent="0.25">
      <c r="P1125" t="s">
        <v>2027</v>
      </c>
      <c r="Q1125" t="s">
        <v>63</v>
      </c>
      <c r="R1125" t="s">
        <v>2026</v>
      </c>
    </row>
    <row r="1126" spans="16:18" x14ac:dyDescent="0.25">
      <c r="P1126" t="s">
        <v>2029</v>
      </c>
      <c r="Q1126" t="s">
        <v>63</v>
      </c>
      <c r="R1126" t="s">
        <v>2028</v>
      </c>
    </row>
    <row r="1127" spans="16:18" x14ac:dyDescent="0.25">
      <c r="P1127" t="s">
        <v>2031</v>
      </c>
      <c r="Q1127" t="s">
        <v>63</v>
      </c>
      <c r="R1127" t="s">
        <v>2030</v>
      </c>
    </row>
    <row r="1128" spans="16:18" x14ac:dyDescent="0.25">
      <c r="P1128" t="s">
        <v>2033</v>
      </c>
      <c r="Q1128" t="s">
        <v>63</v>
      </c>
      <c r="R1128" t="s">
        <v>2032</v>
      </c>
    </row>
    <row r="1129" spans="16:18" x14ac:dyDescent="0.25">
      <c r="P1129" t="s">
        <v>2035</v>
      </c>
      <c r="Q1129" t="s">
        <v>63</v>
      </c>
      <c r="R1129" t="s">
        <v>2034</v>
      </c>
    </row>
    <row r="1130" spans="16:18" x14ac:dyDescent="0.25">
      <c r="P1130" t="s">
        <v>2037</v>
      </c>
      <c r="Q1130" t="s">
        <v>63</v>
      </c>
      <c r="R1130" t="s">
        <v>2036</v>
      </c>
    </row>
    <row r="1131" spans="16:18" x14ac:dyDescent="0.25">
      <c r="P1131" t="s">
        <v>2039</v>
      </c>
      <c r="Q1131" t="s">
        <v>63</v>
      </c>
      <c r="R1131" t="s">
        <v>2038</v>
      </c>
    </row>
    <row r="1132" spans="16:18" x14ac:dyDescent="0.25">
      <c r="P1132" t="s">
        <v>2041</v>
      </c>
      <c r="Q1132" t="s">
        <v>63</v>
      </c>
      <c r="R1132" t="s">
        <v>2040</v>
      </c>
    </row>
    <row r="1133" spans="16:18" x14ac:dyDescent="0.25">
      <c r="P1133" t="s">
        <v>2043</v>
      </c>
      <c r="Q1133" t="s">
        <v>63</v>
      </c>
      <c r="R1133" t="s">
        <v>2042</v>
      </c>
    </row>
    <row r="1134" spans="16:18" x14ac:dyDescent="0.25">
      <c r="P1134" t="s">
        <v>2045</v>
      </c>
      <c r="Q1134" t="s">
        <v>63</v>
      </c>
      <c r="R1134" t="s">
        <v>2044</v>
      </c>
    </row>
    <row r="1135" spans="16:18" x14ac:dyDescent="0.25">
      <c r="P1135" t="s">
        <v>2047</v>
      </c>
      <c r="Q1135" t="s">
        <v>63</v>
      </c>
      <c r="R1135" t="s">
        <v>2046</v>
      </c>
    </row>
    <row r="1136" spans="16:18" x14ac:dyDescent="0.25">
      <c r="P1136" t="s">
        <v>2049</v>
      </c>
      <c r="Q1136" t="s">
        <v>63</v>
      </c>
      <c r="R1136" t="s">
        <v>2048</v>
      </c>
    </row>
    <row r="1137" spans="16:18" x14ac:dyDescent="0.25">
      <c r="P1137" t="s">
        <v>2051</v>
      </c>
      <c r="Q1137" t="s">
        <v>63</v>
      </c>
      <c r="R1137" t="s">
        <v>2050</v>
      </c>
    </row>
    <row r="1138" spans="16:18" x14ac:dyDescent="0.25">
      <c r="P1138" t="s">
        <v>2053</v>
      </c>
      <c r="Q1138" t="s">
        <v>63</v>
      </c>
      <c r="R1138" t="s">
        <v>2052</v>
      </c>
    </row>
    <row r="1139" spans="16:18" x14ac:dyDescent="0.25">
      <c r="P1139" t="s">
        <v>2055</v>
      </c>
      <c r="Q1139" t="s">
        <v>63</v>
      </c>
      <c r="R1139" t="s">
        <v>2054</v>
      </c>
    </row>
    <row r="1140" spans="16:18" x14ac:dyDescent="0.25">
      <c r="P1140" t="s">
        <v>2057</v>
      </c>
      <c r="Q1140" t="s">
        <v>63</v>
      </c>
      <c r="R1140" t="s">
        <v>2056</v>
      </c>
    </row>
    <row r="1141" spans="16:18" x14ac:dyDescent="0.25">
      <c r="P1141" t="s">
        <v>2059</v>
      </c>
      <c r="Q1141" t="s">
        <v>63</v>
      </c>
      <c r="R1141" t="s">
        <v>2058</v>
      </c>
    </row>
    <row r="1142" spans="16:18" x14ac:dyDescent="0.25">
      <c r="P1142" t="s">
        <v>2061</v>
      </c>
      <c r="Q1142" t="s">
        <v>63</v>
      </c>
      <c r="R1142" t="s">
        <v>2060</v>
      </c>
    </row>
    <row r="1143" spans="16:18" x14ac:dyDescent="0.25">
      <c r="P1143" t="s">
        <v>2063</v>
      </c>
      <c r="Q1143" t="s">
        <v>63</v>
      </c>
      <c r="R1143" t="s">
        <v>2062</v>
      </c>
    </row>
    <row r="1144" spans="16:18" x14ac:dyDescent="0.25">
      <c r="P1144" t="s">
        <v>2065</v>
      </c>
      <c r="Q1144" t="s">
        <v>63</v>
      </c>
      <c r="R1144" t="s">
        <v>2064</v>
      </c>
    </row>
    <row r="1145" spans="16:18" x14ac:dyDescent="0.25">
      <c r="P1145" t="s">
        <v>2067</v>
      </c>
      <c r="Q1145" t="s">
        <v>63</v>
      </c>
      <c r="R1145" t="s">
        <v>2066</v>
      </c>
    </row>
    <row r="1146" spans="16:18" x14ac:dyDescent="0.25">
      <c r="P1146" t="s">
        <v>2069</v>
      </c>
      <c r="Q1146" t="s">
        <v>63</v>
      </c>
      <c r="R1146" t="s">
        <v>2068</v>
      </c>
    </row>
    <row r="1147" spans="16:18" x14ac:dyDescent="0.25">
      <c r="P1147" t="s">
        <v>2071</v>
      </c>
      <c r="Q1147" t="s">
        <v>63</v>
      </c>
      <c r="R1147" t="s">
        <v>2070</v>
      </c>
    </row>
    <row r="1148" spans="16:18" x14ac:dyDescent="0.25">
      <c r="P1148" t="s">
        <v>2073</v>
      </c>
      <c r="Q1148" t="s">
        <v>63</v>
      </c>
      <c r="R1148" t="s">
        <v>2072</v>
      </c>
    </row>
    <row r="1149" spans="16:18" x14ac:dyDescent="0.25">
      <c r="P1149" t="s">
        <v>2075</v>
      </c>
      <c r="Q1149" t="s">
        <v>63</v>
      </c>
      <c r="R1149" t="s">
        <v>2074</v>
      </c>
    </row>
    <row r="1150" spans="16:18" x14ac:dyDescent="0.25">
      <c r="P1150" t="s">
        <v>2077</v>
      </c>
      <c r="Q1150" t="s">
        <v>63</v>
      </c>
      <c r="R1150" t="s">
        <v>2076</v>
      </c>
    </row>
    <row r="1151" spans="16:18" x14ac:dyDescent="0.25">
      <c r="P1151" t="s">
        <v>2079</v>
      </c>
      <c r="Q1151" t="s">
        <v>63</v>
      </c>
      <c r="R1151" t="s">
        <v>2078</v>
      </c>
    </row>
    <row r="1152" spans="16:18" x14ac:dyDescent="0.25">
      <c r="P1152" t="s">
        <v>2081</v>
      </c>
      <c r="Q1152" t="s">
        <v>63</v>
      </c>
      <c r="R1152" t="s">
        <v>2080</v>
      </c>
    </row>
    <row r="1153" spans="16:18" x14ac:dyDescent="0.25">
      <c r="P1153" t="s">
        <v>2083</v>
      </c>
      <c r="Q1153" t="s">
        <v>63</v>
      </c>
      <c r="R1153" t="s">
        <v>2082</v>
      </c>
    </row>
    <row r="1154" spans="16:18" x14ac:dyDescent="0.25">
      <c r="P1154" t="s">
        <v>2085</v>
      </c>
      <c r="Q1154" t="s">
        <v>63</v>
      </c>
      <c r="R1154" t="s">
        <v>2084</v>
      </c>
    </row>
    <row r="1155" spans="16:18" x14ac:dyDescent="0.25">
      <c r="P1155" t="s">
        <v>2087</v>
      </c>
      <c r="Q1155" t="s">
        <v>63</v>
      </c>
      <c r="R1155" t="s">
        <v>2086</v>
      </c>
    </row>
    <row r="1156" spans="16:18" x14ac:dyDescent="0.25">
      <c r="P1156" t="s">
        <v>2089</v>
      </c>
      <c r="Q1156" t="s">
        <v>63</v>
      </c>
      <c r="R1156" t="s">
        <v>2088</v>
      </c>
    </row>
    <row r="1157" spans="16:18" x14ac:dyDescent="0.25">
      <c r="P1157" t="s">
        <v>2091</v>
      </c>
      <c r="Q1157" t="s">
        <v>63</v>
      </c>
      <c r="R1157" t="s">
        <v>2090</v>
      </c>
    </row>
    <row r="1158" spans="16:18" x14ac:dyDescent="0.25">
      <c r="P1158" t="s">
        <v>2093</v>
      </c>
      <c r="Q1158" t="s">
        <v>63</v>
      </c>
      <c r="R1158" t="s">
        <v>2092</v>
      </c>
    </row>
    <row r="1159" spans="16:18" x14ac:dyDescent="0.25">
      <c r="P1159" t="s">
        <v>2095</v>
      </c>
      <c r="Q1159" t="s">
        <v>63</v>
      </c>
      <c r="R1159" t="s">
        <v>2094</v>
      </c>
    </row>
    <row r="1160" spans="16:18" x14ac:dyDescent="0.25">
      <c r="P1160" t="s">
        <v>2097</v>
      </c>
      <c r="Q1160" t="s">
        <v>63</v>
      </c>
      <c r="R1160" t="s">
        <v>2096</v>
      </c>
    </row>
    <row r="1161" spans="16:18" x14ac:dyDescent="0.25">
      <c r="P1161" t="s">
        <v>2099</v>
      </c>
      <c r="Q1161" t="s">
        <v>63</v>
      </c>
      <c r="R1161" t="s">
        <v>2098</v>
      </c>
    </row>
    <row r="1162" spans="16:18" x14ac:dyDescent="0.25">
      <c r="P1162" t="s">
        <v>2101</v>
      </c>
      <c r="Q1162" t="s">
        <v>63</v>
      </c>
      <c r="R1162" t="s">
        <v>2100</v>
      </c>
    </row>
    <row r="1163" spans="16:18" x14ac:dyDescent="0.25">
      <c r="P1163" t="s">
        <v>2103</v>
      </c>
      <c r="Q1163" t="s">
        <v>63</v>
      </c>
      <c r="R1163" t="s">
        <v>2102</v>
      </c>
    </row>
    <row r="1164" spans="16:18" x14ac:dyDescent="0.25">
      <c r="P1164" t="s">
        <v>2105</v>
      </c>
      <c r="Q1164" t="s">
        <v>63</v>
      </c>
      <c r="R1164" t="s">
        <v>2104</v>
      </c>
    </row>
    <row r="1165" spans="16:18" x14ac:dyDescent="0.25">
      <c r="P1165" t="s">
        <v>2107</v>
      </c>
      <c r="Q1165" t="s">
        <v>63</v>
      </c>
      <c r="R1165" t="s">
        <v>2106</v>
      </c>
    </row>
    <row r="1166" spans="16:18" x14ac:dyDescent="0.25">
      <c r="P1166" t="s">
        <v>2109</v>
      </c>
      <c r="Q1166" t="s">
        <v>63</v>
      </c>
      <c r="R1166" t="s">
        <v>2108</v>
      </c>
    </row>
    <row r="1167" spans="16:18" x14ac:dyDescent="0.25">
      <c r="P1167" t="s">
        <v>2111</v>
      </c>
      <c r="Q1167" t="s">
        <v>63</v>
      </c>
      <c r="R1167" t="s">
        <v>2110</v>
      </c>
    </row>
    <row r="1168" spans="16:18" x14ac:dyDescent="0.25">
      <c r="P1168" t="s">
        <v>2113</v>
      </c>
      <c r="Q1168" t="s">
        <v>63</v>
      </c>
      <c r="R1168" t="s">
        <v>2112</v>
      </c>
    </row>
    <row r="1169" spans="16:18" x14ac:dyDescent="0.25">
      <c r="P1169" t="s">
        <v>2115</v>
      </c>
      <c r="Q1169" t="s">
        <v>63</v>
      </c>
      <c r="R1169" t="s">
        <v>2114</v>
      </c>
    </row>
    <row r="1170" spans="16:18" x14ac:dyDescent="0.25">
      <c r="P1170" t="s">
        <v>2117</v>
      </c>
      <c r="Q1170" t="s">
        <v>63</v>
      </c>
      <c r="R1170" t="s">
        <v>2116</v>
      </c>
    </row>
    <row r="1171" spans="16:18" x14ac:dyDescent="0.25">
      <c r="P1171" t="s">
        <v>2119</v>
      </c>
      <c r="Q1171" t="s">
        <v>63</v>
      </c>
      <c r="R1171" t="s">
        <v>2118</v>
      </c>
    </row>
    <row r="1172" spans="16:18" x14ac:dyDescent="0.25">
      <c r="P1172" t="s">
        <v>2121</v>
      </c>
      <c r="Q1172" t="s">
        <v>63</v>
      </c>
      <c r="R1172" t="s">
        <v>2120</v>
      </c>
    </row>
    <row r="1173" spans="16:18" x14ac:dyDescent="0.25">
      <c r="P1173" t="s">
        <v>2123</v>
      </c>
      <c r="Q1173" t="s">
        <v>63</v>
      </c>
      <c r="R1173" t="s">
        <v>2122</v>
      </c>
    </row>
    <row r="1174" spans="16:18" x14ac:dyDescent="0.25">
      <c r="P1174" t="s">
        <v>2125</v>
      </c>
      <c r="Q1174" t="s">
        <v>63</v>
      </c>
      <c r="R1174" t="s">
        <v>2124</v>
      </c>
    </row>
    <row r="1175" spans="16:18" x14ac:dyDescent="0.25">
      <c r="P1175" t="s">
        <v>2127</v>
      </c>
      <c r="Q1175" t="s">
        <v>64</v>
      </c>
      <c r="R1175" t="s">
        <v>2126</v>
      </c>
    </row>
    <row r="1176" spans="16:18" x14ac:dyDescent="0.25">
      <c r="P1176" t="s">
        <v>2129</v>
      </c>
      <c r="Q1176" t="s">
        <v>64</v>
      </c>
      <c r="R1176" t="s">
        <v>2128</v>
      </c>
    </row>
    <row r="1177" spans="16:18" x14ac:dyDescent="0.25">
      <c r="P1177" t="s">
        <v>2130</v>
      </c>
      <c r="Q1177" t="s">
        <v>64</v>
      </c>
      <c r="R1177" t="s">
        <v>1247</v>
      </c>
    </row>
    <row r="1178" spans="16:18" x14ac:dyDescent="0.25">
      <c r="P1178" t="s">
        <v>2131</v>
      </c>
      <c r="Q1178" t="s">
        <v>64</v>
      </c>
      <c r="R1178" t="s">
        <v>214</v>
      </c>
    </row>
    <row r="1179" spans="16:18" x14ac:dyDescent="0.25">
      <c r="P1179" t="s">
        <v>2132</v>
      </c>
      <c r="Q1179" t="s">
        <v>64</v>
      </c>
      <c r="R1179" t="s">
        <v>989</v>
      </c>
    </row>
    <row r="1180" spans="16:18" x14ac:dyDescent="0.25">
      <c r="P1180" t="s">
        <v>2134</v>
      </c>
      <c r="Q1180" t="s">
        <v>64</v>
      </c>
      <c r="R1180" t="s">
        <v>2133</v>
      </c>
    </row>
    <row r="1181" spans="16:18" x14ac:dyDescent="0.25">
      <c r="P1181" t="s">
        <v>2135</v>
      </c>
      <c r="Q1181" t="s">
        <v>64</v>
      </c>
      <c r="R1181" t="s">
        <v>1293</v>
      </c>
    </row>
    <row r="1182" spans="16:18" x14ac:dyDescent="0.25">
      <c r="P1182" t="s">
        <v>2136</v>
      </c>
      <c r="Q1182" t="s">
        <v>64</v>
      </c>
      <c r="R1182" t="s">
        <v>436</v>
      </c>
    </row>
    <row r="1183" spans="16:18" x14ac:dyDescent="0.25">
      <c r="P1183" t="s">
        <v>2138</v>
      </c>
      <c r="Q1183" t="s">
        <v>64</v>
      </c>
      <c r="R1183" t="s">
        <v>2137</v>
      </c>
    </row>
    <row r="1184" spans="16:18" x14ac:dyDescent="0.25">
      <c r="P1184" t="s">
        <v>2140</v>
      </c>
      <c r="Q1184" t="s">
        <v>64</v>
      </c>
      <c r="R1184" t="s">
        <v>2139</v>
      </c>
    </row>
    <row r="1185" spans="16:18" x14ac:dyDescent="0.25">
      <c r="P1185" t="s">
        <v>2142</v>
      </c>
      <c r="Q1185" t="s">
        <v>64</v>
      </c>
      <c r="R1185" t="s">
        <v>2141</v>
      </c>
    </row>
    <row r="1186" spans="16:18" x14ac:dyDescent="0.25">
      <c r="P1186" t="s">
        <v>2144</v>
      </c>
      <c r="Q1186" t="s">
        <v>64</v>
      </c>
      <c r="R1186" t="s">
        <v>2143</v>
      </c>
    </row>
    <row r="1187" spans="16:18" x14ac:dyDescent="0.25">
      <c r="P1187" t="s">
        <v>2146</v>
      </c>
      <c r="Q1187" t="s">
        <v>64</v>
      </c>
      <c r="R1187" t="s">
        <v>2145</v>
      </c>
    </row>
    <row r="1188" spans="16:18" x14ac:dyDescent="0.25">
      <c r="P1188" t="s">
        <v>2148</v>
      </c>
      <c r="Q1188" t="s">
        <v>64</v>
      </c>
      <c r="R1188" t="s">
        <v>2147</v>
      </c>
    </row>
    <row r="1189" spans="16:18" x14ac:dyDescent="0.25">
      <c r="P1189" t="s">
        <v>2149</v>
      </c>
      <c r="Q1189" t="s">
        <v>64</v>
      </c>
      <c r="R1189" t="s">
        <v>149</v>
      </c>
    </row>
    <row r="1190" spans="16:18" x14ac:dyDescent="0.25">
      <c r="P1190" t="s">
        <v>2151</v>
      </c>
      <c r="Q1190" t="s">
        <v>64</v>
      </c>
      <c r="R1190" t="s">
        <v>2150</v>
      </c>
    </row>
    <row r="1191" spans="16:18" x14ac:dyDescent="0.25">
      <c r="P1191" t="s">
        <v>2153</v>
      </c>
      <c r="Q1191" t="s">
        <v>65</v>
      </c>
      <c r="R1191" t="s">
        <v>2152</v>
      </c>
    </row>
    <row r="1192" spans="16:18" x14ac:dyDescent="0.25">
      <c r="P1192" t="s">
        <v>2155</v>
      </c>
      <c r="Q1192" t="s">
        <v>65</v>
      </c>
      <c r="R1192" t="s">
        <v>2154</v>
      </c>
    </row>
    <row r="1193" spans="16:18" x14ac:dyDescent="0.25">
      <c r="P1193" t="s">
        <v>2157</v>
      </c>
      <c r="Q1193" t="s">
        <v>65</v>
      </c>
      <c r="R1193" t="s">
        <v>2156</v>
      </c>
    </row>
    <row r="1194" spans="16:18" x14ac:dyDescent="0.25">
      <c r="P1194" t="s">
        <v>2159</v>
      </c>
      <c r="Q1194" t="s">
        <v>65</v>
      </c>
      <c r="R1194" t="s">
        <v>2158</v>
      </c>
    </row>
    <row r="1195" spans="16:18" x14ac:dyDescent="0.25">
      <c r="P1195" t="s">
        <v>2161</v>
      </c>
      <c r="Q1195" t="s">
        <v>65</v>
      </c>
      <c r="R1195" t="s">
        <v>2160</v>
      </c>
    </row>
    <row r="1196" spans="16:18" x14ac:dyDescent="0.25">
      <c r="P1196" t="s">
        <v>2162</v>
      </c>
      <c r="Q1196" t="s">
        <v>65</v>
      </c>
      <c r="R1196" t="s">
        <v>381</v>
      </c>
    </row>
    <row r="1197" spans="16:18" x14ac:dyDescent="0.25">
      <c r="P1197" t="s">
        <v>2164</v>
      </c>
      <c r="Q1197" t="s">
        <v>65</v>
      </c>
      <c r="R1197" t="s">
        <v>2163</v>
      </c>
    </row>
    <row r="1198" spans="16:18" x14ac:dyDescent="0.25">
      <c r="P1198" t="s">
        <v>2166</v>
      </c>
      <c r="Q1198" t="s">
        <v>65</v>
      </c>
      <c r="R1198" t="s">
        <v>2165</v>
      </c>
    </row>
    <row r="1199" spans="16:18" x14ac:dyDescent="0.25">
      <c r="P1199" t="s">
        <v>2168</v>
      </c>
      <c r="Q1199" t="s">
        <v>65</v>
      </c>
      <c r="R1199" t="s">
        <v>2167</v>
      </c>
    </row>
    <row r="1200" spans="16:18" x14ac:dyDescent="0.25">
      <c r="P1200" t="s">
        <v>2170</v>
      </c>
      <c r="Q1200" t="s">
        <v>65</v>
      </c>
      <c r="R1200" t="s">
        <v>2169</v>
      </c>
    </row>
    <row r="1201" spans="16:18" x14ac:dyDescent="0.25">
      <c r="P1201" t="s">
        <v>2172</v>
      </c>
      <c r="Q1201" t="s">
        <v>65</v>
      </c>
      <c r="R1201" t="s">
        <v>2171</v>
      </c>
    </row>
    <row r="1202" spans="16:18" x14ac:dyDescent="0.25">
      <c r="P1202" t="s">
        <v>2174</v>
      </c>
      <c r="Q1202" t="s">
        <v>65</v>
      </c>
      <c r="R1202" t="s">
        <v>2173</v>
      </c>
    </row>
    <row r="1203" spans="16:18" x14ac:dyDescent="0.25">
      <c r="P1203" t="s">
        <v>2175</v>
      </c>
      <c r="Q1203" t="s">
        <v>65</v>
      </c>
      <c r="R1203" t="s">
        <v>422</v>
      </c>
    </row>
    <row r="1204" spans="16:18" x14ac:dyDescent="0.25">
      <c r="P1204" t="s">
        <v>2176</v>
      </c>
      <c r="Q1204" t="s">
        <v>65</v>
      </c>
      <c r="R1204" t="s">
        <v>745</v>
      </c>
    </row>
    <row r="1205" spans="16:18" x14ac:dyDescent="0.25">
      <c r="P1205" t="s">
        <v>2177</v>
      </c>
      <c r="Q1205" t="s">
        <v>65</v>
      </c>
      <c r="R1205" t="s">
        <v>256</v>
      </c>
    </row>
    <row r="1206" spans="16:18" x14ac:dyDescent="0.25">
      <c r="P1206" t="s">
        <v>2179</v>
      </c>
      <c r="Q1206" t="s">
        <v>65</v>
      </c>
      <c r="R1206" t="s">
        <v>2178</v>
      </c>
    </row>
    <row r="1207" spans="16:18" x14ac:dyDescent="0.25">
      <c r="P1207" t="s">
        <v>2181</v>
      </c>
      <c r="Q1207" t="s">
        <v>65</v>
      </c>
      <c r="R1207" t="s">
        <v>2180</v>
      </c>
    </row>
    <row r="1208" spans="16:18" x14ac:dyDescent="0.25">
      <c r="P1208" t="s">
        <v>2183</v>
      </c>
      <c r="Q1208" t="s">
        <v>65</v>
      </c>
      <c r="R1208" t="s">
        <v>2182</v>
      </c>
    </row>
    <row r="1209" spans="16:18" x14ac:dyDescent="0.25">
      <c r="P1209" t="s">
        <v>2184</v>
      </c>
      <c r="Q1209" t="s">
        <v>65</v>
      </c>
      <c r="R1209" t="s">
        <v>2145</v>
      </c>
    </row>
    <row r="1210" spans="16:18" x14ac:dyDescent="0.25">
      <c r="P1210" t="s">
        <v>2185</v>
      </c>
      <c r="Q1210" t="s">
        <v>65</v>
      </c>
      <c r="R1210" t="s">
        <v>1083</v>
      </c>
    </row>
    <row r="1211" spans="16:18" x14ac:dyDescent="0.25">
      <c r="P1211" t="s">
        <v>2186</v>
      </c>
      <c r="Q1211" t="s">
        <v>65</v>
      </c>
      <c r="R1211" t="s">
        <v>149</v>
      </c>
    </row>
    <row r="1212" spans="16:18" x14ac:dyDescent="0.25">
      <c r="P1212" t="s">
        <v>2188</v>
      </c>
      <c r="Q1212" t="s">
        <v>65</v>
      </c>
      <c r="R1212" t="s">
        <v>2187</v>
      </c>
    </row>
    <row r="1213" spans="16:18" x14ac:dyDescent="0.25">
      <c r="P1213" t="s">
        <v>2190</v>
      </c>
      <c r="Q1213" t="s">
        <v>65</v>
      </c>
      <c r="R1213" t="s">
        <v>2189</v>
      </c>
    </row>
    <row r="1214" spans="16:18" x14ac:dyDescent="0.25">
      <c r="P1214" t="s">
        <v>2192</v>
      </c>
      <c r="Q1214" t="s">
        <v>65</v>
      </c>
      <c r="R1214" t="s">
        <v>2191</v>
      </c>
    </row>
    <row r="1215" spans="16:18" x14ac:dyDescent="0.25">
      <c r="P1215" t="s">
        <v>2194</v>
      </c>
      <c r="Q1215" t="s">
        <v>66</v>
      </c>
      <c r="R1215" t="s">
        <v>2193</v>
      </c>
    </row>
    <row r="1216" spans="16:18" x14ac:dyDescent="0.25">
      <c r="P1216" t="s">
        <v>2196</v>
      </c>
      <c r="Q1216" t="s">
        <v>66</v>
      </c>
      <c r="R1216" t="s">
        <v>2195</v>
      </c>
    </row>
    <row r="1217" spans="16:18" x14ac:dyDescent="0.25">
      <c r="P1217" t="s">
        <v>2198</v>
      </c>
      <c r="Q1217" t="s">
        <v>66</v>
      </c>
      <c r="R1217" t="s">
        <v>2197</v>
      </c>
    </row>
    <row r="1218" spans="16:18" x14ac:dyDescent="0.25">
      <c r="P1218" t="s">
        <v>2200</v>
      </c>
      <c r="Q1218" t="s">
        <v>66</v>
      </c>
      <c r="R1218" t="s">
        <v>2199</v>
      </c>
    </row>
    <row r="1219" spans="16:18" x14ac:dyDescent="0.25">
      <c r="P1219" t="s">
        <v>2202</v>
      </c>
      <c r="Q1219" t="s">
        <v>66</v>
      </c>
      <c r="R1219" t="s">
        <v>2201</v>
      </c>
    </row>
    <row r="1220" spans="16:18" x14ac:dyDescent="0.25">
      <c r="P1220" t="s">
        <v>2203</v>
      </c>
      <c r="Q1220" t="s">
        <v>66</v>
      </c>
      <c r="R1220" t="s">
        <v>214</v>
      </c>
    </row>
    <row r="1221" spans="16:18" x14ac:dyDescent="0.25">
      <c r="P1221" t="s">
        <v>2205</v>
      </c>
      <c r="Q1221" t="s">
        <v>66</v>
      </c>
      <c r="R1221" t="s">
        <v>2204</v>
      </c>
    </row>
    <row r="1222" spans="16:18" x14ac:dyDescent="0.25">
      <c r="P1222" t="s">
        <v>2207</v>
      </c>
      <c r="Q1222" t="s">
        <v>66</v>
      </c>
      <c r="R1222" t="s">
        <v>2206</v>
      </c>
    </row>
    <row r="1223" spans="16:18" x14ac:dyDescent="0.25">
      <c r="P1223" t="s">
        <v>2208</v>
      </c>
      <c r="Q1223" t="s">
        <v>66</v>
      </c>
      <c r="R1223" t="s">
        <v>735</v>
      </c>
    </row>
    <row r="1224" spans="16:18" x14ac:dyDescent="0.25">
      <c r="P1224" t="s">
        <v>2210</v>
      </c>
      <c r="Q1224" t="s">
        <v>66</v>
      </c>
      <c r="R1224" t="s">
        <v>2209</v>
      </c>
    </row>
    <row r="1225" spans="16:18" x14ac:dyDescent="0.25">
      <c r="P1225" t="s">
        <v>2212</v>
      </c>
      <c r="Q1225" t="s">
        <v>66</v>
      </c>
      <c r="R1225" t="s">
        <v>2211</v>
      </c>
    </row>
    <row r="1226" spans="16:18" x14ac:dyDescent="0.25">
      <c r="P1226" t="s">
        <v>2213</v>
      </c>
      <c r="Q1226" t="s">
        <v>66</v>
      </c>
      <c r="R1226" t="s">
        <v>1613</v>
      </c>
    </row>
    <row r="1227" spans="16:18" x14ac:dyDescent="0.25">
      <c r="P1227" t="s">
        <v>2215</v>
      </c>
      <c r="Q1227" t="s">
        <v>66</v>
      </c>
      <c r="R1227" t="s">
        <v>2214</v>
      </c>
    </row>
    <row r="1228" spans="16:18" x14ac:dyDescent="0.25">
      <c r="P1228" t="s">
        <v>2216</v>
      </c>
      <c r="Q1228" t="s">
        <v>66</v>
      </c>
      <c r="R1228" t="s">
        <v>2189</v>
      </c>
    </row>
    <row r="1229" spans="16:18" x14ac:dyDescent="0.25">
      <c r="P1229" t="s">
        <v>2218</v>
      </c>
      <c r="Q1229" t="s">
        <v>67</v>
      </c>
      <c r="R1229" t="s">
        <v>2217</v>
      </c>
    </row>
    <row r="1230" spans="16:18" x14ac:dyDescent="0.25">
      <c r="P1230" t="s">
        <v>2220</v>
      </c>
      <c r="Q1230" t="s">
        <v>67</v>
      </c>
      <c r="R1230" t="s">
        <v>2219</v>
      </c>
    </row>
    <row r="1231" spans="16:18" x14ac:dyDescent="0.25">
      <c r="P1231" t="s">
        <v>2222</v>
      </c>
      <c r="Q1231" t="s">
        <v>67</v>
      </c>
      <c r="R1231" t="s">
        <v>2221</v>
      </c>
    </row>
    <row r="1232" spans="16:18" x14ac:dyDescent="0.25">
      <c r="P1232" t="s">
        <v>2224</v>
      </c>
      <c r="Q1232" t="s">
        <v>67</v>
      </c>
      <c r="R1232" t="s">
        <v>2223</v>
      </c>
    </row>
    <row r="1233" spans="16:18" x14ac:dyDescent="0.25">
      <c r="P1233" t="s">
        <v>2226</v>
      </c>
      <c r="Q1233" t="s">
        <v>67</v>
      </c>
      <c r="R1233" t="s">
        <v>2225</v>
      </c>
    </row>
    <row r="1234" spans="16:18" x14ac:dyDescent="0.25">
      <c r="P1234" t="s">
        <v>2228</v>
      </c>
      <c r="Q1234" t="s">
        <v>67</v>
      </c>
      <c r="R1234" t="s">
        <v>2227</v>
      </c>
    </row>
    <row r="1235" spans="16:18" x14ac:dyDescent="0.25">
      <c r="P1235" t="s">
        <v>2230</v>
      </c>
      <c r="Q1235" t="s">
        <v>67</v>
      </c>
      <c r="R1235" t="s">
        <v>2229</v>
      </c>
    </row>
    <row r="1236" spans="16:18" x14ac:dyDescent="0.25">
      <c r="P1236" t="s">
        <v>2232</v>
      </c>
      <c r="Q1236" t="s">
        <v>67</v>
      </c>
      <c r="R1236" t="s">
        <v>2231</v>
      </c>
    </row>
    <row r="1237" spans="16:18" x14ac:dyDescent="0.25">
      <c r="P1237" t="s">
        <v>2233</v>
      </c>
      <c r="Q1237" t="s">
        <v>67</v>
      </c>
      <c r="R1237" t="s">
        <v>757</v>
      </c>
    </row>
    <row r="1238" spans="16:18" x14ac:dyDescent="0.25">
      <c r="P1238" t="s">
        <v>2235</v>
      </c>
      <c r="Q1238" t="s">
        <v>67</v>
      </c>
      <c r="R1238" t="s">
        <v>2234</v>
      </c>
    </row>
    <row r="1239" spans="16:18" x14ac:dyDescent="0.25">
      <c r="P1239" t="s">
        <v>2236</v>
      </c>
      <c r="Q1239" t="s">
        <v>67</v>
      </c>
      <c r="R1239" t="s">
        <v>885</v>
      </c>
    </row>
    <row r="1240" spans="16:18" x14ac:dyDescent="0.25">
      <c r="P1240" t="s">
        <v>2238</v>
      </c>
      <c r="Q1240" t="s">
        <v>67</v>
      </c>
      <c r="R1240" t="s">
        <v>2237</v>
      </c>
    </row>
    <row r="1241" spans="16:18" x14ac:dyDescent="0.25">
      <c r="P1241" t="s">
        <v>2239</v>
      </c>
      <c r="Q1241" t="s">
        <v>67</v>
      </c>
      <c r="R1241" t="s">
        <v>170</v>
      </c>
    </row>
    <row r="1242" spans="16:18" x14ac:dyDescent="0.25">
      <c r="P1242" t="s">
        <v>2240</v>
      </c>
      <c r="Q1242" t="s">
        <v>67</v>
      </c>
      <c r="R1242" t="s">
        <v>1233</v>
      </c>
    </row>
    <row r="1243" spans="16:18" x14ac:dyDescent="0.25">
      <c r="P1243" t="s">
        <v>2242</v>
      </c>
      <c r="Q1243" t="s">
        <v>67</v>
      </c>
      <c r="R1243" t="s">
        <v>2241</v>
      </c>
    </row>
    <row r="1244" spans="16:18" x14ac:dyDescent="0.25">
      <c r="P1244" t="s">
        <v>2244</v>
      </c>
      <c r="Q1244" t="s">
        <v>67</v>
      </c>
      <c r="R1244" t="s">
        <v>2243</v>
      </c>
    </row>
    <row r="1245" spans="16:18" x14ac:dyDescent="0.25">
      <c r="P1245" t="s">
        <v>2246</v>
      </c>
      <c r="Q1245" t="s">
        <v>67</v>
      </c>
      <c r="R1245" t="s">
        <v>2245</v>
      </c>
    </row>
    <row r="1246" spans="16:18" x14ac:dyDescent="0.25">
      <c r="P1246" t="s">
        <v>2248</v>
      </c>
      <c r="Q1246" t="s">
        <v>67</v>
      </c>
      <c r="R1246" t="s">
        <v>2247</v>
      </c>
    </row>
    <row r="1247" spans="16:18" x14ac:dyDescent="0.25">
      <c r="P1247" t="s">
        <v>2249</v>
      </c>
      <c r="Q1247" t="s">
        <v>67</v>
      </c>
      <c r="R1247" t="s">
        <v>1241</v>
      </c>
    </row>
    <row r="1248" spans="16:18" x14ac:dyDescent="0.25">
      <c r="P1248" t="s">
        <v>2250</v>
      </c>
      <c r="Q1248" t="s">
        <v>67</v>
      </c>
      <c r="R1248" t="s">
        <v>397</v>
      </c>
    </row>
    <row r="1249" spans="16:18" x14ac:dyDescent="0.25">
      <c r="P1249" t="s">
        <v>2251</v>
      </c>
      <c r="Q1249" t="s">
        <v>67</v>
      </c>
      <c r="R1249" t="s">
        <v>640</v>
      </c>
    </row>
    <row r="1250" spans="16:18" x14ac:dyDescent="0.25">
      <c r="P1250" t="s">
        <v>2252</v>
      </c>
      <c r="Q1250" t="s">
        <v>67</v>
      </c>
      <c r="R1250" t="s">
        <v>1550</v>
      </c>
    </row>
    <row r="1251" spans="16:18" x14ac:dyDescent="0.25">
      <c r="P1251" t="s">
        <v>2254</v>
      </c>
      <c r="Q1251" t="s">
        <v>67</v>
      </c>
      <c r="R1251" t="s">
        <v>2253</v>
      </c>
    </row>
    <row r="1252" spans="16:18" x14ac:dyDescent="0.25">
      <c r="P1252" t="s">
        <v>2255</v>
      </c>
      <c r="Q1252" t="s">
        <v>67</v>
      </c>
      <c r="R1252" t="s">
        <v>1554</v>
      </c>
    </row>
    <row r="1253" spans="16:18" x14ac:dyDescent="0.25">
      <c r="P1253" t="s">
        <v>2257</v>
      </c>
      <c r="Q1253" t="s">
        <v>67</v>
      </c>
      <c r="R1253" t="s">
        <v>2256</v>
      </c>
    </row>
    <row r="1254" spans="16:18" x14ac:dyDescent="0.25">
      <c r="P1254" t="s">
        <v>2259</v>
      </c>
      <c r="Q1254" t="s">
        <v>67</v>
      </c>
      <c r="R1254" t="s">
        <v>2258</v>
      </c>
    </row>
    <row r="1255" spans="16:18" x14ac:dyDescent="0.25">
      <c r="P1255" t="s">
        <v>2261</v>
      </c>
      <c r="Q1255" t="s">
        <v>67</v>
      </c>
      <c r="R1255" t="s">
        <v>2260</v>
      </c>
    </row>
    <row r="1256" spans="16:18" x14ac:dyDescent="0.25">
      <c r="P1256" t="s">
        <v>2263</v>
      </c>
      <c r="Q1256" t="s">
        <v>67</v>
      </c>
      <c r="R1256" t="s">
        <v>2262</v>
      </c>
    </row>
    <row r="1257" spans="16:18" x14ac:dyDescent="0.25">
      <c r="P1257" t="s">
        <v>2265</v>
      </c>
      <c r="Q1257" t="s">
        <v>67</v>
      </c>
      <c r="R1257" t="s">
        <v>2264</v>
      </c>
    </row>
    <row r="1258" spans="16:18" x14ac:dyDescent="0.25">
      <c r="P1258" t="s">
        <v>2267</v>
      </c>
      <c r="Q1258" t="s">
        <v>67</v>
      </c>
      <c r="R1258" t="s">
        <v>2266</v>
      </c>
    </row>
    <row r="1259" spans="16:18" x14ac:dyDescent="0.25">
      <c r="P1259" t="s">
        <v>2269</v>
      </c>
      <c r="Q1259" t="s">
        <v>67</v>
      </c>
      <c r="R1259" t="s">
        <v>2268</v>
      </c>
    </row>
    <row r="1260" spans="16:18" x14ac:dyDescent="0.25">
      <c r="P1260" t="s">
        <v>2271</v>
      </c>
      <c r="Q1260" t="s">
        <v>67</v>
      </c>
      <c r="R1260" t="s">
        <v>2270</v>
      </c>
    </row>
    <row r="1261" spans="16:18" x14ac:dyDescent="0.25">
      <c r="P1261" t="s">
        <v>2273</v>
      </c>
      <c r="Q1261" t="s">
        <v>67</v>
      </c>
      <c r="R1261" t="s">
        <v>2272</v>
      </c>
    </row>
    <row r="1262" spans="16:18" x14ac:dyDescent="0.25">
      <c r="P1262" t="s">
        <v>2275</v>
      </c>
      <c r="Q1262" t="s">
        <v>67</v>
      </c>
      <c r="R1262" t="s">
        <v>2274</v>
      </c>
    </row>
    <row r="1263" spans="16:18" x14ac:dyDescent="0.25">
      <c r="P1263" t="s">
        <v>2277</v>
      </c>
      <c r="Q1263" t="s">
        <v>67</v>
      </c>
      <c r="R1263" t="s">
        <v>2276</v>
      </c>
    </row>
    <row r="1264" spans="16:18" x14ac:dyDescent="0.25">
      <c r="P1264" t="s">
        <v>2279</v>
      </c>
      <c r="Q1264" t="s">
        <v>67</v>
      </c>
      <c r="R1264" t="s">
        <v>2278</v>
      </c>
    </row>
    <row r="1265" spans="16:18" x14ac:dyDescent="0.25">
      <c r="P1265" t="s">
        <v>2281</v>
      </c>
      <c r="Q1265" t="s">
        <v>67</v>
      </c>
      <c r="R1265" t="s">
        <v>2280</v>
      </c>
    </row>
    <row r="1266" spans="16:18" x14ac:dyDescent="0.25">
      <c r="P1266" t="s">
        <v>2282</v>
      </c>
      <c r="Q1266" t="s">
        <v>67</v>
      </c>
      <c r="R1266" t="s">
        <v>226</v>
      </c>
    </row>
    <row r="1267" spans="16:18" x14ac:dyDescent="0.25">
      <c r="P1267" t="s">
        <v>2284</v>
      </c>
      <c r="Q1267" t="s">
        <v>67</v>
      </c>
      <c r="R1267" t="s">
        <v>2283</v>
      </c>
    </row>
    <row r="1268" spans="16:18" x14ac:dyDescent="0.25">
      <c r="P1268" t="s">
        <v>2286</v>
      </c>
      <c r="Q1268" t="s">
        <v>67</v>
      </c>
      <c r="R1268" t="s">
        <v>2285</v>
      </c>
    </row>
    <row r="1269" spans="16:18" x14ac:dyDescent="0.25">
      <c r="P1269" t="s">
        <v>2287</v>
      </c>
      <c r="Q1269" t="s">
        <v>67</v>
      </c>
      <c r="R1269" t="s">
        <v>745</v>
      </c>
    </row>
    <row r="1270" spans="16:18" x14ac:dyDescent="0.25">
      <c r="P1270" t="s">
        <v>2289</v>
      </c>
      <c r="Q1270" t="s">
        <v>67</v>
      </c>
      <c r="R1270" t="s">
        <v>2288</v>
      </c>
    </row>
    <row r="1271" spans="16:18" x14ac:dyDescent="0.25">
      <c r="P1271" t="s">
        <v>2290</v>
      </c>
      <c r="Q1271" t="s">
        <v>67</v>
      </c>
      <c r="R1271" t="s">
        <v>530</v>
      </c>
    </row>
    <row r="1272" spans="16:18" x14ac:dyDescent="0.25">
      <c r="P1272" t="s">
        <v>2292</v>
      </c>
      <c r="Q1272" t="s">
        <v>67</v>
      </c>
      <c r="R1272" t="s">
        <v>2291</v>
      </c>
    </row>
    <row r="1273" spans="16:18" x14ac:dyDescent="0.25">
      <c r="P1273" t="s">
        <v>2294</v>
      </c>
      <c r="Q1273" t="s">
        <v>67</v>
      </c>
      <c r="R1273" t="s">
        <v>2293</v>
      </c>
    </row>
    <row r="1274" spans="16:18" x14ac:dyDescent="0.25">
      <c r="P1274" t="s">
        <v>2296</v>
      </c>
      <c r="Q1274" t="s">
        <v>67</v>
      </c>
      <c r="R1274" t="s">
        <v>2295</v>
      </c>
    </row>
    <row r="1275" spans="16:18" x14ac:dyDescent="0.25">
      <c r="P1275" t="s">
        <v>2297</v>
      </c>
      <c r="Q1275" t="s">
        <v>67</v>
      </c>
      <c r="R1275" t="s">
        <v>1300</v>
      </c>
    </row>
    <row r="1276" spans="16:18" x14ac:dyDescent="0.25">
      <c r="P1276" t="s">
        <v>2299</v>
      </c>
      <c r="Q1276" t="s">
        <v>67</v>
      </c>
      <c r="R1276" t="s">
        <v>2298</v>
      </c>
    </row>
    <row r="1277" spans="16:18" x14ac:dyDescent="0.25">
      <c r="P1277" t="s">
        <v>2301</v>
      </c>
      <c r="Q1277" t="s">
        <v>67</v>
      </c>
      <c r="R1277" t="s">
        <v>2300</v>
      </c>
    </row>
    <row r="1278" spans="16:18" x14ac:dyDescent="0.25">
      <c r="P1278" t="s">
        <v>2303</v>
      </c>
      <c r="Q1278" t="s">
        <v>67</v>
      </c>
      <c r="R1278" t="s">
        <v>2302</v>
      </c>
    </row>
    <row r="1279" spans="16:18" x14ac:dyDescent="0.25">
      <c r="P1279" t="s">
        <v>2305</v>
      </c>
      <c r="Q1279" t="s">
        <v>67</v>
      </c>
      <c r="R1279" t="s">
        <v>2304</v>
      </c>
    </row>
    <row r="1280" spans="16:18" x14ac:dyDescent="0.25">
      <c r="P1280" t="s">
        <v>2307</v>
      </c>
      <c r="Q1280" t="s">
        <v>67</v>
      </c>
      <c r="R1280" t="s">
        <v>2306</v>
      </c>
    </row>
    <row r="1281" spans="16:18" x14ac:dyDescent="0.25">
      <c r="P1281" t="s">
        <v>2308</v>
      </c>
      <c r="Q1281" t="s">
        <v>67</v>
      </c>
      <c r="R1281" t="s">
        <v>1315</v>
      </c>
    </row>
    <row r="1282" spans="16:18" x14ac:dyDescent="0.25">
      <c r="P1282" t="s">
        <v>2310</v>
      </c>
      <c r="Q1282" t="s">
        <v>67</v>
      </c>
      <c r="R1282" t="s">
        <v>2309</v>
      </c>
    </row>
    <row r="1283" spans="16:18" x14ac:dyDescent="0.25">
      <c r="P1283" t="s">
        <v>2312</v>
      </c>
      <c r="Q1283" t="s">
        <v>67</v>
      </c>
      <c r="R1283" t="s">
        <v>2311</v>
      </c>
    </row>
    <row r="1284" spans="16:18" x14ac:dyDescent="0.25">
      <c r="P1284" t="s">
        <v>2314</v>
      </c>
      <c r="Q1284" t="s">
        <v>67</v>
      </c>
      <c r="R1284" t="s">
        <v>2313</v>
      </c>
    </row>
    <row r="1285" spans="16:18" x14ac:dyDescent="0.25">
      <c r="P1285" t="s">
        <v>2316</v>
      </c>
      <c r="Q1285" t="s">
        <v>67</v>
      </c>
      <c r="R1285" t="s">
        <v>2315</v>
      </c>
    </row>
    <row r="1286" spans="16:18" x14ac:dyDescent="0.25">
      <c r="P1286" t="s">
        <v>2317</v>
      </c>
      <c r="Q1286" t="s">
        <v>67</v>
      </c>
      <c r="R1286" t="s">
        <v>254</v>
      </c>
    </row>
    <row r="1287" spans="16:18" x14ac:dyDescent="0.25">
      <c r="P1287" t="s">
        <v>2319</v>
      </c>
      <c r="Q1287" t="s">
        <v>67</v>
      </c>
      <c r="R1287" t="s">
        <v>2318</v>
      </c>
    </row>
    <row r="1288" spans="16:18" x14ac:dyDescent="0.25">
      <c r="P1288" t="s">
        <v>2321</v>
      </c>
      <c r="Q1288" t="s">
        <v>67</v>
      </c>
      <c r="R1288" t="s">
        <v>2320</v>
      </c>
    </row>
    <row r="1289" spans="16:18" x14ac:dyDescent="0.25">
      <c r="P1289" t="s">
        <v>2323</v>
      </c>
      <c r="Q1289" t="s">
        <v>67</v>
      </c>
      <c r="R1289" t="s">
        <v>2322</v>
      </c>
    </row>
    <row r="1290" spans="16:18" x14ac:dyDescent="0.25">
      <c r="P1290" t="s">
        <v>2325</v>
      </c>
      <c r="Q1290" t="s">
        <v>67</v>
      </c>
      <c r="R1290" t="s">
        <v>2324</v>
      </c>
    </row>
    <row r="1291" spans="16:18" x14ac:dyDescent="0.25">
      <c r="P1291" t="s">
        <v>2327</v>
      </c>
      <c r="Q1291" t="s">
        <v>67</v>
      </c>
      <c r="R1291" t="s">
        <v>2326</v>
      </c>
    </row>
    <row r="1292" spans="16:18" x14ac:dyDescent="0.25">
      <c r="P1292" t="s">
        <v>2329</v>
      </c>
      <c r="Q1292" t="s">
        <v>67</v>
      </c>
      <c r="R1292" t="s">
        <v>2328</v>
      </c>
    </row>
    <row r="1293" spans="16:18" x14ac:dyDescent="0.25">
      <c r="P1293" t="s">
        <v>2331</v>
      </c>
      <c r="Q1293" t="s">
        <v>67</v>
      </c>
      <c r="R1293" t="s">
        <v>2330</v>
      </c>
    </row>
    <row r="1294" spans="16:18" x14ac:dyDescent="0.25">
      <c r="P1294" t="s">
        <v>2333</v>
      </c>
      <c r="Q1294" t="s">
        <v>67</v>
      </c>
      <c r="R1294" t="s">
        <v>2332</v>
      </c>
    </row>
    <row r="1295" spans="16:18" x14ac:dyDescent="0.25">
      <c r="P1295" t="s">
        <v>2334</v>
      </c>
      <c r="Q1295" t="s">
        <v>67</v>
      </c>
      <c r="R1295" t="s">
        <v>835</v>
      </c>
    </row>
    <row r="1296" spans="16:18" x14ac:dyDescent="0.25">
      <c r="P1296" t="s">
        <v>2336</v>
      </c>
      <c r="Q1296" t="s">
        <v>67</v>
      </c>
      <c r="R1296" t="s">
        <v>2335</v>
      </c>
    </row>
    <row r="1297" spans="16:18" x14ac:dyDescent="0.25">
      <c r="P1297" t="s">
        <v>2338</v>
      </c>
      <c r="Q1297" t="s">
        <v>67</v>
      </c>
      <c r="R1297" t="s">
        <v>2337</v>
      </c>
    </row>
    <row r="1298" spans="16:18" x14ac:dyDescent="0.25">
      <c r="P1298" t="s">
        <v>2339</v>
      </c>
      <c r="Q1298" t="s">
        <v>67</v>
      </c>
      <c r="R1298" t="s">
        <v>1763</v>
      </c>
    </row>
    <row r="1299" spans="16:18" x14ac:dyDescent="0.25">
      <c r="P1299" t="s">
        <v>2341</v>
      </c>
      <c r="Q1299" t="s">
        <v>67</v>
      </c>
      <c r="R1299" t="s">
        <v>2340</v>
      </c>
    </row>
    <row r="1300" spans="16:18" x14ac:dyDescent="0.25">
      <c r="P1300" t="s">
        <v>2343</v>
      </c>
      <c r="Q1300" t="s">
        <v>67</v>
      </c>
      <c r="R1300" t="s">
        <v>2342</v>
      </c>
    </row>
    <row r="1301" spans="16:18" x14ac:dyDescent="0.25">
      <c r="P1301" t="s">
        <v>2345</v>
      </c>
      <c r="Q1301" t="s">
        <v>67</v>
      </c>
      <c r="R1301" t="s">
        <v>2344</v>
      </c>
    </row>
    <row r="1302" spans="16:18" x14ac:dyDescent="0.25">
      <c r="P1302" t="s">
        <v>2346</v>
      </c>
      <c r="Q1302" t="s">
        <v>67</v>
      </c>
      <c r="R1302" t="s">
        <v>270</v>
      </c>
    </row>
    <row r="1303" spans="16:18" x14ac:dyDescent="0.25">
      <c r="P1303" t="s">
        <v>2347</v>
      </c>
      <c r="Q1303" t="s">
        <v>67</v>
      </c>
      <c r="R1303" t="s">
        <v>1472</v>
      </c>
    </row>
    <row r="1304" spans="16:18" x14ac:dyDescent="0.25">
      <c r="P1304" t="s">
        <v>2349</v>
      </c>
      <c r="Q1304" t="s">
        <v>67</v>
      </c>
      <c r="R1304" t="s">
        <v>2348</v>
      </c>
    </row>
    <row r="1305" spans="16:18" x14ac:dyDescent="0.25">
      <c r="P1305" t="s">
        <v>2351</v>
      </c>
      <c r="Q1305" t="s">
        <v>67</v>
      </c>
      <c r="R1305" t="s">
        <v>2350</v>
      </c>
    </row>
    <row r="1306" spans="16:18" x14ac:dyDescent="0.25">
      <c r="P1306" t="s">
        <v>2353</v>
      </c>
      <c r="Q1306" t="s">
        <v>67</v>
      </c>
      <c r="R1306" t="s">
        <v>2352</v>
      </c>
    </row>
    <row r="1307" spans="16:18" x14ac:dyDescent="0.25">
      <c r="P1307" t="s">
        <v>2355</v>
      </c>
      <c r="Q1307" t="s">
        <v>67</v>
      </c>
      <c r="R1307" t="s">
        <v>2354</v>
      </c>
    </row>
    <row r="1308" spans="16:18" x14ac:dyDescent="0.25">
      <c r="P1308" t="s">
        <v>2356</v>
      </c>
      <c r="Q1308" t="s">
        <v>67</v>
      </c>
      <c r="R1308" t="s">
        <v>489</v>
      </c>
    </row>
    <row r="1309" spans="16:18" x14ac:dyDescent="0.25">
      <c r="P1309" t="s">
        <v>2358</v>
      </c>
      <c r="Q1309" t="s">
        <v>67</v>
      </c>
      <c r="R1309" t="s">
        <v>2357</v>
      </c>
    </row>
    <row r="1310" spans="16:18" x14ac:dyDescent="0.25">
      <c r="P1310" t="s">
        <v>2359</v>
      </c>
      <c r="Q1310" t="s">
        <v>67</v>
      </c>
      <c r="R1310" t="s">
        <v>1120</v>
      </c>
    </row>
    <row r="1311" spans="16:18" x14ac:dyDescent="0.25">
      <c r="P1311" t="s">
        <v>2361</v>
      </c>
      <c r="Q1311" t="s">
        <v>67</v>
      </c>
      <c r="R1311" t="s">
        <v>2360</v>
      </c>
    </row>
    <row r="1312" spans="16:18" x14ac:dyDescent="0.25">
      <c r="P1312" t="s">
        <v>2363</v>
      </c>
      <c r="Q1312" t="s">
        <v>68</v>
      </c>
      <c r="R1312" t="s">
        <v>2362</v>
      </c>
    </row>
    <row r="1313" spans="16:18" x14ac:dyDescent="0.25">
      <c r="P1313" t="s">
        <v>2365</v>
      </c>
      <c r="Q1313" t="s">
        <v>68</v>
      </c>
      <c r="R1313" t="s">
        <v>2364</v>
      </c>
    </row>
    <row r="1314" spans="16:18" x14ac:dyDescent="0.25">
      <c r="P1314" t="s">
        <v>2367</v>
      </c>
      <c r="Q1314" t="s">
        <v>68</v>
      </c>
      <c r="R1314" t="s">
        <v>2366</v>
      </c>
    </row>
    <row r="1315" spans="16:18" x14ac:dyDescent="0.25">
      <c r="P1315" t="s">
        <v>2369</v>
      </c>
      <c r="Q1315" t="s">
        <v>68</v>
      </c>
      <c r="R1315" t="s">
        <v>2368</v>
      </c>
    </row>
    <row r="1316" spans="16:18" x14ac:dyDescent="0.25">
      <c r="P1316" t="s">
        <v>2370</v>
      </c>
      <c r="Q1316" t="s">
        <v>68</v>
      </c>
      <c r="R1316" t="s">
        <v>374</v>
      </c>
    </row>
    <row r="1317" spans="16:18" x14ac:dyDescent="0.25">
      <c r="P1317" t="s">
        <v>2372</v>
      </c>
      <c r="Q1317" t="s">
        <v>68</v>
      </c>
      <c r="R1317" t="s">
        <v>2371</v>
      </c>
    </row>
    <row r="1318" spans="16:18" x14ac:dyDescent="0.25">
      <c r="P1318" t="s">
        <v>2374</v>
      </c>
      <c r="Q1318" t="s">
        <v>68</v>
      </c>
      <c r="R1318" t="s">
        <v>2373</v>
      </c>
    </row>
    <row r="1319" spans="16:18" x14ac:dyDescent="0.25">
      <c r="P1319" t="s">
        <v>2375</v>
      </c>
      <c r="Q1319" t="s">
        <v>68</v>
      </c>
      <c r="R1319" t="s">
        <v>1227</v>
      </c>
    </row>
    <row r="1320" spans="16:18" x14ac:dyDescent="0.25">
      <c r="P1320" t="s">
        <v>2377</v>
      </c>
      <c r="Q1320" t="s">
        <v>68</v>
      </c>
      <c r="R1320" t="s">
        <v>2376</v>
      </c>
    </row>
    <row r="1321" spans="16:18" x14ac:dyDescent="0.25">
      <c r="P1321" t="s">
        <v>2379</v>
      </c>
      <c r="Q1321" t="s">
        <v>68</v>
      </c>
      <c r="R1321" t="s">
        <v>2378</v>
      </c>
    </row>
    <row r="1322" spans="16:18" x14ac:dyDescent="0.25">
      <c r="P1322" t="s">
        <v>2380</v>
      </c>
      <c r="Q1322" t="s">
        <v>68</v>
      </c>
      <c r="R1322" t="s">
        <v>1233</v>
      </c>
    </row>
    <row r="1323" spans="16:18" x14ac:dyDescent="0.25">
      <c r="P1323" t="s">
        <v>2381</v>
      </c>
      <c r="Q1323" t="s">
        <v>68</v>
      </c>
      <c r="R1323" t="s">
        <v>2245</v>
      </c>
    </row>
    <row r="1324" spans="16:18" x14ac:dyDescent="0.25">
      <c r="P1324" t="s">
        <v>2383</v>
      </c>
      <c r="Q1324" t="s">
        <v>68</v>
      </c>
      <c r="R1324" t="s">
        <v>2382</v>
      </c>
    </row>
    <row r="1325" spans="16:18" x14ac:dyDescent="0.25">
      <c r="P1325" t="s">
        <v>2384</v>
      </c>
      <c r="Q1325" t="s">
        <v>68</v>
      </c>
      <c r="R1325" t="s">
        <v>182</v>
      </c>
    </row>
    <row r="1326" spans="16:18" x14ac:dyDescent="0.25">
      <c r="P1326" t="s">
        <v>2385</v>
      </c>
      <c r="Q1326" t="s">
        <v>68</v>
      </c>
      <c r="R1326" t="s">
        <v>1176</v>
      </c>
    </row>
    <row r="1327" spans="16:18" x14ac:dyDescent="0.25">
      <c r="P1327" t="s">
        <v>2386</v>
      </c>
      <c r="Q1327" t="s">
        <v>68</v>
      </c>
      <c r="R1327" t="s">
        <v>931</v>
      </c>
    </row>
    <row r="1328" spans="16:18" x14ac:dyDescent="0.25">
      <c r="P1328" t="s">
        <v>2388</v>
      </c>
      <c r="Q1328" t="s">
        <v>68</v>
      </c>
      <c r="R1328" t="s">
        <v>2387</v>
      </c>
    </row>
    <row r="1329" spans="16:18" x14ac:dyDescent="0.25">
      <c r="P1329" t="s">
        <v>2390</v>
      </c>
      <c r="Q1329" t="s">
        <v>68</v>
      </c>
      <c r="R1329" t="s">
        <v>2389</v>
      </c>
    </row>
    <row r="1330" spans="16:18" x14ac:dyDescent="0.25">
      <c r="P1330" t="s">
        <v>2392</v>
      </c>
      <c r="Q1330" t="s">
        <v>68</v>
      </c>
      <c r="R1330" t="s">
        <v>2391</v>
      </c>
    </row>
    <row r="1331" spans="16:18" x14ac:dyDescent="0.25">
      <c r="P1331" t="s">
        <v>2393</v>
      </c>
      <c r="Q1331" t="s">
        <v>68</v>
      </c>
      <c r="R1331" t="s">
        <v>945</v>
      </c>
    </row>
    <row r="1332" spans="16:18" x14ac:dyDescent="0.25">
      <c r="P1332" t="s">
        <v>2394</v>
      </c>
      <c r="Q1332" t="s">
        <v>68</v>
      </c>
      <c r="R1332" t="s">
        <v>646</v>
      </c>
    </row>
    <row r="1333" spans="16:18" x14ac:dyDescent="0.25">
      <c r="P1333" t="s">
        <v>2396</v>
      </c>
      <c r="Q1333" t="s">
        <v>68</v>
      </c>
      <c r="R1333" t="s">
        <v>2395</v>
      </c>
    </row>
    <row r="1334" spans="16:18" x14ac:dyDescent="0.25">
      <c r="P1334" t="s">
        <v>2398</v>
      </c>
      <c r="Q1334" t="s">
        <v>68</v>
      </c>
      <c r="R1334" t="s">
        <v>2397</v>
      </c>
    </row>
    <row r="1335" spans="16:18" x14ac:dyDescent="0.25">
      <c r="P1335" t="s">
        <v>2400</v>
      </c>
      <c r="Q1335" t="s">
        <v>68</v>
      </c>
      <c r="R1335" t="s">
        <v>2399</v>
      </c>
    </row>
    <row r="1336" spans="16:18" x14ac:dyDescent="0.25">
      <c r="P1336" t="s">
        <v>2402</v>
      </c>
      <c r="Q1336" t="s">
        <v>68</v>
      </c>
      <c r="R1336" t="s">
        <v>2401</v>
      </c>
    </row>
    <row r="1337" spans="16:18" x14ac:dyDescent="0.25">
      <c r="P1337" t="s">
        <v>2403</v>
      </c>
      <c r="Q1337" t="s">
        <v>68</v>
      </c>
      <c r="R1337" t="s">
        <v>415</v>
      </c>
    </row>
    <row r="1338" spans="16:18" x14ac:dyDescent="0.25">
      <c r="P1338" t="s">
        <v>2405</v>
      </c>
      <c r="Q1338" t="s">
        <v>68</v>
      </c>
      <c r="R1338" t="s">
        <v>2404</v>
      </c>
    </row>
    <row r="1339" spans="16:18" x14ac:dyDescent="0.25">
      <c r="P1339" t="s">
        <v>2406</v>
      </c>
      <c r="Q1339" t="s">
        <v>68</v>
      </c>
      <c r="R1339" t="s">
        <v>224</v>
      </c>
    </row>
    <row r="1340" spans="16:18" x14ac:dyDescent="0.25">
      <c r="P1340" t="s">
        <v>2408</v>
      </c>
      <c r="Q1340" t="s">
        <v>68</v>
      </c>
      <c r="R1340" t="s">
        <v>2407</v>
      </c>
    </row>
    <row r="1341" spans="16:18" x14ac:dyDescent="0.25">
      <c r="P1341" t="s">
        <v>2410</v>
      </c>
      <c r="Q1341" t="s">
        <v>68</v>
      </c>
      <c r="R1341" t="s">
        <v>2409</v>
      </c>
    </row>
    <row r="1342" spans="16:18" x14ac:dyDescent="0.25">
      <c r="P1342" t="s">
        <v>2412</v>
      </c>
      <c r="Q1342" t="s">
        <v>68</v>
      </c>
      <c r="R1342" t="s">
        <v>2411</v>
      </c>
    </row>
    <row r="1343" spans="16:18" x14ac:dyDescent="0.25">
      <c r="P1343" t="s">
        <v>2413</v>
      </c>
      <c r="Q1343" t="s">
        <v>68</v>
      </c>
      <c r="R1343" t="s">
        <v>226</v>
      </c>
    </row>
    <row r="1344" spans="16:18" x14ac:dyDescent="0.25">
      <c r="P1344" t="s">
        <v>2415</v>
      </c>
      <c r="Q1344" t="s">
        <v>68</v>
      </c>
      <c r="R1344" t="s">
        <v>2414</v>
      </c>
    </row>
    <row r="1345" spans="16:18" x14ac:dyDescent="0.25">
      <c r="P1345" t="s">
        <v>2417</v>
      </c>
      <c r="Q1345" t="s">
        <v>68</v>
      </c>
      <c r="R1345" t="s">
        <v>2416</v>
      </c>
    </row>
    <row r="1346" spans="16:18" x14ac:dyDescent="0.25">
      <c r="P1346" t="s">
        <v>2419</v>
      </c>
      <c r="Q1346" t="s">
        <v>68</v>
      </c>
      <c r="R1346" t="s">
        <v>2418</v>
      </c>
    </row>
    <row r="1347" spans="16:18" x14ac:dyDescent="0.25">
      <c r="P1347" t="s">
        <v>2421</v>
      </c>
      <c r="Q1347" t="s">
        <v>68</v>
      </c>
      <c r="R1347" t="s">
        <v>2420</v>
      </c>
    </row>
    <row r="1348" spans="16:18" x14ac:dyDescent="0.25">
      <c r="P1348" t="s">
        <v>2423</v>
      </c>
      <c r="Q1348" t="s">
        <v>68</v>
      </c>
      <c r="R1348" t="s">
        <v>2422</v>
      </c>
    </row>
    <row r="1349" spans="16:18" x14ac:dyDescent="0.25">
      <c r="P1349" t="s">
        <v>2424</v>
      </c>
      <c r="Q1349" t="s">
        <v>68</v>
      </c>
      <c r="R1349" t="s">
        <v>530</v>
      </c>
    </row>
    <row r="1350" spans="16:18" x14ac:dyDescent="0.25">
      <c r="P1350" t="s">
        <v>2426</v>
      </c>
      <c r="Q1350" t="s">
        <v>68</v>
      </c>
      <c r="R1350" t="s">
        <v>2425</v>
      </c>
    </row>
    <row r="1351" spans="16:18" x14ac:dyDescent="0.25">
      <c r="P1351" t="s">
        <v>2428</v>
      </c>
      <c r="Q1351" t="s">
        <v>68</v>
      </c>
      <c r="R1351" t="s">
        <v>2427</v>
      </c>
    </row>
    <row r="1352" spans="16:18" x14ac:dyDescent="0.25">
      <c r="P1352" t="s">
        <v>2429</v>
      </c>
      <c r="Q1352" t="s">
        <v>68</v>
      </c>
      <c r="R1352" t="s">
        <v>436</v>
      </c>
    </row>
    <row r="1353" spans="16:18" x14ac:dyDescent="0.25">
      <c r="P1353" t="s">
        <v>2430</v>
      </c>
      <c r="Q1353" t="s">
        <v>68</v>
      </c>
      <c r="R1353" t="s">
        <v>1590</v>
      </c>
    </row>
    <row r="1354" spans="16:18" x14ac:dyDescent="0.25">
      <c r="P1354" t="s">
        <v>2432</v>
      </c>
      <c r="Q1354" t="s">
        <v>68</v>
      </c>
      <c r="R1354" t="s">
        <v>2431</v>
      </c>
    </row>
    <row r="1355" spans="16:18" x14ac:dyDescent="0.25">
      <c r="P1355" t="s">
        <v>2434</v>
      </c>
      <c r="Q1355" t="s">
        <v>68</v>
      </c>
      <c r="R1355" t="s">
        <v>2433</v>
      </c>
    </row>
    <row r="1356" spans="16:18" x14ac:dyDescent="0.25">
      <c r="P1356" t="s">
        <v>2435</v>
      </c>
      <c r="Q1356" t="s">
        <v>68</v>
      </c>
      <c r="R1356" t="s">
        <v>250</v>
      </c>
    </row>
    <row r="1357" spans="16:18" x14ac:dyDescent="0.25">
      <c r="P1357" t="s">
        <v>2436</v>
      </c>
      <c r="Q1357" t="s">
        <v>68</v>
      </c>
      <c r="R1357" t="s">
        <v>825</v>
      </c>
    </row>
    <row r="1358" spans="16:18" x14ac:dyDescent="0.25">
      <c r="P1358" t="s">
        <v>2438</v>
      </c>
      <c r="Q1358" t="s">
        <v>68</v>
      </c>
      <c r="R1358" t="s">
        <v>2437</v>
      </c>
    </row>
    <row r="1359" spans="16:18" x14ac:dyDescent="0.25">
      <c r="P1359" t="s">
        <v>2440</v>
      </c>
      <c r="Q1359" t="s">
        <v>68</v>
      </c>
      <c r="R1359" t="s">
        <v>2439</v>
      </c>
    </row>
    <row r="1360" spans="16:18" x14ac:dyDescent="0.25">
      <c r="P1360" t="s">
        <v>2442</v>
      </c>
      <c r="Q1360" t="s">
        <v>68</v>
      </c>
      <c r="R1360" t="s">
        <v>2441</v>
      </c>
    </row>
    <row r="1361" spans="16:18" x14ac:dyDescent="0.25">
      <c r="P1361" t="s">
        <v>2444</v>
      </c>
      <c r="Q1361" t="s">
        <v>68</v>
      </c>
      <c r="R1361" t="s">
        <v>2443</v>
      </c>
    </row>
    <row r="1362" spans="16:18" x14ac:dyDescent="0.25">
      <c r="P1362" t="s">
        <v>2445</v>
      </c>
      <c r="Q1362" t="s">
        <v>68</v>
      </c>
      <c r="R1362" t="s">
        <v>1042</v>
      </c>
    </row>
    <row r="1363" spans="16:18" x14ac:dyDescent="0.25">
      <c r="P1363" t="s">
        <v>2447</v>
      </c>
      <c r="Q1363" t="s">
        <v>68</v>
      </c>
      <c r="R1363" t="s">
        <v>2446</v>
      </c>
    </row>
    <row r="1364" spans="16:18" x14ac:dyDescent="0.25">
      <c r="P1364" t="s">
        <v>2449</v>
      </c>
      <c r="Q1364" t="s">
        <v>68</v>
      </c>
      <c r="R1364" t="s">
        <v>2448</v>
      </c>
    </row>
    <row r="1365" spans="16:18" x14ac:dyDescent="0.25">
      <c r="P1365" t="s">
        <v>2451</v>
      </c>
      <c r="Q1365" t="s">
        <v>68</v>
      </c>
      <c r="R1365" t="s">
        <v>2450</v>
      </c>
    </row>
    <row r="1366" spans="16:18" x14ac:dyDescent="0.25">
      <c r="P1366" t="s">
        <v>2453</v>
      </c>
      <c r="Q1366" t="s">
        <v>68</v>
      </c>
      <c r="R1366" t="s">
        <v>2452</v>
      </c>
    </row>
    <row r="1367" spans="16:18" x14ac:dyDescent="0.25">
      <c r="P1367" t="s">
        <v>2455</v>
      </c>
      <c r="Q1367" t="s">
        <v>68</v>
      </c>
      <c r="R1367" t="s">
        <v>2454</v>
      </c>
    </row>
    <row r="1368" spans="16:18" x14ac:dyDescent="0.25">
      <c r="P1368" t="s">
        <v>2457</v>
      </c>
      <c r="Q1368" t="s">
        <v>68</v>
      </c>
      <c r="R1368" t="s">
        <v>2456</v>
      </c>
    </row>
    <row r="1369" spans="16:18" x14ac:dyDescent="0.25">
      <c r="P1369" t="s">
        <v>2459</v>
      </c>
      <c r="Q1369" t="s">
        <v>68</v>
      </c>
      <c r="R1369" t="s">
        <v>2458</v>
      </c>
    </row>
    <row r="1370" spans="16:18" x14ac:dyDescent="0.25">
      <c r="P1370" t="s">
        <v>2461</v>
      </c>
      <c r="Q1370" t="s">
        <v>68</v>
      </c>
      <c r="R1370" t="s">
        <v>2460</v>
      </c>
    </row>
    <row r="1371" spans="16:18" x14ac:dyDescent="0.25">
      <c r="P1371" t="s">
        <v>2462</v>
      </c>
      <c r="Q1371" t="s">
        <v>68</v>
      </c>
      <c r="R1371" t="s">
        <v>462</v>
      </c>
    </row>
    <row r="1372" spans="16:18" x14ac:dyDescent="0.25">
      <c r="P1372" t="s">
        <v>2463</v>
      </c>
      <c r="Q1372" t="s">
        <v>68</v>
      </c>
      <c r="R1372" t="s">
        <v>464</v>
      </c>
    </row>
    <row r="1373" spans="16:18" x14ac:dyDescent="0.25">
      <c r="P1373" t="s">
        <v>2465</v>
      </c>
      <c r="Q1373" t="s">
        <v>68</v>
      </c>
      <c r="R1373" t="s">
        <v>2464</v>
      </c>
    </row>
    <row r="1374" spans="16:18" x14ac:dyDescent="0.25">
      <c r="P1374" t="s">
        <v>2467</v>
      </c>
      <c r="Q1374" t="s">
        <v>68</v>
      </c>
      <c r="R1374" t="s">
        <v>2466</v>
      </c>
    </row>
    <row r="1375" spans="16:18" x14ac:dyDescent="0.25">
      <c r="P1375" t="s">
        <v>2469</v>
      </c>
      <c r="Q1375" t="s">
        <v>68</v>
      </c>
      <c r="R1375" t="s">
        <v>2468</v>
      </c>
    </row>
    <row r="1376" spans="16:18" x14ac:dyDescent="0.25">
      <c r="P1376" t="s">
        <v>2471</v>
      </c>
      <c r="Q1376" t="s">
        <v>68</v>
      </c>
      <c r="R1376" t="s">
        <v>2470</v>
      </c>
    </row>
    <row r="1377" spans="16:18" x14ac:dyDescent="0.25">
      <c r="P1377" t="s">
        <v>2472</v>
      </c>
      <c r="Q1377" t="s">
        <v>68</v>
      </c>
      <c r="R1377" t="s">
        <v>1778</v>
      </c>
    </row>
    <row r="1378" spans="16:18" x14ac:dyDescent="0.25">
      <c r="P1378" t="s">
        <v>2474</v>
      </c>
      <c r="Q1378" t="s">
        <v>68</v>
      </c>
      <c r="R1378" t="s">
        <v>2473</v>
      </c>
    </row>
    <row r="1379" spans="16:18" x14ac:dyDescent="0.25">
      <c r="P1379" t="s">
        <v>2476</v>
      </c>
      <c r="Q1379" t="s">
        <v>68</v>
      </c>
      <c r="R1379" t="s">
        <v>2475</v>
      </c>
    </row>
    <row r="1380" spans="16:18" x14ac:dyDescent="0.25">
      <c r="P1380" t="s">
        <v>2478</v>
      </c>
      <c r="Q1380" t="s">
        <v>68</v>
      </c>
      <c r="R1380" t="s">
        <v>2477</v>
      </c>
    </row>
    <row r="1381" spans="16:18" x14ac:dyDescent="0.25">
      <c r="P1381" t="s">
        <v>2479</v>
      </c>
      <c r="Q1381" t="s">
        <v>68</v>
      </c>
      <c r="R1381" t="s">
        <v>475</v>
      </c>
    </row>
    <row r="1382" spans="16:18" x14ac:dyDescent="0.25">
      <c r="P1382" t="s">
        <v>2481</v>
      </c>
      <c r="Q1382" t="s">
        <v>68</v>
      </c>
      <c r="R1382" t="s">
        <v>2480</v>
      </c>
    </row>
    <row r="1383" spans="16:18" x14ac:dyDescent="0.25">
      <c r="P1383" t="s">
        <v>2483</v>
      </c>
      <c r="Q1383" t="s">
        <v>68</v>
      </c>
      <c r="R1383" t="s">
        <v>2482</v>
      </c>
    </row>
    <row r="1384" spans="16:18" x14ac:dyDescent="0.25">
      <c r="P1384" t="s">
        <v>2485</v>
      </c>
      <c r="Q1384" t="s">
        <v>68</v>
      </c>
      <c r="R1384" t="s">
        <v>2484</v>
      </c>
    </row>
    <row r="1385" spans="16:18" x14ac:dyDescent="0.25">
      <c r="P1385" t="s">
        <v>2487</v>
      </c>
      <c r="Q1385" t="s">
        <v>68</v>
      </c>
      <c r="R1385" t="s">
        <v>2486</v>
      </c>
    </row>
    <row r="1386" spans="16:18" x14ac:dyDescent="0.25">
      <c r="P1386" t="s">
        <v>2488</v>
      </c>
      <c r="Q1386" t="s">
        <v>68</v>
      </c>
      <c r="R1386" t="s">
        <v>1803</v>
      </c>
    </row>
    <row r="1387" spans="16:18" x14ac:dyDescent="0.25">
      <c r="P1387" t="s">
        <v>2490</v>
      </c>
      <c r="Q1387" t="s">
        <v>68</v>
      </c>
      <c r="R1387" t="s">
        <v>2489</v>
      </c>
    </row>
    <row r="1388" spans="16:18" x14ac:dyDescent="0.25">
      <c r="P1388" t="s">
        <v>2491</v>
      </c>
      <c r="Q1388" t="s">
        <v>68</v>
      </c>
      <c r="R1388" t="s">
        <v>1983</v>
      </c>
    </row>
    <row r="1389" spans="16:18" x14ac:dyDescent="0.25">
      <c r="P1389" t="s">
        <v>2493</v>
      </c>
      <c r="Q1389" t="s">
        <v>68</v>
      </c>
      <c r="R1389" t="s">
        <v>2492</v>
      </c>
    </row>
    <row r="1390" spans="16:18" x14ac:dyDescent="0.25">
      <c r="P1390" t="s">
        <v>2495</v>
      </c>
      <c r="Q1390" t="s">
        <v>68</v>
      </c>
      <c r="R1390" t="s">
        <v>2494</v>
      </c>
    </row>
    <row r="1391" spans="16:18" x14ac:dyDescent="0.25">
      <c r="P1391" t="s">
        <v>2497</v>
      </c>
      <c r="Q1391" t="s">
        <v>68</v>
      </c>
      <c r="R1391" t="s">
        <v>2496</v>
      </c>
    </row>
    <row r="1392" spans="16:18" x14ac:dyDescent="0.25">
      <c r="P1392" t="s">
        <v>2499</v>
      </c>
      <c r="Q1392" t="s">
        <v>68</v>
      </c>
      <c r="R1392" t="s">
        <v>2498</v>
      </c>
    </row>
    <row r="1393" spans="16:18" x14ac:dyDescent="0.25">
      <c r="P1393" t="s">
        <v>2500</v>
      </c>
      <c r="Q1393" t="s">
        <v>68</v>
      </c>
      <c r="R1393" t="s">
        <v>149</v>
      </c>
    </row>
    <row r="1394" spans="16:18" x14ac:dyDescent="0.25">
      <c r="P1394" t="s">
        <v>2502</v>
      </c>
      <c r="Q1394" t="s">
        <v>68</v>
      </c>
      <c r="R1394" t="s">
        <v>2501</v>
      </c>
    </row>
    <row r="1395" spans="16:18" x14ac:dyDescent="0.25">
      <c r="P1395" t="s">
        <v>2504</v>
      </c>
      <c r="Q1395" t="s">
        <v>68</v>
      </c>
      <c r="R1395" t="s">
        <v>2503</v>
      </c>
    </row>
    <row r="1396" spans="16:18" x14ac:dyDescent="0.25">
      <c r="P1396" t="s">
        <v>2506</v>
      </c>
      <c r="Q1396" t="s">
        <v>68</v>
      </c>
      <c r="R1396" t="s">
        <v>2505</v>
      </c>
    </row>
    <row r="1397" spans="16:18" x14ac:dyDescent="0.25">
      <c r="P1397" t="s">
        <v>2507</v>
      </c>
      <c r="Q1397" t="s">
        <v>68</v>
      </c>
      <c r="R1397" t="s">
        <v>1649</v>
      </c>
    </row>
    <row r="1398" spans="16:18" x14ac:dyDescent="0.25">
      <c r="P1398" t="s">
        <v>2509</v>
      </c>
      <c r="Q1398" t="s">
        <v>68</v>
      </c>
      <c r="R1398" t="s">
        <v>2508</v>
      </c>
    </row>
    <row r="1399" spans="16:18" x14ac:dyDescent="0.25">
      <c r="P1399" t="s">
        <v>2510</v>
      </c>
      <c r="Q1399" t="s">
        <v>69</v>
      </c>
      <c r="R1399" t="s">
        <v>612</v>
      </c>
    </row>
    <row r="1400" spans="16:18" x14ac:dyDescent="0.25">
      <c r="P1400" t="s">
        <v>2512</v>
      </c>
      <c r="Q1400" t="s">
        <v>69</v>
      </c>
      <c r="R1400" t="s">
        <v>2511</v>
      </c>
    </row>
    <row r="1401" spans="16:18" x14ac:dyDescent="0.25">
      <c r="P1401" t="s">
        <v>2514</v>
      </c>
      <c r="Q1401" t="s">
        <v>69</v>
      </c>
      <c r="R1401" t="s">
        <v>2513</v>
      </c>
    </row>
    <row r="1402" spans="16:18" x14ac:dyDescent="0.25">
      <c r="P1402" t="s">
        <v>2516</v>
      </c>
      <c r="Q1402" t="s">
        <v>69</v>
      </c>
      <c r="R1402" t="s">
        <v>2515</v>
      </c>
    </row>
    <row r="1403" spans="16:18" x14ac:dyDescent="0.25">
      <c r="P1403" t="s">
        <v>2517</v>
      </c>
      <c r="Q1403" t="s">
        <v>69</v>
      </c>
      <c r="R1403" t="s">
        <v>374</v>
      </c>
    </row>
    <row r="1404" spans="16:18" x14ac:dyDescent="0.25">
      <c r="P1404" t="s">
        <v>2519</v>
      </c>
      <c r="Q1404" t="s">
        <v>69</v>
      </c>
      <c r="R1404" t="s">
        <v>2518</v>
      </c>
    </row>
    <row r="1405" spans="16:18" x14ac:dyDescent="0.25">
      <c r="P1405" t="s">
        <v>2520</v>
      </c>
      <c r="Q1405" t="s">
        <v>69</v>
      </c>
      <c r="R1405" t="s">
        <v>170</v>
      </c>
    </row>
    <row r="1406" spans="16:18" x14ac:dyDescent="0.25">
      <c r="P1406" t="s">
        <v>2521</v>
      </c>
      <c r="Q1406" t="s">
        <v>69</v>
      </c>
      <c r="R1406" t="s">
        <v>381</v>
      </c>
    </row>
    <row r="1407" spans="16:18" x14ac:dyDescent="0.25">
      <c r="P1407" t="s">
        <v>2522</v>
      </c>
      <c r="Q1407" t="s">
        <v>69</v>
      </c>
      <c r="R1407" t="s">
        <v>1536</v>
      </c>
    </row>
    <row r="1408" spans="16:18" x14ac:dyDescent="0.25">
      <c r="P1408" t="s">
        <v>2523</v>
      </c>
      <c r="Q1408" t="s">
        <v>69</v>
      </c>
      <c r="R1408" t="s">
        <v>178</v>
      </c>
    </row>
    <row r="1409" spans="16:18" x14ac:dyDescent="0.25">
      <c r="P1409" t="s">
        <v>2525</v>
      </c>
      <c r="Q1409" t="s">
        <v>69</v>
      </c>
      <c r="R1409" t="s">
        <v>2524</v>
      </c>
    </row>
    <row r="1410" spans="16:18" x14ac:dyDescent="0.25">
      <c r="P1410" t="s">
        <v>2526</v>
      </c>
      <c r="Q1410" t="s">
        <v>69</v>
      </c>
      <c r="R1410" t="s">
        <v>180</v>
      </c>
    </row>
    <row r="1411" spans="16:18" x14ac:dyDescent="0.25">
      <c r="P1411" t="s">
        <v>2527</v>
      </c>
      <c r="Q1411" t="s">
        <v>69</v>
      </c>
      <c r="R1411" t="s">
        <v>182</v>
      </c>
    </row>
    <row r="1412" spans="16:18" x14ac:dyDescent="0.25">
      <c r="P1412" t="s">
        <v>2529</v>
      </c>
      <c r="Q1412" t="s">
        <v>69</v>
      </c>
      <c r="R1412" t="s">
        <v>2528</v>
      </c>
    </row>
    <row r="1413" spans="16:18" x14ac:dyDescent="0.25">
      <c r="P1413" t="s">
        <v>2531</v>
      </c>
      <c r="Q1413" t="s">
        <v>69</v>
      </c>
      <c r="R1413" t="s">
        <v>2530</v>
      </c>
    </row>
    <row r="1414" spans="16:18" x14ac:dyDescent="0.25">
      <c r="P1414" t="s">
        <v>2532</v>
      </c>
      <c r="Q1414" t="s">
        <v>69</v>
      </c>
      <c r="R1414" t="s">
        <v>194</v>
      </c>
    </row>
    <row r="1415" spans="16:18" x14ac:dyDescent="0.25">
      <c r="P1415" t="s">
        <v>2534</v>
      </c>
      <c r="Q1415" t="s">
        <v>69</v>
      </c>
      <c r="R1415" t="s">
        <v>2533</v>
      </c>
    </row>
    <row r="1416" spans="16:18" x14ac:dyDescent="0.25">
      <c r="P1416" t="s">
        <v>2536</v>
      </c>
      <c r="Q1416" t="s">
        <v>69</v>
      </c>
      <c r="R1416" t="s">
        <v>2535</v>
      </c>
    </row>
    <row r="1417" spans="16:18" x14ac:dyDescent="0.25">
      <c r="P1417" t="s">
        <v>2537</v>
      </c>
      <c r="Q1417" t="s">
        <v>69</v>
      </c>
      <c r="R1417" t="s">
        <v>214</v>
      </c>
    </row>
    <row r="1418" spans="16:18" x14ac:dyDescent="0.25">
      <c r="P1418" t="s">
        <v>2539</v>
      </c>
      <c r="Q1418" t="s">
        <v>69</v>
      </c>
      <c r="R1418" t="s">
        <v>2538</v>
      </c>
    </row>
    <row r="1419" spans="16:18" x14ac:dyDescent="0.25">
      <c r="P1419" t="s">
        <v>2540</v>
      </c>
      <c r="Q1419" t="s">
        <v>69</v>
      </c>
      <c r="R1419" t="s">
        <v>218</v>
      </c>
    </row>
    <row r="1420" spans="16:18" x14ac:dyDescent="0.25">
      <c r="P1420" t="s">
        <v>2542</v>
      </c>
      <c r="Q1420" t="s">
        <v>69</v>
      </c>
      <c r="R1420" t="s">
        <v>2541</v>
      </c>
    </row>
    <row r="1421" spans="16:18" x14ac:dyDescent="0.25">
      <c r="P1421" t="s">
        <v>2543</v>
      </c>
      <c r="Q1421" t="s">
        <v>69</v>
      </c>
      <c r="R1421" t="s">
        <v>989</v>
      </c>
    </row>
    <row r="1422" spans="16:18" x14ac:dyDescent="0.25">
      <c r="P1422" t="s">
        <v>2544</v>
      </c>
      <c r="Q1422" t="s">
        <v>69</v>
      </c>
      <c r="R1422" t="s">
        <v>1416</v>
      </c>
    </row>
    <row r="1423" spans="16:18" x14ac:dyDescent="0.25">
      <c r="P1423" t="s">
        <v>2546</v>
      </c>
      <c r="Q1423" t="s">
        <v>69</v>
      </c>
      <c r="R1423" t="s">
        <v>2545</v>
      </c>
    </row>
    <row r="1424" spans="16:18" x14ac:dyDescent="0.25">
      <c r="P1424" t="s">
        <v>2547</v>
      </c>
      <c r="Q1424" t="s">
        <v>69</v>
      </c>
      <c r="R1424" t="s">
        <v>806</v>
      </c>
    </row>
    <row r="1425" spans="16:18" x14ac:dyDescent="0.25">
      <c r="P1425" t="s">
        <v>2549</v>
      </c>
      <c r="Q1425" t="s">
        <v>69</v>
      </c>
      <c r="R1425" t="s">
        <v>2548</v>
      </c>
    </row>
    <row r="1426" spans="16:18" x14ac:dyDescent="0.25">
      <c r="P1426" t="s">
        <v>2551</v>
      </c>
      <c r="Q1426" t="s">
        <v>69</v>
      </c>
      <c r="R1426" t="s">
        <v>2550</v>
      </c>
    </row>
    <row r="1427" spans="16:18" x14ac:dyDescent="0.25">
      <c r="P1427" t="s">
        <v>2553</v>
      </c>
      <c r="Q1427" t="s">
        <v>69</v>
      </c>
      <c r="R1427" t="s">
        <v>2552</v>
      </c>
    </row>
    <row r="1428" spans="16:18" x14ac:dyDescent="0.25">
      <c r="P1428" t="s">
        <v>2554</v>
      </c>
      <c r="Q1428" t="s">
        <v>69</v>
      </c>
      <c r="R1428" t="s">
        <v>226</v>
      </c>
    </row>
    <row r="1429" spans="16:18" x14ac:dyDescent="0.25">
      <c r="P1429" t="s">
        <v>2555</v>
      </c>
      <c r="Q1429" t="s">
        <v>69</v>
      </c>
      <c r="R1429" t="s">
        <v>1004</v>
      </c>
    </row>
    <row r="1430" spans="16:18" x14ac:dyDescent="0.25">
      <c r="P1430" t="s">
        <v>2556</v>
      </c>
      <c r="Q1430" t="s">
        <v>69</v>
      </c>
      <c r="R1430" t="s">
        <v>228</v>
      </c>
    </row>
    <row r="1431" spans="16:18" x14ac:dyDescent="0.25">
      <c r="P1431" t="s">
        <v>2558</v>
      </c>
      <c r="Q1431" t="s">
        <v>69</v>
      </c>
      <c r="R1431" t="s">
        <v>2557</v>
      </c>
    </row>
    <row r="1432" spans="16:18" x14ac:dyDescent="0.25">
      <c r="P1432" t="s">
        <v>2559</v>
      </c>
      <c r="Q1432" t="s">
        <v>69</v>
      </c>
      <c r="R1432" t="s">
        <v>1012</v>
      </c>
    </row>
    <row r="1433" spans="16:18" x14ac:dyDescent="0.25">
      <c r="P1433" t="s">
        <v>2561</v>
      </c>
      <c r="Q1433" t="s">
        <v>69</v>
      </c>
      <c r="R1433" t="s">
        <v>2560</v>
      </c>
    </row>
    <row r="1434" spans="16:18" x14ac:dyDescent="0.25">
      <c r="P1434" t="s">
        <v>2562</v>
      </c>
      <c r="Q1434" t="s">
        <v>69</v>
      </c>
      <c r="R1434" t="s">
        <v>432</v>
      </c>
    </row>
    <row r="1435" spans="16:18" x14ac:dyDescent="0.25">
      <c r="P1435" t="s">
        <v>2563</v>
      </c>
      <c r="Q1435" t="s">
        <v>69</v>
      </c>
      <c r="R1435" t="s">
        <v>230</v>
      </c>
    </row>
    <row r="1436" spans="16:18" x14ac:dyDescent="0.25">
      <c r="P1436" t="s">
        <v>2564</v>
      </c>
      <c r="Q1436" t="s">
        <v>69</v>
      </c>
      <c r="R1436" t="s">
        <v>232</v>
      </c>
    </row>
    <row r="1437" spans="16:18" x14ac:dyDescent="0.25">
      <c r="P1437" t="s">
        <v>2565</v>
      </c>
      <c r="Q1437" t="s">
        <v>69</v>
      </c>
      <c r="R1437" t="s">
        <v>234</v>
      </c>
    </row>
    <row r="1438" spans="16:18" x14ac:dyDescent="0.25">
      <c r="P1438" t="s">
        <v>2567</v>
      </c>
      <c r="Q1438" t="s">
        <v>69</v>
      </c>
      <c r="R1438" t="s">
        <v>2566</v>
      </c>
    </row>
    <row r="1439" spans="16:18" x14ac:dyDescent="0.25">
      <c r="P1439" t="s">
        <v>2568</v>
      </c>
      <c r="Q1439" t="s">
        <v>69</v>
      </c>
      <c r="R1439" t="s">
        <v>236</v>
      </c>
    </row>
    <row r="1440" spans="16:18" x14ac:dyDescent="0.25">
      <c r="P1440" t="s">
        <v>2570</v>
      </c>
      <c r="Q1440" t="s">
        <v>69</v>
      </c>
      <c r="R1440" t="s">
        <v>2569</v>
      </c>
    </row>
    <row r="1441" spans="16:18" x14ac:dyDescent="0.25">
      <c r="P1441" t="s">
        <v>2571</v>
      </c>
      <c r="Q1441" t="s">
        <v>69</v>
      </c>
      <c r="R1441" t="s">
        <v>436</v>
      </c>
    </row>
    <row r="1442" spans="16:18" x14ac:dyDescent="0.25">
      <c r="P1442" t="s">
        <v>2572</v>
      </c>
      <c r="Q1442" t="s">
        <v>69</v>
      </c>
      <c r="R1442" t="s">
        <v>240</v>
      </c>
    </row>
    <row r="1443" spans="16:18" x14ac:dyDescent="0.25">
      <c r="P1443" t="s">
        <v>2573</v>
      </c>
      <c r="Q1443" t="s">
        <v>69</v>
      </c>
      <c r="R1443" t="s">
        <v>244</v>
      </c>
    </row>
    <row r="1444" spans="16:18" x14ac:dyDescent="0.25">
      <c r="P1444" t="s">
        <v>2574</v>
      </c>
      <c r="Q1444" t="s">
        <v>69</v>
      </c>
      <c r="R1444" t="s">
        <v>248</v>
      </c>
    </row>
    <row r="1445" spans="16:18" x14ac:dyDescent="0.25">
      <c r="P1445" t="s">
        <v>2575</v>
      </c>
      <c r="Q1445" t="s">
        <v>69</v>
      </c>
      <c r="R1445" t="s">
        <v>250</v>
      </c>
    </row>
    <row r="1446" spans="16:18" x14ac:dyDescent="0.25">
      <c r="P1446" t="s">
        <v>2576</v>
      </c>
      <c r="Q1446" t="s">
        <v>69</v>
      </c>
      <c r="R1446" t="s">
        <v>254</v>
      </c>
    </row>
    <row r="1447" spans="16:18" x14ac:dyDescent="0.25">
      <c r="P1447" t="s">
        <v>2577</v>
      </c>
      <c r="Q1447" t="s">
        <v>69</v>
      </c>
      <c r="R1447" t="s">
        <v>256</v>
      </c>
    </row>
    <row r="1448" spans="16:18" x14ac:dyDescent="0.25">
      <c r="P1448" t="s">
        <v>2579</v>
      </c>
      <c r="Q1448" t="s">
        <v>69</v>
      </c>
      <c r="R1448" t="s">
        <v>2578</v>
      </c>
    </row>
    <row r="1449" spans="16:18" x14ac:dyDescent="0.25">
      <c r="P1449" t="s">
        <v>2580</v>
      </c>
      <c r="Q1449" t="s">
        <v>69</v>
      </c>
      <c r="R1449" t="s">
        <v>452</v>
      </c>
    </row>
    <row r="1450" spans="16:18" x14ac:dyDescent="0.25">
      <c r="P1450" t="s">
        <v>2582</v>
      </c>
      <c r="Q1450" t="s">
        <v>69</v>
      </c>
      <c r="R1450" t="s">
        <v>2581</v>
      </c>
    </row>
    <row r="1451" spans="16:18" x14ac:dyDescent="0.25">
      <c r="P1451" t="s">
        <v>2584</v>
      </c>
      <c r="Q1451" t="s">
        <v>69</v>
      </c>
      <c r="R1451" t="s">
        <v>2583</v>
      </c>
    </row>
    <row r="1452" spans="16:18" x14ac:dyDescent="0.25">
      <c r="P1452" t="s">
        <v>2586</v>
      </c>
      <c r="Q1452" t="s">
        <v>69</v>
      </c>
      <c r="R1452" t="s">
        <v>2585</v>
      </c>
    </row>
    <row r="1453" spans="16:18" x14ac:dyDescent="0.25">
      <c r="P1453" t="s">
        <v>2588</v>
      </c>
      <c r="Q1453" t="s">
        <v>69</v>
      </c>
      <c r="R1453" t="s">
        <v>2587</v>
      </c>
    </row>
    <row r="1454" spans="16:18" x14ac:dyDescent="0.25">
      <c r="P1454" t="s">
        <v>2589</v>
      </c>
      <c r="Q1454" t="s">
        <v>69</v>
      </c>
      <c r="R1454" t="s">
        <v>260</v>
      </c>
    </row>
    <row r="1455" spans="16:18" x14ac:dyDescent="0.25">
      <c r="P1455" t="s">
        <v>2590</v>
      </c>
      <c r="Q1455" t="s">
        <v>69</v>
      </c>
      <c r="R1455" t="s">
        <v>264</v>
      </c>
    </row>
    <row r="1456" spans="16:18" x14ac:dyDescent="0.25">
      <c r="P1456" t="s">
        <v>2592</v>
      </c>
      <c r="Q1456" t="s">
        <v>69</v>
      </c>
      <c r="R1456" t="s">
        <v>2591</v>
      </c>
    </row>
    <row r="1457" spans="16:18" x14ac:dyDescent="0.25">
      <c r="P1457" t="s">
        <v>2594</v>
      </c>
      <c r="Q1457" t="s">
        <v>69</v>
      </c>
      <c r="R1457" t="s">
        <v>2593</v>
      </c>
    </row>
    <row r="1458" spans="16:18" x14ac:dyDescent="0.25">
      <c r="P1458" t="s">
        <v>2595</v>
      </c>
      <c r="Q1458" t="s">
        <v>69</v>
      </c>
      <c r="R1458" t="s">
        <v>1062</v>
      </c>
    </row>
    <row r="1459" spans="16:18" x14ac:dyDescent="0.25">
      <c r="P1459" t="s">
        <v>2597</v>
      </c>
      <c r="Q1459" t="s">
        <v>69</v>
      </c>
      <c r="R1459" t="s">
        <v>2596</v>
      </c>
    </row>
    <row r="1460" spans="16:18" x14ac:dyDescent="0.25">
      <c r="P1460" t="s">
        <v>2598</v>
      </c>
      <c r="Q1460" t="s">
        <v>69</v>
      </c>
      <c r="R1460" t="s">
        <v>475</v>
      </c>
    </row>
    <row r="1461" spans="16:18" x14ac:dyDescent="0.25">
      <c r="P1461" t="s">
        <v>2600</v>
      </c>
      <c r="Q1461" t="s">
        <v>69</v>
      </c>
      <c r="R1461" t="s">
        <v>2599</v>
      </c>
    </row>
    <row r="1462" spans="16:18" x14ac:dyDescent="0.25">
      <c r="P1462" t="s">
        <v>2601</v>
      </c>
      <c r="Q1462" t="s">
        <v>69</v>
      </c>
      <c r="R1462" t="s">
        <v>1979</v>
      </c>
    </row>
    <row r="1463" spans="16:18" x14ac:dyDescent="0.25">
      <c r="P1463" t="s">
        <v>2602</v>
      </c>
      <c r="Q1463" t="s">
        <v>69</v>
      </c>
      <c r="R1463" t="s">
        <v>1797</v>
      </c>
    </row>
    <row r="1464" spans="16:18" x14ac:dyDescent="0.25">
      <c r="P1464" t="s">
        <v>2603</v>
      </c>
      <c r="Q1464" t="s">
        <v>69</v>
      </c>
      <c r="R1464" t="s">
        <v>485</v>
      </c>
    </row>
    <row r="1465" spans="16:18" x14ac:dyDescent="0.25">
      <c r="P1465" t="s">
        <v>2605</v>
      </c>
      <c r="Q1465" t="s">
        <v>69</v>
      </c>
      <c r="R1465" t="s">
        <v>2604</v>
      </c>
    </row>
    <row r="1466" spans="16:18" x14ac:dyDescent="0.25">
      <c r="P1466" t="s">
        <v>2607</v>
      </c>
      <c r="Q1466" t="s">
        <v>69</v>
      </c>
      <c r="R1466" t="s">
        <v>2606</v>
      </c>
    </row>
    <row r="1467" spans="16:18" x14ac:dyDescent="0.25">
      <c r="P1467" t="s">
        <v>2609</v>
      </c>
      <c r="Q1467" t="s">
        <v>69</v>
      </c>
      <c r="R1467" t="s">
        <v>2608</v>
      </c>
    </row>
    <row r="1468" spans="16:18" x14ac:dyDescent="0.25">
      <c r="P1468" t="s">
        <v>2611</v>
      </c>
      <c r="Q1468" t="s">
        <v>69</v>
      </c>
      <c r="R1468" t="s">
        <v>2610</v>
      </c>
    </row>
    <row r="1469" spans="16:18" x14ac:dyDescent="0.25">
      <c r="P1469" t="s">
        <v>2613</v>
      </c>
      <c r="Q1469" t="s">
        <v>69</v>
      </c>
      <c r="R1469" t="s">
        <v>2612</v>
      </c>
    </row>
    <row r="1470" spans="16:18" x14ac:dyDescent="0.25">
      <c r="P1470" t="s">
        <v>2615</v>
      </c>
      <c r="Q1470" t="s">
        <v>69</v>
      </c>
      <c r="R1470" t="s">
        <v>2614</v>
      </c>
    </row>
    <row r="1471" spans="16:18" x14ac:dyDescent="0.25">
      <c r="P1471" t="s">
        <v>2616</v>
      </c>
      <c r="Q1471" t="s">
        <v>69</v>
      </c>
      <c r="R1471" t="s">
        <v>487</v>
      </c>
    </row>
    <row r="1472" spans="16:18" x14ac:dyDescent="0.25">
      <c r="P1472" t="s">
        <v>2618</v>
      </c>
      <c r="Q1472" t="s">
        <v>69</v>
      </c>
      <c r="R1472" t="s">
        <v>2617</v>
      </c>
    </row>
    <row r="1473" spans="16:18" x14ac:dyDescent="0.25">
      <c r="P1473" t="s">
        <v>2619</v>
      </c>
      <c r="Q1473" t="s">
        <v>69</v>
      </c>
      <c r="R1473" t="s">
        <v>1117</v>
      </c>
    </row>
    <row r="1474" spans="16:18" x14ac:dyDescent="0.25">
      <c r="P1474" t="s">
        <v>2620</v>
      </c>
      <c r="Q1474" t="s">
        <v>69</v>
      </c>
      <c r="R1474" t="s">
        <v>149</v>
      </c>
    </row>
    <row r="1475" spans="16:18" x14ac:dyDescent="0.25">
      <c r="P1475" t="s">
        <v>2621</v>
      </c>
      <c r="Q1475" t="s">
        <v>69</v>
      </c>
      <c r="R1475" t="s">
        <v>1120</v>
      </c>
    </row>
    <row r="1476" spans="16:18" x14ac:dyDescent="0.25">
      <c r="P1476" t="s">
        <v>2622</v>
      </c>
      <c r="Q1476" t="s">
        <v>69</v>
      </c>
      <c r="R1476" t="s">
        <v>1122</v>
      </c>
    </row>
    <row r="1477" spans="16:18" x14ac:dyDescent="0.25">
      <c r="P1477" t="s">
        <v>2623</v>
      </c>
      <c r="Q1477" t="s">
        <v>69</v>
      </c>
      <c r="R1477" t="s">
        <v>1132</v>
      </c>
    </row>
    <row r="1478" spans="16:18" x14ac:dyDescent="0.25">
      <c r="P1478" t="s">
        <v>2624</v>
      </c>
      <c r="Q1478" t="s">
        <v>69</v>
      </c>
      <c r="R1478" t="s">
        <v>287</v>
      </c>
    </row>
    <row r="1479" spans="16:18" x14ac:dyDescent="0.25">
      <c r="P1479" t="s">
        <v>2626</v>
      </c>
      <c r="Q1479" t="s">
        <v>69</v>
      </c>
      <c r="R1479" t="s">
        <v>2625</v>
      </c>
    </row>
    <row r="1480" spans="16:18" x14ac:dyDescent="0.25">
      <c r="P1480" t="s">
        <v>2628</v>
      </c>
      <c r="Q1480" t="s">
        <v>69</v>
      </c>
      <c r="R1480" t="s">
        <v>2627</v>
      </c>
    </row>
    <row r="1481" spans="16:18" x14ac:dyDescent="0.25">
      <c r="P1481" t="s">
        <v>2629</v>
      </c>
      <c r="Q1481" t="s">
        <v>70</v>
      </c>
      <c r="R1481" t="s">
        <v>1508</v>
      </c>
    </row>
    <row r="1482" spans="16:18" x14ac:dyDescent="0.25">
      <c r="P1482" t="s">
        <v>2631</v>
      </c>
      <c r="Q1482" t="s">
        <v>70</v>
      </c>
      <c r="R1482" t="s">
        <v>2630</v>
      </c>
    </row>
    <row r="1483" spans="16:18" x14ac:dyDescent="0.25">
      <c r="P1483" t="s">
        <v>2632</v>
      </c>
      <c r="Q1483" t="s">
        <v>70</v>
      </c>
      <c r="R1483" t="s">
        <v>1654</v>
      </c>
    </row>
    <row r="1484" spans="16:18" x14ac:dyDescent="0.25">
      <c r="P1484" t="s">
        <v>2634</v>
      </c>
      <c r="Q1484" t="s">
        <v>70</v>
      </c>
      <c r="R1484" t="s">
        <v>2633</v>
      </c>
    </row>
    <row r="1485" spans="16:18" x14ac:dyDescent="0.25">
      <c r="P1485" t="s">
        <v>2635</v>
      </c>
      <c r="Q1485" t="s">
        <v>70</v>
      </c>
      <c r="R1485" t="s">
        <v>2231</v>
      </c>
    </row>
    <row r="1486" spans="16:18" x14ac:dyDescent="0.25">
      <c r="P1486" t="s">
        <v>2636</v>
      </c>
      <c r="Q1486" t="s">
        <v>70</v>
      </c>
      <c r="R1486" t="s">
        <v>1658</v>
      </c>
    </row>
    <row r="1487" spans="16:18" x14ac:dyDescent="0.25">
      <c r="P1487" t="s">
        <v>2638</v>
      </c>
      <c r="Q1487" t="s">
        <v>70</v>
      </c>
      <c r="R1487" t="s">
        <v>2637</v>
      </c>
    </row>
    <row r="1488" spans="16:18" x14ac:dyDescent="0.25">
      <c r="P1488" t="s">
        <v>2639</v>
      </c>
      <c r="Q1488" t="s">
        <v>70</v>
      </c>
      <c r="R1488" t="s">
        <v>374</v>
      </c>
    </row>
    <row r="1489" spans="16:18" x14ac:dyDescent="0.25">
      <c r="P1489" t="s">
        <v>2641</v>
      </c>
      <c r="Q1489" t="s">
        <v>70</v>
      </c>
      <c r="R1489" t="s">
        <v>2640</v>
      </c>
    </row>
    <row r="1490" spans="16:18" x14ac:dyDescent="0.25">
      <c r="P1490" t="s">
        <v>2642</v>
      </c>
      <c r="Q1490" t="s">
        <v>70</v>
      </c>
      <c r="R1490" t="s">
        <v>376</v>
      </c>
    </row>
    <row r="1491" spans="16:18" x14ac:dyDescent="0.25">
      <c r="P1491" t="s">
        <v>2643</v>
      </c>
      <c r="Q1491" t="s">
        <v>70</v>
      </c>
      <c r="R1491" t="s">
        <v>1523</v>
      </c>
    </row>
    <row r="1492" spans="16:18" x14ac:dyDescent="0.25">
      <c r="P1492" t="s">
        <v>2644</v>
      </c>
      <c r="Q1492" t="s">
        <v>70</v>
      </c>
      <c r="R1492" t="s">
        <v>168</v>
      </c>
    </row>
    <row r="1493" spans="16:18" x14ac:dyDescent="0.25">
      <c r="P1493" t="s">
        <v>2645</v>
      </c>
      <c r="Q1493" t="s">
        <v>70</v>
      </c>
      <c r="R1493" t="s">
        <v>1849</v>
      </c>
    </row>
    <row r="1494" spans="16:18" x14ac:dyDescent="0.25">
      <c r="P1494" t="s">
        <v>2647</v>
      </c>
      <c r="Q1494" t="s">
        <v>70</v>
      </c>
      <c r="R1494" t="s">
        <v>2646</v>
      </c>
    </row>
    <row r="1495" spans="16:18" x14ac:dyDescent="0.25">
      <c r="P1495" t="s">
        <v>2648</v>
      </c>
      <c r="Q1495" t="s">
        <v>70</v>
      </c>
      <c r="R1495" t="s">
        <v>903</v>
      </c>
    </row>
    <row r="1496" spans="16:18" x14ac:dyDescent="0.25">
      <c r="P1496" t="s">
        <v>2650</v>
      </c>
      <c r="Q1496" t="s">
        <v>70</v>
      </c>
      <c r="R1496" t="s">
        <v>2649</v>
      </c>
    </row>
    <row r="1497" spans="16:18" x14ac:dyDescent="0.25">
      <c r="P1497" t="s">
        <v>2651</v>
      </c>
      <c r="Q1497" t="s">
        <v>70</v>
      </c>
      <c r="R1497" t="s">
        <v>381</v>
      </c>
    </row>
    <row r="1498" spans="16:18" x14ac:dyDescent="0.25">
      <c r="P1498" t="s">
        <v>2652</v>
      </c>
      <c r="Q1498" t="s">
        <v>70</v>
      </c>
      <c r="R1498" t="s">
        <v>1858</v>
      </c>
    </row>
    <row r="1499" spans="16:18" x14ac:dyDescent="0.25">
      <c r="P1499" t="s">
        <v>2653</v>
      </c>
      <c r="Q1499" t="s">
        <v>70</v>
      </c>
      <c r="R1499" t="s">
        <v>1233</v>
      </c>
    </row>
    <row r="1500" spans="16:18" x14ac:dyDescent="0.25">
      <c r="P1500" t="s">
        <v>2654</v>
      </c>
      <c r="Q1500" t="s">
        <v>70</v>
      </c>
      <c r="R1500" t="s">
        <v>1531</v>
      </c>
    </row>
    <row r="1501" spans="16:18" x14ac:dyDescent="0.25">
      <c r="P1501" t="s">
        <v>2656</v>
      </c>
      <c r="Q1501" t="s">
        <v>70</v>
      </c>
      <c r="R1501" t="s">
        <v>2655</v>
      </c>
    </row>
    <row r="1502" spans="16:18" x14ac:dyDescent="0.25">
      <c r="P1502" t="s">
        <v>2657</v>
      </c>
      <c r="Q1502" t="s">
        <v>70</v>
      </c>
      <c r="R1502" t="s">
        <v>1237</v>
      </c>
    </row>
    <row r="1503" spans="16:18" x14ac:dyDescent="0.25">
      <c r="P1503" t="s">
        <v>2658</v>
      </c>
      <c r="Q1503" t="s">
        <v>70</v>
      </c>
      <c r="R1503" t="s">
        <v>385</v>
      </c>
    </row>
    <row r="1504" spans="16:18" x14ac:dyDescent="0.25">
      <c r="P1504" t="s">
        <v>2659</v>
      </c>
      <c r="Q1504" t="s">
        <v>70</v>
      </c>
      <c r="R1504" t="s">
        <v>182</v>
      </c>
    </row>
    <row r="1505" spans="16:18" x14ac:dyDescent="0.25">
      <c r="P1505" t="s">
        <v>2660</v>
      </c>
      <c r="Q1505" t="s">
        <v>70</v>
      </c>
      <c r="R1505" t="s">
        <v>1241</v>
      </c>
    </row>
    <row r="1506" spans="16:18" x14ac:dyDescent="0.25">
      <c r="P1506" t="s">
        <v>2662</v>
      </c>
      <c r="Q1506" t="s">
        <v>70</v>
      </c>
      <c r="R1506" t="s">
        <v>2661</v>
      </c>
    </row>
    <row r="1507" spans="16:18" x14ac:dyDescent="0.25">
      <c r="P1507" t="s">
        <v>2664</v>
      </c>
      <c r="Q1507" t="s">
        <v>70</v>
      </c>
      <c r="R1507" t="s">
        <v>2663</v>
      </c>
    </row>
    <row r="1508" spans="16:18" x14ac:dyDescent="0.25">
      <c r="P1508" t="s">
        <v>2665</v>
      </c>
      <c r="Q1508" t="s">
        <v>70</v>
      </c>
      <c r="R1508" t="s">
        <v>397</v>
      </c>
    </row>
    <row r="1509" spans="16:18" x14ac:dyDescent="0.25">
      <c r="P1509" t="s">
        <v>2666</v>
      </c>
      <c r="Q1509" t="s">
        <v>70</v>
      </c>
      <c r="R1509" t="s">
        <v>774</v>
      </c>
    </row>
    <row r="1510" spans="16:18" x14ac:dyDescent="0.25">
      <c r="P1510" t="s">
        <v>2667</v>
      </c>
      <c r="Q1510" t="s">
        <v>70</v>
      </c>
      <c r="R1510" t="s">
        <v>202</v>
      </c>
    </row>
    <row r="1511" spans="16:18" x14ac:dyDescent="0.25">
      <c r="P1511" t="s">
        <v>2668</v>
      </c>
      <c r="Q1511" t="s">
        <v>70</v>
      </c>
      <c r="R1511" t="s">
        <v>1393</v>
      </c>
    </row>
    <row r="1512" spans="16:18" x14ac:dyDescent="0.25">
      <c r="P1512" t="s">
        <v>2669</v>
      </c>
      <c r="Q1512" t="s">
        <v>70</v>
      </c>
      <c r="R1512" t="s">
        <v>204</v>
      </c>
    </row>
    <row r="1513" spans="16:18" x14ac:dyDescent="0.25">
      <c r="P1513" t="s">
        <v>2671</v>
      </c>
      <c r="Q1513" t="s">
        <v>70</v>
      </c>
      <c r="R1513" t="s">
        <v>2670</v>
      </c>
    </row>
    <row r="1514" spans="16:18" x14ac:dyDescent="0.25">
      <c r="P1514" t="s">
        <v>2672</v>
      </c>
      <c r="Q1514" t="s">
        <v>70</v>
      </c>
      <c r="R1514" t="s">
        <v>646</v>
      </c>
    </row>
    <row r="1515" spans="16:18" x14ac:dyDescent="0.25">
      <c r="P1515" t="s">
        <v>2674</v>
      </c>
      <c r="Q1515" t="s">
        <v>70</v>
      </c>
      <c r="R1515" t="s">
        <v>2673</v>
      </c>
    </row>
    <row r="1516" spans="16:18" x14ac:dyDescent="0.25">
      <c r="P1516" t="s">
        <v>2675</v>
      </c>
      <c r="Q1516" t="s">
        <v>70</v>
      </c>
      <c r="R1516" t="s">
        <v>214</v>
      </c>
    </row>
    <row r="1517" spans="16:18" x14ac:dyDescent="0.25">
      <c r="P1517" t="s">
        <v>2677</v>
      </c>
      <c r="Q1517" t="s">
        <v>70</v>
      </c>
      <c r="R1517" t="s">
        <v>2676</v>
      </c>
    </row>
    <row r="1518" spans="16:18" x14ac:dyDescent="0.25">
      <c r="P1518" t="s">
        <v>2679</v>
      </c>
      <c r="Q1518" t="s">
        <v>70</v>
      </c>
      <c r="R1518" t="s">
        <v>2678</v>
      </c>
    </row>
    <row r="1519" spans="16:18" x14ac:dyDescent="0.25">
      <c r="P1519" t="s">
        <v>2680</v>
      </c>
      <c r="Q1519" t="s">
        <v>70</v>
      </c>
      <c r="R1519" t="s">
        <v>218</v>
      </c>
    </row>
    <row r="1520" spans="16:18" x14ac:dyDescent="0.25">
      <c r="P1520" t="s">
        <v>2681</v>
      </c>
      <c r="Q1520" t="s">
        <v>70</v>
      </c>
      <c r="R1520" t="s">
        <v>1268</v>
      </c>
    </row>
    <row r="1521" spans="16:18" x14ac:dyDescent="0.25">
      <c r="P1521" t="s">
        <v>2682</v>
      </c>
      <c r="Q1521" t="s">
        <v>70</v>
      </c>
      <c r="R1521" t="s">
        <v>1416</v>
      </c>
    </row>
    <row r="1522" spans="16:18" x14ac:dyDescent="0.25">
      <c r="P1522" t="s">
        <v>2683</v>
      </c>
      <c r="Q1522" t="s">
        <v>70</v>
      </c>
      <c r="R1522" t="s">
        <v>222</v>
      </c>
    </row>
    <row r="1523" spans="16:18" x14ac:dyDescent="0.25">
      <c r="P1523" t="s">
        <v>2685</v>
      </c>
      <c r="Q1523" t="s">
        <v>70</v>
      </c>
      <c r="R1523" t="s">
        <v>2684</v>
      </c>
    </row>
    <row r="1524" spans="16:18" x14ac:dyDescent="0.25">
      <c r="P1524" t="s">
        <v>2687</v>
      </c>
      <c r="Q1524" t="s">
        <v>70</v>
      </c>
      <c r="R1524" t="s">
        <v>2686</v>
      </c>
    </row>
    <row r="1525" spans="16:18" x14ac:dyDescent="0.25">
      <c r="P1525" t="s">
        <v>2688</v>
      </c>
      <c r="Q1525" t="s">
        <v>70</v>
      </c>
      <c r="R1525" t="s">
        <v>422</v>
      </c>
    </row>
    <row r="1526" spans="16:18" x14ac:dyDescent="0.25">
      <c r="P1526" t="s">
        <v>2690</v>
      </c>
      <c r="Q1526" t="s">
        <v>70</v>
      </c>
      <c r="R1526" t="s">
        <v>2689</v>
      </c>
    </row>
    <row r="1527" spans="16:18" x14ac:dyDescent="0.25">
      <c r="P1527" t="s">
        <v>2691</v>
      </c>
      <c r="Q1527" t="s">
        <v>70</v>
      </c>
      <c r="R1527" t="s">
        <v>2278</v>
      </c>
    </row>
    <row r="1528" spans="16:18" x14ac:dyDescent="0.25">
      <c r="P1528" t="s">
        <v>2692</v>
      </c>
      <c r="Q1528" t="s">
        <v>70</v>
      </c>
      <c r="R1528" t="s">
        <v>226</v>
      </c>
    </row>
    <row r="1529" spans="16:18" x14ac:dyDescent="0.25">
      <c r="P1529" t="s">
        <v>2693</v>
      </c>
      <c r="Q1529" t="s">
        <v>70</v>
      </c>
      <c r="R1529" t="s">
        <v>1004</v>
      </c>
    </row>
    <row r="1530" spans="16:18" x14ac:dyDescent="0.25">
      <c r="P1530" t="s">
        <v>2694</v>
      </c>
      <c r="Q1530" t="s">
        <v>70</v>
      </c>
      <c r="R1530" t="s">
        <v>228</v>
      </c>
    </row>
    <row r="1531" spans="16:18" x14ac:dyDescent="0.25">
      <c r="P1531" t="s">
        <v>2695</v>
      </c>
      <c r="Q1531" t="s">
        <v>70</v>
      </c>
      <c r="R1531" t="s">
        <v>430</v>
      </c>
    </row>
    <row r="1532" spans="16:18" x14ac:dyDescent="0.25">
      <c r="P1532" t="s">
        <v>2696</v>
      </c>
      <c r="Q1532" t="s">
        <v>70</v>
      </c>
      <c r="R1532" t="s">
        <v>1293</v>
      </c>
    </row>
    <row r="1533" spans="16:18" x14ac:dyDescent="0.25">
      <c r="P1533" t="s">
        <v>2698</v>
      </c>
      <c r="Q1533" t="s">
        <v>70</v>
      </c>
      <c r="R1533" t="s">
        <v>2697</v>
      </c>
    </row>
    <row r="1534" spans="16:18" x14ac:dyDescent="0.25">
      <c r="P1534" t="s">
        <v>2699</v>
      </c>
      <c r="Q1534" t="s">
        <v>70</v>
      </c>
      <c r="R1534" t="s">
        <v>432</v>
      </c>
    </row>
    <row r="1535" spans="16:18" x14ac:dyDescent="0.25">
      <c r="P1535" t="s">
        <v>2700</v>
      </c>
      <c r="Q1535" t="s">
        <v>70</v>
      </c>
      <c r="R1535" t="s">
        <v>234</v>
      </c>
    </row>
    <row r="1536" spans="16:18" x14ac:dyDescent="0.25">
      <c r="P1536" t="s">
        <v>2701</v>
      </c>
      <c r="Q1536" t="s">
        <v>70</v>
      </c>
      <c r="R1536" t="s">
        <v>1196</v>
      </c>
    </row>
    <row r="1537" spans="16:18" x14ac:dyDescent="0.25">
      <c r="P1537" t="s">
        <v>2702</v>
      </c>
      <c r="Q1537" t="s">
        <v>70</v>
      </c>
      <c r="R1537" t="s">
        <v>436</v>
      </c>
    </row>
    <row r="1538" spans="16:18" x14ac:dyDescent="0.25">
      <c r="P1538" t="s">
        <v>2703</v>
      </c>
      <c r="Q1538" t="s">
        <v>70</v>
      </c>
      <c r="R1538" t="s">
        <v>1584</v>
      </c>
    </row>
    <row r="1539" spans="16:18" x14ac:dyDescent="0.25">
      <c r="P1539" t="s">
        <v>2704</v>
      </c>
      <c r="Q1539" t="s">
        <v>70</v>
      </c>
      <c r="R1539" t="s">
        <v>1300</v>
      </c>
    </row>
    <row r="1540" spans="16:18" x14ac:dyDescent="0.25">
      <c r="P1540" t="s">
        <v>2706</v>
      </c>
      <c r="Q1540" t="s">
        <v>70</v>
      </c>
      <c r="R1540" t="s">
        <v>2705</v>
      </c>
    </row>
    <row r="1541" spans="16:18" x14ac:dyDescent="0.25">
      <c r="P1541" t="s">
        <v>2707</v>
      </c>
      <c r="Q1541" t="s">
        <v>70</v>
      </c>
      <c r="R1541" t="s">
        <v>242</v>
      </c>
    </row>
    <row r="1542" spans="16:18" x14ac:dyDescent="0.25">
      <c r="P1542" t="s">
        <v>2708</v>
      </c>
      <c r="Q1542" t="s">
        <v>70</v>
      </c>
      <c r="R1542" t="s">
        <v>244</v>
      </c>
    </row>
    <row r="1543" spans="16:18" x14ac:dyDescent="0.25">
      <c r="P1543" t="s">
        <v>2710</v>
      </c>
      <c r="Q1543" t="s">
        <v>70</v>
      </c>
      <c r="R1543" t="s">
        <v>2709</v>
      </c>
    </row>
    <row r="1544" spans="16:18" x14ac:dyDescent="0.25">
      <c r="P1544" t="s">
        <v>2711</v>
      </c>
      <c r="Q1544" t="s">
        <v>70</v>
      </c>
      <c r="R1544" t="s">
        <v>248</v>
      </c>
    </row>
    <row r="1545" spans="16:18" x14ac:dyDescent="0.25">
      <c r="P1545" t="s">
        <v>2712</v>
      </c>
      <c r="Q1545" t="s">
        <v>70</v>
      </c>
      <c r="R1545" t="s">
        <v>1321</v>
      </c>
    </row>
    <row r="1546" spans="16:18" x14ac:dyDescent="0.25">
      <c r="P1546" t="s">
        <v>2713</v>
      </c>
      <c r="Q1546" t="s">
        <v>70</v>
      </c>
      <c r="R1546" t="s">
        <v>446</v>
      </c>
    </row>
    <row r="1547" spans="16:18" x14ac:dyDescent="0.25">
      <c r="P1547" t="s">
        <v>2714</v>
      </c>
      <c r="Q1547" t="s">
        <v>70</v>
      </c>
      <c r="R1547" t="s">
        <v>127</v>
      </c>
    </row>
    <row r="1548" spans="16:18" x14ac:dyDescent="0.25">
      <c r="P1548" t="s">
        <v>2716</v>
      </c>
      <c r="Q1548" t="s">
        <v>70</v>
      </c>
      <c r="R1548" t="s">
        <v>2715</v>
      </c>
    </row>
    <row r="1549" spans="16:18" x14ac:dyDescent="0.25">
      <c r="P1549" t="s">
        <v>2717</v>
      </c>
      <c r="Q1549" t="s">
        <v>70</v>
      </c>
      <c r="R1549" t="s">
        <v>254</v>
      </c>
    </row>
    <row r="1550" spans="16:18" x14ac:dyDescent="0.25">
      <c r="P1550" t="s">
        <v>2718</v>
      </c>
      <c r="Q1550" t="s">
        <v>70</v>
      </c>
      <c r="R1550" t="s">
        <v>256</v>
      </c>
    </row>
    <row r="1551" spans="16:18" x14ac:dyDescent="0.25">
      <c r="P1551" t="s">
        <v>2719</v>
      </c>
      <c r="Q1551" t="s">
        <v>70</v>
      </c>
      <c r="R1551" t="s">
        <v>258</v>
      </c>
    </row>
    <row r="1552" spans="16:18" x14ac:dyDescent="0.25">
      <c r="P1552" t="s">
        <v>2721</v>
      </c>
      <c r="Q1552" t="s">
        <v>70</v>
      </c>
      <c r="R1552" t="s">
        <v>2720</v>
      </c>
    </row>
    <row r="1553" spans="16:18" x14ac:dyDescent="0.25">
      <c r="P1553" t="s">
        <v>2722</v>
      </c>
      <c r="Q1553" t="s">
        <v>70</v>
      </c>
      <c r="R1553" t="s">
        <v>452</v>
      </c>
    </row>
    <row r="1554" spans="16:18" x14ac:dyDescent="0.25">
      <c r="P1554" t="s">
        <v>2724</v>
      </c>
      <c r="Q1554" t="s">
        <v>70</v>
      </c>
      <c r="R1554" t="s">
        <v>2723</v>
      </c>
    </row>
    <row r="1555" spans="16:18" x14ac:dyDescent="0.25">
      <c r="P1555" t="s">
        <v>2725</v>
      </c>
      <c r="Q1555" t="s">
        <v>70</v>
      </c>
      <c r="R1555" t="s">
        <v>139</v>
      </c>
    </row>
    <row r="1556" spans="16:18" x14ac:dyDescent="0.25">
      <c r="P1556" t="s">
        <v>2726</v>
      </c>
      <c r="Q1556" t="s">
        <v>70</v>
      </c>
      <c r="R1556" t="s">
        <v>1759</v>
      </c>
    </row>
    <row r="1557" spans="16:18" x14ac:dyDescent="0.25">
      <c r="P1557" t="s">
        <v>2728</v>
      </c>
      <c r="Q1557" t="s">
        <v>70</v>
      </c>
      <c r="R1557" t="s">
        <v>2727</v>
      </c>
    </row>
    <row r="1558" spans="16:18" x14ac:dyDescent="0.25">
      <c r="P1558" t="s">
        <v>2730</v>
      </c>
      <c r="Q1558" t="s">
        <v>70</v>
      </c>
      <c r="R1558" t="s">
        <v>2729</v>
      </c>
    </row>
    <row r="1559" spans="16:18" x14ac:dyDescent="0.25">
      <c r="P1559" t="s">
        <v>2731</v>
      </c>
      <c r="Q1559" t="s">
        <v>70</v>
      </c>
      <c r="R1559" t="s">
        <v>260</v>
      </c>
    </row>
    <row r="1560" spans="16:18" x14ac:dyDescent="0.25">
      <c r="P1560" t="s">
        <v>2733</v>
      </c>
      <c r="Q1560" t="s">
        <v>70</v>
      </c>
      <c r="R1560" t="s">
        <v>2732</v>
      </c>
    </row>
    <row r="1561" spans="16:18" x14ac:dyDescent="0.25">
      <c r="P1561" t="s">
        <v>2735</v>
      </c>
      <c r="Q1561" t="s">
        <v>70</v>
      </c>
      <c r="R1561" t="s">
        <v>2734</v>
      </c>
    </row>
    <row r="1562" spans="16:18" x14ac:dyDescent="0.25">
      <c r="P1562" t="s">
        <v>2736</v>
      </c>
      <c r="Q1562" t="s">
        <v>70</v>
      </c>
      <c r="R1562" t="s">
        <v>264</v>
      </c>
    </row>
    <row r="1563" spans="16:18" x14ac:dyDescent="0.25">
      <c r="P1563" t="s">
        <v>2738</v>
      </c>
      <c r="Q1563" t="s">
        <v>70</v>
      </c>
      <c r="R1563" t="s">
        <v>2737</v>
      </c>
    </row>
    <row r="1564" spans="16:18" x14ac:dyDescent="0.25">
      <c r="P1564" t="s">
        <v>2739</v>
      </c>
      <c r="Q1564" t="s">
        <v>70</v>
      </c>
      <c r="R1564" t="s">
        <v>462</v>
      </c>
    </row>
    <row r="1565" spans="16:18" x14ac:dyDescent="0.25">
      <c r="P1565" t="s">
        <v>2740</v>
      </c>
      <c r="Q1565" t="s">
        <v>70</v>
      </c>
      <c r="R1565" t="s">
        <v>468</v>
      </c>
    </row>
    <row r="1566" spans="16:18" x14ac:dyDescent="0.25">
      <c r="P1566" t="s">
        <v>2741</v>
      </c>
      <c r="Q1566" t="s">
        <v>70</v>
      </c>
      <c r="R1566" t="s">
        <v>844</v>
      </c>
    </row>
    <row r="1567" spans="16:18" x14ac:dyDescent="0.25">
      <c r="P1567" t="s">
        <v>2743</v>
      </c>
      <c r="Q1567" t="s">
        <v>70</v>
      </c>
      <c r="R1567" t="s">
        <v>2742</v>
      </c>
    </row>
    <row r="1568" spans="16:18" x14ac:dyDescent="0.25">
      <c r="P1568" t="s">
        <v>2744</v>
      </c>
      <c r="Q1568" t="s">
        <v>70</v>
      </c>
      <c r="R1568" t="s">
        <v>266</v>
      </c>
    </row>
    <row r="1569" spans="16:18" x14ac:dyDescent="0.25">
      <c r="P1569" t="s">
        <v>2746</v>
      </c>
      <c r="Q1569" t="s">
        <v>70</v>
      </c>
      <c r="R1569" t="s">
        <v>2745</v>
      </c>
    </row>
    <row r="1570" spans="16:18" x14ac:dyDescent="0.25">
      <c r="P1570" t="s">
        <v>2748</v>
      </c>
      <c r="Q1570" t="s">
        <v>70</v>
      </c>
      <c r="R1570" t="s">
        <v>2747</v>
      </c>
    </row>
    <row r="1571" spans="16:18" x14ac:dyDescent="0.25">
      <c r="P1571" t="s">
        <v>2749</v>
      </c>
      <c r="Q1571" t="s">
        <v>70</v>
      </c>
      <c r="R1571" t="s">
        <v>1468</v>
      </c>
    </row>
    <row r="1572" spans="16:18" x14ac:dyDescent="0.25">
      <c r="P1572" t="s">
        <v>2751</v>
      </c>
      <c r="Q1572" t="s">
        <v>70</v>
      </c>
      <c r="R1572" t="s">
        <v>2750</v>
      </c>
    </row>
    <row r="1573" spans="16:18" x14ac:dyDescent="0.25">
      <c r="P1573" t="s">
        <v>2752</v>
      </c>
      <c r="Q1573" t="s">
        <v>70</v>
      </c>
      <c r="R1573" t="s">
        <v>270</v>
      </c>
    </row>
    <row r="1574" spans="16:18" x14ac:dyDescent="0.25">
      <c r="P1574" t="s">
        <v>2754</v>
      </c>
      <c r="Q1574" t="s">
        <v>70</v>
      </c>
      <c r="R1574" t="s">
        <v>2753</v>
      </c>
    </row>
    <row r="1575" spans="16:18" x14ac:dyDescent="0.25">
      <c r="P1575" t="s">
        <v>2756</v>
      </c>
      <c r="Q1575" t="s">
        <v>70</v>
      </c>
      <c r="R1575" t="s">
        <v>2755</v>
      </c>
    </row>
    <row r="1576" spans="16:18" x14ac:dyDescent="0.25">
      <c r="P1576" t="s">
        <v>2757</v>
      </c>
      <c r="Q1576" t="s">
        <v>70</v>
      </c>
      <c r="R1576" t="s">
        <v>2477</v>
      </c>
    </row>
    <row r="1577" spans="16:18" x14ac:dyDescent="0.25">
      <c r="P1577" t="s">
        <v>2758</v>
      </c>
      <c r="Q1577" t="s">
        <v>70</v>
      </c>
      <c r="R1577" t="s">
        <v>473</v>
      </c>
    </row>
    <row r="1578" spans="16:18" x14ac:dyDescent="0.25">
      <c r="P1578" t="s">
        <v>2759</v>
      </c>
      <c r="Q1578" t="s">
        <v>70</v>
      </c>
      <c r="R1578" t="s">
        <v>1348</v>
      </c>
    </row>
    <row r="1579" spans="16:18" x14ac:dyDescent="0.25">
      <c r="P1579" t="s">
        <v>2761</v>
      </c>
      <c r="Q1579" t="s">
        <v>70</v>
      </c>
      <c r="R1579" t="s">
        <v>2760</v>
      </c>
    </row>
    <row r="1580" spans="16:18" x14ac:dyDescent="0.25">
      <c r="P1580" t="s">
        <v>2762</v>
      </c>
      <c r="Q1580" t="s">
        <v>70</v>
      </c>
      <c r="R1580" t="s">
        <v>475</v>
      </c>
    </row>
    <row r="1581" spans="16:18" x14ac:dyDescent="0.25">
      <c r="P1581" t="s">
        <v>2764</v>
      </c>
      <c r="Q1581" t="s">
        <v>70</v>
      </c>
      <c r="R1581" t="s">
        <v>2763</v>
      </c>
    </row>
    <row r="1582" spans="16:18" x14ac:dyDescent="0.25">
      <c r="P1582" t="s">
        <v>2765</v>
      </c>
      <c r="Q1582" t="s">
        <v>70</v>
      </c>
      <c r="R1582" t="s">
        <v>272</v>
      </c>
    </row>
    <row r="1583" spans="16:18" x14ac:dyDescent="0.25">
      <c r="P1583" t="s">
        <v>2767</v>
      </c>
      <c r="Q1583" t="s">
        <v>70</v>
      </c>
      <c r="R1583" t="s">
        <v>2766</v>
      </c>
    </row>
    <row r="1584" spans="16:18" x14ac:dyDescent="0.25">
      <c r="P1584" t="s">
        <v>2768</v>
      </c>
      <c r="Q1584" t="s">
        <v>70</v>
      </c>
      <c r="R1584" t="s">
        <v>485</v>
      </c>
    </row>
    <row r="1585" spans="16:18" x14ac:dyDescent="0.25">
      <c r="P1585" t="s">
        <v>2769</v>
      </c>
      <c r="Q1585" t="s">
        <v>70</v>
      </c>
      <c r="R1585" t="s">
        <v>1482</v>
      </c>
    </row>
    <row r="1586" spans="16:18" x14ac:dyDescent="0.25">
      <c r="P1586" t="s">
        <v>2771</v>
      </c>
      <c r="Q1586" t="s">
        <v>70</v>
      </c>
      <c r="R1586" t="s">
        <v>2770</v>
      </c>
    </row>
    <row r="1587" spans="16:18" x14ac:dyDescent="0.25">
      <c r="P1587" t="s">
        <v>2772</v>
      </c>
      <c r="Q1587" t="s">
        <v>70</v>
      </c>
      <c r="R1587" t="s">
        <v>145</v>
      </c>
    </row>
    <row r="1588" spans="16:18" x14ac:dyDescent="0.25">
      <c r="P1588" t="s">
        <v>2774</v>
      </c>
      <c r="Q1588" t="s">
        <v>70</v>
      </c>
      <c r="R1588" t="s">
        <v>2773</v>
      </c>
    </row>
    <row r="1589" spans="16:18" x14ac:dyDescent="0.25">
      <c r="P1589" t="s">
        <v>2775</v>
      </c>
      <c r="Q1589" t="s">
        <v>70</v>
      </c>
      <c r="R1589" t="s">
        <v>1117</v>
      </c>
    </row>
    <row r="1590" spans="16:18" x14ac:dyDescent="0.25">
      <c r="P1590" t="s">
        <v>2776</v>
      </c>
      <c r="Q1590" t="s">
        <v>70</v>
      </c>
      <c r="R1590" t="s">
        <v>149</v>
      </c>
    </row>
    <row r="1591" spans="16:18" x14ac:dyDescent="0.25">
      <c r="P1591" t="s">
        <v>2777</v>
      </c>
      <c r="Q1591" t="s">
        <v>70</v>
      </c>
      <c r="R1591" t="s">
        <v>1120</v>
      </c>
    </row>
    <row r="1592" spans="16:18" x14ac:dyDescent="0.25">
      <c r="P1592" t="s">
        <v>2778</v>
      </c>
      <c r="Q1592" t="s">
        <v>70</v>
      </c>
      <c r="R1592" t="s">
        <v>1122</v>
      </c>
    </row>
    <row r="1593" spans="16:18" x14ac:dyDescent="0.25">
      <c r="P1593" t="s">
        <v>2779</v>
      </c>
      <c r="Q1593" t="s">
        <v>70</v>
      </c>
      <c r="R1593" t="s">
        <v>1134</v>
      </c>
    </row>
    <row r="1594" spans="16:18" x14ac:dyDescent="0.25">
      <c r="P1594" t="s">
        <v>2780</v>
      </c>
      <c r="Q1594" t="s">
        <v>70</v>
      </c>
      <c r="R1594" t="s">
        <v>1649</v>
      </c>
    </row>
    <row r="1595" spans="16:18" x14ac:dyDescent="0.25">
      <c r="P1595" t="s">
        <v>2782</v>
      </c>
      <c r="Q1595" t="s">
        <v>70</v>
      </c>
      <c r="R1595" t="s">
        <v>2781</v>
      </c>
    </row>
    <row r="1596" spans="16:18" x14ac:dyDescent="0.25">
      <c r="P1596" t="s">
        <v>2784</v>
      </c>
      <c r="Q1596" t="s">
        <v>71</v>
      </c>
      <c r="R1596" t="s">
        <v>2783</v>
      </c>
    </row>
    <row r="1597" spans="16:18" x14ac:dyDescent="0.25">
      <c r="P1597" t="s">
        <v>2786</v>
      </c>
      <c r="Q1597" t="s">
        <v>71</v>
      </c>
      <c r="R1597" t="s">
        <v>2785</v>
      </c>
    </row>
    <row r="1598" spans="16:18" x14ac:dyDescent="0.25">
      <c r="P1598" t="s">
        <v>2787</v>
      </c>
      <c r="Q1598" t="s">
        <v>71</v>
      </c>
      <c r="R1598" t="s">
        <v>1156</v>
      </c>
    </row>
    <row r="1599" spans="16:18" x14ac:dyDescent="0.25">
      <c r="P1599" t="s">
        <v>2789</v>
      </c>
      <c r="Q1599" t="s">
        <v>71</v>
      </c>
      <c r="R1599" t="s">
        <v>2788</v>
      </c>
    </row>
    <row r="1600" spans="16:18" x14ac:dyDescent="0.25">
      <c r="P1600" t="s">
        <v>2791</v>
      </c>
      <c r="Q1600" t="s">
        <v>71</v>
      </c>
      <c r="R1600" t="s">
        <v>2790</v>
      </c>
    </row>
    <row r="1601" spans="16:18" x14ac:dyDescent="0.25">
      <c r="P1601" t="s">
        <v>2792</v>
      </c>
      <c r="Q1601" t="s">
        <v>71</v>
      </c>
      <c r="R1601" t="s">
        <v>1858</v>
      </c>
    </row>
    <row r="1602" spans="16:18" x14ac:dyDescent="0.25">
      <c r="P1602" t="s">
        <v>2794</v>
      </c>
      <c r="Q1602" t="s">
        <v>71</v>
      </c>
      <c r="R1602" t="s">
        <v>2793</v>
      </c>
    </row>
    <row r="1603" spans="16:18" x14ac:dyDescent="0.25">
      <c r="P1603" t="s">
        <v>2796</v>
      </c>
      <c r="Q1603" t="s">
        <v>71</v>
      </c>
      <c r="R1603" t="s">
        <v>2795</v>
      </c>
    </row>
    <row r="1604" spans="16:18" x14ac:dyDescent="0.25">
      <c r="P1604" t="s">
        <v>2797</v>
      </c>
      <c r="Q1604" t="s">
        <v>71</v>
      </c>
      <c r="R1604" t="s">
        <v>638</v>
      </c>
    </row>
    <row r="1605" spans="16:18" x14ac:dyDescent="0.25">
      <c r="P1605" t="s">
        <v>2799</v>
      </c>
      <c r="Q1605" t="s">
        <v>71</v>
      </c>
      <c r="R1605" t="s">
        <v>2798</v>
      </c>
    </row>
    <row r="1606" spans="16:18" x14ac:dyDescent="0.25">
      <c r="P1606" t="s">
        <v>2800</v>
      </c>
      <c r="Q1606" t="s">
        <v>71</v>
      </c>
      <c r="R1606" t="s">
        <v>939</v>
      </c>
    </row>
    <row r="1607" spans="16:18" x14ac:dyDescent="0.25">
      <c r="P1607" t="s">
        <v>2802</v>
      </c>
      <c r="Q1607" t="s">
        <v>71</v>
      </c>
      <c r="R1607" t="s">
        <v>2801</v>
      </c>
    </row>
    <row r="1608" spans="16:18" x14ac:dyDescent="0.25">
      <c r="P1608" t="s">
        <v>2804</v>
      </c>
      <c r="Q1608" t="s">
        <v>71</v>
      </c>
      <c r="R1608" t="s">
        <v>2803</v>
      </c>
    </row>
    <row r="1609" spans="16:18" x14ac:dyDescent="0.25">
      <c r="P1609" t="s">
        <v>2806</v>
      </c>
      <c r="Q1609" t="s">
        <v>71</v>
      </c>
      <c r="R1609" t="s">
        <v>2805</v>
      </c>
    </row>
    <row r="1610" spans="16:18" x14ac:dyDescent="0.25">
      <c r="P1610" t="s">
        <v>2808</v>
      </c>
      <c r="Q1610" t="s">
        <v>71</v>
      </c>
      <c r="R1610" t="s">
        <v>2807</v>
      </c>
    </row>
    <row r="1611" spans="16:18" x14ac:dyDescent="0.25">
      <c r="P1611" t="s">
        <v>2809</v>
      </c>
      <c r="Q1611" t="s">
        <v>71</v>
      </c>
      <c r="R1611" t="s">
        <v>1265</v>
      </c>
    </row>
    <row r="1612" spans="16:18" x14ac:dyDescent="0.25">
      <c r="P1612" t="s">
        <v>2810</v>
      </c>
      <c r="Q1612" t="s">
        <v>71</v>
      </c>
      <c r="R1612" t="s">
        <v>656</v>
      </c>
    </row>
    <row r="1613" spans="16:18" x14ac:dyDescent="0.25">
      <c r="P1613" t="s">
        <v>2812</v>
      </c>
      <c r="Q1613" t="s">
        <v>71</v>
      </c>
      <c r="R1613" t="s">
        <v>2811</v>
      </c>
    </row>
    <row r="1614" spans="16:18" x14ac:dyDescent="0.25">
      <c r="P1614" t="s">
        <v>2814</v>
      </c>
      <c r="Q1614" t="s">
        <v>71</v>
      </c>
      <c r="R1614" t="s">
        <v>2813</v>
      </c>
    </row>
    <row r="1615" spans="16:18" x14ac:dyDescent="0.25">
      <c r="P1615" t="s">
        <v>2816</v>
      </c>
      <c r="Q1615" t="s">
        <v>71</v>
      </c>
      <c r="R1615" t="s">
        <v>2815</v>
      </c>
    </row>
    <row r="1616" spans="16:18" x14ac:dyDescent="0.25">
      <c r="P1616" t="s">
        <v>2818</v>
      </c>
      <c r="Q1616" t="s">
        <v>71</v>
      </c>
      <c r="R1616" t="s">
        <v>2817</v>
      </c>
    </row>
    <row r="1617" spans="16:18" x14ac:dyDescent="0.25">
      <c r="P1617" t="s">
        <v>2819</v>
      </c>
      <c r="Q1617" t="s">
        <v>71</v>
      </c>
      <c r="R1617" t="s">
        <v>228</v>
      </c>
    </row>
    <row r="1618" spans="16:18" x14ac:dyDescent="0.25">
      <c r="P1618" t="s">
        <v>2821</v>
      </c>
      <c r="Q1618" t="s">
        <v>71</v>
      </c>
      <c r="R1618" t="s">
        <v>2820</v>
      </c>
    </row>
    <row r="1619" spans="16:18" x14ac:dyDescent="0.25">
      <c r="P1619" t="s">
        <v>2822</v>
      </c>
      <c r="Q1619" t="s">
        <v>71</v>
      </c>
      <c r="R1619" t="s">
        <v>530</v>
      </c>
    </row>
    <row r="1620" spans="16:18" x14ac:dyDescent="0.25">
      <c r="P1620" t="s">
        <v>2824</v>
      </c>
      <c r="Q1620" t="s">
        <v>71</v>
      </c>
      <c r="R1620" t="s">
        <v>2823</v>
      </c>
    </row>
    <row r="1621" spans="16:18" x14ac:dyDescent="0.25">
      <c r="P1621" t="s">
        <v>2825</v>
      </c>
      <c r="Q1621" t="s">
        <v>71</v>
      </c>
      <c r="R1621" t="s">
        <v>819</v>
      </c>
    </row>
    <row r="1622" spans="16:18" x14ac:dyDescent="0.25">
      <c r="P1622" t="s">
        <v>2826</v>
      </c>
      <c r="Q1622" t="s">
        <v>71</v>
      </c>
      <c r="R1622" t="s">
        <v>436</v>
      </c>
    </row>
    <row r="1623" spans="16:18" x14ac:dyDescent="0.25">
      <c r="P1623" t="s">
        <v>2828</v>
      </c>
      <c r="Q1623" t="s">
        <v>71</v>
      </c>
      <c r="R1623" t="s">
        <v>2827</v>
      </c>
    </row>
    <row r="1624" spans="16:18" x14ac:dyDescent="0.25">
      <c r="P1624" t="s">
        <v>2829</v>
      </c>
      <c r="Q1624" t="s">
        <v>71</v>
      </c>
      <c r="R1624" t="s">
        <v>244</v>
      </c>
    </row>
    <row r="1625" spans="16:18" x14ac:dyDescent="0.25">
      <c r="P1625" t="s">
        <v>2831</v>
      </c>
      <c r="Q1625" t="s">
        <v>71</v>
      </c>
      <c r="R1625" t="s">
        <v>2830</v>
      </c>
    </row>
    <row r="1626" spans="16:18" x14ac:dyDescent="0.25">
      <c r="P1626" t="s">
        <v>2832</v>
      </c>
      <c r="Q1626" t="s">
        <v>71</v>
      </c>
      <c r="R1626" t="s">
        <v>685</v>
      </c>
    </row>
    <row r="1627" spans="16:18" x14ac:dyDescent="0.25">
      <c r="P1627" t="s">
        <v>2834</v>
      </c>
      <c r="Q1627" t="s">
        <v>71</v>
      </c>
      <c r="R1627" t="s">
        <v>2833</v>
      </c>
    </row>
    <row r="1628" spans="16:18" x14ac:dyDescent="0.25">
      <c r="P1628" t="s">
        <v>2836</v>
      </c>
      <c r="Q1628" t="s">
        <v>71</v>
      </c>
      <c r="R1628" t="s">
        <v>2835</v>
      </c>
    </row>
    <row r="1629" spans="16:18" x14ac:dyDescent="0.25">
      <c r="P1629" t="s">
        <v>2837</v>
      </c>
      <c r="Q1629" t="s">
        <v>71</v>
      </c>
      <c r="R1629" t="s">
        <v>698</v>
      </c>
    </row>
    <row r="1630" spans="16:18" x14ac:dyDescent="0.25">
      <c r="P1630" t="s">
        <v>2839</v>
      </c>
      <c r="Q1630" t="s">
        <v>71</v>
      </c>
      <c r="R1630" t="s">
        <v>2838</v>
      </c>
    </row>
    <row r="1631" spans="16:18" x14ac:dyDescent="0.25">
      <c r="P1631" t="s">
        <v>2840</v>
      </c>
      <c r="Q1631" t="s">
        <v>71</v>
      </c>
      <c r="R1631" t="s">
        <v>457</v>
      </c>
    </row>
    <row r="1632" spans="16:18" x14ac:dyDescent="0.25">
      <c r="P1632" t="s">
        <v>2842</v>
      </c>
      <c r="Q1632" t="s">
        <v>71</v>
      </c>
      <c r="R1632" t="s">
        <v>2841</v>
      </c>
    </row>
    <row r="1633" spans="16:18" x14ac:dyDescent="0.25">
      <c r="P1633" t="s">
        <v>2844</v>
      </c>
      <c r="Q1633" t="s">
        <v>71</v>
      </c>
      <c r="R1633" t="s">
        <v>2843</v>
      </c>
    </row>
    <row r="1634" spans="16:18" x14ac:dyDescent="0.25">
      <c r="P1634" t="s">
        <v>2845</v>
      </c>
      <c r="Q1634" t="s">
        <v>71</v>
      </c>
      <c r="R1634" t="s">
        <v>1967</v>
      </c>
    </row>
    <row r="1635" spans="16:18" x14ac:dyDescent="0.25">
      <c r="P1635" t="s">
        <v>2846</v>
      </c>
      <c r="Q1635" t="s">
        <v>71</v>
      </c>
      <c r="R1635" t="s">
        <v>466</v>
      </c>
    </row>
    <row r="1636" spans="16:18" x14ac:dyDescent="0.25">
      <c r="P1636" t="s">
        <v>2848</v>
      </c>
      <c r="Q1636" t="s">
        <v>71</v>
      </c>
      <c r="R1636" t="s">
        <v>2847</v>
      </c>
    </row>
    <row r="1637" spans="16:18" x14ac:dyDescent="0.25">
      <c r="P1637" t="s">
        <v>2849</v>
      </c>
      <c r="Q1637" t="s">
        <v>71</v>
      </c>
      <c r="R1637" t="s">
        <v>1340</v>
      </c>
    </row>
    <row r="1638" spans="16:18" x14ac:dyDescent="0.25">
      <c r="P1638" t="s">
        <v>2851</v>
      </c>
      <c r="Q1638" t="s">
        <v>71</v>
      </c>
      <c r="R1638" t="s">
        <v>2850</v>
      </c>
    </row>
    <row r="1639" spans="16:18" x14ac:dyDescent="0.25">
      <c r="P1639" t="s">
        <v>2853</v>
      </c>
      <c r="Q1639" t="s">
        <v>71</v>
      </c>
      <c r="R1639" t="s">
        <v>2852</v>
      </c>
    </row>
    <row r="1640" spans="16:18" x14ac:dyDescent="0.25">
      <c r="P1640" t="s">
        <v>2855</v>
      </c>
      <c r="Q1640" t="s">
        <v>71</v>
      </c>
      <c r="R1640" t="s">
        <v>2854</v>
      </c>
    </row>
    <row r="1641" spans="16:18" x14ac:dyDescent="0.25">
      <c r="P1641" t="s">
        <v>2856</v>
      </c>
      <c r="Q1641" t="s">
        <v>71</v>
      </c>
      <c r="R1641" t="s">
        <v>1793</v>
      </c>
    </row>
    <row r="1642" spans="16:18" x14ac:dyDescent="0.25">
      <c r="P1642" t="s">
        <v>2858</v>
      </c>
      <c r="Q1642" t="s">
        <v>71</v>
      </c>
      <c r="R1642" t="s">
        <v>2857</v>
      </c>
    </row>
    <row r="1643" spans="16:18" x14ac:dyDescent="0.25">
      <c r="P1643" t="s">
        <v>2860</v>
      </c>
      <c r="Q1643" t="s">
        <v>71</v>
      </c>
      <c r="R1643" t="s">
        <v>2859</v>
      </c>
    </row>
    <row r="1644" spans="16:18" x14ac:dyDescent="0.25">
      <c r="P1644" t="s">
        <v>2862</v>
      </c>
      <c r="Q1644" t="s">
        <v>71</v>
      </c>
      <c r="R1644" t="s">
        <v>2861</v>
      </c>
    </row>
    <row r="1645" spans="16:18" x14ac:dyDescent="0.25">
      <c r="P1645" t="s">
        <v>2863</v>
      </c>
      <c r="Q1645" t="s">
        <v>71</v>
      </c>
      <c r="R1645" t="s">
        <v>1214</v>
      </c>
    </row>
    <row r="1646" spans="16:18" x14ac:dyDescent="0.25">
      <c r="P1646" t="s">
        <v>2865</v>
      </c>
      <c r="Q1646" t="s">
        <v>71</v>
      </c>
      <c r="R1646" t="s">
        <v>2864</v>
      </c>
    </row>
    <row r="1647" spans="16:18" x14ac:dyDescent="0.25">
      <c r="P1647" t="s">
        <v>2867</v>
      </c>
      <c r="Q1647" t="s">
        <v>71</v>
      </c>
      <c r="R1647" t="s">
        <v>2866</v>
      </c>
    </row>
    <row r="1648" spans="16:18" x14ac:dyDescent="0.25">
      <c r="P1648" t="s">
        <v>2868</v>
      </c>
      <c r="Q1648" t="s">
        <v>71</v>
      </c>
      <c r="R1648" t="s">
        <v>1218</v>
      </c>
    </row>
    <row r="1649" spans="16:18" x14ac:dyDescent="0.25">
      <c r="P1649" t="s">
        <v>2870</v>
      </c>
      <c r="Q1649" t="s">
        <v>71</v>
      </c>
      <c r="R1649" t="s">
        <v>2869</v>
      </c>
    </row>
    <row r="1650" spans="16:18" x14ac:dyDescent="0.25">
      <c r="P1650" t="s">
        <v>2872</v>
      </c>
      <c r="Q1650" t="s">
        <v>71</v>
      </c>
      <c r="R1650" t="s">
        <v>2871</v>
      </c>
    </row>
    <row r="1651" spans="16:18" x14ac:dyDescent="0.25">
      <c r="P1651" t="s">
        <v>2874</v>
      </c>
      <c r="Q1651" t="s">
        <v>71</v>
      </c>
      <c r="R1651" t="s">
        <v>2873</v>
      </c>
    </row>
    <row r="1652" spans="16:18" x14ac:dyDescent="0.25">
      <c r="P1652" t="s">
        <v>2876</v>
      </c>
      <c r="Q1652" t="s">
        <v>71</v>
      </c>
      <c r="R1652" t="s">
        <v>2875</v>
      </c>
    </row>
    <row r="1653" spans="16:18" x14ac:dyDescent="0.25">
      <c r="P1653" t="s">
        <v>2877</v>
      </c>
      <c r="Q1653" t="s">
        <v>72</v>
      </c>
      <c r="R1653" t="s">
        <v>612</v>
      </c>
    </row>
    <row r="1654" spans="16:18" x14ac:dyDescent="0.25">
      <c r="P1654" t="s">
        <v>2879</v>
      </c>
      <c r="Q1654" t="s">
        <v>72</v>
      </c>
      <c r="R1654" t="s">
        <v>2878</v>
      </c>
    </row>
    <row r="1655" spans="16:18" x14ac:dyDescent="0.25">
      <c r="P1655" t="s">
        <v>2881</v>
      </c>
      <c r="Q1655" t="s">
        <v>72</v>
      </c>
      <c r="R1655" t="s">
        <v>2880</v>
      </c>
    </row>
    <row r="1656" spans="16:18" x14ac:dyDescent="0.25">
      <c r="P1656" t="s">
        <v>2883</v>
      </c>
      <c r="Q1656" t="s">
        <v>72</v>
      </c>
      <c r="R1656" t="s">
        <v>2882</v>
      </c>
    </row>
    <row r="1657" spans="16:18" x14ac:dyDescent="0.25">
      <c r="P1657" t="s">
        <v>2884</v>
      </c>
      <c r="Q1657" t="s">
        <v>72</v>
      </c>
      <c r="R1657" t="s">
        <v>1156</v>
      </c>
    </row>
    <row r="1658" spans="16:18" x14ac:dyDescent="0.25">
      <c r="P1658" t="s">
        <v>2885</v>
      </c>
      <c r="Q1658" t="s">
        <v>72</v>
      </c>
      <c r="R1658" t="s">
        <v>376</v>
      </c>
    </row>
    <row r="1659" spans="16:18" x14ac:dyDescent="0.25">
      <c r="P1659" t="s">
        <v>2887</v>
      </c>
      <c r="Q1659" t="s">
        <v>72</v>
      </c>
      <c r="R1659" t="s">
        <v>2886</v>
      </c>
    </row>
    <row r="1660" spans="16:18" x14ac:dyDescent="0.25">
      <c r="P1660" t="s">
        <v>2888</v>
      </c>
      <c r="Q1660" t="s">
        <v>72</v>
      </c>
      <c r="R1660" t="s">
        <v>1836</v>
      </c>
    </row>
    <row r="1661" spans="16:18" x14ac:dyDescent="0.25">
      <c r="P1661" t="s">
        <v>2889</v>
      </c>
      <c r="Q1661" t="s">
        <v>72</v>
      </c>
      <c r="R1661" t="s">
        <v>1227</v>
      </c>
    </row>
    <row r="1662" spans="16:18" x14ac:dyDescent="0.25">
      <c r="P1662" t="s">
        <v>2891</v>
      </c>
      <c r="Q1662" t="s">
        <v>72</v>
      </c>
      <c r="R1662" t="s">
        <v>2890</v>
      </c>
    </row>
    <row r="1663" spans="16:18" x14ac:dyDescent="0.25">
      <c r="P1663" t="s">
        <v>2893</v>
      </c>
      <c r="Q1663" t="s">
        <v>72</v>
      </c>
      <c r="R1663" t="s">
        <v>2892</v>
      </c>
    </row>
    <row r="1664" spans="16:18" x14ac:dyDescent="0.25">
      <c r="P1664" t="s">
        <v>2894</v>
      </c>
      <c r="Q1664" t="s">
        <v>72</v>
      </c>
      <c r="R1664" t="s">
        <v>168</v>
      </c>
    </row>
    <row r="1665" spans="16:18" x14ac:dyDescent="0.25">
      <c r="P1665" t="s">
        <v>2895</v>
      </c>
      <c r="Q1665" t="s">
        <v>72</v>
      </c>
      <c r="R1665" t="s">
        <v>1233</v>
      </c>
    </row>
    <row r="1666" spans="16:18" x14ac:dyDescent="0.25">
      <c r="P1666" t="s">
        <v>2896</v>
      </c>
      <c r="Q1666" t="s">
        <v>72</v>
      </c>
      <c r="R1666" t="s">
        <v>1531</v>
      </c>
    </row>
    <row r="1667" spans="16:18" x14ac:dyDescent="0.25">
      <c r="P1667" t="s">
        <v>2897</v>
      </c>
      <c r="Q1667" t="s">
        <v>72</v>
      </c>
      <c r="R1667" t="s">
        <v>1664</v>
      </c>
    </row>
    <row r="1668" spans="16:18" x14ac:dyDescent="0.25">
      <c r="P1668" t="s">
        <v>2899</v>
      </c>
      <c r="Q1668" t="s">
        <v>72</v>
      </c>
      <c r="R1668" t="s">
        <v>2898</v>
      </c>
    </row>
    <row r="1669" spans="16:18" x14ac:dyDescent="0.25">
      <c r="P1669" t="s">
        <v>2900</v>
      </c>
      <c r="Q1669" t="s">
        <v>72</v>
      </c>
      <c r="R1669" t="s">
        <v>628</v>
      </c>
    </row>
    <row r="1670" spans="16:18" x14ac:dyDescent="0.25">
      <c r="P1670" t="s">
        <v>2901</v>
      </c>
      <c r="Q1670" t="s">
        <v>72</v>
      </c>
      <c r="R1670" t="s">
        <v>182</v>
      </c>
    </row>
    <row r="1671" spans="16:18" x14ac:dyDescent="0.25">
      <c r="P1671" t="s">
        <v>2903</v>
      </c>
      <c r="Q1671" t="s">
        <v>72</v>
      </c>
      <c r="R1671" t="s">
        <v>2902</v>
      </c>
    </row>
    <row r="1672" spans="16:18" x14ac:dyDescent="0.25">
      <c r="P1672" t="s">
        <v>2905</v>
      </c>
      <c r="Q1672" t="s">
        <v>72</v>
      </c>
      <c r="R1672" t="s">
        <v>2904</v>
      </c>
    </row>
    <row r="1673" spans="16:18" x14ac:dyDescent="0.25">
      <c r="P1673" t="s">
        <v>2906</v>
      </c>
      <c r="Q1673" t="s">
        <v>72</v>
      </c>
      <c r="R1673" t="s">
        <v>638</v>
      </c>
    </row>
    <row r="1674" spans="16:18" x14ac:dyDescent="0.25">
      <c r="P1674" t="s">
        <v>2907</v>
      </c>
      <c r="Q1674" t="s">
        <v>72</v>
      </c>
      <c r="R1674" t="s">
        <v>2391</v>
      </c>
    </row>
    <row r="1675" spans="16:18" x14ac:dyDescent="0.25">
      <c r="P1675" t="s">
        <v>2909</v>
      </c>
      <c r="Q1675" t="s">
        <v>72</v>
      </c>
      <c r="R1675" t="s">
        <v>2908</v>
      </c>
    </row>
    <row r="1676" spans="16:18" x14ac:dyDescent="0.25">
      <c r="P1676" t="s">
        <v>2910</v>
      </c>
      <c r="Q1676" t="s">
        <v>72</v>
      </c>
      <c r="R1676" t="s">
        <v>939</v>
      </c>
    </row>
    <row r="1677" spans="16:18" x14ac:dyDescent="0.25">
      <c r="P1677" t="s">
        <v>2912</v>
      </c>
      <c r="Q1677" t="s">
        <v>72</v>
      </c>
      <c r="R1677" t="s">
        <v>2911</v>
      </c>
    </row>
    <row r="1678" spans="16:18" x14ac:dyDescent="0.25">
      <c r="P1678" t="s">
        <v>2914</v>
      </c>
      <c r="Q1678" t="s">
        <v>72</v>
      </c>
      <c r="R1678" t="s">
        <v>2913</v>
      </c>
    </row>
    <row r="1679" spans="16:18" x14ac:dyDescent="0.25">
      <c r="P1679" t="s">
        <v>2915</v>
      </c>
      <c r="Q1679" t="s">
        <v>72</v>
      </c>
      <c r="R1679" t="s">
        <v>945</v>
      </c>
    </row>
    <row r="1680" spans="16:18" x14ac:dyDescent="0.25">
      <c r="P1680" t="s">
        <v>2916</v>
      </c>
      <c r="Q1680" t="s">
        <v>72</v>
      </c>
      <c r="R1680" t="s">
        <v>646</v>
      </c>
    </row>
    <row r="1681" spans="16:18" x14ac:dyDescent="0.25">
      <c r="P1681" t="s">
        <v>2918</v>
      </c>
      <c r="Q1681" t="s">
        <v>72</v>
      </c>
      <c r="R1681" t="s">
        <v>2917</v>
      </c>
    </row>
    <row r="1682" spans="16:18" x14ac:dyDescent="0.25">
      <c r="P1682" t="s">
        <v>2919</v>
      </c>
      <c r="Q1682" t="s">
        <v>72</v>
      </c>
      <c r="R1682" t="s">
        <v>2397</v>
      </c>
    </row>
    <row r="1683" spans="16:18" x14ac:dyDescent="0.25">
      <c r="P1683" t="s">
        <v>2920</v>
      </c>
      <c r="Q1683" t="s">
        <v>72</v>
      </c>
      <c r="R1683" t="s">
        <v>214</v>
      </c>
    </row>
    <row r="1684" spans="16:18" x14ac:dyDescent="0.25">
      <c r="P1684" t="s">
        <v>2922</v>
      </c>
      <c r="Q1684" t="s">
        <v>72</v>
      </c>
      <c r="R1684" t="s">
        <v>2921</v>
      </c>
    </row>
    <row r="1685" spans="16:18" x14ac:dyDescent="0.25">
      <c r="P1685" t="s">
        <v>2924</v>
      </c>
      <c r="Q1685" t="s">
        <v>72</v>
      </c>
      <c r="R1685" t="s">
        <v>2923</v>
      </c>
    </row>
    <row r="1686" spans="16:18" x14ac:dyDescent="0.25">
      <c r="P1686" t="s">
        <v>2926</v>
      </c>
      <c r="Q1686" t="s">
        <v>72</v>
      </c>
      <c r="R1686" t="s">
        <v>2925</v>
      </c>
    </row>
    <row r="1687" spans="16:18" x14ac:dyDescent="0.25">
      <c r="P1687" t="s">
        <v>2928</v>
      </c>
      <c r="Q1687" t="s">
        <v>72</v>
      </c>
      <c r="R1687" t="s">
        <v>2927</v>
      </c>
    </row>
    <row r="1688" spans="16:18" x14ac:dyDescent="0.25">
      <c r="P1688" t="s">
        <v>2929</v>
      </c>
      <c r="Q1688" t="s">
        <v>72</v>
      </c>
      <c r="R1688" t="s">
        <v>656</v>
      </c>
    </row>
    <row r="1689" spans="16:18" x14ac:dyDescent="0.25">
      <c r="P1689" t="s">
        <v>2931</v>
      </c>
      <c r="Q1689" t="s">
        <v>72</v>
      </c>
      <c r="R1689" t="s">
        <v>2930</v>
      </c>
    </row>
    <row r="1690" spans="16:18" x14ac:dyDescent="0.25">
      <c r="P1690" t="s">
        <v>2932</v>
      </c>
      <c r="Q1690" t="s">
        <v>72</v>
      </c>
      <c r="R1690" t="s">
        <v>415</v>
      </c>
    </row>
    <row r="1691" spans="16:18" x14ac:dyDescent="0.25">
      <c r="P1691" t="s">
        <v>2933</v>
      </c>
      <c r="Q1691" t="s">
        <v>72</v>
      </c>
      <c r="R1691" t="s">
        <v>1705</v>
      </c>
    </row>
    <row r="1692" spans="16:18" x14ac:dyDescent="0.25">
      <c r="P1692" t="s">
        <v>2934</v>
      </c>
      <c r="Q1692" t="s">
        <v>72</v>
      </c>
      <c r="R1692" t="s">
        <v>987</v>
      </c>
    </row>
    <row r="1693" spans="16:18" x14ac:dyDescent="0.25">
      <c r="P1693" t="s">
        <v>2935</v>
      </c>
      <c r="Q1693" t="s">
        <v>72</v>
      </c>
      <c r="R1693" t="s">
        <v>794</v>
      </c>
    </row>
    <row r="1694" spans="16:18" x14ac:dyDescent="0.25">
      <c r="P1694" t="s">
        <v>2936</v>
      </c>
      <c r="Q1694" t="s">
        <v>72</v>
      </c>
      <c r="R1694" t="s">
        <v>1895</v>
      </c>
    </row>
    <row r="1695" spans="16:18" x14ac:dyDescent="0.25">
      <c r="P1695" t="s">
        <v>2938</v>
      </c>
      <c r="Q1695" t="s">
        <v>72</v>
      </c>
      <c r="R1695" t="s">
        <v>2937</v>
      </c>
    </row>
    <row r="1696" spans="16:18" x14ac:dyDescent="0.25">
      <c r="P1696" t="s">
        <v>2940</v>
      </c>
      <c r="Q1696" t="s">
        <v>72</v>
      </c>
      <c r="R1696" t="s">
        <v>2939</v>
      </c>
    </row>
    <row r="1697" spans="16:18" x14ac:dyDescent="0.25">
      <c r="P1697" t="s">
        <v>2941</v>
      </c>
      <c r="Q1697" t="s">
        <v>72</v>
      </c>
      <c r="R1697" t="s">
        <v>2686</v>
      </c>
    </row>
    <row r="1698" spans="16:18" x14ac:dyDescent="0.25">
      <c r="P1698" t="s">
        <v>2943</v>
      </c>
      <c r="Q1698" t="s">
        <v>72</v>
      </c>
      <c r="R1698" t="s">
        <v>2942</v>
      </c>
    </row>
    <row r="1699" spans="16:18" x14ac:dyDescent="0.25">
      <c r="P1699" t="s">
        <v>2944</v>
      </c>
      <c r="Q1699" t="s">
        <v>72</v>
      </c>
      <c r="R1699" t="s">
        <v>422</v>
      </c>
    </row>
    <row r="1700" spans="16:18" x14ac:dyDescent="0.25">
      <c r="P1700" t="s">
        <v>2945</v>
      </c>
      <c r="Q1700" t="s">
        <v>72</v>
      </c>
      <c r="R1700" t="s">
        <v>228</v>
      </c>
    </row>
    <row r="1701" spans="16:18" x14ac:dyDescent="0.25">
      <c r="P1701" t="s">
        <v>2946</v>
      </c>
      <c r="Q1701" t="s">
        <v>72</v>
      </c>
      <c r="R1701" t="s">
        <v>430</v>
      </c>
    </row>
    <row r="1702" spans="16:18" x14ac:dyDescent="0.25">
      <c r="P1702" t="s">
        <v>2948</v>
      </c>
      <c r="Q1702" t="s">
        <v>72</v>
      </c>
      <c r="R1702" t="s">
        <v>2947</v>
      </c>
    </row>
    <row r="1703" spans="16:18" x14ac:dyDescent="0.25">
      <c r="P1703" t="s">
        <v>2950</v>
      </c>
      <c r="Q1703" t="s">
        <v>72</v>
      </c>
      <c r="R1703" t="s">
        <v>2949</v>
      </c>
    </row>
    <row r="1704" spans="16:18" x14ac:dyDescent="0.25">
      <c r="P1704" t="s">
        <v>2952</v>
      </c>
      <c r="Q1704" t="s">
        <v>72</v>
      </c>
      <c r="R1704" t="s">
        <v>2951</v>
      </c>
    </row>
    <row r="1705" spans="16:18" x14ac:dyDescent="0.25">
      <c r="P1705" t="s">
        <v>2954</v>
      </c>
      <c r="Q1705" t="s">
        <v>72</v>
      </c>
      <c r="R1705" t="s">
        <v>2953</v>
      </c>
    </row>
    <row r="1706" spans="16:18" x14ac:dyDescent="0.25">
      <c r="P1706" t="s">
        <v>2955</v>
      </c>
      <c r="Q1706" t="s">
        <v>72</v>
      </c>
      <c r="R1706" t="s">
        <v>1293</v>
      </c>
    </row>
    <row r="1707" spans="16:18" x14ac:dyDescent="0.25">
      <c r="P1707" t="s">
        <v>2957</v>
      </c>
      <c r="Q1707" t="s">
        <v>72</v>
      </c>
      <c r="R1707" t="s">
        <v>2956</v>
      </c>
    </row>
    <row r="1708" spans="16:18" x14ac:dyDescent="0.25">
      <c r="P1708" t="s">
        <v>2958</v>
      </c>
      <c r="Q1708" t="s">
        <v>72</v>
      </c>
      <c r="R1708" t="s">
        <v>436</v>
      </c>
    </row>
    <row r="1709" spans="16:18" x14ac:dyDescent="0.25">
      <c r="P1709" t="s">
        <v>2959</v>
      </c>
      <c r="Q1709" t="s">
        <v>72</v>
      </c>
      <c r="R1709" t="s">
        <v>440</v>
      </c>
    </row>
    <row r="1710" spans="16:18" x14ac:dyDescent="0.25">
      <c r="P1710" t="s">
        <v>2961</v>
      </c>
      <c r="Q1710" t="s">
        <v>72</v>
      </c>
      <c r="R1710" t="s">
        <v>2960</v>
      </c>
    </row>
    <row r="1711" spans="16:18" x14ac:dyDescent="0.25">
      <c r="P1711" t="s">
        <v>2962</v>
      </c>
      <c r="Q1711" t="s">
        <v>72</v>
      </c>
      <c r="R1711" t="s">
        <v>1738</v>
      </c>
    </row>
    <row r="1712" spans="16:18" x14ac:dyDescent="0.25">
      <c r="P1712" t="s">
        <v>2963</v>
      </c>
      <c r="Q1712" t="s">
        <v>72</v>
      </c>
      <c r="R1712" t="s">
        <v>244</v>
      </c>
    </row>
    <row r="1713" spans="16:18" x14ac:dyDescent="0.25">
      <c r="P1713" t="s">
        <v>2965</v>
      </c>
      <c r="Q1713" t="s">
        <v>72</v>
      </c>
      <c r="R1713" t="s">
        <v>2964</v>
      </c>
    </row>
    <row r="1714" spans="16:18" x14ac:dyDescent="0.25">
      <c r="P1714" t="s">
        <v>2967</v>
      </c>
      <c r="Q1714" t="s">
        <v>72</v>
      </c>
      <c r="R1714" t="s">
        <v>2966</v>
      </c>
    </row>
    <row r="1715" spans="16:18" x14ac:dyDescent="0.25">
      <c r="P1715" t="s">
        <v>2969</v>
      </c>
      <c r="Q1715" t="s">
        <v>72</v>
      </c>
      <c r="R1715" t="s">
        <v>2968</v>
      </c>
    </row>
    <row r="1716" spans="16:18" x14ac:dyDescent="0.25">
      <c r="P1716" t="s">
        <v>2970</v>
      </c>
      <c r="Q1716" t="s">
        <v>72</v>
      </c>
      <c r="R1716" t="s">
        <v>1751</v>
      </c>
    </row>
    <row r="1717" spans="16:18" x14ac:dyDescent="0.25">
      <c r="P1717" t="s">
        <v>2972</v>
      </c>
      <c r="Q1717" t="s">
        <v>72</v>
      </c>
      <c r="R1717" t="s">
        <v>2971</v>
      </c>
    </row>
    <row r="1718" spans="16:18" x14ac:dyDescent="0.25">
      <c r="P1718" t="s">
        <v>2974</v>
      </c>
      <c r="Q1718" t="s">
        <v>72</v>
      </c>
      <c r="R1718" t="s">
        <v>2973</v>
      </c>
    </row>
    <row r="1719" spans="16:18" x14ac:dyDescent="0.25">
      <c r="P1719" t="s">
        <v>2975</v>
      </c>
      <c r="Q1719" t="s">
        <v>72</v>
      </c>
      <c r="R1719" t="s">
        <v>1765</v>
      </c>
    </row>
    <row r="1720" spans="16:18" x14ac:dyDescent="0.25">
      <c r="P1720" t="s">
        <v>2977</v>
      </c>
      <c r="Q1720" t="s">
        <v>72</v>
      </c>
      <c r="R1720" t="s">
        <v>2976</v>
      </c>
    </row>
    <row r="1721" spans="16:18" x14ac:dyDescent="0.25">
      <c r="P1721" t="s">
        <v>2978</v>
      </c>
      <c r="Q1721" t="s">
        <v>72</v>
      </c>
      <c r="R1721" t="s">
        <v>2734</v>
      </c>
    </row>
    <row r="1722" spans="16:18" x14ac:dyDescent="0.25">
      <c r="P1722" t="s">
        <v>2979</v>
      </c>
      <c r="Q1722" t="s">
        <v>72</v>
      </c>
      <c r="R1722" t="s">
        <v>1056</v>
      </c>
    </row>
    <row r="1723" spans="16:18" x14ac:dyDescent="0.25">
      <c r="P1723" t="s">
        <v>2980</v>
      </c>
      <c r="Q1723" t="s">
        <v>72</v>
      </c>
      <c r="R1723" t="s">
        <v>2737</v>
      </c>
    </row>
    <row r="1724" spans="16:18" x14ac:dyDescent="0.25">
      <c r="P1724" t="s">
        <v>2981</v>
      </c>
      <c r="Q1724" t="s">
        <v>72</v>
      </c>
      <c r="R1724" t="s">
        <v>462</v>
      </c>
    </row>
    <row r="1725" spans="16:18" x14ac:dyDescent="0.25">
      <c r="P1725" t="s">
        <v>2983</v>
      </c>
      <c r="Q1725" t="s">
        <v>72</v>
      </c>
      <c r="R1725" t="s">
        <v>2982</v>
      </c>
    </row>
    <row r="1726" spans="16:18" x14ac:dyDescent="0.25">
      <c r="P1726" t="s">
        <v>2985</v>
      </c>
      <c r="Q1726" t="s">
        <v>72</v>
      </c>
      <c r="R1726" t="s">
        <v>2984</v>
      </c>
    </row>
    <row r="1727" spans="16:18" x14ac:dyDescent="0.25">
      <c r="P1727" t="s">
        <v>2986</v>
      </c>
      <c r="Q1727" t="s">
        <v>72</v>
      </c>
      <c r="R1727" t="s">
        <v>2473</v>
      </c>
    </row>
    <row r="1728" spans="16:18" x14ac:dyDescent="0.25">
      <c r="P1728" t="s">
        <v>2987</v>
      </c>
      <c r="Q1728" t="s">
        <v>72</v>
      </c>
      <c r="R1728" t="s">
        <v>473</v>
      </c>
    </row>
    <row r="1729" spans="16:18" x14ac:dyDescent="0.25">
      <c r="P1729" t="s">
        <v>2989</v>
      </c>
      <c r="Q1729" t="s">
        <v>72</v>
      </c>
      <c r="R1729" t="s">
        <v>2988</v>
      </c>
    </row>
    <row r="1730" spans="16:18" x14ac:dyDescent="0.25">
      <c r="P1730" t="s">
        <v>2991</v>
      </c>
      <c r="Q1730" t="s">
        <v>72</v>
      </c>
      <c r="R1730" t="s">
        <v>2990</v>
      </c>
    </row>
    <row r="1731" spans="16:18" x14ac:dyDescent="0.25">
      <c r="P1731" t="s">
        <v>2993</v>
      </c>
      <c r="Q1731" t="s">
        <v>72</v>
      </c>
      <c r="R1731" t="s">
        <v>2992</v>
      </c>
    </row>
    <row r="1732" spans="16:18" x14ac:dyDescent="0.25">
      <c r="P1732" t="s">
        <v>2994</v>
      </c>
      <c r="Q1732" t="s">
        <v>72</v>
      </c>
      <c r="R1732" t="s">
        <v>1789</v>
      </c>
    </row>
    <row r="1733" spans="16:18" x14ac:dyDescent="0.25">
      <c r="P1733" t="s">
        <v>2995</v>
      </c>
      <c r="Q1733" t="s">
        <v>72</v>
      </c>
      <c r="R1733" t="s">
        <v>1793</v>
      </c>
    </row>
    <row r="1734" spans="16:18" x14ac:dyDescent="0.25">
      <c r="P1734" t="s">
        <v>2996</v>
      </c>
      <c r="Q1734" t="s">
        <v>72</v>
      </c>
      <c r="R1734" t="s">
        <v>1795</v>
      </c>
    </row>
    <row r="1735" spans="16:18" x14ac:dyDescent="0.25">
      <c r="P1735" t="s">
        <v>2997</v>
      </c>
      <c r="Q1735" t="s">
        <v>72</v>
      </c>
      <c r="R1735" t="s">
        <v>1628</v>
      </c>
    </row>
    <row r="1736" spans="16:18" x14ac:dyDescent="0.25">
      <c r="P1736" t="s">
        <v>2998</v>
      </c>
      <c r="Q1736" t="s">
        <v>72</v>
      </c>
      <c r="R1736" t="s">
        <v>1801</v>
      </c>
    </row>
    <row r="1737" spans="16:18" x14ac:dyDescent="0.25">
      <c r="P1737" t="s">
        <v>3000</v>
      </c>
      <c r="Q1737" t="s">
        <v>72</v>
      </c>
      <c r="R1737" t="s">
        <v>2999</v>
      </c>
    </row>
    <row r="1738" spans="16:18" x14ac:dyDescent="0.25">
      <c r="P1738" t="s">
        <v>3001</v>
      </c>
      <c r="Q1738" t="s">
        <v>72</v>
      </c>
      <c r="R1738" t="s">
        <v>1094</v>
      </c>
    </row>
    <row r="1739" spans="16:18" x14ac:dyDescent="0.25">
      <c r="P1739" t="s">
        <v>3003</v>
      </c>
      <c r="Q1739" t="s">
        <v>72</v>
      </c>
      <c r="R1739" t="s">
        <v>3002</v>
      </c>
    </row>
    <row r="1740" spans="16:18" x14ac:dyDescent="0.25">
      <c r="P1740" t="s">
        <v>3004</v>
      </c>
      <c r="Q1740" t="s">
        <v>72</v>
      </c>
      <c r="R1740" t="s">
        <v>1218</v>
      </c>
    </row>
    <row r="1741" spans="16:18" x14ac:dyDescent="0.25">
      <c r="P1741" t="s">
        <v>3005</v>
      </c>
      <c r="Q1741" t="s">
        <v>72</v>
      </c>
      <c r="R1741" t="s">
        <v>149</v>
      </c>
    </row>
    <row r="1742" spans="16:18" x14ac:dyDescent="0.25">
      <c r="P1742" t="s">
        <v>3006</v>
      </c>
      <c r="Q1742" t="s">
        <v>72</v>
      </c>
      <c r="R1742" t="s">
        <v>1120</v>
      </c>
    </row>
    <row r="1743" spans="16:18" x14ac:dyDescent="0.25">
      <c r="P1743" t="s">
        <v>3007</v>
      </c>
      <c r="Q1743" t="s">
        <v>72</v>
      </c>
      <c r="R1743" t="s">
        <v>1122</v>
      </c>
    </row>
    <row r="1744" spans="16:18" x14ac:dyDescent="0.25">
      <c r="P1744" t="s">
        <v>3008</v>
      </c>
      <c r="Q1744" t="s">
        <v>72</v>
      </c>
      <c r="R1744" t="s">
        <v>1124</v>
      </c>
    </row>
    <row r="1745" spans="16:18" x14ac:dyDescent="0.25">
      <c r="P1745" t="s">
        <v>3009</v>
      </c>
      <c r="Q1745" t="s">
        <v>72</v>
      </c>
      <c r="R1745" t="s">
        <v>2150</v>
      </c>
    </row>
    <row r="1746" spans="16:18" x14ac:dyDescent="0.25">
      <c r="P1746" t="s">
        <v>3011</v>
      </c>
      <c r="Q1746" t="s">
        <v>73</v>
      </c>
      <c r="R1746" t="s">
        <v>3010</v>
      </c>
    </row>
    <row r="1747" spans="16:18" x14ac:dyDescent="0.25">
      <c r="P1747" t="s">
        <v>3012</v>
      </c>
      <c r="Q1747" t="s">
        <v>73</v>
      </c>
      <c r="R1747" t="s">
        <v>385</v>
      </c>
    </row>
    <row r="1748" spans="16:18" x14ac:dyDescent="0.25">
      <c r="P1748" t="s">
        <v>3013</v>
      </c>
      <c r="Q1748" t="s">
        <v>73</v>
      </c>
      <c r="R1748" t="s">
        <v>646</v>
      </c>
    </row>
    <row r="1749" spans="16:18" x14ac:dyDescent="0.25">
      <c r="P1749" t="s">
        <v>3015</v>
      </c>
      <c r="Q1749" t="s">
        <v>73</v>
      </c>
      <c r="R1749" t="s">
        <v>3014</v>
      </c>
    </row>
    <row r="1750" spans="16:18" x14ac:dyDescent="0.25">
      <c r="P1750" t="s">
        <v>3017</v>
      </c>
      <c r="Q1750" t="s">
        <v>73</v>
      </c>
      <c r="R1750" t="s">
        <v>3016</v>
      </c>
    </row>
    <row r="1751" spans="16:18" x14ac:dyDescent="0.25">
      <c r="P1751" t="s">
        <v>3019</v>
      </c>
      <c r="Q1751" t="s">
        <v>73</v>
      </c>
      <c r="R1751" t="s">
        <v>3018</v>
      </c>
    </row>
    <row r="1752" spans="16:18" x14ac:dyDescent="0.25">
      <c r="P1752" t="s">
        <v>3020</v>
      </c>
      <c r="Q1752" t="s">
        <v>73</v>
      </c>
      <c r="R1752" t="s">
        <v>520</v>
      </c>
    </row>
    <row r="1753" spans="16:18" x14ac:dyDescent="0.25">
      <c r="P1753" t="s">
        <v>3022</v>
      </c>
      <c r="Q1753" t="s">
        <v>73</v>
      </c>
      <c r="R1753" t="s">
        <v>3021</v>
      </c>
    </row>
    <row r="1754" spans="16:18" x14ac:dyDescent="0.25">
      <c r="P1754" t="s">
        <v>3023</v>
      </c>
      <c r="Q1754" t="s">
        <v>73</v>
      </c>
      <c r="R1754" t="s">
        <v>436</v>
      </c>
    </row>
    <row r="1755" spans="16:18" x14ac:dyDescent="0.25">
      <c r="P1755" t="s">
        <v>3024</v>
      </c>
      <c r="Q1755" t="s">
        <v>73</v>
      </c>
      <c r="R1755" t="s">
        <v>1590</v>
      </c>
    </row>
    <row r="1756" spans="16:18" x14ac:dyDescent="0.25">
      <c r="P1756" t="s">
        <v>3025</v>
      </c>
      <c r="Q1756" t="s">
        <v>73</v>
      </c>
      <c r="R1756" t="s">
        <v>685</v>
      </c>
    </row>
    <row r="1757" spans="16:18" x14ac:dyDescent="0.25">
      <c r="P1757" t="s">
        <v>3027</v>
      </c>
      <c r="Q1757" t="s">
        <v>73</v>
      </c>
      <c r="R1757" t="s">
        <v>3026</v>
      </c>
    </row>
    <row r="1758" spans="16:18" x14ac:dyDescent="0.25">
      <c r="P1758" t="s">
        <v>3029</v>
      </c>
      <c r="Q1758" t="s">
        <v>73</v>
      </c>
      <c r="R1758" t="s">
        <v>3028</v>
      </c>
    </row>
    <row r="1759" spans="16:18" x14ac:dyDescent="0.25">
      <c r="P1759" t="s">
        <v>3031</v>
      </c>
      <c r="Q1759" t="s">
        <v>73</v>
      </c>
      <c r="R1759" t="s">
        <v>3030</v>
      </c>
    </row>
    <row r="1760" spans="16:18" x14ac:dyDescent="0.25">
      <c r="P1760" t="s">
        <v>3033</v>
      </c>
      <c r="Q1760" t="s">
        <v>73</v>
      </c>
      <c r="R1760" t="s">
        <v>3032</v>
      </c>
    </row>
    <row r="1761" spans="16:18" x14ac:dyDescent="0.25">
      <c r="P1761" t="s">
        <v>3035</v>
      </c>
      <c r="Q1761" t="s">
        <v>73</v>
      </c>
      <c r="R1761" t="s">
        <v>3034</v>
      </c>
    </row>
    <row r="1762" spans="16:18" x14ac:dyDescent="0.25">
      <c r="P1762" t="s">
        <v>3037</v>
      </c>
      <c r="Q1762" t="s">
        <v>73</v>
      </c>
      <c r="R1762" t="s">
        <v>3036</v>
      </c>
    </row>
    <row r="1763" spans="16:18" x14ac:dyDescent="0.25">
      <c r="P1763" t="s">
        <v>3039</v>
      </c>
      <c r="Q1763" t="s">
        <v>74</v>
      </c>
      <c r="R1763" t="s">
        <v>3038</v>
      </c>
    </row>
    <row r="1764" spans="16:18" x14ac:dyDescent="0.25">
      <c r="P1764" t="s">
        <v>3040</v>
      </c>
      <c r="Q1764" t="s">
        <v>74</v>
      </c>
      <c r="R1764" t="s">
        <v>381</v>
      </c>
    </row>
    <row r="1765" spans="16:18" x14ac:dyDescent="0.25">
      <c r="P1765" t="s">
        <v>3042</v>
      </c>
      <c r="Q1765" t="s">
        <v>74</v>
      </c>
      <c r="R1765" t="s">
        <v>3041</v>
      </c>
    </row>
    <row r="1766" spans="16:18" x14ac:dyDescent="0.25">
      <c r="P1766" t="s">
        <v>3044</v>
      </c>
      <c r="Q1766" t="s">
        <v>74</v>
      </c>
      <c r="R1766" t="s">
        <v>3043</v>
      </c>
    </row>
    <row r="1767" spans="16:18" x14ac:dyDescent="0.25">
      <c r="P1767" t="s">
        <v>3046</v>
      </c>
      <c r="Q1767" t="s">
        <v>74</v>
      </c>
      <c r="R1767" t="s">
        <v>3045</v>
      </c>
    </row>
    <row r="1768" spans="16:18" x14ac:dyDescent="0.25">
      <c r="P1768" t="s">
        <v>3047</v>
      </c>
      <c r="Q1768" t="s">
        <v>74</v>
      </c>
      <c r="R1768" t="s">
        <v>804</v>
      </c>
    </row>
    <row r="1769" spans="16:18" x14ac:dyDescent="0.25">
      <c r="P1769" t="s">
        <v>3049</v>
      </c>
      <c r="Q1769" t="s">
        <v>74</v>
      </c>
      <c r="R1769" t="s">
        <v>3048</v>
      </c>
    </row>
    <row r="1770" spans="16:18" x14ac:dyDescent="0.25">
      <c r="P1770" t="s">
        <v>3051</v>
      </c>
      <c r="Q1770" t="s">
        <v>74</v>
      </c>
      <c r="R1770" t="s">
        <v>3050</v>
      </c>
    </row>
    <row r="1771" spans="16:18" x14ac:dyDescent="0.25">
      <c r="P1771" t="s">
        <v>3053</v>
      </c>
      <c r="Q1771" t="s">
        <v>74</v>
      </c>
      <c r="R1771" t="s">
        <v>3052</v>
      </c>
    </row>
    <row r="1772" spans="16:18" x14ac:dyDescent="0.25">
      <c r="P1772" t="s">
        <v>3054</v>
      </c>
      <c r="Q1772" t="s">
        <v>74</v>
      </c>
      <c r="R1772" t="s">
        <v>1482</v>
      </c>
    </row>
    <row r="1773" spans="16:18" x14ac:dyDescent="0.25">
      <c r="P1773" t="s">
        <v>3056</v>
      </c>
      <c r="Q1773" t="s">
        <v>41</v>
      </c>
      <c r="R1773" t="s">
        <v>3055</v>
      </c>
    </row>
    <row r="1774" spans="16:18" x14ac:dyDescent="0.25">
      <c r="P1774" t="s">
        <v>3058</v>
      </c>
      <c r="Q1774" t="s">
        <v>41</v>
      </c>
      <c r="R1774" t="s">
        <v>3057</v>
      </c>
    </row>
    <row r="1775" spans="16:18" x14ac:dyDescent="0.25">
      <c r="P1775" t="s">
        <v>3060</v>
      </c>
      <c r="Q1775" t="s">
        <v>41</v>
      </c>
      <c r="R1775" t="s">
        <v>3059</v>
      </c>
    </row>
    <row r="1776" spans="16:18" x14ac:dyDescent="0.25">
      <c r="P1776" t="s">
        <v>3061</v>
      </c>
      <c r="Q1776" t="s">
        <v>41</v>
      </c>
      <c r="R1776" t="s">
        <v>903</v>
      </c>
    </row>
    <row r="1777" spans="16:18" x14ac:dyDescent="0.25">
      <c r="P1777" t="s">
        <v>3063</v>
      </c>
      <c r="Q1777" t="s">
        <v>41</v>
      </c>
      <c r="R1777" t="s">
        <v>3062</v>
      </c>
    </row>
    <row r="1778" spans="16:18" x14ac:dyDescent="0.25">
      <c r="P1778" t="s">
        <v>3064</v>
      </c>
      <c r="Q1778" t="s">
        <v>41</v>
      </c>
      <c r="R1778" t="s">
        <v>1247</v>
      </c>
    </row>
    <row r="1779" spans="16:18" x14ac:dyDescent="0.25">
      <c r="P1779" t="s">
        <v>3065</v>
      </c>
      <c r="Q1779" t="s">
        <v>41</v>
      </c>
      <c r="R1779" t="s">
        <v>2201</v>
      </c>
    </row>
    <row r="1780" spans="16:18" x14ac:dyDescent="0.25">
      <c r="P1780" t="s">
        <v>3067</v>
      </c>
      <c r="Q1780" t="s">
        <v>41</v>
      </c>
      <c r="R1780" t="s">
        <v>3066</v>
      </c>
    </row>
    <row r="1781" spans="16:18" x14ac:dyDescent="0.25">
      <c r="P1781" t="s">
        <v>3069</v>
      </c>
      <c r="Q1781" t="s">
        <v>41</v>
      </c>
      <c r="R1781" t="s">
        <v>3068</v>
      </c>
    </row>
    <row r="1782" spans="16:18" x14ac:dyDescent="0.25">
      <c r="P1782" t="s">
        <v>3071</v>
      </c>
      <c r="Q1782" t="s">
        <v>41</v>
      </c>
      <c r="R1782" t="s">
        <v>3070</v>
      </c>
    </row>
    <row r="1783" spans="16:18" x14ac:dyDescent="0.25">
      <c r="P1783" t="s">
        <v>3072</v>
      </c>
      <c r="Q1783" t="s">
        <v>41</v>
      </c>
      <c r="R1783" t="s">
        <v>1321</v>
      </c>
    </row>
    <row r="1784" spans="16:18" x14ac:dyDescent="0.25">
      <c r="P1784" t="s">
        <v>3073</v>
      </c>
      <c r="Q1784" t="s">
        <v>41</v>
      </c>
      <c r="R1784" t="s">
        <v>735</v>
      </c>
    </row>
    <row r="1785" spans="16:18" x14ac:dyDescent="0.25">
      <c r="P1785" t="s">
        <v>3075</v>
      </c>
      <c r="Q1785" t="s">
        <v>41</v>
      </c>
      <c r="R1785" t="s">
        <v>3074</v>
      </c>
    </row>
    <row r="1786" spans="16:18" x14ac:dyDescent="0.25">
      <c r="P1786" t="s">
        <v>3076</v>
      </c>
      <c r="Q1786" t="s">
        <v>41</v>
      </c>
      <c r="R1786" t="s">
        <v>1747</v>
      </c>
    </row>
    <row r="1787" spans="16:18" x14ac:dyDescent="0.25">
      <c r="P1787" t="s">
        <v>3078</v>
      </c>
      <c r="Q1787" t="s">
        <v>41</v>
      </c>
      <c r="R1787" t="s">
        <v>3077</v>
      </c>
    </row>
    <row r="1788" spans="16:18" x14ac:dyDescent="0.25">
      <c r="P1788" t="s">
        <v>3080</v>
      </c>
      <c r="Q1788" t="s">
        <v>41</v>
      </c>
      <c r="R1788" t="s">
        <v>3079</v>
      </c>
    </row>
    <row r="1789" spans="16:18" x14ac:dyDescent="0.25">
      <c r="P1789" t="s">
        <v>3082</v>
      </c>
      <c r="Q1789" t="s">
        <v>41</v>
      </c>
      <c r="R1789" t="s">
        <v>3081</v>
      </c>
    </row>
    <row r="1790" spans="16:18" x14ac:dyDescent="0.25">
      <c r="P1790" t="s">
        <v>3083</v>
      </c>
      <c r="Q1790" t="s">
        <v>41</v>
      </c>
      <c r="R1790" t="s">
        <v>2145</v>
      </c>
    </row>
    <row r="1791" spans="16:18" x14ac:dyDescent="0.25">
      <c r="P1791" t="s">
        <v>3084</v>
      </c>
      <c r="Q1791" t="s">
        <v>41</v>
      </c>
      <c r="R1791" t="s">
        <v>749</v>
      </c>
    </row>
    <row r="1792" spans="16:18" x14ac:dyDescent="0.25">
      <c r="P1792" t="s">
        <v>3085</v>
      </c>
      <c r="Q1792" t="s">
        <v>41</v>
      </c>
      <c r="R1792" t="s">
        <v>487</v>
      </c>
    </row>
    <row r="1793" spans="16:18" x14ac:dyDescent="0.25">
      <c r="P1793" t="s">
        <v>3086</v>
      </c>
      <c r="Q1793" t="s">
        <v>41</v>
      </c>
      <c r="R1793" t="s">
        <v>1117</v>
      </c>
    </row>
    <row r="1794" spans="16:18" x14ac:dyDescent="0.25">
      <c r="P1794" t="s">
        <v>3088</v>
      </c>
      <c r="Q1794" t="s">
        <v>75</v>
      </c>
      <c r="R1794" t="s">
        <v>3087</v>
      </c>
    </row>
    <row r="1795" spans="16:18" x14ac:dyDescent="0.25">
      <c r="P1795" t="s">
        <v>3090</v>
      </c>
      <c r="Q1795" t="s">
        <v>75</v>
      </c>
      <c r="R1795" t="s">
        <v>3089</v>
      </c>
    </row>
    <row r="1796" spans="16:18" x14ac:dyDescent="0.25">
      <c r="P1796" t="s">
        <v>3092</v>
      </c>
      <c r="Q1796" t="s">
        <v>75</v>
      </c>
      <c r="R1796" t="s">
        <v>3091</v>
      </c>
    </row>
    <row r="1797" spans="16:18" x14ac:dyDescent="0.25">
      <c r="P1797" t="s">
        <v>3094</v>
      </c>
      <c r="Q1797" t="s">
        <v>75</v>
      </c>
      <c r="R1797" t="s">
        <v>3093</v>
      </c>
    </row>
    <row r="1798" spans="16:18" x14ac:dyDescent="0.25">
      <c r="P1798" t="s">
        <v>3095</v>
      </c>
      <c r="Q1798" t="s">
        <v>75</v>
      </c>
      <c r="R1798" t="s">
        <v>2902</v>
      </c>
    </row>
    <row r="1799" spans="16:18" x14ac:dyDescent="0.25">
      <c r="P1799" t="s">
        <v>3097</v>
      </c>
      <c r="Q1799" t="s">
        <v>75</v>
      </c>
      <c r="R1799" t="s">
        <v>3096</v>
      </c>
    </row>
    <row r="1800" spans="16:18" x14ac:dyDescent="0.25">
      <c r="P1800" t="s">
        <v>3099</v>
      </c>
      <c r="Q1800" t="s">
        <v>75</v>
      </c>
      <c r="R1800" t="s">
        <v>3098</v>
      </c>
    </row>
    <row r="1801" spans="16:18" x14ac:dyDescent="0.25">
      <c r="P1801" t="s">
        <v>3101</v>
      </c>
      <c r="Q1801" t="s">
        <v>75</v>
      </c>
      <c r="R1801" t="s">
        <v>3100</v>
      </c>
    </row>
    <row r="1802" spans="16:18" x14ac:dyDescent="0.25">
      <c r="P1802" t="s">
        <v>3103</v>
      </c>
      <c r="Q1802" t="s">
        <v>75</v>
      </c>
      <c r="R1802" t="s">
        <v>3102</v>
      </c>
    </row>
    <row r="1803" spans="16:18" x14ac:dyDescent="0.25">
      <c r="P1803" t="s">
        <v>3104</v>
      </c>
      <c r="Q1803" t="s">
        <v>75</v>
      </c>
      <c r="R1803" t="s">
        <v>415</v>
      </c>
    </row>
    <row r="1804" spans="16:18" x14ac:dyDescent="0.25">
      <c r="P1804" t="s">
        <v>3106</v>
      </c>
      <c r="Q1804" t="s">
        <v>75</v>
      </c>
      <c r="R1804" t="s">
        <v>3105</v>
      </c>
    </row>
    <row r="1805" spans="16:18" x14ac:dyDescent="0.25">
      <c r="P1805" t="s">
        <v>3108</v>
      </c>
      <c r="Q1805" t="s">
        <v>75</v>
      </c>
      <c r="R1805" t="s">
        <v>3107</v>
      </c>
    </row>
    <row r="1806" spans="16:18" x14ac:dyDescent="0.25">
      <c r="P1806" t="s">
        <v>3110</v>
      </c>
      <c r="Q1806" t="s">
        <v>75</v>
      </c>
      <c r="R1806" t="s">
        <v>3109</v>
      </c>
    </row>
    <row r="1807" spans="16:18" x14ac:dyDescent="0.25">
      <c r="P1807" t="s">
        <v>3112</v>
      </c>
      <c r="Q1807" t="s">
        <v>75</v>
      </c>
      <c r="R1807" t="s">
        <v>3111</v>
      </c>
    </row>
    <row r="1808" spans="16:18" x14ac:dyDescent="0.25">
      <c r="P1808" t="s">
        <v>3113</v>
      </c>
      <c r="Q1808" t="s">
        <v>75</v>
      </c>
      <c r="R1808" t="s">
        <v>436</v>
      </c>
    </row>
    <row r="1809" spans="16:18" x14ac:dyDescent="0.25">
      <c r="P1809" t="s">
        <v>3115</v>
      </c>
      <c r="Q1809" t="s">
        <v>75</v>
      </c>
      <c r="R1809" t="s">
        <v>3114</v>
      </c>
    </row>
    <row r="1810" spans="16:18" x14ac:dyDescent="0.25">
      <c r="P1810" t="s">
        <v>3117</v>
      </c>
      <c r="Q1810" t="s">
        <v>75</v>
      </c>
      <c r="R1810" t="s">
        <v>3116</v>
      </c>
    </row>
    <row r="1811" spans="16:18" x14ac:dyDescent="0.25">
      <c r="P1811" t="s">
        <v>3119</v>
      </c>
      <c r="Q1811" t="s">
        <v>75</v>
      </c>
      <c r="R1811" t="s">
        <v>3118</v>
      </c>
    </row>
    <row r="1812" spans="16:18" x14ac:dyDescent="0.25">
      <c r="P1812" t="s">
        <v>3121</v>
      </c>
      <c r="Q1812" t="s">
        <v>75</v>
      </c>
      <c r="R1812" t="s">
        <v>3120</v>
      </c>
    </row>
    <row r="1813" spans="16:18" x14ac:dyDescent="0.25">
      <c r="P1813" t="s">
        <v>3122</v>
      </c>
      <c r="Q1813" t="s">
        <v>75</v>
      </c>
      <c r="R1813" t="s">
        <v>694</v>
      </c>
    </row>
    <row r="1814" spans="16:18" x14ac:dyDescent="0.25">
      <c r="P1814" t="s">
        <v>3124</v>
      </c>
      <c r="Q1814" t="s">
        <v>75</v>
      </c>
      <c r="R1814" t="s">
        <v>3123</v>
      </c>
    </row>
    <row r="1815" spans="16:18" x14ac:dyDescent="0.25">
      <c r="P1815" t="s">
        <v>3126</v>
      </c>
      <c r="Q1815" t="s">
        <v>75</v>
      </c>
      <c r="R1815" t="s">
        <v>3125</v>
      </c>
    </row>
    <row r="1816" spans="16:18" x14ac:dyDescent="0.25">
      <c r="P1816" t="s">
        <v>3127</v>
      </c>
      <c r="Q1816" t="s">
        <v>75</v>
      </c>
      <c r="R1816" t="s">
        <v>2850</v>
      </c>
    </row>
    <row r="1817" spans="16:18" x14ac:dyDescent="0.25">
      <c r="P1817" t="s">
        <v>3129</v>
      </c>
      <c r="Q1817" t="s">
        <v>75</v>
      </c>
      <c r="R1817" t="s">
        <v>3128</v>
      </c>
    </row>
    <row r="1818" spans="16:18" x14ac:dyDescent="0.25">
      <c r="P1818" t="s">
        <v>3130</v>
      </c>
      <c r="Q1818" t="s">
        <v>75</v>
      </c>
      <c r="R1818" t="s">
        <v>715</v>
      </c>
    </row>
    <row r="1819" spans="16:18" x14ac:dyDescent="0.25">
      <c r="P1819" t="s">
        <v>3131</v>
      </c>
      <c r="Q1819" t="s">
        <v>75</v>
      </c>
      <c r="R1819" t="s">
        <v>717</v>
      </c>
    </row>
    <row r="1820" spans="16:18" x14ac:dyDescent="0.25">
      <c r="P1820" t="s">
        <v>3133</v>
      </c>
      <c r="Q1820" t="s">
        <v>75</v>
      </c>
      <c r="R1820" t="s">
        <v>3132</v>
      </c>
    </row>
    <row r="1821" spans="16:18" x14ac:dyDescent="0.25">
      <c r="P1821" t="s">
        <v>3134</v>
      </c>
      <c r="Q1821" t="s">
        <v>75</v>
      </c>
      <c r="R1821" t="s">
        <v>586</v>
      </c>
    </row>
    <row r="1822" spans="16:18" x14ac:dyDescent="0.25">
      <c r="P1822" t="s">
        <v>3136</v>
      </c>
      <c r="Q1822" t="s">
        <v>75</v>
      </c>
      <c r="R1822" t="s">
        <v>3135</v>
      </c>
    </row>
    <row r="1823" spans="16:18" x14ac:dyDescent="0.25">
      <c r="P1823" t="s">
        <v>3138</v>
      </c>
      <c r="Q1823" t="s">
        <v>75</v>
      </c>
      <c r="R1823" t="s">
        <v>3137</v>
      </c>
    </row>
    <row r="1824" spans="16:18" x14ac:dyDescent="0.25">
      <c r="P1824" t="s">
        <v>3140</v>
      </c>
      <c r="Q1824" t="s">
        <v>75</v>
      </c>
      <c r="R1824" t="s">
        <v>3139</v>
      </c>
    </row>
    <row r="1825" spans="16:18" x14ac:dyDescent="0.25">
      <c r="P1825" t="s">
        <v>3141</v>
      </c>
      <c r="Q1825" t="s">
        <v>75</v>
      </c>
      <c r="R1825" t="s">
        <v>487</v>
      </c>
    </row>
    <row r="1826" spans="16:18" x14ac:dyDescent="0.25">
      <c r="P1826" t="s">
        <v>3143</v>
      </c>
      <c r="Q1826" t="s">
        <v>75</v>
      </c>
      <c r="R1826" t="s">
        <v>3142</v>
      </c>
    </row>
    <row r="1827" spans="16:18" x14ac:dyDescent="0.25">
      <c r="P1827" t="s">
        <v>3145</v>
      </c>
      <c r="Q1827" t="s">
        <v>42</v>
      </c>
      <c r="R1827" t="s">
        <v>3144</v>
      </c>
    </row>
    <row r="1828" spans="16:18" x14ac:dyDescent="0.25">
      <c r="P1828" t="s">
        <v>3146</v>
      </c>
      <c r="Q1828" t="s">
        <v>42</v>
      </c>
      <c r="R1828" t="s">
        <v>2152</v>
      </c>
    </row>
    <row r="1829" spans="16:18" x14ac:dyDescent="0.25">
      <c r="P1829" t="s">
        <v>3148</v>
      </c>
      <c r="Q1829" t="s">
        <v>42</v>
      </c>
      <c r="R1829" t="s">
        <v>3147</v>
      </c>
    </row>
    <row r="1830" spans="16:18" x14ac:dyDescent="0.25">
      <c r="P1830" t="s">
        <v>3150</v>
      </c>
      <c r="Q1830" t="s">
        <v>42</v>
      </c>
      <c r="R1830" t="s">
        <v>3149</v>
      </c>
    </row>
    <row r="1831" spans="16:18" x14ac:dyDescent="0.25">
      <c r="P1831" t="s">
        <v>3152</v>
      </c>
      <c r="Q1831" t="s">
        <v>42</v>
      </c>
      <c r="R1831" t="s">
        <v>3151</v>
      </c>
    </row>
    <row r="1832" spans="16:18" x14ac:dyDescent="0.25">
      <c r="P1832" t="s">
        <v>3154</v>
      </c>
      <c r="Q1832" t="s">
        <v>42</v>
      </c>
      <c r="R1832" t="s">
        <v>3153</v>
      </c>
    </row>
    <row r="1833" spans="16:18" x14ac:dyDescent="0.25">
      <c r="P1833" t="s">
        <v>3155</v>
      </c>
      <c r="Q1833" t="s">
        <v>42</v>
      </c>
      <c r="R1833" t="s">
        <v>1666</v>
      </c>
    </row>
    <row r="1834" spans="16:18" x14ac:dyDescent="0.25">
      <c r="P1834" t="s">
        <v>3157</v>
      </c>
      <c r="Q1834" t="s">
        <v>42</v>
      </c>
      <c r="R1834" t="s">
        <v>3156</v>
      </c>
    </row>
    <row r="1835" spans="16:18" x14ac:dyDescent="0.25">
      <c r="P1835" t="s">
        <v>3159</v>
      </c>
      <c r="Q1835" t="s">
        <v>42</v>
      </c>
      <c r="R1835" t="s">
        <v>3158</v>
      </c>
    </row>
    <row r="1836" spans="16:18" x14ac:dyDescent="0.25">
      <c r="P1836" t="s">
        <v>3160</v>
      </c>
      <c r="Q1836" t="s">
        <v>42</v>
      </c>
      <c r="R1836" t="s">
        <v>1241</v>
      </c>
    </row>
    <row r="1837" spans="16:18" x14ac:dyDescent="0.25">
      <c r="P1837" t="s">
        <v>3161</v>
      </c>
      <c r="Q1837" t="s">
        <v>42</v>
      </c>
      <c r="R1837" t="s">
        <v>391</v>
      </c>
    </row>
    <row r="1838" spans="16:18" x14ac:dyDescent="0.25">
      <c r="P1838" t="s">
        <v>3163</v>
      </c>
      <c r="Q1838" t="s">
        <v>42</v>
      </c>
      <c r="R1838" t="s">
        <v>3162</v>
      </c>
    </row>
    <row r="1839" spans="16:18" x14ac:dyDescent="0.25">
      <c r="P1839" t="s">
        <v>3164</v>
      </c>
      <c r="Q1839" t="s">
        <v>42</v>
      </c>
      <c r="R1839" t="s">
        <v>110</v>
      </c>
    </row>
    <row r="1840" spans="16:18" x14ac:dyDescent="0.25">
      <c r="P1840" t="s">
        <v>3166</v>
      </c>
      <c r="Q1840" t="s">
        <v>42</v>
      </c>
      <c r="R1840" t="s">
        <v>3165</v>
      </c>
    </row>
    <row r="1841" spans="16:18" x14ac:dyDescent="0.25">
      <c r="P1841" t="s">
        <v>3168</v>
      </c>
      <c r="Q1841" t="s">
        <v>42</v>
      </c>
      <c r="R1841" t="s">
        <v>3167</v>
      </c>
    </row>
    <row r="1842" spans="16:18" x14ac:dyDescent="0.25">
      <c r="P1842" t="s">
        <v>3169</v>
      </c>
      <c r="Q1842" t="s">
        <v>42</v>
      </c>
      <c r="R1842" t="s">
        <v>2201</v>
      </c>
    </row>
    <row r="1843" spans="16:18" x14ac:dyDescent="0.25">
      <c r="P1843" t="s">
        <v>3170</v>
      </c>
      <c r="Q1843" t="s">
        <v>42</v>
      </c>
      <c r="R1843" t="s">
        <v>214</v>
      </c>
    </row>
    <row r="1844" spans="16:18" x14ac:dyDescent="0.25">
      <c r="P1844" t="s">
        <v>3171</v>
      </c>
      <c r="Q1844" t="s">
        <v>42</v>
      </c>
      <c r="R1844" t="s">
        <v>411</v>
      </c>
    </row>
    <row r="1845" spans="16:18" x14ac:dyDescent="0.25">
      <c r="P1845" t="s">
        <v>3172</v>
      </c>
      <c r="Q1845" t="s">
        <v>42</v>
      </c>
      <c r="R1845" t="s">
        <v>2256</v>
      </c>
    </row>
    <row r="1846" spans="16:18" x14ac:dyDescent="0.25">
      <c r="P1846" t="s">
        <v>3173</v>
      </c>
      <c r="Q1846" t="s">
        <v>42</v>
      </c>
      <c r="R1846" t="s">
        <v>218</v>
      </c>
    </row>
    <row r="1847" spans="16:18" x14ac:dyDescent="0.25">
      <c r="P1847" t="s">
        <v>3174</v>
      </c>
      <c r="Q1847" t="s">
        <v>42</v>
      </c>
      <c r="R1847" t="s">
        <v>794</v>
      </c>
    </row>
    <row r="1848" spans="16:18" x14ac:dyDescent="0.25">
      <c r="P1848" t="s">
        <v>3176</v>
      </c>
      <c r="Q1848" t="s">
        <v>42</v>
      </c>
      <c r="R1848" t="s">
        <v>3175</v>
      </c>
    </row>
    <row r="1849" spans="16:18" x14ac:dyDescent="0.25">
      <c r="P1849" t="s">
        <v>3177</v>
      </c>
      <c r="Q1849" t="s">
        <v>42</v>
      </c>
      <c r="R1849" t="s">
        <v>228</v>
      </c>
    </row>
    <row r="1850" spans="16:18" x14ac:dyDescent="0.25">
      <c r="P1850" t="s">
        <v>3178</v>
      </c>
      <c r="Q1850" t="s">
        <v>42</v>
      </c>
      <c r="R1850" t="s">
        <v>528</v>
      </c>
    </row>
    <row r="1851" spans="16:18" x14ac:dyDescent="0.25">
      <c r="P1851" t="s">
        <v>3179</v>
      </c>
      <c r="Q1851" t="s">
        <v>42</v>
      </c>
      <c r="R1851" t="s">
        <v>1196</v>
      </c>
    </row>
    <row r="1852" spans="16:18" x14ac:dyDescent="0.25">
      <c r="P1852" t="s">
        <v>3180</v>
      </c>
      <c r="Q1852" t="s">
        <v>42</v>
      </c>
      <c r="R1852" t="s">
        <v>1300</v>
      </c>
    </row>
    <row r="1853" spans="16:18" x14ac:dyDescent="0.25">
      <c r="P1853" t="s">
        <v>3181</v>
      </c>
      <c r="Q1853" t="s">
        <v>42</v>
      </c>
      <c r="R1853" t="s">
        <v>244</v>
      </c>
    </row>
    <row r="1854" spans="16:18" x14ac:dyDescent="0.25">
      <c r="P1854" t="s">
        <v>3182</v>
      </c>
      <c r="Q1854" t="s">
        <v>42</v>
      </c>
      <c r="R1854" t="s">
        <v>254</v>
      </c>
    </row>
    <row r="1855" spans="16:18" x14ac:dyDescent="0.25">
      <c r="P1855" t="s">
        <v>3183</v>
      </c>
      <c r="Q1855" t="s">
        <v>42</v>
      </c>
      <c r="R1855" t="s">
        <v>256</v>
      </c>
    </row>
    <row r="1856" spans="16:18" x14ac:dyDescent="0.25">
      <c r="P1856" t="s">
        <v>3184</v>
      </c>
      <c r="Q1856" t="s">
        <v>42</v>
      </c>
      <c r="R1856" t="s">
        <v>828</v>
      </c>
    </row>
    <row r="1857" spans="16:18" x14ac:dyDescent="0.25">
      <c r="P1857" t="s">
        <v>3185</v>
      </c>
      <c r="Q1857" t="s">
        <v>42</v>
      </c>
      <c r="R1857" t="s">
        <v>136</v>
      </c>
    </row>
    <row r="1858" spans="16:18" x14ac:dyDescent="0.25">
      <c r="P1858" t="s">
        <v>3187</v>
      </c>
      <c r="Q1858" t="s">
        <v>42</v>
      </c>
      <c r="R1858" t="s">
        <v>3186</v>
      </c>
    </row>
    <row r="1859" spans="16:18" x14ac:dyDescent="0.25">
      <c r="P1859" t="s">
        <v>3188</v>
      </c>
      <c r="Q1859" t="s">
        <v>42</v>
      </c>
      <c r="R1859" t="s">
        <v>1204</v>
      </c>
    </row>
    <row r="1860" spans="16:18" x14ac:dyDescent="0.25">
      <c r="P1860" t="s">
        <v>3190</v>
      </c>
      <c r="Q1860" t="s">
        <v>42</v>
      </c>
      <c r="R1860" t="s">
        <v>3189</v>
      </c>
    </row>
    <row r="1861" spans="16:18" x14ac:dyDescent="0.25">
      <c r="P1861" t="s">
        <v>3192</v>
      </c>
      <c r="Q1861" t="s">
        <v>42</v>
      </c>
      <c r="R1861" t="s">
        <v>3191</v>
      </c>
    </row>
    <row r="1862" spans="16:18" x14ac:dyDescent="0.25">
      <c r="P1862" t="s">
        <v>3193</v>
      </c>
      <c r="Q1862" t="s">
        <v>42</v>
      </c>
      <c r="R1862" t="s">
        <v>555</v>
      </c>
    </row>
    <row r="1863" spans="16:18" x14ac:dyDescent="0.25">
      <c r="P1863" t="s">
        <v>3195</v>
      </c>
      <c r="Q1863" t="s">
        <v>42</v>
      </c>
      <c r="R1863" t="s">
        <v>3194</v>
      </c>
    </row>
    <row r="1864" spans="16:18" x14ac:dyDescent="0.25">
      <c r="P1864" t="s">
        <v>3197</v>
      </c>
      <c r="Q1864" t="s">
        <v>42</v>
      </c>
      <c r="R1864" t="s">
        <v>3196</v>
      </c>
    </row>
    <row r="1865" spans="16:18" x14ac:dyDescent="0.25">
      <c r="P1865" t="s">
        <v>3198</v>
      </c>
      <c r="Q1865" t="s">
        <v>42</v>
      </c>
      <c r="R1865" t="s">
        <v>2337</v>
      </c>
    </row>
    <row r="1866" spans="16:18" x14ac:dyDescent="0.25">
      <c r="P1866" t="s">
        <v>3199</v>
      </c>
      <c r="Q1866" t="s">
        <v>42</v>
      </c>
      <c r="R1866" t="s">
        <v>844</v>
      </c>
    </row>
    <row r="1867" spans="16:18" x14ac:dyDescent="0.25">
      <c r="P1867" t="s">
        <v>3201</v>
      </c>
      <c r="Q1867" t="s">
        <v>42</v>
      </c>
      <c r="R1867" t="s">
        <v>3200</v>
      </c>
    </row>
    <row r="1868" spans="16:18" x14ac:dyDescent="0.25">
      <c r="P1868" t="s">
        <v>3203</v>
      </c>
      <c r="Q1868" t="s">
        <v>42</v>
      </c>
      <c r="R1868" t="s">
        <v>3202</v>
      </c>
    </row>
    <row r="1869" spans="16:18" x14ac:dyDescent="0.25">
      <c r="P1869" t="s">
        <v>3204</v>
      </c>
      <c r="Q1869" t="s">
        <v>42</v>
      </c>
      <c r="R1869" t="s">
        <v>1067</v>
      </c>
    </row>
    <row r="1870" spans="16:18" x14ac:dyDescent="0.25">
      <c r="P1870" t="s">
        <v>3206</v>
      </c>
      <c r="Q1870" t="s">
        <v>42</v>
      </c>
      <c r="R1870" t="s">
        <v>3205</v>
      </c>
    </row>
    <row r="1871" spans="16:18" x14ac:dyDescent="0.25">
      <c r="P1871" t="s">
        <v>3208</v>
      </c>
      <c r="Q1871" t="s">
        <v>42</v>
      </c>
      <c r="R1871" t="s">
        <v>3207</v>
      </c>
    </row>
    <row r="1872" spans="16:18" x14ac:dyDescent="0.25">
      <c r="P1872" t="s">
        <v>3210</v>
      </c>
      <c r="Q1872" t="s">
        <v>42</v>
      </c>
      <c r="R1872" t="s">
        <v>3209</v>
      </c>
    </row>
    <row r="1873" spans="16:18" x14ac:dyDescent="0.25">
      <c r="P1873" t="s">
        <v>3212</v>
      </c>
      <c r="Q1873" t="s">
        <v>42</v>
      </c>
      <c r="R1873" t="s">
        <v>3211</v>
      </c>
    </row>
    <row r="1874" spans="16:18" x14ac:dyDescent="0.25">
      <c r="P1874" t="s">
        <v>3214</v>
      </c>
      <c r="Q1874" t="s">
        <v>42</v>
      </c>
      <c r="R1874" t="s">
        <v>3213</v>
      </c>
    </row>
    <row r="1875" spans="16:18" x14ac:dyDescent="0.25">
      <c r="P1875" t="s">
        <v>3215</v>
      </c>
      <c r="Q1875" t="s">
        <v>42</v>
      </c>
      <c r="R1875" t="s">
        <v>1348</v>
      </c>
    </row>
    <row r="1876" spans="16:18" x14ac:dyDescent="0.25">
      <c r="P1876" t="s">
        <v>3217</v>
      </c>
      <c r="Q1876" t="s">
        <v>42</v>
      </c>
      <c r="R1876" t="s">
        <v>3216</v>
      </c>
    </row>
    <row r="1877" spans="16:18" x14ac:dyDescent="0.25">
      <c r="P1877" t="s">
        <v>3218</v>
      </c>
      <c r="Q1877" t="s">
        <v>42</v>
      </c>
      <c r="R1877" t="s">
        <v>1480</v>
      </c>
    </row>
    <row r="1878" spans="16:18" x14ac:dyDescent="0.25">
      <c r="P1878" t="s">
        <v>3219</v>
      </c>
      <c r="Q1878" t="s">
        <v>42</v>
      </c>
      <c r="R1878" t="s">
        <v>2214</v>
      </c>
    </row>
    <row r="1879" spans="16:18" x14ac:dyDescent="0.25">
      <c r="P1879" t="s">
        <v>3220</v>
      </c>
      <c r="Q1879" t="s">
        <v>42</v>
      </c>
      <c r="R1879" t="s">
        <v>1482</v>
      </c>
    </row>
    <row r="1880" spans="16:18" x14ac:dyDescent="0.25">
      <c r="P1880" t="s">
        <v>3222</v>
      </c>
      <c r="Q1880" t="s">
        <v>42</v>
      </c>
      <c r="R1880" t="s">
        <v>3221</v>
      </c>
    </row>
    <row r="1881" spans="16:18" x14ac:dyDescent="0.25">
      <c r="P1881" t="s">
        <v>3224</v>
      </c>
      <c r="Q1881" t="s">
        <v>42</v>
      </c>
      <c r="R1881" t="s">
        <v>3223</v>
      </c>
    </row>
    <row r="1882" spans="16:18" x14ac:dyDescent="0.25">
      <c r="P1882" t="s">
        <v>3226</v>
      </c>
      <c r="Q1882" t="s">
        <v>42</v>
      </c>
      <c r="R1882" t="s">
        <v>3225</v>
      </c>
    </row>
    <row r="1883" spans="16:18" x14ac:dyDescent="0.25">
      <c r="P1883" t="s">
        <v>3227</v>
      </c>
      <c r="Q1883" t="s">
        <v>42</v>
      </c>
      <c r="R1883" t="s">
        <v>1117</v>
      </c>
    </row>
    <row r="1884" spans="16:18" x14ac:dyDescent="0.25">
      <c r="P1884" t="s">
        <v>3228</v>
      </c>
      <c r="Q1884" t="s">
        <v>42</v>
      </c>
      <c r="R1884" t="s">
        <v>149</v>
      </c>
    </row>
    <row r="1885" spans="16:18" x14ac:dyDescent="0.25">
      <c r="P1885" t="s">
        <v>3229</v>
      </c>
      <c r="Q1885" t="s">
        <v>42</v>
      </c>
      <c r="R1885" t="s">
        <v>1120</v>
      </c>
    </row>
    <row r="1886" spans="16:18" x14ac:dyDescent="0.25">
      <c r="P1886" t="s">
        <v>3231</v>
      </c>
      <c r="Q1886" t="s">
        <v>42</v>
      </c>
      <c r="R1886" t="s">
        <v>3230</v>
      </c>
    </row>
    <row r="1887" spans="16:18" x14ac:dyDescent="0.25">
      <c r="P1887" t="s">
        <v>3232</v>
      </c>
      <c r="Q1887" t="s">
        <v>42</v>
      </c>
      <c r="R1887" t="s">
        <v>152</v>
      </c>
    </row>
    <row r="1888" spans="16:18" x14ac:dyDescent="0.25">
      <c r="P1888" t="s">
        <v>3234</v>
      </c>
      <c r="Q1888" t="s">
        <v>42</v>
      </c>
      <c r="R1888" t="s">
        <v>3233</v>
      </c>
    </row>
    <row r="1889" spans="16:18" x14ac:dyDescent="0.25">
      <c r="P1889" t="s">
        <v>3236</v>
      </c>
      <c r="Q1889" t="s">
        <v>76</v>
      </c>
      <c r="R1889" t="s">
        <v>3235</v>
      </c>
    </row>
    <row r="1890" spans="16:18" x14ac:dyDescent="0.25">
      <c r="P1890" t="s">
        <v>3237</v>
      </c>
      <c r="Q1890" t="s">
        <v>76</v>
      </c>
      <c r="R1890" t="s">
        <v>1222</v>
      </c>
    </row>
    <row r="1891" spans="16:18" x14ac:dyDescent="0.25">
      <c r="P1891" t="s">
        <v>3239</v>
      </c>
      <c r="Q1891" t="s">
        <v>76</v>
      </c>
      <c r="R1891" t="s">
        <v>3238</v>
      </c>
    </row>
    <row r="1892" spans="16:18" x14ac:dyDescent="0.25">
      <c r="P1892" t="s">
        <v>3241</v>
      </c>
      <c r="Q1892" t="s">
        <v>76</v>
      </c>
      <c r="R1892" t="s">
        <v>3240</v>
      </c>
    </row>
    <row r="1893" spans="16:18" x14ac:dyDescent="0.25">
      <c r="P1893" t="s">
        <v>3243</v>
      </c>
      <c r="Q1893" t="s">
        <v>76</v>
      </c>
      <c r="R1893" t="s">
        <v>3242</v>
      </c>
    </row>
    <row r="1894" spans="16:18" x14ac:dyDescent="0.25">
      <c r="P1894" t="s">
        <v>3245</v>
      </c>
      <c r="Q1894" t="s">
        <v>76</v>
      </c>
      <c r="R1894" t="s">
        <v>3244</v>
      </c>
    </row>
    <row r="1895" spans="16:18" x14ac:dyDescent="0.25">
      <c r="P1895" t="s">
        <v>3247</v>
      </c>
      <c r="Q1895" t="s">
        <v>76</v>
      </c>
      <c r="R1895" t="s">
        <v>3246</v>
      </c>
    </row>
    <row r="1896" spans="16:18" x14ac:dyDescent="0.25">
      <c r="P1896" t="s">
        <v>3249</v>
      </c>
      <c r="Q1896" t="s">
        <v>76</v>
      </c>
      <c r="R1896" t="s">
        <v>3248</v>
      </c>
    </row>
    <row r="1897" spans="16:18" x14ac:dyDescent="0.25">
      <c r="P1897" t="s">
        <v>3251</v>
      </c>
      <c r="Q1897" t="s">
        <v>76</v>
      </c>
      <c r="R1897" t="s">
        <v>3250</v>
      </c>
    </row>
    <row r="1898" spans="16:18" x14ac:dyDescent="0.25">
      <c r="P1898" t="s">
        <v>3253</v>
      </c>
      <c r="Q1898" t="s">
        <v>76</v>
      </c>
      <c r="R1898" t="s">
        <v>3252</v>
      </c>
    </row>
    <row r="1899" spans="16:18" x14ac:dyDescent="0.25">
      <c r="P1899" t="s">
        <v>3255</v>
      </c>
      <c r="Q1899" t="s">
        <v>76</v>
      </c>
      <c r="R1899" t="s">
        <v>3254</v>
      </c>
    </row>
    <row r="1900" spans="16:18" x14ac:dyDescent="0.25">
      <c r="P1900" t="s">
        <v>3256</v>
      </c>
      <c r="Q1900" t="s">
        <v>76</v>
      </c>
      <c r="R1900" t="s">
        <v>898</v>
      </c>
    </row>
    <row r="1901" spans="16:18" x14ac:dyDescent="0.25">
      <c r="P1901" t="s">
        <v>3258</v>
      </c>
      <c r="Q1901" t="s">
        <v>76</v>
      </c>
      <c r="R1901" t="s">
        <v>3257</v>
      </c>
    </row>
    <row r="1902" spans="16:18" x14ac:dyDescent="0.25">
      <c r="P1902" t="s">
        <v>3259</v>
      </c>
      <c r="Q1902" t="s">
        <v>76</v>
      </c>
      <c r="R1902" t="s">
        <v>1849</v>
      </c>
    </row>
    <row r="1903" spans="16:18" x14ac:dyDescent="0.25">
      <c r="P1903" t="s">
        <v>3260</v>
      </c>
      <c r="Q1903" t="s">
        <v>76</v>
      </c>
      <c r="R1903" t="s">
        <v>903</v>
      </c>
    </row>
    <row r="1904" spans="16:18" x14ac:dyDescent="0.25">
      <c r="P1904" t="s">
        <v>3262</v>
      </c>
      <c r="Q1904" t="s">
        <v>76</v>
      </c>
      <c r="R1904" t="s">
        <v>3261</v>
      </c>
    </row>
    <row r="1905" spans="16:18" x14ac:dyDescent="0.25">
      <c r="P1905" t="s">
        <v>3264</v>
      </c>
      <c r="Q1905" t="s">
        <v>76</v>
      </c>
      <c r="R1905" t="s">
        <v>3263</v>
      </c>
    </row>
    <row r="1906" spans="16:18" x14ac:dyDescent="0.25">
      <c r="P1906" t="s">
        <v>3266</v>
      </c>
      <c r="Q1906" t="s">
        <v>76</v>
      </c>
      <c r="R1906" t="s">
        <v>3265</v>
      </c>
    </row>
    <row r="1907" spans="16:18" x14ac:dyDescent="0.25">
      <c r="P1907" t="s">
        <v>3267</v>
      </c>
      <c r="Q1907" t="s">
        <v>76</v>
      </c>
      <c r="R1907" t="s">
        <v>912</v>
      </c>
    </row>
    <row r="1908" spans="16:18" x14ac:dyDescent="0.25">
      <c r="P1908" t="s">
        <v>3268</v>
      </c>
      <c r="Q1908" t="s">
        <v>76</v>
      </c>
      <c r="R1908" t="s">
        <v>174</v>
      </c>
    </row>
    <row r="1909" spans="16:18" x14ac:dyDescent="0.25">
      <c r="P1909" t="s">
        <v>3270</v>
      </c>
      <c r="Q1909" t="s">
        <v>76</v>
      </c>
      <c r="R1909" t="s">
        <v>3269</v>
      </c>
    </row>
    <row r="1910" spans="16:18" x14ac:dyDescent="0.25">
      <c r="P1910" t="s">
        <v>3271</v>
      </c>
      <c r="Q1910" t="s">
        <v>76</v>
      </c>
      <c r="R1910" t="s">
        <v>182</v>
      </c>
    </row>
    <row r="1911" spans="16:18" x14ac:dyDescent="0.25">
      <c r="P1911" t="s">
        <v>3272</v>
      </c>
      <c r="Q1911" t="s">
        <v>76</v>
      </c>
      <c r="R1911" t="s">
        <v>389</v>
      </c>
    </row>
    <row r="1912" spans="16:18" x14ac:dyDescent="0.25">
      <c r="P1912" t="s">
        <v>3274</v>
      </c>
      <c r="Q1912" t="s">
        <v>76</v>
      </c>
      <c r="R1912" t="s">
        <v>3273</v>
      </c>
    </row>
    <row r="1913" spans="16:18" x14ac:dyDescent="0.25">
      <c r="P1913" t="s">
        <v>3276</v>
      </c>
      <c r="Q1913" t="s">
        <v>76</v>
      </c>
      <c r="R1913" t="s">
        <v>3275</v>
      </c>
    </row>
    <row r="1914" spans="16:18" x14ac:dyDescent="0.25">
      <c r="P1914" t="s">
        <v>3277</v>
      </c>
      <c r="Q1914" t="s">
        <v>76</v>
      </c>
      <c r="R1914" t="s">
        <v>1247</v>
      </c>
    </row>
    <row r="1915" spans="16:18" x14ac:dyDescent="0.25">
      <c r="P1915" t="s">
        <v>3279</v>
      </c>
      <c r="Q1915" t="s">
        <v>76</v>
      </c>
      <c r="R1915" t="s">
        <v>3278</v>
      </c>
    </row>
    <row r="1916" spans="16:18" x14ac:dyDescent="0.25">
      <c r="P1916" t="s">
        <v>3281</v>
      </c>
      <c r="Q1916" t="s">
        <v>76</v>
      </c>
      <c r="R1916" t="s">
        <v>3280</v>
      </c>
    </row>
    <row r="1917" spans="16:18" x14ac:dyDescent="0.25">
      <c r="P1917" t="s">
        <v>3283</v>
      </c>
      <c r="Q1917" t="s">
        <v>76</v>
      </c>
      <c r="R1917" t="s">
        <v>3282</v>
      </c>
    </row>
    <row r="1918" spans="16:18" x14ac:dyDescent="0.25">
      <c r="P1918" t="s">
        <v>3285</v>
      </c>
      <c r="Q1918" t="s">
        <v>76</v>
      </c>
      <c r="R1918" t="s">
        <v>3284</v>
      </c>
    </row>
    <row r="1919" spans="16:18" x14ac:dyDescent="0.25">
      <c r="P1919" t="s">
        <v>3287</v>
      </c>
      <c r="Q1919" t="s">
        <v>76</v>
      </c>
      <c r="R1919" t="s">
        <v>3286</v>
      </c>
    </row>
    <row r="1920" spans="16:18" x14ac:dyDescent="0.25">
      <c r="P1920" t="s">
        <v>3289</v>
      </c>
      <c r="Q1920" t="s">
        <v>76</v>
      </c>
      <c r="R1920" t="s">
        <v>3288</v>
      </c>
    </row>
    <row r="1921" spans="16:18" x14ac:dyDescent="0.25">
      <c r="P1921" t="s">
        <v>3291</v>
      </c>
      <c r="Q1921" t="s">
        <v>76</v>
      </c>
      <c r="R1921" t="s">
        <v>3290</v>
      </c>
    </row>
    <row r="1922" spans="16:18" x14ac:dyDescent="0.25">
      <c r="P1922" t="s">
        <v>3292</v>
      </c>
      <c r="Q1922" t="s">
        <v>76</v>
      </c>
      <c r="R1922" t="s">
        <v>968</v>
      </c>
    </row>
    <row r="1923" spans="16:18" x14ac:dyDescent="0.25">
      <c r="P1923" t="s">
        <v>3293</v>
      </c>
      <c r="Q1923" t="s">
        <v>76</v>
      </c>
      <c r="R1923" t="s">
        <v>214</v>
      </c>
    </row>
    <row r="1924" spans="16:18" x14ac:dyDescent="0.25">
      <c r="P1924" t="s">
        <v>3295</v>
      </c>
      <c r="Q1924" t="s">
        <v>76</v>
      </c>
      <c r="R1924" t="s">
        <v>3294</v>
      </c>
    </row>
    <row r="1925" spans="16:18" x14ac:dyDescent="0.25">
      <c r="P1925" t="s">
        <v>3297</v>
      </c>
      <c r="Q1925" t="s">
        <v>76</v>
      </c>
      <c r="R1925" t="s">
        <v>3296</v>
      </c>
    </row>
    <row r="1926" spans="16:18" x14ac:dyDescent="0.25">
      <c r="P1926" t="s">
        <v>3298</v>
      </c>
      <c r="Q1926" t="s">
        <v>76</v>
      </c>
      <c r="R1926" t="s">
        <v>347</v>
      </c>
    </row>
    <row r="1927" spans="16:18" x14ac:dyDescent="0.25">
      <c r="P1927" t="s">
        <v>3300</v>
      </c>
      <c r="Q1927" t="s">
        <v>76</v>
      </c>
      <c r="R1927" t="s">
        <v>3299</v>
      </c>
    </row>
    <row r="1928" spans="16:18" x14ac:dyDescent="0.25">
      <c r="P1928" t="s">
        <v>3301</v>
      </c>
      <c r="Q1928" t="s">
        <v>76</v>
      </c>
      <c r="R1928" t="s">
        <v>218</v>
      </c>
    </row>
    <row r="1929" spans="16:18" x14ac:dyDescent="0.25">
      <c r="P1929" t="s">
        <v>3303</v>
      </c>
      <c r="Q1929" t="s">
        <v>76</v>
      </c>
      <c r="R1929" t="s">
        <v>3302</v>
      </c>
    </row>
    <row r="1930" spans="16:18" x14ac:dyDescent="0.25">
      <c r="P1930" t="s">
        <v>3305</v>
      </c>
      <c r="Q1930" t="s">
        <v>76</v>
      </c>
      <c r="R1930" t="s">
        <v>3304</v>
      </c>
    </row>
    <row r="1931" spans="16:18" x14ac:dyDescent="0.25">
      <c r="P1931" t="s">
        <v>3307</v>
      </c>
      <c r="Q1931" t="s">
        <v>76</v>
      </c>
      <c r="R1931" t="s">
        <v>3306</v>
      </c>
    </row>
    <row r="1932" spans="16:18" x14ac:dyDescent="0.25">
      <c r="P1932" t="s">
        <v>3309</v>
      </c>
      <c r="Q1932" t="s">
        <v>76</v>
      </c>
      <c r="R1932" t="s">
        <v>3308</v>
      </c>
    </row>
    <row r="1933" spans="16:18" x14ac:dyDescent="0.25">
      <c r="P1933" t="s">
        <v>3310</v>
      </c>
      <c r="Q1933" t="s">
        <v>76</v>
      </c>
      <c r="R1933" t="s">
        <v>1274</v>
      </c>
    </row>
    <row r="1934" spans="16:18" x14ac:dyDescent="0.25">
      <c r="P1934" t="s">
        <v>3312</v>
      </c>
      <c r="Q1934" t="s">
        <v>76</v>
      </c>
      <c r="R1934" t="s">
        <v>3311</v>
      </c>
    </row>
    <row r="1935" spans="16:18" x14ac:dyDescent="0.25">
      <c r="P1935" t="s">
        <v>3314</v>
      </c>
      <c r="Q1935" t="s">
        <v>76</v>
      </c>
      <c r="R1935" t="s">
        <v>3313</v>
      </c>
    </row>
    <row r="1936" spans="16:18" x14ac:dyDescent="0.25">
      <c r="P1936" t="s">
        <v>3316</v>
      </c>
      <c r="Q1936" t="s">
        <v>76</v>
      </c>
      <c r="R1936" t="s">
        <v>3315</v>
      </c>
    </row>
    <row r="1937" spans="16:18" x14ac:dyDescent="0.25">
      <c r="P1937" t="s">
        <v>3318</v>
      </c>
      <c r="Q1937" t="s">
        <v>76</v>
      </c>
      <c r="R1937" t="s">
        <v>3317</v>
      </c>
    </row>
    <row r="1938" spans="16:18" x14ac:dyDescent="0.25">
      <c r="P1938" t="s">
        <v>3319</v>
      </c>
      <c r="Q1938" t="s">
        <v>76</v>
      </c>
      <c r="R1938" t="s">
        <v>226</v>
      </c>
    </row>
    <row r="1939" spans="16:18" x14ac:dyDescent="0.25">
      <c r="P1939" t="s">
        <v>3321</v>
      </c>
      <c r="Q1939" t="s">
        <v>76</v>
      </c>
      <c r="R1939" t="s">
        <v>3320</v>
      </c>
    </row>
    <row r="1940" spans="16:18" x14ac:dyDescent="0.25">
      <c r="P1940" t="s">
        <v>3322</v>
      </c>
      <c r="Q1940" t="s">
        <v>76</v>
      </c>
      <c r="R1940" t="s">
        <v>1012</v>
      </c>
    </row>
    <row r="1941" spans="16:18" x14ac:dyDescent="0.25">
      <c r="P1941" t="s">
        <v>3323</v>
      </c>
      <c r="Q1941" t="s">
        <v>76</v>
      </c>
      <c r="R1941" t="s">
        <v>236</v>
      </c>
    </row>
    <row r="1942" spans="16:18" x14ac:dyDescent="0.25">
      <c r="P1942" t="s">
        <v>3325</v>
      </c>
      <c r="Q1942" t="s">
        <v>76</v>
      </c>
      <c r="R1942" t="s">
        <v>3324</v>
      </c>
    </row>
    <row r="1943" spans="16:18" x14ac:dyDescent="0.25">
      <c r="P1943" t="s">
        <v>3326</v>
      </c>
      <c r="Q1943" t="s">
        <v>76</v>
      </c>
      <c r="R1943" t="s">
        <v>436</v>
      </c>
    </row>
    <row r="1944" spans="16:18" x14ac:dyDescent="0.25">
      <c r="P1944" t="s">
        <v>3328</v>
      </c>
      <c r="Q1944" t="s">
        <v>76</v>
      </c>
      <c r="R1944" t="s">
        <v>3327</v>
      </c>
    </row>
    <row r="1945" spans="16:18" x14ac:dyDescent="0.25">
      <c r="P1945" t="s">
        <v>3329</v>
      </c>
      <c r="Q1945" t="s">
        <v>76</v>
      </c>
      <c r="R1945" t="s">
        <v>242</v>
      </c>
    </row>
    <row r="1946" spans="16:18" x14ac:dyDescent="0.25">
      <c r="P1946" t="s">
        <v>3330</v>
      </c>
      <c r="Q1946" t="s">
        <v>76</v>
      </c>
      <c r="R1946" t="s">
        <v>244</v>
      </c>
    </row>
    <row r="1947" spans="16:18" x14ac:dyDescent="0.25">
      <c r="P1947" t="s">
        <v>3331</v>
      </c>
      <c r="Q1947" t="s">
        <v>76</v>
      </c>
      <c r="R1947" t="s">
        <v>825</v>
      </c>
    </row>
    <row r="1948" spans="16:18" x14ac:dyDescent="0.25">
      <c r="P1948" t="s">
        <v>3333</v>
      </c>
      <c r="Q1948" t="s">
        <v>76</v>
      </c>
      <c r="R1948" t="s">
        <v>3332</v>
      </c>
    </row>
    <row r="1949" spans="16:18" x14ac:dyDescent="0.25">
      <c r="P1949" t="s">
        <v>3334</v>
      </c>
      <c r="Q1949" t="s">
        <v>76</v>
      </c>
      <c r="R1949" t="s">
        <v>1037</v>
      </c>
    </row>
    <row r="1950" spans="16:18" x14ac:dyDescent="0.25">
      <c r="P1950" t="s">
        <v>3335</v>
      </c>
      <c r="Q1950" t="s">
        <v>76</v>
      </c>
      <c r="R1950" t="s">
        <v>256</v>
      </c>
    </row>
    <row r="1951" spans="16:18" x14ac:dyDescent="0.25">
      <c r="P1951" t="s">
        <v>3337</v>
      </c>
      <c r="Q1951" t="s">
        <v>76</v>
      </c>
      <c r="R1951" t="s">
        <v>3336</v>
      </c>
    </row>
    <row r="1952" spans="16:18" x14ac:dyDescent="0.25">
      <c r="P1952" t="s">
        <v>3339</v>
      </c>
      <c r="Q1952" t="s">
        <v>76</v>
      </c>
      <c r="R1952" t="s">
        <v>3338</v>
      </c>
    </row>
    <row r="1953" spans="16:18" x14ac:dyDescent="0.25">
      <c r="P1953" t="s">
        <v>3341</v>
      </c>
      <c r="Q1953" t="s">
        <v>76</v>
      </c>
      <c r="R1953" t="s">
        <v>3340</v>
      </c>
    </row>
    <row r="1954" spans="16:18" x14ac:dyDescent="0.25">
      <c r="P1954" t="s">
        <v>3343</v>
      </c>
      <c r="Q1954" t="s">
        <v>76</v>
      </c>
      <c r="R1954" t="s">
        <v>3342</v>
      </c>
    </row>
    <row r="1955" spans="16:18" x14ac:dyDescent="0.25">
      <c r="P1955" t="s">
        <v>3345</v>
      </c>
      <c r="Q1955" t="s">
        <v>76</v>
      </c>
      <c r="R1955" t="s">
        <v>3344</v>
      </c>
    </row>
    <row r="1956" spans="16:18" x14ac:dyDescent="0.25">
      <c r="P1956" t="s">
        <v>3346</v>
      </c>
      <c r="Q1956" t="s">
        <v>76</v>
      </c>
      <c r="R1956" t="s">
        <v>555</v>
      </c>
    </row>
    <row r="1957" spans="16:18" x14ac:dyDescent="0.25">
      <c r="P1957" t="s">
        <v>3348</v>
      </c>
      <c r="Q1957" t="s">
        <v>76</v>
      </c>
      <c r="R1957" t="s">
        <v>3347</v>
      </c>
    </row>
    <row r="1958" spans="16:18" x14ac:dyDescent="0.25">
      <c r="P1958" t="s">
        <v>3350</v>
      </c>
      <c r="Q1958" t="s">
        <v>76</v>
      </c>
      <c r="R1958" t="s">
        <v>3349</v>
      </c>
    </row>
    <row r="1959" spans="16:18" x14ac:dyDescent="0.25">
      <c r="P1959" t="s">
        <v>3352</v>
      </c>
      <c r="Q1959" t="s">
        <v>76</v>
      </c>
      <c r="R1959" t="s">
        <v>3351</v>
      </c>
    </row>
    <row r="1960" spans="16:18" x14ac:dyDescent="0.25">
      <c r="P1960" t="s">
        <v>3354</v>
      </c>
      <c r="Q1960" t="s">
        <v>76</v>
      </c>
      <c r="R1960" t="s">
        <v>3353</v>
      </c>
    </row>
    <row r="1961" spans="16:18" x14ac:dyDescent="0.25">
      <c r="P1961" t="s">
        <v>3356</v>
      </c>
      <c r="Q1961" t="s">
        <v>76</v>
      </c>
      <c r="R1961" t="s">
        <v>3355</v>
      </c>
    </row>
    <row r="1962" spans="16:18" x14ac:dyDescent="0.25">
      <c r="P1962" t="s">
        <v>3358</v>
      </c>
      <c r="Q1962" t="s">
        <v>76</v>
      </c>
      <c r="R1962" t="s">
        <v>3357</v>
      </c>
    </row>
    <row r="1963" spans="16:18" x14ac:dyDescent="0.25">
      <c r="P1963" t="s">
        <v>3359</v>
      </c>
      <c r="Q1963" t="s">
        <v>76</v>
      </c>
      <c r="R1963" t="s">
        <v>462</v>
      </c>
    </row>
    <row r="1964" spans="16:18" x14ac:dyDescent="0.25">
      <c r="P1964" t="s">
        <v>3360</v>
      </c>
      <c r="Q1964" t="s">
        <v>76</v>
      </c>
      <c r="R1964" t="s">
        <v>266</v>
      </c>
    </row>
    <row r="1965" spans="16:18" x14ac:dyDescent="0.25">
      <c r="P1965" t="s">
        <v>3361</v>
      </c>
      <c r="Q1965" t="s">
        <v>76</v>
      </c>
      <c r="R1965" t="s">
        <v>1067</v>
      </c>
    </row>
    <row r="1966" spans="16:18" x14ac:dyDescent="0.25">
      <c r="P1966" t="s">
        <v>3363</v>
      </c>
      <c r="Q1966" t="s">
        <v>76</v>
      </c>
      <c r="R1966" t="s">
        <v>3362</v>
      </c>
    </row>
    <row r="1967" spans="16:18" x14ac:dyDescent="0.25">
      <c r="P1967" t="s">
        <v>3364</v>
      </c>
      <c r="Q1967" t="s">
        <v>76</v>
      </c>
      <c r="R1967" t="s">
        <v>3050</v>
      </c>
    </row>
    <row r="1968" spans="16:18" x14ac:dyDescent="0.25">
      <c r="P1968" t="s">
        <v>3365</v>
      </c>
      <c r="Q1968" t="s">
        <v>76</v>
      </c>
      <c r="R1968" t="s">
        <v>1974</v>
      </c>
    </row>
    <row r="1969" spans="16:18" x14ac:dyDescent="0.25">
      <c r="P1969" t="s">
        <v>3367</v>
      </c>
      <c r="Q1969" t="s">
        <v>76</v>
      </c>
      <c r="R1969" t="s">
        <v>3366</v>
      </c>
    </row>
    <row r="1970" spans="16:18" x14ac:dyDescent="0.25">
      <c r="P1970" t="s">
        <v>3369</v>
      </c>
      <c r="Q1970" t="s">
        <v>76</v>
      </c>
      <c r="R1970" t="s">
        <v>3368</v>
      </c>
    </row>
    <row r="1971" spans="16:18" x14ac:dyDescent="0.25">
      <c r="P1971" t="s">
        <v>3370</v>
      </c>
      <c r="Q1971" t="s">
        <v>76</v>
      </c>
      <c r="R1971" t="s">
        <v>2760</v>
      </c>
    </row>
    <row r="1972" spans="16:18" x14ac:dyDescent="0.25">
      <c r="P1972" t="s">
        <v>3372</v>
      </c>
      <c r="Q1972" t="s">
        <v>76</v>
      </c>
      <c r="R1972" t="s">
        <v>3371</v>
      </c>
    </row>
    <row r="1973" spans="16:18" x14ac:dyDescent="0.25">
      <c r="P1973" t="s">
        <v>3374</v>
      </c>
      <c r="Q1973" t="s">
        <v>76</v>
      </c>
      <c r="R1973" t="s">
        <v>3373</v>
      </c>
    </row>
    <row r="1974" spans="16:18" x14ac:dyDescent="0.25">
      <c r="P1974" t="s">
        <v>3376</v>
      </c>
      <c r="Q1974" t="s">
        <v>76</v>
      </c>
      <c r="R1974" t="s">
        <v>3375</v>
      </c>
    </row>
    <row r="1975" spans="16:18" x14ac:dyDescent="0.25">
      <c r="P1975" t="s">
        <v>3378</v>
      </c>
      <c r="Q1975" t="s">
        <v>76</v>
      </c>
      <c r="R1975" t="s">
        <v>3377</v>
      </c>
    </row>
    <row r="1976" spans="16:18" x14ac:dyDescent="0.25">
      <c r="P1976" t="s">
        <v>3380</v>
      </c>
      <c r="Q1976" t="s">
        <v>76</v>
      </c>
      <c r="R1976" t="s">
        <v>3379</v>
      </c>
    </row>
    <row r="1977" spans="16:18" x14ac:dyDescent="0.25">
      <c r="P1977" t="s">
        <v>3382</v>
      </c>
      <c r="Q1977" t="s">
        <v>76</v>
      </c>
      <c r="R1977" t="s">
        <v>3381</v>
      </c>
    </row>
    <row r="1978" spans="16:18" x14ac:dyDescent="0.25">
      <c r="P1978" t="s">
        <v>3383</v>
      </c>
      <c r="Q1978" t="s">
        <v>76</v>
      </c>
      <c r="R1978" t="s">
        <v>487</v>
      </c>
    </row>
    <row r="1979" spans="16:18" x14ac:dyDescent="0.25">
      <c r="P1979" t="s">
        <v>3385</v>
      </c>
      <c r="Q1979" t="s">
        <v>76</v>
      </c>
      <c r="R1979" t="s">
        <v>3384</v>
      </c>
    </row>
    <row r="1980" spans="16:18" x14ac:dyDescent="0.25">
      <c r="P1980" t="s">
        <v>3387</v>
      </c>
      <c r="Q1980" t="s">
        <v>76</v>
      </c>
      <c r="R1980" t="s">
        <v>3386</v>
      </c>
    </row>
    <row r="1981" spans="16:18" x14ac:dyDescent="0.25">
      <c r="P1981" t="s">
        <v>3388</v>
      </c>
      <c r="Q1981" t="s">
        <v>76</v>
      </c>
      <c r="R1981" t="s">
        <v>1117</v>
      </c>
    </row>
    <row r="1982" spans="16:18" x14ac:dyDescent="0.25">
      <c r="P1982" t="s">
        <v>3389</v>
      </c>
      <c r="Q1982" t="s">
        <v>76</v>
      </c>
      <c r="R1982" t="s">
        <v>149</v>
      </c>
    </row>
    <row r="1983" spans="16:18" x14ac:dyDescent="0.25">
      <c r="P1983" t="s">
        <v>3391</v>
      </c>
      <c r="Q1983" t="s">
        <v>76</v>
      </c>
      <c r="R1983" t="s">
        <v>3390</v>
      </c>
    </row>
    <row r="1984" spans="16:18" x14ac:dyDescent="0.25">
      <c r="P1984" t="s">
        <v>3392</v>
      </c>
      <c r="Q1984" t="s">
        <v>76</v>
      </c>
      <c r="R1984" t="s">
        <v>1120</v>
      </c>
    </row>
    <row r="1985" spans="16:18" x14ac:dyDescent="0.25">
      <c r="P1985" t="s">
        <v>3393</v>
      </c>
      <c r="Q1985" t="s">
        <v>76</v>
      </c>
      <c r="R1985" t="s">
        <v>1130</v>
      </c>
    </row>
    <row r="1986" spans="16:18" x14ac:dyDescent="0.25">
      <c r="P1986" t="s">
        <v>3394</v>
      </c>
      <c r="Q1986" t="s">
        <v>76</v>
      </c>
      <c r="R1986" t="s">
        <v>1817</v>
      </c>
    </row>
    <row r="1987" spans="16:18" x14ac:dyDescent="0.25">
      <c r="P1987" t="s">
        <v>3396</v>
      </c>
      <c r="Q1987" t="s">
        <v>76</v>
      </c>
      <c r="R1987" t="s">
        <v>3395</v>
      </c>
    </row>
    <row r="1988" spans="16:18" x14ac:dyDescent="0.25">
      <c r="P1988" t="s">
        <v>3398</v>
      </c>
      <c r="Q1988" t="s">
        <v>76</v>
      </c>
      <c r="R1988" t="s">
        <v>3397</v>
      </c>
    </row>
    <row r="1989" spans="16:18" x14ac:dyDescent="0.25">
      <c r="P1989" t="s">
        <v>3399</v>
      </c>
      <c r="Q1989" t="s">
        <v>77</v>
      </c>
      <c r="R1989" t="s">
        <v>612</v>
      </c>
    </row>
    <row r="1990" spans="16:18" x14ac:dyDescent="0.25">
      <c r="P1990" t="s">
        <v>3401</v>
      </c>
      <c r="Q1990" t="s">
        <v>77</v>
      </c>
      <c r="R1990" t="s">
        <v>3400</v>
      </c>
    </row>
    <row r="1991" spans="16:18" x14ac:dyDescent="0.25">
      <c r="P1991" t="s">
        <v>3403</v>
      </c>
      <c r="Q1991" t="s">
        <v>77</v>
      </c>
      <c r="R1991" t="s">
        <v>3402</v>
      </c>
    </row>
    <row r="1992" spans="16:18" x14ac:dyDescent="0.25">
      <c r="P1992" t="s">
        <v>3405</v>
      </c>
      <c r="Q1992" t="s">
        <v>77</v>
      </c>
      <c r="R1992" t="s">
        <v>3404</v>
      </c>
    </row>
    <row r="1993" spans="16:18" x14ac:dyDescent="0.25">
      <c r="P1993" t="s">
        <v>3407</v>
      </c>
      <c r="Q1993" t="s">
        <v>77</v>
      </c>
      <c r="R1993" t="s">
        <v>3406</v>
      </c>
    </row>
    <row r="1994" spans="16:18" x14ac:dyDescent="0.25">
      <c r="P1994" t="s">
        <v>3409</v>
      </c>
      <c r="Q1994" t="s">
        <v>77</v>
      </c>
      <c r="R1994" t="s">
        <v>3408</v>
      </c>
    </row>
    <row r="1995" spans="16:18" x14ac:dyDescent="0.25">
      <c r="P1995" t="s">
        <v>3410</v>
      </c>
      <c r="Q1995" t="s">
        <v>77</v>
      </c>
      <c r="R1995" t="s">
        <v>898</v>
      </c>
    </row>
    <row r="1996" spans="16:18" x14ac:dyDescent="0.25">
      <c r="P1996" t="s">
        <v>3412</v>
      </c>
      <c r="Q1996" t="s">
        <v>77</v>
      </c>
      <c r="R1996" t="s">
        <v>3411</v>
      </c>
    </row>
    <row r="1997" spans="16:18" x14ac:dyDescent="0.25">
      <c r="P1997" t="s">
        <v>3413</v>
      </c>
      <c r="Q1997" t="s">
        <v>77</v>
      </c>
      <c r="R1997" t="s">
        <v>1233</v>
      </c>
    </row>
    <row r="1998" spans="16:18" x14ac:dyDescent="0.25">
      <c r="P1998" t="s">
        <v>3415</v>
      </c>
      <c r="Q1998" t="s">
        <v>77</v>
      </c>
      <c r="R1998" t="s">
        <v>3414</v>
      </c>
    </row>
    <row r="1999" spans="16:18" x14ac:dyDescent="0.25">
      <c r="P1999" t="s">
        <v>3417</v>
      </c>
      <c r="Q1999" t="s">
        <v>77</v>
      </c>
      <c r="R1999" t="s">
        <v>3416</v>
      </c>
    </row>
    <row r="2000" spans="16:18" x14ac:dyDescent="0.25">
      <c r="P2000" t="s">
        <v>3419</v>
      </c>
      <c r="Q2000" t="s">
        <v>77</v>
      </c>
      <c r="R2000" t="s">
        <v>3418</v>
      </c>
    </row>
    <row r="2001" spans="16:18" x14ac:dyDescent="0.25">
      <c r="P2001" t="s">
        <v>3421</v>
      </c>
      <c r="Q2001" t="s">
        <v>77</v>
      </c>
      <c r="R2001" t="s">
        <v>3420</v>
      </c>
    </row>
    <row r="2002" spans="16:18" x14ac:dyDescent="0.25">
      <c r="P2002" t="s">
        <v>3422</v>
      </c>
      <c r="Q2002" t="s">
        <v>77</v>
      </c>
      <c r="R2002" t="s">
        <v>3102</v>
      </c>
    </row>
    <row r="2003" spans="16:18" x14ac:dyDescent="0.25">
      <c r="P2003" t="s">
        <v>3424</v>
      </c>
      <c r="Q2003" t="s">
        <v>77</v>
      </c>
      <c r="R2003" t="s">
        <v>3423</v>
      </c>
    </row>
    <row r="2004" spans="16:18" x14ac:dyDescent="0.25">
      <c r="P2004" t="s">
        <v>3426</v>
      </c>
      <c r="Q2004" t="s">
        <v>77</v>
      </c>
      <c r="R2004" t="s">
        <v>3425</v>
      </c>
    </row>
    <row r="2005" spans="16:18" x14ac:dyDescent="0.25">
      <c r="P2005" t="s">
        <v>3427</v>
      </c>
      <c r="Q2005" t="s">
        <v>77</v>
      </c>
      <c r="R2005" t="s">
        <v>2813</v>
      </c>
    </row>
    <row r="2006" spans="16:18" x14ac:dyDescent="0.25">
      <c r="P2006" t="s">
        <v>3429</v>
      </c>
      <c r="Q2006" t="s">
        <v>77</v>
      </c>
      <c r="R2006" t="s">
        <v>3428</v>
      </c>
    </row>
    <row r="2007" spans="16:18" x14ac:dyDescent="0.25">
      <c r="P2007" t="s">
        <v>3430</v>
      </c>
      <c r="Q2007" t="s">
        <v>77</v>
      </c>
      <c r="R2007" t="s">
        <v>415</v>
      </c>
    </row>
    <row r="2008" spans="16:18" x14ac:dyDescent="0.25">
      <c r="P2008" t="s">
        <v>3432</v>
      </c>
      <c r="Q2008" t="s">
        <v>77</v>
      </c>
      <c r="R2008" t="s">
        <v>3431</v>
      </c>
    </row>
    <row r="2009" spans="16:18" x14ac:dyDescent="0.25">
      <c r="P2009" t="s">
        <v>3434</v>
      </c>
      <c r="Q2009" t="s">
        <v>77</v>
      </c>
      <c r="R2009" t="s">
        <v>3433</v>
      </c>
    </row>
    <row r="2010" spans="16:18" x14ac:dyDescent="0.25">
      <c r="P2010" t="s">
        <v>3436</v>
      </c>
      <c r="Q2010" t="s">
        <v>77</v>
      </c>
      <c r="R2010" t="s">
        <v>3435</v>
      </c>
    </row>
    <row r="2011" spans="16:18" x14ac:dyDescent="0.25">
      <c r="P2011" t="s">
        <v>3438</v>
      </c>
      <c r="Q2011" t="s">
        <v>77</v>
      </c>
      <c r="R2011" t="s">
        <v>3437</v>
      </c>
    </row>
    <row r="2012" spans="16:18" x14ac:dyDescent="0.25">
      <c r="P2012" t="s">
        <v>3439</v>
      </c>
      <c r="Q2012" t="s">
        <v>77</v>
      </c>
      <c r="R2012" t="s">
        <v>440</v>
      </c>
    </row>
    <row r="2013" spans="16:18" x14ac:dyDescent="0.25">
      <c r="P2013" t="s">
        <v>3440</v>
      </c>
      <c r="Q2013" t="s">
        <v>77</v>
      </c>
      <c r="R2013" t="s">
        <v>1305</v>
      </c>
    </row>
    <row r="2014" spans="16:18" x14ac:dyDescent="0.25">
      <c r="P2014" t="s">
        <v>3441</v>
      </c>
      <c r="Q2014" t="s">
        <v>77</v>
      </c>
      <c r="R2014" t="s">
        <v>1029</v>
      </c>
    </row>
    <row r="2015" spans="16:18" x14ac:dyDescent="0.25">
      <c r="P2015" t="s">
        <v>3443</v>
      </c>
      <c r="Q2015" t="s">
        <v>77</v>
      </c>
      <c r="R2015" t="s">
        <v>3442</v>
      </c>
    </row>
    <row r="2016" spans="16:18" x14ac:dyDescent="0.25">
      <c r="P2016" t="s">
        <v>3444</v>
      </c>
      <c r="Q2016" t="s">
        <v>77</v>
      </c>
      <c r="R2016" t="s">
        <v>1307</v>
      </c>
    </row>
    <row r="2017" spans="16:18" x14ac:dyDescent="0.25">
      <c r="P2017" t="s">
        <v>3445</v>
      </c>
      <c r="Q2017" t="s">
        <v>77</v>
      </c>
      <c r="R2017" t="s">
        <v>1321</v>
      </c>
    </row>
    <row r="2018" spans="16:18" x14ac:dyDescent="0.25">
      <c r="P2018" t="s">
        <v>3446</v>
      </c>
      <c r="Q2018" t="s">
        <v>77</v>
      </c>
      <c r="R2018" t="s">
        <v>1749</v>
      </c>
    </row>
    <row r="2019" spans="16:18" x14ac:dyDescent="0.25">
      <c r="P2019" t="s">
        <v>3448</v>
      </c>
      <c r="Q2019" t="s">
        <v>77</v>
      </c>
      <c r="R2019" t="s">
        <v>3447</v>
      </c>
    </row>
    <row r="2020" spans="16:18" x14ac:dyDescent="0.25">
      <c r="P2020" t="s">
        <v>3449</v>
      </c>
      <c r="Q2020" t="s">
        <v>77</v>
      </c>
      <c r="R2020" t="s">
        <v>1953</v>
      </c>
    </row>
    <row r="2021" spans="16:18" x14ac:dyDescent="0.25">
      <c r="P2021" t="s">
        <v>3451</v>
      </c>
      <c r="Q2021" t="s">
        <v>77</v>
      </c>
      <c r="R2021" t="s">
        <v>3450</v>
      </c>
    </row>
    <row r="2022" spans="16:18" x14ac:dyDescent="0.25">
      <c r="P2022" t="s">
        <v>3453</v>
      </c>
      <c r="Q2022" t="s">
        <v>77</v>
      </c>
      <c r="R2022" t="s">
        <v>3452</v>
      </c>
    </row>
    <row r="2023" spans="16:18" x14ac:dyDescent="0.25">
      <c r="P2023" t="s">
        <v>3454</v>
      </c>
      <c r="Q2023" t="s">
        <v>77</v>
      </c>
      <c r="R2023" t="s">
        <v>1056</v>
      </c>
    </row>
    <row r="2024" spans="16:18" x14ac:dyDescent="0.25">
      <c r="P2024" t="s">
        <v>3455</v>
      </c>
      <c r="Q2024" t="s">
        <v>77</v>
      </c>
      <c r="R2024" t="s">
        <v>2464</v>
      </c>
    </row>
    <row r="2025" spans="16:18" x14ac:dyDescent="0.25">
      <c r="P2025" t="s">
        <v>3457</v>
      </c>
      <c r="Q2025" t="s">
        <v>77</v>
      </c>
      <c r="R2025" t="s">
        <v>3456</v>
      </c>
    </row>
    <row r="2026" spans="16:18" x14ac:dyDescent="0.25">
      <c r="P2026" t="s">
        <v>3458</v>
      </c>
      <c r="Q2026" t="s">
        <v>77</v>
      </c>
      <c r="R2026" t="s">
        <v>2470</v>
      </c>
    </row>
    <row r="2027" spans="16:18" x14ac:dyDescent="0.25">
      <c r="P2027" t="s">
        <v>3459</v>
      </c>
      <c r="Q2027" t="s">
        <v>77</v>
      </c>
      <c r="R2027" t="s">
        <v>1340</v>
      </c>
    </row>
    <row r="2028" spans="16:18" x14ac:dyDescent="0.25">
      <c r="P2028" t="s">
        <v>3461</v>
      </c>
      <c r="Q2028" t="s">
        <v>77</v>
      </c>
      <c r="R2028" t="s">
        <v>3460</v>
      </c>
    </row>
    <row r="2029" spans="16:18" x14ac:dyDescent="0.25">
      <c r="P2029" t="s">
        <v>3463</v>
      </c>
      <c r="Q2029" t="s">
        <v>77</v>
      </c>
      <c r="R2029" t="s">
        <v>3462</v>
      </c>
    </row>
    <row r="2030" spans="16:18" x14ac:dyDescent="0.25">
      <c r="P2030" t="s">
        <v>3464</v>
      </c>
      <c r="Q2030" t="s">
        <v>77</v>
      </c>
      <c r="R2030" t="s">
        <v>1793</v>
      </c>
    </row>
    <row r="2031" spans="16:18" x14ac:dyDescent="0.25">
      <c r="P2031" t="s">
        <v>3465</v>
      </c>
      <c r="Q2031" t="s">
        <v>77</v>
      </c>
      <c r="R2031" t="s">
        <v>1628</v>
      </c>
    </row>
    <row r="2032" spans="16:18" x14ac:dyDescent="0.25">
      <c r="P2032" t="s">
        <v>3467</v>
      </c>
      <c r="Q2032" t="s">
        <v>77</v>
      </c>
      <c r="R2032" t="s">
        <v>3466</v>
      </c>
    </row>
    <row r="2033" spans="16:18" x14ac:dyDescent="0.25">
      <c r="P2033" t="s">
        <v>3468</v>
      </c>
      <c r="Q2033" t="s">
        <v>77</v>
      </c>
      <c r="R2033" t="s">
        <v>1352</v>
      </c>
    </row>
    <row r="2034" spans="16:18" x14ac:dyDescent="0.25">
      <c r="P2034" t="s">
        <v>3469</v>
      </c>
      <c r="Q2034" t="s">
        <v>77</v>
      </c>
      <c r="R2034" t="s">
        <v>2486</v>
      </c>
    </row>
    <row r="2035" spans="16:18" x14ac:dyDescent="0.25">
      <c r="P2035" t="s">
        <v>3471</v>
      </c>
      <c r="Q2035" t="s">
        <v>77</v>
      </c>
      <c r="R2035" t="s">
        <v>3470</v>
      </c>
    </row>
    <row r="2036" spans="16:18" x14ac:dyDescent="0.25">
      <c r="P2036" t="s">
        <v>3473</v>
      </c>
      <c r="Q2036" t="s">
        <v>77</v>
      </c>
      <c r="R2036" t="s">
        <v>3472</v>
      </c>
    </row>
    <row r="2037" spans="16:18" x14ac:dyDescent="0.25">
      <c r="P2037" t="s">
        <v>3475</v>
      </c>
      <c r="Q2037" t="s">
        <v>77</v>
      </c>
      <c r="R2037" t="s">
        <v>3474</v>
      </c>
    </row>
    <row r="2038" spans="16:18" x14ac:dyDescent="0.25">
      <c r="P2038" t="s">
        <v>3477</v>
      </c>
      <c r="Q2038" t="s">
        <v>77</v>
      </c>
      <c r="R2038" t="s">
        <v>3476</v>
      </c>
    </row>
    <row r="2039" spans="16:18" x14ac:dyDescent="0.25">
      <c r="P2039" t="s">
        <v>3479</v>
      </c>
      <c r="Q2039" t="s">
        <v>77</v>
      </c>
      <c r="R2039" t="s">
        <v>3478</v>
      </c>
    </row>
    <row r="2040" spans="16:18" x14ac:dyDescent="0.25">
      <c r="P2040" t="s">
        <v>3480</v>
      </c>
      <c r="Q2040" t="s">
        <v>77</v>
      </c>
      <c r="R2040" t="s">
        <v>1503</v>
      </c>
    </row>
    <row r="2041" spans="16:18" x14ac:dyDescent="0.25">
      <c r="P2041" t="s">
        <v>3482</v>
      </c>
      <c r="Q2041" t="s">
        <v>77</v>
      </c>
      <c r="R2041" t="s">
        <v>3481</v>
      </c>
    </row>
    <row r="2042" spans="16:18" x14ac:dyDescent="0.25">
      <c r="P2042" t="s">
        <v>3483</v>
      </c>
      <c r="Q2042" t="s">
        <v>78</v>
      </c>
      <c r="R2042" t="s">
        <v>612</v>
      </c>
    </row>
    <row r="2043" spans="16:18" x14ac:dyDescent="0.25">
      <c r="P2043" t="s">
        <v>3484</v>
      </c>
      <c r="Q2043" t="s">
        <v>78</v>
      </c>
      <c r="R2043" t="s">
        <v>1378</v>
      </c>
    </row>
    <row r="2044" spans="16:18" x14ac:dyDescent="0.25">
      <c r="P2044" t="s">
        <v>3486</v>
      </c>
      <c r="Q2044" t="s">
        <v>78</v>
      </c>
      <c r="R2044" t="s">
        <v>3485</v>
      </c>
    </row>
    <row r="2045" spans="16:18" x14ac:dyDescent="0.25">
      <c r="P2045" t="s">
        <v>3488</v>
      </c>
      <c r="Q2045" t="s">
        <v>78</v>
      </c>
      <c r="R2045" t="s">
        <v>3487</v>
      </c>
    </row>
    <row r="2046" spans="16:18" x14ac:dyDescent="0.25">
      <c r="P2046" t="s">
        <v>3490</v>
      </c>
      <c r="Q2046" t="s">
        <v>78</v>
      </c>
      <c r="R2046" t="s">
        <v>3489</v>
      </c>
    </row>
    <row r="2047" spans="16:18" x14ac:dyDescent="0.25">
      <c r="P2047" t="s">
        <v>3492</v>
      </c>
      <c r="Q2047" t="s">
        <v>78</v>
      </c>
      <c r="R2047" t="s">
        <v>3491</v>
      </c>
    </row>
    <row r="2048" spans="16:18" x14ac:dyDescent="0.25">
      <c r="P2048" t="s">
        <v>3494</v>
      </c>
      <c r="Q2048" t="s">
        <v>78</v>
      </c>
      <c r="R2048" t="s">
        <v>3493</v>
      </c>
    </row>
    <row r="2049" spans="16:18" x14ac:dyDescent="0.25">
      <c r="P2049" t="s">
        <v>3495</v>
      </c>
      <c r="Q2049" t="s">
        <v>78</v>
      </c>
      <c r="R2049" t="s">
        <v>1227</v>
      </c>
    </row>
    <row r="2050" spans="16:18" x14ac:dyDescent="0.25">
      <c r="P2050" t="s">
        <v>3496</v>
      </c>
      <c r="Q2050" t="s">
        <v>78</v>
      </c>
      <c r="R2050" t="s">
        <v>168</v>
      </c>
    </row>
    <row r="2051" spans="16:18" x14ac:dyDescent="0.25">
      <c r="P2051" t="s">
        <v>3497</v>
      </c>
      <c r="Q2051" t="s">
        <v>78</v>
      </c>
      <c r="R2051" t="s">
        <v>381</v>
      </c>
    </row>
    <row r="2052" spans="16:18" x14ac:dyDescent="0.25">
      <c r="P2052" t="s">
        <v>3498</v>
      </c>
      <c r="Q2052" t="s">
        <v>78</v>
      </c>
      <c r="R2052" t="s">
        <v>1235</v>
      </c>
    </row>
    <row r="2053" spans="16:18" x14ac:dyDescent="0.25">
      <c r="P2053" t="s">
        <v>3499</v>
      </c>
      <c r="Q2053" t="s">
        <v>78</v>
      </c>
      <c r="R2053" t="s">
        <v>385</v>
      </c>
    </row>
    <row r="2054" spans="16:18" x14ac:dyDescent="0.25">
      <c r="P2054" t="s">
        <v>3501</v>
      </c>
      <c r="Q2054" t="s">
        <v>78</v>
      </c>
      <c r="R2054" t="s">
        <v>3500</v>
      </c>
    </row>
    <row r="2055" spans="16:18" x14ac:dyDescent="0.25">
      <c r="P2055" t="s">
        <v>3502</v>
      </c>
      <c r="Q2055" t="s">
        <v>78</v>
      </c>
      <c r="R2055" t="s">
        <v>1241</v>
      </c>
    </row>
    <row r="2056" spans="16:18" x14ac:dyDescent="0.25">
      <c r="P2056" t="s">
        <v>3504</v>
      </c>
      <c r="Q2056" t="s">
        <v>78</v>
      </c>
      <c r="R2056" t="s">
        <v>3503</v>
      </c>
    </row>
    <row r="2057" spans="16:18" x14ac:dyDescent="0.25">
      <c r="P2057" t="s">
        <v>3506</v>
      </c>
      <c r="Q2057" t="s">
        <v>78</v>
      </c>
      <c r="R2057" t="s">
        <v>3505</v>
      </c>
    </row>
    <row r="2058" spans="16:18" x14ac:dyDescent="0.25">
      <c r="P2058" t="s">
        <v>3507</v>
      </c>
      <c r="Q2058" t="s">
        <v>78</v>
      </c>
      <c r="R2058" t="s">
        <v>397</v>
      </c>
    </row>
    <row r="2059" spans="16:18" x14ac:dyDescent="0.25">
      <c r="P2059" t="s">
        <v>3509</v>
      </c>
      <c r="Q2059" t="s">
        <v>78</v>
      </c>
      <c r="R2059" t="s">
        <v>3508</v>
      </c>
    </row>
    <row r="2060" spans="16:18" x14ac:dyDescent="0.25">
      <c r="P2060" t="s">
        <v>3511</v>
      </c>
      <c r="Q2060" t="s">
        <v>78</v>
      </c>
      <c r="R2060" t="s">
        <v>3510</v>
      </c>
    </row>
    <row r="2061" spans="16:18" x14ac:dyDescent="0.25">
      <c r="P2061" t="s">
        <v>3513</v>
      </c>
      <c r="Q2061" t="s">
        <v>78</v>
      </c>
      <c r="R2061" t="s">
        <v>3512</v>
      </c>
    </row>
    <row r="2062" spans="16:18" x14ac:dyDescent="0.25">
      <c r="P2062" t="s">
        <v>3514</v>
      </c>
      <c r="Q2062" t="s">
        <v>78</v>
      </c>
      <c r="R2062" t="s">
        <v>110</v>
      </c>
    </row>
    <row r="2063" spans="16:18" x14ac:dyDescent="0.25">
      <c r="P2063" t="s">
        <v>3515</v>
      </c>
      <c r="Q2063" t="s">
        <v>78</v>
      </c>
      <c r="R2063" t="s">
        <v>3167</v>
      </c>
    </row>
    <row r="2064" spans="16:18" x14ac:dyDescent="0.25">
      <c r="P2064" t="s">
        <v>3516</v>
      </c>
      <c r="Q2064" t="s">
        <v>78</v>
      </c>
      <c r="R2064" t="s">
        <v>729</v>
      </c>
    </row>
    <row r="2065" spans="16:18" x14ac:dyDescent="0.25">
      <c r="P2065" t="s">
        <v>3517</v>
      </c>
      <c r="Q2065" t="s">
        <v>78</v>
      </c>
      <c r="R2065" t="s">
        <v>212</v>
      </c>
    </row>
    <row r="2066" spans="16:18" x14ac:dyDescent="0.25">
      <c r="P2066" t="s">
        <v>3518</v>
      </c>
      <c r="Q2066" t="s">
        <v>78</v>
      </c>
      <c r="R2066" t="s">
        <v>214</v>
      </c>
    </row>
    <row r="2067" spans="16:18" x14ac:dyDescent="0.25">
      <c r="P2067" t="s">
        <v>3519</v>
      </c>
      <c r="Q2067" t="s">
        <v>78</v>
      </c>
      <c r="R2067" t="s">
        <v>411</v>
      </c>
    </row>
    <row r="2068" spans="16:18" x14ac:dyDescent="0.25">
      <c r="P2068" t="s">
        <v>3521</v>
      </c>
      <c r="Q2068" t="s">
        <v>78</v>
      </c>
      <c r="R2068" t="s">
        <v>3520</v>
      </c>
    </row>
    <row r="2069" spans="16:18" x14ac:dyDescent="0.25">
      <c r="P2069" t="s">
        <v>3523</v>
      </c>
      <c r="Q2069" t="s">
        <v>78</v>
      </c>
      <c r="R2069" t="s">
        <v>3522</v>
      </c>
    </row>
    <row r="2070" spans="16:18" x14ac:dyDescent="0.25">
      <c r="P2070" t="s">
        <v>3524</v>
      </c>
      <c r="Q2070" t="s">
        <v>78</v>
      </c>
      <c r="R2070" t="s">
        <v>218</v>
      </c>
    </row>
    <row r="2071" spans="16:18" x14ac:dyDescent="0.25">
      <c r="P2071" t="s">
        <v>3526</v>
      </c>
      <c r="Q2071" t="s">
        <v>78</v>
      </c>
      <c r="R2071" t="s">
        <v>3525</v>
      </c>
    </row>
    <row r="2072" spans="16:18" x14ac:dyDescent="0.25">
      <c r="P2072" t="s">
        <v>3527</v>
      </c>
      <c r="Q2072" t="s">
        <v>78</v>
      </c>
      <c r="R2072" t="s">
        <v>794</v>
      </c>
    </row>
    <row r="2073" spans="16:18" x14ac:dyDescent="0.25">
      <c r="P2073" t="s">
        <v>3528</v>
      </c>
      <c r="Q2073" t="s">
        <v>78</v>
      </c>
      <c r="R2073" t="s">
        <v>989</v>
      </c>
    </row>
    <row r="2074" spans="16:18" x14ac:dyDescent="0.25">
      <c r="P2074" t="s">
        <v>3529</v>
      </c>
      <c r="Q2074" t="s">
        <v>78</v>
      </c>
      <c r="R2074" t="s">
        <v>1272</v>
      </c>
    </row>
    <row r="2075" spans="16:18" x14ac:dyDescent="0.25">
      <c r="P2075" t="s">
        <v>3530</v>
      </c>
      <c r="Q2075" t="s">
        <v>78</v>
      </c>
      <c r="R2075" t="s">
        <v>1416</v>
      </c>
    </row>
    <row r="2076" spans="16:18" x14ac:dyDescent="0.25">
      <c r="P2076" t="s">
        <v>3531</v>
      </c>
      <c r="Q2076" t="s">
        <v>78</v>
      </c>
      <c r="R2076" t="s">
        <v>222</v>
      </c>
    </row>
    <row r="2077" spans="16:18" x14ac:dyDescent="0.25">
      <c r="P2077" t="s">
        <v>3533</v>
      </c>
      <c r="Q2077" t="s">
        <v>78</v>
      </c>
      <c r="R2077" t="s">
        <v>3532</v>
      </c>
    </row>
    <row r="2078" spans="16:18" x14ac:dyDescent="0.25">
      <c r="P2078" t="s">
        <v>3535</v>
      </c>
      <c r="Q2078" t="s">
        <v>78</v>
      </c>
      <c r="R2078" t="s">
        <v>3534</v>
      </c>
    </row>
    <row r="2079" spans="16:18" x14ac:dyDescent="0.25">
      <c r="P2079" t="s">
        <v>3536</v>
      </c>
      <c r="Q2079" t="s">
        <v>78</v>
      </c>
      <c r="R2079" t="s">
        <v>806</v>
      </c>
    </row>
    <row r="2080" spans="16:18" x14ac:dyDescent="0.25">
      <c r="P2080" t="s">
        <v>3537</v>
      </c>
      <c r="Q2080" t="s">
        <v>78</v>
      </c>
      <c r="R2080" t="s">
        <v>2270</v>
      </c>
    </row>
    <row r="2081" spans="16:18" x14ac:dyDescent="0.25">
      <c r="P2081" t="s">
        <v>3538</v>
      </c>
      <c r="Q2081" t="s">
        <v>78</v>
      </c>
      <c r="R2081" t="s">
        <v>226</v>
      </c>
    </row>
    <row r="2082" spans="16:18" x14ac:dyDescent="0.25">
      <c r="P2082" t="s">
        <v>3539</v>
      </c>
      <c r="Q2082" t="s">
        <v>78</v>
      </c>
      <c r="R2082" t="s">
        <v>228</v>
      </c>
    </row>
    <row r="2083" spans="16:18" x14ac:dyDescent="0.25">
      <c r="P2083" t="s">
        <v>3540</v>
      </c>
      <c r="Q2083" t="s">
        <v>78</v>
      </c>
      <c r="R2083" t="s">
        <v>1293</v>
      </c>
    </row>
    <row r="2084" spans="16:18" x14ac:dyDescent="0.25">
      <c r="P2084" t="s">
        <v>3541</v>
      </c>
      <c r="Q2084" t="s">
        <v>78</v>
      </c>
      <c r="R2084" t="s">
        <v>530</v>
      </c>
    </row>
    <row r="2085" spans="16:18" x14ac:dyDescent="0.25">
      <c r="P2085" t="s">
        <v>3542</v>
      </c>
      <c r="Q2085" t="s">
        <v>78</v>
      </c>
      <c r="R2085" t="s">
        <v>234</v>
      </c>
    </row>
    <row r="2086" spans="16:18" x14ac:dyDescent="0.25">
      <c r="P2086" t="s">
        <v>3544</v>
      </c>
      <c r="Q2086" t="s">
        <v>78</v>
      </c>
      <c r="R2086" t="s">
        <v>3543</v>
      </c>
    </row>
    <row r="2087" spans="16:18" x14ac:dyDescent="0.25">
      <c r="P2087" t="s">
        <v>3545</v>
      </c>
      <c r="Q2087" t="s">
        <v>78</v>
      </c>
      <c r="R2087" t="s">
        <v>440</v>
      </c>
    </row>
    <row r="2088" spans="16:18" x14ac:dyDescent="0.25">
      <c r="P2088" t="s">
        <v>3547</v>
      </c>
      <c r="Q2088" t="s">
        <v>78</v>
      </c>
      <c r="R2088" t="s">
        <v>3546</v>
      </c>
    </row>
    <row r="2089" spans="16:18" x14ac:dyDescent="0.25">
      <c r="P2089" t="s">
        <v>3548</v>
      </c>
      <c r="Q2089" t="s">
        <v>78</v>
      </c>
      <c r="R2089" t="s">
        <v>1588</v>
      </c>
    </row>
    <row r="2090" spans="16:18" x14ac:dyDescent="0.25">
      <c r="P2090" t="s">
        <v>3549</v>
      </c>
      <c r="Q2090" t="s">
        <v>78</v>
      </c>
      <c r="R2090" t="s">
        <v>244</v>
      </c>
    </row>
    <row r="2091" spans="16:18" x14ac:dyDescent="0.25">
      <c r="P2091" t="s">
        <v>3551</v>
      </c>
      <c r="Q2091" t="s">
        <v>78</v>
      </c>
      <c r="R2091" t="s">
        <v>3550</v>
      </c>
    </row>
    <row r="2092" spans="16:18" x14ac:dyDescent="0.25">
      <c r="P2092" t="s">
        <v>3552</v>
      </c>
      <c r="Q2092" t="s">
        <v>78</v>
      </c>
      <c r="R2092" t="s">
        <v>248</v>
      </c>
    </row>
    <row r="2093" spans="16:18" x14ac:dyDescent="0.25">
      <c r="P2093" t="s">
        <v>3554</v>
      </c>
      <c r="Q2093" t="s">
        <v>78</v>
      </c>
      <c r="R2093" t="s">
        <v>3553</v>
      </c>
    </row>
    <row r="2094" spans="16:18" x14ac:dyDescent="0.25">
      <c r="P2094" t="s">
        <v>3556</v>
      </c>
      <c r="Q2094" t="s">
        <v>78</v>
      </c>
      <c r="R2094" t="s">
        <v>3555</v>
      </c>
    </row>
    <row r="2095" spans="16:18" x14ac:dyDescent="0.25">
      <c r="P2095" t="s">
        <v>3557</v>
      </c>
      <c r="Q2095" t="s">
        <v>78</v>
      </c>
      <c r="R2095" t="s">
        <v>1321</v>
      </c>
    </row>
    <row r="2096" spans="16:18" x14ac:dyDescent="0.25">
      <c r="P2096" t="s">
        <v>3558</v>
      </c>
      <c r="Q2096" t="s">
        <v>78</v>
      </c>
      <c r="R2096" t="s">
        <v>1445</v>
      </c>
    </row>
    <row r="2097" spans="16:18" x14ac:dyDescent="0.25">
      <c r="P2097" t="s">
        <v>3559</v>
      </c>
      <c r="Q2097" t="s">
        <v>78</v>
      </c>
      <c r="R2097" t="s">
        <v>254</v>
      </c>
    </row>
    <row r="2098" spans="16:18" x14ac:dyDescent="0.25">
      <c r="P2098" t="s">
        <v>3560</v>
      </c>
      <c r="Q2098" t="s">
        <v>78</v>
      </c>
      <c r="R2098" t="s">
        <v>256</v>
      </c>
    </row>
    <row r="2099" spans="16:18" x14ac:dyDescent="0.25">
      <c r="P2099" t="s">
        <v>3561</v>
      </c>
      <c r="Q2099" t="s">
        <v>78</v>
      </c>
      <c r="R2099" t="s">
        <v>258</v>
      </c>
    </row>
    <row r="2100" spans="16:18" x14ac:dyDescent="0.25">
      <c r="P2100" t="s">
        <v>3563</v>
      </c>
      <c r="Q2100" t="s">
        <v>78</v>
      </c>
      <c r="R2100" t="s">
        <v>3562</v>
      </c>
    </row>
    <row r="2101" spans="16:18" x14ac:dyDescent="0.25">
      <c r="P2101" t="s">
        <v>3565</v>
      </c>
      <c r="Q2101" t="s">
        <v>78</v>
      </c>
      <c r="R2101" t="s">
        <v>3564</v>
      </c>
    </row>
    <row r="2102" spans="16:18" x14ac:dyDescent="0.25">
      <c r="P2102" t="s">
        <v>3566</v>
      </c>
      <c r="Q2102" t="s">
        <v>78</v>
      </c>
      <c r="R2102" t="s">
        <v>1451</v>
      </c>
    </row>
    <row r="2103" spans="16:18" x14ac:dyDescent="0.25">
      <c r="P2103" t="s">
        <v>3567</v>
      </c>
      <c r="Q2103" t="s">
        <v>78</v>
      </c>
      <c r="R2103" t="s">
        <v>1763</v>
      </c>
    </row>
    <row r="2104" spans="16:18" x14ac:dyDescent="0.25">
      <c r="P2104" t="s">
        <v>3568</v>
      </c>
      <c r="Q2104" t="s">
        <v>78</v>
      </c>
      <c r="R2104" t="s">
        <v>1051</v>
      </c>
    </row>
    <row r="2105" spans="16:18" x14ac:dyDescent="0.25">
      <c r="P2105" t="s">
        <v>3569</v>
      </c>
      <c r="Q2105" t="s">
        <v>78</v>
      </c>
      <c r="R2105" t="s">
        <v>260</v>
      </c>
    </row>
    <row r="2106" spans="16:18" x14ac:dyDescent="0.25">
      <c r="P2106" t="s">
        <v>3571</v>
      </c>
      <c r="Q2106" t="s">
        <v>78</v>
      </c>
      <c r="R2106" t="s">
        <v>3570</v>
      </c>
    </row>
    <row r="2107" spans="16:18" x14ac:dyDescent="0.25">
      <c r="P2107" t="s">
        <v>3572</v>
      </c>
      <c r="Q2107" t="s">
        <v>78</v>
      </c>
      <c r="R2107" t="s">
        <v>264</v>
      </c>
    </row>
    <row r="2108" spans="16:18" x14ac:dyDescent="0.25">
      <c r="P2108" t="s">
        <v>3574</v>
      </c>
      <c r="Q2108" t="s">
        <v>78</v>
      </c>
      <c r="R2108" t="s">
        <v>3573</v>
      </c>
    </row>
    <row r="2109" spans="16:18" x14ac:dyDescent="0.25">
      <c r="P2109" t="s">
        <v>3576</v>
      </c>
      <c r="Q2109" t="s">
        <v>78</v>
      </c>
      <c r="R2109" t="s">
        <v>3575</v>
      </c>
    </row>
    <row r="2110" spans="16:18" x14ac:dyDescent="0.25">
      <c r="P2110" t="s">
        <v>3577</v>
      </c>
      <c r="Q2110" t="s">
        <v>78</v>
      </c>
      <c r="R2110" t="s">
        <v>844</v>
      </c>
    </row>
    <row r="2111" spans="16:18" x14ac:dyDescent="0.25">
      <c r="P2111" t="s">
        <v>3578</v>
      </c>
      <c r="Q2111" t="s">
        <v>78</v>
      </c>
      <c r="R2111" t="s">
        <v>1340</v>
      </c>
    </row>
    <row r="2112" spans="16:18" x14ac:dyDescent="0.25">
      <c r="P2112" t="s">
        <v>3580</v>
      </c>
      <c r="Q2112" t="s">
        <v>78</v>
      </c>
      <c r="R2112" t="s">
        <v>3579</v>
      </c>
    </row>
    <row r="2113" spans="16:18" x14ac:dyDescent="0.25">
      <c r="P2113" t="s">
        <v>3582</v>
      </c>
      <c r="Q2113" t="s">
        <v>78</v>
      </c>
      <c r="R2113" t="s">
        <v>3581</v>
      </c>
    </row>
    <row r="2114" spans="16:18" x14ac:dyDescent="0.25">
      <c r="P2114" t="s">
        <v>3584</v>
      </c>
      <c r="Q2114" t="s">
        <v>78</v>
      </c>
      <c r="R2114" t="s">
        <v>3583</v>
      </c>
    </row>
    <row r="2115" spans="16:18" x14ac:dyDescent="0.25">
      <c r="P2115" t="s">
        <v>3585</v>
      </c>
      <c r="Q2115" t="s">
        <v>78</v>
      </c>
      <c r="R2115" t="s">
        <v>3216</v>
      </c>
    </row>
    <row r="2116" spans="16:18" x14ac:dyDescent="0.25">
      <c r="P2116" t="s">
        <v>3586</v>
      </c>
      <c r="Q2116" t="s">
        <v>78</v>
      </c>
      <c r="R2116" t="s">
        <v>272</v>
      </c>
    </row>
    <row r="2117" spans="16:18" x14ac:dyDescent="0.25">
      <c r="P2117" t="s">
        <v>3587</v>
      </c>
      <c r="Q2117" t="s">
        <v>78</v>
      </c>
      <c r="R2117" t="s">
        <v>1352</v>
      </c>
    </row>
    <row r="2118" spans="16:18" x14ac:dyDescent="0.25">
      <c r="P2118" t="s">
        <v>3588</v>
      </c>
      <c r="Q2118" t="s">
        <v>78</v>
      </c>
      <c r="R2118" t="s">
        <v>721</v>
      </c>
    </row>
    <row r="2119" spans="16:18" x14ac:dyDescent="0.25">
      <c r="P2119" t="s">
        <v>3590</v>
      </c>
      <c r="Q2119" t="s">
        <v>78</v>
      </c>
      <c r="R2119" t="s">
        <v>3589</v>
      </c>
    </row>
    <row r="2120" spans="16:18" x14ac:dyDescent="0.25">
      <c r="P2120" t="s">
        <v>3592</v>
      </c>
      <c r="Q2120" t="s">
        <v>78</v>
      </c>
      <c r="R2120" t="s">
        <v>3591</v>
      </c>
    </row>
    <row r="2121" spans="16:18" x14ac:dyDescent="0.25">
      <c r="P2121" t="s">
        <v>3593</v>
      </c>
      <c r="Q2121" t="s">
        <v>78</v>
      </c>
      <c r="R2121" t="s">
        <v>487</v>
      </c>
    </row>
    <row r="2122" spans="16:18" x14ac:dyDescent="0.25">
      <c r="P2122" t="s">
        <v>3595</v>
      </c>
      <c r="Q2122" t="s">
        <v>78</v>
      </c>
      <c r="R2122" t="s">
        <v>3594</v>
      </c>
    </row>
    <row r="2123" spans="16:18" x14ac:dyDescent="0.25">
      <c r="P2123" t="s">
        <v>3597</v>
      </c>
      <c r="Q2123" t="s">
        <v>78</v>
      </c>
      <c r="R2123" t="s">
        <v>3596</v>
      </c>
    </row>
    <row r="2124" spans="16:18" x14ac:dyDescent="0.25">
      <c r="P2124" t="s">
        <v>3598</v>
      </c>
      <c r="Q2124" t="s">
        <v>78</v>
      </c>
      <c r="R2124" t="s">
        <v>1117</v>
      </c>
    </row>
    <row r="2125" spans="16:18" x14ac:dyDescent="0.25">
      <c r="P2125" t="s">
        <v>3599</v>
      </c>
      <c r="Q2125" t="s">
        <v>78</v>
      </c>
      <c r="R2125" t="s">
        <v>149</v>
      </c>
    </row>
    <row r="2126" spans="16:18" x14ac:dyDescent="0.25">
      <c r="P2126" t="s">
        <v>3600</v>
      </c>
      <c r="Q2126" t="s">
        <v>78</v>
      </c>
      <c r="R2126" t="s">
        <v>1120</v>
      </c>
    </row>
    <row r="2127" spans="16:18" x14ac:dyDescent="0.25">
      <c r="P2127" t="s">
        <v>3601</v>
      </c>
      <c r="Q2127" t="s">
        <v>78</v>
      </c>
      <c r="R2127" t="s">
        <v>3481</v>
      </c>
    </row>
    <row r="2128" spans="16:18" x14ac:dyDescent="0.25">
      <c r="P2128" t="s">
        <v>3603</v>
      </c>
      <c r="Q2128" t="s">
        <v>78</v>
      </c>
      <c r="R2128" t="s">
        <v>3602</v>
      </c>
    </row>
    <row r="2129" spans="16:18" x14ac:dyDescent="0.25">
      <c r="P2129" t="s">
        <v>3605</v>
      </c>
      <c r="Q2129" t="s">
        <v>78</v>
      </c>
      <c r="R2129" t="s">
        <v>3604</v>
      </c>
    </row>
    <row r="2130" spans="16:18" x14ac:dyDescent="0.25">
      <c r="P2130" t="s">
        <v>3606</v>
      </c>
      <c r="Q2130" t="s">
        <v>79</v>
      </c>
      <c r="R2130" t="s">
        <v>1508</v>
      </c>
    </row>
    <row r="2131" spans="16:18" x14ac:dyDescent="0.25">
      <c r="P2131" t="s">
        <v>3608</v>
      </c>
      <c r="Q2131" t="s">
        <v>79</v>
      </c>
      <c r="R2131" t="s">
        <v>3607</v>
      </c>
    </row>
    <row r="2132" spans="16:18" x14ac:dyDescent="0.25">
      <c r="P2132" t="s">
        <v>3610</v>
      </c>
      <c r="Q2132" t="s">
        <v>79</v>
      </c>
      <c r="R2132" t="s">
        <v>3609</v>
      </c>
    </row>
    <row r="2133" spans="16:18" x14ac:dyDescent="0.25">
      <c r="P2133" t="s">
        <v>3612</v>
      </c>
      <c r="Q2133" t="s">
        <v>79</v>
      </c>
      <c r="R2133" t="s">
        <v>3611</v>
      </c>
    </row>
    <row r="2134" spans="16:18" x14ac:dyDescent="0.25">
      <c r="P2134" t="s">
        <v>3614</v>
      </c>
      <c r="Q2134" t="s">
        <v>79</v>
      </c>
      <c r="R2134" t="s">
        <v>3613</v>
      </c>
    </row>
    <row r="2135" spans="16:18" x14ac:dyDescent="0.25">
      <c r="P2135" t="s">
        <v>3615</v>
      </c>
      <c r="Q2135" t="s">
        <v>79</v>
      </c>
      <c r="R2135" t="s">
        <v>1156</v>
      </c>
    </row>
    <row r="2136" spans="16:18" x14ac:dyDescent="0.25">
      <c r="P2136" t="s">
        <v>3616</v>
      </c>
      <c r="Q2136" t="s">
        <v>79</v>
      </c>
      <c r="R2136" t="s">
        <v>894</v>
      </c>
    </row>
    <row r="2137" spans="16:18" x14ac:dyDescent="0.25">
      <c r="P2137" t="s">
        <v>3618</v>
      </c>
      <c r="Q2137" t="s">
        <v>79</v>
      </c>
      <c r="R2137" t="s">
        <v>3617</v>
      </c>
    </row>
    <row r="2138" spans="16:18" x14ac:dyDescent="0.25">
      <c r="P2138" t="s">
        <v>3620</v>
      </c>
      <c r="Q2138" t="s">
        <v>79</v>
      </c>
      <c r="R2138" t="s">
        <v>3619</v>
      </c>
    </row>
    <row r="2139" spans="16:18" x14ac:dyDescent="0.25">
      <c r="P2139" t="s">
        <v>3621</v>
      </c>
      <c r="Q2139" t="s">
        <v>79</v>
      </c>
      <c r="R2139" t="s">
        <v>1858</v>
      </c>
    </row>
    <row r="2140" spans="16:18" x14ac:dyDescent="0.25">
      <c r="P2140" t="s">
        <v>3622</v>
      </c>
      <c r="Q2140" t="s">
        <v>79</v>
      </c>
      <c r="R2140" t="s">
        <v>174</v>
      </c>
    </row>
    <row r="2141" spans="16:18" x14ac:dyDescent="0.25">
      <c r="P2141" t="s">
        <v>3623</v>
      </c>
      <c r="Q2141" t="s">
        <v>79</v>
      </c>
      <c r="R2141" t="s">
        <v>178</v>
      </c>
    </row>
    <row r="2142" spans="16:18" x14ac:dyDescent="0.25">
      <c r="P2142" t="s">
        <v>3625</v>
      </c>
      <c r="Q2142" t="s">
        <v>79</v>
      </c>
      <c r="R2142" t="s">
        <v>3624</v>
      </c>
    </row>
    <row r="2143" spans="16:18" x14ac:dyDescent="0.25">
      <c r="P2143" t="s">
        <v>3626</v>
      </c>
      <c r="Q2143" t="s">
        <v>79</v>
      </c>
      <c r="R2143" t="s">
        <v>389</v>
      </c>
    </row>
    <row r="2144" spans="16:18" x14ac:dyDescent="0.25">
      <c r="P2144" t="s">
        <v>3628</v>
      </c>
      <c r="Q2144" t="s">
        <v>79</v>
      </c>
      <c r="R2144" t="s">
        <v>3627</v>
      </c>
    </row>
    <row r="2145" spans="16:18" x14ac:dyDescent="0.25">
      <c r="P2145" t="s">
        <v>3629</v>
      </c>
      <c r="Q2145" t="s">
        <v>79</v>
      </c>
      <c r="R2145" t="s">
        <v>1676</v>
      </c>
    </row>
    <row r="2146" spans="16:18" x14ac:dyDescent="0.25">
      <c r="P2146" t="s">
        <v>3631</v>
      </c>
      <c r="Q2146" t="s">
        <v>79</v>
      </c>
      <c r="R2146" t="s">
        <v>3630</v>
      </c>
    </row>
    <row r="2147" spans="16:18" x14ac:dyDescent="0.25">
      <c r="P2147" t="s">
        <v>3633</v>
      </c>
      <c r="Q2147" t="s">
        <v>79</v>
      </c>
      <c r="R2147" t="s">
        <v>3632</v>
      </c>
    </row>
    <row r="2148" spans="16:18" x14ac:dyDescent="0.25">
      <c r="P2148" t="s">
        <v>3635</v>
      </c>
      <c r="Q2148" t="s">
        <v>79</v>
      </c>
      <c r="R2148" t="s">
        <v>3634</v>
      </c>
    </row>
    <row r="2149" spans="16:18" x14ac:dyDescent="0.25">
      <c r="P2149" t="s">
        <v>3636</v>
      </c>
      <c r="Q2149" t="s">
        <v>79</v>
      </c>
      <c r="R2149" t="s">
        <v>638</v>
      </c>
    </row>
    <row r="2150" spans="16:18" x14ac:dyDescent="0.25">
      <c r="P2150" t="s">
        <v>3637</v>
      </c>
      <c r="Q2150" t="s">
        <v>79</v>
      </c>
      <c r="R2150" t="s">
        <v>110</v>
      </c>
    </row>
    <row r="2151" spans="16:18" x14ac:dyDescent="0.25">
      <c r="P2151" t="s">
        <v>3639</v>
      </c>
      <c r="Q2151" t="s">
        <v>79</v>
      </c>
      <c r="R2151" t="s">
        <v>3638</v>
      </c>
    </row>
    <row r="2152" spans="16:18" x14ac:dyDescent="0.25">
      <c r="P2152" t="s">
        <v>3640</v>
      </c>
      <c r="Q2152" t="s">
        <v>79</v>
      </c>
      <c r="R2152" t="s">
        <v>1689</v>
      </c>
    </row>
    <row r="2153" spans="16:18" x14ac:dyDescent="0.25">
      <c r="P2153" t="s">
        <v>3641</v>
      </c>
      <c r="Q2153" t="s">
        <v>79</v>
      </c>
      <c r="R2153" t="s">
        <v>656</v>
      </c>
    </row>
    <row r="2154" spans="16:18" x14ac:dyDescent="0.25">
      <c r="P2154" t="s">
        <v>3643</v>
      </c>
      <c r="Q2154" t="s">
        <v>79</v>
      </c>
      <c r="R2154" t="s">
        <v>3642</v>
      </c>
    </row>
    <row r="2155" spans="16:18" x14ac:dyDescent="0.25">
      <c r="P2155" t="s">
        <v>3644</v>
      </c>
      <c r="Q2155" t="s">
        <v>79</v>
      </c>
      <c r="R2155" t="s">
        <v>980</v>
      </c>
    </row>
    <row r="2156" spans="16:18" x14ac:dyDescent="0.25">
      <c r="P2156" t="s">
        <v>3645</v>
      </c>
      <c r="Q2156" t="s">
        <v>79</v>
      </c>
      <c r="R2156" t="s">
        <v>415</v>
      </c>
    </row>
    <row r="2157" spans="16:18" x14ac:dyDescent="0.25">
      <c r="P2157" t="s">
        <v>3647</v>
      </c>
      <c r="Q2157" t="s">
        <v>79</v>
      </c>
      <c r="R2157" t="s">
        <v>3646</v>
      </c>
    </row>
    <row r="2158" spans="16:18" x14ac:dyDescent="0.25">
      <c r="P2158" t="s">
        <v>3649</v>
      </c>
      <c r="Q2158" t="s">
        <v>79</v>
      </c>
      <c r="R2158" t="s">
        <v>3648</v>
      </c>
    </row>
    <row r="2159" spans="16:18" x14ac:dyDescent="0.25">
      <c r="P2159" t="s">
        <v>3650</v>
      </c>
      <c r="Q2159" t="s">
        <v>79</v>
      </c>
      <c r="R2159" t="s">
        <v>1710</v>
      </c>
    </row>
    <row r="2160" spans="16:18" x14ac:dyDescent="0.25">
      <c r="P2160" t="s">
        <v>3651</v>
      </c>
      <c r="Q2160" t="s">
        <v>79</v>
      </c>
      <c r="R2160" t="s">
        <v>1714</v>
      </c>
    </row>
    <row r="2161" spans="16:18" x14ac:dyDescent="0.25">
      <c r="P2161" t="s">
        <v>3653</v>
      </c>
      <c r="Q2161" t="s">
        <v>79</v>
      </c>
      <c r="R2161" t="s">
        <v>3652</v>
      </c>
    </row>
    <row r="2162" spans="16:18" x14ac:dyDescent="0.25">
      <c r="P2162" t="s">
        <v>3654</v>
      </c>
      <c r="Q2162" t="s">
        <v>79</v>
      </c>
      <c r="R2162" t="s">
        <v>226</v>
      </c>
    </row>
    <row r="2163" spans="16:18" x14ac:dyDescent="0.25">
      <c r="P2163" t="s">
        <v>3655</v>
      </c>
      <c r="Q2163" t="s">
        <v>79</v>
      </c>
      <c r="R2163" t="s">
        <v>228</v>
      </c>
    </row>
    <row r="2164" spans="16:18" x14ac:dyDescent="0.25">
      <c r="P2164" t="s">
        <v>3656</v>
      </c>
      <c r="Q2164" t="s">
        <v>79</v>
      </c>
      <c r="R2164" t="s">
        <v>3320</v>
      </c>
    </row>
    <row r="2165" spans="16:18" x14ac:dyDescent="0.25">
      <c r="P2165" t="s">
        <v>3658</v>
      </c>
      <c r="Q2165" t="s">
        <v>79</v>
      </c>
      <c r="R2165" t="s">
        <v>3657</v>
      </c>
    </row>
    <row r="2166" spans="16:18" x14ac:dyDescent="0.25">
      <c r="P2166" t="s">
        <v>3660</v>
      </c>
      <c r="Q2166" t="s">
        <v>79</v>
      </c>
      <c r="R2166" t="s">
        <v>3659</v>
      </c>
    </row>
    <row r="2167" spans="16:18" x14ac:dyDescent="0.25">
      <c r="P2167" t="s">
        <v>3661</v>
      </c>
      <c r="Q2167" t="s">
        <v>79</v>
      </c>
      <c r="R2167" t="s">
        <v>670</v>
      </c>
    </row>
    <row r="2168" spans="16:18" x14ac:dyDescent="0.25">
      <c r="P2168" t="s">
        <v>3663</v>
      </c>
      <c r="Q2168" t="s">
        <v>79</v>
      </c>
      <c r="R2168" t="s">
        <v>3662</v>
      </c>
    </row>
    <row r="2169" spans="16:18" x14ac:dyDescent="0.25">
      <c r="P2169" t="s">
        <v>3665</v>
      </c>
      <c r="Q2169" t="s">
        <v>79</v>
      </c>
      <c r="R2169" t="s">
        <v>3664</v>
      </c>
    </row>
    <row r="2170" spans="16:18" x14ac:dyDescent="0.25">
      <c r="P2170" t="s">
        <v>3666</v>
      </c>
      <c r="Q2170" t="s">
        <v>79</v>
      </c>
      <c r="R2170" t="s">
        <v>436</v>
      </c>
    </row>
    <row r="2171" spans="16:18" x14ac:dyDescent="0.25">
      <c r="P2171" t="s">
        <v>3667</v>
      </c>
      <c r="Q2171" t="s">
        <v>79</v>
      </c>
      <c r="R2171" t="s">
        <v>440</v>
      </c>
    </row>
    <row r="2172" spans="16:18" x14ac:dyDescent="0.25">
      <c r="P2172" t="s">
        <v>3669</v>
      </c>
      <c r="Q2172" t="s">
        <v>79</v>
      </c>
      <c r="R2172" t="s">
        <v>3668</v>
      </c>
    </row>
    <row r="2173" spans="16:18" x14ac:dyDescent="0.25">
      <c r="P2173" t="s">
        <v>3671</v>
      </c>
      <c r="Q2173" t="s">
        <v>79</v>
      </c>
      <c r="R2173" t="s">
        <v>3670</v>
      </c>
    </row>
    <row r="2174" spans="16:18" x14ac:dyDescent="0.25">
      <c r="P2174" t="s">
        <v>3673</v>
      </c>
      <c r="Q2174" t="s">
        <v>79</v>
      </c>
      <c r="R2174" t="s">
        <v>3672</v>
      </c>
    </row>
    <row r="2175" spans="16:18" x14ac:dyDescent="0.25">
      <c r="P2175" t="s">
        <v>3674</v>
      </c>
      <c r="Q2175" t="s">
        <v>79</v>
      </c>
      <c r="R2175" t="s">
        <v>1029</v>
      </c>
    </row>
    <row r="2176" spans="16:18" x14ac:dyDescent="0.25">
      <c r="P2176" t="s">
        <v>3676</v>
      </c>
      <c r="Q2176" t="s">
        <v>79</v>
      </c>
      <c r="R2176" t="s">
        <v>3675</v>
      </c>
    </row>
    <row r="2177" spans="16:18" x14ac:dyDescent="0.25">
      <c r="P2177" t="s">
        <v>3677</v>
      </c>
      <c r="Q2177" t="s">
        <v>79</v>
      </c>
      <c r="R2177" t="s">
        <v>250</v>
      </c>
    </row>
    <row r="2178" spans="16:18" x14ac:dyDescent="0.25">
      <c r="P2178" t="s">
        <v>3679</v>
      </c>
      <c r="Q2178" t="s">
        <v>79</v>
      </c>
      <c r="R2178" t="s">
        <v>3678</v>
      </c>
    </row>
    <row r="2179" spans="16:18" x14ac:dyDescent="0.25">
      <c r="P2179" t="s">
        <v>3680</v>
      </c>
      <c r="Q2179" t="s">
        <v>79</v>
      </c>
      <c r="R2179" t="s">
        <v>1042</v>
      </c>
    </row>
    <row r="2180" spans="16:18" x14ac:dyDescent="0.25">
      <c r="P2180" t="s">
        <v>3682</v>
      </c>
      <c r="Q2180" t="s">
        <v>79</v>
      </c>
      <c r="R2180" t="s">
        <v>3681</v>
      </c>
    </row>
    <row r="2181" spans="16:18" x14ac:dyDescent="0.25">
      <c r="P2181" t="s">
        <v>3683</v>
      </c>
      <c r="Q2181" t="s">
        <v>79</v>
      </c>
      <c r="R2181" t="s">
        <v>1451</v>
      </c>
    </row>
    <row r="2182" spans="16:18" x14ac:dyDescent="0.25">
      <c r="P2182" t="s">
        <v>3685</v>
      </c>
      <c r="Q2182" t="s">
        <v>79</v>
      </c>
      <c r="R2182" t="s">
        <v>3684</v>
      </c>
    </row>
    <row r="2183" spans="16:18" x14ac:dyDescent="0.25">
      <c r="P2183" t="s">
        <v>3687</v>
      </c>
      <c r="Q2183" t="s">
        <v>79</v>
      </c>
      <c r="R2183" t="s">
        <v>3686</v>
      </c>
    </row>
    <row r="2184" spans="16:18" x14ac:dyDescent="0.25">
      <c r="P2184" t="s">
        <v>3688</v>
      </c>
      <c r="Q2184" t="s">
        <v>79</v>
      </c>
      <c r="R2184" t="s">
        <v>138</v>
      </c>
    </row>
    <row r="2185" spans="16:18" x14ac:dyDescent="0.25">
      <c r="P2185" t="s">
        <v>3690</v>
      </c>
      <c r="Q2185" t="s">
        <v>79</v>
      </c>
      <c r="R2185" t="s">
        <v>3689</v>
      </c>
    </row>
    <row r="2186" spans="16:18" x14ac:dyDescent="0.25">
      <c r="P2186" t="s">
        <v>3691</v>
      </c>
      <c r="Q2186" t="s">
        <v>79</v>
      </c>
      <c r="R2186" t="s">
        <v>1759</v>
      </c>
    </row>
    <row r="2187" spans="16:18" x14ac:dyDescent="0.25">
      <c r="P2187" t="s">
        <v>3692</v>
      </c>
      <c r="Q2187" t="s">
        <v>79</v>
      </c>
      <c r="R2187" t="s">
        <v>1763</v>
      </c>
    </row>
    <row r="2188" spans="16:18" x14ac:dyDescent="0.25">
      <c r="P2188" t="s">
        <v>3693</v>
      </c>
      <c r="Q2188" t="s">
        <v>79</v>
      </c>
      <c r="R2188" t="s">
        <v>1765</v>
      </c>
    </row>
    <row r="2189" spans="16:18" x14ac:dyDescent="0.25">
      <c r="P2189" t="s">
        <v>3695</v>
      </c>
      <c r="Q2189" t="s">
        <v>79</v>
      </c>
      <c r="R2189" t="s">
        <v>3694</v>
      </c>
    </row>
    <row r="2190" spans="16:18" x14ac:dyDescent="0.25">
      <c r="P2190" t="s">
        <v>3697</v>
      </c>
      <c r="Q2190" t="s">
        <v>79</v>
      </c>
      <c r="R2190" t="s">
        <v>3696</v>
      </c>
    </row>
    <row r="2191" spans="16:18" x14ac:dyDescent="0.25">
      <c r="P2191" t="s">
        <v>3698</v>
      </c>
      <c r="Q2191" t="s">
        <v>79</v>
      </c>
      <c r="R2191" t="s">
        <v>2591</v>
      </c>
    </row>
    <row r="2192" spans="16:18" x14ac:dyDescent="0.25">
      <c r="P2192" t="s">
        <v>3699</v>
      </c>
      <c r="Q2192" t="s">
        <v>79</v>
      </c>
      <c r="R2192" t="s">
        <v>1768</v>
      </c>
    </row>
    <row r="2193" spans="16:18" x14ac:dyDescent="0.25">
      <c r="P2193" t="s">
        <v>3701</v>
      </c>
      <c r="Q2193" t="s">
        <v>79</v>
      </c>
      <c r="R2193" t="s">
        <v>3700</v>
      </c>
    </row>
    <row r="2194" spans="16:18" x14ac:dyDescent="0.25">
      <c r="P2194" t="s">
        <v>3703</v>
      </c>
      <c r="Q2194" t="s">
        <v>79</v>
      </c>
      <c r="R2194" t="s">
        <v>3702</v>
      </c>
    </row>
    <row r="2195" spans="16:18" x14ac:dyDescent="0.25">
      <c r="P2195" t="s">
        <v>3705</v>
      </c>
      <c r="Q2195" t="s">
        <v>79</v>
      </c>
      <c r="R2195" t="s">
        <v>3704</v>
      </c>
    </row>
    <row r="2196" spans="16:18" x14ac:dyDescent="0.25">
      <c r="P2196" t="s">
        <v>3706</v>
      </c>
      <c r="Q2196" t="s">
        <v>79</v>
      </c>
      <c r="R2196" t="s">
        <v>854</v>
      </c>
    </row>
    <row r="2197" spans="16:18" x14ac:dyDescent="0.25">
      <c r="P2197" t="s">
        <v>3708</v>
      </c>
      <c r="Q2197" t="s">
        <v>79</v>
      </c>
      <c r="R2197" t="s">
        <v>3707</v>
      </c>
    </row>
    <row r="2198" spans="16:18" x14ac:dyDescent="0.25">
      <c r="P2198" t="s">
        <v>3709</v>
      </c>
      <c r="Q2198" t="s">
        <v>79</v>
      </c>
      <c r="R2198" t="s">
        <v>1078</v>
      </c>
    </row>
    <row r="2199" spans="16:18" x14ac:dyDescent="0.25">
      <c r="P2199" t="s">
        <v>3710</v>
      </c>
      <c r="Q2199" t="s">
        <v>79</v>
      </c>
      <c r="R2199" t="s">
        <v>145</v>
      </c>
    </row>
    <row r="2200" spans="16:18" x14ac:dyDescent="0.25">
      <c r="P2200" t="s">
        <v>3712</v>
      </c>
      <c r="Q2200" t="s">
        <v>79</v>
      </c>
      <c r="R2200" t="s">
        <v>3711</v>
      </c>
    </row>
    <row r="2201" spans="16:18" x14ac:dyDescent="0.25">
      <c r="P2201" t="s">
        <v>3714</v>
      </c>
      <c r="Q2201" t="s">
        <v>79</v>
      </c>
      <c r="R2201" t="s">
        <v>3713</v>
      </c>
    </row>
    <row r="2202" spans="16:18" x14ac:dyDescent="0.25">
      <c r="P2202" t="s">
        <v>3716</v>
      </c>
      <c r="Q2202" t="s">
        <v>79</v>
      </c>
      <c r="R2202" t="s">
        <v>3715</v>
      </c>
    </row>
    <row r="2203" spans="16:18" x14ac:dyDescent="0.25">
      <c r="P2203" t="s">
        <v>3717</v>
      </c>
      <c r="Q2203" t="s">
        <v>79</v>
      </c>
      <c r="R2203" t="s">
        <v>149</v>
      </c>
    </row>
    <row r="2204" spans="16:18" x14ac:dyDescent="0.25">
      <c r="P2204" t="s">
        <v>3719</v>
      </c>
      <c r="Q2204" t="s">
        <v>79</v>
      </c>
      <c r="R2204" t="s">
        <v>3718</v>
      </c>
    </row>
    <row r="2205" spans="16:18" x14ac:dyDescent="0.25">
      <c r="P2205" t="s">
        <v>3721</v>
      </c>
      <c r="Q2205" t="s">
        <v>79</v>
      </c>
      <c r="R2205" t="s">
        <v>3720</v>
      </c>
    </row>
    <row r="2206" spans="16:18" x14ac:dyDescent="0.25">
      <c r="P2206" t="s">
        <v>3723</v>
      </c>
      <c r="Q2206" t="s">
        <v>79</v>
      </c>
      <c r="R2206" t="s">
        <v>3722</v>
      </c>
    </row>
    <row r="2207" spans="16:18" x14ac:dyDescent="0.25">
      <c r="P2207" t="s">
        <v>3724</v>
      </c>
      <c r="Q2207" t="s">
        <v>80</v>
      </c>
      <c r="R2207" t="s">
        <v>755</v>
      </c>
    </row>
    <row r="2208" spans="16:18" x14ac:dyDescent="0.25">
      <c r="P2208" t="s">
        <v>3725</v>
      </c>
      <c r="Q2208" t="s">
        <v>80</v>
      </c>
      <c r="R2208" t="s">
        <v>374</v>
      </c>
    </row>
    <row r="2209" spans="16:18" x14ac:dyDescent="0.25">
      <c r="P2209" t="s">
        <v>3727</v>
      </c>
      <c r="Q2209" t="s">
        <v>80</v>
      </c>
      <c r="R2209" t="s">
        <v>3726</v>
      </c>
    </row>
    <row r="2210" spans="16:18" x14ac:dyDescent="0.25">
      <c r="P2210" t="s">
        <v>3729</v>
      </c>
      <c r="Q2210" t="s">
        <v>80</v>
      </c>
      <c r="R2210" t="s">
        <v>3728</v>
      </c>
    </row>
    <row r="2211" spans="16:18" x14ac:dyDescent="0.25">
      <c r="P2211" t="s">
        <v>3730</v>
      </c>
      <c r="Q2211" t="s">
        <v>80</v>
      </c>
      <c r="R2211" t="s">
        <v>391</v>
      </c>
    </row>
    <row r="2212" spans="16:18" x14ac:dyDescent="0.25">
      <c r="P2212" t="s">
        <v>3731</v>
      </c>
      <c r="Q2212" t="s">
        <v>80</v>
      </c>
      <c r="R2212" t="s">
        <v>3043</v>
      </c>
    </row>
    <row r="2213" spans="16:18" x14ac:dyDescent="0.25">
      <c r="P2213" t="s">
        <v>3733</v>
      </c>
      <c r="Q2213" t="s">
        <v>80</v>
      </c>
      <c r="R2213" t="s">
        <v>3732</v>
      </c>
    </row>
    <row r="2214" spans="16:18" x14ac:dyDescent="0.25">
      <c r="P2214" t="s">
        <v>3734</v>
      </c>
      <c r="Q2214" t="s">
        <v>80</v>
      </c>
      <c r="R2214" t="s">
        <v>3096</v>
      </c>
    </row>
    <row r="2215" spans="16:18" x14ac:dyDescent="0.25">
      <c r="P2215" t="s">
        <v>3736</v>
      </c>
      <c r="Q2215" t="s">
        <v>80</v>
      </c>
      <c r="R2215" t="s">
        <v>3735</v>
      </c>
    </row>
    <row r="2216" spans="16:18" x14ac:dyDescent="0.25">
      <c r="P2216" t="s">
        <v>3737</v>
      </c>
      <c r="Q2216" t="s">
        <v>80</v>
      </c>
      <c r="R2216" t="s">
        <v>646</v>
      </c>
    </row>
    <row r="2217" spans="16:18" x14ac:dyDescent="0.25">
      <c r="P2217" t="s">
        <v>3739</v>
      </c>
      <c r="Q2217" t="s">
        <v>80</v>
      </c>
      <c r="R2217" t="s">
        <v>3738</v>
      </c>
    </row>
    <row r="2218" spans="16:18" x14ac:dyDescent="0.25">
      <c r="P2218" t="s">
        <v>3740</v>
      </c>
      <c r="Q2218" t="s">
        <v>80</v>
      </c>
      <c r="R2218" t="s">
        <v>415</v>
      </c>
    </row>
    <row r="2219" spans="16:18" x14ac:dyDescent="0.25">
      <c r="P2219" t="s">
        <v>3742</v>
      </c>
      <c r="Q2219" t="s">
        <v>80</v>
      </c>
      <c r="R2219" t="s">
        <v>3741</v>
      </c>
    </row>
    <row r="2220" spans="16:18" x14ac:dyDescent="0.25">
      <c r="P2220" t="s">
        <v>3744</v>
      </c>
      <c r="Q2220" t="s">
        <v>80</v>
      </c>
      <c r="R2220" t="s">
        <v>3743</v>
      </c>
    </row>
    <row r="2221" spans="16:18" x14ac:dyDescent="0.25">
      <c r="P2221" t="s">
        <v>3745</v>
      </c>
      <c r="Q2221" t="s">
        <v>80</v>
      </c>
      <c r="R2221" t="s">
        <v>226</v>
      </c>
    </row>
    <row r="2222" spans="16:18" x14ac:dyDescent="0.25">
      <c r="P2222" t="s">
        <v>3746</v>
      </c>
      <c r="Q2222" t="s">
        <v>80</v>
      </c>
      <c r="R2222" t="s">
        <v>228</v>
      </c>
    </row>
    <row r="2223" spans="16:18" x14ac:dyDescent="0.25">
      <c r="P2223" t="s">
        <v>3748</v>
      </c>
      <c r="Q2223" t="s">
        <v>80</v>
      </c>
      <c r="R2223" t="s">
        <v>3747</v>
      </c>
    </row>
    <row r="2224" spans="16:18" x14ac:dyDescent="0.25">
      <c r="P2224" t="s">
        <v>3750</v>
      </c>
      <c r="Q2224" t="s">
        <v>80</v>
      </c>
      <c r="R2224" t="s">
        <v>3749</v>
      </c>
    </row>
    <row r="2225" spans="16:18" x14ac:dyDescent="0.25">
      <c r="P2225" t="s">
        <v>3751</v>
      </c>
      <c r="Q2225" t="s">
        <v>80</v>
      </c>
      <c r="R2225" t="s">
        <v>530</v>
      </c>
    </row>
    <row r="2226" spans="16:18" x14ac:dyDescent="0.25">
      <c r="P2226" t="s">
        <v>3752</v>
      </c>
      <c r="Q2226" t="s">
        <v>80</v>
      </c>
      <c r="R2226" t="s">
        <v>1730</v>
      </c>
    </row>
    <row r="2227" spans="16:18" x14ac:dyDescent="0.25">
      <c r="P2227" t="s">
        <v>3753</v>
      </c>
      <c r="Q2227" t="s">
        <v>80</v>
      </c>
      <c r="R2227" t="s">
        <v>436</v>
      </c>
    </row>
    <row r="2228" spans="16:18" x14ac:dyDescent="0.25">
      <c r="P2228" t="s">
        <v>3754</v>
      </c>
      <c r="Q2228" t="s">
        <v>80</v>
      </c>
      <c r="R2228" t="s">
        <v>1584</v>
      </c>
    </row>
    <row r="2229" spans="16:18" x14ac:dyDescent="0.25">
      <c r="P2229" t="s">
        <v>3756</v>
      </c>
      <c r="Q2229" t="s">
        <v>80</v>
      </c>
      <c r="R2229" t="s">
        <v>3755</v>
      </c>
    </row>
    <row r="2230" spans="16:18" x14ac:dyDescent="0.25">
      <c r="P2230" t="s">
        <v>3757</v>
      </c>
      <c r="Q2230" t="s">
        <v>80</v>
      </c>
      <c r="R2230" t="s">
        <v>248</v>
      </c>
    </row>
    <row r="2231" spans="16:18" x14ac:dyDescent="0.25">
      <c r="P2231" t="s">
        <v>3758</v>
      </c>
      <c r="Q2231" t="s">
        <v>80</v>
      </c>
      <c r="R2231" t="s">
        <v>3562</v>
      </c>
    </row>
    <row r="2232" spans="16:18" x14ac:dyDescent="0.25">
      <c r="P2232" t="s">
        <v>3760</v>
      </c>
      <c r="Q2232" t="s">
        <v>80</v>
      </c>
      <c r="R2232" t="s">
        <v>3759</v>
      </c>
    </row>
    <row r="2233" spans="16:18" x14ac:dyDescent="0.25">
      <c r="P2233" t="s">
        <v>3761</v>
      </c>
      <c r="Q2233" t="s">
        <v>80</v>
      </c>
      <c r="R2233" t="s">
        <v>462</v>
      </c>
    </row>
    <row r="2234" spans="16:18" x14ac:dyDescent="0.25">
      <c r="P2234" t="s">
        <v>3762</v>
      </c>
      <c r="Q2234" t="s">
        <v>80</v>
      </c>
      <c r="R2234" t="s">
        <v>1795</v>
      </c>
    </row>
    <row r="2235" spans="16:18" x14ac:dyDescent="0.25">
      <c r="P2235" t="s">
        <v>3764</v>
      </c>
      <c r="Q2235" t="s">
        <v>80</v>
      </c>
      <c r="R2235" t="s">
        <v>3763</v>
      </c>
    </row>
    <row r="2236" spans="16:18" x14ac:dyDescent="0.25">
      <c r="P2236" t="s">
        <v>3766</v>
      </c>
      <c r="Q2236" t="s">
        <v>80</v>
      </c>
      <c r="R2236" t="s">
        <v>3765</v>
      </c>
    </row>
    <row r="2237" spans="16:18" x14ac:dyDescent="0.25">
      <c r="P2237" t="s">
        <v>3767</v>
      </c>
      <c r="Q2237" t="s">
        <v>80</v>
      </c>
      <c r="R2237" t="s">
        <v>487</v>
      </c>
    </row>
    <row r="2238" spans="16:18" x14ac:dyDescent="0.25">
      <c r="P2238" t="s">
        <v>3769</v>
      </c>
      <c r="Q2238" t="s">
        <v>80</v>
      </c>
      <c r="R2238" t="s">
        <v>3768</v>
      </c>
    </row>
    <row r="2239" spans="16:18" x14ac:dyDescent="0.25">
      <c r="P2239" t="s">
        <v>3771</v>
      </c>
      <c r="Q2239" t="s">
        <v>80</v>
      </c>
      <c r="R2239" t="s">
        <v>3770</v>
      </c>
    </row>
    <row r="2240" spans="16:18" x14ac:dyDescent="0.25">
      <c r="P2240" t="s">
        <v>3772</v>
      </c>
      <c r="Q2240" t="s">
        <v>80</v>
      </c>
      <c r="R2240" t="s">
        <v>149</v>
      </c>
    </row>
    <row r="2241" spans="16:18" x14ac:dyDescent="0.25">
      <c r="P2241" t="s">
        <v>3773</v>
      </c>
      <c r="Q2241" t="s">
        <v>80</v>
      </c>
      <c r="R2241" t="s">
        <v>1124</v>
      </c>
    </row>
    <row r="2242" spans="16:18" x14ac:dyDescent="0.25">
      <c r="P2242" t="s">
        <v>3775</v>
      </c>
      <c r="Q2242" t="s">
        <v>80</v>
      </c>
      <c r="R2242" t="s">
        <v>3774</v>
      </c>
    </row>
    <row r="2243" spans="16:18" x14ac:dyDescent="0.25">
      <c r="P2243" t="s">
        <v>3776</v>
      </c>
      <c r="Q2243" t="s">
        <v>81</v>
      </c>
      <c r="R2243" t="s">
        <v>612</v>
      </c>
    </row>
    <row r="2244" spans="16:18" x14ac:dyDescent="0.25">
      <c r="P2244" t="s">
        <v>3778</v>
      </c>
      <c r="Q2244" t="s">
        <v>81</v>
      </c>
      <c r="R2244" t="s">
        <v>3777</v>
      </c>
    </row>
    <row r="2245" spans="16:18" x14ac:dyDescent="0.25">
      <c r="P2245" t="s">
        <v>3780</v>
      </c>
      <c r="Q2245" t="s">
        <v>81</v>
      </c>
      <c r="R2245" t="s">
        <v>3779</v>
      </c>
    </row>
    <row r="2246" spans="16:18" x14ac:dyDescent="0.25">
      <c r="P2246" t="s">
        <v>3781</v>
      </c>
      <c r="Q2246" t="s">
        <v>81</v>
      </c>
      <c r="R2246" t="s">
        <v>3611</v>
      </c>
    </row>
    <row r="2247" spans="16:18" x14ac:dyDescent="0.25">
      <c r="P2247" t="s">
        <v>3783</v>
      </c>
      <c r="Q2247" t="s">
        <v>81</v>
      </c>
      <c r="R2247" t="s">
        <v>3782</v>
      </c>
    </row>
    <row r="2248" spans="16:18" x14ac:dyDescent="0.25">
      <c r="P2248" t="s">
        <v>3785</v>
      </c>
      <c r="Q2248" t="s">
        <v>81</v>
      </c>
      <c r="R2248" t="s">
        <v>3784</v>
      </c>
    </row>
    <row r="2249" spans="16:18" x14ac:dyDescent="0.25">
      <c r="P2249" t="s">
        <v>3787</v>
      </c>
      <c r="Q2249" t="s">
        <v>81</v>
      </c>
      <c r="R2249" t="s">
        <v>3786</v>
      </c>
    </row>
    <row r="2250" spans="16:18" x14ac:dyDescent="0.25">
      <c r="P2250" t="s">
        <v>3788</v>
      </c>
      <c r="Q2250" t="s">
        <v>81</v>
      </c>
      <c r="R2250" t="s">
        <v>759</v>
      </c>
    </row>
    <row r="2251" spans="16:18" x14ac:dyDescent="0.25">
      <c r="P2251" t="s">
        <v>3790</v>
      </c>
      <c r="Q2251" t="s">
        <v>81</v>
      </c>
      <c r="R2251" t="s">
        <v>3789</v>
      </c>
    </row>
    <row r="2252" spans="16:18" x14ac:dyDescent="0.25">
      <c r="P2252" t="s">
        <v>3791</v>
      </c>
      <c r="Q2252" t="s">
        <v>81</v>
      </c>
      <c r="R2252" t="s">
        <v>168</v>
      </c>
    </row>
    <row r="2253" spans="16:18" x14ac:dyDescent="0.25">
      <c r="P2253" t="s">
        <v>3793</v>
      </c>
      <c r="Q2253" t="s">
        <v>81</v>
      </c>
      <c r="R2253" t="s">
        <v>3792</v>
      </c>
    </row>
    <row r="2254" spans="16:18" x14ac:dyDescent="0.25">
      <c r="P2254" t="s">
        <v>3795</v>
      </c>
      <c r="Q2254" t="s">
        <v>81</v>
      </c>
      <c r="R2254" t="s">
        <v>3794</v>
      </c>
    </row>
    <row r="2255" spans="16:18" x14ac:dyDescent="0.25">
      <c r="P2255" t="s">
        <v>3796</v>
      </c>
      <c r="Q2255" t="s">
        <v>81</v>
      </c>
      <c r="R2255" t="s">
        <v>2790</v>
      </c>
    </row>
    <row r="2256" spans="16:18" x14ac:dyDescent="0.25">
      <c r="P2256" t="s">
        <v>3798</v>
      </c>
      <c r="Q2256" t="s">
        <v>81</v>
      </c>
      <c r="R2256" t="s">
        <v>3797</v>
      </c>
    </row>
    <row r="2257" spans="16:18" x14ac:dyDescent="0.25">
      <c r="P2257" t="s">
        <v>3800</v>
      </c>
      <c r="Q2257" t="s">
        <v>81</v>
      </c>
      <c r="R2257" t="s">
        <v>3799</v>
      </c>
    </row>
    <row r="2258" spans="16:18" x14ac:dyDescent="0.25">
      <c r="P2258" t="s">
        <v>3802</v>
      </c>
      <c r="Q2258" t="s">
        <v>81</v>
      </c>
      <c r="R2258" t="s">
        <v>3801</v>
      </c>
    </row>
    <row r="2259" spans="16:18" x14ac:dyDescent="0.25">
      <c r="P2259" t="s">
        <v>3804</v>
      </c>
      <c r="Q2259" t="s">
        <v>81</v>
      </c>
      <c r="R2259" t="s">
        <v>3803</v>
      </c>
    </row>
    <row r="2260" spans="16:18" x14ac:dyDescent="0.25">
      <c r="P2260" t="s">
        <v>3805</v>
      </c>
      <c r="Q2260" t="s">
        <v>81</v>
      </c>
      <c r="R2260" t="s">
        <v>1241</v>
      </c>
    </row>
    <row r="2261" spans="16:18" x14ac:dyDescent="0.25">
      <c r="P2261" t="s">
        <v>3806</v>
      </c>
      <c r="Q2261" t="s">
        <v>81</v>
      </c>
      <c r="R2261" t="s">
        <v>391</v>
      </c>
    </row>
    <row r="2262" spans="16:18" x14ac:dyDescent="0.25">
      <c r="P2262" t="s">
        <v>3807</v>
      </c>
      <c r="Q2262" t="s">
        <v>81</v>
      </c>
      <c r="R2262" t="s">
        <v>397</v>
      </c>
    </row>
    <row r="2263" spans="16:18" x14ac:dyDescent="0.25">
      <c r="P2263" t="s">
        <v>3808</v>
      </c>
      <c r="Q2263" t="s">
        <v>81</v>
      </c>
      <c r="R2263" t="s">
        <v>1247</v>
      </c>
    </row>
    <row r="2264" spans="16:18" x14ac:dyDescent="0.25">
      <c r="P2264" t="s">
        <v>3810</v>
      </c>
      <c r="Q2264" t="s">
        <v>81</v>
      </c>
      <c r="R2264" t="s">
        <v>3809</v>
      </c>
    </row>
    <row r="2265" spans="16:18" x14ac:dyDescent="0.25">
      <c r="P2265" t="s">
        <v>3811</v>
      </c>
      <c r="Q2265" t="s">
        <v>81</v>
      </c>
      <c r="R2265" t="s">
        <v>110</v>
      </c>
    </row>
    <row r="2266" spans="16:18" x14ac:dyDescent="0.25">
      <c r="P2266" t="s">
        <v>3812</v>
      </c>
      <c r="Q2266" t="s">
        <v>81</v>
      </c>
      <c r="R2266" t="s">
        <v>1687</v>
      </c>
    </row>
    <row r="2267" spans="16:18" x14ac:dyDescent="0.25">
      <c r="P2267" t="s">
        <v>3813</v>
      </c>
      <c r="Q2267" t="s">
        <v>81</v>
      </c>
      <c r="R2267" t="s">
        <v>3167</v>
      </c>
    </row>
    <row r="2268" spans="16:18" x14ac:dyDescent="0.25">
      <c r="P2268" t="s">
        <v>3814</v>
      </c>
      <c r="Q2268" t="s">
        <v>81</v>
      </c>
      <c r="R2268" t="s">
        <v>212</v>
      </c>
    </row>
    <row r="2269" spans="16:18" x14ac:dyDescent="0.25">
      <c r="P2269" t="s">
        <v>3816</v>
      </c>
      <c r="Q2269" t="s">
        <v>81</v>
      </c>
      <c r="R2269" t="s">
        <v>3815</v>
      </c>
    </row>
    <row r="2270" spans="16:18" x14ac:dyDescent="0.25">
      <c r="P2270" t="s">
        <v>3817</v>
      </c>
      <c r="Q2270" t="s">
        <v>81</v>
      </c>
      <c r="R2270" t="s">
        <v>214</v>
      </c>
    </row>
    <row r="2271" spans="16:18" x14ac:dyDescent="0.25">
      <c r="P2271" t="s">
        <v>3818</v>
      </c>
      <c r="Q2271" t="s">
        <v>81</v>
      </c>
      <c r="R2271" t="s">
        <v>411</v>
      </c>
    </row>
    <row r="2272" spans="16:18" x14ac:dyDescent="0.25">
      <c r="P2272" t="s">
        <v>3819</v>
      </c>
      <c r="Q2272" t="s">
        <v>81</v>
      </c>
      <c r="R2272" t="s">
        <v>218</v>
      </c>
    </row>
    <row r="2273" spans="16:18" x14ac:dyDescent="0.25">
      <c r="P2273" t="s">
        <v>3821</v>
      </c>
      <c r="Q2273" t="s">
        <v>81</v>
      </c>
      <c r="R2273" t="s">
        <v>3820</v>
      </c>
    </row>
    <row r="2274" spans="16:18" x14ac:dyDescent="0.25">
      <c r="P2274" t="s">
        <v>3822</v>
      </c>
      <c r="Q2274" t="s">
        <v>81</v>
      </c>
      <c r="R2274" t="s">
        <v>117</v>
      </c>
    </row>
    <row r="2275" spans="16:18" x14ac:dyDescent="0.25">
      <c r="P2275" t="s">
        <v>3823</v>
      </c>
      <c r="Q2275" t="s">
        <v>81</v>
      </c>
      <c r="R2275" t="s">
        <v>228</v>
      </c>
    </row>
    <row r="2276" spans="16:18" x14ac:dyDescent="0.25">
      <c r="P2276" t="s">
        <v>3825</v>
      </c>
      <c r="Q2276" t="s">
        <v>81</v>
      </c>
      <c r="R2276" t="s">
        <v>3824</v>
      </c>
    </row>
    <row r="2277" spans="16:18" x14ac:dyDescent="0.25">
      <c r="P2277" t="s">
        <v>3827</v>
      </c>
      <c r="Q2277" t="s">
        <v>81</v>
      </c>
      <c r="R2277" t="s">
        <v>3826</v>
      </c>
    </row>
    <row r="2278" spans="16:18" x14ac:dyDescent="0.25">
      <c r="P2278" t="s">
        <v>3828</v>
      </c>
      <c r="Q2278" t="s">
        <v>81</v>
      </c>
      <c r="R2278" t="s">
        <v>2956</v>
      </c>
    </row>
    <row r="2279" spans="16:18" x14ac:dyDescent="0.25">
      <c r="P2279" t="s">
        <v>3829</v>
      </c>
      <c r="Q2279" t="s">
        <v>81</v>
      </c>
      <c r="R2279" t="s">
        <v>234</v>
      </c>
    </row>
    <row r="2280" spans="16:18" x14ac:dyDescent="0.25">
      <c r="P2280" t="s">
        <v>3831</v>
      </c>
      <c r="Q2280" t="s">
        <v>81</v>
      </c>
      <c r="R2280" t="s">
        <v>3830</v>
      </c>
    </row>
    <row r="2281" spans="16:18" x14ac:dyDescent="0.25">
      <c r="P2281" t="s">
        <v>3833</v>
      </c>
      <c r="Q2281" t="s">
        <v>81</v>
      </c>
      <c r="R2281" t="s">
        <v>3832</v>
      </c>
    </row>
    <row r="2282" spans="16:18" x14ac:dyDescent="0.25">
      <c r="P2282" t="s">
        <v>3835</v>
      </c>
      <c r="Q2282" t="s">
        <v>81</v>
      </c>
      <c r="R2282" t="s">
        <v>3834</v>
      </c>
    </row>
    <row r="2283" spans="16:18" x14ac:dyDescent="0.25">
      <c r="P2283" t="s">
        <v>3837</v>
      </c>
      <c r="Q2283" t="s">
        <v>81</v>
      </c>
      <c r="R2283" t="s">
        <v>3836</v>
      </c>
    </row>
    <row r="2284" spans="16:18" x14ac:dyDescent="0.25">
      <c r="P2284" t="s">
        <v>3839</v>
      </c>
      <c r="Q2284" t="s">
        <v>81</v>
      </c>
      <c r="R2284" t="s">
        <v>3838</v>
      </c>
    </row>
    <row r="2285" spans="16:18" x14ac:dyDescent="0.25">
      <c r="P2285" t="s">
        <v>3840</v>
      </c>
      <c r="Q2285" t="s">
        <v>81</v>
      </c>
      <c r="R2285" t="s">
        <v>1321</v>
      </c>
    </row>
    <row r="2286" spans="16:18" x14ac:dyDescent="0.25">
      <c r="P2286" t="s">
        <v>3842</v>
      </c>
      <c r="Q2286" t="s">
        <v>81</v>
      </c>
      <c r="R2286" t="s">
        <v>3841</v>
      </c>
    </row>
    <row r="2287" spans="16:18" x14ac:dyDescent="0.25">
      <c r="P2287" t="s">
        <v>3843</v>
      </c>
      <c r="Q2287" t="s">
        <v>81</v>
      </c>
      <c r="R2287" t="s">
        <v>254</v>
      </c>
    </row>
    <row r="2288" spans="16:18" x14ac:dyDescent="0.25">
      <c r="P2288" t="s">
        <v>3844</v>
      </c>
      <c r="Q2288" t="s">
        <v>81</v>
      </c>
      <c r="R2288" t="s">
        <v>256</v>
      </c>
    </row>
    <row r="2289" spans="16:18" x14ac:dyDescent="0.25">
      <c r="P2289" t="s">
        <v>3846</v>
      </c>
      <c r="Q2289" t="s">
        <v>81</v>
      </c>
      <c r="R2289" t="s">
        <v>3845</v>
      </c>
    </row>
    <row r="2290" spans="16:18" x14ac:dyDescent="0.25">
      <c r="P2290" t="s">
        <v>3847</v>
      </c>
      <c r="Q2290" t="s">
        <v>81</v>
      </c>
      <c r="R2290" t="s">
        <v>3342</v>
      </c>
    </row>
    <row r="2291" spans="16:18" x14ac:dyDescent="0.25">
      <c r="P2291" t="s">
        <v>3849</v>
      </c>
      <c r="Q2291" t="s">
        <v>81</v>
      </c>
      <c r="R2291" t="s">
        <v>3848</v>
      </c>
    </row>
    <row r="2292" spans="16:18" x14ac:dyDescent="0.25">
      <c r="P2292" t="s">
        <v>3850</v>
      </c>
      <c r="Q2292" t="s">
        <v>81</v>
      </c>
      <c r="R2292" t="s">
        <v>260</v>
      </c>
    </row>
    <row r="2293" spans="16:18" x14ac:dyDescent="0.25">
      <c r="P2293" t="s">
        <v>3852</v>
      </c>
      <c r="Q2293" t="s">
        <v>81</v>
      </c>
      <c r="R2293" t="s">
        <v>3851</v>
      </c>
    </row>
    <row r="2294" spans="16:18" x14ac:dyDescent="0.25">
      <c r="P2294" t="s">
        <v>3853</v>
      </c>
      <c r="Q2294" t="s">
        <v>81</v>
      </c>
      <c r="R2294" t="s">
        <v>264</v>
      </c>
    </row>
    <row r="2295" spans="16:18" x14ac:dyDescent="0.25">
      <c r="P2295" t="s">
        <v>3855</v>
      </c>
      <c r="Q2295" t="s">
        <v>81</v>
      </c>
      <c r="R2295" t="s">
        <v>3854</v>
      </c>
    </row>
    <row r="2296" spans="16:18" x14ac:dyDescent="0.25">
      <c r="P2296" t="s">
        <v>3857</v>
      </c>
      <c r="Q2296" t="s">
        <v>81</v>
      </c>
      <c r="R2296" t="s">
        <v>3856</v>
      </c>
    </row>
    <row r="2297" spans="16:18" x14ac:dyDescent="0.25">
      <c r="P2297" t="s">
        <v>3859</v>
      </c>
      <c r="Q2297" t="s">
        <v>81</v>
      </c>
      <c r="R2297" t="s">
        <v>3858</v>
      </c>
    </row>
    <row r="2298" spans="16:18" x14ac:dyDescent="0.25">
      <c r="P2298" t="s">
        <v>3860</v>
      </c>
      <c r="Q2298" t="s">
        <v>81</v>
      </c>
      <c r="R2298" t="s">
        <v>2145</v>
      </c>
    </row>
    <row r="2299" spans="16:18" x14ac:dyDescent="0.25">
      <c r="P2299" t="s">
        <v>3861</v>
      </c>
      <c r="Q2299" t="s">
        <v>81</v>
      </c>
      <c r="R2299" t="s">
        <v>1482</v>
      </c>
    </row>
    <row r="2300" spans="16:18" x14ac:dyDescent="0.25">
      <c r="P2300" t="s">
        <v>3863</v>
      </c>
      <c r="Q2300" t="s">
        <v>81</v>
      </c>
      <c r="R2300" t="s">
        <v>3862</v>
      </c>
    </row>
    <row r="2301" spans="16:18" x14ac:dyDescent="0.25">
      <c r="P2301" t="s">
        <v>3864</v>
      </c>
      <c r="Q2301" t="s">
        <v>81</v>
      </c>
      <c r="R2301" t="s">
        <v>3221</v>
      </c>
    </row>
    <row r="2302" spans="16:18" x14ac:dyDescent="0.25">
      <c r="P2302" t="s">
        <v>3865</v>
      </c>
      <c r="Q2302" t="s">
        <v>81</v>
      </c>
      <c r="R2302" t="s">
        <v>487</v>
      </c>
    </row>
    <row r="2303" spans="16:18" x14ac:dyDescent="0.25">
      <c r="P2303" t="s">
        <v>3867</v>
      </c>
      <c r="Q2303" t="s">
        <v>81</v>
      </c>
      <c r="R2303" t="s">
        <v>3866</v>
      </c>
    </row>
    <row r="2304" spans="16:18" x14ac:dyDescent="0.25">
      <c r="P2304" t="s">
        <v>3868</v>
      </c>
      <c r="Q2304" t="s">
        <v>81</v>
      </c>
      <c r="R2304" t="s">
        <v>1117</v>
      </c>
    </row>
    <row r="2305" spans="16:18" x14ac:dyDescent="0.25">
      <c r="P2305" t="s">
        <v>3869</v>
      </c>
      <c r="Q2305" t="s">
        <v>81</v>
      </c>
      <c r="R2305" t="s">
        <v>149</v>
      </c>
    </row>
    <row r="2306" spans="16:18" x14ac:dyDescent="0.25">
      <c r="P2306" t="s">
        <v>3870</v>
      </c>
      <c r="Q2306" t="s">
        <v>81</v>
      </c>
      <c r="R2306" t="s">
        <v>1120</v>
      </c>
    </row>
    <row r="2307" spans="16:18" x14ac:dyDescent="0.25">
      <c r="P2307" t="s">
        <v>3872</v>
      </c>
      <c r="Q2307" t="s">
        <v>81</v>
      </c>
      <c r="R2307" t="s">
        <v>3871</v>
      </c>
    </row>
    <row r="2308" spans="16:18" x14ac:dyDescent="0.25">
      <c r="P2308" t="s">
        <v>3873</v>
      </c>
      <c r="Q2308" t="s">
        <v>81</v>
      </c>
      <c r="R2308" t="s">
        <v>152</v>
      </c>
    </row>
    <row r="2309" spans="16:18" x14ac:dyDescent="0.25">
      <c r="P2309" t="s">
        <v>3874</v>
      </c>
      <c r="Q2309" t="s">
        <v>81</v>
      </c>
      <c r="R2309" t="s">
        <v>2150</v>
      </c>
    </row>
    <row r="2310" spans="16:18" x14ac:dyDescent="0.25">
      <c r="P2310" t="s">
        <v>3875</v>
      </c>
      <c r="Q2310" t="s">
        <v>82</v>
      </c>
      <c r="R2310" t="s">
        <v>2197</v>
      </c>
    </row>
    <row r="2311" spans="16:18" x14ac:dyDescent="0.25">
      <c r="P2311" t="s">
        <v>3876</v>
      </c>
      <c r="Q2311" t="s">
        <v>82</v>
      </c>
      <c r="R2311" t="s">
        <v>745</v>
      </c>
    </row>
    <row r="2312" spans="16:18" x14ac:dyDescent="0.25">
      <c r="P2312" t="s">
        <v>3878</v>
      </c>
      <c r="Q2312" t="s">
        <v>82</v>
      </c>
      <c r="R2312" t="s">
        <v>3877</v>
      </c>
    </row>
    <row r="2313" spans="16:18" x14ac:dyDescent="0.25">
      <c r="P2313" t="s">
        <v>3880</v>
      </c>
      <c r="Q2313" t="s">
        <v>82</v>
      </c>
      <c r="R2313" t="s">
        <v>3879</v>
      </c>
    </row>
    <row r="2314" spans="16:18" x14ac:dyDescent="0.25">
      <c r="P2314" t="s">
        <v>3881</v>
      </c>
      <c r="Q2314" t="s">
        <v>82</v>
      </c>
      <c r="R2314" t="s">
        <v>149</v>
      </c>
    </row>
    <row r="2315" spans="16:18" x14ac:dyDescent="0.25">
      <c r="P2315" t="s">
        <v>3883</v>
      </c>
      <c r="Q2315" t="s">
        <v>83</v>
      </c>
      <c r="R2315" t="s">
        <v>3882</v>
      </c>
    </row>
    <row r="2316" spans="16:18" x14ac:dyDescent="0.25">
      <c r="P2316" t="s">
        <v>3885</v>
      </c>
      <c r="Q2316" t="s">
        <v>83</v>
      </c>
      <c r="R2316" t="s">
        <v>3884</v>
      </c>
    </row>
    <row r="2317" spans="16:18" x14ac:dyDescent="0.25">
      <c r="P2317" t="s">
        <v>3887</v>
      </c>
      <c r="Q2317" t="s">
        <v>83</v>
      </c>
      <c r="R2317" t="s">
        <v>3886</v>
      </c>
    </row>
    <row r="2318" spans="16:18" x14ac:dyDescent="0.25">
      <c r="P2318" t="s">
        <v>3888</v>
      </c>
      <c r="Q2318" t="s">
        <v>83</v>
      </c>
      <c r="R2318" t="s">
        <v>1652</v>
      </c>
    </row>
    <row r="2319" spans="16:18" x14ac:dyDescent="0.25">
      <c r="P2319" t="s">
        <v>3890</v>
      </c>
      <c r="Q2319" t="s">
        <v>83</v>
      </c>
      <c r="R2319" t="s">
        <v>3889</v>
      </c>
    </row>
    <row r="2320" spans="16:18" x14ac:dyDescent="0.25">
      <c r="P2320" t="s">
        <v>3892</v>
      </c>
      <c r="Q2320" t="s">
        <v>83</v>
      </c>
      <c r="R2320" t="s">
        <v>3891</v>
      </c>
    </row>
    <row r="2321" spans="16:18" x14ac:dyDescent="0.25">
      <c r="P2321" t="s">
        <v>3893</v>
      </c>
      <c r="Q2321" t="s">
        <v>83</v>
      </c>
      <c r="R2321" t="s">
        <v>3246</v>
      </c>
    </row>
    <row r="2322" spans="16:18" x14ac:dyDescent="0.25">
      <c r="P2322" t="s">
        <v>3895</v>
      </c>
      <c r="Q2322" t="s">
        <v>83</v>
      </c>
      <c r="R2322" t="s">
        <v>3894</v>
      </c>
    </row>
    <row r="2323" spans="16:18" x14ac:dyDescent="0.25">
      <c r="P2323" t="s">
        <v>3896</v>
      </c>
      <c r="Q2323" t="s">
        <v>83</v>
      </c>
      <c r="R2323" t="s">
        <v>170</v>
      </c>
    </row>
    <row r="2324" spans="16:18" x14ac:dyDescent="0.25">
      <c r="P2324" t="s">
        <v>3898</v>
      </c>
      <c r="Q2324" t="s">
        <v>83</v>
      </c>
      <c r="R2324" t="s">
        <v>3897</v>
      </c>
    </row>
    <row r="2325" spans="16:18" x14ac:dyDescent="0.25">
      <c r="P2325" t="s">
        <v>3899</v>
      </c>
      <c r="Q2325" t="s">
        <v>83</v>
      </c>
      <c r="R2325" t="s">
        <v>174</v>
      </c>
    </row>
    <row r="2326" spans="16:18" x14ac:dyDescent="0.25">
      <c r="P2326" t="s">
        <v>3900</v>
      </c>
      <c r="Q2326" t="s">
        <v>83</v>
      </c>
      <c r="R2326" t="s">
        <v>3799</v>
      </c>
    </row>
    <row r="2327" spans="16:18" x14ac:dyDescent="0.25">
      <c r="P2327" t="s">
        <v>3902</v>
      </c>
      <c r="Q2327" t="s">
        <v>83</v>
      </c>
      <c r="R2327" t="s">
        <v>3901</v>
      </c>
    </row>
    <row r="2328" spans="16:18" x14ac:dyDescent="0.25">
      <c r="P2328" t="s">
        <v>3904</v>
      </c>
      <c r="Q2328" t="s">
        <v>83</v>
      </c>
      <c r="R2328" t="s">
        <v>3903</v>
      </c>
    </row>
    <row r="2329" spans="16:18" x14ac:dyDescent="0.25">
      <c r="P2329" t="s">
        <v>3906</v>
      </c>
      <c r="Q2329" t="s">
        <v>83</v>
      </c>
      <c r="R2329" t="s">
        <v>3905</v>
      </c>
    </row>
    <row r="2330" spans="16:18" x14ac:dyDescent="0.25">
      <c r="P2330" t="s">
        <v>3908</v>
      </c>
      <c r="Q2330" t="s">
        <v>83</v>
      </c>
      <c r="R2330" t="s">
        <v>3907</v>
      </c>
    </row>
    <row r="2331" spans="16:18" x14ac:dyDescent="0.25">
      <c r="P2331" t="s">
        <v>3910</v>
      </c>
      <c r="Q2331" t="s">
        <v>83</v>
      </c>
      <c r="R2331" t="s">
        <v>3909</v>
      </c>
    </row>
    <row r="2332" spans="16:18" x14ac:dyDescent="0.25">
      <c r="P2332" t="s">
        <v>3911</v>
      </c>
      <c r="Q2332" t="s">
        <v>83</v>
      </c>
      <c r="R2332" t="s">
        <v>2167</v>
      </c>
    </row>
    <row r="2333" spans="16:18" x14ac:dyDescent="0.25">
      <c r="P2333" t="s">
        <v>3913</v>
      </c>
      <c r="Q2333" t="s">
        <v>83</v>
      </c>
      <c r="R2333" t="s">
        <v>3912</v>
      </c>
    </row>
    <row r="2334" spans="16:18" x14ac:dyDescent="0.25">
      <c r="P2334" t="s">
        <v>3914</v>
      </c>
      <c r="Q2334" t="s">
        <v>83</v>
      </c>
      <c r="R2334" t="s">
        <v>729</v>
      </c>
    </row>
    <row r="2335" spans="16:18" x14ac:dyDescent="0.25">
      <c r="P2335" t="s">
        <v>3916</v>
      </c>
      <c r="Q2335" t="s">
        <v>83</v>
      </c>
      <c r="R2335" t="s">
        <v>3915</v>
      </c>
    </row>
    <row r="2336" spans="16:18" x14ac:dyDescent="0.25">
      <c r="P2336" t="s">
        <v>3918</v>
      </c>
      <c r="Q2336" t="s">
        <v>83</v>
      </c>
      <c r="R2336" t="s">
        <v>3917</v>
      </c>
    </row>
    <row r="2337" spans="16:18" x14ac:dyDescent="0.25">
      <c r="P2337" t="s">
        <v>3920</v>
      </c>
      <c r="Q2337" t="s">
        <v>83</v>
      </c>
      <c r="R2337" t="s">
        <v>3919</v>
      </c>
    </row>
    <row r="2338" spans="16:18" x14ac:dyDescent="0.25">
      <c r="P2338" t="s">
        <v>3921</v>
      </c>
      <c r="Q2338" t="s">
        <v>83</v>
      </c>
      <c r="R2338" t="s">
        <v>1707</v>
      </c>
    </row>
    <row r="2339" spans="16:18" x14ac:dyDescent="0.25">
      <c r="P2339" t="s">
        <v>3923</v>
      </c>
      <c r="Q2339" t="s">
        <v>83</v>
      </c>
      <c r="R2339" t="s">
        <v>3922</v>
      </c>
    </row>
    <row r="2340" spans="16:18" x14ac:dyDescent="0.25">
      <c r="P2340" t="s">
        <v>3925</v>
      </c>
      <c r="Q2340" t="s">
        <v>83</v>
      </c>
      <c r="R2340" t="s">
        <v>3924</v>
      </c>
    </row>
    <row r="2341" spans="16:18" x14ac:dyDescent="0.25">
      <c r="P2341" t="s">
        <v>3926</v>
      </c>
      <c r="Q2341" t="s">
        <v>83</v>
      </c>
      <c r="R2341" t="s">
        <v>1004</v>
      </c>
    </row>
    <row r="2342" spans="16:18" x14ac:dyDescent="0.25">
      <c r="P2342" t="s">
        <v>3928</v>
      </c>
      <c r="Q2342" t="s">
        <v>83</v>
      </c>
      <c r="R2342" t="s">
        <v>3927</v>
      </c>
    </row>
    <row r="2343" spans="16:18" x14ac:dyDescent="0.25">
      <c r="P2343" t="s">
        <v>3929</v>
      </c>
      <c r="Q2343" t="s">
        <v>83</v>
      </c>
      <c r="R2343" t="s">
        <v>2956</v>
      </c>
    </row>
    <row r="2344" spans="16:18" x14ac:dyDescent="0.25">
      <c r="P2344" t="s">
        <v>3930</v>
      </c>
      <c r="Q2344" t="s">
        <v>83</v>
      </c>
      <c r="R2344" t="s">
        <v>1017</v>
      </c>
    </row>
    <row r="2345" spans="16:18" x14ac:dyDescent="0.25">
      <c r="P2345" t="s">
        <v>3931</v>
      </c>
      <c r="Q2345" t="s">
        <v>83</v>
      </c>
      <c r="R2345" t="s">
        <v>236</v>
      </c>
    </row>
    <row r="2346" spans="16:18" x14ac:dyDescent="0.25">
      <c r="P2346" t="s">
        <v>3933</v>
      </c>
      <c r="Q2346" t="s">
        <v>83</v>
      </c>
      <c r="R2346" t="s">
        <v>3932</v>
      </c>
    </row>
    <row r="2347" spans="16:18" x14ac:dyDescent="0.25">
      <c r="P2347" t="s">
        <v>3935</v>
      </c>
      <c r="Q2347" t="s">
        <v>83</v>
      </c>
      <c r="R2347" t="s">
        <v>3934</v>
      </c>
    </row>
    <row r="2348" spans="16:18" x14ac:dyDescent="0.25">
      <c r="P2348" t="s">
        <v>3936</v>
      </c>
      <c r="Q2348" t="s">
        <v>83</v>
      </c>
      <c r="R2348" t="s">
        <v>248</v>
      </c>
    </row>
    <row r="2349" spans="16:18" x14ac:dyDescent="0.25">
      <c r="P2349" t="s">
        <v>3938</v>
      </c>
      <c r="Q2349" t="s">
        <v>83</v>
      </c>
      <c r="R2349" t="s">
        <v>3937</v>
      </c>
    </row>
    <row r="2350" spans="16:18" x14ac:dyDescent="0.25">
      <c r="P2350" t="s">
        <v>3940</v>
      </c>
      <c r="Q2350" t="s">
        <v>83</v>
      </c>
      <c r="R2350" t="s">
        <v>3939</v>
      </c>
    </row>
    <row r="2351" spans="16:18" x14ac:dyDescent="0.25">
      <c r="P2351" t="s">
        <v>3941</v>
      </c>
      <c r="Q2351" t="s">
        <v>83</v>
      </c>
      <c r="R2351" t="s">
        <v>1047</v>
      </c>
    </row>
    <row r="2352" spans="16:18" x14ac:dyDescent="0.25">
      <c r="P2352" t="s">
        <v>3943</v>
      </c>
      <c r="Q2352" t="s">
        <v>83</v>
      </c>
      <c r="R2352" t="s">
        <v>3942</v>
      </c>
    </row>
    <row r="2353" spans="16:18" x14ac:dyDescent="0.25">
      <c r="P2353" t="s">
        <v>3944</v>
      </c>
      <c r="Q2353" t="s">
        <v>83</v>
      </c>
      <c r="R2353" t="s">
        <v>262</v>
      </c>
    </row>
    <row r="2354" spans="16:18" x14ac:dyDescent="0.25">
      <c r="P2354" t="s">
        <v>3945</v>
      </c>
      <c r="Q2354" t="s">
        <v>83</v>
      </c>
      <c r="R2354" t="s">
        <v>1340</v>
      </c>
    </row>
    <row r="2355" spans="16:18" x14ac:dyDescent="0.25">
      <c r="P2355" t="s">
        <v>3947</v>
      </c>
      <c r="Q2355" t="s">
        <v>83</v>
      </c>
      <c r="R2355" t="s">
        <v>3946</v>
      </c>
    </row>
    <row r="2356" spans="16:18" x14ac:dyDescent="0.25">
      <c r="P2356" t="s">
        <v>3949</v>
      </c>
      <c r="Q2356" t="s">
        <v>83</v>
      </c>
      <c r="R2356" t="s">
        <v>3948</v>
      </c>
    </row>
    <row r="2357" spans="16:18" x14ac:dyDescent="0.25">
      <c r="P2357" t="s">
        <v>3950</v>
      </c>
      <c r="Q2357" t="s">
        <v>83</v>
      </c>
      <c r="R2357" t="s">
        <v>274</v>
      </c>
    </row>
    <row r="2358" spans="16:18" x14ac:dyDescent="0.25">
      <c r="P2358" t="s">
        <v>3951</v>
      </c>
      <c r="Q2358" t="s">
        <v>83</v>
      </c>
      <c r="R2358" t="s">
        <v>487</v>
      </c>
    </row>
    <row r="2359" spans="16:18" x14ac:dyDescent="0.25">
      <c r="P2359" t="s">
        <v>3953</v>
      </c>
      <c r="Q2359" t="s">
        <v>83</v>
      </c>
      <c r="R2359" t="s">
        <v>3952</v>
      </c>
    </row>
    <row r="2360" spans="16:18" x14ac:dyDescent="0.25">
      <c r="P2360" t="s">
        <v>3954</v>
      </c>
      <c r="Q2360" t="s">
        <v>83</v>
      </c>
      <c r="R2360" t="s">
        <v>2150</v>
      </c>
    </row>
    <row r="2361" spans="16:18" x14ac:dyDescent="0.25">
      <c r="P2361" t="s">
        <v>3956</v>
      </c>
      <c r="Q2361" t="s">
        <v>84</v>
      </c>
      <c r="R2361" t="s">
        <v>3955</v>
      </c>
    </row>
    <row r="2362" spans="16:18" x14ac:dyDescent="0.25">
      <c r="P2362" t="s">
        <v>3958</v>
      </c>
      <c r="Q2362" t="s">
        <v>84</v>
      </c>
      <c r="R2362" t="s">
        <v>3957</v>
      </c>
    </row>
    <row r="2363" spans="16:18" x14ac:dyDescent="0.25">
      <c r="P2363" t="s">
        <v>3960</v>
      </c>
      <c r="Q2363" t="s">
        <v>84</v>
      </c>
      <c r="R2363" t="s">
        <v>3959</v>
      </c>
    </row>
    <row r="2364" spans="16:18" x14ac:dyDescent="0.25">
      <c r="P2364" t="s">
        <v>3962</v>
      </c>
      <c r="Q2364" t="s">
        <v>84</v>
      </c>
      <c r="R2364" t="s">
        <v>3961</v>
      </c>
    </row>
    <row r="2365" spans="16:18" x14ac:dyDescent="0.25">
      <c r="P2365" t="s">
        <v>3964</v>
      </c>
      <c r="Q2365" t="s">
        <v>84</v>
      </c>
      <c r="R2365" t="s">
        <v>3963</v>
      </c>
    </row>
    <row r="2366" spans="16:18" x14ac:dyDescent="0.25">
      <c r="P2366" t="s">
        <v>3965</v>
      </c>
      <c r="Q2366" t="s">
        <v>84</v>
      </c>
      <c r="R2366" t="s">
        <v>1227</v>
      </c>
    </row>
    <row r="2367" spans="16:18" x14ac:dyDescent="0.25">
      <c r="P2367" t="s">
        <v>3967</v>
      </c>
      <c r="Q2367" t="s">
        <v>84</v>
      </c>
      <c r="R2367" t="s">
        <v>3966</v>
      </c>
    </row>
    <row r="2368" spans="16:18" x14ac:dyDescent="0.25">
      <c r="P2368" t="s">
        <v>3968</v>
      </c>
      <c r="Q2368" t="s">
        <v>84</v>
      </c>
      <c r="R2368" t="s">
        <v>2890</v>
      </c>
    </row>
    <row r="2369" spans="16:18" x14ac:dyDescent="0.25">
      <c r="P2369" t="s">
        <v>3969</v>
      </c>
      <c r="Q2369" t="s">
        <v>84</v>
      </c>
      <c r="R2369" t="s">
        <v>504</v>
      </c>
    </row>
    <row r="2370" spans="16:18" x14ac:dyDescent="0.25">
      <c r="P2370" t="s">
        <v>3970</v>
      </c>
      <c r="Q2370" t="s">
        <v>84</v>
      </c>
      <c r="R2370" t="s">
        <v>1853</v>
      </c>
    </row>
    <row r="2371" spans="16:18" x14ac:dyDescent="0.25">
      <c r="P2371" t="s">
        <v>3972</v>
      </c>
      <c r="Q2371" t="s">
        <v>84</v>
      </c>
      <c r="R2371" t="s">
        <v>3971</v>
      </c>
    </row>
    <row r="2372" spans="16:18" x14ac:dyDescent="0.25">
      <c r="P2372" t="s">
        <v>3973</v>
      </c>
      <c r="Q2372" t="s">
        <v>84</v>
      </c>
      <c r="R2372" t="s">
        <v>385</v>
      </c>
    </row>
    <row r="2373" spans="16:18" x14ac:dyDescent="0.25">
      <c r="P2373" t="s">
        <v>3974</v>
      </c>
      <c r="Q2373" t="s">
        <v>84</v>
      </c>
      <c r="R2373" t="s">
        <v>182</v>
      </c>
    </row>
    <row r="2374" spans="16:18" x14ac:dyDescent="0.25">
      <c r="P2374" t="s">
        <v>3976</v>
      </c>
      <c r="Q2374" t="s">
        <v>84</v>
      </c>
      <c r="R2374" t="s">
        <v>3975</v>
      </c>
    </row>
    <row r="2375" spans="16:18" x14ac:dyDescent="0.25">
      <c r="P2375" t="s">
        <v>3978</v>
      </c>
      <c r="Q2375" t="s">
        <v>84</v>
      </c>
      <c r="R2375" t="s">
        <v>3977</v>
      </c>
    </row>
    <row r="2376" spans="16:18" x14ac:dyDescent="0.25">
      <c r="P2376" t="s">
        <v>3979</v>
      </c>
      <c r="Q2376" t="s">
        <v>84</v>
      </c>
      <c r="R2376" t="s">
        <v>638</v>
      </c>
    </row>
    <row r="2377" spans="16:18" x14ac:dyDescent="0.25">
      <c r="P2377" t="s">
        <v>3981</v>
      </c>
      <c r="Q2377" t="s">
        <v>84</v>
      </c>
      <c r="R2377" t="s">
        <v>3980</v>
      </c>
    </row>
    <row r="2378" spans="16:18" x14ac:dyDescent="0.25">
      <c r="P2378" t="s">
        <v>3983</v>
      </c>
      <c r="Q2378" t="s">
        <v>84</v>
      </c>
      <c r="R2378" t="s">
        <v>3982</v>
      </c>
    </row>
    <row r="2379" spans="16:18" x14ac:dyDescent="0.25">
      <c r="P2379" t="s">
        <v>3984</v>
      </c>
      <c r="Q2379" t="s">
        <v>84</v>
      </c>
      <c r="R2379" t="s">
        <v>2911</v>
      </c>
    </row>
    <row r="2380" spans="16:18" x14ac:dyDescent="0.25">
      <c r="P2380" t="s">
        <v>3985</v>
      </c>
      <c r="Q2380" t="s">
        <v>84</v>
      </c>
      <c r="R2380" t="s">
        <v>3638</v>
      </c>
    </row>
    <row r="2381" spans="16:18" x14ac:dyDescent="0.25">
      <c r="P2381" t="s">
        <v>3986</v>
      </c>
      <c r="Q2381" t="s">
        <v>84</v>
      </c>
      <c r="R2381" t="s">
        <v>646</v>
      </c>
    </row>
    <row r="2382" spans="16:18" x14ac:dyDescent="0.25">
      <c r="P2382" t="s">
        <v>3988</v>
      </c>
      <c r="Q2382" t="s">
        <v>84</v>
      </c>
      <c r="R2382" t="s">
        <v>3987</v>
      </c>
    </row>
    <row r="2383" spans="16:18" x14ac:dyDescent="0.25">
      <c r="P2383" t="s">
        <v>3990</v>
      </c>
      <c r="Q2383" t="s">
        <v>84</v>
      </c>
      <c r="R2383" t="s">
        <v>3989</v>
      </c>
    </row>
    <row r="2384" spans="16:18" x14ac:dyDescent="0.25">
      <c r="P2384" t="s">
        <v>3992</v>
      </c>
      <c r="Q2384" t="s">
        <v>84</v>
      </c>
      <c r="R2384" t="s">
        <v>3991</v>
      </c>
    </row>
    <row r="2385" spans="16:18" x14ac:dyDescent="0.25">
      <c r="P2385" t="s">
        <v>3993</v>
      </c>
      <c r="Q2385" t="s">
        <v>84</v>
      </c>
      <c r="R2385" t="s">
        <v>415</v>
      </c>
    </row>
    <row r="2386" spans="16:18" x14ac:dyDescent="0.25">
      <c r="P2386" t="s">
        <v>3995</v>
      </c>
      <c r="Q2386" t="s">
        <v>84</v>
      </c>
      <c r="R2386" t="s">
        <v>3994</v>
      </c>
    </row>
    <row r="2387" spans="16:18" x14ac:dyDescent="0.25">
      <c r="P2387" t="s">
        <v>3997</v>
      </c>
      <c r="Q2387" t="s">
        <v>84</v>
      </c>
      <c r="R2387" t="s">
        <v>3996</v>
      </c>
    </row>
    <row r="2388" spans="16:18" x14ac:dyDescent="0.25">
      <c r="P2388" t="s">
        <v>3999</v>
      </c>
      <c r="Q2388" t="s">
        <v>84</v>
      </c>
      <c r="R2388" t="s">
        <v>3998</v>
      </c>
    </row>
    <row r="2389" spans="16:18" x14ac:dyDescent="0.25">
      <c r="P2389" t="s">
        <v>4001</v>
      </c>
      <c r="Q2389" t="s">
        <v>84</v>
      </c>
      <c r="R2389" t="s">
        <v>4000</v>
      </c>
    </row>
    <row r="2390" spans="16:18" x14ac:dyDescent="0.25">
      <c r="P2390" t="s">
        <v>4003</v>
      </c>
      <c r="Q2390" t="s">
        <v>84</v>
      </c>
      <c r="R2390" t="s">
        <v>4002</v>
      </c>
    </row>
    <row r="2391" spans="16:18" x14ac:dyDescent="0.25">
      <c r="P2391" t="s">
        <v>4004</v>
      </c>
      <c r="Q2391" t="s">
        <v>84</v>
      </c>
      <c r="R2391" t="s">
        <v>3107</v>
      </c>
    </row>
    <row r="2392" spans="16:18" x14ac:dyDescent="0.25">
      <c r="P2392" t="s">
        <v>4005</v>
      </c>
      <c r="Q2392" t="s">
        <v>84</v>
      </c>
      <c r="R2392" t="s">
        <v>3652</v>
      </c>
    </row>
    <row r="2393" spans="16:18" x14ac:dyDescent="0.25">
      <c r="P2393" t="s">
        <v>4007</v>
      </c>
      <c r="Q2393" t="s">
        <v>84</v>
      </c>
      <c r="R2393" t="s">
        <v>4006</v>
      </c>
    </row>
    <row r="2394" spans="16:18" x14ac:dyDescent="0.25">
      <c r="P2394" t="s">
        <v>4008</v>
      </c>
      <c r="Q2394" t="s">
        <v>84</v>
      </c>
      <c r="R2394" t="s">
        <v>3315</v>
      </c>
    </row>
    <row r="2395" spans="16:18" x14ac:dyDescent="0.25">
      <c r="P2395" t="s">
        <v>4009</v>
      </c>
      <c r="Q2395" t="s">
        <v>84</v>
      </c>
      <c r="R2395" t="s">
        <v>226</v>
      </c>
    </row>
    <row r="2396" spans="16:18" x14ac:dyDescent="0.25">
      <c r="P2396" t="s">
        <v>4011</v>
      </c>
      <c r="Q2396" t="s">
        <v>84</v>
      </c>
      <c r="R2396" t="s">
        <v>4010</v>
      </c>
    </row>
    <row r="2397" spans="16:18" x14ac:dyDescent="0.25">
      <c r="P2397" t="s">
        <v>4012</v>
      </c>
      <c r="Q2397" t="s">
        <v>84</v>
      </c>
      <c r="R2397" t="s">
        <v>1012</v>
      </c>
    </row>
    <row r="2398" spans="16:18" x14ac:dyDescent="0.25">
      <c r="P2398" t="s">
        <v>4014</v>
      </c>
      <c r="Q2398" t="s">
        <v>84</v>
      </c>
      <c r="R2398" t="s">
        <v>4013</v>
      </c>
    </row>
    <row r="2399" spans="16:18" x14ac:dyDescent="0.25">
      <c r="P2399" t="s">
        <v>4015</v>
      </c>
      <c r="Q2399" t="s">
        <v>84</v>
      </c>
      <c r="R2399" t="s">
        <v>530</v>
      </c>
    </row>
    <row r="2400" spans="16:18" x14ac:dyDescent="0.25">
      <c r="P2400" t="s">
        <v>4016</v>
      </c>
      <c r="Q2400" t="s">
        <v>84</v>
      </c>
      <c r="R2400" t="s">
        <v>234</v>
      </c>
    </row>
    <row r="2401" spans="16:18" x14ac:dyDescent="0.25">
      <c r="P2401" t="s">
        <v>4017</v>
      </c>
      <c r="Q2401" t="s">
        <v>84</v>
      </c>
      <c r="R2401" t="s">
        <v>436</v>
      </c>
    </row>
    <row r="2402" spans="16:18" x14ac:dyDescent="0.25">
      <c r="P2402" t="s">
        <v>4019</v>
      </c>
      <c r="Q2402" t="s">
        <v>84</v>
      </c>
      <c r="R2402" t="s">
        <v>4018</v>
      </c>
    </row>
    <row r="2403" spans="16:18" x14ac:dyDescent="0.25">
      <c r="P2403" t="s">
        <v>4021</v>
      </c>
      <c r="Q2403" t="s">
        <v>84</v>
      </c>
      <c r="R2403" t="s">
        <v>4020</v>
      </c>
    </row>
    <row r="2404" spans="16:18" x14ac:dyDescent="0.25">
      <c r="P2404" t="s">
        <v>4022</v>
      </c>
      <c r="Q2404" t="s">
        <v>84</v>
      </c>
      <c r="R2404" t="s">
        <v>1738</v>
      </c>
    </row>
    <row r="2405" spans="16:18" x14ac:dyDescent="0.25">
      <c r="P2405" t="s">
        <v>4023</v>
      </c>
      <c r="Q2405" t="s">
        <v>84</v>
      </c>
      <c r="R2405" t="s">
        <v>250</v>
      </c>
    </row>
    <row r="2406" spans="16:18" x14ac:dyDescent="0.25">
      <c r="P2406" t="s">
        <v>4024</v>
      </c>
      <c r="Q2406" t="s">
        <v>84</v>
      </c>
      <c r="R2406" t="s">
        <v>1742</v>
      </c>
    </row>
    <row r="2407" spans="16:18" x14ac:dyDescent="0.25">
      <c r="P2407" t="s">
        <v>4026</v>
      </c>
      <c r="Q2407" t="s">
        <v>84</v>
      </c>
      <c r="R2407" t="s">
        <v>4025</v>
      </c>
    </row>
    <row r="2408" spans="16:18" x14ac:dyDescent="0.25">
      <c r="P2408" t="s">
        <v>4028</v>
      </c>
      <c r="Q2408" t="s">
        <v>84</v>
      </c>
      <c r="R2408" t="s">
        <v>4027</v>
      </c>
    </row>
    <row r="2409" spans="16:18" x14ac:dyDescent="0.25">
      <c r="P2409" t="s">
        <v>4030</v>
      </c>
      <c r="Q2409" t="s">
        <v>84</v>
      </c>
      <c r="R2409" t="s">
        <v>4029</v>
      </c>
    </row>
    <row r="2410" spans="16:18" x14ac:dyDescent="0.25">
      <c r="P2410" t="s">
        <v>4032</v>
      </c>
      <c r="Q2410" t="s">
        <v>84</v>
      </c>
      <c r="R2410" t="s">
        <v>4031</v>
      </c>
    </row>
    <row r="2411" spans="16:18" x14ac:dyDescent="0.25">
      <c r="P2411" t="s">
        <v>4033</v>
      </c>
      <c r="Q2411" t="s">
        <v>84</v>
      </c>
      <c r="R2411" t="s">
        <v>2456</v>
      </c>
    </row>
    <row r="2412" spans="16:18" x14ac:dyDescent="0.25">
      <c r="P2412" t="s">
        <v>4034</v>
      </c>
      <c r="Q2412" t="s">
        <v>84</v>
      </c>
      <c r="R2412" t="s">
        <v>2976</v>
      </c>
    </row>
    <row r="2413" spans="16:18" x14ac:dyDescent="0.25">
      <c r="P2413" t="s">
        <v>4035</v>
      </c>
      <c r="Q2413" t="s">
        <v>84</v>
      </c>
      <c r="R2413" t="s">
        <v>3854</v>
      </c>
    </row>
    <row r="2414" spans="16:18" x14ac:dyDescent="0.25">
      <c r="P2414" t="s">
        <v>4037</v>
      </c>
      <c r="Q2414" t="s">
        <v>84</v>
      </c>
      <c r="R2414" t="s">
        <v>4036</v>
      </c>
    </row>
    <row r="2415" spans="16:18" x14ac:dyDescent="0.25">
      <c r="P2415" t="s">
        <v>4039</v>
      </c>
      <c r="Q2415" t="s">
        <v>84</v>
      </c>
      <c r="R2415" t="s">
        <v>4038</v>
      </c>
    </row>
    <row r="2416" spans="16:18" x14ac:dyDescent="0.25">
      <c r="P2416" t="s">
        <v>4040</v>
      </c>
      <c r="Q2416" t="s">
        <v>84</v>
      </c>
      <c r="R2416" t="s">
        <v>2763</v>
      </c>
    </row>
    <row r="2417" spans="16:18" x14ac:dyDescent="0.25">
      <c r="P2417" t="s">
        <v>4042</v>
      </c>
      <c r="Q2417" t="s">
        <v>84</v>
      </c>
      <c r="R2417" t="s">
        <v>4041</v>
      </c>
    </row>
    <row r="2418" spans="16:18" x14ac:dyDescent="0.25">
      <c r="P2418" t="s">
        <v>4044</v>
      </c>
      <c r="Q2418" t="s">
        <v>84</v>
      </c>
      <c r="R2418" t="s">
        <v>4043</v>
      </c>
    </row>
    <row r="2419" spans="16:18" x14ac:dyDescent="0.25">
      <c r="P2419" t="s">
        <v>4046</v>
      </c>
      <c r="Q2419" t="s">
        <v>84</v>
      </c>
      <c r="R2419" t="s">
        <v>4045</v>
      </c>
    </row>
    <row r="2420" spans="16:18" x14ac:dyDescent="0.25">
      <c r="P2420" t="s">
        <v>4047</v>
      </c>
      <c r="Q2420" t="s">
        <v>84</v>
      </c>
      <c r="R2420" t="s">
        <v>1983</v>
      </c>
    </row>
    <row r="2421" spans="16:18" x14ac:dyDescent="0.25">
      <c r="P2421" t="s">
        <v>4049</v>
      </c>
      <c r="Q2421" t="s">
        <v>84</v>
      </c>
      <c r="R2421" t="s">
        <v>4048</v>
      </c>
    </row>
    <row r="2422" spans="16:18" x14ac:dyDescent="0.25">
      <c r="P2422" t="s">
        <v>4050</v>
      </c>
      <c r="Q2422" t="s">
        <v>84</v>
      </c>
      <c r="R2422" t="s">
        <v>1106</v>
      </c>
    </row>
    <row r="2423" spans="16:18" x14ac:dyDescent="0.25">
      <c r="P2423" t="s">
        <v>4051</v>
      </c>
      <c r="Q2423" t="s">
        <v>84</v>
      </c>
      <c r="R2423" t="s">
        <v>487</v>
      </c>
    </row>
    <row r="2424" spans="16:18" x14ac:dyDescent="0.25">
      <c r="P2424" t="s">
        <v>4053</v>
      </c>
      <c r="Q2424" t="s">
        <v>84</v>
      </c>
      <c r="R2424" t="s">
        <v>4052</v>
      </c>
    </row>
    <row r="2425" spans="16:18" x14ac:dyDescent="0.25">
      <c r="P2425" t="s">
        <v>4055</v>
      </c>
      <c r="Q2425" t="s">
        <v>84</v>
      </c>
      <c r="R2425" t="s">
        <v>4054</v>
      </c>
    </row>
    <row r="2426" spans="16:18" x14ac:dyDescent="0.25">
      <c r="P2426" t="s">
        <v>4057</v>
      </c>
      <c r="Q2426" t="s">
        <v>84</v>
      </c>
      <c r="R2426" t="s">
        <v>4056</v>
      </c>
    </row>
    <row r="2427" spans="16:18" x14ac:dyDescent="0.25">
      <c r="P2427" t="s">
        <v>4058</v>
      </c>
      <c r="Q2427" t="s">
        <v>85</v>
      </c>
      <c r="R2427" t="s">
        <v>1652</v>
      </c>
    </row>
    <row r="2428" spans="16:18" x14ac:dyDescent="0.25">
      <c r="P2428" t="s">
        <v>4059</v>
      </c>
      <c r="Q2428" t="s">
        <v>85</v>
      </c>
      <c r="R2428" t="s">
        <v>3782</v>
      </c>
    </row>
    <row r="2429" spans="16:18" x14ac:dyDescent="0.25">
      <c r="P2429" t="s">
        <v>4060</v>
      </c>
      <c r="Q2429" t="s">
        <v>85</v>
      </c>
      <c r="R2429" t="s">
        <v>374</v>
      </c>
    </row>
    <row r="2430" spans="16:18" x14ac:dyDescent="0.25">
      <c r="P2430" t="s">
        <v>4062</v>
      </c>
      <c r="Q2430" t="s">
        <v>85</v>
      </c>
      <c r="R2430" t="s">
        <v>4061</v>
      </c>
    </row>
    <row r="2431" spans="16:18" x14ac:dyDescent="0.25">
      <c r="P2431" t="s">
        <v>4063</v>
      </c>
      <c r="Q2431" t="s">
        <v>85</v>
      </c>
      <c r="R2431" t="s">
        <v>164</v>
      </c>
    </row>
    <row r="2432" spans="16:18" x14ac:dyDescent="0.25">
      <c r="P2432" t="s">
        <v>4064</v>
      </c>
      <c r="Q2432" t="s">
        <v>85</v>
      </c>
      <c r="R2432" t="s">
        <v>378</v>
      </c>
    </row>
    <row r="2433" spans="16:18" x14ac:dyDescent="0.25">
      <c r="P2433" t="s">
        <v>4065</v>
      </c>
      <c r="Q2433" t="s">
        <v>85</v>
      </c>
      <c r="R2433" t="s">
        <v>1853</v>
      </c>
    </row>
    <row r="2434" spans="16:18" x14ac:dyDescent="0.25">
      <c r="P2434" t="s">
        <v>4067</v>
      </c>
      <c r="Q2434" t="s">
        <v>85</v>
      </c>
      <c r="R2434" t="s">
        <v>4066</v>
      </c>
    </row>
    <row r="2435" spans="16:18" x14ac:dyDescent="0.25">
      <c r="P2435" t="s">
        <v>4068</v>
      </c>
      <c r="Q2435" t="s">
        <v>85</v>
      </c>
      <c r="R2435" t="s">
        <v>381</v>
      </c>
    </row>
    <row r="2436" spans="16:18" x14ac:dyDescent="0.25">
      <c r="P2436" t="s">
        <v>4069</v>
      </c>
      <c r="Q2436" t="s">
        <v>85</v>
      </c>
      <c r="R2436" t="s">
        <v>1858</v>
      </c>
    </row>
    <row r="2437" spans="16:18" x14ac:dyDescent="0.25">
      <c r="P2437" t="s">
        <v>4071</v>
      </c>
      <c r="Q2437" t="s">
        <v>85</v>
      </c>
      <c r="R2437" t="s">
        <v>4070</v>
      </c>
    </row>
    <row r="2438" spans="16:18" x14ac:dyDescent="0.25">
      <c r="P2438" t="s">
        <v>4072</v>
      </c>
      <c r="Q2438" t="s">
        <v>85</v>
      </c>
      <c r="R2438" t="s">
        <v>3799</v>
      </c>
    </row>
    <row r="2439" spans="16:18" x14ac:dyDescent="0.25">
      <c r="P2439" t="s">
        <v>4073</v>
      </c>
      <c r="Q2439" t="s">
        <v>85</v>
      </c>
      <c r="R2439" t="s">
        <v>2524</v>
      </c>
    </row>
    <row r="2440" spans="16:18" x14ac:dyDescent="0.25">
      <c r="P2440" t="s">
        <v>4074</v>
      </c>
      <c r="Q2440" t="s">
        <v>85</v>
      </c>
      <c r="R2440" t="s">
        <v>182</v>
      </c>
    </row>
    <row r="2441" spans="16:18" x14ac:dyDescent="0.25">
      <c r="P2441" t="s">
        <v>4076</v>
      </c>
      <c r="Q2441" t="s">
        <v>85</v>
      </c>
      <c r="R2441" t="s">
        <v>4075</v>
      </c>
    </row>
    <row r="2442" spans="16:18" x14ac:dyDescent="0.25">
      <c r="P2442" t="s">
        <v>4077</v>
      </c>
      <c r="Q2442" t="s">
        <v>85</v>
      </c>
      <c r="R2442" t="s">
        <v>186</v>
      </c>
    </row>
    <row r="2443" spans="16:18" x14ac:dyDescent="0.25">
      <c r="P2443" t="s">
        <v>4079</v>
      </c>
      <c r="Q2443" t="s">
        <v>85</v>
      </c>
      <c r="R2443" t="s">
        <v>4078</v>
      </c>
    </row>
    <row r="2444" spans="16:18" x14ac:dyDescent="0.25">
      <c r="P2444" t="s">
        <v>4080</v>
      </c>
      <c r="Q2444" t="s">
        <v>85</v>
      </c>
      <c r="R2444" t="s">
        <v>1247</v>
      </c>
    </row>
    <row r="2445" spans="16:18" x14ac:dyDescent="0.25">
      <c r="P2445" t="s">
        <v>4081</v>
      </c>
      <c r="Q2445" t="s">
        <v>85</v>
      </c>
      <c r="R2445" t="s">
        <v>3282</v>
      </c>
    </row>
    <row r="2446" spans="16:18" x14ac:dyDescent="0.25">
      <c r="P2446" t="s">
        <v>4082</v>
      </c>
      <c r="Q2446" t="s">
        <v>85</v>
      </c>
      <c r="R2446" t="s">
        <v>941</v>
      </c>
    </row>
    <row r="2447" spans="16:18" x14ac:dyDescent="0.25">
      <c r="P2447" t="s">
        <v>4083</v>
      </c>
      <c r="Q2447" t="s">
        <v>85</v>
      </c>
      <c r="R2447" t="s">
        <v>204</v>
      </c>
    </row>
    <row r="2448" spans="16:18" x14ac:dyDescent="0.25">
      <c r="P2448" t="s">
        <v>4085</v>
      </c>
      <c r="Q2448" t="s">
        <v>85</v>
      </c>
      <c r="R2448" t="s">
        <v>4084</v>
      </c>
    </row>
    <row r="2449" spans="16:18" x14ac:dyDescent="0.25">
      <c r="P2449" t="s">
        <v>4087</v>
      </c>
      <c r="Q2449" t="s">
        <v>85</v>
      </c>
      <c r="R2449" t="s">
        <v>4086</v>
      </c>
    </row>
    <row r="2450" spans="16:18" x14ac:dyDescent="0.25">
      <c r="P2450" t="s">
        <v>4088</v>
      </c>
      <c r="Q2450" t="s">
        <v>85</v>
      </c>
      <c r="R2450" t="s">
        <v>212</v>
      </c>
    </row>
    <row r="2451" spans="16:18" x14ac:dyDescent="0.25">
      <c r="P2451" t="s">
        <v>4090</v>
      </c>
      <c r="Q2451" t="s">
        <v>85</v>
      </c>
      <c r="R2451" t="s">
        <v>4089</v>
      </c>
    </row>
    <row r="2452" spans="16:18" x14ac:dyDescent="0.25">
      <c r="P2452" t="s">
        <v>4091</v>
      </c>
      <c r="Q2452" t="s">
        <v>85</v>
      </c>
      <c r="R2452" t="s">
        <v>214</v>
      </c>
    </row>
    <row r="2453" spans="16:18" x14ac:dyDescent="0.25">
      <c r="P2453" t="s">
        <v>4092</v>
      </c>
      <c r="Q2453" t="s">
        <v>85</v>
      </c>
      <c r="R2453" t="s">
        <v>1410</v>
      </c>
    </row>
    <row r="2454" spans="16:18" x14ac:dyDescent="0.25">
      <c r="P2454" t="s">
        <v>4094</v>
      </c>
      <c r="Q2454" t="s">
        <v>85</v>
      </c>
      <c r="R2454" t="s">
        <v>4093</v>
      </c>
    </row>
    <row r="2455" spans="16:18" x14ac:dyDescent="0.25">
      <c r="P2455" t="s">
        <v>4096</v>
      </c>
      <c r="Q2455" t="s">
        <v>85</v>
      </c>
      <c r="R2455" t="s">
        <v>4095</v>
      </c>
    </row>
    <row r="2456" spans="16:18" x14ac:dyDescent="0.25">
      <c r="P2456" t="s">
        <v>4097</v>
      </c>
      <c r="Q2456" t="s">
        <v>85</v>
      </c>
      <c r="R2456" t="s">
        <v>218</v>
      </c>
    </row>
    <row r="2457" spans="16:18" x14ac:dyDescent="0.25">
      <c r="P2457" t="s">
        <v>4098</v>
      </c>
      <c r="Q2457" t="s">
        <v>85</v>
      </c>
      <c r="R2457" t="s">
        <v>1268</v>
      </c>
    </row>
    <row r="2458" spans="16:18" x14ac:dyDescent="0.25">
      <c r="P2458" t="s">
        <v>4100</v>
      </c>
      <c r="Q2458" t="s">
        <v>85</v>
      </c>
      <c r="R2458" t="s">
        <v>4099</v>
      </c>
    </row>
    <row r="2459" spans="16:18" x14ac:dyDescent="0.25">
      <c r="P2459" t="s">
        <v>4101</v>
      </c>
      <c r="Q2459" t="s">
        <v>85</v>
      </c>
      <c r="R2459" t="s">
        <v>794</v>
      </c>
    </row>
    <row r="2460" spans="16:18" x14ac:dyDescent="0.25">
      <c r="P2460" t="s">
        <v>4102</v>
      </c>
      <c r="Q2460" t="s">
        <v>85</v>
      </c>
      <c r="R2460" t="s">
        <v>989</v>
      </c>
    </row>
    <row r="2461" spans="16:18" x14ac:dyDescent="0.25">
      <c r="P2461" t="s">
        <v>4104</v>
      </c>
      <c r="Q2461" t="s">
        <v>85</v>
      </c>
      <c r="R2461" t="s">
        <v>4103</v>
      </c>
    </row>
    <row r="2462" spans="16:18" x14ac:dyDescent="0.25">
      <c r="P2462" t="s">
        <v>4105</v>
      </c>
      <c r="Q2462" t="s">
        <v>85</v>
      </c>
      <c r="R2462" t="s">
        <v>1272</v>
      </c>
    </row>
    <row r="2463" spans="16:18" x14ac:dyDescent="0.25">
      <c r="P2463" t="s">
        <v>4107</v>
      </c>
      <c r="Q2463" t="s">
        <v>85</v>
      </c>
      <c r="R2463" t="s">
        <v>4106</v>
      </c>
    </row>
    <row r="2464" spans="16:18" x14ac:dyDescent="0.25">
      <c r="P2464" t="s">
        <v>4108</v>
      </c>
      <c r="Q2464" t="s">
        <v>85</v>
      </c>
      <c r="R2464" t="s">
        <v>3308</v>
      </c>
    </row>
    <row r="2465" spans="16:18" x14ac:dyDescent="0.25">
      <c r="P2465" t="s">
        <v>4109</v>
      </c>
      <c r="Q2465" t="s">
        <v>85</v>
      </c>
      <c r="R2465" t="s">
        <v>1274</v>
      </c>
    </row>
    <row r="2466" spans="16:18" x14ac:dyDescent="0.25">
      <c r="P2466" t="s">
        <v>4110</v>
      </c>
      <c r="Q2466" t="s">
        <v>85</v>
      </c>
      <c r="R2466" t="s">
        <v>222</v>
      </c>
    </row>
    <row r="2467" spans="16:18" x14ac:dyDescent="0.25">
      <c r="P2467" t="s">
        <v>4111</v>
      </c>
      <c r="Q2467" t="s">
        <v>85</v>
      </c>
      <c r="R2467" t="s">
        <v>1901</v>
      </c>
    </row>
    <row r="2468" spans="16:18" x14ac:dyDescent="0.25">
      <c r="P2468" t="s">
        <v>4112</v>
      </c>
      <c r="Q2468" t="s">
        <v>85</v>
      </c>
      <c r="R2468" t="s">
        <v>224</v>
      </c>
    </row>
    <row r="2469" spans="16:18" x14ac:dyDescent="0.25">
      <c r="P2469" t="s">
        <v>4113</v>
      </c>
      <c r="Q2469" t="s">
        <v>85</v>
      </c>
      <c r="R2469" t="s">
        <v>2548</v>
      </c>
    </row>
    <row r="2470" spans="16:18" x14ac:dyDescent="0.25">
      <c r="P2470" t="s">
        <v>4114</v>
      </c>
      <c r="Q2470" t="s">
        <v>85</v>
      </c>
      <c r="R2470" t="s">
        <v>226</v>
      </c>
    </row>
    <row r="2471" spans="16:18" x14ac:dyDescent="0.25">
      <c r="P2471" t="s">
        <v>4115</v>
      </c>
      <c r="Q2471" t="s">
        <v>85</v>
      </c>
      <c r="R2471" t="s">
        <v>228</v>
      </c>
    </row>
    <row r="2472" spans="16:18" x14ac:dyDescent="0.25">
      <c r="P2472" t="s">
        <v>4116</v>
      </c>
      <c r="Q2472" t="s">
        <v>85</v>
      </c>
      <c r="R2472" t="s">
        <v>430</v>
      </c>
    </row>
    <row r="2473" spans="16:18" x14ac:dyDescent="0.25">
      <c r="P2473" t="s">
        <v>4117</v>
      </c>
      <c r="Q2473" t="s">
        <v>85</v>
      </c>
      <c r="R2473" t="s">
        <v>1293</v>
      </c>
    </row>
    <row r="2474" spans="16:18" x14ac:dyDescent="0.25">
      <c r="P2474" t="s">
        <v>4118</v>
      </c>
      <c r="Q2474" t="s">
        <v>85</v>
      </c>
      <c r="R2474" t="s">
        <v>530</v>
      </c>
    </row>
    <row r="2475" spans="16:18" x14ac:dyDescent="0.25">
      <c r="P2475" t="s">
        <v>4119</v>
      </c>
      <c r="Q2475" t="s">
        <v>85</v>
      </c>
      <c r="R2475" t="s">
        <v>232</v>
      </c>
    </row>
    <row r="2476" spans="16:18" x14ac:dyDescent="0.25">
      <c r="P2476" t="s">
        <v>4120</v>
      </c>
      <c r="Q2476" t="s">
        <v>85</v>
      </c>
      <c r="R2476" t="s">
        <v>234</v>
      </c>
    </row>
    <row r="2477" spans="16:18" x14ac:dyDescent="0.25">
      <c r="P2477" t="s">
        <v>4121</v>
      </c>
      <c r="Q2477" t="s">
        <v>85</v>
      </c>
      <c r="R2477" t="s">
        <v>1196</v>
      </c>
    </row>
    <row r="2478" spans="16:18" x14ac:dyDescent="0.25">
      <c r="P2478" t="s">
        <v>4122</v>
      </c>
      <c r="Q2478" t="s">
        <v>85</v>
      </c>
      <c r="R2478" t="s">
        <v>436</v>
      </c>
    </row>
    <row r="2479" spans="16:18" x14ac:dyDescent="0.25">
      <c r="P2479" t="s">
        <v>4124</v>
      </c>
      <c r="Q2479" t="s">
        <v>85</v>
      </c>
      <c r="R2479" t="s">
        <v>4123</v>
      </c>
    </row>
    <row r="2480" spans="16:18" x14ac:dyDescent="0.25">
      <c r="P2480" t="s">
        <v>4126</v>
      </c>
      <c r="Q2480" t="s">
        <v>85</v>
      </c>
      <c r="R2480" t="s">
        <v>4125</v>
      </c>
    </row>
    <row r="2481" spans="16:18" x14ac:dyDescent="0.25">
      <c r="P2481" t="s">
        <v>4128</v>
      </c>
      <c r="Q2481" t="s">
        <v>85</v>
      </c>
      <c r="R2481" t="s">
        <v>4127</v>
      </c>
    </row>
    <row r="2482" spans="16:18" x14ac:dyDescent="0.25">
      <c r="P2482" t="s">
        <v>4129</v>
      </c>
      <c r="Q2482" t="s">
        <v>85</v>
      </c>
      <c r="R2482" t="s">
        <v>242</v>
      </c>
    </row>
    <row r="2483" spans="16:18" x14ac:dyDescent="0.25">
      <c r="P2483" t="s">
        <v>4130</v>
      </c>
      <c r="Q2483" t="s">
        <v>85</v>
      </c>
      <c r="R2483" t="s">
        <v>244</v>
      </c>
    </row>
    <row r="2484" spans="16:18" x14ac:dyDescent="0.25">
      <c r="P2484" t="s">
        <v>4131</v>
      </c>
      <c r="Q2484" t="s">
        <v>85</v>
      </c>
      <c r="R2484" t="s">
        <v>248</v>
      </c>
    </row>
    <row r="2485" spans="16:18" x14ac:dyDescent="0.25">
      <c r="P2485" t="s">
        <v>4132</v>
      </c>
      <c r="Q2485" t="s">
        <v>85</v>
      </c>
      <c r="R2485" t="s">
        <v>250</v>
      </c>
    </row>
    <row r="2486" spans="16:18" x14ac:dyDescent="0.25">
      <c r="P2486" t="s">
        <v>4134</v>
      </c>
      <c r="Q2486" t="s">
        <v>85</v>
      </c>
      <c r="R2486" t="s">
        <v>4133</v>
      </c>
    </row>
    <row r="2487" spans="16:18" x14ac:dyDescent="0.25">
      <c r="P2487" t="s">
        <v>4135</v>
      </c>
      <c r="Q2487" t="s">
        <v>85</v>
      </c>
      <c r="R2487" t="s">
        <v>3555</v>
      </c>
    </row>
    <row r="2488" spans="16:18" x14ac:dyDescent="0.25">
      <c r="P2488" t="s">
        <v>4136</v>
      </c>
      <c r="Q2488" t="s">
        <v>85</v>
      </c>
      <c r="R2488" t="s">
        <v>254</v>
      </c>
    </row>
    <row r="2489" spans="16:18" x14ac:dyDescent="0.25">
      <c r="P2489" t="s">
        <v>4137</v>
      </c>
      <c r="Q2489" t="s">
        <v>85</v>
      </c>
      <c r="R2489" t="s">
        <v>256</v>
      </c>
    </row>
    <row r="2490" spans="16:18" x14ac:dyDescent="0.25">
      <c r="P2490" t="s">
        <v>4138</v>
      </c>
      <c r="Q2490" t="s">
        <v>85</v>
      </c>
      <c r="R2490" t="s">
        <v>3336</v>
      </c>
    </row>
    <row r="2491" spans="16:18" x14ac:dyDescent="0.25">
      <c r="P2491" t="s">
        <v>4139</v>
      </c>
      <c r="Q2491" t="s">
        <v>85</v>
      </c>
      <c r="R2491" t="s">
        <v>258</v>
      </c>
    </row>
    <row r="2492" spans="16:18" x14ac:dyDescent="0.25">
      <c r="P2492" t="s">
        <v>4141</v>
      </c>
      <c r="Q2492" t="s">
        <v>85</v>
      </c>
      <c r="R2492" t="s">
        <v>4140</v>
      </c>
    </row>
    <row r="2493" spans="16:18" x14ac:dyDescent="0.25">
      <c r="P2493" t="s">
        <v>4143</v>
      </c>
      <c r="Q2493" t="s">
        <v>85</v>
      </c>
      <c r="R2493" t="s">
        <v>4142</v>
      </c>
    </row>
    <row r="2494" spans="16:18" x14ac:dyDescent="0.25">
      <c r="P2494" t="s">
        <v>4144</v>
      </c>
      <c r="Q2494" t="s">
        <v>85</v>
      </c>
      <c r="R2494" t="s">
        <v>260</v>
      </c>
    </row>
    <row r="2495" spans="16:18" x14ac:dyDescent="0.25">
      <c r="P2495" t="s">
        <v>4146</v>
      </c>
      <c r="Q2495" t="s">
        <v>85</v>
      </c>
      <c r="R2495" t="s">
        <v>4145</v>
      </c>
    </row>
    <row r="2496" spans="16:18" x14ac:dyDescent="0.25">
      <c r="P2496" t="s">
        <v>4147</v>
      </c>
      <c r="Q2496" t="s">
        <v>85</v>
      </c>
      <c r="R2496" t="s">
        <v>462</v>
      </c>
    </row>
    <row r="2497" spans="16:18" x14ac:dyDescent="0.25">
      <c r="P2497" t="s">
        <v>4148</v>
      </c>
      <c r="Q2497" t="s">
        <v>85</v>
      </c>
      <c r="R2497" t="s">
        <v>844</v>
      </c>
    </row>
    <row r="2498" spans="16:18" x14ac:dyDescent="0.25">
      <c r="P2498" t="s">
        <v>4150</v>
      </c>
      <c r="Q2498" t="s">
        <v>85</v>
      </c>
      <c r="R2498" t="s">
        <v>4149</v>
      </c>
    </row>
    <row r="2499" spans="16:18" x14ac:dyDescent="0.25">
      <c r="P2499" t="s">
        <v>4152</v>
      </c>
      <c r="Q2499" t="s">
        <v>85</v>
      </c>
      <c r="R2499" t="s">
        <v>4151</v>
      </c>
    </row>
    <row r="2500" spans="16:18" x14ac:dyDescent="0.25">
      <c r="P2500" t="s">
        <v>4153</v>
      </c>
      <c r="Q2500" t="s">
        <v>85</v>
      </c>
      <c r="R2500" t="s">
        <v>1970</v>
      </c>
    </row>
    <row r="2501" spans="16:18" x14ac:dyDescent="0.25">
      <c r="P2501" t="s">
        <v>4154</v>
      </c>
      <c r="Q2501" t="s">
        <v>85</v>
      </c>
      <c r="R2501" t="s">
        <v>3366</v>
      </c>
    </row>
    <row r="2502" spans="16:18" x14ac:dyDescent="0.25">
      <c r="P2502" t="s">
        <v>4155</v>
      </c>
      <c r="Q2502" t="s">
        <v>85</v>
      </c>
      <c r="R2502" t="s">
        <v>475</v>
      </c>
    </row>
    <row r="2503" spans="16:18" x14ac:dyDescent="0.25">
      <c r="P2503" t="s">
        <v>4157</v>
      </c>
      <c r="Q2503" t="s">
        <v>85</v>
      </c>
      <c r="R2503" t="s">
        <v>4156</v>
      </c>
    </row>
    <row r="2504" spans="16:18" x14ac:dyDescent="0.25">
      <c r="P2504" t="s">
        <v>4158</v>
      </c>
      <c r="Q2504" t="s">
        <v>85</v>
      </c>
      <c r="R2504" t="s">
        <v>481</v>
      </c>
    </row>
    <row r="2505" spans="16:18" x14ac:dyDescent="0.25">
      <c r="P2505" t="s">
        <v>4159</v>
      </c>
      <c r="Q2505" t="s">
        <v>85</v>
      </c>
      <c r="R2505" t="s">
        <v>272</v>
      </c>
    </row>
    <row r="2506" spans="16:18" x14ac:dyDescent="0.25">
      <c r="P2506" t="s">
        <v>4160</v>
      </c>
      <c r="Q2506" t="s">
        <v>85</v>
      </c>
      <c r="R2506" t="s">
        <v>1797</v>
      </c>
    </row>
    <row r="2507" spans="16:18" x14ac:dyDescent="0.25">
      <c r="P2507" t="s">
        <v>4161</v>
      </c>
      <c r="Q2507" t="s">
        <v>85</v>
      </c>
      <c r="R2507" t="s">
        <v>1080</v>
      </c>
    </row>
    <row r="2508" spans="16:18" x14ac:dyDescent="0.25">
      <c r="P2508" t="s">
        <v>4162</v>
      </c>
      <c r="Q2508" t="s">
        <v>85</v>
      </c>
      <c r="R2508" t="s">
        <v>1482</v>
      </c>
    </row>
    <row r="2509" spans="16:18" x14ac:dyDescent="0.25">
      <c r="P2509" t="s">
        <v>4163</v>
      </c>
      <c r="Q2509" t="s">
        <v>85</v>
      </c>
      <c r="R2509" t="s">
        <v>1805</v>
      </c>
    </row>
    <row r="2510" spans="16:18" x14ac:dyDescent="0.25">
      <c r="P2510" t="s">
        <v>4164</v>
      </c>
      <c r="Q2510" t="s">
        <v>85</v>
      </c>
      <c r="R2510" t="s">
        <v>1488</v>
      </c>
    </row>
    <row r="2511" spans="16:18" x14ac:dyDescent="0.25">
      <c r="P2511" t="s">
        <v>4166</v>
      </c>
      <c r="Q2511" t="s">
        <v>85</v>
      </c>
      <c r="R2511" t="s">
        <v>4165</v>
      </c>
    </row>
    <row r="2512" spans="16:18" x14ac:dyDescent="0.25">
      <c r="P2512" t="s">
        <v>4168</v>
      </c>
      <c r="Q2512" t="s">
        <v>85</v>
      </c>
      <c r="R2512" t="s">
        <v>4167</v>
      </c>
    </row>
    <row r="2513" spans="16:18" x14ac:dyDescent="0.25">
      <c r="P2513" t="s">
        <v>4169</v>
      </c>
      <c r="Q2513" t="s">
        <v>85</v>
      </c>
      <c r="R2513" t="s">
        <v>487</v>
      </c>
    </row>
    <row r="2514" spans="16:18" x14ac:dyDescent="0.25">
      <c r="P2514" t="s">
        <v>4170</v>
      </c>
      <c r="Q2514" t="s">
        <v>85</v>
      </c>
      <c r="R2514" t="s">
        <v>489</v>
      </c>
    </row>
    <row r="2515" spans="16:18" x14ac:dyDescent="0.25">
      <c r="P2515" t="s">
        <v>4171</v>
      </c>
      <c r="Q2515" t="s">
        <v>85</v>
      </c>
      <c r="R2515" t="s">
        <v>1117</v>
      </c>
    </row>
    <row r="2516" spans="16:18" x14ac:dyDescent="0.25">
      <c r="P2516" t="s">
        <v>4172</v>
      </c>
      <c r="Q2516" t="s">
        <v>85</v>
      </c>
      <c r="R2516" t="s">
        <v>149</v>
      </c>
    </row>
    <row r="2517" spans="16:18" x14ac:dyDescent="0.25">
      <c r="P2517" t="s">
        <v>4173</v>
      </c>
      <c r="Q2517" t="s">
        <v>85</v>
      </c>
      <c r="R2517" t="s">
        <v>1120</v>
      </c>
    </row>
    <row r="2518" spans="16:18" x14ac:dyDescent="0.25">
      <c r="P2518" t="s">
        <v>4175</v>
      </c>
      <c r="Q2518" t="s">
        <v>85</v>
      </c>
      <c r="R2518" t="s">
        <v>4174</v>
      </c>
    </row>
    <row r="2519" spans="16:18" x14ac:dyDescent="0.25">
      <c r="P2519" t="s">
        <v>4176</v>
      </c>
      <c r="Q2519" t="s">
        <v>85</v>
      </c>
      <c r="R2519" t="s">
        <v>492</v>
      </c>
    </row>
    <row r="2520" spans="16:18" x14ac:dyDescent="0.25">
      <c r="P2520" t="s">
        <v>4177</v>
      </c>
      <c r="Q2520" t="s">
        <v>85</v>
      </c>
      <c r="R2520" t="s">
        <v>1371</v>
      </c>
    </row>
    <row r="2521" spans="16:18" x14ac:dyDescent="0.25">
      <c r="P2521" t="s">
        <v>4178</v>
      </c>
      <c r="Q2521" t="s">
        <v>85</v>
      </c>
      <c r="R2521" t="s">
        <v>1817</v>
      </c>
    </row>
    <row r="2522" spans="16:18" x14ac:dyDescent="0.25">
      <c r="P2522" t="s">
        <v>4179</v>
      </c>
      <c r="Q2522" t="s">
        <v>86</v>
      </c>
      <c r="R2522" t="s">
        <v>1652</v>
      </c>
    </row>
    <row r="2523" spans="16:18" x14ac:dyDescent="0.25">
      <c r="P2523" t="s">
        <v>4181</v>
      </c>
      <c r="Q2523" t="s">
        <v>86</v>
      </c>
      <c r="R2523" t="s">
        <v>4180</v>
      </c>
    </row>
    <row r="2524" spans="16:18" x14ac:dyDescent="0.25">
      <c r="P2524" t="s">
        <v>4183</v>
      </c>
      <c r="Q2524" t="s">
        <v>86</v>
      </c>
      <c r="R2524" t="s">
        <v>4182</v>
      </c>
    </row>
    <row r="2525" spans="16:18" x14ac:dyDescent="0.25">
      <c r="P2525" t="s">
        <v>4185</v>
      </c>
      <c r="Q2525" t="s">
        <v>86</v>
      </c>
      <c r="R2525" t="s">
        <v>4184</v>
      </c>
    </row>
    <row r="2526" spans="16:18" x14ac:dyDescent="0.25">
      <c r="P2526" t="s">
        <v>4187</v>
      </c>
      <c r="Q2526" t="s">
        <v>86</v>
      </c>
      <c r="R2526" t="s">
        <v>4186</v>
      </c>
    </row>
    <row r="2527" spans="16:18" x14ac:dyDescent="0.25">
      <c r="P2527" t="s">
        <v>4188</v>
      </c>
      <c r="Q2527" t="s">
        <v>86</v>
      </c>
      <c r="R2527" t="s">
        <v>3779</v>
      </c>
    </row>
    <row r="2528" spans="16:18" x14ac:dyDescent="0.25">
      <c r="P2528" t="s">
        <v>4190</v>
      </c>
      <c r="Q2528" t="s">
        <v>86</v>
      </c>
      <c r="R2528" t="s">
        <v>4189</v>
      </c>
    </row>
    <row r="2529" spans="16:18" x14ac:dyDescent="0.25">
      <c r="P2529" t="s">
        <v>4192</v>
      </c>
      <c r="Q2529" t="s">
        <v>86</v>
      </c>
      <c r="R2529" t="s">
        <v>4191</v>
      </c>
    </row>
    <row r="2530" spans="16:18" x14ac:dyDescent="0.25">
      <c r="P2530" t="s">
        <v>4194</v>
      </c>
      <c r="Q2530" t="s">
        <v>86</v>
      </c>
      <c r="R2530" t="s">
        <v>4193</v>
      </c>
    </row>
    <row r="2531" spans="16:18" x14ac:dyDescent="0.25">
      <c r="P2531" t="s">
        <v>4196</v>
      </c>
      <c r="Q2531" t="s">
        <v>86</v>
      </c>
      <c r="R2531" t="s">
        <v>4195</v>
      </c>
    </row>
    <row r="2532" spans="16:18" x14ac:dyDescent="0.25">
      <c r="P2532" t="s">
        <v>4198</v>
      </c>
      <c r="Q2532" t="s">
        <v>86</v>
      </c>
      <c r="R2532" t="s">
        <v>4197</v>
      </c>
    </row>
    <row r="2533" spans="16:18" x14ac:dyDescent="0.25">
      <c r="P2533" t="s">
        <v>4200</v>
      </c>
      <c r="Q2533" t="s">
        <v>86</v>
      </c>
      <c r="R2533" t="s">
        <v>4199</v>
      </c>
    </row>
    <row r="2534" spans="16:18" x14ac:dyDescent="0.25">
      <c r="P2534" t="s">
        <v>4202</v>
      </c>
      <c r="Q2534" t="s">
        <v>86</v>
      </c>
      <c r="R2534" t="s">
        <v>4201</v>
      </c>
    </row>
    <row r="2535" spans="16:18" x14ac:dyDescent="0.25">
      <c r="P2535" t="s">
        <v>4203</v>
      </c>
      <c r="Q2535" t="s">
        <v>86</v>
      </c>
      <c r="R2535" t="s">
        <v>1832</v>
      </c>
    </row>
    <row r="2536" spans="16:18" x14ac:dyDescent="0.25">
      <c r="P2536" t="s">
        <v>4205</v>
      </c>
      <c r="Q2536" t="s">
        <v>86</v>
      </c>
      <c r="R2536" t="s">
        <v>4204</v>
      </c>
    </row>
    <row r="2537" spans="16:18" x14ac:dyDescent="0.25">
      <c r="P2537" t="s">
        <v>4207</v>
      </c>
      <c r="Q2537" t="s">
        <v>86</v>
      </c>
      <c r="R2537" t="s">
        <v>4206</v>
      </c>
    </row>
    <row r="2538" spans="16:18" x14ac:dyDescent="0.25">
      <c r="P2538" t="s">
        <v>4209</v>
      </c>
      <c r="Q2538" t="s">
        <v>86</v>
      </c>
      <c r="R2538" t="s">
        <v>4208</v>
      </c>
    </row>
    <row r="2539" spans="16:18" x14ac:dyDescent="0.25">
      <c r="P2539" t="s">
        <v>4211</v>
      </c>
      <c r="Q2539" t="s">
        <v>86</v>
      </c>
      <c r="R2539" t="s">
        <v>4210</v>
      </c>
    </row>
    <row r="2540" spans="16:18" x14ac:dyDescent="0.25">
      <c r="P2540" t="s">
        <v>4213</v>
      </c>
      <c r="Q2540" t="s">
        <v>86</v>
      </c>
      <c r="R2540" t="s">
        <v>4212</v>
      </c>
    </row>
    <row r="2541" spans="16:18" x14ac:dyDescent="0.25">
      <c r="P2541" t="s">
        <v>4215</v>
      </c>
      <c r="Q2541" t="s">
        <v>86</v>
      </c>
      <c r="R2541" t="s">
        <v>4214</v>
      </c>
    </row>
    <row r="2542" spans="16:18" x14ac:dyDescent="0.25">
      <c r="P2542" t="s">
        <v>4217</v>
      </c>
      <c r="Q2542" t="s">
        <v>86</v>
      </c>
      <c r="R2542" t="s">
        <v>4216</v>
      </c>
    </row>
    <row r="2543" spans="16:18" x14ac:dyDescent="0.25">
      <c r="P2543" t="s">
        <v>4219</v>
      </c>
      <c r="Q2543" t="s">
        <v>86</v>
      </c>
      <c r="R2543" t="s">
        <v>4218</v>
      </c>
    </row>
    <row r="2544" spans="16:18" x14ac:dyDescent="0.25">
      <c r="P2544" t="s">
        <v>4221</v>
      </c>
      <c r="Q2544" t="s">
        <v>86</v>
      </c>
      <c r="R2544" t="s">
        <v>4220</v>
      </c>
    </row>
    <row r="2545" spans="16:18" x14ac:dyDescent="0.25">
      <c r="P2545" t="s">
        <v>4222</v>
      </c>
      <c r="Q2545" t="s">
        <v>86</v>
      </c>
      <c r="R2545" t="s">
        <v>892</v>
      </c>
    </row>
    <row r="2546" spans="16:18" x14ac:dyDescent="0.25">
      <c r="P2546" t="s">
        <v>4223</v>
      </c>
      <c r="Q2546" t="s">
        <v>86</v>
      </c>
      <c r="R2546" t="s">
        <v>1227</v>
      </c>
    </row>
    <row r="2547" spans="16:18" x14ac:dyDescent="0.25">
      <c r="P2547" t="s">
        <v>4225</v>
      </c>
      <c r="Q2547" t="s">
        <v>86</v>
      </c>
      <c r="R2547" t="s">
        <v>4224</v>
      </c>
    </row>
    <row r="2548" spans="16:18" x14ac:dyDescent="0.25">
      <c r="P2548" t="s">
        <v>4227</v>
      </c>
      <c r="Q2548" t="s">
        <v>86</v>
      </c>
      <c r="R2548" t="s">
        <v>4226</v>
      </c>
    </row>
    <row r="2549" spans="16:18" x14ac:dyDescent="0.25">
      <c r="P2549" t="s">
        <v>4228</v>
      </c>
      <c r="Q2549" t="s">
        <v>86</v>
      </c>
      <c r="R2549" t="s">
        <v>1849</v>
      </c>
    </row>
    <row r="2550" spans="16:18" x14ac:dyDescent="0.25">
      <c r="P2550" t="s">
        <v>4229</v>
      </c>
      <c r="Q2550" t="s">
        <v>86</v>
      </c>
      <c r="R2550" t="s">
        <v>170</v>
      </c>
    </row>
    <row r="2551" spans="16:18" x14ac:dyDescent="0.25">
      <c r="P2551" t="s">
        <v>4231</v>
      </c>
      <c r="Q2551" t="s">
        <v>86</v>
      </c>
      <c r="R2551" t="s">
        <v>4230</v>
      </c>
    </row>
    <row r="2552" spans="16:18" x14ac:dyDescent="0.25">
      <c r="P2552" t="s">
        <v>4232</v>
      </c>
      <c r="Q2552" t="s">
        <v>86</v>
      </c>
      <c r="R2552" t="s">
        <v>3794</v>
      </c>
    </row>
    <row r="2553" spans="16:18" x14ac:dyDescent="0.25">
      <c r="P2553" t="s">
        <v>4234</v>
      </c>
      <c r="Q2553" t="s">
        <v>86</v>
      </c>
      <c r="R2553" t="s">
        <v>4233</v>
      </c>
    </row>
    <row r="2554" spans="16:18" x14ac:dyDescent="0.25">
      <c r="P2554" t="s">
        <v>4236</v>
      </c>
      <c r="Q2554" t="s">
        <v>86</v>
      </c>
      <c r="R2554" t="s">
        <v>4235</v>
      </c>
    </row>
    <row r="2555" spans="16:18" x14ac:dyDescent="0.25">
      <c r="P2555" t="s">
        <v>4237</v>
      </c>
      <c r="Q2555" t="s">
        <v>86</v>
      </c>
      <c r="R2555" t="s">
        <v>1233</v>
      </c>
    </row>
    <row r="2556" spans="16:18" x14ac:dyDescent="0.25">
      <c r="P2556" t="s">
        <v>4239</v>
      </c>
      <c r="Q2556" t="s">
        <v>86</v>
      </c>
      <c r="R2556" t="s">
        <v>4238</v>
      </c>
    </row>
    <row r="2557" spans="16:18" x14ac:dyDescent="0.25">
      <c r="P2557" t="s">
        <v>4240</v>
      </c>
      <c r="Q2557" t="s">
        <v>86</v>
      </c>
      <c r="R2557" t="s">
        <v>172</v>
      </c>
    </row>
    <row r="2558" spans="16:18" x14ac:dyDescent="0.25">
      <c r="P2558" t="s">
        <v>4241</v>
      </c>
      <c r="Q2558" t="s">
        <v>86</v>
      </c>
      <c r="R2558" t="s">
        <v>174</v>
      </c>
    </row>
    <row r="2559" spans="16:18" x14ac:dyDescent="0.25">
      <c r="P2559" t="s">
        <v>4243</v>
      </c>
      <c r="Q2559" t="s">
        <v>86</v>
      </c>
      <c r="R2559" t="s">
        <v>4242</v>
      </c>
    </row>
    <row r="2560" spans="16:18" x14ac:dyDescent="0.25">
      <c r="P2560" t="s">
        <v>4244</v>
      </c>
      <c r="Q2560" t="s">
        <v>86</v>
      </c>
      <c r="R2560" t="s">
        <v>182</v>
      </c>
    </row>
    <row r="2561" spans="16:18" x14ac:dyDescent="0.25">
      <c r="P2561" t="s">
        <v>4246</v>
      </c>
      <c r="Q2561" t="s">
        <v>86</v>
      </c>
      <c r="R2561" t="s">
        <v>4245</v>
      </c>
    </row>
    <row r="2562" spans="16:18" x14ac:dyDescent="0.25">
      <c r="P2562" t="s">
        <v>4248</v>
      </c>
      <c r="Q2562" t="s">
        <v>86</v>
      </c>
      <c r="R2562" t="s">
        <v>4247</v>
      </c>
    </row>
    <row r="2563" spans="16:18" x14ac:dyDescent="0.25">
      <c r="P2563" t="s">
        <v>4250</v>
      </c>
      <c r="Q2563" t="s">
        <v>86</v>
      </c>
      <c r="R2563" t="s">
        <v>4249</v>
      </c>
    </row>
    <row r="2564" spans="16:18" x14ac:dyDescent="0.25">
      <c r="P2564" t="s">
        <v>4252</v>
      </c>
      <c r="Q2564" t="s">
        <v>86</v>
      </c>
      <c r="R2564" t="s">
        <v>4251</v>
      </c>
    </row>
    <row r="2565" spans="16:18" x14ac:dyDescent="0.25">
      <c r="P2565" t="s">
        <v>4254</v>
      </c>
      <c r="Q2565" t="s">
        <v>86</v>
      </c>
      <c r="R2565" t="s">
        <v>4253</v>
      </c>
    </row>
    <row r="2566" spans="16:18" x14ac:dyDescent="0.25">
      <c r="P2566" t="s">
        <v>4255</v>
      </c>
      <c r="Q2566" t="s">
        <v>86</v>
      </c>
      <c r="R2566" t="s">
        <v>108</v>
      </c>
    </row>
    <row r="2567" spans="16:18" x14ac:dyDescent="0.25">
      <c r="P2567" t="s">
        <v>4257</v>
      </c>
      <c r="Q2567" t="s">
        <v>86</v>
      </c>
      <c r="R2567" t="s">
        <v>4256</v>
      </c>
    </row>
    <row r="2568" spans="16:18" x14ac:dyDescent="0.25">
      <c r="P2568" t="s">
        <v>4258</v>
      </c>
      <c r="Q2568" t="s">
        <v>86</v>
      </c>
      <c r="R2568" t="s">
        <v>1676</v>
      </c>
    </row>
    <row r="2569" spans="16:18" x14ac:dyDescent="0.25">
      <c r="P2569" t="s">
        <v>4260</v>
      </c>
      <c r="Q2569" t="s">
        <v>86</v>
      </c>
      <c r="R2569" t="s">
        <v>4259</v>
      </c>
    </row>
    <row r="2570" spans="16:18" x14ac:dyDescent="0.25">
      <c r="P2570" t="s">
        <v>4262</v>
      </c>
      <c r="Q2570" t="s">
        <v>86</v>
      </c>
      <c r="R2570" t="s">
        <v>4261</v>
      </c>
    </row>
    <row r="2571" spans="16:18" x14ac:dyDescent="0.25">
      <c r="P2571" t="s">
        <v>4264</v>
      </c>
      <c r="Q2571" t="s">
        <v>86</v>
      </c>
      <c r="R2571" t="s">
        <v>4263</v>
      </c>
    </row>
    <row r="2572" spans="16:18" x14ac:dyDescent="0.25">
      <c r="P2572" t="s">
        <v>4266</v>
      </c>
      <c r="Q2572" t="s">
        <v>86</v>
      </c>
      <c r="R2572" t="s">
        <v>4265</v>
      </c>
    </row>
    <row r="2573" spans="16:18" x14ac:dyDescent="0.25">
      <c r="P2573" t="s">
        <v>4268</v>
      </c>
      <c r="Q2573" t="s">
        <v>86</v>
      </c>
      <c r="R2573" t="s">
        <v>4267</v>
      </c>
    </row>
    <row r="2574" spans="16:18" x14ac:dyDescent="0.25">
      <c r="P2574" t="s">
        <v>4269</v>
      </c>
      <c r="Q2574" t="s">
        <v>86</v>
      </c>
      <c r="R2574" t="s">
        <v>4078</v>
      </c>
    </row>
    <row r="2575" spans="16:18" x14ac:dyDescent="0.25">
      <c r="P2575" t="s">
        <v>4271</v>
      </c>
      <c r="Q2575" t="s">
        <v>86</v>
      </c>
      <c r="R2575" t="s">
        <v>4270</v>
      </c>
    </row>
    <row r="2576" spans="16:18" x14ac:dyDescent="0.25">
      <c r="P2576" t="s">
        <v>4273</v>
      </c>
      <c r="Q2576" t="s">
        <v>86</v>
      </c>
      <c r="R2576" t="s">
        <v>4272</v>
      </c>
    </row>
    <row r="2577" spans="16:18" x14ac:dyDescent="0.25">
      <c r="P2577" t="s">
        <v>4275</v>
      </c>
      <c r="Q2577" t="s">
        <v>86</v>
      </c>
      <c r="R2577" t="s">
        <v>4274</v>
      </c>
    </row>
    <row r="2578" spans="16:18" x14ac:dyDescent="0.25">
      <c r="P2578" t="s">
        <v>4276</v>
      </c>
      <c r="Q2578" t="s">
        <v>86</v>
      </c>
      <c r="R2578" t="s">
        <v>202</v>
      </c>
    </row>
    <row r="2579" spans="16:18" x14ac:dyDescent="0.25">
      <c r="P2579" t="s">
        <v>4277</v>
      </c>
      <c r="Q2579" t="s">
        <v>86</v>
      </c>
      <c r="R2579" t="s">
        <v>939</v>
      </c>
    </row>
    <row r="2580" spans="16:18" x14ac:dyDescent="0.25">
      <c r="P2580" t="s">
        <v>4279</v>
      </c>
      <c r="Q2580" t="s">
        <v>86</v>
      </c>
      <c r="R2580" t="s">
        <v>4278</v>
      </c>
    </row>
    <row r="2581" spans="16:18" x14ac:dyDescent="0.25">
      <c r="P2581" t="s">
        <v>4280</v>
      </c>
      <c r="Q2581" t="s">
        <v>86</v>
      </c>
      <c r="R2581" t="s">
        <v>640</v>
      </c>
    </row>
    <row r="2582" spans="16:18" x14ac:dyDescent="0.25">
      <c r="P2582" t="s">
        <v>4282</v>
      </c>
      <c r="Q2582" t="s">
        <v>86</v>
      </c>
      <c r="R2582" t="s">
        <v>4281</v>
      </c>
    </row>
    <row r="2583" spans="16:18" x14ac:dyDescent="0.25">
      <c r="P2583" t="s">
        <v>4284</v>
      </c>
      <c r="Q2583" t="s">
        <v>86</v>
      </c>
      <c r="R2583" t="s">
        <v>4283</v>
      </c>
    </row>
    <row r="2584" spans="16:18" x14ac:dyDescent="0.25">
      <c r="P2584" t="s">
        <v>4286</v>
      </c>
      <c r="Q2584" t="s">
        <v>86</v>
      </c>
      <c r="R2584" t="s">
        <v>4285</v>
      </c>
    </row>
    <row r="2585" spans="16:18" x14ac:dyDescent="0.25">
      <c r="P2585" t="s">
        <v>4288</v>
      </c>
      <c r="Q2585" t="s">
        <v>86</v>
      </c>
      <c r="R2585" t="s">
        <v>4287</v>
      </c>
    </row>
    <row r="2586" spans="16:18" x14ac:dyDescent="0.25">
      <c r="P2586" t="s">
        <v>4290</v>
      </c>
      <c r="Q2586" t="s">
        <v>86</v>
      </c>
      <c r="R2586" t="s">
        <v>4289</v>
      </c>
    </row>
    <row r="2587" spans="16:18" x14ac:dyDescent="0.25">
      <c r="P2587" t="s">
        <v>4291</v>
      </c>
      <c r="Q2587" t="s">
        <v>86</v>
      </c>
      <c r="R2587" t="s">
        <v>780</v>
      </c>
    </row>
    <row r="2588" spans="16:18" x14ac:dyDescent="0.25">
      <c r="P2588" t="s">
        <v>4293</v>
      </c>
      <c r="Q2588" t="s">
        <v>86</v>
      </c>
      <c r="R2588" t="s">
        <v>4292</v>
      </c>
    </row>
    <row r="2589" spans="16:18" x14ac:dyDescent="0.25">
      <c r="P2589" t="s">
        <v>4295</v>
      </c>
      <c r="Q2589" t="s">
        <v>86</v>
      </c>
      <c r="R2589" t="s">
        <v>4294</v>
      </c>
    </row>
    <row r="2590" spans="16:18" x14ac:dyDescent="0.25">
      <c r="P2590" t="s">
        <v>4296</v>
      </c>
      <c r="Q2590" t="s">
        <v>86</v>
      </c>
      <c r="R2590" t="s">
        <v>1257</v>
      </c>
    </row>
    <row r="2591" spans="16:18" x14ac:dyDescent="0.25">
      <c r="P2591" t="s">
        <v>4297</v>
      </c>
      <c r="Q2591" t="s">
        <v>86</v>
      </c>
      <c r="R2591" t="s">
        <v>1689</v>
      </c>
    </row>
    <row r="2592" spans="16:18" x14ac:dyDescent="0.25">
      <c r="P2592" t="s">
        <v>4298</v>
      </c>
      <c r="Q2592" t="s">
        <v>86</v>
      </c>
      <c r="R2592" t="s">
        <v>652</v>
      </c>
    </row>
    <row r="2593" spans="16:18" x14ac:dyDescent="0.25">
      <c r="P2593" t="s">
        <v>4300</v>
      </c>
      <c r="Q2593" t="s">
        <v>86</v>
      </c>
      <c r="R2593" t="s">
        <v>4299</v>
      </c>
    </row>
    <row r="2594" spans="16:18" x14ac:dyDescent="0.25">
      <c r="P2594" t="s">
        <v>4302</v>
      </c>
      <c r="Q2594" t="s">
        <v>86</v>
      </c>
      <c r="R2594" t="s">
        <v>4301</v>
      </c>
    </row>
    <row r="2595" spans="16:18" x14ac:dyDescent="0.25">
      <c r="P2595" t="s">
        <v>4303</v>
      </c>
      <c r="Q2595" t="s">
        <v>86</v>
      </c>
      <c r="R2595" t="s">
        <v>963</v>
      </c>
    </row>
    <row r="2596" spans="16:18" x14ac:dyDescent="0.25">
      <c r="P2596" t="s">
        <v>4304</v>
      </c>
      <c r="Q2596" t="s">
        <v>86</v>
      </c>
      <c r="R2596" t="s">
        <v>212</v>
      </c>
    </row>
    <row r="2597" spans="16:18" x14ac:dyDescent="0.25">
      <c r="P2597" t="s">
        <v>4306</v>
      </c>
      <c r="Q2597" t="s">
        <v>86</v>
      </c>
      <c r="R2597" t="s">
        <v>4305</v>
      </c>
    </row>
    <row r="2598" spans="16:18" x14ac:dyDescent="0.25">
      <c r="P2598" t="s">
        <v>4307</v>
      </c>
      <c r="Q2598" t="s">
        <v>86</v>
      </c>
      <c r="R2598" t="s">
        <v>966</v>
      </c>
    </row>
    <row r="2599" spans="16:18" x14ac:dyDescent="0.25">
      <c r="P2599" t="s">
        <v>4309</v>
      </c>
      <c r="Q2599" t="s">
        <v>86</v>
      </c>
      <c r="R2599" t="s">
        <v>4308</v>
      </c>
    </row>
    <row r="2600" spans="16:18" x14ac:dyDescent="0.25">
      <c r="P2600" t="s">
        <v>4311</v>
      </c>
      <c r="Q2600" t="s">
        <v>86</v>
      </c>
      <c r="R2600" t="s">
        <v>4310</v>
      </c>
    </row>
    <row r="2601" spans="16:18" x14ac:dyDescent="0.25">
      <c r="P2601" t="s">
        <v>4312</v>
      </c>
      <c r="Q2601" t="s">
        <v>86</v>
      </c>
      <c r="R2601" t="s">
        <v>214</v>
      </c>
    </row>
    <row r="2602" spans="16:18" x14ac:dyDescent="0.25">
      <c r="P2602" t="s">
        <v>4314</v>
      </c>
      <c r="Q2602" t="s">
        <v>86</v>
      </c>
      <c r="R2602" t="s">
        <v>4313</v>
      </c>
    </row>
    <row r="2603" spans="16:18" x14ac:dyDescent="0.25">
      <c r="P2603" t="s">
        <v>4316</v>
      </c>
      <c r="Q2603" t="s">
        <v>86</v>
      </c>
      <c r="R2603" t="s">
        <v>4315</v>
      </c>
    </row>
    <row r="2604" spans="16:18" x14ac:dyDescent="0.25">
      <c r="P2604" t="s">
        <v>4318</v>
      </c>
      <c r="Q2604" t="s">
        <v>86</v>
      </c>
      <c r="R2604" t="s">
        <v>4317</v>
      </c>
    </row>
    <row r="2605" spans="16:18" x14ac:dyDescent="0.25">
      <c r="P2605" t="s">
        <v>4320</v>
      </c>
      <c r="Q2605" t="s">
        <v>86</v>
      </c>
      <c r="R2605" t="s">
        <v>4319</v>
      </c>
    </row>
    <row r="2606" spans="16:18" x14ac:dyDescent="0.25">
      <c r="P2606" t="s">
        <v>4322</v>
      </c>
      <c r="Q2606" t="s">
        <v>86</v>
      </c>
      <c r="R2606" t="s">
        <v>4321</v>
      </c>
    </row>
    <row r="2607" spans="16:18" x14ac:dyDescent="0.25">
      <c r="P2607" t="s">
        <v>4324</v>
      </c>
      <c r="Q2607" t="s">
        <v>86</v>
      </c>
      <c r="R2607" t="s">
        <v>4323</v>
      </c>
    </row>
    <row r="2608" spans="16:18" x14ac:dyDescent="0.25">
      <c r="P2608" t="s">
        <v>4326</v>
      </c>
      <c r="Q2608" t="s">
        <v>86</v>
      </c>
      <c r="R2608" t="s">
        <v>4325</v>
      </c>
    </row>
    <row r="2609" spans="16:18" x14ac:dyDescent="0.25">
      <c r="P2609" t="s">
        <v>4328</v>
      </c>
      <c r="Q2609" t="s">
        <v>86</v>
      </c>
      <c r="R2609" t="s">
        <v>4327</v>
      </c>
    </row>
    <row r="2610" spans="16:18" x14ac:dyDescent="0.25">
      <c r="P2610" t="s">
        <v>4330</v>
      </c>
      <c r="Q2610" t="s">
        <v>86</v>
      </c>
      <c r="R2610" t="s">
        <v>4329</v>
      </c>
    </row>
    <row r="2611" spans="16:18" x14ac:dyDescent="0.25">
      <c r="P2611" t="s">
        <v>4331</v>
      </c>
      <c r="Q2611" t="s">
        <v>86</v>
      </c>
      <c r="R2611" t="s">
        <v>1703</v>
      </c>
    </row>
    <row r="2612" spans="16:18" x14ac:dyDescent="0.25">
      <c r="P2612" t="s">
        <v>4332</v>
      </c>
      <c r="Q2612" t="s">
        <v>86</v>
      </c>
      <c r="R2612" t="s">
        <v>1887</v>
      </c>
    </row>
    <row r="2613" spans="16:18" x14ac:dyDescent="0.25">
      <c r="P2613" t="s">
        <v>4334</v>
      </c>
      <c r="Q2613" t="s">
        <v>86</v>
      </c>
      <c r="R2613" t="s">
        <v>4333</v>
      </c>
    </row>
    <row r="2614" spans="16:18" x14ac:dyDescent="0.25">
      <c r="P2614" t="s">
        <v>4336</v>
      </c>
      <c r="Q2614" t="s">
        <v>86</v>
      </c>
      <c r="R2614" t="s">
        <v>4335</v>
      </c>
    </row>
    <row r="2615" spans="16:18" x14ac:dyDescent="0.25">
      <c r="P2615" t="s">
        <v>4337</v>
      </c>
      <c r="Q2615" t="s">
        <v>86</v>
      </c>
      <c r="R2615" t="s">
        <v>3105</v>
      </c>
    </row>
    <row r="2616" spans="16:18" x14ac:dyDescent="0.25">
      <c r="P2616" t="s">
        <v>4338</v>
      </c>
      <c r="Q2616" t="s">
        <v>86</v>
      </c>
      <c r="R2616" t="s">
        <v>220</v>
      </c>
    </row>
    <row r="2617" spans="16:18" x14ac:dyDescent="0.25">
      <c r="P2617" t="s">
        <v>4339</v>
      </c>
      <c r="Q2617" t="s">
        <v>86</v>
      </c>
      <c r="R2617" t="s">
        <v>987</v>
      </c>
    </row>
    <row r="2618" spans="16:18" x14ac:dyDescent="0.25">
      <c r="P2618" t="s">
        <v>4340</v>
      </c>
      <c r="Q2618" t="s">
        <v>86</v>
      </c>
      <c r="R2618" t="s">
        <v>794</v>
      </c>
    </row>
    <row r="2619" spans="16:18" x14ac:dyDescent="0.25">
      <c r="P2619" t="s">
        <v>4342</v>
      </c>
      <c r="Q2619" t="s">
        <v>86</v>
      </c>
      <c r="R2619" t="s">
        <v>4341</v>
      </c>
    </row>
    <row r="2620" spans="16:18" x14ac:dyDescent="0.25">
      <c r="P2620" t="s">
        <v>4343</v>
      </c>
      <c r="Q2620" t="s">
        <v>86</v>
      </c>
      <c r="R2620" t="s">
        <v>4103</v>
      </c>
    </row>
    <row r="2621" spans="16:18" x14ac:dyDescent="0.25">
      <c r="P2621" t="s">
        <v>4344</v>
      </c>
      <c r="Q2621" t="s">
        <v>86</v>
      </c>
      <c r="R2621" t="s">
        <v>1272</v>
      </c>
    </row>
    <row r="2622" spans="16:18" x14ac:dyDescent="0.25">
      <c r="P2622" t="s">
        <v>4345</v>
      </c>
      <c r="Q2622" t="s">
        <v>86</v>
      </c>
      <c r="R2622" t="s">
        <v>993</v>
      </c>
    </row>
    <row r="2623" spans="16:18" x14ac:dyDescent="0.25">
      <c r="P2623" t="s">
        <v>4346</v>
      </c>
      <c r="Q2623" t="s">
        <v>86</v>
      </c>
      <c r="R2623" t="s">
        <v>1416</v>
      </c>
    </row>
    <row r="2624" spans="16:18" x14ac:dyDescent="0.25">
      <c r="P2624" t="s">
        <v>4348</v>
      </c>
      <c r="Q2624" t="s">
        <v>86</v>
      </c>
      <c r="R2624" t="s">
        <v>4347</v>
      </c>
    </row>
    <row r="2625" spans="16:18" x14ac:dyDescent="0.25">
      <c r="P2625" t="s">
        <v>4349</v>
      </c>
      <c r="Q2625" t="s">
        <v>86</v>
      </c>
      <c r="R2625" t="s">
        <v>1714</v>
      </c>
    </row>
    <row r="2626" spans="16:18" x14ac:dyDescent="0.25">
      <c r="P2626" t="s">
        <v>4351</v>
      </c>
      <c r="Q2626" t="s">
        <v>86</v>
      </c>
      <c r="R2626" t="s">
        <v>4350</v>
      </c>
    </row>
    <row r="2627" spans="16:18" x14ac:dyDescent="0.25">
      <c r="P2627" t="s">
        <v>4353</v>
      </c>
      <c r="Q2627" t="s">
        <v>86</v>
      </c>
      <c r="R2627" t="s">
        <v>4352</v>
      </c>
    </row>
    <row r="2628" spans="16:18" x14ac:dyDescent="0.25">
      <c r="P2628" t="s">
        <v>4354</v>
      </c>
      <c r="Q2628" t="s">
        <v>86</v>
      </c>
      <c r="R2628" t="s">
        <v>1274</v>
      </c>
    </row>
    <row r="2629" spans="16:18" x14ac:dyDescent="0.25">
      <c r="P2629" t="s">
        <v>4355</v>
      </c>
      <c r="Q2629" t="s">
        <v>86</v>
      </c>
      <c r="R2629" t="s">
        <v>3109</v>
      </c>
    </row>
    <row r="2630" spans="16:18" x14ac:dyDescent="0.25">
      <c r="P2630" t="s">
        <v>4356</v>
      </c>
      <c r="Q2630" t="s">
        <v>86</v>
      </c>
      <c r="R2630" t="s">
        <v>2817</v>
      </c>
    </row>
    <row r="2631" spans="16:18" x14ac:dyDescent="0.25">
      <c r="P2631" t="s">
        <v>4358</v>
      </c>
      <c r="Q2631" t="s">
        <v>86</v>
      </c>
      <c r="R2631" t="s">
        <v>4357</v>
      </c>
    </row>
    <row r="2632" spans="16:18" x14ac:dyDescent="0.25">
      <c r="P2632" t="s">
        <v>4360</v>
      </c>
      <c r="Q2632" t="s">
        <v>86</v>
      </c>
      <c r="R2632" t="s">
        <v>4359</v>
      </c>
    </row>
    <row r="2633" spans="16:18" x14ac:dyDescent="0.25">
      <c r="P2633" t="s">
        <v>4361</v>
      </c>
      <c r="Q2633" t="s">
        <v>86</v>
      </c>
      <c r="R2633" t="s">
        <v>1903</v>
      </c>
    </row>
    <row r="2634" spans="16:18" x14ac:dyDescent="0.25">
      <c r="P2634" t="s">
        <v>4362</v>
      </c>
      <c r="Q2634" t="s">
        <v>86</v>
      </c>
      <c r="R2634" t="s">
        <v>224</v>
      </c>
    </row>
    <row r="2635" spans="16:18" x14ac:dyDescent="0.25">
      <c r="P2635" t="s">
        <v>4363</v>
      </c>
      <c r="Q2635" t="s">
        <v>86</v>
      </c>
      <c r="R2635" t="s">
        <v>422</v>
      </c>
    </row>
    <row r="2636" spans="16:18" x14ac:dyDescent="0.25">
      <c r="P2636" t="s">
        <v>4365</v>
      </c>
      <c r="Q2636" t="s">
        <v>86</v>
      </c>
      <c r="R2636" t="s">
        <v>4364</v>
      </c>
    </row>
    <row r="2637" spans="16:18" x14ac:dyDescent="0.25">
      <c r="P2637" t="s">
        <v>4367</v>
      </c>
      <c r="Q2637" t="s">
        <v>86</v>
      </c>
      <c r="R2637" t="s">
        <v>4366</v>
      </c>
    </row>
    <row r="2638" spans="16:18" x14ac:dyDescent="0.25">
      <c r="P2638" t="s">
        <v>4368</v>
      </c>
      <c r="Q2638" t="s">
        <v>86</v>
      </c>
      <c r="R2638" t="s">
        <v>4006</v>
      </c>
    </row>
    <row r="2639" spans="16:18" x14ac:dyDescent="0.25">
      <c r="P2639" t="s">
        <v>4370</v>
      </c>
      <c r="Q2639" t="s">
        <v>86</v>
      </c>
      <c r="R2639" t="s">
        <v>4369</v>
      </c>
    </row>
    <row r="2640" spans="16:18" x14ac:dyDescent="0.25">
      <c r="P2640" t="s">
        <v>4372</v>
      </c>
      <c r="Q2640" t="s">
        <v>86</v>
      </c>
      <c r="R2640" t="s">
        <v>4371</v>
      </c>
    </row>
    <row r="2641" spans="16:18" x14ac:dyDescent="0.25">
      <c r="P2641" t="s">
        <v>4373</v>
      </c>
      <c r="Q2641" t="s">
        <v>86</v>
      </c>
      <c r="R2641" t="s">
        <v>226</v>
      </c>
    </row>
    <row r="2642" spans="16:18" x14ac:dyDescent="0.25">
      <c r="P2642" t="s">
        <v>4374</v>
      </c>
      <c r="Q2642" t="s">
        <v>86</v>
      </c>
      <c r="R2642" t="s">
        <v>1004</v>
      </c>
    </row>
    <row r="2643" spans="16:18" x14ac:dyDescent="0.25">
      <c r="P2643" t="s">
        <v>4375</v>
      </c>
      <c r="Q2643" t="s">
        <v>86</v>
      </c>
      <c r="R2643" t="s">
        <v>1006</v>
      </c>
    </row>
    <row r="2644" spans="16:18" x14ac:dyDescent="0.25">
      <c r="P2644" t="s">
        <v>4376</v>
      </c>
      <c r="Q2644" t="s">
        <v>86</v>
      </c>
      <c r="R2644" t="s">
        <v>228</v>
      </c>
    </row>
    <row r="2645" spans="16:18" x14ac:dyDescent="0.25">
      <c r="P2645" t="s">
        <v>4378</v>
      </c>
      <c r="Q2645" t="s">
        <v>86</v>
      </c>
      <c r="R2645" t="s">
        <v>4377</v>
      </c>
    </row>
    <row r="2646" spans="16:18" x14ac:dyDescent="0.25">
      <c r="P2646" t="s">
        <v>4380</v>
      </c>
      <c r="Q2646" t="s">
        <v>86</v>
      </c>
      <c r="R2646" t="s">
        <v>4379</v>
      </c>
    </row>
    <row r="2647" spans="16:18" x14ac:dyDescent="0.25">
      <c r="P2647" t="s">
        <v>4381</v>
      </c>
      <c r="Q2647" t="s">
        <v>86</v>
      </c>
      <c r="R2647" t="s">
        <v>430</v>
      </c>
    </row>
    <row r="2648" spans="16:18" x14ac:dyDescent="0.25">
      <c r="P2648" t="s">
        <v>4382</v>
      </c>
      <c r="Q2648" t="s">
        <v>86</v>
      </c>
      <c r="R2648" t="s">
        <v>1012</v>
      </c>
    </row>
    <row r="2649" spans="16:18" x14ac:dyDescent="0.25">
      <c r="P2649" t="s">
        <v>4384</v>
      </c>
      <c r="Q2649" t="s">
        <v>86</v>
      </c>
      <c r="R2649" t="s">
        <v>4383</v>
      </c>
    </row>
    <row r="2650" spans="16:18" x14ac:dyDescent="0.25">
      <c r="P2650" t="s">
        <v>4386</v>
      </c>
      <c r="Q2650" t="s">
        <v>86</v>
      </c>
      <c r="R2650" t="s">
        <v>4385</v>
      </c>
    </row>
    <row r="2651" spans="16:18" x14ac:dyDescent="0.25">
      <c r="P2651" t="s">
        <v>4387</v>
      </c>
      <c r="Q2651" t="s">
        <v>86</v>
      </c>
      <c r="R2651" t="s">
        <v>1291</v>
      </c>
    </row>
    <row r="2652" spans="16:18" x14ac:dyDescent="0.25">
      <c r="P2652" t="s">
        <v>4389</v>
      </c>
      <c r="Q2652" t="s">
        <v>86</v>
      </c>
      <c r="R2652" t="s">
        <v>4388</v>
      </c>
    </row>
    <row r="2653" spans="16:18" x14ac:dyDescent="0.25">
      <c r="P2653" t="s">
        <v>4390</v>
      </c>
      <c r="Q2653" t="s">
        <v>86</v>
      </c>
      <c r="R2653" t="s">
        <v>745</v>
      </c>
    </row>
    <row r="2654" spans="16:18" x14ac:dyDescent="0.25">
      <c r="P2654" t="s">
        <v>4392</v>
      </c>
      <c r="Q2654" t="s">
        <v>86</v>
      </c>
      <c r="R2654" t="s">
        <v>4391</v>
      </c>
    </row>
    <row r="2655" spans="16:18" x14ac:dyDescent="0.25">
      <c r="P2655" t="s">
        <v>4394</v>
      </c>
      <c r="Q2655" t="s">
        <v>86</v>
      </c>
      <c r="R2655" t="s">
        <v>4393</v>
      </c>
    </row>
    <row r="2656" spans="16:18" x14ac:dyDescent="0.25">
      <c r="P2656" t="s">
        <v>4396</v>
      </c>
      <c r="Q2656" t="s">
        <v>86</v>
      </c>
      <c r="R2656" t="s">
        <v>4395</v>
      </c>
    </row>
    <row r="2657" spans="16:18" x14ac:dyDescent="0.25">
      <c r="P2657" t="s">
        <v>4398</v>
      </c>
      <c r="Q2657" t="s">
        <v>86</v>
      </c>
      <c r="R2657" t="s">
        <v>4397</v>
      </c>
    </row>
    <row r="2658" spans="16:18" x14ac:dyDescent="0.25">
      <c r="P2658" t="s">
        <v>4400</v>
      </c>
      <c r="Q2658" t="s">
        <v>86</v>
      </c>
      <c r="R2658" t="s">
        <v>4399</v>
      </c>
    </row>
    <row r="2659" spans="16:18" x14ac:dyDescent="0.25">
      <c r="P2659" t="s">
        <v>4401</v>
      </c>
      <c r="Q2659" t="s">
        <v>86</v>
      </c>
      <c r="R2659" t="s">
        <v>1293</v>
      </c>
    </row>
    <row r="2660" spans="16:18" x14ac:dyDescent="0.25">
      <c r="P2660" t="s">
        <v>4402</v>
      </c>
      <c r="Q2660" t="s">
        <v>86</v>
      </c>
      <c r="R2660" t="s">
        <v>230</v>
      </c>
    </row>
    <row r="2661" spans="16:18" x14ac:dyDescent="0.25">
      <c r="P2661" t="s">
        <v>4404</v>
      </c>
      <c r="Q2661" t="s">
        <v>86</v>
      </c>
      <c r="R2661" t="s">
        <v>4403</v>
      </c>
    </row>
    <row r="2662" spans="16:18" x14ac:dyDescent="0.25">
      <c r="P2662" t="s">
        <v>4406</v>
      </c>
      <c r="Q2662" t="s">
        <v>86</v>
      </c>
      <c r="R2662" t="s">
        <v>4405</v>
      </c>
    </row>
    <row r="2663" spans="16:18" x14ac:dyDescent="0.25">
      <c r="P2663" t="s">
        <v>4407</v>
      </c>
      <c r="Q2663" t="s">
        <v>86</v>
      </c>
      <c r="R2663" t="s">
        <v>1296</v>
      </c>
    </row>
    <row r="2664" spans="16:18" x14ac:dyDescent="0.25">
      <c r="P2664" t="s">
        <v>4409</v>
      </c>
      <c r="Q2664" t="s">
        <v>86</v>
      </c>
      <c r="R2664" t="s">
        <v>4408</v>
      </c>
    </row>
    <row r="2665" spans="16:18" x14ac:dyDescent="0.25">
      <c r="P2665" t="s">
        <v>4410</v>
      </c>
      <c r="Q2665" t="s">
        <v>86</v>
      </c>
      <c r="R2665" t="s">
        <v>236</v>
      </c>
    </row>
    <row r="2666" spans="16:18" x14ac:dyDescent="0.25">
      <c r="P2666" t="s">
        <v>4411</v>
      </c>
      <c r="Q2666" t="s">
        <v>86</v>
      </c>
      <c r="R2666" t="s">
        <v>815</v>
      </c>
    </row>
    <row r="2667" spans="16:18" x14ac:dyDescent="0.25">
      <c r="P2667" t="s">
        <v>4412</v>
      </c>
      <c r="Q2667" t="s">
        <v>86</v>
      </c>
      <c r="R2667" t="s">
        <v>819</v>
      </c>
    </row>
    <row r="2668" spans="16:18" x14ac:dyDescent="0.25">
      <c r="P2668" t="s">
        <v>4413</v>
      </c>
      <c r="Q2668" t="s">
        <v>86</v>
      </c>
      <c r="R2668" t="s">
        <v>238</v>
      </c>
    </row>
    <row r="2669" spans="16:18" x14ac:dyDescent="0.25">
      <c r="P2669" t="s">
        <v>4415</v>
      </c>
      <c r="Q2669" t="s">
        <v>86</v>
      </c>
      <c r="R2669" t="s">
        <v>4414</v>
      </c>
    </row>
    <row r="2670" spans="16:18" x14ac:dyDescent="0.25">
      <c r="P2670" t="s">
        <v>4417</v>
      </c>
      <c r="Q2670" t="s">
        <v>86</v>
      </c>
      <c r="R2670" t="s">
        <v>4416</v>
      </c>
    </row>
    <row r="2671" spans="16:18" x14ac:dyDescent="0.25">
      <c r="P2671" t="s">
        <v>4419</v>
      </c>
      <c r="Q2671" t="s">
        <v>86</v>
      </c>
      <c r="R2671" t="s">
        <v>4418</v>
      </c>
    </row>
    <row r="2672" spans="16:18" x14ac:dyDescent="0.25">
      <c r="P2672" t="s">
        <v>4421</v>
      </c>
      <c r="Q2672" t="s">
        <v>86</v>
      </c>
      <c r="R2672" t="s">
        <v>4420</v>
      </c>
    </row>
    <row r="2673" spans="16:18" x14ac:dyDescent="0.25">
      <c r="P2673" t="s">
        <v>4423</v>
      </c>
      <c r="Q2673" t="s">
        <v>86</v>
      </c>
      <c r="R2673" t="s">
        <v>4422</v>
      </c>
    </row>
    <row r="2674" spans="16:18" x14ac:dyDescent="0.25">
      <c r="P2674" t="s">
        <v>4425</v>
      </c>
      <c r="Q2674" t="s">
        <v>86</v>
      </c>
      <c r="R2674" t="s">
        <v>4424</v>
      </c>
    </row>
    <row r="2675" spans="16:18" x14ac:dyDescent="0.25">
      <c r="P2675" t="s">
        <v>4427</v>
      </c>
      <c r="Q2675" t="s">
        <v>86</v>
      </c>
      <c r="R2675" t="s">
        <v>4426</v>
      </c>
    </row>
    <row r="2676" spans="16:18" x14ac:dyDescent="0.25">
      <c r="P2676" t="s">
        <v>4429</v>
      </c>
      <c r="Q2676" t="s">
        <v>86</v>
      </c>
      <c r="R2676" t="s">
        <v>4428</v>
      </c>
    </row>
    <row r="2677" spans="16:18" x14ac:dyDescent="0.25">
      <c r="P2677" t="s">
        <v>4431</v>
      </c>
      <c r="Q2677" t="s">
        <v>86</v>
      </c>
      <c r="R2677" t="s">
        <v>4430</v>
      </c>
    </row>
    <row r="2678" spans="16:18" x14ac:dyDescent="0.25">
      <c r="P2678" t="s">
        <v>4432</v>
      </c>
      <c r="Q2678" t="s">
        <v>86</v>
      </c>
      <c r="R2678" t="s">
        <v>244</v>
      </c>
    </row>
    <row r="2679" spans="16:18" x14ac:dyDescent="0.25">
      <c r="P2679" t="s">
        <v>4433</v>
      </c>
      <c r="Q2679" t="s">
        <v>86</v>
      </c>
      <c r="R2679" t="s">
        <v>248</v>
      </c>
    </row>
    <row r="2680" spans="16:18" x14ac:dyDescent="0.25">
      <c r="P2680" t="s">
        <v>4434</v>
      </c>
      <c r="Q2680" t="s">
        <v>86</v>
      </c>
      <c r="R2680" t="s">
        <v>825</v>
      </c>
    </row>
    <row r="2681" spans="16:18" x14ac:dyDescent="0.25">
      <c r="P2681" t="s">
        <v>4435</v>
      </c>
      <c r="Q2681" t="s">
        <v>86</v>
      </c>
      <c r="R2681" t="s">
        <v>1315</v>
      </c>
    </row>
    <row r="2682" spans="16:18" x14ac:dyDescent="0.25">
      <c r="P2682" t="s">
        <v>4437</v>
      </c>
      <c r="Q2682" t="s">
        <v>86</v>
      </c>
      <c r="R2682" t="s">
        <v>4436</v>
      </c>
    </row>
    <row r="2683" spans="16:18" x14ac:dyDescent="0.25">
      <c r="P2683" t="s">
        <v>4439</v>
      </c>
      <c r="Q2683" t="s">
        <v>86</v>
      </c>
      <c r="R2683" t="s">
        <v>4438</v>
      </c>
    </row>
    <row r="2684" spans="16:18" x14ac:dyDescent="0.25">
      <c r="P2684" t="s">
        <v>4440</v>
      </c>
      <c r="Q2684" t="s">
        <v>86</v>
      </c>
      <c r="R2684" t="s">
        <v>3553</v>
      </c>
    </row>
    <row r="2685" spans="16:18" x14ac:dyDescent="0.25">
      <c r="P2685" t="s">
        <v>4441</v>
      </c>
      <c r="Q2685" t="s">
        <v>86</v>
      </c>
      <c r="R2685" t="s">
        <v>1319</v>
      </c>
    </row>
    <row r="2686" spans="16:18" x14ac:dyDescent="0.25">
      <c r="P2686" t="s">
        <v>4442</v>
      </c>
      <c r="Q2686" t="s">
        <v>86</v>
      </c>
      <c r="R2686" t="s">
        <v>2313</v>
      </c>
    </row>
    <row r="2687" spans="16:18" x14ac:dyDescent="0.25">
      <c r="P2687" t="s">
        <v>4444</v>
      </c>
      <c r="Q2687" t="s">
        <v>86</v>
      </c>
      <c r="R2687" t="s">
        <v>4443</v>
      </c>
    </row>
    <row r="2688" spans="16:18" x14ac:dyDescent="0.25">
      <c r="P2688" t="s">
        <v>4445</v>
      </c>
      <c r="Q2688" t="s">
        <v>86</v>
      </c>
      <c r="R2688" t="s">
        <v>1597</v>
      </c>
    </row>
    <row r="2689" spans="16:18" x14ac:dyDescent="0.25">
      <c r="P2689" t="s">
        <v>4446</v>
      </c>
      <c r="Q2689" t="s">
        <v>86</v>
      </c>
      <c r="R2689" t="s">
        <v>1037</v>
      </c>
    </row>
    <row r="2690" spans="16:18" x14ac:dyDescent="0.25">
      <c r="P2690" t="s">
        <v>4448</v>
      </c>
      <c r="Q2690" t="s">
        <v>86</v>
      </c>
      <c r="R2690" t="s">
        <v>4447</v>
      </c>
    </row>
    <row r="2691" spans="16:18" x14ac:dyDescent="0.25">
      <c r="P2691" t="s">
        <v>4449</v>
      </c>
      <c r="Q2691" t="s">
        <v>86</v>
      </c>
      <c r="R2691" t="s">
        <v>256</v>
      </c>
    </row>
    <row r="2692" spans="16:18" x14ac:dyDescent="0.25">
      <c r="P2692" t="s">
        <v>4450</v>
      </c>
      <c r="Q2692" t="s">
        <v>86</v>
      </c>
      <c r="R2692" t="s">
        <v>3336</v>
      </c>
    </row>
    <row r="2693" spans="16:18" x14ac:dyDescent="0.25">
      <c r="P2693" t="s">
        <v>4451</v>
      </c>
      <c r="Q2693" t="s">
        <v>86</v>
      </c>
      <c r="R2693" t="s">
        <v>1747</v>
      </c>
    </row>
    <row r="2694" spans="16:18" x14ac:dyDescent="0.25">
      <c r="P2694" t="s">
        <v>4453</v>
      </c>
      <c r="Q2694" t="s">
        <v>86</v>
      </c>
      <c r="R2694" t="s">
        <v>4452</v>
      </c>
    </row>
    <row r="2695" spans="16:18" x14ac:dyDescent="0.25">
      <c r="P2695" t="s">
        <v>4455</v>
      </c>
      <c r="Q2695" t="s">
        <v>86</v>
      </c>
      <c r="R2695" t="s">
        <v>4454</v>
      </c>
    </row>
    <row r="2696" spans="16:18" x14ac:dyDescent="0.25">
      <c r="P2696" t="s">
        <v>4457</v>
      </c>
      <c r="Q2696" t="s">
        <v>86</v>
      </c>
      <c r="R2696" t="s">
        <v>4456</v>
      </c>
    </row>
    <row r="2697" spans="16:18" x14ac:dyDescent="0.25">
      <c r="P2697" t="s">
        <v>4458</v>
      </c>
      <c r="Q2697" t="s">
        <v>86</v>
      </c>
      <c r="R2697" t="s">
        <v>452</v>
      </c>
    </row>
    <row r="2698" spans="16:18" x14ac:dyDescent="0.25">
      <c r="P2698" t="s">
        <v>4460</v>
      </c>
      <c r="Q2698" t="s">
        <v>86</v>
      </c>
      <c r="R2698" t="s">
        <v>4459</v>
      </c>
    </row>
    <row r="2699" spans="16:18" x14ac:dyDescent="0.25">
      <c r="P2699" t="s">
        <v>4462</v>
      </c>
      <c r="Q2699" t="s">
        <v>86</v>
      </c>
      <c r="R2699" t="s">
        <v>4461</v>
      </c>
    </row>
    <row r="2700" spans="16:18" x14ac:dyDescent="0.25">
      <c r="P2700" t="s">
        <v>4464</v>
      </c>
      <c r="Q2700" t="s">
        <v>86</v>
      </c>
      <c r="R2700" t="s">
        <v>4463</v>
      </c>
    </row>
    <row r="2701" spans="16:18" x14ac:dyDescent="0.25">
      <c r="P2701" t="s">
        <v>4465</v>
      </c>
      <c r="Q2701" t="s">
        <v>86</v>
      </c>
      <c r="R2701" t="s">
        <v>1958</v>
      </c>
    </row>
    <row r="2702" spans="16:18" x14ac:dyDescent="0.25">
      <c r="P2702" t="s">
        <v>4466</v>
      </c>
      <c r="Q2702" t="s">
        <v>86</v>
      </c>
      <c r="R2702" t="s">
        <v>555</v>
      </c>
    </row>
    <row r="2703" spans="16:18" x14ac:dyDescent="0.25">
      <c r="P2703" t="s">
        <v>4468</v>
      </c>
      <c r="Q2703" t="s">
        <v>86</v>
      </c>
      <c r="R2703" t="s">
        <v>4467</v>
      </c>
    </row>
    <row r="2704" spans="16:18" x14ac:dyDescent="0.25">
      <c r="P2704" t="s">
        <v>4469</v>
      </c>
      <c r="Q2704" t="s">
        <v>86</v>
      </c>
      <c r="R2704" t="s">
        <v>2585</v>
      </c>
    </row>
    <row r="2705" spans="16:18" x14ac:dyDescent="0.25">
      <c r="P2705" t="s">
        <v>4471</v>
      </c>
      <c r="Q2705" t="s">
        <v>86</v>
      </c>
      <c r="R2705" t="s">
        <v>4470</v>
      </c>
    </row>
    <row r="2706" spans="16:18" x14ac:dyDescent="0.25">
      <c r="P2706" t="s">
        <v>4473</v>
      </c>
      <c r="Q2706" t="s">
        <v>86</v>
      </c>
      <c r="R2706" t="s">
        <v>4472</v>
      </c>
    </row>
    <row r="2707" spans="16:18" x14ac:dyDescent="0.25">
      <c r="P2707" t="s">
        <v>4475</v>
      </c>
      <c r="Q2707" t="s">
        <v>86</v>
      </c>
      <c r="R2707" t="s">
        <v>4474</v>
      </c>
    </row>
    <row r="2708" spans="16:18" x14ac:dyDescent="0.25">
      <c r="P2708" t="s">
        <v>4476</v>
      </c>
      <c r="Q2708" t="s">
        <v>86</v>
      </c>
      <c r="R2708" t="s">
        <v>462</v>
      </c>
    </row>
    <row r="2709" spans="16:18" x14ac:dyDescent="0.25">
      <c r="P2709" t="s">
        <v>4477</v>
      </c>
      <c r="Q2709" t="s">
        <v>86</v>
      </c>
      <c r="R2709" t="s">
        <v>3854</v>
      </c>
    </row>
    <row r="2710" spans="16:18" x14ac:dyDescent="0.25">
      <c r="P2710" t="s">
        <v>4479</v>
      </c>
      <c r="Q2710" t="s">
        <v>86</v>
      </c>
      <c r="R2710" t="s">
        <v>4478</v>
      </c>
    </row>
    <row r="2711" spans="16:18" x14ac:dyDescent="0.25">
      <c r="P2711" t="s">
        <v>4481</v>
      </c>
      <c r="Q2711" t="s">
        <v>86</v>
      </c>
      <c r="R2711" t="s">
        <v>4480</v>
      </c>
    </row>
    <row r="2712" spans="16:18" x14ac:dyDescent="0.25">
      <c r="P2712" t="s">
        <v>4483</v>
      </c>
      <c r="Q2712" t="s">
        <v>86</v>
      </c>
      <c r="R2712" t="s">
        <v>4482</v>
      </c>
    </row>
    <row r="2713" spans="16:18" x14ac:dyDescent="0.25">
      <c r="P2713" t="s">
        <v>4485</v>
      </c>
      <c r="Q2713" t="s">
        <v>86</v>
      </c>
      <c r="R2713" t="s">
        <v>4484</v>
      </c>
    </row>
    <row r="2714" spans="16:18" x14ac:dyDescent="0.25">
      <c r="P2714" t="s">
        <v>4487</v>
      </c>
      <c r="Q2714" t="s">
        <v>86</v>
      </c>
      <c r="R2714" t="s">
        <v>4486</v>
      </c>
    </row>
    <row r="2715" spans="16:18" x14ac:dyDescent="0.25">
      <c r="P2715" t="s">
        <v>4489</v>
      </c>
      <c r="Q2715" t="s">
        <v>86</v>
      </c>
      <c r="R2715" t="s">
        <v>4488</v>
      </c>
    </row>
    <row r="2716" spans="16:18" x14ac:dyDescent="0.25">
      <c r="P2716" t="s">
        <v>4491</v>
      </c>
      <c r="Q2716" t="s">
        <v>86</v>
      </c>
      <c r="R2716" t="s">
        <v>4490</v>
      </c>
    </row>
    <row r="2717" spans="16:18" x14ac:dyDescent="0.25">
      <c r="P2717" t="s">
        <v>4493</v>
      </c>
      <c r="Q2717" t="s">
        <v>86</v>
      </c>
      <c r="R2717" t="s">
        <v>4492</v>
      </c>
    </row>
    <row r="2718" spans="16:18" x14ac:dyDescent="0.25">
      <c r="P2718" t="s">
        <v>4494</v>
      </c>
      <c r="Q2718" t="s">
        <v>86</v>
      </c>
      <c r="R2718" t="s">
        <v>4036</v>
      </c>
    </row>
    <row r="2719" spans="16:18" x14ac:dyDescent="0.25">
      <c r="P2719" t="s">
        <v>4495</v>
      </c>
      <c r="Q2719" t="s">
        <v>86</v>
      </c>
      <c r="R2719" t="s">
        <v>1970</v>
      </c>
    </row>
    <row r="2720" spans="16:18" x14ac:dyDescent="0.25">
      <c r="P2720" t="s">
        <v>4497</v>
      </c>
      <c r="Q2720" t="s">
        <v>86</v>
      </c>
      <c r="R2720" t="s">
        <v>4496</v>
      </c>
    </row>
    <row r="2721" spans="16:18" x14ac:dyDescent="0.25">
      <c r="P2721" t="s">
        <v>4499</v>
      </c>
      <c r="Q2721" t="s">
        <v>86</v>
      </c>
      <c r="R2721" t="s">
        <v>4498</v>
      </c>
    </row>
    <row r="2722" spans="16:18" x14ac:dyDescent="0.25">
      <c r="P2722" t="s">
        <v>4501</v>
      </c>
      <c r="Q2722" t="s">
        <v>86</v>
      </c>
      <c r="R2722" t="s">
        <v>4500</v>
      </c>
    </row>
    <row r="2723" spans="16:18" x14ac:dyDescent="0.25">
      <c r="P2723" t="s">
        <v>4503</v>
      </c>
      <c r="Q2723" t="s">
        <v>86</v>
      </c>
      <c r="R2723" t="s">
        <v>4502</v>
      </c>
    </row>
    <row r="2724" spans="16:18" x14ac:dyDescent="0.25">
      <c r="P2724" t="s">
        <v>4505</v>
      </c>
      <c r="Q2724" t="s">
        <v>86</v>
      </c>
      <c r="R2724" t="s">
        <v>4504</v>
      </c>
    </row>
    <row r="2725" spans="16:18" x14ac:dyDescent="0.25">
      <c r="P2725" t="s">
        <v>4507</v>
      </c>
      <c r="Q2725" t="s">
        <v>86</v>
      </c>
      <c r="R2725" t="s">
        <v>4506</v>
      </c>
    </row>
    <row r="2726" spans="16:18" x14ac:dyDescent="0.25">
      <c r="P2726" t="s">
        <v>4509</v>
      </c>
      <c r="Q2726" t="s">
        <v>86</v>
      </c>
      <c r="R2726" t="s">
        <v>4508</v>
      </c>
    </row>
    <row r="2727" spans="16:18" x14ac:dyDescent="0.25">
      <c r="P2727" t="s">
        <v>4511</v>
      </c>
      <c r="Q2727" t="s">
        <v>86</v>
      </c>
      <c r="R2727" t="s">
        <v>4510</v>
      </c>
    </row>
    <row r="2728" spans="16:18" x14ac:dyDescent="0.25">
      <c r="P2728" t="s">
        <v>4513</v>
      </c>
      <c r="Q2728" t="s">
        <v>86</v>
      </c>
      <c r="R2728" t="s">
        <v>4512</v>
      </c>
    </row>
    <row r="2729" spans="16:18" x14ac:dyDescent="0.25">
      <c r="P2729" t="s">
        <v>4515</v>
      </c>
      <c r="Q2729" t="s">
        <v>86</v>
      </c>
      <c r="R2729" t="s">
        <v>4514</v>
      </c>
    </row>
    <row r="2730" spans="16:18" x14ac:dyDescent="0.25">
      <c r="P2730" t="s">
        <v>4517</v>
      </c>
      <c r="Q2730" t="s">
        <v>86</v>
      </c>
      <c r="R2730" t="s">
        <v>4516</v>
      </c>
    </row>
    <row r="2731" spans="16:18" x14ac:dyDescent="0.25">
      <c r="P2731" t="s">
        <v>4518</v>
      </c>
      <c r="Q2731" t="s">
        <v>86</v>
      </c>
      <c r="R2731" t="s">
        <v>272</v>
      </c>
    </row>
    <row r="2732" spans="16:18" x14ac:dyDescent="0.25">
      <c r="P2732" t="s">
        <v>4519</v>
      </c>
      <c r="Q2732" t="s">
        <v>86</v>
      </c>
      <c r="R2732" t="s">
        <v>1795</v>
      </c>
    </row>
    <row r="2733" spans="16:18" x14ac:dyDescent="0.25">
      <c r="P2733" t="s">
        <v>4520</v>
      </c>
      <c r="Q2733" t="s">
        <v>86</v>
      </c>
      <c r="R2733" t="s">
        <v>1797</v>
      </c>
    </row>
    <row r="2734" spans="16:18" x14ac:dyDescent="0.25">
      <c r="P2734" t="s">
        <v>4522</v>
      </c>
      <c r="Q2734" t="s">
        <v>86</v>
      </c>
      <c r="R2734" t="s">
        <v>4521</v>
      </c>
    </row>
    <row r="2735" spans="16:18" x14ac:dyDescent="0.25">
      <c r="P2735" t="s">
        <v>4524</v>
      </c>
      <c r="Q2735" t="s">
        <v>86</v>
      </c>
      <c r="R2735" t="s">
        <v>4523</v>
      </c>
    </row>
    <row r="2736" spans="16:18" x14ac:dyDescent="0.25">
      <c r="P2736" t="s">
        <v>4525</v>
      </c>
      <c r="Q2736" t="s">
        <v>86</v>
      </c>
      <c r="R2736" t="s">
        <v>1078</v>
      </c>
    </row>
    <row r="2737" spans="16:18" x14ac:dyDescent="0.25">
      <c r="P2737" t="s">
        <v>4527</v>
      </c>
      <c r="Q2737" t="s">
        <v>86</v>
      </c>
      <c r="R2737" t="s">
        <v>4526</v>
      </c>
    </row>
    <row r="2738" spans="16:18" x14ac:dyDescent="0.25">
      <c r="P2738" t="s">
        <v>4529</v>
      </c>
      <c r="Q2738" t="s">
        <v>86</v>
      </c>
      <c r="R2738" t="s">
        <v>4528</v>
      </c>
    </row>
    <row r="2739" spans="16:18" x14ac:dyDescent="0.25">
      <c r="P2739" t="s">
        <v>4531</v>
      </c>
      <c r="Q2739" t="s">
        <v>86</v>
      </c>
      <c r="R2739" t="s">
        <v>4530</v>
      </c>
    </row>
    <row r="2740" spans="16:18" x14ac:dyDescent="0.25">
      <c r="P2740" t="s">
        <v>4533</v>
      </c>
      <c r="Q2740" t="s">
        <v>86</v>
      </c>
      <c r="R2740" t="s">
        <v>4532</v>
      </c>
    </row>
    <row r="2741" spans="16:18" x14ac:dyDescent="0.25">
      <c r="P2741" t="s">
        <v>4535</v>
      </c>
      <c r="Q2741" t="s">
        <v>86</v>
      </c>
      <c r="R2741" t="s">
        <v>4534</v>
      </c>
    </row>
    <row r="2742" spans="16:18" x14ac:dyDescent="0.25">
      <c r="P2742" t="s">
        <v>4536</v>
      </c>
      <c r="Q2742" t="s">
        <v>86</v>
      </c>
      <c r="R2742" t="s">
        <v>859</v>
      </c>
    </row>
    <row r="2743" spans="16:18" x14ac:dyDescent="0.25">
      <c r="P2743" t="s">
        <v>4537</v>
      </c>
      <c r="Q2743" t="s">
        <v>86</v>
      </c>
      <c r="R2743" t="s">
        <v>1092</v>
      </c>
    </row>
    <row r="2744" spans="16:18" x14ac:dyDescent="0.25">
      <c r="P2744" t="s">
        <v>4539</v>
      </c>
      <c r="Q2744" t="s">
        <v>86</v>
      </c>
      <c r="R2744" t="s">
        <v>4538</v>
      </c>
    </row>
    <row r="2745" spans="16:18" x14ac:dyDescent="0.25">
      <c r="P2745" t="s">
        <v>4541</v>
      </c>
      <c r="Q2745" t="s">
        <v>86</v>
      </c>
      <c r="R2745" t="s">
        <v>4540</v>
      </c>
    </row>
    <row r="2746" spans="16:18" x14ac:dyDescent="0.25">
      <c r="P2746" t="s">
        <v>4543</v>
      </c>
      <c r="Q2746" t="s">
        <v>86</v>
      </c>
      <c r="R2746" t="s">
        <v>4542</v>
      </c>
    </row>
    <row r="2747" spans="16:18" x14ac:dyDescent="0.25">
      <c r="P2747" t="s">
        <v>4545</v>
      </c>
      <c r="Q2747" t="s">
        <v>86</v>
      </c>
      <c r="R2747" t="s">
        <v>4544</v>
      </c>
    </row>
    <row r="2748" spans="16:18" x14ac:dyDescent="0.25">
      <c r="P2748" t="s">
        <v>4547</v>
      </c>
      <c r="Q2748" t="s">
        <v>86</v>
      </c>
      <c r="R2748" t="s">
        <v>4546</v>
      </c>
    </row>
    <row r="2749" spans="16:18" x14ac:dyDescent="0.25">
      <c r="P2749" t="s">
        <v>4548</v>
      </c>
      <c r="Q2749" t="s">
        <v>86</v>
      </c>
      <c r="R2749" t="s">
        <v>600</v>
      </c>
    </row>
    <row r="2750" spans="16:18" x14ac:dyDescent="0.25">
      <c r="P2750" t="s">
        <v>4550</v>
      </c>
      <c r="Q2750" t="s">
        <v>86</v>
      </c>
      <c r="R2750" t="s">
        <v>4549</v>
      </c>
    </row>
    <row r="2751" spans="16:18" x14ac:dyDescent="0.25">
      <c r="P2751" t="s">
        <v>4552</v>
      </c>
      <c r="Q2751" t="s">
        <v>86</v>
      </c>
      <c r="R2751" t="s">
        <v>4551</v>
      </c>
    </row>
    <row r="2752" spans="16:18" x14ac:dyDescent="0.25">
      <c r="P2752" t="s">
        <v>4554</v>
      </c>
      <c r="Q2752" t="s">
        <v>86</v>
      </c>
      <c r="R2752" t="s">
        <v>4553</v>
      </c>
    </row>
    <row r="2753" spans="16:18" x14ac:dyDescent="0.25">
      <c r="P2753" t="s">
        <v>4556</v>
      </c>
      <c r="Q2753" t="s">
        <v>86</v>
      </c>
      <c r="R2753" t="s">
        <v>4555</v>
      </c>
    </row>
    <row r="2754" spans="16:18" x14ac:dyDescent="0.25">
      <c r="P2754" t="s">
        <v>4558</v>
      </c>
      <c r="Q2754" t="s">
        <v>86</v>
      </c>
      <c r="R2754" t="s">
        <v>4557</v>
      </c>
    </row>
    <row r="2755" spans="16:18" x14ac:dyDescent="0.25">
      <c r="P2755" t="s">
        <v>4560</v>
      </c>
      <c r="Q2755" t="s">
        <v>86</v>
      </c>
      <c r="R2755" t="s">
        <v>4559</v>
      </c>
    </row>
    <row r="2756" spans="16:18" x14ac:dyDescent="0.25">
      <c r="P2756" t="s">
        <v>4562</v>
      </c>
      <c r="Q2756" t="s">
        <v>86</v>
      </c>
      <c r="R2756" t="s">
        <v>4561</v>
      </c>
    </row>
    <row r="2757" spans="16:18" x14ac:dyDescent="0.25">
      <c r="P2757" t="s">
        <v>4563</v>
      </c>
      <c r="Q2757" t="s">
        <v>86</v>
      </c>
      <c r="R2757" t="s">
        <v>282</v>
      </c>
    </row>
    <row r="2758" spans="16:18" x14ac:dyDescent="0.25">
      <c r="P2758" t="s">
        <v>4565</v>
      </c>
      <c r="Q2758" t="s">
        <v>86</v>
      </c>
      <c r="R2758" t="s">
        <v>4564</v>
      </c>
    </row>
    <row r="2759" spans="16:18" x14ac:dyDescent="0.25">
      <c r="P2759" t="s">
        <v>4566</v>
      </c>
      <c r="Q2759" t="s">
        <v>86</v>
      </c>
      <c r="R2759" t="s">
        <v>3478</v>
      </c>
    </row>
    <row r="2760" spans="16:18" x14ac:dyDescent="0.25">
      <c r="P2760" t="s">
        <v>4567</v>
      </c>
      <c r="Q2760" t="s">
        <v>86</v>
      </c>
      <c r="R2760" t="s">
        <v>149</v>
      </c>
    </row>
    <row r="2761" spans="16:18" x14ac:dyDescent="0.25">
      <c r="P2761" t="s">
        <v>4569</v>
      </c>
      <c r="Q2761" t="s">
        <v>86</v>
      </c>
      <c r="R2761" t="s">
        <v>4568</v>
      </c>
    </row>
    <row r="2762" spans="16:18" x14ac:dyDescent="0.25">
      <c r="P2762" t="s">
        <v>4571</v>
      </c>
      <c r="Q2762" t="s">
        <v>86</v>
      </c>
      <c r="R2762" t="s">
        <v>4570</v>
      </c>
    </row>
    <row r="2763" spans="16:18" x14ac:dyDescent="0.25">
      <c r="P2763" t="s">
        <v>4572</v>
      </c>
      <c r="Q2763" t="s">
        <v>86</v>
      </c>
      <c r="R2763" t="s">
        <v>1124</v>
      </c>
    </row>
    <row r="2764" spans="16:18" x14ac:dyDescent="0.25">
      <c r="P2764" t="s">
        <v>4573</v>
      </c>
      <c r="Q2764" t="s">
        <v>86</v>
      </c>
      <c r="R2764" t="s">
        <v>1815</v>
      </c>
    </row>
    <row r="2765" spans="16:18" x14ac:dyDescent="0.25">
      <c r="P2765" t="s">
        <v>4575</v>
      </c>
      <c r="Q2765" t="s">
        <v>86</v>
      </c>
      <c r="R2765" t="s">
        <v>4574</v>
      </c>
    </row>
    <row r="2766" spans="16:18" x14ac:dyDescent="0.25">
      <c r="P2766" t="s">
        <v>4577</v>
      </c>
      <c r="Q2766" t="s">
        <v>86</v>
      </c>
      <c r="R2766" t="s">
        <v>4576</v>
      </c>
    </row>
    <row r="2767" spans="16:18" x14ac:dyDescent="0.25">
      <c r="P2767" t="s">
        <v>4578</v>
      </c>
      <c r="Q2767" t="s">
        <v>86</v>
      </c>
      <c r="R2767" t="s">
        <v>1371</v>
      </c>
    </row>
    <row r="2768" spans="16:18" x14ac:dyDescent="0.25">
      <c r="P2768" t="s">
        <v>4579</v>
      </c>
      <c r="Q2768" t="s">
        <v>86</v>
      </c>
      <c r="R2768" t="s">
        <v>1817</v>
      </c>
    </row>
    <row r="2769" spans="16:18" x14ac:dyDescent="0.25">
      <c r="P2769" t="s">
        <v>4581</v>
      </c>
      <c r="Q2769" t="s">
        <v>86</v>
      </c>
      <c r="R2769" t="s">
        <v>4580</v>
      </c>
    </row>
    <row r="2770" spans="16:18" x14ac:dyDescent="0.25">
      <c r="P2770" t="s">
        <v>4583</v>
      </c>
      <c r="Q2770" t="s">
        <v>86</v>
      </c>
      <c r="R2770" t="s">
        <v>4582</v>
      </c>
    </row>
    <row r="2771" spans="16:18" x14ac:dyDescent="0.25">
      <c r="P2771" t="s">
        <v>4584</v>
      </c>
      <c r="Q2771" t="s">
        <v>86</v>
      </c>
      <c r="R2771" t="s">
        <v>3602</v>
      </c>
    </row>
    <row r="2772" spans="16:18" x14ac:dyDescent="0.25">
      <c r="P2772" t="s">
        <v>4586</v>
      </c>
      <c r="Q2772" t="s">
        <v>86</v>
      </c>
      <c r="R2772" t="s">
        <v>4585</v>
      </c>
    </row>
    <row r="2773" spans="16:18" x14ac:dyDescent="0.25">
      <c r="P2773" t="s">
        <v>4588</v>
      </c>
      <c r="Q2773" t="s">
        <v>86</v>
      </c>
      <c r="R2773" t="s">
        <v>4587</v>
      </c>
    </row>
    <row r="2774" spans="16:18" x14ac:dyDescent="0.25">
      <c r="P2774" t="s">
        <v>4590</v>
      </c>
      <c r="Q2774" t="s">
        <v>86</v>
      </c>
      <c r="R2774" t="s">
        <v>4589</v>
      </c>
    </row>
    <row r="2775" spans="16:18" x14ac:dyDescent="0.25">
      <c r="P2775" t="s">
        <v>4592</v>
      </c>
      <c r="Q2775" t="s">
        <v>86</v>
      </c>
      <c r="R2775" t="s">
        <v>4591</v>
      </c>
    </row>
    <row r="2776" spans="16:18" x14ac:dyDescent="0.25">
      <c r="P2776" t="s">
        <v>4593</v>
      </c>
      <c r="Q2776" t="s">
        <v>87</v>
      </c>
      <c r="R2776" t="s">
        <v>3611</v>
      </c>
    </row>
    <row r="2777" spans="16:18" x14ac:dyDescent="0.25">
      <c r="P2777" t="s">
        <v>4595</v>
      </c>
      <c r="Q2777" t="s">
        <v>87</v>
      </c>
      <c r="R2777" t="s">
        <v>4594</v>
      </c>
    </row>
    <row r="2778" spans="16:18" x14ac:dyDescent="0.25">
      <c r="P2778" t="s">
        <v>4597</v>
      </c>
      <c r="Q2778" t="s">
        <v>87</v>
      </c>
      <c r="R2778" t="s">
        <v>4596</v>
      </c>
    </row>
    <row r="2779" spans="16:18" x14ac:dyDescent="0.25">
      <c r="P2779" t="s">
        <v>4598</v>
      </c>
      <c r="Q2779" t="s">
        <v>87</v>
      </c>
      <c r="R2779" t="s">
        <v>2790</v>
      </c>
    </row>
    <row r="2780" spans="16:18" x14ac:dyDescent="0.25">
      <c r="P2780" t="s">
        <v>4600</v>
      </c>
      <c r="Q2780" t="s">
        <v>87</v>
      </c>
      <c r="R2780" t="s">
        <v>4599</v>
      </c>
    </row>
    <row r="2781" spans="16:18" x14ac:dyDescent="0.25">
      <c r="P2781" t="s">
        <v>4601</v>
      </c>
      <c r="Q2781" t="s">
        <v>87</v>
      </c>
      <c r="R2781" t="s">
        <v>1544</v>
      </c>
    </row>
    <row r="2782" spans="16:18" x14ac:dyDescent="0.25">
      <c r="P2782" t="s">
        <v>4603</v>
      </c>
      <c r="Q2782" t="s">
        <v>87</v>
      </c>
      <c r="R2782" t="s">
        <v>4602</v>
      </c>
    </row>
    <row r="2783" spans="16:18" x14ac:dyDescent="0.25">
      <c r="P2783" t="s">
        <v>4605</v>
      </c>
      <c r="Q2783" t="s">
        <v>87</v>
      </c>
      <c r="R2783" t="s">
        <v>4604</v>
      </c>
    </row>
    <row r="2784" spans="16:18" x14ac:dyDescent="0.25">
      <c r="P2784" t="s">
        <v>4606</v>
      </c>
      <c r="Q2784" t="s">
        <v>87</v>
      </c>
      <c r="R2784" t="s">
        <v>656</v>
      </c>
    </row>
    <row r="2785" spans="16:18" x14ac:dyDescent="0.25">
      <c r="P2785" t="s">
        <v>4607</v>
      </c>
      <c r="Q2785" t="s">
        <v>87</v>
      </c>
      <c r="R2785" t="s">
        <v>660</v>
      </c>
    </row>
    <row r="2786" spans="16:18" x14ac:dyDescent="0.25">
      <c r="P2786" t="s">
        <v>4608</v>
      </c>
      <c r="Q2786" t="s">
        <v>87</v>
      </c>
      <c r="R2786" t="s">
        <v>2278</v>
      </c>
    </row>
    <row r="2787" spans="16:18" x14ac:dyDescent="0.25">
      <c r="P2787" t="s">
        <v>4610</v>
      </c>
      <c r="Q2787" t="s">
        <v>87</v>
      </c>
      <c r="R2787" t="s">
        <v>4609</v>
      </c>
    </row>
    <row r="2788" spans="16:18" x14ac:dyDescent="0.25">
      <c r="P2788" t="s">
        <v>4611</v>
      </c>
      <c r="Q2788" t="s">
        <v>87</v>
      </c>
      <c r="R2788" t="s">
        <v>1287</v>
      </c>
    </row>
    <row r="2789" spans="16:18" x14ac:dyDescent="0.25">
      <c r="P2789" t="s">
        <v>4613</v>
      </c>
      <c r="Q2789" t="s">
        <v>87</v>
      </c>
      <c r="R2789" t="s">
        <v>4612</v>
      </c>
    </row>
    <row r="2790" spans="16:18" x14ac:dyDescent="0.25">
      <c r="P2790" t="s">
        <v>4614</v>
      </c>
      <c r="Q2790" t="s">
        <v>87</v>
      </c>
      <c r="R2790" t="s">
        <v>258</v>
      </c>
    </row>
    <row r="2791" spans="16:18" x14ac:dyDescent="0.25">
      <c r="P2791" t="s">
        <v>4616</v>
      </c>
      <c r="Q2791" t="s">
        <v>87</v>
      </c>
      <c r="R2791" t="s">
        <v>4615</v>
      </c>
    </row>
    <row r="2792" spans="16:18" x14ac:dyDescent="0.25">
      <c r="P2792" t="s">
        <v>4618</v>
      </c>
      <c r="Q2792" t="s">
        <v>87</v>
      </c>
      <c r="R2792" t="s">
        <v>4617</v>
      </c>
    </row>
    <row r="2793" spans="16:18" x14ac:dyDescent="0.25">
      <c r="P2793" t="s">
        <v>4620</v>
      </c>
      <c r="Q2793" t="s">
        <v>87</v>
      </c>
      <c r="R2793" t="s">
        <v>4619</v>
      </c>
    </row>
    <row r="2794" spans="16:18" x14ac:dyDescent="0.25">
      <c r="P2794" t="s">
        <v>4621</v>
      </c>
      <c r="Q2794" t="s">
        <v>87</v>
      </c>
      <c r="R2794" t="s">
        <v>715</v>
      </c>
    </row>
    <row r="2795" spans="16:18" x14ac:dyDescent="0.25">
      <c r="P2795" t="s">
        <v>4623</v>
      </c>
      <c r="Q2795" t="s">
        <v>87</v>
      </c>
      <c r="R2795" t="s">
        <v>4622</v>
      </c>
    </row>
    <row r="2796" spans="16:18" x14ac:dyDescent="0.25">
      <c r="P2796" t="s">
        <v>4624</v>
      </c>
      <c r="Q2796" t="s">
        <v>87</v>
      </c>
      <c r="R2796" t="s">
        <v>481</v>
      </c>
    </row>
    <row r="2797" spans="16:18" x14ac:dyDescent="0.25">
      <c r="P2797" t="s">
        <v>4625</v>
      </c>
      <c r="Q2797" t="s">
        <v>87</v>
      </c>
      <c r="R2797" t="s">
        <v>721</v>
      </c>
    </row>
    <row r="2798" spans="16:18" x14ac:dyDescent="0.25">
      <c r="P2798" t="s">
        <v>4627</v>
      </c>
      <c r="Q2798" t="s">
        <v>87</v>
      </c>
      <c r="R2798" t="s">
        <v>4626</v>
      </c>
    </row>
    <row r="2799" spans="16:18" x14ac:dyDescent="0.25">
      <c r="P2799" t="s">
        <v>4629</v>
      </c>
      <c r="Q2799" t="s">
        <v>87</v>
      </c>
      <c r="R2799" t="s">
        <v>4628</v>
      </c>
    </row>
    <row r="2800" spans="16:18" x14ac:dyDescent="0.25">
      <c r="P2800" t="s">
        <v>4630</v>
      </c>
      <c r="Q2800" t="s">
        <v>87</v>
      </c>
      <c r="R2800" t="s">
        <v>146</v>
      </c>
    </row>
    <row r="2801" spans="16:18" x14ac:dyDescent="0.25">
      <c r="P2801" t="s">
        <v>4632</v>
      </c>
      <c r="Q2801" t="s">
        <v>87</v>
      </c>
      <c r="R2801" t="s">
        <v>4631</v>
      </c>
    </row>
    <row r="2802" spans="16:18" x14ac:dyDescent="0.25">
      <c r="P2802" t="s">
        <v>4633</v>
      </c>
      <c r="Q2802" t="s">
        <v>87</v>
      </c>
      <c r="R2802" t="s">
        <v>149</v>
      </c>
    </row>
    <row r="2803" spans="16:18" x14ac:dyDescent="0.25">
      <c r="P2803" t="s">
        <v>4634</v>
      </c>
      <c r="Q2803" t="s">
        <v>87</v>
      </c>
      <c r="R2803" t="s">
        <v>1120</v>
      </c>
    </row>
    <row r="2804" spans="16:18" x14ac:dyDescent="0.25">
      <c r="P2804" t="s">
        <v>4636</v>
      </c>
      <c r="Q2804" t="s">
        <v>87</v>
      </c>
      <c r="R2804" t="s">
        <v>4635</v>
      </c>
    </row>
    <row r="2805" spans="16:18" x14ac:dyDescent="0.25">
      <c r="P2805" t="s">
        <v>4638</v>
      </c>
      <c r="Q2805" t="s">
        <v>88</v>
      </c>
      <c r="R2805" t="s">
        <v>4637</v>
      </c>
    </row>
    <row r="2806" spans="16:18" x14ac:dyDescent="0.25">
      <c r="P2806" t="s">
        <v>4640</v>
      </c>
      <c r="Q2806" t="s">
        <v>88</v>
      </c>
      <c r="R2806" t="s">
        <v>4639</v>
      </c>
    </row>
    <row r="2807" spans="16:18" x14ac:dyDescent="0.25">
      <c r="P2807" t="s">
        <v>4642</v>
      </c>
      <c r="Q2807" t="s">
        <v>88</v>
      </c>
      <c r="R2807" t="s">
        <v>4641</v>
      </c>
    </row>
    <row r="2808" spans="16:18" x14ac:dyDescent="0.25">
      <c r="P2808" t="s">
        <v>4644</v>
      </c>
      <c r="Q2808" t="s">
        <v>88</v>
      </c>
      <c r="R2808" t="s">
        <v>4643</v>
      </c>
    </row>
    <row r="2809" spans="16:18" x14ac:dyDescent="0.25">
      <c r="P2809" t="s">
        <v>4645</v>
      </c>
      <c r="Q2809" t="s">
        <v>88</v>
      </c>
      <c r="R2809" t="s">
        <v>2201</v>
      </c>
    </row>
    <row r="2810" spans="16:18" x14ac:dyDescent="0.25">
      <c r="P2810" t="s">
        <v>4646</v>
      </c>
      <c r="Q2810" t="s">
        <v>88</v>
      </c>
      <c r="R2810" t="s">
        <v>214</v>
      </c>
    </row>
    <row r="2811" spans="16:18" x14ac:dyDescent="0.25">
      <c r="P2811" t="s">
        <v>4648</v>
      </c>
      <c r="Q2811" t="s">
        <v>88</v>
      </c>
      <c r="R2811" t="s">
        <v>4647</v>
      </c>
    </row>
    <row r="2812" spans="16:18" x14ac:dyDescent="0.25">
      <c r="P2812" t="s">
        <v>4650</v>
      </c>
      <c r="Q2812" t="s">
        <v>88</v>
      </c>
      <c r="R2812" t="s">
        <v>4649</v>
      </c>
    </row>
    <row r="2813" spans="16:18" x14ac:dyDescent="0.25">
      <c r="P2813" t="s">
        <v>4651</v>
      </c>
      <c r="Q2813" t="s">
        <v>88</v>
      </c>
      <c r="R2813" t="s">
        <v>555</v>
      </c>
    </row>
    <row r="2814" spans="16:18" x14ac:dyDescent="0.25">
      <c r="P2814" t="s">
        <v>4652</v>
      </c>
      <c r="Q2814" t="s">
        <v>88</v>
      </c>
      <c r="R2814" t="s">
        <v>3194</v>
      </c>
    </row>
    <row r="2815" spans="16:18" x14ac:dyDescent="0.25">
      <c r="P2815" t="s">
        <v>4654</v>
      </c>
      <c r="Q2815" t="s">
        <v>88</v>
      </c>
      <c r="R2815" t="s">
        <v>4653</v>
      </c>
    </row>
    <row r="2816" spans="16:18" x14ac:dyDescent="0.25">
      <c r="P2816" t="s">
        <v>4655</v>
      </c>
      <c r="Q2816" t="s">
        <v>88</v>
      </c>
      <c r="R2816" t="s">
        <v>149</v>
      </c>
    </row>
    <row r="2817" spans="16:18" x14ac:dyDescent="0.25">
      <c r="P2817" t="s">
        <v>4656</v>
      </c>
      <c r="Q2817" t="s">
        <v>88</v>
      </c>
      <c r="R2817" t="s">
        <v>743</v>
      </c>
    </row>
    <row r="2818" spans="16:18" x14ac:dyDescent="0.25">
      <c r="P2818" t="s">
        <v>4658</v>
      </c>
      <c r="Q2818" t="s">
        <v>88</v>
      </c>
      <c r="R2818" t="s">
        <v>4657</v>
      </c>
    </row>
    <row r="2819" spans="16:18" x14ac:dyDescent="0.25">
      <c r="P2819" t="s">
        <v>4660</v>
      </c>
      <c r="Q2819" t="s">
        <v>89</v>
      </c>
      <c r="R2819" t="s">
        <v>4659</v>
      </c>
    </row>
    <row r="2820" spans="16:18" x14ac:dyDescent="0.25">
      <c r="P2820" t="s">
        <v>4662</v>
      </c>
      <c r="Q2820" t="s">
        <v>89</v>
      </c>
      <c r="R2820" t="s">
        <v>4661</v>
      </c>
    </row>
    <row r="2821" spans="16:18" x14ac:dyDescent="0.25">
      <c r="P2821" t="s">
        <v>4663</v>
      </c>
      <c r="Q2821" t="s">
        <v>89</v>
      </c>
      <c r="R2821" t="s">
        <v>3238</v>
      </c>
    </row>
    <row r="2822" spans="16:18" x14ac:dyDescent="0.25">
      <c r="P2822" t="s">
        <v>4665</v>
      </c>
      <c r="Q2822" t="s">
        <v>89</v>
      </c>
      <c r="R2822" t="s">
        <v>4664</v>
      </c>
    </row>
    <row r="2823" spans="16:18" x14ac:dyDescent="0.25">
      <c r="P2823" t="s">
        <v>4667</v>
      </c>
      <c r="Q2823" t="s">
        <v>89</v>
      </c>
      <c r="R2823" t="s">
        <v>4666</v>
      </c>
    </row>
    <row r="2824" spans="16:18" x14ac:dyDescent="0.25">
      <c r="P2824" t="s">
        <v>4669</v>
      </c>
      <c r="Q2824" t="s">
        <v>89</v>
      </c>
      <c r="R2824" t="s">
        <v>4668</v>
      </c>
    </row>
    <row r="2825" spans="16:18" x14ac:dyDescent="0.25">
      <c r="P2825" t="s">
        <v>4671</v>
      </c>
      <c r="Q2825" t="s">
        <v>89</v>
      </c>
      <c r="R2825" t="s">
        <v>4670</v>
      </c>
    </row>
    <row r="2826" spans="16:18" x14ac:dyDescent="0.25">
      <c r="P2826" t="s">
        <v>4673</v>
      </c>
      <c r="Q2826" t="s">
        <v>89</v>
      </c>
      <c r="R2826" t="s">
        <v>4672</v>
      </c>
    </row>
    <row r="2827" spans="16:18" x14ac:dyDescent="0.25">
      <c r="P2827" t="s">
        <v>4674</v>
      </c>
      <c r="Q2827" t="s">
        <v>89</v>
      </c>
      <c r="R2827" t="s">
        <v>1830</v>
      </c>
    </row>
    <row r="2828" spans="16:18" x14ac:dyDescent="0.25">
      <c r="P2828" t="s">
        <v>4675</v>
      </c>
      <c r="Q2828" t="s">
        <v>89</v>
      </c>
      <c r="R2828" t="s">
        <v>3782</v>
      </c>
    </row>
    <row r="2829" spans="16:18" x14ac:dyDescent="0.25">
      <c r="P2829" t="s">
        <v>4677</v>
      </c>
      <c r="Q2829" t="s">
        <v>89</v>
      </c>
      <c r="R2829" t="s">
        <v>4676</v>
      </c>
    </row>
    <row r="2830" spans="16:18" x14ac:dyDescent="0.25">
      <c r="P2830" t="s">
        <v>4679</v>
      </c>
      <c r="Q2830" t="s">
        <v>89</v>
      </c>
      <c r="R2830" t="s">
        <v>4678</v>
      </c>
    </row>
    <row r="2831" spans="16:18" x14ac:dyDescent="0.25">
      <c r="P2831" t="s">
        <v>4680</v>
      </c>
      <c r="Q2831" t="s">
        <v>89</v>
      </c>
      <c r="R2831" t="s">
        <v>3252</v>
      </c>
    </row>
    <row r="2832" spans="16:18" x14ac:dyDescent="0.25">
      <c r="P2832" t="s">
        <v>4681</v>
      </c>
      <c r="Q2832" t="s">
        <v>89</v>
      </c>
      <c r="R2832" t="s">
        <v>1523</v>
      </c>
    </row>
    <row r="2833" spans="16:18" x14ac:dyDescent="0.25">
      <c r="P2833" t="s">
        <v>4683</v>
      </c>
      <c r="Q2833" t="s">
        <v>89</v>
      </c>
      <c r="R2833" t="s">
        <v>4682</v>
      </c>
    </row>
    <row r="2834" spans="16:18" x14ac:dyDescent="0.25">
      <c r="P2834" t="s">
        <v>4684</v>
      </c>
      <c r="Q2834" t="s">
        <v>89</v>
      </c>
      <c r="R2834" t="s">
        <v>1853</v>
      </c>
    </row>
    <row r="2835" spans="16:18" x14ac:dyDescent="0.25">
      <c r="P2835" t="s">
        <v>4685</v>
      </c>
      <c r="Q2835" t="s">
        <v>89</v>
      </c>
      <c r="R2835" t="s">
        <v>2160</v>
      </c>
    </row>
    <row r="2836" spans="16:18" x14ac:dyDescent="0.25">
      <c r="P2836" t="s">
        <v>4686</v>
      </c>
      <c r="Q2836" t="s">
        <v>89</v>
      </c>
      <c r="R2836" t="s">
        <v>381</v>
      </c>
    </row>
    <row r="2837" spans="16:18" x14ac:dyDescent="0.25">
      <c r="P2837" t="s">
        <v>4688</v>
      </c>
      <c r="Q2837" t="s">
        <v>89</v>
      </c>
      <c r="R2837" t="s">
        <v>4687</v>
      </c>
    </row>
    <row r="2838" spans="16:18" x14ac:dyDescent="0.25">
      <c r="P2838" t="s">
        <v>4689</v>
      </c>
      <c r="Q2838" t="s">
        <v>89</v>
      </c>
      <c r="R2838" t="s">
        <v>766</v>
      </c>
    </row>
    <row r="2839" spans="16:18" x14ac:dyDescent="0.25">
      <c r="P2839" t="s">
        <v>4690</v>
      </c>
      <c r="Q2839" t="s">
        <v>89</v>
      </c>
      <c r="R2839" t="s">
        <v>3901</v>
      </c>
    </row>
    <row r="2840" spans="16:18" x14ac:dyDescent="0.25">
      <c r="P2840" t="s">
        <v>4691</v>
      </c>
      <c r="Q2840" t="s">
        <v>89</v>
      </c>
      <c r="R2840" t="s">
        <v>180</v>
      </c>
    </row>
    <row r="2841" spans="16:18" x14ac:dyDescent="0.25">
      <c r="P2841" t="s">
        <v>4692</v>
      </c>
      <c r="Q2841" t="s">
        <v>89</v>
      </c>
      <c r="R2841" t="s">
        <v>3632</v>
      </c>
    </row>
    <row r="2842" spans="16:18" x14ac:dyDescent="0.25">
      <c r="P2842" t="s">
        <v>4694</v>
      </c>
      <c r="Q2842" t="s">
        <v>89</v>
      </c>
      <c r="R2842" t="s">
        <v>4693</v>
      </c>
    </row>
    <row r="2843" spans="16:18" x14ac:dyDescent="0.25">
      <c r="P2843" t="s">
        <v>4695</v>
      </c>
      <c r="Q2843" t="s">
        <v>89</v>
      </c>
      <c r="R2843" t="s">
        <v>1247</v>
      </c>
    </row>
    <row r="2844" spans="16:18" x14ac:dyDescent="0.25">
      <c r="P2844" t="s">
        <v>4697</v>
      </c>
      <c r="Q2844" t="s">
        <v>89</v>
      </c>
      <c r="R2844" t="s">
        <v>4696</v>
      </c>
    </row>
    <row r="2845" spans="16:18" x14ac:dyDescent="0.25">
      <c r="P2845" t="s">
        <v>4699</v>
      </c>
      <c r="Q2845" t="s">
        <v>89</v>
      </c>
      <c r="R2845" t="s">
        <v>4698</v>
      </c>
    </row>
    <row r="2846" spans="16:18" x14ac:dyDescent="0.25">
      <c r="P2846" t="s">
        <v>4700</v>
      </c>
      <c r="Q2846" t="s">
        <v>89</v>
      </c>
      <c r="R2846" t="s">
        <v>2201</v>
      </c>
    </row>
    <row r="2847" spans="16:18" x14ac:dyDescent="0.25">
      <c r="P2847" t="s">
        <v>4702</v>
      </c>
      <c r="Q2847" t="s">
        <v>89</v>
      </c>
      <c r="R2847" t="s">
        <v>4701</v>
      </c>
    </row>
    <row r="2848" spans="16:18" x14ac:dyDescent="0.25">
      <c r="P2848" t="s">
        <v>4704</v>
      </c>
      <c r="Q2848" t="s">
        <v>89</v>
      </c>
      <c r="R2848" t="s">
        <v>4703</v>
      </c>
    </row>
    <row r="2849" spans="16:18" x14ac:dyDescent="0.25">
      <c r="P2849" t="s">
        <v>4705</v>
      </c>
      <c r="Q2849" t="s">
        <v>89</v>
      </c>
      <c r="R2849" t="s">
        <v>966</v>
      </c>
    </row>
    <row r="2850" spans="16:18" x14ac:dyDescent="0.25">
      <c r="P2850" t="s">
        <v>4707</v>
      </c>
      <c r="Q2850" t="s">
        <v>89</v>
      </c>
      <c r="R2850" t="s">
        <v>4706</v>
      </c>
    </row>
    <row r="2851" spans="16:18" x14ac:dyDescent="0.25">
      <c r="P2851" t="s">
        <v>4708</v>
      </c>
      <c r="Q2851" t="s">
        <v>89</v>
      </c>
      <c r="R2851" t="s">
        <v>214</v>
      </c>
    </row>
    <row r="2852" spans="16:18" x14ac:dyDescent="0.25">
      <c r="P2852" t="s">
        <v>4709</v>
      </c>
      <c r="Q2852" t="s">
        <v>89</v>
      </c>
      <c r="R2852" t="s">
        <v>2169</v>
      </c>
    </row>
    <row r="2853" spans="16:18" x14ac:dyDescent="0.25">
      <c r="P2853" t="s">
        <v>4710</v>
      </c>
      <c r="Q2853" t="s">
        <v>89</v>
      </c>
      <c r="R2853" t="s">
        <v>4093</v>
      </c>
    </row>
    <row r="2854" spans="16:18" x14ac:dyDescent="0.25">
      <c r="P2854" t="s">
        <v>4711</v>
      </c>
      <c r="Q2854" t="s">
        <v>89</v>
      </c>
      <c r="R2854" t="s">
        <v>3066</v>
      </c>
    </row>
    <row r="2855" spans="16:18" x14ac:dyDescent="0.25">
      <c r="P2855" t="s">
        <v>4713</v>
      </c>
      <c r="Q2855" t="s">
        <v>89</v>
      </c>
      <c r="R2855" t="s">
        <v>4712</v>
      </c>
    </row>
    <row r="2856" spans="16:18" x14ac:dyDescent="0.25">
      <c r="P2856" t="s">
        <v>4714</v>
      </c>
      <c r="Q2856" t="s">
        <v>89</v>
      </c>
      <c r="R2856" t="s">
        <v>1887</v>
      </c>
    </row>
    <row r="2857" spans="16:18" x14ac:dyDescent="0.25">
      <c r="P2857" t="s">
        <v>4715</v>
      </c>
      <c r="Q2857" t="s">
        <v>89</v>
      </c>
      <c r="R2857" t="s">
        <v>218</v>
      </c>
    </row>
    <row r="2858" spans="16:18" x14ac:dyDescent="0.25">
      <c r="P2858" t="s">
        <v>4717</v>
      </c>
      <c r="Q2858" t="s">
        <v>89</v>
      </c>
      <c r="R2858" t="s">
        <v>4716</v>
      </c>
    </row>
    <row r="2859" spans="16:18" x14ac:dyDescent="0.25">
      <c r="P2859" t="s">
        <v>4718</v>
      </c>
      <c r="Q2859" t="s">
        <v>89</v>
      </c>
      <c r="R2859" t="s">
        <v>3304</v>
      </c>
    </row>
    <row r="2860" spans="16:18" x14ac:dyDescent="0.25">
      <c r="P2860" t="s">
        <v>4720</v>
      </c>
      <c r="Q2860" t="s">
        <v>89</v>
      </c>
      <c r="R2860" t="s">
        <v>4719</v>
      </c>
    </row>
    <row r="2861" spans="16:18" x14ac:dyDescent="0.25">
      <c r="P2861" t="s">
        <v>4722</v>
      </c>
      <c r="Q2861" t="s">
        <v>89</v>
      </c>
      <c r="R2861" t="s">
        <v>4721</v>
      </c>
    </row>
    <row r="2862" spans="16:18" x14ac:dyDescent="0.25">
      <c r="P2862" t="s">
        <v>4723</v>
      </c>
      <c r="Q2862" t="s">
        <v>89</v>
      </c>
      <c r="R2862" t="s">
        <v>222</v>
      </c>
    </row>
    <row r="2863" spans="16:18" x14ac:dyDescent="0.25">
      <c r="P2863" t="s">
        <v>4724</v>
      </c>
      <c r="Q2863" t="s">
        <v>89</v>
      </c>
      <c r="R2863" t="s">
        <v>3532</v>
      </c>
    </row>
    <row r="2864" spans="16:18" x14ac:dyDescent="0.25">
      <c r="P2864" t="s">
        <v>4726</v>
      </c>
      <c r="Q2864" t="s">
        <v>89</v>
      </c>
      <c r="R2864" t="s">
        <v>4725</v>
      </c>
    </row>
    <row r="2865" spans="16:18" x14ac:dyDescent="0.25">
      <c r="P2865" t="s">
        <v>4728</v>
      </c>
      <c r="Q2865" t="s">
        <v>89</v>
      </c>
      <c r="R2865" t="s">
        <v>4727</v>
      </c>
    </row>
    <row r="2866" spans="16:18" x14ac:dyDescent="0.25">
      <c r="P2866" t="s">
        <v>4730</v>
      </c>
      <c r="Q2866" t="s">
        <v>89</v>
      </c>
      <c r="R2866" t="s">
        <v>4729</v>
      </c>
    </row>
    <row r="2867" spans="16:18" x14ac:dyDescent="0.25">
      <c r="P2867" t="s">
        <v>4732</v>
      </c>
      <c r="Q2867" t="s">
        <v>89</v>
      </c>
      <c r="R2867" t="s">
        <v>4731</v>
      </c>
    </row>
    <row r="2868" spans="16:18" x14ac:dyDescent="0.25">
      <c r="P2868" t="s">
        <v>4734</v>
      </c>
      <c r="Q2868" t="s">
        <v>89</v>
      </c>
      <c r="R2868" t="s">
        <v>4733</v>
      </c>
    </row>
    <row r="2869" spans="16:18" x14ac:dyDescent="0.25">
      <c r="P2869" t="s">
        <v>4735</v>
      </c>
      <c r="Q2869" t="s">
        <v>89</v>
      </c>
      <c r="R2869" t="s">
        <v>2956</v>
      </c>
    </row>
    <row r="2870" spans="16:18" x14ac:dyDescent="0.25">
      <c r="P2870" t="s">
        <v>4736</v>
      </c>
      <c r="Q2870" t="s">
        <v>89</v>
      </c>
      <c r="R2870" t="s">
        <v>236</v>
      </c>
    </row>
    <row r="2871" spans="16:18" x14ac:dyDescent="0.25">
      <c r="P2871" t="s">
        <v>4738</v>
      </c>
      <c r="Q2871" t="s">
        <v>89</v>
      </c>
      <c r="R2871" t="s">
        <v>4737</v>
      </c>
    </row>
    <row r="2872" spans="16:18" x14ac:dyDescent="0.25">
      <c r="P2872" t="s">
        <v>4739</v>
      </c>
      <c r="Q2872" t="s">
        <v>89</v>
      </c>
      <c r="R2872" t="s">
        <v>1586</v>
      </c>
    </row>
    <row r="2873" spans="16:18" x14ac:dyDescent="0.25">
      <c r="P2873" t="s">
        <v>4741</v>
      </c>
      <c r="Q2873" t="s">
        <v>89</v>
      </c>
      <c r="R2873" t="s">
        <v>4740</v>
      </c>
    </row>
    <row r="2874" spans="16:18" x14ac:dyDescent="0.25">
      <c r="P2874" t="s">
        <v>4742</v>
      </c>
      <c r="Q2874" t="s">
        <v>89</v>
      </c>
      <c r="R2874" t="s">
        <v>244</v>
      </c>
    </row>
    <row r="2875" spans="16:18" x14ac:dyDescent="0.25">
      <c r="P2875" t="s">
        <v>4744</v>
      </c>
      <c r="Q2875" t="s">
        <v>89</v>
      </c>
      <c r="R2875" t="s">
        <v>4743</v>
      </c>
    </row>
    <row r="2876" spans="16:18" x14ac:dyDescent="0.25">
      <c r="P2876" t="s">
        <v>4745</v>
      </c>
      <c r="Q2876" t="s">
        <v>89</v>
      </c>
      <c r="R2876" t="s">
        <v>3332</v>
      </c>
    </row>
    <row r="2877" spans="16:18" x14ac:dyDescent="0.25">
      <c r="P2877" t="s">
        <v>4746</v>
      </c>
      <c r="Q2877" t="s">
        <v>89</v>
      </c>
      <c r="R2877" t="s">
        <v>735</v>
      </c>
    </row>
    <row r="2878" spans="16:18" x14ac:dyDescent="0.25">
      <c r="P2878" t="s">
        <v>4747</v>
      </c>
      <c r="Q2878" t="s">
        <v>89</v>
      </c>
      <c r="R2878" t="s">
        <v>256</v>
      </c>
    </row>
    <row r="2879" spans="16:18" x14ac:dyDescent="0.25">
      <c r="P2879" t="s">
        <v>4748</v>
      </c>
      <c r="Q2879" t="s">
        <v>89</v>
      </c>
      <c r="R2879" t="s">
        <v>1953</v>
      </c>
    </row>
    <row r="2880" spans="16:18" x14ac:dyDescent="0.25">
      <c r="P2880" t="s">
        <v>4750</v>
      </c>
      <c r="Q2880" t="s">
        <v>89</v>
      </c>
      <c r="R2880" t="s">
        <v>4749</v>
      </c>
    </row>
    <row r="2881" spans="16:18" x14ac:dyDescent="0.25">
      <c r="P2881" t="s">
        <v>4751</v>
      </c>
      <c r="Q2881" t="s">
        <v>89</v>
      </c>
      <c r="R2881" t="s">
        <v>3342</v>
      </c>
    </row>
    <row r="2882" spans="16:18" x14ac:dyDescent="0.25">
      <c r="P2882" t="s">
        <v>4752</v>
      </c>
      <c r="Q2882" t="s">
        <v>89</v>
      </c>
      <c r="R2882" t="s">
        <v>3848</v>
      </c>
    </row>
    <row r="2883" spans="16:18" x14ac:dyDescent="0.25">
      <c r="P2883" t="s">
        <v>4754</v>
      </c>
      <c r="Q2883" t="s">
        <v>89</v>
      </c>
      <c r="R2883" t="s">
        <v>4753</v>
      </c>
    </row>
    <row r="2884" spans="16:18" x14ac:dyDescent="0.25">
      <c r="P2884" t="s">
        <v>4755</v>
      </c>
      <c r="Q2884" t="s">
        <v>89</v>
      </c>
      <c r="R2884" t="s">
        <v>555</v>
      </c>
    </row>
    <row r="2885" spans="16:18" x14ac:dyDescent="0.25">
      <c r="P2885" t="s">
        <v>4756</v>
      </c>
      <c r="Q2885" t="s">
        <v>89</v>
      </c>
      <c r="R2885" t="s">
        <v>1609</v>
      </c>
    </row>
    <row r="2886" spans="16:18" x14ac:dyDescent="0.25">
      <c r="P2886" t="s">
        <v>4758</v>
      </c>
      <c r="Q2886" t="s">
        <v>89</v>
      </c>
      <c r="R2886" t="s">
        <v>4757</v>
      </c>
    </row>
    <row r="2887" spans="16:18" x14ac:dyDescent="0.25">
      <c r="P2887" t="s">
        <v>4760</v>
      </c>
      <c r="Q2887" t="s">
        <v>89</v>
      </c>
      <c r="R2887" t="s">
        <v>4759</v>
      </c>
    </row>
    <row r="2888" spans="16:18" x14ac:dyDescent="0.25">
      <c r="P2888" t="s">
        <v>4762</v>
      </c>
      <c r="Q2888" t="s">
        <v>89</v>
      </c>
      <c r="R2888" t="s">
        <v>4761</v>
      </c>
    </row>
    <row r="2889" spans="16:18" x14ac:dyDescent="0.25">
      <c r="P2889" t="s">
        <v>4764</v>
      </c>
      <c r="Q2889" t="s">
        <v>89</v>
      </c>
      <c r="R2889" t="s">
        <v>4763</v>
      </c>
    </row>
    <row r="2890" spans="16:18" x14ac:dyDescent="0.25">
      <c r="P2890" t="s">
        <v>4766</v>
      </c>
      <c r="Q2890" t="s">
        <v>89</v>
      </c>
      <c r="R2890" t="s">
        <v>4765</v>
      </c>
    </row>
    <row r="2891" spans="16:18" x14ac:dyDescent="0.25">
      <c r="P2891" t="s">
        <v>4768</v>
      </c>
      <c r="Q2891" t="s">
        <v>89</v>
      </c>
      <c r="R2891" t="s">
        <v>4767</v>
      </c>
    </row>
    <row r="2892" spans="16:18" x14ac:dyDescent="0.25">
      <c r="P2892" t="s">
        <v>4769</v>
      </c>
      <c r="Q2892" t="s">
        <v>89</v>
      </c>
      <c r="R2892" t="s">
        <v>468</v>
      </c>
    </row>
    <row r="2893" spans="16:18" x14ac:dyDescent="0.25">
      <c r="P2893" t="s">
        <v>4771</v>
      </c>
      <c r="Q2893" t="s">
        <v>89</v>
      </c>
      <c r="R2893" t="s">
        <v>4770</v>
      </c>
    </row>
    <row r="2894" spans="16:18" x14ac:dyDescent="0.25">
      <c r="P2894" t="s">
        <v>4772</v>
      </c>
      <c r="Q2894" t="s">
        <v>89</v>
      </c>
      <c r="R2894" t="s">
        <v>1067</v>
      </c>
    </row>
    <row r="2895" spans="16:18" x14ac:dyDescent="0.25">
      <c r="P2895" t="s">
        <v>4774</v>
      </c>
      <c r="Q2895" t="s">
        <v>89</v>
      </c>
      <c r="R2895" t="s">
        <v>4773</v>
      </c>
    </row>
    <row r="2896" spans="16:18" x14ac:dyDescent="0.25">
      <c r="P2896" t="s">
        <v>4776</v>
      </c>
      <c r="Q2896" t="s">
        <v>89</v>
      </c>
      <c r="R2896" t="s">
        <v>4775</v>
      </c>
    </row>
    <row r="2897" spans="16:18" x14ac:dyDescent="0.25">
      <c r="P2897" t="s">
        <v>4777</v>
      </c>
      <c r="Q2897" t="s">
        <v>89</v>
      </c>
      <c r="R2897" t="s">
        <v>3050</v>
      </c>
    </row>
    <row r="2898" spans="16:18" x14ac:dyDescent="0.25">
      <c r="P2898" t="s">
        <v>4778</v>
      </c>
      <c r="Q2898" t="s">
        <v>89</v>
      </c>
      <c r="R2898" t="s">
        <v>268</v>
      </c>
    </row>
    <row r="2899" spans="16:18" x14ac:dyDescent="0.25">
      <c r="P2899" t="s">
        <v>4779</v>
      </c>
      <c r="Q2899" t="s">
        <v>89</v>
      </c>
      <c r="R2899" t="s">
        <v>475</v>
      </c>
    </row>
    <row r="2900" spans="16:18" x14ac:dyDescent="0.25">
      <c r="P2900" t="s">
        <v>4781</v>
      </c>
      <c r="Q2900" t="s">
        <v>89</v>
      </c>
      <c r="R2900" t="s">
        <v>4780</v>
      </c>
    </row>
    <row r="2901" spans="16:18" x14ac:dyDescent="0.25">
      <c r="P2901" t="s">
        <v>4783</v>
      </c>
      <c r="Q2901" t="s">
        <v>89</v>
      </c>
      <c r="R2901" t="s">
        <v>4782</v>
      </c>
    </row>
    <row r="2902" spans="16:18" x14ac:dyDescent="0.25">
      <c r="P2902" t="s">
        <v>4785</v>
      </c>
      <c r="Q2902" t="s">
        <v>89</v>
      </c>
      <c r="R2902" t="s">
        <v>4784</v>
      </c>
    </row>
    <row r="2903" spans="16:18" x14ac:dyDescent="0.25">
      <c r="P2903" t="s">
        <v>4787</v>
      </c>
      <c r="Q2903" t="s">
        <v>89</v>
      </c>
      <c r="R2903" t="s">
        <v>4786</v>
      </c>
    </row>
    <row r="2904" spans="16:18" x14ac:dyDescent="0.25">
      <c r="P2904" t="s">
        <v>4788</v>
      </c>
      <c r="Q2904" t="s">
        <v>89</v>
      </c>
      <c r="R2904" t="s">
        <v>1799</v>
      </c>
    </row>
    <row r="2905" spans="16:18" x14ac:dyDescent="0.25">
      <c r="P2905" t="s">
        <v>4789</v>
      </c>
      <c r="Q2905" t="s">
        <v>89</v>
      </c>
      <c r="R2905" t="s">
        <v>3375</v>
      </c>
    </row>
    <row r="2906" spans="16:18" x14ac:dyDescent="0.25">
      <c r="P2906" t="s">
        <v>4790</v>
      </c>
      <c r="Q2906" t="s">
        <v>89</v>
      </c>
      <c r="R2906" t="s">
        <v>749</v>
      </c>
    </row>
    <row r="2907" spans="16:18" x14ac:dyDescent="0.25">
      <c r="P2907" t="s">
        <v>4791</v>
      </c>
      <c r="Q2907" t="s">
        <v>89</v>
      </c>
      <c r="R2907" t="s">
        <v>1356</v>
      </c>
    </row>
    <row r="2908" spans="16:18" x14ac:dyDescent="0.25">
      <c r="P2908" t="s">
        <v>4792</v>
      </c>
      <c r="Q2908" t="s">
        <v>89</v>
      </c>
      <c r="R2908" t="s">
        <v>1117</v>
      </c>
    </row>
    <row r="2909" spans="16:18" x14ac:dyDescent="0.25">
      <c r="P2909" t="s">
        <v>4793</v>
      </c>
      <c r="Q2909" t="s">
        <v>89</v>
      </c>
      <c r="R2909" t="s">
        <v>149</v>
      </c>
    </row>
    <row r="2910" spans="16:18" x14ac:dyDescent="0.25">
      <c r="P2910" t="s">
        <v>4794</v>
      </c>
      <c r="Q2910" t="s">
        <v>89</v>
      </c>
      <c r="R2910" t="s">
        <v>3871</v>
      </c>
    </row>
    <row r="2911" spans="16:18" x14ac:dyDescent="0.25">
      <c r="P2911" t="s">
        <v>4795</v>
      </c>
      <c r="Q2911" t="s">
        <v>89</v>
      </c>
      <c r="R2911" t="s">
        <v>4582</v>
      </c>
    </row>
    <row r="2912" spans="16:18" x14ac:dyDescent="0.25">
      <c r="P2912" t="s">
        <v>4797</v>
      </c>
      <c r="Q2912" t="s">
        <v>89</v>
      </c>
      <c r="R2912" t="s">
        <v>4796</v>
      </c>
    </row>
    <row r="2913" spans="16:18" x14ac:dyDescent="0.25">
      <c r="P2913" t="s">
        <v>4798</v>
      </c>
      <c r="Q2913" t="s">
        <v>89</v>
      </c>
      <c r="R2913" t="s">
        <v>2150</v>
      </c>
    </row>
    <row r="2914" spans="16:18" x14ac:dyDescent="0.25">
      <c r="P2914" t="s">
        <v>4800</v>
      </c>
      <c r="Q2914" t="s">
        <v>89</v>
      </c>
      <c r="R2914" t="s">
        <v>4799</v>
      </c>
    </row>
    <row r="2915" spans="16:18" x14ac:dyDescent="0.25">
      <c r="P2915" t="s">
        <v>4802</v>
      </c>
      <c r="Q2915" t="s">
        <v>89</v>
      </c>
      <c r="R2915" t="s">
        <v>4801</v>
      </c>
    </row>
    <row r="2916" spans="16:18" x14ac:dyDescent="0.25">
      <c r="P2916" t="s">
        <v>4804</v>
      </c>
      <c r="Q2916" t="s">
        <v>89</v>
      </c>
      <c r="R2916" t="s">
        <v>4803</v>
      </c>
    </row>
    <row r="2917" spans="16:18" x14ac:dyDescent="0.25">
      <c r="P2917" t="s">
        <v>4806</v>
      </c>
      <c r="Q2917" t="s">
        <v>89</v>
      </c>
      <c r="R2917" t="s">
        <v>4805</v>
      </c>
    </row>
    <row r="2918" spans="16:18" x14ac:dyDescent="0.25">
      <c r="P2918" t="s">
        <v>4808</v>
      </c>
      <c r="Q2918" t="s">
        <v>89</v>
      </c>
      <c r="R2918" t="s">
        <v>4807</v>
      </c>
    </row>
    <row r="2919" spans="16:18" x14ac:dyDescent="0.25">
      <c r="P2919" t="s">
        <v>4810</v>
      </c>
      <c r="Q2919" t="s">
        <v>89</v>
      </c>
      <c r="R2919" t="s">
        <v>4809</v>
      </c>
    </row>
    <row r="2920" spans="16:18" x14ac:dyDescent="0.25">
      <c r="P2920" t="s">
        <v>4812</v>
      </c>
      <c r="Q2920" t="s">
        <v>89</v>
      </c>
      <c r="R2920" t="s">
        <v>4811</v>
      </c>
    </row>
    <row r="2921" spans="16:18" x14ac:dyDescent="0.25">
      <c r="P2921" t="s">
        <v>4814</v>
      </c>
      <c r="Q2921" t="s">
        <v>89</v>
      </c>
      <c r="R2921" t="s">
        <v>4813</v>
      </c>
    </row>
    <row r="2922" spans="16:18" x14ac:dyDescent="0.25">
      <c r="P2922" t="s">
        <v>4816</v>
      </c>
      <c r="Q2922" t="s">
        <v>89</v>
      </c>
      <c r="R2922" t="s">
        <v>4815</v>
      </c>
    </row>
    <row r="2923" spans="16:18" x14ac:dyDescent="0.25">
      <c r="P2923" t="s">
        <v>4818</v>
      </c>
      <c r="Q2923" t="s">
        <v>89</v>
      </c>
      <c r="R2923" t="s">
        <v>4817</v>
      </c>
    </row>
    <row r="2924" spans="16:18" x14ac:dyDescent="0.25">
      <c r="P2924" t="s">
        <v>4820</v>
      </c>
      <c r="Q2924" t="s">
        <v>89</v>
      </c>
      <c r="R2924" t="s">
        <v>4819</v>
      </c>
    </row>
    <row r="2925" spans="16:18" x14ac:dyDescent="0.25">
      <c r="P2925" t="s">
        <v>4822</v>
      </c>
      <c r="Q2925" t="s">
        <v>89</v>
      </c>
      <c r="R2925" t="s">
        <v>4821</v>
      </c>
    </row>
    <row r="2926" spans="16:18" x14ac:dyDescent="0.25">
      <c r="P2926" t="s">
        <v>4824</v>
      </c>
      <c r="Q2926" t="s">
        <v>89</v>
      </c>
      <c r="R2926" t="s">
        <v>4823</v>
      </c>
    </row>
    <row r="2927" spans="16:18" x14ac:dyDescent="0.25">
      <c r="P2927" t="s">
        <v>4826</v>
      </c>
      <c r="Q2927" t="s">
        <v>89</v>
      </c>
      <c r="R2927" t="s">
        <v>4825</v>
      </c>
    </row>
    <row r="2928" spans="16:18" x14ac:dyDescent="0.25">
      <c r="P2928" t="s">
        <v>4828</v>
      </c>
      <c r="Q2928" t="s">
        <v>89</v>
      </c>
      <c r="R2928" t="s">
        <v>4827</v>
      </c>
    </row>
    <row r="2929" spans="16:18" x14ac:dyDescent="0.25">
      <c r="P2929" t="s">
        <v>4830</v>
      </c>
      <c r="Q2929" t="s">
        <v>89</v>
      </c>
      <c r="R2929" t="s">
        <v>4829</v>
      </c>
    </row>
    <row r="2930" spans="16:18" x14ac:dyDescent="0.25">
      <c r="P2930" t="s">
        <v>4832</v>
      </c>
      <c r="Q2930" t="s">
        <v>89</v>
      </c>
      <c r="R2930" t="s">
        <v>4831</v>
      </c>
    </row>
    <row r="2931" spans="16:18" x14ac:dyDescent="0.25">
      <c r="P2931" t="s">
        <v>4834</v>
      </c>
      <c r="Q2931" t="s">
        <v>89</v>
      </c>
      <c r="R2931" t="s">
        <v>4833</v>
      </c>
    </row>
    <row r="2932" spans="16:18" x14ac:dyDescent="0.25">
      <c r="P2932" t="s">
        <v>4836</v>
      </c>
      <c r="Q2932" t="s">
        <v>89</v>
      </c>
      <c r="R2932" t="s">
        <v>4835</v>
      </c>
    </row>
    <row r="2933" spans="16:18" x14ac:dyDescent="0.25">
      <c r="P2933" t="s">
        <v>4838</v>
      </c>
      <c r="Q2933" t="s">
        <v>89</v>
      </c>
      <c r="R2933" t="s">
        <v>4837</v>
      </c>
    </row>
    <row r="2934" spans="16:18" x14ac:dyDescent="0.25">
      <c r="P2934" t="s">
        <v>4840</v>
      </c>
      <c r="Q2934" t="s">
        <v>89</v>
      </c>
      <c r="R2934" t="s">
        <v>4839</v>
      </c>
    </row>
    <row r="2935" spans="16:18" x14ac:dyDescent="0.25">
      <c r="P2935" t="s">
        <v>4842</v>
      </c>
      <c r="Q2935" t="s">
        <v>89</v>
      </c>
      <c r="R2935" t="s">
        <v>4841</v>
      </c>
    </row>
    <row r="2936" spans="16:18" x14ac:dyDescent="0.25">
      <c r="P2936" t="s">
        <v>4844</v>
      </c>
      <c r="Q2936" t="s">
        <v>89</v>
      </c>
      <c r="R2936" t="s">
        <v>4843</v>
      </c>
    </row>
    <row r="2937" spans="16:18" x14ac:dyDescent="0.25">
      <c r="P2937" t="s">
        <v>4846</v>
      </c>
      <c r="Q2937" t="s">
        <v>89</v>
      </c>
      <c r="R2937" t="s">
        <v>4845</v>
      </c>
    </row>
    <row r="2938" spans="16:18" x14ac:dyDescent="0.25">
      <c r="P2938" t="s">
        <v>4848</v>
      </c>
      <c r="Q2938" t="s">
        <v>89</v>
      </c>
      <c r="R2938" t="s">
        <v>4847</v>
      </c>
    </row>
    <row r="2939" spans="16:18" x14ac:dyDescent="0.25">
      <c r="P2939" t="s">
        <v>4850</v>
      </c>
      <c r="Q2939" t="s">
        <v>89</v>
      </c>
      <c r="R2939" t="s">
        <v>4849</v>
      </c>
    </row>
    <row r="2940" spans="16:18" x14ac:dyDescent="0.25">
      <c r="P2940" t="s">
        <v>4852</v>
      </c>
      <c r="Q2940" t="s">
        <v>89</v>
      </c>
      <c r="R2940" t="s">
        <v>4851</v>
      </c>
    </row>
    <row r="2941" spans="16:18" x14ac:dyDescent="0.25">
      <c r="P2941" t="s">
        <v>4854</v>
      </c>
      <c r="Q2941" t="s">
        <v>89</v>
      </c>
      <c r="R2941" t="s">
        <v>4853</v>
      </c>
    </row>
    <row r="2942" spans="16:18" x14ac:dyDescent="0.25">
      <c r="P2942" t="s">
        <v>4856</v>
      </c>
      <c r="Q2942" t="s">
        <v>89</v>
      </c>
      <c r="R2942" t="s">
        <v>4855</v>
      </c>
    </row>
    <row r="2943" spans="16:18" x14ac:dyDescent="0.25">
      <c r="P2943" t="s">
        <v>4858</v>
      </c>
      <c r="Q2943" t="s">
        <v>89</v>
      </c>
      <c r="R2943" t="s">
        <v>4857</v>
      </c>
    </row>
    <row r="2944" spans="16:18" x14ac:dyDescent="0.25">
      <c r="P2944" t="s">
        <v>4860</v>
      </c>
      <c r="Q2944" t="s">
        <v>89</v>
      </c>
      <c r="R2944" t="s">
        <v>4859</v>
      </c>
    </row>
    <row r="2945" spans="16:18" x14ac:dyDescent="0.25">
      <c r="P2945" t="s">
        <v>4862</v>
      </c>
      <c r="Q2945" t="s">
        <v>89</v>
      </c>
      <c r="R2945" t="s">
        <v>4861</v>
      </c>
    </row>
    <row r="2946" spans="16:18" x14ac:dyDescent="0.25">
      <c r="P2946" t="s">
        <v>4864</v>
      </c>
      <c r="Q2946" t="s">
        <v>89</v>
      </c>
      <c r="R2946" t="s">
        <v>4863</v>
      </c>
    </row>
    <row r="2947" spans="16:18" x14ac:dyDescent="0.25">
      <c r="P2947" t="s">
        <v>4866</v>
      </c>
      <c r="Q2947" t="s">
        <v>89</v>
      </c>
      <c r="R2947" t="s">
        <v>4865</v>
      </c>
    </row>
    <row r="2948" spans="16:18" x14ac:dyDescent="0.25">
      <c r="P2948" t="s">
        <v>4868</v>
      </c>
      <c r="Q2948" t="s">
        <v>89</v>
      </c>
      <c r="R2948" t="s">
        <v>4867</v>
      </c>
    </row>
    <row r="2949" spans="16:18" x14ac:dyDescent="0.25">
      <c r="P2949" t="s">
        <v>4870</v>
      </c>
      <c r="Q2949" t="s">
        <v>89</v>
      </c>
      <c r="R2949" t="s">
        <v>4869</v>
      </c>
    </row>
    <row r="2950" spans="16:18" x14ac:dyDescent="0.25">
      <c r="P2950" t="s">
        <v>4872</v>
      </c>
      <c r="Q2950" t="s">
        <v>89</v>
      </c>
      <c r="R2950" t="s">
        <v>4871</v>
      </c>
    </row>
    <row r="2951" spans="16:18" x14ac:dyDescent="0.25">
      <c r="P2951" t="s">
        <v>4874</v>
      </c>
      <c r="Q2951" t="s">
        <v>89</v>
      </c>
      <c r="R2951" t="s">
        <v>4873</v>
      </c>
    </row>
    <row r="2952" spans="16:18" x14ac:dyDescent="0.25">
      <c r="P2952" t="s">
        <v>4876</v>
      </c>
      <c r="Q2952" t="s">
        <v>89</v>
      </c>
      <c r="R2952" t="s">
        <v>4875</v>
      </c>
    </row>
    <row r="2953" spans="16:18" x14ac:dyDescent="0.25">
      <c r="P2953" t="s">
        <v>4878</v>
      </c>
      <c r="Q2953" t="s">
        <v>89</v>
      </c>
      <c r="R2953" t="s">
        <v>4877</v>
      </c>
    </row>
    <row r="2954" spans="16:18" x14ac:dyDescent="0.25">
      <c r="P2954" t="s">
        <v>4880</v>
      </c>
      <c r="Q2954" t="s">
        <v>89</v>
      </c>
      <c r="R2954" t="s">
        <v>4879</v>
      </c>
    </row>
    <row r="2955" spans="16:18" x14ac:dyDescent="0.25">
      <c r="P2955" t="s">
        <v>4881</v>
      </c>
      <c r="Q2955" t="s">
        <v>90</v>
      </c>
      <c r="R2955" t="s">
        <v>612</v>
      </c>
    </row>
    <row r="2956" spans="16:18" x14ac:dyDescent="0.25">
      <c r="P2956" t="s">
        <v>4883</v>
      </c>
      <c r="Q2956" t="s">
        <v>90</v>
      </c>
      <c r="R2956" t="s">
        <v>4882</v>
      </c>
    </row>
    <row r="2957" spans="16:18" x14ac:dyDescent="0.25">
      <c r="P2957" t="s">
        <v>4884</v>
      </c>
      <c r="Q2957" t="s">
        <v>90</v>
      </c>
      <c r="R2957" t="s">
        <v>374</v>
      </c>
    </row>
    <row r="2958" spans="16:18" x14ac:dyDescent="0.25">
      <c r="P2958" t="s">
        <v>4886</v>
      </c>
      <c r="Q2958" t="s">
        <v>90</v>
      </c>
      <c r="R2958" t="s">
        <v>4885</v>
      </c>
    </row>
    <row r="2959" spans="16:18" x14ac:dyDescent="0.25">
      <c r="P2959" t="s">
        <v>4888</v>
      </c>
      <c r="Q2959" t="s">
        <v>90</v>
      </c>
      <c r="R2959" t="s">
        <v>4887</v>
      </c>
    </row>
    <row r="2960" spans="16:18" x14ac:dyDescent="0.25">
      <c r="P2960" t="s">
        <v>4889</v>
      </c>
      <c r="Q2960" t="s">
        <v>90</v>
      </c>
      <c r="R2960" t="s">
        <v>385</v>
      </c>
    </row>
    <row r="2961" spans="16:18" x14ac:dyDescent="0.25">
      <c r="P2961" t="s">
        <v>4890</v>
      </c>
      <c r="Q2961" t="s">
        <v>90</v>
      </c>
      <c r="R2961" t="s">
        <v>391</v>
      </c>
    </row>
    <row r="2962" spans="16:18" x14ac:dyDescent="0.25">
      <c r="P2962" t="s">
        <v>4892</v>
      </c>
      <c r="Q2962" t="s">
        <v>90</v>
      </c>
      <c r="R2962" t="s">
        <v>4891</v>
      </c>
    </row>
    <row r="2963" spans="16:18" x14ac:dyDescent="0.25">
      <c r="P2963" t="s">
        <v>4893</v>
      </c>
      <c r="Q2963" t="s">
        <v>90</v>
      </c>
      <c r="R2963" t="s">
        <v>646</v>
      </c>
    </row>
    <row r="2964" spans="16:18" x14ac:dyDescent="0.25">
      <c r="P2964" t="s">
        <v>4895</v>
      </c>
      <c r="Q2964" t="s">
        <v>90</v>
      </c>
      <c r="R2964" t="s">
        <v>4894</v>
      </c>
    </row>
    <row r="2965" spans="16:18" x14ac:dyDescent="0.25">
      <c r="P2965" t="s">
        <v>4896</v>
      </c>
      <c r="Q2965" t="s">
        <v>90</v>
      </c>
      <c r="R2965" t="s">
        <v>214</v>
      </c>
    </row>
    <row r="2966" spans="16:18" x14ac:dyDescent="0.25">
      <c r="P2966" t="s">
        <v>4897</v>
      </c>
      <c r="Q2966" t="s">
        <v>90</v>
      </c>
      <c r="R2966" t="s">
        <v>656</v>
      </c>
    </row>
    <row r="2967" spans="16:18" x14ac:dyDescent="0.25">
      <c r="P2967" t="s">
        <v>4898</v>
      </c>
      <c r="Q2967" t="s">
        <v>90</v>
      </c>
      <c r="R2967" t="s">
        <v>415</v>
      </c>
    </row>
    <row r="2968" spans="16:18" x14ac:dyDescent="0.25">
      <c r="P2968" t="s">
        <v>4900</v>
      </c>
      <c r="Q2968" t="s">
        <v>90</v>
      </c>
      <c r="R2968" t="s">
        <v>4899</v>
      </c>
    </row>
    <row r="2969" spans="16:18" x14ac:dyDescent="0.25">
      <c r="P2969" t="s">
        <v>4902</v>
      </c>
      <c r="Q2969" t="s">
        <v>90</v>
      </c>
      <c r="R2969" t="s">
        <v>4901</v>
      </c>
    </row>
    <row r="2970" spans="16:18" x14ac:dyDescent="0.25">
      <c r="P2970" t="s">
        <v>4903</v>
      </c>
      <c r="Q2970" t="s">
        <v>90</v>
      </c>
      <c r="R2970" t="s">
        <v>228</v>
      </c>
    </row>
    <row r="2971" spans="16:18" x14ac:dyDescent="0.25">
      <c r="P2971" t="s">
        <v>4904</v>
      </c>
      <c r="Q2971" t="s">
        <v>90</v>
      </c>
      <c r="R2971" t="s">
        <v>4395</v>
      </c>
    </row>
    <row r="2972" spans="16:18" x14ac:dyDescent="0.25">
      <c r="P2972" t="s">
        <v>4906</v>
      </c>
      <c r="Q2972" t="s">
        <v>90</v>
      </c>
      <c r="R2972" t="s">
        <v>4905</v>
      </c>
    </row>
    <row r="2973" spans="16:18" x14ac:dyDescent="0.25">
      <c r="P2973" t="s">
        <v>4908</v>
      </c>
      <c r="Q2973" t="s">
        <v>90</v>
      </c>
      <c r="R2973" t="s">
        <v>4907</v>
      </c>
    </row>
    <row r="2974" spans="16:18" x14ac:dyDescent="0.25">
      <c r="P2974" t="s">
        <v>4910</v>
      </c>
      <c r="Q2974" t="s">
        <v>90</v>
      </c>
      <c r="R2974" t="s">
        <v>4909</v>
      </c>
    </row>
    <row r="2975" spans="16:18" x14ac:dyDescent="0.25">
      <c r="P2975" t="s">
        <v>4911</v>
      </c>
      <c r="Q2975" t="s">
        <v>90</v>
      </c>
      <c r="R2975" t="s">
        <v>1196</v>
      </c>
    </row>
    <row r="2976" spans="16:18" x14ac:dyDescent="0.25">
      <c r="P2976" t="s">
        <v>4912</v>
      </c>
      <c r="Q2976" t="s">
        <v>90</v>
      </c>
      <c r="R2976" t="s">
        <v>436</v>
      </c>
    </row>
    <row r="2977" spans="16:18" x14ac:dyDescent="0.25">
      <c r="P2977" t="s">
        <v>4913</v>
      </c>
      <c r="Q2977" t="s">
        <v>90</v>
      </c>
      <c r="R2977" t="s">
        <v>1315</v>
      </c>
    </row>
    <row r="2978" spans="16:18" x14ac:dyDescent="0.25">
      <c r="P2978" t="s">
        <v>4915</v>
      </c>
      <c r="Q2978" t="s">
        <v>90</v>
      </c>
      <c r="R2978" t="s">
        <v>4914</v>
      </c>
    </row>
    <row r="2979" spans="16:18" x14ac:dyDescent="0.25">
      <c r="P2979" t="s">
        <v>4917</v>
      </c>
      <c r="Q2979" t="s">
        <v>90</v>
      </c>
      <c r="R2979" t="s">
        <v>4916</v>
      </c>
    </row>
    <row r="2980" spans="16:18" x14ac:dyDescent="0.25">
      <c r="P2980" t="s">
        <v>4919</v>
      </c>
      <c r="Q2980" t="s">
        <v>90</v>
      </c>
      <c r="R2980" t="s">
        <v>4918</v>
      </c>
    </row>
    <row r="2981" spans="16:18" x14ac:dyDescent="0.25">
      <c r="P2981" t="s">
        <v>4920</v>
      </c>
      <c r="Q2981" t="s">
        <v>90</v>
      </c>
      <c r="R2981" t="s">
        <v>1056</v>
      </c>
    </row>
    <row r="2982" spans="16:18" x14ac:dyDescent="0.25">
      <c r="P2982" t="s">
        <v>4921</v>
      </c>
      <c r="Q2982" t="s">
        <v>90</v>
      </c>
      <c r="R2982" t="s">
        <v>715</v>
      </c>
    </row>
    <row r="2983" spans="16:18" x14ac:dyDescent="0.25">
      <c r="P2983" t="s">
        <v>4923</v>
      </c>
      <c r="Q2983" t="s">
        <v>90</v>
      </c>
      <c r="R2983" t="s">
        <v>4922</v>
      </c>
    </row>
    <row r="2984" spans="16:18" x14ac:dyDescent="0.25">
      <c r="P2984" t="s">
        <v>4925</v>
      </c>
      <c r="Q2984" t="s">
        <v>90</v>
      </c>
      <c r="R2984" t="s">
        <v>4924</v>
      </c>
    </row>
    <row r="2985" spans="16:18" x14ac:dyDescent="0.25">
      <c r="P2985" t="s">
        <v>4927</v>
      </c>
      <c r="Q2985" t="s">
        <v>90</v>
      </c>
      <c r="R2985" t="s">
        <v>4926</v>
      </c>
    </row>
    <row r="2986" spans="16:18" x14ac:dyDescent="0.25">
      <c r="P2986" t="s">
        <v>4929</v>
      </c>
      <c r="Q2986" t="s">
        <v>90</v>
      </c>
      <c r="R2986" t="s">
        <v>4928</v>
      </c>
    </row>
    <row r="2987" spans="16:18" x14ac:dyDescent="0.25">
      <c r="P2987" t="s">
        <v>4930</v>
      </c>
      <c r="Q2987" t="s">
        <v>90</v>
      </c>
      <c r="R2987" t="s">
        <v>1803</v>
      </c>
    </row>
    <row r="2988" spans="16:18" x14ac:dyDescent="0.25">
      <c r="P2988" t="s">
        <v>4931</v>
      </c>
      <c r="Q2988" t="s">
        <v>90</v>
      </c>
      <c r="R2988" t="s">
        <v>3002</v>
      </c>
    </row>
    <row r="2989" spans="16:18" x14ac:dyDescent="0.25">
      <c r="P2989" t="s">
        <v>4933</v>
      </c>
      <c r="Q2989" t="s">
        <v>90</v>
      </c>
      <c r="R2989" t="s">
        <v>4932</v>
      </c>
    </row>
    <row r="2990" spans="16:18" x14ac:dyDescent="0.25">
      <c r="P2990" t="s">
        <v>4935</v>
      </c>
      <c r="Q2990" t="s">
        <v>90</v>
      </c>
      <c r="R2990" t="s">
        <v>4934</v>
      </c>
    </row>
    <row r="2991" spans="16:18" x14ac:dyDescent="0.25">
      <c r="P2991" t="s">
        <v>4937</v>
      </c>
      <c r="Q2991" t="s">
        <v>90</v>
      </c>
      <c r="R2991" t="s">
        <v>4936</v>
      </c>
    </row>
    <row r="2992" spans="16:18" x14ac:dyDescent="0.25">
      <c r="P2992" t="s">
        <v>4939</v>
      </c>
      <c r="Q2992" t="s">
        <v>90</v>
      </c>
      <c r="R2992" t="s">
        <v>4938</v>
      </c>
    </row>
    <row r="2993" spans="16:18" x14ac:dyDescent="0.25">
      <c r="P2993" t="s">
        <v>4941</v>
      </c>
      <c r="Q2993" t="s">
        <v>90</v>
      </c>
      <c r="R2993" t="s">
        <v>4940</v>
      </c>
    </row>
    <row r="2994" spans="16:18" x14ac:dyDescent="0.25">
      <c r="P2994" t="s">
        <v>4942</v>
      </c>
      <c r="Q2994" t="s">
        <v>91</v>
      </c>
      <c r="R2994" t="s">
        <v>160</v>
      </c>
    </row>
    <row r="2995" spans="16:18" x14ac:dyDescent="0.25">
      <c r="P2995" t="s">
        <v>4943</v>
      </c>
      <c r="Q2995" t="s">
        <v>91</v>
      </c>
      <c r="R2995" t="s">
        <v>3894</v>
      </c>
    </row>
    <row r="2996" spans="16:18" x14ac:dyDescent="0.25">
      <c r="P2996" t="s">
        <v>4944</v>
      </c>
      <c r="Q2996" t="s">
        <v>91</v>
      </c>
      <c r="R2996" t="s">
        <v>376</v>
      </c>
    </row>
    <row r="2997" spans="16:18" x14ac:dyDescent="0.25">
      <c r="P2997" t="s">
        <v>4946</v>
      </c>
      <c r="Q2997" t="s">
        <v>91</v>
      </c>
      <c r="R2997" t="s">
        <v>4945</v>
      </c>
    </row>
    <row r="2998" spans="16:18" x14ac:dyDescent="0.25">
      <c r="P2998" t="s">
        <v>4948</v>
      </c>
      <c r="Q2998" t="s">
        <v>91</v>
      </c>
      <c r="R2998" t="s">
        <v>4947</v>
      </c>
    </row>
    <row r="2999" spans="16:18" x14ac:dyDescent="0.25">
      <c r="P2999" t="s">
        <v>4950</v>
      </c>
      <c r="Q2999" t="s">
        <v>91</v>
      </c>
      <c r="R2999" t="s">
        <v>4949</v>
      </c>
    </row>
    <row r="3000" spans="16:18" x14ac:dyDescent="0.25">
      <c r="P3000" t="s">
        <v>4951</v>
      </c>
      <c r="Q3000" t="s">
        <v>91</v>
      </c>
      <c r="R3000" t="s">
        <v>170</v>
      </c>
    </row>
    <row r="3001" spans="16:18" x14ac:dyDescent="0.25">
      <c r="P3001" t="s">
        <v>4952</v>
      </c>
      <c r="Q3001" t="s">
        <v>91</v>
      </c>
      <c r="R3001" t="s">
        <v>182</v>
      </c>
    </row>
    <row r="3002" spans="16:18" x14ac:dyDescent="0.25">
      <c r="P3002" t="s">
        <v>4954</v>
      </c>
      <c r="Q3002" t="s">
        <v>91</v>
      </c>
      <c r="R3002" t="s">
        <v>4953</v>
      </c>
    </row>
    <row r="3003" spans="16:18" x14ac:dyDescent="0.25">
      <c r="P3003" t="s">
        <v>4955</v>
      </c>
      <c r="Q3003" t="s">
        <v>91</v>
      </c>
      <c r="R3003" t="s">
        <v>212</v>
      </c>
    </row>
    <row r="3004" spans="16:18" x14ac:dyDescent="0.25">
      <c r="P3004" t="s">
        <v>4956</v>
      </c>
      <c r="Q3004" t="s">
        <v>91</v>
      </c>
      <c r="R3004" t="s">
        <v>972</v>
      </c>
    </row>
    <row r="3005" spans="16:18" x14ac:dyDescent="0.25">
      <c r="P3005" t="s">
        <v>4957</v>
      </c>
      <c r="Q3005" t="s">
        <v>91</v>
      </c>
      <c r="R3005" t="s">
        <v>415</v>
      </c>
    </row>
    <row r="3006" spans="16:18" x14ac:dyDescent="0.25">
      <c r="P3006" t="s">
        <v>4959</v>
      </c>
      <c r="Q3006" t="s">
        <v>91</v>
      </c>
      <c r="R3006" t="s">
        <v>4958</v>
      </c>
    </row>
    <row r="3007" spans="16:18" x14ac:dyDescent="0.25">
      <c r="P3007" t="s">
        <v>4960</v>
      </c>
      <c r="Q3007" t="s">
        <v>91</v>
      </c>
      <c r="R3007" t="s">
        <v>2206</v>
      </c>
    </row>
    <row r="3008" spans="16:18" x14ac:dyDescent="0.25">
      <c r="P3008" t="s">
        <v>4961</v>
      </c>
      <c r="Q3008" t="s">
        <v>91</v>
      </c>
      <c r="R3008" t="s">
        <v>989</v>
      </c>
    </row>
    <row r="3009" spans="16:18" x14ac:dyDescent="0.25">
      <c r="P3009" t="s">
        <v>4963</v>
      </c>
      <c r="Q3009" t="s">
        <v>91</v>
      </c>
      <c r="R3009" t="s">
        <v>4962</v>
      </c>
    </row>
    <row r="3010" spans="16:18" x14ac:dyDescent="0.25">
      <c r="P3010" t="s">
        <v>4964</v>
      </c>
      <c r="Q3010" t="s">
        <v>91</v>
      </c>
      <c r="R3010" t="s">
        <v>1416</v>
      </c>
    </row>
    <row r="3011" spans="16:18" x14ac:dyDescent="0.25">
      <c r="P3011" t="s">
        <v>4965</v>
      </c>
      <c r="Q3011" t="s">
        <v>91</v>
      </c>
      <c r="R3011" t="s">
        <v>226</v>
      </c>
    </row>
    <row r="3012" spans="16:18" x14ac:dyDescent="0.25">
      <c r="P3012" t="s">
        <v>4966</v>
      </c>
      <c r="Q3012" t="s">
        <v>91</v>
      </c>
      <c r="R3012" t="s">
        <v>228</v>
      </c>
    </row>
    <row r="3013" spans="16:18" x14ac:dyDescent="0.25">
      <c r="P3013" t="s">
        <v>4968</v>
      </c>
      <c r="Q3013" t="s">
        <v>91</v>
      </c>
      <c r="R3013" t="s">
        <v>4967</v>
      </c>
    </row>
    <row r="3014" spans="16:18" x14ac:dyDescent="0.25">
      <c r="P3014" t="s">
        <v>4969</v>
      </c>
      <c r="Q3014" t="s">
        <v>91</v>
      </c>
      <c r="R3014" t="s">
        <v>1196</v>
      </c>
    </row>
    <row r="3015" spans="16:18" x14ac:dyDescent="0.25">
      <c r="P3015" t="s">
        <v>4970</v>
      </c>
      <c r="Q3015" t="s">
        <v>91</v>
      </c>
      <c r="R3015" t="s">
        <v>436</v>
      </c>
    </row>
    <row r="3016" spans="16:18" x14ac:dyDescent="0.25">
      <c r="P3016" t="s">
        <v>4971</v>
      </c>
      <c r="Q3016" t="s">
        <v>91</v>
      </c>
      <c r="R3016" t="s">
        <v>440</v>
      </c>
    </row>
    <row r="3017" spans="16:18" x14ac:dyDescent="0.25">
      <c r="P3017" t="s">
        <v>4972</v>
      </c>
      <c r="Q3017" t="s">
        <v>91</v>
      </c>
      <c r="R3017" t="s">
        <v>3327</v>
      </c>
    </row>
    <row r="3018" spans="16:18" x14ac:dyDescent="0.25">
      <c r="P3018" t="s">
        <v>4973</v>
      </c>
      <c r="Q3018" t="s">
        <v>91</v>
      </c>
      <c r="R3018" t="s">
        <v>248</v>
      </c>
    </row>
    <row r="3019" spans="16:18" x14ac:dyDescent="0.25">
      <c r="P3019" t="s">
        <v>4974</v>
      </c>
      <c r="Q3019" t="s">
        <v>91</v>
      </c>
      <c r="R3019" t="s">
        <v>250</v>
      </c>
    </row>
    <row r="3020" spans="16:18" x14ac:dyDescent="0.25">
      <c r="P3020" t="s">
        <v>4975</v>
      </c>
      <c r="Q3020" t="s">
        <v>91</v>
      </c>
      <c r="R3020" t="s">
        <v>1315</v>
      </c>
    </row>
    <row r="3021" spans="16:18" x14ac:dyDescent="0.25">
      <c r="P3021" t="s">
        <v>4976</v>
      </c>
      <c r="Q3021" t="s">
        <v>91</v>
      </c>
      <c r="R3021" t="s">
        <v>1321</v>
      </c>
    </row>
    <row r="3022" spans="16:18" x14ac:dyDescent="0.25">
      <c r="P3022" t="s">
        <v>4977</v>
      </c>
      <c r="Q3022" t="s">
        <v>91</v>
      </c>
      <c r="R3022" t="s">
        <v>685</v>
      </c>
    </row>
    <row r="3023" spans="16:18" x14ac:dyDescent="0.25">
      <c r="P3023" t="s">
        <v>4979</v>
      </c>
      <c r="Q3023" t="s">
        <v>91</v>
      </c>
      <c r="R3023" t="s">
        <v>4978</v>
      </c>
    </row>
    <row r="3024" spans="16:18" x14ac:dyDescent="0.25">
      <c r="P3024" t="s">
        <v>4981</v>
      </c>
      <c r="Q3024" t="s">
        <v>91</v>
      </c>
      <c r="R3024" t="s">
        <v>4980</v>
      </c>
    </row>
    <row r="3025" spans="16:18" x14ac:dyDescent="0.25">
      <c r="P3025" t="s">
        <v>4982</v>
      </c>
      <c r="Q3025" t="s">
        <v>91</v>
      </c>
      <c r="R3025" t="s">
        <v>254</v>
      </c>
    </row>
    <row r="3026" spans="16:18" x14ac:dyDescent="0.25">
      <c r="P3026" t="s">
        <v>4983</v>
      </c>
      <c r="Q3026" t="s">
        <v>91</v>
      </c>
      <c r="R3026" t="s">
        <v>258</v>
      </c>
    </row>
    <row r="3027" spans="16:18" x14ac:dyDescent="0.25">
      <c r="P3027" t="s">
        <v>4984</v>
      </c>
      <c r="Q3027" t="s">
        <v>91</v>
      </c>
      <c r="R3027" t="s">
        <v>1955</v>
      </c>
    </row>
    <row r="3028" spans="16:18" x14ac:dyDescent="0.25">
      <c r="P3028" t="s">
        <v>4985</v>
      </c>
      <c r="Q3028" t="s">
        <v>91</v>
      </c>
      <c r="R3028" t="s">
        <v>137</v>
      </c>
    </row>
    <row r="3029" spans="16:18" x14ac:dyDescent="0.25">
      <c r="P3029" t="s">
        <v>4986</v>
      </c>
      <c r="Q3029" t="s">
        <v>91</v>
      </c>
      <c r="R3029" t="s">
        <v>1963</v>
      </c>
    </row>
    <row r="3030" spans="16:18" x14ac:dyDescent="0.25">
      <c r="P3030" t="s">
        <v>4988</v>
      </c>
      <c r="Q3030" t="s">
        <v>91</v>
      </c>
      <c r="R3030" t="s">
        <v>4987</v>
      </c>
    </row>
    <row r="3031" spans="16:18" x14ac:dyDescent="0.25">
      <c r="P3031" t="s">
        <v>4989</v>
      </c>
      <c r="Q3031" t="s">
        <v>91</v>
      </c>
      <c r="R3031" t="s">
        <v>1615</v>
      </c>
    </row>
    <row r="3032" spans="16:18" x14ac:dyDescent="0.25">
      <c r="P3032" t="s">
        <v>4991</v>
      </c>
      <c r="Q3032" t="s">
        <v>91</v>
      </c>
      <c r="R3032" t="s">
        <v>4990</v>
      </c>
    </row>
    <row r="3033" spans="16:18" x14ac:dyDescent="0.25">
      <c r="P3033" t="s">
        <v>4992</v>
      </c>
      <c r="Q3033" t="s">
        <v>91</v>
      </c>
      <c r="R3033" t="s">
        <v>844</v>
      </c>
    </row>
    <row r="3034" spans="16:18" x14ac:dyDescent="0.25">
      <c r="P3034" t="s">
        <v>4994</v>
      </c>
      <c r="Q3034" t="s">
        <v>91</v>
      </c>
      <c r="R3034" t="s">
        <v>4993</v>
      </c>
    </row>
    <row r="3035" spans="16:18" x14ac:dyDescent="0.25">
      <c r="P3035" t="s">
        <v>4995</v>
      </c>
      <c r="Q3035" t="s">
        <v>91</v>
      </c>
      <c r="R3035" t="s">
        <v>266</v>
      </c>
    </row>
    <row r="3036" spans="16:18" x14ac:dyDescent="0.25">
      <c r="P3036" t="s">
        <v>4997</v>
      </c>
      <c r="Q3036" t="s">
        <v>91</v>
      </c>
      <c r="R3036" t="s">
        <v>4996</v>
      </c>
    </row>
    <row r="3037" spans="16:18" x14ac:dyDescent="0.25">
      <c r="P3037" t="s">
        <v>4998</v>
      </c>
      <c r="Q3037" t="s">
        <v>91</v>
      </c>
      <c r="R3037" t="s">
        <v>4151</v>
      </c>
    </row>
    <row r="3038" spans="16:18" x14ac:dyDescent="0.25">
      <c r="P3038" t="s">
        <v>5000</v>
      </c>
      <c r="Q3038" t="s">
        <v>91</v>
      </c>
      <c r="R3038" t="s">
        <v>4999</v>
      </c>
    </row>
    <row r="3039" spans="16:18" x14ac:dyDescent="0.25">
      <c r="P3039" t="s">
        <v>5001</v>
      </c>
      <c r="Q3039" t="s">
        <v>91</v>
      </c>
      <c r="R3039" t="s">
        <v>859</v>
      </c>
    </row>
    <row r="3040" spans="16:18" x14ac:dyDescent="0.25">
      <c r="P3040" t="s">
        <v>5003</v>
      </c>
      <c r="Q3040" t="s">
        <v>91</v>
      </c>
      <c r="R3040" t="s">
        <v>5002</v>
      </c>
    </row>
    <row r="3041" spans="16:18" x14ac:dyDescent="0.25">
      <c r="P3041" t="s">
        <v>5004</v>
      </c>
      <c r="Q3041" t="s">
        <v>91</v>
      </c>
      <c r="R3041" t="s">
        <v>4549</v>
      </c>
    </row>
    <row r="3042" spans="16:18" x14ac:dyDescent="0.25">
      <c r="P3042" t="s">
        <v>5005</v>
      </c>
      <c r="Q3042" t="s">
        <v>91</v>
      </c>
      <c r="R3042" t="s">
        <v>4551</v>
      </c>
    </row>
    <row r="3043" spans="16:18" x14ac:dyDescent="0.25">
      <c r="P3043" t="s">
        <v>5006</v>
      </c>
      <c r="Q3043" t="s">
        <v>91</v>
      </c>
      <c r="R3043" t="s">
        <v>1120</v>
      </c>
    </row>
    <row r="3044" spans="16:18" x14ac:dyDescent="0.25">
      <c r="P3044" t="s">
        <v>5007</v>
      </c>
      <c r="Q3044" t="s">
        <v>91</v>
      </c>
      <c r="R3044" t="s">
        <v>1122</v>
      </c>
    </row>
    <row r="3045" spans="16:18" x14ac:dyDescent="0.25">
      <c r="P3045" t="s">
        <v>5009</v>
      </c>
      <c r="Q3045" t="s">
        <v>91</v>
      </c>
      <c r="R3045" t="s">
        <v>5008</v>
      </c>
    </row>
    <row r="3046" spans="16:18" x14ac:dyDescent="0.25">
      <c r="P3046" t="s">
        <v>5011</v>
      </c>
      <c r="Q3046" t="s">
        <v>91</v>
      </c>
      <c r="R3046" t="s">
        <v>5010</v>
      </c>
    </row>
    <row r="3047" spans="16:18" x14ac:dyDescent="0.25">
      <c r="P3047" t="s">
        <v>5012</v>
      </c>
      <c r="Q3047" t="s">
        <v>91</v>
      </c>
      <c r="R3047" t="s">
        <v>3602</v>
      </c>
    </row>
    <row r="3048" spans="16:18" x14ac:dyDescent="0.25">
      <c r="P3048" t="s">
        <v>5013</v>
      </c>
      <c r="Q3048" t="s">
        <v>91</v>
      </c>
      <c r="R3048" t="s">
        <v>152</v>
      </c>
    </row>
    <row r="3049" spans="16:18" x14ac:dyDescent="0.25">
      <c r="P3049" t="s">
        <v>5014</v>
      </c>
      <c r="Q3049" t="s">
        <v>92</v>
      </c>
      <c r="R3049" t="s">
        <v>612</v>
      </c>
    </row>
    <row r="3050" spans="16:18" x14ac:dyDescent="0.25">
      <c r="P3050" t="s">
        <v>5015</v>
      </c>
      <c r="Q3050" t="s">
        <v>92</v>
      </c>
      <c r="R3050" t="s">
        <v>3485</v>
      </c>
    </row>
    <row r="3051" spans="16:18" x14ac:dyDescent="0.25">
      <c r="P3051" t="s">
        <v>5017</v>
      </c>
      <c r="Q3051" t="s">
        <v>92</v>
      </c>
      <c r="R3051" t="s">
        <v>5016</v>
      </c>
    </row>
    <row r="3052" spans="16:18" x14ac:dyDescent="0.25">
      <c r="P3052" t="s">
        <v>5019</v>
      </c>
      <c r="Q3052" t="s">
        <v>92</v>
      </c>
      <c r="R3052" t="s">
        <v>5018</v>
      </c>
    </row>
    <row r="3053" spans="16:18" x14ac:dyDescent="0.25">
      <c r="P3053" t="s">
        <v>5020</v>
      </c>
      <c r="Q3053" t="s">
        <v>92</v>
      </c>
      <c r="R3053" t="s">
        <v>1227</v>
      </c>
    </row>
    <row r="3054" spans="16:18" x14ac:dyDescent="0.25">
      <c r="P3054" t="s">
        <v>5021</v>
      </c>
      <c r="Q3054" t="s">
        <v>92</v>
      </c>
      <c r="R3054" t="s">
        <v>2890</v>
      </c>
    </row>
    <row r="3055" spans="16:18" x14ac:dyDescent="0.25">
      <c r="P3055" t="s">
        <v>5023</v>
      </c>
      <c r="Q3055" t="s">
        <v>92</v>
      </c>
      <c r="R3055" t="s">
        <v>5022</v>
      </c>
    </row>
    <row r="3056" spans="16:18" x14ac:dyDescent="0.25">
      <c r="P3056" t="s">
        <v>5025</v>
      </c>
      <c r="Q3056" t="s">
        <v>92</v>
      </c>
      <c r="R3056" t="s">
        <v>5024</v>
      </c>
    </row>
    <row r="3057" spans="16:18" x14ac:dyDescent="0.25">
      <c r="P3057" t="s">
        <v>5026</v>
      </c>
      <c r="Q3057" t="s">
        <v>92</v>
      </c>
      <c r="R3057" t="s">
        <v>2245</v>
      </c>
    </row>
    <row r="3058" spans="16:18" x14ac:dyDescent="0.25">
      <c r="P3058" t="s">
        <v>5027</v>
      </c>
      <c r="Q3058" t="s">
        <v>92</v>
      </c>
      <c r="R3058" t="s">
        <v>385</v>
      </c>
    </row>
    <row r="3059" spans="16:18" x14ac:dyDescent="0.25">
      <c r="P3059" t="s">
        <v>5028</v>
      </c>
      <c r="Q3059" t="s">
        <v>92</v>
      </c>
      <c r="R3059" t="s">
        <v>391</v>
      </c>
    </row>
    <row r="3060" spans="16:18" x14ac:dyDescent="0.25">
      <c r="P3060" t="s">
        <v>5029</v>
      </c>
      <c r="Q3060" t="s">
        <v>92</v>
      </c>
      <c r="R3060" t="s">
        <v>397</v>
      </c>
    </row>
    <row r="3061" spans="16:18" x14ac:dyDescent="0.25">
      <c r="P3061" t="s">
        <v>5031</v>
      </c>
      <c r="Q3061" t="s">
        <v>92</v>
      </c>
      <c r="R3061" t="s">
        <v>5030</v>
      </c>
    </row>
    <row r="3062" spans="16:18" x14ac:dyDescent="0.25">
      <c r="P3062" t="s">
        <v>5032</v>
      </c>
      <c r="Q3062" t="s">
        <v>92</v>
      </c>
      <c r="R3062" t="s">
        <v>945</v>
      </c>
    </row>
    <row r="3063" spans="16:18" x14ac:dyDescent="0.25">
      <c r="P3063" t="s">
        <v>5034</v>
      </c>
      <c r="Q3063" t="s">
        <v>92</v>
      </c>
      <c r="R3063" t="s">
        <v>5033</v>
      </c>
    </row>
    <row r="3064" spans="16:18" x14ac:dyDescent="0.25">
      <c r="P3064" t="s">
        <v>5035</v>
      </c>
      <c r="Q3064" t="s">
        <v>92</v>
      </c>
      <c r="R3064" t="s">
        <v>646</v>
      </c>
    </row>
    <row r="3065" spans="16:18" x14ac:dyDescent="0.25">
      <c r="P3065" t="s">
        <v>5036</v>
      </c>
      <c r="Q3065" t="s">
        <v>92</v>
      </c>
      <c r="R3065" t="s">
        <v>3420</v>
      </c>
    </row>
    <row r="3066" spans="16:18" x14ac:dyDescent="0.25">
      <c r="P3066" t="s">
        <v>5038</v>
      </c>
      <c r="Q3066" t="s">
        <v>92</v>
      </c>
      <c r="R3066" t="s">
        <v>5037</v>
      </c>
    </row>
    <row r="3067" spans="16:18" x14ac:dyDescent="0.25">
      <c r="P3067" t="s">
        <v>5039</v>
      </c>
      <c r="Q3067" t="s">
        <v>92</v>
      </c>
      <c r="R3067" t="s">
        <v>3915</v>
      </c>
    </row>
    <row r="3068" spans="16:18" x14ac:dyDescent="0.25">
      <c r="P3068" t="s">
        <v>5041</v>
      </c>
      <c r="Q3068" t="s">
        <v>92</v>
      </c>
      <c r="R3068" t="s">
        <v>5040</v>
      </c>
    </row>
    <row r="3069" spans="16:18" x14ac:dyDescent="0.25">
      <c r="P3069" t="s">
        <v>5042</v>
      </c>
      <c r="Q3069" t="s">
        <v>92</v>
      </c>
      <c r="R3069" t="s">
        <v>3815</v>
      </c>
    </row>
    <row r="3070" spans="16:18" x14ac:dyDescent="0.25">
      <c r="P3070" t="s">
        <v>5043</v>
      </c>
      <c r="Q3070" t="s">
        <v>92</v>
      </c>
      <c r="R3070" t="s">
        <v>415</v>
      </c>
    </row>
    <row r="3071" spans="16:18" x14ac:dyDescent="0.25">
      <c r="P3071" t="s">
        <v>5044</v>
      </c>
      <c r="Q3071" t="s">
        <v>92</v>
      </c>
      <c r="R3071" t="s">
        <v>1889</v>
      </c>
    </row>
    <row r="3072" spans="16:18" x14ac:dyDescent="0.25">
      <c r="P3072" t="s">
        <v>5046</v>
      </c>
      <c r="Q3072" t="s">
        <v>92</v>
      </c>
      <c r="R3072" t="s">
        <v>5045</v>
      </c>
    </row>
    <row r="3073" spans="16:18" x14ac:dyDescent="0.25">
      <c r="P3073" t="s">
        <v>5047</v>
      </c>
      <c r="Q3073" t="s">
        <v>92</v>
      </c>
      <c r="R3073" t="s">
        <v>114</v>
      </c>
    </row>
    <row r="3074" spans="16:18" x14ac:dyDescent="0.25">
      <c r="P3074" t="s">
        <v>5048</v>
      </c>
      <c r="Q3074" t="s">
        <v>92</v>
      </c>
      <c r="R3074" t="s">
        <v>2278</v>
      </c>
    </row>
    <row r="3075" spans="16:18" x14ac:dyDescent="0.25">
      <c r="P3075" t="s">
        <v>5049</v>
      </c>
      <c r="Q3075" t="s">
        <v>92</v>
      </c>
      <c r="R3075" t="s">
        <v>226</v>
      </c>
    </row>
    <row r="3076" spans="16:18" x14ac:dyDescent="0.25">
      <c r="P3076" t="s">
        <v>5050</v>
      </c>
      <c r="Q3076" t="s">
        <v>92</v>
      </c>
      <c r="R3076" t="s">
        <v>228</v>
      </c>
    </row>
    <row r="3077" spans="16:18" x14ac:dyDescent="0.25">
      <c r="P3077" t="s">
        <v>5052</v>
      </c>
      <c r="Q3077" t="s">
        <v>92</v>
      </c>
      <c r="R3077" t="s">
        <v>5051</v>
      </c>
    </row>
    <row r="3078" spans="16:18" x14ac:dyDescent="0.25">
      <c r="P3078" t="s">
        <v>5054</v>
      </c>
      <c r="Q3078" t="s">
        <v>92</v>
      </c>
      <c r="R3078" t="s">
        <v>5053</v>
      </c>
    </row>
    <row r="3079" spans="16:18" x14ac:dyDescent="0.25">
      <c r="P3079" t="s">
        <v>5056</v>
      </c>
      <c r="Q3079" t="s">
        <v>92</v>
      </c>
      <c r="R3079" t="s">
        <v>5055</v>
      </c>
    </row>
    <row r="3080" spans="16:18" x14ac:dyDescent="0.25">
      <c r="P3080" t="s">
        <v>5058</v>
      </c>
      <c r="Q3080" t="s">
        <v>92</v>
      </c>
      <c r="R3080" t="s">
        <v>5057</v>
      </c>
    </row>
    <row r="3081" spans="16:18" x14ac:dyDescent="0.25">
      <c r="P3081" t="s">
        <v>5059</v>
      </c>
      <c r="Q3081" t="s">
        <v>92</v>
      </c>
      <c r="R3081" t="s">
        <v>432</v>
      </c>
    </row>
    <row r="3082" spans="16:18" x14ac:dyDescent="0.25">
      <c r="P3082" t="s">
        <v>5061</v>
      </c>
      <c r="Q3082" t="s">
        <v>92</v>
      </c>
      <c r="R3082" t="s">
        <v>5060</v>
      </c>
    </row>
    <row r="3083" spans="16:18" x14ac:dyDescent="0.25">
      <c r="P3083" t="s">
        <v>5062</v>
      </c>
      <c r="Q3083" t="s">
        <v>92</v>
      </c>
      <c r="R3083" t="s">
        <v>436</v>
      </c>
    </row>
    <row r="3084" spans="16:18" x14ac:dyDescent="0.25">
      <c r="P3084" t="s">
        <v>5064</v>
      </c>
      <c r="Q3084" t="s">
        <v>92</v>
      </c>
      <c r="R3084" t="s">
        <v>5063</v>
      </c>
    </row>
    <row r="3085" spans="16:18" x14ac:dyDescent="0.25">
      <c r="P3085" t="s">
        <v>5066</v>
      </c>
      <c r="Q3085" t="s">
        <v>92</v>
      </c>
      <c r="R3085" t="s">
        <v>5065</v>
      </c>
    </row>
    <row r="3086" spans="16:18" x14ac:dyDescent="0.25">
      <c r="P3086" t="s">
        <v>5068</v>
      </c>
      <c r="Q3086" t="s">
        <v>92</v>
      </c>
      <c r="R3086" t="s">
        <v>5067</v>
      </c>
    </row>
    <row r="3087" spans="16:18" x14ac:dyDescent="0.25">
      <c r="P3087" t="s">
        <v>5069</v>
      </c>
      <c r="Q3087" t="s">
        <v>92</v>
      </c>
      <c r="R3087" t="s">
        <v>2306</v>
      </c>
    </row>
    <row r="3088" spans="16:18" x14ac:dyDescent="0.25">
      <c r="P3088" t="s">
        <v>5070</v>
      </c>
      <c r="Q3088" t="s">
        <v>92</v>
      </c>
      <c r="R3088" t="s">
        <v>2311</v>
      </c>
    </row>
    <row r="3089" spans="16:18" x14ac:dyDescent="0.25">
      <c r="P3089" t="s">
        <v>5072</v>
      </c>
      <c r="Q3089" t="s">
        <v>92</v>
      </c>
      <c r="R3089" t="s">
        <v>5071</v>
      </c>
    </row>
    <row r="3090" spans="16:18" x14ac:dyDescent="0.25">
      <c r="P3090" t="s">
        <v>5073</v>
      </c>
      <c r="Q3090" t="s">
        <v>92</v>
      </c>
      <c r="R3090" t="s">
        <v>254</v>
      </c>
    </row>
    <row r="3091" spans="16:18" x14ac:dyDescent="0.25">
      <c r="P3091" t="s">
        <v>5075</v>
      </c>
      <c r="Q3091" t="s">
        <v>92</v>
      </c>
      <c r="R3091" t="s">
        <v>5074</v>
      </c>
    </row>
    <row r="3092" spans="16:18" x14ac:dyDescent="0.25">
      <c r="P3092" t="s">
        <v>5076</v>
      </c>
      <c r="Q3092" t="s">
        <v>92</v>
      </c>
      <c r="R3092" t="s">
        <v>1204</v>
      </c>
    </row>
    <row r="3093" spans="16:18" x14ac:dyDescent="0.25">
      <c r="P3093" t="s">
        <v>5078</v>
      </c>
      <c r="Q3093" t="s">
        <v>92</v>
      </c>
      <c r="R3093" t="s">
        <v>5077</v>
      </c>
    </row>
    <row r="3094" spans="16:18" x14ac:dyDescent="0.25">
      <c r="P3094" t="s">
        <v>5080</v>
      </c>
      <c r="Q3094" t="s">
        <v>92</v>
      </c>
      <c r="R3094" t="s">
        <v>5079</v>
      </c>
    </row>
    <row r="3095" spans="16:18" x14ac:dyDescent="0.25">
      <c r="P3095" t="s">
        <v>5082</v>
      </c>
      <c r="Q3095" t="s">
        <v>92</v>
      </c>
      <c r="R3095" t="s">
        <v>5081</v>
      </c>
    </row>
    <row r="3096" spans="16:18" x14ac:dyDescent="0.25">
      <c r="P3096" t="s">
        <v>5083</v>
      </c>
      <c r="Q3096" t="s">
        <v>92</v>
      </c>
      <c r="R3096" t="s">
        <v>1056</v>
      </c>
    </row>
    <row r="3097" spans="16:18" x14ac:dyDescent="0.25">
      <c r="P3097" t="s">
        <v>5084</v>
      </c>
      <c r="Q3097" t="s">
        <v>92</v>
      </c>
      <c r="R3097" t="s">
        <v>462</v>
      </c>
    </row>
    <row r="3098" spans="16:18" x14ac:dyDescent="0.25">
      <c r="P3098" t="s">
        <v>5085</v>
      </c>
      <c r="Q3098" t="s">
        <v>92</v>
      </c>
      <c r="R3098" t="s">
        <v>3573</v>
      </c>
    </row>
    <row r="3099" spans="16:18" x14ac:dyDescent="0.25">
      <c r="P3099" t="s">
        <v>5087</v>
      </c>
      <c r="Q3099" t="s">
        <v>92</v>
      </c>
      <c r="R3099" t="s">
        <v>5086</v>
      </c>
    </row>
    <row r="3100" spans="16:18" x14ac:dyDescent="0.25">
      <c r="P3100" t="s">
        <v>5089</v>
      </c>
      <c r="Q3100" t="s">
        <v>92</v>
      </c>
      <c r="R3100" t="s">
        <v>5088</v>
      </c>
    </row>
    <row r="3101" spans="16:18" x14ac:dyDescent="0.25">
      <c r="P3101" t="s">
        <v>5090</v>
      </c>
      <c r="Q3101" t="s">
        <v>92</v>
      </c>
      <c r="R3101" t="s">
        <v>1340</v>
      </c>
    </row>
    <row r="3102" spans="16:18" x14ac:dyDescent="0.25">
      <c r="P3102" t="s">
        <v>5091</v>
      </c>
      <c r="Q3102" t="s">
        <v>92</v>
      </c>
      <c r="R3102" t="s">
        <v>2473</v>
      </c>
    </row>
    <row r="3103" spans="16:18" x14ac:dyDescent="0.25">
      <c r="P3103" t="s">
        <v>5092</v>
      </c>
      <c r="Q3103" t="s">
        <v>92</v>
      </c>
      <c r="R3103" t="s">
        <v>4500</v>
      </c>
    </row>
    <row r="3104" spans="16:18" x14ac:dyDescent="0.25">
      <c r="P3104" t="s">
        <v>5094</v>
      </c>
      <c r="Q3104" t="s">
        <v>92</v>
      </c>
      <c r="R3104" t="s">
        <v>5093</v>
      </c>
    </row>
    <row r="3105" spans="16:18" x14ac:dyDescent="0.25">
      <c r="P3105" t="s">
        <v>5096</v>
      </c>
      <c r="Q3105" t="s">
        <v>92</v>
      </c>
      <c r="R3105" t="s">
        <v>5095</v>
      </c>
    </row>
    <row r="3106" spans="16:18" x14ac:dyDescent="0.25">
      <c r="P3106" t="s">
        <v>5098</v>
      </c>
      <c r="Q3106" t="s">
        <v>92</v>
      </c>
      <c r="R3106" t="s">
        <v>5097</v>
      </c>
    </row>
    <row r="3107" spans="16:18" x14ac:dyDescent="0.25">
      <c r="P3107" t="s">
        <v>5100</v>
      </c>
      <c r="Q3107" t="s">
        <v>92</v>
      </c>
      <c r="R3107" t="s">
        <v>5099</v>
      </c>
    </row>
    <row r="3108" spans="16:18" x14ac:dyDescent="0.25">
      <c r="P3108" t="s">
        <v>5102</v>
      </c>
      <c r="Q3108" t="s">
        <v>92</v>
      </c>
      <c r="R3108" t="s">
        <v>5101</v>
      </c>
    </row>
    <row r="3109" spans="16:18" x14ac:dyDescent="0.25">
      <c r="P3109" t="s">
        <v>5103</v>
      </c>
      <c r="Q3109" t="s">
        <v>92</v>
      </c>
      <c r="R3109" t="s">
        <v>859</v>
      </c>
    </row>
    <row r="3110" spans="16:18" x14ac:dyDescent="0.25">
      <c r="P3110" t="s">
        <v>5105</v>
      </c>
      <c r="Q3110" t="s">
        <v>92</v>
      </c>
      <c r="R3110" t="s">
        <v>5104</v>
      </c>
    </row>
    <row r="3111" spans="16:18" x14ac:dyDescent="0.25">
      <c r="P3111" t="s">
        <v>5106</v>
      </c>
      <c r="Q3111" t="s">
        <v>92</v>
      </c>
      <c r="R3111" t="s">
        <v>2773</v>
      </c>
    </row>
    <row r="3112" spans="16:18" x14ac:dyDescent="0.25">
      <c r="P3112" t="s">
        <v>5108</v>
      </c>
      <c r="Q3112" t="s">
        <v>92</v>
      </c>
      <c r="R3112" t="s">
        <v>5107</v>
      </c>
    </row>
    <row r="3113" spans="16:18" x14ac:dyDescent="0.25">
      <c r="P3113" t="s">
        <v>5109</v>
      </c>
      <c r="Q3113" t="s">
        <v>92</v>
      </c>
      <c r="R3113" t="s">
        <v>4052</v>
      </c>
    </row>
    <row r="3114" spans="16:18" x14ac:dyDescent="0.25">
      <c r="P3114" t="s">
        <v>5111</v>
      </c>
      <c r="Q3114" t="s">
        <v>92</v>
      </c>
      <c r="R3114" t="s">
        <v>5110</v>
      </c>
    </row>
    <row r="3115" spans="16:18" x14ac:dyDescent="0.25">
      <c r="P3115" t="s">
        <v>5112</v>
      </c>
      <c r="Q3115" t="s">
        <v>92</v>
      </c>
      <c r="R3115" t="s">
        <v>149</v>
      </c>
    </row>
    <row r="3116" spans="16:18" x14ac:dyDescent="0.25">
      <c r="P3116" t="s">
        <v>5114</v>
      </c>
      <c r="Q3116" t="s">
        <v>92</v>
      </c>
      <c r="R3116" t="s">
        <v>5113</v>
      </c>
    </row>
    <row r="3117" spans="16:18" x14ac:dyDescent="0.25">
      <c r="P3117" t="s">
        <v>5116</v>
      </c>
      <c r="Q3117" t="s">
        <v>92</v>
      </c>
      <c r="R3117" t="s">
        <v>5115</v>
      </c>
    </row>
    <row r="3118" spans="16:18" x14ac:dyDescent="0.25">
      <c r="P3118" t="s">
        <v>5118</v>
      </c>
      <c r="Q3118" t="s">
        <v>92</v>
      </c>
      <c r="R3118" t="s">
        <v>5117</v>
      </c>
    </row>
    <row r="3119" spans="16:18" x14ac:dyDescent="0.25">
      <c r="P3119" t="s">
        <v>5119</v>
      </c>
      <c r="Q3119" t="s">
        <v>92</v>
      </c>
      <c r="R3119" t="s">
        <v>1373</v>
      </c>
    </row>
    <row r="3120" spans="16:18" x14ac:dyDescent="0.25">
      <c r="P3120" t="s">
        <v>5120</v>
      </c>
      <c r="Q3120" t="s">
        <v>92</v>
      </c>
      <c r="R3120" t="s">
        <v>3602</v>
      </c>
    </row>
    <row r="3121" spans="16:18" x14ac:dyDescent="0.25">
      <c r="P3121" t="s">
        <v>5121</v>
      </c>
      <c r="Q3121" t="s">
        <v>93</v>
      </c>
      <c r="R3121" t="s">
        <v>3144</v>
      </c>
    </row>
    <row r="3122" spans="16:18" x14ac:dyDescent="0.25">
      <c r="P3122" t="s">
        <v>5122</v>
      </c>
      <c r="Q3122" t="s">
        <v>93</v>
      </c>
      <c r="R3122" t="s">
        <v>2785</v>
      </c>
    </row>
    <row r="3123" spans="16:18" x14ac:dyDescent="0.25">
      <c r="P3123" t="s">
        <v>5123</v>
      </c>
      <c r="Q3123" t="s">
        <v>93</v>
      </c>
      <c r="R3123" t="s">
        <v>1853</v>
      </c>
    </row>
    <row r="3124" spans="16:18" x14ac:dyDescent="0.25">
      <c r="P3124" t="s">
        <v>5124</v>
      </c>
      <c r="Q3124" t="s">
        <v>93</v>
      </c>
      <c r="R3124" t="s">
        <v>2790</v>
      </c>
    </row>
    <row r="3125" spans="16:18" x14ac:dyDescent="0.25">
      <c r="P3125" t="s">
        <v>5126</v>
      </c>
      <c r="Q3125" t="s">
        <v>93</v>
      </c>
      <c r="R3125" t="s">
        <v>5125</v>
      </c>
    </row>
    <row r="3126" spans="16:18" x14ac:dyDescent="0.25">
      <c r="P3126" t="s">
        <v>5127</v>
      </c>
      <c r="Q3126" t="s">
        <v>93</v>
      </c>
      <c r="R3126" t="s">
        <v>3732</v>
      </c>
    </row>
    <row r="3127" spans="16:18" x14ac:dyDescent="0.25">
      <c r="P3127" t="s">
        <v>5128</v>
      </c>
      <c r="Q3127" t="s">
        <v>93</v>
      </c>
      <c r="R3127" t="s">
        <v>654</v>
      </c>
    </row>
    <row r="3128" spans="16:18" x14ac:dyDescent="0.25">
      <c r="P3128" t="s">
        <v>5130</v>
      </c>
      <c r="Q3128" t="s">
        <v>93</v>
      </c>
      <c r="R3128" t="s">
        <v>5129</v>
      </c>
    </row>
    <row r="3129" spans="16:18" x14ac:dyDescent="0.25">
      <c r="P3129" t="s">
        <v>5132</v>
      </c>
      <c r="Q3129" t="s">
        <v>93</v>
      </c>
      <c r="R3129" t="s">
        <v>5131</v>
      </c>
    </row>
    <row r="3130" spans="16:18" x14ac:dyDescent="0.25">
      <c r="P3130" t="s">
        <v>5133</v>
      </c>
      <c r="Q3130" t="s">
        <v>93</v>
      </c>
      <c r="R3130" t="s">
        <v>430</v>
      </c>
    </row>
    <row r="3131" spans="16:18" x14ac:dyDescent="0.25">
      <c r="P3131" t="s">
        <v>5135</v>
      </c>
      <c r="Q3131" t="s">
        <v>93</v>
      </c>
      <c r="R3131" t="s">
        <v>5134</v>
      </c>
    </row>
    <row r="3132" spans="16:18" x14ac:dyDescent="0.25">
      <c r="P3132" t="s">
        <v>5136</v>
      </c>
      <c r="Q3132" t="s">
        <v>93</v>
      </c>
      <c r="R3132" t="s">
        <v>436</v>
      </c>
    </row>
    <row r="3133" spans="16:18" x14ac:dyDescent="0.25">
      <c r="P3133" t="s">
        <v>5138</v>
      </c>
      <c r="Q3133" t="s">
        <v>93</v>
      </c>
      <c r="R3133" t="s">
        <v>5137</v>
      </c>
    </row>
    <row r="3134" spans="16:18" x14ac:dyDescent="0.25">
      <c r="P3134" t="s">
        <v>5140</v>
      </c>
      <c r="Q3134" t="s">
        <v>93</v>
      </c>
      <c r="R3134" t="s">
        <v>5139</v>
      </c>
    </row>
    <row r="3135" spans="16:18" x14ac:dyDescent="0.25">
      <c r="P3135" t="s">
        <v>5141</v>
      </c>
      <c r="Q3135" t="s">
        <v>93</v>
      </c>
      <c r="R3135" t="s">
        <v>698</v>
      </c>
    </row>
    <row r="3136" spans="16:18" x14ac:dyDescent="0.25">
      <c r="P3136" t="s">
        <v>5142</v>
      </c>
      <c r="Q3136" t="s">
        <v>93</v>
      </c>
      <c r="R3136" t="s">
        <v>2737</v>
      </c>
    </row>
    <row r="3137" spans="16:18" x14ac:dyDescent="0.25">
      <c r="P3137" t="s">
        <v>5143</v>
      </c>
      <c r="Q3137" t="s">
        <v>93</v>
      </c>
      <c r="R3137" t="s">
        <v>1793</v>
      </c>
    </row>
    <row r="3138" spans="16:18" x14ac:dyDescent="0.25">
      <c r="P3138" t="s">
        <v>5145</v>
      </c>
      <c r="Q3138" t="s">
        <v>93</v>
      </c>
      <c r="R3138" t="s">
        <v>5144</v>
      </c>
    </row>
    <row r="3139" spans="16:18" x14ac:dyDescent="0.25">
      <c r="P3139" t="s">
        <v>5147</v>
      </c>
      <c r="Q3139" t="s">
        <v>93</v>
      </c>
      <c r="R3139" t="s">
        <v>5146</v>
      </c>
    </row>
    <row r="3140" spans="16:18" x14ac:dyDescent="0.25">
      <c r="P3140" t="s">
        <v>5148</v>
      </c>
      <c r="Q3140" t="s">
        <v>93</v>
      </c>
      <c r="R3140" t="s">
        <v>1214</v>
      </c>
    </row>
    <row r="3141" spans="16:18" x14ac:dyDescent="0.25">
      <c r="P3141" t="s">
        <v>5150</v>
      </c>
      <c r="Q3141" t="s">
        <v>93</v>
      </c>
      <c r="R3141" t="s">
        <v>5149</v>
      </c>
    </row>
    <row r="3142" spans="16:18" x14ac:dyDescent="0.25">
      <c r="P3142" t="s">
        <v>5152</v>
      </c>
      <c r="Q3142" t="s">
        <v>93</v>
      </c>
      <c r="R3142" t="s">
        <v>5151</v>
      </c>
    </row>
    <row r="3143" spans="16:18" x14ac:dyDescent="0.25">
      <c r="P3143" t="s">
        <v>5154</v>
      </c>
      <c r="Q3143" t="s">
        <v>93</v>
      </c>
      <c r="R3143" t="s">
        <v>5153</v>
      </c>
    </row>
    <row r="3144" spans="16:18" x14ac:dyDescent="0.25">
      <c r="P3144" t="s">
        <v>5156</v>
      </c>
      <c r="Q3144" t="s">
        <v>43</v>
      </c>
      <c r="R3144" t="s">
        <v>5155</v>
      </c>
    </row>
    <row r="3145" spans="16:18" x14ac:dyDescent="0.25">
      <c r="P3145" t="s">
        <v>5158</v>
      </c>
      <c r="Q3145" t="s">
        <v>43</v>
      </c>
      <c r="R3145" t="s">
        <v>5157</v>
      </c>
    </row>
    <row r="3146" spans="16:18" x14ac:dyDescent="0.25">
      <c r="P3146" t="s">
        <v>5160</v>
      </c>
      <c r="Q3146" t="s">
        <v>43</v>
      </c>
      <c r="R3146" t="s">
        <v>5159</v>
      </c>
    </row>
    <row r="3147" spans="16:18" x14ac:dyDescent="0.25">
      <c r="P3147" t="s">
        <v>5162</v>
      </c>
      <c r="Q3147" t="s">
        <v>43</v>
      </c>
      <c r="R3147" t="s">
        <v>5161</v>
      </c>
    </row>
    <row r="3148" spans="16:18" x14ac:dyDescent="0.25">
      <c r="P3148" t="s">
        <v>5164</v>
      </c>
      <c r="Q3148" t="s">
        <v>43</v>
      </c>
      <c r="R3148" t="s">
        <v>5163</v>
      </c>
    </row>
    <row r="3149" spans="16:18" x14ac:dyDescent="0.25">
      <c r="P3149" t="s">
        <v>5166</v>
      </c>
      <c r="Q3149" t="s">
        <v>43</v>
      </c>
      <c r="R3149" t="s">
        <v>5165</v>
      </c>
    </row>
    <row r="3150" spans="16:18" x14ac:dyDescent="0.25">
      <c r="P3150" t="s">
        <v>5168</v>
      </c>
      <c r="Q3150" t="s">
        <v>43</v>
      </c>
      <c r="R3150" t="s">
        <v>5167</v>
      </c>
    </row>
    <row r="3151" spans="16:18" x14ac:dyDescent="0.25">
      <c r="P3151" t="s">
        <v>5170</v>
      </c>
      <c r="Q3151" t="s">
        <v>43</v>
      </c>
      <c r="R3151" t="s">
        <v>5169</v>
      </c>
    </row>
    <row r="3152" spans="16:18" x14ac:dyDescent="0.25">
      <c r="P3152" t="s">
        <v>5172</v>
      </c>
      <c r="Q3152" t="s">
        <v>43</v>
      </c>
      <c r="R3152" t="s">
        <v>5171</v>
      </c>
    </row>
    <row r="3153" spans="16:18" x14ac:dyDescent="0.25">
      <c r="P3153" t="s">
        <v>5174</v>
      </c>
      <c r="Q3153" t="s">
        <v>43</v>
      </c>
      <c r="R3153" t="s">
        <v>5173</v>
      </c>
    </row>
    <row r="3154" spans="16:18" x14ac:dyDescent="0.25">
      <c r="P3154" t="s">
        <v>5176</v>
      </c>
      <c r="Q3154" t="s">
        <v>43</v>
      </c>
      <c r="R3154" t="s">
        <v>5175</v>
      </c>
    </row>
    <row r="3155" spans="16:18" x14ac:dyDescent="0.25">
      <c r="P3155" t="s">
        <v>5178</v>
      </c>
      <c r="Q3155" t="s">
        <v>43</v>
      </c>
      <c r="R3155" t="s">
        <v>5177</v>
      </c>
    </row>
    <row r="3156" spans="16:18" x14ac:dyDescent="0.25">
      <c r="P3156" t="s">
        <v>5180</v>
      </c>
      <c r="Q3156" t="s">
        <v>43</v>
      </c>
      <c r="R3156" t="s">
        <v>5179</v>
      </c>
    </row>
    <row r="3157" spans="16:18" x14ac:dyDescent="0.25">
      <c r="P3157" t="s">
        <v>5182</v>
      </c>
      <c r="Q3157" t="s">
        <v>43</v>
      </c>
      <c r="R3157" t="s">
        <v>5181</v>
      </c>
    </row>
    <row r="3158" spans="16:18" x14ac:dyDescent="0.25">
      <c r="P3158" t="s">
        <v>5184</v>
      </c>
      <c r="Q3158" t="s">
        <v>43</v>
      </c>
      <c r="R3158" t="s">
        <v>5183</v>
      </c>
    </row>
    <row r="3159" spans="16:18" x14ac:dyDescent="0.25">
      <c r="P3159" t="s">
        <v>5186</v>
      </c>
      <c r="Q3159" t="s">
        <v>43</v>
      </c>
      <c r="R3159" t="s">
        <v>5185</v>
      </c>
    </row>
    <row r="3160" spans="16:18" x14ac:dyDescent="0.25">
      <c r="P3160" t="s">
        <v>5188</v>
      </c>
      <c r="Q3160" t="s">
        <v>43</v>
      </c>
      <c r="R3160" t="s">
        <v>5187</v>
      </c>
    </row>
    <row r="3161" spans="16:18" x14ac:dyDescent="0.25">
      <c r="P3161" t="s">
        <v>5190</v>
      </c>
      <c r="Q3161" t="s">
        <v>43</v>
      </c>
      <c r="R3161" t="s">
        <v>5189</v>
      </c>
    </row>
    <row r="3162" spans="16:18" x14ac:dyDescent="0.25">
      <c r="P3162" t="s">
        <v>5192</v>
      </c>
      <c r="Q3162" t="s">
        <v>43</v>
      </c>
      <c r="R3162" t="s">
        <v>5191</v>
      </c>
    </row>
    <row r="3163" spans="16:18" x14ac:dyDescent="0.25">
      <c r="P3163" t="s">
        <v>5194</v>
      </c>
      <c r="Q3163" t="s">
        <v>43</v>
      </c>
      <c r="R3163" t="s">
        <v>5193</v>
      </c>
    </row>
    <row r="3164" spans="16:18" x14ac:dyDescent="0.25">
      <c r="P3164" t="s">
        <v>5196</v>
      </c>
      <c r="Q3164" t="s">
        <v>43</v>
      </c>
      <c r="R3164" t="s">
        <v>5195</v>
      </c>
    </row>
    <row r="3165" spans="16:18" x14ac:dyDescent="0.25">
      <c r="P3165" t="s">
        <v>5198</v>
      </c>
      <c r="Q3165" t="s">
        <v>43</v>
      </c>
      <c r="R3165" t="s">
        <v>5197</v>
      </c>
    </row>
    <row r="3166" spans="16:18" x14ac:dyDescent="0.25">
      <c r="P3166" t="s">
        <v>5200</v>
      </c>
      <c r="Q3166" t="s">
        <v>43</v>
      </c>
      <c r="R3166" t="s">
        <v>5199</v>
      </c>
    </row>
    <row r="3167" spans="16:18" x14ac:dyDescent="0.25">
      <c r="P3167" t="s">
        <v>5202</v>
      </c>
      <c r="Q3167" t="s">
        <v>43</v>
      </c>
      <c r="R3167" t="s">
        <v>5201</v>
      </c>
    </row>
    <row r="3168" spans="16:18" x14ac:dyDescent="0.25">
      <c r="P3168" t="s">
        <v>5204</v>
      </c>
      <c r="Q3168" t="s">
        <v>43</v>
      </c>
      <c r="R3168" t="s">
        <v>5203</v>
      </c>
    </row>
    <row r="3169" spans="16:18" x14ac:dyDescent="0.25">
      <c r="P3169" t="s">
        <v>5206</v>
      </c>
      <c r="Q3169" t="s">
        <v>43</v>
      </c>
      <c r="R3169" t="s">
        <v>5205</v>
      </c>
    </row>
    <row r="3170" spans="16:18" x14ac:dyDescent="0.25">
      <c r="P3170" t="s">
        <v>5208</v>
      </c>
      <c r="Q3170" t="s">
        <v>43</v>
      </c>
      <c r="R3170" t="s">
        <v>5207</v>
      </c>
    </row>
    <row r="3171" spans="16:18" x14ac:dyDescent="0.25">
      <c r="P3171" t="s">
        <v>5209</v>
      </c>
      <c r="Q3171" t="s">
        <v>43</v>
      </c>
      <c r="R3171" t="s">
        <v>111</v>
      </c>
    </row>
    <row r="3172" spans="16:18" x14ac:dyDescent="0.25">
      <c r="P3172" t="s">
        <v>5211</v>
      </c>
      <c r="Q3172" t="s">
        <v>43</v>
      </c>
      <c r="R3172" t="s">
        <v>5210</v>
      </c>
    </row>
    <row r="3173" spans="16:18" x14ac:dyDescent="0.25">
      <c r="P3173" t="s">
        <v>5213</v>
      </c>
      <c r="Q3173" t="s">
        <v>43</v>
      </c>
      <c r="R3173" t="s">
        <v>5212</v>
      </c>
    </row>
    <row r="3174" spans="16:18" x14ac:dyDescent="0.25">
      <c r="P3174" t="s">
        <v>5215</v>
      </c>
      <c r="Q3174" t="s">
        <v>43</v>
      </c>
      <c r="R3174" t="s">
        <v>5214</v>
      </c>
    </row>
    <row r="3175" spans="16:18" x14ac:dyDescent="0.25">
      <c r="P3175" t="s">
        <v>5217</v>
      </c>
      <c r="Q3175" t="s">
        <v>43</v>
      </c>
      <c r="R3175" t="s">
        <v>5216</v>
      </c>
    </row>
    <row r="3176" spans="16:18" x14ac:dyDescent="0.25">
      <c r="P3176" t="s">
        <v>5219</v>
      </c>
      <c r="Q3176" t="s">
        <v>43</v>
      </c>
      <c r="R3176" t="s">
        <v>5218</v>
      </c>
    </row>
    <row r="3177" spans="16:18" x14ac:dyDescent="0.25">
      <c r="P3177" t="s">
        <v>5221</v>
      </c>
      <c r="Q3177" t="s">
        <v>43</v>
      </c>
      <c r="R3177" t="s">
        <v>5220</v>
      </c>
    </row>
    <row r="3178" spans="16:18" x14ac:dyDescent="0.25">
      <c r="P3178" t="s">
        <v>5223</v>
      </c>
      <c r="Q3178" t="s">
        <v>43</v>
      </c>
      <c r="R3178" t="s">
        <v>5222</v>
      </c>
    </row>
    <row r="3179" spans="16:18" x14ac:dyDescent="0.25">
      <c r="P3179" t="s">
        <v>5225</v>
      </c>
      <c r="Q3179" t="s">
        <v>43</v>
      </c>
      <c r="R3179" t="s">
        <v>5224</v>
      </c>
    </row>
    <row r="3180" spans="16:18" x14ac:dyDescent="0.25">
      <c r="P3180" t="s">
        <v>5227</v>
      </c>
      <c r="Q3180" t="s">
        <v>43</v>
      </c>
      <c r="R3180" t="s">
        <v>5226</v>
      </c>
    </row>
    <row r="3181" spans="16:18" x14ac:dyDescent="0.25">
      <c r="P3181" t="s">
        <v>5229</v>
      </c>
      <c r="Q3181" t="s">
        <v>43</v>
      </c>
      <c r="R3181" t="s">
        <v>5228</v>
      </c>
    </row>
    <row r="3182" spans="16:18" x14ac:dyDescent="0.25">
      <c r="P3182" t="s">
        <v>5231</v>
      </c>
      <c r="Q3182" t="s">
        <v>43</v>
      </c>
      <c r="R3182" t="s">
        <v>5230</v>
      </c>
    </row>
    <row r="3183" spans="16:18" x14ac:dyDescent="0.25">
      <c r="P3183" t="s">
        <v>5233</v>
      </c>
      <c r="Q3183" t="s">
        <v>43</v>
      </c>
      <c r="R3183" t="s">
        <v>5232</v>
      </c>
    </row>
    <row r="3184" spans="16:18" x14ac:dyDescent="0.25">
      <c r="P3184" t="s">
        <v>5235</v>
      </c>
      <c r="Q3184" t="s">
        <v>43</v>
      </c>
      <c r="R3184" t="s">
        <v>5234</v>
      </c>
    </row>
    <row r="3185" spans="16:18" x14ac:dyDescent="0.25">
      <c r="P3185" t="s">
        <v>5237</v>
      </c>
      <c r="Q3185" t="s">
        <v>43</v>
      </c>
      <c r="R3185" t="s">
        <v>5236</v>
      </c>
    </row>
    <row r="3186" spans="16:18" x14ac:dyDescent="0.25">
      <c r="P3186" t="s">
        <v>5239</v>
      </c>
      <c r="Q3186" t="s">
        <v>43</v>
      </c>
      <c r="R3186" t="s">
        <v>5238</v>
      </c>
    </row>
    <row r="3187" spans="16:18" x14ac:dyDescent="0.25">
      <c r="P3187" t="s">
        <v>5241</v>
      </c>
      <c r="Q3187" t="s">
        <v>43</v>
      </c>
      <c r="R3187" t="s">
        <v>5240</v>
      </c>
    </row>
    <row r="3188" spans="16:18" x14ac:dyDescent="0.25">
      <c r="P3188" t="s">
        <v>5243</v>
      </c>
      <c r="Q3188" t="s">
        <v>43</v>
      </c>
      <c r="R3188" t="s">
        <v>5242</v>
      </c>
    </row>
    <row r="3189" spans="16:18" x14ac:dyDescent="0.25">
      <c r="P3189" t="s">
        <v>5245</v>
      </c>
      <c r="Q3189" t="s">
        <v>43</v>
      </c>
      <c r="R3189" t="s">
        <v>5244</v>
      </c>
    </row>
    <row r="3190" spans="16:18" x14ac:dyDescent="0.25">
      <c r="P3190" t="s">
        <v>5247</v>
      </c>
      <c r="Q3190" t="s">
        <v>43</v>
      </c>
      <c r="R3190" t="s">
        <v>5246</v>
      </c>
    </row>
    <row r="3191" spans="16:18" x14ac:dyDescent="0.25">
      <c r="P3191" t="s">
        <v>5249</v>
      </c>
      <c r="Q3191" t="s">
        <v>43</v>
      </c>
      <c r="R3191" t="s">
        <v>5248</v>
      </c>
    </row>
    <row r="3192" spans="16:18" x14ac:dyDescent="0.25">
      <c r="P3192" t="s">
        <v>5251</v>
      </c>
      <c r="Q3192" t="s">
        <v>43</v>
      </c>
      <c r="R3192" t="s">
        <v>5250</v>
      </c>
    </row>
    <row r="3193" spans="16:18" x14ac:dyDescent="0.25">
      <c r="P3193" t="s">
        <v>5253</v>
      </c>
      <c r="Q3193" t="s">
        <v>43</v>
      </c>
      <c r="R3193" t="s">
        <v>5252</v>
      </c>
    </row>
    <row r="3194" spans="16:18" x14ac:dyDescent="0.25">
      <c r="P3194" t="s">
        <v>5255</v>
      </c>
      <c r="Q3194" t="s">
        <v>43</v>
      </c>
      <c r="R3194" t="s">
        <v>5254</v>
      </c>
    </row>
    <row r="3195" spans="16:18" x14ac:dyDescent="0.25">
      <c r="P3195" t="s">
        <v>5257</v>
      </c>
      <c r="Q3195" t="s">
        <v>43</v>
      </c>
      <c r="R3195" t="s">
        <v>5256</v>
      </c>
    </row>
    <row r="3196" spans="16:18" x14ac:dyDescent="0.25">
      <c r="P3196" t="s">
        <v>5259</v>
      </c>
      <c r="Q3196" t="s">
        <v>43</v>
      </c>
      <c r="R3196" t="s">
        <v>5258</v>
      </c>
    </row>
    <row r="3197" spans="16:18" x14ac:dyDescent="0.25">
      <c r="P3197" t="s">
        <v>5261</v>
      </c>
      <c r="Q3197" t="s">
        <v>43</v>
      </c>
      <c r="R3197" t="s">
        <v>5260</v>
      </c>
    </row>
    <row r="3198" spans="16:18" x14ac:dyDescent="0.25">
      <c r="P3198" t="s">
        <v>5263</v>
      </c>
      <c r="Q3198" t="s">
        <v>43</v>
      </c>
      <c r="R3198" t="s">
        <v>5262</v>
      </c>
    </row>
    <row r="3199" spans="16:18" x14ac:dyDescent="0.25">
      <c r="P3199" t="s">
        <v>5265</v>
      </c>
      <c r="Q3199" t="s">
        <v>43</v>
      </c>
      <c r="R3199" t="s">
        <v>5264</v>
      </c>
    </row>
    <row r="3200" spans="16:18" x14ac:dyDescent="0.25">
      <c r="P3200" t="s">
        <v>5267</v>
      </c>
      <c r="Q3200" t="s">
        <v>43</v>
      </c>
      <c r="R3200" t="s">
        <v>5266</v>
      </c>
    </row>
    <row r="3201" spans="16:18" x14ac:dyDescent="0.25">
      <c r="P3201" t="s">
        <v>5269</v>
      </c>
      <c r="Q3201" t="s">
        <v>43</v>
      </c>
      <c r="R3201" t="s">
        <v>5268</v>
      </c>
    </row>
    <row r="3202" spans="16:18" x14ac:dyDescent="0.25">
      <c r="P3202" t="s">
        <v>5271</v>
      </c>
      <c r="Q3202" t="s">
        <v>43</v>
      </c>
      <c r="R3202" t="s">
        <v>5270</v>
      </c>
    </row>
    <row r="3203" spans="16:18" x14ac:dyDescent="0.25">
      <c r="P3203" t="s">
        <v>5273</v>
      </c>
      <c r="Q3203" t="s">
        <v>43</v>
      </c>
      <c r="R3203" t="s">
        <v>5272</v>
      </c>
    </row>
    <row r="3204" spans="16:18" x14ac:dyDescent="0.25">
      <c r="P3204" t="s">
        <v>5274</v>
      </c>
      <c r="Q3204" t="s">
        <v>43</v>
      </c>
      <c r="R3204" t="s">
        <v>709</v>
      </c>
    </row>
    <row r="3205" spans="16:18" x14ac:dyDescent="0.25">
      <c r="P3205" t="s">
        <v>5276</v>
      </c>
      <c r="Q3205" t="s">
        <v>43</v>
      </c>
      <c r="R3205" t="s">
        <v>5275</v>
      </c>
    </row>
    <row r="3206" spans="16:18" x14ac:dyDescent="0.25">
      <c r="P3206" t="s">
        <v>5278</v>
      </c>
      <c r="Q3206" t="s">
        <v>43</v>
      </c>
      <c r="R3206" t="s">
        <v>5277</v>
      </c>
    </row>
    <row r="3207" spans="16:18" x14ac:dyDescent="0.25">
      <c r="P3207" t="s">
        <v>5280</v>
      </c>
      <c r="Q3207" t="s">
        <v>43</v>
      </c>
      <c r="R3207" t="s">
        <v>5279</v>
      </c>
    </row>
    <row r="3208" spans="16:18" x14ac:dyDescent="0.25">
      <c r="P3208" t="s">
        <v>5281</v>
      </c>
      <c r="Q3208" t="s">
        <v>43</v>
      </c>
      <c r="R3208" t="s">
        <v>715</v>
      </c>
    </row>
    <row r="3209" spans="16:18" x14ac:dyDescent="0.25">
      <c r="P3209" t="s">
        <v>5283</v>
      </c>
      <c r="Q3209" t="s">
        <v>43</v>
      </c>
      <c r="R3209" t="s">
        <v>5282</v>
      </c>
    </row>
    <row r="3210" spans="16:18" x14ac:dyDescent="0.25">
      <c r="P3210" t="s">
        <v>5285</v>
      </c>
      <c r="Q3210" t="s">
        <v>43</v>
      </c>
      <c r="R3210" t="s">
        <v>5284</v>
      </c>
    </row>
    <row r="3211" spans="16:18" x14ac:dyDescent="0.25">
      <c r="P3211" t="s">
        <v>5287</v>
      </c>
      <c r="Q3211" t="s">
        <v>43</v>
      </c>
      <c r="R3211" t="s">
        <v>5286</v>
      </c>
    </row>
    <row r="3212" spans="16:18" x14ac:dyDescent="0.25">
      <c r="P3212" t="s">
        <v>5289</v>
      </c>
      <c r="Q3212" t="s">
        <v>43</v>
      </c>
      <c r="R3212" t="s">
        <v>5288</v>
      </c>
    </row>
    <row r="3213" spans="16:18" x14ac:dyDescent="0.25">
      <c r="P3213" t="s">
        <v>5291</v>
      </c>
      <c r="Q3213" t="s">
        <v>43</v>
      </c>
      <c r="R3213" t="s">
        <v>5290</v>
      </c>
    </row>
    <row r="3214" spans="16:18" x14ac:dyDescent="0.25">
      <c r="P3214" t="s">
        <v>5293</v>
      </c>
      <c r="Q3214" t="s">
        <v>43</v>
      </c>
      <c r="R3214" t="s">
        <v>5292</v>
      </c>
    </row>
    <row r="3215" spans="16:18" x14ac:dyDescent="0.25">
      <c r="P3215" t="s">
        <v>5295</v>
      </c>
      <c r="Q3215" t="s">
        <v>43</v>
      </c>
      <c r="R3215" t="s">
        <v>5294</v>
      </c>
    </row>
    <row r="3216" spans="16:18" x14ac:dyDescent="0.25">
      <c r="P3216" t="s">
        <v>5297</v>
      </c>
      <c r="Q3216" t="s">
        <v>43</v>
      </c>
      <c r="R3216" t="s">
        <v>5296</v>
      </c>
    </row>
    <row r="3217" spans="16:18" x14ac:dyDescent="0.25">
      <c r="P3217" t="s">
        <v>5299</v>
      </c>
      <c r="Q3217" t="s">
        <v>43</v>
      </c>
      <c r="R3217" t="s">
        <v>5298</v>
      </c>
    </row>
    <row r="3218" spans="16:18" x14ac:dyDescent="0.25">
      <c r="P3218" t="s">
        <v>5301</v>
      </c>
      <c r="Q3218" t="s">
        <v>43</v>
      </c>
      <c r="R3218" t="s">
        <v>5300</v>
      </c>
    </row>
    <row r="3219" spans="16:18" x14ac:dyDescent="0.25">
      <c r="P3219" t="s">
        <v>5303</v>
      </c>
      <c r="Q3219" t="s">
        <v>43</v>
      </c>
      <c r="R3219" t="s">
        <v>5302</v>
      </c>
    </row>
    <row r="3220" spans="16:18" x14ac:dyDescent="0.25">
      <c r="P3220" t="s">
        <v>5305</v>
      </c>
      <c r="Q3220" t="s">
        <v>43</v>
      </c>
      <c r="R3220" t="s">
        <v>5304</v>
      </c>
    </row>
    <row r="3221" spans="16:18" x14ac:dyDescent="0.25">
      <c r="P3221" t="s">
        <v>5307</v>
      </c>
      <c r="Q3221" t="s">
        <v>43</v>
      </c>
      <c r="R3221" t="s">
        <v>5306</v>
      </c>
    </row>
    <row r="3222" spans="16:18" x14ac:dyDescent="0.25">
      <c r="P3222" t="s">
        <v>5309</v>
      </c>
      <c r="Q3222" t="s">
        <v>44</v>
      </c>
      <c r="R3222" t="s">
        <v>5308</v>
      </c>
    </row>
    <row r="3223" spans="16:18" x14ac:dyDescent="0.25">
      <c r="P3223" t="s">
        <v>5311</v>
      </c>
      <c r="Q3223" t="s">
        <v>44</v>
      </c>
      <c r="R3223" t="s">
        <v>5310</v>
      </c>
    </row>
    <row r="3224" spans="16:18" x14ac:dyDescent="0.25">
      <c r="P3224" t="s">
        <v>5313</v>
      </c>
      <c r="Q3224" t="s">
        <v>44</v>
      </c>
      <c r="R3224" t="s">
        <v>5312</v>
      </c>
    </row>
    <row r="3225" spans="16:18" x14ac:dyDescent="0.25">
      <c r="P3225" t="s">
        <v>5352</v>
      </c>
      <c r="Q3225" t="s">
        <v>95</v>
      </c>
      <c r="R3225" t="s">
        <v>5314</v>
      </c>
    </row>
    <row r="3226" spans="16:18" x14ac:dyDescent="0.25">
      <c r="P3226" t="s">
        <v>5353</v>
      </c>
      <c r="Q3226" t="s">
        <v>95</v>
      </c>
      <c r="R3226" t="s">
        <v>5315</v>
      </c>
    </row>
    <row r="3227" spans="16:18" x14ac:dyDescent="0.25">
      <c r="P3227" t="s">
        <v>5354</v>
      </c>
      <c r="Q3227" t="s">
        <v>95</v>
      </c>
      <c r="R3227" t="s">
        <v>5316</v>
      </c>
    </row>
    <row r="3228" spans="16:18" x14ac:dyDescent="0.25">
      <c r="P3228" t="s">
        <v>5355</v>
      </c>
      <c r="Q3228" t="s">
        <v>95</v>
      </c>
      <c r="R3228" t="s">
        <v>5317</v>
      </c>
    </row>
    <row r="3229" spans="16:18" x14ac:dyDescent="0.25">
      <c r="P3229" t="s">
        <v>5356</v>
      </c>
      <c r="Q3229" t="s">
        <v>95</v>
      </c>
      <c r="R3229" t="s">
        <v>5318</v>
      </c>
    </row>
    <row r="3230" spans="16:18" x14ac:dyDescent="0.25">
      <c r="P3230" t="s">
        <v>5357</v>
      </c>
      <c r="Q3230" t="s">
        <v>95</v>
      </c>
      <c r="R3230" t="s">
        <v>5319</v>
      </c>
    </row>
    <row r="3231" spans="16:18" x14ac:dyDescent="0.25">
      <c r="P3231" t="s">
        <v>5358</v>
      </c>
      <c r="Q3231" t="s">
        <v>95</v>
      </c>
      <c r="R3231" t="s">
        <v>5320</v>
      </c>
    </row>
    <row r="3232" spans="16:18" x14ac:dyDescent="0.25">
      <c r="P3232" t="s">
        <v>5359</v>
      </c>
      <c r="Q3232" t="s">
        <v>95</v>
      </c>
      <c r="R3232" t="s">
        <v>5321</v>
      </c>
    </row>
    <row r="3233" spans="16:18" x14ac:dyDescent="0.25">
      <c r="P3233" t="s">
        <v>5360</v>
      </c>
      <c r="Q3233" t="s">
        <v>95</v>
      </c>
      <c r="R3233" t="s">
        <v>5322</v>
      </c>
    </row>
    <row r="3234" spans="16:18" x14ac:dyDescent="0.25">
      <c r="P3234" t="s">
        <v>5361</v>
      </c>
      <c r="Q3234" t="s">
        <v>95</v>
      </c>
      <c r="R3234" t="s">
        <v>5323</v>
      </c>
    </row>
    <row r="3235" spans="16:18" x14ac:dyDescent="0.25">
      <c r="P3235" t="s">
        <v>5362</v>
      </c>
      <c r="Q3235" t="s">
        <v>95</v>
      </c>
      <c r="R3235" t="s">
        <v>5324</v>
      </c>
    </row>
    <row r="3236" spans="16:18" x14ac:dyDescent="0.25">
      <c r="P3236" t="s">
        <v>5363</v>
      </c>
      <c r="Q3236" t="s">
        <v>95</v>
      </c>
      <c r="R3236" t="s">
        <v>5325</v>
      </c>
    </row>
    <row r="3237" spans="16:18" x14ac:dyDescent="0.25">
      <c r="P3237" t="s">
        <v>5364</v>
      </c>
      <c r="Q3237" t="s">
        <v>95</v>
      </c>
      <c r="R3237" t="s">
        <v>5326</v>
      </c>
    </row>
    <row r="3238" spans="16:18" x14ac:dyDescent="0.25">
      <c r="P3238" t="s">
        <v>5365</v>
      </c>
      <c r="Q3238" t="s">
        <v>95</v>
      </c>
      <c r="R3238" t="s">
        <v>5327</v>
      </c>
    </row>
    <row r="3239" spans="16:18" x14ac:dyDescent="0.25">
      <c r="P3239" t="s">
        <v>5366</v>
      </c>
      <c r="Q3239" t="s">
        <v>95</v>
      </c>
      <c r="R3239" t="s">
        <v>5328</v>
      </c>
    </row>
    <row r="3240" spans="16:18" x14ac:dyDescent="0.25">
      <c r="P3240" t="s">
        <v>5367</v>
      </c>
      <c r="Q3240" t="s">
        <v>95</v>
      </c>
      <c r="R3240" t="s">
        <v>5329</v>
      </c>
    </row>
    <row r="3241" spans="16:18" x14ac:dyDescent="0.25">
      <c r="P3241" t="s">
        <v>5368</v>
      </c>
      <c r="Q3241" t="s">
        <v>95</v>
      </c>
      <c r="R3241" t="s">
        <v>5330</v>
      </c>
    </row>
    <row r="3242" spans="16:18" x14ac:dyDescent="0.25">
      <c r="P3242" t="s">
        <v>5369</v>
      </c>
      <c r="Q3242" t="s">
        <v>95</v>
      </c>
      <c r="R3242" t="s">
        <v>5331</v>
      </c>
    </row>
    <row r="3243" spans="16:18" x14ac:dyDescent="0.25">
      <c r="P3243" t="s">
        <v>5370</v>
      </c>
      <c r="Q3243" t="s">
        <v>95</v>
      </c>
      <c r="R3243" t="s">
        <v>5332</v>
      </c>
    </row>
    <row r="3244" spans="16:18" x14ac:dyDescent="0.25">
      <c r="P3244" t="s">
        <v>5371</v>
      </c>
      <c r="Q3244" t="s">
        <v>96</v>
      </c>
      <c r="R3244" t="s">
        <v>5333</v>
      </c>
    </row>
    <row r="3245" spans="16:18" x14ac:dyDescent="0.25">
      <c r="P3245" t="s">
        <v>5372</v>
      </c>
      <c r="Q3245" t="s">
        <v>96</v>
      </c>
      <c r="R3245" t="s">
        <v>5334</v>
      </c>
    </row>
    <row r="3246" spans="16:18" x14ac:dyDescent="0.25">
      <c r="P3246" t="s">
        <v>5373</v>
      </c>
      <c r="Q3246" t="s">
        <v>96</v>
      </c>
      <c r="R3246" t="s">
        <v>5335</v>
      </c>
    </row>
    <row r="3247" spans="16:18" x14ac:dyDescent="0.25">
      <c r="P3247" t="s">
        <v>5374</v>
      </c>
      <c r="Q3247" t="s">
        <v>96</v>
      </c>
      <c r="R3247" t="s">
        <v>5336</v>
      </c>
    </row>
    <row r="3248" spans="16:18" x14ac:dyDescent="0.25">
      <c r="P3248" t="s">
        <v>5375</v>
      </c>
      <c r="Q3248" t="s">
        <v>97</v>
      </c>
      <c r="R3248" t="s">
        <v>5337</v>
      </c>
    </row>
    <row r="3249" spans="16:18" x14ac:dyDescent="0.25">
      <c r="P3249" t="s">
        <v>5376</v>
      </c>
      <c r="Q3249" t="s">
        <v>97</v>
      </c>
      <c r="R3249" t="s">
        <v>5338</v>
      </c>
    </row>
    <row r="3250" spans="16:18" x14ac:dyDescent="0.25">
      <c r="P3250" t="s">
        <v>5377</v>
      </c>
      <c r="Q3250" t="s">
        <v>97</v>
      </c>
      <c r="R3250" t="s">
        <v>5339</v>
      </c>
    </row>
    <row r="3251" spans="16:18" x14ac:dyDescent="0.25">
      <c r="P3251" t="s">
        <v>5378</v>
      </c>
      <c r="Q3251" t="s">
        <v>97</v>
      </c>
      <c r="R3251" t="s">
        <v>5340</v>
      </c>
    </row>
    <row r="3252" spans="16:18" x14ac:dyDescent="0.25">
      <c r="P3252" t="s">
        <v>5379</v>
      </c>
      <c r="Q3252" t="s">
        <v>97</v>
      </c>
      <c r="R3252" t="s">
        <v>5341</v>
      </c>
    </row>
    <row r="3253" spans="16:18" x14ac:dyDescent="0.25">
      <c r="P3253" t="s">
        <v>5380</v>
      </c>
      <c r="Q3253" t="s">
        <v>97</v>
      </c>
      <c r="R3253" t="s">
        <v>5342</v>
      </c>
    </row>
    <row r="3254" spans="16:18" x14ac:dyDescent="0.25">
      <c r="P3254" t="s">
        <v>5381</v>
      </c>
      <c r="Q3254" t="s">
        <v>97</v>
      </c>
      <c r="R3254" t="s">
        <v>5343</v>
      </c>
    </row>
    <row r="3255" spans="16:18" x14ac:dyDescent="0.25">
      <c r="P3255" t="s">
        <v>5382</v>
      </c>
      <c r="Q3255" t="s">
        <v>97</v>
      </c>
      <c r="R3255" t="s">
        <v>5344</v>
      </c>
    </row>
    <row r="3256" spans="16:18" x14ac:dyDescent="0.25">
      <c r="P3256" t="s">
        <v>5383</v>
      </c>
      <c r="Q3256" t="s">
        <v>97</v>
      </c>
      <c r="R3256" t="s">
        <v>5345</v>
      </c>
    </row>
    <row r="3257" spans="16:18" x14ac:dyDescent="0.25">
      <c r="P3257" t="s">
        <v>5384</v>
      </c>
      <c r="Q3257" t="s">
        <v>97</v>
      </c>
      <c r="R3257" t="s">
        <v>5346</v>
      </c>
    </row>
    <row r="3258" spans="16:18" x14ac:dyDescent="0.25">
      <c r="P3258" t="s">
        <v>5385</v>
      </c>
      <c r="Q3258" t="s">
        <v>97</v>
      </c>
      <c r="R3258" t="s">
        <v>5347</v>
      </c>
    </row>
    <row r="3259" spans="16:18" x14ac:dyDescent="0.25">
      <c r="P3259" t="s">
        <v>5386</v>
      </c>
      <c r="Q3259" t="s">
        <v>97</v>
      </c>
      <c r="R3259" t="s">
        <v>5348</v>
      </c>
    </row>
    <row r="3260" spans="16:18" x14ac:dyDescent="0.25">
      <c r="P3260" t="s">
        <v>5387</v>
      </c>
      <c r="Q3260" t="s">
        <v>97</v>
      </c>
      <c r="R3260" t="s">
        <v>5349</v>
      </c>
    </row>
    <row r="3261" spans="16:18" x14ac:dyDescent="0.25">
      <c r="P3261" t="s">
        <v>5388</v>
      </c>
      <c r="Q3261" t="s">
        <v>97</v>
      </c>
      <c r="R3261" t="s">
        <v>5350</v>
      </c>
    </row>
    <row r="3262" spans="16:18" x14ac:dyDescent="0.25">
      <c r="P3262" t="s">
        <v>5389</v>
      </c>
      <c r="Q3262" t="s">
        <v>97</v>
      </c>
      <c r="R3262" t="s">
        <v>5351</v>
      </c>
    </row>
  </sheetData>
  <sheetProtection algorithmName="SHA-512" hashValue="e9naoMpRX+d+yWCPXPKu0l2qpIwRGsGQU+m2cTv99EJNoQKIuoAspSu7zFgKVEpLXaS+SQ2PhZiAADl+vj6G1Q==" saltValue="dYD/eITBSWS5tlZuh8wrJw==" spinCount="100000" sheet="1" objects="1" scenarios="1"/>
  <sortState xmlns:xlrd2="http://schemas.microsoft.com/office/spreadsheetml/2017/richdata2" ref="M3:M50">
    <sortCondition ref="M3:M50"/>
  </sortState>
  <pageMargins left="0.7" right="0.7" top="0.75" bottom="0.75" header="0.3" footer="0.3"/>
  <pageSetup orientation="portrait" verticalDpi="0" r:id="rId1"/>
  <tableParts count="1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3AEFF-7ABB-42C4-B430-7C821AF8F175}">
  <sheetPr>
    <tabColor theme="7"/>
  </sheetPr>
  <dimension ref="A1:F12"/>
  <sheetViews>
    <sheetView workbookViewId="0"/>
  </sheetViews>
  <sheetFormatPr defaultRowHeight="15" x14ac:dyDescent="0.25"/>
  <cols>
    <col min="1" max="1" width="31.7109375" customWidth="1"/>
    <col min="2" max="2" width="51.5703125" customWidth="1"/>
    <col min="3" max="3" width="101" customWidth="1"/>
    <col min="5" max="5" width="17.7109375" bestFit="1" customWidth="1"/>
    <col min="6" max="6" width="10.85546875" bestFit="1" customWidth="1"/>
  </cols>
  <sheetData>
    <row r="1" spans="1:6" x14ac:dyDescent="0.25">
      <c r="A1" t="s">
        <v>10</v>
      </c>
      <c r="D1" s="3" t="s">
        <v>5393</v>
      </c>
      <c r="E1" s="78" t="s">
        <v>5394</v>
      </c>
      <c r="F1" s="77" t="s">
        <v>5395</v>
      </c>
    </row>
    <row r="3" spans="1:6" x14ac:dyDescent="0.25">
      <c r="A3" t="s">
        <v>11</v>
      </c>
      <c r="B3" t="s">
        <v>12</v>
      </c>
      <c r="C3" t="s">
        <v>13</v>
      </c>
    </row>
    <row r="4" spans="1:6" x14ac:dyDescent="0.25">
      <c r="A4" t="s">
        <v>5461</v>
      </c>
      <c r="B4" t="s">
        <v>5465</v>
      </c>
      <c r="C4" s="79" t="str">
        <f>IF(APP_SELECTION!B3&lt;&gt;"",APP_SELECTION!B3,"")</f>
        <v/>
      </c>
    </row>
    <row r="5" spans="1:6" x14ac:dyDescent="0.25">
      <c r="A5" t="s">
        <v>5469</v>
      </c>
      <c r="B5" t="s">
        <v>14</v>
      </c>
      <c r="C5" s="75" t="str" cm="1">
        <f t="array" ref="C5">IFERROR(IF(ATTR_PROG_DESC_SELECTED&lt;&gt;"",INDEX(RANGE_LOOKUP_PROGRAM_CODE,MATCH(ATTR_PROG_DESC_SELECTED,RANGE_LOOKUP_PROGRAM_DESCRIPTIONS,0)),""),"")</f>
        <v/>
      </c>
    </row>
    <row r="6" spans="1:6" x14ac:dyDescent="0.25">
      <c r="A6" t="s">
        <v>5463</v>
      </c>
      <c r="B6" t="s">
        <v>5464</v>
      </c>
      <c r="C6" s="76" t="str">
        <f>IFERROR(VLOOKUP(ATTR_PROG_CODE,TBL_LOOKUP_PROGRAMS[],4,FALSE),"")</f>
        <v/>
      </c>
    </row>
    <row r="7" spans="1:6" x14ac:dyDescent="0.25">
      <c r="A7" t="s">
        <v>5466</v>
      </c>
      <c r="B7" t="s">
        <v>5467</v>
      </c>
      <c r="C7" s="80" t="str">
        <f>IF(APP_SELECTION!B6&lt;&gt;"",APP_SELECTION!B6,"")</f>
        <v/>
      </c>
    </row>
    <row r="8" spans="1:6" x14ac:dyDescent="0.25">
      <c r="A8" t="s">
        <v>5468</v>
      </c>
      <c r="B8" t="s">
        <v>23</v>
      </c>
      <c r="C8" s="75" t="str">
        <f>IFERROR(INDEX(TBL_LOOKUP_DRFLOANTYPES[LOANTYPE_CODE],MATCH(ATTR_DRF_LOANTYPE_DESC_SELECTED,TBL_LOOKUP_DRFLOANTYPES[LOANTYPE_DESCRIPTION],0)),"")</f>
        <v/>
      </c>
    </row>
    <row r="9" spans="1:6" x14ac:dyDescent="0.25">
      <c r="A9" t="s">
        <v>15</v>
      </c>
      <c r="B9" t="s">
        <v>16</v>
      </c>
      <c r="C9" s="75" t="str" cm="1">
        <f t="array" ref="C9">IFERROR(INDEX(TBL_LOOKUP_APP_TARGETS[APP_TAB_TARGET],IFERROR(MATCH(ATTR_PROG_CODE&amp;"_"&amp;ATTR_DRF_LOANTYPE_CODE,TBL_LOOKUP_APP_TARGETS[PROGRAM_LOANTYPE_CODE],0),MATCH(ATTR_PROG_CODE,TBL_LOOKUP_APP_TARGETS[PROGRAM_LOANTYPE_CODE],0))),"")</f>
        <v/>
      </c>
    </row>
    <row r="10" spans="1:6" x14ac:dyDescent="0.25">
      <c r="A10" t="s">
        <v>17</v>
      </c>
      <c r="B10" t="s">
        <v>19</v>
      </c>
      <c r="C10" s="75" t="str">
        <f>IFERROR(INDEX(TBL_LOOKUP_PROGRAMS[PROGRAM_SHORTNAME],MATCH(ATTR_PROG_CODE,TBL_LOOKUP_PROGRAMS[PROGRAM_CODE],0)),"")</f>
        <v/>
      </c>
    </row>
    <row r="11" spans="1:6" x14ac:dyDescent="0.25">
      <c r="A11" t="s">
        <v>18</v>
      </c>
      <c r="B11" t="s">
        <v>20</v>
      </c>
      <c r="C11" s="75" t="str">
        <f>IFERROR(INDEX(TBL_LOOKUP_PROGRAMS[PROGRAM_DESCRIPTION],MATCH(ATTR_PROG_CODE,TBL_LOOKUP_PROGRAMS[PROGRAM_CODE],0)),"")</f>
        <v/>
      </c>
    </row>
    <row r="12" spans="1:6" x14ac:dyDescent="0.25">
      <c r="A12" t="s">
        <v>5567</v>
      </c>
      <c r="B12" t="s">
        <v>5572</v>
      </c>
      <c r="C12" s="75" t="str" cm="1">
        <f t="array" ref="C12">IFERROR(INDEX(TBL_LOOKUP_APP_TARGETS[CERT_TAB_TARGET],IFERROR(MATCH(ATTR_PROG_CODE&amp;"_"&amp;ATTR_DRF_LOANTYPE_CODE,TBL_LOOKUP_APP_TARGETS[PROGRAM_LOANTYPE_CODE],0),MATCH(ATTR_PROG_CODE,TBL_LOOKUP_APP_TARGETS[PROGRAM_LOANTYPE_CODE],0))),"")</f>
        <v/>
      </c>
    </row>
  </sheetData>
  <sheetProtection algorithmName="SHA-512" hashValue="AjosuNFPTYW7dl+gNkllMv066spuHEhAsOcB9f+x0oZS+cc7sa/6KaPe0FjIX0Vyv+G+4pA4jb8LjpT5HZJtzg==" saltValue="jiQJB0zQWVS7AdsO/YWUqw==" spinCount="100000" sheet="1" objects="1" scenarios="1"/>
  <pageMargins left="0.7" right="0.7" top="0.75" bottom="0.75" header="0.3" footer="0.3"/>
  <pageSetup orientation="portrait" verticalDpi="0"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95E9-7B00-453A-8344-2BF328472062}">
  <sheetPr>
    <tabColor theme="7"/>
  </sheetPr>
  <dimension ref="A1:D9"/>
  <sheetViews>
    <sheetView workbookViewId="0"/>
  </sheetViews>
  <sheetFormatPr defaultRowHeight="15" x14ac:dyDescent="0.25"/>
  <cols>
    <col min="1" max="1" width="29.42578125" customWidth="1"/>
    <col min="2" max="2" width="45.85546875" customWidth="1"/>
    <col min="3" max="3" width="16.5703125" customWidth="1"/>
    <col min="4" max="4" width="51.42578125" style="4" bestFit="1" customWidth="1"/>
  </cols>
  <sheetData>
    <row r="1" spans="1:4" x14ac:dyDescent="0.25">
      <c r="A1" t="s">
        <v>5443</v>
      </c>
    </row>
    <row r="3" spans="1:4" x14ac:dyDescent="0.25">
      <c r="A3" t="s">
        <v>5444</v>
      </c>
      <c r="B3" t="s">
        <v>5445</v>
      </c>
      <c r="C3" t="s">
        <v>5446</v>
      </c>
      <c r="D3" s="4" t="s">
        <v>5447</v>
      </c>
    </row>
    <row r="4" spans="1:4" x14ac:dyDescent="0.25">
      <c r="A4" t="s">
        <v>5449</v>
      </c>
      <c r="B4" t="s">
        <v>5450</v>
      </c>
      <c r="C4" t="s">
        <v>5451</v>
      </c>
      <c r="D4" s="5">
        <v>46080</v>
      </c>
    </row>
    <row r="5" spans="1:4" x14ac:dyDescent="0.25">
      <c r="A5" t="s">
        <v>5452</v>
      </c>
      <c r="B5" t="s">
        <v>5453</v>
      </c>
      <c r="C5" t="s">
        <v>5448</v>
      </c>
      <c r="D5" s="4" t="s">
        <v>5727</v>
      </c>
    </row>
    <row r="6" spans="1:4" x14ac:dyDescent="0.25">
      <c r="A6" t="s">
        <v>5454</v>
      </c>
      <c r="B6" t="s">
        <v>5455</v>
      </c>
      <c r="C6" t="s">
        <v>5448</v>
      </c>
      <c r="D6" s="4" t="str">
        <f>D5&amp;": Community Lending Programs Application Form"</f>
        <v>CLP-002: Community Lending Programs Application Form</v>
      </c>
    </row>
    <row r="7" spans="1:4" x14ac:dyDescent="0.25">
      <c r="A7" t="s">
        <v>5459</v>
      </c>
      <c r="B7" t="s">
        <v>5460</v>
      </c>
      <c r="C7" t="s">
        <v>5448</v>
      </c>
      <c r="D7" s="4" t="s">
        <v>5488</v>
      </c>
    </row>
    <row r="8" spans="1:4" x14ac:dyDescent="0.25">
      <c r="A8" t="s">
        <v>5731</v>
      </c>
      <c r="B8" t="s">
        <v>5732</v>
      </c>
      <c r="C8" t="s">
        <v>5448</v>
      </c>
      <c r="D8" s="4" t="s">
        <v>5773</v>
      </c>
    </row>
    <row r="9" spans="1:4" x14ac:dyDescent="0.25">
      <c r="A9" t="s">
        <v>5766</v>
      </c>
      <c r="B9" t="s">
        <v>5767</v>
      </c>
      <c r="C9" t="s">
        <v>5768</v>
      </c>
      <c r="D9" s="208">
        <v>0.03</v>
      </c>
    </row>
  </sheetData>
  <sheetProtection algorithmName="SHA-512" hashValue="S2sMVlGdjAs9lIQmAKX0PdQpfgxmF4PnDwGEQuHHm1Z75UYPmB7A0U3VHdsj6rEgS8vj6Gsi45nR7r50FnnlQA==" saltValue="c2J1Zj87dIjvA1ntnd8uMw==" spinCount="100000" sheet="1" objects="1" scenarios="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52360-DC8E-4B92-8A22-2FFE1AB72380}">
  <sheetPr>
    <tabColor theme="9"/>
    <pageSetUpPr fitToPage="1"/>
  </sheetPr>
  <dimension ref="A1:BL266"/>
  <sheetViews>
    <sheetView showGridLines="0" showRowColHeaders="0" zoomScaleNormal="100" workbookViewId="0">
      <pane ySplit="14" topLeftCell="A15" activePane="bottomLeft" state="frozen"/>
      <selection pane="bottomLeft" activeCell="E6" sqref="E6:G6"/>
    </sheetView>
  </sheetViews>
  <sheetFormatPr defaultColWidth="0" defaultRowHeight="15" x14ac:dyDescent="0.25"/>
  <cols>
    <col min="1" max="1" width="1.28515625" customWidth="1"/>
    <col min="2" max="2" width="5.85546875" customWidth="1"/>
    <col min="3" max="3" width="6.28515625" customWidth="1"/>
    <col min="4" max="4" width="16.28515625" customWidth="1"/>
    <col min="5" max="5" width="12.140625" customWidth="1"/>
    <col min="6" max="6" width="15.42578125" customWidth="1"/>
    <col min="7" max="7" width="16" customWidth="1"/>
    <col min="8" max="8" width="22.85546875" customWidth="1"/>
    <col min="9" max="9" width="19.85546875" customWidth="1"/>
    <col min="10" max="10" width="19" bestFit="1" customWidth="1"/>
    <col min="11" max="11" width="8.42578125" customWidth="1"/>
    <col min="12" max="12" width="11.140625" customWidth="1"/>
    <col min="13" max="13" width="16.140625" customWidth="1"/>
    <col min="14" max="14" width="21" customWidth="1"/>
    <col min="15" max="15" width="16.7109375" customWidth="1"/>
    <col min="16" max="16" width="10" customWidth="1"/>
    <col min="17" max="17" width="12.42578125" customWidth="1"/>
    <col min="18" max="18" width="15" customWidth="1"/>
    <col min="19" max="19" width="14.85546875" customWidth="1"/>
    <col min="20" max="20" width="9.5703125" customWidth="1"/>
    <col min="21" max="21" width="34.7109375" customWidth="1"/>
    <col min="22" max="22" width="13.28515625" customWidth="1"/>
    <col min="23" max="23" width="11.7109375" customWidth="1"/>
    <col min="24" max="24" width="17.140625" customWidth="1"/>
    <col min="25" max="25" width="7.42578125" customWidth="1"/>
    <col min="26" max="26" width="9.28515625" customWidth="1"/>
    <col min="27" max="27" width="11.28515625" customWidth="1"/>
    <col min="28" max="28" width="11.5703125" customWidth="1"/>
    <col min="29" max="29" width="7.42578125" customWidth="1"/>
    <col min="30" max="30" width="9.28515625" customWidth="1"/>
    <col min="31" max="31" width="11.28515625" customWidth="1"/>
    <col min="32" max="32" width="13.85546875" customWidth="1"/>
    <col min="33" max="34" width="14.42578125" customWidth="1"/>
    <col min="35" max="35" width="11.28515625" customWidth="1"/>
    <col min="36" max="36" width="12.5703125" customWidth="1"/>
    <col min="37" max="38" width="20.5703125" hidden="1" customWidth="1"/>
    <col min="39" max="39" width="28.85546875" hidden="1" customWidth="1"/>
    <col min="40" max="40" width="19.28515625" hidden="1" customWidth="1"/>
    <col min="41" max="43" width="16.140625" hidden="1" customWidth="1"/>
    <col min="44" max="44" width="30.42578125" hidden="1" customWidth="1"/>
    <col min="45" max="45" width="20.85546875" style="4" hidden="1" customWidth="1"/>
    <col min="46" max="46" width="29.5703125" hidden="1" customWidth="1"/>
    <col min="47" max="47" width="30" hidden="1" customWidth="1"/>
    <col min="48" max="50" width="25.28515625" hidden="1" customWidth="1"/>
    <col min="51" max="51" width="35.140625" hidden="1" customWidth="1"/>
    <col min="52" max="52" width="31.42578125" hidden="1" customWidth="1"/>
    <col min="53" max="53" width="33.42578125" hidden="1" customWidth="1"/>
    <col min="54" max="54" width="2.42578125" customWidth="1"/>
    <col min="55" max="55" width="25" hidden="1" customWidth="1"/>
    <col min="56" max="56" width="16.42578125" hidden="1" customWidth="1"/>
    <col min="57" max="57" width="1.5703125" hidden="1" customWidth="1"/>
    <col min="58" max="64" width="0" hidden="1" customWidth="1"/>
    <col min="65" max="16384" width="9.140625" hidden="1"/>
  </cols>
  <sheetData>
    <row r="1" spans="1:54" ht="22.5" customHeight="1" x14ac:dyDescent="0.25">
      <c r="A1" s="210"/>
      <c r="B1" s="211" t="str">
        <f>"Community Lending Programs (CLP): "&amp;ATTR_PROG_SHORTNAME&amp;" Application"</f>
        <v>Community Lending Programs (CLP):  Application</v>
      </c>
      <c r="C1" s="212"/>
      <c r="D1" s="213"/>
      <c r="E1" s="213"/>
      <c r="F1" s="213"/>
      <c r="G1" s="213"/>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5"/>
      <c r="AL1" s="215"/>
      <c r="AM1" s="214"/>
      <c r="AN1" s="214"/>
      <c r="AO1" s="214"/>
      <c r="AP1" s="214"/>
      <c r="AQ1" s="214"/>
      <c r="AR1" s="214"/>
      <c r="AS1" s="214"/>
      <c r="AT1" s="214"/>
      <c r="AU1" s="214"/>
      <c r="AV1" s="214"/>
      <c r="AW1" s="214"/>
      <c r="AX1" s="214"/>
      <c r="AY1" s="214"/>
      <c r="AZ1" s="214"/>
      <c r="BA1" s="214"/>
      <c r="BB1" s="214"/>
    </row>
    <row r="2" spans="1:54" ht="8.1" customHeight="1" x14ac:dyDescent="0.25">
      <c r="AK2" s="4"/>
      <c r="AL2" s="4"/>
      <c r="AS2"/>
    </row>
    <row r="3" spans="1:54" ht="21.95" customHeight="1" x14ac:dyDescent="0.25">
      <c r="A3" s="18"/>
      <c r="B3" s="37" t="s">
        <v>5489</v>
      </c>
      <c r="C3" s="21"/>
      <c r="D3" s="19"/>
      <c r="E3" s="20"/>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85"/>
      <c r="AL3" s="85"/>
      <c r="AM3" s="19"/>
      <c r="AN3" s="19"/>
      <c r="AO3" s="19"/>
      <c r="AP3" s="19"/>
      <c r="AQ3" s="19"/>
      <c r="AR3" s="19"/>
      <c r="AS3" s="19"/>
      <c r="AT3" s="19"/>
      <c r="AU3" s="19"/>
      <c r="AV3" s="19"/>
      <c r="AW3" s="19"/>
      <c r="AX3" s="19"/>
      <c r="AY3" s="19"/>
      <c r="AZ3" s="19"/>
      <c r="BA3" s="19"/>
      <c r="BB3" s="19"/>
    </row>
    <row r="4" spans="1:54" ht="12" customHeight="1" x14ac:dyDescent="0.25">
      <c r="AL4" s="4"/>
      <c r="AM4" s="4"/>
      <c r="AN4" s="4"/>
      <c r="AO4" s="4"/>
      <c r="AP4" s="4"/>
      <c r="AQ4" s="4"/>
      <c r="AS4"/>
    </row>
    <row r="5" spans="1:54" ht="20.100000000000001" customHeight="1" x14ac:dyDescent="0.25">
      <c r="B5" s="252" t="s">
        <v>5525</v>
      </c>
      <c r="C5" s="252"/>
      <c r="D5" s="252"/>
      <c r="E5" s="252" t="s">
        <v>5526</v>
      </c>
      <c r="F5" s="252"/>
      <c r="G5" s="252"/>
      <c r="H5" s="28" t="s">
        <v>5527</v>
      </c>
      <c r="I5" s="28" t="s">
        <v>5557</v>
      </c>
      <c r="J5" s="28" t="s">
        <v>5534</v>
      </c>
      <c r="K5" s="236" t="s">
        <v>5535</v>
      </c>
      <c r="L5" s="236"/>
      <c r="M5" s="236" t="s">
        <v>5550</v>
      </c>
      <c r="N5" s="236"/>
      <c r="O5" s="28" t="s">
        <v>5549</v>
      </c>
    </row>
    <row r="6" spans="1:54" ht="20.100000000000001" customHeight="1" x14ac:dyDescent="0.25">
      <c r="B6" s="253" t="str">
        <f>ATTR_PROG_SHORTNAME</f>
        <v/>
      </c>
      <c r="C6" s="253"/>
      <c r="D6" s="253"/>
      <c r="E6" s="254"/>
      <c r="F6" s="254"/>
      <c r="G6" s="254"/>
      <c r="H6" s="30">
        <f>SUM(TBL_CIPDRFRESI_LOANPOOL[LOAN_AMOUNT_ADDR_PORTION])</f>
        <v>0</v>
      </c>
      <c r="I6" s="36" t="e">
        <f ca="1">IF(AND(K6="Yes",COUNTIF(TBL_CIPDRFRESI_LOANPOOL[REC_STATUS_CODE],1)&gt;0,COUNTIF(TBL_CIPDRFRESI_LOANPOOL[REC_STATUS_CODE],"&lt;1")=0),"Yes","No")</f>
        <v>#REF!</v>
      </c>
      <c r="J6" s="74" t="e">
        <f ca="1">HYPERLINK("#"&amp;ATTR_CERT_TAB_TARGET&amp;"!TARGET_TOP",IF(K6="No","Complete Certification","View Certification"))</f>
        <v>#REF!</v>
      </c>
      <c r="K6" s="237" t="e" cm="1">
        <f t="array" aca="1" ref="K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L6" s="237"/>
      <c r="M6" s="237" t="e" cm="1">
        <f t="array" aca="1" ref="M6" ca="1">IF(INDIRECT(ATTR_CERT_TAB_TARGET&amp;"!CERT_MEMBER_REPRESENTATIVE_NAME")&lt;&gt;"",INDIRECT(ATTR_CERT_TAB_TARGET&amp;"!CERT_MEMBER_REPRESENTATIVE_NAME"),"")</f>
        <v>#REF!</v>
      </c>
      <c r="N6" s="237"/>
      <c r="O6" s="99" t="e" cm="1">
        <f t="array" aca="1" ref="O6" ca="1">IF(INDIRECT(ATTR_CERT_TAB_TARGET&amp;"!CERT_DATE")&lt;&gt;"",INDIRECT(ATTR_CERT_TAB_TARGET&amp;"!CERT_DATE"),"")</f>
        <v>#REF!</v>
      </c>
    </row>
    <row r="7" spans="1:54" ht="12" customHeight="1" x14ac:dyDescent="0.25">
      <c r="AK7" s="4"/>
      <c r="AL7" s="4"/>
      <c r="AS7"/>
    </row>
    <row r="8" spans="1:54" ht="21.95" customHeight="1" x14ac:dyDescent="0.25">
      <c r="A8" s="18"/>
      <c r="B8" s="37" t="s">
        <v>5490</v>
      </c>
      <c r="C8" s="21"/>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9"/>
      <c r="AK8" s="85"/>
      <c r="AL8" s="85"/>
      <c r="AM8" s="19"/>
      <c r="AN8" s="19"/>
      <c r="AO8" s="19"/>
      <c r="AP8" s="19"/>
      <c r="AQ8" s="19"/>
      <c r="AR8" s="19"/>
      <c r="AS8" s="19"/>
      <c r="AT8" s="19"/>
      <c r="AU8" s="19"/>
      <c r="AV8" s="19"/>
      <c r="AW8" s="19"/>
      <c r="AX8" s="19"/>
      <c r="AY8" s="19"/>
      <c r="AZ8" s="19"/>
      <c r="BA8" s="19"/>
      <c r="BB8" s="19"/>
    </row>
    <row r="9" spans="1:54" ht="25.5" customHeight="1" x14ac:dyDescent="0.25">
      <c r="A9" s="66"/>
      <c r="B9" s="67" t="s">
        <v>5564</v>
      </c>
      <c r="C9" s="66"/>
      <c r="D9" s="68">
        <v>1</v>
      </c>
      <c r="E9" s="69" t="s">
        <v>5562</v>
      </c>
      <c r="F9" s="66"/>
      <c r="G9" s="68">
        <v>0</v>
      </c>
      <c r="H9" s="69" t="s">
        <v>5563</v>
      </c>
      <c r="I9" s="68">
        <v>-1</v>
      </c>
      <c r="J9" s="69" t="s">
        <v>5528</v>
      </c>
      <c r="K9" s="68"/>
      <c r="L9" s="69"/>
      <c r="M9" s="66"/>
      <c r="N9" s="66"/>
      <c r="O9" s="66"/>
      <c r="P9" s="66"/>
      <c r="Q9" s="66"/>
      <c r="R9" s="66"/>
      <c r="S9" s="66"/>
      <c r="T9" s="66"/>
      <c r="U9" s="66"/>
      <c r="V9" s="66"/>
      <c r="W9" s="66"/>
      <c r="X9" s="66"/>
      <c r="Y9" s="66"/>
      <c r="Z9" s="66"/>
      <c r="AA9" s="66"/>
      <c r="AB9" s="66"/>
      <c r="AC9" s="66"/>
      <c r="AD9" s="66"/>
      <c r="AE9" s="66"/>
      <c r="AF9" s="66"/>
      <c r="AG9" s="66"/>
      <c r="AH9" s="66"/>
      <c r="AI9" s="66"/>
      <c r="AJ9" s="66"/>
      <c r="AK9" s="86"/>
      <c r="AL9" s="86"/>
      <c r="AM9" s="66"/>
      <c r="AN9" s="66"/>
      <c r="AO9" s="66"/>
      <c r="AP9" s="66"/>
      <c r="AQ9" s="66"/>
      <c r="AR9" s="66"/>
      <c r="AS9" s="66"/>
      <c r="AT9" s="66"/>
      <c r="AU9" s="66"/>
      <c r="AV9" s="66"/>
      <c r="AW9" s="66"/>
      <c r="AX9" s="66"/>
      <c r="AY9" s="66"/>
      <c r="AZ9" s="66"/>
      <c r="BA9" s="66"/>
      <c r="BB9" s="66"/>
    </row>
    <row r="10" spans="1:54" ht="7.5" customHeight="1" x14ac:dyDescent="0.25">
      <c r="AK10" s="4"/>
      <c r="AL10" s="4"/>
      <c r="AS10"/>
    </row>
    <row r="11" spans="1:54" s="17" customFormat="1" ht="24" customHeight="1" thickBot="1" x14ac:dyDescent="0.3">
      <c r="U11" s="240" t="s">
        <v>5620</v>
      </c>
      <c r="V11" s="240"/>
      <c r="W11" s="240"/>
      <c r="X11" s="240"/>
      <c r="Y11" s="240"/>
      <c r="Z11" s="240"/>
      <c r="AA11" s="240"/>
      <c r="AB11" s="240"/>
      <c r="AC11" s="240"/>
      <c r="AD11" s="240"/>
      <c r="AE11" s="240"/>
      <c r="AF11" s="240"/>
      <c r="AG11" s="240"/>
      <c r="AH11" s="240"/>
      <c r="AI11" s="240"/>
      <c r="AJ11" s="240"/>
      <c r="AK11" s="109"/>
      <c r="AL11" s="109"/>
    </row>
    <row r="12" spans="1:54" ht="19.5" customHeight="1" x14ac:dyDescent="0.25">
      <c r="D12" s="255" t="s">
        <v>5524</v>
      </c>
      <c r="E12" s="256"/>
      <c r="F12" s="256"/>
      <c r="G12" s="256"/>
      <c r="H12" s="256"/>
      <c r="I12" s="242" t="s">
        <v>5547</v>
      </c>
      <c r="J12" s="243"/>
      <c r="K12" s="243"/>
      <c r="L12" s="243"/>
      <c r="M12" s="243"/>
      <c r="N12" s="238" t="s">
        <v>5607</v>
      </c>
      <c r="O12" s="239"/>
      <c r="P12" s="238" t="s">
        <v>5608</v>
      </c>
      <c r="Q12" s="239"/>
      <c r="R12" s="239"/>
      <c r="S12" s="239"/>
      <c r="T12" s="239"/>
      <c r="U12" s="101" t="s">
        <v>5625</v>
      </c>
      <c r="V12" s="228" t="s">
        <v>5417</v>
      </c>
      <c r="W12" s="229"/>
      <c r="X12" s="228" t="s">
        <v>5418</v>
      </c>
      <c r="Y12" s="229"/>
      <c r="Z12" s="229"/>
      <c r="AA12" s="229"/>
      <c r="AB12" s="229"/>
      <c r="AC12" s="228" t="s">
        <v>5640</v>
      </c>
      <c r="AD12" s="229"/>
      <c r="AE12" s="229"/>
      <c r="AF12" s="229"/>
      <c r="AG12" s="228" t="s">
        <v>5648</v>
      </c>
      <c r="AH12" s="229"/>
      <c r="AI12" s="241"/>
      <c r="AJ12" s="44" t="s">
        <v>5553</v>
      </c>
      <c r="AK12" s="4"/>
      <c r="AL12" s="4"/>
      <c r="AS12"/>
    </row>
    <row r="13" spans="1:54" x14ac:dyDescent="0.25">
      <c r="B13" s="258" t="s">
        <v>5518</v>
      </c>
      <c r="C13" s="258" t="s">
        <v>5519</v>
      </c>
      <c r="D13" s="235" t="s">
        <v>5520</v>
      </c>
      <c r="E13" s="235" t="s">
        <v>5521</v>
      </c>
      <c r="F13" s="235" t="s">
        <v>5522</v>
      </c>
      <c r="G13" s="235" t="s">
        <v>5523</v>
      </c>
      <c r="H13" s="230" t="s">
        <v>5537</v>
      </c>
      <c r="I13" s="232" t="s">
        <v>5541</v>
      </c>
      <c r="J13" s="234" t="s">
        <v>5542</v>
      </c>
      <c r="K13" s="234" t="s">
        <v>5543</v>
      </c>
      <c r="L13" s="234" t="s">
        <v>5544</v>
      </c>
      <c r="M13" s="230" t="s">
        <v>5545</v>
      </c>
      <c r="N13" s="232" t="s">
        <v>5604</v>
      </c>
      <c r="O13" s="230" t="s">
        <v>5606</v>
      </c>
      <c r="P13" s="232" t="s">
        <v>5609</v>
      </c>
      <c r="Q13" s="234" t="s">
        <v>5621</v>
      </c>
      <c r="R13" s="234" t="s">
        <v>5622</v>
      </c>
      <c r="S13" s="234" t="s">
        <v>5613</v>
      </c>
      <c r="T13" s="230" t="s">
        <v>5615</v>
      </c>
      <c r="U13" s="247" t="s">
        <v>5623</v>
      </c>
      <c r="V13" s="232" t="s">
        <v>5626</v>
      </c>
      <c r="W13" s="230" t="s">
        <v>5628</v>
      </c>
      <c r="X13" s="232" t="s">
        <v>5574</v>
      </c>
      <c r="Y13" s="234" t="s">
        <v>5634</v>
      </c>
      <c r="Z13" s="234" t="s">
        <v>5635</v>
      </c>
      <c r="AA13" s="234" t="s">
        <v>5636</v>
      </c>
      <c r="AB13" s="230" t="s">
        <v>5637</v>
      </c>
      <c r="AC13" s="232" t="s">
        <v>5634</v>
      </c>
      <c r="AD13" s="234" t="s">
        <v>5635</v>
      </c>
      <c r="AE13" s="234" t="s">
        <v>5636</v>
      </c>
      <c r="AF13" s="230" t="s">
        <v>5641</v>
      </c>
      <c r="AG13" s="232" t="s">
        <v>5652</v>
      </c>
      <c r="AH13" s="234" t="s">
        <v>5653</v>
      </c>
      <c r="AI13" s="230" t="s">
        <v>5654</v>
      </c>
      <c r="AJ13" s="232" t="s">
        <v>5552</v>
      </c>
      <c r="AK13" s="4"/>
      <c r="AL13" s="4"/>
      <c r="AS13"/>
    </row>
    <row r="14" spans="1:54" ht="15" customHeight="1" x14ac:dyDescent="0.25">
      <c r="B14" s="259"/>
      <c r="C14" s="259"/>
      <c r="D14" s="257"/>
      <c r="E14" s="257"/>
      <c r="F14" s="257"/>
      <c r="G14" s="257"/>
      <c r="H14" s="231"/>
      <c r="I14" s="233"/>
      <c r="J14" s="235"/>
      <c r="K14" s="235"/>
      <c r="L14" s="235"/>
      <c r="M14" s="231"/>
      <c r="N14" s="233"/>
      <c r="O14" s="231"/>
      <c r="P14" s="233"/>
      <c r="Q14" s="235"/>
      <c r="R14" s="235"/>
      <c r="S14" s="235"/>
      <c r="T14" s="231"/>
      <c r="U14" s="248"/>
      <c r="V14" s="233"/>
      <c r="W14" s="231"/>
      <c r="X14" s="233"/>
      <c r="Y14" s="235"/>
      <c r="Z14" s="235"/>
      <c r="AA14" s="235"/>
      <c r="AB14" s="231"/>
      <c r="AC14" s="233"/>
      <c r="AD14" s="235"/>
      <c r="AE14" s="235"/>
      <c r="AF14" s="231"/>
      <c r="AG14" s="233"/>
      <c r="AH14" s="235"/>
      <c r="AI14" s="231"/>
      <c r="AJ14" s="233"/>
      <c r="AK14" s="4"/>
      <c r="AL14" s="110"/>
      <c r="AS14"/>
    </row>
    <row r="15" spans="1:54" s="17" customFormat="1" ht="26.1" customHeight="1" thickBot="1" x14ac:dyDescent="0.3">
      <c r="B15" s="150">
        <v>1</v>
      </c>
      <c r="C15" s="151" t="s">
        <v>5517</v>
      </c>
      <c r="D15" s="152">
        <v>123456</v>
      </c>
      <c r="E15" s="153">
        <v>44180</v>
      </c>
      <c r="F15" s="154">
        <v>450000</v>
      </c>
      <c r="G15" s="155" t="s">
        <v>5403</v>
      </c>
      <c r="H15" s="156"/>
      <c r="I15" s="157" t="s">
        <v>5548</v>
      </c>
      <c r="J15" s="158" t="s">
        <v>5555</v>
      </c>
      <c r="K15" s="159" t="s">
        <v>42</v>
      </c>
      <c r="L15" s="159">
        <v>10590</v>
      </c>
      <c r="M15" s="160" t="s">
        <v>3230</v>
      </c>
      <c r="N15" s="161">
        <v>100000</v>
      </c>
      <c r="O15" s="162">
        <f>N15*1.15</f>
        <v>114999.99999999999</v>
      </c>
      <c r="P15" s="163" t="s">
        <v>5411</v>
      </c>
      <c r="Q15" s="150"/>
      <c r="R15" s="150"/>
      <c r="S15" s="150"/>
      <c r="T15" s="164"/>
      <c r="U15" s="165" t="s">
        <v>5417</v>
      </c>
      <c r="V15" s="166">
        <v>65000</v>
      </c>
      <c r="W15" s="167">
        <f>V15/N15</f>
        <v>0.65</v>
      </c>
      <c r="X15" s="163"/>
      <c r="Y15" s="159"/>
      <c r="Z15" s="159"/>
      <c r="AA15" s="159"/>
      <c r="AB15" s="168"/>
      <c r="AC15" s="163"/>
      <c r="AD15" s="159"/>
      <c r="AE15" s="159"/>
      <c r="AF15" s="168"/>
      <c r="AG15" s="163"/>
      <c r="AH15" s="159"/>
      <c r="AI15" s="168"/>
      <c r="AJ15" s="169" t="s">
        <v>5410</v>
      </c>
      <c r="AK15" s="87" t="s">
        <v>5565</v>
      </c>
      <c r="AL15" s="249" t="s">
        <v>5618</v>
      </c>
      <c r="AM15" s="250"/>
      <c r="AN15" s="250"/>
      <c r="AO15" s="250"/>
      <c r="AP15" s="250"/>
      <c r="AQ15" s="251"/>
      <c r="AR15" s="47" t="s">
        <v>5514</v>
      </c>
      <c r="AS15" s="244" t="s">
        <v>5509</v>
      </c>
      <c r="AT15" s="245"/>
      <c r="AU15" s="245"/>
      <c r="AV15" s="245"/>
      <c r="AW15" s="245"/>
      <c r="AX15" s="245"/>
      <c r="AY15" s="244" t="s">
        <v>5513</v>
      </c>
      <c r="AZ15" s="245"/>
      <c r="BA15" s="246"/>
    </row>
    <row r="16" spans="1:54" hidden="1" x14ac:dyDescent="0.25">
      <c r="B16" s="22" t="s">
        <v>5491</v>
      </c>
      <c r="C16" s="23" t="s">
        <v>5515</v>
      </c>
      <c r="D16" s="23" t="s">
        <v>5492</v>
      </c>
      <c r="E16" s="23" t="s">
        <v>5493</v>
      </c>
      <c r="F16" s="23" t="s">
        <v>5494</v>
      </c>
      <c r="G16" s="23" t="s">
        <v>5402</v>
      </c>
      <c r="H16" s="117" t="s">
        <v>5495</v>
      </c>
      <c r="I16" s="22" t="s">
        <v>5499</v>
      </c>
      <c r="J16" s="23" t="s">
        <v>5498</v>
      </c>
      <c r="K16" s="23" t="s">
        <v>5501</v>
      </c>
      <c r="L16" s="23" t="s">
        <v>5502</v>
      </c>
      <c r="M16" s="117" t="s">
        <v>5503</v>
      </c>
      <c r="N16" s="22" t="s">
        <v>5605</v>
      </c>
      <c r="O16" s="117" t="s">
        <v>5594</v>
      </c>
      <c r="P16" s="22" t="s">
        <v>5610</v>
      </c>
      <c r="Q16" s="23" t="s">
        <v>5611</v>
      </c>
      <c r="R16" s="23" t="s">
        <v>5612</v>
      </c>
      <c r="S16" s="23" t="s">
        <v>5614</v>
      </c>
      <c r="T16" s="117" t="s">
        <v>5616</v>
      </c>
      <c r="U16" s="129" t="s">
        <v>5624</v>
      </c>
      <c r="V16" s="22" t="s">
        <v>5627</v>
      </c>
      <c r="W16" s="117" t="s">
        <v>5629</v>
      </c>
      <c r="X16" s="22" t="s">
        <v>5592</v>
      </c>
      <c r="Y16" s="23" t="s">
        <v>5631</v>
      </c>
      <c r="Z16" s="23" t="s">
        <v>5632</v>
      </c>
      <c r="AA16" s="23" t="s">
        <v>5633</v>
      </c>
      <c r="AB16" s="117" t="s">
        <v>5638</v>
      </c>
      <c r="AC16" s="22" t="s">
        <v>5642</v>
      </c>
      <c r="AD16" s="23" t="s">
        <v>5643</v>
      </c>
      <c r="AE16" s="23" t="s">
        <v>5644</v>
      </c>
      <c r="AF16" s="117" t="s">
        <v>5645</v>
      </c>
      <c r="AG16" s="22" t="s">
        <v>5649</v>
      </c>
      <c r="AH16" s="23" t="s">
        <v>5650</v>
      </c>
      <c r="AI16" s="117" t="s">
        <v>5651</v>
      </c>
      <c r="AJ16" s="22" t="s">
        <v>5505</v>
      </c>
      <c r="AK16" s="88" t="s">
        <v>5566</v>
      </c>
      <c r="AL16" s="88" t="s">
        <v>5617</v>
      </c>
      <c r="AM16" s="23" t="s">
        <v>5619</v>
      </c>
      <c r="AN16" s="23" t="s">
        <v>5630</v>
      </c>
      <c r="AO16" s="23" t="s">
        <v>5639</v>
      </c>
      <c r="AP16" s="23" t="s">
        <v>5646</v>
      </c>
      <c r="AQ16" s="23" t="s">
        <v>5647</v>
      </c>
      <c r="AR16" s="23" t="s">
        <v>5554</v>
      </c>
      <c r="AS16" s="23" t="s">
        <v>5500</v>
      </c>
      <c r="AT16" s="23" t="s">
        <v>5516</v>
      </c>
      <c r="AU16" s="23" t="s">
        <v>5603</v>
      </c>
      <c r="AV16" s="23" t="s">
        <v>5506</v>
      </c>
      <c r="AW16" s="23" t="s">
        <v>5507</v>
      </c>
      <c r="AX16" s="23" t="s">
        <v>5508</v>
      </c>
      <c r="AY16" s="23" t="s">
        <v>5510</v>
      </c>
      <c r="AZ16" s="23" t="s">
        <v>5511</v>
      </c>
      <c r="BA16" s="24" t="s">
        <v>5512</v>
      </c>
    </row>
    <row r="17" spans="2:53" s="17" customFormat="1" ht="26.25" customHeight="1" thickTop="1" x14ac:dyDescent="0.25">
      <c r="B17" s="25" t="str">
        <f>IF(TBL_CIPDRFRESI_LOANPOOL[[#This Row],[RECORD_STARTED]],IF(TBL_CIPDRFRESI_LOANPOOL[[#This Row],[ERROR_COUNT]]&gt;0,-1,IF(TBL_CIPDRFRESI_LOANPOOL[[#This Row],[REQ_FIELDS_POPULATED]],1,0)),"")</f>
        <v/>
      </c>
      <c r="C17" s="26">
        <f>ROW()-ROW(TBL_CIPDRFRESI_LOANPOOL[[#Headers],[ROW_ID]])</f>
        <v>1</v>
      </c>
      <c r="D17" s="31"/>
      <c r="E17" s="32"/>
      <c r="F17" s="33"/>
      <c r="G17" s="38"/>
      <c r="H17" s="118"/>
      <c r="I17" s="114"/>
      <c r="J17" s="31"/>
      <c r="K17" s="39"/>
      <c r="L17" s="41"/>
      <c r="M17" s="123"/>
      <c r="N17" s="121"/>
      <c r="O17" s="127" t="str">
        <f>IF(TBL_CIPDRFRESI_LOANPOOL[[#This Row],[HUD_MFI]]&lt;&gt;"",TBL_CIPDRFRESI_LOANPOOL[[#This Row],[HUD_MFI]]*1.15,"")</f>
        <v/>
      </c>
      <c r="P17" s="125"/>
      <c r="Q17" s="104"/>
      <c r="R17" s="106"/>
      <c r="S17" s="108" t="str">
        <f>IF(TBL_CIPDRFRESI_LOANPOOL[[#This Row],[MBS_FLAG]]="Yes",SUMIF(TBL_CIPDRFRESI_LOANPOOL[MBS_POOL_ID],TBL_CIPDRFRESI_LOANPOOL[[#This Row],[MBS_POOL_ID]],TBL_CIPDRFRESI_LOANPOOL[LOAN_AMOUNT_ADDR_PORTION]),"")</f>
        <v/>
      </c>
      <c r="T1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 s="130"/>
      <c r="V17" s="121"/>
      <c r="W17" s="134" t="str">
        <f>IF(AND(TBL_CIPDRFRESI_LOANPOOL[[#This Row],[QUAL_METHOD]]='$DB.LOOKUP'!$AD$3,TBL_CIPDRFRESI_LOANPOOL[[#This Row],[QUAL_OO_ANNUAL_INCOME]]&lt;&gt;"",TBL_CIPDRFRESI_LOANPOOL[[#This Row],[HUD_MFI]]&lt;&gt;""),TBL_CIPDRFRESI_LOANPOOL[[#This Row],[QUAL_OO_ANNUAL_INCOME]]/TBL_CIPDRFRESI_LOANPOOL[[#This Row],[HUD_MFI]],"")</f>
        <v/>
      </c>
      <c r="X17" s="132" t="str">
        <f>IF(AND(TBL_CIPDRFRESI_LOANPOOL[[#This Row],[QUAL_METHOD]]='$DB.LOOKUP'!$AD$4,TBL_CIPDRFRESI_LOANPOOL[[#This Row],[HUD_MFI_115]]&lt;&gt;""),TBL_CIPDRFRESI_LOANPOOL[[#This Row],[HUD_MFI_115]] / 12 * 0.3,"")</f>
        <v/>
      </c>
      <c r="Y17" s="112" t="str">
        <f>IF(AND(TBL_CIPDRFRESI_LOANPOOL[[#This Row],[QUAL_METHOD]]='$DB.LOOKUP'!$AD$4,TBL_CIPDRFRESI_LOANPOOL[[#This Row],[LOAN_ID]]&lt;&gt;""),COUNTIF(TBL_QUAL_RENTROLL_UNITS[RENTROLL_LOAN_ID_PROP_ADDR],TBL_CIPDRFRESI_LOANPOOL[[#This Row],[LOAN_ID_PROP_ADDR]]),"")</f>
        <v/>
      </c>
      <c r="Z17" s="112" t="str">
        <f>IF(AND(TBL_CIPDRFRESI_LOANPOOL[[#This Row],[LOAN_ID]]&lt;&gt;"",TBL_CIPDRFRESI_LOANPOOL[[#This Row],[QUAL_METHOD]]='$DB.LOOKUP'!$AD$4),COUNTIFS(TBL_QUAL_RENTROLL_UNITS[RENTROLL_LOAN_ID_PROP_ADDR],TBL_CIPDRFRESI_LOANPOOL[[#This Row],[LOAN_ID_PROP_ADDR]],TBL_QUAL_RENTROLL_UNITS[RENTROLL_QUALUNIT_FLAG],"Yes"),"")</f>
        <v/>
      </c>
      <c r="AA17" s="111" t="str">
        <f>IF(AND(TBL_CIPDRFRESI_LOANPOOL[[#This Row],[QUAL_MRA_UNITS_TOTL]]&gt;0,TBL_CIPDRFRESI_LOANPOOL[[#This Row],[QUAL_MRA_UNITS_TOTL]]&lt;&gt;""),TBL_CIPDRFRESI_LOANPOOL[[#This Row],[QUAL_MRA_UNITS_QUALIFIED]]/TBL_CIPDRFRESI_LOANPOOL[[#This Row],[QUAL_MRA_UNITS_TOTL]],"")</f>
        <v/>
      </c>
      <c r="AB17" s="137" t="str">
        <f>IF(TBL_CIPDRFRESI_LOANPOOL[[#This Row],[QUAL_METHOD]]='$DB.LOOKUP'!$AD$4,HYPERLINK("#QUAL_RENTROLL!TARGET_TOP","View/Edit"),"")</f>
        <v/>
      </c>
      <c r="AC17" s="136" t="str">
        <f>IF(AND(TBL_CIPDRFRESI_LOANPOOL[[#This Row],[QUAL_METHOD]]='$DB.LOOKUP'!$AD$5,TBL_CIPDRFRESI_LOANPOOL[[#This Row],[LOAN_ID]]&lt;&gt;""),COUNTIF(TBL_QUAL_INCOMELISTING_UNITS[INCOMELISTING_LOAN_ID_PROP_ADDR],TBL_CIPDRFRESI_LOANPOOL[[#This Row],[LOAN_ID_PROP_ADDR]]),"")</f>
        <v/>
      </c>
      <c r="AD1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 s="111" t="str">
        <f>IF(AND(TBL_CIPDRFRESI_LOANPOOL[[#This Row],[QUAL_MIE_UNITS_TOTL]]&gt;0,TBL_CIPDRFRESI_LOANPOOL[[#This Row],[QUAL_MIE_UNITS_TOTL]]&lt;&gt;""),TBL_CIPDRFRESI_LOANPOOL[[#This Row],[QUAL_MIE_UNITS_QUALIFIED]]/TBL_CIPDRFRESI_LOANPOOL[[#This Row],[QUAL_MIE_UNITS_TOTL]],"")</f>
        <v/>
      </c>
      <c r="AF17" s="137" t="str">
        <f>IF(TBL_CIPDRFRESI_LOANPOOL[[#This Row],[QUAL_METHOD]]='$DB.LOOKUP'!$AD$5,HYPERLINK("#QUAL_INCOMELISTING!TARGET_TOP","View/Edit"),"")</f>
        <v/>
      </c>
      <c r="AG17" s="121"/>
      <c r="AH17" s="102"/>
      <c r="AI17"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 s="70" t="str">
        <f>IF(TBL_CIPDRFRESI_LOANPOOL[[#This Row],[LOAN_ID]] = "","",TBL_CIPDRFRESI_LOANPOOL[[#This Row],[LOAN_ID]]&amp;" ("&amp;IF(TBL_CIPDRFRESI_LOANPOOL[[#This Row],[PROP_ADDR_STREET]]="","Address Not Defined",TBL_CIPDRFRESI_LOANPOOL[[#This Row],[PROP_ADDR_STREET]])&amp;")")</f>
        <v/>
      </c>
      <c r="AL1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 s="27" t="b">
        <f ca="1">IFERROR((IF(APP_CIP_DRFRESI_CERT_DATE&lt;&gt;"",APP_CIP_DRFRESI_CERT_DATE,TODAY())-TBL_CIPDRFRESI_LOANPOOL[[#This Row],[SETTLEMENT_DATE]])&lt;91,TRUE)</f>
        <v>1</v>
      </c>
      <c r="AN17" s="27" t="b">
        <f>COUNTIFS(TBL_CIPDRFRESI_LOANPOOL[LOAN_ID],TBL_CIPDRFRESI_LOANPOOL[[#This Row],[LOAN_ID]],TBL_CIPDRFRESI_LOANPOOL[QUAL_OO_INCOME_MFI_PCT],"&gt;1.15")=0</f>
        <v>1</v>
      </c>
      <c r="AO1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 s="27" t="b">
        <f>COUNTIFS(TBL_CIPDRFRESI_LOANPOOL[LOAN_ID],TBL_CIPDRFRESI_LOANPOOL[[#This Row],[LOAN_ID]],TBL_CIPDRFRESI_LOANPOOL[QUAL_NIE_FFEIC_MFI_PCT],"&gt;1.15")=0</f>
        <v>1</v>
      </c>
      <c r="AR17" s="45">
        <f>IF(TBL_CIPDRFRESI_LOANPOOL[[#This Row],[MULTIPROP_REC_COUNT]]&lt;&gt;"",TBL_CIPDRFRESI_LOANPOOL[[#This Row],[LOAN_AMOUNT]]/TBL_CIPDRFRESI_LOANPOOL[[#This Row],[MULTIPROP_REC_COUNT]],TBL_CIPDRFRESI_LOANPOOL[[#This Row],[LOAN_AMOUNT]])</f>
        <v>0</v>
      </c>
      <c r="AS17" s="27" t="b">
        <f>TBL_CIPDRFRESI_LOANPOOL[[#This Row],[MULTIPROP_REC_COUNT]]&gt;1</f>
        <v>0</v>
      </c>
      <c r="AT17" s="26">
        <f>IF(TBL_CIPDRFRESI_LOANPOOL[[#This Row],[LOAN_ID]]&lt;&gt;"",COUNTIF(TBL_CIPDRFRESI_LOANPOOL[LOAN_ID],TBL_CIPDRFRESI_LOANPOOL[[#This Row],[LOAN_ID]]),1)</f>
        <v>1</v>
      </c>
      <c r="AU17" s="26">
        <f>IFERROR(MATCH(TBL_CIPDRFRESI_LOANPOOL[[#This Row],[QUAL_METHOD]],RANGE_LOOKUP_QUALMETHODS_CIP_RESIDRF,0),-1)</f>
        <v>-1</v>
      </c>
      <c r="AV17"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 spans="2:53" ht="26.25" customHeight="1" x14ac:dyDescent="0.25">
      <c r="B18" s="49" t="str">
        <f>IF(TBL_CIPDRFRESI_LOANPOOL[[#This Row],[RECORD_STARTED]],IF(TBL_CIPDRFRESI_LOANPOOL[[#This Row],[ERROR_COUNT]]&gt;0,-1,IF(TBL_CIPDRFRESI_LOANPOOL[[#This Row],[REQ_FIELDS_POPULATED]],1,0)),"")</f>
        <v/>
      </c>
      <c r="C18" s="26">
        <f>ROW()-ROW(TBL_CIPDRFRESI_LOANPOOL[[#Headers],[ROW_ID]])</f>
        <v>2</v>
      </c>
      <c r="D18" s="31"/>
      <c r="E18" s="32"/>
      <c r="F18" s="42"/>
      <c r="G18" s="38"/>
      <c r="H18" s="118"/>
      <c r="I18" s="115"/>
      <c r="J18" s="50"/>
      <c r="K18" s="39"/>
      <c r="L18" s="41"/>
      <c r="M18" s="123"/>
      <c r="N18" s="121"/>
      <c r="O18" s="127" t="str">
        <f>IF(TBL_CIPDRFRESI_LOANPOOL[[#This Row],[HUD_MFI]]&lt;&gt;"",TBL_CIPDRFRESI_LOANPOOL[[#This Row],[HUD_MFI]]*1.15,"")</f>
        <v/>
      </c>
      <c r="P18" s="125"/>
      <c r="Q18" s="104"/>
      <c r="R18" s="106"/>
      <c r="S18" s="108" t="str">
        <f>IF(TBL_CIPDRFRESI_LOANPOOL[[#This Row],[MBS_FLAG]]="Yes",SUMIF(TBL_CIPDRFRESI_LOANPOOL[MBS_POOL_ID],TBL_CIPDRFRESI_LOANPOOL[[#This Row],[MBS_POOL_ID]],TBL_CIPDRFRESI_LOANPOOL[LOAN_AMOUNT_ADDR_PORTION]),"")</f>
        <v/>
      </c>
      <c r="T1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 s="130"/>
      <c r="V18" s="121"/>
      <c r="W18" s="134" t="str">
        <f>IF(AND(TBL_CIPDRFRESI_LOANPOOL[[#This Row],[QUAL_METHOD]]='$DB.LOOKUP'!$AD$3,TBL_CIPDRFRESI_LOANPOOL[[#This Row],[QUAL_OO_ANNUAL_INCOME]]&lt;&gt;"",TBL_CIPDRFRESI_LOANPOOL[[#This Row],[HUD_MFI]]&lt;&gt;""),TBL_CIPDRFRESI_LOANPOOL[[#This Row],[QUAL_OO_ANNUAL_INCOME]]/TBL_CIPDRFRESI_LOANPOOL[[#This Row],[HUD_MFI]],"")</f>
        <v/>
      </c>
      <c r="X18" s="132" t="str">
        <f>IF(AND(TBL_CIPDRFRESI_LOANPOOL[[#This Row],[QUAL_METHOD]]='$DB.LOOKUP'!$AD$4,TBL_CIPDRFRESI_LOANPOOL[[#This Row],[HUD_MFI_115]]&lt;&gt;""),TBL_CIPDRFRESI_LOANPOOL[[#This Row],[HUD_MFI_115]] / 12 * 0.3,"")</f>
        <v/>
      </c>
      <c r="Y18" s="112" t="str">
        <f>IF(AND(TBL_CIPDRFRESI_LOANPOOL[[#This Row],[QUAL_METHOD]]='$DB.LOOKUP'!$AD$4,TBL_CIPDRFRESI_LOANPOOL[[#This Row],[LOAN_ID]]&lt;&gt;""),COUNTIF(TBL_QUAL_RENTROLL_UNITS[RENTROLL_LOAN_ID_PROP_ADDR],TBL_CIPDRFRESI_LOANPOOL[[#This Row],[LOAN_ID_PROP_ADDR]]),"")</f>
        <v/>
      </c>
      <c r="Z18" s="112" t="str">
        <f>IF(AND(TBL_CIPDRFRESI_LOANPOOL[[#This Row],[LOAN_ID]]&lt;&gt;"",TBL_CIPDRFRESI_LOANPOOL[[#This Row],[QUAL_METHOD]]='$DB.LOOKUP'!$AD$4),COUNTIFS(TBL_QUAL_RENTROLL_UNITS[RENTROLL_LOAN_ID_PROP_ADDR],TBL_CIPDRFRESI_LOANPOOL[[#This Row],[LOAN_ID_PROP_ADDR]],TBL_QUAL_RENTROLL_UNITS[RENTROLL_QUALUNIT_FLAG],"Yes"),"")</f>
        <v/>
      </c>
      <c r="AA18" s="111" t="str">
        <f>IF(AND(TBL_CIPDRFRESI_LOANPOOL[[#This Row],[QUAL_MRA_UNITS_TOTL]]&gt;0,TBL_CIPDRFRESI_LOANPOOL[[#This Row],[QUAL_MRA_UNITS_TOTL]]&lt;&gt;""),TBL_CIPDRFRESI_LOANPOOL[[#This Row],[QUAL_MRA_UNITS_QUALIFIED]]/TBL_CIPDRFRESI_LOANPOOL[[#This Row],[QUAL_MRA_UNITS_TOTL]],"")</f>
        <v/>
      </c>
      <c r="AB18" s="137" t="str">
        <f>IF(TBL_CIPDRFRESI_LOANPOOL[[#This Row],[QUAL_METHOD]]='$DB.LOOKUP'!$AD$4,HYPERLINK("#QUAL_RENTROLL!TARGET_TOP","View/Edit"),"")</f>
        <v/>
      </c>
      <c r="AC18" s="136" t="str">
        <f>IF(AND(TBL_CIPDRFRESI_LOANPOOL[[#This Row],[QUAL_METHOD]]='$DB.LOOKUP'!$AD$5,TBL_CIPDRFRESI_LOANPOOL[[#This Row],[LOAN_ID]]&lt;&gt;""),COUNTIF(TBL_QUAL_INCOMELISTING_UNITS[INCOMELISTING_LOAN_ID_PROP_ADDR],TBL_CIPDRFRESI_LOANPOOL[[#This Row],[LOAN_ID_PROP_ADDR]]),"")</f>
        <v/>
      </c>
      <c r="AD1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 s="111" t="str">
        <f>IF(AND(TBL_CIPDRFRESI_LOANPOOL[[#This Row],[QUAL_MIE_UNITS_TOTL]]&gt;0,TBL_CIPDRFRESI_LOANPOOL[[#This Row],[QUAL_MIE_UNITS_TOTL]]&lt;&gt;""),TBL_CIPDRFRESI_LOANPOOL[[#This Row],[QUAL_MIE_UNITS_QUALIFIED]]/TBL_CIPDRFRESI_LOANPOOL[[#This Row],[QUAL_MIE_UNITS_TOTL]],"")</f>
        <v/>
      </c>
      <c r="AF18" s="137" t="str">
        <f>IF(TBL_CIPDRFRESI_LOANPOOL[[#This Row],[QUAL_METHOD]]='$DB.LOOKUP'!$AD$5,HYPERLINK("#QUAL_INCOMELISTING!TARGET_TOP","View/Edit"),"")</f>
        <v/>
      </c>
      <c r="AG18" s="121"/>
      <c r="AH18" s="102"/>
      <c r="AI18"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 s="70" t="str">
        <f>IF(TBL_CIPDRFRESI_LOANPOOL[[#This Row],[LOAN_ID]] = "","",TBL_CIPDRFRESI_LOANPOOL[[#This Row],[LOAN_ID]]&amp;" ("&amp;IF(TBL_CIPDRFRESI_LOANPOOL[[#This Row],[PROP_ADDR_STREET]]="","Address Not Defined",TBL_CIPDRFRESI_LOANPOOL[[#This Row],[PROP_ADDR_STREET]])&amp;")")</f>
        <v/>
      </c>
      <c r="AL1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 s="27" t="b">
        <f ca="1">IFERROR((IF(APP_CIP_DRFRESI_CERT_DATE&lt;&gt;"",APP_CIP_DRFRESI_CERT_DATE,TODAY())-TBL_CIPDRFRESI_LOANPOOL[[#This Row],[SETTLEMENT_DATE]])&lt;91,TRUE)</f>
        <v>1</v>
      </c>
      <c r="AN18" s="27" t="b">
        <f>COUNTIFS(TBL_CIPDRFRESI_LOANPOOL[LOAN_ID],TBL_CIPDRFRESI_LOANPOOL[[#This Row],[LOAN_ID]],TBL_CIPDRFRESI_LOANPOOL[QUAL_OO_INCOME_MFI_PCT],"&gt;1.15")=0</f>
        <v>1</v>
      </c>
      <c r="AO1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 s="27" t="b">
        <f>COUNTIFS(TBL_CIPDRFRESI_LOANPOOL[LOAN_ID],TBL_CIPDRFRESI_LOANPOOL[[#This Row],[LOAN_ID]],TBL_CIPDRFRESI_LOANPOOL[QUAL_NIE_FFEIC_MFI_PCT],"&gt;1.15")=0</f>
        <v>1</v>
      </c>
      <c r="AR18" s="45">
        <f>IF(TBL_CIPDRFRESI_LOANPOOL[[#This Row],[MULTIPROP_REC_COUNT]]&lt;&gt;"",TBL_CIPDRFRESI_LOANPOOL[[#This Row],[LOAN_AMOUNT]]/TBL_CIPDRFRESI_LOANPOOL[[#This Row],[MULTIPROP_REC_COUNT]],TBL_CIPDRFRESI_LOANPOOL[[#This Row],[LOAN_AMOUNT]])</f>
        <v>0</v>
      </c>
      <c r="AS18" s="27" t="b">
        <f>TBL_CIPDRFRESI_LOANPOOL[[#This Row],[MULTIPROP_REC_COUNT]]&gt;1</f>
        <v>0</v>
      </c>
      <c r="AT18" s="26">
        <f>IF(TBL_CIPDRFRESI_LOANPOOL[[#This Row],[LOAN_ID]]&lt;&gt;"",COUNTIF(TBL_CIPDRFRESI_LOANPOOL[LOAN_ID],TBL_CIPDRFRESI_LOANPOOL[[#This Row],[LOAN_ID]]),1)</f>
        <v>1</v>
      </c>
      <c r="AU18" s="26">
        <f>IFERROR(MATCH(TBL_CIPDRFRESI_LOANPOOL[[#This Row],[QUAL_METHOD]],RANGE_LOOKUP_QUALMETHODS_CIP_RESIDRF,0),-1)</f>
        <v>-1</v>
      </c>
      <c r="AV18"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 spans="2:53" ht="26.25" customHeight="1" x14ac:dyDescent="0.25">
      <c r="B19" s="49" t="str">
        <f>IF(TBL_CIPDRFRESI_LOANPOOL[[#This Row],[RECORD_STARTED]],IF(TBL_CIPDRFRESI_LOANPOOL[[#This Row],[ERROR_COUNT]]&gt;0,-1,IF(TBL_CIPDRFRESI_LOANPOOL[[#This Row],[REQ_FIELDS_POPULATED]],1,0)),"")</f>
        <v/>
      </c>
      <c r="C19" s="26">
        <f>ROW()-ROW(TBL_CIPDRFRESI_LOANPOOL[[#Headers],[ROW_ID]])</f>
        <v>3</v>
      </c>
      <c r="D19" s="31"/>
      <c r="E19" s="32"/>
      <c r="F19" s="42"/>
      <c r="G19" s="38"/>
      <c r="H19" s="118"/>
      <c r="I19" s="114"/>
      <c r="J19" s="31"/>
      <c r="K19" s="39"/>
      <c r="L19" s="41"/>
      <c r="M19" s="123"/>
      <c r="N19" s="121"/>
      <c r="O19" s="127" t="str">
        <f>IF(TBL_CIPDRFRESI_LOANPOOL[[#This Row],[HUD_MFI]]&lt;&gt;"",TBL_CIPDRFRESI_LOANPOOL[[#This Row],[HUD_MFI]]*1.15,"")</f>
        <v/>
      </c>
      <c r="P19" s="125"/>
      <c r="Q19" s="104"/>
      <c r="R19" s="106"/>
      <c r="S19" s="108" t="str">
        <f>IF(TBL_CIPDRFRESI_LOANPOOL[[#This Row],[MBS_FLAG]]="Yes",SUMIF(TBL_CIPDRFRESI_LOANPOOL[MBS_POOL_ID],TBL_CIPDRFRESI_LOANPOOL[[#This Row],[MBS_POOL_ID]],TBL_CIPDRFRESI_LOANPOOL[LOAN_AMOUNT_ADDR_PORTION]),"")</f>
        <v/>
      </c>
      <c r="T1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 s="130"/>
      <c r="V19" s="121"/>
      <c r="W19" s="134" t="str">
        <f>IF(AND(TBL_CIPDRFRESI_LOANPOOL[[#This Row],[QUAL_METHOD]]='$DB.LOOKUP'!$AD$3,TBL_CIPDRFRESI_LOANPOOL[[#This Row],[QUAL_OO_ANNUAL_INCOME]]&lt;&gt;"",TBL_CIPDRFRESI_LOANPOOL[[#This Row],[HUD_MFI]]&lt;&gt;""),TBL_CIPDRFRESI_LOANPOOL[[#This Row],[QUAL_OO_ANNUAL_INCOME]]/TBL_CIPDRFRESI_LOANPOOL[[#This Row],[HUD_MFI]],"")</f>
        <v/>
      </c>
      <c r="X19" s="132" t="str">
        <f>IF(AND(TBL_CIPDRFRESI_LOANPOOL[[#This Row],[QUAL_METHOD]]='$DB.LOOKUP'!$AD$4,TBL_CIPDRFRESI_LOANPOOL[[#This Row],[HUD_MFI_115]]&lt;&gt;""),TBL_CIPDRFRESI_LOANPOOL[[#This Row],[HUD_MFI_115]] / 12 * 0.3,"")</f>
        <v/>
      </c>
      <c r="Y19" s="112" t="str">
        <f>IF(AND(TBL_CIPDRFRESI_LOANPOOL[[#This Row],[QUAL_METHOD]]='$DB.LOOKUP'!$AD$4,TBL_CIPDRFRESI_LOANPOOL[[#This Row],[LOAN_ID]]&lt;&gt;""),COUNTIF(TBL_QUAL_RENTROLL_UNITS[RENTROLL_LOAN_ID_PROP_ADDR],TBL_CIPDRFRESI_LOANPOOL[[#This Row],[LOAN_ID_PROP_ADDR]]),"")</f>
        <v/>
      </c>
      <c r="Z19" s="112" t="str">
        <f>IF(AND(TBL_CIPDRFRESI_LOANPOOL[[#This Row],[LOAN_ID]]&lt;&gt;"",TBL_CIPDRFRESI_LOANPOOL[[#This Row],[QUAL_METHOD]]='$DB.LOOKUP'!$AD$4),COUNTIFS(TBL_QUAL_RENTROLL_UNITS[RENTROLL_LOAN_ID_PROP_ADDR],TBL_CIPDRFRESI_LOANPOOL[[#This Row],[LOAN_ID_PROP_ADDR]],TBL_QUAL_RENTROLL_UNITS[RENTROLL_QUALUNIT_FLAG],"Yes"),"")</f>
        <v/>
      </c>
      <c r="AA19" s="111" t="str">
        <f>IF(AND(TBL_CIPDRFRESI_LOANPOOL[[#This Row],[QUAL_MRA_UNITS_TOTL]]&gt;0,TBL_CIPDRFRESI_LOANPOOL[[#This Row],[QUAL_MRA_UNITS_TOTL]]&lt;&gt;""),TBL_CIPDRFRESI_LOANPOOL[[#This Row],[QUAL_MRA_UNITS_QUALIFIED]]/TBL_CIPDRFRESI_LOANPOOL[[#This Row],[QUAL_MRA_UNITS_TOTL]],"")</f>
        <v/>
      </c>
      <c r="AB19" s="137" t="str">
        <f>IF(TBL_CIPDRFRESI_LOANPOOL[[#This Row],[QUAL_METHOD]]='$DB.LOOKUP'!$AD$4,HYPERLINK("#QUAL_RENTROLL!TARGET_TOP","View/Edit"),"")</f>
        <v/>
      </c>
      <c r="AC19" s="136" t="str">
        <f>IF(AND(TBL_CIPDRFRESI_LOANPOOL[[#This Row],[QUAL_METHOD]]='$DB.LOOKUP'!$AD$5,TBL_CIPDRFRESI_LOANPOOL[[#This Row],[LOAN_ID]]&lt;&gt;""),COUNTIF(TBL_QUAL_INCOMELISTING_UNITS[INCOMELISTING_LOAN_ID_PROP_ADDR],TBL_CIPDRFRESI_LOANPOOL[[#This Row],[LOAN_ID_PROP_ADDR]]),"")</f>
        <v/>
      </c>
      <c r="AD1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 s="111" t="str">
        <f>IF(AND(TBL_CIPDRFRESI_LOANPOOL[[#This Row],[QUAL_MIE_UNITS_TOTL]]&gt;0,TBL_CIPDRFRESI_LOANPOOL[[#This Row],[QUAL_MIE_UNITS_TOTL]]&lt;&gt;""),TBL_CIPDRFRESI_LOANPOOL[[#This Row],[QUAL_MIE_UNITS_QUALIFIED]]/TBL_CIPDRFRESI_LOANPOOL[[#This Row],[QUAL_MIE_UNITS_TOTL]],"")</f>
        <v/>
      </c>
      <c r="AF19" s="137" t="str">
        <f>IF(TBL_CIPDRFRESI_LOANPOOL[[#This Row],[QUAL_METHOD]]='$DB.LOOKUP'!$AD$5,HYPERLINK("#QUAL_INCOMELISTING!TARGET_TOP","View/Edit"),"")</f>
        <v/>
      </c>
      <c r="AG19" s="121"/>
      <c r="AH19" s="102"/>
      <c r="AI19"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 s="70" t="str">
        <f>IF(TBL_CIPDRFRESI_LOANPOOL[[#This Row],[LOAN_ID]] = "","",TBL_CIPDRFRESI_LOANPOOL[[#This Row],[LOAN_ID]]&amp;" ("&amp;IF(TBL_CIPDRFRESI_LOANPOOL[[#This Row],[PROP_ADDR_STREET]]="","Address Not Defined",TBL_CIPDRFRESI_LOANPOOL[[#This Row],[PROP_ADDR_STREET]])&amp;")")</f>
        <v/>
      </c>
      <c r="AL1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 s="27" t="b">
        <f ca="1">IFERROR((IF(APP_CIP_DRFRESI_CERT_DATE&lt;&gt;"",APP_CIP_DRFRESI_CERT_DATE,TODAY())-TBL_CIPDRFRESI_LOANPOOL[[#This Row],[SETTLEMENT_DATE]])&lt;91,TRUE)</f>
        <v>1</v>
      </c>
      <c r="AN19" s="27" t="b">
        <f>COUNTIFS(TBL_CIPDRFRESI_LOANPOOL[LOAN_ID],TBL_CIPDRFRESI_LOANPOOL[[#This Row],[LOAN_ID]],TBL_CIPDRFRESI_LOANPOOL[QUAL_OO_INCOME_MFI_PCT],"&gt;1.15")=0</f>
        <v>1</v>
      </c>
      <c r="AO1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 s="27" t="b">
        <f>COUNTIFS(TBL_CIPDRFRESI_LOANPOOL[LOAN_ID],TBL_CIPDRFRESI_LOANPOOL[[#This Row],[LOAN_ID]],TBL_CIPDRFRESI_LOANPOOL[QUAL_NIE_FFEIC_MFI_PCT],"&gt;1.15")=0</f>
        <v>1</v>
      </c>
      <c r="AR19" s="45">
        <f>IF(TBL_CIPDRFRESI_LOANPOOL[[#This Row],[MULTIPROP_REC_COUNT]]&lt;&gt;"",TBL_CIPDRFRESI_LOANPOOL[[#This Row],[LOAN_AMOUNT]]/TBL_CIPDRFRESI_LOANPOOL[[#This Row],[MULTIPROP_REC_COUNT]],TBL_CIPDRFRESI_LOANPOOL[[#This Row],[LOAN_AMOUNT]])</f>
        <v>0</v>
      </c>
      <c r="AS19" s="27" t="b">
        <f>TBL_CIPDRFRESI_LOANPOOL[[#This Row],[MULTIPROP_REC_COUNT]]&gt;1</f>
        <v>0</v>
      </c>
      <c r="AT19" s="26">
        <f>IF(TBL_CIPDRFRESI_LOANPOOL[[#This Row],[LOAN_ID]]&lt;&gt;"",COUNTIF(TBL_CIPDRFRESI_LOANPOOL[LOAN_ID],TBL_CIPDRFRESI_LOANPOOL[[#This Row],[LOAN_ID]]),1)</f>
        <v>1</v>
      </c>
      <c r="AU19" s="26">
        <f>IFERROR(MATCH(TBL_CIPDRFRESI_LOANPOOL[[#This Row],[QUAL_METHOD]],RANGE_LOOKUP_QUALMETHODS_CIP_RESIDRF,0),-1)</f>
        <v>-1</v>
      </c>
      <c r="AV19"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 spans="2:53" ht="26.25" customHeight="1" x14ac:dyDescent="0.25">
      <c r="B20" s="49" t="str">
        <f>IF(TBL_CIPDRFRESI_LOANPOOL[[#This Row],[RECORD_STARTED]],IF(TBL_CIPDRFRESI_LOANPOOL[[#This Row],[ERROR_COUNT]]&gt;0,-1,IF(TBL_CIPDRFRESI_LOANPOOL[[#This Row],[REQ_FIELDS_POPULATED]],1,0)),"")</f>
        <v/>
      </c>
      <c r="C20" s="26">
        <f>ROW()-ROW(TBL_CIPDRFRESI_LOANPOOL[[#Headers],[ROW_ID]])</f>
        <v>4</v>
      </c>
      <c r="D20" s="31"/>
      <c r="E20" s="32"/>
      <c r="F20" s="42"/>
      <c r="G20" s="38"/>
      <c r="H20" s="118"/>
      <c r="I20" s="114"/>
      <c r="J20" s="31"/>
      <c r="K20" s="39"/>
      <c r="L20" s="41"/>
      <c r="M20" s="123"/>
      <c r="N20" s="121"/>
      <c r="O20" s="127" t="str">
        <f>IF(TBL_CIPDRFRESI_LOANPOOL[[#This Row],[HUD_MFI]]&lt;&gt;"",TBL_CIPDRFRESI_LOANPOOL[[#This Row],[HUD_MFI]]*1.15,"")</f>
        <v/>
      </c>
      <c r="P20" s="125"/>
      <c r="Q20" s="104"/>
      <c r="R20" s="106"/>
      <c r="S20" s="108" t="str">
        <f>IF(TBL_CIPDRFRESI_LOANPOOL[[#This Row],[MBS_FLAG]]="Yes",SUMIF(TBL_CIPDRFRESI_LOANPOOL[MBS_POOL_ID],TBL_CIPDRFRESI_LOANPOOL[[#This Row],[MBS_POOL_ID]],TBL_CIPDRFRESI_LOANPOOL[LOAN_AMOUNT_ADDR_PORTION]),"")</f>
        <v/>
      </c>
      <c r="T2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 s="130"/>
      <c r="V20" s="121"/>
      <c r="W20" s="134" t="str">
        <f>IF(AND(TBL_CIPDRFRESI_LOANPOOL[[#This Row],[QUAL_METHOD]]='$DB.LOOKUP'!$AD$3,TBL_CIPDRFRESI_LOANPOOL[[#This Row],[QUAL_OO_ANNUAL_INCOME]]&lt;&gt;"",TBL_CIPDRFRESI_LOANPOOL[[#This Row],[HUD_MFI]]&lt;&gt;""),TBL_CIPDRFRESI_LOANPOOL[[#This Row],[QUAL_OO_ANNUAL_INCOME]]/TBL_CIPDRFRESI_LOANPOOL[[#This Row],[HUD_MFI]],"")</f>
        <v/>
      </c>
      <c r="X20" s="132" t="str">
        <f>IF(AND(TBL_CIPDRFRESI_LOANPOOL[[#This Row],[QUAL_METHOD]]='$DB.LOOKUP'!$AD$4,TBL_CIPDRFRESI_LOANPOOL[[#This Row],[HUD_MFI_115]]&lt;&gt;""),TBL_CIPDRFRESI_LOANPOOL[[#This Row],[HUD_MFI_115]] / 12 * 0.3,"")</f>
        <v/>
      </c>
      <c r="Y20" s="112" t="str">
        <f>IF(AND(TBL_CIPDRFRESI_LOANPOOL[[#This Row],[QUAL_METHOD]]='$DB.LOOKUP'!$AD$4,TBL_CIPDRFRESI_LOANPOOL[[#This Row],[LOAN_ID]]&lt;&gt;""),COUNTIF(TBL_QUAL_RENTROLL_UNITS[RENTROLL_LOAN_ID_PROP_ADDR],TBL_CIPDRFRESI_LOANPOOL[[#This Row],[LOAN_ID_PROP_ADDR]]),"")</f>
        <v/>
      </c>
      <c r="Z20" s="112" t="str">
        <f>IF(AND(TBL_CIPDRFRESI_LOANPOOL[[#This Row],[LOAN_ID]]&lt;&gt;"",TBL_CIPDRFRESI_LOANPOOL[[#This Row],[QUAL_METHOD]]='$DB.LOOKUP'!$AD$4),COUNTIFS(TBL_QUAL_RENTROLL_UNITS[RENTROLL_LOAN_ID_PROP_ADDR],TBL_CIPDRFRESI_LOANPOOL[[#This Row],[LOAN_ID_PROP_ADDR]],TBL_QUAL_RENTROLL_UNITS[RENTROLL_QUALUNIT_FLAG],"Yes"),"")</f>
        <v/>
      </c>
      <c r="AA20" s="111" t="str">
        <f>IF(AND(TBL_CIPDRFRESI_LOANPOOL[[#This Row],[QUAL_MRA_UNITS_TOTL]]&gt;0,TBL_CIPDRFRESI_LOANPOOL[[#This Row],[QUAL_MRA_UNITS_TOTL]]&lt;&gt;""),TBL_CIPDRFRESI_LOANPOOL[[#This Row],[QUAL_MRA_UNITS_QUALIFIED]]/TBL_CIPDRFRESI_LOANPOOL[[#This Row],[QUAL_MRA_UNITS_TOTL]],"")</f>
        <v/>
      </c>
      <c r="AB20" s="137" t="str">
        <f>IF(TBL_CIPDRFRESI_LOANPOOL[[#This Row],[QUAL_METHOD]]='$DB.LOOKUP'!$AD$4,HYPERLINK("#QUAL_RENTROLL!TARGET_TOP","View/Edit"),"")</f>
        <v/>
      </c>
      <c r="AC20" s="136" t="str">
        <f>IF(AND(TBL_CIPDRFRESI_LOANPOOL[[#This Row],[QUAL_METHOD]]='$DB.LOOKUP'!$AD$5,TBL_CIPDRFRESI_LOANPOOL[[#This Row],[LOAN_ID]]&lt;&gt;""),COUNTIF(TBL_QUAL_INCOMELISTING_UNITS[INCOMELISTING_LOAN_ID_PROP_ADDR],TBL_CIPDRFRESI_LOANPOOL[[#This Row],[LOAN_ID_PROP_ADDR]]),"")</f>
        <v/>
      </c>
      <c r="AD2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 s="111" t="str">
        <f>IF(AND(TBL_CIPDRFRESI_LOANPOOL[[#This Row],[QUAL_MIE_UNITS_TOTL]]&gt;0,TBL_CIPDRFRESI_LOANPOOL[[#This Row],[QUAL_MIE_UNITS_TOTL]]&lt;&gt;""),TBL_CIPDRFRESI_LOANPOOL[[#This Row],[QUAL_MIE_UNITS_QUALIFIED]]/TBL_CIPDRFRESI_LOANPOOL[[#This Row],[QUAL_MIE_UNITS_TOTL]],"")</f>
        <v/>
      </c>
      <c r="AF20" s="137" t="str">
        <f>IF(TBL_CIPDRFRESI_LOANPOOL[[#This Row],[QUAL_METHOD]]='$DB.LOOKUP'!$AD$5,HYPERLINK("#QUAL_INCOMELISTING!TARGET_TOP","View/Edit"),"")</f>
        <v/>
      </c>
      <c r="AG20" s="121"/>
      <c r="AH20" s="102"/>
      <c r="AI20"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 s="70" t="str">
        <f>IF(TBL_CIPDRFRESI_LOANPOOL[[#This Row],[LOAN_ID]] = "","",TBL_CIPDRFRESI_LOANPOOL[[#This Row],[LOAN_ID]]&amp;" ("&amp;IF(TBL_CIPDRFRESI_LOANPOOL[[#This Row],[PROP_ADDR_STREET]]="","Address Not Defined",TBL_CIPDRFRESI_LOANPOOL[[#This Row],[PROP_ADDR_STREET]])&amp;")")</f>
        <v/>
      </c>
      <c r="AL2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 s="27" t="b">
        <f ca="1">IFERROR((IF(APP_CIP_DRFRESI_CERT_DATE&lt;&gt;"",APP_CIP_DRFRESI_CERT_DATE,TODAY())-TBL_CIPDRFRESI_LOANPOOL[[#This Row],[SETTLEMENT_DATE]])&lt;91,TRUE)</f>
        <v>1</v>
      </c>
      <c r="AN20" s="27" t="b">
        <f>COUNTIFS(TBL_CIPDRFRESI_LOANPOOL[LOAN_ID],TBL_CIPDRFRESI_LOANPOOL[[#This Row],[LOAN_ID]],TBL_CIPDRFRESI_LOANPOOL[QUAL_OO_INCOME_MFI_PCT],"&gt;1.15")=0</f>
        <v>1</v>
      </c>
      <c r="AO2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 s="27" t="b">
        <f>COUNTIFS(TBL_CIPDRFRESI_LOANPOOL[LOAN_ID],TBL_CIPDRFRESI_LOANPOOL[[#This Row],[LOAN_ID]],TBL_CIPDRFRESI_LOANPOOL[QUAL_NIE_FFEIC_MFI_PCT],"&gt;1.15")=0</f>
        <v>1</v>
      </c>
      <c r="AR20" s="45">
        <f>IF(TBL_CIPDRFRESI_LOANPOOL[[#This Row],[MULTIPROP_REC_COUNT]]&lt;&gt;"",TBL_CIPDRFRESI_LOANPOOL[[#This Row],[LOAN_AMOUNT]]/TBL_CIPDRFRESI_LOANPOOL[[#This Row],[MULTIPROP_REC_COUNT]],TBL_CIPDRFRESI_LOANPOOL[[#This Row],[LOAN_AMOUNT]])</f>
        <v>0</v>
      </c>
      <c r="AS20" s="27" t="b">
        <f>TBL_CIPDRFRESI_LOANPOOL[[#This Row],[MULTIPROP_REC_COUNT]]&gt;1</f>
        <v>0</v>
      </c>
      <c r="AT20" s="26">
        <f>IF(TBL_CIPDRFRESI_LOANPOOL[[#This Row],[LOAN_ID]]&lt;&gt;"",COUNTIF(TBL_CIPDRFRESI_LOANPOOL[LOAN_ID],TBL_CIPDRFRESI_LOANPOOL[[#This Row],[LOAN_ID]]),1)</f>
        <v>1</v>
      </c>
      <c r="AU20" s="26">
        <f>IFERROR(MATCH(TBL_CIPDRFRESI_LOANPOOL[[#This Row],[QUAL_METHOD]],RANGE_LOOKUP_QUALMETHODS_CIP_RESIDRF,0),-1)</f>
        <v>-1</v>
      </c>
      <c r="AV20"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 spans="2:53" ht="26.25" customHeight="1" x14ac:dyDescent="0.25">
      <c r="B21" s="49" t="str">
        <f>IF(TBL_CIPDRFRESI_LOANPOOL[[#This Row],[RECORD_STARTED]],IF(TBL_CIPDRFRESI_LOANPOOL[[#This Row],[ERROR_COUNT]]&gt;0,-1,IF(TBL_CIPDRFRESI_LOANPOOL[[#This Row],[REQ_FIELDS_POPULATED]],1,0)),"")</f>
        <v/>
      </c>
      <c r="C21" s="26">
        <f>ROW()-ROW(TBL_CIPDRFRESI_LOANPOOL[[#Headers],[ROW_ID]])</f>
        <v>5</v>
      </c>
      <c r="D21" s="31"/>
      <c r="E21" s="32"/>
      <c r="F21" s="42"/>
      <c r="G21" s="38"/>
      <c r="H21" s="118"/>
      <c r="I21" s="114"/>
      <c r="J21" s="31"/>
      <c r="K21" s="39"/>
      <c r="L21" s="41"/>
      <c r="M21" s="123"/>
      <c r="N21" s="121"/>
      <c r="O21" s="127" t="str">
        <f>IF(TBL_CIPDRFRESI_LOANPOOL[[#This Row],[HUD_MFI]]&lt;&gt;"",TBL_CIPDRFRESI_LOANPOOL[[#This Row],[HUD_MFI]]*1.15,"")</f>
        <v/>
      </c>
      <c r="P21" s="125"/>
      <c r="Q21" s="104"/>
      <c r="R21" s="106"/>
      <c r="S21" s="108" t="str">
        <f>IF(TBL_CIPDRFRESI_LOANPOOL[[#This Row],[MBS_FLAG]]="Yes",SUMIF(TBL_CIPDRFRESI_LOANPOOL[MBS_POOL_ID],TBL_CIPDRFRESI_LOANPOOL[[#This Row],[MBS_POOL_ID]],TBL_CIPDRFRESI_LOANPOOL[LOAN_AMOUNT_ADDR_PORTION]),"")</f>
        <v/>
      </c>
      <c r="T2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 s="130"/>
      <c r="V21" s="121"/>
      <c r="W21" s="134" t="str">
        <f>IF(AND(TBL_CIPDRFRESI_LOANPOOL[[#This Row],[QUAL_METHOD]]='$DB.LOOKUP'!$AD$3,TBL_CIPDRFRESI_LOANPOOL[[#This Row],[QUAL_OO_ANNUAL_INCOME]]&lt;&gt;"",TBL_CIPDRFRESI_LOANPOOL[[#This Row],[HUD_MFI]]&lt;&gt;""),TBL_CIPDRFRESI_LOANPOOL[[#This Row],[QUAL_OO_ANNUAL_INCOME]]/TBL_CIPDRFRESI_LOANPOOL[[#This Row],[HUD_MFI]],"")</f>
        <v/>
      </c>
      <c r="X21" s="132" t="str">
        <f>IF(AND(TBL_CIPDRFRESI_LOANPOOL[[#This Row],[QUAL_METHOD]]='$DB.LOOKUP'!$AD$4,TBL_CIPDRFRESI_LOANPOOL[[#This Row],[HUD_MFI_115]]&lt;&gt;""),TBL_CIPDRFRESI_LOANPOOL[[#This Row],[HUD_MFI_115]] / 12 * 0.3,"")</f>
        <v/>
      </c>
      <c r="Y21" s="112" t="str">
        <f>IF(AND(TBL_CIPDRFRESI_LOANPOOL[[#This Row],[QUAL_METHOD]]='$DB.LOOKUP'!$AD$4,TBL_CIPDRFRESI_LOANPOOL[[#This Row],[LOAN_ID]]&lt;&gt;""),COUNTIF(TBL_QUAL_RENTROLL_UNITS[RENTROLL_LOAN_ID_PROP_ADDR],TBL_CIPDRFRESI_LOANPOOL[[#This Row],[LOAN_ID_PROP_ADDR]]),"")</f>
        <v/>
      </c>
      <c r="Z21" s="112" t="str">
        <f>IF(AND(TBL_CIPDRFRESI_LOANPOOL[[#This Row],[LOAN_ID]]&lt;&gt;"",TBL_CIPDRFRESI_LOANPOOL[[#This Row],[QUAL_METHOD]]='$DB.LOOKUP'!$AD$4),COUNTIFS(TBL_QUAL_RENTROLL_UNITS[RENTROLL_LOAN_ID_PROP_ADDR],TBL_CIPDRFRESI_LOANPOOL[[#This Row],[LOAN_ID_PROP_ADDR]],TBL_QUAL_RENTROLL_UNITS[RENTROLL_QUALUNIT_FLAG],"Yes"),"")</f>
        <v/>
      </c>
      <c r="AA21" s="111" t="str">
        <f>IF(AND(TBL_CIPDRFRESI_LOANPOOL[[#This Row],[QUAL_MRA_UNITS_TOTL]]&gt;0,TBL_CIPDRFRESI_LOANPOOL[[#This Row],[QUAL_MRA_UNITS_TOTL]]&lt;&gt;""),TBL_CIPDRFRESI_LOANPOOL[[#This Row],[QUAL_MRA_UNITS_QUALIFIED]]/TBL_CIPDRFRESI_LOANPOOL[[#This Row],[QUAL_MRA_UNITS_TOTL]],"")</f>
        <v/>
      </c>
      <c r="AB21" s="137" t="str">
        <f>IF(TBL_CIPDRFRESI_LOANPOOL[[#This Row],[QUAL_METHOD]]='$DB.LOOKUP'!$AD$4,HYPERLINK("#QUAL_RENTROLL!TARGET_TOP","View/Edit"),"")</f>
        <v/>
      </c>
      <c r="AC21" s="136" t="str">
        <f>IF(AND(TBL_CIPDRFRESI_LOANPOOL[[#This Row],[QUAL_METHOD]]='$DB.LOOKUP'!$AD$5,TBL_CIPDRFRESI_LOANPOOL[[#This Row],[LOAN_ID]]&lt;&gt;""),COUNTIF(TBL_QUAL_INCOMELISTING_UNITS[INCOMELISTING_LOAN_ID_PROP_ADDR],TBL_CIPDRFRESI_LOANPOOL[[#This Row],[LOAN_ID_PROP_ADDR]]),"")</f>
        <v/>
      </c>
      <c r="AD2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 s="111" t="str">
        <f>IF(AND(TBL_CIPDRFRESI_LOANPOOL[[#This Row],[QUAL_MIE_UNITS_TOTL]]&gt;0,TBL_CIPDRFRESI_LOANPOOL[[#This Row],[QUAL_MIE_UNITS_TOTL]]&lt;&gt;""),TBL_CIPDRFRESI_LOANPOOL[[#This Row],[QUAL_MIE_UNITS_QUALIFIED]]/TBL_CIPDRFRESI_LOANPOOL[[#This Row],[QUAL_MIE_UNITS_TOTL]],"")</f>
        <v/>
      </c>
      <c r="AF21" s="137" t="str">
        <f>IF(TBL_CIPDRFRESI_LOANPOOL[[#This Row],[QUAL_METHOD]]='$DB.LOOKUP'!$AD$5,HYPERLINK("#QUAL_INCOMELISTING!TARGET_TOP","View/Edit"),"")</f>
        <v/>
      </c>
      <c r="AG21" s="121"/>
      <c r="AH21" s="102"/>
      <c r="AI21"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 s="70" t="str">
        <f>IF(TBL_CIPDRFRESI_LOANPOOL[[#This Row],[LOAN_ID]] = "","",TBL_CIPDRFRESI_LOANPOOL[[#This Row],[LOAN_ID]]&amp;" ("&amp;IF(TBL_CIPDRFRESI_LOANPOOL[[#This Row],[PROP_ADDR_STREET]]="","Address Not Defined",TBL_CIPDRFRESI_LOANPOOL[[#This Row],[PROP_ADDR_STREET]])&amp;")")</f>
        <v/>
      </c>
      <c r="AL2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 s="27" t="b">
        <f ca="1">IFERROR((IF(APP_CIP_DRFRESI_CERT_DATE&lt;&gt;"",APP_CIP_DRFRESI_CERT_DATE,TODAY())-TBL_CIPDRFRESI_LOANPOOL[[#This Row],[SETTLEMENT_DATE]])&lt;91,TRUE)</f>
        <v>1</v>
      </c>
      <c r="AN21" s="27" t="b">
        <f>COUNTIFS(TBL_CIPDRFRESI_LOANPOOL[LOAN_ID],TBL_CIPDRFRESI_LOANPOOL[[#This Row],[LOAN_ID]],TBL_CIPDRFRESI_LOANPOOL[QUAL_OO_INCOME_MFI_PCT],"&gt;1.15")=0</f>
        <v>1</v>
      </c>
      <c r="AO2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 s="27" t="b">
        <f>COUNTIFS(TBL_CIPDRFRESI_LOANPOOL[LOAN_ID],TBL_CIPDRFRESI_LOANPOOL[[#This Row],[LOAN_ID]],TBL_CIPDRFRESI_LOANPOOL[QUAL_NIE_FFEIC_MFI_PCT],"&gt;1.15")=0</f>
        <v>1</v>
      </c>
      <c r="AR21" s="45">
        <f>IF(TBL_CIPDRFRESI_LOANPOOL[[#This Row],[MULTIPROP_REC_COUNT]]&lt;&gt;"",TBL_CIPDRFRESI_LOANPOOL[[#This Row],[LOAN_AMOUNT]]/TBL_CIPDRFRESI_LOANPOOL[[#This Row],[MULTIPROP_REC_COUNT]],TBL_CIPDRFRESI_LOANPOOL[[#This Row],[LOAN_AMOUNT]])</f>
        <v>0</v>
      </c>
      <c r="AS21" s="27" t="b">
        <f>TBL_CIPDRFRESI_LOANPOOL[[#This Row],[MULTIPROP_REC_COUNT]]&gt;1</f>
        <v>0</v>
      </c>
      <c r="AT21" s="26">
        <f>IF(TBL_CIPDRFRESI_LOANPOOL[[#This Row],[LOAN_ID]]&lt;&gt;"",COUNTIF(TBL_CIPDRFRESI_LOANPOOL[LOAN_ID],TBL_CIPDRFRESI_LOANPOOL[[#This Row],[LOAN_ID]]),1)</f>
        <v>1</v>
      </c>
      <c r="AU21" s="26">
        <f>IFERROR(MATCH(TBL_CIPDRFRESI_LOANPOOL[[#This Row],[QUAL_METHOD]],RANGE_LOOKUP_QUALMETHODS_CIP_RESIDRF,0),-1)</f>
        <v>-1</v>
      </c>
      <c r="AV21"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 spans="2:53" ht="26.25" customHeight="1" x14ac:dyDescent="0.25">
      <c r="B22" s="49" t="str">
        <f>IF(TBL_CIPDRFRESI_LOANPOOL[[#This Row],[RECORD_STARTED]],IF(TBL_CIPDRFRESI_LOANPOOL[[#This Row],[ERROR_COUNT]]&gt;0,-1,IF(TBL_CIPDRFRESI_LOANPOOL[[#This Row],[REQ_FIELDS_POPULATED]],1,0)),"")</f>
        <v/>
      </c>
      <c r="C22" s="26">
        <f>ROW()-ROW(TBL_CIPDRFRESI_LOANPOOL[[#Headers],[ROW_ID]])</f>
        <v>6</v>
      </c>
      <c r="D22" s="31"/>
      <c r="E22" s="32"/>
      <c r="F22" s="42"/>
      <c r="G22" s="38"/>
      <c r="H22" s="118"/>
      <c r="I22" s="114"/>
      <c r="J22" s="31"/>
      <c r="K22" s="39"/>
      <c r="L22" s="41"/>
      <c r="M22" s="123"/>
      <c r="N22" s="121"/>
      <c r="O22" s="127" t="str">
        <f>IF(TBL_CIPDRFRESI_LOANPOOL[[#This Row],[HUD_MFI]]&lt;&gt;"",TBL_CIPDRFRESI_LOANPOOL[[#This Row],[HUD_MFI]]*1.15,"")</f>
        <v/>
      </c>
      <c r="P22" s="125"/>
      <c r="Q22" s="104"/>
      <c r="R22" s="106"/>
      <c r="S22" s="108" t="str">
        <f>IF(TBL_CIPDRFRESI_LOANPOOL[[#This Row],[MBS_FLAG]]="Yes",SUMIF(TBL_CIPDRFRESI_LOANPOOL[MBS_POOL_ID],TBL_CIPDRFRESI_LOANPOOL[[#This Row],[MBS_POOL_ID]],TBL_CIPDRFRESI_LOANPOOL[LOAN_AMOUNT_ADDR_PORTION]),"")</f>
        <v/>
      </c>
      <c r="T2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 s="130"/>
      <c r="V22" s="121"/>
      <c r="W22" s="134" t="str">
        <f>IF(AND(TBL_CIPDRFRESI_LOANPOOL[[#This Row],[QUAL_METHOD]]='$DB.LOOKUP'!$AD$3,TBL_CIPDRFRESI_LOANPOOL[[#This Row],[QUAL_OO_ANNUAL_INCOME]]&lt;&gt;"",TBL_CIPDRFRESI_LOANPOOL[[#This Row],[HUD_MFI]]&lt;&gt;""),TBL_CIPDRFRESI_LOANPOOL[[#This Row],[QUAL_OO_ANNUAL_INCOME]]/TBL_CIPDRFRESI_LOANPOOL[[#This Row],[HUD_MFI]],"")</f>
        <v/>
      </c>
      <c r="X22" s="132" t="str">
        <f>IF(AND(TBL_CIPDRFRESI_LOANPOOL[[#This Row],[QUAL_METHOD]]='$DB.LOOKUP'!$AD$4,TBL_CIPDRFRESI_LOANPOOL[[#This Row],[HUD_MFI_115]]&lt;&gt;""),TBL_CIPDRFRESI_LOANPOOL[[#This Row],[HUD_MFI_115]] / 12 * 0.3,"")</f>
        <v/>
      </c>
      <c r="Y22" s="112" t="str">
        <f>IF(AND(TBL_CIPDRFRESI_LOANPOOL[[#This Row],[QUAL_METHOD]]='$DB.LOOKUP'!$AD$4,TBL_CIPDRFRESI_LOANPOOL[[#This Row],[LOAN_ID]]&lt;&gt;""),COUNTIF(TBL_QUAL_RENTROLL_UNITS[RENTROLL_LOAN_ID_PROP_ADDR],TBL_CIPDRFRESI_LOANPOOL[[#This Row],[LOAN_ID_PROP_ADDR]]),"")</f>
        <v/>
      </c>
      <c r="Z22" s="112" t="str">
        <f>IF(AND(TBL_CIPDRFRESI_LOANPOOL[[#This Row],[LOAN_ID]]&lt;&gt;"",TBL_CIPDRFRESI_LOANPOOL[[#This Row],[QUAL_METHOD]]='$DB.LOOKUP'!$AD$4),COUNTIFS(TBL_QUAL_RENTROLL_UNITS[RENTROLL_LOAN_ID_PROP_ADDR],TBL_CIPDRFRESI_LOANPOOL[[#This Row],[LOAN_ID_PROP_ADDR]],TBL_QUAL_RENTROLL_UNITS[RENTROLL_QUALUNIT_FLAG],"Yes"),"")</f>
        <v/>
      </c>
      <c r="AA22" s="111" t="str">
        <f>IF(AND(TBL_CIPDRFRESI_LOANPOOL[[#This Row],[QUAL_MRA_UNITS_TOTL]]&gt;0,TBL_CIPDRFRESI_LOANPOOL[[#This Row],[QUAL_MRA_UNITS_TOTL]]&lt;&gt;""),TBL_CIPDRFRESI_LOANPOOL[[#This Row],[QUAL_MRA_UNITS_QUALIFIED]]/TBL_CIPDRFRESI_LOANPOOL[[#This Row],[QUAL_MRA_UNITS_TOTL]],"")</f>
        <v/>
      </c>
      <c r="AB22" s="137" t="str">
        <f>IF(TBL_CIPDRFRESI_LOANPOOL[[#This Row],[QUAL_METHOD]]='$DB.LOOKUP'!$AD$4,HYPERLINK("#QUAL_RENTROLL!TARGET_TOP","View/Edit"),"")</f>
        <v/>
      </c>
      <c r="AC22" s="136" t="str">
        <f>IF(AND(TBL_CIPDRFRESI_LOANPOOL[[#This Row],[QUAL_METHOD]]='$DB.LOOKUP'!$AD$5,TBL_CIPDRFRESI_LOANPOOL[[#This Row],[LOAN_ID]]&lt;&gt;""),COUNTIF(TBL_QUAL_INCOMELISTING_UNITS[INCOMELISTING_LOAN_ID_PROP_ADDR],TBL_CIPDRFRESI_LOANPOOL[[#This Row],[LOAN_ID_PROP_ADDR]]),"")</f>
        <v/>
      </c>
      <c r="AD2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 s="111" t="str">
        <f>IF(AND(TBL_CIPDRFRESI_LOANPOOL[[#This Row],[QUAL_MIE_UNITS_TOTL]]&gt;0,TBL_CIPDRFRESI_LOANPOOL[[#This Row],[QUAL_MIE_UNITS_TOTL]]&lt;&gt;""),TBL_CIPDRFRESI_LOANPOOL[[#This Row],[QUAL_MIE_UNITS_QUALIFIED]]/TBL_CIPDRFRESI_LOANPOOL[[#This Row],[QUAL_MIE_UNITS_TOTL]],"")</f>
        <v/>
      </c>
      <c r="AF22" s="137" t="str">
        <f>IF(TBL_CIPDRFRESI_LOANPOOL[[#This Row],[QUAL_METHOD]]='$DB.LOOKUP'!$AD$5,HYPERLINK("#QUAL_INCOMELISTING!TARGET_TOP","View/Edit"),"")</f>
        <v/>
      </c>
      <c r="AG22" s="121"/>
      <c r="AH22" s="102"/>
      <c r="AI22"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 s="70" t="str">
        <f>IF(TBL_CIPDRFRESI_LOANPOOL[[#This Row],[LOAN_ID]] = "","",TBL_CIPDRFRESI_LOANPOOL[[#This Row],[LOAN_ID]]&amp;" ("&amp;IF(TBL_CIPDRFRESI_LOANPOOL[[#This Row],[PROP_ADDR_STREET]]="","Address Not Defined",TBL_CIPDRFRESI_LOANPOOL[[#This Row],[PROP_ADDR_STREET]])&amp;")")</f>
        <v/>
      </c>
      <c r="AL2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 s="27" t="b">
        <f ca="1">IFERROR((IF(APP_CIP_DRFRESI_CERT_DATE&lt;&gt;"",APP_CIP_DRFRESI_CERT_DATE,TODAY())-TBL_CIPDRFRESI_LOANPOOL[[#This Row],[SETTLEMENT_DATE]])&lt;91,TRUE)</f>
        <v>1</v>
      </c>
      <c r="AN22" s="27" t="b">
        <f>COUNTIFS(TBL_CIPDRFRESI_LOANPOOL[LOAN_ID],TBL_CIPDRFRESI_LOANPOOL[[#This Row],[LOAN_ID]],TBL_CIPDRFRESI_LOANPOOL[QUAL_OO_INCOME_MFI_PCT],"&gt;1.15")=0</f>
        <v>1</v>
      </c>
      <c r="AO2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 s="27" t="b">
        <f>COUNTIFS(TBL_CIPDRFRESI_LOANPOOL[LOAN_ID],TBL_CIPDRFRESI_LOANPOOL[[#This Row],[LOAN_ID]],TBL_CIPDRFRESI_LOANPOOL[QUAL_NIE_FFEIC_MFI_PCT],"&gt;1.15")=0</f>
        <v>1</v>
      </c>
      <c r="AR22" s="45">
        <f>IF(TBL_CIPDRFRESI_LOANPOOL[[#This Row],[MULTIPROP_REC_COUNT]]&lt;&gt;"",TBL_CIPDRFRESI_LOANPOOL[[#This Row],[LOAN_AMOUNT]]/TBL_CIPDRFRESI_LOANPOOL[[#This Row],[MULTIPROP_REC_COUNT]],TBL_CIPDRFRESI_LOANPOOL[[#This Row],[LOAN_AMOUNT]])</f>
        <v>0</v>
      </c>
      <c r="AS22" s="27" t="b">
        <f>TBL_CIPDRFRESI_LOANPOOL[[#This Row],[MULTIPROP_REC_COUNT]]&gt;1</f>
        <v>0</v>
      </c>
      <c r="AT22" s="26">
        <f>IF(TBL_CIPDRFRESI_LOANPOOL[[#This Row],[LOAN_ID]]&lt;&gt;"",COUNTIF(TBL_CIPDRFRESI_LOANPOOL[LOAN_ID],TBL_CIPDRFRESI_LOANPOOL[[#This Row],[LOAN_ID]]),1)</f>
        <v>1</v>
      </c>
      <c r="AU22" s="26">
        <f>IFERROR(MATCH(TBL_CIPDRFRESI_LOANPOOL[[#This Row],[QUAL_METHOD]],RANGE_LOOKUP_QUALMETHODS_CIP_RESIDRF,0),-1)</f>
        <v>-1</v>
      </c>
      <c r="AV22"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 spans="2:53" ht="26.25" customHeight="1" x14ac:dyDescent="0.25">
      <c r="B23" s="49" t="str">
        <f>IF(TBL_CIPDRFRESI_LOANPOOL[[#This Row],[RECORD_STARTED]],IF(TBL_CIPDRFRESI_LOANPOOL[[#This Row],[ERROR_COUNT]]&gt;0,-1,IF(TBL_CIPDRFRESI_LOANPOOL[[#This Row],[REQ_FIELDS_POPULATED]],1,0)),"")</f>
        <v/>
      </c>
      <c r="C23" s="26">
        <f>ROW()-ROW(TBL_CIPDRFRESI_LOANPOOL[[#Headers],[ROW_ID]])</f>
        <v>7</v>
      </c>
      <c r="D23" s="31"/>
      <c r="E23" s="32"/>
      <c r="F23" s="42"/>
      <c r="G23" s="38"/>
      <c r="H23" s="118"/>
      <c r="I23" s="114"/>
      <c r="J23" s="31"/>
      <c r="K23" s="39"/>
      <c r="L23" s="41"/>
      <c r="M23" s="123"/>
      <c r="N23" s="121"/>
      <c r="O23" s="127" t="str">
        <f>IF(TBL_CIPDRFRESI_LOANPOOL[[#This Row],[HUD_MFI]]&lt;&gt;"",TBL_CIPDRFRESI_LOANPOOL[[#This Row],[HUD_MFI]]*1.15,"")</f>
        <v/>
      </c>
      <c r="P23" s="125"/>
      <c r="Q23" s="104"/>
      <c r="R23" s="106"/>
      <c r="S23" s="108" t="str">
        <f>IF(TBL_CIPDRFRESI_LOANPOOL[[#This Row],[MBS_FLAG]]="Yes",SUMIF(TBL_CIPDRFRESI_LOANPOOL[MBS_POOL_ID],TBL_CIPDRFRESI_LOANPOOL[[#This Row],[MBS_POOL_ID]],TBL_CIPDRFRESI_LOANPOOL[LOAN_AMOUNT_ADDR_PORTION]),"")</f>
        <v/>
      </c>
      <c r="T2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 s="130"/>
      <c r="V23" s="121"/>
      <c r="W23" s="134" t="str">
        <f>IF(AND(TBL_CIPDRFRESI_LOANPOOL[[#This Row],[QUAL_METHOD]]='$DB.LOOKUP'!$AD$3,TBL_CIPDRFRESI_LOANPOOL[[#This Row],[QUAL_OO_ANNUAL_INCOME]]&lt;&gt;"",TBL_CIPDRFRESI_LOANPOOL[[#This Row],[HUD_MFI]]&lt;&gt;""),TBL_CIPDRFRESI_LOANPOOL[[#This Row],[QUAL_OO_ANNUAL_INCOME]]/TBL_CIPDRFRESI_LOANPOOL[[#This Row],[HUD_MFI]],"")</f>
        <v/>
      </c>
      <c r="X23" s="132" t="str">
        <f>IF(AND(TBL_CIPDRFRESI_LOANPOOL[[#This Row],[QUAL_METHOD]]='$DB.LOOKUP'!$AD$4,TBL_CIPDRFRESI_LOANPOOL[[#This Row],[HUD_MFI_115]]&lt;&gt;""),TBL_CIPDRFRESI_LOANPOOL[[#This Row],[HUD_MFI_115]] / 12 * 0.3,"")</f>
        <v/>
      </c>
      <c r="Y23" s="112" t="str">
        <f>IF(AND(TBL_CIPDRFRESI_LOANPOOL[[#This Row],[QUAL_METHOD]]='$DB.LOOKUP'!$AD$4,TBL_CIPDRFRESI_LOANPOOL[[#This Row],[LOAN_ID]]&lt;&gt;""),COUNTIF(TBL_QUAL_RENTROLL_UNITS[RENTROLL_LOAN_ID_PROP_ADDR],TBL_CIPDRFRESI_LOANPOOL[[#This Row],[LOAN_ID_PROP_ADDR]]),"")</f>
        <v/>
      </c>
      <c r="Z23" s="112" t="str">
        <f>IF(AND(TBL_CIPDRFRESI_LOANPOOL[[#This Row],[LOAN_ID]]&lt;&gt;"",TBL_CIPDRFRESI_LOANPOOL[[#This Row],[QUAL_METHOD]]='$DB.LOOKUP'!$AD$4),COUNTIFS(TBL_QUAL_RENTROLL_UNITS[RENTROLL_LOAN_ID_PROP_ADDR],TBL_CIPDRFRESI_LOANPOOL[[#This Row],[LOAN_ID_PROP_ADDR]],TBL_QUAL_RENTROLL_UNITS[RENTROLL_QUALUNIT_FLAG],"Yes"),"")</f>
        <v/>
      </c>
      <c r="AA23" s="111" t="str">
        <f>IF(AND(TBL_CIPDRFRESI_LOANPOOL[[#This Row],[QUAL_MRA_UNITS_TOTL]]&gt;0,TBL_CIPDRFRESI_LOANPOOL[[#This Row],[QUAL_MRA_UNITS_TOTL]]&lt;&gt;""),TBL_CIPDRFRESI_LOANPOOL[[#This Row],[QUAL_MRA_UNITS_QUALIFIED]]/TBL_CIPDRFRESI_LOANPOOL[[#This Row],[QUAL_MRA_UNITS_TOTL]],"")</f>
        <v/>
      </c>
      <c r="AB23" s="137" t="str">
        <f>IF(TBL_CIPDRFRESI_LOANPOOL[[#This Row],[QUAL_METHOD]]='$DB.LOOKUP'!$AD$4,HYPERLINK("#QUAL_RENTROLL!TARGET_TOP","View/Edit"),"")</f>
        <v/>
      </c>
      <c r="AC23" s="136" t="str">
        <f>IF(AND(TBL_CIPDRFRESI_LOANPOOL[[#This Row],[QUAL_METHOD]]='$DB.LOOKUP'!$AD$5,TBL_CIPDRFRESI_LOANPOOL[[#This Row],[LOAN_ID]]&lt;&gt;""),COUNTIF(TBL_QUAL_INCOMELISTING_UNITS[INCOMELISTING_LOAN_ID_PROP_ADDR],TBL_CIPDRFRESI_LOANPOOL[[#This Row],[LOAN_ID_PROP_ADDR]]),"")</f>
        <v/>
      </c>
      <c r="AD2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 s="111" t="str">
        <f>IF(AND(TBL_CIPDRFRESI_LOANPOOL[[#This Row],[QUAL_MIE_UNITS_TOTL]]&gt;0,TBL_CIPDRFRESI_LOANPOOL[[#This Row],[QUAL_MIE_UNITS_TOTL]]&lt;&gt;""),TBL_CIPDRFRESI_LOANPOOL[[#This Row],[QUAL_MIE_UNITS_QUALIFIED]]/TBL_CIPDRFRESI_LOANPOOL[[#This Row],[QUAL_MIE_UNITS_TOTL]],"")</f>
        <v/>
      </c>
      <c r="AF23" s="137" t="str">
        <f>IF(TBL_CIPDRFRESI_LOANPOOL[[#This Row],[QUAL_METHOD]]='$DB.LOOKUP'!$AD$5,HYPERLINK("#QUAL_INCOMELISTING!TARGET_TOP","View/Edit"),"")</f>
        <v/>
      </c>
      <c r="AG23" s="121"/>
      <c r="AH23" s="102"/>
      <c r="AI23"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 s="70" t="str">
        <f>IF(TBL_CIPDRFRESI_LOANPOOL[[#This Row],[LOAN_ID]] = "","",TBL_CIPDRFRESI_LOANPOOL[[#This Row],[LOAN_ID]]&amp;" ("&amp;IF(TBL_CIPDRFRESI_LOANPOOL[[#This Row],[PROP_ADDR_STREET]]="","Address Not Defined",TBL_CIPDRFRESI_LOANPOOL[[#This Row],[PROP_ADDR_STREET]])&amp;")")</f>
        <v/>
      </c>
      <c r="AL2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 s="27" t="b">
        <f ca="1">IFERROR((IF(APP_CIP_DRFRESI_CERT_DATE&lt;&gt;"",APP_CIP_DRFRESI_CERT_DATE,TODAY())-TBL_CIPDRFRESI_LOANPOOL[[#This Row],[SETTLEMENT_DATE]])&lt;91,TRUE)</f>
        <v>1</v>
      </c>
      <c r="AN23" s="27" t="b">
        <f>COUNTIFS(TBL_CIPDRFRESI_LOANPOOL[LOAN_ID],TBL_CIPDRFRESI_LOANPOOL[[#This Row],[LOAN_ID]],TBL_CIPDRFRESI_LOANPOOL[QUAL_OO_INCOME_MFI_PCT],"&gt;1.15")=0</f>
        <v>1</v>
      </c>
      <c r="AO2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 s="27" t="b">
        <f>COUNTIFS(TBL_CIPDRFRESI_LOANPOOL[LOAN_ID],TBL_CIPDRFRESI_LOANPOOL[[#This Row],[LOAN_ID]],TBL_CIPDRFRESI_LOANPOOL[QUAL_NIE_FFEIC_MFI_PCT],"&gt;1.15")=0</f>
        <v>1</v>
      </c>
      <c r="AR23" s="45">
        <f>IF(TBL_CIPDRFRESI_LOANPOOL[[#This Row],[MULTIPROP_REC_COUNT]]&lt;&gt;"",TBL_CIPDRFRESI_LOANPOOL[[#This Row],[LOAN_AMOUNT]]/TBL_CIPDRFRESI_LOANPOOL[[#This Row],[MULTIPROP_REC_COUNT]],TBL_CIPDRFRESI_LOANPOOL[[#This Row],[LOAN_AMOUNT]])</f>
        <v>0</v>
      </c>
      <c r="AS23" s="27" t="b">
        <f>TBL_CIPDRFRESI_LOANPOOL[[#This Row],[MULTIPROP_REC_COUNT]]&gt;1</f>
        <v>0</v>
      </c>
      <c r="AT23" s="26">
        <f>IF(TBL_CIPDRFRESI_LOANPOOL[[#This Row],[LOAN_ID]]&lt;&gt;"",COUNTIF(TBL_CIPDRFRESI_LOANPOOL[LOAN_ID],TBL_CIPDRFRESI_LOANPOOL[[#This Row],[LOAN_ID]]),1)</f>
        <v>1</v>
      </c>
      <c r="AU23" s="26">
        <f>IFERROR(MATCH(TBL_CIPDRFRESI_LOANPOOL[[#This Row],[QUAL_METHOD]],RANGE_LOOKUP_QUALMETHODS_CIP_RESIDRF,0),-1)</f>
        <v>-1</v>
      </c>
      <c r="AV23"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 spans="2:53" ht="26.25" customHeight="1" x14ac:dyDescent="0.25">
      <c r="B24" s="49" t="str">
        <f>IF(TBL_CIPDRFRESI_LOANPOOL[[#This Row],[RECORD_STARTED]],IF(TBL_CIPDRFRESI_LOANPOOL[[#This Row],[ERROR_COUNT]]&gt;0,-1,IF(TBL_CIPDRFRESI_LOANPOOL[[#This Row],[REQ_FIELDS_POPULATED]],1,0)),"")</f>
        <v/>
      </c>
      <c r="C24" s="26">
        <f>ROW()-ROW(TBL_CIPDRFRESI_LOANPOOL[[#Headers],[ROW_ID]])</f>
        <v>8</v>
      </c>
      <c r="D24" s="31"/>
      <c r="E24" s="32"/>
      <c r="F24" s="42"/>
      <c r="G24" s="38"/>
      <c r="H24" s="118"/>
      <c r="I24" s="114"/>
      <c r="J24" s="31"/>
      <c r="K24" s="39"/>
      <c r="L24" s="41"/>
      <c r="M24" s="123"/>
      <c r="N24" s="121"/>
      <c r="O24" s="127" t="str">
        <f>IF(TBL_CIPDRFRESI_LOANPOOL[[#This Row],[HUD_MFI]]&lt;&gt;"",TBL_CIPDRFRESI_LOANPOOL[[#This Row],[HUD_MFI]]*1.15,"")</f>
        <v/>
      </c>
      <c r="P24" s="125"/>
      <c r="Q24" s="104"/>
      <c r="R24" s="106"/>
      <c r="S24" s="108" t="str">
        <f>IF(TBL_CIPDRFRESI_LOANPOOL[[#This Row],[MBS_FLAG]]="Yes",SUMIF(TBL_CIPDRFRESI_LOANPOOL[MBS_POOL_ID],TBL_CIPDRFRESI_LOANPOOL[[#This Row],[MBS_POOL_ID]],TBL_CIPDRFRESI_LOANPOOL[LOAN_AMOUNT_ADDR_PORTION]),"")</f>
        <v/>
      </c>
      <c r="T2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 s="130"/>
      <c r="V24" s="121"/>
      <c r="W24" s="134" t="str">
        <f>IF(AND(TBL_CIPDRFRESI_LOANPOOL[[#This Row],[QUAL_METHOD]]='$DB.LOOKUP'!$AD$3,TBL_CIPDRFRESI_LOANPOOL[[#This Row],[QUAL_OO_ANNUAL_INCOME]]&lt;&gt;"",TBL_CIPDRFRESI_LOANPOOL[[#This Row],[HUD_MFI]]&lt;&gt;""),TBL_CIPDRFRESI_LOANPOOL[[#This Row],[QUAL_OO_ANNUAL_INCOME]]/TBL_CIPDRFRESI_LOANPOOL[[#This Row],[HUD_MFI]],"")</f>
        <v/>
      </c>
      <c r="X24" s="132" t="str">
        <f>IF(AND(TBL_CIPDRFRESI_LOANPOOL[[#This Row],[QUAL_METHOD]]='$DB.LOOKUP'!$AD$4,TBL_CIPDRFRESI_LOANPOOL[[#This Row],[HUD_MFI_115]]&lt;&gt;""),TBL_CIPDRFRESI_LOANPOOL[[#This Row],[HUD_MFI_115]] / 12 * 0.3,"")</f>
        <v/>
      </c>
      <c r="Y24" s="112" t="str">
        <f>IF(AND(TBL_CIPDRFRESI_LOANPOOL[[#This Row],[QUAL_METHOD]]='$DB.LOOKUP'!$AD$4,TBL_CIPDRFRESI_LOANPOOL[[#This Row],[LOAN_ID]]&lt;&gt;""),COUNTIF(TBL_QUAL_RENTROLL_UNITS[RENTROLL_LOAN_ID_PROP_ADDR],TBL_CIPDRFRESI_LOANPOOL[[#This Row],[LOAN_ID_PROP_ADDR]]),"")</f>
        <v/>
      </c>
      <c r="Z24" s="112" t="str">
        <f>IF(AND(TBL_CIPDRFRESI_LOANPOOL[[#This Row],[LOAN_ID]]&lt;&gt;"",TBL_CIPDRFRESI_LOANPOOL[[#This Row],[QUAL_METHOD]]='$DB.LOOKUP'!$AD$4),COUNTIFS(TBL_QUAL_RENTROLL_UNITS[RENTROLL_LOAN_ID_PROP_ADDR],TBL_CIPDRFRESI_LOANPOOL[[#This Row],[LOAN_ID_PROP_ADDR]],TBL_QUAL_RENTROLL_UNITS[RENTROLL_QUALUNIT_FLAG],"Yes"),"")</f>
        <v/>
      </c>
      <c r="AA24" s="111" t="str">
        <f>IF(AND(TBL_CIPDRFRESI_LOANPOOL[[#This Row],[QUAL_MRA_UNITS_TOTL]]&gt;0,TBL_CIPDRFRESI_LOANPOOL[[#This Row],[QUAL_MRA_UNITS_TOTL]]&lt;&gt;""),TBL_CIPDRFRESI_LOANPOOL[[#This Row],[QUAL_MRA_UNITS_QUALIFIED]]/TBL_CIPDRFRESI_LOANPOOL[[#This Row],[QUAL_MRA_UNITS_TOTL]],"")</f>
        <v/>
      </c>
      <c r="AB24" s="137" t="str">
        <f>IF(TBL_CIPDRFRESI_LOANPOOL[[#This Row],[QUAL_METHOD]]='$DB.LOOKUP'!$AD$4,HYPERLINK("#QUAL_RENTROLL!TARGET_TOP","View/Edit"),"")</f>
        <v/>
      </c>
      <c r="AC24" s="136" t="str">
        <f>IF(AND(TBL_CIPDRFRESI_LOANPOOL[[#This Row],[QUAL_METHOD]]='$DB.LOOKUP'!$AD$5,TBL_CIPDRFRESI_LOANPOOL[[#This Row],[LOAN_ID]]&lt;&gt;""),COUNTIF(TBL_QUAL_INCOMELISTING_UNITS[INCOMELISTING_LOAN_ID_PROP_ADDR],TBL_CIPDRFRESI_LOANPOOL[[#This Row],[LOAN_ID_PROP_ADDR]]),"")</f>
        <v/>
      </c>
      <c r="AD2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 s="111" t="str">
        <f>IF(AND(TBL_CIPDRFRESI_LOANPOOL[[#This Row],[QUAL_MIE_UNITS_TOTL]]&gt;0,TBL_CIPDRFRESI_LOANPOOL[[#This Row],[QUAL_MIE_UNITS_TOTL]]&lt;&gt;""),TBL_CIPDRFRESI_LOANPOOL[[#This Row],[QUAL_MIE_UNITS_QUALIFIED]]/TBL_CIPDRFRESI_LOANPOOL[[#This Row],[QUAL_MIE_UNITS_TOTL]],"")</f>
        <v/>
      </c>
      <c r="AF24" s="137" t="str">
        <f>IF(TBL_CIPDRFRESI_LOANPOOL[[#This Row],[QUAL_METHOD]]='$DB.LOOKUP'!$AD$5,HYPERLINK("#QUAL_INCOMELISTING!TARGET_TOP","View/Edit"),"")</f>
        <v/>
      </c>
      <c r="AG24" s="121"/>
      <c r="AH24" s="102"/>
      <c r="AI24"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 s="70" t="str">
        <f>IF(TBL_CIPDRFRESI_LOANPOOL[[#This Row],[LOAN_ID]] = "","",TBL_CIPDRFRESI_LOANPOOL[[#This Row],[LOAN_ID]]&amp;" ("&amp;IF(TBL_CIPDRFRESI_LOANPOOL[[#This Row],[PROP_ADDR_STREET]]="","Address Not Defined",TBL_CIPDRFRESI_LOANPOOL[[#This Row],[PROP_ADDR_STREET]])&amp;")")</f>
        <v/>
      </c>
      <c r="AL2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 s="27" t="b">
        <f ca="1">IFERROR((IF(APP_CIP_DRFRESI_CERT_DATE&lt;&gt;"",APP_CIP_DRFRESI_CERT_DATE,TODAY())-TBL_CIPDRFRESI_LOANPOOL[[#This Row],[SETTLEMENT_DATE]])&lt;91,TRUE)</f>
        <v>1</v>
      </c>
      <c r="AN24" s="27" t="b">
        <f>COUNTIFS(TBL_CIPDRFRESI_LOANPOOL[LOAN_ID],TBL_CIPDRFRESI_LOANPOOL[[#This Row],[LOAN_ID]],TBL_CIPDRFRESI_LOANPOOL[QUAL_OO_INCOME_MFI_PCT],"&gt;1.15")=0</f>
        <v>1</v>
      </c>
      <c r="AO2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 s="27" t="b">
        <f>COUNTIFS(TBL_CIPDRFRESI_LOANPOOL[LOAN_ID],TBL_CIPDRFRESI_LOANPOOL[[#This Row],[LOAN_ID]],TBL_CIPDRFRESI_LOANPOOL[QUAL_NIE_FFEIC_MFI_PCT],"&gt;1.15")=0</f>
        <v>1</v>
      </c>
      <c r="AR24" s="45">
        <f>IF(TBL_CIPDRFRESI_LOANPOOL[[#This Row],[MULTIPROP_REC_COUNT]]&lt;&gt;"",TBL_CIPDRFRESI_LOANPOOL[[#This Row],[LOAN_AMOUNT]]/TBL_CIPDRFRESI_LOANPOOL[[#This Row],[MULTIPROP_REC_COUNT]],TBL_CIPDRFRESI_LOANPOOL[[#This Row],[LOAN_AMOUNT]])</f>
        <v>0</v>
      </c>
      <c r="AS24" s="27" t="b">
        <f>TBL_CIPDRFRESI_LOANPOOL[[#This Row],[MULTIPROP_REC_COUNT]]&gt;1</f>
        <v>0</v>
      </c>
      <c r="AT24" s="26">
        <f>IF(TBL_CIPDRFRESI_LOANPOOL[[#This Row],[LOAN_ID]]&lt;&gt;"",COUNTIF(TBL_CIPDRFRESI_LOANPOOL[LOAN_ID],TBL_CIPDRFRESI_LOANPOOL[[#This Row],[LOAN_ID]]),1)</f>
        <v>1</v>
      </c>
      <c r="AU24" s="26">
        <f>IFERROR(MATCH(TBL_CIPDRFRESI_LOANPOOL[[#This Row],[QUAL_METHOD]],RANGE_LOOKUP_QUALMETHODS_CIP_RESIDRF,0),-1)</f>
        <v>-1</v>
      </c>
      <c r="AV24"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 spans="2:53" ht="26.25" customHeight="1" x14ac:dyDescent="0.25">
      <c r="B25" s="49" t="str">
        <f>IF(TBL_CIPDRFRESI_LOANPOOL[[#This Row],[RECORD_STARTED]],IF(TBL_CIPDRFRESI_LOANPOOL[[#This Row],[ERROR_COUNT]]&gt;0,-1,IF(TBL_CIPDRFRESI_LOANPOOL[[#This Row],[REQ_FIELDS_POPULATED]],1,0)),"")</f>
        <v/>
      </c>
      <c r="C25" s="26">
        <f>ROW()-ROW(TBL_CIPDRFRESI_LOANPOOL[[#Headers],[ROW_ID]])</f>
        <v>9</v>
      </c>
      <c r="D25" s="31"/>
      <c r="E25" s="32"/>
      <c r="F25" s="42"/>
      <c r="G25" s="38"/>
      <c r="H25" s="118"/>
      <c r="I25" s="114"/>
      <c r="J25" s="31"/>
      <c r="K25" s="39"/>
      <c r="L25" s="41"/>
      <c r="M25" s="123"/>
      <c r="N25" s="121"/>
      <c r="O25" s="127" t="str">
        <f>IF(TBL_CIPDRFRESI_LOANPOOL[[#This Row],[HUD_MFI]]&lt;&gt;"",TBL_CIPDRFRESI_LOANPOOL[[#This Row],[HUD_MFI]]*1.15,"")</f>
        <v/>
      </c>
      <c r="P25" s="125"/>
      <c r="Q25" s="104"/>
      <c r="R25" s="106"/>
      <c r="S25" s="108" t="str">
        <f>IF(TBL_CIPDRFRESI_LOANPOOL[[#This Row],[MBS_FLAG]]="Yes",SUMIF(TBL_CIPDRFRESI_LOANPOOL[MBS_POOL_ID],TBL_CIPDRFRESI_LOANPOOL[[#This Row],[MBS_POOL_ID]],TBL_CIPDRFRESI_LOANPOOL[LOAN_AMOUNT_ADDR_PORTION]),"")</f>
        <v/>
      </c>
      <c r="T2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 s="130"/>
      <c r="V25" s="121"/>
      <c r="W25" s="134" t="str">
        <f>IF(AND(TBL_CIPDRFRESI_LOANPOOL[[#This Row],[QUAL_METHOD]]='$DB.LOOKUP'!$AD$3,TBL_CIPDRFRESI_LOANPOOL[[#This Row],[QUAL_OO_ANNUAL_INCOME]]&lt;&gt;"",TBL_CIPDRFRESI_LOANPOOL[[#This Row],[HUD_MFI]]&lt;&gt;""),TBL_CIPDRFRESI_LOANPOOL[[#This Row],[QUAL_OO_ANNUAL_INCOME]]/TBL_CIPDRFRESI_LOANPOOL[[#This Row],[HUD_MFI]],"")</f>
        <v/>
      </c>
      <c r="X25" s="132" t="str">
        <f>IF(AND(TBL_CIPDRFRESI_LOANPOOL[[#This Row],[QUAL_METHOD]]='$DB.LOOKUP'!$AD$4,TBL_CIPDRFRESI_LOANPOOL[[#This Row],[HUD_MFI_115]]&lt;&gt;""),TBL_CIPDRFRESI_LOANPOOL[[#This Row],[HUD_MFI_115]] / 12 * 0.3,"")</f>
        <v/>
      </c>
      <c r="Y25" s="112" t="str">
        <f>IF(AND(TBL_CIPDRFRESI_LOANPOOL[[#This Row],[QUAL_METHOD]]='$DB.LOOKUP'!$AD$4,TBL_CIPDRFRESI_LOANPOOL[[#This Row],[LOAN_ID]]&lt;&gt;""),COUNTIF(TBL_QUAL_RENTROLL_UNITS[RENTROLL_LOAN_ID_PROP_ADDR],TBL_CIPDRFRESI_LOANPOOL[[#This Row],[LOAN_ID_PROP_ADDR]]),"")</f>
        <v/>
      </c>
      <c r="Z25" s="112" t="str">
        <f>IF(AND(TBL_CIPDRFRESI_LOANPOOL[[#This Row],[LOAN_ID]]&lt;&gt;"",TBL_CIPDRFRESI_LOANPOOL[[#This Row],[QUAL_METHOD]]='$DB.LOOKUP'!$AD$4),COUNTIFS(TBL_QUAL_RENTROLL_UNITS[RENTROLL_LOAN_ID_PROP_ADDR],TBL_CIPDRFRESI_LOANPOOL[[#This Row],[LOAN_ID_PROP_ADDR]],TBL_QUAL_RENTROLL_UNITS[RENTROLL_QUALUNIT_FLAG],"Yes"),"")</f>
        <v/>
      </c>
      <c r="AA25" s="111" t="str">
        <f>IF(AND(TBL_CIPDRFRESI_LOANPOOL[[#This Row],[QUAL_MRA_UNITS_TOTL]]&gt;0,TBL_CIPDRFRESI_LOANPOOL[[#This Row],[QUAL_MRA_UNITS_TOTL]]&lt;&gt;""),TBL_CIPDRFRESI_LOANPOOL[[#This Row],[QUAL_MRA_UNITS_QUALIFIED]]/TBL_CIPDRFRESI_LOANPOOL[[#This Row],[QUAL_MRA_UNITS_TOTL]],"")</f>
        <v/>
      </c>
      <c r="AB25" s="137" t="str">
        <f>IF(TBL_CIPDRFRESI_LOANPOOL[[#This Row],[QUAL_METHOD]]='$DB.LOOKUP'!$AD$4,HYPERLINK("#QUAL_RENTROLL!TARGET_TOP","View/Edit"),"")</f>
        <v/>
      </c>
      <c r="AC25" s="136" t="str">
        <f>IF(AND(TBL_CIPDRFRESI_LOANPOOL[[#This Row],[QUAL_METHOD]]='$DB.LOOKUP'!$AD$5,TBL_CIPDRFRESI_LOANPOOL[[#This Row],[LOAN_ID]]&lt;&gt;""),COUNTIF(TBL_QUAL_INCOMELISTING_UNITS[INCOMELISTING_LOAN_ID_PROP_ADDR],TBL_CIPDRFRESI_LOANPOOL[[#This Row],[LOAN_ID_PROP_ADDR]]),"")</f>
        <v/>
      </c>
      <c r="AD2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 s="111" t="str">
        <f>IF(AND(TBL_CIPDRFRESI_LOANPOOL[[#This Row],[QUAL_MIE_UNITS_TOTL]]&gt;0,TBL_CIPDRFRESI_LOANPOOL[[#This Row],[QUAL_MIE_UNITS_TOTL]]&lt;&gt;""),TBL_CIPDRFRESI_LOANPOOL[[#This Row],[QUAL_MIE_UNITS_QUALIFIED]]/TBL_CIPDRFRESI_LOANPOOL[[#This Row],[QUAL_MIE_UNITS_TOTL]],"")</f>
        <v/>
      </c>
      <c r="AF25" s="137" t="str">
        <f>IF(TBL_CIPDRFRESI_LOANPOOL[[#This Row],[QUAL_METHOD]]='$DB.LOOKUP'!$AD$5,HYPERLINK("#QUAL_INCOMELISTING!TARGET_TOP","View/Edit"),"")</f>
        <v/>
      </c>
      <c r="AG25" s="121"/>
      <c r="AH25" s="102"/>
      <c r="AI25"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 s="70" t="str">
        <f>IF(TBL_CIPDRFRESI_LOANPOOL[[#This Row],[LOAN_ID]] = "","",TBL_CIPDRFRESI_LOANPOOL[[#This Row],[LOAN_ID]]&amp;" ("&amp;IF(TBL_CIPDRFRESI_LOANPOOL[[#This Row],[PROP_ADDR_STREET]]="","Address Not Defined",TBL_CIPDRFRESI_LOANPOOL[[#This Row],[PROP_ADDR_STREET]])&amp;")")</f>
        <v/>
      </c>
      <c r="AL2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 s="27" t="b">
        <f ca="1">IFERROR((IF(APP_CIP_DRFRESI_CERT_DATE&lt;&gt;"",APP_CIP_DRFRESI_CERT_DATE,TODAY())-TBL_CIPDRFRESI_LOANPOOL[[#This Row],[SETTLEMENT_DATE]])&lt;91,TRUE)</f>
        <v>1</v>
      </c>
      <c r="AN25" s="27" t="b">
        <f>COUNTIFS(TBL_CIPDRFRESI_LOANPOOL[LOAN_ID],TBL_CIPDRFRESI_LOANPOOL[[#This Row],[LOAN_ID]],TBL_CIPDRFRESI_LOANPOOL[QUAL_OO_INCOME_MFI_PCT],"&gt;1.15")=0</f>
        <v>1</v>
      </c>
      <c r="AO2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 s="27" t="b">
        <f>COUNTIFS(TBL_CIPDRFRESI_LOANPOOL[LOAN_ID],TBL_CIPDRFRESI_LOANPOOL[[#This Row],[LOAN_ID]],TBL_CIPDRFRESI_LOANPOOL[QUAL_NIE_FFEIC_MFI_PCT],"&gt;1.15")=0</f>
        <v>1</v>
      </c>
      <c r="AR25" s="45">
        <f>IF(TBL_CIPDRFRESI_LOANPOOL[[#This Row],[MULTIPROP_REC_COUNT]]&lt;&gt;"",TBL_CIPDRFRESI_LOANPOOL[[#This Row],[LOAN_AMOUNT]]/TBL_CIPDRFRESI_LOANPOOL[[#This Row],[MULTIPROP_REC_COUNT]],TBL_CIPDRFRESI_LOANPOOL[[#This Row],[LOAN_AMOUNT]])</f>
        <v>0</v>
      </c>
      <c r="AS25" s="27" t="b">
        <f>TBL_CIPDRFRESI_LOANPOOL[[#This Row],[MULTIPROP_REC_COUNT]]&gt;1</f>
        <v>0</v>
      </c>
      <c r="AT25" s="26">
        <f>IF(TBL_CIPDRFRESI_LOANPOOL[[#This Row],[LOAN_ID]]&lt;&gt;"",COUNTIF(TBL_CIPDRFRESI_LOANPOOL[LOAN_ID],TBL_CIPDRFRESI_LOANPOOL[[#This Row],[LOAN_ID]]),1)</f>
        <v>1</v>
      </c>
      <c r="AU25" s="26">
        <f>IFERROR(MATCH(TBL_CIPDRFRESI_LOANPOOL[[#This Row],[QUAL_METHOD]],RANGE_LOOKUP_QUALMETHODS_CIP_RESIDRF,0),-1)</f>
        <v>-1</v>
      </c>
      <c r="AV25"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 spans="2:53" ht="26.25" customHeight="1" x14ac:dyDescent="0.25">
      <c r="B26" s="49" t="str">
        <f>IF(TBL_CIPDRFRESI_LOANPOOL[[#This Row],[RECORD_STARTED]],IF(TBL_CIPDRFRESI_LOANPOOL[[#This Row],[ERROR_COUNT]]&gt;0,-1,IF(TBL_CIPDRFRESI_LOANPOOL[[#This Row],[REQ_FIELDS_POPULATED]],1,0)),"")</f>
        <v/>
      </c>
      <c r="C26" s="26">
        <f>ROW()-ROW(TBL_CIPDRFRESI_LOANPOOL[[#Headers],[ROW_ID]])</f>
        <v>10</v>
      </c>
      <c r="D26" s="31"/>
      <c r="E26" s="32"/>
      <c r="F26" s="42"/>
      <c r="G26" s="38"/>
      <c r="H26" s="118"/>
      <c r="I26" s="114"/>
      <c r="J26" s="31"/>
      <c r="K26" s="39"/>
      <c r="L26" s="41"/>
      <c r="M26" s="123"/>
      <c r="N26" s="121"/>
      <c r="O26" s="127" t="str">
        <f>IF(TBL_CIPDRFRESI_LOANPOOL[[#This Row],[HUD_MFI]]&lt;&gt;"",TBL_CIPDRFRESI_LOANPOOL[[#This Row],[HUD_MFI]]*1.15,"")</f>
        <v/>
      </c>
      <c r="P26" s="125"/>
      <c r="Q26" s="104"/>
      <c r="R26" s="106"/>
      <c r="S26" s="108" t="str">
        <f>IF(TBL_CIPDRFRESI_LOANPOOL[[#This Row],[MBS_FLAG]]="Yes",SUMIF(TBL_CIPDRFRESI_LOANPOOL[MBS_POOL_ID],TBL_CIPDRFRESI_LOANPOOL[[#This Row],[MBS_POOL_ID]],TBL_CIPDRFRESI_LOANPOOL[LOAN_AMOUNT_ADDR_PORTION]),"")</f>
        <v/>
      </c>
      <c r="T2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 s="130"/>
      <c r="V26" s="121"/>
      <c r="W26" s="134" t="str">
        <f>IF(AND(TBL_CIPDRFRESI_LOANPOOL[[#This Row],[QUAL_METHOD]]='$DB.LOOKUP'!$AD$3,TBL_CIPDRFRESI_LOANPOOL[[#This Row],[QUAL_OO_ANNUAL_INCOME]]&lt;&gt;"",TBL_CIPDRFRESI_LOANPOOL[[#This Row],[HUD_MFI]]&lt;&gt;""),TBL_CIPDRFRESI_LOANPOOL[[#This Row],[QUAL_OO_ANNUAL_INCOME]]/TBL_CIPDRFRESI_LOANPOOL[[#This Row],[HUD_MFI]],"")</f>
        <v/>
      </c>
      <c r="X26" s="132" t="str">
        <f>IF(AND(TBL_CIPDRFRESI_LOANPOOL[[#This Row],[QUAL_METHOD]]='$DB.LOOKUP'!$AD$4,TBL_CIPDRFRESI_LOANPOOL[[#This Row],[HUD_MFI_115]]&lt;&gt;""),TBL_CIPDRFRESI_LOANPOOL[[#This Row],[HUD_MFI_115]] / 12 * 0.3,"")</f>
        <v/>
      </c>
      <c r="Y26" s="112" t="str">
        <f>IF(AND(TBL_CIPDRFRESI_LOANPOOL[[#This Row],[QUAL_METHOD]]='$DB.LOOKUP'!$AD$4,TBL_CIPDRFRESI_LOANPOOL[[#This Row],[LOAN_ID]]&lt;&gt;""),COUNTIF(TBL_QUAL_RENTROLL_UNITS[RENTROLL_LOAN_ID_PROP_ADDR],TBL_CIPDRFRESI_LOANPOOL[[#This Row],[LOAN_ID_PROP_ADDR]]),"")</f>
        <v/>
      </c>
      <c r="Z26" s="112" t="str">
        <f>IF(AND(TBL_CIPDRFRESI_LOANPOOL[[#This Row],[LOAN_ID]]&lt;&gt;"",TBL_CIPDRFRESI_LOANPOOL[[#This Row],[QUAL_METHOD]]='$DB.LOOKUP'!$AD$4),COUNTIFS(TBL_QUAL_RENTROLL_UNITS[RENTROLL_LOAN_ID_PROP_ADDR],TBL_CIPDRFRESI_LOANPOOL[[#This Row],[LOAN_ID_PROP_ADDR]],TBL_QUAL_RENTROLL_UNITS[RENTROLL_QUALUNIT_FLAG],"Yes"),"")</f>
        <v/>
      </c>
      <c r="AA26" s="111" t="str">
        <f>IF(AND(TBL_CIPDRFRESI_LOANPOOL[[#This Row],[QUAL_MRA_UNITS_TOTL]]&gt;0,TBL_CIPDRFRESI_LOANPOOL[[#This Row],[QUAL_MRA_UNITS_TOTL]]&lt;&gt;""),TBL_CIPDRFRESI_LOANPOOL[[#This Row],[QUAL_MRA_UNITS_QUALIFIED]]/TBL_CIPDRFRESI_LOANPOOL[[#This Row],[QUAL_MRA_UNITS_TOTL]],"")</f>
        <v/>
      </c>
      <c r="AB26" s="137" t="str">
        <f>IF(TBL_CIPDRFRESI_LOANPOOL[[#This Row],[QUAL_METHOD]]='$DB.LOOKUP'!$AD$4,HYPERLINK("#QUAL_RENTROLL!TARGET_TOP","View/Edit"),"")</f>
        <v/>
      </c>
      <c r="AC26" s="136" t="str">
        <f>IF(AND(TBL_CIPDRFRESI_LOANPOOL[[#This Row],[QUAL_METHOD]]='$DB.LOOKUP'!$AD$5,TBL_CIPDRFRESI_LOANPOOL[[#This Row],[LOAN_ID]]&lt;&gt;""),COUNTIF(TBL_QUAL_INCOMELISTING_UNITS[INCOMELISTING_LOAN_ID_PROP_ADDR],TBL_CIPDRFRESI_LOANPOOL[[#This Row],[LOAN_ID_PROP_ADDR]]),"")</f>
        <v/>
      </c>
      <c r="AD2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 s="111" t="str">
        <f>IF(AND(TBL_CIPDRFRESI_LOANPOOL[[#This Row],[QUAL_MIE_UNITS_TOTL]]&gt;0,TBL_CIPDRFRESI_LOANPOOL[[#This Row],[QUAL_MIE_UNITS_TOTL]]&lt;&gt;""),TBL_CIPDRFRESI_LOANPOOL[[#This Row],[QUAL_MIE_UNITS_QUALIFIED]]/TBL_CIPDRFRESI_LOANPOOL[[#This Row],[QUAL_MIE_UNITS_TOTL]],"")</f>
        <v/>
      </c>
      <c r="AF26" s="137" t="str">
        <f>IF(TBL_CIPDRFRESI_LOANPOOL[[#This Row],[QUAL_METHOD]]='$DB.LOOKUP'!$AD$5,HYPERLINK("#QUAL_INCOMELISTING!TARGET_TOP","View/Edit"),"")</f>
        <v/>
      </c>
      <c r="AG26" s="121"/>
      <c r="AH26" s="102"/>
      <c r="AI26"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 s="70" t="str">
        <f>IF(TBL_CIPDRFRESI_LOANPOOL[[#This Row],[LOAN_ID]] = "","",TBL_CIPDRFRESI_LOANPOOL[[#This Row],[LOAN_ID]]&amp;" ("&amp;IF(TBL_CIPDRFRESI_LOANPOOL[[#This Row],[PROP_ADDR_STREET]]="","Address Not Defined",TBL_CIPDRFRESI_LOANPOOL[[#This Row],[PROP_ADDR_STREET]])&amp;")")</f>
        <v/>
      </c>
      <c r="AL2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 s="27" t="b">
        <f ca="1">IFERROR((IF(APP_CIP_DRFRESI_CERT_DATE&lt;&gt;"",APP_CIP_DRFRESI_CERT_DATE,TODAY())-TBL_CIPDRFRESI_LOANPOOL[[#This Row],[SETTLEMENT_DATE]])&lt;91,TRUE)</f>
        <v>1</v>
      </c>
      <c r="AN26" s="27" t="b">
        <f>COUNTIFS(TBL_CIPDRFRESI_LOANPOOL[LOAN_ID],TBL_CIPDRFRESI_LOANPOOL[[#This Row],[LOAN_ID]],TBL_CIPDRFRESI_LOANPOOL[QUAL_OO_INCOME_MFI_PCT],"&gt;1.15")=0</f>
        <v>1</v>
      </c>
      <c r="AO2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 s="27" t="b">
        <f>COUNTIFS(TBL_CIPDRFRESI_LOANPOOL[LOAN_ID],TBL_CIPDRFRESI_LOANPOOL[[#This Row],[LOAN_ID]],TBL_CIPDRFRESI_LOANPOOL[QUAL_NIE_FFEIC_MFI_PCT],"&gt;1.15")=0</f>
        <v>1</v>
      </c>
      <c r="AR26" s="45">
        <f>IF(TBL_CIPDRFRESI_LOANPOOL[[#This Row],[MULTIPROP_REC_COUNT]]&lt;&gt;"",TBL_CIPDRFRESI_LOANPOOL[[#This Row],[LOAN_AMOUNT]]/TBL_CIPDRFRESI_LOANPOOL[[#This Row],[MULTIPROP_REC_COUNT]],TBL_CIPDRFRESI_LOANPOOL[[#This Row],[LOAN_AMOUNT]])</f>
        <v>0</v>
      </c>
      <c r="AS26" s="27" t="b">
        <f>TBL_CIPDRFRESI_LOANPOOL[[#This Row],[MULTIPROP_REC_COUNT]]&gt;1</f>
        <v>0</v>
      </c>
      <c r="AT26" s="26">
        <f>IF(TBL_CIPDRFRESI_LOANPOOL[[#This Row],[LOAN_ID]]&lt;&gt;"",COUNTIF(TBL_CIPDRFRESI_LOANPOOL[LOAN_ID],TBL_CIPDRFRESI_LOANPOOL[[#This Row],[LOAN_ID]]),1)</f>
        <v>1</v>
      </c>
      <c r="AU26" s="26">
        <f>IFERROR(MATCH(TBL_CIPDRFRESI_LOANPOOL[[#This Row],[QUAL_METHOD]],RANGE_LOOKUP_QUALMETHODS_CIP_RESIDRF,0),-1)</f>
        <v>-1</v>
      </c>
      <c r="AV26"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7" spans="2:53" ht="26.25" customHeight="1" x14ac:dyDescent="0.25">
      <c r="B27" s="49" t="str">
        <f>IF(TBL_CIPDRFRESI_LOANPOOL[[#This Row],[RECORD_STARTED]],IF(TBL_CIPDRFRESI_LOANPOOL[[#This Row],[ERROR_COUNT]]&gt;0,-1,IF(TBL_CIPDRFRESI_LOANPOOL[[#This Row],[REQ_FIELDS_POPULATED]],1,0)),"")</f>
        <v/>
      </c>
      <c r="C27" s="26">
        <f>ROW()-ROW(TBL_CIPDRFRESI_LOANPOOL[[#Headers],[ROW_ID]])</f>
        <v>11</v>
      </c>
      <c r="D27" s="31"/>
      <c r="E27" s="32"/>
      <c r="F27" s="42"/>
      <c r="G27" s="38"/>
      <c r="H27" s="118"/>
      <c r="I27" s="114"/>
      <c r="J27" s="31"/>
      <c r="K27" s="39"/>
      <c r="L27" s="41"/>
      <c r="M27" s="123"/>
      <c r="N27" s="121"/>
      <c r="O27" s="127" t="str">
        <f>IF(TBL_CIPDRFRESI_LOANPOOL[[#This Row],[HUD_MFI]]&lt;&gt;"",TBL_CIPDRFRESI_LOANPOOL[[#This Row],[HUD_MFI]]*1.15,"")</f>
        <v/>
      </c>
      <c r="P27" s="125"/>
      <c r="Q27" s="104"/>
      <c r="R27" s="106"/>
      <c r="S27" s="108" t="str">
        <f>IF(TBL_CIPDRFRESI_LOANPOOL[[#This Row],[MBS_FLAG]]="Yes",SUMIF(TBL_CIPDRFRESI_LOANPOOL[MBS_POOL_ID],TBL_CIPDRFRESI_LOANPOOL[[#This Row],[MBS_POOL_ID]],TBL_CIPDRFRESI_LOANPOOL[LOAN_AMOUNT_ADDR_PORTION]),"")</f>
        <v/>
      </c>
      <c r="T2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7" s="130"/>
      <c r="V27" s="121"/>
      <c r="W27" s="134" t="str">
        <f>IF(AND(TBL_CIPDRFRESI_LOANPOOL[[#This Row],[QUAL_METHOD]]='$DB.LOOKUP'!$AD$3,TBL_CIPDRFRESI_LOANPOOL[[#This Row],[QUAL_OO_ANNUAL_INCOME]]&lt;&gt;"",TBL_CIPDRFRESI_LOANPOOL[[#This Row],[HUD_MFI]]&lt;&gt;""),TBL_CIPDRFRESI_LOANPOOL[[#This Row],[QUAL_OO_ANNUAL_INCOME]]/TBL_CIPDRFRESI_LOANPOOL[[#This Row],[HUD_MFI]],"")</f>
        <v/>
      </c>
      <c r="X27" s="132" t="str">
        <f>IF(AND(TBL_CIPDRFRESI_LOANPOOL[[#This Row],[QUAL_METHOD]]='$DB.LOOKUP'!$AD$4,TBL_CIPDRFRESI_LOANPOOL[[#This Row],[HUD_MFI_115]]&lt;&gt;""),TBL_CIPDRFRESI_LOANPOOL[[#This Row],[HUD_MFI_115]] / 12 * 0.3,"")</f>
        <v/>
      </c>
      <c r="Y27" s="112" t="str">
        <f>IF(AND(TBL_CIPDRFRESI_LOANPOOL[[#This Row],[QUAL_METHOD]]='$DB.LOOKUP'!$AD$4,TBL_CIPDRFRESI_LOANPOOL[[#This Row],[LOAN_ID]]&lt;&gt;""),COUNTIF(TBL_QUAL_RENTROLL_UNITS[RENTROLL_LOAN_ID_PROP_ADDR],TBL_CIPDRFRESI_LOANPOOL[[#This Row],[LOAN_ID_PROP_ADDR]]),"")</f>
        <v/>
      </c>
      <c r="Z27" s="112" t="str">
        <f>IF(AND(TBL_CIPDRFRESI_LOANPOOL[[#This Row],[LOAN_ID]]&lt;&gt;"",TBL_CIPDRFRESI_LOANPOOL[[#This Row],[QUAL_METHOD]]='$DB.LOOKUP'!$AD$4),COUNTIFS(TBL_QUAL_RENTROLL_UNITS[RENTROLL_LOAN_ID_PROP_ADDR],TBL_CIPDRFRESI_LOANPOOL[[#This Row],[LOAN_ID_PROP_ADDR]],TBL_QUAL_RENTROLL_UNITS[RENTROLL_QUALUNIT_FLAG],"Yes"),"")</f>
        <v/>
      </c>
      <c r="AA27" s="111" t="str">
        <f>IF(AND(TBL_CIPDRFRESI_LOANPOOL[[#This Row],[QUAL_MRA_UNITS_TOTL]]&gt;0,TBL_CIPDRFRESI_LOANPOOL[[#This Row],[QUAL_MRA_UNITS_TOTL]]&lt;&gt;""),TBL_CIPDRFRESI_LOANPOOL[[#This Row],[QUAL_MRA_UNITS_QUALIFIED]]/TBL_CIPDRFRESI_LOANPOOL[[#This Row],[QUAL_MRA_UNITS_TOTL]],"")</f>
        <v/>
      </c>
      <c r="AB27" s="137" t="str">
        <f>IF(TBL_CIPDRFRESI_LOANPOOL[[#This Row],[QUAL_METHOD]]='$DB.LOOKUP'!$AD$4,HYPERLINK("#QUAL_RENTROLL!TARGET_TOP","View/Edit"),"")</f>
        <v/>
      </c>
      <c r="AC27" s="136" t="str">
        <f>IF(AND(TBL_CIPDRFRESI_LOANPOOL[[#This Row],[QUAL_METHOD]]='$DB.LOOKUP'!$AD$5,TBL_CIPDRFRESI_LOANPOOL[[#This Row],[LOAN_ID]]&lt;&gt;""),COUNTIF(TBL_QUAL_INCOMELISTING_UNITS[INCOMELISTING_LOAN_ID_PROP_ADDR],TBL_CIPDRFRESI_LOANPOOL[[#This Row],[LOAN_ID_PROP_ADDR]]),"")</f>
        <v/>
      </c>
      <c r="AD2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7" s="111" t="str">
        <f>IF(AND(TBL_CIPDRFRESI_LOANPOOL[[#This Row],[QUAL_MIE_UNITS_TOTL]]&gt;0,TBL_CIPDRFRESI_LOANPOOL[[#This Row],[QUAL_MIE_UNITS_TOTL]]&lt;&gt;""),TBL_CIPDRFRESI_LOANPOOL[[#This Row],[QUAL_MIE_UNITS_QUALIFIED]]/TBL_CIPDRFRESI_LOANPOOL[[#This Row],[QUAL_MIE_UNITS_TOTL]],"")</f>
        <v/>
      </c>
      <c r="AF27" s="137" t="str">
        <f>IF(TBL_CIPDRFRESI_LOANPOOL[[#This Row],[QUAL_METHOD]]='$DB.LOOKUP'!$AD$5,HYPERLINK("#QUAL_INCOMELISTING!TARGET_TOP","View/Edit"),"")</f>
        <v/>
      </c>
      <c r="AG27" s="121"/>
      <c r="AH27" s="102"/>
      <c r="AI27"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7" s="70" t="str">
        <f>IF(TBL_CIPDRFRESI_LOANPOOL[[#This Row],[LOAN_ID]] = "","",TBL_CIPDRFRESI_LOANPOOL[[#This Row],[LOAN_ID]]&amp;" ("&amp;IF(TBL_CIPDRFRESI_LOANPOOL[[#This Row],[PROP_ADDR_STREET]]="","Address Not Defined",TBL_CIPDRFRESI_LOANPOOL[[#This Row],[PROP_ADDR_STREET]])&amp;")")</f>
        <v/>
      </c>
      <c r="AL2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7" s="27" t="b">
        <f ca="1">IFERROR((IF(APP_CIP_DRFRESI_CERT_DATE&lt;&gt;"",APP_CIP_DRFRESI_CERT_DATE,TODAY())-TBL_CIPDRFRESI_LOANPOOL[[#This Row],[SETTLEMENT_DATE]])&lt;91,TRUE)</f>
        <v>1</v>
      </c>
      <c r="AN27" s="27" t="b">
        <f>COUNTIFS(TBL_CIPDRFRESI_LOANPOOL[LOAN_ID],TBL_CIPDRFRESI_LOANPOOL[[#This Row],[LOAN_ID]],TBL_CIPDRFRESI_LOANPOOL[QUAL_OO_INCOME_MFI_PCT],"&gt;1.15")=0</f>
        <v>1</v>
      </c>
      <c r="AO2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7" s="27" t="b">
        <f>COUNTIFS(TBL_CIPDRFRESI_LOANPOOL[LOAN_ID],TBL_CIPDRFRESI_LOANPOOL[[#This Row],[LOAN_ID]],TBL_CIPDRFRESI_LOANPOOL[QUAL_NIE_FFEIC_MFI_PCT],"&gt;1.15")=0</f>
        <v>1</v>
      </c>
      <c r="AR27" s="45">
        <f>IF(TBL_CIPDRFRESI_LOANPOOL[[#This Row],[MULTIPROP_REC_COUNT]]&lt;&gt;"",TBL_CIPDRFRESI_LOANPOOL[[#This Row],[LOAN_AMOUNT]]/TBL_CIPDRFRESI_LOANPOOL[[#This Row],[MULTIPROP_REC_COUNT]],TBL_CIPDRFRESI_LOANPOOL[[#This Row],[LOAN_AMOUNT]])</f>
        <v>0</v>
      </c>
      <c r="AS27" s="27" t="b">
        <f>TBL_CIPDRFRESI_LOANPOOL[[#This Row],[MULTIPROP_REC_COUNT]]&gt;1</f>
        <v>0</v>
      </c>
      <c r="AT27" s="26">
        <f>IF(TBL_CIPDRFRESI_LOANPOOL[[#This Row],[LOAN_ID]]&lt;&gt;"",COUNTIF(TBL_CIPDRFRESI_LOANPOOL[LOAN_ID],TBL_CIPDRFRESI_LOANPOOL[[#This Row],[LOAN_ID]]),1)</f>
        <v>1</v>
      </c>
      <c r="AU27" s="26">
        <f>IFERROR(MATCH(TBL_CIPDRFRESI_LOANPOOL[[#This Row],[QUAL_METHOD]],RANGE_LOOKUP_QUALMETHODS_CIP_RESIDRF,0),-1)</f>
        <v>-1</v>
      </c>
      <c r="AV27"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7"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7"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7"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7"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8" spans="2:53" ht="26.25" customHeight="1" x14ac:dyDescent="0.25">
      <c r="B28" s="49" t="str">
        <f>IF(TBL_CIPDRFRESI_LOANPOOL[[#This Row],[RECORD_STARTED]],IF(TBL_CIPDRFRESI_LOANPOOL[[#This Row],[ERROR_COUNT]]&gt;0,-1,IF(TBL_CIPDRFRESI_LOANPOOL[[#This Row],[REQ_FIELDS_POPULATED]],1,0)),"")</f>
        <v/>
      </c>
      <c r="C28" s="26">
        <f>ROW()-ROW(TBL_CIPDRFRESI_LOANPOOL[[#Headers],[ROW_ID]])</f>
        <v>12</v>
      </c>
      <c r="D28" s="31"/>
      <c r="E28" s="32"/>
      <c r="F28" s="42"/>
      <c r="G28" s="38"/>
      <c r="H28" s="118"/>
      <c r="I28" s="114"/>
      <c r="J28" s="31"/>
      <c r="K28" s="39"/>
      <c r="L28" s="41"/>
      <c r="M28" s="123"/>
      <c r="N28" s="121"/>
      <c r="O28" s="127" t="str">
        <f>IF(TBL_CIPDRFRESI_LOANPOOL[[#This Row],[HUD_MFI]]&lt;&gt;"",TBL_CIPDRFRESI_LOANPOOL[[#This Row],[HUD_MFI]]*1.15,"")</f>
        <v/>
      </c>
      <c r="P28" s="125"/>
      <c r="Q28" s="104"/>
      <c r="R28" s="106"/>
      <c r="S28" s="108" t="str">
        <f>IF(TBL_CIPDRFRESI_LOANPOOL[[#This Row],[MBS_FLAG]]="Yes",SUMIF(TBL_CIPDRFRESI_LOANPOOL[MBS_POOL_ID],TBL_CIPDRFRESI_LOANPOOL[[#This Row],[MBS_POOL_ID]],TBL_CIPDRFRESI_LOANPOOL[LOAN_AMOUNT_ADDR_PORTION]),"")</f>
        <v/>
      </c>
      <c r="T2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8" s="130"/>
      <c r="V28" s="121"/>
      <c r="W28" s="134" t="str">
        <f>IF(AND(TBL_CIPDRFRESI_LOANPOOL[[#This Row],[QUAL_METHOD]]='$DB.LOOKUP'!$AD$3,TBL_CIPDRFRESI_LOANPOOL[[#This Row],[QUAL_OO_ANNUAL_INCOME]]&lt;&gt;"",TBL_CIPDRFRESI_LOANPOOL[[#This Row],[HUD_MFI]]&lt;&gt;""),TBL_CIPDRFRESI_LOANPOOL[[#This Row],[QUAL_OO_ANNUAL_INCOME]]/TBL_CIPDRFRESI_LOANPOOL[[#This Row],[HUD_MFI]],"")</f>
        <v/>
      </c>
      <c r="X28" s="132" t="str">
        <f>IF(AND(TBL_CIPDRFRESI_LOANPOOL[[#This Row],[QUAL_METHOD]]='$DB.LOOKUP'!$AD$4,TBL_CIPDRFRESI_LOANPOOL[[#This Row],[HUD_MFI_115]]&lt;&gt;""),TBL_CIPDRFRESI_LOANPOOL[[#This Row],[HUD_MFI_115]] / 12 * 0.3,"")</f>
        <v/>
      </c>
      <c r="Y28" s="112" t="str">
        <f>IF(AND(TBL_CIPDRFRESI_LOANPOOL[[#This Row],[QUAL_METHOD]]='$DB.LOOKUP'!$AD$4,TBL_CIPDRFRESI_LOANPOOL[[#This Row],[LOAN_ID]]&lt;&gt;""),COUNTIF(TBL_QUAL_RENTROLL_UNITS[RENTROLL_LOAN_ID_PROP_ADDR],TBL_CIPDRFRESI_LOANPOOL[[#This Row],[LOAN_ID_PROP_ADDR]]),"")</f>
        <v/>
      </c>
      <c r="Z28" s="112" t="str">
        <f>IF(AND(TBL_CIPDRFRESI_LOANPOOL[[#This Row],[LOAN_ID]]&lt;&gt;"",TBL_CIPDRFRESI_LOANPOOL[[#This Row],[QUAL_METHOD]]='$DB.LOOKUP'!$AD$4),COUNTIFS(TBL_QUAL_RENTROLL_UNITS[RENTROLL_LOAN_ID_PROP_ADDR],TBL_CIPDRFRESI_LOANPOOL[[#This Row],[LOAN_ID_PROP_ADDR]],TBL_QUAL_RENTROLL_UNITS[RENTROLL_QUALUNIT_FLAG],"Yes"),"")</f>
        <v/>
      </c>
      <c r="AA28" s="111" t="str">
        <f>IF(AND(TBL_CIPDRFRESI_LOANPOOL[[#This Row],[QUAL_MRA_UNITS_TOTL]]&gt;0,TBL_CIPDRFRESI_LOANPOOL[[#This Row],[QUAL_MRA_UNITS_TOTL]]&lt;&gt;""),TBL_CIPDRFRESI_LOANPOOL[[#This Row],[QUAL_MRA_UNITS_QUALIFIED]]/TBL_CIPDRFRESI_LOANPOOL[[#This Row],[QUAL_MRA_UNITS_TOTL]],"")</f>
        <v/>
      </c>
      <c r="AB28" s="137" t="str">
        <f>IF(TBL_CIPDRFRESI_LOANPOOL[[#This Row],[QUAL_METHOD]]='$DB.LOOKUP'!$AD$4,HYPERLINK("#QUAL_RENTROLL!TARGET_TOP","View/Edit"),"")</f>
        <v/>
      </c>
      <c r="AC28" s="136" t="str">
        <f>IF(AND(TBL_CIPDRFRESI_LOANPOOL[[#This Row],[QUAL_METHOD]]='$DB.LOOKUP'!$AD$5,TBL_CIPDRFRESI_LOANPOOL[[#This Row],[LOAN_ID]]&lt;&gt;""),COUNTIF(TBL_QUAL_INCOMELISTING_UNITS[INCOMELISTING_LOAN_ID_PROP_ADDR],TBL_CIPDRFRESI_LOANPOOL[[#This Row],[LOAN_ID_PROP_ADDR]]),"")</f>
        <v/>
      </c>
      <c r="AD2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8" s="111" t="str">
        <f>IF(AND(TBL_CIPDRFRESI_LOANPOOL[[#This Row],[QUAL_MIE_UNITS_TOTL]]&gt;0,TBL_CIPDRFRESI_LOANPOOL[[#This Row],[QUAL_MIE_UNITS_TOTL]]&lt;&gt;""),TBL_CIPDRFRESI_LOANPOOL[[#This Row],[QUAL_MIE_UNITS_QUALIFIED]]/TBL_CIPDRFRESI_LOANPOOL[[#This Row],[QUAL_MIE_UNITS_TOTL]],"")</f>
        <v/>
      </c>
      <c r="AF28" s="137" t="str">
        <f>IF(TBL_CIPDRFRESI_LOANPOOL[[#This Row],[QUAL_METHOD]]='$DB.LOOKUP'!$AD$5,HYPERLINK("#QUAL_INCOMELISTING!TARGET_TOP","View/Edit"),"")</f>
        <v/>
      </c>
      <c r="AG28" s="121"/>
      <c r="AH28" s="102"/>
      <c r="AI28"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8" s="70" t="str">
        <f>IF(TBL_CIPDRFRESI_LOANPOOL[[#This Row],[LOAN_ID]] = "","",TBL_CIPDRFRESI_LOANPOOL[[#This Row],[LOAN_ID]]&amp;" ("&amp;IF(TBL_CIPDRFRESI_LOANPOOL[[#This Row],[PROP_ADDR_STREET]]="","Address Not Defined",TBL_CIPDRFRESI_LOANPOOL[[#This Row],[PROP_ADDR_STREET]])&amp;")")</f>
        <v/>
      </c>
      <c r="AL2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8" s="27" t="b">
        <f ca="1">IFERROR((IF(APP_CIP_DRFRESI_CERT_DATE&lt;&gt;"",APP_CIP_DRFRESI_CERT_DATE,TODAY())-TBL_CIPDRFRESI_LOANPOOL[[#This Row],[SETTLEMENT_DATE]])&lt;91,TRUE)</f>
        <v>1</v>
      </c>
      <c r="AN28" s="27" t="b">
        <f>COUNTIFS(TBL_CIPDRFRESI_LOANPOOL[LOAN_ID],TBL_CIPDRFRESI_LOANPOOL[[#This Row],[LOAN_ID]],TBL_CIPDRFRESI_LOANPOOL[QUAL_OO_INCOME_MFI_PCT],"&gt;1.15")=0</f>
        <v>1</v>
      </c>
      <c r="AO2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8" s="27" t="b">
        <f>COUNTIFS(TBL_CIPDRFRESI_LOANPOOL[LOAN_ID],TBL_CIPDRFRESI_LOANPOOL[[#This Row],[LOAN_ID]],TBL_CIPDRFRESI_LOANPOOL[QUAL_NIE_FFEIC_MFI_PCT],"&gt;1.15")=0</f>
        <v>1</v>
      </c>
      <c r="AR28" s="45">
        <f>IF(TBL_CIPDRFRESI_LOANPOOL[[#This Row],[MULTIPROP_REC_COUNT]]&lt;&gt;"",TBL_CIPDRFRESI_LOANPOOL[[#This Row],[LOAN_AMOUNT]]/TBL_CIPDRFRESI_LOANPOOL[[#This Row],[MULTIPROP_REC_COUNT]],TBL_CIPDRFRESI_LOANPOOL[[#This Row],[LOAN_AMOUNT]])</f>
        <v>0</v>
      </c>
      <c r="AS28" s="27" t="b">
        <f>TBL_CIPDRFRESI_LOANPOOL[[#This Row],[MULTIPROP_REC_COUNT]]&gt;1</f>
        <v>0</v>
      </c>
      <c r="AT28" s="26">
        <f>IF(TBL_CIPDRFRESI_LOANPOOL[[#This Row],[LOAN_ID]]&lt;&gt;"",COUNTIF(TBL_CIPDRFRESI_LOANPOOL[LOAN_ID],TBL_CIPDRFRESI_LOANPOOL[[#This Row],[LOAN_ID]]),1)</f>
        <v>1</v>
      </c>
      <c r="AU28" s="26">
        <f>IFERROR(MATCH(TBL_CIPDRFRESI_LOANPOOL[[#This Row],[QUAL_METHOD]],RANGE_LOOKUP_QUALMETHODS_CIP_RESIDRF,0),-1)</f>
        <v>-1</v>
      </c>
      <c r="AV28"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8"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8"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8"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8"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9" spans="2:53" ht="26.25" customHeight="1" x14ac:dyDescent="0.25">
      <c r="B29" s="49" t="str">
        <f>IF(TBL_CIPDRFRESI_LOANPOOL[[#This Row],[RECORD_STARTED]],IF(TBL_CIPDRFRESI_LOANPOOL[[#This Row],[ERROR_COUNT]]&gt;0,-1,IF(TBL_CIPDRFRESI_LOANPOOL[[#This Row],[REQ_FIELDS_POPULATED]],1,0)),"")</f>
        <v/>
      </c>
      <c r="C29" s="26">
        <f>ROW()-ROW(TBL_CIPDRFRESI_LOANPOOL[[#Headers],[ROW_ID]])</f>
        <v>13</v>
      </c>
      <c r="D29" s="31"/>
      <c r="E29" s="32"/>
      <c r="F29" s="42"/>
      <c r="G29" s="38"/>
      <c r="H29" s="118"/>
      <c r="I29" s="114"/>
      <c r="J29" s="31"/>
      <c r="K29" s="39"/>
      <c r="L29" s="41"/>
      <c r="M29" s="123"/>
      <c r="N29" s="121"/>
      <c r="O29" s="127" t="str">
        <f>IF(TBL_CIPDRFRESI_LOANPOOL[[#This Row],[HUD_MFI]]&lt;&gt;"",TBL_CIPDRFRESI_LOANPOOL[[#This Row],[HUD_MFI]]*1.15,"")</f>
        <v/>
      </c>
      <c r="P29" s="125"/>
      <c r="Q29" s="104"/>
      <c r="R29" s="106"/>
      <c r="S29" s="108" t="str">
        <f>IF(TBL_CIPDRFRESI_LOANPOOL[[#This Row],[MBS_FLAG]]="Yes",SUMIF(TBL_CIPDRFRESI_LOANPOOL[MBS_POOL_ID],TBL_CIPDRFRESI_LOANPOOL[[#This Row],[MBS_POOL_ID]],TBL_CIPDRFRESI_LOANPOOL[LOAN_AMOUNT_ADDR_PORTION]),"")</f>
        <v/>
      </c>
      <c r="T2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9" s="130"/>
      <c r="V29" s="121"/>
      <c r="W29" s="134" t="str">
        <f>IF(AND(TBL_CIPDRFRESI_LOANPOOL[[#This Row],[QUAL_METHOD]]='$DB.LOOKUP'!$AD$3,TBL_CIPDRFRESI_LOANPOOL[[#This Row],[QUAL_OO_ANNUAL_INCOME]]&lt;&gt;"",TBL_CIPDRFRESI_LOANPOOL[[#This Row],[HUD_MFI]]&lt;&gt;""),TBL_CIPDRFRESI_LOANPOOL[[#This Row],[QUAL_OO_ANNUAL_INCOME]]/TBL_CIPDRFRESI_LOANPOOL[[#This Row],[HUD_MFI]],"")</f>
        <v/>
      </c>
      <c r="X29" s="132" t="str">
        <f>IF(AND(TBL_CIPDRFRESI_LOANPOOL[[#This Row],[QUAL_METHOD]]='$DB.LOOKUP'!$AD$4,TBL_CIPDRFRESI_LOANPOOL[[#This Row],[HUD_MFI_115]]&lt;&gt;""),TBL_CIPDRFRESI_LOANPOOL[[#This Row],[HUD_MFI_115]] / 12 * 0.3,"")</f>
        <v/>
      </c>
      <c r="Y29" s="112" t="str">
        <f>IF(AND(TBL_CIPDRFRESI_LOANPOOL[[#This Row],[QUAL_METHOD]]='$DB.LOOKUP'!$AD$4,TBL_CIPDRFRESI_LOANPOOL[[#This Row],[LOAN_ID]]&lt;&gt;""),COUNTIF(TBL_QUAL_RENTROLL_UNITS[RENTROLL_LOAN_ID_PROP_ADDR],TBL_CIPDRFRESI_LOANPOOL[[#This Row],[LOAN_ID_PROP_ADDR]]),"")</f>
        <v/>
      </c>
      <c r="Z29" s="112" t="str">
        <f>IF(AND(TBL_CIPDRFRESI_LOANPOOL[[#This Row],[LOAN_ID]]&lt;&gt;"",TBL_CIPDRFRESI_LOANPOOL[[#This Row],[QUAL_METHOD]]='$DB.LOOKUP'!$AD$4),COUNTIFS(TBL_QUAL_RENTROLL_UNITS[RENTROLL_LOAN_ID_PROP_ADDR],TBL_CIPDRFRESI_LOANPOOL[[#This Row],[LOAN_ID_PROP_ADDR]],TBL_QUAL_RENTROLL_UNITS[RENTROLL_QUALUNIT_FLAG],"Yes"),"")</f>
        <v/>
      </c>
      <c r="AA29" s="111" t="str">
        <f>IF(AND(TBL_CIPDRFRESI_LOANPOOL[[#This Row],[QUAL_MRA_UNITS_TOTL]]&gt;0,TBL_CIPDRFRESI_LOANPOOL[[#This Row],[QUAL_MRA_UNITS_TOTL]]&lt;&gt;""),TBL_CIPDRFRESI_LOANPOOL[[#This Row],[QUAL_MRA_UNITS_QUALIFIED]]/TBL_CIPDRFRESI_LOANPOOL[[#This Row],[QUAL_MRA_UNITS_TOTL]],"")</f>
        <v/>
      </c>
      <c r="AB29" s="137" t="str">
        <f>IF(TBL_CIPDRFRESI_LOANPOOL[[#This Row],[QUAL_METHOD]]='$DB.LOOKUP'!$AD$4,HYPERLINK("#QUAL_RENTROLL!TARGET_TOP","View/Edit"),"")</f>
        <v/>
      </c>
      <c r="AC29" s="136" t="str">
        <f>IF(AND(TBL_CIPDRFRESI_LOANPOOL[[#This Row],[QUAL_METHOD]]='$DB.LOOKUP'!$AD$5,TBL_CIPDRFRESI_LOANPOOL[[#This Row],[LOAN_ID]]&lt;&gt;""),COUNTIF(TBL_QUAL_INCOMELISTING_UNITS[INCOMELISTING_LOAN_ID_PROP_ADDR],TBL_CIPDRFRESI_LOANPOOL[[#This Row],[LOAN_ID_PROP_ADDR]]),"")</f>
        <v/>
      </c>
      <c r="AD2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9" s="111" t="str">
        <f>IF(AND(TBL_CIPDRFRESI_LOANPOOL[[#This Row],[QUAL_MIE_UNITS_TOTL]]&gt;0,TBL_CIPDRFRESI_LOANPOOL[[#This Row],[QUAL_MIE_UNITS_TOTL]]&lt;&gt;""),TBL_CIPDRFRESI_LOANPOOL[[#This Row],[QUAL_MIE_UNITS_QUALIFIED]]/TBL_CIPDRFRESI_LOANPOOL[[#This Row],[QUAL_MIE_UNITS_TOTL]],"")</f>
        <v/>
      </c>
      <c r="AF29" s="137" t="str">
        <f>IF(TBL_CIPDRFRESI_LOANPOOL[[#This Row],[QUAL_METHOD]]='$DB.LOOKUP'!$AD$5,HYPERLINK("#QUAL_INCOMELISTING!TARGET_TOP","View/Edit"),"")</f>
        <v/>
      </c>
      <c r="AG29" s="121"/>
      <c r="AH29" s="102"/>
      <c r="AI29"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9" s="70" t="str">
        <f>IF(TBL_CIPDRFRESI_LOANPOOL[[#This Row],[LOAN_ID]] = "","",TBL_CIPDRFRESI_LOANPOOL[[#This Row],[LOAN_ID]]&amp;" ("&amp;IF(TBL_CIPDRFRESI_LOANPOOL[[#This Row],[PROP_ADDR_STREET]]="","Address Not Defined",TBL_CIPDRFRESI_LOANPOOL[[#This Row],[PROP_ADDR_STREET]])&amp;")")</f>
        <v/>
      </c>
      <c r="AL2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9" s="27" t="b">
        <f ca="1">IFERROR((IF(APP_CIP_DRFRESI_CERT_DATE&lt;&gt;"",APP_CIP_DRFRESI_CERT_DATE,TODAY())-TBL_CIPDRFRESI_LOANPOOL[[#This Row],[SETTLEMENT_DATE]])&lt;91,TRUE)</f>
        <v>1</v>
      </c>
      <c r="AN29" s="27" t="b">
        <f>COUNTIFS(TBL_CIPDRFRESI_LOANPOOL[LOAN_ID],TBL_CIPDRFRESI_LOANPOOL[[#This Row],[LOAN_ID]],TBL_CIPDRFRESI_LOANPOOL[QUAL_OO_INCOME_MFI_PCT],"&gt;1.15")=0</f>
        <v>1</v>
      </c>
      <c r="AO2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9" s="27" t="b">
        <f>COUNTIFS(TBL_CIPDRFRESI_LOANPOOL[LOAN_ID],TBL_CIPDRFRESI_LOANPOOL[[#This Row],[LOAN_ID]],TBL_CIPDRFRESI_LOANPOOL[QUAL_NIE_FFEIC_MFI_PCT],"&gt;1.15")=0</f>
        <v>1</v>
      </c>
      <c r="AR29" s="45">
        <f>IF(TBL_CIPDRFRESI_LOANPOOL[[#This Row],[MULTIPROP_REC_COUNT]]&lt;&gt;"",TBL_CIPDRFRESI_LOANPOOL[[#This Row],[LOAN_AMOUNT]]/TBL_CIPDRFRESI_LOANPOOL[[#This Row],[MULTIPROP_REC_COUNT]],TBL_CIPDRFRESI_LOANPOOL[[#This Row],[LOAN_AMOUNT]])</f>
        <v>0</v>
      </c>
      <c r="AS29" s="27" t="b">
        <f>TBL_CIPDRFRESI_LOANPOOL[[#This Row],[MULTIPROP_REC_COUNT]]&gt;1</f>
        <v>0</v>
      </c>
      <c r="AT29" s="26">
        <f>IF(TBL_CIPDRFRESI_LOANPOOL[[#This Row],[LOAN_ID]]&lt;&gt;"",COUNTIF(TBL_CIPDRFRESI_LOANPOOL[LOAN_ID],TBL_CIPDRFRESI_LOANPOOL[[#This Row],[LOAN_ID]]),1)</f>
        <v>1</v>
      </c>
      <c r="AU29" s="26">
        <f>IFERROR(MATCH(TBL_CIPDRFRESI_LOANPOOL[[#This Row],[QUAL_METHOD]],RANGE_LOOKUP_QUALMETHODS_CIP_RESIDRF,0),-1)</f>
        <v>-1</v>
      </c>
      <c r="AV29"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9"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9"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9"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9"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0" spans="2:53" ht="26.25" customHeight="1" x14ac:dyDescent="0.25">
      <c r="B30" s="49" t="str">
        <f>IF(TBL_CIPDRFRESI_LOANPOOL[[#This Row],[RECORD_STARTED]],IF(TBL_CIPDRFRESI_LOANPOOL[[#This Row],[ERROR_COUNT]]&gt;0,-1,IF(TBL_CIPDRFRESI_LOANPOOL[[#This Row],[REQ_FIELDS_POPULATED]],1,0)),"")</f>
        <v/>
      </c>
      <c r="C30" s="26">
        <f>ROW()-ROW(TBL_CIPDRFRESI_LOANPOOL[[#Headers],[ROW_ID]])</f>
        <v>14</v>
      </c>
      <c r="D30" s="31"/>
      <c r="E30" s="32"/>
      <c r="F30" s="42"/>
      <c r="G30" s="38"/>
      <c r="H30" s="118"/>
      <c r="I30" s="114"/>
      <c r="J30" s="31"/>
      <c r="K30" s="39"/>
      <c r="L30" s="41"/>
      <c r="M30" s="123"/>
      <c r="N30" s="121"/>
      <c r="O30" s="127" t="str">
        <f>IF(TBL_CIPDRFRESI_LOANPOOL[[#This Row],[HUD_MFI]]&lt;&gt;"",TBL_CIPDRFRESI_LOANPOOL[[#This Row],[HUD_MFI]]*1.15,"")</f>
        <v/>
      </c>
      <c r="P30" s="125"/>
      <c r="Q30" s="104"/>
      <c r="R30" s="106"/>
      <c r="S30" s="108" t="str">
        <f>IF(TBL_CIPDRFRESI_LOANPOOL[[#This Row],[MBS_FLAG]]="Yes",SUMIF(TBL_CIPDRFRESI_LOANPOOL[MBS_POOL_ID],TBL_CIPDRFRESI_LOANPOOL[[#This Row],[MBS_POOL_ID]],TBL_CIPDRFRESI_LOANPOOL[LOAN_AMOUNT_ADDR_PORTION]),"")</f>
        <v/>
      </c>
      <c r="T3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0" s="130"/>
      <c r="V30" s="121"/>
      <c r="W30" s="134" t="str">
        <f>IF(AND(TBL_CIPDRFRESI_LOANPOOL[[#This Row],[QUAL_METHOD]]='$DB.LOOKUP'!$AD$3,TBL_CIPDRFRESI_LOANPOOL[[#This Row],[QUAL_OO_ANNUAL_INCOME]]&lt;&gt;"",TBL_CIPDRFRESI_LOANPOOL[[#This Row],[HUD_MFI]]&lt;&gt;""),TBL_CIPDRFRESI_LOANPOOL[[#This Row],[QUAL_OO_ANNUAL_INCOME]]/TBL_CIPDRFRESI_LOANPOOL[[#This Row],[HUD_MFI]],"")</f>
        <v/>
      </c>
      <c r="X30" s="132" t="str">
        <f>IF(AND(TBL_CIPDRFRESI_LOANPOOL[[#This Row],[QUAL_METHOD]]='$DB.LOOKUP'!$AD$4,TBL_CIPDRFRESI_LOANPOOL[[#This Row],[HUD_MFI_115]]&lt;&gt;""),TBL_CIPDRFRESI_LOANPOOL[[#This Row],[HUD_MFI_115]] / 12 * 0.3,"")</f>
        <v/>
      </c>
      <c r="Y30" s="112" t="str">
        <f>IF(AND(TBL_CIPDRFRESI_LOANPOOL[[#This Row],[QUAL_METHOD]]='$DB.LOOKUP'!$AD$4,TBL_CIPDRFRESI_LOANPOOL[[#This Row],[LOAN_ID]]&lt;&gt;""),COUNTIF(TBL_QUAL_RENTROLL_UNITS[RENTROLL_LOAN_ID_PROP_ADDR],TBL_CIPDRFRESI_LOANPOOL[[#This Row],[LOAN_ID_PROP_ADDR]]),"")</f>
        <v/>
      </c>
      <c r="Z30" s="112" t="str">
        <f>IF(AND(TBL_CIPDRFRESI_LOANPOOL[[#This Row],[LOAN_ID]]&lt;&gt;"",TBL_CIPDRFRESI_LOANPOOL[[#This Row],[QUAL_METHOD]]='$DB.LOOKUP'!$AD$4),COUNTIFS(TBL_QUAL_RENTROLL_UNITS[RENTROLL_LOAN_ID_PROP_ADDR],TBL_CIPDRFRESI_LOANPOOL[[#This Row],[LOAN_ID_PROP_ADDR]],TBL_QUAL_RENTROLL_UNITS[RENTROLL_QUALUNIT_FLAG],"Yes"),"")</f>
        <v/>
      </c>
      <c r="AA30" s="111" t="str">
        <f>IF(AND(TBL_CIPDRFRESI_LOANPOOL[[#This Row],[QUAL_MRA_UNITS_TOTL]]&gt;0,TBL_CIPDRFRESI_LOANPOOL[[#This Row],[QUAL_MRA_UNITS_TOTL]]&lt;&gt;""),TBL_CIPDRFRESI_LOANPOOL[[#This Row],[QUAL_MRA_UNITS_QUALIFIED]]/TBL_CIPDRFRESI_LOANPOOL[[#This Row],[QUAL_MRA_UNITS_TOTL]],"")</f>
        <v/>
      </c>
      <c r="AB30" s="137" t="str">
        <f>IF(TBL_CIPDRFRESI_LOANPOOL[[#This Row],[QUAL_METHOD]]='$DB.LOOKUP'!$AD$4,HYPERLINK("#QUAL_RENTROLL!TARGET_TOP","View/Edit"),"")</f>
        <v/>
      </c>
      <c r="AC30" s="136" t="str">
        <f>IF(AND(TBL_CIPDRFRESI_LOANPOOL[[#This Row],[QUAL_METHOD]]='$DB.LOOKUP'!$AD$5,TBL_CIPDRFRESI_LOANPOOL[[#This Row],[LOAN_ID]]&lt;&gt;""),COUNTIF(TBL_QUAL_INCOMELISTING_UNITS[INCOMELISTING_LOAN_ID_PROP_ADDR],TBL_CIPDRFRESI_LOANPOOL[[#This Row],[LOAN_ID_PROP_ADDR]]),"")</f>
        <v/>
      </c>
      <c r="AD3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0" s="111" t="str">
        <f>IF(AND(TBL_CIPDRFRESI_LOANPOOL[[#This Row],[QUAL_MIE_UNITS_TOTL]]&gt;0,TBL_CIPDRFRESI_LOANPOOL[[#This Row],[QUAL_MIE_UNITS_TOTL]]&lt;&gt;""),TBL_CIPDRFRESI_LOANPOOL[[#This Row],[QUAL_MIE_UNITS_QUALIFIED]]/TBL_CIPDRFRESI_LOANPOOL[[#This Row],[QUAL_MIE_UNITS_TOTL]],"")</f>
        <v/>
      </c>
      <c r="AF30" s="137" t="str">
        <f>IF(TBL_CIPDRFRESI_LOANPOOL[[#This Row],[QUAL_METHOD]]='$DB.LOOKUP'!$AD$5,HYPERLINK("#QUAL_INCOMELISTING!TARGET_TOP","View/Edit"),"")</f>
        <v/>
      </c>
      <c r="AG30" s="121"/>
      <c r="AH30" s="102"/>
      <c r="AI30"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0" s="70" t="str">
        <f>IF(TBL_CIPDRFRESI_LOANPOOL[[#This Row],[LOAN_ID]] = "","",TBL_CIPDRFRESI_LOANPOOL[[#This Row],[LOAN_ID]]&amp;" ("&amp;IF(TBL_CIPDRFRESI_LOANPOOL[[#This Row],[PROP_ADDR_STREET]]="","Address Not Defined",TBL_CIPDRFRESI_LOANPOOL[[#This Row],[PROP_ADDR_STREET]])&amp;")")</f>
        <v/>
      </c>
      <c r="AL3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0" s="27" t="b">
        <f ca="1">IFERROR((IF(APP_CIP_DRFRESI_CERT_DATE&lt;&gt;"",APP_CIP_DRFRESI_CERT_DATE,TODAY())-TBL_CIPDRFRESI_LOANPOOL[[#This Row],[SETTLEMENT_DATE]])&lt;91,TRUE)</f>
        <v>1</v>
      </c>
      <c r="AN30" s="27" t="b">
        <f>COUNTIFS(TBL_CIPDRFRESI_LOANPOOL[LOAN_ID],TBL_CIPDRFRESI_LOANPOOL[[#This Row],[LOAN_ID]],TBL_CIPDRFRESI_LOANPOOL[QUAL_OO_INCOME_MFI_PCT],"&gt;1.15")=0</f>
        <v>1</v>
      </c>
      <c r="AO3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0" s="27" t="b">
        <f>COUNTIFS(TBL_CIPDRFRESI_LOANPOOL[LOAN_ID],TBL_CIPDRFRESI_LOANPOOL[[#This Row],[LOAN_ID]],TBL_CIPDRFRESI_LOANPOOL[QUAL_NIE_FFEIC_MFI_PCT],"&gt;1.15")=0</f>
        <v>1</v>
      </c>
      <c r="AR30" s="45">
        <f>IF(TBL_CIPDRFRESI_LOANPOOL[[#This Row],[MULTIPROP_REC_COUNT]]&lt;&gt;"",TBL_CIPDRFRESI_LOANPOOL[[#This Row],[LOAN_AMOUNT]]/TBL_CIPDRFRESI_LOANPOOL[[#This Row],[MULTIPROP_REC_COUNT]],TBL_CIPDRFRESI_LOANPOOL[[#This Row],[LOAN_AMOUNT]])</f>
        <v>0</v>
      </c>
      <c r="AS30" s="27" t="b">
        <f>TBL_CIPDRFRESI_LOANPOOL[[#This Row],[MULTIPROP_REC_COUNT]]&gt;1</f>
        <v>0</v>
      </c>
      <c r="AT30" s="26">
        <f>IF(TBL_CIPDRFRESI_LOANPOOL[[#This Row],[LOAN_ID]]&lt;&gt;"",COUNTIF(TBL_CIPDRFRESI_LOANPOOL[LOAN_ID],TBL_CIPDRFRESI_LOANPOOL[[#This Row],[LOAN_ID]]),1)</f>
        <v>1</v>
      </c>
      <c r="AU30" s="26">
        <f>IFERROR(MATCH(TBL_CIPDRFRESI_LOANPOOL[[#This Row],[QUAL_METHOD]],RANGE_LOOKUP_QUALMETHODS_CIP_RESIDRF,0),-1)</f>
        <v>-1</v>
      </c>
      <c r="AV30"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0"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0"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0"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0"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1" spans="2:53" ht="26.25" customHeight="1" x14ac:dyDescent="0.25">
      <c r="B31" s="25" t="str">
        <f>IF(TBL_CIPDRFRESI_LOANPOOL[[#This Row],[RECORD_STARTED]],IF(TBL_CIPDRFRESI_LOANPOOL[[#This Row],[ERROR_COUNT]]&gt;0,-1,IF(TBL_CIPDRFRESI_LOANPOOL[[#This Row],[REQ_FIELDS_POPULATED]],1,0)),"")</f>
        <v/>
      </c>
      <c r="C31" s="36">
        <f>ROW()-ROW(TBL_CIPDRFRESI_LOANPOOL[[#Headers],[ROW_ID]])</f>
        <v>15</v>
      </c>
      <c r="D31" s="55"/>
      <c r="E31" s="56"/>
      <c r="F31" s="57"/>
      <c r="G31" s="58"/>
      <c r="H31" s="120"/>
      <c r="I31" s="116"/>
      <c r="J31" s="55"/>
      <c r="K31" s="61"/>
      <c r="L31" s="62"/>
      <c r="M31" s="124"/>
      <c r="N31" s="122"/>
      <c r="O31" s="127" t="str">
        <f>IF(TBL_CIPDRFRESI_LOANPOOL[[#This Row],[HUD_MFI]]&lt;&gt;"",TBL_CIPDRFRESI_LOANPOOL[[#This Row],[HUD_MFI]]*1.15,"")</f>
        <v/>
      </c>
      <c r="P31" s="126"/>
      <c r="Q31" s="105"/>
      <c r="R31" s="107"/>
      <c r="S31" s="108" t="str">
        <f>IF(TBL_CIPDRFRESI_LOANPOOL[[#This Row],[MBS_FLAG]]="Yes",SUMIF(TBL_CIPDRFRESI_LOANPOOL[MBS_POOL_ID],TBL_CIPDRFRESI_LOANPOOL[[#This Row],[MBS_POOL_ID]],TBL_CIPDRFRESI_LOANPOOL[LOAN_AMOUNT_ADDR_PORTION]),"")</f>
        <v/>
      </c>
      <c r="T3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1" s="131"/>
      <c r="V31" s="122"/>
      <c r="W31" s="135" t="str">
        <f>IF(AND(TBL_CIPDRFRESI_LOANPOOL[[#This Row],[QUAL_METHOD]]='$DB.LOOKUP'!$AD$3,TBL_CIPDRFRESI_LOANPOOL[[#This Row],[QUAL_OO_ANNUAL_INCOME]]&lt;&gt;"",TBL_CIPDRFRESI_LOANPOOL[[#This Row],[HUD_MFI]]&lt;&gt;""),TBL_CIPDRFRESI_LOANPOOL[[#This Row],[QUAL_OO_ANNUAL_INCOME]]/TBL_CIPDRFRESI_LOANPOOL[[#This Row],[HUD_MFI]],"")</f>
        <v/>
      </c>
      <c r="X31" s="133" t="str">
        <f>IF(AND(TBL_CIPDRFRESI_LOANPOOL[[#This Row],[QUAL_METHOD]]='$DB.LOOKUP'!$AD$4,TBL_CIPDRFRESI_LOANPOOL[[#This Row],[HUD_MFI_115]]&lt;&gt;""),TBL_CIPDRFRESI_LOANPOOL[[#This Row],[HUD_MFI_115]] / 12 * 0.3,"")</f>
        <v/>
      </c>
      <c r="Y31" s="112" t="str">
        <f>IF(AND(TBL_CIPDRFRESI_LOANPOOL[[#This Row],[QUAL_METHOD]]='$DB.LOOKUP'!$AD$4,TBL_CIPDRFRESI_LOANPOOL[[#This Row],[LOAN_ID]]&lt;&gt;""),COUNTIF(TBL_QUAL_RENTROLL_UNITS[RENTROLL_LOAN_ID_PROP_ADDR],TBL_CIPDRFRESI_LOANPOOL[[#This Row],[LOAN_ID_PROP_ADDR]]),"")</f>
        <v/>
      </c>
      <c r="Z31" s="113" t="str">
        <f>IF(AND(TBL_CIPDRFRESI_LOANPOOL[[#This Row],[LOAN_ID]]&lt;&gt;"",TBL_CIPDRFRESI_LOANPOOL[[#This Row],[QUAL_METHOD]]='$DB.LOOKUP'!$AD$4),COUNTIFS(TBL_QUAL_RENTROLL_UNITS[RENTROLL_LOAN_ID_PROP_ADDR],TBL_CIPDRFRESI_LOANPOOL[[#This Row],[LOAN_ID_PROP_ADDR]],TBL_QUAL_RENTROLL_UNITS[RENTROLL_QUALUNIT_FLAG],"Yes"),"")</f>
        <v/>
      </c>
      <c r="AA31" s="111" t="str">
        <f>IF(AND(TBL_CIPDRFRESI_LOANPOOL[[#This Row],[QUAL_MRA_UNITS_TOTL]]&gt;0,TBL_CIPDRFRESI_LOANPOOL[[#This Row],[QUAL_MRA_UNITS_TOTL]]&lt;&gt;""),TBL_CIPDRFRESI_LOANPOOL[[#This Row],[QUAL_MRA_UNITS_QUALIFIED]]/TBL_CIPDRFRESI_LOANPOOL[[#This Row],[QUAL_MRA_UNITS_TOTL]],"")</f>
        <v/>
      </c>
      <c r="AB31" s="137" t="str">
        <f>IF(TBL_CIPDRFRESI_LOANPOOL[[#This Row],[QUAL_METHOD]]='$DB.LOOKUP'!$AD$4,HYPERLINK("#QUAL_RENTROLL!TARGET_TOP","View/Edit"),"")</f>
        <v/>
      </c>
      <c r="AC31" s="136" t="str">
        <f>IF(AND(TBL_CIPDRFRESI_LOANPOOL[[#This Row],[QUAL_METHOD]]='$DB.LOOKUP'!$AD$5,TBL_CIPDRFRESI_LOANPOOL[[#This Row],[LOAN_ID]]&lt;&gt;""),COUNTIF(TBL_QUAL_INCOMELISTING_UNITS[INCOMELISTING_LOAN_ID_PROP_ADDR],TBL_CIPDRFRESI_LOANPOOL[[#This Row],[LOAN_ID_PROP_ADDR]]),"")</f>
        <v/>
      </c>
      <c r="AD3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1" s="111" t="str">
        <f>IF(AND(TBL_CIPDRFRESI_LOANPOOL[[#This Row],[QUAL_MIE_UNITS_TOTL]]&gt;0,TBL_CIPDRFRESI_LOANPOOL[[#This Row],[QUAL_MIE_UNITS_TOTL]]&lt;&gt;""),TBL_CIPDRFRESI_LOANPOOL[[#This Row],[QUAL_MIE_UNITS_QUALIFIED]]/TBL_CIPDRFRESI_LOANPOOL[[#This Row],[QUAL_MIE_UNITS_TOTL]],"")</f>
        <v/>
      </c>
      <c r="AF31" s="138" t="str">
        <f>IF(TBL_CIPDRFRESI_LOANPOOL[[#This Row],[QUAL_METHOD]]='$DB.LOOKUP'!$AD$5,HYPERLINK("#QUAL_INCOMELISTING!TARGET_TOP","View/Edit"),"")</f>
        <v/>
      </c>
      <c r="AG31" s="122"/>
      <c r="AH31" s="103"/>
      <c r="AI3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1" s="70" t="str">
        <f>IF(TBL_CIPDRFRESI_LOANPOOL[[#This Row],[LOAN_ID]] = "","",TBL_CIPDRFRESI_LOANPOOL[[#This Row],[LOAN_ID]]&amp;" ("&amp;IF(TBL_CIPDRFRESI_LOANPOOL[[#This Row],[PROP_ADDR_STREET]]="","Address Not Defined",TBL_CIPDRFRESI_LOANPOOL[[#This Row],[PROP_ADDR_STREET]])&amp;")")</f>
        <v/>
      </c>
      <c r="AL3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1" s="27" t="b">
        <f ca="1">IFERROR((IF(APP_CIP_DRFRESI_CERT_DATE&lt;&gt;"",APP_CIP_DRFRESI_CERT_DATE,TODAY())-TBL_CIPDRFRESI_LOANPOOL[[#This Row],[SETTLEMENT_DATE]])&lt;91,TRUE)</f>
        <v>1</v>
      </c>
      <c r="AN31" s="27" t="b">
        <f>COUNTIFS(TBL_CIPDRFRESI_LOANPOOL[LOAN_ID],TBL_CIPDRFRESI_LOANPOOL[[#This Row],[LOAN_ID]],TBL_CIPDRFRESI_LOANPOOL[QUAL_OO_INCOME_MFI_PCT],"&gt;1.15")=0</f>
        <v>1</v>
      </c>
      <c r="AO3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1" s="27" t="b">
        <f>COUNTIFS(TBL_CIPDRFRESI_LOANPOOL[LOAN_ID],TBL_CIPDRFRESI_LOANPOOL[[#This Row],[LOAN_ID]],TBL_CIPDRFRESI_LOANPOOL[QUAL_NIE_FFEIC_MFI_PCT],"&gt;1.15")=0</f>
        <v>1</v>
      </c>
      <c r="AR31" s="63">
        <f>IF(TBL_CIPDRFRESI_LOANPOOL[[#This Row],[MULTIPROP_REC_COUNT]]&lt;&gt;"",TBL_CIPDRFRESI_LOANPOOL[[#This Row],[LOAN_AMOUNT]]/TBL_CIPDRFRESI_LOANPOOL[[#This Row],[MULTIPROP_REC_COUNT]],TBL_CIPDRFRESI_LOANPOOL[[#This Row],[LOAN_AMOUNT]])</f>
        <v>0</v>
      </c>
      <c r="AS31" s="29" t="b">
        <f>TBL_CIPDRFRESI_LOANPOOL[[#This Row],[MULTIPROP_REC_COUNT]]&gt;1</f>
        <v>0</v>
      </c>
      <c r="AT31" s="36">
        <f>IF(TBL_CIPDRFRESI_LOANPOOL[[#This Row],[LOAN_ID]]&lt;&gt;"",COUNTIF(TBL_CIPDRFRESI_LOANPOOL[LOAN_ID],TBL_CIPDRFRESI_LOANPOOL[[#This Row],[LOAN_ID]]),1)</f>
        <v>1</v>
      </c>
      <c r="AU31" s="36">
        <f>IFERROR(MATCH(TBL_CIPDRFRESI_LOANPOOL[[#This Row],[QUAL_METHOD]],RANGE_LOOKUP_QUALMETHODS_CIP_RESIDRF,0),-1)</f>
        <v>-1</v>
      </c>
      <c r="AV3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2" spans="2:53" ht="26.25" customHeight="1" x14ac:dyDescent="0.25">
      <c r="B32" s="25" t="str">
        <f>IF(TBL_CIPDRFRESI_LOANPOOL[[#This Row],[RECORD_STARTED]],IF(TBL_CIPDRFRESI_LOANPOOL[[#This Row],[ERROR_COUNT]]&gt;0,-1,IF(TBL_CIPDRFRESI_LOANPOOL[[#This Row],[REQ_FIELDS_POPULATED]],1,0)),"")</f>
        <v/>
      </c>
      <c r="C32" s="36">
        <f>ROW()-ROW(TBL_CIPDRFRESI_LOANPOOL[[#Headers],[ROW_ID]])</f>
        <v>16</v>
      </c>
      <c r="D32" s="55"/>
      <c r="E32" s="56"/>
      <c r="F32" s="57"/>
      <c r="G32" s="58"/>
      <c r="H32" s="120"/>
      <c r="I32" s="116"/>
      <c r="J32" s="55"/>
      <c r="K32" s="61"/>
      <c r="L32" s="62"/>
      <c r="M32" s="124"/>
      <c r="N32" s="122"/>
      <c r="O32" s="127" t="str">
        <f>IF(TBL_CIPDRFRESI_LOANPOOL[[#This Row],[HUD_MFI]]&lt;&gt;"",TBL_CIPDRFRESI_LOANPOOL[[#This Row],[HUD_MFI]]*1.15,"")</f>
        <v/>
      </c>
      <c r="P32" s="126"/>
      <c r="Q32" s="105"/>
      <c r="R32" s="107"/>
      <c r="S32" s="108" t="str">
        <f>IF(TBL_CIPDRFRESI_LOANPOOL[[#This Row],[MBS_FLAG]]="Yes",SUMIF(TBL_CIPDRFRESI_LOANPOOL[MBS_POOL_ID],TBL_CIPDRFRESI_LOANPOOL[[#This Row],[MBS_POOL_ID]],TBL_CIPDRFRESI_LOANPOOL[LOAN_AMOUNT_ADDR_PORTION]),"")</f>
        <v/>
      </c>
      <c r="T3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2" s="131"/>
      <c r="V32" s="122"/>
      <c r="W32" s="135" t="str">
        <f>IF(AND(TBL_CIPDRFRESI_LOANPOOL[[#This Row],[QUAL_METHOD]]='$DB.LOOKUP'!$AD$3,TBL_CIPDRFRESI_LOANPOOL[[#This Row],[QUAL_OO_ANNUAL_INCOME]]&lt;&gt;"",TBL_CIPDRFRESI_LOANPOOL[[#This Row],[HUD_MFI]]&lt;&gt;""),TBL_CIPDRFRESI_LOANPOOL[[#This Row],[QUAL_OO_ANNUAL_INCOME]]/TBL_CIPDRFRESI_LOANPOOL[[#This Row],[HUD_MFI]],"")</f>
        <v/>
      </c>
      <c r="X32" s="133" t="str">
        <f>IF(AND(TBL_CIPDRFRESI_LOANPOOL[[#This Row],[QUAL_METHOD]]='$DB.LOOKUP'!$AD$4,TBL_CIPDRFRESI_LOANPOOL[[#This Row],[HUD_MFI_115]]&lt;&gt;""),TBL_CIPDRFRESI_LOANPOOL[[#This Row],[HUD_MFI_115]] / 12 * 0.3,"")</f>
        <v/>
      </c>
      <c r="Y32" s="112" t="str">
        <f>IF(AND(TBL_CIPDRFRESI_LOANPOOL[[#This Row],[QUAL_METHOD]]='$DB.LOOKUP'!$AD$4,TBL_CIPDRFRESI_LOANPOOL[[#This Row],[LOAN_ID]]&lt;&gt;""),COUNTIF(TBL_QUAL_RENTROLL_UNITS[RENTROLL_LOAN_ID_PROP_ADDR],TBL_CIPDRFRESI_LOANPOOL[[#This Row],[LOAN_ID_PROP_ADDR]]),"")</f>
        <v/>
      </c>
      <c r="Z32" s="113" t="str">
        <f>IF(AND(TBL_CIPDRFRESI_LOANPOOL[[#This Row],[LOAN_ID]]&lt;&gt;"",TBL_CIPDRFRESI_LOANPOOL[[#This Row],[QUAL_METHOD]]='$DB.LOOKUP'!$AD$4),COUNTIFS(TBL_QUAL_RENTROLL_UNITS[RENTROLL_LOAN_ID_PROP_ADDR],TBL_CIPDRFRESI_LOANPOOL[[#This Row],[LOAN_ID_PROP_ADDR]],TBL_QUAL_RENTROLL_UNITS[RENTROLL_QUALUNIT_FLAG],"Yes"),"")</f>
        <v/>
      </c>
      <c r="AA32" s="111" t="str">
        <f>IF(AND(TBL_CIPDRFRESI_LOANPOOL[[#This Row],[QUAL_MRA_UNITS_TOTL]]&gt;0,TBL_CIPDRFRESI_LOANPOOL[[#This Row],[QUAL_MRA_UNITS_TOTL]]&lt;&gt;""),TBL_CIPDRFRESI_LOANPOOL[[#This Row],[QUAL_MRA_UNITS_QUALIFIED]]/TBL_CIPDRFRESI_LOANPOOL[[#This Row],[QUAL_MRA_UNITS_TOTL]],"")</f>
        <v/>
      </c>
      <c r="AB32" s="137" t="str">
        <f>IF(TBL_CIPDRFRESI_LOANPOOL[[#This Row],[QUAL_METHOD]]='$DB.LOOKUP'!$AD$4,HYPERLINK("#QUAL_RENTROLL!TARGET_TOP","View/Edit"),"")</f>
        <v/>
      </c>
      <c r="AC32" s="136" t="str">
        <f>IF(AND(TBL_CIPDRFRESI_LOANPOOL[[#This Row],[QUAL_METHOD]]='$DB.LOOKUP'!$AD$5,TBL_CIPDRFRESI_LOANPOOL[[#This Row],[LOAN_ID]]&lt;&gt;""),COUNTIF(TBL_QUAL_INCOMELISTING_UNITS[INCOMELISTING_LOAN_ID_PROP_ADDR],TBL_CIPDRFRESI_LOANPOOL[[#This Row],[LOAN_ID_PROP_ADDR]]),"")</f>
        <v/>
      </c>
      <c r="AD3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2" s="111" t="str">
        <f>IF(AND(TBL_CIPDRFRESI_LOANPOOL[[#This Row],[QUAL_MIE_UNITS_TOTL]]&gt;0,TBL_CIPDRFRESI_LOANPOOL[[#This Row],[QUAL_MIE_UNITS_TOTL]]&lt;&gt;""),TBL_CIPDRFRESI_LOANPOOL[[#This Row],[QUAL_MIE_UNITS_QUALIFIED]]/TBL_CIPDRFRESI_LOANPOOL[[#This Row],[QUAL_MIE_UNITS_TOTL]],"")</f>
        <v/>
      </c>
      <c r="AF32" s="138" t="str">
        <f>IF(TBL_CIPDRFRESI_LOANPOOL[[#This Row],[QUAL_METHOD]]='$DB.LOOKUP'!$AD$5,HYPERLINK("#QUAL_INCOMELISTING!TARGET_TOP","View/Edit"),"")</f>
        <v/>
      </c>
      <c r="AG32" s="122"/>
      <c r="AH32" s="103"/>
      <c r="AI3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2" s="70" t="str">
        <f>IF(TBL_CIPDRFRESI_LOANPOOL[[#This Row],[LOAN_ID]] = "","",TBL_CIPDRFRESI_LOANPOOL[[#This Row],[LOAN_ID]]&amp;" ("&amp;IF(TBL_CIPDRFRESI_LOANPOOL[[#This Row],[PROP_ADDR_STREET]]="","Address Not Defined",TBL_CIPDRFRESI_LOANPOOL[[#This Row],[PROP_ADDR_STREET]])&amp;")")</f>
        <v/>
      </c>
      <c r="AL3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2" s="27" t="b">
        <f ca="1">IFERROR((IF(APP_CIP_DRFRESI_CERT_DATE&lt;&gt;"",APP_CIP_DRFRESI_CERT_DATE,TODAY())-TBL_CIPDRFRESI_LOANPOOL[[#This Row],[SETTLEMENT_DATE]])&lt;91,TRUE)</f>
        <v>1</v>
      </c>
      <c r="AN32" s="27" t="b">
        <f>COUNTIFS(TBL_CIPDRFRESI_LOANPOOL[LOAN_ID],TBL_CIPDRFRESI_LOANPOOL[[#This Row],[LOAN_ID]],TBL_CIPDRFRESI_LOANPOOL[QUAL_OO_INCOME_MFI_PCT],"&gt;1.15")=0</f>
        <v>1</v>
      </c>
      <c r="AO3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2" s="27" t="b">
        <f>COUNTIFS(TBL_CIPDRFRESI_LOANPOOL[LOAN_ID],TBL_CIPDRFRESI_LOANPOOL[[#This Row],[LOAN_ID]],TBL_CIPDRFRESI_LOANPOOL[QUAL_NIE_FFEIC_MFI_PCT],"&gt;1.15")=0</f>
        <v>1</v>
      </c>
      <c r="AR32" s="63">
        <f>IF(TBL_CIPDRFRESI_LOANPOOL[[#This Row],[MULTIPROP_REC_COUNT]]&lt;&gt;"",TBL_CIPDRFRESI_LOANPOOL[[#This Row],[LOAN_AMOUNT]]/TBL_CIPDRFRESI_LOANPOOL[[#This Row],[MULTIPROP_REC_COUNT]],TBL_CIPDRFRESI_LOANPOOL[[#This Row],[LOAN_AMOUNT]])</f>
        <v>0</v>
      </c>
      <c r="AS32" s="29" t="b">
        <f>TBL_CIPDRFRESI_LOANPOOL[[#This Row],[MULTIPROP_REC_COUNT]]&gt;1</f>
        <v>0</v>
      </c>
      <c r="AT32" s="36">
        <f>IF(TBL_CIPDRFRESI_LOANPOOL[[#This Row],[LOAN_ID]]&lt;&gt;"",COUNTIF(TBL_CIPDRFRESI_LOANPOOL[LOAN_ID],TBL_CIPDRFRESI_LOANPOOL[[#This Row],[LOAN_ID]]),1)</f>
        <v>1</v>
      </c>
      <c r="AU32" s="36">
        <f>IFERROR(MATCH(TBL_CIPDRFRESI_LOANPOOL[[#This Row],[QUAL_METHOD]],RANGE_LOOKUP_QUALMETHODS_CIP_RESIDRF,0),-1)</f>
        <v>-1</v>
      </c>
      <c r="AV3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3" spans="2:53" ht="26.25" customHeight="1" x14ac:dyDescent="0.25">
      <c r="B33" s="25" t="str">
        <f>IF(TBL_CIPDRFRESI_LOANPOOL[[#This Row],[RECORD_STARTED]],IF(TBL_CIPDRFRESI_LOANPOOL[[#This Row],[ERROR_COUNT]]&gt;0,-1,IF(TBL_CIPDRFRESI_LOANPOOL[[#This Row],[REQ_FIELDS_POPULATED]],1,0)),"")</f>
        <v/>
      </c>
      <c r="C33" s="36">
        <f>ROW()-ROW(TBL_CIPDRFRESI_LOANPOOL[[#Headers],[ROW_ID]])</f>
        <v>17</v>
      </c>
      <c r="D33" s="55"/>
      <c r="E33" s="56"/>
      <c r="F33" s="57"/>
      <c r="G33" s="58"/>
      <c r="H33" s="120"/>
      <c r="I33" s="116"/>
      <c r="J33" s="55"/>
      <c r="K33" s="61"/>
      <c r="L33" s="62"/>
      <c r="M33" s="124"/>
      <c r="N33" s="122"/>
      <c r="O33" s="127" t="str">
        <f>IF(TBL_CIPDRFRESI_LOANPOOL[[#This Row],[HUD_MFI]]&lt;&gt;"",TBL_CIPDRFRESI_LOANPOOL[[#This Row],[HUD_MFI]]*1.15,"")</f>
        <v/>
      </c>
      <c r="P33" s="126"/>
      <c r="Q33" s="105"/>
      <c r="R33" s="107"/>
      <c r="S33" s="108" t="str">
        <f>IF(TBL_CIPDRFRESI_LOANPOOL[[#This Row],[MBS_FLAG]]="Yes",SUMIF(TBL_CIPDRFRESI_LOANPOOL[MBS_POOL_ID],TBL_CIPDRFRESI_LOANPOOL[[#This Row],[MBS_POOL_ID]],TBL_CIPDRFRESI_LOANPOOL[LOAN_AMOUNT_ADDR_PORTION]),"")</f>
        <v/>
      </c>
      <c r="T3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3" s="131"/>
      <c r="V33" s="122"/>
      <c r="W33" s="135" t="str">
        <f>IF(AND(TBL_CIPDRFRESI_LOANPOOL[[#This Row],[QUAL_METHOD]]='$DB.LOOKUP'!$AD$3,TBL_CIPDRFRESI_LOANPOOL[[#This Row],[QUAL_OO_ANNUAL_INCOME]]&lt;&gt;"",TBL_CIPDRFRESI_LOANPOOL[[#This Row],[HUD_MFI]]&lt;&gt;""),TBL_CIPDRFRESI_LOANPOOL[[#This Row],[QUAL_OO_ANNUAL_INCOME]]/TBL_CIPDRFRESI_LOANPOOL[[#This Row],[HUD_MFI]],"")</f>
        <v/>
      </c>
      <c r="X33" s="133" t="str">
        <f>IF(AND(TBL_CIPDRFRESI_LOANPOOL[[#This Row],[QUAL_METHOD]]='$DB.LOOKUP'!$AD$4,TBL_CIPDRFRESI_LOANPOOL[[#This Row],[HUD_MFI_115]]&lt;&gt;""),TBL_CIPDRFRESI_LOANPOOL[[#This Row],[HUD_MFI_115]] / 12 * 0.3,"")</f>
        <v/>
      </c>
      <c r="Y33" s="112" t="str">
        <f>IF(AND(TBL_CIPDRFRESI_LOANPOOL[[#This Row],[QUAL_METHOD]]='$DB.LOOKUP'!$AD$4,TBL_CIPDRFRESI_LOANPOOL[[#This Row],[LOAN_ID]]&lt;&gt;""),COUNTIF(TBL_QUAL_RENTROLL_UNITS[RENTROLL_LOAN_ID_PROP_ADDR],TBL_CIPDRFRESI_LOANPOOL[[#This Row],[LOAN_ID_PROP_ADDR]]),"")</f>
        <v/>
      </c>
      <c r="Z33" s="113" t="str">
        <f>IF(AND(TBL_CIPDRFRESI_LOANPOOL[[#This Row],[LOAN_ID]]&lt;&gt;"",TBL_CIPDRFRESI_LOANPOOL[[#This Row],[QUAL_METHOD]]='$DB.LOOKUP'!$AD$4),COUNTIFS(TBL_QUAL_RENTROLL_UNITS[RENTROLL_LOAN_ID_PROP_ADDR],TBL_CIPDRFRESI_LOANPOOL[[#This Row],[LOAN_ID_PROP_ADDR]],TBL_QUAL_RENTROLL_UNITS[RENTROLL_QUALUNIT_FLAG],"Yes"),"")</f>
        <v/>
      </c>
      <c r="AA33" s="111" t="str">
        <f>IF(AND(TBL_CIPDRFRESI_LOANPOOL[[#This Row],[QUAL_MRA_UNITS_TOTL]]&gt;0,TBL_CIPDRFRESI_LOANPOOL[[#This Row],[QUAL_MRA_UNITS_TOTL]]&lt;&gt;""),TBL_CIPDRFRESI_LOANPOOL[[#This Row],[QUAL_MRA_UNITS_QUALIFIED]]/TBL_CIPDRFRESI_LOANPOOL[[#This Row],[QUAL_MRA_UNITS_TOTL]],"")</f>
        <v/>
      </c>
      <c r="AB33" s="137" t="str">
        <f>IF(TBL_CIPDRFRESI_LOANPOOL[[#This Row],[QUAL_METHOD]]='$DB.LOOKUP'!$AD$4,HYPERLINK("#QUAL_RENTROLL!TARGET_TOP","View/Edit"),"")</f>
        <v/>
      </c>
      <c r="AC33" s="136" t="str">
        <f>IF(AND(TBL_CIPDRFRESI_LOANPOOL[[#This Row],[QUAL_METHOD]]='$DB.LOOKUP'!$AD$5,TBL_CIPDRFRESI_LOANPOOL[[#This Row],[LOAN_ID]]&lt;&gt;""),COUNTIF(TBL_QUAL_INCOMELISTING_UNITS[INCOMELISTING_LOAN_ID_PROP_ADDR],TBL_CIPDRFRESI_LOANPOOL[[#This Row],[LOAN_ID_PROP_ADDR]]),"")</f>
        <v/>
      </c>
      <c r="AD3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3" s="111" t="str">
        <f>IF(AND(TBL_CIPDRFRESI_LOANPOOL[[#This Row],[QUAL_MIE_UNITS_TOTL]]&gt;0,TBL_CIPDRFRESI_LOANPOOL[[#This Row],[QUAL_MIE_UNITS_TOTL]]&lt;&gt;""),TBL_CIPDRFRESI_LOANPOOL[[#This Row],[QUAL_MIE_UNITS_QUALIFIED]]/TBL_CIPDRFRESI_LOANPOOL[[#This Row],[QUAL_MIE_UNITS_TOTL]],"")</f>
        <v/>
      </c>
      <c r="AF33" s="138" t="str">
        <f>IF(TBL_CIPDRFRESI_LOANPOOL[[#This Row],[QUAL_METHOD]]='$DB.LOOKUP'!$AD$5,HYPERLINK("#QUAL_INCOMELISTING!TARGET_TOP","View/Edit"),"")</f>
        <v/>
      </c>
      <c r="AG33" s="122"/>
      <c r="AH33" s="103"/>
      <c r="AI3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3" s="70" t="str">
        <f>IF(TBL_CIPDRFRESI_LOANPOOL[[#This Row],[LOAN_ID]] = "","",TBL_CIPDRFRESI_LOANPOOL[[#This Row],[LOAN_ID]]&amp;" ("&amp;IF(TBL_CIPDRFRESI_LOANPOOL[[#This Row],[PROP_ADDR_STREET]]="","Address Not Defined",TBL_CIPDRFRESI_LOANPOOL[[#This Row],[PROP_ADDR_STREET]])&amp;")")</f>
        <v/>
      </c>
      <c r="AL3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3" s="27" t="b">
        <f ca="1">IFERROR((IF(APP_CIP_DRFRESI_CERT_DATE&lt;&gt;"",APP_CIP_DRFRESI_CERT_DATE,TODAY())-TBL_CIPDRFRESI_LOANPOOL[[#This Row],[SETTLEMENT_DATE]])&lt;91,TRUE)</f>
        <v>1</v>
      </c>
      <c r="AN33" s="27" t="b">
        <f>COUNTIFS(TBL_CIPDRFRESI_LOANPOOL[LOAN_ID],TBL_CIPDRFRESI_LOANPOOL[[#This Row],[LOAN_ID]],TBL_CIPDRFRESI_LOANPOOL[QUAL_OO_INCOME_MFI_PCT],"&gt;1.15")=0</f>
        <v>1</v>
      </c>
      <c r="AO3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3" s="27" t="b">
        <f>COUNTIFS(TBL_CIPDRFRESI_LOANPOOL[LOAN_ID],TBL_CIPDRFRESI_LOANPOOL[[#This Row],[LOAN_ID]],TBL_CIPDRFRESI_LOANPOOL[QUAL_NIE_FFEIC_MFI_PCT],"&gt;1.15")=0</f>
        <v>1</v>
      </c>
      <c r="AR33" s="63">
        <f>IF(TBL_CIPDRFRESI_LOANPOOL[[#This Row],[MULTIPROP_REC_COUNT]]&lt;&gt;"",TBL_CIPDRFRESI_LOANPOOL[[#This Row],[LOAN_AMOUNT]]/TBL_CIPDRFRESI_LOANPOOL[[#This Row],[MULTIPROP_REC_COUNT]],TBL_CIPDRFRESI_LOANPOOL[[#This Row],[LOAN_AMOUNT]])</f>
        <v>0</v>
      </c>
      <c r="AS33" s="29" t="b">
        <f>TBL_CIPDRFRESI_LOANPOOL[[#This Row],[MULTIPROP_REC_COUNT]]&gt;1</f>
        <v>0</v>
      </c>
      <c r="AT33" s="36">
        <f>IF(TBL_CIPDRFRESI_LOANPOOL[[#This Row],[LOAN_ID]]&lt;&gt;"",COUNTIF(TBL_CIPDRFRESI_LOANPOOL[LOAN_ID],TBL_CIPDRFRESI_LOANPOOL[[#This Row],[LOAN_ID]]),1)</f>
        <v>1</v>
      </c>
      <c r="AU33" s="36">
        <f>IFERROR(MATCH(TBL_CIPDRFRESI_LOANPOOL[[#This Row],[QUAL_METHOD]],RANGE_LOOKUP_QUALMETHODS_CIP_RESIDRF,0),-1)</f>
        <v>-1</v>
      </c>
      <c r="AV3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4" spans="2:53" ht="26.25" customHeight="1" x14ac:dyDescent="0.25">
      <c r="B34" s="25" t="str">
        <f>IF(TBL_CIPDRFRESI_LOANPOOL[[#This Row],[RECORD_STARTED]],IF(TBL_CIPDRFRESI_LOANPOOL[[#This Row],[ERROR_COUNT]]&gt;0,-1,IF(TBL_CIPDRFRESI_LOANPOOL[[#This Row],[REQ_FIELDS_POPULATED]],1,0)),"")</f>
        <v/>
      </c>
      <c r="C34" s="36">
        <f>ROW()-ROW(TBL_CIPDRFRESI_LOANPOOL[[#Headers],[ROW_ID]])</f>
        <v>18</v>
      </c>
      <c r="D34" s="55"/>
      <c r="E34" s="56"/>
      <c r="F34" s="57"/>
      <c r="G34" s="58"/>
      <c r="H34" s="120"/>
      <c r="I34" s="116"/>
      <c r="J34" s="55"/>
      <c r="K34" s="61"/>
      <c r="L34" s="62"/>
      <c r="M34" s="124"/>
      <c r="N34" s="122"/>
      <c r="O34" s="127" t="str">
        <f>IF(TBL_CIPDRFRESI_LOANPOOL[[#This Row],[HUD_MFI]]&lt;&gt;"",TBL_CIPDRFRESI_LOANPOOL[[#This Row],[HUD_MFI]]*1.15,"")</f>
        <v/>
      </c>
      <c r="P34" s="126"/>
      <c r="Q34" s="105"/>
      <c r="R34" s="107"/>
      <c r="S34" s="108" t="str">
        <f>IF(TBL_CIPDRFRESI_LOANPOOL[[#This Row],[MBS_FLAG]]="Yes",SUMIF(TBL_CIPDRFRESI_LOANPOOL[MBS_POOL_ID],TBL_CIPDRFRESI_LOANPOOL[[#This Row],[MBS_POOL_ID]],TBL_CIPDRFRESI_LOANPOOL[LOAN_AMOUNT_ADDR_PORTION]),"")</f>
        <v/>
      </c>
      <c r="T3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4" s="131"/>
      <c r="V34" s="122"/>
      <c r="W34" s="135" t="str">
        <f>IF(AND(TBL_CIPDRFRESI_LOANPOOL[[#This Row],[QUAL_METHOD]]='$DB.LOOKUP'!$AD$3,TBL_CIPDRFRESI_LOANPOOL[[#This Row],[QUAL_OO_ANNUAL_INCOME]]&lt;&gt;"",TBL_CIPDRFRESI_LOANPOOL[[#This Row],[HUD_MFI]]&lt;&gt;""),TBL_CIPDRFRESI_LOANPOOL[[#This Row],[QUAL_OO_ANNUAL_INCOME]]/TBL_CIPDRFRESI_LOANPOOL[[#This Row],[HUD_MFI]],"")</f>
        <v/>
      </c>
      <c r="X34" s="133" t="str">
        <f>IF(AND(TBL_CIPDRFRESI_LOANPOOL[[#This Row],[QUAL_METHOD]]='$DB.LOOKUP'!$AD$4,TBL_CIPDRFRESI_LOANPOOL[[#This Row],[HUD_MFI_115]]&lt;&gt;""),TBL_CIPDRFRESI_LOANPOOL[[#This Row],[HUD_MFI_115]] / 12 * 0.3,"")</f>
        <v/>
      </c>
      <c r="Y34" s="112" t="str">
        <f>IF(AND(TBL_CIPDRFRESI_LOANPOOL[[#This Row],[QUAL_METHOD]]='$DB.LOOKUP'!$AD$4,TBL_CIPDRFRESI_LOANPOOL[[#This Row],[LOAN_ID]]&lt;&gt;""),COUNTIF(TBL_QUAL_RENTROLL_UNITS[RENTROLL_LOAN_ID_PROP_ADDR],TBL_CIPDRFRESI_LOANPOOL[[#This Row],[LOAN_ID_PROP_ADDR]]),"")</f>
        <v/>
      </c>
      <c r="Z34" s="113" t="str">
        <f>IF(AND(TBL_CIPDRFRESI_LOANPOOL[[#This Row],[LOAN_ID]]&lt;&gt;"",TBL_CIPDRFRESI_LOANPOOL[[#This Row],[QUAL_METHOD]]='$DB.LOOKUP'!$AD$4),COUNTIFS(TBL_QUAL_RENTROLL_UNITS[RENTROLL_LOAN_ID_PROP_ADDR],TBL_CIPDRFRESI_LOANPOOL[[#This Row],[LOAN_ID_PROP_ADDR]],TBL_QUAL_RENTROLL_UNITS[RENTROLL_QUALUNIT_FLAG],"Yes"),"")</f>
        <v/>
      </c>
      <c r="AA34" s="111" t="str">
        <f>IF(AND(TBL_CIPDRFRESI_LOANPOOL[[#This Row],[QUAL_MRA_UNITS_TOTL]]&gt;0,TBL_CIPDRFRESI_LOANPOOL[[#This Row],[QUAL_MRA_UNITS_TOTL]]&lt;&gt;""),TBL_CIPDRFRESI_LOANPOOL[[#This Row],[QUAL_MRA_UNITS_QUALIFIED]]/TBL_CIPDRFRESI_LOANPOOL[[#This Row],[QUAL_MRA_UNITS_TOTL]],"")</f>
        <v/>
      </c>
      <c r="AB34" s="137" t="str">
        <f>IF(TBL_CIPDRFRESI_LOANPOOL[[#This Row],[QUAL_METHOD]]='$DB.LOOKUP'!$AD$4,HYPERLINK("#QUAL_RENTROLL!TARGET_TOP","View/Edit"),"")</f>
        <v/>
      </c>
      <c r="AC34" s="136" t="str">
        <f>IF(AND(TBL_CIPDRFRESI_LOANPOOL[[#This Row],[QUAL_METHOD]]='$DB.LOOKUP'!$AD$5,TBL_CIPDRFRESI_LOANPOOL[[#This Row],[LOAN_ID]]&lt;&gt;""),COUNTIF(TBL_QUAL_INCOMELISTING_UNITS[INCOMELISTING_LOAN_ID_PROP_ADDR],TBL_CIPDRFRESI_LOANPOOL[[#This Row],[LOAN_ID_PROP_ADDR]]),"")</f>
        <v/>
      </c>
      <c r="AD3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4" s="111" t="str">
        <f>IF(AND(TBL_CIPDRFRESI_LOANPOOL[[#This Row],[QUAL_MIE_UNITS_TOTL]]&gt;0,TBL_CIPDRFRESI_LOANPOOL[[#This Row],[QUAL_MIE_UNITS_TOTL]]&lt;&gt;""),TBL_CIPDRFRESI_LOANPOOL[[#This Row],[QUAL_MIE_UNITS_QUALIFIED]]/TBL_CIPDRFRESI_LOANPOOL[[#This Row],[QUAL_MIE_UNITS_TOTL]],"")</f>
        <v/>
      </c>
      <c r="AF34" s="138" t="str">
        <f>IF(TBL_CIPDRFRESI_LOANPOOL[[#This Row],[QUAL_METHOD]]='$DB.LOOKUP'!$AD$5,HYPERLINK("#QUAL_INCOMELISTING!TARGET_TOP","View/Edit"),"")</f>
        <v/>
      </c>
      <c r="AG34" s="122"/>
      <c r="AH34" s="103"/>
      <c r="AI3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4" s="70" t="str">
        <f>IF(TBL_CIPDRFRESI_LOANPOOL[[#This Row],[LOAN_ID]] = "","",TBL_CIPDRFRESI_LOANPOOL[[#This Row],[LOAN_ID]]&amp;" ("&amp;IF(TBL_CIPDRFRESI_LOANPOOL[[#This Row],[PROP_ADDR_STREET]]="","Address Not Defined",TBL_CIPDRFRESI_LOANPOOL[[#This Row],[PROP_ADDR_STREET]])&amp;")")</f>
        <v/>
      </c>
      <c r="AL3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4" s="27" t="b">
        <f ca="1">IFERROR((IF(APP_CIP_DRFRESI_CERT_DATE&lt;&gt;"",APP_CIP_DRFRESI_CERT_DATE,TODAY())-TBL_CIPDRFRESI_LOANPOOL[[#This Row],[SETTLEMENT_DATE]])&lt;91,TRUE)</f>
        <v>1</v>
      </c>
      <c r="AN34" s="27" t="b">
        <f>COUNTIFS(TBL_CIPDRFRESI_LOANPOOL[LOAN_ID],TBL_CIPDRFRESI_LOANPOOL[[#This Row],[LOAN_ID]],TBL_CIPDRFRESI_LOANPOOL[QUAL_OO_INCOME_MFI_PCT],"&gt;1.15")=0</f>
        <v>1</v>
      </c>
      <c r="AO3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4" s="27" t="b">
        <f>COUNTIFS(TBL_CIPDRFRESI_LOANPOOL[LOAN_ID],TBL_CIPDRFRESI_LOANPOOL[[#This Row],[LOAN_ID]],TBL_CIPDRFRESI_LOANPOOL[QUAL_NIE_FFEIC_MFI_PCT],"&gt;1.15")=0</f>
        <v>1</v>
      </c>
      <c r="AR34" s="63">
        <f>IF(TBL_CIPDRFRESI_LOANPOOL[[#This Row],[MULTIPROP_REC_COUNT]]&lt;&gt;"",TBL_CIPDRFRESI_LOANPOOL[[#This Row],[LOAN_AMOUNT]]/TBL_CIPDRFRESI_LOANPOOL[[#This Row],[MULTIPROP_REC_COUNT]],TBL_CIPDRFRESI_LOANPOOL[[#This Row],[LOAN_AMOUNT]])</f>
        <v>0</v>
      </c>
      <c r="AS34" s="29" t="b">
        <f>TBL_CIPDRFRESI_LOANPOOL[[#This Row],[MULTIPROP_REC_COUNT]]&gt;1</f>
        <v>0</v>
      </c>
      <c r="AT34" s="36">
        <f>IF(TBL_CIPDRFRESI_LOANPOOL[[#This Row],[LOAN_ID]]&lt;&gt;"",COUNTIF(TBL_CIPDRFRESI_LOANPOOL[LOAN_ID],TBL_CIPDRFRESI_LOANPOOL[[#This Row],[LOAN_ID]]),1)</f>
        <v>1</v>
      </c>
      <c r="AU34" s="36">
        <f>IFERROR(MATCH(TBL_CIPDRFRESI_LOANPOOL[[#This Row],[QUAL_METHOD]],RANGE_LOOKUP_QUALMETHODS_CIP_RESIDRF,0),-1)</f>
        <v>-1</v>
      </c>
      <c r="AV3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5" spans="2:53" ht="26.25" customHeight="1" x14ac:dyDescent="0.25">
      <c r="B35" s="25" t="str">
        <f>IF(TBL_CIPDRFRESI_LOANPOOL[[#This Row],[RECORD_STARTED]],IF(TBL_CIPDRFRESI_LOANPOOL[[#This Row],[ERROR_COUNT]]&gt;0,-1,IF(TBL_CIPDRFRESI_LOANPOOL[[#This Row],[REQ_FIELDS_POPULATED]],1,0)),"")</f>
        <v/>
      </c>
      <c r="C35" s="36">
        <f>ROW()-ROW(TBL_CIPDRFRESI_LOANPOOL[[#Headers],[ROW_ID]])</f>
        <v>19</v>
      </c>
      <c r="D35" s="55"/>
      <c r="E35" s="56"/>
      <c r="F35" s="57"/>
      <c r="G35" s="58"/>
      <c r="H35" s="120"/>
      <c r="I35" s="116"/>
      <c r="J35" s="55"/>
      <c r="K35" s="61"/>
      <c r="L35" s="62"/>
      <c r="M35" s="124"/>
      <c r="N35" s="122"/>
      <c r="O35" s="127" t="str">
        <f>IF(TBL_CIPDRFRESI_LOANPOOL[[#This Row],[HUD_MFI]]&lt;&gt;"",TBL_CIPDRFRESI_LOANPOOL[[#This Row],[HUD_MFI]]*1.15,"")</f>
        <v/>
      </c>
      <c r="P35" s="126"/>
      <c r="Q35" s="105"/>
      <c r="R35" s="107"/>
      <c r="S35" s="108" t="str">
        <f>IF(TBL_CIPDRFRESI_LOANPOOL[[#This Row],[MBS_FLAG]]="Yes",SUMIF(TBL_CIPDRFRESI_LOANPOOL[MBS_POOL_ID],TBL_CIPDRFRESI_LOANPOOL[[#This Row],[MBS_POOL_ID]],TBL_CIPDRFRESI_LOANPOOL[LOAN_AMOUNT_ADDR_PORTION]),"")</f>
        <v/>
      </c>
      <c r="T3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5" s="131"/>
      <c r="V35" s="122"/>
      <c r="W35" s="135" t="str">
        <f>IF(AND(TBL_CIPDRFRESI_LOANPOOL[[#This Row],[QUAL_METHOD]]='$DB.LOOKUP'!$AD$3,TBL_CIPDRFRESI_LOANPOOL[[#This Row],[QUAL_OO_ANNUAL_INCOME]]&lt;&gt;"",TBL_CIPDRFRESI_LOANPOOL[[#This Row],[HUD_MFI]]&lt;&gt;""),TBL_CIPDRFRESI_LOANPOOL[[#This Row],[QUAL_OO_ANNUAL_INCOME]]/TBL_CIPDRFRESI_LOANPOOL[[#This Row],[HUD_MFI]],"")</f>
        <v/>
      </c>
      <c r="X35" s="133" t="str">
        <f>IF(AND(TBL_CIPDRFRESI_LOANPOOL[[#This Row],[QUAL_METHOD]]='$DB.LOOKUP'!$AD$4,TBL_CIPDRFRESI_LOANPOOL[[#This Row],[HUD_MFI_115]]&lt;&gt;""),TBL_CIPDRFRESI_LOANPOOL[[#This Row],[HUD_MFI_115]] / 12 * 0.3,"")</f>
        <v/>
      </c>
      <c r="Y35" s="112" t="str">
        <f>IF(AND(TBL_CIPDRFRESI_LOANPOOL[[#This Row],[QUAL_METHOD]]='$DB.LOOKUP'!$AD$4,TBL_CIPDRFRESI_LOANPOOL[[#This Row],[LOAN_ID]]&lt;&gt;""),COUNTIF(TBL_QUAL_RENTROLL_UNITS[RENTROLL_LOAN_ID_PROP_ADDR],TBL_CIPDRFRESI_LOANPOOL[[#This Row],[LOAN_ID_PROP_ADDR]]),"")</f>
        <v/>
      </c>
      <c r="Z35" s="113" t="str">
        <f>IF(AND(TBL_CIPDRFRESI_LOANPOOL[[#This Row],[LOAN_ID]]&lt;&gt;"",TBL_CIPDRFRESI_LOANPOOL[[#This Row],[QUAL_METHOD]]='$DB.LOOKUP'!$AD$4),COUNTIFS(TBL_QUAL_RENTROLL_UNITS[RENTROLL_LOAN_ID_PROP_ADDR],TBL_CIPDRFRESI_LOANPOOL[[#This Row],[LOAN_ID_PROP_ADDR]],TBL_QUAL_RENTROLL_UNITS[RENTROLL_QUALUNIT_FLAG],"Yes"),"")</f>
        <v/>
      </c>
      <c r="AA35" s="111" t="str">
        <f>IF(AND(TBL_CIPDRFRESI_LOANPOOL[[#This Row],[QUAL_MRA_UNITS_TOTL]]&gt;0,TBL_CIPDRFRESI_LOANPOOL[[#This Row],[QUAL_MRA_UNITS_TOTL]]&lt;&gt;""),TBL_CIPDRFRESI_LOANPOOL[[#This Row],[QUAL_MRA_UNITS_QUALIFIED]]/TBL_CIPDRFRESI_LOANPOOL[[#This Row],[QUAL_MRA_UNITS_TOTL]],"")</f>
        <v/>
      </c>
      <c r="AB35" s="137" t="str">
        <f>IF(TBL_CIPDRFRESI_LOANPOOL[[#This Row],[QUAL_METHOD]]='$DB.LOOKUP'!$AD$4,HYPERLINK("#QUAL_RENTROLL!TARGET_TOP","View/Edit"),"")</f>
        <v/>
      </c>
      <c r="AC35" s="136" t="str">
        <f>IF(AND(TBL_CIPDRFRESI_LOANPOOL[[#This Row],[QUAL_METHOD]]='$DB.LOOKUP'!$AD$5,TBL_CIPDRFRESI_LOANPOOL[[#This Row],[LOAN_ID]]&lt;&gt;""),COUNTIF(TBL_QUAL_INCOMELISTING_UNITS[INCOMELISTING_LOAN_ID_PROP_ADDR],TBL_CIPDRFRESI_LOANPOOL[[#This Row],[LOAN_ID_PROP_ADDR]]),"")</f>
        <v/>
      </c>
      <c r="AD3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5" s="111" t="str">
        <f>IF(AND(TBL_CIPDRFRESI_LOANPOOL[[#This Row],[QUAL_MIE_UNITS_TOTL]]&gt;0,TBL_CIPDRFRESI_LOANPOOL[[#This Row],[QUAL_MIE_UNITS_TOTL]]&lt;&gt;""),TBL_CIPDRFRESI_LOANPOOL[[#This Row],[QUAL_MIE_UNITS_QUALIFIED]]/TBL_CIPDRFRESI_LOANPOOL[[#This Row],[QUAL_MIE_UNITS_TOTL]],"")</f>
        <v/>
      </c>
      <c r="AF35" s="138" t="str">
        <f>IF(TBL_CIPDRFRESI_LOANPOOL[[#This Row],[QUAL_METHOD]]='$DB.LOOKUP'!$AD$5,HYPERLINK("#QUAL_INCOMELISTING!TARGET_TOP","View/Edit"),"")</f>
        <v/>
      </c>
      <c r="AG35" s="122"/>
      <c r="AH35" s="103"/>
      <c r="AI3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5" s="70" t="str">
        <f>IF(TBL_CIPDRFRESI_LOANPOOL[[#This Row],[LOAN_ID]] = "","",TBL_CIPDRFRESI_LOANPOOL[[#This Row],[LOAN_ID]]&amp;" ("&amp;IF(TBL_CIPDRFRESI_LOANPOOL[[#This Row],[PROP_ADDR_STREET]]="","Address Not Defined",TBL_CIPDRFRESI_LOANPOOL[[#This Row],[PROP_ADDR_STREET]])&amp;")")</f>
        <v/>
      </c>
      <c r="AL3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5" s="27" t="b">
        <f ca="1">IFERROR((IF(APP_CIP_DRFRESI_CERT_DATE&lt;&gt;"",APP_CIP_DRFRESI_CERT_DATE,TODAY())-TBL_CIPDRFRESI_LOANPOOL[[#This Row],[SETTLEMENT_DATE]])&lt;91,TRUE)</f>
        <v>1</v>
      </c>
      <c r="AN35" s="27" t="b">
        <f>COUNTIFS(TBL_CIPDRFRESI_LOANPOOL[LOAN_ID],TBL_CIPDRFRESI_LOANPOOL[[#This Row],[LOAN_ID]],TBL_CIPDRFRESI_LOANPOOL[QUAL_OO_INCOME_MFI_PCT],"&gt;1.15")=0</f>
        <v>1</v>
      </c>
      <c r="AO3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5" s="27" t="b">
        <f>COUNTIFS(TBL_CIPDRFRESI_LOANPOOL[LOAN_ID],TBL_CIPDRFRESI_LOANPOOL[[#This Row],[LOAN_ID]],TBL_CIPDRFRESI_LOANPOOL[QUAL_NIE_FFEIC_MFI_PCT],"&gt;1.15")=0</f>
        <v>1</v>
      </c>
      <c r="AR35" s="63">
        <f>IF(TBL_CIPDRFRESI_LOANPOOL[[#This Row],[MULTIPROP_REC_COUNT]]&lt;&gt;"",TBL_CIPDRFRESI_LOANPOOL[[#This Row],[LOAN_AMOUNT]]/TBL_CIPDRFRESI_LOANPOOL[[#This Row],[MULTIPROP_REC_COUNT]],TBL_CIPDRFRESI_LOANPOOL[[#This Row],[LOAN_AMOUNT]])</f>
        <v>0</v>
      </c>
      <c r="AS35" s="29" t="b">
        <f>TBL_CIPDRFRESI_LOANPOOL[[#This Row],[MULTIPROP_REC_COUNT]]&gt;1</f>
        <v>0</v>
      </c>
      <c r="AT35" s="36">
        <f>IF(TBL_CIPDRFRESI_LOANPOOL[[#This Row],[LOAN_ID]]&lt;&gt;"",COUNTIF(TBL_CIPDRFRESI_LOANPOOL[LOAN_ID],TBL_CIPDRFRESI_LOANPOOL[[#This Row],[LOAN_ID]]),1)</f>
        <v>1</v>
      </c>
      <c r="AU35" s="36">
        <f>IFERROR(MATCH(TBL_CIPDRFRESI_LOANPOOL[[#This Row],[QUAL_METHOD]],RANGE_LOOKUP_QUALMETHODS_CIP_RESIDRF,0),-1)</f>
        <v>-1</v>
      </c>
      <c r="AV3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6" spans="2:53" ht="26.25" customHeight="1" x14ac:dyDescent="0.25">
      <c r="B36" s="25" t="str">
        <f>IF(TBL_CIPDRFRESI_LOANPOOL[[#This Row],[RECORD_STARTED]],IF(TBL_CIPDRFRESI_LOANPOOL[[#This Row],[ERROR_COUNT]]&gt;0,-1,IF(TBL_CIPDRFRESI_LOANPOOL[[#This Row],[REQ_FIELDS_POPULATED]],1,0)),"")</f>
        <v/>
      </c>
      <c r="C36" s="36">
        <f>ROW()-ROW(TBL_CIPDRFRESI_LOANPOOL[[#Headers],[ROW_ID]])</f>
        <v>20</v>
      </c>
      <c r="D36" s="55"/>
      <c r="E36" s="56"/>
      <c r="F36" s="57"/>
      <c r="G36" s="58"/>
      <c r="H36" s="120"/>
      <c r="I36" s="116"/>
      <c r="J36" s="55"/>
      <c r="K36" s="61"/>
      <c r="L36" s="62"/>
      <c r="M36" s="124"/>
      <c r="N36" s="122"/>
      <c r="O36" s="127" t="str">
        <f>IF(TBL_CIPDRFRESI_LOANPOOL[[#This Row],[HUD_MFI]]&lt;&gt;"",TBL_CIPDRFRESI_LOANPOOL[[#This Row],[HUD_MFI]]*1.15,"")</f>
        <v/>
      </c>
      <c r="P36" s="126"/>
      <c r="Q36" s="105"/>
      <c r="R36" s="107"/>
      <c r="S36" s="108" t="str">
        <f>IF(TBL_CIPDRFRESI_LOANPOOL[[#This Row],[MBS_FLAG]]="Yes",SUMIF(TBL_CIPDRFRESI_LOANPOOL[MBS_POOL_ID],TBL_CIPDRFRESI_LOANPOOL[[#This Row],[MBS_POOL_ID]],TBL_CIPDRFRESI_LOANPOOL[LOAN_AMOUNT_ADDR_PORTION]),"")</f>
        <v/>
      </c>
      <c r="T3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6" s="131"/>
      <c r="V36" s="122"/>
      <c r="W36" s="135" t="str">
        <f>IF(AND(TBL_CIPDRFRESI_LOANPOOL[[#This Row],[QUAL_METHOD]]='$DB.LOOKUP'!$AD$3,TBL_CIPDRFRESI_LOANPOOL[[#This Row],[QUAL_OO_ANNUAL_INCOME]]&lt;&gt;"",TBL_CIPDRFRESI_LOANPOOL[[#This Row],[HUD_MFI]]&lt;&gt;""),TBL_CIPDRFRESI_LOANPOOL[[#This Row],[QUAL_OO_ANNUAL_INCOME]]/TBL_CIPDRFRESI_LOANPOOL[[#This Row],[HUD_MFI]],"")</f>
        <v/>
      </c>
      <c r="X36" s="133" t="str">
        <f>IF(AND(TBL_CIPDRFRESI_LOANPOOL[[#This Row],[QUAL_METHOD]]='$DB.LOOKUP'!$AD$4,TBL_CIPDRFRESI_LOANPOOL[[#This Row],[HUD_MFI_115]]&lt;&gt;""),TBL_CIPDRFRESI_LOANPOOL[[#This Row],[HUD_MFI_115]] / 12 * 0.3,"")</f>
        <v/>
      </c>
      <c r="Y36" s="112" t="str">
        <f>IF(AND(TBL_CIPDRFRESI_LOANPOOL[[#This Row],[QUAL_METHOD]]='$DB.LOOKUP'!$AD$4,TBL_CIPDRFRESI_LOANPOOL[[#This Row],[LOAN_ID]]&lt;&gt;""),COUNTIF(TBL_QUAL_RENTROLL_UNITS[RENTROLL_LOAN_ID_PROP_ADDR],TBL_CIPDRFRESI_LOANPOOL[[#This Row],[LOAN_ID_PROP_ADDR]]),"")</f>
        <v/>
      </c>
      <c r="Z36" s="113" t="str">
        <f>IF(AND(TBL_CIPDRFRESI_LOANPOOL[[#This Row],[LOAN_ID]]&lt;&gt;"",TBL_CIPDRFRESI_LOANPOOL[[#This Row],[QUAL_METHOD]]='$DB.LOOKUP'!$AD$4),COUNTIFS(TBL_QUAL_RENTROLL_UNITS[RENTROLL_LOAN_ID_PROP_ADDR],TBL_CIPDRFRESI_LOANPOOL[[#This Row],[LOAN_ID_PROP_ADDR]],TBL_QUAL_RENTROLL_UNITS[RENTROLL_QUALUNIT_FLAG],"Yes"),"")</f>
        <v/>
      </c>
      <c r="AA36" s="111" t="str">
        <f>IF(AND(TBL_CIPDRFRESI_LOANPOOL[[#This Row],[QUAL_MRA_UNITS_TOTL]]&gt;0,TBL_CIPDRFRESI_LOANPOOL[[#This Row],[QUAL_MRA_UNITS_TOTL]]&lt;&gt;""),TBL_CIPDRFRESI_LOANPOOL[[#This Row],[QUAL_MRA_UNITS_QUALIFIED]]/TBL_CIPDRFRESI_LOANPOOL[[#This Row],[QUAL_MRA_UNITS_TOTL]],"")</f>
        <v/>
      </c>
      <c r="AB36" s="137" t="str">
        <f>IF(TBL_CIPDRFRESI_LOANPOOL[[#This Row],[QUAL_METHOD]]='$DB.LOOKUP'!$AD$4,HYPERLINK("#QUAL_RENTROLL!TARGET_TOP","View/Edit"),"")</f>
        <v/>
      </c>
      <c r="AC36" s="136" t="str">
        <f>IF(AND(TBL_CIPDRFRESI_LOANPOOL[[#This Row],[QUAL_METHOD]]='$DB.LOOKUP'!$AD$5,TBL_CIPDRFRESI_LOANPOOL[[#This Row],[LOAN_ID]]&lt;&gt;""),COUNTIF(TBL_QUAL_INCOMELISTING_UNITS[INCOMELISTING_LOAN_ID_PROP_ADDR],TBL_CIPDRFRESI_LOANPOOL[[#This Row],[LOAN_ID_PROP_ADDR]]),"")</f>
        <v/>
      </c>
      <c r="AD3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6" s="111" t="str">
        <f>IF(AND(TBL_CIPDRFRESI_LOANPOOL[[#This Row],[QUAL_MIE_UNITS_TOTL]]&gt;0,TBL_CIPDRFRESI_LOANPOOL[[#This Row],[QUAL_MIE_UNITS_TOTL]]&lt;&gt;""),TBL_CIPDRFRESI_LOANPOOL[[#This Row],[QUAL_MIE_UNITS_QUALIFIED]]/TBL_CIPDRFRESI_LOANPOOL[[#This Row],[QUAL_MIE_UNITS_TOTL]],"")</f>
        <v/>
      </c>
      <c r="AF36" s="138" t="str">
        <f>IF(TBL_CIPDRFRESI_LOANPOOL[[#This Row],[QUAL_METHOD]]='$DB.LOOKUP'!$AD$5,HYPERLINK("#QUAL_INCOMELISTING!TARGET_TOP","View/Edit"),"")</f>
        <v/>
      </c>
      <c r="AG36" s="122"/>
      <c r="AH36" s="103"/>
      <c r="AI3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6" s="70" t="str">
        <f>IF(TBL_CIPDRFRESI_LOANPOOL[[#This Row],[LOAN_ID]] = "","",TBL_CIPDRFRESI_LOANPOOL[[#This Row],[LOAN_ID]]&amp;" ("&amp;IF(TBL_CIPDRFRESI_LOANPOOL[[#This Row],[PROP_ADDR_STREET]]="","Address Not Defined",TBL_CIPDRFRESI_LOANPOOL[[#This Row],[PROP_ADDR_STREET]])&amp;")")</f>
        <v/>
      </c>
      <c r="AL3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6" s="27" t="b">
        <f ca="1">IFERROR((IF(APP_CIP_DRFRESI_CERT_DATE&lt;&gt;"",APP_CIP_DRFRESI_CERT_DATE,TODAY())-TBL_CIPDRFRESI_LOANPOOL[[#This Row],[SETTLEMENT_DATE]])&lt;91,TRUE)</f>
        <v>1</v>
      </c>
      <c r="AN36" s="27" t="b">
        <f>COUNTIFS(TBL_CIPDRFRESI_LOANPOOL[LOAN_ID],TBL_CIPDRFRESI_LOANPOOL[[#This Row],[LOAN_ID]],TBL_CIPDRFRESI_LOANPOOL[QUAL_OO_INCOME_MFI_PCT],"&gt;1.15")=0</f>
        <v>1</v>
      </c>
      <c r="AO3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6" s="27" t="b">
        <f>COUNTIFS(TBL_CIPDRFRESI_LOANPOOL[LOAN_ID],TBL_CIPDRFRESI_LOANPOOL[[#This Row],[LOAN_ID]],TBL_CIPDRFRESI_LOANPOOL[QUAL_NIE_FFEIC_MFI_PCT],"&gt;1.15")=0</f>
        <v>1</v>
      </c>
      <c r="AR36" s="63">
        <f>IF(TBL_CIPDRFRESI_LOANPOOL[[#This Row],[MULTIPROP_REC_COUNT]]&lt;&gt;"",TBL_CIPDRFRESI_LOANPOOL[[#This Row],[LOAN_AMOUNT]]/TBL_CIPDRFRESI_LOANPOOL[[#This Row],[MULTIPROP_REC_COUNT]],TBL_CIPDRFRESI_LOANPOOL[[#This Row],[LOAN_AMOUNT]])</f>
        <v>0</v>
      </c>
      <c r="AS36" s="29" t="b">
        <f>TBL_CIPDRFRESI_LOANPOOL[[#This Row],[MULTIPROP_REC_COUNT]]&gt;1</f>
        <v>0</v>
      </c>
      <c r="AT36" s="36">
        <f>IF(TBL_CIPDRFRESI_LOANPOOL[[#This Row],[LOAN_ID]]&lt;&gt;"",COUNTIF(TBL_CIPDRFRESI_LOANPOOL[LOAN_ID],TBL_CIPDRFRESI_LOANPOOL[[#This Row],[LOAN_ID]]),1)</f>
        <v>1</v>
      </c>
      <c r="AU36" s="36">
        <f>IFERROR(MATCH(TBL_CIPDRFRESI_LOANPOOL[[#This Row],[QUAL_METHOD]],RANGE_LOOKUP_QUALMETHODS_CIP_RESIDRF,0),-1)</f>
        <v>-1</v>
      </c>
      <c r="AV3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7" spans="2:53" ht="26.25" customHeight="1" x14ac:dyDescent="0.25">
      <c r="B37" s="25" t="str">
        <f>IF(TBL_CIPDRFRESI_LOANPOOL[[#This Row],[RECORD_STARTED]],IF(TBL_CIPDRFRESI_LOANPOOL[[#This Row],[ERROR_COUNT]]&gt;0,-1,IF(TBL_CIPDRFRESI_LOANPOOL[[#This Row],[REQ_FIELDS_POPULATED]],1,0)),"")</f>
        <v/>
      </c>
      <c r="C37" s="36">
        <f>ROW()-ROW(TBL_CIPDRFRESI_LOANPOOL[[#Headers],[ROW_ID]])</f>
        <v>21</v>
      </c>
      <c r="D37" s="55"/>
      <c r="E37" s="56"/>
      <c r="F37" s="57"/>
      <c r="G37" s="58"/>
      <c r="H37" s="120"/>
      <c r="I37" s="116"/>
      <c r="J37" s="55"/>
      <c r="K37" s="61"/>
      <c r="L37" s="62"/>
      <c r="M37" s="124"/>
      <c r="N37" s="122"/>
      <c r="O37" s="127" t="str">
        <f>IF(TBL_CIPDRFRESI_LOANPOOL[[#This Row],[HUD_MFI]]&lt;&gt;"",TBL_CIPDRFRESI_LOANPOOL[[#This Row],[HUD_MFI]]*1.15,"")</f>
        <v/>
      </c>
      <c r="P37" s="126"/>
      <c r="Q37" s="105"/>
      <c r="R37" s="107"/>
      <c r="S37" s="108" t="str">
        <f>IF(TBL_CIPDRFRESI_LOANPOOL[[#This Row],[MBS_FLAG]]="Yes",SUMIF(TBL_CIPDRFRESI_LOANPOOL[MBS_POOL_ID],TBL_CIPDRFRESI_LOANPOOL[[#This Row],[MBS_POOL_ID]],TBL_CIPDRFRESI_LOANPOOL[LOAN_AMOUNT_ADDR_PORTION]),"")</f>
        <v/>
      </c>
      <c r="T3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7" s="131"/>
      <c r="V37" s="122"/>
      <c r="W37" s="135" t="str">
        <f>IF(AND(TBL_CIPDRFRESI_LOANPOOL[[#This Row],[QUAL_METHOD]]='$DB.LOOKUP'!$AD$3,TBL_CIPDRFRESI_LOANPOOL[[#This Row],[QUAL_OO_ANNUAL_INCOME]]&lt;&gt;"",TBL_CIPDRFRESI_LOANPOOL[[#This Row],[HUD_MFI]]&lt;&gt;""),TBL_CIPDRFRESI_LOANPOOL[[#This Row],[QUAL_OO_ANNUAL_INCOME]]/TBL_CIPDRFRESI_LOANPOOL[[#This Row],[HUD_MFI]],"")</f>
        <v/>
      </c>
      <c r="X37" s="133" t="str">
        <f>IF(AND(TBL_CIPDRFRESI_LOANPOOL[[#This Row],[QUAL_METHOD]]='$DB.LOOKUP'!$AD$4,TBL_CIPDRFRESI_LOANPOOL[[#This Row],[HUD_MFI_115]]&lt;&gt;""),TBL_CIPDRFRESI_LOANPOOL[[#This Row],[HUD_MFI_115]] / 12 * 0.3,"")</f>
        <v/>
      </c>
      <c r="Y37" s="112" t="str">
        <f>IF(AND(TBL_CIPDRFRESI_LOANPOOL[[#This Row],[QUAL_METHOD]]='$DB.LOOKUP'!$AD$4,TBL_CIPDRFRESI_LOANPOOL[[#This Row],[LOAN_ID]]&lt;&gt;""),COUNTIF(TBL_QUAL_RENTROLL_UNITS[RENTROLL_LOAN_ID_PROP_ADDR],TBL_CIPDRFRESI_LOANPOOL[[#This Row],[LOAN_ID_PROP_ADDR]]),"")</f>
        <v/>
      </c>
      <c r="Z37" s="113" t="str">
        <f>IF(AND(TBL_CIPDRFRESI_LOANPOOL[[#This Row],[LOAN_ID]]&lt;&gt;"",TBL_CIPDRFRESI_LOANPOOL[[#This Row],[QUAL_METHOD]]='$DB.LOOKUP'!$AD$4),COUNTIFS(TBL_QUAL_RENTROLL_UNITS[RENTROLL_LOAN_ID_PROP_ADDR],TBL_CIPDRFRESI_LOANPOOL[[#This Row],[LOAN_ID_PROP_ADDR]],TBL_QUAL_RENTROLL_UNITS[RENTROLL_QUALUNIT_FLAG],"Yes"),"")</f>
        <v/>
      </c>
      <c r="AA37" s="111" t="str">
        <f>IF(AND(TBL_CIPDRFRESI_LOANPOOL[[#This Row],[QUAL_MRA_UNITS_TOTL]]&gt;0,TBL_CIPDRFRESI_LOANPOOL[[#This Row],[QUAL_MRA_UNITS_TOTL]]&lt;&gt;""),TBL_CIPDRFRESI_LOANPOOL[[#This Row],[QUAL_MRA_UNITS_QUALIFIED]]/TBL_CIPDRFRESI_LOANPOOL[[#This Row],[QUAL_MRA_UNITS_TOTL]],"")</f>
        <v/>
      </c>
      <c r="AB37" s="137" t="str">
        <f>IF(TBL_CIPDRFRESI_LOANPOOL[[#This Row],[QUAL_METHOD]]='$DB.LOOKUP'!$AD$4,HYPERLINK("#QUAL_RENTROLL!TARGET_TOP","View/Edit"),"")</f>
        <v/>
      </c>
      <c r="AC37" s="136" t="str">
        <f>IF(AND(TBL_CIPDRFRESI_LOANPOOL[[#This Row],[QUAL_METHOD]]='$DB.LOOKUP'!$AD$5,TBL_CIPDRFRESI_LOANPOOL[[#This Row],[LOAN_ID]]&lt;&gt;""),COUNTIF(TBL_QUAL_INCOMELISTING_UNITS[INCOMELISTING_LOAN_ID_PROP_ADDR],TBL_CIPDRFRESI_LOANPOOL[[#This Row],[LOAN_ID_PROP_ADDR]]),"")</f>
        <v/>
      </c>
      <c r="AD3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7" s="111" t="str">
        <f>IF(AND(TBL_CIPDRFRESI_LOANPOOL[[#This Row],[QUAL_MIE_UNITS_TOTL]]&gt;0,TBL_CIPDRFRESI_LOANPOOL[[#This Row],[QUAL_MIE_UNITS_TOTL]]&lt;&gt;""),TBL_CIPDRFRESI_LOANPOOL[[#This Row],[QUAL_MIE_UNITS_QUALIFIED]]/TBL_CIPDRFRESI_LOANPOOL[[#This Row],[QUAL_MIE_UNITS_TOTL]],"")</f>
        <v/>
      </c>
      <c r="AF37" s="138" t="str">
        <f>IF(TBL_CIPDRFRESI_LOANPOOL[[#This Row],[QUAL_METHOD]]='$DB.LOOKUP'!$AD$5,HYPERLINK("#QUAL_INCOMELISTING!TARGET_TOP","View/Edit"),"")</f>
        <v/>
      </c>
      <c r="AG37" s="122"/>
      <c r="AH37" s="103"/>
      <c r="AI3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7" s="70" t="str">
        <f>IF(TBL_CIPDRFRESI_LOANPOOL[[#This Row],[LOAN_ID]] = "","",TBL_CIPDRFRESI_LOANPOOL[[#This Row],[LOAN_ID]]&amp;" ("&amp;IF(TBL_CIPDRFRESI_LOANPOOL[[#This Row],[PROP_ADDR_STREET]]="","Address Not Defined",TBL_CIPDRFRESI_LOANPOOL[[#This Row],[PROP_ADDR_STREET]])&amp;")")</f>
        <v/>
      </c>
      <c r="AL3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7" s="27" t="b">
        <f ca="1">IFERROR((IF(APP_CIP_DRFRESI_CERT_DATE&lt;&gt;"",APP_CIP_DRFRESI_CERT_DATE,TODAY())-TBL_CIPDRFRESI_LOANPOOL[[#This Row],[SETTLEMENT_DATE]])&lt;91,TRUE)</f>
        <v>1</v>
      </c>
      <c r="AN37" s="27" t="b">
        <f>COUNTIFS(TBL_CIPDRFRESI_LOANPOOL[LOAN_ID],TBL_CIPDRFRESI_LOANPOOL[[#This Row],[LOAN_ID]],TBL_CIPDRFRESI_LOANPOOL[QUAL_OO_INCOME_MFI_PCT],"&gt;1.15")=0</f>
        <v>1</v>
      </c>
      <c r="AO3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7" s="27" t="b">
        <f>COUNTIFS(TBL_CIPDRFRESI_LOANPOOL[LOAN_ID],TBL_CIPDRFRESI_LOANPOOL[[#This Row],[LOAN_ID]],TBL_CIPDRFRESI_LOANPOOL[QUAL_NIE_FFEIC_MFI_PCT],"&gt;1.15")=0</f>
        <v>1</v>
      </c>
      <c r="AR37" s="29">
        <f>IF(TBL_CIPDRFRESI_LOANPOOL[[#This Row],[MULTIPROP_REC_COUNT]]&lt;&gt;"",TBL_CIPDRFRESI_LOANPOOL[[#This Row],[LOAN_AMOUNT]]/TBL_CIPDRFRESI_LOANPOOL[[#This Row],[MULTIPROP_REC_COUNT]],TBL_CIPDRFRESI_LOANPOOL[[#This Row],[LOAN_AMOUNT]])</f>
        <v>0</v>
      </c>
      <c r="AS37" s="29" t="b">
        <f>TBL_CIPDRFRESI_LOANPOOL[[#This Row],[MULTIPROP_REC_COUNT]]&gt;1</f>
        <v>0</v>
      </c>
      <c r="AT37" s="36">
        <f>IF(TBL_CIPDRFRESI_LOANPOOL[[#This Row],[LOAN_ID]]&lt;&gt;"",COUNTIF(TBL_CIPDRFRESI_LOANPOOL[LOAN_ID],TBL_CIPDRFRESI_LOANPOOL[[#This Row],[LOAN_ID]]),1)</f>
        <v>1</v>
      </c>
      <c r="AU37" s="36">
        <f>IFERROR(MATCH(TBL_CIPDRFRESI_LOANPOOL[[#This Row],[QUAL_METHOD]],RANGE_LOOKUP_QUALMETHODS_CIP_RESIDRF,0),-1)</f>
        <v>-1</v>
      </c>
      <c r="AV3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8" spans="2:53" ht="26.25" customHeight="1" x14ac:dyDescent="0.25">
      <c r="B38" s="25" t="str">
        <f>IF(TBL_CIPDRFRESI_LOANPOOL[[#This Row],[RECORD_STARTED]],IF(TBL_CIPDRFRESI_LOANPOOL[[#This Row],[ERROR_COUNT]]&gt;0,-1,IF(TBL_CIPDRFRESI_LOANPOOL[[#This Row],[REQ_FIELDS_POPULATED]],1,0)),"")</f>
        <v/>
      </c>
      <c r="C38" s="36">
        <f>ROW()-ROW(TBL_CIPDRFRESI_LOANPOOL[[#Headers],[ROW_ID]])</f>
        <v>22</v>
      </c>
      <c r="D38" s="55"/>
      <c r="E38" s="56"/>
      <c r="F38" s="57"/>
      <c r="G38" s="58"/>
      <c r="H38" s="120"/>
      <c r="I38" s="116"/>
      <c r="J38" s="55"/>
      <c r="K38" s="61"/>
      <c r="L38" s="62"/>
      <c r="M38" s="124"/>
      <c r="N38" s="122"/>
      <c r="O38" s="127" t="str">
        <f>IF(TBL_CIPDRFRESI_LOANPOOL[[#This Row],[HUD_MFI]]&lt;&gt;"",TBL_CIPDRFRESI_LOANPOOL[[#This Row],[HUD_MFI]]*1.15,"")</f>
        <v/>
      </c>
      <c r="P38" s="126"/>
      <c r="Q38" s="105"/>
      <c r="R38" s="107"/>
      <c r="S38" s="108" t="str">
        <f>IF(TBL_CIPDRFRESI_LOANPOOL[[#This Row],[MBS_FLAG]]="Yes",SUMIF(TBL_CIPDRFRESI_LOANPOOL[MBS_POOL_ID],TBL_CIPDRFRESI_LOANPOOL[[#This Row],[MBS_POOL_ID]],TBL_CIPDRFRESI_LOANPOOL[LOAN_AMOUNT_ADDR_PORTION]),"")</f>
        <v/>
      </c>
      <c r="T3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8" s="131"/>
      <c r="V38" s="122"/>
      <c r="W38" s="135" t="str">
        <f>IF(AND(TBL_CIPDRFRESI_LOANPOOL[[#This Row],[QUAL_METHOD]]='$DB.LOOKUP'!$AD$3,TBL_CIPDRFRESI_LOANPOOL[[#This Row],[QUAL_OO_ANNUAL_INCOME]]&lt;&gt;"",TBL_CIPDRFRESI_LOANPOOL[[#This Row],[HUD_MFI]]&lt;&gt;""),TBL_CIPDRFRESI_LOANPOOL[[#This Row],[QUAL_OO_ANNUAL_INCOME]]/TBL_CIPDRFRESI_LOANPOOL[[#This Row],[HUD_MFI]],"")</f>
        <v/>
      </c>
      <c r="X38" s="133" t="str">
        <f>IF(AND(TBL_CIPDRFRESI_LOANPOOL[[#This Row],[QUAL_METHOD]]='$DB.LOOKUP'!$AD$4,TBL_CIPDRFRESI_LOANPOOL[[#This Row],[HUD_MFI_115]]&lt;&gt;""),TBL_CIPDRFRESI_LOANPOOL[[#This Row],[HUD_MFI_115]] / 12 * 0.3,"")</f>
        <v/>
      </c>
      <c r="Y38" s="112" t="str">
        <f>IF(AND(TBL_CIPDRFRESI_LOANPOOL[[#This Row],[QUAL_METHOD]]='$DB.LOOKUP'!$AD$4,TBL_CIPDRFRESI_LOANPOOL[[#This Row],[LOAN_ID]]&lt;&gt;""),COUNTIF(TBL_QUAL_RENTROLL_UNITS[RENTROLL_LOAN_ID_PROP_ADDR],TBL_CIPDRFRESI_LOANPOOL[[#This Row],[LOAN_ID_PROP_ADDR]]),"")</f>
        <v/>
      </c>
      <c r="Z38" s="113" t="str">
        <f>IF(AND(TBL_CIPDRFRESI_LOANPOOL[[#This Row],[LOAN_ID]]&lt;&gt;"",TBL_CIPDRFRESI_LOANPOOL[[#This Row],[QUAL_METHOD]]='$DB.LOOKUP'!$AD$4),COUNTIFS(TBL_QUAL_RENTROLL_UNITS[RENTROLL_LOAN_ID_PROP_ADDR],TBL_CIPDRFRESI_LOANPOOL[[#This Row],[LOAN_ID_PROP_ADDR]],TBL_QUAL_RENTROLL_UNITS[RENTROLL_QUALUNIT_FLAG],"Yes"),"")</f>
        <v/>
      </c>
      <c r="AA38" s="111" t="str">
        <f>IF(AND(TBL_CIPDRFRESI_LOANPOOL[[#This Row],[QUAL_MRA_UNITS_TOTL]]&gt;0,TBL_CIPDRFRESI_LOANPOOL[[#This Row],[QUAL_MRA_UNITS_TOTL]]&lt;&gt;""),TBL_CIPDRFRESI_LOANPOOL[[#This Row],[QUAL_MRA_UNITS_QUALIFIED]]/TBL_CIPDRFRESI_LOANPOOL[[#This Row],[QUAL_MRA_UNITS_TOTL]],"")</f>
        <v/>
      </c>
      <c r="AB38" s="137" t="str">
        <f>IF(TBL_CIPDRFRESI_LOANPOOL[[#This Row],[QUAL_METHOD]]='$DB.LOOKUP'!$AD$4,HYPERLINK("#QUAL_RENTROLL!TARGET_TOP","View/Edit"),"")</f>
        <v/>
      </c>
      <c r="AC38" s="136" t="str">
        <f>IF(AND(TBL_CIPDRFRESI_LOANPOOL[[#This Row],[QUAL_METHOD]]='$DB.LOOKUP'!$AD$5,TBL_CIPDRFRESI_LOANPOOL[[#This Row],[LOAN_ID]]&lt;&gt;""),COUNTIF(TBL_QUAL_INCOMELISTING_UNITS[INCOMELISTING_LOAN_ID_PROP_ADDR],TBL_CIPDRFRESI_LOANPOOL[[#This Row],[LOAN_ID_PROP_ADDR]]),"")</f>
        <v/>
      </c>
      <c r="AD3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8" s="111" t="str">
        <f>IF(AND(TBL_CIPDRFRESI_LOANPOOL[[#This Row],[QUAL_MIE_UNITS_TOTL]]&gt;0,TBL_CIPDRFRESI_LOANPOOL[[#This Row],[QUAL_MIE_UNITS_TOTL]]&lt;&gt;""),TBL_CIPDRFRESI_LOANPOOL[[#This Row],[QUAL_MIE_UNITS_QUALIFIED]]/TBL_CIPDRFRESI_LOANPOOL[[#This Row],[QUAL_MIE_UNITS_TOTL]],"")</f>
        <v/>
      </c>
      <c r="AF38" s="138" t="str">
        <f>IF(TBL_CIPDRFRESI_LOANPOOL[[#This Row],[QUAL_METHOD]]='$DB.LOOKUP'!$AD$5,HYPERLINK("#QUAL_INCOMELISTING!TARGET_TOP","View/Edit"),"")</f>
        <v/>
      </c>
      <c r="AG38" s="122"/>
      <c r="AH38" s="103"/>
      <c r="AI3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8" s="70" t="str">
        <f>IF(TBL_CIPDRFRESI_LOANPOOL[[#This Row],[LOAN_ID]] = "","",TBL_CIPDRFRESI_LOANPOOL[[#This Row],[LOAN_ID]]&amp;" ("&amp;IF(TBL_CIPDRFRESI_LOANPOOL[[#This Row],[PROP_ADDR_STREET]]="","Address Not Defined",TBL_CIPDRFRESI_LOANPOOL[[#This Row],[PROP_ADDR_STREET]])&amp;")")</f>
        <v/>
      </c>
      <c r="AL3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8" s="27" t="b">
        <f ca="1">IFERROR((IF(APP_CIP_DRFRESI_CERT_DATE&lt;&gt;"",APP_CIP_DRFRESI_CERT_DATE,TODAY())-TBL_CIPDRFRESI_LOANPOOL[[#This Row],[SETTLEMENT_DATE]])&lt;91,TRUE)</f>
        <v>1</v>
      </c>
      <c r="AN38" s="27" t="b">
        <f>COUNTIFS(TBL_CIPDRFRESI_LOANPOOL[LOAN_ID],TBL_CIPDRFRESI_LOANPOOL[[#This Row],[LOAN_ID]],TBL_CIPDRFRESI_LOANPOOL[QUAL_OO_INCOME_MFI_PCT],"&gt;1.15")=0</f>
        <v>1</v>
      </c>
      <c r="AO3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8" s="27" t="b">
        <f>COUNTIFS(TBL_CIPDRFRESI_LOANPOOL[LOAN_ID],TBL_CIPDRFRESI_LOANPOOL[[#This Row],[LOAN_ID]],TBL_CIPDRFRESI_LOANPOOL[QUAL_NIE_FFEIC_MFI_PCT],"&gt;1.15")=0</f>
        <v>1</v>
      </c>
      <c r="AR38" s="29">
        <f>IF(TBL_CIPDRFRESI_LOANPOOL[[#This Row],[MULTIPROP_REC_COUNT]]&lt;&gt;"",TBL_CIPDRFRESI_LOANPOOL[[#This Row],[LOAN_AMOUNT]]/TBL_CIPDRFRESI_LOANPOOL[[#This Row],[MULTIPROP_REC_COUNT]],TBL_CIPDRFRESI_LOANPOOL[[#This Row],[LOAN_AMOUNT]])</f>
        <v>0</v>
      </c>
      <c r="AS38" s="29" t="b">
        <f>TBL_CIPDRFRESI_LOANPOOL[[#This Row],[MULTIPROP_REC_COUNT]]&gt;1</f>
        <v>0</v>
      </c>
      <c r="AT38" s="36">
        <f>IF(TBL_CIPDRFRESI_LOANPOOL[[#This Row],[LOAN_ID]]&lt;&gt;"",COUNTIF(TBL_CIPDRFRESI_LOANPOOL[LOAN_ID],TBL_CIPDRFRESI_LOANPOOL[[#This Row],[LOAN_ID]]),1)</f>
        <v>1</v>
      </c>
      <c r="AU38" s="36">
        <f>IFERROR(MATCH(TBL_CIPDRFRESI_LOANPOOL[[#This Row],[QUAL_METHOD]],RANGE_LOOKUP_QUALMETHODS_CIP_RESIDRF,0),-1)</f>
        <v>-1</v>
      </c>
      <c r="AV3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9" spans="2:53" ht="26.25" customHeight="1" x14ac:dyDescent="0.25">
      <c r="B39" s="25" t="str">
        <f>IF(TBL_CIPDRFRESI_LOANPOOL[[#This Row],[RECORD_STARTED]],IF(TBL_CIPDRFRESI_LOANPOOL[[#This Row],[ERROR_COUNT]]&gt;0,-1,IF(TBL_CIPDRFRESI_LOANPOOL[[#This Row],[REQ_FIELDS_POPULATED]],1,0)),"")</f>
        <v/>
      </c>
      <c r="C39" s="36">
        <f>ROW()-ROW(TBL_CIPDRFRESI_LOANPOOL[[#Headers],[ROW_ID]])</f>
        <v>23</v>
      </c>
      <c r="D39" s="55"/>
      <c r="E39" s="56"/>
      <c r="F39" s="57"/>
      <c r="G39" s="58"/>
      <c r="H39" s="120"/>
      <c r="I39" s="116"/>
      <c r="J39" s="55"/>
      <c r="K39" s="61"/>
      <c r="L39" s="62"/>
      <c r="M39" s="124"/>
      <c r="N39" s="122"/>
      <c r="O39" s="127" t="str">
        <f>IF(TBL_CIPDRFRESI_LOANPOOL[[#This Row],[HUD_MFI]]&lt;&gt;"",TBL_CIPDRFRESI_LOANPOOL[[#This Row],[HUD_MFI]]*1.15,"")</f>
        <v/>
      </c>
      <c r="P39" s="126"/>
      <c r="Q39" s="105"/>
      <c r="R39" s="107"/>
      <c r="S39" s="108" t="str">
        <f>IF(TBL_CIPDRFRESI_LOANPOOL[[#This Row],[MBS_FLAG]]="Yes",SUMIF(TBL_CIPDRFRESI_LOANPOOL[MBS_POOL_ID],TBL_CIPDRFRESI_LOANPOOL[[#This Row],[MBS_POOL_ID]],TBL_CIPDRFRESI_LOANPOOL[LOAN_AMOUNT_ADDR_PORTION]),"")</f>
        <v/>
      </c>
      <c r="T3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9" s="131"/>
      <c r="V39" s="122"/>
      <c r="W39" s="135" t="str">
        <f>IF(AND(TBL_CIPDRFRESI_LOANPOOL[[#This Row],[QUAL_METHOD]]='$DB.LOOKUP'!$AD$3,TBL_CIPDRFRESI_LOANPOOL[[#This Row],[QUAL_OO_ANNUAL_INCOME]]&lt;&gt;"",TBL_CIPDRFRESI_LOANPOOL[[#This Row],[HUD_MFI]]&lt;&gt;""),TBL_CIPDRFRESI_LOANPOOL[[#This Row],[QUAL_OO_ANNUAL_INCOME]]/TBL_CIPDRFRESI_LOANPOOL[[#This Row],[HUD_MFI]],"")</f>
        <v/>
      </c>
      <c r="X39" s="133" t="str">
        <f>IF(AND(TBL_CIPDRFRESI_LOANPOOL[[#This Row],[QUAL_METHOD]]='$DB.LOOKUP'!$AD$4,TBL_CIPDRFRESI_LOANPOOL[[#This Row],[HUD_MFI_115]]&lt;&gt;""),TBL_CIPDRFRESI_LOANPOOL[[#This Row],[HUD_MFI_115]] / 12 * 0.3,"")</f>
        <v/>
      </c>
      <c r="Y39" s="112" t="str">
        <f>IF(AND(TBL_CIPDRFRESI_LOANPOOL[[#This Row],[QUAL_METHOD]]='$DB.LOOKUP'!$AD$4,TBL_CIPDRFRESI_LOANPOOL[[#This Row],[LOAN_ID]]&lt;&gt;""),COUNTIF(TBL_QUAL_RENTROLL_UNITS[RENTROLL_LOAN_ID_PROP_ADDR],TBL_CIPDRFRESI_LOANPOOL[[#This Row],[LOAN_ID_PROP_ADDR]]),"")</f>
        <v/>
      </c>
      <c r="Z39" s="113" t="str">
        <f>IF(AND(TBL_CIPDRFRESI_LOANPOOL[[#This Row],[LOAN_ID]]&lt;&gt;"",TBL_CIPDRFRESI_LOANPOOL[[#This Row],[QUAL_METHOD]]='$DB.LOOKUP'!$AD$4),COUNTIFS(TBL_QUAL_RENTROLL_UNITS[RENTROLL_LOAN_ID_PROP_ADDR],TBL_CIPDRFRESI_LOANPOOL[[#This Row],[LOAN_ID_PROP_ADDR]],TBL_QUAL_RENTROLL_UNITS[RENTROLL_QUALUNIT_FLAG],"Yes"),"")</f>
        <v/>
      </c>
      <c r="AA39" s="111" t="str">
        <f>IF(AND(TBL_CIPDRFRESI_LOANPOOL[[#This Row],[QUAL_MRA_UNITS_TOTL]]&gt;0,TBL_CIPDRFRESI_LOANPOOL[[#This Row],[QUAL_MRA_UNITS_TOTL]]&lt;&gt;""),TBL_CIPDRFRESI_LOANPOOL[[#This Row],[QUAL_MRA_UNITS_QUALIFIED]]/TBL_CIPDRFRESI_LOANPOOL[[#This Row],[QUAL_MRA_UNITS_TOTL]],"")</f>
        <v/>
      </c>
      <c r="AB39" s="137" t="str">
        <f>IF(TBL_CIPDRFRESI_LOANPOOL[[#This Row],[QUAL_METHOD]]='$DB.LOOKUP'!$AD$4,HYPERLINK("#QUAL_RENTROLL!TARGET_TOP","View/Edit"),"")</f>
        <v/>
      </c>
      <c r="AC39" s="136" t="str">
        <f>IF(AND(TBL_CIPDRFRESI_LOANPOOL[[#This Row],[QUAL_METHOD]]='$DB.LOOKUP'!$AD$5,TBL_CIPDRFRESI_LOANPOOL[[#This Row],[LOAN_ID]]&lt;&gt;""),COUNTIF(TBL_QUAL_INCOMELISTING_UNITS[INCOMELISTING_LOAN_ID_PROP_ADDR],TBL_CIPDRFRESI_LOANPOOL[[#This Row],[LOAN_ID_PROP_ADDR]]),"")</f>
        <v/>
      </c>
      <c r="AD3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9" s="111" t="str">
        <f>IF(AND(TBL_CIPDRFRESI_LOANPOOL[[#This Row],[QUAL_MIE_UNITS_TOTL]]&gt;0,TBL_CIPDRFRESI_LOANPOOL[[#This Row],[QUAL_MIE_UNITS_TOTL]]&lt;&gt;""),TBL_CIPDRFRESI_LOANPOOL[[#This Row],[QUAL_MIE_UNITS_QUALIFIED]]/TBL_CIPDRFRESI_LOANPOOL[[#This Row],[QUAL_MIE_UNITS_TOTL]],"")</f>
        <v/>
      </c>
      <c r="AF39" s="138" t="str">
        <f>IF(TBL_CIPDRFRESI_LOANPOOL[[#This Row],[QUAL_METHOD]]='$DB.LOOKUP'!$AD$5,HYPERLINK("#QUAL_INCOMELISTING!TARGET_TOP","View/Edit"),"")</f>
        <v/>
      </c>
      <c r="AG39" s="122"/>
      <c r="AH39" s="103"/>
      <c r="AI3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9" s="70" t="str">
        <f>IF(TBL_CIPDRFRESI_LOANPOOL[[#This Row],[LOAN_ID]] = "","",TBL_CIPDRFRESI_LOANPOOL[[#This Row],[LOAN_ID]]&amp;" ("&amp;IF(TBL_CIPDRFRESI_LOANPOOL[[#This Row],[PROP_ADDR_STREET]]="","Address Not Defined",TBL_CIPDRFRESI_LOANPOOL[[#This Row],[PROP_ADDR_STREET]])&amp;")")</f>
        <v/>
      </c>
      <c r="AL3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9" s="27" t="b">
        <f ca="1">IFERROR((IF(APP_CIP_DRFRESI_CERT_DATE&lt;&gt;"",APP_CIP_DRFRESI_CERT_DATE,TODAY())-TBL_CIPDRFRESI_LOANPOOL[[#This Row],[SETTLEMENT_DATE]])&lt;91,TRUE)</f>
        <v>1</v>
      </c>
      <c r="AN39" s="27" t="b">
        <f>COUNTIFS(TBL_CIPDRFRESI_LOANPOOL[LOAN_ID],TBL_CIPDRFRESI_LOANPOOL[[#This Row],[LOAN_ID]],TBL_CIPDRFRESI_LOANPOOL[QUAL_OO_INCOME_MFI_PCT],"&gt;1.15")=0</f>
        <v>1</v>
      </c>
      <c r="AO3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9" s="27" t="b">
        <f>COUNTIFS(TBL_CIPDRFRESI_LOANPOOL[LOAN_ID],TBL_CIPDRFRESI_LOANPOOL[[#This Row],[LOAN_ID]],TBL_CIPDRFRESI_LOANPOOL[QUAL_NIE_FFEIC_MFI_PCT],"&gt;1.15")=0</f>
        <v>1</v>
      </c>
      <c r="AR39" s="29">
        <f>IF(TBL_CIPDRFRESI_LOANPOOL[[#This Row],[MULTIPROP_REC_COUNT]]&lt;&gt;"",TBL_CIPDRFRESI_LOANPOOL[[#This Row],[LOAN_AMOUNT]]/TBL_CIPDRFRESI_LOANPOOL[[#This Row],[MULTIPROP_REC_COUNT]],TBL_CIPDRFRESI_LOANPOOL[[#This Row],[LOAN_AMOUNT]])</f>
        <v>0</v>
      </c>
      <c r="AS39" s="29" t="b">
        <f>TBL_CIPDRFRESI_LOANPOOL[[#This Row],[MULTIPROP_REC_COUNT]]&gt;1</f>
        <v>0</v>
      </c>
      <c r="AT39" s="36">
        <f>IF(TBL_CIPDRFRESI_LOANPOOL[[#This Row],[LOAN_ID]]&lt;&gt;"",COUNTIF(TBL_CIPDRFRESI_LOANPOOL[LOAN_ID],TBL_CIPDRFRESI_LOANPOOL[[#This Row],[LOAN_ID]]),1)</f>
        <v>1</v>
      </c>
      <c r="AU39" s="36">
        <f>IFERROR(MATCH(TBL_CIPDRFRESI_LOANPOOL[[#This Row],[QUAL_METHOD]],RANGE_LOOKUP_QUALMETHODS_CIP_RESIDRF,0),-1)</f>
        <v>-1</v>
      </c>
      <c r="AV3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0" spans="2:53" ht="26.25" customHeight="1" x14ac:dyDescent="0.25">
      <c r="B40" s="25" t="str">
        <f>IF(TBL_CIPDRFRESI_LOANPOOL[[#This Row],[RECORD_STARTED]],IF(TBL_CIPDRFRESI_LOANPOOL[[#This Row],[ERROR_COUNT]]&gt;0,-1,IF(TBL_CIPDRFRESI_LOANPOOL[[#This Row],[REQ_FIELDS_POPULATED]],1,0)),"")</f>
        <v/>
      </c>
      <c r="C40" s="26">
        <f>ROW()-ROW(TBL_CIPDRFRESI_LOANPOOL[[#Headers],[ROW_ID]])</f>
        <v>24</v>
      </c>
      <c r="D40" s="31"/>
      <c r="E40" s="32"/>
      <c r="F40" s="42"/>
      <c r="G40" s="38"/>
      <c r="H40" s="118"/>
      <c r="I40" s="114"/>
      <c r="J40" s="31"/>
      <c r="K40" s="39"/>
      <c r="L40" s="41"/>
      <c r="M40" s="123"/>
      <c r="N40" s="121"/>
      <c r="O40" s="127" t="str">
        <f>IF(TBL_CIPDRFRESI_LOANPOOL[[#This Row],[HUD_MFI]]&lt;&gt;"",TBL_CIPDRFRESI_LOANPOOL[[#This Row],[HUD_MFI]]*1.15,"")</f>
        <v/>
      </c>
      <c r="P40" s="125"/>
      <c r="Q40" s="104"/>
      <c r="R40" s="106"/>
      <c r="S40" s="108" t="str">
        <f>IF(TBL_CIPDRFRESI_LOANPOOL[[#This Row],[MBS_FLAG]]="Yes",SUMIF(TBL_CIPDRFRESI_LOANPOOL[MBS_POOL_ID],TBL_CIPDRFRESI_LOANPOOL[[#This Row],[MBS_POOL_ID]],TBL_CIPDRFRESI_LOANPOOL[LOAN_AMOUNT_ADDR_PORTION]),"")</f>
        <v/>
      </c>
      <c r="T4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0" s="130"/>
      <c r="V40" s="121"/>
      <c r="W40" s="134" t="str">
        <f>IF(AND(TBL_CIPDRFRESI_LOANPOOL[[#This Row],[QUAL_METHOD]]='$DB.LOOKUP'!$AD$3,TBL_CIPDRFRESI_LOANPOOL[[#This Row],[QUAL_OO_ANNUAL_INCOME]]&lt;&gt;"",TBL_CIPDRFRESI_LOANPOOL[[#This Row],[HUD_MFI]]&lt;&gt;""),TBL_CIPDRFRESI_LOANPOOL[[#This Row],[QUAL_OO_ANNUAL_INCOME]]/TBL_CIPDRFRESI_LOANPOOL[[#This Row],[HUD_MFI]],"")</f>
        <v/>
      </c>
      <c r="X40" s="132" t="str">
        <f>IF(AND(TBL_CIPDRFRESI_LOANPOOL[[#This Row],[QUAL_METHOD]]='$DB.LOOKUP'!$AD$4,TBL_CIPDRFRESI_LOANPOOL[[#This Row],[HUD_MFI_115]]&lt;&gt;""),TBL_CIPDRFRESI_LOANPOOL[[#This Row],[HUD_MFI_115]] / 12 * 0.3,"")</f>
        <v/>
      </c>
      <c r="Y40" s="112" t="str">
        <f>IF(AND(TBL_CIPDRFRESI_LOANPOOL[[#This Row],[QUAL_METHOD]]='$DB.LOOKUP'!$AD$4,TBL_CIPDRFRESI_LOANPOOL[[#This Row],[LOAN_ID]]&lt;&gt;""),COUNTIF(TBL_QUAL_RENTROLL_UNITS[RENTROLL_LOAN_ID_PROP_ADDR],TBL_CIPDRFRESI_LOANPOOL[[#This Row],[LOAN_ID_PROP_ADDR]]),"")</f>
        <v/>
      </c>
      <c r="Z40" s="112" t="str">
        <f>IF(AND(TBL_CIPDRFRESI_LOANPOOL[[#This Row],[LOAN_ID]]&lt;&gt;"",TBL_CIPDRFRESI_LOANPOOL[[#This Row],[QUAL_METHOD]]='$DB.LOOKUP'!$AD$4),COUNTIFS(TBL_QUAL_RENTROLL_UNITS[RENTROLL_LOAN_ID_PROP_ADDR],TBL_CIPDRFRESI_LOANPOOL[[#This Row],[LOAN_ID_PROP_ADDR]],TBL_QUAL_RENTROLL_UNITS[RENTROLL_QUALUNIT_FLAG],"Yes"),"")</f>
        <v/>
      </c>
      <c r="AA40" s="111" t="str">
        <f>IF(AND(TBL_CIPDRFRESI_LOANPOOL[[#This Row],[QUAL_MRA_UNITS_TOTL]]&gt;0,TBL_CIPDRFRESI_LOANPOOL[[#This Row],[QUAL_MRA_UNITS_TOTL]]&lt;&gt;""),TBL_CIPDRFRESI_LOANPOOL[[#This Row],[QUAL_MRA_UNITS_QUALIFIED]]/TBL_CIPDRFRESI_LOANPOOL[[#This Row],[QUAL_MRA_UNITS_TOTL]],"")</f>
        <v/>
      </c>
      <c r="AB40" s="137" t="str">
        <f>IF(TBL_CIPDRFRESI_LOANPOOL[[#This Row],[QUAL_METHOD]]='$DB.LOOKUP'!$AD$4,HYPERLINK("#QUAL_RENTROLL!TARGET_TOP","View/Edit"),"")</f>
        <v/>
      </c>
      <c r="AC40" s="136" t="str">
        <f>IF(AND(TBL_CIPDRFRESI_LOANPOOL[[#This Row],[QUAL_METHOD]]='$DB.LOOKUP'!$AD$5,TBL_CIPDRFRESI_LOANPOOL[[#This Row],[LOAN_ID]]&lt;&gt;""),COUNTIF(TBL_QUAL_INCOMELISTING_UNITS[INCOMELISTING_LOAN_ID_PROP_ADDR],TBL_CIPDRFRESI_LOANPOOL[[#This Row],[LOAN_ID_PROP_ADDR]]),"")</f>
        <v/>
      </c>
      <c r="AD4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0" s="111" t="str">
        <f>IF(AND(TBL_CIPDRFRESI_LOANPOOL[[#This Row],[QUAL_MIE_UNITS_TOTL]]&gt;0,TBL_CIPDRFRESI_LOANPOOL[[#This Row],[QUAL_MIE_UNITS_TOTL]]&lt;&gt;""),TBL_CIPDRFRESI_LOANPOOL[[#This Row],[QUAL_MIE_UNITS_QUALIFIED]]/TBL_CIPDRFRESI_LOANPOOL[[#This Row],[QUAL_MIE_UNITS_TOTL]],"")</f>
        <v/>
      </c>
      <c r="AF40" s="137" t="str">
        <f>IF(TBL_CIPDRFRESI_LOANPOOL[[#This Row],[QUAL_METHOD]]='$DB.LOOKUP'!$AD$5,HYPERLINK("#QUAL_INCOMELISTING!TARGET_TOP","View/Edit"),"")</f>
        <v/>
      </c>
      <c r="AG40" s="121"/>
      <c r="AH40" s="102"/>
      <c r="AI40" s="134"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0" s="70" t="str">
        <f>IF(TBL_CIPDRFRESI_LOANPOOL[[#This Row],[LOAN_ID]] = "","",TBL_CIPDRFRESI_LOANPOOL[[#This Row],[LOAN_ID]]&amp;" ("&amp;IF(TBL_CIPDRFRESI_LOANPOOL[[#This Row],[PROP_ADDR_STREET]]="","Address Not Defined",TBL_CIPDRFRESI_LOANPOOL[[#This Row],[PROP_ADDR_STREET]])&amp;")")</f>
        <v/>
      </c>
      <c r="AL4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0" s="27" t="b">
        <f ca="1">IFERROR((IF(APP_CIP_DRFRESI_CERT_DATE&lt;&gt;"",APP_CIP_DRFRESI_CERT_DATE,TODAY())-TBL_CIPDRFRESI_LOANPOOL[[#This Row],[SETTLEMENT_DATE]])&lt;91,TRUE)</f>
        <v>1</v>
      </c>
      <c r="AN40" s="27" t="b">
        <f>COUNTIFS(TBL_CIPDRFRESI_LOANPOOL[LOAN_ID],TBL_CIPDRFRESI_LOANPOOL[[#This Row],[LOAN_ID]],TBL_CIPDRFRESI_LOANPOOL[QUAL_OO_INCOME_MFI_PCT],"&gt;1.15")=0</f>
        <v>1</v>
      </c>
      <c r="AO4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0" s="27" t="b">
        <f>COUNTIFS(TBL_CIPDRFRESI_LOANPOOL[LOAN_ID],TBL_CIPDRFRESI_LOANPOOL[[#This Row],[LOAN_ID]],TBL_CIPDRFRESI_LOANPOOL[QUAL_NIE_FFEIC_MFI_PCT],"&gt;1.15")=0</f>
        <v>1</v>
      </c>
      <c r="AR40" s="27">
        <f>IF(TBL_CIPDRFRESI_LOANPOOL[[#This Row],[MULTIPROP_REC_COUNT]]&lt;&gt;"",TBL_CIPDRFRESI_LOANPOOL[[#This Row],[LOAN_AMOUNT]]/TBL_CIPDRFRESI_LOANPOOL[[#This Row],[MULTIPROP_REC_COUNT]],TBL_CIPDRFRESI_LOANPOOL[[#This Row],[LOAN_AMOUNT]])</f>
        <v>0</v>
      </c>
      <c r="AS40" s="27" t="b">
        <f>TBL_CIPDRFRESI_LOANPOOL[[#This Row],[MULTIPROP_REC_COUNT]]&gt;1</f>
        <v>0</v>
      </c>
      <c r="AT40" s="26">
        <f>IF(TBL_CIPDRFRESI_LOANPOOL[[#This Row],[LOAN_ID]]&lt;&gt;"",COUNTIF(TBL_CIPDRFRESI_LOANPOOL[LOAN_ID],TBL_CIPDRFRESI_LOANPOOL[[#This Row],[LOAN_ID]]),1)</f>
        <v>1</v>
      </c>
      <c r="AU40" s="26">
        <f>IFERROR(MATCH(TBL_CIPDRFRESI_LOANPOOL[[#This Row],[QUAL_METHOD]],RANGE_LOOKUP_QUALMETHODS_CIP_RESIDRF,0),-1)</f>
        <v>-1</v>
      </c>
      <c r="AV40" s="27"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0" s="27"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0" s="27"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0" s="27"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0" s="40">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1" spans="2:53" ht="26.25" customHeight="1" x14ac:dyDescent="0.25">
      <c r="B41" s="25" t="str">
        <f>IF(TBL_CIPDRFRESI_LOANPOOL[[#This Row],[RECORD_STARTED]],IF(TBL_CIPDRFRESI_LOANPOOL[[#This Row],[ERROR_COUNT]]&gt;0,-1,IF(TBL_CIPDRFRESI_LOANPOOL[[#This Row],[REQ_FIELDS_POPULATED]],1,0)),"")</f>
        <v/>
      </c>
      <c r="C41" s="36">
        <f>ROW()-ROW(TBL_CIPDRFRESI_LOANPOOL[[#Headers],[ROW_ID]])</f>
        <v>25</v>
      </c>
      <c r="D41" s="55"/>
      <c r="E41" s="56"/>
      <c r="F41" s="57"/>
      <c r="G41" s="58"/>
      <c r="H41" s="120"/>
      <c r="I41" s="116"/>
      <c r="J41" s="55"/>
      <c r="K41" s="61"/>
      <c r="L41" s="62"/>
      <c r="M41" s="124"/>
      <c r="N41" s="122"/>
      <c r="O41" s="127" t="str">
        <f>IF(TBL_CIPDRFRESI_LOANPOOL[[#This Row],[HUD_MFI]]&lt;&gt;"",TBL_CIPDRFRESI_LOANPOOL[[#This Row],[HUD_MFI]]*1.15,"")</f>
        <v/>
      </c>
      <c r="P41" s="126"/>
      <c r="Q41" s="105"/>
      <c r="R41" s="107"/>
      <c r="S41" s="108" t="str">
        <f>IF(TBL_CIPDRFRESI_LOANPOOL[[#This Row],[MBS_FLAG]]="Yes",SUMIF(TBL_CIPDRFRESI_LOANPOOL[MBS_POOL_ID],TBL_CIPDRFRESI_LOANPOOL[[#This Row],[MBS_POOL_ID]],TBL_CIPDRFRESI_LOANPOOL[LOAN_AMOUNT_ADDR_PORTION]),"")</f>
        <v/>
      </c>
      <c r="T4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1" s="131"/>
      <c r="V41" s="122"/>
      <c r="W41" s="135" t="str">
        <f>IF(AND(TBL_CIPDRFRESI_LOANPOOL[[#This Row],[QUAL_METHOD]]='$DB.LOOKUP'!$AD$3,TBL_CIPDRFRESI_LOANPOOL[[#This Row],[QUAL_OO_ANNUAL_INCOME]]&lt;&gt;"",TBL_CIPDRFRESI_LOANPOOL[[#This Row],[HUD_MFI]]&lt;&gt;""),TBL_CIPDRFRESI_LOANPOOL[[#This Row],[QUAL_OO_ANNUAL_INCOME]]/TBL_CIPDRFRESI_LOANPOOL[[#This Row],[HUD_MFI]],"")</f>
        <v/>
      </c>
      <c r="X41" s="133" t="str">
        <f>IF(AND(TBL_CIPDRFRESI_LOANPOOL[[#This Row],[QUAL_METHOD]]='$DB.LOOKUP'!$AD$4,TBL_CIPDRFRESI_LOANPOOL[[#This Row],[HUD_MFI_115]]&lt;&gt;""),TBL_CIPDRFRESI_LOANPOOL[[#This Row],[HUD_MFI_115]] / 12 * 0.3,"")</f>
        <v/>
      </c>
      <c r="Y41" s="112" t="str">
        <f>IF(AND(TBL_CIPDRFRESI_LOANPOOL[[#This Row],[QUAL_METHOD]]='$DB.LOOKUP'!$AD$4,TBL_CIPDRFRESI_LOANPOOL[[#This Row],[LOAN_ID]]&lt;&gt;""),COUNTIF(TBL_QUAL_RENTROLL_UNITS[RENTROLL_LOAN_ID_PROP_ADDR],TBL_CIPDRFRESI_LOANPOOL[[#This Row],[LOAN_ID_PROP_ADDR]]),"")</f>
        <v/>
      </c>
      <c r="Z41" s="113" t="str">
        <f>IF(AND(TBL_CIPDRFRESI_LOANPOOL[[#This Row],[LOAN_ID]]&lt;&gt;"",TBL_CIPDRFRESI_LOANPOOL[[#This Row],[QUAL_METHOD]]='$DB.LOOKUP'!$AD$4),COUNTIFS(TBL_QUAL_RENTROLL_UNITS[RENTROLL_LOAN_ID_PROP_ADDR],TBL_CIPDRFRESI_LOANPOOL[[#This Row],[LOAN_ID_PROP_ADDR]],TBL_QUAL_RENTROLL_UNITS[RENTROLL_QUALUNIT_FLAG],"Yes"),"")</f>
        <v/>
      </c>
      <c r="AA41" s="111" t="str">
        <f>IF(AND(TBL_CIPDRFRESI_LOANPOOL[[#This Row],[QUAL_MRA_UNITS_TOTL]]&gt;0,TBL_CIPDRFRESI_LOANPOOL[[#This Row],[QUAL_MRA_UNITS_TOTL]]&lt;&gt;""),TBL_CIPDRFRESI_LOANPOOL[[#This Row],[QUAL_MRA_UNITS_QUALIFIED]]/TBL_CIPDRFRESI_LOANPOOL[[#This Row],[QUAL_MRA_UNITS_TOTL]],"")</f>
        <v/>
      </c>
      <c r="AB41" s="137" t="str">
        <f>IF(TBL_CIPDRFRESI_LOANPOOL[[#This Row],[QUAL_METHOD]]='$DB.LOOKUP'!$AD$4,HYPERLINK("#QUAL_RENTROLL!TARGET_TOP","View/Edit"),"")</f>
        <v/>
      </c>
      <c r="AC41" s="136" t="str">
        <f>IF(AND(TBL_CIPDRFRESI_LOANPOOL[[#This Row],[QUAL_METHOD]]='$DB.LOOKUP'!$AD$5,TBL_CIPDRFRESI_LOANPOOL[[#This Row],[LOAN_ID]]&lt;&gt;""),COUNTIF(TBL_QUAL_INCOMELISTING_UNITS[INCOMELISTING_LOAN_ID_PROP_ADDR],TBL_CIPDRFRESI_LOANPOOL[[#This Row],[LOAN_ID_PROP_ADDR]]),"")</f>
        <v/>
      </c>
      <c r="AD4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1" s="111" t="str">
        <f>IF(AND(TBL_CIPDRFRESI_LOANPOOL[[#This Row],[QUAL_MIE_UNITS_TOTL]]&gt;0,TBL_CIPDRFRESI_LOANPOOL[[#This Row],[QUAL_MIE_UNITS_TOTL]]&lt;&gt;""),TBL_CIPDRFRESI_LOANPOOL[[#This Row],[QUAL_MIE_UNITS_QUALIFIED]]/TBL_CIPDRFRESI_LOANPOOL[[#This Row],[QUAL_MIE_UNITS_TOTL]],"")</f>
        <v/>
      </c>
      <c r="AF41" s="138" t="str">
        <f>IF(TBL_CIPDRFRESI_LOANPOOL[[#This Row],[QUAL_METHOD]]='$DB.LOOKUP'!$AD$5,HYPERLINK("#QUAL_INCOMELISTING!TARGET_TOP","View/Edit"),"")</f>
        <v/>
      </c>
      <c r="AG41" s="122"/>
      <c r="AH41" s="103"/>
      <c r="AI4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1" s="70" t="str">
        <f>IF(TBL_CIPDRFRESI_LOANPOOL[[#This Row],[LOAN_ID]] = "","",TBL_CIPDRFRESI_LOANPOOL[[#This Row],[LOAN_ID]]&amp;" ("&amp;IF(TBL_CIPDRFRESI_LOANPOOL[[#This Row],[PROP_ADDR_STREET]]="","Address Not Defined",TBL_CIPDRFRESI_LOANPOOL[[#This Row],[PROP_ADDR_STREET]])&amp;")")</f>
        <v/>
      </c>
      <c r="AL4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1" s="27" t="b">
        <f ca="1">IFERROR((IF(APP_CIP_DRFRESI_CERT_DATE&lt;&gt;"",APP_CIP_DRFRESI_CERT_DATE,TODAY())-TBL_CIPDRFRESI_LOANPOOL[[#This Row],[SETTLEMENT_DATE]])&lt;91,TRUE)</f>
        <v>1</v>
      </c>
      <c r="AN41" s="27" t="b">
        <f>COUNTIFS(TBL_CIPDRFRESI_LOANPOOL[LOAN_ID],TBL_CIPDRFRESI_LOANPOOL[[#This Row],[LOAN_ID]],TBL_CIPDRFRESI_LOANPOOL[QUAL_OO_INCOME_MFI_PCT],"&gt;1.15")=0</f>
        <v>1</v>
      </c>
      <c r="AO4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1" s="27" t="b">
        <f>COUNTIFS(TBL_CIPDRFRESI_LOANPOOL[LOAN_ID],TBL_CIPDRFRESI_LOANPOOL[[#This Row],[LOAN_ID]],TBL_CIPDRFRESI_LOANPOOL[QUAL_NIE_FFEIC_MFI_PCT],"&gt;1.15")=0</f>
        <v>1</v>
      </c>
      <c r="AR41" s="29">
        <f>IF(TBL_CIPDRFRESI_LOANPOOL[[#This Row],[MULTIPROP_REC_COUNT]]&lt;&gt;"",TBL_CIPDRFRESI_LOANPOOL[[#This Row],[LOAN_AMOUNT]]/TBL_CIPDRFRESI_LOANPOOL[[#This Row],[MULTIPROP_REC_COUNT]],TBL_CIPDRFRESI_LOANPOOL[[#This Row],[LOAN_AMOUNT]])</f>
        <v>0</v>
      </c>
      <c r="AS41" s="29" t="b">
        <f>TBL_CIPDRFRESI_LOANPOOL[[#This Row],[MULTIPROP_REC_COUNT]]&gt;1</f>
        <v>0</v>
      </c>
      <c r="AT41" s="36">
        <f>IF(TBL_CIPDRFRESI_LOANPOOL[[#This Row],[LOAN_ID]]&lt;&gt;"",COUNTIF(TBL_CIPDRFRESI_LOANPOOL[LOAN_ID],TBL_CIPDRFRESI_LOANPOOL[[#This Row],[LOAN_ID]]),1)</f>
        <v>1</v>
      </c>
      <c r="AU41" s="36">
        <f>IFERROR(MATCH(TBL_CIPDRFRESI_LOANPOOL[[#This Row],[QUAL_METHOD]],RANGE_LOOKUP_QUALMETHODS_CIP_RESIDRF,0),-1)</f>
        <v>-1</v>
      </c>
      <c r="AV4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2" spans="2:53" ht="26.25" customHeight="1" x14ac:dyDescent="0.25">
      <c r="B42" s="25" t="str">
        <f>IF(TBL_CIPDRFRESI_LOANPOOL[[#This Row],[RECORD_STARTED]],IF(TBL_CIPDRFRESI_LOANPOOL[[#This Row],[ERROR_COUNT]]&gt;0,-1,IF(TBL_CIPDRFRESI_LOANPOOL[[#This Row],[REQ_FIELDS_POPULATED]],1,0)),"")</f>
        <v/>
      </c>
      <c r="C42" s="36">
        <f>ROW()-ROW(TBL_CIPDRFRESI_LOANPOOL[[#Headers],[ROW_ID]])</f>
        <v>26</v>
      </c>
      <c r="D42" s="55"/>
      <c r="E42" s="56"/>
      <c r="F42" s="57"/>
      <c r="G42" s="58"/>
      <c r="H42" s="120"/>
      <c r="I42" s="116"/>
      <c r="J42" s="55"/>
      <c r="K42" s="61"/>
      <c r="L42" s="62"/>
      <c r="M42" s="124"/>
      <c r="N42" s="122"/>
      <c r="O42" s="127" t="str">
        <f>IF(TBL_CIPDRFRESI_LOANPOOL[[#This Row],[HUD_MFI]]&lt;&gt;"",TBL_CIPDRFRESI_LOANPOOL[[#This Row],[HUD_MFI]]*1.15,"")</f>
        <v/>
      </c>
      <c r="P42" s="126"/>
      <c r="Q42" s="105"/>
      <c r="R42" s="107"/>
      <c r="S42" s="108" t="str">
        <f>IF(TBL_CIPDRFRESI_LOANPOOL[[#This Row],[MBS_FLAG]]="Yes",SUMIF(TBL_CIPDRFRESI_LOANPOOL[MBS_POOL_ID],TBL_CIPDRFRESI_LOANPOOL[[#This Row],[MBS_POOL_ID]],TBL_CIPDRFRESI_LOANPOOL[LOAN_AMOUNT_ADDR_PORTION]),"")</f>
        <v/>
      </c>
      <c r="T4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2" s="131"/>
      <c r="V42" s="122"/>
      <c r="W42" s="135" t="str">
        <f>IF(AND(TBL_CIPDRFRESI_LOANPOOL[[#This Row],[QUAL_METHOD]]='$DB.LOOKUP'!$AD$3,TBL_CIPDRFRESI_LOANPOOL[[#This Row],[QUAL_OO_ANNUAL_INCOME]]&lt;&gt;"",TBL_CIPDRFRESI_LOANPOOL[[#This Row],[HUD_MFI]]&lt;&gt;""),TBL_CIPDRFRESI_LOANPOOL[[#This Row],[QUAL_OO_ANNUAL_INCOME]]/TBL_CIPDRFRESI_LOANPOOL[[#This Row],[HUD_MFI]],"")</f>
        <v/>
      </c>
      <c r="X42" s="133" t="str">
        <f>IF(AND(TBL_CIPDRFRESI_LOANPOOL[[#This Row],[QUAL_METHOD]]='$DB.LOOKUP'!$AD$4,TBL_CIPDRFRESI_LOANPOOL[[#This Row],[HUD_MFI_115]]&lt;&gt;""),TBL_CIPDRFRESI_LOANPOOL[[#This Row],[HUD_MFI_115]] / 12 * 0.3,"")</f>
        <v/>
      </c>
      <c r="Y42" s="112" t="str">
        <f>IF(AND(TBL_CIPDRFRESI_LOANPOOL[[#This Row],[QUAL_METHOD]]='$DB.LOOKUP'!$AD$4,TBL_CIPDRFRESI_LOANPOOL[[#This Row],[LOAN_ID]]&lt;&gt;""),COUNTIF(TBL_QUAL_RENTROLL_UNITS[RENTROLL_LOAN_ID_PROP_ADDR],TBL_CIPDRFRESI_LOANPOOL[[#This Row],[LOAN_ID_PROP_ADDR]]),"")</f>
        <v/>
      </c>
      <c r="Z42" s="113" t="str">
        <f>IF(AND(TBL_CIPDRFRESI_LOANPOOL[[#This Row],[LOAN_ID]]&lt;&gt;"",TBL_CIPDRFRESI_LOANPOOL[[#This Row],[QUAL_METHOD]]='$DB.LOOKUP'!$AD$4),COUNTIFS(TBL_QUAL_RENTROLL_UNITS[RENTROLL_LOAN_ID_PROP_ADDR],TBL_CIPDRFRESI_LOANPOOL[[#This Row],[LOAN_ID_PROP_ADDR]],TBL_QUAL_RENTROLL_UNITS[RENTROLL_QUALUNIT_FLAG],"Yes"),"")</f>
        <v/>
      </c>
      <c r="AA42" s="111" t="str">
        <f>IF(AND(TBL_CIPDRFRESI_LOANPOOL[[#This Row],[QUAL_MRA_UNITS_TOTL]]&gt;0,TBL_CIPDRFRESI_LOANPOOL[[#This Row],[QUAL_MRA_UNITS_TOTL]]&lt;&gt;""),TBL_CIPDRFRESI_LOANPOOL[[#This Row],[QUAL_MRA_UNITS_QUALIFIED]]/TBL_CIPDRFRESI_LOANPOOL[[#This Row],[QUAL_MRA_UNITS_TOTL]],"")</f>
        <v/>
      </c>
      <c r="AB42" s="137" t="str">
        <f>IF(TBL_CIPDRFRESI_LOANPOOL[[#This Row],[QUAL_METHOD]]='$DB.LOOKUP'!$AD$4,HYPERLINK("#QUAL_RENTROLL!TARGET_TOP","View/Edit"),"")</f>
        <v/>
      </c>
      <c r="AC42" s="136" t="str">
        <f>IF(AND(TBL_CIPDRFRESI_LOANPOOL[[#This Row],[QUAL_METHOD]]='$DB.LOOKUP'!$AD$5,TBL_CIPDRFRESI_LOANPOOL[[#This Row],[LOAN_ID]]&lt;&gt;""),COUNTIF(TBL_QUAL_INCOMELISTING_UNITS[INCOMELISTING_LOAN_ID_PROP_ADDR],TBL_CIPDRFRESI_LOANPOOL[[#This Row],[LOAN_ID_PROP_ADDR]]),"")</f>
        <v/>
      </c>
      <c r="AD4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2" s="111" t="str">
        <f>IF(AND(TBL_CIPDRFRESI_LOANPOOL[[#This Row],[QUAL_MIE_UNITS_TOTL]]&gt;0,TBL_CIPDRFRESI_LOANPOOL[[#This Row],[QUAL_MIE_UNITS_TOTL]]&lt;&gt;""),TBL_CIPDRFRESI_LOANPOOL[[#This Row],[QUAL_MIE_UNITS_QUALIFIED]]/TBL_CIPDRFRESI_LOANPOOL[[#This Row],[QUAL_MIE_UNITS_TOTL]],"")</f>
        <v/>
      </c>
      <c r="AF42" s="138" t="str">
        <f>IF(TBL_CIPDRFRESI_LOANPOOL[[#This Row],[QUAL_METHOD]]='$DB.LOOKUP'!$AD$5,HYPERLINK("#QUAL_INCOMELISTING!TARGET_TOP","View/Edit"),"")</f>
        <v/>
      </c>
      <c r="AG42" s="122"/>
      <c r="AH42" s="103"/>
      <c r="AI4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2" s="70" t="str">
        <f>IF(TBL_CIPDRFRESI_LOANPOOL[[#This Row],[LOAN_ID]] = "","",TBL_CIPDRFRESI_LOANPOOL[[#This Row],[LOAN_ID]]&amp;" ("&amp;IF(TBL_CIPDRFRESI_LOANPOOL[[#This Row],[PROP_ADDR_STREET]]="","Address Not Defined",TBL_CIPDRFRESI_LOANPOOL[[#This Row],[PROP_ADDR_STREET]])&amp;")")</f>
        <v/>
      </c>
      <c r="AL4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2" s="27" t="b">
        <f ca="1">IFERROR((IF(APP_CIP_DRFRESI_CERT_DATE&lt;&gt;"",APP_CIP_DRFRESI_CERT_DATE,TODAY())-TBL_CIPDRFRESI_LOANPOOL[[#This Row],[SETTLEMENT_DATE]])&lt;91,TRUE)</f>
        <v>1</v>
      </c>
      <c r="AN42" s="27" t="b">
        <f>COUNTIFS(TBL_CIPDRFRESI_LOANPOOL[LOAN_ID],TBL_CIPDRFRESI_LOANPOOL[[#This Row],[LOAN_ID]],TBL_CIPDRFRESI_LOANPOOL[QUAL_OO_INCOME_MFI_PCT],"&gt;1.15")=0</f>
        <v>1</v>
      </c>
      <c r="AO4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2" s="27" t="b">
        <f>COUNTIFS(TBL_CIPDRFRESI_LOANPOOL[LOAN_ID],TBL_CIPDRFRESI_LOANPOOL[[#This Row],[LOAN_ID]],TBL_CIPDRFRESI_LOANPOOL[QUAL_NIE_FFEIC_MFI_PCT],"&gt;1.15")=0</f>
        <v>1</v>
      </c>
      <c r="AR42" s="29">
        <f>IF(TBL_CIPDRFRESI_LOANPOOL[[#This Row],[MULTIPROP_REC_COUNT]]&lt;&gt;"",TBL_CIPDRFRESI_LOANPOOL[[#This Row],[LOAN_AMOUNT]]/TBL_CIPDRFRESI_LOANPOOL[[#This Row],[MULTIPROP_REC_COUNT]],TBL_CIPDRFRESI_LOANPOOL[[#This Row],[LOAN_AMOUNT]])</f>
        <v>0</v>
      </c>
      <c r="AS42" s="29" t="b">
        <f>TBL_CIPDRFRESI_LOANPOOL[[#This Row],[MULTIPROP_REC_COUNT]]&gt;1</f>
        <v>0</v>
      </c>
      <c r="AT42" s="36">
        <f>IF(TBL_CIPDRFRESI_LOANPOOL[[#This Row],[LOAN_ID]]&lt;&gt;"",COUNTIF(TBL_CIPDRFRESI_LOANPOOL[LOAN_ID],TBL_CIPDRFRESI_LOANPOOL[[#This Row],[LOAN_ID]]),1)</f>
        <v>1</v>
      </c>
      <c r="AU42" s="36">
        <f>IFERROR(MATCH(TBL_CIPDRFRESI_LOANPOOL[[#This Row],[QUAL_METHOD]],RANGE_LOOKUP_QUALMETHODS_CIP_RESIDRF,0),-1)</f>
        <v>-1</v>
      </c>
      <c r="AV4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3" spans="2:53" ht="26.25" customHeight="1" x14ac:dyDescent="0.25">
      <c r="B43" s="25" t="str">
        <f>IF(TBL_CIPDRFRESI_LOANPOOL[[#This Row],[RECORD_STARTED]],IF(TBL_CIPDRFRESI_LOANPOOL[[#This Row],[ERROR_COUNT]]&gt;0,-1,IF(TBL_CIPDRFRESI_LOANPOOL[[#This Row],[REQ_FIELDS_POPULATED]],1,0)),"")</f>
        <v/>
      </c>
      <c r="C43" s="36">
        <f>ROW()-ROW(TBL_CIPDRFRESI_LOANPOOL[[#Headers],[ROW_ID]])</f>
        <v>27</v>
      </c>
      <c r="D43" s="55"/>
      <c r="E43" s="56"/>
      <c r="F43" s="57"/>
      <c r="G43" s="58"/>
      <c r="H43" s="120"/>
      <c r="I43" s="116"/>
      <c r="J43" s="55"/>
      <c r="K43" s="61"/>
      <c r="L43" s="62"/>
      <c r="M43" s="124"/>
      <c r="N43" s="122"/>
      <c r="O43" s="127" t="str">
        <f>IF(TBL_CIPDRFRESI_LOANPOOL[[#This Row],[HUD_MFI]]&lt;&gt;"",TBL_CIPDRFRESI_LOANPOOL[[#This Row],[HUD_MFI]]*1.15,"")</f>
        <v/>
      </c>
      <c r="P43" s="126"/>
      <c r="Q43" s="105"/>
      <c r="R43" s="107"/>
      <c r="S43" s="108" t="str">
        <f>IF(TBL_CIPDRFRESI_LOANPOOL[[#This Row],[MBS_FLAG]]="Yes",SUMIF(TBL_CIPDRFRESI_LOANPOOL[MBS_POOL_ID],TBL_CIPDRFRESI_LOANPOOL[[#This Row],[MBS_POOL_ID]],TBL_CIPDRFRESI_LOANPOOL[LOAN_AMOUNT_ADDR_PORTION]),"")</f>
        <v/>
      </c>
      <c r="T4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3" s="131"/>
      <c r="V43" s="122"/>
      <c r="W43" s="135" t="str">
        <f>IF(AND(TBL_CIPDRFRESI_LOANPOOL[[#This Row],[QUAL_METHOD]]='$DB.LOOKUP'!$AD$3,TBL_CIPDRFRESI_LOANPOOL[[#This Row],[QUAL_OO_ANNUAL_INCOME]]&lt;&gt;"",TBL_CIPDRFRESI_LOANPOOL[[#This Row],[HUD_MFI]]&lt;&gt;""),TBL_CIPDRFRESI_LOANPOOL[[#This Row],[QUAL_OO_ANNUAL_INCOME]]/TBL_CIPDRFRESI_LOANPOOL[[#This Row],[HUD_MFI]],"")</f>
        <v/>
      </c>
      <c r="X43" s="133" t="str">
        <f>IF(AND(TBL_CIPDRFRESI_LOANPOOL[[#This Row],[QUAL_METHOD]]='$DB.LOOKUP'!$AD$4,TBL_CIPDRFRESI_LOANPOOL[[#This Row],[HUD_MFI_115]]&lt;&gt;""),TBL_CIPDRFRESI_LOANPOOL[[#This Row],[HUD_MFI_115]] / 12 * 0.3,"")</f>
        <v/>
      </c>
      <c r="Y43" s="112" t="str">
        <f>IF(AND(TBL_CIPDRFRESI_LOANPOOL[[#This Row],[QUAL_METHOD]]='$DB.LOOKUP'!$AD$4,TBL_CIPDRFRESI_LOANPOOL[[#This Row],[LOAN_ID]]&lt;&gt;""),COUNTIF(TBL_QUAL_RENTROLL_UNITS[RENTROLL_LOAN_ID_PROP_ADDR],TBL_CIPDRFRESI_LOANPOOL[[#This Row],[LOAN_ID_PROP_ADDR]]),"")</f>
        <v/>
      </c>
      <c r="Z43" s="113" t="str">
        <f>IF(AND(TBL_CIPDRFRESI_LOANPOOL[[#This Row],[LOAN_ID]]&lt;&gt;"",TBL_CIPDRFRESI_LOANPOOL[[#This Row],[QUAL_METHOD]]='$DB.LOOKUP'!$AD$4),COUNTIFS(TBL_QUAL_RENTROLL_UNITS[RENTROLL_LOAN_ID_PROP_ADDR],TBL_CIPDRFRESI_LOANPOOL[[#This Row],[LOAN_ID_PROP_ADDR]],TBL_QUAL_RENTROLL_UNITS[RENTROLL_QUALUNIT_FLAG],"Yes"),"")</f>
        <v/>
      </c>
      <c r="AA43" s="111" t="str">
        <f>IF(AND(TBL_CIPDRFRESI_LOANPOOL[[#This Row],[QUAL_MRA_UNITS_TOTL]]&gt;0,TBL_CIPDRFRESI_LOANPOOL[[#This Row],[QUAL_MRA_UNITS_TOTL]]&lt;&gt;""),TBL_CIPDRFRESI_LOANPOOL[[#This Row],[QUAL_MRA_UNITS_QUALIFIED]]/TBL_CIPDRFRESI_LOANPOOL[[#This Row],[QUAL_MRA_UNITS_TOTL]],"")</f>
        <v/>
      </c>
      <c r="AB43" s="137" t="str">
        <f>IF(TBL_CIPDRFRESI_LOANPOOL[[#This Row],[QUAL_METHOD]]='$DB.LOOKUP'!$AD$4,HYPERLINK("#QUAL_RENTROLL!TARGET_TOP","View/Edit"),"")</f>
        <v/>
      </c>
      <c r="AC43" s="136" t="str">
        <f>IF(AND(TBL_CIPDRFRESI_LOANPOOL[[#This Row],[QUAL_METHOD]]='$DB.LOOKUP'!$AD$5,TBL_CIPDRFRESI_LOANPOOL[[#This Row],[LOAN_ID]]&lt;&gt;""),COUNTIF(TBL_QUAL_INCOMELISTING_UNITS[INCOMELISTING_LOAN_ID_PROP_ADDR],TBL_CIPDRFRESI_LOANPOOL[[#This Row],[LOAN_ID_PROP_ADDR]]),"")</f>
        <v/>
      </c>
      <c r="AD4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3" s="111" t="str">
        <f>IF(AND(TBL_CIPDRFRESI_LOANPOOL[[#This Row],[QUAL_MIE_UNITS_TOTL]]&gt;0,TBL_CIPDRFRESI_LOANPOOL[[#This Row],[QUAL_MIE_UNITS_TOTL]]&lt;&gt;""),TBL_CIPDRFRESI_LOANPOOL[[#This Row],[QUAL_MIE_UNITS_QUALIFIED]]/TBL_CIPDRFRESI_LOANPOOL[[#This Row],[QUAL_MIE_UNITS_TOTL]],"")</f>
        <v/>
      </c>
      <c r="AF43" s="138" t="str">
        <f>IF(TBL_CIPDRFRESI_LOANPOOL[[#This Row],[QUAL_METHOD]]='$DB.LOOKUP'!$AD$5,HYPERLINK("#QUAL_INCOMELISTING!TARGET_TOP","View/Edit"),"")</f>
        <v/>
      </c>
      <c r="AG43" s="122"/>
      <c r="AH43" s="103"/>
      <c r="AI4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3" s="70" t="str">
        <f>IF(TBL_CIPDRFRESI_LOANPOOL[[#This Row],[LOAN_ID]] = "","",TBL_CIPDRFRESI_LOANPOOL[[#This Row],[LOAN_ID]]&amp;" ("&amp;IF(TBL_CIPDRFRESI_LOANPOOL[[#This Row],[PROP_ADDR_STREET]]="","Address Not Defined",TBL_CIPDRFRESI_LOANPOOL[[#This Row],[PROP_ADDR_STREET]])&amp;")")</f>
        <v/>
      </c>
      <c r="AL4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3" s="27" t="b">
        <f ca="1">IFERROR((IF(APP_CIP_DRFRESI_CERT_DATE&lt;&gt;"",APP_CIP_DRFRESI_CERT_DATE,TODAY())-TBL_CIPDRFRESI_LOANPOOL[[#This Row],[SETTLEMENT_DATE]])&lt;91,TRUE)</f>
        <v>1</v>
      </c>
      <c r="AN43" s="27" t="b">
        <f>COUNTIFS(TBL_CIPDRFRESI_LOANPOOL[LOAN_ID],TBL_CIPDRFRESI_LOANPOOL[[#This Row],[LOAN_ID]],TBL_CIPDRFRESI_LOANPOOL[QUAL_OO_INCOME_MFI_PCT],"&gt;1.15")=0</f>
        <v>1</v>
      </c>
      <c r="AO4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3" s="27" t="b">
        <f>COUNTIFS(TBL_CIPDRFRESI_LOANPOOL[LOAN_ID],TBL_CIPDRFRESI_LOANPOOL[[#This Row],[LOAN_ID]],TBL_CIPDRFRESI_LOANPOOL[QUAL_NIE_FFEIC_MFI_PCT],"&gt;1.15")=0</f>
        <v>1</v>
      </c>
      <c r="AR43" s="29">
        <f>IF(TBL_CIPDRFRESI_LOANPOOL[[#This Row],[MULTIPROP_REC_COUNT]]&lt;&gt;"",TBL_CIPDRFRESI_LOANPOOL[[#This Row],[LOAN_AMOUNT]]/TBL_CIPDRFRESI_LOANPOOL[[#This Row],[MULTIPROP_REC_COUNT]],TBL_CIPDRFRESI_LOANPOOL[[#This Row],[LOAN_AMOUNT]])</f>
        <v>0</v>
      </c>
      <c r="AS43" s="29" t="b">
        <f>TBL_CIPDRFRESI_LOANPOOL[[#This Row],[MULTIPROP_REC_COUNT]]&gt;1</f>
        <v>0</v>
      </c>
      <c r="AT43" s="36">
        <f>IF(TBL_CIPDRFRESI_LOANPOOL[[#This Row],[LOAN_ID]]&lt;&gt;"",COUNTIF(TBL_CIPDRFRESI_LOANPOOL[LOAN_ID],TBL_CIPDRFRESI_LOANPOOL[[#This Row],[LOAN_ID]]),1)</f>
        <v>1</v>
      </c>
      <c r="AU43" s="36">
        <f>IFERROR(MATCH(TBL_CIPDRFRESI_LOANPOOL[[#This Row],[QUAL_METHOD]],RANGE_LOOKUP_QUALMETHODS_CIP_RESIDRF,0),-1)</f>
        <v>-1</v>
      </c>
      <c r="AV4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4" spans="2:53" ht="26.25" customHeight="1" x14ac:dyDescent="0.25">
      <c r="B44" s="25" t="str">
        <f>IF(TBL_CIPDRFRESI_LOANPOOL[[#This Row],[RECORD_STARTED]],IF(TBL_CIPDRFRESI_LOANPOOL[[#This Row],[ERROR_COUNT]]&gt;0,-1,IF(TBL_CIPDRFRESI_LOANPOOL[[#This Row],[REQ_FIELDS_POPULATED]],1,0)),"")</f>
        <v/>
      </c>
      <c r="C44" s="36">
        <f>ROW()-ROW(TBL_CIPDRFRESI_LOANPOOL[[#Headers],[ROW_ID]])</f>
        <v>28</v>
      </c>
      <c r="D44" s="55"/>
      <c r="E44" s="56"/>
      <c r="F44" s="57"/>
      <c r="G44" s="58"/>
      <c r="H44" s="120"/>
      <c r="I44" s="116"/>
      <c r="J44" s="55"/>
      <c r="K44" s="61"/>
      <c r="L44" s="62"/>
      <c r="M44" s="124"/>
      <c r="N44" s="122"/>
      <c r="O44" s="127" t="str">
        <f>IF(TBL_CIPDRFRESI_LOANPOOL[[#This Row],[HUD_MFI]]&lt;&gt;"",TBL_CIPDRFRESI_LOANPOOL[[#This Row],[HUD_MFI]]*1.15,"")</f>
        <v/>
      </c>
      <c r="P44" s="126"/>
      <c r="Q44" s="105"/>
      <c r="R44" s="107"/>
      <c r="S44" s="108" t="str">
        <f>IF(TBL_CIPDRFRESI_LOANPOOL[[#This Row],[MBS_FLAG]]="Yes",SUMIF(TBL_CIPDRFRESI_LOANPOOL[MBS_POOL_ID],TBL_CIPDRFRESI_LOANPOOL[[#This Row],[MBS_POOL_ID]],TBL_CIPDRFRESI_LOANPOOL[LOAN_AMOUNT_ADDR_PORTION]),"")</f>
        <v/>
      </c>
      <c r="T4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4" s="131"/>
      <c r="V44" s="122"/>
      <c r="W44" s="135" t="str">
        <f>IF(AND(TBL_CIPDRFRESI_LOANPOOL[[#This Row],[QUAL_METHOD]]='$DB.LOOKUP'!$AD$3,TBL_CIPDRFRESI_LOANPOOL[[#This Row],[QUAL_OO_ANNUAL_INCOME]]&lt;&gt;"",TBL_CIPDRFRESI_LOANPOOL[[#This Row],[HUD_MFI]]&lt;&gt;""),TBL_CIPDRFRESI_LOANPOOL[[#This Row],[QUAL_OO_ANNUAL_INCOME]]/TBL_CIPDRFRESI_LOANPOOL[[#This Row],[HUD_MFI]],"")</f>
        <v/>
      </c>
      <c r="X44" s="133" t="str">
        <f>IF(AND(TBL_CIPDRFRESI_LOANPOOL[[#This Row],[QUAL_METHOD]]='$DB.LOOKUP'!$AD$4,TBL_CIPDRFRESI_LOANPOOL[[#This Row],[HUD_MFI_115]]&lt;&gt;""),TBL_CIPDRFRESI_LOANPOOL[[#This Row],[HUD_MFI_115]] / 12 * 0.3,"")</f>
        <v/>
      </c>
      <c r="Y44" s="112" t="str">
        <f>IF(AND(TBL_CIPDRFRESI_LOANPOOL[[#This Row],[QUAL_METHOD]]='$DB.LOOKUP'!$AD$4,TBL_CIPDRFRESI_LOANPOOL[[#This Row],[LOAN_ID]]&lt;&gt;""),COUNTIF(TBL_QUAL_RENTROLL_UNITS[RENTROLL_LOAN_ID_PROP_ADDR],TBL_CIPDRFRESI_LOANPOOL[[#This Row],[LOAN_ID_PROP_ADDR]]),"")</f>
        <v/>
      </c>
      <c r="Z44" s="113" t="str">
        <f>IF(AND(TBL_CIPDRFRESI_LOANPOOL[[#This Row],[LOAN_ID]]&lt;&gt;"",TBL_CIPDRFRESI_LOANPOOL[[#This Row],[QUAL_METHOD]]='$DB.LOOKUP'!$AD$4),COUNTIFS(TBL_QUAL_RENTROLL_UNITS[RENTROLL_LOAN_ID_PROP_ADDR],TBL_CIPDRFRESI_LOANPOOL[[#This Row],[LOAN_ID_PROP_ADDR]],TBL_QUAL_RENTROLL_UNITS[RENTROLL_QUALUNIT_FLAG],"Yes"),"")</f>
        <v/>
      </c>
      <c r="AA44" s="111" t="str">
        <f>IF(AND(TBL_CIPDRFRESI_LOANPOOL[[#This Row],[QUAL_MRA_UNITS_TOTL]]&gt;0,TBL_CIPDRFRESI_LOANPOOL[[#This Row],[QUAL_MRA_UNITS_TOTL]]&lt;&gt;""),TBL_CIPDRFRESI_LOANPOOL[[#This Row],[QUAL_MRA_UNITS_QUALIFIED]]/TBL_CIPDRFRESI_LOANPOOL[[#This Row],[QUAL_MRA_UNITS_TOTL]],"")</f>
        <v/>
      </c>
      <c r="AB44" s="137" t="str">
        <f>IF(TBL_CIPDRFRESI_LOANPOOL[[#This Row],[QUAL_METHOD]]='$DB.LOOKUP'!$AD$4,HYPERLINK("#QUAL_RENTROLL!TARGET_TOP","View/Edit"),"")</f>
        <v/>
      </c>
      <c r="AC44" s="136" t="str">
        <f>IF(AND(TBL_CIPDRFRESI_LOANPOOL[[#This Row],[QUAL_METHOD]]='$DB.LOOKUP'!$AD$5,TBL_CIPDRFRESI_LOANPOOL[[#This Row],[LOAN_ID]]&lt;&gt;""),COUNTIF(TBL_QUAL_INCOMELISTING_UNITS[INCOMELISTING_LOAN_ID_PROP_ADDR],TBL_CIPDRFRESI_LOANPOOL[[#This Row],[LOAN_ID_PROP_ADDR]]),"")</f>
        <v/>
      </c>
      <c r="AD4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4" s="111" t="str">
        <f>IF(AND(TBL_CIPDRFRESI_LOANPOOL[[#This Row],[QUAL_MIE_UNITS_TOTL]]&gt;0,TBL_CIPDRFRESI_LOANPOOL[[#This Row],[QUAL_MIE_UNITS_TOTL]]&lt;&gt;""),TBL_CIPDRFRESI_LOANPOOL[[#This Row],[QUAL_MIE_UNITS_QUALIFIED]]/TBL_CIPDRFRESI_LOANPOOL[[#This Row],[QUAL_MIE_UNITS_TOTL]],"")</f>
        <v/>
      </c>
      <c r="AF44" s="138" t="str">
        <f>IF(TBL_CIPDRFRESI_LOANPOOL[[#This Row],[QUAL_METHOD]]='$DB.LOOKUP'!$AD$5,HYPERLINK("#QUAL_INCOMELISTING!TARGET_TOP","View/Edit"),"")</f>
        <v/>
      </c>
      <c r="AG44" s="122"/>
      <c r="AH44" s="103"/>
      <c r="AI4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4" s="70" t="str">
        <f>IF(TBL_CIPDRFRESI_LOANPOOL[[#This Row],[LOAN_ID]] = "","",TBL_CIPDRFRESI_LOANPOOL[[#This Row],[LOAN_ID]]&amp;" ("&amp;IF(TBL_CIPDRFRESI_LOANPOOL[[#This Row],[PROP_ADDR_STREET]]="","Address Not Defined",TBL_CIPDRFRESI_LOANPOOL[[#This Row],[PROP_ADDR_STREET]])&amp;")")</f>
        <v/>
      </c>
      <c r="AL4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4" s="27" t="b">
        <f ca="1">IFERROR((IF(APP_CIP_DRFRESI_CERT_DATE&lt;&gt;"",APP_CIP_DRFRESI_CERT_DATE,TODAY())-TBL_CIPDRFRESI_LOANPOOL[[#This Row],[SETTLEMENT_DATE]])&lt;91,TRUE)</f>
        <v>1</v>
      </c>
      <c r="AN44" s="27" t="b">
        <f>COUNTIFS(TBL_CIPDRFRESI_LOANPOOL[LOAN_ID],TBL_CIPDRFRESI_LOANPOOL[[#This Row],[LOAN_ID]],TBL_CIPDRFRESI_LOANPOOL[QUAL_OO_INCOME_MFI_PCT],"&gt;1.15")=0</f>
        <v>1</v>
      </c>
      <c r="AO4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4" s="27" t="b">
        <f>COUNTIFS(TBL_CIPDRFRESI_LOANPOOL[LOAN_ID],TBL_CIPDRFRESI_LOANPOOL[[#This Row],[LOAN_ID]],TBL_CIPDRFRESI_LOANPOOL[QUAL_NIE_FFEIC_MFI_PCT],"&gt;1.15")=0</f>
        <v>1</v>
      </c>
      <c r="AR44" s="29">
        <f>IF(TBL_CIPDRFRESI_LOANPOOL[[#This Row],[MULTIPROP_REC_COUNT]]&lt;&gt;"",TBL_CIPDRFRESI_LOANPOOL[[#This Row],[LOAN_AMOUNT]]/TBL_CIPDRFRESI_LOANPOOL[[#This Row],[MULTIPROP_REC_COUNT]],TBL_CIPDRFRESI_LOANPOOL[[#This Row],[LOAN_AMOUNT]])</f>
        <v>0</v>
      </c>
      <c r="AS44" s="29" t="b">
        <f>TBL_CIPDRFRESI_LOANPOOL[[#This Row],[MULTIPROP_REC_COUNT]]&gt;1</f>
        <v>0</v>
      </c>
      <c r="AT44" s="36">
        <f>IF(TBL_CIPDRFRESI_LOANPOOL[[#This Row],[LOAN_ID]]&lt;&gt;"",COUNTIF(TBL_CIPDRFRESI_LOANPOOL[LOAN_ID],TBL_CIPDRFRESI_LOANPOOL[[#This Row],[LOAN_ID]]),1)</f>
        <v>1</v>
      </c>
      <c r="AU44" s="36">
        <f>IFERROR(MATCH(TBL_CIPDRFRESI_LOANPOOL[[#This Row],[QUAL_METHOD]],RANGE_LOOKUP_QUALMETHODS_CIP_RESIDRF,0),-1)</f>
        <v>-1</v>
      </c>
      <c r="AV4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5" spans="2:53" ht="26.25" customHeight="1" x14ac:dyDescent="0.25">
      <c r="B45" s="25" t="str">
        <f>IF(TBL_CIPDRFRESI_LOANPOOL[[#This Row],[RECORD_STARTED]],IF(TBL_CIPDRFRESI_LOANPOOL[[#This Row],[ERROR_COUNT]]&gt;0,-1,IF(TBL_CIPDRFRESI_LOANPOOL[[#This Row],[REQ_FIELDS_POPULATED]],1,0)),"")</f>
        <v/>
      </c>
      <c r="C45" s="36">
        <f>ROW()-ROW(TBL_CIPDRFRESI_LOANPOOL[[#Headers],[ROW_ID]])</f>
        <v>29</v>
      </c>
      <c r="D45" s="55"/>
      <c r="E45" s="56"/>
      <c r="F45" s="57"/>
      <c r="G45" s="58"/>
      <c r="H45" s="120"/>
      <c r="I45" s="116"/>
      <c r="J45" s="55"/>
      <c r="K45" s="61"/>
      <c r="L45" s="62"/>
      <c r="M45" s="124"/>
      <c r="N45" s="122"/>
      <c r="O45" s="127" t="str">
        <f>IF(TBL_CIPDRFRESI_LOANPOOL[[#This Row],[HUD_MFI]]&lt;&gt;"",TBL_CIPDRFRESI_LOANPOOL[[#This Row],[HUD_MFI]]*1.15,"")</f>
        <v/>
      </c>
      <c r="P45" s="126"/>
      <c r="Q45" s="105"/>
      <c r="R45" s="107"/>
      <c r="S45" s="108" t="str">
        <f>IF(TBL_CIPDRFRESI_LOANPOOL[[#This Row],[MBS_FLAG]]="Yes",SUMIF(TBL_CIPDRFRESI_LOANPOOL[MBS_POOL_ID],TBL_CIPDRFRESI_LOANPOOL[[#This Row],[MBS_POOL_ID]],TBL_CIPDRFRESI_LOANPOOL[LOAN_AMOUNT_ADDR_PORTION]),"")</f>
        <v/>
      </c>
      <c r="T4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5" s="131"/>
      <c r="V45" s="122"/>
      <c r="W45" s="135" t="str">
        <f>IF(AND(TBL_CIPDRFRESI_LOANPOOL[[#This Row],[QUAL_METHOD]]='$DB.LOOKUP'!$AD$3,TBL_CIPDRFRESI_LOANPOOL[[#This Row],[QUAL_OO_ANNUAL_INCOME]]&lt;&gt;"",TBL_CIPDRFRESI_LOANPOOL[[#This Row],[HUD_MFI]]&lt;&gt;""),TBL_CIPDRFRESI_LOANPOOL[[#This Row],[QUAL_OO_ANNUAL_INCOME]]/TBL_CIPDRFRESI_LOANPOOL[[#This Row],[HUD_MFI]],"")</f>
        <v/>
      </c>
      <c r="X45" s="133" t="str">
        <f>IF(AND(TBL_CIPDRFRESI_LOANPOOL[[#This Row],[QUAL_METHOD]]='$DB.LOOKUP'!$AD$4,TBL_CIPDRFRESI_LOANPOOL[[#This Row],[HUD_MFI_115]]&lt;&gt;""),TBL_CIPDRFRESI_LOANPOOL[[#This Row],[HUD_MFI_115]] / 12 * 0.3,"")</f>
        <v/>
      </c>
      <c r="Y45" s="112" t="str">
        <f>IF(AND(TBL_CIPDRFRESI_LOANPOOL[[#This Row],[QUAL_METHOD]]='$DB.LOOKUP'!$AD$4,TBL_CIPDRFRESI_LOANPOOL[[#This Row],[LOAN_ID]]&lt;&gt;""),COUNTIF(TBL_QUAL_RENTROLL_UNITS[RENTROLL_LOAN_ID_PROP_ADDR],TBL_CIPDRFRESI_LOANPOOL[[#This Row],[LOAN_ID_PROP_ADDR]]),"")</f>
        <v/>
      </c>
      <c r="Z45" s="113" t="str">
        <f>IF(AND(TBL_CIPDRFRESI_LOANPOOL[[#This Row],[LOAN_ID]]&lt;&gt;"",TBL_CIPDRFRESI_LOANPOOL[[#This Row],[QUAL_METHOD]]='$DB.LOOKUP'!$AD$4),COUNTIFS(TBL_QUAL_RENTROLL_UNITS[RENTROLL_LOAN_ID_PROP_ADDR],TBL_CIPDRFRESI_LOANPOOL[[#This Row],[LOAN_ID_PROP_ADDR]],TBL_QUAL_RENTROLL_UNITS[RENTROLL_QUALUNIT_FLAG],"Yes"),"")</f>
        <v/>
      </c>
      <c r="AA45" s="111" t="str">
        <f>IF(AND(TBL_CIPDRFRESI_LOANPOOL[[#This Row],[QUAL_MRA_UNITS_TOTL]]&gt;0,TBL_CIPDRFRESI_LOANPOOL[[#This Row],[QUAL_MRA_UNITS_TOTL]]&lt;&gt;""),TBL_CIPDRFRESI_LOANPOOL[[#This Row],[QUAL_MRA_UNITS_QUALIFIED]]/TBL_CIPDRFRESI_LOANPOOL[[#This Row],[QUAL_MRA_UNITS_TOTL]],"")</f>
        <v/>
      </c>
      <c r="AB45" s="137" t="str">
        <f>IF(TBL_CIPDRFRESI_LOANPOOL[[#This Row],[QUAL_METHOD]]='$DB.LOOKUP'!$AD$4,HYPERLINK("#QUAL_RENTROLL!TARGET_TOP","View/Edit"),"")</f>
        <v/>
      </c>
      <c r="AC45" s="136" t="str">
        <f>IF(AND(TBL_CIPDRFRESI_LOANPOOL[[#This Row],[QUAL_METHOD]]='$DB.LOOKUP'!$AD$5,TBL_CIPDRFRESI_LOANPOOL[[#This Row],[LOAN_ID]]&lt;&gt;""),COUNTIF(TBL_QUAL_INCOMELISTING_UNITS[INCOMELISTING_LOAN_ID_PROP_ADDR],TBL_CIPDRFRESI_LOANPOOL[[#This Row],[LOAN_ID_PROP_ADDR]]),"")</f>
        <v/>
      </c>
      <c r="AD4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5" s="111" t="str">
        <f>IF(AND(TBL_CIPDRFRESI_LOANPOOL[[#This Row],[QUAL_MIE_UNITS_TOTL]]&gt;0,TBL_CIPDRFRESI_LOANPOOL[[#This Row],[QUAL_MIE_UNITS_TOTL]]&lt;&gt;""),TBL_CIPDRFRESI_LOANPOOL[[#This Row],[QUAL_MIE_UNITS_QUALIFIED]]/TBL_CIPDRFRESI_LOANPOOL[[#This Row],[QUAL_MIE_UNITS_TOTL]],"")</f>
        <v/>
      </c>
      <c r="AF45" s="138" t="str">
        <f>IF(TBL_CIPDRFRESI_LOANPOOL[[#This Row],[QUAL_METHOD]]='$DB.LOOKUP'!$AD$5,HYPERLINK("#QUAL_INCOMELISTING!TARGET_TOP","View/Edit"),"")</f>
        <v/>
      </c>
      <c r="AG45" s="122"/>
      <c r="AH45" s="103"/>
      <c r="AI4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5" s="70" t="str">
        <f>IF(TBL_CIPDRFRESI_LOANPOOL[[#This Row],[LOAN_ID]] = "","",TBL_CIPDRFRESI_LOANPOOL[[#This Row],[LOAN_ID]]&amp;" ("&amp;IF(TBL_CIPDRFRESI_LOANPOOL[[#This Row],[PROP_ADDR_STREET]]="","Address Not Defined",TBL_CIPDRFRESI_LOANPOOL[[#This Row],[PROP_ADDR_STREET]])&amp;")")</f>
        <v/>
      </c>
      <c r="AL4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5" s="27" t="b">
        <f ca="1">IFERROR((IF(APP_CIP_DRFRESI_CERT_DATE&lt;&gt;"",APP_CIP_DRFRESI_CERT_DATE,TODAY())-TBL_CIPDRFRESI_LOANPOOL[[#This Row],[SETTLEMENT_DATE]])&lt;91,TRUE)</f>
        <v>1</v>
      </c>
      <c r="AN45" s="27" t="b">
        <f>COUNTIFS(TBL_CIPDRFRESI_LOANPOOL[LOAN_ID],TBL_CIPDRFRESI_LOANPOOL[[#This Row],[LOAN_ID]],TBL_CIPDRFRESI_LOANPOOL[QUAL_OO_INCOME_MFI_PCT],"&gt;1.15")=0</f>
        <v>1</v>
      </c>
      <c r="AO4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5" s="27" t="b">
        <f>COUNTIFS(TBL_CIPDRFRESI_LOANPOOL[LOAN_ID],TBL_CIPDRFRESI_LOANPOOL[[#This Row],[LOAN_ID]],TBL_CIPDRFRESI_LOANPOOL[QUAL_NIE_FFEIC_MFI_PCT],"&gt;1.15")=0</f>
        <v>1</v>
      </c>
      <c r="AR45" s="29">
        <f>IF(TBL_CIPDRFRESI_LOANPOOL[[#This Row],[MULTIPROP_REC_COUNT]]&lt;&gt;"",TBL_CIPDRFRESI_LOANPOOL[[#This Row],[LOAN_AMOUNT]]/TBL_CIPDRFRESI_LOANPOOL[[#This Row],[MULTIPROP_REC_COUNT]],TBL_CIPDRFRESI_LOANPOOL[[#This Row],[LOAN_AMOUNT]])</f>
        <v>0</v>
      </c>
      <c r="AS45" s="29" t="b">
        <f>TBL_CIPDRFRESI_LOANPOOL[[#This Row],[MULTIPROP_REC_COUNT]]&gt;1</f>
        <v>0</v>
      </c>
      <c r="AT45" s="36">
        <f>IF(TBL_CIPDRFRESI_LOANPOOL[[#This Row],[LOAN_ID]]&lt;&gt;"",COUNTIF(TBL_CIPDRFRESI_LOANPOOL[LOAN_ID],TBL_CIPDRFRESI_LOANPOOL[[#This Row],[LOAN_ID]]),1)</f>
        <v>1</v>
      </c>
      <c r="AU45" s="36">
        <f>IFERROR(MATCH(TBL_CIPDRFRESI_LOANPOOL[[#This Row],[QUAL_METHOD]],RANGE_LOOKUP_QUALMETHODS_CIP_RESIDRF,0),-1)</f>
        <v>-1</v>
      </c>
      <c r="AV4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6" spans="2:53" ht="26.25" customHeight="1" x14ac:dyDescent="0.25">
      <c r="B46" s="25" t="str">
        <f>IF(TBL_CIPDRFRESI_LOANPOOL[[#This Row],[RECORD_STARTED]],IF(TBL_CIPDRFRESI_LOANPOOL[[#This Row],[ERROR_COUNT]]&gt;0,-1,IF(TBL_CIPDRFRESI_LOANPOOL[[#This Row],[REQ_FIELDS_POPULATED]],1,0)),"")</f>
        <v/>
      </c>
      <c r="C46" s="36">
        <f>ROW()-ROW(TBL_CIPDRFRESI_LOANPOOL[[#Headers],[ROW_ID]])</f>
        <v>30</v>
      </c>
      <c r="D46" s="55"/>
      <c r="E46" s="56"/>
      <c r="F46" s="57"/>
      <c r="G46" s="58"/>
      <c r="H46" s="120"/>
      <c r="I46" s="116"/>
      <c r="J46" s="55"/>
      <c r="K46" s="61"/>
      <c r="L46" s="62"/>
      <c r="M46" s="124"/>
      <c r="N46" s="122"/>
      <c r="O46" s="127" t="str">
        <f>IF(TBL_CIPDRFRESI_LOANPOOL[[#This Row],[HUD_MFI]]&lt;&gt;"",TBL_CIPDRFRESI_LOANPOOL[[#This Row],[HUD_MFI]]*1.15,"")</f>
        <v/>
      </c>
      <c r="P46" s="126"/>
      <c r="Q46" s="105"/>
      <c r="R46" s="107"/>
      <c r="S46" s="108" t="str">
        <f>IF(TBL_CIPDRFRESI_LOANPOOL[[#This Row],[MBS_FLAG]]="Yes",SUMIF(TBL_CIPDRFRESI_LOANPOOL[MBS_POOL_ID],TBL_CIPDRFRESI_LOANPOOL[[#This Row],[MBS_POOL_ID]],TBL_CIPDRFRESI_LOANPOOL[LOAN_AMOUNT_ADDR_PORTION]),"")</f>
        <v/>
      </c>
      <c r="T4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6" s="131"/>
      <c r="V46" s="122"/>
      <c r="W46" s="135" t="str">
        <f>IF(AND(TBL_CIPDRFRESI_LOANPOOL[[#This Row],[QUAL_METHOD]]='$DB.LOOKUP'!$AD$3,TBL_CIPDRFRESI_LOANPOOL[[#This Row],[QUAL_OO_ANNUAL_INCOME]]&lt;&gt;"",TBL_CIPDRFRESI_LOANPOOL[[#This Row],[HUD_MFI]]&lt;&gt;""),TBL_CIPDRFRESI_LOANPOOL[[#This Row],[QUAL_OO_ANNUAL_INCOME]]/TBL_CIPDRFRESI_LOANPOOL[[#This Row],[HUD_MFI]],"")</f>
        <v/>
      </c>
      <c r="X46" s="133" t="str">
        <f>IF(AND(TBL_CIPDRFRESI_LOANPOOL[[#This Row],[QUAL_METHOD]]='$DB.LOOKUP'!$AD$4,TBL_CIPDRFRESI_LOANPOOL[[#This Row],[HUD_MFI_115]]&lt;&gt;""),TBL_CIPDRFRESI_LOANPOOL[[#This Row],[HUD_MFI_115]] / 12 * 0.3,"")</f>
        <v/>
      </c>
      <c r="Y46" s="112" t="str">
        <f>IF(AND(TBL_CIPDRFRESI_LOANPOOL[[#This Row],[QUAL_METHOD]]='$DB.LOOKUP'!$AD$4,TBL_CIPDRFRESI_LOANPOOL[[#This Row],[LOAN_ID]]&lt;&gt;""),COUNTIF(TBL_QUAL_RENTROLL_UNITS[RENTROLL_LOAN_ID_PROP_ADDR],TBL_CIPDRFRESI_LOANPOOL[[#This Row],[LOAN_ID_PROP_ADDR]]),"")</f>
        <v/>
      </c>
      <c r="Z46" s="113" t="str">
        <f>IF(AND(TBL_CIPDRFRESI_LOANPOOL[[#This Row],[LOAN_ID]]&lt;&gt;"",TBL_CIPDRFRESI_LOANPOOL[[#This Row],[QUAL_METHOD]]='$DB.LOOKUP'!$AD$4),COUNTIFS(TBL_QUAL_RENTROLL_UNITS[RENTROLL_LOAN_ID_PROP_ADDR],TBL_CIPDRFRESI_LOANPOOL[[#This Row],[LOAN_ID_PROP_ADDR]],TBL_QUAL_RENTROLL_UNITS[RENTROLL_QUALUNIT_FLAG],"Yes"),"")</f>
        <v/>
      </c>
      <c r="AA46" s="111" t="str">
        <f>IF(AND(TBL_CIPDRFRESI_LOANPOOL[[#This Row],[QUAL_MRA_UNITS_TOTL]]&gt;0,TBL_CIPDRFRESI_LOANPOOL[[#This Row],[QUAL_MRA_UNITS_TOTL]]&lt;&gt;""),TBL_CIPDRFRESI_LOANPOOL[[#This Row],[QUAL_MRA_UNITS_QUALIFIED]]/TBL_CIPDRFRESI_LOANPOOL[[#This Row],[QUAL_MRA_UNITS_TOTL]],"")</f>
        <v/>
      </c>
      <c r="AB46" s="137" t="str">
        <f>IF(TBL_CIPDRFRESI_LOANPOOL[[#This Row],[QUAL_METHOD]]='$DB.LOOKUP'!$AD$4,HYPERLINK("#QUAL_RENTROLL!TARGET_TOP","View/Edit"),"")</f>
        <v/>
      </c>
      <c r="AC46" s="136" t="str">
        <f>IF(AND(TBL_CIPDRFRESI_LOANPOOL[[#This Row],[QUAL_METHOD]]='$DB.LOOKUP'!$AD$5,TBL_CIPDRFRESI_LOANPOOL[[#This Row],[LOAN_ID]]&lt;&gt;""),COUNTIF(TBL_QUAL_INCOMELISTING_UNITS[INCOMELISTING_LOAN_ID_PROP_ADDR],TBL_CIPDRFRESI_LOANPOOL[[#This Row],[LOAN_ID_PROP_ADDR]]),"")</f>
        <v/>
      </c>
      <c r="AD4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6" s="111" t="str">
        <f>IF(AND(TBL_CIPDRFRESI_LOANPOOL[[#This Row],[QUAL_MIE_UNITS_TOTL]]&gt;0,TBL_CIPDRFRESI_LOANPOOL[[#This Row],[QUAL_MIE_UNITS_TOTL]]&lt;&gt;""),TBL_CIPDRFRESI_LOANPOOL[[#This Row],[QUAL_MIE_UNITS_QUALIFIED]]/TBL_CIPDRFRESI_LOANPOOL[[#This Row],[QUAL_MIE_UNITS_TOTL]],"")</f>
        <v/>
      </c>
      <c r="AF46" s="138" t="str">
        <f>IF(TBL_CIPDRFRESI_LOANPOOL[[#This Row],[QUAL_METHOD]]='$DB.LOOKUP'!$AD$5,HYPERLINK("#QUAL_INCOMELISTING!TARGET_TOP","View/Edit"),"")</f>
        <v/>
      </c>
      <c r="AG46" s="122"/>
      <c r="AH46" s="103"/>
      <c r="AI4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6" s="70" t="str">
        <f>IF(TBL_CIPDRFRESI_LOANPOOL[[#This Row],[LOAN_ID]] = "","",TBL_CIPDRFRESI_LOANPOOL[[#This Row],[LOAN_ID]]&amp;" ("&amp;IF(TBL_CIPDRFRESI_LOANPOOL[[#This Row],[PROP_ADDR_STREET]]="","Address Not Defined",TBL_CIPDRFRESI_LOANPOOL[[#This Row],[PROP_ADDR_STREET]])&amp;")")</f>
        <v/>
      </c>
      <c r="AL4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6" s="27" t="b">
        <f ca="1">IFERROR((IF(APP_CIP_DRFRESI_CERT_DATE&lt;&gt;"",APP_CIP_DRFRESI_CERT_DATE,TODAY())-TBL_CIPDRFRESI_LOANPOOL[[#This Row],[SETTLEMENT_DATE]])&lt;91,TRUE)</f>
        <v>1</v>
      </c>
      <c r="AN46" s="27" t="b">
        <f>COUNTIFS(TBL_CIPDRFRESI_LOANPOOL[LOAN_ID],TBL_CIPDRFRESI_LOANPOOL[[#This Row],[LOAN_ID]],TBL_CIPDRFRESI_LOANPOOL[QUAL_OO_INCOME_MFI_PCT],"&gt;1.15")=0</f>
        <v>1</v>
      </c>
      <c r="AO4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6" s="27" t="b">
        <f>COUNTIFS(TBL_CIPDRFRESI_LOANPOOL[LOAN_ID],TBL_CIPDRFRESI_LOANPOOL[[#This Row],[LOAN_ID]],TBL_CIPDRFRESI_LOANPOOL[QUAL_NIE_FFEIC_MFI_PCT],"&gt;1.15")=0</f>
        <v>1</v>
      </c>
      <c r="AR46" s="29">
        <f>IF(TBL_CIPDRFRESI_LOANPOOL[[#This Row],[MULTIPROP_REC_COUNT]]&lt;&gt;"",TBL_CIPDRFRESI_LOANPOOL[[#This Row],[LOAN_AMOUNT]]/TBL_CIPDRFRESI_LOANPOOL[[#This Row],[MULTIPROP_REC_COUNT]],TBL_CIPDRFRESI_LOANPOOL[[#This Row],[LOAN_AMOUNT]])</f>
        <v>0</v>
      </c>
      <c r="AS46" s="29" t="b">
        <f>TBL_CIPDRFRESI_LOANPOOL[[#This Row],[MULTIPROP_REC_COUNT]]&gt;1</f>
        <v>0</v>
      </c>
      <c r="AT46" s="36">
        <f>IF(TBL_CIPDRFRESI_LOANPOOL[[#This Row],[LOAN_ID]]&lt;&gt;"",COUNTIF(TBL_CIPDRFRESI_LOANPOOL[LOAN_ID],TBL_CIPDRFRESI_LOANPOOL[[#This Row],[LOAN_ID]]),1)</f>
        <v>1</v>
      </c>
      <c r="AU46" s="36">
        <f>IFERROR(MATCH(TBL_CIPDRFRESI_LOANPOOL[[#This Row],[QUAL_METHOD]],RANGE_LOOKUP_QUALMETHODS_CIP_RESIDRF,0),-1)</f>
        <v>-1</v>
      </c>
      <c r="AV4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7" spans="2:53" ht="26.25" customHeight="1" x14ac:dyDescent="0.25">
      <c r="B47" s="25" t="str">
        <f>IF(TBL_CIPDRFRESI_LOANPOOL[[#This Row],[RECORD_STARTED]],IF(TBL_CIPDRFRESI_LOANPOOL[[#This Row],[ERROR_COUNT]]&gt;0,-1,IF(TBL_CIPDRFRESI_LOANPOOL[[#This Row],[REQ_FIELDS_POPULATED]],1,0)),"")</f>
        <v/>
      </c>
      <c r="C47" s="36">
        <f>ROW()-ROW(TBL_CIPDRFRESI_LOANPOOL[[#Headers],[ROW_ID]])</f>
        <v>31</v>
      </c>
      <c r="D47" s="55"/>
      <c r="E47" s="56"/>
      <c r="F47" s="57"/>
      <c r="G47" s="58"/>
      <c r="H47" s="120"/>
      <c r="I47" s="116"/>
      <c r="J47" s="55"/>
      <c r="K47" s="61"/>
      <c r="L47" s="62"/>
      <c r="M47" s="124"/>
      <c r="N47" s="122"/>
      <c r="O47" s="127" t="str">
        <f>IF(TBL_CIPDRFRESI_LOANPOOL[[#This Row],[HUD_MFI]]&lt;&gt;"",TBL_CIPDRFRESI_LOANPOOL[[#This Row],[HUD_MFI]]*1.15,"")</f>
        <v/>
      </c>
      <c r="P47" s="126"/>
      <c r="Q47" s="105"/>
      <c r="R47" s="107"/>
      <c r="S47" s="108" t="str">
        <f>IF(TBL_CIPDRFRESI_LOANPOOL[[#This Row],[MBS_FLAG]]="Yes",SUMIF(TBL_CIPDRFRESI_LOANPOOL[MBS_POOL_ID],TBL_CIPDRFRESI_LOANPOOL[[#This Row],[MBS_POOL_ID]],TBL_CIPDRFRESI_LOANPOOL[LOAN_AMOUNT_ADDR_PORTION]),"")</f>
        <v/>
      </c>
      <c r="T4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7" s="131"/>
      <c r="V47" s="122"/>
      <c r="W47" s="135" t="str">
        <f>IF(AND(TBL_CIPDRFRESI_LOANPOOL[[#This Row],[QUAL_METHOD]]='$DB.LOOKUP'!$AD$3,TBL_CIPDRFRESI_LOANPOOL[[#This Row],[QUAL_OO_ANNUAL_INCOME]]&lt;&gt;"",TBL_CIPDRFRESI_LOANPOOL[[#This Row],[HUD_MFI]]&lt;&gt;""),TBL_CIPDRFRESI_LOANPOOL[[#This Row],[QUAL_OO_ANNUAL_INCOME]]/TBL_CIPDRFRESI_LOANPOOL[[#This Row],[HUD_MFI]],"")</f>
        <v/>
      </c>
      <c r="X47" s="133" t="str">
        <f>IF(AND(TBL_CIPDRFRESI_LOANPOOL[[#This Row],[QUAL_METHOD]]='$DB.LOOKUP'!$AD$4,TBL_CIPDRFRESI_LOANPOOL[[#This Row],[HUD_MFI_115]]&lt;&gt;""),TBL_CIPDRFRESI_LOANPOOL[[#This Row],[HUD_MFI_115]] / 12 * 0.3,"")</f>
        <v/>
      </c>
      <c r="Y47" s="112" t="str">
        <f>IF(AND(TBL_CIPDRFRESI_LOANPOOL[[#This Row],[QUAL_METHOD]]='$DB.LOOKUP'!$AD$4,TBL_CIPDRFRESI_LOANPOOL[[#This Row],[LOAN_ID]]&lt;&gt;""),COUNTIF(TBL_QUAL_RENTROLL_UNITS[RENTROLL_LOAN_ID_PROP_ADDR],TBL_CIPDRFRESI_LOANPOOL[[#This Row],[LOAN_ID_PROP_ADDR]]),"")</f>
        <v/>
      </c>
      <c r="Z47" s="113" t="str">
        <f>IF(AND(TBL_CIPDRFRESI_LOANPOOL[[#This Row],[LOAN_ID]]&lt;&gt;"",TBL_CIPDRFRESI_LOANPOOL[[#This Row],[QUAL_METHOD]]='$DB.LOOKUP'!$AD$4),COUNTIFS(TBL_QUAL_RENTROLL_UNITS[RENTROLL_LOAN_ID_PROP_ADDR],TBL_CIPDRFRESI_LOANPOOL[[#This Row],[LOAN_ID_PROP_ADDR]],TBL_QUAL_RENTROLL_UNITS[RENTROLL_QUALUNIT_FLAG],"Yes"),"")</f>
        <v/>
      </c>
      <c r="AA47" s="111" t="str">
        <f>IF(AND(TBL_CIPDRFRESI_LOANPOOL[[#This Row],[QUAL_MRA_UNITS_TOTL]]&gt;0,TBL_CIPDRFRESI_LOANPOOL[[#This Row],[QUAL_MRA_UNITS_TOTL]]&lt;&gt;""),TBL_CIPDRFRESI_LOANPOOL[[#This Row],[QUAL_MRA_UNITS_QUALIFIED]]/TBL_CIPDRFRESI_LOANPOOL[[#This Row],[QUAL_MRA_UNITS_TOTL]],"")</f>
        <v/>
      </c>
      <c r="AB47" s="137" t="str">
        <f>IF(TBL_CIPDRFRESI_LOANPOOL[[#This Row],[QUAL_METHOD]]='$DB.LOOKUP'!$AD$4,HYPERLINK("#QUAL_RENTROLL!TARGET_TOP","View/Edit"),"")</f>
        <v/>
      </c>
      <c r="AC47" s="136" t="str">
        <f>IF(AND(TBL_CIPDRFRESI_LOANPOOL[[#This Row],[QUAL_METHOD]]='$DB.LOOKUP'!$AD$5,TBL_CIPDRFRESI_LOANPOOL[[#This Row],[LOAN_ID]]&lt;&gt;""),COUNTIF(TBL_QUAL_INCOMELISTING_UNITS[INCOMELISTING_LOAN_ID_PROP_ADDR],TBL_CIPDRFRESI_LOANPOOL[[#This Row],[LOAN_ID_PROP_ADDR]]),"")</f>
        <v/>
      </c>
      <c r="AD4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7" s="111" t="str">
        <f>IF(AND(TBL_CIPDRFRESI_LOANPOOL[[#This Row],[QUAL_MIE_UNITS_TOTL]]&gt;0,TBL_CIPDRFRESI_LOANPOOL[[#This Row],[QUAL_MIE_UNITS_TOTL]]&lt;&gt;""),TBL_CIPDRFRESI_LOANPOOL[[#This Row],[QUAL_MIE_UNITS_QUALIFIED]]/TBL_CIPDRFRESI_LOANPOOL[[#This Row],[QUAL_MIE_UNITS_TOTL]],"")</f>
        <v/>
      </c>
      <c r="AF47" s="138" t="str">
        <f>IF(TBL_CIPDRFRESI_LOANPOOL[[#This Row],[QUAL_METHOD]]='$DB.LOOKUP'!$AD$5,HYPERLINK("#QUAL_INCOMELISTING!TARGET_TOP","View/Edit"),"")</f>
        <v/>
      </c>
      <c r="AG47" s="122"/>
      <c r="AH47" s="103"/>
      <c r="AI4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7" s="70" t="str">
        <f>IF(TBL_CIPDRFRESI_LOANPOOL[[#This Row],[LOAN_ID]] = "","",TBL_CIPDRFRESI_LOANPOOL[[#This Row],[LOAN_ID]]&amp;" ("&amp;IF(TBL_CIPDRFRESI_LOANPOOL[[#This Row],[PROP_ADDR_STREET]]="","Address Not Defined",TBL_CIPDRFRESI_LOANPOOL[[#This Row],[PROP_ADDR_STREET]])&amp;")")</f>
        <v/>
      </c>
      <c r="AL4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7" s="27" t="b">
        <f ca="1">IFERROR((IF(APP_CIP_DRFRESI_CERT_DATE&lt;&gt;"",APP_CIP_DRFRESI_CERT_DATE,TODAY())-TBL_CIPDRFRESI_LOANPOOL[[#This Row],[SETTLEMENT_DATE]])&lt;91,TRUE)</f>
        <v>1</v>
      </c>
      <c r="AN47" s="27" t="b">
        <f>COUNTIFS(TBL_CIPDRFRESI_LOANPOOL[LOAN_ID],TBL_CIPDRFRESI_LOANPOOL[[#This Row],[LOAN_ID]],TBL_CIPDRFRESI_LOANPOOL[QUAL_OO_INCOME_MFI_PCT],"&gt;1.15")=0</f>
        <v>1</v>
      </c>
      <c r="AO4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7" s="27" t="b">
        <f>COUNTIFS(TBL_CIPDRFRESI_LOANPOOL[LOAN_ID],TBL_CIPDRFRESI_LOANPOOL[[#This Row],[LOAN_ID]],TBL_CIPDRFRESI_LOANPOOL[QUAL_NIE_FFEIC_MFI_PCT],"&gt;1.15")=0</f>
        <v>1</v>
      </c>
      <c r="AR47" s="29">
        <f>IF(TBL_CIPDRFRESI_LOANPOOL[[#This Row],[MULTIPROP_REC_COUNT]]&lt;&gt;"",TBL_CIPDRFRESI_LOANPOOL[[#This Row],[LOAN_AMOUNT]]/TBL_CIPDRFRESI_LOANPOOL[[#This Row],[MULTIPROP_REC_COUNT]],TBL_CIPDRFRESI_LOANPOOL[[#This Row],[LOAN_AMOUNT]])</f>
        <v>0</v>
      </c>
      <c r="AS47" s="29" t="b">
        <f>TBL_CIPDRFRESI_LOANPOOL[[#This Row],[MULTIPROP_REC_COUNT]]&gt;1</f>
        <v>0</v>
      </c>
      <c r="AT47" s="36">
        <f>IF(TBL_CIPDRFRESI_LOANPOOL[[#This Row],[LOAN_ID]]&lt;&gt;"",COUNTIF(TBL_CIPDRFRESI_LOANPOOL[LOAN_ID],TBL_CIPDRFRESI_LOANPOOL[[#This Row],[LOAN_ID]]),1)</f>
        <v>1</v>
      </c>
      <c r="AU47" s="36">
        <f>IFERROR(MATCH(TBL_CIPDRFRESI_LOANPOOL[[#This Row],[QUAL_METHOD]],RANGE_LOOKUP_QUALMETHODS_CIP_RESIDRF,0),-1)</f>
        <v>-1</v>
      </c>
      <c r="AV4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8" spans="2:53" ht="26.25" customHeight="1" x14ac:dyDescent="0.25">
      <c r="B48" s="25" t="str">
        <f>IF(TBL_CIPDRFRESI_LOANPOOL[[#This Row],[RECORD_STARTED]],IF(TBL_CIPDRFRESI_LOANPOOL[[#This Row],[ERROR_COUNT]]&gt;0,-1,IF(TBL_CIPDRFRESI_LOANPOOL[[#This Row],[REQ_FIELDS_POPULATED]],1,0)),"")</f>
        <v/>
      </c>
      <c r="C48" s="36">
        <f>ROW()-ROW(TBL_CIPDRFRESI_LOANPOOL[[#Headers],[ROW_ID]])</f>
        <v>32</v>
      </c>
      <c r="D48" s="55"/>
      <c r="E48" s="56"/>
      <c r="F48" s="57"/>
      <c r="G48" s="58"/>
      <c r="H48" s="120"/>
      <c r="I48" s="116"/>
      <c r="J48" s="55"/>
      <c r="K48" s="61"/>
      <c r="L48" s="62"/>
      <c r="M48" s="124"/>
      <c r="N48" s="122"/>
      <c r="O48" s="127" t="str">
        <f>IF(TBL_CIPDRFRESI_LOANPOOL[[#This Row],[HUD_MFI]]&lt;&gt;"",TBL_CIPDRFRESI_LOANPOOL[[#This Row],[HUD_MFI]]*1.15,"")</f>
        <v/>
      </c>
      <c r="P48" s="126"/>
      <c r="Q48" s="105"/>
      <c r="R48" s="107"/>
      <c r="S48" s="108" t="str">
        <f>IF(TBL_CIPDRFRESI_LOANPOOL[[#This Row],[MBS_FLAG]]="Yes",SUMIF(TBL_CIPDRFRESI_LOANPOOL[MBS_POOL_ID],TBL_CIPDRFRESI_LOANPOOL[[#This Row],[MBS_POOL_ID]],TBL_CIPDRFRESI_LOANPOOL[LOAN_AMOUNT_ADDR_PORTION]),"")</f>
        <v/>
      </c>
      <c r="T4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8" s="131"/>
      <c r="V48" s="122"/>
      <c r="W48" s="135" t="str">
        <f>IF(AND(TBL_CIPDRFRESI_LOANPOOL[[#This Row],[QUAL_METHOD]]='$DB.LOOKUP'!$AD$3,TBL_CIPDRFRESI_LOANPOOL[[#This Row],[QUAL_OO_ANNUAL_INCOME]]&lt;&gt;"",TBL_CIPDRFRESI_LOANPOOL[[#This Row],[HUD_MFI]]&lt;&gt;""),TBL_CIPDRFRESI_LOANPOOL[[#This Row],[QUAL_OO_ANNUAL_INCOME]]/TBL_CIPDRFRESI_LOANPOOL[[#This Row],[HUD_MFI]],"")</f>
        <v/>
      </c>
      <c r="X48" s="133" t="str">
        <f>IF(AND(TBL_CIPDRFRESI_LOANPOOL[[#This Row],[QUAL_METHOD]]='$DB.LOOKUP'!$AD$4,TBL_CIPDRFRESI_LOANPOOL[[#This Row],[HUD_MFI_115]]&lt;&gt;""),TBL_CIPDRFRESI_LOANPOOL[[#This Row],[HUD_MFI_115]] / 12 * 0.3,"")</f>
        <v/>
      </c>
      <c r="Y48" s="112" t="str">
        <f>IF(AND(TBL_CIPDRFRESI_LOANPOOL[[#This Row],[QUAL_METHOD]]='$DB.LOOKUP'!$AD$4,TBL_CIPDRFRESI_LOANPOOL[[#This Row],[LOAN_ID]]&lt;&gt;""),COUNTIF(TBL_QUAL_RENTROLL_UNITS[RENTROLL_LOAN_ID_PROP_ADDR],TBL_CIPDRFRESI_LOANPOOL[[#This Row],[LOAN_ID_PROP_ADDR]]),"")</f>
        <v/>
      </c>
      <c r="Z48" s="113" t="str">
        <f>IF(AND(TBL_CIPDRFRESI_LOANPOOL[[#This Row],[LOAN_ID]]&lt;&gt;"",TBL_CIPDRFRESI_LOANPOOL[[#This Row],[QUAL_METHOD]]='$DB.LOOKUP'!$AD$4),COUNTIFS(TBL_QUAL_RENTROLL_UNITS[RENTROLL_LOAN_ID_PROP_ADDR],TBL_CIPDRFRESI_LOANPOOL[[#This Row],[LOAN_ID_PROP_ADDR]],TBL_QUAL_RENTROLL_UNITS[RENTROLL_QUALUNIT_FLAG],"Yes"),"")</f>
        <v/>
      </c>
      <c r="AA48" s="111" t="str">
        <f>IF(AND(TBL_CIPDRFRESI_LOANPOOL[[#This Row],[QUAL_MRA_UNITS_TOTL]]&gt;0,TBL_CIPDRFRESI_LOANPOOL[[#This Row],[QUAL_MRA_UNITS_TOTL]]&lt;&gt;""),TBL_CIPDRFRESI_LOANPOOL[[#This Row],[QUAL_MRA_UNITS_QUALIFIED]]/TBL_CIPDRFRESI_LOANPOOL[[#This Row],[QUAL_MRA_UNITS_TOTL]],"")</f>
        <v/>
      </c>
      <c r="AB48" s="137" t="str">
        <f>IF(TBL_CIPDRFRESI_LOANPOOL[[#This Row],[QUAL_METHOD]]='$DB.LOOKUP'!$AD$4,HYPERLINK("#QUAL_RENTROLL!TARGET_TOP","View/Edit"),"")</f>
        <v/>
      </c>
      <c r="AC48" s="136" t="str">
        <f>IF(AND(TBL_CIPDRFRESI_LOANPOOL[[#This Row],[QUAL_METHOD]]='$DB.LOOKUP'!$AD$5,TBL_CIPDRFRESI_LOANPOOL[[#This Row],[LOAN_ID]]&lt;&gt;""),COUNTIF(TBL_QUAL_INCOMELISTING_UNITS[INCOMELISTING_LOAN_ID_PROP_ADDR],TBL_CIPDRFRESI_LOANPOOL[[#This Row],[LOAN_ID_PROP_ADDR]]),"")</f>
        <v/>
      </c>
      <c r="AD4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8" s="111" t="str">
        <f>IF(AND(TBL_CIPDRFRESI_LOANPOOL[[#This Row],[QUAL_MIE_UNITS_TOTL]]&gt;0,TBL_CIPDRFRESI_LOANPOOL[[#This Row],[QUAL_MIE_UNITS_TOTL]]&lt;&gt;""),TBL_CIPDRFRESI_LOANPOOL[[#This Row],[QUAL_MIE_UNITS_QUALIFIED]]/TBL_CIPDRFRESI_LOANPOOL[[#This Row],[QUAL_MIE_UNITS_TOTL]],"")</f>
        <v/>
      </c>
      <c r="AF48" s="138" t="str">
        <f>IF(TBL_CIPDRFRESI_LOANPOOL[[#This Row],[QUAL_METHOD]]='$DB.LOOKUP'!$AD$5,HYPERLINK("#QUAL_INCOMELISTING!TARGET_TOP","View/Edit"),"")</f>
        <v/>
      </c>
      <c r="AG48" s="122"/>
      <c r="AH48" s="103"/>
      <c r="AI4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8" s="70" t="str">
        <f>IF(TBL_CIPDRFRESI_LOANPOOL[[#This Row],[LOAN_ID]] = "","",TBL_CIPDRFRESI_LOANPOOL[[#This Row],[LOAN_ID]]&amp;" ("&amp;IF(TBL_CIPDRFRESI_LOANPOOL[[#This Row],[PROP_ADDR_STREET]]="","Address Not Defined",TBL_CIPDRFRESI_LOANPOOL[[#This Row],[PROP_ADDR_STREET]])&amp;")")</f>
        <v/>
      </c>
      <c r="AL4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8" s="27" t="b">
        <f ca="1">IFERROR((IF(APP_CIP_DRFRESI_CERT_DATE&lt;&gt;"",APP_CIP_DRFRESI_CERT_DATE,TODAY())-TBL_CIPDRFRESI_LOANPOOL[[#This Row],[SETTLEMENT_DATE]])&lt;91,TRUE)</f>
        <v>1</v>
      </c>
      <c r="AN48" s="27" t="b">
        <f>COUNTIFS(TBL_CIPDRFRESI_LOANPOOL[LOAN_ID],TBL_CIPDRFRESI_LOANPOOL[[#This Row],[LOAN_ID]],TBL_CIPDRFRESI_LOANPOOL[QUAL_OO_INCOME_MFI_PCT],"&gt;1.15")=0</f>
        <v>1</v>
      </c>
      <c r="AO4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8" s="27" t="b">
        <f>COUNTIFS(TBL_CIPDRFRESI_LOANPOOL[LOAN_ID],TBL_CIPDRFRESI_LOANPOOL[[#This Row],[LOAN_ID]],TBL_CIPDRFRESI_LOANPOOL[QUAL_NIE_FFEIC_MFI_PCT],"&gt;1.15")=0</f>
        <v>1</v>
      </c>
      <c r="AR48" s="29">
        <f>IF(TBL_CIPDRFRESI_LOANPOOL[[#This Row],[MULTIPROP_REC_COUNT]]&lt;&gt;"",TBL_CIPDRFRESI_LOANPOOL[[#This Row],[LOAN_AMOUNT]]/TBL_CIPDRFRESI_LOANPOOL[[#This Row],[MULTIPROP_REC_COUNT]],TBL_CIPDRFRESI_LOANPOOL[[#This Row],[LOAN_AMOUNT]])</f>
        <v>0</v>
      </c>
      <c r="AS48" s="29" t="b">
        <f>TBL_CIPDRFRESI_LOANPOOL[[#This Row],[MULTIPROP_REC_COUNT]]&gt;1</f>
        <v>0</v>
      </c>
      <c r="AT48" s="36">
        <f>IF(TBL_CIPDRFRESI_LOANPOOL[[#This Row],[LOAN_ID]]&lt;&gt;"",COUNTIF(TBL_CIPDRFRESI_LOANPOOL[LOAN_ID],TBL_CIPDRFRESI_LOANPOOL[[#This Row],[LOAN_ID]]),1)</f>
        <v>1</v>
      </c>
      <c r="AU48" s="36">
        <f>IFERROR(MATCH(TBL_CIPDRFRESI_LOANPOOL[[#This Row],[QUAL_METHOD]],RANGE_LOOKUP_QUALMETHODS_CIP_RESIDRF,0),-1)</f>
        <v>-1</v>
      </c>
      <c r="AV4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9" spans="2:53" ht="26.25" customHeight="1" x14ac:dyDescent="0.25">
      <c r="B49" s="25" t="str">
        <f>IF(TBL_CIPDRFRESI_LOANPOOL[[#This Row],[RECORD_STARTED]],IF(TBL_CIPDRFRESI_LOANPOOL[[#This Row],[ERROR_COUNT]]&gt;0,-1,IF(TBL_CIPDRFRESI_LOANPOOL[[#This Row],[REQ_FIELDS_POPULATED]],1,0)),"")</f>
        <v/>
      </c>
      <c r="C49" s="36">
        <f>ROW()-ROW(TBL_CIPDRFRESI_LOANPOOL[[#Headers],[ROW_ID]])</f>
        <v>33</v>
      </c>
      <c r="D49" s="55"/>
      <c r="E49" s="56"/>
      <c r="F49" s="57"/>
      <c r="G49" s="58"/>
      <c r="H49" s="120"/>
      <c r="I49" s="116"/>
      <c r="J49" s="55"/>
      <c r="K49" s="61"/>
      <c r="L49" s="62"/>
      <c r="M49" s="124"/>
      <c r="N49" s="122"/>
      <c r="O49" s="127" t="str">
        <f>IF(TBL_CIPDRFRESI_LOANPOOL[[#This Row],[HUD_MFI]]&lt;&gt;"",TBL_CIPDRFRESI_LOANPOOL[[#This Row],[HUD_MFI]]*1.15,"")</f>
        <v/>
      </c>
      <c r="P49" s="126"/>
      <c r="Q49" s="105"/>
      <c r="R49" s="107"/>
      <c r="S49" s="108" t="str">
        <f>IF(TBL_CIPDRFRESI_LOANPOOL[[#This Row],[MBS_FLAG]]="Yes",SUMIF(TBL_CIPDRFRESI_LOANPOOL[MBS_POOL_ID],TBL_CIPDRFRESI_LOANPOOL[[#This Row],[MBS_POOL_ID]],TBL_CIPDRFRESI_LOANPOOL[LOAN_AMOUNT_ADDR_PORTION]),"")</f>
        <v/>
      </c>
      <c r="T4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9" s="131"/>
      <c r="V49" s="122"/>
      <c r="W49" s="135" t="str">
        <f>IF(AND(TBL_CIPDRFRESI_LOANPOOL[[#This Row],[QUAL_METHOD]]='$DB.LOOKUP'!$AD$3,TBL_CIPDRFRESI_LOANPOOL[[#This Row],[QUAL_OO_ANNUAL_INCOME]]&lt;&gt;"",TBL_CIPDRFRESI_LOANPOOL[[#This Row],[HUD_MFI]]&lt;&gt;""),TBL_CIPDRFRESI_LOANPOOL[[#This Row],[QUAL_OO_ANNUAL_INCOME]]/TBL_CIPDRFRESI_LOANPOOL[[#This Row],[HUD_MFI]],"")</f>
        <v/>
      </c>
      <c r="X49" s="133" t="str">
        <f>IF(AND(TBL_CIPDRFRESI_LOANPOOL[[#This Row],[QUAL_METHOD]]='$DB.LOOKUP'!$AD$4,TBL_CIPDRFRESI_LOANPOOL[[#This Row],[HUD_MFI_115]]&lt;&gt;""),TBL_CIPDRFRESI_LOANPOOL[[#This Row],[HUD_MFI_115]] / 12 * 0.3,"")</f>
        <v/>
      </c>
      <c r="Y49" s="112" t="str">
        <f>IF(AND(TBL_CIPDRFRESI_LOANPOOL[[#This Row],[QUAL_METHOD]]='$DB.LOOKUP'!$AD$4,TBL_CIPDRFRESI_LOANPOOL[[#This Row],[LOAN_ID]]&lt;&gt;""),COUNTIF(TBL_QUAL_RENTROLL_UNITS[RENTROLL_LOAN_ID_PROP_ADDR],TBL_CIPDRFRESI_LOANPOOL[[#This Row],[LOAN_ID_PROP_ADDR]]),"")</f>
        <v/>
      </c>
      <c r="Z49" s="113" t="str">
        <f>IF(AND(TBL_CIPDRFRESI_LOANPOOL[[#This Row],[LOAN_ID]]&lt;&gt;"",TBL_CIPDRFRESI_LOANPOOL[[#This Row],[QUAL_METHOD]]='$DB.LOOKUP'!$AD$4),COUNTIFS(TBL_QUAL_RENTROLL_UNITS[RENTROLL_LOAN_ID_PROP_ADDR],TBL_CIPDRFRESI_LOANPOOL[[#This Row],[LOAN_ID_PROP_ADDR]],TBL_QUAL_RENTROLL_UNITS[RENTROLL_QUALUNIT_FLAG],"Yes"),"")</f>
        <v/>
      </c>
      <c r="AA49" s="111" t="str">
        <f>IF(AND(TBL_CIPDRFRESI_LOANPOOL[[#This Row],[QUAL_MRA_UNITS_TOTL]]&gt;0,TBL_CIPDRFRESI_LOANPOOL[[#This Row],[QUAL_MRA_UNITS_TOTL]]&lt;&gt;""),TBL_CIPDRFRESI_LOANPOOL[[#This Row],[QUAL_MRA_UNITS_QUALIFIED]]/TBL_CIPDRFRESI_LOANPOOL[[#This Row],[QUAL_MRA_UNITS_TOTL]],"")</f>
        <v/>
      </c>
      <c r="AB49" s="137" t="str">
        <f>IF(TBL_CIPDRFRESI_LOANPOOL[[#This Row],[QUAL_METHOD]]='$DB.LOOKUP'!$AD$4,HYPERLINK("#QUAL_RENTROLL!TARGET_TOP","View/Edit"),"")</f>
        <v/>
      </c>
      <c r="AC49" s="136" t="str">
        <f>IF(AND(TBL_CIPDRFRESI_LOANPOOL[[#This Row],[QUAL_METHOD]]='$DB.LOOKUP'!$AD$5,TBL_CIPDRFRESI_LOANPOOL[[#This Row],[LOAN_ID]]&lt;&gt;""),COUNTIF(TBL_QUAL_INCOMELISTING_UNITS[INCOMELISTING_LOAN_ID_PROP_ADDR],TBL_CIPDRFRESI_LOANPOOL[[#This Row],[LOAN_ID_PROP_ADDR]]),"")</f>
        <v/>
      </c>
      <c r="AD4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9" s="111" t="str">
        <f>IF(AND(TBL_CIPDRFRESI_LOANPOOL[[#This Row],[QUAL_MIE_UNITS_TOTL]]&gt;0,TBL_CIPDRFRESI_LOANPOOL[[#This Row],[QUAL_MIE_UNITS_TOTL]]&lt;&gt;""),TBL_CIPDRFRESI_LOANPOOL[[#This Row],[QUAL_MIE_UNITS_QUALIFIED]]/TBL_CIPDRFRESI_LOANPOOL[[#This Row],[QUAL_MIE_UNITS_TOTL]],"")</f>
        <v/>
      </c>
      <c r="AF49" s="138" t="str">
        <f>IF(TBL_CIPDRFRESI_LOANPOOL[[#This Row],[QUAL_METHOD]]='$DB.LOOKUP'!$AD$5,HYPERLINK("#QUAL_INCOMELISTING!TARGET_TOP","View/Edit"),"")</f>
        <v/>
      </c>
      <c r="AG49" s="122"/>
      <c r="AH49" s="103"/>
      <c r="AI4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9" s="70" t="str">
        <f>IF(TBL_CIPDRFRESI_LOANPOOL[[#This Row],[LOAN_ID]] = "","",TBL_CIPDRFRESI_LOANPOOL[[#This Row],[LOAN_ID]]&amp;" ("&amp;IF(TBL_CIPDRFRESI_LOANPOOL[[#This Row],[PROP_ADDR_STREET]]="","Address Not Defined",TBL_CIPDRFRESI_LOANPOOL[[#This Row],[PROP_ADDR_STREET]])&amp;")")</f>
        <v/>
      </c>
      <c r="AL4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9" s="27" t="b">
        <f ca="1">IFERROR((IF(APP_CIP_DRFRESI_CERT_DATE&lt;&gt;"",APP_CIP_DRFRESI_CERT_DATE,TODAY())-TBL_CIPDRFRESI_LOANPOOL[[#This Row],[SETTLEMENT_DATE]])&lt;91,TRUE)</f>
        <v>1</v>
      </c>
      <c r="AN49" s="27" t="b">
        <f>COUNTIFS(TBL_CIPDRFRESI_LOANPOOL[LOAN_ID],TBL_CIPDRFRESI_LOANPOOL[[#This Row],[LOAN_ID]],TBL_CIPDRFRESI_LOANPOOL[QUAL_OO_INCOME_MFI_PCT],"&gt;1.15")=0</f>
        <v>1</v>
      </c>
      <c r="AO4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9" s="27" t="b">
        <f>COUNTIFS(TBL_CIPDRFRESI_LOANPOOL[LOAN_ID],TBL_CIPDRFRESI_LOANPOOL[[#This Row],[LOAN_ID]],TBL_CIPDRFRESI_LOANPOOL[QUAL_NIE_FFEIC_MFI_PCT],"&gt;1.15")=0</f>
        <v>1</v>
      </c>
      <c r="AR49" s="29">
        <f>IF(TBL_CIPDRFRESI_LOANPOOL[[#This Row],[MULTIPROP_REC_COUNT]]&lt;&gt;"",TBL_CIPDRFRESI_LOANPOOL[[#This Row],[LOAN_AMOUNT]]/TBL_CIPDRFRESI_LOANPOOL[[#This Row],[MULTIPROP_REC_COUNT]],TBL_CIPDRFRESI_LOANPOOL[[#This Row],[LOAN_AMOUNT]])</f>
        <v>0</v>
      </c>
      <c r="AS49" s="29" t="b">
        <f>TBL_CIPDRFRESI_LOANPOOL[[#This Row],[MULTIPROP_REC_COUNT]]&gt;1</f>
        <v>0</v>
      </c>
      <c r="AT49" s="36">
        <f>IF(TBL_CIPDRFRESI_LOANPOOL[[#This Row],[LOAN_ID]]&lt;&gt;"",COUNTIF(TBL_CIPDRFRESI_LOANPOOL[LOAN_ID],TBL_CIPDRFRESI_LOANPOOL[[#This Row],[LOAN_ID]]),1)</f>
        <v>1</v>
      </c>
      <c r="AU49" s="36">
        <f>IFERROR(MATCH(TBL_CIPDRFRESI_LOANPOOL[[#This Row],[QUAL_METHOD]],RANGE_LOOKUP_QUALMETHODS_CIP_RESIDRF,0),-1)</f>
        <v>-1</v>
      </c>
      <c r="AV4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0" spans="2:53" ht="26.25" customHeight="1" x14ac:dyDescent="0.25">
      <c r="B50" s="25" t="str">
        <f>IF(TBL_CIPDRFRESI_LOANPOOL[[#This Row],[RECORD_STARTED]],IF(TBL_CIPDRFRESI_LOANPOOL[[#This Row],[ERROR_COUNT]]&gt;0,-1,IF(TBL_CIPDRFRESI_LOANPOOL[[#This Row],[REQ_FIELDS_POPULATED]],1,0)),"")</f>
        <v/>
      </c>
      <c r="C50" s="36">
        <f>ROW()-ROW(TBL_CIPDRFRESI_LOANPOOL[[#Headers],[ROW_ID]])</f>
        <v>34</v>
      </c>
      <c r="D50" s="55"/>
      <c r="E50" s="56"/>
      <c r="F50" s="57"/>
      <c r="G50" s="58"/>
      <c r="H50" s="120"/>
      <c r="I50" s="116"/>
      <c r="J50" s="55"/>
      <c r="K50" s="61"/>
      <c r="L50" s="62"/>
      <c r="M50" s="124"/>
      <c r="N50" s="122"/>
      <c r="O50" s="127" t="str">
        <f>IF(TBL_CIPDRFRESI_LOANPOOL[[#This Row],[HUD_MFI]]&lt;&gt;"",TBL_CIPDRFRESI_LOANPOOL[[#This Row],[HUD_MFI]]*1.15,"")</f>
        <v/>
      </c>
      <c r="P50" s="126"/>
      <c r="Q50" s="105"/>
      <c r="R50" s="107"/>
      <c r="S50" s="108" t="str">
        <f>IF(TBL_CIPDRFRESI_LOANPOOL[[#This Row],[MBS_FLAG]]="Yes",SUMIF(TBL_CIPDRFRESI_LOANPOOL[MBS_POOL_ID],TBL_CIPDRFRESI_LOANPOOL[[#This Row],[MBS_POOL_ID]],TBL_CIPDRFRESI_LOANPOOL[LOAN_AMOUNT_ADDR_PORTION]),"")</f>
        <v/>
      </c>
      <c r="T5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0" s="131"/>
      <c r="V50" s="122"/>
      <c r="W50" s="135" t="str">
        <f>IF(AND(TBL_CIPDRFRESI_LOANPOOL[[#This Row],[QUAL_METHOD]]='$DB.LOOKUP'!$AD$3,TBL_CIPDRFRESI_LOANPOOL[[#This Row],[QUAL_OO_ANNUAL_INCOME]]&lt;&gt;"",TBL_CIPDRFRESI_LOANPOOL[[#This Row],[HUD_MFI]]&lt;&gt;""),TBL_CIPDRFRESI_LOANPOOL[[#This Row],[QUAL_OO_ANNUAL_INCOME]]/TBL_CIPDRFRESI_LOANPOOL[[#This Row],[HUD_MFI]],"")</f>
        <v/>
      </c>
      <c r="X50" s="133" t="str">
        <f>IF(AND(TBL_CIPDRFRESI_LOANPOOL[[#This Row],[QUAL_METHOD]]='$DB.LOOKUP'!$AD$4,TBL_CIPDRFRESI_LOANPOOL[[#This Row],[HUD_MFI_115]]&lt;&gt;""),TBL_CIPDRFRESI_LOANPOOL[[#This Row],[HUD_MFI_115]] / 12 * 0.3,"")</f>
        <v/>
      </c>
      <c r="Y50" s="112" t="str">
        <f>IF(AND(TBL_CIPDRFRESI_LOANPOOL[[#This Row],[QUAL_METHOD]]='$DB.LOOKUP'!$AD$4,TBL_CIPDRFRESI_LOANPOOL[[#This Row],[LOAN_ID]]&lt;&gt;""),COUNTIF(TBL_QUAL_RENTROLL_UNITS[RENTROLL_LOAN_ID_PROP_ADDR],TBL_CIPDRFRESI_LOANPOOL[[#This Row],[LOAN_ID_PROP_ADDR]]),"")</f>
        <v/>
      </c>
      <c r="Z50" s="113" t="str">
        <f>IF(AND(TBL_CIPDRFRESI_LOANPOOL[[#This Row],[LOAN_ID]]&lt;&gt;"",TBL_CIPDRFRESI_LOANPOOL[[#This Row],[QUAL_METHOD]]='$DB.LOOKUP'!$AD$4),COUNTIFS(TBL_QUAL_RENTROLL_UNITS[RENTROLL_LOAN_ID_PROP_ADDR],TBL_CIPDRFRESI_LOANPOOL[[#This Row],[LOAN_ID_PROP_ADDR]],TBL_QUAL_RENTROLL_UNITS[RENTROLL_QUALUNIT_FLAG],"Yes"),"")</f>
        <v/>
      </c>
      <c r="AA50" s="111" t="str">
        <f>IF(AND(TBL_CIPDRFRESI_LOANPOOL[[#This Row],[QUAL_MRA_UNITS_TOTL]]&gt;0,TBL_CIPDRFRESI_LOANPOOL[[#This Row],[QUAL_MRA_UNITS_TOTL]]&lt;&gt;""),TBL_CIPDRFRESI_LOANPOOL[[#This Row],[QUAL_MRA_UNITS_QUALIFIED]]/TBL_CIPDRFRESI_LOANPOOL[[#This Row],[QUAL_MRA_UNITS_TOTL]],"")</f>
        <v/>
      </c>
      <c r="AB50" s="137" t="str">
        <f>IF(TBL_CIPDRFRESI_LOANPOOL[[#This Row],[QUAL_METHOD]]='$DB.LOOKUP'!$AD$4,HYPERLINK("#QUAL_RENTROLL!TARGET_TOP","View/Edit"),"")</f>
        <v/>
      </c>
      <c r="AC50" s="136" t="str">
        <f>IF(AND(TBL_CIPDRFRESI_LOANPOOL[[#This Row],[QUAL_METHOD]]='$DB.LOOKUP'!$AD$5,TBL_CIPDRFRESI_LOANPOOL[[#This Row],[LOAN_ID]]&lt;&gt;""),COUNTIF(TBL_QUAL_INCOMELISTING_UNITS[INCOMELISTING_LOAN_ID_PROP_ADDR],TBL_CIPDRFRESI_LOANPOOL[[#This Row],[LOAN_ID_PROP_ADDR]]),"")</f>
        <v/>
      </c>
      <c r="AD5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0" s="111" t="str">
        <f>IF(AND(TBL_CIPDRFRESI_LOANPOOL[[#This Row],[QUAL_MIE_UNITS_TOTL]]&gt;0,TBL_CIPDRFRESI_LOANPOOL[[#This Row],[QUAL_MIE_UNITS_TOTL]]&lt;&gt;""),TBL_CIPDRFRESI_LOANPOOL[[#This Row],[QUAL_MIE_UNITS_QUALIFIED]]/TBL_CIPDRFRESI_LOANPOOL[[#This Row],[QUAL_MIE_UNITS_TOTL]],"")</f>
        <v/>
      </c>
      <c r="AF50" s="138" t="str">
        <f>IF(TBL_CIPDRFRESI_LOANPOOL[[#This Row],[QUAL_METHOD]]='$DB.LOOKUP'!$AD$5,HYPERLINK("#QUAL_INCOMELISTING!TARGET_TOP","View/Edit"),"")</f>
        <v/>
      </c>
      <c r="AG50" s="122"/>
      <c r="AH50" s="103"/>
      <c r="AI5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0" s="70" t="str">
        <f>IF(TBL_CIPDRFRESI_LOANPOOL[[#This Row],[LOAN_ID]] = "","",TBL_CIPDRFRESI_LOANPOOL[[#This Row],[LOAN_ID]]&amp;" ("&amp;IF(TBL_CIPDRFRESI_LOANPOOL[[#This Row],[PROP_ADDR_STREET]]="","Address Not Defined",TBL_CIPDRFRESI_LOANPOOL[[#This Row],[PROP_ADDR_STREET]])&amp;")")</f>
        <v/>
      </c>
      <c r="AL5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0" s="27" t="b">
        <f ca="1">IFERROR((IF(APP_CIP_DRFRESI_CERT_DATE&lt;&gt;"",APP_CIP_DRFRESI_CERT_DATE,TODAY())-TBL_CIPDRFRESI_LOANPOOL[[#This Row],[SETTLEMENT_DATE]])&lt;91,TRUE)</f>
        <v>1</v>
      </c>
      <c r="AN50" s="27" t="b">
        <f>COUNTIFS(TBL_CIPDRFRESI_LOANPOOL[LOAN_ID],TBL_CIPDRFRESI_LOANPOOL[[#This Row],[LOAN_ID]],TBL_CIPDRFRESI_LOANPOOL[QUAL_OO_INCOME_MFI_PCT],"&gt;1.15")=0</f>
        <v>1</v>
      </c>
      <c r="AO5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0" s="27" t="b">
        <f>COUNTIFS(TBL_CIPDRFRESI_LOANPOOL[LOAN_ID],TBL_CIPDRFRESI_LOANPOOL[[#This Row],[LOAN_ID]],TBL_CIPDRFRESI_LOANPOOL[QUAL_NIE_FFEIC_MFI_PCT],"&gt;1.15")=0</f>
        <v>1</v>
      </c>
      <c r="AR50" s="29">
        <f>IF(TBL_CIPDRFRESI_LOANPOOL[[#This Row],[MULTIPROP_REC_COUNT]]&lt;&gt;"",TBL_CIPDRFRESI_LOANPOOL[[#This Row],[LOAN_AMOUNT]]/TBL_CIPDRFRESI_LOANPOOL[[#This Row],[MULTIPROP_REC_COUNT]],TBL_CIPDRFRESI_LOANPOOL[[#This Row],[LOAN_AMOUNT]])</f>
        <v>0</v>
      </c>
      <c r="AS50" s="29" t="b">
        <f>TBL_CIPDRFRESI_LOANPOOL[[#This Row],[MULTIPROP_REC_COUNT]]&gt;1</f>
        <v>0</v>
      </c>
      <c r="AT50" s="36">
        <f>IF(TBL_CIPDRFRESI_LOANPOOL[[#This Row],[LOAN_ID]]&lt;&gt;"",COUNTIF(TBL_CIPDRFRESI_LOANPOOL[LOAN_ID],TBL_CIPDRFRESI_LOANPOOL[[#This Row],[LOAN_ID]]),1)</f>
        <v>1</v>
      </c>
      <c r="AU50" s="36">
        <f>IFERROR(MATCH(TBL_CIPDRFRESI_LOANPOOL[[#This Row],[QUAL_METHOD]],RANGE_LOOKUP_QUALMETHODS_CIP_RESIDRF,0),-1)</f>
        <v>-1</v>
      </c>
      <c r="AV5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1" spans="2:53" ht="26.25" customHeight="1" x14ac:dyDescent="0.25">
      <c r="B51" s="25" t="str">
        <f>IF(TBL_CIPDRFRESI_LOANPOOL[[#This Row],[RECORD_STARTED]],IF(TBL_CIPDRFRESI_LOANPOOL[[#This Row],[ERROR_COUNT]]&gt;0,-1,IF(TBL_CIPDRFRESI_LOANPOOL[[#This Row],[REQ_FIELDS_POPULATED]],1,0)),"")</f>
        <v/>
      </c>
      <c r="C51" s="36">
        <f>ROW()-ROW(TBL_CIPDRFRESI_LOANPOOL[[#Headers],[ROW_ID]])</f>
        <v>35</v>
      </c>
      <c r="D51" s="55"/>
      <c r="E51" s="56"/>
      <c r="F51" s="57"/>
      <c r="G51" s="58"/>
      <c r="H51" s="120"/>
      <c r="I51" s="116"/>
      <c r="J51" s="55"/>
      <c r="K51" s="61"/>
      <c r="L51" s="62"/>
      <c r="M51" s="124"/>
      <c r="N51" s="122"/>
      <c r="O51" s="127" t="str">
        <f>IF(TBL_CIPDRFRESI_LOANPOOL[[#This Row],[HUD_MFI]]&lt;&gt;"",TBL_CIPDRFRESI_LOANPOOL[[#This Row],[HUD_MFI]]*1.15,"")</f>
        <v/>
      </c>
      <c r="P51" s="126"/>
      <c r="Q51" s="105"/>
      <c r="R51" s="107"/>
      <c r="S51" s="108" t="str">
        <f>IF(TBL_CIPDRFRESI_LOANPOOL[[#This Row],[MBS_FLAG]]="Yes",SUMIF(TBL_CIPDRFRESI_LOANPOOL[MBS_POOL_ID],TBL_CIPDRFRESI_LOANPOOL[[#This Row],[MBS_POOL_ID]],TBL_CIPDRFRESI_LOANPOOL[LOAN_AMOUNT_ADDR_PORTION]),"")</f>
        <v/>
      </c>
      <c r="T5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1" s="131"/>
      <c r="V51" s="122"/>
      <c r="W51" s="135" t="str">
        <f>IF(AND(TBL_CIPDRFRESI_LOANPOOL[[#This Row],[QUAL_METHOD]]='$DB.LOOKUP'!$AD$3,TBL_CIPDRFRESI_LOANPOOL[[#This Row],[QUAL_OO_ANNUAL_INCOME]]&lt;&gt;"",TBL_CIPDRFRESI_LOANPOOL[[#This Row],[HUD_MFI]]&lt;&gt;""),TBL_CIPDRFRESI_LOANPOOL[[#This Row],[QUAL_OO_ANNUAL_INCOME]]/TBL_CIPDRFRESI_LOANPOOL[[#This Row],[HUD_MFI]],"")</f>
        <v/>
      </c>
      <c r="X51" s="133" t="str">
        <f>IF(AND(TBL_CIPDRFRESI_LOANPOOL[[#This Row],[QUAL_METHOD]]='$DB.LOOKUP'!$AD$4,TBL_CIPDRFRESI_LOANPOOL[[#This Row],[HUD_MFI_115]]&lt;&gt;""),TBL_CIPDRFRESI_LOANPOOL[[#This Row],[HUD_MFI_115]] / 12 * 0.3,"")</f>
        <v/>
      </c>
      <c r="Y51" s="112" t="str">
        <f>IF(AND(TBL_CIPDRFRESI_LOANPOOL[[#This Row],[QUAL_METHOD]]='$DB.LOOKUP'!$AD$4,TBL_CIPDRFRESI_LOANPOOL[[#This Row],[LOAN_ID]]&lt;&gt;""),COUNTIF(TBL_QUAL_RENTROLL_UNITS[RENTROLL_LOAN_ID_PROP_ADDR],TBL_CIPDRFRESI_LOANPOOL[[#This Row],[LOAN_ID_PROP_ADDR]]),"")</f>
        <v/>
      </c>
      <c r="Z51" s="113" t="str">
        <f>IF(AND(TBL_CIPDRFRESI_LOANPOOL[[#This Row],[LOAN_ID]]&lt;&gt;"",TBL_CIPDRFRESI_LOANPOOL[[#This Row],[QUAL_METHOD]]='$DB.LOOKUP'!$AD$4),COUNTIFS(TBL_QUAL_RENTROLL_UNITS[RENTROLL_LOAN_ID_PROP_ADDR],TBL_CIPDRFRESI_LOANPOOL[[#This Row],[LOAN_ID_PROP_ADDR]],TBL_QUAL_RENTROLL_UNITS[RENTROLL_QUALUNIT_FLAG],"Yes"),"")</f>
        <v/>
      </c>
      <c r="AA51" s="111" t="str">
        <f>IF(AND(TBL_CIPDRFRESI_LOANPOOL[[#This Row],[QUAL_MRA_UNITS_TOTL]]&gt;0,TBL_CIPDRFRESI_LOANPOOL[[#This Row],[QUAL_MRA_UNITS_TOTL]]&lt;&gt;""),TBL_CIPDRFRESI_LOANPOOL[[#This Row],[QUAL_MRA_UNITS_QUALIFIED]]/TBL_CIPDRFRESI_LOANPOOL[[#This Row],[QUAL_MRA_UNITS_TOTL]],"")</f>
        <v/>
      </c>
      <c r="AB51" s="137" t="str">
        <f>IF(TBL_CIPDRFRESI_LOANPOOL[[#This Row],[QUAL_METHOD]]='$DB.LOOKUP'!$AD$4,HYPERLINK("#QUAL_RENTROLL!TARGET_TOP","View/Edit"),"")</f>
        <v/>
      </c>
      <c r="AC51" s="136" t="str">
        <f>IF(AND(TBL_CIPDRFRESI_LOANPOOL[[#This Row],[QUAL_METHOD]]='$DB.LOOKUP'!$AD$5,TBL_CIPDRFRESI_LOANPOOL[[#This Row],[LOAN_ID]]&lt;&gt;""),COUNTIF(TBL_QUAL_INCOMELISTING_UNITS[INCOMELISTING_LOAN_ID_PROP_ADDR],TBL_CIPDRFRESI_LOANPOOL[[#This Row],[LOAN_ID_PROP_ADDR]]),"")</f>
        <v/>
      </c>
      <c r="AD5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1" s="111" t="str">
        <f>IF(AND(TBL_CIPDRFRESI_LOANPOOL[[#This Row],[QUAL_MIE_UNITS_TOTL]]&gt;0,TBL_CIPDRFRESI_LOANPOOL[[#This Row],[QUAL_MIE_UNITS_TOTL]]&lt;&gt;""),TBL_CIPDRFRESI_LOANPOOL[[#This Row],[QUAL_MIE_UNITS_QUALIFIED]]/TBL_CIPDRFRESI_LOANPOOL[[#This Row],[QUAL_MIE_UNITS_TOTL]],"")</f>
        <v/>
      </c>
      <c r="AF51" s="138" t="str">
        <f>IF(TBL_CIPDRFRESI_LOANPOOL[[#This Row],[QUAL_METHOD]]='$DB.LOOKUP'!$AD$5,HYPERLINK("#QUAL_INCOMELISTING!TARGET_TOP","View/Edit"),"")</f>
        <v/>
      </c>
      <c r="AG51" s="122"/>
      <c r="AH51" s="103"/>
      <c r="AI5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1" s="70" t="str">
        <f>IF(TBL_CIPDRFRESI_LOANPOOL[[#This Row],[LOAN_ID]] = "","",TBL_CIPDRFRESI_LOANPOOL[[#This Row],[LOAN_ID]]&amp;" ("&amp;IF(TBL_CIPDRFRESI_LOANPOOL[[#This Row],[PROP_ADDR_STREET]]="","Address Not Defined",TBL_CIPDRFRESI_LOANPOOL[[#This Row],[PROP_ADDR_STREET]])&amp;")")</f>
        <v/>
      </c>
      <c r="AL5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1" s="27" t="b">
        <f ca="1">IFERROR((IF(APP_CIP_DRFRESI_CERT_DATE&lt;&gt;"",APP_CIP_DRFRESI_CERT_DATE,TODAY())-TBL_CIPDRFRESI_LOANPOOL[[#This Row],[SETTLEMENT_DATE]])&lt;91,TRUE)</f>
        <v>1</v>
      </c>
      <c r="AN51" s="27" t="b">
        <f>COUNTIFS(TBL_CIPDRFRESI_LOANPOOL[LOAN_ID],TBL_CIPDRFRESI_LOANPOOL[[#This Row],[LOAN_ID]],TBL_CIPDRFRESI_LOANPOOL[QUAL_OO_INCOME_MFI_PCT],"&gt;1.15")=0</f>
        <v>1</v>
      </c>
      <c r="AO5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1" s="27" t="b">
        <f>COUNTIFS(TBL_CIPDRFRESI_LOANPOOL[LOAN_ID],TBL_CIPDRFRESI_LOANPOOL[[#This Row],[LOAN_ID]],TBL_CIPDRFRESI_LOANPOOL[QUAL_NIE_FFEIC_MFI_PCT],"&gt;1.15")=0</f>
        <v>1</v>
      </c>
      <c r="AR51" s="29">
        <f>IF(TBL_CIPDRFRESI_LOANPOOL[[#This Row],[MULTIPROP_REC_COUNT]]&lt;&gt;"",TBL_CIPDRFRESI_LOANPOOL[[#This Row],[LOAN_AMOUNT]]/TBL_CIPDRFRESI_LOANPOOL[[#This Row],[MULTIPROP_REC_COUNT]],TBL_CIPDRFRESI_LOANPOOL[[#This Row],[LOAN_AMOUNT]])</f>
        <v>0</v>
      </c>
      <c r="AS51" s="29" t="b">
        <f>TBL_CIPDRFRESI_LOANPOOL[[#This Row],[MULTIPROP_REC_COUNT]]&gt;1</f>
        <v>0</v>
      </c>
      <c r="AT51" s="36">
        <f>IF(TBL_CIPDRFRESI_LOANPOOL[[#This Row],[LOAN_ID]]&lt;&gt;"",COUNTIF(TBL_CIPDRFRESI_LOANPOOL[LOAN_ID],TBL_CIPDRFRESI_LOANPOOL[[#This Row],[LOAN_ID]]),1)</f>
        <v>1</v>
      </c>
      <c r="AU51" s="36">
        <f>IFERROR(MATCH(TBL_CIPDRFRESI_LOANPOOL[[#This Row],[QUAL_METHOD]],RANGE_LOOKUP_QUALMETHODS_CIP_RESIDRF,0),-1)</f>
        <v>-1</v>
      </c>
      <c r="AV5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2" spans="2:53" ht="26.25" customHeight="1" x14ac:dyDescent="0.25">
      <c r="B52" s="25" t="str">
        <f>IF(TBL_CIPDRFRESI_LOANPOOL[[#This Row],[RECORD_STARTED]],IF(TBL_CIPDRFRESI_LOANPOOL[[#This Row],[ERROR_COUNT]]&gt;0,-1,IF(TBL_CIPDRFRESI_LOANPOOL[[#This Row],[REQ_FIELDS_POPULATED]],1,0)),"")</f>
        <v/>
      </c>
      <c r="C52" s="36">
        <f>ROW()-ROW(TBL_CIPDRFRESI_LOANPOOL[[#Headers],[ROW_ID]])</f>
        <v>36</v>
      </c>
      <c r="D52" s="55"/>
      <c r="E52" s="56"/>
      <c r="F52" s="57"/>
      <c r="G52" s="58"/>
      <c r="H52" s="120"/>
      <c r="I52" s="116"/>
      <c r="J52" s="55"/>
      <c r="K52" s="61"/>
      <c r="L52" s="62"/>
      <c r="M52" s="124"/>
      <c r="N52" s="122"/>
      <c r="O52" s="127" t="str">
        <f>IF(TBL_CIPDRFRESI_LOANPOOL[[#This Row],[HUD_MFI]]&lt;&gt;"",TBL_CIPDRFRESI_LOANPOOL[[#This Row],[HUD_MFI]]*1.15,"")</f>
        <v/>
      </c>
      <c r="P52" s="126"/>
      <c r="Q52" s="105"/>
      <c r="R52" s="107"/>
      <c r="S52" s="108" t="str">
        <f>IF(TBL_CIPDRFRESI_LOANPOOL[[#This Row],[MBS_FLAG]]="Yes",SUMIF(TBL_CIPDRFRESI_LOANPOOL[MBS_POOL_ID],TBL_CIPDRFRESI_LOANPOOL[[#This Row],[MBS_POOL_ID]],TBL_CIPDRFRESI_LOANPOOL[LOAN_AMOUNT_ADDR_PORTION]),"")</f>
        <v/>
      </c>
      <c r="T5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2" s="131"/>
      <c r="V52" s="122"/>
      <c r="W52" s="135" t="str">
        <f>IF(AND(TBL_CIPDRFRESI_LOANPOOL[[#This Row],[QUAL_METHOD]]='$DB.LOOKUP'!$AD$3,TBL_CIPDRFRESI_LOANPOOL[[#This Row],[QUAL_OO_ANNUAL_INCOME]]&lt;&gt;"",TBL_CIPDRFRESI_LOANPOOL[[#This Row],[HUD_MFI]]&lt;&gt;""),TBL_CIPDRFRESI_LOANPOOL[[#This Row],[QUAL_OO_ANNUAL_INCOME]]/TBL_CIPDRFRESI_LOANPOOL[[#This Row],[HUD_MFI]],"")</f>
        <v/>
      </c>
      <c r="X52" s="133" t="str">
        <f>IF(AND(TBL_CIPDRFRESI_LOANPOOL[[#This Row],[QUAL_METHOD]]='$DB.LOOKUP'!$AD$4,TBL_CIPDRFRESI_LOANPOOL[[#This Row],[HUD_MFI_115]]&lt;&gt;""),TBL_CIPDRFRESI_LOANPOOL[[#This Row],[HUD_MFI_115]] / 12 * 0.3,"")</f>
        <v/>
      </c>
      <c r="Y52" s="112" t="str">
        <f>IF(AND(TBL_CIPDRFRESI_LOANPOOL[[#This Row],[QUAL_METHOD]]='$DB.LOOKUP'!$AD$4,TBL_CIPDRFRESI_LOANPOOL[[#This Row],[LOAN_ID]]&lt;&gt;""),COUNTIF(TBL_QUAL_RENTROLL_UNITS[RENTROLL_LOAN_ID_PROP_ADDR],TBL_CIPDRFRESI_LOANPOOL[[#This Row],[LOAN_ID_PROP_ADDR]]),"")</f>
        <v/>
      </c>
      <c r="Z52" s="113" t="str">
        <f>IF(AND(TBL_CIPDRFRESI_LOANPOOL[[#This Row],[LOAN_ID]]&lt;&gt;"",TBL_CIPDRFRESI_LOANPOOL[[#This Row],[QUAL_METHOD]]='$DB.LOOKUP'!$AD$4),COUNTIFS(TBL_QUAL_RENTROLL_UNITS[RENTROLL_LOAN_ID_PROP_ADDR],TBL_CIPDRFRESI_LOANPOOL[[#This Row],[LOAN_ID_PROP_ADDR]],TBL_QUAL_RENTROLL_UNITS[RENTROLL_QUALUNIT_FLAG],"Yes"),"")</f>
        <v/>
      </c>
      <c r="AA52" s="111" t="str">
        <f>IF(AND(TBL_CIPDRFRESI_LOANPOOL[[#This Row],[QUAL_MRA_UNITS_TOTL]]&gt;0,TBL_CIPDRFRESI_LOANPOOL[[#This Row],[QUAL_MRA_UNITS_TOTL]]&lt;&gt;""),TBL_CIPDRFRESI_LOANPOOL[[#This Row],[QUAL_MRA_UNITS_QUALIFIED]]/TBL_CIPDRFRESI_LOANPOOL[[#This Row],[QUAL_MRA_UNITS_TOTL]],"")</f>
        <v/>
      </c>
      <c r="AB52" s="137" t="str">
        <f>IF(TBL_CIPDRFRESI_LOANPOOL[[#This Row],[QUAL_METHOD]]='$DB.LOOKUP'!$AD$4,HYPERLINK("#QUAL_RENTROLL!TARGET_TOP","View/Edit"),"")</f>
        <v/>
      </c>
      <c r="AC52" s="136" t="str">
        <f>IF(AND(TBL_CIPDRFRESI_LOANPOOL[[#This Row],[QUAL_METHOD]]='$DB.LOOKUP'!$AD$5,TBL_CIPDRFRESI_LOANPOOL[[#This Row],[LOAN_ID]]&lt;&gt;""),COUNTIF(TBL_QUAL_INCOMELISTING_UNITS[INCOMELISTING_LOAN_ID_PROP_ADDR],TBL_CIPDRFRESI_LOANPOOL[[#This Row],[LOAN_ID_PROP_ADDR]]),"")</f>
        <v/>
      </c>
      <c r="AD5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2" s="111" t="str">
        <f>IF(AND(TBL_CIPDRFRESI_LOANPOOL[[#This Row],[QUAL_MIE_UNITS_TOTL]]&gt;0,TBL_CIPDRFRESI_LOANPOOL[[#This Row],[QUAL_MIE_UNITS_TOTL]]&lt;&gt;""),TBL_CIPDRFRESI_LOANPOOL[[#This Row],[QUAL_MIE_UNITS_QUALIFIED]]/TBL_CIPDRFRESI_LOANPOOL[[#This Row],[QUAL_MIE_UNITS_TOTL]],"")</f>
        <v/>
      </c>
      <c r="AF52" s="138" t="str">
        <f>IF(TBL_CIPDRFRESI_LOANPOOL[[#This Row],[QUAL_METHOD]]='$DB.LOOKUP'!$AD$5,HYPERLINK("#QUAL_INCOMELISTING!TARGET_TOP","View/Edit"),"")</f>
        <v/>
      </c>
      <c r="AG52" s="122"/>
      <c r="AH52" s="103"/>
      <c r="AI5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2" s="70" t="str">
        <f>IF(TBL_CIPDRFRESI_LOANPOOL[[#This Row],[LOAN_ID]] = "","",TBL_CIPDRFRESI_LOANPOOL[[#This Row],[LOAN_ID]]&amp;" ("&amp;IF(TBL_CIPDRFRESI_LOANPOOL[[#This Row],[PROP_ADDR_STREET]]="","Address Not Defined",TBL_CIPDRFRESI_LOANPOOL[[#This Row],[PROP_ADDR_STREET]])&amp;")")</f>
        <v/>
      </c>
      <c r="AL5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2" s="27" t="b">
        <f ca="1">IFERROR((IF(APP_CIP_DRFRESI_CERT_DATE&lt;&gt;"",APP_CIP_DRFRESI_CERT_DATE,TODAY())-TBL_CIPDRFRESI_LOANPOOL[[#This Row],[SETTLEMENT_DATE]])&lt;91,TRUE)</f>
        <v>1</v>
      </c>
      <c r="AN52" s="27" t="b">
        <f>COUNTIFS(TBL_CIPDRFRESI_LOANPOOL[LOAN_ID],TBL_CIPDRFRESI_LOANPOOL[[#This Row],[LOAN_ID]],TBL_CIPDRFRESI_LOANPOOL[QUAL_OO_INCOME_MFI_PCT],"&gt;1.15")=0</f>
        <v>1</v>
      </c>
      <c r="AO5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2" s="27" t="b">
        <f>COUNTIFS(TBL_CIPDRFRESI_LOANPOOL[LOAN_ID],TBL_CIPDRFRESI_LOANPOOL[[#This Row],[LOAN_ID]],TBL_CIPDRFRESI_LOANPOOL[QUAL_NIE_FFEIC_MFI_PCT],"&gt;1.15")=0</f>
        <v>1</v>
      </c>
      <c r="AR52" s="29">
        <f>IF(TBL_CIPDRFRESI_LOANPOOL[[#This Row],[MULTIPROP_REC_COUNT]]&lt;&gt;"",TBL_CIPDRFRESI_LOANPOOL[[#This Row],[LOAN_AMOUNT]]/TBL_CIPDRFRESI_LOANPOOL[[#This Row],[MULTIPROP_REC_COUNT]],TBL_CIPDRFRESI_LOANPOOL[[#This Row],[LOAN_AMOUNT]])</f>
        <v>0</v>
      </c>
      <c r="AS52" s="29" t="b">
        <f>TBL_CIPDRFRESI_LOANPOOL[[#This Row],[MULTIPROP_REC_COUNT]]&gt;1</f>
        <v>0</v>
      </c>
      <c r="AT52" s="36">
        <f>IF(TBL_CIPDRFRESI_LOANPOOL[[#This Row],[LOAN_ID]]&lt;&gt;"",COUNTIF(TBL_CIPDRFRESI_LOANPOOL[LOAN_ID],TBL_CIPDRFRESI_LOANPOOL[[#This Row],[LOAN_ID]]),1)</f>
        <v>1</v>
      </c>
      <c r="AU52" s="36">
        <f>IFERROR(MATCH(TBL_CIPDRFRESI_LOANPOOL[[#This Row],[QUAL_METHOD]],RANGE_LOOKUP_QUALMETHODS_CIP_RESIDRF,0),-1)</f>
        <v>-1</v>
      </c>
      <c r="AV5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3" spans="2:53" ht="26.25" customHeight="1" x14ac:dyDescent="0.25">
      <c r="B53" s="25" t="str">
        <f>IF(TBL_CIPDRFRESI_LOANPOOL[[#This Row],[RECORD_STARTED]],IF(TBL_CIPDRFRESI_LOANPOOL[[#This Row],[ERROR_COUNT]]&gt;0,-1,IF(TBL_CIPDRFRESI_LOANPOOL[[#This Row],[REQ_FIELDS_POPULATED]],1,0)),"")</f>
        <v/>
      </c>
      <c r="C53" s="36">
        <f>ROW()-ROW(TBL_CIPDRFRESI_LOANPOOL[[#Headers],[ROW_ID]])</f>
        <v>37</v>
      </c>
      <c r="D53" s="55"/>
      <c r="E53" s="56"/>
      <c r="F53" s="57"/>
      <c r="G53" s="58"/>
      <c r="H53" s="120"/>
      <c r="I53" s="116"/>
      <c r="J53" s="55"/>
      <c r="K53" s="61"/>
      <c r="L53" s="62"/>
      <c r="M53" s="124"/>
      <c r="N53" s="122"/>
      <c r="O53" s="127" t="str">
        <f>IF(TBL_CIPDRFRESI_LOANPOOL[[#This Row],[HUD_MFI]]&lt;&gt;"",TBL_CIPDRFRESI_LOANPOOL[[#This Row],[HUD_MFI]]*1.15,"")</f>
        <v/>
      </c>
      <c r="P53" s="126"/>
      <c r="Q53" s="105"/>
      <c r="R53" s="107"/>
      <c r="S53" s="108" t="str">
        <f>IF(TBL_CIPDRFRESI_LOANPOOL[[#This Row],[MBS_FLAG]]="Yes",SUMIF(TBL_CIPDRFRESI_LOANPOOL[MBS_POOL_ID],TBL_CIPDRFRESI_LOANPOOL[[#This Row],[MBS_POOL_ID]],TBL_CIPDRFRESI_LOANPOOL[LOAN_AMOUNT_ADDR_PORTION]),"")</f>
        <v/>
      </c>
      <c r="T5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3" s="131"/>
      <c r="V53" s="122"/>
      <c r="W53" s="135" t="str">
        <f>IF(AND(TBL_CIPDRFRESI_LOANPOOL[[#This Row],[QUAL_METHOD]]='$DB.LOOKUP'!$AD$3,TBL_CIPDRFRESI_LOANPOOL[[#This Row],[QUAL_OO_ANNUAL_INCOME]]&lt;&gt;"",TBL_CIPDRFRESI_LOANPOOL[[#This Row],[HUD_MFI]]&lt;&gt;""),TBL_CIPDRFRESI_LOANPOOL[[#This Row],[QUAL_OO_ANNUAL_INCOME]]/TBL_CIPDRFRESI_LOANPOOL[[#This Row],[HUD_MFI]],"")</f>
        <v/>
      </c>
      <c r="X53" s="133" t="str">
        <f>IF(AND(TBL_CIPDRFRESI_LOANPOOL[[#This Row],[QUAL_METHOD]]='$DB.LOOKUP'!$AD$4,TBL_CIPDRFRESI_LOANPOOL[[#This Row],[HUD_MFI_115]]&lt;&gt;""),TBL_CIPDRFRESI_LOANPOOL[[#This Row],[HUD_MFI_115]] / 12 * 0.3,"")</f>
        <v/>
      </c>
      <c r="Y53" s="112" t="str">
        <f>IF(AND(TBL_CIPDRFRESI_LOANPOOL[[#This Row],[QUAL_METHOD]]='$DB.LOOKUP'!$AD$4,TBL_CIPDRFRESI_LOANPOOL[[#This Row],[LOAN_ID]]&lt;&gt;""),COUNTIF(TBL_QUAL_RENTROLL_UNITS[RENTROLL_LOAN_ID_PROP_ADDR],TBL_CIPDRFRESI_LOANPOOL[[#This Row],[LOAN_ID_PROP_ADDR]]),"")</f>
        <v/>
      </c>
      <c r="Z53" s="113" t="str">
        <f>IF(AND(TBL_CIPDRFRESI_LOANPOOL[[#This Row],[LOAN_ID]]&lt;&gt;"",TBL_CIPDRFRESI_LOANPOOL[[#This Row],[QUAL_METHOD]]='$DB.LOOKUP'!$AD$4),COUNTIFS(TBL_QUAL_RENTROLL_UNITS[RENTROLL_LOAN_ID_PROP_ADDR],TBL_CIPDRFRESI_LOANPOOL[[#This Row],[LOAN_ID_PROP_ADDR]],TBL_QUAL_RENTROLL_UNITS[RENTROLL_QUALUNIT_FLAG],"Yes"),"")</f>
        <v/>
      </c>
      <c r="AA53" s="111" t="str">
        <f>IF(AND(TBL_CIPDRFRESI_LOANPOOL[[#This Row],[QUAL_MRA_UNITS_TOTL]]&gt;0,TBL_CIPDRFRESI_LOANPOOL[[#This Row],[QUAL_MRA_UNITS_TOTL]]&lt;&gt;""),TBL_CIPDRFRESI_LOANPOOL[[#This Row],[QUAL_MRA_UNITS_QUALIFIED]]/TBL_CIPDRFRESI_LOANPOOL[[#This Row],[QUAL_MRA_UNITS_TOTL]],"")</f>
        <v/>
      </c>
      <c r="AB53" s="137" t="str">
        <f>IF(TBL_CIPDRFRESI_LOANPOOL[[#This Row],[QUAL_METHOD]]='$DB.LOOKUP'!$AD$4,HYPERLINK("#QUAL_RENTROLL!TARGET_TOP","View/Edit"),"")</f>
        <v/>
      </c>
      <c r="AC53" s="136" t="str">
        <f>IF(AND(TBL_CIPDRFRESI_LOANPOOL[[#This Row],[QUAL_METHOD]]='$DB.LOOKUP'!$AD$5,TBL_CIPDRFRESI_LOANPOOL[[#This Row],[LOAN_ID]]&lt;&gt;""),COUNTIF(TBL_QUAL_INCOMELISTING_UNITS[INCOMELISTING_LOAN_ID_PROP_ADDR],TBL_CIPDRFRESI_LOANPOOL[[#This Row],[LOAN_ID_PROP_ADDR]]),"")</f>
        <v/>
      </c>
      <c r="AD5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3" s="111" t="str">
        <f>IF(AND(TBL_CIPDRFRESI_LOANPOOL[[#This Row],[QUAL_MIE_UNITS_TOTL]]&gt;0,TBL_CIPDRFRESI_LOANPOOL[[#This Row],[QUAL_MIE_UNITS_TOTL]]&lt;&gt;""),TBL_CIPDRFRESI_LOANPOOL[[#This Row],[QUAL_MIE_UNITS_QUALIFIED]]/TBL_CIPDRFRESI_LOANPOOL[[#This Row],[QUAL_MIE_UNITS_TOTL]],"")</f>
        <v/>
      </c>
      <c r="AF53" s="138" t="str">
        <f>IF(TBL_CIPDRFRESI_LOANPOOL[[#This Row],[QUAL_METHOD]]='$DB.LOOKUP'!$AD$5,HYPERLINK("#QUAL_INCOMELISTING!TARGET_TOP","View/Edit"),"")</f>
        <v/>
      </c>
      <c r="AG53" s="122"/>
      <c r="AH53" s="103"/>
      <c r="AI5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3" s="70" t="str">
        <f>IF(TBL_CIPDRFRESI_LOANPOOL[[#This Row],[LOAN_ID]] = "","",TBL_CIPDRFRESI_LOANPOOL[[#This Row],[LOAN_ID]]&amp;" ("&amp;IF(TBL_CIPDRFRESI_LOANPOOL[[#This Row],[PROP_ADDR_STREET]]="","Address Not Defined",TBL_CIPDRFRESI_LOANPOOL[[#This Row],[PROP_ADDR_STREET]])&amp;")")</f>
        <v/>
      </c>
      <c r="AL5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3" s="27" t="b">
        <f ca="1">IFERROR((IF(APP_CIP_DRFRESI_CERT_DATE&lt;&gt;"",APP_CIP_DRFRESI_CERT_DATE,TODAY())-TBL_CIPDRFRESI_LOANPOOL[[#This Row],[SETTLEMENT_DATE]])&lt;91,TRUE)</f>
        <v>1</v>
      </c>
      <c r="AN53" s="27" t="b">
        <f>COUNTIFS(TBL_CIPDRFRESI_LOANPOOL[LOAN_ID],TBL_CIPDRFRESI_LOANPOOL[[#This Row],[LOAN_ID]],TBL_CIPDRFRESI_LOANPOOL[QUAL_OO_INCOME_MFI_PCT],"&gt;1.15")=0</f>
        <v>1</v>
      </c>
      <c r="AO5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3" s="27" t="b">
        <f>COUNTIFS(TBL_CIPDRFRESI_LOANPOOL[LOAN_ID],TBL_CIPDRFRESI_LOANPOOL[[#This Row],[LOAN_ID]],TBL_CIPDRFRESI_LOANPOOL[QUAL_NIE_FFEIC_MFI_PCT],"&gt;1.15")=0</f>
        <v>1</v>
      </c>
      <c r="AR53" s="29">
        <f>IF(TBL_CIPDRFRESI_LOANPOOL[[#This Row],[MULTIPROP_REC_COUNT]]&lt;&gt;"",TBL_CIPDRFRESI_LOANPOOL[[#This Row],[LOAN_AMOUNT]]/TBL_CIPDRFRESI_LOANPOOL[[#This Row],[MULTIPROP_REC_COUNT]],TBL_CIPDRFRESI_LOANPOOL[[#This Row],[LOAN_AMOUNT]])</f>
        <v>0</v>
      </c>
      <c r="AS53" s="29" t="b">
        <f>TBL_CIPDRFRESI_LOANPOOL[[#This Row],[MULTIPROP_REC_COUNT]]&gt;1</f>
        <v>0</v>
      </c>
      <c r="AT53" s="36">
        <f>IF(TBL_CIPDRFRESI_LOANPOOL[[#This Row],[LOAN_ID]]&lt;&gt;"",COUNTIF(TBL_CIPDRFRESI_LOANPOOL[LOAN_ID],TBL_CIPDRFRESI_LOANPOOL[[#This Row],[LOAN_ID]]),1)</f>
        <v>1</v>
      </c>
      <c r="AU53" s="36">
        <f>IFERROR(MATCH(TBL_CIPDRFRESI_LOANPOOL[[#This Row],[QUAL_METHOD]],RANGE_LOOKUP_QUALMETHODS_CIP_RESIDRF,0),-1)</f>
        <v>-1</v>
      </c>
      <c r="AV5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4" spans="2:53" ht="26.25" customHeight="1" x14ac:dyDescent="0.25">
      <c r="B54" s="25" t="str">
        <f>IF(TBL_CIPDRFRESI_LOANPOOL[[#This Row],[RECORD_STARTED]],IF(TBL_CIPDRFRESI_LOANPOOL[[#This Row],[ERROR_COUNT]]&gt;0,-1,IF(TBL_CIPDRFRESI_LOANPOOL[[#This Row],[REQ_FIELDS_POPULATED]],1,0)),"")</f>
        <v/>
      </c>
      <c r="C54" s="36">
        <f>ROW()-ROW(TBL_CIPDRFRESI_LOANPOOL[[#Headers],[ROW_ID]])</f>
        <v>38</v>
      </c>
      <c r="D54" s="55"/>
      <c r="E54" s="56"/>
      <c r="F54" s="57"/>
      <c r="G54" s="58"/>
      <c r="H54" s="120"/>
      <c r="I54" s="116"/>
      <c r="J54" s="55"/>
      <c r="K54" s="61"/>
      <c r="L54" s="62"/>
      <c r="M54" s="124"/>
      <c r="N54" s="122"/>
      <c r="O54" s="127" t="str">
        <f>IF(TBL_CIPDRFRESI_LOANPOOL[[#This Row],[HUD_MFI]]&lt;&gt;"",TBL_CIPDRFRESI_LOANPOOL[[#This Row],[HUD_MFI]]*1.15,"")</f>
        <v/>
      </c>
      <c r="P54" s="126"/>
      <c r="Q54" s="105"/>
      <c r="R54" s="107"/>
      <c r="S54" s="108" t="str">
        <f>IF(TBL_CIPDRFRESI_LOANPOOL[[#This Row],[MBS_FLAG]]="Yes",SUMIF(TBL_CIPDRFRESI_LOANPOOL[MBS_POOL_ID],TBL_CIPDRFRESI_LOANPOOL[[#This Row],[MBS_POOL_ID]],TBL_CIPDRFRESI_LOANPOOL[LOAN_AMOUNT_ADDR_PORTION]),"")</f>
        <v/>
      </c>
      <c r="T5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4" s="131"/>
      <c r="V54" s="122"/>
      <c r="W54" s="135" t="str">
        <f>IF(AND(TBL_CIPDRFRESI_LOANPOOL[[#This Row],[QUAL_METHOD]]='$DB.LOOKUP'!$AD$3,TBL_CIPDRFRESI_LOANPOOL[[#This Row],[QUAL_OO_ANNUAL_INCOME]]&lt;&gt;"",TBL_CIPDRFRESI_LOANPOOL[[#This Row],[HUD_MFI]]&lt;&gt;""),TBL_CIPDRFRESI_LOANPOOL[[#This Row],[QUAL_OO_ANNUAL_INCOME]]/TBL_CIPDRFRESI_LOANPOOL[[#This Row],[HUD_MFI]],"")</f>
        <v/>
      </c>
      <c r="X54" s="133" t="str">
        <f>IF(AND(TBL_CIPDRFRESI_LOANPOOL[[#This Row],[QUAL_METHOD]]='$DB.LOOKUP'!$AD$4,TBL_CIPDRFRESI_LOANPOOL[[#This Row],[HUD_MFI_115]]&lt;&gt;""),TBL_CIPDRFRESI_LOANPOOL[[#This Row],[HUD_MFI_115]] / 12 * 0.3,"")</f>
        <v/>
      </c>
      <c r="Y54" s="112" t="str">
        <f>IF(AND(TBL_CIPDRFRESI_LOANPOOL[[#This Row],[QUAL_METHOD]]='$DB.LOOKUP'!$AD$4,TBL_CIPDRFRESI_LOANPOOL[[#This Row],[LOAN_ID]]&lt;&gt;""),COUNTIF(TBL_QUAL_RENTROLL_UNITS[RENTROLL_LOAN_ID_PROP_ADDR],TBL_CIPDRFRESI_LOANPOOL[[#This Row],[LOAN_ID_PROP_ADDR]]),"")</f>
        <v/>
      </c>
      <c r="Z54" s="113" t="str">
        <f>IF(AND(TBL_CIPDRFRESI_LOANPOOL[[#This Row],[LOAN_ID]]&lt;&gt;"",TBL_CIPDRFRESI_LOANPOOL[[#This Row],[QUAL_METHOD]]='$DB.LOOKUP'!$AD$4),COUNTIFS(TBL_QUAL_RENTROLL_UNITS[RENTROLL_LOAN_ID_PROP_ADDR],TBL_CIPDRFRESI_LOANPOOL[[#This Row],[LOAN_ID_PROP_ADDR]],TBL_QUAL_RENTROLL_UNITS[RENTROLL_QUALUNIT_FLAG],"Yes"),"")</f>
        <v/>
      </c>
      <c r="AA54" s="111" t="str">
        <f>IF(AND(TBL_CIPDRFRESI_LOANPOOL[[#This Row],[QUAL_MRA_UNITS_TOTL]]&gt;0,TBL_CIPDRFRESI_LOANPOOL[[#This Row],[QUAL_MRA_UNITS_TOTL]]&lt;&gt;""),TBL_CIPDRFRESI_LOANPOOL[[#This Row],[QUAL_MRA_UNITS_QUALIFIED]]/TBL_CIPDRFRESI_LOANPOOL[[#This Row],[QUAL_MRA_UNITS_TOTL]],"")</f>
        <v/>
      </c>
      <c r="AB54" s="137" t="str">
        <f>IF(TBL_CIPDRFRESI_LOANPOOL[[#This Row],[QUAL_METHOD]]='$DB.LOOKUP'!$AD$4,HYPERLINK("#QUAL_RENTROLL!TARGET_TOP","View/Edit"),"")</f>
        <v/>
      </c>
      <c r="AC54" s="136" t="str">
        <f>IF(AND(TBL_CIPDRFRESI_LOANPOOL[[#This Row],[QUAL_METHOD]]='$DB.LOOKUP'!$AD$5,TBL_CIPDRFRESI_LOANPOOL[[#This Row],[LOAN_ID]]&lt;&gt;""),COUNTIF(TBL_QUAL_INCOMELISTING_UNITS[INCOMELISTING_LOAN_ID_PROP_ADDR],TBL_CIPDRFRESI_LOANPOOL[[#This Row],[LOAN_ID_PROP_ADDR]]),"")</f>
        <v/>
      </c>
      <c r="AD5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4" s="111" t="str">
        <f>IF(AND(TBL_CIPDRFRESI_LOANPOOL[[#This Row],[QUAL_MIE_UNITS_TOTL]]&gt;0,TBL_CIPDRFRESI_LOANPOOL[[#This Row],[QUAL_MIE_UNITS_TOTL]]&lt;&gt;""),TBL_CIPDRFRESI_LOANPOOL[[#This Row],[QUAL_MIE_UNITS_QUALIFIED]]/TBL_CIPDRFRESI_LOANPOOL[[#This Row],[QUAL_MIE_UNITS_TOTL]],"")</f>
        <v/>
      </c>
      <c r="AF54" s="138" t="str">
        <f>IF(TBL_CIPDRFRESI_LOANPOOL[[#This Row],[QUAL_METHOD]]='$DB.LOOKUP'!$AD$5,HYPERLINK("#QUAL_INCOMELISTING!TARGET_TOP","View/Edit"),"")</f>
        <v/>
      </c>
      <c r="AG54" s="122"/>
      <c r="AH54" s="103"/>
      <c r="AI5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4" s="70" t="str">
        <f>IF(TBL_CIPDRFRESI_LOANPOOL[[#This Row],[LOAN_ID]] = "","",TBL_CIPDRFRESI_LOANPOOL[[#This Row],[LOAN_ID]]&amp;" ("&amp;IF(TBL_CIPDRFRESI_LOANPOOL[[#This Row],[PROP_ADDR_STREET]]="","Address Not Defined",TBL_CIPDRFRESI_LOANPOOL[[#This Row],[PROP_ADDR_STREET]])&amp;")")</f>
        <v/>
      </c>
      <c r="AL5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4" s="27" t="b">
        <f ca="1">IFERROR((IF(APP_CIP_DRFRESI_CERT_DATE&lt;&gt;"",APP_CIP_DRFRESI_CERT_DATE,TODAY())-TBL_CIPDRFRESI_LOANPOOL[[#This Row],[SETTLEMENT_DATE]])&lt;91,TRUE)</f>
        <v>1</v>
      </c>
      <c r="AN54" s="27" t="b">
        <f>COUNTIFS(TBL_CIPDRFRESI_LOANPOOL[LOAN_ID],TBL_CIPDRFRESI_LOANPOOL[[#This Row],[LOAN_ID]],TBL_CIPDRFRESI_LOANPOOL[QUAL_OO_INCOME_MFI_PCT],"&gt;1.15")=0</f>
        <v>1</v>
      </c>
      <c r="AO5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4" s="27" t="b">
        <f>COUNTIFS(TBL_CIPDRFRESI_LOANPOOL[LOAN_ID],TBL_CIPDRFRESI_LOANPOOL[[#This Row],[LOAN_ID]],TBL_CIPDRFRESI_LOANPOOL[QUAL_NIE_FFEIC_MFI_PCT],"&gt;1.15")=0</f>
        <v>1</v>
      </c>
      <c r="AR54" s="29">
        <f>IF(TBL_CIPDRFRESI_LOANPOOL[[#This Row],[MULTIPROP_REC_COUNT]]&lt;&gt;"",TBL_CIPDRFRESI_LOANPOOL[[#This Row],[LOAN_AMOUNT]]/TBL_CIPDRFRESI_LOANPOOL[[#This Row],[MULTIPROP_REC_COUNT]],TBL_CIPDRFRESI_LOANPOOL[[#This Row],[LOAN_AMOUNT]])</f>
        <v>0</v>
      </c>
      <c r="AS54" s="29" t="b">
        <f>TBL_CIPDRFRESI_LOANPOOL[[#This Row],[MULTIPROP_REC_COUNT]]&gt;1</f>
        <v>0</v>
      </c>
      <c r="AT54" s="36">
        <f>IF(TBL_CIPDRFRESI_LOANPOOL[[#This Row],[LOAN_ID]]&lt;&gt;"",COUNTIF(TBL_CIPDRFRESI_LOANPOOL[LOAN_ID],TBL_CIPDRFRESI_LOANPOOL[[#This Row],[LOAN_ID]]),1)</f>
        <v>1</v>
      </c>
      <c r="AU54" s="36">
        <f>IFERROR(MATCH(TBL_CIPDRFRESI_LOANPOOL[[#This Row],[QUAL_METHOD]],RANGE_LOOKUP_QUALMETHODS_CIP_RESIDRF,0),-1)</f>
        <v>-1</v>
      </c>
      <c r="AV5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5" spans="2:53" ht="26.25" customHeight="1" x14ac:dyDescent="0.25">
      <c r="B55" s="25" t="str">
        <f>IF(TBL_CIPDRFRESI_LOANPOOL[[#This Row],[RECORD_STARTED]],IF(TBL_CIPDRFRESI_LOANPOOL[[#This Row],[ERROR_COUNT]]&gt;0,-1,IF(TBL_CIPDRFRESI_LOANPOOL[[#This Row],[REQ_FIELDS_POPULATED]],1,0)),"")</f>
        <v/>
      </c>
      <c r="C55" s="36">
        <f>ROW()-ROW(TBL_CIPDRFRESI_LOANPOOL[[#Headers],[ROW_ID]])</f>
        <v>39</v>
      </c>
      <c r="D55" s="55"/>
      <c r="E55" s="56"/>
      <c r="F55" s="57"/>
      <c r="G55" s="58"/>
      <c r="H55" s="120"/>
      <c r="I55" s="116"/>
      <c r="J55" s="55"/>
      <c r="K55" s="61"/>
      <c r="L55" s="62"/>
      <c r="M55" s="124"/>
      <c r="N55" s="122"/>
      <c r="O55" s="127" t="str">
        <f>IF(TBL_CIPDRFRESI_LOANPOOL[[#This Row],[HUD_MFI]]&lt;&gt;"",TBL_CIPDRFRESI_LOANPOOL[[#This Row],[HUD_MFI]]*1.15,"")</f>
        <v/>
      </c>
      <c r="P55" s="126"/>
      <c r="Q55" s="105"/>
      <c r="R55" s="107"/>
      <c r="S55" s="108" t="str">
        <f>IF(TBL_CIPDRFRESI_LOANPOOL[[#This Row],[MBS_FLAG]]="Yes",SUMIF(TBL_CIPDRFRESI_LOANPOOL[MBS_POOL_ID],TBL_CIPDRFRESI_LOANPOOL[[#This Row],[MBS_POOL_ID]],TBL_CIPDRFRESI_LOANPOOL[LOAN_AMOUNT_ADDR_PORTION]),"")</f>
        <v/>
      </c>
      <c r="T5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5" s="131"/>
      <c r="V55" s="122"/>
      <c r="W55" s="135" t="str">
        <f>IF(AND(TBL_CIPDRFRESI_LOANPOOL[[#This Row],[QUAL_METHOD]]='$DB.LOOKUP'!$AD$3,TBL_CIPDRFRESI_LOANPOOL[[#This Row],[QUAL_OO_ANNUAL_INCOME]]&lt;&gt;"",TBL_CIPDRFRESI_LOANPOOL[[#This Row],[HUD_MFI]]&lt;&gt;""),TBL_CIPDRFRESI_LOANPOOL[[#This Row],[QUAL_OO_ANNUAL_INCOME]]/TBL_CIPDRFRESI_LOANPOOL[[#This Row],[HUD_MFI]],"")</f>
        <v/>
      </c>
      <c r="X55" s="133" t="str">
        <f>IF(AND(TBL_CIPDRFRESI_LOANPOOL[[#This Row],[QUAL_METHOD]]='$DB.LOOKUP'!$AD$4,TBL_CIPDRFRESI_LOANPOOL[[#This Row],[HUD_MFI_115]]&lt;&gt;""),TBL_CIPDRFRESI_LOANPOOL[[#This Row],[HUD_MFI_115]] / 12 * 0.3,"")</f>
        <v/>
      </c>
      <c r="Y55" s="112" t="str">
        <f>IF(AND(TBL_CIPDRFRESI_LOANPOOL[[#This Row],[QUAL_METHOD]]='$DB.LOOKUP'!$AD$4,TBL_CIPDRFRESI_LOANPOOL[[#This Row],[LOAN_ID]]&lt;&gt;""),COUNTIF(TBL_QUAL_RENTROLL_UNITS[RENTROLL_LOAN_ID_PROP_ADDR],TBL_CIPDRFRESI_LOANPOOL[[#This Row],[LOAN_ID_PROP_ADDR]]),"")</f>
        <v/>
      </c>
      <c r="Z55" s="113" t="str">
        <f>IF(AND(TBL_CIPDRFRESI_LOANPOOL[[#This Row],[LOAN_ID]]&lt;&gt;"",TBL_CIPDRFRESI_LOANPOOL[[#This Row],[QUAL_METHOD]]='$DB.LOOKUP'!$AD$4),COUNTIFS(TBL_QUAL_RENTROLL_UNITS[RENTROLL_LOAN_ID_PROP_ADDR],TBL_CIPDRFRESI_LOANPOOL[[#This Row],[LOAN_ID_PROP_ADDR]],TBL_QUAL_RENTROLL_UNITS[RENTROLL_QUALUNIT_FLAG],"Yes"),"")</f>
        <v/>
      </c>
      <c r="AA55" s="111" t="str">
        <f>IF(AND(TBL_CIPDRFRESI_LOANPOOL[[#This Row],[QUAL_MRA_UNITS_TOTL]]&gt;0,TBL_CIPDRFRESI_LOANPOOL[[#This Row],[QUAL_MRA_UNITS_TOTL]]&lt;&gt;""),TBL_CIPDRFRESI_LOANPOOL[[#This Row],[QUAL_MRA_UNITS_QUALIFIED]]/TBL_CIPDRFRESI_LOANPOOL[[#This Row],[QUAL_MRA_UNITS_TOTL]],"")</f>
        <v/>
      </c>
      <c r="AB55" s="137" t="str">
        <f>IF(TBL_CIPDRFRESI_LOANPOOL[[#This Row],[QUAL_METHOD]]='$DB.LOOKUP'!$AD$4,HYPERLINK("#QUAL_RENTROLL!TARGET_TOP","View/Edit"),"")</f>
        <v/>
      </c>
      <c r="AC55" s="136" t="str">
        <f>IF(AND(TBL_CIPDRFRESI_LOANPOOL[[#This Row],[QUAL_METHOD]]='$DB.LOOKUP'!$AD$5,TBL_CIPDRFRESI_LOANPOOL[[#This Row],[LOAN_ID]]&lt;&gt;""),COUNTIF(TBL_QUAL_INCOMELISTING_UNITS[INCOMELISTING_LOAN_ID_PROP_ADDR],TBL_CIPDRFRESI_LOANPOOL[[#This Row],[LOAN_ID_PROP_ADDR]]),"")</f>
        <v/>
      </c>
      <c r="AD5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5" s="111" t="str">
        <f>IF(AND(TBL_CIPDRFRESI_LOANPOOL[[#This Row],[QUAL_MIE_UNITS_TOTL]]&gt;0,TBL_CIPDRFRESI_LOANPOOL[[#This Row],[QUAL_MIE_UNITS_TOTL]]&lt;&gt;""),TBL_CIPDRFRESI_LOANPOOL[[#This Row],[QUAL_MIE_UNITS_QUALIFIED]]/TBL_CIPDRFRESI_LOANPOOL[[#This Row],[QUAL_MIE_UNITS_TOTL]],"")</f>
        <v/>
      </c>
      <c r="AF55" s="138" t="str">
        <f>IF(TBL_CIPDRFRESI_LOANPOOL[[#This Row],[QUAL_METHOD]]='$DB.LOOKUP'!$AD$5,HYPERLINK("#QUAL_INCOMELISTING!TARGET_TOP","View/Edit"),"")</f>
        <v/>
      </c>
      <c r="AG55" s="122"/>
      <c r="AH55" s="103"/>
      <c r="AI5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5" s="70" t="str">
        <f>IF(TBL_CIPDRFRESI_LOANPOOL[[#This Row],[LOAN_ID]] = "","",TBL_CIPDRFRESI_LOANPOOL[[#This Row],[LOAN_ID]]&amp;" ("&amp;IF(TBL_CIPDRFRESI_LOANPOOL[[#This Row],[PROP_ADDR_STREET]]="","Address Not Defined",TBL_CIPDRFRESI_LOANPOOL[[#This Row],[PROP_ADDR_STREET]])&amp;")")</f>
        <v/>
      </c>
      <c r="AL5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5" s="27" t="b">
        <f ca="1">IFERROR((IF(APP_CIP_DRFRESI_CERT_DATE&lt;&gt;"",APP_CIP_DRFRESI_CERT_DATE,TODAY())-TBL_CIPDRFRESI_LOANPOOL[[#This Row],[SETTLEMENT_DATE]])&lt;91,TRUE)</f>
        <v>1</v>
      </c>
      <c r="AN55" s="27" t="b">
        <f>COUNTIFS(TBL_CIPDRFRESI_LOANPOOL[LOAN_ID],TBL_CIPDRFRESI_LOANPOOL[[#This Row],[LOAN_ID]],TBL_CIPDRFRESI_LOANPOOL[QUAL_OO_INCOME_MFI_PCT],"&gt;1.15")=0</f>
        <v>1</v>
      </c>
      <c r="AO5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5" s="27" t="b">
        <f>COUNTIFS(TBL_CIPDRFRESI_LOANPOOL[LOAN_ID],TBL_CIPDRFRESI_LOANPOOL[[#This Row],[LOAN_ID]],TBL_CIPDRFRESI_LOANPOOL[QUAL_NIE_FFEIC_MFI_PCT],"&gt;1.15")=0</f>
        <v>1</v>
      </c>
      <c r="AR55" s="29">
        <f>IF(TBL_CIPDRFRESI_LOANPOOL[[#This Row],[MULTIPROP_REC_COUNT]]&lt;&gt;"",TBL_CIPDRFRESI_LOANPOOL[[#This Row],[LOAN_AMOUNT]]/TBL_CIPDRFRESI_LOANPOOL[[#This Row],[MULTIPROP_REC_COUNT]],TBL_CIPDRFRESI_LOANPOOL[[#This Row],[LOAN_AMOUNT]])</f>
        <v>0</v>
      </c>
      <c r="AS55" s="29" t="b">
        <f>TBL_CIPDRFRESI_LOANPOOL[[#This Row],[MULTIPROP_REC_COUNT]]&gt;1</f>
        <v>0</v>
      </c>
      <c r="AT55" s="36">
        <f>IF(TBL_CIPDRFRESI_LOANPOOL[[#This Row],[LOAN_ID]]&lt;&gt;"",COUNTIF(TBL_CIPDRFRESI_LOANPOOL[LOAN_ID],TBL_CIPDRFRESI_LOANPOOL[[#This Row],[LOAN_ID]]),1)</f>
        <v>1</v>
      </c>
      <c r="AU55" s="36">
        <f>IFERROR(MATCH(TBL_CIPDRFRESI_LOANPOOL[[#This Row],[QUAL_METHOD]],RANGE_LOOKUP_QUALMETHODS_CIP_RESIDRF,0),-1)</f>
        <v>-1</v>
      </c>
      <c r="AV5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6" spans="2:53" ht="26.25" customHeight="1" x14ac:dyDescent="0.25">
      <c r="B56" s="25" t="str">
        <f>IF(TBL_CIPDRFRESI_LOANPOOL[[#This Row],[RECORD_STARTED]],IF(TBL_CIPDRFRESI_LOANPOOL[[#This Row],[ERROR_COUNT]]&gt;0,-1,IF(TBL_CIPDRFRESI_LOANPOOL[[#This Row],[REQ_FIELDS_POPULATED]],1,0)),"")</f>
        <v/>
      </c>
      <c r="C56" s="36">
        <f>ROW()-ROW(TBL_CIPDRFRESI_LOANPOOL[[#Headers],[ROW_ID]])</f>
        <v>40</v>
      </c>
      <c r="D56" s="55"/>
      <c r="E56" s="56"/>
      <c r="F56" s="57"/>
      <c r="G56" s="58"/>
      <c r="H56" s="120"/>
      <c r="I56" s="116"/>
      <c r="J56" s="55"/>
      <c r="K56" s="61"/>
      <c r="L56" s="62"/>
      <c r="M56" s="124"/>
      <c r="N56" s="122"/>
      <c r="O56" s="127" t="str">
        <f>IF(TBL_CIPDRFRESI_LOANPOOL[[#This Row],[HUD_MFI]]&lt;&gt;"",TBL_CIPDRFRESI_LOANPOOL[[#This Row],[HUD_MFI]]*1.15,"")</f>
        <v/>
      </c>
      <c r="P56" s="126"/>
      <c r="Q56" s="105"/>
      <c r="R56" s="107"/>
      <c r="S56" s="108" t="str">
        <f>IF(TBL_CIPDRFRESI_LOANPOOL[[#This Row],[MBS_FLAG]]="Yes",SUMIF(TBL_CIPDRFRESI_LOANPOOL[MBS_POOL_ID],TBL_CIPDRFRESI_LOANPOOL[[#This Row],[MBS_POOL_ID]],TBL_CIPDRFRESI_LOANPOOL[LOAN_AMOUNT_ADDR_PORTION]),"")</f>
        <v/>
      </c>
      <c r="T5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6" s="131"/>
      <c r="V56" s="122"/>
      <c r="W56" s="135" t="str">
        <f>IF(AND(TBL_CIPDRFRESI_LOANPOOL[[#This Row],[QUAL_METHOD]]='$DB.LOOKUP'!$AD$3,TBL_CIPDRFRESI_LOANPOOL[[#This Row],[QUAL_OO_ANNUAL_INCOME]]&lt;&gt;"",TBL_CIPDRFRESI_LOANPOOL[[#This Row],[HUD_MFI]]&lt;&gt;""),TBL_CIPDRFRESI_LOANPOOL[[#This Row],[QUAL_OO_ANNUAL_INCOME]]/TBL_CIPDRFRESI_LOANPOOL[[#This Row],[HUD_MFI]],"")</f>
        <v/>
      </c>
      <c r="X56" s="133" t="str">
        <f>IF(AND(TBL_CIPDRFRESI_LOANPOOL[[#This Row],[QUAL_METHOD]]='$DB.LOOKUP'!$AD$4,TBL_CIPDRFRESI_LOANPOOL[[#This Row],[HUD_MFI_115]]&lt;&gt;""),TBL_CIPDRFRESI_LOANPOOL[[#This Row],[HUD_MFI_115]] / 12 * 0.3,"")</f>
        <v/>
      </c>
      <c r="Y56" s="112" t="str">
        <f>IF(AND(TBL_CIPDRFRESI_LOANPOOL[[#This Row],[QUAL_METHOD]]='$DB.LOOKUP'!$AD$4,TBL_CIPDRFRESI_LOANPOOL[[#This Row],[LOAN_ID]]&lt;&gt;""),COUNTIF(TBL_QUAL_RENTROLL_UNITS[RENTROLL_LOAN_ID_PROP_ADDR],TBL_CIPDRFRESI_LOANPOOL[[#This Row],[LOAN_ID_PROP_ADDR]]),"")</f>
        <v/>
      </c>
      <c r="Z56" s="113" t="str">
        <f>IF(AND(TBL_CIPDRFRESI_LOANPOOL[[#This Row],[LOAN_ID]]&lt;&gt;"",TBL_CIPDRFRESI_LOANPOOL[[#This Row],[QUAL_METHOD]]='$DB.LOOKUP'!$AD$4),COUNTIFS(TBL_QUAL_RENTROLL_UNITS[RENTROLL_LOAN_ID_PROP_ADDR],TBL_CIPDRFRESI_LOANPOOL[[#This Row],[LOAN_ID_PROP_ADDR]],TBL_QUAL_RENTROLL_UNITS[RENTROLL_QUALUNIT_FLAG],"Yes"),"")</f>
        <v/>
      </c>
      <c r="AA56" s="111" t="str">
        <f>IF(AND(TBL_CIPDRFRESI_LOANPOOL[[#This Row],[QUAL_MRA_UNITS_TOTL]]&gt;0,TBL_CIPDRFRESI_LOANPOOL[[#This Row],[QUAL_MRA_UNITS_TOTL]]&lt;&gt;""),TBL_CIPDRFRESI_LOANPOOL[[#This Row],[QUAL_MRA_UNITS_QUALIFIED]]/TBL_CIPDRFRESI_LOANPOOL[[#This Row],[QUAL_MRA_UNITS_TOTL]],"")</f>
        <v/>
      </c>
      <c r="AB56" s="137" t="str">
        <f>IF(TBL_CIPDRFRESI_LOANPOOL[[#This Row],[QUAL_METHOD]]='$DB.LOOKUP'!$AD$4,HYPERLINK("#QUAL_RENTROLL!TARGET_TOP","View/Edit"),"")</f>
        <v/>
      </c>
      <c r="AC56" s="136" t="str">
        <f>IF(AND(TBL_CIPDRFRESI_LOANPOOL[[#This Row],[QUAL_METHOD]]='$DB.LOOKUP'!$AD$5,TBL_CIPDRFRESI_LOANPOOL[[#This Row],[LOAN_ID]]&lt;&gt;""),COUNTIF(TBL_QUAL_INCOMELISTING_UNITS[INCOMELISTING_LOAN_ID_PROP_ADDR],TBL_CIPDRFRESI_LOANPOOL[[#This Row],[LOAN_ID_PROP_ADDR]]),"")</f>
        <v/>
      </c>
      <c r="AD5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6" s="111" t="str">
        <f>IF(AND(TBL_CIPDRFRESI_LOANPOOL[[#This Row],[QUAL_MIE_UNITS_TOTL]]&gt;0,TBL_CIPDRFRESI_LOANPOOL[[#This Row],[QUAL_MIE_UNITS_TOTL]]&lt;&gt;""),TBL_CIPDRFRESI_LOANPOOL[[#This Row],[QUAL_MIE_UNITS_QUALIFIED]]/TBL_CIPDRFRESI_LOANPOOL[[#This Row],[QUAL_MIE_UNITS_TOTL]],"")</f>
        <v/>
      </c>
      <c r="AF56" s="138" t="str">
        <f>IF(TBL_CIPDRFRESI_LOANPOOL[[#This Row],[QUAL_METHOD]]='$DB.LOOKUP'!$AD$5,HYPERLINK("#QUAL_INCOMELISTING!TARGET_TOP","View/Edit"),"")</f>
        <v/>
      </c>
      <c r="AG56" s="122"/>
      <c r="AH56" s="103"/>
      <c r="AI5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6" s="70" t="str">
        <f>IF(TBL_CIPDRFRESI_LOANPOOL[[#This Row],[LOAN_ID]] = "","",TBL_CIPDRFRESI_LOANPOOL[[#This Row],[LOAN_ID]]&amp;" ("&amp;IF(TBL_CIPDRFRESI_LOANPOOL[[#This Row],[PROP_ADDR_STREET]]="","Address Not Defined",TBL_CIPDRFRESI_LOANPOOL[[#This Row],[PROP_ADDR_STREET]])&amp;")")</f>
        <v/>
      </c>
      <c r="AL5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6" s="27" t="b">
        <f ca="1">IFERROR((IF(APP_CIP_DRFRESI_CERT_DATE&lt;&gt;"",APP_CIP_DRFRESI_CERT_DATE,TODAY())-TBL_CIPDRFRESI_LOANPOOL[[#This Row],[SETTLEMENT_DATE]])&lt;91,TRUE)</f>
        <v>1</v>
      </c>
      <c r="AN56" s="27" t="b">
        <f>COUNTIFS(TBL_CIPDRFRESI_LOANPOOL[LOAN_ID],TBL_CIPDRFRESI_LOANPOOL[[#This Row],[LOAN_ID]],TBL_CIPDRFRESI_LOANPOOL[QUAL_OO_INCOME_MFI_PCT],"&gt;1.15")=0</f>
        <v>1</v>
      </c>
      <c r="AO5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6" s="27" t="b">
        <f>COUNTIFS(TBL_CIPDRFRESI_LOANPOOL[LOAN_ID],TBL_CIPDRFRESI_LOANPOOL[[#This Row],[LOAN_ID]],TBL_CIPDRFRESI_LOANPOOL[QUAL_NIE_FFEIC_MFI_PCT],"&gt;1.15")=0</f>
        <v>1</v>
      </c>
      <c r="AR56" s="29">
        <f>IF(TBL_CIPDRFRESI_LOANPOOL[[#This Row],[MULTIPROP_REC_COUNT]]&lt;&gt;"",TBL_CIPDRFRESI_LOANPOOL[[#This Row],[LOAN_AMOUNT]]/TBL_CIPDRFRESI_LOANPOOL[[#This Row],[MULTIPROP_REC_COUNT]],TBL_CIPDRFRESI_LOANPOOL[[#This Row],[LOAN_AMOUNT]])</f>
        <v>0</v>
      </c>
      <c r="AS56" s="29" t="b">
        <f>TBL_CIPDRFRESI_LOANPOOL[[#This Row],[MULTIPROP_REC_COUNT]]&gt;1</f>
        <v>0</v>
      </c>
      <c r="AT56" s="36">
        <f>IF(TBL_CIPDRFRESI_LOANPOOL[[#This Row],[LOAN_ID]]&lt;&gt;"",COUNTIF(TBL_CIPDRFRESI_LOANPOOL[LOAN_ID],TBL_CIPDRFRESI_LOANPOOL[[#This Row],[LOAN_ID]]),1)</f>
        <v>1</v>
      </c>
      <c r="AU56" s="36">
        <f>IFERROR(MATCH(TBL_CIPDRFRESI_LOANPOOL[[#This Row],[QUAL_METHOD]],RANGE_LOOKUP_QUALMETHODS_CIP_RESIDRF,0),-1)</f>
        <v>-1</v>
      </c>
      <c r="AV5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7" spans="2:53" ht="26.25" customHeight="1" x14ac:dyDescent="0.25">
      <c r="B57" s="25" t="str">
        <f>IF(TBL_CIPDRFRESI_LOANPOOL[[#This Row],[RECORD_STARTED]],IF(TBL_CIPDRFRESI_LOANPOOL[[#This Row],[ERROR_COUNT]]&gt;0,-1,IF(TBL_CIPDRFRESI_LOANPOOL[[#This Row],[REQ_FIELDS_POPULATED]],1,0)),"")</f>
        <v/>
      </c>
      <c r="C57" s="36">
        <f>ROW()-ROW(TBL_CIPDRFRESI_LOANPOOL[[#Headers],[ROW_ID]])</f>
        <v>41</v>
      </c>
      <c r="D57" s="55"/>
      <c r="E57" s="56"/>
      <c r="F57" s="57"/>
      <c r="G57" s="58"/>
      <c r="H57" s="120"/>
      <c r="I57" s="116"/>
      <c r="J57" s="55"/>
      <c r="K57" s="61"/>
      <c r="L57" s="62"/>
      <c r="M57" s="124"/>
      <c r="N57" s="122"/>
      <c r="O57" s="127" t="str">
        <f>IF(TBL_CIPDRFRESI_LOANPOOL[[#This Row],[HUD_MFI]]&lt;&gt;"",TBL_CIPDRFRESI_LOANPOOL[[#This Row],[HUD_MFI]]*1.15,"")</f>
        <v/>
      </c>
      <c r="P57" s="126"/>
      <c r="Q57" s="105"/>
      <c r="R57" s="107"/>
      <c r="S57" s="108" t="str">
        <f>IF(TBL_CIPDRFRESI_LOANPOOL[[#This Row],[MBS_FLAG]]="Yes",SUMIF(TBL_CIPDRFRESI_LOANPOOL[MBS_POOL_ID],TBL_CIPDRFRESI_LOANPOOL[[#This Row],[MBS_POOL_ID]],TBL_CIPDRFRESI_LOANPOOL[LOAN_AMOUNT_ADDR_PORTION]),"")</f>
        <v/>
      </c>
      <c r="T5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7" s="131"/>
      <c r="V57" s="122"/>
      <c r="W57" s="135" t="str">
        <f>IF(AND(TBL_CIPDRFRESI_LOANPOOL[[#This Row],[QUAL_METHOD]]='$DB.LOOKUP'!$AD$3,TBL_CIPDRFRESI_LOANPOOL[[#This Row],[QUAL_OO_ANNUAL_INCOME]]&lt;&gt;"",TBL_CIPDRFRESI_LOANPOOL[[#This Row],[HUD_MFI]]&lt;&gt;""),TBL_CIPDRFRESI_LOANPOOL[[#This Row],[QUAL_OO_ANNUAL_INCOME]]/TBL_CIPDRFRESI_LOANPOOL[[#This Row],[HUD_MFI]],"")</f>
        <v/>
      </c>
      <c r="X57" s="133" t="str">
        <f>IF(AND(TBL_CIPDRFRESI_LOANPOOL[[#This Row],[QUAL_METHOD]]='$DB.LOOKUP'!$AD$4,TBL_CIPDRFRESI_LOANPOOL[[#This Row],[HUD_MFI_115]]&lt;&gt;""),TBL_CIPDRFRESI_LOANPOOL[[#This Row],[HUD_MFI_115]] / 12 * 0.3,"")</f>
        <v/>
      </c>
      <c r="Y57" s="112" t="str">
        <f>IF(AND(TBL_CIPDRFRESI_LOANPOOL[[#This Row],[QUAL_METHOD]]='$DB.LOOKUP'!$AD$4,TBL_CIPDRFRESI_LOANPOOL[[#This Row],[LOAN_ID]]&lt;&gt;""),COUNTIF(TBL_QUAL_RENTROLL_UNITS[RENTROLL_LOAN_ID_PROP_ADDR],TBL_CIPDRFRESI_LOANPOOL[[#This Row],[LOAN_ID_PROP_ADDR]]),"")</f>
        <v/>
      </c>
      <c r="Z57" s="113" t="str">
        <f>IF(AND(TBL_CIPDRFRESI_LOANPOOL[[#This Row],[LOAN_ID]]&lt;&gt;"",TBL_CIPDRFRESI_LOANPOOL[[#This Row],[QUAL_METHOD]]='$DB.LOOKUP'!$AD$4),COUNTIFS(TBL_QUAL_RENTROLL_UNITS[RENTROLL_LOAN_ID_PROP_ADDR],TBL_CIPDRFRESI_LOANPOOL[[#This Row],[LOAN_ID_PROP_ADDR]],TBL_QUAL_RENTROLL_UNITS[RENTROLL_QUALUNIT_FLAG],"Yes"),"")</f>
        <v/>
      </c>
      <c r="AA57" s="111" t="str">
        <f>IF(AND(TBL_CIPDRFRESI_LOANPOOL[[#This Row],[QUAL_MRA_UNITS_TOTL]]&gt;0,TBL_CIPDRFRESI_LOANPOOL[[#This Row],[QUAL_MRA_UNITS_TOTL]]&lt;&gt;""),TBL_CIPDRFRESI_LOANPOOL[[#This Row],[QUAL_MRA_UNITS_QUALIFIED]]/TBL_CIPDRFRESI_LOANPOOL[[#This Row],[QUAL_MRA_UNITS_TOTL]],"")</f>
        <v/>
      </c>
      <c r="AB57" s="137" t="str">
        <f>IF(TBL_CIPDRFRESI_LOANPOOL[[#This Row],[QUAL_METHOD]]='$DB.LOOKUP'!$AD$4,HYPERLINK("#QUAL_RENTROLL!TARGET_TOP","View/Edit"),"")</f>
        <v/>
      </c>
      <c r="AC57" s="136" t="str">
        <f>IF(AND(TBL_CIPDRFRESI_LOANPOOL[[#This Row],[QUAL_METHOD]]='$DB.LOOKUP'!$AD$5,TBL_CIPDRFRESI_LOANPOOL[[#This Row],[LOAN_ID]]&lt;&gt;""),COUNTIF(TBL_QUAL_INCOMELISTING_UNITS[INCOMELISTING_LOAN_ID_PROP_ADDR],TBL_CIPDRFRESI_LOANPOOL[[#This Row],[LOAN_ID_PROP_ADDR]]),"")</f>
        <v/>
      </c>
      <c r="AD5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7" s="111" t="str">
        <f>IF(AND(TBL_CIPDRFRESI_LOANPOOL[[#This Row],[QUAL_MIE_UNITS_TOTL]]&gt;0,TBL_CIPDRFRESI_LOANPOOL[[#This Row],[QUAL_MIE_UNITS_TOTL]]&lt;&gt;""),TBL_CIPDRFRESI_LOANPOOL[[#This Row],[QUAL_MIE_UNITS_QUALIFIED]]/TBL_CIPDRFRESI_LOANPOOL[[#This Row],[QUAL_MIE_UNITS_TOTL]],"")</f>
        <v/>
      </c>
      <c r="AF57" s="138" t="str">
        <f>IF(TBL_CIPDRFRESI_LOANPOOL[[#This Row],[QUAL_METHOD]]='$DB.LOOKUP'!$AD$5,HYPERLINK("#QUAL_INCOMELISTING!TARGET_TOP","View/Edit"),"")</f>
        <v/>
      </c>
      <c r="AG57" s="122"/>
      <c r="AH57" s="103"/>
      <c r="AI5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7" s="70" t="str">
        <f>IF(TBL_CIPDRFRESI_LOANPOOL[[#This Row],[LOAN_ID]] = "","",TBL_CIPDRFRESI_LOANPOOL[[#This Row],[LOAN_ID]]&amp;" ("&amp;IF(TBL_CIPDRFRESI_LOANPOOL[[#This Row],[PROP_ADDR_STREET]]="","Address Not Defined",TBL_CIPDRFRESI_LOANPOOL[[#This Row],[PROP_ADDR_STREET]])&amp;")")</f>
        <v/>
      </c>
      <c r="AL5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7" s="27" t="b">
        <f ca="1">IFERROR((IF(APP_CIP_DRFRESI_CERT_DATE&lt;&gt;"",APP_CIP_DRFRESI_CERT_DATE,TODAY())-TBL_CIPDRFRESI_LOANPOOL[[#This Row],[SETTLEMENT_DATE]])&lt;91,TRUE)</f>
        <v>1</v>
      </c>
      <c r="AN57" s="27" t="b">
        <f>COUNTIFS(TBL_CIPDRFRESI_LOANPOOL[LOAN_ID],TBL_CIPDRFRESI_LOANPOOL[[#This Row],[LOAN_ID]],TBL_CIPDRFRESI_LOANPOOL[QUAL_OO_INCOME_MFI_PCT],"&gt;1.15")=0</f>
        <v>1</v>
      </c>
      <c r="AO5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7" s="27" t="b">
        <f>COUNTIFS(TBL_CIPDRFRESI_LOANPOOL[LOAN_ID],TBL_CIPDRFRESI_LOANPOOL[[#This Row],[LOAN_ID]],TBL_CIPDRFRESI_LOANPOOL[QUAL_NIE_FFEIC_MFI_PCT],"&gt;1.15")=0</f>
        <v>1</v>
      </c>
      <c r="AR57" s="29">
        <f>IF(TBL_CIPDRFRESI_LOANPOOL[[#This Row],[MULTIPROP_REC_COUNT]]&lt;&gt;"",TBL_CIPDRFRESI_LOANPOOL[[#This Row],[LOAN_AMOUNT]]/TBL_CIPDRFRESI_LOANPOOL[[#This Row],[MULTIPROP_REC_COUNT]],TBL_CIPDRFRESI_LOANPOOL[[#This Row],[LOAN_AMOUNT]])</f>
        <v>0</v>
      </c>
      <c r="AS57" s="29" t="b">
        <f>TBL_CIPDRFRESI_LOANPOOL[[#This Row],[MULTIPROP_REC_COUNT]]&gt;1</f>
        <v>0</v>
      </c>
      <c r="AT57" s="36">
        <f>IF(TBL_CIPDRFRESI_LOANPOOL[[#This Row],[LOAN_ID]]&lt;&gt;"",COUNTIF(TBL_CIPDRFRESI_LOANPOOL[LOAN_ID],TBL_CIPDRFRESI_LOANPOOL[[#This Row],[LOAN_ID]]),1)</f>
        <v>1</v>
      </c>
      <c r="AU57" s="36">
        <f>IFERROR(MATCH(TBL_CIPDRFRESI_LOANPOOL[[#This Row],[QUAL_METHOD]],RANGE_LOOKUP_QUALMETHODS_CIP_RESIDRF,0),-1)</f>
        <v>-1</v>
      </c>
      <c r="AV5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8" spans="2:53" ht="26.25" customHeight="1" x14ac:dyDescent="0.25">
      <c r="B58" s="25" t="str">
        <f>IF(TBL_CIPDRFRESI_LOANPOOL[[#This Row],[RECORD_STARTED]],IF(TBL_CIPDRFRESI_LOANPOOL[[#This Row],[ERROR_COUNT]]&gt;0,-1,IF(TBL_CIPDRFRESI_LOANPOOL[[#This Row],[REQ_FIELDS_POPULATED]],1,0)),"")</f>
        <v/>
      </c>
      <c r="C58" s="36">
        <f>ROW()-ROW(TBL_CIPDRFRESI_LOANPOOL[[#Headers],[ROW_ID]])</f>
        <v>42</v>
      </c>
      <c r="D58" s="55"/>
      <c r="E58" s="56"/>
      <c r="F58" s="57"/>
      <c r="G58" s="58"/>
      <c r="H58" s="120"/>
      <c r="I58" s="116"/>
      <c r="J58" s="55"/>
      <c r="K58" s="61"/>
      <c r="L58" s="62"/>
      <c r="M58" s="124"/>
      <c r="N58" s="122"/>
      <c r="O58" s="127" t="str">
        <f>IF(TBL_CIPDRFRESI_LOANPOOL[[#This Row],[HUD_MFI]]&lt;&gt;"",TBL_CIPDRFRESI_LOANPOOL[[#This Row],[HUD_MFI]]*1.15,"")</f>
        <v/>
      </c>
      <c r="P58" s="126"/>
      <c r="Q58" s="105"/>
      <c r="R58" s="107"/>
      <c r="S58" s="108" t="str">
        <f>IF(TBL_CIPDRFRESI_LOANPOOL[[#This Row],[MBS_FLAG]]="Yes",SUMIF(TBL_CIPDRFRESI_LOANPOOL[MBS_POOL_ID],TBL_CIPDRFRESI_LOANPOOL[[#This Row],[MBS_POOL_ID]],TBL_CIPDRFRESI_LOANPOOL[LOAN_AMOUNT_ADDR_PORTION]),"")</f>
        <v/>
      </c>
      <c r="T5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8" s="131"/>
      <c r="V58" s="122"/>
      <c r="W58" s="135" t="str">
        <f>IF(AND(TBL_CIPDRFRESI_LOANPOOL[[#This Row],[QUAL_METHOD]]='$DB.LOOKUP'!$AD$3,TBL_CIPDRFRESI_LOANPOOL[[#This Row],[QUAL_OO_ANNUAL_INCOME]]&lt;&gt;"",TBL_CIPDRFRESI_LOANPOOL[[#This Row],[HUD_MFI]]&lt;&gt;""),TBL_CIPDRFRESI_LOANPOOL[[#This Row],[QUAL_OO_ANNUAL_INCOME]]/TBL_CIPDRFRESI_LOANPOOL[[#This Row],[HUD_MFI]],"")</f>
        <v/>
      </c>
      <c r="X58" s="133" t="str">
        <f>IF(AND(TBL_CIPDRFRESI_LOANPOOL[[#This Row],[QUAL_METHOD]]='$DB.LOOKUP'!$AD$4,TBL_CIPDRFRESI_LOANPOOL[[#This Row],[HUD_MFI_115]]&lt;&gt;""),TBL_CIPDRFRESI_LOANPOOL[[#This Row],[HUD_MFI_115]] / 12 * 0.3,"")</f>
        <v/>
      </c>
      <c r="Y58" s="112" t="str">
        <f>IF(AND(TBL_CIPDRFRESI_LOANPOOL[[#This Row],[QUAL_METHOD]]='$DB.LOOKUP'!$AD$4,TBL_CIPDRFRESI_LOANPOOL[[#This Row],[LOAN_ID]]&lt;&gt;""),COUNTIF(TBL_QUAL_RENTROLL_UNITS[RENTROLL_LOAN_ID_PROP_ADDR],TBL_CIPDRFRESI_LOANPOOL[[#This Row],[LOAN_ID_PROP_ADDR]]),"")</f>
        <v/>
      </c>
      <c r="Z58" s="113" t="str">
        <f>IF(AND(TBL_CIPDRFRESI_LOANPOOL[[#This Row],[LOAN_ID]]&lt;&gt;"",TBL_CIPDRFRESI_LOANPOOL[[#This Row],[QUAL_METHOD]]='$DB.LOOKUP'!$AD$4),COUNTIFS(TBL_QUAL_RENTROLL_UNITS[RENTROLL_LOAN_ID_PROP_ADDR],TBL_CIPDRFRESI_LOANPOOL[[#This Row],[LOAN_ID_PROP_ADDR]],TBL_QUAL_RENTROLL_UNITS[RENTROLL_QUALUNIT_FLAG],"Yes"),"")</f>
        <v/>
      </c>
      <c r="AA58" s="111" t="str">
        <f>IF(AND(TBL_CIPDRFRESI_LOANPOOL[[#This Row],[QUAL_MRA_UNITS_TOTL]]&gt;0,TBL_CIPDRFRESI_LOANPOOL[[#This Row],[QUAL_MRA_UNITS_TOTL]]&lt;&gt;""),TBL_CIPDRFRESI_LOANPOOL[[#This Row],[QUAL_MRA_UNITS_QUALIFIED]]/TBL_CIPDRFRESI_LOANPOOL[[#This Row],[QUAL_MRA_UNITS_TOTL]],"")</f>
        <v/>
      </c>
      <c r="AB58" s="137" t="str">
        <f>IF(TBL_CIPDRFRESI_LOANPOOL[[#This Row],[QUAL_METHOD]]='$DB.LOOKUP'!$AD$4,HYPERLINK("#QUAL_RENTROLL!TARGET_TOP","View/Edit"),"")</f>
        <v/>
      </c>
      <c r="AC58" s="136" t="str">
        <f>IF(AND(TBL_CIPDRFRESI_LOANPOOL[[#This Row],[QUAL_METHOD]]='$DB.LOOKUP'!$AD$5,TBL_CIPDRFRESI_LOANPOOL[[#This Row],[LOAN_ID]]&lt;&gt;""),COUNTIF(TBL_QUAL_INCOMELISTING_UNITS[INCOMELISTING_LOAN_ID_PROP_ADDR],TBL_CIPDRFRESI_LOANPOOL[[#This Row],[LOAN_ID_PROP_ADDR]]),"")</f>
        <v/>
      </c>
      <c r="AD5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8" s="111" t="str">
        <f>IF(AND(TBL_CIPDRFRESI_LOANPOOL[[#This Row],[QUAL_MIE_UNITS_TOTL]]&gt;0,TBL_CIPDRFRESI_LOANPOOL[[#This Row],[QUAL_MIE_UNITS_TOTL]]&lt;&gt;""),TBL_CIPDRFRESI_LOANPOOL[[#This Row],[QUAL_MIE_UNITS_QUALIFIED]]/TBL_CIPDRFRESI_LOANPOOL[[#This Row],[QUAL_MIE_UNITS_TOTL]],"")</f>
        <v/>
      </c>
      <c r="AF58" s="138" t="str">
        <f>IF(TBL_CIPDRFRESI_LOANPOOL[[#This Row],[QUAL_METHOD]]='$DB.LOOKUP'!$AD$5,HYPERLINK("#QUAL_INCOMELISTING!TARGET_TOP","View/Edit"),"")</f>
        <v/>
      </c>
      <c r="AG58" s="122"/>
      <c r="AH58" s="103"/>
      <c r="AI5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8" s="70" t="str">
        <f>IF(TBL_CIPDRFRESI_LOANPOOL[[#This Row],[LOAN_ID]] = "","",TBL_CIPDRFRESI_LOANPOOL[[#This Row],[LOAN_ID]]&amp;" ("&amp;IF(TBL_CIPDRFRESI_LOANPOOL[[#This Row],[PROP_ADDR_STREET]]="","Address Not Defined",TBL_CIPDRFRESI_LOANPOOL[[#This Row],[PROP_ADDR_STREET]])&amp;")")</f>
        <v/>
      </c>
      <c r="AL5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8" s="27" t="b">
        <f ca="1">IFERROR((IF(APP_CIP_DRFRESI_CERT_DATE&lt;&gt;"",APP_CIP_DRFRESI_CERT_DATE,TODAY())-TBL_CIPDRFRESI_LOANPOOL[[#This Row],[SETTLEMENT_DATE]])&lt;91,TRUE)</f>
        <v>1</v>
      </c>
      <c r="AN58" s="27" t="b">
        <f>COUNTIFS(TBL_CIPDRFRESI_LOANPOOL[LOAN_ID],TBL_CIPDRFRESI_LOANPOOL[[#This Row],[LOAN_ID]],TBL_CIPDRFRESI_LOANPOOL[QUAL_OO_INCOME_MFI_PCT],"&gt;1.15")=0</f>
        <v>1</v>
      </c>
      <c r="AO5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8" s="27" t="b">
        <f>COUNTIFS(TBL_CIPDRFRESI_LOANPOOL[LOAN_ID],TBL_CIPDRFRESI_LOANPOOL[[#This Row],[LOAN_ID]],TBL_CIPDRFRESI_LOANPOOL[QUAL_NIE_FFEIC_MFI_PCT],"&gt;1.15")=0</f>
        <v>1</v>
      </c>
      <c r="AR58" s="29">
        <f>IF(TBL_CIPDRFRESI_LOANPOOL[[#This Row],[MULTIPROP_REC_COUNT]]&lt;&gt;"",TBL_CIPDRFRESI_LOANPOOL[[#This Row],[LOAN_AMOUNT]]/TBL_CIPDRFRESI_LOANPOOL[[#This Row],[MULTIPROP_REC_COUNT]],TBL_CIPDRFRESI_LOANPOOL[[#This Row],[LOAN_AMOUNT]])</f>
        <v>0</v>
      </c>
      <c r="AS58" s="29" t="b">
        <f>TBL_CIPDRFRESI_LOANPOOL[[#This Row],[MULTIPROP_REC_COUNT]]&gt;1</f>
        <v>0</v>
      </c>
      <c r="AT58" s="36">
        <f>IF(TBL_CIPDRFRESI_LOANPOOL[[#This Row],[LOAN_ID]]&lt;&gt;"",COUNTIF(TBL_CIPDRFRESI_LOANPOOL[LOAN_ID],TBL_CIPDRFRESI_LOANPOOL[[#This Row],[LOAN_ID]]),1)</f>
        <v>1</v>
      </c>
      <c r="AU58" s="36">
        <f>IFERROR(MATCH(TBL_CIPDRFRESI_LOANPOOL[[#This Row],[QUAL_METHOD]],RANGE_LOOKUP_QUALMETHODS_CIP_RESIDRF,0),-1)</f>
        <v>-1</v>
      </c>
      <c r="AV5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9" spans="2:53" ht="26.25" customHeight="1" x14ac:dyDescent="0.25">
      <c r="B59" s="25" t="str">
        <f>IF(TBL_CIPDRFRESI_LOANPOOL[[#This Row],[RECORD_STARTED]],IF(TBL_CIPDRFRESI_LOANPOOL[[#This Row],[ERROR_COUNT]]&gt;0,-1,IF(TBL_CIPDRFRESI_LOANPOOL[[#This Row],[REQ_FIELDS_POPULATED]],1,0)),"")</f>
        <v/>
      </c>
      <c r="C59" s="36">
        <f>ROW()-ROW(TBL_CIPDRFRESI_LOANPOOL[[#Headers],[ROW_ID]])</f>
        <v>43</v>
      </c>
      <c r="D59" s="55"/>
      <c r="E59" s="56"/>
      <c r="F59" s="57"/>
      <c r="G59" s="58"/>
      <c r="H59" s="120"/>
      <c r="I59" s="116"/>
      <c r="J59" s="55"/>
      <c r="K59" s="61"/>
      <c r="L59" s="62"/>
      <c r="M59" s="124"/>
      <c r="N59" s="122"/>
      <c r="O59" s="127" t="str">
        <f>IF(TBL_CIPDRFRESI_LOANPOOL[[#This Row],[HUD_MFI]]&lt;&gt;"",TBL_CIPDRFRESI_LOANPOOL[[#This Row],[HUD_MFI]]*1.15,"")</f>
        <v/>
      </c>
      <c r="P59" s="126"/>
      <c r="Q59" s="105"/>
      <c r="R59" s="107"/>
      <c r="S59" s="108" t="str">
        <f>IF(TBL_CIPDRFRESI_LOANPOOL[[#This Row],[MBS_FLAG]]="Yes",SUMIF(TBL_CIPDRFRESI_LOANPOOL[MBS_POOL_ID],TBL_CIPDRFRESI_LOANPOOL[[#This Row],[MBS_POOL_ID]],TBL_CIPDRFRESI_LOANPOOL[LOAN_AMOUNT_ADDR_PORTION]),"")</f>
        <v/>
      </c>
      <c r="T5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9" s="131"/>
      <c r="V59" s="122"/>
      <c r="W59" s="135" t="str">
        <f>IF(AND(TBL_CIPDRFRESI_LOANPOOL[[#This Row],[QUAL_METHOD]]='$DB.LOOKUP'!$AD$3,TBL_CIPDRFRESI_LOANPOOL[[#This Row],[QUAL_OO_ANNUAL_INCOME]]&lt;&gt;"",TBL_CIPDRFRESI_LOANPOOL[[#This Row],[HUD_MFI]]&lt;&gt;""),TBL_CIPDRFRESI_LOANPOOL[[#This Row],[QUAL_OO_ANNUAL_INCOME]]/TBL_CIPDRFRESI_LOANPOOL[[#This Row],[HUD_MFI]],"")</f>
        <v/>
      </c>
      <c r="X59" s="133" t="str">
        <f>IF(AND(TBL_CIPDRFRESI_LOANPOOL[[#This Row],[QUAL_METHOD]]='$DB.LOOKUP'!$AD$4,TBL_CIPDRFRESI_LOANPOOL[[#This Row],[HUD_MFI_115]]&lt;&gt;""),TBL_CIPDRFRESI_LOANPOOL[[#This Row],[HUD_MFI_115]] / 12 * 0.3,"")</f>
        <v/>
      </c>
      <c r="Y59" s="112" t="str">
        <f>IF(AND(TBL_CIPDRFRESI_LOANPOOL[[#This Row],[QUAL_METHOD]]='$DB.LOOKUP'!$AD$4,TBL_CIPDRFRESI_LOANPOOL[[#This Row],[LOAN_ID]]&lt;&gt;""),COUNTIF(TBL_QUAL_RENTROLL_UNITS[RENTROLL_LOAN_ID_PROP_ADDR],TBL_CIPDRFRESI_LOANPOOL[[#This Row],[LOAN_ID_PROP_ADDR]]),"")</f>
        <v/>
      </c>
      <c r="Z59" s="113" t="str">
        <f>IF(AND(TBL_CIPDRFRESI_LOANPOOL[[#This Row],[LOAN_ID]]&lt;&gt;"",TBL_CIPDRFRESI_LOANPOOL[[#This Row],[QUAL_METHOD]]='$DB.LOOKUP'!$AD$4),COUNTIFS(TBL_QUAL_RENTROLL_UNITS[RENTROLL_LOAN_ID_PROP_ADDR],TBL_CIPDRFRESI_LOANPOOL[[#This Row],[LOAN_ID_PROP_ADDR]],TBL_QUAL_RENTROLL_UNITS[RENTROLL_QUALUNIT_FLAG],"Yes"),"")</f>
        <v/>
      </c>
      <c r="AA59" s="111" t="str">
        <f>IF(AND(TBL_CIPDRFRESI_LOANPOOL[[#This Row],[QUAL_MRA_UNITS_TOTL]]&gt;0,TBL_CIPDRFRESI_LOANPOOL[[#This Row],[QUAL_MRA_UNITS_TOTL]]&lt;&gt;""),TBL_CIPDRFRESI_LOANPOOL[[#This Row],[QUAL_MRA_UNITS_QUALIFIED]]/TBL_CIPDRFRESI_LOANPOOL[[#This Row],[QUAL_MRA_UNITS_TOTL]],"")</f>
        <v/>
      </c>
      <c r="AB59" s="137" t="str">
        <f>IF(TBL_CIPDRFRESI_LOANPOOL[[#This Row],[QUAL_METHOD]]='$DB.LOOKUP'!$AD$4,HYPERLINK("#QUAL_RENTROLL!TARGET_TOP","View/Edit"),"")</f>
        <v/>
      </c>
      <c r="AC59" s="136" t="str">
        <f>IF(AND(TBL_CIPDRFRESI_LOANPOOL[[#This Row],[QUAL_METHOD]]='$DB.LOOKUP'!$AD$5,TBL_CIPDRFRESI_LOANPOOL[[#This Row],[LOAN_ID]]&lt;&gt;""),COUNTIF(TBL_QUAL_INCOMELISTING_UNITS[INCOMELISTING_LOAN_ID_PROP_ADDR],TBL_CIPDRFRESI_LOANPOOL[[#This Row],[LOAN_ID_PROP_ADDR]]),"")</f>
        <v/>
      </c>
      <c r="AD5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9" s="111" t="str">
        <f>IF(AND(TBL_CIPDRFRESI_LOANPOOL[[#This Row],[QUAL_MIE_UNITS_TOTL]]&gt;0,TBL_CIPDRFRESI_LOANPOOL[[#This Row],[QUAL_MIE_UNITS_TOTL]]&lt;&gt;""),TBL_CIPDRFRESI_LOANPOOL[[#This Row],[QUAL_MIE_UNITS_QUALIFIED]]/TBL_CIPDRFRESI_LOANPOOL[[#This Row],[QUAL_MIE_UNITS_TOTL]],"")</f>
        <v/>
      </c>
      <c r="AF59" s="138" t="str">
        <f>IF(TBL_CIPDRFRESI_LOANPOOL[[#This Row],[QUAL_METHOD]]='$DB.LOOKUP'!$AD$5,HYPERLINK("#QUAL_INCOMELISTING!TARGET_TOP","View/Edit"),"")</f>
        <v/>
      </c>
      <c r="AG59" s="122"/>
      <c r="AH59" s="103"/>
      <c r="AI5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9" s="70" t="str">
        <f>IF(TBL_CIPDRFRESI_LOANPOOL[[#This Row],[LOAN_ID]] = "","",TBL_CIPDRFRESI_LOANPOOL[[#This Row],[LOAN_ID]]&amp;" ("&amp;IF(TBL_CIPDRFRESI_LOANPOOL[[#This Row],[PROP_ADDR_STREET]]="","Address Not Defined",TBL_CIPDRFRESI_LOANPOOL[[#This Row],[PROP_ADDR_STREET]])&amp;")")</f>
        <v/>
      </c>
      <c r="AL5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9" s="27" t="b">
        <f ca="1">IFERROR((IF(APP_CIP_DRFRESI_CERT_DATE&lt;&gt;"",APP_CIP_DRFRESI_CERT_DATE,TODAY())-TBL_CIPDRFRESI_LOANPOOL[[#This Row],[SETTLEMENT_DATE]])&lt;91,TRUE)</f>
        <v>1</v>
      </c>
      <c r="AN59" s="27" t="b">
        <f>COUNTIFS(TBL_CIPDRFRESI_LOANPOOL[LOAN_ID],TBL_CIPDRFRESI_LOANPOOL[[#This Row],[LOAN_ID]],TBL_CIPDRFRESI_LOANPOOL[QUAL_OO_INCOME_MFI_PCT],"&gt;1.15")=0</f>
        <v>1</v>
      </c>
      <c r="AO5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9" s="27" t="b">
        <f>COUNTIFS(TBL_CIPDRFRESI_LOANPOOL[LOAN_ID],TBL_CIPDRFRESI_LOANPOOL[[#This Row],[LOAN_ID]],TBL_CIPDRFRESI_LOANPOOL[QUAL_NIE_FFEIC_MFI_PCT],"&gt;1.15")=0</f>
        <v>1</v>
      </c>
      <c r="AR59" s="29">
        <f>IF(TBL_CIPDRFRESI_LOANPOOL[[#This Row],[MULTIPROP_REC_COUNT]]&lt;&gt;"",TBL_CIPDRFRESI_LOANPOOL[[#This Row],[LOAN_AMOUNT]]/TBL_CIPDRFRESI_LOANPOOL[[#This Row],[MULTIPROP_REC_COUNT]],TBL_CIPDRFRESI_LOANPOOL[[#This Row],[LOAN_AMOUNT]])</f>
        <v>0</v>
      </c>
      <c r="AS59" s="29" t="b">
        <f>TBL_CIPDRFRESI_LOANPOOL[[#This Row],[MULTIPROP_REC_COUNT]]&gt;1</f>
        <v>0</v>
      </c>
      <c r="AT59" s="36">
        <f>IF(TBL_CIPDRFRESI_LOANPOOL[[#This Row],[LOAN_ID]]&lt;&gt;"",COUNTIF(TBL_CIPDRFRESI_LOANPOOL[LOAN_ID],TBL_CIPDRFRESI_LOANPOOL[[#This Row],[LOAN_ID]]),1)</f>
        <v>1</v>
      </c>
      <c r="AU59" s="36">
        <f>IFERROR(MATCH(TBL_CIPDRFRESI_LOANPOOL[[#This Row],[QUAL_METHOD]],RANGE_LOOKUP_QUALMETHODS_CIP_RESIDRF,0),-1)</f>
        <v>-1</v>
      </c>
      <c r="AV5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0" spans="2:53" ht="26.25" customHeight="1" x14ac:dyDescent="0.25">
      <c r="B60" s="25" t="str">
        <f>IF(TBL_CIPDRFRESI_LOANPOOL[[#This Row],[RECORD_STARTED]],IF(TBL_CIPDRFRESI_LOANPOOL[[#This Row],[ERROR_COUNT]]&gt;0,-1,IF(TBL_CIPDRFRESI_LOANPOOL[[#This Row],[REQ_FIELDS_POPULATED]],1,0)),"")</f>
        <v/>
      </c>
      <c r="C60" s="36">
        <f>ROW()-ROW(TBL_CIPDRFRESI_LOANPOOL[[#Headers],[ROW_ID]])</f>
        <v>44</v>
      </c>
      <c r="D60" s="55"/>
      <c r="E60" s="56"/>
      <c r="F60" s="57"/>
      <c r="G60" s="58"/>
      <c r="H60" s="120"/>
      <c r="I60" s="116"/>
      <c r="J60" s="55"/>
      <c r="K60" s="61"/>
      <c r="L60" s="62"/>
      <c r="M60" s="124"/>
      <c r="N60" s="122"/>
      <c r="O60" s="127" t="str">
        <f>IF(TBL_CIPDRFRESI_LOANPOOL[[#This Row],[HUD_MFI]]&lt;&gt;"",TBL_CIPDRFRESI_LOANPOOL[[#This Row],[HUD_MFI]]*1.15,"")</f>
        <v/>
      </c>
      <c r="P60" s="126"/>
      <c r="Q60" s="105"/>
      <c r="R60" s="107"/>
      <c r="S60" s="108" t="str">
        <f>IF(TBL_CIPDRFRESI_LOANPOOL[[#This Row],[MBS_FLAG]]="Yes",SUMIF(TBL_CIPDRFRESI_LOANPOOL[MBS_POOL_ID],TBL_CIPDRFRESI_LOANPOOL[[#This Row],[MBS_POOL_ID]],TBL_CIPDRFRESI_LOANPOOL[LOAN_AMOUNT_ADDR_PORTION]),"")</f>
        <v/>
      </c>
      <c r="T6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0" s="131"/>
      <c r="V60" s="122"/>
      <c r="W60" s="135" t="str">
        <f>IF(AND(TBL_CIPDRFRESI_LOANPOOL[[#This Row],[QUAL_METHOD]]='$DB.LOOKUP'!$AD$3,TBL_CIPDRFRESI_LOANPOOL[[#This Row],[QUAL_OO_ANNUAL_INCOME]]&lt;&gt;"",TBL_CIPDRFRESI_LOANPOOL[[#This Row],[HUD_MFI]]&lt;&gt;""),TBL_CIPDRFRESI_LOANPOOL[[#This Row],[QUAL_OO_ANNUAL_INCOME]]/TBL_CIPDRFRESI_LOANPOOL[[#This Row],[HUD_MFI]],"")</f>
        <v/>
      </c>
      <c r="X60" s="133" t="str">
        <f>IF(AND(TBL_CIPDRFRESI_LOANPOOL[[#This Row],[QUAL_METHOD]]='$DB.LOOKUP'!$AD$4,TBL_CIPDRFRESI_LOANPOOL[[#This Row],[HUD_MFI_115]]&lt;&gt;""),TBL_CIPDRFRESI_LOANPOOL[[#This Row],[HUD_MFI_115]] / 12 * 0.3,"")</f>
        <v/>
      </c>
      <c r="Y60" s="112" t="str">
        <f>IF(AND(TBL_CIPDRFRESI_LOANPOOL[[#This Row],[QUAL_METHOD]]='$DB.LOOKUP'!$AD$4,TBL_CIPDRFRESI_LOANPOOL[[#This Row],[LOAN_ID]]&lt;&gt;""),COUNTIF(TBL_QUAL_RENTROLL_UNITS[RENTROLL_LOAN_ID_PROP_ADDR],TBL_CIPDRFRESI_LOANPOOL[[#This Row],[LOAN_ID_PROP_ADDR]]),"")</f>
        <v/>
      </c>
      <c r="Z60" s="113" t="str">
        <f>IF(AND(TBL_CIPDRFRESI_LOANPOOL[[#This Row],[LOAN_ID]]&lt;&gt;"",TBL_CIPDRFRESI_LOANPOOL[[#This Row],[QUAL_METHOD]]='$DB.LOOKUP'!$AD$4),COUNTIFS(TBL_QUAL_RENTROLL_UNITS[RENTROLL_LOAN_ID_PROP_ADDR],TBL_CIPDRFRESI_LOANPOOL[[#This Row],[LOAN_ID_PROP_ADDR]],TBL_QUAL_RENTROLL_UNITS[RENTROLL_QUALUNIT_FLAG],"Yes"),"")</f>
        <v/>
      </c>
      <c r="AA60" s="111" t="str">
        <f>IF(AND(TBL_CIPDRFRESI_LOANPOOL[[#This Row],[QUAL_MRA_UNITS_TOTL]]&gt;0,TBL_CIPDRFRESI_LOANPOOL[[#This Row],[QUAL_MRA_UNITS_TOTL]]&lt;&gt;""),TBL_CIPDRFRESI_LOANPOOL[[#This Row],[QUAL_MRA_UNITS_QUALIFIED]]/TBL_CIPDRFRESI_LOANPOOL[[#This Row],[QUAL_MRA_UNITS_TOTL]],"")</f>
        <v/>
      </c>
      <c r="AB60" s="137" t="str">
        <f>IF(TBL_CIPDRFRESI_LOANPOOL[[#This Row],[QUAL_METHOD]]='$DB.LOOKUP'!$AD$4,HYPERLINK("#QUAL_RENTROLL!TARGET_TOP","View/Edit"),"")</f>
        <v/>
      </c>
      <c r="AC60" s="136" t="str">
        <f>IF(AND(TBL_CIPDRFRESI_LOANPOOL[[#This Row],[QUAL_METHOD]]='$DB.LOOKUP'!$AD$5,TBL_CIPDRFRESI_LOANPOOL[[#This Row],[LOAN_ID]]&lt;&gt;""),COUNTIF(TBL_QUAL_INCOMELISTING_UNITS[INCOMELISTING_LOAN_ID_PROP_ADDR],TBL_CIPDRFRESI_LOANPOOL[[#This Row],[LOAN_ID_PROP_ADDR]]),"")</f>
        <v/>
      </c>
      <c r="AD6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0" s="111" t="str">
        <f>IF(AND(TBL_CIPDRFRESI_LOANPOOL[[#This Row],[QUAL_MIE_UNITS_TOTL]]&gt;0,TBL_CIPDRFRESI_LOANPOOL[[#This Row],[QUAL_MIE_UNITS_TOTL]]&lt;&gt;""),TBL_CIPDRFRESI_LOANPOOL[[#This Row],[QUAL_MIE_UNITS_QUALIFIED]]/TBL_CIPDRFRESI_LOANPOOL[[#This Row],[QUAL_MIE_UNITS_TOTL]],"")</f>
        <v/>
      </c>
      <c r="AF60" s="138" t="str">
        <f>IF(TBL_CIPDRFRESI_LOANPOOL[[#This Row],[QUAL_METHOD]]='$DB.LOOKUP'!$AD$5,HYPERLINK("#QUAL_INCOMELISTING!TARGET_TOP","View/Edit"),"")</f>
        <v/>
      </c>
      <c r="AG60" s="122"/>
      <c r="AH60" s="103"/>
      <c r="AI6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0" s="70" t="str">
        <f>IF(TBL_CIPDRFRESI_LOANPOOL[[#This Row],[LOAN_ID]] = "","",TBL_CIPDRFRESI_LOANPOOL[[#This Row],[LOAN_ID]]&amp;" ("&amp;IF(TBL_CIPDRFRESI_LOANPOOL[[#This Row],[PROP_ADDR_STREET]]="","Address Not Defined",TBL_CIPDRFRESI_LOANPOOL[[#This Row],[PROP_ADDR_STREET]])&amp;")")</f>
        <v/>
      </c>
      <c r="AL6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0" s="27" t="b">
        <f ca="1">IFERROR((IF(APP_CIP_DRFRESI_CERT_DATE&lt;&gt;"",APP_CIP_DRFRESI_CERT_DATE,TODAY())-TBL_CIPDRFRESI_LOANPOOL[[#This Row],[SETTLEMENT_DATE]])&lt;91,TRUE)</f>
        <v>1</v>
      </c>
      <c r="AN60" s="27" t="b">
        <f>COUNTIFS(TBL_CIPDRFRESI_LOANPOOL[LOAN_ID],TBL_CIPDRFRESI_LOANPOOL[[#This Row],[LOAN_ID]],TBL_CIPDRFRESI_LOANPOOL[QUAL_OO_INCOME_MFI_PCT],"&gt;1.15")=0</f>
        <v>1</v>
      </c>
      <c r="AO6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0" s="27" t="b">
        <f>COUNTIFS(TBL_CIPDRFRESI_LOANPOOL[LOAN_ID],TBL_CIPDRFRESI_LOANPOOL[[#This Row],[LOAN_ID]],TBL_CIPDRFRESI_LOANPOOL[QUAL_NIE_FFEIC_MFI_PCT],"&gt;1.15")=0</f>
        <v>1</v>
      </c>
      <c r="AR60" s="29">
        <f>IF(TBL_CIPDRFRESI_LOANPOOL[[#This Row],[MULTIPROP_REC_COUNT]]&lt;&gt;"",TBL_CIPDRFRESI_LOANPOOL[[#This Row],[LOAN_AMOUNT]]/TBL_CIPDRFRESI_LOANPOOL[[#This Row],[MULTIPROP_REC_COUNT]],TBL_CIPDRFRESI_LOANPOOL[[#This Row],[LOAN_AMOUNT]])</f>
        <v>0</v>
      </c>
      <c r="AS60" s="29" t="b">
        <f>TBL_CIPDRFRESI_LOANPOOL[[#This Row],[MULTIPROP_REC_COUNT]]&gt;1</f>
        <v>0</v>
      </c>
      <c r="AT60" s="36">
        <f>IF(TBL_CIPDRFRESI_LOANPOOL[[#This Row],[LOAN_ID]]&lt;&gt;"",COUNTIF(TBL_CIPDRFRESI_LOANPOOL[LOAN_ID],TBL_CIPDRFRESI_LOANPOOL[[#This Row],[LOAN_ID]]),1)</f>
        <v>1</v>
      </c>
      <c r="AU60" s="36">
        <f>IFERROR(MATCH(TBL_CIPDRFRESI_LOANPOOL[[#This Row],[QUAL_METHOD]],RANGE_LOOKUP_QUALMETHODS_CIP_RESIDRF,0),-1)</f>
        <v>-1</v>
      </c>
      <c r="AV6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1" spans="2:53" ht="26.25" customHeight="1" x14ac:dyDescent="0.25">
      <c r="B61" s="25" t="str">
        <f>IF(TBL_CIPDRFRESI_LOANPOOL[[#This Row],[RECORD_STARTED]],IF(TBL_CIPDRFRESI_LOANPOOL[[#This Row],[ERROR_COUNT]]&gt;0,-1,IF(TBL_CIPDRFRESI_LOANPOOL[[#This Row],[REQ_FIELDS_POPULATED]],1,0)),"")</f>
        <v/>
      </c>
      <c r="C61" s="36">
        <f>ROW()-ROW(TBL_CIPDRFRESI_LOANPOOL[[#Headers],[ROW_ID]])</f>
        <v>45</v>
      </c>
      <c r="D61" s="55"/>
      <c r="E61" s="56"/>
      <c r="F61" s="57"/>
      <c r="G61" s="58"/>
      <c r="H61" s="120"/>
      <c r="I61" s="116"/>
      <c r="J61" s="55"/>
      <c r="K61" s="61"/>
      <c r="L61" s="62"/>
      <c r="M61" s="124"/>
      <c r="N61" s="122"/>
      <c r="O61" s="127" t="str">
        <f>IF(TBL_CIPDRFRESI_LOANPOOL[[#This Row],[HUD_MFI]]&lt;&gt;"",TBL_CIPDRFRESI_LOANPOOL[[#This Row],[HUD_MFI]]*1.15,"")</f>
        <v/>
      </c>
      <c r="P61" s="126"/>
      <c r="Q61" s="105"/>
      <c r="R61" s="107"/>
      <c r="S61" s="108" t="str">
        <f>IF(TBL_CIPDRFRESI_LOANPOOL[[#This Row],[MBS_FLAG]]="Yes",SUMIF(TBL_CIPDRFRESI_LOANPOOL[MBS_POOL_ID],TBL_CIPDRFRESI_LOANPOOL[[#This Row],[MBS_POOL_ID]],TBL_CIPDRFRESI_LOANPOOL[LOAN_AMOUNT_ADDR_PORTION]),"")</f>
        <v/>
      </c>
      <c r="T6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1" s="131"/>
      <c r="V61" s="122"/>
      <c r="W61" s="135" t="str">
        <f>IF(AND(TBL_CIPDRFRESI_LOANPOOL[[#This Row],[QUAL_METHOD]]='$DB.LOOKUP'!$AD$3,TBL_CIPDRFRESI_LOANPOOL[[#This Row],[QUAL_OO_ANNUAL_INCOME]]&lt;&gt;"",TBL_CIPDRFRESI_LOANPOOL[[#This Row],[HUD_MFI]]&lt;&gt;""),TBL_CIPDRFRESI_LOANPOOL[[#This Row],[QUAL_OO_ANNUAL_INCOME]]/TBL_CIPDRFRESI_LOANPOOL[[#This Row],[HUD_MFI]],"")</f>
        <v/>
      </c>
      <c r="X61" s="133" t="str">
        <f>IF(AND(TBL_CIPDRFRESI_LOANPOOL[[#This Row],[QUAL_METHOD]]='$DB.LOOKUP'!$AD$4,TBL_CIPDRFRESI_LOANPOOL[[#This Row],[HUD_MFI_115]]&lt;&gt;""),TBL_CIPDRFRESI_LOANPOOL[[#This Row],[HUD_MFI_115]] / 12 * 0.3,"")</f>
        <v/>
      </c>
      <c r="Y61" s="112" t="str">
        <f>IF(AND(TBL_CIPDRFRESI_LOANPOOL[[#This Row],[QUAL_METHOD]]='$DB.LOOKUP'!$AD$4,TBL_CIPDRFRESI_LOANPOOL[[#This Row],[LOAN_ID]]&lt;&gt;""),COUNTIF(TBL_QUAL_RENTROLL_UNITS[RENTROLL_LOAN_ID_PROP_ADDR],TBL_CIPDRFRESI_LOANPOOL[[#This Row],[LOAN_ID_PROP_ADDR]]),"")</f>
        <v/>
      </c>
      <c r="Z61" s="113" t="str">
        <f>IF(AND(TBL_CIPDRFRESI_LOANPOOL[[#This Row],[LOAN_ID]]&lt;&gt;"",TBL_CIPDRFRESI_LOANPOOL[[#This Row],[QUAL_METHOD]]='$DB.LOOKUP'!$AD$4),COUNTIFS(TBL_QUAL_RENTROLL_UNITS[RENTROLL_LOAN_ID_PROP_ADDR],TBL_CIPDRFRESI_LOANPOOL[[#This Row],[LOAN_ID_PROP_ADDR]],TBL_QUAL_RENTROLL_UNITS[RENTROLL_QUALUNIT_FLAG],"Yes"),"")</f>
        <v/>
      </c>
      <c r="AA61" s="111" t="str">
        <f>IF(AND(TBL_CIPDRFRESI_LOANPOOL[[#This Row],[QUAL_MRA_UNITS_TOTL]]&gt;0,TBL_CIPDRFRESI_LOANPOOL[[#This Row],[QUAL_MRA_UNITS_TOTL]]&lt;&gt;""),TBL_CIPDRFRESI_LOANPOOL[[#This Row],[QUAL_MRA_UNITS_QUALIFIED]]/TBL_CIPDRFRESI_LOANPOOL[[#This Row],[QUAL_MRA_UNITS_TOTL]],"")</f>
        <v/>
      </c>
      <c r="AB61" s="137" t="str">
        <f>IF(TBL_CIPDRFRESI_LOANPOOL[[#This Row],[QUAL_METHOD]]='$DB.LOOKUP'!$AD$4,HYPERLINK("#QUAL_RENTROLL!TARGET_TOP","View/Edit"),"")</f>
        <v/>
      </c>
      <c r="AC61" s="136" t="str">
        <f>IF(AND(TBL_CIPDRFRESI_LOANPOOL[[#This Row],[QUAL_METHOD]]='$DB.LOOKUP'!$AD$5,TBL_CIPDRFRESI_LOANPOOL[[#This Row],[LOAN_ID]]&lt;&gt;""),COUNTIF(TBL_QUAL_INCOMELISTING_UNITS[INCOMELISTING_LOAN_ID_PROP_ADDR],TBL_CIPDRFRESI_LOANPOOL[[#This Row],[LOAN_ID_PROP_ADDR]]),"")</f>
        <v/>
      </c>
      <c r="AD6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1" s="111" t="str">
        <f>IF(AND(TBL_CIPDRFRESI_LOANPOOL[[#This Row],[QUAL_MIE_UNITS_TOTL]]&gt;0,TBL_CIPDRFRESI_LOANPOOL[[#This Row],[QUAL_MIE_UNITS_TOTL]]&lt;&gt;""),TBL_CIPDRFRESI_LOANPOOL[[#This Row],[QUAL_MIE_UNITS_QUALIFIED]]/TBL_CIPDRFRESI_LOANPOOL[[#This Row],[QUAL_MIE_UNITS_TOTL]],"")</f>
        <v/>
      </c>
      <c r="AF61" s="138" t="str">
        <f>IF(TBL_CIPDRFRESI_LOANPOOL[[#This Row],[QUAL_METHOD]]='$DB.LOOKUP'!$AD$5,HYPERLINK("#QUAL_INCOMELISTING!TARGET_TOP","View/Edit"),"")</f>
        <v/>
      </c>
      <c r="AG61" s="122"/>
      <c r="AH61" s="103"/>
      <c r="AI6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1" s="70" t="str">
        <f>IF(TBL_CIPDRFRESI_LOANPOOL[[#This Row],[LOAN_ID]] = "","",TBL_CIPDRFRESI_LOANPOOL[[#This Row],[LOAN_ID]]&amp;" ("&amp;IF(TBL_CIPDRFRESI_LOANPOOL[[#This Row],[PROP_ADDR_STREET]]="","Address Not Defined",TBL_CIPDRFRESI_LOANPOOL[[#This Row],[PROP_ADDR_STREET]])&amp;")")</f>
        <v/>
      </c>
      <c r="AL6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1" s="27" t="b">
        <f ca="1">IFERROR((IF(APP_CIP_DRFRESI_CERT_DATE&lt;&gt;"",APP_CIP_DRFRESI_CERT_DATE,TODAY())-TBL_CIPDRFRESI_LOANPOOL[[#This Row],[SETTLEMENT_DATE]])&lt;91,TRUE)</f>
        <v>1</v>
      </c>
      <c r="AN61" s="27" t="b">
        <f>COUNTIFS(TBL_CIPDRFRESI_LOANPOOL[LOAN_ID],TBL_CIPDRFRESI_LOANPOOL[[#This Row],[LOAN_ID]],TBL_CIPDRFRESI_LOANPOOL[QUAL_OO_INCOME_MFI_PCT],"&gt;1.15")=0</f>
        <v>1</v>
      </c>
      <c r="AO6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1" s="27" t="b">
        <f>COUNTIFS(TBL_CIPDRFRESI_LOANPOOL[LOAN_ID],TBL_CIPDRFRESI_LOANPOOL[[#This Row],[LOAN_ID]],TBL_CIPDRFRESI_LOANPOOL[QUAL_NIE_FFEIC_MFI_PCT],"&gt;1.15")=0</f>
        <v>1</v>
      </c>
      <c r="AR61" s="29">
        <f>IF(TBL_CIPDRFRESI_LOANPOOL[[#This Row],[MULTIPROP_REC_COUNT]]&lt;&gt;"",TBL_CIPDRFRESI_LOANPOOL[[#This Row],[LOAN_AMOUNT]]/TBL_CIPDRFRESI_LOANPOOL[[#This Row],[MULTIPROP_REC_COUNT]],TBL_CIPDRFRESI_LOANPOOL[[#This Row],[LOAN_AMOUNT]])</f>
        <v>0</v>
      </c>
      <c r="AS61" s="29" t="b">
        <f>TBL_CIPDRFRESI_LOANPOOL[[#This Row],[MULTIPROP_REC_COUNT]]&gt;1</f>
        <v>0</v>
      </c>
      <c r="AT61" s="36">
        <f>IF(TBL_CIPDRFRESI_LOANPOOL[[#This Row],[LOAN_ID]]&lt;&gt;"",COUNTIF(TBL_CIPDRFRESI_LOANPOOL[LOAN_ID],TBL_CIPDRFRESI_LOANPOOL[[#This Row],[LOAN_ID]]),1)</f>
        <v>1</v>
      </c>
      <c r="AU61" s="36">
        <f>IFERROR(MATCH(TBL_CIPDRFRESI_LOANPOOL[[#This Row],[QUAL_METHOD]],RANGE_LOOKUP_QUALMETHODS_CIP_RESIDRF,0),-1)</f>
        <v>-1</v>
      </c>
      <c r="AV6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2" spans="2:53" ht="26.25" customHeight="1" x14ac:dyDescent="0.25">
      <c r="B62" s="25" t="str">
        <f>IF(TBL_CIPDRFRESI_LOANPOOL[[#This Row],[RECORD_STARTED]],IF(TBL_CIPDRFRESI_LOANPOOL[[#This Row],[ERROR_COUNT]]&gt;0,-1,IF(TBL_CIPDRFRESI_LOANPOOL[[#This Row],[REQ_FIELDS_POPULATED]],1,0)),"")</f>
        <v/>
      </c>
      <c r="C62" s="36">
        <f>ROW()-ROW(TBL_CIPDRFRESI_LOANPOOL[[#Headers],[ROW_ID]])</f>
        <v>46</v>
      </c>
      <c r="D62" s="55"/>
      <c r="E62" s="56"/>
      <c r="F62" s="57"/>
      <c r="G62" s="58"/>
      <c r="H62" s="120"/>
      <c r="I62" s="116"/>
      <c r="J62" s="55"/>
      <c r="K62" s="61"/>
      <c r="L62" s="62"/>
      <c r="M62" s="124"/>
      <c r="N62" s="122"/>
      <c r="O62" s="127" t="str">
        <f>IF(TBL_CIPDRFRESI_LOANPOOL[[#This Row],[HUD_MFI]]&lt;&gt;"",TBL_CIPDRFRESI_LOANPOOL[[#This Row],[HUD_MFI]]*1.15,"")</f>
        <v/>
      </c>
      <c r="P62" s="126"/>
      <c r="Q62" s="105"/>
      <c r="R62" s="107"/>
      <c r="S62" s="108" t="str">
        <f>IF(TBL_CIPDRFRESI_LOANPOOL[[#This Row],[MBS_FLAG]]="Yes",SUMIF(TBL_CIPDRFRESI_LOANPOOL[MBS_POOL_ID],TBL_CIPDRFRESI_LOANPOOL[[#This Row],[MBS_POOL_ID]],TBL_CIPDRFRESI_LOANPOOL[LOAN_AMOUNT_ADDR_PORTION]),"")</f>
        <v/>
      </c>
      <c r="T6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2" s="131"/>
      <c r="V62" s="122"/>
      <c r="W62" s="135" t="str">
        <f>IF(AND(TBL_CIPDRFRESI_LOANPOOL[[#This Row],[QUAL_METHOD]]='$DB.LOOKUP'!$AD$3,TBL_CIPDRFRESI_LOANPOOL[[#This Row],[QUAL_OO_ANNUAL_INCOME]]&lt;&gt;"",TBL_CIPDRFRESI_LOANPOOL[[#This Row],[HUD_MFI]]&lt;&gt;""),TBL_CIPDRFRESI_LOANPOOL[[#This Row],[QUAL_OO_ANNUAL_INCOME]]/TBL_CIPDRFRESI_LOANPOOL[[#This Row],[HUD_MFI]],"")</f>
        <v/>
      </c>
      <c r="X62" s="133" t="str">
        <f>IF(AND(TBL_CIPDRFRESI_LOANPOOL[[#This Row],[QUAL_METHOD]]='$DB.LOOKUP'!$AD$4,TBL_CIPDRFRESI_LOANPOOL[[#This Row],[HUD_MFI_115]]&lt;&gt;""),TBL_CIPDRFRESI_LOANPOOL[[#This Row],[HUD_MFI_115]] / 12 * 0.3,"")</f>
        <v/>
      </c>
      <c r="Y62" s="112" t="str">
        <f>IF(AND(TBL_CIPDRFRESI_LOANPOOL[[#This Row],[QUAL_METHOD]]='$DB.LOOKUP'!$AD$4,TBL_CIPDRFRESI_LOANPOOL[[#This Row],[LOAN_ID]]&lt;&gt;""),COUNTIF(TBL_QUAL_RENTROLL_UNITS[RENTROLL_LOAN_ID_PROP_ADDR],TBL_CIPDRFRESI_LOANPOOL[[#This Row],[LOAN_ID_PROP_ADDR]]),"")</f>
        <v/>
      </c>
      <c r="Z62" s="113" t="str">
        <f>IF(AND(TBL_CIPDRFRESI_LOANPOOL[[#This Row],[LOAN_ID]]&lt;&gt;"",TBL_CIPDRFRESI_LOANPOOL[[#This Row],[QUAL_METHOD]]='$DB.LOOKUP'!$AD$4),COUNTIFS(TBL_QUAL_RENTROLL_UNITS[RENTROLL_LOAN_ID_PROP_ADDR],TBL_CIPDRFRESI_LOANPOOL[[#This Row],[LOAN_ID_PROP_ADDR]],TBL_QUAL_RENTROLL_UNITS[RENTROLL_QUALUNIT_FLAG],"Yes"),"")</f>
        <v/>
      </c>
      <c r="AA62" s="111" t="str">
        <f>IF(AND(TBL_CIPDRFRESI_LOANPOOL[[#This Row],[QUAL_MRA_UNITS_TOTL]]&gt;0,TBL_CIPDRFRESI_LOANPOOL[[#This Row],[QUAL_MRA_UNITS_TOTL]]&lt;&gt;""),TBL_CIPDRFRESI_LOANPOOL[[#This Row],[QUAL_MRA_UNITS_QUALIFIED]]/TBL_CIPDRFRESI_LOANPOOL[[#This Row],[QUAL_MRA_UNITS_TOTL]],"")</f>
        <v/>
      </c>
      <c r="AB62" s="137" t="str">
        <f>IF(TBL_CIPDRFRESI_LOANPOOL[[#This Row],[QUAL_METHOD]]='$DB.LOOKUP'!$AD$4,HYPERLINK("#QUAL_RENTROLL!TARGET_TOP","View/Edit"),"")</f>
        <v/>
      </c>
      <c r="AC62" s="136" t="str">
        <f>IF(AND(TBL_CIPDRFRESI_LOANPOOL[[#This Row],[QUAL_METHOD]]='$DB.LOOKUP'!$AD$5,TBL_CIPDRFRESI_LOANPOOL[[#This Row],[LOAN_ID]]&lt;&gt;""),COUNTIF(TBL_QUAL_INCOMELISTING_UNITS[INCOMELISTING_LOAN_ID_PROP_ADDR],TBL_CIPDRFRESI_LOANPOOL[[#This Row],[LOAN_ID_PROP_ADDR]]),"")</f>
        <v/>
      </c>
      <c r="AD6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2" s="111" t="str">
        <f>IF(AND(TBL_CIPDRFRESI_LOANPOOL[[#This Row],[QUAL_MIE_UNITS_TOTL]]&gt;0,TBL_CIPDRFRESI_LOANPOOL[[#This Row],[QUAL_MIE_UNITS_TOTL]]&lt;&gt;""),TBL_CIPDRFRESI_LOANPOOL[[#This Row],[QUAL_MIE_UNITS_QUALIFIED]]/TBL_CIPDRFRESI_LOANPOOL[[#This Row],[QUAL_MIE_UNITS_TOTL]],"")</f>
        <v/>
      </c>
      <c r="AF62" s="138" t="str">
        <f>IF(TBL_CIPDRFRESI_LOANPOOL[[#This Row],[QUAL_METHOD]]='$DB.LOOKUP'!$AD$5,HYPERLINK("#QUAL_INCOMELISTING!TARGET_TOP","View/Edit"),"")</f>
        <v/>
      </c>
      <c r="AG62" s="122"/>
      <c r="AH62" s="103"/>
      <c r="AI6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2" s="70" t="str">
        <f>IF(TBL_CIPDRFRESI_LOANPOOL[[#This Row],[LOAN_ID]] = "","",TBL_CIPDRFRESI_LOANPOOL[[#This Row],[LOAN_ID]]&amp;" ("&amp;IF(TBL_CIPDRFRESI_LOANPOOL[[#This Row],[PROP_ADDR_STREET]]="","Address Not Defined",TBL_CIPDRFRESI_LOANPOOL[[#This Row],[PROP_ADDR_STREET]])&amp;")")</f>
        <v/>
      </c>
      <c r="AL6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2" s="27" t="b">
        <f ca="1">IFERROR((IF(APP_CIP_DRFRESI_CERT_DATE&lt;&gt;"",APP_CIP_DRFRESI_CERT_DATE,TODAY())-TBL_CIPDRFRESI_LOANPOOL[[#This Row],[SETTLEMENT_DATE]])&lt;91,TRUE)</f>
        <v>1</v>
      </c>
      <c r="AN62" s="27" t="b">
        <f>COUNTIFS(TBL_CIPDRFRESI_LOANPOOL[LOAN_ID],TBL_CIPDRFRESI_LOANPOOL[[#This Row],[LOAN_ID]],TBL_CIPDRFRESI_LOANPOOL[QUAL_OO_INCOME_MFI_PCT],"&gt;1.15")=0</f>
        <v>1</v>
      </c>
      <c r="AO6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2" s="27" t="b">
        <f>COUNTIFS(TBL_CIPDRFRESI_LOANPOOL[LOAN_ID],TBL_CIPDRFRESI_LOANPOOL[[#This Row],[LOAN_ID]],TBL_CIPDRFRESI_LOANPOOL[QUAL_NIE_FFEIC_MFI_PCT],"&gt;1.15")=0</f>
        <v>1</v>
      </c>
      <c r="AR62" s="29">
        <f>IF(TBL_CIPDRFRESI_LOANPOOL[[#This Row],[MULTIPROP_REC_COUNT]]&lt;&gt;"",TBL_CIPDRFRESI_LOANPOOL[[#This Row],[LOAN_AMOUNT]]/TBL_CIPDRFRESI_LOANPOOL[[#This Row],[MULTIPROP_REC_COUNT]],TBL_CIPDRFRESI_LOANPOOL[[#This Row],[LOAN_AMOUNT]])</f>
        <v>0</v>
      </c>
      <c r="AS62" s="29" t="b">
        <f>TBL_CIPDRFRESI_LOANPOOL[[#This Row],[MULTIPROP_REC_COUNT]]&gt;1</f>
        <v>0</v>
      </c>
      <c r="AT62" s="36">
        <f>IF(TBL_CIPDRFRESI_LOANPOOL[[#This Row],[LOAN_ID]]&lt;&gt;"",COUNTIF(TBL_CIPDRFRESI_LOANPOOL[LOAN_ID],TBL_CIPDRFRESI_LOANPOOL[[#This Row],[LOAN_ID]]),1)</f>
        <v>1</v>
      </c>
      <c r="AU62" s="36">
        <f>IFERROR(MATCH(TBL_CIPDRFRESI_LOANPOOL[[#This Row],[QUAL_METHOD]],RANGE_LOOKUP_QUALMETHODS_CIP_RESIDRF,0),-1)</f>
        <v>-1</v>
      </c>
      <c r="AV6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3" spans="2:53" ht="26.25" customHeight="1" x14ac:dyDescent="0.25">
      <c r="B63" s="25" t="str">
        <f>IF(TBL_CIPDRFRESI_LOANPOOL[[#This Row],[RECORD_STARTED]],IF(TBL_CIPDRFRESI_LOANPOOL[[#This Row],[ERROR_COUNT]]&gt;0,-1,IF(TBL_CIPDRFRESI_LOANPOOL[[#This Row],[REQ_FIELDS_POPULATED]],1,0)),"")</f>
        <v/>
      </c>
      <c r="C63" s="36">
        <f>ROW()-ROW(TBL_CIPDRFRESI_LOANPOOL[[#Headers],[ROW_ID]])</f>
        <v>47</v>
      </c>
      <c r="D63" s="55"/>
      <c r="E63" s="56"/>
      <c r="F63" s="57"/>
      <c r="G63" s="58"/>
      <c r="H63" s="120"/>
      <c r="I63" s="116"/>
      <c r="J63" s="55"/>
      <c r="K63" s="61"/>
      <c r="L63" s="62"/>
      <c r="M63" s="124"/>
      <c r="N63" s="122"/>
      <c r="O63" s="127" t="str">
        <f>IF(TBL_CIPDRFRESI_LOANPOOL[[#This Row],[HUD_MFI]]&lt;&gt;"",TBL_CIPDRFRESI_LOANPOOL[[#This Row],[HUD_MFI]]*1.15,"")</f>
        <v/>
      </c>
      <c r="P63" s="126"/>
      <c r="Q63" s="105"/>
      <c r="R63" s="107"/>
      <c r="S63" s="108" t="str">
        <f>IF(TBL_CIPDRFRESI_LOANPOOL[[#This Row],[MBS_FLAG]]="Yes",SUMIF(TBL_CIPDRFRESI_LOANPOOL[MBS_POOL_ID],TBL_CIPDRFRESI_LOANPOOL[[#This Row],[MBS_POOL_ID]],TBL_CIPDRFRESI_LOANPOOL[LOAN_AMOUNT_ADDR_PORTION]),"")</f>
        <v/>
      </c>
      <c r="T6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3" s="131"/>
      <c r="V63" s="122"/>
      <c r="W63" s="135" t="str">
        <f>IF(AND(TBL_CIPDRFRESI_LOANPOOL[[#This Row],[QUAL_METHOD]]='$DB.LOOKUP'!$AD$3,TBL_CIPDRFRESI_LOANPOOL[[#This Row],[QUAL_OO_ANNUAL_INCOME]]&lt;&gt;"",TBL_CIPDRFRESI_LOANPOOL[[#This Row],[HUD_MFI]]&lt;&gt;""),TBL_CIPDRFRESI_LOANPOOL[[#This Row],[QUAL_OO_ANNUAL_INCOME]]/TBL_CIPDRFRESI_LOANPOOL[[#This Row],[HUD_MFI]],"")</f>
        <v/>
      </c>
      <c r="X63" s="133" t="str">
        <f>IF(AND(TBL_CIPDRFRESI_LOANPOOL[[#This Row],[QUAL_METHOD]]='$DB.LOOKUP'!$AD$4,TBL_CIPDRFRESI_LOANPOOL[[#This Row],[HUD_MFI_115]]&lt;&gt;""),TBL_CIPDRFRESI_LOANPOOL[[#This Row],[HUD_MFI_115]] / 12 * 0.3,"")</f>
        <v/>
      </c>
      <c r="Y63" s="112" t="str">
        <f>IF(AND(TBL_CIPDRFRESI_LOANPOOL[[#This Row],[QUAL_METHOD]]='$DB.LOOKUP'!$AD$4,TBL_CIPDRFRESI_LOANPOOL[[#This Row],[LOAN_ID]]&lt;&gt;""),COUNTIF(TBL_QUAL_RENTROLL_UNITS[RENTROLL_LOAN_ID_PROP_ADDR],TBL_CIPDRFRESI_LOANPOOL[[#This Row],[LOAN_ID_PROP_ADDR]]),"")</f>
        <v/>
      </c>
      <c r="Z63" s="113" t="str">
        <f>IF(AND(TBL_CIPDRFRESI_LOANPOOL[[#This Row],[LOAN_ID]]&lt;&gt;"",TBL_CIPDRFRESI_LOANPOOL[[#This Row],[QUAL_METHOD]]='$DB.LOOKUP'!$AD$4),COUNTIFS(TBL_QUAL_RENTROLL_UNITS[RENTROLL_LOAN_ID_PROP_ADDR],TBL_CIPDRFRESI_LOANPOOL[[#This Row],[LOAN_ID_PROP_ADDR]],TBL_QUAL_RENTROLL_UNITS[RENTROLL_QUALUNIT_FLAG],"Yes"),"")</f>
        <v/>
      </c>
      <c r="AA63" s="111" t="str">
        <f>IF(AND(TBL_CIPDRFRESI_LOANPOOL[[#This Row],[QUAL_MRA_UNITS_TOTL]]&gt;0,TBL_CIPDRFRESI_LOANPOOL[[#This Row],[QUAL_MRA_UNITS_TOTL]]&lt;&gt;""),TBL_CIPDRFRESI_LOANPOOL[[#This Row],[QUAL_MRA_UNITS_QUALIFIED]]/TBL_CIPDRFRESI_LOANPOOL[[#This Row],[QUAL_MRA_UNITS_TOTL]],"")</f>
        <v/>
      </c>
      <c r="AB63" s="137" t="str">
        <f>IF(TBL_CIPDRFRESI_LOANPOOL[[#This Row],[QUAL_METHOD]]='$DB.LOOKUP'!$AD$4,HYPERLINK("#QUAL_RENTROLL!TARGET_TOP","View/Edit"),"")</f>
        <v/>
      </c>
      <c r="AC63" s="136" t="str">
        <f>IF(AND(TBL_CIPDRFRESI_LOANPOOL[[#This Row],[QUAL_METHOD]]='$DB.LOOKUP'!$AD$5,TBL_CIPDRFRESI_LOANPOOL[[#This Row],[LOAN_ID]]&lt;&gt;""),COUNTIF(TBL_QUAL_INCOMELISTING_UNITS[INCOMELISTING_LOAN_ID_PROP_ADDR],TBL_CIPDRFRESI_LOANPOOL[[#This Row],[LOAN_ID_PROP_ADDR]]),"")</f>
        <v/>
      </c>
      <c r="AD6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3" s="111" t="str">
        <f>IF(AND(TBL_CIPDRFRESI_LOANPOOL[[#This Row],[QUAL_MIE_UNITS_TOTL]]&gt;0,TBL_CIPDRFRESI_LOANPOOL[[#This Row],[QUAL_MIE_UNITS_TOTL]]&lt;&gt;""),TBL_CIPDRFRESI_LOANPOOL[[#This Row],[QUAL_MIE_UNITS_QUALIFIED]]/TBL_CIPDRFRESI_LOANPOOL[[#This Row],[QUAL_MIE_UNITS_TOTL]],"")</f>
        <v/>
      </c>
      <c r="AF63" s="138" t="str">
        <f>IF(TBL_CIPDRFRESI_LOANPOOL[[#This Row],[QUAL_METHOD]]='$DB.LOOKUP'!$AD$5,HYPERLINK("#QUAL_INCOMELISTING!TARGET_TOP","View/Edit"),"")</f>
        <v/>
      </c>
      <c r="AG63" s="122"/>
      <c r="AH63" s="103"/>
      <c r="AI6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3" s="70" t="str">
        <f>IF(TBL_CIPDRFRESI_LOANPOOL[[#This Row],[LOAN_ID]] = "","",TBL_CIPDRFRESI_LOANPOOL[[#This Row],[LOAN_ID]]&amp;" ("&amp;IF(TBL_CIPDRFRESI_LOANPOOL[[#This Row],[PROP_ADDR_STREET]]="","Address Not Defined",TBL_CIPDRFRESI_LOANPOOL[[#This Row],[PROP_ADDR_STREET]])&amp;")")</f>
        <v/>
      </c>
      <c r="AL6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3" s="27" t="b">
        <f ca="1">IFERROR((IF(APP_CIP_DRFRESI_CERT_DATE&lt;&gt;"",APP_CIP_DRFRESI_CERT_DATE,TODAY())-TBL_CIPDRFRESI_LOANPOOL[[#This Row],[SETTLEMENT_DATE]])&lt;91,TRUE)</f>
        <v>1</v>
      </c>
      <c r="AN63" s="27" t="b">
        <f>COUNTIFS(TBL_CIPDRFRESI_LOANPOOL[LOAN_ID],TBL_CIPDRFRESI_LOANPOOL[[#This Row],[LOAN_ID]],TBL_CIPDRFRESI_LOANPOOL[QUAL_OO_INCOME_MFI_PCT],"&gt;1.15")=0</f>
        <v>1</v>
      </c>
      <c r="AO6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3" s="27" t="b">
        <f>COUNTIFS(TBL_CIPDRFRESI_LOANPOOL[LOAN_ID],TBL_CIPDRFRESI_LOANPOOL[[#This Row],[LOAN_ID]],TBL_CIPDRFRESI_LOANPOOL[QUAL_NIE_FFEIC_MFI_PCT],"&gt;1.15")=0</f>
        <v>1</v>
      </c>
      <c r="AR63" s="29">
        <f>IF(TBL_CIPDRFRESI_LOANPOOL[[#This Row],[MULTIPROP_REC_COUNT]]&lt;&gt;"",TBL_CIPDRFRESI_LOANPOOL[[#This Row],[LOAN_AMOUNT]]/TBL_CIPDRFRESI_LOANPOOL[[#This Row],[MULTIPROP_REC_COUNT]],TBL_CIPDRFRESI_LOANPOOL[[#This Row],[LOAN_AMOUNT]])</f>
        <v>0</v>
      </c>
      <c r="AS63" s="29" t="b">
        <f>TBL_CIPDRFRESI_LOANPOOL[[#This Row],[MULTIPROP_REC_COUNT]]&gt;1</f>
        <v>0</v>
      </c>
      <c r="AT63" s="36">
        <f>IF(TBL_CIPDRFRESI_LOANPOOL[[#This Row],[LOAN_ID]]&lt;&gt;"",COUNTIF(TBL_CIPDRFRESI_LOANPOOL[LOAN_ID],TBL_CIPDRFRESI_LOANPOOL[[#This Row],[LOAN_ID]]),1)</f>
        <v>1</v>
      </c>
      <c r="AU63" s="36">
        <f>IFERROR(MATCH(TBL_CIPDRFRESI_LOANPOOL[[#This Row],[QUAL_METHOD]],RANGE_LOOKUP_QUALMETHODS_CIP_RESIDRF,0),-1)</f>
        <v>-1</v>
      </c>
      <c r="AV6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4" spans="2:53" ht="26.25" customHeight="1" x14ac:dyDescent="0.25">
      <c r="B64" s="25" t="str">
        <f>IF(TBL_CIPDRFRESI_LOANPOOL[[#This Row],[RECORD_STARTED]],IF(TBL_CIPDRFRESI_LOANPOOL[[#This Row],[ERROR_COUNT]]&gt;0,-1,IF(TBL_CIPDRFRESI_LOANPOOL[[#This Row],[REQ_FIELDS_POPULATED]],1,0)),"")</f>
        <v/>
      </c>
      <c r="C64" s="36">
        <f>ROW()-ROW(TBL_CIPDRFRESI_LOANPOOL[[#Headers],[ROW_ID]])</f>
        <v>48</v>
      </c>
      <c r="D64" s="55"/>
      <c r="E64" s="56"/>
      <c r="F64" s="57"/>
      <c r="G64" s="58"/>
      <c r="H64" s="120"/>
      <c r="I64" s="116"/>
      <c r="J64" s="55"/>
      <c r="K64" s="61"/>
      <c r="L64" s="62"/>
      <c r="M64" s="124"/>
      <c r="N64" s="122"/>
      <c r="O64" s="127" t="str">
        <f>IF(TBL_CIPDRFRESI_LOANPOOL[[#This Row],[HUD_MFI]]&lt;&gt;"",TBL_CIPDRFRESI_LOANPOOL[[#This Row],[HUD_MFI]]*1.15,"")</f>
        <v/>
      </c>
      <c r="P64" s="126"/>
      <c r="Q64" s="105"/>
      <c r="R64" s="107"/>
      <c r="S64" s="108" t="str">
        <f>IF(TBL_CIPDRFRESI_LOANPOOL[[#This Row],[MBS_FLAG]]="Yes",SUMIF(TBL_CIPDRFRESI_LOANPOOL[MBS_POOL_ID],TBL_CIPDRFRESI_LOANPOOL[[#This Row],[MBS_POOL_ID]],TBL_CIPDRFRESI_LOANPOOL[LOAN_AMOUNT_ADDR_PORTION]),"")</f>
        <v/>
      </c>
      <c r="T6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4" s="131"/>
      <c r="V64" s="122"/>
      <c r="W64" s="135" t="str">
        <f>IF(AND(TBL_CIPDRFRESI_LOANPOOL[[#This Row],[QUAL_METHOD]]='$DB.LOOKUP'!$AD$3,TBL_CIPDRFRESI_LOANPOOL[[#This Row],[QUAL_OO_ANNUAL_INCOME]]&lt;&gt;"",TBL_CIPDRFRESI_LOANPOOL[[#This Row],[HUD_MFI]]&lt;&gt;""),TBL_CIPDRFRESI_LOANPOOL[[#This Row],[QUAL_OO_ANNUAL_INCOME]]/TBL_CIPDRFRESI_LOANPOOL[[#This Row],[HUD_MFI]],"")</f>
        <v/>
      </c>
      <c r="X64" s="133" t="str">
        <f>IF(AND(TBL_CIPDRFRESI_LOANPOOL[[#This Row],[QUAL_METHOD]]='$DB.LOOKUP'!$AD$4,TBL_CIPDRFRESI_LOANPOOL[[#This Row],[HUD_MFI_115]]&lt;&gt;""),TBL_CIPDRFRESI_LOANPOOL[[#This Row],[HUD_MFI_115]] / 12 * 0.3,"")</f>
        <v/>
      </c>
      <c r="Y64" s="112" t="str">
        <f>IF(AND(TBL_CIPDRFRESI_LOANPOOL[[#This Row],[QUAL_METHOD]]='$DB.LOOKUP'!$AD$4,TBL_CIPDRFRESI_LOANPOOL[[#This Row],[LOAN_ID]]&lt;&gt;""),COUNTIF(TBL_QUAL_RENTROLL_UNITS[RENTROLL_LOAN_ID_PROP_ADDR],TBL_CIPDRFRESI_LOANPOOL[[#This Row],[LOAN_ID_PROP_ADDR]]),"")</f>
        <v/>
      </c>
      <c r="Z64" s="113" t="str">
        <f>IF(AND(TBL_CIPDRFRESI_LOANPOOL[[#This Row],[LOAN_ID]]&lt;&gt;"",TBL_CIPDRFRESI_LOANPOOL[[#This Row],[QUAL_METHOD]]='$DB.LOOKUP'!$AD$4),COUNTIFS(TBL_QUAL_RENTROLL_UNITS[RENTROLL_LOAN_ID_PROP_ADDR],TBL_CIPDRFRESI_LOANPOOL[[#This Row],[LOAN_ID_PROP_ADDR]],TBL_QUAL_RENTROLL_UNITS[RENTROLL_QUALUNIT_FLAG],"Yes"),"")</f>
        <v/>
      </c>
      <c r="AA64" s="111" t="str">
        <f>IF(AND(TBL_CIPDRFRESI_LOANPOOL[[#This Row],[QUAL_MRA_UNITS_TOTL]]&gt;0,TBL_CIPDRFRESI_LOANPOOL[[#This Row],[QUAL_MRA_UNITS_TOTL]]&lt;&gt;""),TBL_CIPDRFRESI_LOANPOOL[[#This Row],[QUAL_MRA_UNITS_QUALIFIED]]/TBL_CIPDRFRESI_LOANPOOL[[#This Row],[QUAL_MRA_UNITS_TOTL]],"")</f>
        <v/>
      </c>
      <c r="AB64" s="137" t="str">
        <f>IF(TBL_CIPDRFRESI_LOANPOOL[[#This Row],[QUAL_METHOD]]='$DB.LOOKUP'!$AD$4,HYPERLINK("#QUAL_RENTROLL!TARGET_TOP","View/Edit"),"")</f>
        <v/>
      </c>
      <c r="AC64" s="136" t="str">
        <f>IF(AND(TBL_CIPDRFRESI_LOANPOOL[[#This Row],[QUAL_METHOD]]='$DB.LOOKUP'!$AD$5,TBL_CIPDRFRESI_LOANPOOL[[#This Row],[LOAN_ID]]&lt;&gt;""),COUNTIF(TBL_QUAL_INCOMELISTING_UNITS[INCOMELISTING_LOAN_ID_PROP_ADDR],TBL_CIPDRFRESI_LOANPOOL[[#This Row],[LOAN_ID_PROP_ADDR]]),"")</f>
        <v/>
      </c>
      <c r="AD6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4" s="111" t="str">
        <f>IF(AND(TBL_CIPDRFRESI_LOANPOOL[[#This Row],[QUAL_MIE_UNITS_TOTL]]&gt;0,TBL_CIPDRFRESI_LOANPOOL[[#This Row],[QUAL_MIE_UNITS_TOTL]]&lt;&gt;""),TBL_CIPDRFRESI_LOANPOOL[[#This Row],[QUAL_MIE_UNITS_QUALIFIED]]/TBL_CIPDRFRESI_LOANPOOL[[#This Row],[QUAL_MIE_UNITS_TOTL]],"")</f>
        <v/>
      </c>
      <c r="AF64" s="138" t="str">
        <f>IF(TBL_CIPDRFRESI_LOANPOOL[[#This Row],[QUAL_METHOD]]='$DB.LOOKUP'!$AD$5,HYPERLINK("#QUAL_INCOMELISTING!TARGET_TOP","View/Edit"),"")</f>
        <v/>
      </c>
      <c r="AG64" s="122"/>
      <c r="AH64" s="103"/>
      <c r="AI6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4" s="70" t="str">
        <f>IF(TBL_CIPDRFRESI_LOANPOOL[[#This Row],[LOAN_ID]] = "","",TBL_CIPDRFRESI_LOANPOOL[[#This Row],[LOAN_ID]]&amp;" ("&amp;IF(TBL_CIPDRFRESI_LOANPOOL[[#This Row],[PROP_ADDR_STREET]]="","Address Not Defined",TBL_CIPDRFRESI_LOANPOOL[[#This Row],[PROP_ADDR_STREET]])&amp;")")</f>
        <v/>
      </c>
      <c r="AL6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4" s="27" t="b">
        <f ca="1">IFERROR((IF(APP_CIP_DRFRESI_CERT_DATE&lt;&gt;"",APP_CIP_DRFRESI_CERT_DATE,TODAY())-TBL_CIPDRFRESI_LOANPOOL[[#This Row],[SETTLEMENT_DATE]])&lt;91,TRUE)</f>
        <v>1</v>
      </c>
      <c r="AN64" s="27" t="b">
        <f>COUNTIFS(TBL_CIPDRFRESI_LOANPOOL[LOAN_ID],TBL_CIPDRFRESI_LOANPOOL[[#This Row],[LOAN_ID]],TBL_CIPDRFRESI_LOANPOOL[QUAL_OO_INCOME_MFI_PCT],"&gt;1.15")=0</f>
        <v>1</v>
      </c>
      <c r="AO6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4" s="27" t="b">
        <f>COUNTIFS(TBL_CIPDRFRESI_LOANPOOL[LOAN_ID],TBL_CIPDRFRESI_LOANPOOL[[#This Row],[LOAN_ID]],TBL_CIPDRFRESI_LOANPOOL[QUAL_NIE_FFEIC_MFI_PCT],"&gt;1.15")=0</f>
        <v>1</v>
      </c>
      <c r="AR64" s="29">
        <f>IF(TBL_CIPDRFRESI_LOANPOOL[[#This Row],[MULTIPROP_REC_COUNT]]&lt;&gt;"",TBL_CIPDRFRESI_LOANPOOL[[#This Row],[LOAN_AMOUNT]]/TBL_CIPDRFRESI_LOANPOOL[[#This Row],[MULTIPROP_REC_COUNT]],TBL_CIPDRFRESI_LOANPOOL[[#This Row],[LOAN_AMOUNT]])</f>
        <v>0</v>
      </c>
      <c r="AS64" s="29" t="b">
        <f>TBL_CIPDRFRESI_LOANPOOL[[#This Row],[MULTIPROP_REC_COUNT]]&gt;1</f>
        <v>0</v>
      </c>
      <c r="AT64" s="36">
        <f>IF(TBL_CIPDRFRESI_LOANPOOL[[#This Row],[LOAN_ID]]&lt;&gt;"",COUNTIF(TBL_CIPDRFRESI_LOANPOOL[LOAN_ID],TBL_CIPDRFRESI_LOANPOOL[[#This Row],[LOAN_ID]]),1)</f>
        <v>1</v>
      </c>
      <c r="AU64" s="36">
        <f>IFERROR(MATCH(TBL_CIPDRFRESI_LOANPOOL[[#This Row],[QUAL_METHOD]],RANGE_LOOKUP_QUALMETHODS_CIP_RESIDRF,0),-1)</f>
        <v>-1</v>
      </c>
      <c r="AV6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5" spans="2:53" ht="26.25" customHeight="1" x14ac:dyDescent="0.25">
      <c r="B65" s="25" t="str">
        <f>IF(TBL_CIPDRFRESI_LOANPOOL[[#This Row],[RECORD_STARTED]],IF(TBL_CIPDRFRESI_LOANPOOL[[#This Row],[ERROR_COUNT]]&gt;0,-1,IF(TBL_CIPDRFRESI_LOANPOOL[[#This Row],[REQ_FIELDS_POPULATED]],1,0)),"")</f>
        <v/>
      </c>
      <c r="C65" s="36">
        <f>ROW()-ROW(TBL_CIPDRFRESI_LOANPOOL[[#Headers],[ROW_ID]])</f>
        <v>49</v>
      </c>
      <c r="D65" s="55"/>
      <c r="E65" s="56"/>
      <c r="F65" s="57"/>
      <c r="G65" s="58"/>
      <c r="H65" s="120"/>
      <c r="I65" s="116"/>
      <c r="J65" s="55"/>
      <c r="K65" s="61"/>
      <c r="L65" s="62"/>
      <c r="M65" s="124"/>
      <c r="N65" s="122"/>
      <c r="O65" s="127" t="str">
        <f>IF(TBL_CIPDRFRESI_LOANPOOL[[#This Row],[HUD_MFI]]&lt;&gt;"",TBL_CIPDRFRESI_LOANPOOL[[#This Row],[HUD_MFI]]*1.15,"")</f>
        <v/>
      </c>
      <c r="P65" s="126"/>
      <c r="Q65" s="105"/>
      <c r="R65" s="107"/>
      <c r="S65" s="108" t="str">
        <f>IF(TBL_CIPDRFRESI_LOANPOOL[[#This Row],[MBS_FLAG]]="Yes",SUMIF(TBL_CIPDRFRESI_LOANPOOL[MBS_POOL_ID],TBL_CIPDRFRESI_LOANPOOL[[#This Row],[MBS_POOL_ID]],TBL_CIPDRFRESI_LOANPOOL[LOAN_AMOUNT_ADDR_PORTION]),"")</f>
        <v/>
      </c>
      <c r="T6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5" s="131"/>
      <c r="V65" s="122"/>
      <c r="W65" s="135" t="str">
        <f>IF(AND(TBL_CIPDRFRESI_LOANPOOL[[#This Row],[QUAL_METHOD]]='$DB.LOOKUP'!$AD$3,TBL_CIPDRFRESI_LOANPOOL[[#This Row],[QUAL_OO_ANNUAL_INCOME]]&lt;&gt;"",TBL_CIPDRFRESI_LOANPOOL[[#This Row],[HUD_MFI]]&lt;&gt;""),TBL_CIPDRFRESI_LOANPOOL[[#This Row],[QUAL_OO_ANNUAL_INCOME]]/TBL_CIPDRFRESI_LOANPOOL[[#This Row],[HUD_MFI]],"")</f>
        <v/>
      </c>
      <c r="X65" s="133" t="str">
        <f>IF(AND(TBL_CIPDRFRESI_LOANPOOL[[#This Row],[QUAL_METHOD]]='$DB.LOOKUP'!$AD$4,TBL_CIPDRFRESI_LOANPOOL[[#This Row],[HUD_MFI_115]]&lt;&gt;""),TBL_CIPDRFRESI_LOANPOOL[[#This Row],[HUD_MFI_115]] / 12 * 0.3,"")</f>
        <v/>
      </c>
      <c r="Y65" s="112" t="str">
        <f>IF(AND(TBL_CIPDRFRESI_LOANPOOL[[#This Row],[QUAL_METHOD]]='$DB.LOOKUP'!$AD$4,TBL_CIPDRFRESI_LOANPOOL[[#This Row],[LOAN_ID]]&lt;&gt;""),COUNTIF(TBL_QUAL_RENTROLL_UNITS[RENTROLL_LOAN_ID_PROP_ADDR],TBL_CIPDRFRESI_LOANPOOL[[#This Row],[LOAN_ID_PROP_ADDR]]),"")</f>
        <v/>
      </c>
      <c r="Z65" s="113" t="str">
        <f>IF(AND(TBL_CIPDRFRESI_LOANPOOL[[#This Row],[LOAN_ID]]&lt;&gt;"",TBL_CIPDRFRESI_LOANPOOL[[#This Row],[QUAL_METHOD]]='$DB.LOOKUP'!$AD$4),COUNTIFS(TBL_QUAL_RENTROLL_UNITS[RENTROLL_LOAN_ID_PROP_ADDR],TBL_CIPDRFRESI_LOANPOOL[[#This Row],[LOAN_ID_PROP_ADDR]],TBL_QUAL_RENTROLL_UNITS[RENTROLL_QUALUNIT_FLAG],"Yes"),"")</f>
        <v/>
      </c>
      <c r="AA65" s="111" t="str">
        <f>IF(AND(TBL_CIPDRFRESI_LOANPOOL[[#This Row],[QUAL_MRA_UNITS_TOTL]]&gt;0,TBL_CIPDRFRESI_LOANPOOL[[#This Row],[QUAL_MRA_UNITS_TOTL]]&lt;&gt;""),TBL_CIPDRFRESI_LOANPOOL[[#This Row],[QUAL_MRA_UNITS_QUALIFIED]]/TBL_CIPDRFRESI_LOANPOOL[[#This Row],[QUAL_MRA_UNITS_TOTL]],"")</f>
        <v/>
      </c>
      <c r="AB65" s="137" t="str">
        <f>IF(TBL_CIPDRFRESI_LOANPOOL[[#This Row],[QUAL_METHOD]]='$DB.LOOKUP'!$AD$4,HYPERLINK("#QUAL_RENTROLL!TARGET_TOP","View/Edit"),"")</f>
        <v/>
      </c>
      <c r="AC65" s="136" t="str">
        <f>IF(AND(TBL_CIPDRFRESI_LOANPOOL[[#This Row],[QUAL_METHOD]]='$DB.LOOKUP'!$AD$5,TBL_CIPDRFRESI_LOANPOOL[[#This Row],[LOAN_ID]]&lt;&gt;""),COUNTIF(TBL_QUAL_INCOMELISTING_UNITS[INCOMELISTING_LOAN_ID_PROP_ADDR],TBL_CIPDRFRESI_LOANPOOL[[#This Row],[LOAN_ID_PROP_ADDR]]),"")</f>
        <v/>
      </c>
      <c r="AD6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5" s="111" t="str">
        <f>IF(AND(TBL_CIPDRFRESI_LOANPOOL[[#This Row],[QUAL_MIE_UNITS_TOTL]]&gt;0,TBL_CIPDRFRESI_LOANPOOL[[#This Row],[QUAL_MIE_UNITS_TOTL]]&lt;&gt;""),TBL_CIPDRFRESI_LOANPOOL[[#This Row],[QUAL_MIE_UNITS_QUALIFIED]]/TBL_CIPDRFRESI_LOANPOOL[[#This Row],[QUAL_MIE_UNITS_TOTL]],"")</f>
        <v/>
      </c>
      <c r="AF65" s="138" t="str">
        <f>IF(TBL_CIPDRFRESI_LOANPOOL[[#This Row],[QUAL_METHOD]]='$DB.LOOKUP'!$AD$5,HYPERLINK("#QUAL_INCOMELISTING!TARGET_TOP","View/Edit"),"")</f>
        <v/>
      </c>
      <c r="AG65" s="122"/>
      <c r="AH65" s="103"/>
      <c r="AI6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5" s="70" t="str">
        <f>IF(TBL_CIPDRFRESI_LOANPOOL[[#This Row],[LOAN_ID]] = "","",TBL_CIPDRFRESI_LOANPOOL[[#This Row],[LOAN_ID]]&amp;" ("&amp;IF(TBL_CIPDRFRESI_LOANPOOL[[#This Row],[PROP_ADDR_STREET]]="","Address Not Defined",TBL_CIPDRFRESI_LOANPOOL[[#This Row],[PROP_ADDR_STREET]])&amp;")")</f>
        <v/>
      </c>
      <c r="AL6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5" s="27" t="b">
        <f ca="1">IFERROR((IF(APP_CIP_DRFRESI_CERT_DATE&lt;&gt;"",APP_CIP_DRFRESI_CERT_DATE,TODAY())-TBL_CIPDRFRESI_LOANPOOL[[#This Row],[SETTLEMENT_DATE]])&lt;91,TRUE)</f>
        <v>1</v>
      </c>
      <c r="AN65" s="27" t="b">
        <f>COUNTIFS(TBL_CIPDRFRESI_LOANPOOL[LOAN_ID],TBL_CIPDRFRESI_LOANPOOL[[#This Row],[LOAN_ID]],TBL_CIPDRFRESI_LOANPOOL[QUAL_OO_INCOME_MFI_PCT],"&gt;1.15")=0</f>
        <v>1</v>
      </c>
      <c r="AO6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5" s="27" t="b">
        <f>COUNTIFS(TBL_CIPDRFRESI_LOANPOOL[LOAN_ID],TBL_CIPDRFRESI_LOANPOOL[[#This Row],[LOAN_ID]],TBL_CIPDRFRESI_LOANPOOL[QUAL_NIE_FFEIC_MFI_PCT],"&gt;1.15")=0</f>
        <v>1</v>
      </c>
      <c r="AR65" s="29">
        <f>IF(TBL_CIPDRFRESI_LOANPOOL[[#This Row],[MULTIPROP_REC_COUNT]]&lt;&gt;"",TBL_CIPDRFRESI_LOANPOOL[[#This Row],[LOAN_AMOUNT]]/TBL_CIPDRFRESI_LOANPOOL[[#This Row],[MULTIPROP_REC_COUNT]],TBL_CIPDRFRESI_LOANPOOL[[#This Row],[LOAN_AMOUNT]])</f>
        <v>0</v>
      </c>
      <c r="AS65" s="29" t="b">
        <f>TBL_CIPDRFRESI_LOANPOOL[[#This Row],[MULTIPROP_REC_COUNT]]&gt;1</f>
        <v>0</v>
      </c>
      <c r="AT65" s="36">
        <f>IF(TBL_CIPDRFRESI_LOANPOOL[[#This Row],[LOAN_ID]]&lt;&gt;"",COUNTIF(TBL_CIPDRFRESI_LOANPOOL[LOAN_ID],TBL_CIPDRFRESI_LOANPOOL[[#This Row],[LOAN_ID]]),1)</f>
        <v>1</v>
      </c>
      <c r="AU65" s="36">
        <f>IFERROR(MATCH(TBL_CIPDRFRESI_LOANPOOL[[#This Row],[QUAL_METHOD]],RANGE_LOOKUP_QUALMETHODS_CIP_RESIDRF,0),-1)</f>
        <v>-1</v>
      </c>
      <c r="AV6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6" spans="2:53" ht="26.25" customHeight="1" x14ac:dyDescent="0.25">
      <c r="B66" s="25" t="str">
        <f>IF(TBL_CIPDRFRESI_LOANPOOL[[#This Row],[RECORD_STARTED]],IF(TBL_CIPDRFRESI_LOANPOOL[[#This Row],[ERROR_COUNT]]&gt;0,-1,IF(TBL_CIPDRFRESI_LOANPOOL[[#This Row],[REQ_FIELDS_POPULATED]],1,0)),"")</f>
        <v/>
      </c>
      <c r="C66" s="36">
        <f>ROW()-ROW(TBL_CIPDRFRESI_LOANPOOL[[#Headers],[ROW_ID]])</f>
        <v>50</v>
      </c>
      <c r="D66" s="55"/>
      <c r="E66" s="56"/>
      <c r="F66" s="57"/>
      <c r="G66" s="58"/>
      <c r="H66" s="120"/>
      <c r="I66" s="116"/>
      <c r="J66" s="55"/>
      <c r="K66" s="61"/>
      <c r="L66" s="62"/>
      <c r="M66" s="124"/>
      <c r="N66" s="122"/>
      <c r="O66" s="127" t="str">
        <f>IF(TBL_CIPDRFRESI_LOANPOOL[[#This Row],[HUD_MFI]]&lt;&gt;"",TBL_CIPDRFRESI_LOANPOOL[[#This Row],[HUD_MFI]]*1.15,"")</f>
        <v/>
      </c>
      <c r="P66" s="126"/>
      <c r="Q66" s="105"/>
      <c r="R66" s="107"/>
      <c r="S66" s="108" t="str">
        <f>IF(TBL_CIPDRFRESI_LOANPOOL[[#This Row],[MBS_FLAG]]="Yes",SUMIF(TBL_CIPDRFRESI_LOANPOOL[MBS_POOL_ID],TBL_CIPDRFRESI_LOANPOOL[[#This Row],[MBS_POOL_ID]],TBL_CIPDRFRESI_LOANPOOL[LOAN_AMOUNT_ADDR_PORTION]),"")</f>
        <v/>
      </c>
      <c r="T6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6" s="131"/>
      <c r="V66" s="122"/>
      <c r="W66" s="135" t="str">
        <f>IF(AND(TBL_CIPDRFRESI_LOANPOOL[[#This Row],[QUAL_METHOD]]='$DB.LOOKUP'!$AD$3,TBL_CIPDRFRESI_LOANPOOL[[#This Row],[QUAL_OO_ANNUAL_INCOME]]&lt;&gt;"",TBL_CIPDRFRESI_LOANPOOL[[#This Row],[HUD_MFI]]&lt;&gt;""),TBL_CIPDRFRESI_LOANPOOL[[#This Row],[QUAL_OO_ANNUAL_INCOME]]/TBL_CIPDRFRESI_LOANPOOL[[#This Row],[HUD_MFI]],"")</f>
        <v/>
      </c>
      <c r="X66" s="133" t="str">
        <f>IF(AND(TBL_CIPDRFRESI_LOANPOOL[[#This Row],[QUAL_METHOD]]='$DB.LOOKUP'!$AD$4,TBL_CIPDRFRESI_LOANPOOL[[#This Row],[HUD_MFI_115]]&lt;&gt;""),TBL_CIPDRFRESI_LOANPOOL[[#This Row],[HUD_MFI_115]] / 12 * 0.3,"")</f>
        <v/>
      </c>
      <c r="Y66" s="112" t="str">
        <f>IF(AND(TBL_CIPDRFRESI_LOANPOOL[[#This Row],[QUAL_METHOD]]='$DB.LOOKUP'!$AD$4,TBL_CIPDRFRESI_LOANPOOL[[#This Row],[LOAN_ID]]&lt;&gt;""),COUNTIF(TBL_QUAL_RENTROLL_UNITS[RENTROLL_LOAN_ID_PROP_ADDR],TBL_CIPDRFRESI_LOANPOOL[[#This Row],[LOAN_ID_PROP_ADDR]]),"")</f>
        <v/>
      </c>
      <c r="Z66" s="113" t="str">
        <f>IF(AND(TBL_CIPDRFRESI_LOANPOOL[[#This Row],[LOAN_ID]]&lt;&gt;"",TBL_CIPDRFRESI_LOANPOOL[[#This Row],[QUAL_METHOD]]='$DB.LOOKUP'!$AD$4),COUNTIFS(TBL_QUAL_RENTROLL_UNITS[RENTROLL_LOAN_ID_PROP_ADDR],TBL_CIPDRFRESI_LOANPOOL[[#This Row],[LOAN_ID_PROP_ADDR]],TBL_QUAL_RENTROLL_UNITS[RENTROLL_QUALUNIT_FLAG],"Yes"),"")</f>
        <v/>
      </c>
      <c r="AA66" s="111" t="str">
        <f>IF(AND(TBL_CIPDRFRESI_LOANPOOL[[#This Row],[QUAL_MRA_UNITS_TOTL]]&gt;0,TBL_CIPDRFRESI_LOANPOOL[[#This Row],[QUAL_MRA_UNITS_TOTL]]&lt;&gt;""),TBL_CIPDRFRESI_LOANPOOL[[#This Row],[QUAL_MRA_UNITS_QUALIFIED]]/TBL_CIPDRFRESI_LOANPOOL[[#This Row],[QUAL_MRA_UNITS_TOTL]],"")</f>
        <v/>
      </c>
      <c r="AB66" s="137" t="str">
        <f>IF(TBL_CIPDRFRESI_LOANPOOL[[#This Row],[QUAL_METHOD]]='$DB.LOOKUP'!$AD$4,HYPERLINK("#QUAL_RENTROLL!TARGET_TOP","View/Edit"),"")</f>
        <v/>
      </c>
      <c r="AC66" s="136" t="str">
        <f>IF(AND(TBL_CIPDRFRESI_LOANPOOL[[#This Row],[QUAL_METHOD]]='$DB.LOOKUP'!$AD$5,TBL_CIPDRFRESI_LOANPOOL[[#This Row],[LOAN_ID]]&lt;&gt;""),COUNTIF(TBL_QUAL_INCOMELISTING_UNITS[INCOMELISTING_LOAN_ID_PROP_ADDR],TBL_CIPDRFRESI_LOANPOOL[[#This Row],[LOAN_ID_PROP_ADDR]]),"")</f>
        <v/>
      </c>
      <c r="AD6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6" s="111" t="str">
        <f>IF(AND(TBL_CIPDRFRESI_LOANPOOL[[#This Row],[QUAL_MIE_UNITS_TOTL]]&gt;0,TBL_CIPDRFRESI_LOANPOOL[[#This Row],[QUAL_MIE_UNITS_TOTL]]&lt;&gt;""),TBL_CIPDRFRESI_LOANPOOL[[#This Row],[QUAL_MIE_UNITS_QUALIFIED]]/TBL_CIPDRFRESI_LOANPOOL[[#This Row],[QUAL_MIE_UNITS_TOTL]],"")</f>
        <v/>
      </c>
      <c r="AF66" s="138" t="str">
        <f>IF(TBL_CIPDRFRESI_LOANPOOL[[#This Row],[QUAL_METHOD]]='$DB.LOOKUP'!$AD$5,HYPERLINK("#QUAL_INCOMELISTING!TARGET_TOP","View/Edit"),"")</f>
        <v/>
      </c>
      <c r="AG66" s="122"/>
      <c r="AH66" s="103"/>
      <c r="AI6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6" s="70" t="str">
        <f>IF(TBL_CIPDRFRESI_LOANPOOL[[#This Row],[LOAN_ID]] = "","",TBL_CIPDRFRESI_LOANPOOL[[#This Row],[LOAN_ID]]&amp;" ("&amp;IF(TBL_CIPDRFRESI_LOANPOOL[[#This Row],[PROP_ADDR_STREET]]="","Address Not Defined",TBL_CIPDRFRESI_LOANPOOL[[#This Row],[PROP_ADDR_STREET]])&amp;")")</f>
        <v/>
      </c>
      <c r="AL6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6" s="27" t="b">
        <f ca="1">IFERROR((IF(APP_CIP_DRFRESI_CERT_DATE&lt;&gt;"",APP_CIP_DRFRESI_CERT_DATE,TODAY())-TBL_CIPDRFRESI_LOANPOOL[[#This Row],[SETTLEMENT_DATE]])&lt;91,TRUE)</f>
        <v>1</v>
      </c>
      <c r="AN66" s="27" t="b">
        <f>COUNTIFS(TBL_CIPDRFRESI_LOANPOOL[LOAN_ID],TBL_CIPDRFRESI_LOANPOOL[[#This Row],[LOAN_ID]],TBL_CIPDRFRESI_LOANPOOL[QUAL_OO_INCOME_MFI_PCT],"&gt;1.15")=0</f>
        <v>1</v>
      </c>
      <c r="AO6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6" s="27" t="b">
        <f>COUNTIFS(TBL_CIPDRFRESI_LOANPOOL[LOAN_ID],TBL_CIPDRFRESI_LOANPOOL[[#This Row],[LOAN_ID]],TBL_CIPDRFRESI_LOANPOOL[QUAL_NIE_FFEIC_MFI_PCT],"&gt;1.15")=0</f>
        <v>1</v>
      </c>
      <c r="AR66" s="29">
        <f>IF(TBL_CIPDRFRESI_LOANPOOL[[#This Row],[MULTIPROP_REC_COUNT]]&lt;&gt;"",TBL_CIPDRFRESI_LOANPOOL[[#This Row],[LOAN_AMOUNT]]/TBL_CIPDRFRESI_LOANPOOL[[#This Row],[MULTIPROP_REC_COUNT]],TBL_CIPDRFRESI_LOANPOOL[[#This Row],[LOAN_AMOUNT]])</f>
        <v>0</v>
      </c>
      <c r="AS66" s="29" t="b">
        <f>TBL_CIPDRFRESI_LOANPOOL[[#This Row],[MULTIPROP_REC_COUNT]]&gt;1</f>
        <v>0</v>
      </c>
      <c r="AT66" s="36">
        <f>IF(TBL_CIPDRFRESI_LOANPOOL[[#This Row],[LOAN_ID]]&lt;&gt;"",COUNTIF(TBL_CIPDRFRESI_LOANPOOL[LOAN_ID],TBL_CIPDRFRESI_LOANPOOL[[#This Row],[LOAN_ID]]),1)</f>
        <v>1</v>
      </c>
      <c r="AU66" s="36">
        <f>IFERROR(MATCH(TBL_CIPDRFRESI_LOANPOOL[[#This Row],[QUAL_METHOD]],RANGE_LOOKUP_QUALMETHODS_CIP_RESIDRF,0),-1)</f>
        <v>-1</v>
      </c>
      <c r="AV6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7" spans="2:53" ht="26.25" customHeight="1" x14ac:dyDescent="0.25">
      <c r="B67" s="25" t="str">
        <f>IF(TBL_CIPDRFRESI_LOANPOOL[[#This Row],[RECORD_STARTED]],IF(TBL_CIPDRFRESI_LOANPOOL[[#This Row],[ERROR_COUNT]]&gt;0,-1,IF(TBL_CIPDRFRESI_LOANPOOL[[#This Row],[REQ_FIELDS_POPULATED]],1,0)),"")</f>
        <v/>
      </c>
      <c r="C67" s="36">
        <f>ROW()-ROW(TBL_CIPDRFRESI_LOANPOOL[[#Headers],[ROW_ID]])</f>
        <v>51</v>
      </c>
      <c r="D67" s="55"/>
      <c r="E67" s="56"/>
      <c r="F67" s="57"/>
      <c r="G67" s="58"/>
      <c r="H67" s="120"/>
      <c r="I67" s="116"/>
      <c r="J67" s="55"/>
      <c r="K67" s="61"/>
      <c r="L67" s="62"/>
      <c r="M67" s="124"/>
      <c r="N67" s="122"/>
      <c r="O67" s="127" t="str">
        <f>IF(TBL_CIPDRFRESI_LOANPOOL[[#This Row],[HUD_MFI]]&lt;&gt;"",TBL_CIPDRFRESI_LOANPOOL[[#This Row],[HUD_MFI]]*1.15,"")</f>
        <v/>
      </c>
      <c r="P67" s="126"/>
      <c r="Q67" s="105"/>
      <c r="R67" s="107"/>
      <c r="S67" s="108" t="str">
        <f>IF(TBL_CIPDRFRESI_LOANPOOL[[#This Row],[MBS_FLAG]]="Yes",SUMIF(TBL_CIPDRFRESI_LOANPOOL[MBS_POOL_ID],TBL_CIPDRFRESI_LOANPOOL[[#This Row],[MBS_POOL_ID]],TBL_CIPDRFRESI_LOANPOOL[LOAN_AMOUNT_ADDR_PORTION]),"")</f>
        <v/>
      </c>
      <c r="T6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7" s="131"/>
      <c r="V67" s="122"/>
      <c r="W67" s="135" t="str">
        <f>IF(AND(TBL_CIPDRFRESI_LOANPOOL[[#This Row],[QUAL_METHOD]]='$DB.LOOKUP'!$AD$3,TBL_CIPDRFRESI_LOANPOOL[[#This Row],[QUAL_OO_ANNUAL_INCOME]]&lt;&gt;"",TBL_CIPDRFRESI_LOANPOOL[[#This Row],[HUD_MFI]]&lt;&gt;""),TBL_CIPDRFRESI_LOANPOOL[[#This Row],[QUAL_OO_ANNUAL_INCOME]]/TBL_CIPDRFRESI_LOANPOOL[[#This Row],[HUD_MFI]],"")</f>
        <v/>
      </c>
      <c r="X67" s="133" t="str">
        <f>IF(AND(TBL_CIPDRFRESI_LOANPOOL[[#This Row],[QUAL_METHOD]]='$DB.LOOKUP'!$AD$4,TBL_CIPDRFRESI_LOANPOOL[[#This Row],[HUD_MFI_115]]&lt;&gt;""),TBL_CIPDRFRESI_LOANPOOL[[#This Row],[HUD_MFI_115]] / 12 * 0.3,"")</f>
        <v/>
      </c>
      <c r="Y67" s="112" t="str">
        <f>IF(AND(TBL_CIPDRFRESI_LOANPOOL[[#This Row],[QUAL_METHOD]]='$DB.LOOKUP'!$AD$4,TBL_CIPDRFRESI_LOANPOOL[[#This Row],[LOAN_ID]]&lt;&gt;""),COUNTIF(TBL_QUAL_RENTROLL_UNITS[RENTROLL_LOAN_ID_PROP_ADDR],TBL_CIPDRFRESI_LOANPOOL[[#This Row],[LOAN_ID_PROP_ADDR]]),"")</f>
        <v/>
      </c>
      <c r="Z67" s="113" t="str">
        <f>IF(AND(TBL_CIPDRFRESI_LOANPOOL[[#This Row],[LOAN_ID]]&lt;&gt;"",TBL_CIPDRFRESI_LOANPOOL[[#This Row],[QUAL_METHOD]]='$DB.LOOKUP'!$AD$4),COUNTIFS(TBL_QUAL_RENTROLL_UNITS[RENTROLL_LOAN_ID_PROP_ADDR],TBL_CIPDRFRESI_LOANPOOL[[#This Row],[LOAN_ID_PROP_ADDR]],TBL_QUAL_RENTROLL_UNITS[RENTROLL_QUALUNIT_FLAG],"Yes"),"")</f>
        <v/>
      </c>
      <c r="AA67" s="111" t="str">
        <f>IF(AND(TBL_CIPDRFRESI_LOANPOOL[[#This Row],[QUAL_MRA_UNITS_TOTL]]&gt;0,TBL_CIPDRFRESI_LOANPOOL[[#This Row],[QUAL_MRA_UNITS_TOTL]]&lt;&gt;""),TBL_CIPDRFRESI_LOANPOOL[[#This Row],[QUAL_MRA_UNITS_QUALIFIED]]/TBL_CIPDRFRESI_LOANPOOL[[#This Row],[QUAL_MRA_UNITS_TOTL]],"")</f>
        <v/>
      </c>
      <c r="AB67" s="137" t="str">
        <f>IF(TBL_CIPDRFRESI_LOANPOOL[[#This Row],[QUAL_METHOD]]='$DB.LOOKUP'!$AD$4,HYPERLINK("#QUAL_RENTROLL!TARGET_TOP","View/Edit"),"")</f>
        <v/>
      </c>
      <c r="AC67" s="136" t="str">
        <f>IF(AND(TBL_CIPDRFRESI_LOANPOOL[[#This Row],[QUAL_METHOD]]='$DB.LOOKUP'!$AD$5,TBL_CIPDRFRESI_LOANPOOL[[#This Row],[LOAN_ID]]&lt;&gt;""),COUNTIF(TBL_QUAL_INCOMELISTING_UNITS[INCOMELISTING_LOAN_ID_PROP_ADDR],TBL_CIPDRFRESI_LOANPOOL[[#This Row],[LOAN_ID_PROP_ADDR]]),"")</f>
        <v/>
      </c>
      <c r="AD6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7" s="111" t="str">
        <f>IF(AND(TBL_CIPDRFRESI_LOANPOOL[[#This Row],[QUAL_MIE_UNITS_TOTL]]&gt;0,TBL_CIPDRFRESI_LOANPOOL[[#This Row],[QUAL_MIE_UNITS_TOTL]]&lt;&gt;""),TBL_CIPDRFRESI_LOANPOOL[[#This Row],[QUAL_MIE_UNITS_QUALIFIED]]/TBL_CIPDRFRESI_LOANPOOL[[#This Row],[QUAL_MIE_UNITS_TOTL]],"")</f>
        <v/>
      </c>
      <c r="AF67" s="138" t="str">
        <f>IF(TBL_CIPDRFRESI_LOANPOOL[[#This Row],[QUAL_METHOD]]='$DB.LOOKUP'!$AD$5,HYPERLINK("#QUAL_INCOMELISTING!TARGET_TOP","View/Edit"),"")</f>
        <v/>
      </c>
      <c r="AG67" s="122"/>
      <c r="AH67" s="103"/>
      <c r="AI6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7" s="70" t="str">
        <f>IF(TBL_CIPDRFRESI_LOANPOOL[[#This Row],[LOAN_ID]] = "","",TBL_CIPDRFRESI_LOANPOOL[[#This Row],[LOAN_ID]]&amp;" ("&amp;IF(TBL_CIPDRFRESI_LOANPOOL[[#This Row],[PROP_ADDR_STREET]]="","Address Not Defined",TBL_CIPDRFRESI_LOANPOOL[[#This Row],[PROP_ADDR_STREET]])&amp;")")</f>
        <v/>
      </c>
      <c r="AL6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7" s="27" t="b">
        <f ca="1">IFERROR((IF(APP_CIP_DRFRESI_CERT_DATE&lt;&gt;"",APP_CIP_DRFRESI_CERT_DATE,TODAY())-TBL_CIPDRFRESI_LOANPOOL[[#This Row],[SETTLEMENT_DATE]])&lt;91,TRUE)</f>
        <v>1</v>
      </c>
      <c r="AN67" s="27" t="b">
        <f>COUNTIFS(TBL_CIPDRFRESI_LOANPOOL[LOAN_ID],TBL_CIPDRFRESI_LOANPOOL[[#This Row],[LOAN_ID]],TBL_CIPDRFRESI_LOANPOOL[QUAL_OO_INCOME_MFI_PCT],"&gt;1.15")=0</f>
        <v>1</v>
      </c>
      <c r="AO6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7" s="27" t="b">
        <f>COUNTIFS(TBL_CIPDRFRESI_LOANPOOL[LOAN_ID],TBL_CIPDRFRESI_LOANPOOL[[#This Row],[LOAN_ID]],TBL_CIPDRFRESI_LOANPOOL[QUAL_NIE_FFEIC_MFI_PCT],"&gt;1.15")=0</f>
        <v>1</v>
      </c>
      <c r="AR67" s="29">
        <f>IF(TBL_CIPDRFRESI_LOANPOOL[[#This Row],[MULTIPROP_REC_COUNT]]&lt;&gt;"",TBL_CIPDRFRESI_LOANPOOL[[#This Row],[LOAN_AMOUNT]]/TBL_CIPDRFRESI_LOANPOOL[[#This Row],[MULTIPROP_REC_COUNT]],TBL_CIPDRFRESI_LOANPOOL[[#This Row],[LOAN_AMOUNT]])</f>
        <v>0</v>
      </c>
      <c r="AS67" s="29" t="b">
        <f>TBL_CIPDRFRESI_LOANPOOL[[#This Row],[MULTIPROP_REC_COUNT]]&gt;1</f>
        <v>0</v>
      </c>
      <c r="AT67" s="36">
        <f>IF(TBL_CIPDRFRESI_LOANPOOL[[#This Row],[LOAN_ID]]&lt;&gt;"",COUNTIF(TBL_CIPDRFRESI_LOANPOOL[LOAN_ID],TBL_CIPDRFRESI_LOANPOOL[[#This Row],[LOAN_ID]]),1)</f>
        <v>1</v>
      </c>
      <c r="AU67" s="36">
        <f>IFERROR(MATCH(TBL_CIPDRFRESI_LOANPOOL[[#This Row],[QUAL_METHOD]],RANGE_LOOKUP_QUALMETHODS_CIP_RESIDRF,0),-1)</f>
        <v>-1</v>
      </c>
      <c r="AV6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8" spans="2:53" ht="26.25" customHeight="1" x14ac:dyDescent="0.25">
      <c r="B68" s="25" t="str">
        <f>IF(TBL_CIPDRFRESI_LOANPOOL[[#This Row],[RECORD_STARTED]],IF(TBL_CIPDRFRESI_LOANPOOL[[#This Row],[ERROR_COUNT]]&gt;0,-1,IF(TBL_CIPDRFRESI_LOANPOOL[[#This Row],[REQ_FIELDS_POPULATED]],1,0)),"")</f>
        <v/>
      </c>
      <c r="C68" s="36">
        <f>ROW()-ROW(TBL_CIPDRFRESI_LOANPOOL[[#Headers],[ROW_ID]])</f>
        <v>52</v>
      </c>
      <c r="D68" s="55"/>
      <c r="E68" s="56"/>
      <c r="F68" s="57"/>
      <c r="G68" s="58"/>
      <c r="H68" s="120"/>
      <c r="I68" s="116"/>
      <c r="J68" s="55"/>
      <c r="K68" s="61"/>
      <c r="L68" s="62"/>
      <c r="M68" s="124"/>
      <c r="N68" s="122"/>
      <c r="O68" s="127" t="str">
        <f>IF(TBL_CIPDRFRESI_LOANPOOL[[#This Row],[HUD_MFI]]&lt;&gt;"",TBL_CIPDRFRESI_LOANPOOL[[#This Row],[HUD_MFI]]*1.15,"")</f>
        <v/>
      </c>
      <c r="P68" s="126"/>
      <c r="Q68" s="105"/>
      <c r="R68" s="107"/>
      <c r="S68" s="108" t="str">
        <f>IF(TBL_CIPDRFRESI_LOANPOOL[[#This Row],[MBS_FLAG]]="Yes",SUMIF(TBL_CIPDRFRESI_LOANPOOL[MBS_POOL_ID],TBL_CIPDRFRESI_LOANPOOL[[#This Row],[MBS_POOL_ID]],TBL_CIPDRFRESI_LOANPOOL[LOAN_AMOUNT_ADDR_PORTION]),"")</f>
        <v/>
      </c>
      <c r="T6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8" s="131"/>
      <c r="V68" s="122"/>
      <c r="W68" s="135" t="str">
        <f>IF(AND(TBL_CIPDRFRESI_LOANPOOL[[#This Row],[QUAL_METHOD]]='$DB.LOOKUP'!$AD$3,TBL_CIPDRFRESI_LOANPOOL[[#This Row],[QUAL_OO_ANNUAL_INCOME]]&lt;&gt;"",TBL_CIPDRFRESI_LOANPOOL[[#This Row],[HUD_MFI]]&lt;&gt;""),TBL_CIPDRFRESI_LOANPOOL[[#This Row],[QUAL_OO_ANNUAL_INCOME]]/TBL_CIPDRFRESI_LOANPOOL[[#This Row],[HUD_MFI]],"")</f>
        <v/>
      </c>
      <c r="X68" s="133" t="str">
        <f>IF(AND(TBL_CIPDRFRESI_LOANPOOL[[#This Row],[QUAL_METHOD]]='$DB.LOOKUP'!$AD$4,TBL_CIPDRFRESI_LOANPOOL[[#This Row],[HUD_MFI_115]]&lt;&gt;""),TBL_CIPDRFRESI_LOANPOOL[[#This Row],[HUD_MFI_115]] / 12 * 0.3,"")</f>
        <v/>
      </c>
      <c r="Y68" s="112" t="str">
        <f>IF(AND(TBL_CIPDRFRESI_LOANPOOL[[#This Row],[QUAL_METHOD]]='$DB.LOOKUP'!$AD$4,TBL_CIPDRFRESI_LOANPOOL[[#This Row],[LOAN_ID]]&lt;&gt;""),COUNTIF(TBL_QUAL_RENTROLL_UNITS[RENTROLL_LOAN_ID_PROP_ADDR],TBL_CIPDRFRESI_LOANPOOL[[#This Row],[LOAN_ID_PROP_ADDR]]),"")</f>
        <v/>
      </c>
      <c r="Z68" s="113" t="str">
        <f>IF(AND(TBL_CIPDRFRESI_LOANPOOL[[#This Row],[LOAN_ID]]&lt;&gt;"",TBL_CIPDRFRESI_LOANPOOL[[#This Row],[QUAL_METHOD]]='$DB.LOOKUP'!$AD$4),COUNTIFS(TBL_QUAL_RENTROLL_UNITS[RENTROLL_LOAN_ID_PROP_ADDR],TBL_CIPDRFRESI_LOANPOOL[[#This Row],[LOAN_ID_PROP_ADDR]],TBL_QUAL_RENTROLL_UNITS[RENTROLL_QUALUNIT_FLAG],"Yes"),"")</f>
        <v/>
      </c>
      <c r="AA68" s="111" t="str">
        <f>IF(AND(TBL_CIPDRFRESI_LOANPOOL[[#This Row],[QUAL_MRA_UNITS_TOTL]]&gt;0,TBL_CIPDRFRESI_LOANPOOL[[#This Row],[QUAL_MRA_UNITS_TOTL]]&lt;&gt;""),TBL_CIPDRFRESI_LOANPOOL[[#This Row],[QUAL_MRA_UNITS_QUALIFIED]]/TBL_CIPDRFRESI_LOANPOOL[[#This Row],[QUAL_MRA_UNITS_TOTL]],"")</f>
        <v/>
      </c>
      <c r="AB68" s="137" t="str">
        <f>IF(TBL_CIPDRFRESI_LOANPOOL[[#This Row],[QUAL_METHOD]]='$DB.LOOKUP'!$AD$4,HYPERLINK("#QUAL_RENTROLL!TARGET_TOP","View/Edit"),"")</f>
        <v/>
      </c>
      <c r="AC68" s="136" t="str">
        <f>IF(AND(TBL_CIPDRFRESI_LOANPOOL[[#This Row],[QUAL_METHOD]]='$DB.LOOKUP'!$AD$5,TBL_CIPDRFRESI_LOANPOOL[[#This Row],[LOAN_ID]]&lt;&gt;""),COUNTIF(TBL_QUAL_INCOMELISTING_UNITS[INCOMELISTING_LOAN_ID_PROP_ADDR],TBL_CIPDRFRESI_LOANPOOL[[#This Row],[LOAN_ID_PROP_ADDR]]),"")</f>
        <v/>
      </c>
      <c r="AD6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8" s="111" t="str">
        <f>IF(AND(TBL_CIPDRFRESI_LOANPOOL[[#This Row],[QUAL_MIE_UNITS_TOTL]]&gt;0,TBL_CIPDRFRESI_LOANPOOL[[#This Row],[QUAL_MIE_UNITS_TOTL]]&lt;&gt;""),TBL_CIPDRFRESI_LOANPOOL[[#This Row],[QUAL_MIE_UNITS_QUALIFIED]]/TBL_CIPDRFRESI_LOANPOOL[[#This Row],[QUAL_MIE_UNITS_TOTL]],"")</f>
        <v/>
      </c>
      <c r="AF68" s="138" t="str">
        <f>IF(TBL_CIPDRFRESI_LOANPOOL[[#This Row],[QUAL_METHOD]]='$DB.LOOKUP'!$AD$5,HYPERLINK("#QUAL_INCOMELISTING!TARGET_TOP","View/Edit"),"")</f>
        <v/>
      </c>
      <c r="AG68" s="122"/>
      <c r="AH68" s="103"/>
      <c r="AI6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8" s="70" t="str">
        <f>IF(TBL_CIPDRFRESI_LOANPOOL[[#This Row],[LOAN_ID]] = "","",TBL_CIPDRFRESI_LOANPOOL[[#This Row],[LOAN_ID]]&amp;" ("&amp;IF(TBL_CIPDRFRESI_LOANPOOL[[#This Row],[PROP_ADDR_STREET]]="","Address Not Defined",TBL_CIPDRFRESI_LOANPOOL[[#This Row],[PROP_ADDR_STREET]])&amp;")")</f>
        <v/>
      </c>
      <c r="AL6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8" s="27" t="b">
        <f ca="1">IFERROR((IF(APP_CIP_DRFRESI_CERT_DATE&lt;&gt;"",APP_CIP_DRFRESI_CERT_DATE,TODAY())-TBL_CIPDRFRESI_LOANPOOL[[#This Row],[SETTLEMENT_DATE]])&lt;91,TRUE)</f>
        <v>1</v>
      </c>
      <c r="AN68" s="27" t="b">
        <f>COUNTIFS(TBL_CIPDRFRESI_LOANPOOL[LOAN_ID],TBL_CIPDRFRESI_LOANPOOL[[#This Row],[LOAN_ID]],TBL_CIPDRFRESI_LOANPOOL[QUAL_OO_INCOME_MFI_PCT],"&gt;1.15")=0</f>
        <v>1</v>
      </c>
      <c r="AO6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8" s="27" t="b">
        <f>COUNTIFS(TBL_CIPDRFRESI_LOANPOOL[LOAN_ID],TBL_CIPDRFRESI_LOANPOOL[[#This Row],[LOAN_ID]],TBL_CIPDRFRESI_LOANPOOL[QUAL_NIE_FFEIC_MFI_PCT],"&gt;1.15")=0</f>
        <v>1</v>
      </c>
      <c r="AR68" s="29">
        <f>IF(TBL_CIPDRFRESI_LOANPOOL[[#This Row],[MULTIPROP_REC_COUNT]]&lt;&gt;"",TBL_CIPDRFRESI_LOANPOOL[[#This Row],[LOAN_AMOUNT]]/TBL_CIPDRFRESI_LOANPOOL[[#This Row],[MULTIPROP_REC_COUNT]],TBL_CIPDRFRESI_LOANPOOL[[#This Row],[LOAN_AMOUNT]])</f>
        <v>0</v>
      </c>
      <c r="AS68" s="29" t="b">
        <f>TBL_CIPDRFRESI_LOANPOOL[[#This Row],[MULTIPROP_REC_COUNT]]&gt;1</f>
        <v>0</v>
      </c>
      <c r="AT68" s="36">
        <f>IF(TBL_CIPDRFRESI_LOANPOOL[[#This Row],[LOAN_ID]]&lt;&gt;"",COUNTIF(TBL_CIPDRFRESI_LOANPOOL[LOAN_ID],TBL_CIPDRFRESI_LOANPOOL[[#This Row],[LOAN_ID]]),1)</f>
        <v>1</v>
      </c>
      <c r="AU68" s="36">
        <f>IFERROR(MATCH(TBL_CIPDRFRESI_LOANPOOL[[#This Row],[QUAL_METHOD]],RANGE_LOOKUP_QUALMETHODS_CIP_RESIDRF,0),-1)</f>
        <v>-1</v>
      </c>
      <c r="AV6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9" spans="2:53" ht="26.25" customHeight="1" x14ac:dyDescent="0.25">
      <c r="B69" s="25" t="str">
        <f>IF(TBL_CIPDRFRESI_LOANPOOL[[#This Row],[RECORD_STARTED]],IF(TBL_CIPDRFRESI_LOANPOOL[[#This Row],[ERROR_COUNT]]&gt;0,-1,IF(TBL_CIPDRFRESI_LOANPOOL[[#This Row],[REQ_FIELDS_POPULATED]],1,0)),"")</f>
        <v/>
      </c>
      <c r="C69" s="36">
        <f>ROW()-ROW(TBL_CIPDRFRESI_LOANPOOL[[#Headers],[ROW_ID]])</f>
        <v>53</v>
      </c>
      <c r="D69" s="55"/>
      <c r="E69" s="56"/>
      <c r="F69" s="57"/>
      <c r="G69" s="58"/>
      <c r="H69" s="120"/>
      <c r="I69" s="116"/>
      <c r="J69" s="55"/>
      <c r="K69" s="61"/>
      <c r="L69" s="62"/>
      <c r="M69" s="124"/>
      <c r="N69" s="122"/>
      <c r="O69" s="127" t="str">
        <f>IF(TBL_CIPDRFRESI_LOANPOOL[[#This Row],[HUD_MFI]]&lt;&gt;"",TBL_CIPDRFRESI_LOANPOOL[[#This Row],[HUD_MFI]]*1.15,"")</f>
        <v/>
      </c>
      <c r="P69" s="126"/>
      <c r="Q69" s="105"/>
      <c r="R69" s="107"/>
      <c r="S69" s="108" t="str">
        <f>IF(TBL_CIPDRFRESI_LOANPOOL[[#This Row],[MBS_FLAG]]="Yes",SUMIF(TBL_CIPDRFRESI_LOANPOOL[MBS_POOL_ID],TBL_CIPDRFRESI_LOANPOOL[[#This Row],[MBS_POOL_ID]],TBL_CIPDRFRESI_LOANPOOL[LOAN_AMOUNT_ADDR_PORTION]),"")</f>
        <v/>
      </c>
      <c r="T6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9" s="131"/>
      <c r="V69" s="122"/>
      <c r="W69" s="135" t="str">
        <f>IF(AND(TBL_CIPDRFRESI_LOANPOOL[[#This Row],[QUAL_METHOD]]='$DB.LOOKUP'!$AD$3,TBL_CIPDRFRESI_LOANPOOL[[#This Row],[QUAL_OO_ANNUAL_INCOME]]&lt;&gt;"",TBL_CIPDRFRESI_LOANPOOL[[#This Row],[HUD_MFI]]&lt;&gt;""),TBL_CIPDRFRESI_LOANPOOL[[#This Row],[QUAL_OO_ANNUAL_INCOME]]/TBL_CIPDRFRESI_LOANPOOL[[#This Row],[HUD_MFI]],"")</f>
        <v/>
      </c>
      <c r="X69" s="133" t="str">
        <f>IF(AND(TBL_CIPDRFRESI_LOANPOOL[[#This Row],[QUAL_METHOD]]='$DB.LOOKUP'!$AD$4,TBL_CIPDRFRESI_LOANPOOL[[#This Row],[HUD_MFI_115]]&lt;&gt;""),TBL_CIPDRFRESI_LOANPOOL[[#This Row],[HUD_MFI_115]] / 12 * 0.3,"")</f>
        <v/>
      </c>
      <c r="Y69" s="112" t="str">
        <f>IF(AND(TBL_CIPDRFRESI_LOANPOOL[[#This Row],[QUAL_METHOD]]='$DB.LOOKUP'!$AD$4,TBL_CIPDRFRESI_LOANPOOL[[#This Row],[LOAN_ID]]&lt;&gt;""),COUNTIF(TBL_QUAL_RENTROLL_UNITS[RENTROLL_LOAN_ID_PROP_ADDR],TBL_CIPDRFRESI_LOANPOOL[[#This Row],[LOAN_ID_PROP_ADDR]]),"")</f>
        <v/>
      </c>
      <c r="Z69" s="113" t="str">
        <f>IF(AND(TBL_CIPDRFRESI_LOANPOOL[[#This Row],[LOAN_ID]]&lt;&gt;"",TBL_CIPDRFRESI_LOANPOOL[[#This Row],[QUAL_METHOD]]='$DB.LOOKUP'!$AD$4),COUNTIFS(TBL_QUAL_RENTROLL_UNITS[RENTROLL_LOAN_ID_PROP_ADDR],TBL_CIPDRFRESI_LOANPOOL[[#This Row],[LOAN_ID_PROP_ADDR]],TBL_QUAL_RENTROLL_UNITS[RENTROLL_QUALUNIT_FLAG],"Yes"),"")</f>
        <v/>
      </c>
      <c r="AA69" s="111" t="str">
        <f>IF(AND(TBL_CIPDRFRESI_LOANPOOL[[#This Row],[QUAL_MRA_UNITS_TOTL]]&gt;0,TBL_CIPDRFRESI_LOANPOOL[[#This Row],[QUAL_MRA_UNITS_TOTL]]&lt;&gt;""),TBL_CIPDRFRESI_LOANPOOL[[#This Row],[QUAL_MRA_UNITS_QUALIFIED]]/TBL_CIPDRFRESI_LOANPOOL[[#This Row],[QUAL_MRA_UNITS_TOTL]],"")</f>
        <v/>
      </c>
      <c r="AB69" s="137" t="str">
        <f>IF(TBL_CIPDRFRESI_LOANPOOL[[#This Row],[QUAL_METHOD]]='$DB.LOOKUP'!$AD$4,HYPERLINK("#QUAL_RENTROLL!TARGET_TOP","View/Edit"),"")</f>
        <v/>
      </c>
      <c r="AC69" s="136" t="str">
        <f>IF(AND(TBL_CIPDRFRESI_LOANPOOL[[#This Row],[QUAL_METHOD]]='$DB.LOOKUP'!$AD$5,TBL_CIPDRFRESI_LOANPOOL[[#This Row],[LOAN_ID]]&lt;&gt;""),COUNTIF(TBL_QUAL_INCOMELISTING_UNITS[INCOMELISTING_LOAN_ID_PROP_ADDR],TBL_CIPDRFRESI_LOANPOOL[[#This Row],[LOAN_ID_PROP_ADDR]]),"")</f>
        <v/>
      </c>
      <c r="AD6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9" s="111" t="str">
        <f>IF(AND(TBL_CIPDRFRESI_LOANPOOL[[#This Row],[QUAL_MIE_UNITS_TOTL]]&gt;0,TBL_CIPDRFRESI_LOANPOOL[[#This Row],[QUAL_MIE_UNITS_TOTL]]&lt;&gt;""),TBL_CIPDRFRESI_LOANPOOL[[#This Row],[QUAL_MIE_UNITS_QUALIFIED]]/TBL_CIPDRFRESI_LOANPOOL[[#This Row],[QUAL_MIE_UNITS_TOTL]],"")</f>
        <v/>
      </c>
      <c r="AF69" s="138" t="str">
        <f>IF(TBL_CIPDRFRESI_LOANPOOL[[#This Row],[QUAL_METHOD]]='$DB.LOOKUP'!$AD$5,HYPERLINK("#QUAL_INCOMELISTING!TARGET_TOP","View/Edit"),"")</f>
        <v/>
      </c>
      <c r="AG69" s="122"/>
      <c r="AH69" s="103"/>
      <c r="AI6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9" s="70" t="str">
        <f>IF(TBL_CIPDRFRESI_LOANPOOL[[#This Row],[LOAN_ID]] = "","",TBL_CIPDRFRESI_LOANPOOL[[#This Row],[LOAN_ID]]&amp;" ("&amp;IF(TBL_CIPDRFRESI_LOANPOOL[[#This Row],[PROP_ADDR_STREET]]="","Address Not Defined",TBL_CIPDRFRESI_LOANPOOL[[#This Row],[PROP_ADDR_STREET]])&amp;")")</f>
        <v/>
      </c>
      <c r="AL6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9" s="27" t="b">
        <f ca="1">IFERROR((IF(APP_CIP_DRFRESI_CERT_DATE&lt;&gt;"",APP_CIP_DRFRESI_CERT_DATE,TODAY())-TBL_CIPDRFRESI_LOANPOOL[[#This Row],[SETTLEMENT_DATE]])&lt;91,TRUE)</f>
        <v>1</v>
      </c>
      <c r="AN69" s="27" t="b">
        <f>COUNTIFS(TBL_CIPDRFRESI_LOANPOOL[LOAN_ID],TBL_CIPDRFRESI_LOANPOOL[[#This Row],[LOAN_ID]],TBL_CIPDRFRESI_LOANPOOL[QUAL_OO_INCOME_MFI_PCT],"&gt;1.15")=0</f>
        <v>1</v>
      </c>
      <c r="AO6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9" s="27" t="b">
        <f>COUNTIFS(TBL_CIPDRFRESI_LOANPOOL[LOAN_ID],TBL_CIPDRFRESI_LOANPOOL[[#This Row],[LOAN_ID]],TBL_CIPDRFRESI_LOANPOOL[QUAL_NIE_FFEIC_MFI_PCT],"&gt;1.15")=0</f>
        <v>1</v>
      </c>
      <c r="AR69" s="29">
        <f>IF(TBL_CIPDRFRESI_LOANPOOL[[#This Row],[MULTIPROP_REC_COUNT]]&lt;&gt;"",TBL_CIPDRFRESI_LOANPOOL[[#This Row],[LOAN_AMOUNT]]/TBL_CIPDRFRESI_LOANPOOL[[#This Row],[MULTIPROP_REC_COUNT]],TBL_CIPDRFRESI_LOANPOOL[[#This Row],[LOAN_AMOUNT]])</f>
        <v>0</v>
      </c>
      <c r="AS69" s="29" t="b">
        <f>TBL_CIPDRFRESI_LOANPOOL[[#This Row],[MULTIPROP_REC_COUNT]]&gt;1</f>
        <v>0</v>
      </c>
      <c r="AT69" s="36">
        <f>IF(TBL_CIPDRFRESI_LOANPOOL[[#This Row],[LOAN_ID]]&lt;&gt;"",COUNTIF(TBL_CIPDRFRESI_LOANPOOL[LOAN_ID],TBL_CIPDRFRESI_LOANPOOL[[#This Row],[LOAN_ID]]),1)</f>
        <v>1</v>
      </c>
      <c r="AU69" s="36">
        <f>IFERROR(MATCH(TBL_CIPDRFRESI_LOANPOOL[[#This Row],[QUAL_METHOD]],RANGE_LOOKUP_QUALMETHODS_CIP_RESIDRF,0),-1)</f>
        <v>-1</v>
      </c>
      <c r="AV6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0" spans="2:53" ht="26.25" customHeight="1" x14ac:dyDescent="0.25">
      <c r="B70" s="25" t="str">
        <f>IF(TBL_CIPDRFRESI_LOANPOOL[[#This Row],[RECORD_STARTED]],IF(TBL_CIPDRFRESI_LOANPOOL[[#This Row],[ERROR_COUNT]]&gt;0,-1,IF(TBL_CIPDRFRESI_LOANPOOL[[#This Row],[REQ_FIELDS_POPULATED]],1,0)),"")</f>
        <v/>
      </c>
      <c r="C70" s="36">
        <f>ROW()-ROW(TBL_CIPDRFRESI_LOANPOOL[[#Headers],[ROW_ID]])</f>
        <v>54</v>
      </c>
      <c r="D70" s="55"/>
      <c r="E70" s="56"/>
      <c r="F70" s="57"/>
      <c r="G70" s="58"/>
      <c r="H70" s="120"/>
      <c r="I70" s="116"/>
      <c r="J70" s="55"/>
      <c r="K70" s="61"/>
      <c r="L70" s="62"/>
      <c r="M70" s="124"/>
      <c r="N70" s="122"/>
      <c r="O70" s="127" t="str">
        <f>IF(TBL_CIPDRFRESI_LOANPOOL[[#This Row],[HUD_MFI]]&lt;&gt;"",TBL_CIPDRFRESI_LOANPOOL[[#This Row],[HUD_MFI]]*1.15,"")</f>
        <v/>
      </c>
      <c r="P70" s="126"/>
      <c r="Q70" s="105"/>
      <c r="R70" s="107"/>
      <c r="S70" s="108" t="str">
        <f>IF(TBL_CIPDRFRESI_LOANPOOL[[#This Row],[MBS_FLAG]]="Yes",SUMIF(TBL_CIPDRFRESI_LOANPOOL[MBS_POOL_ID],TBL_CIPDRFRESI_LOANPOOL[[#This Row],[MBS_POOL_ID]],TBL_CIPDRFRESI_LOANPOOL[LOAN_AMOUNT_ADDR_PORTION]),"")</f>
        <v/>
      </c>
      <c r="T7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0" s="131"/>
      <c r="V70" s="122"/>
      <c r="W70" s="135" t="str">
        <f>IF(AND(TBL_CIPDRFRESI_LOANPOOL[[#This Row],[QUAL_METHOD]]='$DB.LOOKUP'!$AD$3,TBL_CIPDRFRESI_LOANPOOL[[#This Row],[QUAL_OO_ANNUAL_INCOME]]&lt;&gt;"",TBL_CIPDRFRESI_LOANPOOL[[#This Row],[HUD_MFI]]&lt;&gt;""),TBL_CIPDRFRESI_LOANPOOL[[#This Row],[QUAL_OO_ANNUAL_INCOME]]/TBL_CIPDRFRESI_LOANPOOL[[#This Row],[HUD_MFI]],"")</f>
        <v/>
      </c>
      <c r="X70" s="133" t="str">
        <f>IF(AND(TBL_CIPDRFRESI_LOANPOOL[[#This Row],[QUAL_METHOD]]='$DB.LOOKUP'!$AD$4,TBL_CIPDRFRESI_LOANPOOL[[#This Row],[HUD_MFI_115]]&lt;&gt;""),TBL_CIPDRFRESI_LOANPOOL[[#This Row],[HUD_MFI_115]] / 12 * 0.3,"")</f>
        <v/>
      </c>
      <c r="Y70" s="112" t="str">
        <f>IF(AND(TBL_CIPDRFRESI_LOANPOOL[[#This Row],[QUAL_METHOD]]='$DB.LOOKUP'!$AD$4,TBL_CIPDRFRESI_LOANPOOL[[#This Row],[LOAN_ID]]&lt;&gt;""),COUNTIF(TBL_QUAL_RENTROLL_UNITS[RENTROLL_LOAN_ID_PROP_ADDR],TBL_CIPDRFRESI_LOANPOOL[[#This Row],[LOAN_ID_PROP_ADDR]]),"")</f>
        <v/>
      </c>
      <c r="Z70" s="113" t="str">
        <f>IF(AND(TBL_CIPDRFRESI_LOANPOOL[[#This Row],[LOAN_ID]]&lt;&gt;"",TBL_CIPDRFRESI_LOANPOOL[[#This Row],[QUAL_METHOD]]='$DB.LOOKUP'!$AD$4),COUNTIFS(TBL_QUAL_RENTROLL_UNITS[RENTROLL_LOAN_ID_PROP_ADDR],TBL_CIPDRFRESI_LOANPOOL[[#This Row],[LOAN_ID_PROP_ADDR]],TBL_QUAL_RENTROLL_UNITS[RENTROLL_QUALUNIT_FLAG],"Yes"),"")</f>
        <v/>
      </c>
      <c r="AA70" s="111" t="str">
        <f>IF(AND(TBL_CIPDRFRESI_LOANPOOL[[#This Row],[QUAL_MRA_UNITS_TOTL]]&gt;0,TBL_CIPDRFRESI_LOANPOOL[[#This Row],[QUAL_MRA_UNITS_TOTL]]&lt;&gt;""),TBL_CIPDRFRESI_LOANPOOL[[#This Row],[QUAL_MRA_UNITS_QUALIFIED]]/TBL_CIPDRFRESI_LOANPOOL[[#This Row],[QUAL_MRA_UNITS_TOTL]],"")</f>
        <v/>
      </c>
      <c r="AB70" s="137" t="str">
        <f>IF(TBL_CIPDRFRESI_LOANPOOL[[#This Row],[QUAL_METHOD]]='$DB.LOOKUP'!$AD$4,HYPERLINK("#QUAL_RENTROLL!TARGET_TOP","View/Edit"),"")</f>
        <v/>
      </c>
      <c r="AC70" s="136" t="str">
        <f>IF(AND(TBL_CIPDRFRESI_LOANPOOL[[#This Row],[QUAL_METHOD]]='$DB.LOOKUP'!$AD$5,TBL_CIPDRFRESI_LOANPOOL[[#This Row],[LOAN_ID]]&lt;&gt;""),COUNTIF(TBL_QUAL_INCOMELISTING_UNITS[INCOMELISTING_LOAN_ID_PROP_ADDR],TBL_CIPDRFRESI_LOANPOOL[[#This Row],[LOAN_ID_PROP_ADDR]]),"")</f>
        <v/>
      </c>
      <c r="AD7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0" s="111" t="str">
        <f>IF(AND(TBL_CIPDRFRESI_LOANPOOL[[#This Row],[QUAL_MIE_UNITS_TOTL]]&gt;0,TBL_CIPDRFRESI_LOANPOOL[[#This Row],[QUAL_MIE_UNITS_TOTL]]&lt;&gt;""),TBL_CIPDRFRESI_LOANPOOL[[#This Row],[QUAL_MIE_UNITS_QUALIFIED]]/TBL_CIPDRFRESI_LOANPOOL[[#This Row],[QUAL_MIE_UNITS_TOTL]],"")</f>
        <v/>
      </c>
      <c r="AF70" s="138" t="str">
        <f>IF(TBL_CIPDRFRESI_LOANPOOL[[#This Row],[QUAL_METHOD]]='$DB.LOOKUP'!$AD$5,HYPERLINK("#QUAL_INCOMELISTING!TARGET_TOP","View/Edit"),"")</f>
        <v/>
      </c>
      <c r="AG70" s="122"/>
      <c r="AH70" s="103"/>
      <c r="AI7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0" s="70" t="str">
        <f>IF(TBL_CIPDRFRESI_LOANPOOL[[#This Row],[LOAN_ID]] = "","",TBL_CIPDRFRESI_LOANPOOL[[#This Row],[LOAN_ID]]&amp;" ("&amp;IF(TBL_CIPDRFRESI_LOANPOOL[[#This Row],[PROP_ADDR_STREET]]="","Address Not Defined",TBL_CIPDRFRESI_LOANPOOL[[#This Row],[PROP_ADDR_STREET]])&amp;")")</f>
        <v/>
      </c>
      <c r="AL7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0" s="27" t="b">
        <f ca="1">IFERROR((IF(APP_CIP_DRFRESI_CERT_DATE&lt;&gt;"",APP_CIP_DRFRESI_CERT_DATE,TODAY())-TBL_CIPDRFRESI_LOANPOOL[[#This Row],[SETTLEMENT_DATE]])&lt;91,TRUE)</f>
        <v>1</v>
      </c>
      <c r="AN70" s="27" t="b">
        <f>COUNTIFS(TBL_CIPDRFRESI_LOANPOOL[LOAN_ID],TBL_CIPDRFRESI_LOANPOOL[[#This Row],[LOAN_ID]],TBL_CIPDRFRESI_LOANPOOL[QUAL_OO_INCOME_MFI_PCT],"&gt;1.15")=0</f>
        <v>1</v>
      </c>
      <c r="AO7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0" s="27" t="b">
        <f>COUNTIFS(TBL_CIPDRFRESI_LOANPOOL[LOAN_ID],TBL_CIPDRFRESI_LOANPOOL[[#This Row],[LOAN_ID]],TBL_CIPDRFRESI_LOANPOOL[QUAL_NIE_FFEIC_MFI_PCT],"&gt;1.15")=0</f>
        <v>1</v>
      </c>
      <c r="AR70" s="29">
        <f>IF(TBL_CIPDRFRESI_LOANPOOL[[#This Row],[MULTIPROP_REC_COUNT]]&lt;&gt;"",TBL_CIPDRFRESI_LOANPOOL[[#This Row],[LOAN_AMOUNT]]/TBL_CIPDRFRESI_LOANPOOL[[#This Row],[MULTIPROP_REC_COUNT]],TBL_CIPDRFRESI_LOANPOOL[[#This Row],[LOAN_AMOUNT]])</f>
        <v>0</v>
      </c>
      <c r="AS70" s="29" t="b">
        <f>TBL_CIPDRFRESI_LOANPOOL[[#This Row],[MULTIPROP_REC_COUNT]]&gt;1</f>
        <v>0</v>
      </c>
      <c r="AT70" s="36">
        <f>IF(TBL_CIPDRFRESI_LOANPOOL[[#This Row],[LOAN_ID]]&lt;&gt;"",COUNTIF(TBL_CIPDRFRESI_LOANPOOL[LOAN_ID],TBL_CIPDRFRESI_LOANPOOL[[#This Row],[LOAN_ID]]),1)</f>
        <v>1</v>
      </c>
      <c r="AU70" s="36">
        <f>IFERROR(MATCH(TBL_CIPDRFRESI_LOANPOOL[[#This Row],[QUAL_METHOD]],RANGE_LOOKUP_QUALMETHODS_CIP_RESIDRF,0),-1)</f>
        <v>-1</v>
      </c>
      <c r="AV7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1" spans="2:53" ht="26.25" customHeight="1" x14ac:dyDescent="0.25">
      <c r="B71" s="25" t="str">
        <f>IF(TBL_CIPDRFRESI_LOANPOOL[[#This Row],[RECORD_STARTED]],IF(TBL_CIPDRFRESI_LOANPOOL[[#This Row],[ERROR_COUNT]]&gt;0,-1,IF(TBL_CIPDRFRESI_LOANPOOL[[#This Row],[REQ_FIELDS_POPULATED]],1,0)),"")</f>
        <v/>
      </c>
      <c r="C71" s="36">
        <f>ROW()-ROW(TBL_CIPDRFRESI_LOANPOOL[[#Headers],[ROW_ID]])</f>
        <v>55</v>
      </c>
      <c r="D71" s="55"/>
      <c r="E71" s="56"/>
      <c r="F71" s="57"/>
      <c r="G71" s="58"/>
      <c r="H71" s="120"/>
      <c r="I71" s="116"/>
      <c r="J71" s="55"/>
      <c r="K71" s="61"/>
      <c r="L71" s="62"/>
      <c r="M71" s="124"/>
      <c r="N71" s="122"/>
      <c r="O71" s="127" t="str">
        <f>IF(TBL_CIPDRFRESI_LOANPOOL[[#This Row],[HUD_MFI]]&lt;&gt;"",TBL_CIPDRFRESI_LOANPOOL[[#This Row],[HUD_MFI]]*1.15,"")</f>
        <v/>
      </c>
      <c r="P71" s="126"/>
      <c r="Q71" s="105"/>
      <c r="R71" s="107"/>
      <c r="S71" s="108" t="str">
        <f>IF(TBL_CIPDRFRESI_LOANPOOL[[#This Row],[MBS_FLAG]]="Yes",SUMIF(TBL_CIPDRFRESI_LOANPOOL[MBS_POOL_ID],TBL_CIPDRFRESI_LOANPOOL[[#This Row],[MBS_POOL_ID]],TBL_CIPDRFRESI_LOANPOOL[LOAN_AMOUNT_ADDR_PORTION]),"")</f>
        <v/>
      </c>
      <c r="T7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1" s="131"/>
      <c r="V71" s="122"/>
      <c r="W71" s="135" t="str">
        <f>IF(AND(TBL_CIPDRFRESI_LOANPOOL[[#This Row],[QUAL_METHOD]]='$DB.LOOKUP'!$AD$3,TBL_CIPDRFRESI_LOANPOOL[[#This Row],[QUAL_OO_ANNUAL_INCOME]]&lt;&gt;"",TBL_CIPDRFRESI_LOANPOOL[[#This Row],[HUD_MFI]]&lt;&gt;""),TBL_CIPDRFRESI_LOANPOOL[[#This Row],[QUAL_OO_ANNUAL_INCOME]]/TBL_CIPDRFRESI_LOANPOOL[[#This Row],[HUD_MFI]],"")</f>
        <v/>
      </c>
      <c r="X71" s="133" t="str">
        <f>IF(AND(TBL_CIPDRFRESI_LOANPOOL[[#This Row],[QUAL_METHOD]]='$DB.LOOKUP'!$AD$4,TBL_CIPDRFRESI_LOANPOOL[[#This Row],[HUD_MFI_115]]&lt;&gt;""),TBL_CIPDRFRESI_LOANPOOL[[#This Row],[HUD_MFI_115]] / 12 * 0.3,"")</f>
        <v/>
      </c>
      <c r="Y71" s="112" t="str">
        <f>IF(AND(TBL_CIPDRFRESI_LOANPOOL[[#This Row],[QUAL_METHOD]]='$DB.LOOKUP'!$AD$4,TBL_CIPDRFRESI_LOANPOOL[[#This Row],[LOAN_ID]]&lt;&gt;""),COUNTIF(TBL_QUAL_RENTROLL_UNITS[RENTROLL_LOAN_ID_PROP_ADDR],TBL_CIPDRFRESI_LOANPOOL[[#This Row],[LOAN_ID_PROP_ADDR]]),"")</f>
        <v/>
      </c>
      <c r="Z71" s="113" t="str">
        <f>IF(AND(TBL_CIPDRFRESI_LOANPOOL[[#This Row],[LOAN_ID]]&lt;&gt;"",TBL_CIPDRFRESI_LOANPOOL[[#This Row],[QUAL_METHOD]]='$DB.LOOKUP'!$AD$4),COUNTIFS(TBL_QUAL_RENTROLL_UNITS[RENTROLL_LOAN_ID_PROP_ADDR],TBL_CIPDRFRESI_LOANPOOL[[#This Row],[LOAN_ID_PROP_ADDR]],TBL_QUAL_RENTROLL_UNITS[RENTROLL_QUALUNIT_FLAG],"Yes"),"")</f>
        <v/>
      </c>
      <c r="AA71" s="111" t="str">
        <f>IF(AND(TBL_CIPDRFRESI_LOANPOOL[[#This Row],[QUAL_MRA_UNITS_TOTL]]&gt;0,TBL_CIPDRFRESI_LOANPOOL[[#This Row],[QUAL_MRA_UNITS_TOTL]]&lt;&gt;""),TBL_CIPDRFRESI_LOANPOOL[[#This Row],[QUAL_MRA_UNITS_QUALIFIED]]/TBL_CIPDRFRESI_LOANPOOL[[#This Row],[QUAL_MRA_UNITS_TOTL]],"")</f>
        <v/>
      </c>
      <c r="AB71" s="137" t="str">
        <f>IF(TBL_CIPDRFRESI_LOANPOOL[[#This Row],[QUAL_METHOD]]='$DB.LOOKUP'!$AD$4,HYPERLINK("#QUAL_RENTROLL!TARGET_TOP","View/Edit"),"")</f>
        <v/>
      </c>
      <c r="AC71" s="136" t="str">
        <f>IF(AND(TBL_CIPDRFRESI_LOANPOOL[[#This Row],[QUAL_METHOD]]='$DB.LOOKUP'!$AD$5,TBL_CIPDRFRESI_LOANPOOL[[#This Row],[LOAN_ID]]&lt;&gt;""),COUNTIF(TBL_QUAL_INCOMELISTING_UNITS[INCOMELISTING_LOAN_ID_PROP_ADDR],TBL_CIPDRFRESI_LOANPOOL[[#This Row],[LOAN_ID_PROP_ADDR]]),"")</f>
        <v/>
      </c>
      <c r="AD7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1" s="111" t="str">
        <f>IF(AND(TBL_CIPDRFRESI_LOANPOOL[[#This Row],[QUAL_MIE_UNITS_TOTL]]&gt;0,TBL_CIPDRFRESI_LOANPOOL[[#This Row],[QUAL_MIE_UNITS_TOTL]]&lt;&gt;""),TBL_CIPDRFRESI_LOANPOOL[[#This Row],[QUAL_MIE_UNITS_QUALIFIED]]/TBL_CIPDRFRESI_LOANPOOL[[#This Row],[QUAL_MIE_UNITS_TOTL]],"")</f>
        <v/>
      </c>
      <c r="AF71" s="138" t="str">
        <f>IF(TBL_CIPDRFRESI_LOANPOOL[[#This Row],[QUAL_METHOD]]='$DB.LOOKUP'!$AD$5,HYPERLINK("#QUAL_INCOMELISTING!TARGET_TOP","View/Edit"),"")</f>
        <v/>
      </c>
      <c r="AG71" s="122"/>
      <c r="AH71" s="103"/>
      <c r="AI7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1" s="70" t="str">
        <f>IF(TBL_CIPDRFRESI_LOANPOOL[[#This Row],[LOAN_ID]] = "","",TBL_CIPDRFRESI_LOANPOOL[[#This Row],[LOAN_ID]]&amp;" ("&amp;IF(TBL_CIPDRFRESI_LOANPOOL[[#This Row],[PROP_ADDR_STREET]]="","Address Not Defined",TBL_CIPDRFRESI_LOANPOOL[[#This Row],[PROP_ADDR_STREET]])&amp;")")</f>
        <v/>
      </c>
      <c r="AL7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1" s="27" t="b">
        <f ca="1">IFERROR((IF(APP_CIP_DRFRESI_CERT_DATE&lt;&gt;"",APP_CIP_DRFRESI_CERT_DATE,TODAY())-TBL_CIPDRFRESI_LOANPOOL[[#This Row],[SETTLEMENT_DATE]])&lt;91,TRUE)</f>
        <v>1</v>
      </c>
      <c r="AN71" s="27" t="b">
        <f>COUNTIFS(TBL_CIPDRFRESI_LOANPOOL[LOAN_ID],TBL_CIPDRFRESI_LOANPOOL[[#This Row],[LOAN_ID]],TBL_CIPDRFRESI_LOANPOOL[QUAL_OO_INCOME_MFI_PCT],"&gt;1.15")=0</f>
        <v>1</v>
      </c>
      <c r="AO7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1" s="27" t="b">
        <f>COUNTIFS(TBL_CIPDRFRESI_LOANPOOL[LOAN_ID],TBL_CIPDRFRESI_LOANPOOL[[#This Row],[LOAN_ID]],TBL_CIPDRFRESI_LOANPOOL[QUAL_NIE_FFEIC_MFI_PCT],"&gt;1.15")=0</f>
        <v>1</v>
      </c>
      <c r="AR71" s="29">
        <f>IF(TBL_CIPDRFRESI_LOANPOOL[[#This Row],[MULTIPROP_REC_COUNT]]&lt;&gt;"",TBL_CIPDRFRESI_LOANPOOL[[#This Row],[LOAN_AMOUNT]]/TBL_CIPDRFRESI_LOANPOOL[[#This Row],[MULTIPROP_REC_COUNT]],TBL_CIPDRFRESI_LOANPOOL[[#This Row],[LOAN_AMOUNT]])</f>
        <v>0</v>
      </c>
      <c r="AS71" s="29" t="b">
        <f>TBL_CIPDRFRESI_LOANPOOL[[#This Row],[MULTIPROP_REC_COUNT]]&gt;1</f>
        <v>0</v>
      </c>
      <c r="AT71" s="36">
        <f>IF(TBL_CIPDRFRESI_LOANPOOL[[#This Row],[LOAN_ID]]&lt;&gt;"",COUNTIF(TBL_CIPDRFRESI_LOANPOOL[LOAN_ID],TBL_CIPDRFRESI_LOANPOOL[[#This Row],[LOAN_ID]]),1)</f>
        <v>1</v>
      </c>
      <c r="AU71" s="36">
        <f>IFERROR(MATCH(TBL_CIPDRFRESI_LOANPOOL[[#This Row],[QUAL_METHOD]],RANGE_LOOKUP_QUALMETHODS_CIP_RESIDRF,0),-1)</f>
        <v>-1</v>
      </c>
      <c r="AV7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2" spans="2:53" ht="26.25" customHeight="1" x14ac:dyDescent="0.25">
      <c r="B72" s="25" t="str">
        <f>IF(TBL_CIPDRFRESI_LOANPOOL[[#This Row],[RECORD_STARTED]],IF(TBL_CIPDRFRESI_LOANPOOL[[#This Row],[ERROR_COUNT]]&gt;0,-1,IF(TBL_CIPDRFRESI_LOANPOOL[[#This Row],[REQ_FIELDS_POPULATED]],1,0)),"")</f>
        <v/>
      </c>
      <c r="C72" s="36">
        <f>ROW()-ROW(TBL_CIPDRFRESI_LOANPOOL[[#Headers],[ROW_ID]])</f>
        <v>56</v>
      </c>
      <c r="D72" s="55"/>
      <c r="E72" s="56"/>
      <c r="F72" s="57"/>
      <c r="G72" s="58"/>
      <c r="H72" s="120"/>
      <c r="I72" s="116"/>
      <c r="J72" s="55"/>
      <c r="K72" s="61"/>
      <c r="L72" s="62"/>
      <c r="M72" s="124"/>
      <c r="N72" s="122"/>
      <c r="O72" s="127" t="str">
        <f>IF(TBL_CIPDRFRESI_LOANPOOL[[#This Row],[HUD_MFI]]&lt;&gt;"",TBL_CIPDRFRESI_LOANPOOL[[#This Row],[HUD_MFI]]*1.15,"")</f>
        <v/>
      </c>
      <c r="P72" s="126"/>
      <c r="Q72" s="105"/>
      <c r="R72" s="107"/>
      <c r="S72" s="108" t="str">
        <f>IF(TBL_CIPDRFRESI_LOANPOOL[[#This Row],[MBS_FLAG]]="Yes",SUMIF(TBL_CIPDRFRESI_LOANPOOL[MBS_POOL_ID],TBL_CIPDRFRESI_LOANPOOL[[#This Row],[MBS_POOL_ID]],TBL_CIPDRFRESI_LOANPOOL[LOAN_AMOUNT_ADDR_PORTION]),"")</f>
        <v/>
      </c>
      <c r="T7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2" s="131"/>
      <c r="V72" s="122"/>
      <c r="W72" s="135" t="str">
        <f>IF(AND(TBL_CIPDRFRESI_LOANPOOL[[#This Row],[QUAL_METHOD]]='$DB.LOOKUP'!$AD$3,TBL_CIPDRFRESI_LOANPOOL[[#This Row],[QUAL_OO_ANNUAL_INCOME]]&lt;&gt;"",TBL_CIPDRFRESI_LOANPOOL[[#This Row],[HUD_MFI]]&lt;&gt;""),TBL_CIPDRFRESI_LOANPOOL[[#This Row],[QUAL_OO_ANNUAL_INCOME]]/TBL_CIPDRFRESI_LOANPOOL[[#This Row],[HUD_MFI]],"")</f>
        <v/>
      </c>
      <c r="X72" s="133" t="str">
        <f>IF(AND(TBL_CIPDRFRESI_LOANPOOL[[#This Row],[QUAL_METHOD]]='$DB.LOOKUP'!$AD$4,TBL_CIPDRFRESI_LOANPOOL[[#This Row],[HUD_MFI_115]]&lt;&gt;""),TBL_CIPDRFRESI_LOANPOOL[[#This Row],[HUD_MFI_115]] / 12 * 0.3,"")</f>
        <v/>
      </c>
      <c r="Y72" s="112" t="str">
        <f>IF(AND(TBL_CIPDRFRESI_LOANPOOL[[#This Row],[QUAL_METHOD]]='$DB.LOOKUP'!$AD$4,TBL_CIPDRFRESI_LOANPOOL[[#This Row],[LOAN_ID]]&lt;&gt;""),COUNTIF(TBL_QUAL_RENTROLL_UNITS[RENTROLL_LOAN_ID_PROP_ADDR],TBL_CIPDRFRESI_LOANPOOL[[#This Row],[LOAN_ID_PROP_ADDR]]),"")</f>
        <v/>
      </c>
      <c r="Z72" s="113" t="str">
        <f>IF(AND(TBL_CIPDRFRESI_LOANPOOL[[#This Row],[LOAN_ID]]&lt;&gt;"",TBL_CIPDRFRESI_LOANPOOL[[#This Row],[QUAL_METHOD]]='$DB.LOOKUP'!$AD$4),COUNTIFS(TBL_QUAL_RENTROLL_UNITS[RENTROLL_LOAN_ID_PROP_ADDR],TBL_CIPDRFRESI_LOANPOOL[[#This Row],[LOAN_ID_PROP_ADDR]],TBL_QUAL_RENTROLL_UNITS[RENTROLL_QUALUNIT_FLAG],"Yes"),"")</f>
        <v/>
      </c>
      <c r="AA72" s="111" t="str">
        <f>IF(AND(TBL_CIPDRFRESI_LOANPOOL[[#This Row],[QUAL_MRA_UNITS_TOTL]]&gt;0,TBL_CIPDRFRESI_LOANPOOL[[#This Row],[QUAL_MRA_UNITS_TOTL]]&lt;&gt;""),TBL_CIPDRFRESI_LOANPOOL[[#This Row],[QUAL_MRA_UNITS_QUALIFIED]]/TBL_CIPDRFRESI_LOANPOOL[[#This Row],[QUAL_MRA_UNITS_TOTL]],"")</f>
        <v/>
      </c>
      <c r="AB72" s="137" t="str">
        <f>IF(TBL_CIPDRFRESI_LOANPOOL[[#This Row],[QUAL_METHOD]]='$DB.LOOKUP'!$AD$4,HYPERLINK("#QUAL_RENTROLL!TARGET_TOP","View/Edit"),"")</f>
        <v/>
      </c>
      <c r="AC72" s="136" t="str">
        <f>IF(AND(TBL_CIPDRFRESI_LOANPOOL[[#This Row],[QUAL_METHOD]]='$DB.LOOKUP'!$AD$5,TBL_CIPDRFRESI_LOANPOOL[[#This Row],[LOAN_ID]]&lt;&gt;""),COUNTIF(TBL_QUAL_INCOMELISTING_UNITS[INCOMELISTING_LOAN_ID_PROP_ADDR],TBL_CIPDRFRESI_LOANPOOL[[#This Row],[LOAN_ID_PROP_ADDR]]),"")</f>
        <v/>
      </c>
      <c r="AD7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2" s="111" t="str">
        <f>IF(AND(TBL_CIPDRFRESI_LOANPOOL[[#This Row],[QUAL_MIE_UNITS_TOTL]]&gt;0,TBL_CIPDRFRESI_LOANPOOL[[#This Row],[QUAL_MIE_UNITS_TOTL]]&lt;&gt;""),TBL_CIPDRFRESI_LOANPOOL[[#This Row],[QUAL_MIE_UNITS_QUALIFIED]]/TBL_CIPDRFRESI_LOANPOOL[[#This Row],[QUAL_MIE_UNITS_TOTL]],"")</f>
        <v/>
      </c>
      <c r="AF72" s="138" t="str">
        <f>IF(TBL_CIPDRFRESI_LOANPOOL[[#This Row],[QUAL_METHOD]]='$DB.LOOKUP'!$AD$5,HYPERLINK("#QUAL_INCOMELISTING!TARGET_TOP","View/Edit"),"")</f>
        <v/>
      </c>
      <c r="AG72" s="122"/>
      <c r="AH72" s="103"/>
      <c r="AI7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2" s="70" t="str">
        <f>IF(TBL_CIPDRFRESI_LOANPOOL[[#This Row],[LOAN_ID]] = "","",TBL_CIPDRFRESI_LOANPOOL[[#This Row],[LOAN_ID]]&amp;" ("&amp;IF(TBL_CIPDRFRESI_LOANPOOL[[#This Row],[PROP_ADDR_STREET]]="","Address Not Defined",TBL_CIPDRFRESI_LOANPOOL[[#This Row],[PROP_ADDR_STREET]])&amp;")")</f>
        <v/>
      </c>
      <c r="AL7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2" s="27" t="b">
        <f ca="1">IFERROR((IF(APP_CIP_DRFRESI_CERT_DATE&lt;&gt;"",APP_CIP_DRFRESI_CERT_DATE,TODAY())-TBL_CIPDRFRESI_LOANPOOL[[#This Row],[SETTLEMENT_DATE]])&lt;91,TRUE)</f>
        <v>1</v>
      </c>
      <c r="AN72" s="27" t="b">
        <f>COUNTIFS(TBL_CIPDRFRESI_LOANPOOL[LOAN_ID],TBL_CIPDRFRESI_LOANPOOL[[#This Row],[LOAN_ID]],TBL_CIPDRFRESI_LOANPOOL[QUAL_OO_INCOME_MFI_PCT],"&gt;1.15")=0</f>
        <v>1</v>
      </c>
      <c r="AO7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2" s="27" t="b">
        <f>COUNTIFS(TBL_CIPDRFRESI_LOANPOOL[LOAN_ID],TBL_CIPDRFRESI_LOANPOOL[[#This Row],[LOAN_ID]],TBL_CIPDRFRESI_LOANPOOL[QUAL_NIE_FFEIC_MFI_PCT],"&gt;1.15")=0</f>
        <v>1</v>
      </c>
      <c r="AR72" s="29">
        <f>IF(TBL_CIPDRFRESI_LOANPOOL[[#This Row],[MULTIPROP_REC_COUNT]]&lt;&gt;"",TBL_CIPDRFRESI_LOANPOOL[[#This Row],[LOAN_AMOUNT]]/TBL_CIPDRFRESI_LOANPOOL[[#This Row],[MULTIPROP_REC_COUNT]],TBL_CIPDRFRESI_LOANPOOL[[#This Row],[LOAN_AMOUNT]])</f>
        <v>0</v>
      </c>
      <c r="AS72" s="29" t="b">
        <f>TBL_CIPDRFRESI_LOANPOOL[[#This Row],[MULTIPROP_REC_COUNT]]&gt;1</f>
        <v>0</v>
      </c>
      <c r="AT72" s="36">
        <f>IF(TBL_CIPDRFRESI_LOANPOOL[[#This Row],[LOAN_ID]]&lt;&gt;"",COUNTIF(TBL_CIPDRFRESI_LOANPOOL[LOAN_ID],TBL_CIPDRFRESI_LOANPOOL[[#This Row],[LOAN_ID]]),1)</f>
        <v>1</v>
      </c>
      <c r="AU72" s="36">
        <f>IFERROR(MATCH(TBL_CIPDRFRESI_LOANPOOL[[#This Row],[QUAL_METHOD]],RANGE_LOOKUP_QUALMETHODS_CIP_RESIDRF,0),-1)</f>
        <v>-1</v>
      </c>
      <c r="AV7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3" spans="2:53" ht="26.25" customHeight="1" x14ac:dyDescent="0.25">
      <c r="B73" s="25" t="str">
        <f>IF(TBL_CIPDRFRESI_LOANPOOL[[#This Row],[RECORD_STARTED]],IF(TBL_CIPDRFRESI_LOANPOOL[[#This Row],[ERROR_COUNT]]&gt;0,-1,IF(TBL_CIPDRFRESI_LOANPOOL[[#This Row],[REQ_FIELDS_POPULATED]],1,0)),"")</f>
        <v/>
      </c>
      <c r="C73" s="36">
        <f>ROW()-ROW(TBL_CIPDRFRESI_LOANPOOL[[#Headers],[ROW_ID]])</f>
        <v>57</v>
      </c>
      <c r="D73" s="55"/>
      <c r="E73" s="56"/>
      <c r="F73" s="57"/>
      <c r="G73" s="58"/>
      <c r="H73" s="120"/>
      <c r="I73" s="116"/>
      <c r="J73" s="55"/>
      <c r="K73" s="61"/>
      <c r="L73" s="62"/>
      <c r="M73" s="124"/>
      <c r="N73" s="122"/>
      <c r="O73" s="127" t="str">
        <f>IF(TBL_CIPDRFRESI_LOANPOOL[[#This Row],[HUD_MFI]]&lt;&gt;"",TBL_CIPDRFRESI_LOANPOOL[[#This Row],[HUD_MFI]]*1.15,"")</f>
        <v/>
      </c>
      <c r="P73" s="126"/>
      <c r="Q73" s="105"/>
      <c r="R73" s="107"/>
      <c r="S73" s="108" t="str">
        <f>IF(TBL_CIPDRFRESI_LOANPOOL[[#This Row],[MBS_FLAG]]="Yes",SUMIF(TBL_CIPDRFRESI_LOANPOOL[MBS_POOL_ID],TBL_CIPDRFRESI_LOANPOOL[[#This Row],[MBS_POOL_ID]],TBL_CIPDRFRESI_LOANPOOL[LOAN_AMOUNT_ADDR_PORTION]),"")</f>
        <v/>
      </c>
      <c r="T7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3" s="131"/>
      <c r="V73" s="122"/>
      <c r="W73" s="135" t="str">
        <f>IF(AND(TBL_CIPDRFRESI_LOANPOOL[[#This Row],[QUAL_METHOD]]='$DB.LOOKUP'!$AD$3,TBL_CIPDRFRESI_LOANPOOL[[#This Row],[QUAL_OO_ANNUAL_INCOME]]&lt;&gt;"",TBL_CIPDRFRESI_LOANPOOL[[#This Row],[HUD_MFI]]&lt;&gt;""),TBL_CIPDRFRESI_LOANPOOL[[#This Row],[QUAL_OO_ANNUAL_INCOME]]/TBL_CIPDRFRESI_LOANPOOL[[#This Row],[HUD_MFI]],"")</f>
        <v/>
      </c>
      <c r="X73" s="133" t="str">
        <f>IF(AND(TBL_CIPDRFRESI_LOANPOOL[[#This Row],[QUAL_METHOD]]='$DB.LOOKUP'!$AD$4,TBL_CIPDRFRESI_LOANPOOL[[#This Row],[HUD_MFI_115]]&lt;&gt;""),TBL_CIPDRFRESI_LOANPOOL[[#This Row],[HUD_MFI_115]] / 12 * 0.3,"")</f>
        <v/>
      </c>
      <c r="Y73" s="112" t="str">
        <f>IF(AND(TBL_CIPDRFRESI_LOANPOOL[[#This Row],[QUAL_METHOD]]='$DB.LOOKUP'!$AD$4,TBL_CIPDRFRESI_LOANPOOL[[#This Row],[LOAN_ID]]&lt;&gt;""),COUNTIF(TBL_QUAL_RENTROLL_UNITS[RENTROLL_LOAN_ID_PROP_ADDR],TBL_CIPDRFRESI_LOANPOOL[[#This Row],[LOAN_ID_PROP_ADDR]]),"")</f>
        <v/>
      </c>
      <c r="Z73" s="113" t="str">
        <f>IF(AND(TBL_CIPDRFRESI_LOANPOOL[[#This Row],[LOAN_ID]]&lt;&gt;"",TBL_CIPDRFRESI_LOANPOOL[[#This Row],[QUAL_METHOD]]='$DB.LOOKUP'!$AD$4),COUNTIFS(TBL_QUAL_RENTROLL_UNITS[RENTROLL_LOAN_ID_PROP_ADDR],TBL_CIPDRFRESI_LOANPOOL[[#This Row],[LOAN_ID_PROP_ADDR]],TBL_QUAL_RENTROLL_UNITS[RENTROLL_QUALUNIT_FLAG],"Yes"),"")</f>
        <v/>
      </c>
      <c r="AA73" s="111" t="str">
        <f>IF(AND(TBL_CIPDRFRESI_LOANPOOL[[#This Row],[QUAL_MRA_UNITS_TOTL]]&gt;0,TBL_CIPDRFRESI_LOANPOOL[[#This Row],[QUAL_MRA_UNITS_TOTL]]&lt;&gt;""),TBL_CIPDRFRESI_LOANPOOL[[#This Row],[QUAL_MRA_UNITS_QUALIFIED]]/TBL_CIPDRFRESI_LOANPOOL[[#This Row],[QUAL_MRA_UNITS_TOTL]],"")</f>
        <v/>
      </c>
      <c r="AB73" s="137" t="str">
        <f>IF(TBL_CIPDRFRESI_LOANPOOL[[#This Row],[QUAL_METHOD]]='$DB.LOOKUP'!$AD$4,HYPERLINK("#QUAL_RENTROLL!TARGET_TOP","View/Edit"),"")</f>
        <v/>
      </c>
      <c r="AC73" s="136" t="str">
        <f>IF(AND(TBL_CIPDRFRESI_LOANPOOL[[#This Row],[QUAL_METHOD]]='$DB.LOOKUP'!$AD$5,TBL_CIPDRFRESI_LOANPOOL[[#This Row],[LOAN_ID]]&lt;&gt;""),COUNTIF(TBL_QUAL_INCOMELISTING_UNITS[INCOMELISTING_LOAN_ID_PROP_ADDR],TBL_CIPDRFRESI_LOANPOOL[[#This Row],[LOAN_ID_PROP_ADDR]]),"")</f>
        <v/>
      </c>
      <c r="AD7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3" s="111" t="str">
        <f>IF(AND(TBL_CIPDRFRESI_LOANPOOL[[#This Row],[QUAL_MIE_UNITS_TOTL]]&gt;0,TBL_CIPDRFRESI_LOANPOOL[[#This Row],[QUAL_MIE_UNITS_TOTL]]&lt;&gt;""),TBL_CIPDRFRESI_LOANPOOL[[#This Row],[QUAL_MIE_UNITS_QUALIFIED]]/TBL_CIPDRFRESI_LOANPOOL[[#This Row],[QUAL_MIE_UNITS_TOTL]],"")</f>
        <v/>
      </c>
      <c r="AF73" s="138" t="str">
        <f>IF(TBL_CIPDRFRESI_LOANPOOL[[#This Row],[QUAL_METHOD]]='$DB.LOOKUP'!$AD$5,HYPERLINK("#QUAL_INCOMELISTING!TARGET_TOP","View/Edit"),"")</f>
        <v/>
      </c>
      <c r="AG73" s="122"/>
      <c r="AH73" s="103"/>
      <c r="AI7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3" s="70" t="str">
        <f>IF(TBL_CIPDRFRESI_LOANPOOL[[#This Row],[LOAN_ID]] = "","",TBL_CIPDRFRESI_LOANPOOL[[#This Row],[LOAN_ID]]&amp;" ("&amp;IF(TBL_CIPDRFRESI_LOANPOOL[[#This Row],[PROP_ADDR_STREET]]="","Address Not Defined",TBL_CIPDRFRESI_LOANPOOL[[#This Row],[PROP_ADDR_STREET]])&amp;")")</f>
        <v/>
      </c>
      <c r="AL7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3" s="27" t="b">
        <f ca="1">IFERROR((IF(APP_CIP_DRFRESI_CERT_DATE&lt;&gt;"",APP_CIP_DRFRESI_CERT_DATE,TODAY())-TBL_CIPDRFRESI_LOANPOOL[[#This Row],[SETTLEMENT_DATE]])&lt;91,TRUE)</f>
        <v>1</v>
      </c>
      <c r="AN73" s="27" t="b">
        <f>COUNTIFS(TBL_CIPDRFRESI_LOANPOOL[LOAN_ID],TBL_CIPDRFRESI_LOANPOOL[[#This Row],[LOAN_ID]],TBL_CIPDRFRESI_LOANPOOL[QUAL_OO_INCOME_MFI_PCT],"&gt;1.15")=0</f>
        <v>1</v>
      </c>
      <c r="AO7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3" s="27" t="b">
        <f>COUNTIFS(TBL_CIPDRFRESI_LOANPOOL[LOAN_ID],TBL_CIPDRFRESI_LOANPOOL[[#This Row],[LOAN_ID]],TBL_CIPDRFRESI_LOANPOOL[QUAL_NIE_FFEIC_MFI_PCT],"&gt;1.15")=0</f>
        <v>1</v>
      </c>
      <c r="AR73" s="29">
        <f>IF(TBL_CIPDRFRESI_LOANPOOL[[#This Row],[MULTIPROP_REC_COUNT]]&lt;&gt;"",TBL_CIPDRFRESI_LOANPOOL[[#This Row],[LOAN_AMOUNT]]/TBL_CIPDRFRESI_LOANPOOL[[#This Row],[MULTIPROP_REC_COUNT]],TBL_CIPDRFRESI_LOANPOOL[[#This Row],[LOAN_AMOUNT]])</f>
        <v>0</v>
      </c>
      <c r="AS73" s="29" t="b">
        <f>TBL_CIPDRFRESI_LOANPOOL[[#This Row],[MULTIPROP_REC_COUNT]]&gt;1</f>
        <v>0</v>
      </c>
      <c r="AT73" s="36">
        <f>IF(TBL_CIPDRFRESI_LOANPOOL[[#This Row],[LOAN_ID]]&lt;&gt;"",COUNTIF(TBL_CIPDRFRESI_LOANPOOL[LOAN_ID],TBL_CIPDRFRESI_LOANPOOL[[#This Row],[LOAN_ID]]),1)</f>
        <v>1</v>
      </c>
      <c r="AU73" s="36">
        <f>IFERROR(MATCH(TBL_CIPDRFRESI_LOANPOOL[[#This Row],[QUAL_METHOD]],RANGE_LOOKUP_QUALMETHODS_CIP_RESIDRF,0),-1)</f>
        <v>-1</v>
      </c>
      <c r="AV7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4" spans="2:53" ht="26.25" customHeight="1" x14ac:dyDescent="0.25">
      <c r="B74" s="25" t="str">
        <f>IF(TBL_CIPDRFRESI_LOANPOOL[[#This Row],[RECORD_STARTED]],IF(TBL_CIPDRFRESI_LOANPOOL[[#This Row],[ERROR_COUNT]]&gt;0,-1,IF(TBL_CIPDRFRESI_LOANPOOL[[#This Row],[REQ_FIELDS_POPULATED]],1,0)),"")</f>
        <v/>
      </c>
      <c r="C74" s="36">
        <f>ROW()-ROW(TBL_CIPDRFRESI_LOANPOOL[[#Headers],[ROW_ID]])</f>
        <v>58</v>
      </c>
      <c r="D74" s="55"/>
      <c r="E74" s="56"/>
      <c r="F74" s="57"/>
      <c r="G74" s="58"/>
      <c r="H74" s="120"/>
      <c r="I74" s="116"/>
      <c r="J74" s="55"/>
      <c r="K74" s="61"/>
      <c r="L74" s="62"/>
      <c r="M74" s="124"/>
      <c r="N74" s="122"/>
      <c r="O74" s="127" t="str">
        <f>IF(TBL_CIPDRFRESI_LOANPOOL[[#This Row],[HUD_MFI]]&lt;&gt;"",TBL_CIPDRFRESI_LOANPOOL[[#This Row],[HUD_MFI]]*1.15,"")</f>
        <v/>
      </c>
      <c r="P74" s="126"/>
      <c r="Q74" s="105"/>
      <c r="R74" s="107"/>
      <c r="S74" s="108" t="str">
        <f>IF(TBL_CIPDRFRESI_LOANPOOL[[#This Row],[MBS_FLAG]]="Yes",SUMIF(TBL_CIPDRFRESI_LOANPOOL[MBS_POOL_ID],TBL_CIPDRFRESI_LOANPOOL[[#This Row],[MBS_POOL_ID]],TBL_CIPDRFRESI_LOANPOOL[LOAN_AMOUNT_ADDR_PORTION]),"")</f>
        <v/>
      </c>
      <c r="T7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4" s="131"/>
      <c r="V74" s="122"/>
      <c r="W74" s="135" t="str">
        <f>IF(AND(TBL_CIPDRFRESI_LOANPOOL[[#This Row],[QUAL_METHOD]]='$DB.LOOKUP'!$AD$3,TBL_CIPDRFRESI_LOANPOOL[[#This Row],[QUAL_OO_ANNUAL_INCOME]]&lt;&gt;"",TBL_CIPDRFRESI_LOANPOOL[[#This Row],[HUD_MFI]]&lt;&gt;""),TBL_CIPDRFRESI_LOANPOOL[[#This Row],[QUAL_OO_ANNUAL_INCOME]]/TBL_CIPDRFRESI_LOANPOOL[[#This Row],[HUD_MFI]],"")</f>
        <v/>
      </c>
      <c r="X74" s="133" t="str">
        <f>IF(AND(TBL_CIPDRFRESI_LOANPOOL[[#This Row],[QUAL_METHOD]]='$DB.LOOKUP'!$AD$4,TBL_CIPDRFRESI_LOANPOOL[[#This Row],[HUD_MFI_115]]&lt;&gt;""),TBL_CIPDRFRESI_LOANPOOL[[#This Row],[HUD_MFI_115]] / 12 * 0.3,"")</f>
        <v/>
      </c>
      <c r="Y74" s="112" t="str">
        <f>IF(AND(TBL_CIPDRFRESI_LOANPOOL[[#This Row],[QUAL_METHOD]]='$DB.LOOKUP'!$AD$4,TBL_CIPDRFRESI_LOANPOOL[[#This Row],[LOAN_ID]]&lt;&gt;""),COUNTIF(TBL_QUAL_RENTROLL_UNITS[RENTROLL_LOAN_ID_PROP_ADDR],TBL_CIPDRFRESI_LOANPOOL[[#This Row],[LOAN_ID_PROP_ADDR]]),"")</f>
        <v/>
      </c>
      <c r="Z74" s="113" t="str">
        <f>IF(AND(TBL_CIPDRFRESI_LOANPOOL[[#This Row],[LOAN_ID]]&lt;&gt;"",TBL_CIPDRFRESI_LOANPOOL[[#This Row],[QUAL_METHOD]]='$DB.LOOKUP'!$AD$4),COUNTIFS(TBL_QUAL_RENTROLL_UNITS[RENTROLL_LOAN_ID_PROP_ADDR],TBL_CIPDRFRESI_LOANPOOL[[#This Row],[LOAN_ID_PROP_ADDR]],TBL_QUAL_RENTROLL_UNITS[RENTROLL_QUALUNIT_FLAG],"Yes"),"")</f>
        <v/>
      </c>
      <c r="AA74" s="111" t="str">
        <f>IF(AND(TBL_CIPDRFRESI_LOANPOOL[[#This Row],[QUAL_MRA_UNITS_TOTL]]&gt;0,TBL_CIPDRFRESI_LOANPOOL[[#This Row],[QUAL_MRA_UNITS_TOTL]]&lt;&gt;""),TBL_CIPDRFRESI_LOANPOOL[[#This Row],[QUAL_MRA_UNITS_QUALIFIED]]/TBL_CIPDRFRESI_LOANPOOL[[#This Row],[QUAL_MRA_UNITS_TOTL]],"")</f>
        <v/>
      </c>
      <c r="AB74" s="137" t="str">
        <f>IF(TBL_CIPDRFRESI_LOANPOOL[[#This Row],[QUAL_METHOD]]='$DB.LOOKUP'!$AD$4,HYPERLINK("#QUAL_RENTROLL!TARGET_TOP","View/Edit"),"")</f>
        <v/>
      </c>
      <c r="AC74" s="136" t="str">
        <f>IF(AND(TBL_CIPDRFRESI_LOANPOOL[[#This Row],[QUAL_METHOD]]='$DB.LOOKUP'!$AD$5,TBL_CIPDRFRESI_LOANPOOL[[#This Row],[LOAN_ID]]&lt;&gt;""),COUNTIF(TBL_QUAL_INCOMELISTING_UNITS[INCOMELISTING_LOAN_ID_PROP_ADDR],TBL_CIPDRFRESI_LOANPOOL[[#This Row],[LOAN_ID_PROP_ADDR]]),"")</f>
        <v/>
      </c>
      <c r="AD7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4" s="111" t="str">
        <f>IF(AND(TBL_CIPDRFRESI_LOANPOOL[[#This Row],[QUAL_MIE_UNITS_TOTL]]&gt;0,TBL_CIPDRFRESI_LOANPOOL[[#This Row],[QUAL_MIE_UNITS_TOTL]]&lt;&gt;""),TBL_CIPDRFRESI_LOANPOOL[[#This Row],[QUAL_MIE_UNITS_QUALIFIED]]/TBL_CIPDRFRESI_LOANPOOL[[#This Row],[QUAL_MIE_UNITS_TOTL]],"")</f>
        <v/>
      </c>
      <c r="AF74" s="138" t="str">
        <f>IF(TBL_CIPDRFRESI_LOANPOOL[[#This Row],[QUAL_METHOD]]='$DB.LOOKUP'!$AD$5,HYPERLINK("#QUAL_INCOMELISTING!TARGET_TOP","View/Edit"),"")</f>
        <v/>
      </c>
      <c r="AG74" s="122"/>
      <c r="AH74" s="103"/>
      <c r="AI7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4" s="70" t="str">
        <f>IF(TBL_CIPDRFRESI_LOANPOOL[[#This Row],[LOAN_ID]] = "","",TBL_CIPDRFRESI_LOANPOOL[[#This Row],[LOAN_ID]]&amp;" ("&amp;IF(TBL_CIPDRFRESI_LOANPOOL[[#This Row],[PROP_ADDR_STREET]]="","Address Not Defined",TBL_CIPDRFRESI_LOANPOOL[[#This Row],[PROP_ADDR_STREET]])&amp;")")</f>
        <v/>
      </c>
      <c r="AL7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4" s="27" t="b">
        <f ca="1">IFERROR((IF(APP_CIP_DRFRESI_CERT_DATE&lt;&gt;"",APP_CIP_DRFRESI_CERT_DATE,TODAY())-TBL_CIPDRFRESI_LOANPOOL[[#This Row],[SETTLEMENT_DATE]])&lt;91,TRUE)</f>
        <v>1</v>
      </c>
      <c r="AN74" s="27" t="b">
        <f>COUNTIFS(TBL_CIPDRFRESI_LOANPOOL[LOAN_ID],TBL_CIPDRFRESI_LOANPOOL[[#This Row],[LOAN_ID]],TBL_CIPDRFRESI_LOANPOOL[QUAL_OO_INCOME_MFI_PCT],"&gt;1.15")=0</f>
        <v>1</v>
      </c>
      <c r="AO7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4" s="27" t="b">
        <f>COUNTIFS(TBL_CIPDRFRESI_LOANPOOL[LOAN_ID],TBL_CIPDRFRESI_LOANPOOL[[#This Row],[LOAN_ID]],TBL_CIPDRFRESI_LOANPOOL[QUAL_NIE_FFEIC_MFI_PCT],"&gt;1.15")=0</f>
        <v>1</v>
      </c>
      <c r="AR74" s="29">
        <f>IF(TBL_CIPDRFRESI_LOANPOOL[[#This Row],[MULTIPROP_REC_COUNT]]&lt;&gt;"",TBL_CIPDRFRESI_LOANPOOL[[#This Row],[LOAN_AMOUNT]]/TBL_CIPDRFRESI_LOANPOOL[[#This Row],[MULTIPROP_REC_COUNT]],TBL_CIPDRFRESI_LOANPOOL[[#This Row],[LOAN_AMOUNT]])</f>
        <v>0</v>
      </c>
      <c r="AS74" s="29" t="b">
        <f>TBL_CIPDRFRESI_LOANPOOL[[#This Row],[MULTIPROP_REC_COUNT]]&gt;1</f>
        <v>0</v>
      </c>
      <c r="AT74" s="36">
        <f>IF(TBL_CIPDRFRESI_LOANPOOL[[#This Row],[LOAN_ID]]&lt;&gt;"",COUNTIF(TBL_CIPDRFRESI_LOANPOOL[LOAN_ID],TBL_CIPDRFRESI_LOANPOOL[[#This Row],[LOAN_ID]]),1)</f>
        <v>1</v>
      </c>
      <c r="AU74" s="36">
        <f>IFERROR(MATCH(TBL_CIPDRFRESI_LOANPOOL[[#This Row],[QUAL_METHOD]],RANGE_LOOKUP_QUALMETHODS_CIP_RESIDRF,0),-1)</f>
        <v>-1</v>
      </c>
      <c r="AV7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5" spans="2:53" ht="26.25" customHeight="1" x14ac:dyDescent="0.25">
      <c r="B75" s="25" t="str">
        <f>IF(TBL_CIPDRFRESI_LOANPOOL[[#This Row],[RECORD_STARTED]],IF(TBL_CIPDRFRESI_LOANPOOL[[#This Row],[ERROR_COUNT]]&gt;0,-1,IF(TBL_CIPDRFRESI_LOANPOOL[[#This Row],[REQ_FIELDS_POPULATED]],1,0)),"")</f>
        <v/>
      </c>
      <c r="C75" s="36">
        <f>ROW()-ROW(TBL_CIPDRFRESI_LOANPOOL[[#Headers],[ROW_ID]])</f>
        <v>59</v>
      </c>
      <c r="D75" s="55"/>
      <c r="E75" s="56"/>
      <c r="F75" s="57"/>
      <c r="G75" s="58"/>
      <c r="H75" s="120"/>
      <c r="I75" s="116"/>
      <c r="J75" s="55"/>
      <c r="K75" s="61"/>
      <c r="L75" s="62"/>
      <c r="M75" s="124"/>
      <c r="N75" s="122"/>
      <c r="O75" s="127" t="str">
        <f>IF(TBL_CIPDRFRESI_LOANPOOL[[#This Row],[HUD_MFI]]&lt;&gt;"",TBL_CIPDRFRESI_LOANPOOL[[#This Row],[HUD_MFI]]*1.15,"")</f>
        <v/>
      </c>
      <c r="P75" s="126"/>
      <c r="Q75" s="105"/>
      <c r="R75" s="107"/>
      <c r="S75" s="108" t="str">
        <f>IF(TBL_CIPDRFRESI_LOANPOOL[[#This Row],[MBS_FLAG]]="Yes",SUMIF(TBL_CIPDRFRESI_LOANPOOL[MBS_POOL_ID],TBL_CIPDRFRESI_LOANPOOL[[#This Row],[MBS_POOL_ID]],TBL_CIPDRFRESI_LOANPOOL[LOAN_AMOUNT_ADDR_PORTION]),"")</f>
        <v/>
      </c>
      <c r="T7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5" s="131"/>
      <c r="V75" s="122"/>
      <c r="W75" s="135" t="str">
        <f>IF(AND(TBL_CIPDRFRESI_LOANPOOL[[#This Row],[QUAL_METHOD]]='$DB.LOOKUP'!$AD$3,TBL_CIPDRFRESI_LOANPOOL[[#This Row],[QUAL_OO_ANNUAL_INCOME]]&lt;&gt;"",TBL_CIPDRFRESI_LOANPOOL[[#This Row],[HUD_MFI]]&lt;&gt;""),TBL_CIPDRFRESI_LOANPOOL[[#This Row],[QUAL_OO_ANNUAL_INCOME]]/TBL_CIPDRFRESI_LOANPOOL[[#This Row],[HUD_MFI]],"")</f>
        <v/>
      </c>
      <c r="X75" s="133" t="str">
        <f>IF(AND(TBL_CIPDRFRESI_LOANPOOL[[#This Row],[QUAL_METHOD]]='$DB.LOOKUP'!$AD$4,TBL_CIPDRFRESI_LOANPOOL[[#This Row],[HUD_MFI_115]]&lt;&gt;""),TBL_CIPDRFRESI_LOANPOOL[[#This Row],[HUD_MFI_115]] / 12 * 0.3,"")</f>
        <v/>
      </c>
      <c r="Y75" s="112" t="str">
        <f>IF(AND(TBL_CIPDRFRESI_LOANPOOL[[#This Row],[QUAL_METHOD]]='$DB.LOOKUP'!$AD$4,TBL_CIPDRFRESI_LOANPOOL[[#This Row],[LOAN_ID]]&lt;&gt;""),COUNTIF(TBL_QUAL_RENTROLL_UNITS[RENTROLL_LOAN_ID_PROP_ADDR],TBL_CIPDRFRESI_LOANPOOL[[#This Row],[LOAN_ID_PROP_ADDR]]),"")</f>
        <v/>
      </c>
      <c r="Z75" s="113" t="str">
        <f>IF(AND(TBL_CIPDRFRESI_LOANPOOL[[#This Row],[LOAN_ID]]&lt;&gt;"",TBL_CIPDRFRESI_LOANPOOL[[#This Row],[QUAL_METHOD]]='$DB.LOOKUP'!$AD$4),COUNTIFS(TBL_QUAL_RENTROLL_UNITS[RENTROLL_LOAN_ID_PROP_ADDR],TBL_CIPDRFRESI_LOANPOOL[[#This Row],[LOAN_ID_PROP_ADDR]],TBL_QUAL_RENTROLL_UNITS[RENTROLL_QUALUNIT_FLAG],"Yes"),"")</f>
        <v/>
      </c>
      <c r="AA75" s="111" t="str">
        <f>IF(AND(TBL_CIPDRFRESI_LOANPOOL[[#This Row],[QUAL_MRA_UNITS_TOTL]]&gt;0,TBL_CIPDRFRESI_LOANPOOL[[#This Row],[QUAL_MRA_UNITS_TOTL]]&lt;&gt;""),TBL_CIPDRFRESI_LOANPOOL[[#This Row],[QUAL_MRA_UNITS_QUALIFIED]]/TBL_CIPDRFRESI_LOANPOOL[[#This Row],[QUAL_MRA_UNITS_TOTL]],"")</f>
        <v/>
      </c>
      <c r="AB75" s="137" t="str">
        <f>IF(TBL_CIPDRFRESI_LOANPOOL[[#This Row],[QUAL_METHOD]]='$DB.LOOKUP'!$AD$4,HYPERLINK("#QUAL_RENTROLL!TARGET_TOP","View/Edit"),"")</f>
        <v/>
      </c>
      <c r="AC75" s="136" t="str">
        <f>IF(AND(TBL_CIPDRFRESI_LOANPOOL[[#This Row],[QUAL_METHOD]]='$DB.LOOKUP'!$AD$5,TBL_CIPDRFRESI_LOANPOOL[[#This Row],[LOAN_ID]]&lt;&gt;""),COUNTIF(TBL_QUAL_INCOMELISTING_UNITS[INCOMELISTING_LOAN_ID_PROP_ADDR],TBL_CIPDRFRESI_LOANPOOL[[#This Row],[LOAN_ID_PROP_ADDR]]),"")</f>
        <v/>
      </c>
      <c r="AD7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5" s="111" t="str">
        <f>IF(AND(TBL_CIPDRFRESI_LOANPOOL[[#This Row],[QUAL_MIE_UNITS_TOTL]]&gt;0,TBL_CIPDRFRESI_LOANPOOL[[#This Row],[QUAL_MIE_UNITS_TOTL]]&lt;&gt;""),TBL_CIPDRFRESI_LOANPOOL[[#This Row],[QUAL_MIE_UNITS_QUALIFIED]]/TBL_CIPDRFRESI_LOANPOOL[[#This Row],[QUAL_MIE_UNITS_TOTL]],"")</f>
        <v/>
      </c>
      <c r="AF75" s="138" t="str">
        <f>IF(TBL_CIPDRFRESI_LOANPOOL[[#This Row],[QUAL_METHOD]]='$DB.LOOKUP'!$AD$5,HYPERLINK("#QUAL_INCOMELISTING!TARGET_TOP","View/Edit"),"")</f>
        <v/>
      </c>
      <c r="AG75" s="122"/>
      <c r="AH75" s="103"/>
      <c r="AI7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5" s="70" t="str">
        <f>IF(TBL_CIPDRFRESI_LOANPOOL[[#This Row],[LOAN_ID]] = "","",TBL_CIPDRFRESI_LOANPOOL[[#This Row],[LOAN_ID]]&amp;" ("&amp;IF(TBL_CIPDRFRESI_LOANPOOL[[#This Row],[PROP_ADDR_STREET]]="","Address Not Defined",TBL_CIPDRFRESI_LOANPOOL[[#This Row],[PROP_ADDR_STREET]])&amp;")")</f>
        <v/>
      </c>
      <c r="AL7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5" s="27" t="b">
        <f ca="1">IFERROR((IF(APP_CIP_DRFRESI_CERT_DATE&lt;&gt;"",APP_CIP_DRFRESI_CERT_DATE,TODAY())-TBL_CIPDRFRESI_LOANPOOL[[#This Row],[SETTLEMENT_DATE]])&lt;91,TRUE)</f>
        <v>1</v>
      </c>
      <c r="AN75" s="27" t="b">
        <f>COUNTIFS(TBL_CIPDRFRESI_LOANPOOL[LOAN_ID],TBL_CIPDRFRESI_LOANPOOL[[#This Row],[LOAN_ID]],TBL_CIPDRFRESI_LOANPOOL[QUAL_OO_INCOME_MFI_PCT],"&gt;1.15")=0</f>
        <v>1</v>
      </c>
      <c r="AO7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5" s="27" t="b">
        <f>COUNTIFS(TBL_CIPDRFRESI_LOANPOOL[LOAN_ID],TBL_CIPDRFRESI_LOANPOOL[[#This Row],[LOAN_ID]],TBL_CIPDRFRESI_LOANPOOL[QUAL_NIE_FFEIC_MFI_PCT],"&gt;1.15")=0</f>
        <v>1</v>
      </c>
      <c r="AR75" s="29">
        <f>IF(TBL_CIPDRFRESI_LOANPOOL[[#This Row],[MULTIPROP_REC_COUNT]]&lt;&gt;"",TBL_CIPDRFRESI_LOANPOOL[[#This Row],[LOAN_AMOUNT]]/TBL_CIPDRFRESI_LOANPOOL[[#This Row],[MULTIPROP_REC_COUNT]],TBL_CIPDRFRESI_LOANPOOL[[#This Row],[LOAN_AMOUNT]])</f>
        <v>0</v>
      </c>
      <c r="AS75" s="29" t="b">
        <f>TBL_CIPDRFRESI_LOANPOOL[[#This Row],[MULTIPROP_REC_COUNT]]&gt;1</f>
        <v>0</v>
      </c>
      <c r="AT75" s="36">
        <f>IF(TBL_CIPDRFRESI_LOANPOOL[[#This Row],[LOAN_ID]]&lt;&gt;"",COUNTIF(TBL_CIPDRFRESI_LOANPOOL[LOAN_ID],TBL_CIPDRFRESI_LOANPOOL[[#This Row],[LOAN_ID]]),1)</f>
        <v>1</v>
      </c>
      <c r="AU75" s="36">
        <f>IFERROR(MATCH(TBL_CIPDRFRESI_LOANPOOL[[#This Row],[QUAL_METHOD]],RANGE_LOOKUP_QUALMETHODS_CIP_RESIDRF,0),-1)</f>
        <v>-1</v>
      </c>
      <c r="AV7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6" spans="2:53" ht="26.25" customHeight="1" x14ac:dyDescent="0.25">
      <c r="B76" s="25" t="str">
        <f>IF(TBL_CIPDRFRESI_LOANPOOL[[#This Row],[RECORD_STARTED]],IF(TBL_CIPDRFRESI_LOANPOOL[[#This Row],[ERROR_COUNT]]&gt;0,-1,IF(TBL_CIPDRFRESI_LOANPOOL[[#This Row],[REQ_FIELDS_POPULATED]],1,0)),"")</f>
        <v/>
      </c>
      <c r="C76" s="36">
        <f>ROW()-ROW(TBL_CIPDRFRESI_LOANPOOL[[#Headers],[ROW_ID]])</f>
        <v>60</v>
      </c>
      <c r="D76" s="55"/>
      <c r="E76" s="56"/>
      <c r="F76" s="57"/>
      <c r="G76" s="58"/>
      <c r="H76" s="120"/>
      <c r="I76" s="116"/>
      <c r="J76" s="55"/>
      <c r="K76" s="61"/>
      <c r="L76" s="62"/>
      <c r="M76" s="124"/>
      <c r="N76" s="122"/>
      <c r="O76" s="127" t="str">
        <f>IF(TBL_CIPDRFRESI_LOANPOOL[[#This Row],[HUD_MFI]]&lt;&gt;"",TBL_CIPDRFRESI_LOANPOOL[[#This Row],[HUD_MFI]]*1.15,"")</f>
        <v/>
      </c>
      <c r="P76" s="126"/>
      <c r="Q76" s="105"/>
      <c r="R76" s="107"/>
      <c r="S76" s="108" t="str">
        <f>IF(TBL_CIPDRFRESI_LOANPOOL[[#This Row],[MBS_FLAG]]="Yes",SUMIF(TBL_CIPDRFRESI_LOANPOOL[MBS_POOL_ID],TBL_CIPDRFRESI_LOANPOOL[[#This Row],[MBS_POOL_ID]],TBL_CIPDRFRESI_LOANPOOL[LOAN_AMOUNT_ADDR_PORTION]),"")</f>
        <v/>
      </c>
      <c r="T7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6" s="131"/>
      <c r="V76" s="122"/>
      <c r="W76" s="135" t="str">
        <f>IF(AND(TBL_CIPDRFRESI_LOANPOOL[[#This Row],[QUAL_METHOD]]='$DB.LOOKUP'!$AD$3,TBL_CIPDRFRESI_LOANPOOL[[#This Row],[QUAL_OO_ANNUAL_INCOME]]&lt;&gt;"",TBL_CIPDRFRESI_LOANPOOL[[#This Row],[HUD_MFI]]&lt;&gt;""),TBL_CIPDRFRESI_LOANPOOL[[#This Row],[QUAL_OO_ANNUAL_INCOME]]/TBL_CIPDRFRESI_LOANPOOL[[#This Row],[HUD_MFI]],"")</f>
        <v/>
      </c>
      <c r="X76" s="133" t="str">
        <f>IF(AND(TBL_CIPDRFRESI_LOANPOOL[[#This Row],[QUAL_METHOD]]='$DB.LOOKUP'!$AD$4,TBL_CIPDRFRESI_LOANPOOL[[#This Row],[HUD_MFI_115]]&lt;&gt;""),TBL_CIPDRFRESI_LOANPOOL[[#This Row],[HUD_MFI_115]] / 12 * 0.3,"")</f>
        <v/>
      </c>
      <c r="Y76" s="112" t="str">
        <f>IF(AND(TBL_CIPDRFRESI_LOANPOOL[[#This Row],[QUAL_METHOD]]='$DB.LOOKUP'!$AD$4,TBL_CIPDRFRESI_LOANPOOL[[#This Row],[LOAN_ID]]&lt;&gt;""),COUNTIF(TBL_QUAL_RENTROLL_UNITS[RENTROLL_LOAN_ID_PROP_ADDR],TBL_CIPDRFRESI_LOANPOOL[[#This Row],[LOAN_ID_PROP_ADDR]]),"")</f>
        <v/>
      </c>
      <c r="Z76" s="113" t="str">
        <f>IF(AND(TBL_CIPDRFRESI_LOANPOOL[[#This Row],[LOAN_ID]]&lt;&gt;"",TBL_CIPDRFRESI_LOANPOOL[[#This Row],[QUAL_METHOD]]='$DB.LOOKUP'!$AD$4),COUNTIFS(TBL_QUAL_RENTROLL_UNITS[RENTROLL_LOAN_ID_PROP_ADDR],TBL_CIPDRFRESI_LOANPOOL[[#This Row],[LOAN_ID_PROP_ADDR]],TBL_QUAL_RENTROLL_UNITS[RENTROLL_QUALUNIT_FLAG],"Yes"),"")</f>
        <v/>
      </c>
      <c r="AA76" s="111" t="str">
        <f>IF(AND(TBL_CIPDRFRESI_LOANPOOL[[#This Row],[QUAL_MRA_UNITS_TOTL]]&gt;0,TBL_CIPDRFRESI_LOANPOOL[[#This Row],[QUAL_MRA_UNITS_TOTL]]&lt;&gt;""),TBL_CIPDRFRESI_LOANPOOL[[#This Row],[QUAL_MRA_UNITS_QUALIFIED]]/TBL_CIPDRFRESI_LOANPOOL[[#This Row],[QUAL_MRA_UNITS_TOTL]],"")</f>
        <v/>
      </c>
      <c r="AB76" s="137" t="str">
        <f>IF(TBL_CIPDRFRESI_LOANPOOL[[#This Row],[QUAL_METHOD]]='$DB.LOOKUP'!$AD$4,HYPERLINK("#QUAL_RENTROLL!TARGET_TOP","View/Edit"),"")</f>
        <v/>
      </c>
      <c r="AC76" s="136" t="str">
        <f>IF(AND(TBL_CIPDRFRESI_LOANPOOL[[#This Row],[QUAL_METHOD]]='$DB.LOOKUP'!$AD$5,TBL_CIPDRFRESI_LOANPOOL[[#This Row],[LOAN_ID]]&lt;&gt;""),COUNTIF(TBL_QUAL_INCOMELISTING_UNITS[INCOMELISTING_LOAN_ID_PROP_ADDR],TBL_CIPDRFRESI_LOANPOOL[[#This Row],[LOAN_ID_PROP_ADDR]]),"")</f>
        <v/>
      </c>
      <c r="AD7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6" s="111" t="str">
        <f>IF(AND(TBL_CIPDRFRESI_LOANPOOL[[#This Row],[QUAL_MIE_UNITS_TOTL]]&gt;0,TBL_CIPDRFRESI_LOANPOOL[[#This Row],[QUAL_MIE_UNITS_TOTL]]&lt;&gt;""),TBL_CIPDRFRESI_LOANPOOL[[#This Row],[QUAL_MIE_UNITS_QUALIFIED]]/TBL_CIPDRFRESI_LOANPOOL[[#This Row],[QUAL_MIE_UNITS_TOTL]],"")</f>
        <v/>
      </c>
      <c r="AF76" s="138" t="str">
        <f>IF(TBL_CIPDRFRESI_LOANPOOL[[#This Row],[QUAL_METHOD]]='$DB.LOOKUP'!$AD$5,HYPERLINK("#QUAL_INCOMELISTING!TARGET_TOP","View/Edit"),"")</f>
        <v/>
      </c>
      <c r="AG76" s="122"/>
      <c r="AH76" s="103"/>
      <c r="AI7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6" s="70" t="str">
        <f>IF(TBL_CIPDRFRESI_LOANPOOL[[#This Row],[LOAN_ID]] = "","",TBL_CIPDRFRESI_LOANPOOL[[#This Row],[LOAN_ID]]&amp;" ("&amp;IF(TBL_CIPDRFRESI_LOANPOOL[[#This Row],[PROP_ADDR_STREET]]="","Address Not Defined",TBL_CIPDRFRESI_LOANPOOL[[#This Row],[PROP_ADDR_STREET]])&amp;")")</f>
        <v/>
      </c>
      <c r="AL7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6" s="27" t="b">
        <f ca="1">IFERROR((IF(APP_CIP_DRFRESI_CERT_DATE&lt;&gt;"",APP_CIP_DRFRESI_CERT_DATE,TODAY())-TBL_CIPDRFRESI_LOANPOOL[[#This Row],[SETTLEMENT_DATE]])&lt;91,TRUE)</f>
        <v>1</v>
      </c>
      <c r="AN76" s="27" t="b">
        <f>COUNTIFS(TBL_CIPDRFRESI_LOANPOOL[LOAN_ID],TBL_CIPDRFRESI_LOANPOOL[[#This Row],[LOAN_ID]],TBL_CIPDRFRESI_LOANPOOL[QUAL_OO_INCOME_MFI_PCT],"&gt;1.15")=0</f>
        <v>1</v>
      </c>
      <c r="AO7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6" s="27" t="b">
        <f>COUNTIFS(TBL_CIPDRFRESI_LOANPOOL[LOAN_ID],TBL_CIPDRFRESI_LOANPOOL[[#This Row],[LOAN_ID]],TBL_CIPDRFRESI_LOANPOOL[QUAL_NIE_FFEIC_MFI_PCT],"&gt;1.15")=0</f>
        <v>1</v>
      </c>
      <c r="AR76" s="29">
        <f>IF(TBL_CIPDRFRESI_LOANPOOL[[#This Row],[MULTIPROP_REC_COUNT]]&lt;&gt;"",TBL_CIPDRFRESI_LOANPOOL[[#This Row],[LOAN_AMOUNT]]/TBL_CIPDRFRESI_LOANPOOL[[#This Row],[MULTIPROP_REC_COUNT]],TBL_CIPDRFRESI_LOANPOOL[[#This Row],[LOAN_AMOUNT]])</f>
        <v>0</v>
      </c>
      <c r="AS76" s="29" t="b">
        <f>TBL_CIPDRFRESI_LOANPOOL[[#This Row],[MULTIPROP_REC_COUNT]]&gt;1</f>
        <v>0</v>
      </c>
      <c r="AT76" s="36">
        <f>IF(TBL_CIPDRFRESI_LOANPOOL[[#This Row],[LOAN_ID]]&lt;&gt;"",COUNTIF(TBL_CIPDRFRESI_LOANPOOL[LOAN_ID],TBL_CIPDRFRESI_LOANPOOL[[#This Row],[LOAN_ID]]),1)</f>
        <v>1</v>
      </c>
      <c r="AU76" s="36">
        <f>IFERROR(MATCH(TBL_CIPDRFRESI_LOANPOOL[[#This Row],[QUAL_METHOD]],RANGE_LOOKUP_QUALMETHODS_CIP_RESIDRF,0),-1)</f>
        <v>-1</v>
      </c>
      <c r="AV7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7" spans="2:53" ht="26.25" customHeight="1" x14ac:dyDescent="0.25">
      <c r="B77" s="25" t="str">
        <f>IF(TBL_CIPDRFRESI_LOANPOOL[[#This Row],[RECORD_STARTED]],IF(TBL_CIPDRFRESI_LOANPOOL[[#This Row],[ERROR_COUNT]]&gt;0,-1,IF(TBL_CIPDRFRESI_LOANPOOL[[#This Row],[REQ_FIELDS_POPULATED]],1,0)),"")</f>
        <v/>
      </c>
      <c r="C77" s="36">
        <f>ROW()-ROW(TBL_CIPDRFRESI_LOANPOOL[[#Headers],[ROW_ID]])</f>
        <v>61</v>
      </c>
      <c r="D77" s="55"/>
      <c r="E77" s="56"/>
      <c r="F77" s="57"/>
      <c r="G77" s="58"/>
      <c r="H77" s="120"/>
      <c r="I77" s="116"/>
      <c r="J77" s="55"/>
      <c r="K77" s="61"/>
      <c r="L77" s="62"/>
      <c r="M77" s="124"/>
      <c r="N77" s="122"/>
      <c r="O77" s="127" t="str">
        <f>IF(TBL_CIPDRFRESI_LOANPOOL[[#This Row],[HUD_MFI]]&lt;&gt;"",TBL_CIPDRFRESI_LOANPOOL[[#This Row],[HUD_MFI]]*1.15,"")</f>
        <v/>
      </c>
      <c r="P77" s="126"/>
      <c r="Q77" s="105"/>
      <c r="R77" s="107"/>
      <c r="S77" s="108" t="str">
        <f>IF(TBL_CIPDRFRESI_LOANPOOL[[#This Row],[MBS_FLAG]]="Yes",SUMIF(TBL_CIPDRFRESI_LOANPOOL[MBS_POOL_ID],TBL_CIPDRFRESI_LOANPOOL[[#This Row],[MBS_POOL_ID]],TBL_CIPDRFRESI_LOANPOOL[LOAN_AMOUNT_ADDR_PORTION]),"")</f>
        <v/>
      </c>
      <c r="T7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7" s="131"/>
      <c r="V77" s="122"/>
      <c r="W77" s="135" t="str">
        <f>IF(AND(TBL_CIPDRFRESI_LOANPOOL[[#This Row],[QUAL_METHOD]]='$DB.LOOKUP'!$AD$3,TBL_CIPDRFRESI_LOANPOOL[[#This Row],[QUAL_OO_ANNUAL_INCOME]]&lt;&gt;"",TBL_CIPDRFRESI_LOANPOOL[[#This Row],[HUD_MFI]]&lt;&gt;""),TBL_CIPDRFRESI_LOANPOOL[[#This Row],[QUAL_OO_ANNUAL_INCOME]]/TBL_CIPDRFRESI_LOANPOOL[[#This Row],[HUD_MFI]],"")</f>
        <v/>
      </c>
      <c r="X77" s="133" t="str">
        <f>IF(AND(TBL_CIPDRFRESI_LOANPOOL[[#This Row],[QUAL_METHOD]]='$DB.LOOKUP'!$AD$4,TBL_CIPDRFRESI_LOANPOOL[[#This Row],[HUD_MFI_115]]&lt;&gt;""),TBL_CIPDRFRESI_LOANPOOL[[#This Row],[HUD_MFI_115]] / 12 * 0.3,"")</f>
        <v/>
      </c>
      <c r="Y77" s="112" t="str">
        <f>IF(AND(TBL_CIPDRFRESI_LOANPOOL[[#This Row],[QUAL_METHOD]]='$DB.LOOKUP'!$AD$4,TBL_CIPDRFRESI_LOANPOOL[[#This Row],[LOAN_ID]]&lt;&gt;""),COUNTIF(TBL_QUAL_RENTROLL_UNITS[RENTROLL_LOAN_ID_PROP_ADDR],TBL_CIPDRFRESI_LOANPOOL[[#This Row],[LOAN_ID_PROP_ADDR]]),"")</f>
        <v/>
      </c>
      <c r="Z77" s="113" t="str">
        <f>IF(AND(TBL_CIPDRFRESI_LOANPOOL[[#This Row],[LOAN_ID]]&lt;&gt;"",TBL_CIPDRFRESI_LOANPOOL[[#This Row],[QUAL_METHOD]]='$DB.LOOKUP'!$AD$4),COUNTIFS(TBL_QUAL_RENTROLL_UNITS[RENTROLL_LOAN_ID_PROP_ADDR],TBL_CIPDRFRESI_LOANPOOL[[#This Row],[LOAN_ID_PROP_ADDR]],TBL_QUAL_RENTROLL_UNITS[RENTROLL_QUALUNIT_FLAG],"Yes"),"")</f>
        <v/>
      </c>
      <c r="AA77" s="111" t="str">
        <f>IF(AND(TBL_CIPDRFRESI_LOANPOOL[[#This Row],[QUAL_MRA_UNITS_TOTL]]&gt;0,TBL_CIPDRFRESI_LOANPOOL[[#This Row],[QUAL_MRA_UNITS_TOTL]]&lt;&gt;""),TBL_CIPDRFRESI_LOANPOOL[[#This Row],[QUAL_MRA_UNITS_QUALIFIED]]/TBL_CIPDRFRESI_LOANPOOL[[#This Row],[QUAL_MRA_UNITS_TOTL]],"")</f>
        <v/>
      </c>
      <c r="AB77" s="137" t="str">
        <f>IF(TBL_CIPDRFRESI_LOANPOOL[[#This Row],[QUAL_METHOD]]='$DB.LOOKUP'!$AD$4,HYPERLINK("#QUAL_RENTROLL!TARGET_TOP","View/Edit"),"")</f>
        <v/>
      </c>
      <c r="AC77" s="136" t="str">
        <f>IF(AND(TBL_CIPDRFRESI_LOANPOOL[[#This Row],[QUAL_METHOD]]='$DB.LOOKUP'!$AD$5,TBL_CIPDRFRESI_LOANPOOL[[#This Row],[LOAN_ID]]&lt;&gt;""),COUNTIF(TBL_QUAL_INCOMELISTING_UNITS[INCOMELISTING_LOAN_ID_PROP_ADDR],TBL_CIPDRFRESI_LOANPOOL[[#This Row],[LOAN_ID_PROP_ADDR]]),"")</f>
        <v/>
      </c>
      <c r="AD7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7" s="111" t="str">
        <f>IF(AND(TBL_CIPDRFRESI_LOANPOOL[[#This Row],[QUAL_MIE_UNITS_TOTL]]&gt;0,TBL_CIPDRFRESI_LOANPOOL[[#This Row],[QUAL_MIE_UNITS_TOTL]]&lt;&gt;""),TBL_CIPDRFRESI_LOANPOOL[[#This Row],[QUAL_MIE_UNITS_QUALIFIED]]/TBL_CIPDRFRESI_LOANPOOL[[#This Row],[QUAL_MIE_UNITS_TOTL]],"")</f>
        <v/>
      </c>
      <c r="AF77" s="138" t="str">
        <f>IF(TBL_CIPDRFRESI_LOANPOOL[[#This Row],[QUAL_METHOD]]='$DB.LOOKUP'!$AD$5,HYPERLINK("#QUAL_INCOMELISTING!TARGET_TOP","View/Edit"),"")</f>
        <v/>
      </c>
      <c r="AG77" s="122"/>
      <c r="AH77" s="103"/>
      <c r="AI7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7" s="70" t="str">
        <f>IF(TBL_CIPDRFRESI_LOANPOOL[[#This Row],[LOAN_ID]] = "","",TBL_CIPDRFRESI_LOANPOOL[[#This Row],[LOAN_ID]]&amp;" ("&amp;IF(TBL_CIPDRFRESI_LOANPOOL[[#This Row],[PROP_ADDR_STREET]]="","Address Not Defined",TBL_CIPDRFRESI_LOANPOOL[[#This Row],[PROP_ADDR_STREET]])&amp;")")</f>
        <v/>
      </c>
      <c r="AL7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7" s="27" t="b">
        <f ca="1">IFERROR((IF(APP_CIP_DRFRESI_CERT_DATE&lt;&gt;"",APP_CIP_DRFRESI_CERT_DATE,TODAY())-TBL_CIPDRFRESI_LOANPOOL[[#This Row],[SETTLEMENT_DATE]])&lt;91,TRUE)</f>
        <v>1</v>
      </c>
      <c r="AN77" s="27" t="b">
        <f>COUNTIFS(TBL_CIPDRFRESI_LOANPOOL[LOAN_ID],TBL_CIPDRFRESI_LOANPOOL[[#This Row],[LOAN_ID]],TBL_CIPDRFRESI_LOANPOOL[QUAL_OO_INCOME_MFI_PCT],"&gt;1.15")=0</f>
        <v>1</v>
      </c>
      <c r="AO7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7" s="27" t="b">
        <f>COUNTIFS(TBL_CIPDRFRESI_LOANPOOL[LOAN_ID],TBL_CIPDRFRESI_LOANPOOL[[#This Row],[LOAN_ID]],TBL_CIPDRFRESI_LOANPOOL[QUAL_NIE_FFEIC_MFI_PCT],"&gt;1.15")=0</f>
        <v>1</v>
      </c>
      <c r="AR77" s="29">
        <f>IF(TBL_CIPDRFRESI_LOANPOOL[[#This Row],[MULTIPROP_REC_COUNT]]&lt;&gt;"",TBL_CIPDRFRESI_LOANPOOL[[#This Row],[LOAN_AMOUNT]]/TBL_CIPDRFRESI_LOANPOOL[[#This Row],[MULTIPROP_REC_COUNT]],TBL_CIPDRFRESI_LOANPOOL[[#This Row],[LOAN_AMOUNT]])</f>
        <v>0</v>
      </c>
      <c r="AS77" s="29" t="b">
        <f>TBL_CIPDRFRESI_LOANPOOL[[#This Row],[MULTIPROP_REC_COUNT]]&gt;1</f>
        <v>0</v>
      </c>
      <c r="AT77" s="36">
        <f>IF(TBL_CIPDRFRESI_LOANPOOL[[#This Row],[LOAN_ID]]&lt;&gt;"",COUNTIF(TBL_CIPDRFRESI_LOANPOOL[LOAN_ID],TBL_CIPDRFRESI_LOANPOOL[[#This Row],[LOAN_ID]]),1)</f>
        <v>1</v>
      </c>
      <c r="AU77" s="36">
        <f>IFERROR(MATCH(TBL_CIPDRFRESI_LOANPOOL[[#This Row],[QUAL_METHOD]],RANGE_LOOKUP_QUALMETHODS_CIP_RESIDRF,0),-1)</f>
        <v>-1</v>
      </c>
      <c r="AV7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8" spans="2:53" ht="26.25" customHeight="1" x14ac:dyDescent="0.25">
      <c r="B78" s="25" t="str">
        <f>IF(TBL_CIPDRFRESI_LOANPOOL[[#This Row],[RECORD_STARTED]],IF(TBL_CIPDRFRESI_LOANPOOL[[#This Row],[ERROR_COUNT]]&gt;0,-1,IF(TBL_CIPDRFRESI_LOANPOOL[[#This Row],[REQ_FIELDS_POPULATED]],1,0)),"")</f>
        <v/>
      </c>
      <c r="C78" s="36">
        <f>ROW()-ROW(TBL_CIPDRFRESI_LOANPOOL[[#Headers],[ROW_ID]])</f>
        <v>62</v>
      </c>
      <c r="D78" s="55"/>
      <c r="E78" s="56"/>
      <c r="F78" s="57"/>
      <c r="G78" s="58"/>
      <c r="H78" s="120"/>
      <c r="I78" s="116"/>
      <c r="J78" s="55"/>
      <c r="K78" s="61"/>
      <c r="L78" s="62"/>
      <c r="M78" s="124"/>
      <c r="N78" s="122"/>
      <c r="O78" s="127" t="str">
        <f>IF(TBL_CIPDRFRESI_LOANPOOL[[#This Row],[HUD_MFI]]&lt;&gt;"",TBL_CIPDRFRESI_LOANPOOL[[#This Row],[HUD_MFI]]*1.15,"")</f>
        <v/>
      </c>
      <c r="P78" s="126"/>
      <c r="Q78" s="105"/>
      <c r="R78" s="107"/>
      <c r="S78" s="108" t="str">
        <f>IF(TBL_CIPDRFRESI_LOANPOOL[[#This Row],[MBS_FLAG]]="Yes",SUMIF(TBL_CIPDRFRESI_LOANPOOL[MBS_POOL_ID],TBL_CIPDRFRESI_LOANPOOL[[#This Row],[MBS_POOL_ID]],TBL_CIPDRFRESI_LOANPOOL[LOAN_AMOUNT_ADDR_PORTION]),"")</f>
        <v/>
      </c>
      <c r="T7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8" s="131"/>
      <c r="V78" s="122"/>
      <c r="W78" s="135" t="str">
        <f>IF(AND(TBL_CIPDRFRESI_LOANPOOL[[#This Row],[QUAL_METHOD]]='$DB.LOOKUP'!$AD$3,TBL_CIPDRFRESI_LOANPOOL[[#This Row],[QUAL_OO_ANNUAL_INCOME]]&lt;&gt;"",TBL_CIPDRFRESI_LOANPOOL[[#This Row],[HUD_MFI]]&lt;&gt;""),TBL_CIPDRFRESI_LOANPOOL[[#This Row],[QUAL_OO_ANNUAL_INCOME]]/TBL_CIPDRFRESI_LOANPOOL[[#This Row],[HUD_MFI]],"")</f>
        <v/>
      </c>
      <c r="X78" s="133" t="str">
        <f>IF(AND(TBL_CIPDRFRESI_LOANPOOL[[#This Row],[QUAL_METHOD]]='$DB.LOOKUP'!$AD$4,TBL_CIPDRFRESI_LOANPOOL[[#This Row],[HUD_MFI_115]]&lt;&gt;""),TBL_CIPDRFRESI_LOANPOOL[[#This Row],[HUD_MFI_115]] / 12 * 0.3,"")</f>
        <v/>
      </c>
      <c r="Y78" s="112" t="str">
        <f>IF(AND(TBL_CIPDRFRESI_LOANPOOL[[#This Row],[QUAL_METHOD]]='$DB.LOOKUP'!$AD$4,TBL_CIPDRFRESI_LOANPOOL[[#This Row],[LOAN_ID]]&lt;&gt;""),COUNTIF(TBL_QUAL_RENTROLL_UNITS[RENTROLL_LOAN_ID_PROP_ADDR],TBL_CIPDRFRESI_LOANPOOL[[#This Row],[LOAN_ID_PROP_ADDR]]),"")</f>
        <v/>
      </c>
      <c r="Z78" s="113" t="str">
        <f>IF(AND(TBL_CIPDRFRESI_LOANPOOL[[#This Row],[LOAN_ID]]&lt;&gt;"",TBL_CIPDRFRESI_LOANPOOL[[#This Row],[QUAL_METHOD]]='$DB.LOOKUP'!$AD$4),COUNTIFS(TBL_QUAL_RENTROLL_UNITS[RENTROLL_LOAN_ID_PROP_ADDR],TBL_CIPDRFRESI_LOANPOOL[[#This Row],[LOAN_ID_PROP_ADDR]],TBL_QUAL_RENTROLL_UNITS[RENTROLL_QUALUNIT_FLAG],"Yes"),"")</f>
        <v/>
      </c>
      <c r="AA78" s="111" t="str">
        <f>IF(AND(TBL_CIPDRFRESI_LOANPOOL[[#This Row],[QUAL_MRA_UNITS_TOTL]]&gt;0,TBL_CIPDRFRESI_LOANPOOL[[#This Row],[QUAL_MRA_UNITS_TOTL]]&lt;&gt;""),TBL_CIPDRFRESI_LOANPOOL[[#This Row],[QUAL_MRA_UNITS_QUALIFIED]]/TBL_CIPDRFRESI_LOANPOOL[[#This Row],[QUAL_MRA_UNITS_TOTL]],"")</f>
        <v/>
      </c>
      <c r="AB78" s="137" t="str">
        <f>IF(TBL_CIPDRFRESI_LOANPOOL[[#This Row],[QUAL_METHOD]]='$DB.LOOKUP'!$AD$4,HYPERLINK("#QUAL_RENTROLL!TARGET_TOP","View/Edit"),"")</f>
        <v/>
      </c>
      <c r="AC78" s="136" t="str">
        <f>IF(AND(TBL_CIPDRFRESI_LOANPOOL[[#This Row],[QUAL_METHOD]]='$DB.LOOKUP'!$AD$5,TBL_CIPDRFRESI_LOANPOOL[[#This Row],[LOAN_ID]]&lt;&gt;""),COUNTIF(TBL_QUAL_INCOMELISTING_UNITS[INCOMELISTING_LOAN_ID_PROP_ADDR],TBL_CIPDRFRESI_LOANPOOL[[#This Row],[LOAN_ID_PROP_ADDR]]),"")</f>
        <v/>
      </c>
      <c r="AD7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8" s="111" t="str">
        <f>IF(AND(TBL_CIPDRFRESI_LOANPOOL[[#This Row],[QUAL_MIE_UNITS_TOTL]]&gt;0,TBL_CIPDRFRESI_LOANPOOL[[#This Row],[QUAL_MIE_UNITS_TOTL]]&lt;&gt;""),TBL_CIPDRFRESI_LOANPOOL[[#This Row],[QUAL_MIE_UNITS_QUALIFIED]]/TBL_CIPDRFRESI_LOANPOOL[[#This Row],[QUAL_MIE_UNITS_TOTL]],"")</f>
        <v/>
      </c>
      <c r="AF78" s="138" t="str">
        <f>IF(TBL_CIPDRFRESI_LOANPOOL[[#This Row],[QUAL_METHOD]]='$DB.LOOKUP'!$AD$5,HYPERLINK("#QUAL_INCOMELISTING!TARGET_TOP","View/Edit"),"")</f>
        <v/>
      </c>
      <c r="AG78" s="122"/>
      <c r="AH78" s="103"/>
      <c r="AI7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8" s="70" t="str">
        <f>IF(TBL_CIPDRFRESI_LOANPOOL[[#This Row],[LOAN_ID]] = "","",TBL_CIPDRFRESI_LOANPOOL[[#This Row],[LOAN_ID]]&amp;" ("&amp;IF(TBL_CIPDRFRESI_LOANPOOL[[#This Row],[PROP_ADDR_STREET]]="","Address Not Defined",TBL_CIPDRFRESI_LOANPOOL[[#This Row],[PROP_ADDR_STREET]])&amp;")")</f>
        <v/>
      </c>
      <c r="AL7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8" s="27" t="b">
        <f ca="1">IFERROR((IF(APP_CIP_DRFRESI_CERT_DATE&lt;&gt;"",APP_CIP_DRFRESI_CERT_DATE,TODAY())-TBL_CIPDRFRESI_LOANPOOL[[#This Row],[SETTLEMENT_DATE]])&lt;91,TRUE)</f>
        <v>1</v>
      </c>
      <c r="AN78" s="27" t="b">
        <f>COUNTIFS(TBL_CIPDRFRESI_LOANPOOL[LOAN_ID],TBL_CIPDRFRESI_LOANPOOL[[#This Row],[LOAN_ID]],TBL_CIPDRFRESI_LOANPOOL[QUAL_OO_INCOME_MFI_PCT],"&gt;1.15")=0</f>
        <v>1</v>
      </c>
      <c r="AO7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8" s="27" t="b">
        <f>COUNTIFS(TBL_CIPDRFRESI_LOANPOOL[LOAN_ID],TBL_CIPDRFRESI_LOANPOOL[[#This Row],[LOAN_ID]],TBL_CIPDRFRESI_LOANPOOL[QUAL_NIE_FFEIC_MFI_PCT],"&gt;1.15")=0</f>
        <v>1</v>
      </c>
      <c r="AR78" s="29">
        <f>IF(TBL_CIPDRFRESI_LOANPOOL[[#This Row],[MULTIPROP_REC_COUNT]]&lt;&gt;"",TBL_CIPDRFRESI_LOANPOOL[[#This Row],[LOAN_AMOUNT]]/TBL_CIPDRFRESI_LOANPOOL[[#This Row],[MULTIPROP_REC_COUNT]],TBL_CIPDRFRESI_LOANPOOL[[#This Row],[LOAN_AMOUNT]])</f>
        <v>0</v>
      </c>
      <c r="AS78" s="29" t="b">
        <f>TBL_CIPDRFRESI_LOANPOOL[[#This Row],[MULTIPROP_REC_COUNT]]&gt;1</f>
        <v>0</v>
      </c>
      <c r="AT78" s="36">
        <f>IF(TBL_CIPDRFRESI_LOANPOOL[[#This Row],[LOAN_ID]]&lt;&gt;"",COUNTIF(TBL_CIPDRFRESI_LOANPOOL[LOAN_ID],TBL_CIPDRFRESI_LOANPOOL[[#This Row],[LOAN_ID]]),1)</f>
        <v>1</v>
      </c>
      <c r="AU78" s="36">
        <f>IFERROR(MATCH(TBL_CIPDRFRESI_LOANPOOL[[#This Row],[QUAL_METHOD]],RANGE_LOOKUP_QUALMETHODS_CIP_RESIDRF,0),-1)</f>
        <v>-1</v>
      </c>
      <c r="AV7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9" spans="2:53" ht="26.25" customHeight="1" x14ac:dyDescent="0.25">
      <c r="B79" s="25" t="str">
        <f>IF(TBL_CIPDRFRESI_LOANPOOL[[#This Row],[RECORD_STARTED]],IF(TBL_CIPDRFRESI_LOANPOOL[[#This Row],[ERROR_COUNT]]&gt;0,-1,IF(TBL_CIPDRFRESI_LOANPOOL[[#This Row],[REQ_FIELDS_POPULATED]],1,0)),"")</f>
        <v/>
      </c>
      <c r="C79" s="36">
        <f>ROW()-ROW(TBL_CIPDRFRESI_LOANPOOL[[#Headers],[ROW_ID]])</f>
        <v>63</v>
      </c>
      <c r="D79" s="55"/>
      <c r="E79" s="56"/>
      <c r="F79" s="57"/>
      <c r="G79" s="58"/>
      <c r="H79" s="120"/>
      <c r="I79" s="116"/>
      <c r="J79" s="55"/>
      <c r="K79" s="61"/>
      <c r="L79" s="62"/>
      <c r="M79" s="124"/>
      <c r="N79" s="122"/>
      <c r="O79" s="127" t="str">
        <f>IF(TBL_CIPDRFRESI_LOANPOOL[[#This Row],[HUD_MFI]]&lt;&gt;"",TBL_CIPDRFRESI_LOANPOOL[[#This Row],[HUD_MFI]]*1.15,"")</f>
        <v/>
      </c>
      <c r="P79" s="126"/>
      <c r="Q79" s="105"/>
      <c r="R79" s="107"/>
      <c r="S79" s="108" t="str">
        <f>IF(TBL_CIPDRFRESI_LOANPOOL[[#This Row],[MBS_FLAG]]="Yes",SUMIF(TBL_CIPDRFRESI_LOANPOOL[MBS_POOL_ID],TBL_CIPDRFRESI_LOANPOOL[[#This Row],[MBS_POOL_ID]],TBL_CIPDRFRESI_LOANPOOL[LOAN_AMOUNT_ADDR_PORTION]),"")</f>
        <v/>
      </c>
      <c r="T7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9" s="131"/>
      <c r="V79" s="122"/>
      <c r="W79" s="135" t="str">
        <f>IF(AND(TBL_CIPDRFRESI_LOANPOOL[[#This Row],[QUAL_METHOD]]='$DB.LOOKUP'!$AD$3,TBL_CIPDRFRESI_LOANPOOL[[#This Row],[QUAL_OO_ANNUAL_INCOME]]&lt;&gt;"",TBL_CIPDRFRESI_LOANPOOL[[#This Row],[HUD_MFI]]&lt;&gt;""),TBL_CIPDRFRESI_LOANPOOL[[#This Row],[QUAL_OO_ANNUAL_INCOME]]/TBL_CIPDRFRESI_LOANPOOL[[#This Row],[HUD_MFI]],"")</f>
        <v/>
      </c>
      <c r="X79" s="133" t="str">
        <f>IF(AND(TBL_CIPDRFRESI_LOANPOOL[[#This Row],[QUAL_METHOD]]='$DB.LOOKUP'!$AD$4,TBL_CIPDRFRESI_LOANPOOL[[#This Row],[HUD_MFI_115]]&lt;&gt;""),TBL_CIPDRFRESI_LOANPOOL[[#This Row],[HUD_MFI_115]] / 12 * 0.3,"")</f>
        <v/>
      </c>
      <c r="Y79" s="112" t="str">
        <f>IF(AND(TBL_CIPDRFRESI_LOANPOOL[[#This Row],[QUAL_METHOD]]='$DB.LOOKUP'!$AD$4,TBL_CIPDRFRESI_LOANPOOL[[#This Row],[LOAN_ID]]&lt;&gt;""),COUNTIF(TBL_QUAL_RENTROLL_UNITS[RENTROLL_LOAN_ID_PROP_ADDR],TBL_CIPDRFRESI_LOANPOOL[[#This Row],[LOAN_ID_PROP_ADDR]]),"")</f>
        <v/>
      </c>
      <c r="Z79" s="113" t="str">
        <f>IF(AND(TBL_CIPDRFRESI_LOANPOOL[[#This Row],[LOAN_ID]]&lt;&gt;"",TBL_CIPDRFRESI_LOANPOOL[[#This Row],[QUAL_METHOD]]='$DB.LOOKUP'!$AD$4),COUNTIFS(TBL_QUAL_RENTROLL_UNITS[RENTROLL_LOAN_ID_PROP_ADDR],TBL_CIPDRFRESI_LOANPOOL[[#This Row],[LOAN_ID_PROP_ADDR]],TBL_QUAL_RENTROLL_UNITS[RENTROLL_QUALUNIT_FLAG],"Yes"),"")</f>
        <v/>
      </c>
      <c r="AA79" s="111" t="str">
        <f>IF(AND(TBL_CIPDRFRESI_LOANPOOL[[#This Row],[QUAL_MRA_UNITS_TOTL]]&gt;0,TBL_CIPDRFRESI_LOANPOOL[[#This Row],[QUAL_MRA_UNITS_TOTL]]&lt;&gt;""),TBL_CIPDRFRESI_LOANPOOL[[#This Row],[QUAL_MRA_UNITS_QUALIFIED]]/TBL_CIPDRFRESI_LOANPOOL[[#This Row],[QUAL_MRA_UNITS_TOTL]],"")</f>
        <v/>
      </c>
      <c r="AB79" s="137" t="str">
        <f>IF(TBL_CIPDRFRESI_LOANPOOL[[#This Row],[QUAL_METHOD]]='$DB.LOOKUP'!$AD$4,HYPERLINK("#QUAL_RENTROLL!TARGET_TOP","View/Edit"),"")</f>
        <v/>
      </c>
      <c r="AC79" s="136" t="str">
        <f>IF(AND(TBL_CIPDRFRESI_LOANPOOL[[#This Row],[QUAL_METHOD]]='$DB.LOOKUP'!$AD$5,TBL_CIPDRFRESI_LOANPOOL[[#This Row],[LOAN_ID]]&lt;&gt;""),COUNTIF(TBL_QUAL_INCOMELISTING_UNITS[INCOMELISTING_LOAN_ID_PROP_ADDR],TBL_CIPDRFRESI_LOANPOOL[[#This Row],[LOAN_ID_PROP_ADDR]]),"")</f>
        <v/>
      </c>
      <c r="AD7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9" s="111" t="str">
        <f>IF(AND(TBL_CIPDRFRESI_LOANPOOL[[#This Row],[QUAL_MIE_UNITS_TOTL]]&gt;0,TBL_CIPDRFRESI_LOANPOOL[[#This Row],[QUAL_MIE_UNITS_TOTL]]&lt;&gt;""),TBL_CIPDRFRESI_LOANPOOL[[#This Row],[QUAL_MIE_UNITS_QUALIFIED]]/TBL_CIPDRFRESI_LOANPOOL[[#This Row],[QUAL_MIE_UNITS_TOTL]],"")</f>
        <v/>
      </c>
      <c r="AF79" s="138" t="str">
        <f>IF(TBL_CIPDRFRESI_LOANPOOL[[#This Row],[QUAL_METHOD]]='$DB.LOOKUP'!$AD$5,HYPERLINK("#QUAL_INCOMELISTING!TARGET_TOP","View/Edit"),"")</f>
        <v/>
      </c>
      <c r="AG79" s="122"/>
      <c r="AH79" s="103"/>
      <c r="AI7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9" s="70" t="str">
        <f>IF(TBL_CIPDRFRESI_LOANPOOL[[#This Row],[LOAN_ID]] = "","",TBL_CIPDRFRESI_LOANPOOL[[#This Row],[LOAN_ID]]&amp;" ("&amp;IF(TBL_CIPDRFRESI_LOANPOOL[[#This Row],[PROP_ADDR_STREET]]="","Address Not Defined",TBL_CIPDRFRESI_LOANPOOL[[#This Row],[PROP_ADDR_STREET]])&amp;")")</f>
        <v/>
      </c>
      <c r="AL7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9" s="27" t="b">
        <f ca="1">IFERROR((IF(APP_CIP_DRFRESI_CERT_DATE&lt;&gt;"",APP_CIP_DRFRESI_CERT_DATE,TODAY())-TBL_CIPDRFRESI_LOANPOOL[[#This Row],[SETTLEMENT_DATE]])&lt;91,TRUE)</f>
        <v>1</v>
      </c>
      <c r="AN79" s="27" t="b">
        <f>COUNTIFS(TBL_CIPDRFRESI_LOANPOOL[LOAN_ID],TBL_CIPDRFRESI_LOANPOOL[[#This Row],[LOAN_ID]],TBL_CIPDRFRESI_LOANPOOL[QUAL_OO_INCOME_MFI_PCT],"&gt;1.15")=0</f>
        <v>1</v>
      </c>
      <c r="AO7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9" s="27" t="b">
        <f>COUNTIFS(TBL_CIPDRFRESI_LOANPOOL[LOAN_ID],TBL_CIPDRFRESI_LOANPOOL[[#This Row],[LOAN_ID]],TBL_CIPDRFRESI_LOANPOOL[QUAL_NIE_FFEIC_MFI_PCT],"&gt;1.15")=0</f>
        <v>1</v>
      </c>
      <c r="AR79" s="29">
        <f>IF(TBL_CIPDRFRESI_LOANPOOL[[#This Row],[MULTIPROP_REC_COUNT]]&lt;&gt;"",TBL_CIPDRFRESI_LOANPOOL[[#This Row],[LOAN_AMOUNT]]/TBL_CIPDRFRESI_LOANPOOL[[#This Row],[MULTIPROP_REC_COUNT]],TBL_CIPDRFRESI_LOANPOOL[[#This Row],[LOAN_AMOUNT]])</f>
        <v>0</v>
      </c>
      <c r="AS79" s="29" t="b">
        <f>TBL_CIPDRFRESI_LOANPOOL[[#This Row],[MULTIPROP_REC_COUNT]]&gt;1</f>
        <v>0</v>
      </c>
      <c r="AT79" s="36">
        <f>IF(TBL_CIPDRFRESI_LOANPOOL[[#This Row],[LOAN_ID]]&lt;&gt;"",COUNTIF(TBL_CIPDRFRESI_LOANPOOL[LOAN_ID],TBL_CIPDRFRESI_LOANPOOL[[#This Row],[LOAN_ID]]),1)</f>
        <v>1</v>
      </c>
      <c r="AU79" s="36">
        <f>IFERROR(MATCH(TBL_CIPDRFRESI_LOANPOOL[[#This Row],[QUAL_METHOD]],RANGE_LOOKUP_QUALMETHODS_CIP_RESIDRF,0),-1)</f>
        <v>-1</v>
      </c>
      <c r="AV7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0" spans="2:53" ht="26.25" customHeight="1" x14ac:dyDescent="0.25">
      <c r="B80" s="25" t="str">
        <f>IF(TBL_CIPDRFRESI_LOANPOOL[[#This Row],[RECORD_STARTED]],IF(TBL_CIPDRFRESI_LOANPOOL[[#This Row],[ERROR_COUNT]]&gt;0,-1,IF(TBL_CIPDRFRESI_LOANPOOL[[#This Row],[REQ_FIELDS_POPULATED]],1,0)),"")</f>
        <v/>
      </c>
      <c r="C80" s="36">
        <f>ROW()-ROW(TBL_CIPDRFRESI_LOANPOOL[[#Headers],[ROW_ID]])</f>
        <v>64</v>
      </c>
      <c r="D80" s="55"/>
      <c r="E80" s="56"/>
      <c r="F80" s="57"/>
      <c r="G80" s="58"/>
      <c r="H80" s="120"/>
      <c r="I80" s="116"/>
      <c r="J80" s="55"/>
      <c r="K80" s="61"/>
      <c r="L80" s="62"/>
      <c r="M80" s="124"/>
      <c r="N80" s="122"/>
      <c r="O80" s="127" t="str">
        <f>IF(TBL_CIPDRFRESI_LOANPOOL[[#This Row],[HUD_MFI]]&lt;&gt;"",TBL_CIPDRFRESI_LOANPOOL[[#This Row],[HUD_MFI]]*1.15,"")</f>
        <v/>
      </c>
      <c r="P80" s="126"/>
      <c r="Q80" s="105"/>
      <c r="R80" s="107"/>
      <c r="S80" s="108" t="str">
        <f>IF(TBL_CIPDRFRESI_LOANPOOL[[#This Row],[MBS_FLAG]]="Yes",SUMIF(TBL_CIPDRFRESI_LOANPOOL[MBS_POOL_ID],TBL_CIPDRFRESI_LOANPOOL[[#This Row],[MBS_POOL_ID]],TBL_CIPDRFRESI_LOANPOOL[LOAN_AMOUNT_ADDR_PORTION]),"")</f>
        <v/>
      </c>
      <c r="T8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0" s="131"/>
      <c r="V80" s="122"/>
      <c r="W80" s="135" t="str">
        <f>IF(AND(TBL_CIPDRFRESI_LOANPOOL[[#This Row],[QUAL_METHOD]]='$DB.LOOKUP'!$AD$3,TBL_CIPDRFRESI_LOANPOOL[[#This Row],[QUAL_OO_ANNUAL_INCOME]]&lt;&gt;"",TBL_CIPDRFRESI_LOANPOOL[[#This Row],[HUD_MFI]]&lt;&gt;""),TBL_CIPDRFRESI_LOANPOOL[[#This Row],[QUAL_OO_ANNUAL_INCOME]]/TBL_CIPDRFRESI_LOANPOOL[[#This Row],[HUD_MFI]],"")</f>
        <v/>
      </c>
      <c r="X80" s="133" t="str">
        <f>IF(AND(TBL_CIPDRFRESI_LOANPOOL[[#This Row],[QUAL_METHOD]]='$DB.LOOKUP'!$AD$4,TBL_CIPDRFRESI_LOANPOOL[[#This Row],[HUD_MFI_115]]&lt;&gt;""),TBL_CIPDRFRESI_LOANPOOL[[#This Row],[HUD_MFI_115]] / 12 * 0.3,"")</f>
        <v/>
      </c>
      <c r="Y80" s="112" t="str">
        <f>IF(AND(TBL_CIPDRFRESI_LOANPOOL[[#This Row],[QUAL_METHOD]]='$DB.LOOKUP'!$AD$4,TBL_CIPDRFRESI_LOANPOOL[[#This Row],[LOAN_ID]]&lt;&gt;""),COUNTIF(TBL_QUAL_RENTROLL_UNITS[RENTROLL_LOAN_ID_PROP_ADDR],TBL_CIPDRFRESI_LOANPOOL[[#This Row],[LOAN_ID_PROP_ADDR]]),"")</f>
        <v/>
      </c>
      <c r="Z80" s="113" t="str">
        <f>IF(AND(TBL_CIPDRFRESI_LOANPOOL[[#This Row],[LOAN_ID]]&lt;&gt;"",TBL_CIPDRFRESI_LOANPOOL[[#This Row],[QUAL_METHOD]]='$DB.LOOKUP'!$AD$4),COUNTIFS(TBL_QUAL_RENTROLL_UNITS[RENTROLL_LOAN_ID_PROP_ADDR],TBL_CIPDRFRESI_LOANPOOL[[#This Row],[LOAN_ID_PROP_ADDR]],TBL_QUAL_RENTROLL_UNITS[RENTROLL_QUALUNIT_FLAG],"Yes"),"")</f>
        <v/>
      </c>
      <c r="AA80" s="111" t="str">
        <f>IF(AND(TBL_CIPDRFRESI_LOANPOOL[[#This Row],[QUAL_MRA_UNITS_TOTL]]&gt;0,TBL_CIPDRFRESI_LOANPOOL[[#This Row],[QUAL_MRA_UNITS_TOTL]]&lt;&gt;""),TBL_CIPDRFRESI_LOANPOOL[[#This Row],[QUAL_MRA_UNITS_QUALIFIED]]/TBL_CIPDRFRESI_LOANPOOL[[#This Row],[QUAL_MRA_UNITS_TOTL]],"")</f>
        <v/>
      </c>
      <c r="AB80" s="137" t="str">
        <f>IF(TBL_CIPDRFRESI_LOANPOOL[[#This Row],[QUAL_METHOD]]='$DB.LOOKUP'!$AD$4,HYPERLINK("#QUAL_RENTROLL!TARGET_TOP","View/Edit"),"")</f>
        <v/>
      </c>
      <c r="AC80" s="136" t="str">
        <f>IF(AND(TBL_CIPDRFRESI_LOANPOOL[[#This Row],[QUAL_METHOD]]='$DB.LOOKUP'!$AD$5,TBL_CIPDRFRESI_LOANPOOL[[#This Row],[LOAN_ID]]&lt;&gt;""),COUNTIF(TBL_QUAL_INCOMELISTING_UNITS[INCOMELISTING_LOAN_ID_PROP_ADDR],TBL_CIPDRFRESI_LOANPOOL[[#This Row],[LOAN_ID_PROP_ADDR]]),"")</f>
        <v/>
      </c>
      <c r="AD8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0" s="111" t="str">
        <f>IF(AND(TBL_CIPDRFRESI_LOANPOOL[[#This Row],[QUAL_MIE_UNITS_TOTL]]&gt;0,TBL_CIPDRFRESI_LOANPOOL[[#This Row],[QUAL_MIE_UNITS_TOTL]]&lt;&gt;""),TBL_CIPDRFRESI_LOANPOOL[[#This Row],[QUAL_MIE_UNITS_QUALIFIED]]/TBL_CIPDRFRESI_LOANPOOL[[#This Row],[QUAL_MIE_UNITS_TOTL]],"")</f>
        <v/>
      </c>
      <c r="AF80" s="138" t="str">
        <f>IF(TBL_CIPDRFRESI_LOANPOOL[[#This Row],[QUAL_METHOD]]='$DB.LOOKUP'!$AD$5,HYPERLINK("#QUAL_INCOMELISTING!TARGET_TOP","View/Edit"),"")</f>
        <v/>
      </c>
      <c r="AG80" s="122"/>
      <c r="AH80" s="103"/>
      <c r="AI8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0" s="70" t="str">
        <f>IF(TBL_CIPDRFRESI_LOANPOOL[[#This Row],[LOAN_ID]] = "","",TBL_CIPDRFRESI_LOANPOOL[[#This Row],[LOAN_ID]]&amp;" ("&amp;IF(TBL_CIPDRFRESI_LOANPOOL[[#This Row],[PROP_ADDR_STREET]]="","Address Not Defined",TBL_CIPDRFRESI_LOANPOOL[[#This Row],[PROP_ADDR_STREET]])&amp;")")</f>
        <v/>
      </c>
      <c r="AL8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0" s="27" t="b">
        <f ca="1">IFERROR((IF(APP_CIP_DRFRESI_CERT_DATE&lt;&gt;"",APP_CIP_DRFRESI_CERT_DATE,TODAY())-TBL_CIPDRFRESI_LOANPOOL[[#This Row],[SETTLEMENT_DATE]])&lt;91,TRUE)</f>
        <v>1</v>
      </c>
      <c r="AN80" s="27" t="b">
        <f>COUNTIFS(TBL_CIPDRFRESI_LOANPOOL[LOAN_ID],TBL_CIPDRFRESI_LOANPOOL[[#This Row],[LOAN_ID]],TBL_CIPDRFRESI_LOANPOOL[QUAL_OO_INCOME_MFI_PCT],"&gt;1.15")=0</f>
        <v>1</v>
      </c>
      <c r="AO8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0" s="27" t="b">
        <f>COUNTIFS(TBL_CIPDRFRESI_LOANPOOL[LOAN_ID],TBL_CIPDRFRESI_LOANPOOL[[#This Row],[LOAN_ID]],TBL_CIPDRFRESI_LOANPOOL[QUAL_NIE_FFEIC_MFI_PCT],"&gt;1.15")=0</f>
        <v>1</v>
      </c>
      <c r="AR80" s="29">
        <f>IF(TBL_CIPDRFRESI_LOANPOOL[[#This Row],[MULTIPROP_REC_COUNT]]&lt;&gt;"",TBL_CIPDRFRESI_LOANPOOL[[#This Row],[LOAN_AMOUNT]]/TBL_CIPDRFRESI_LOANPOOL[[#This Row],[MULTIPROP_REC_COUNT]],TBL_CIPDRFRESI_LOANPOOL[[#This Row],[LOAN_AMOUNT]])</f>
        <v>0</v>
      </c>
      <c r="AS80" s="29" t="b">
        <f>TBL_CIPDRFRESI_LOANPOOL[[#This Row],[MULTIPROP_REC_COUNT]]&gt;1</f>
        <v>0</v>
      </c>
      <c r="AT80" s="36">
        <f>IF(TBL_CIPDRFRESI_LOANPOOL[[#This Row],[LOAN_ID]]&lt;&gt;"",COUNTIF(TBL_CIPDRFRESI_LOANPOOL[LOAN_ID],TBL_CIPDRFRESI_LOANPOOL[[#This Row],[LOAN_ID]]),1)</f>
        <v>1</v>
      </c>
      <c r="AU80" s="36">
        <f>IFERROR(MATCH(TBL_CIPDRFRESI_LOANPOOL[[#This Row],[QUAL_METHOD]],RANGE_LOOKUP_QUALMETHODS_CIP_RESIDRF,0),-1)</f>
        <v>-1</v>
      </c>
      <c r="AV8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1" spans="2:53" ht="26.25" customHeight="1" x14ac:dyDescent="0.25">
      <c r="B81" s="25" t="str">
        <f>IF(TBL_CIPDRFRESI_LOANPOOL[[#This Row],[RECORD_STARTED]],IF(TBL_CIPDRFRESI_LOANPOOL[[#This Row],[ERROR_COUNT]]&gt;0,-1,IF(TBL_CIPDRFRESI_LOANPOOL[[#This Row],[REQ_FIELDS_POPULATED]],1,0)),"")</f>
        <v/>
      </c>
      <c r="C81" s="36">
        <f>ROW()-ROW(TBL_CIPDRFRESI_LOANPOOL[[#Headers],[ROW_ID]])</f>
        <v>65</v>
      </c>
      <c r="D81" s="55"/>
      <c r="E81" s="56"/>
      <c r="F81" s="57"/>
      <c r="G81" s="58"/>
      <c r="H81" s="120"/>
      <c r="I81" s="116"/>
      <c r="J81" s="55"/>
      <c r="K81" s="61"/>
      <c r="L81" s="62"/>
      <c r="M81" s="124"/>
      <c r="N81" s="122"/>
      <c r="O81" s="127" t="str">
        <f>IF(TBL_CIPDRFRESI_LOANPOOL[[#This Row],[HUD_MFI]]&lt;&gt;"",TBL_CIPDRFRESI_LOANPOOL[[#This Row],[HUD_MFI]]*1.15,"")</f>
        <v/>
      </c>
      <c r="P81" s="126"/>
      <c r="Q81" s="105"/>
      <c r="R81" s="107"/>
      <c r="S81" s="108" t="str">
        <f>IF(TBL_CIPDRFRESI_LOANPOOL[[#This Row],[MBS_FLAG]]="Yes",SUMIF(TBL_CIPDRFRESI_LOANPOOL[MBS_POOL_ID],TBL_CIPDRFRESI_LOANPOOL[[#This Row],[MBS_POOL_ID]],TBL_CIPDRFRESI_LOANPOOL[LOAN_AMOUNT_ADDR_PORTION]),"")</f>
        <v/>
      </c>
      <c r="T8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1" s="131"/>
      <c r="V81" s="122"/>
      <c r="W81" s="135" t="str">
        <f>IF(AND(TBL_CIPDRFRESI_LOANPOOL[[#This Row],[QUAL_METHOD]]='$DB.LOOKUP'!$AD$3,TBL_CIPDRFRESI_LOANPOOL[[#This Row],[QUAL_OO_ANNUAL_INCOME]]&lt;&gt;"",TBL_CIPDRFRESI_LOANPOOL[[#This Row],[HUD_MFI]]&lt;&gt;""),TBL_CIPDRFRESI_LOANPOOL[[#This Row],[QUAL_OO_ANNUAL_INCOME]]/TBL_CIPDRFRESI_LOANPOOL[[#This Row],[HUD_MFI]],"")</f>
        <v/>
      </c>
      <c r="X81" s="133" t="str">
        <f>IF(AND(TBL_CIPDRFRESI_LOANPOOL[[#This Row],[QUAL_METHOD]]='$DB.LOOKUP'!$AD$4,TBL_CIPDRFRESI_LOANPOOL[[#This Row],[HUD_MFI_115]]&lt;&gt;""),TBL_CIPDRFRESI_LOANPOOL[[#This Row],[HUD_MFI_115]] / 12 * 0.3,"")</f>
        <v/>
      </c>
      <c r="Y81" s="112" t="str">
        <f>IF(AND(TBL_CIPDRFRESI_LOANPOOL[[#This Row],[QUAL_METHOD]]='$DB.LOOKUP'!$AD$4,TBL_CIPDRFRESI_LOANPOOL[[#This Row],[LOAN_ID]]&lt;&gt;""),COUNTIF(TBL_QUAL_RENTROLL_UNITS[RENTROLL_LOAN_ID_PROP_ADDR],TBL_CIPDRFRESI_LOANPOOL[[#This Row],[LOAN_ID_PROP_ADDR]]),"")</f>
        <v/>
      </c>
      <c r="Z81" s="113" t="str">
        <f>IF(AND(TBL_CIPDRFRESI_LOANPOOL[[#This Row],[LOAN_ID]]&lt;&gt;"",TBL_CIPDRFRESI_LOANPOOL[[#This Row],[QUAL_METHOD]]='$DB.LOOKUP'!$AD$4),COUNTIFS(TBL_QUAL_RENTROLL_UNITS[RENTROLL_LOAN_ID_PROP_ADDR],TBL_CIPDRFRESI_LOANPOOL[[#This Row],[LOAN_ID_PROP_ADDR]],TBL_QUAL_RENTROLL_UNITS[RENTROLL_QUALUNIT_FLAG],"Yes"),"")</f>
        <v/>
      </c>
      <c r="AA81" s="111" t="str">
        <f>IF(AND(TBL_CIPDRFRESI_LOANPOOL[[#This Row],[QUAL_MRA_UNITS_TOTL]]&gt;0,TBL_CIPDRFRESI_LOANPOOL[[#This Row],[QUAL_MRA_UNITS_TOTL]]&lt;&gt;""),TBL_CIPDRFRESI_LOANPOOL[[#This Row],[QUAL_MRA_UNITS_QUALIFIED]]/TBL_CIPDRFRESI_LOANPOOL[[#This Row],[QUAL_MRA_UNITS_TOTL]],"")</f>
        <v/>
      </c>
      <c r="AB81" s="137" t="str">
        <f>IF(TBL_CIPDRFRESI_LOANPOOL[[#This Row],[QUAL_METHOD]]='$DB.LOOKUP'!$AD$4,HYPERLINK("#QUAL_RENTROLL!TARGET_TOP","View/Edit"),"")</f>
        <v/>
      </c>
      <c r="AC81" s="136" t="str">
        <f>IF(AND(TBL_CIPDRFRESI_LOANPOOL[[#This Row],[QUAL_METHOD]]='$DB.LOOKUP'!$AD$5,TBL_CIPDRFRESI_LOANPOOL[[#This Row],[LOAN_ID]]&lt;&gt;""),COUNTIF(TBL_QUAL_INCOMELISTING_UNITS[INCOMELISTING_LOAN_ID_PROP_ADDR],TBL_CIPDRFRESI_LOANPOOL[[#This Row],[LOAN_ID_PROP_ADDR]]),"")</f>
        <v/>
      </c>
      <c r="AD8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1" s="111" t="str">
        <f>IF(AND(TBL_CIPDRFRESI_LOANPOOL[[#This Row],[QUAL_MIE_UNITS_TOTL]]&gt;0,TBL_CIPDRFRESI_LOANPOOL[[#This Row],[QUAL_MIE_UNITS_TOTL]]&lt;&gt;""),TBL_CIPDRFRESI_LOANPOOL[[#This Row],[QUAL_MIE_UNITS_QUALIFIED]]/TBL_CIPDRFRESI_LOANPOOL[[#This Row],[QUAL_MIE_UNITS_TOTL]],"")</f>
        <v/>
      </c>
      <c r="AF81" s="138" t="str">
        <f>IF(TBL_CIPDRFRESI_LOANPOOL[[#This Row],[QUAL_METHOD]]='$DB.LOOKUP'!$AD$5,HYPERLINK("#QUAL_INCOMELISTING!TARGET_TOP","View/Edit"),"")</f>
        <v/>
      </c>
      <c r="AG81" s="122"/>
      <c r="AH81" s="103"/>
      <c r="AI8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1" s="70" t="str">
        <f>IF(TBL_CIPDRFRESI_LOANPOOL[[#This Row],[LOAN_ID]] = "","",TBL_CIPDRFRESI_LOANPOOL[[#This Row],[LOAN_ID]]&amp;" ("&amp;IF(TBL_CIPDRFRESI_LOANPOOL[[#This Row],[PROP_ADDR_STREET]]="","Address Not Defined",TBL_CIPDRFRESI_LOANPOOL[[#This Row],[PROP_ADDR_STREET]])&amp;")")</f>
        <v/>
      </c>
      <c r="AL8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1" s="27" t="b">
        <f ca="1">IFERROR((IF(APP_CIP_DRFRESI_CERT_DATE&lt;&gt;"",APP_CIP_DRFRESI_CERT_DATE,TODAY())-TBL_CIPDRFRESI_LOANPOOL[[#This Row],[SETTLEMENT_DATE]])&lt;91,TRUE)</f>
        <v>1</v>
      </c>
      <c r="AN81" s="27" t="b">
        <f>COUNTIFS(TBL_CIPDRFRESI_LOANPOOL[LOAN_ID],TBL_CIPDRFRESI_LOANPOOL[[#This Row],[LOAN_ID]],TBL_CIPDRFRESI_LOANPOOL[QUAL_OO_INCOME_MFI_PCT],"&gt;1.15")=0</f>
        <v>1</v>
      </c>
      <c r="AO8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1" s="27" t="b">
        <f>COUNTIFS(TBL_CIPDRFRESI_LOANPOOL[LOAN_ID],TBL_CIPDRFRESI_LOANPOOL[[#This Row],[LOAN_ID]],TBL_CIPDRFRESI_LOANPOOL[QUAL_NIE_FFEIC_MFI_PCT],"&gt;1.15")=0</f>
        <v>1</v>
      </c>
      <c r="AR81" s="29">
        <f>IF(TBL_CIPDRFRESI_LOANPOOL[[#This Row],[MULTIPROP_REC_COUNT]]&lt;&gt;"",TBL_CIPDRFRESI_LOANPOOL[[#This Row],[LOAN_AMOUNT]]/TBL_CIPDRFRESI_LOANPOOL[[#This Row],[MULTIPROP_REC_COUNT]],TBL_CIPDRFRESI_LOANPOOL[[#This Row],[LOAN_AMOUNT]])</f>
        <v>0</v>
      </c>
      <c r="AS81" s="29" t="b">
        <f>TBL_CIPDRFRESI_LOANPOOL[[#This Row],[MULTIPROP_REC_COUNT]]&gt;1</f>
        <v>0</v>
      </c>
      <c r="AT81" s="36">
        <f>IF(TBL_CIPDRFRESI_LOANPOOL[[#This Row],[LOAN_ID]]&lt;&gt;"",COUNTIF(TBL_CIPDRFRESI_LOANPOOL[LOAN_ID],TBL_CIPDRFRESI_LOANPOOL[[#This Row],[LOAN_ID]]),1)</f>
        <v>1</v>
      </c>
      <c r="AU81" s="36">
        <f>IFERROR(MATCH(TBL_CIPDRFRESI_LOANPOOL[[#This Row],[QUAL_METHOD]],RANGE_LOOKUP_QUALMETHODS_CIP_RESIDRF,0),-1)</f>
        <v>-1</v>
      </c>
      <c r="AV8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2" spans="2:53" ht="26.25" customHeight="1" x14ac:dyDescent="0.25">
      <c r="B82" s="25" t="str">
        <f>IF(TBL_CIPDRFRESI_LOANPOOL[[#This Row],[RECORD_STARTED]],IF(TBL_CIPDRFRESI_LOANPOOL[[#This Row],[ERROR_COUNT]]&gt;0,-1,IF(TBL_CIPDRFRESI_LOANPOOL[[#This Row],[REQ_FIELDS_POPULATED]],1,0)),"")</f>
        <v/>
      </c>
      <c r="C82" s="36">
        <f>ROW()-ROW(TBL_CIPDRFRESI_LOANPOOL[[#Headers],[ROW_ID]])</f>
        <v>66</v>
      </c>
      <c r="D82" s="55"/>
      <c r="E82" s="56"/>
      <c r="F82" s="57"/>
      <c r="G82" s="58"/>
      <c r="H82" s="120"/>
      <c r="I82" s="116"/>
      <c r="J82" s="55"/>
      <c r="K82" s="61"/>
      <c r="L82" s="62"/>
      <c r="M82" s="124"/>
      <c r="N82" s="122"/>
      <c r="O82" s="127" t="str">
        <f>IF(TBL_CIPDRFRESI_LOANPOOL[[#This Row],[HUD_MFI]]&lt;&gt;"",TBL_CIPDRFRESI_LOANPOOL[[#This Row],[HUD_MFI]]*1.15,"")</f>
        <v/>
      </c>
      <c r="P82" s="126"/>
      <c r="Q82" s="105"/>
      <c r="R82" s="107"/>
      <c r="S82" s="108" t="str">
        <f>IF(TBL_CIPDRFRESI_LOANPOOL[[#This Row],[MBS_FLAG]]="Yes",SUMIF(TBL_CIPDRFRESI_LOANPOOL[MBS_POOL_ID],TBL_CIPDRFRESI_LOANPOOL[[#This Row],[MBS_POOL_ID]],TBL_CIPDRFRESI_LOANPOOL[LOAN_AMOUNT_ADDR_PORTION]),"")</f>
        <v/>
      </c>
      <c r="T8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2" s="131"/>
      <c r="V82" s="122"/>
      <c r="W82" s="135" t="str">
        <f>IF(AND(TBL_CIPDRFRESI_LOANPOOL[[#This Row],[QUAL_METHOD]]='$DB.LOOKUP'!$AD$3,TBL_CIPDRFRESI_LOANPOOL[[#This Row],[QUAL_OO_ANNUAL_INCOME]]&lt;&gt;"",TBL_CIPDRFRESI_LOANPOOL[[#This Row],[HUD_MFI]]&lt;&gt;""),TBL_CIPDRFRESI_LOANPOOL[[#This Row],[QUAL_OO_ANNUAL_INCOME]]/TBL_CIPDRFRESI_LOANPOOL[[#This Row],[HUD_MFI]],"")</f>
        <v/>
      </c>
      <c r="X82" s="133" t="str">
        <f>IF(AND(TBL_CIPDRFRESI_LOANPOOL[[#This Row],[QUAL_METHOD]]='$DB.LOOKUP'!$AD$4,TBL_CIPDRFRESI_LOANPOOL[[#This Row],[HUD_MFI_115]]&lt;&gt;""),TBL_CIPDRFRESI_LOANPOOL[[#This Row],[HUD_MFI_115]] / 12 * 0.3,"")</f>
        <v/>
      </c>
      <c r="Y82" s="112" t="str">
        <f>IF(AND(TBL_CIPDRFRESI_LOANPOOL[[#This Row],[QUAL_METHOD]]='$DB.LOOKUP'!$AD$4,TBL_CIPDRFRESI_LOANPOOL[[#This Row],[LOAN_ID]]&lt;&gt;""),COUNTIF(TBL_QUAL_RENTROLL_UNITS[RENTROLL_LOAN_ID_PROP_ADDR],TBL_CIPDRFRESI_LOANPOOL[[#This Row],[LOAN_ID_PROP_ADDR]]),"")</f>
        <v/>
      </c>
      <c r="Z82" s="113" t="str">
        <f>IF(AND(TBL_CIPDRFRESI_LOANPOOL[[#This Row],[LOAN_ID]]&lt;&gt;"",TBL_CIPDRFRESI_LOANPOOL[[#This Row],[QUAL_METHOD]]='$DB.LOOKUP'!$AD$4),COUNTIFS(TBL_QUAL_RENTROLL_UNITS[RENTROLL_LOAN_ID_PROP_ADDR],TBL_CIPDRFRESI_LOANPOOL[[#This Row],[LOAN_ID_PROP_ADDR]],TBL_QUAL_RENTROLL_UNITS[RENTROLL_QUALUNIT_FLAG],"Yes"),"")</f>
        <v/>
      </c>
      <c r="AA82" s="111" t="str">
        <f>IF(AND(TBL_CIPDRFRESI_LOANPOOL[[#This Row],[QUAL_MRA_UNITS_TOTL]]&gt;0,TBL_CIPDRFRESI_LOANPOOL[[#This Row],[QUAL_MRA_UNITS_TOTL]]&lt;&gt;""),TBL_CIPDRFRESI_LOANPOOL[[#This Row],[QUAL_MRA_UNITS_QUALIFIED]]/TBL_CIPDRFRESI_LOANPOOL[[#This Row],[QUAL_MRA_UNITS_TOTL]],"")</f>
        <v/>
      </c>
      <c r="AB82" s="137" t="str">
        <f>IF(TBL_CIPDRFRESI_LOANPOOL[[#This Row],[QUAL_METHOD]]='$DB.LOOKUP'!$AD$4,HYPERLINK("#QUAL_RENTROLL!TARGET_TOP","View/Edit"),"")</f>
        <v/>
      </c>
      <c r="AC82" s="136" t="str">
        <f>IF(AND(TBL_CIPDRFRESI_LOANPOOL[[#This Row],[QUAL_METHOD]]='$DB.LOOKUP'!$AD$5,TBL_CIPDRFRESI_LOANPOOL[[#This Row],[LOAN_ID]]&lt;&gt;""),COUNTIF(TBL_QUAL_INCOMELISTING_UNITS[INCOMELISTING_LOAN_ID_PROP_ADDR],TBL_CIPDRFRESI_LOANPOOL[[#This Row],[LOAN_ID_PROP_ADDR]]),"")</f>
        <v/>
      </c>
      <c r="AD8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2" s="111" t="str">
        <f>IF(AND(TBL_CIPDRFRESI_LOANPOOL[[#This Row],[QUAL_MIE_UNITS_TOTL]]&gt;0,TBL_CIPDRFRESI_LOANPOOL[[#This Row],[QUAL_MIE_UNITS_TOTL]]&lt;&gt;""),TBL_CIPDRFRESI_LOANPOOL[[#This Row],[QUAL_MIE_UNITS_QUALIFIED]]/TBL_CIPDRFRESI_LOANPOOL[[#This Row],[QUAL_MIE_UNITS_TOTL]],"")</f>
        <v/>
      </c>
      <c r="AF82" s="138" t="str">
        <f>IF(TBL_CIPDRFRESI_LOANPOOL[[#This Row],[QUAL_METHOD]]='$DB.LOOKUP'!$AD$5,HYPERLINK("#QUAL_INCOMELISTING!TARGET_TOP","View/Edit"),"")</f>
        <v/>
      </c>
      <c r="AG82" s="122"/>
      <c r="AH82" s="103"/>
      <c r="AI8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2" s="70" t="str">
        <f>IF(TBL_CIPDRFRESI_LOANPOOL[[#This Row],[LOAN_ID]] = "","",TBL_CIPDRFRESI_LOANPOOL[[#This Row],[LOAN_ID]]&amp;" ("&amp;IF(TBL_CIPDRFRESI_LOANPOOL[[#This Row],[PROP_ADDR_STREET]]="","Address Not Defined",TBL_CIPDRFRESI_LOANPOOL[[#This Row],[PROP_ADDR_STREET]])&amp;")")</f>
        <v/>
      </c>
      <c r="AL8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2" s="27" t="b">
        <f ca="1">IFERROR((IF(APP_CIP_DRFRESI_CERT_DATE&lt;&gt;"",APP_CIP_DRFRESI_CERT_DATE,TODAY())-TBL_CIPDRFRESI_LOANPOOL[[#This Row],[SETTLEMENT_DATE]])&lt;91,TRUE)</f>
        <v>1</v>
      </c>
      <c r="AN82" s="27" t="b">
        <f>COUNTIFS(TBL_CIPDRFRESI_LOANPOOL[LOAN_ID],TBL_CIPDRFRESI_LOANPOOL[[#This Row],[LOAN_ID]],TBL_CIPDRFRESI_LOANPOOL[QUAL_OO_INCOME_MFI_PCT],"&gt;1.15")=0</f>
        <v>1</v>
      </c>
      <c r="AO8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2" s="27" t="b">
        <f>COUNTIFS(TBL_CIPDRFRESI_LOANPOOL[LOAN_ID],TBL_CIPDRFRESI_LOANPOOL[[#This Row],[LOAN_ID]],TBL_CIPDRFRESI_LOANPOOL[QUAL_NIE_FFEIC_MFI_PCT],"&gt;1.15")=0</f>
        <v>1</v>
      </c>
      <c r="AR82" s="29">
        <f>IF(TBL_CIPDRFRESI_LOANPOOL[[#This Row],[MULTIPROP_REC_COUNT]]&lt;&gt;"",TBL_CIPDRFRESI_LOANPOOL[[#This Row],[LOAN_AMOUNT]]/TBL_CIPDRFRESI_LOANPOOL[[#This Row],[MULTIPROP_REC_COUNT]],TBL_CIPDRFRESI_LOANPOOL[[#This Row],[LOAN_AMOUNT]])</f>
        <v>0</v>
      </c>
      <c r="AS82" s="29" t="b">
        <f>TBL_CIPDRFRESI_LOANPOOL[[#This Row],[MULTIPROP_REC_COUNT]]&gt;1</f>
        <v>0</v>
      </c>
      <c r="AT82" s="36">
        <f>IF(TBL_CIPDRFRESI_LOANPOOL[[#This Row],[LOAN_ID]]&lt;&gt;"",COUNTIF(TBL_CIPDRFRESI_LOANPOOL[LOAN_ID],TBL_CIPDRFRESI_LOANPOOL[[#This Row],[LOAN_ID]]),1)</f>
        <v>1</v>
      </c>
      <c r="AU82" s="36">
        <f>IFERROR(MATCH(TBL_CIPDRFRESI_LOANPOOL[[#This Row],[QUAL_METHOD]],RANGE_LOOKUP_QUALMETHODS_CIP_RESIDRF,0),-1)</f>
        <v>-1</v>
      </c>
      <c r="AV8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3" spans="2:53" ht="26.25" customHeight="1" x14ac:dyDescent="0.25">
      <c r="B83" s="25" t="str">
        <f>IF(TBL_CIPDRFRESI_LOANPOOL[[#This Row],[RECORD_STARTED]],IF(TBL_CIPDRFRESI_LOANPOOL[[#This Row],[ERROR_COUNT]]&gt;0,-1,IF(TBL_CIPDRFRESI_LOANPOOL[[#This Row],[REQ_FIELDS_POPULATED]],1,0)),"")</f>
        <v/>
      </c>
      <c r="C83" s="36">
        <f>ROW()-ROW(TBL_CIPDRFRESI_LOANPOOL[[#Headers],[ROW_ID]])</f>
        <v>67</v>
      </c>
      <c r="D83" s="55"/>
      <c r="E83" s="56"/>
      <c r="F83" s="57"/>
      <c r="G83" s="58"/>
      <c r="H83" s="120"/>
      <c r="I83" s="116"/>
      <c r="J83" s="55"/>
      <c r="K83" s="61"/>
      <c r="L83" s="62"/>
      <c r="M83" s="124"/>
      <c r="N83" s="122"/>
      <c r="O83" s="127" t="str">
        <f>IF(TBL_CIPDRFRESI_LOANPOOL[[#This Row],[HUD_MFI]]&lt;&gt;"",TBL_CIPDRFRESI_LOANPOOL[[#This Row],[HUD_MFI]]*1.15,"")</f>
        <v/>
      </c>
      <c r="P83" s="126"/>
      <c r="Q83" s="105"/>
      <c r="R83" s="107"/>
      <c r="S83" s="108" t="str">
        <f>IF(TBL_CIPDRFRESI_LOANPOOL[[#This Row],[MBS_FLAG]]="Yes",SUMIF(TBL_CIPDRFRESI_LOANPOOL[MBS_POOL_ID],TBL_CIPDRFRESI_LOANPOOL[[#This Row],[MBS_POOL_ID]],TBL_CIPDRFRESI_LOANPOOL[LOAN_AMOUNT_ADDR_PORTION]),"")</f>
        <v/>
      </c>
      <c r="T8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3" s="131"/>
      <c r="V83" s="122"/>
      <c r="W83" s="135" t="str">
        <f>IF(AND(TBL_CIPDRFRESI_LOANPOOL[[#This Row],[QUAL_METHOD]]='$DB.LOOKUP'!$AD$3,TBL_CIPDRFRESI_LOANPOOL[[#This Row],[QUAL_OO_ANNUAL_INCOME]]&lt;&gt;"",TBL_CIPDRFRESI_LOANPOOL[[#This Row],[HUD_MFI]]&lt;&gt;""),TBL_CIPDRFRESI_LOANPOOL[[#This Row],[QUAL_OO_ANNUAL_INCOME]]/TBL_CIPDRFRESI_LOANPOOL[[#This Row],[HUD_MFI]],"")</f>
        <v/>
      </c>
      <c r="X83" s="133" t="str">
        <f>IF(AND(TBL_CIPDRFRESI_LOANPOOL[[#This Row],[QUAL_METHOD]]='$DB.LOOKUP'!$AD$4,TBL_CIPDRFRESI_LOANPOOL[[#This Row],[HUD_MFI_115]]&lt;&gt;""),TBL_CIPDRFRESI_LOANPOOL[[#This Row],[HUD_MFI_115]] / 12 * 0.3,"")</f>
        <v/>
      </c>
      <c r="Y83" s="112" t="str">
        <f>IF(AND(TBL_CIPDRFRESI_LOANPOOL[[#This Row],[QUAL_METHOD]]='$DB.LOOKUP'!$AD$4,TBL_CIPDRFRESI_LOANPOOL[[#This Row],[LOAN_ID]]&lt;&gt;""),COUNTIF(TBL_QUAL_RENTROLL_UNITS[RENTROLL_LOAN_ID_PROP_ADDR],TBL_CIPDRFRESI_LOANPOOL[[#This Row],[LOAN_ID_PROP_ADDR]]),"")</f>
        <v/>
      </c>
      <c r="Z83" s="113" t="str">
        <f>IF(AND(TBL_CIPDRFRESI_LOANPOOL[[#This Row],[LOAN_ID]]&lt;&gt;"",TBL_CIPDRFRESI_LOANPOOL[[#This Row],[QUAL_METHOD]]='$DB.LOOKUP'!$AD$4),COUNTIFS(TBL_QUAL_RENTROLL_UNITS[RENTROLL_LOAN_ID_PROP_ADDR],TBL_CIPDRFRESI_LOANPOOL[[#This Row],[LOAN_ID_PROP_ADDR]],TBL_QUAL_RENTROLL_UNITS[RENTROLL_QUALUNIT_FLAG],"Yes"),"")</f>
        <v/>
      </c>
      <c r="AA83" s="111" t="str">
        <f>IF(AND(TBL_CIPDRFRESI_LOANPOOL[[#This Row],[QUAL_MRA_UNITS_TOTL]]&gt;0,TBL_CIPDRFRESI_LOANPOOL[[#This Row],[QUAL_MRA_UNITS_TOTL]]&lt;&gt;""),TBL_CIPDRFRESI_LOANPOOL[[#This Row],[QUAL_MRA_UNITS_QUALIFIED]]/TBL_CIPDRFRESI_LOANPOOL[[#This Row],[QUAL_MRA_UNITS_TOTL]],"")</f>
        <v/>
      </c>
      <c r="AB83" s="137" t="str">
        <f>IF(TBL_CIPDRFRESI_LOANPOOL[[#This Row],[QUAL_METHOD]]='$DB.LOOKUP'!$AD$4,HYPERLINK("#QUAL_RENTROLL!TARGET_TOP","View/Edit"),"")</f>
        <v/>
      </c>
      <c r="AC83" s="136" t="str">
        <f>IF(AND(TBL_CIPDRFRESI_LOANPOOL[[#This Row],[QUAL_METHOD]]='$DB.LOOKUP'!$AD$5,TBL_CIPDRFRESI_LOANPOOL[[#This Row],[LOAN_ID]]&lt;&gt;""),COUNTIF(TBL_QUAL_INCOMELISTING_UNITS[INCOMELISTING_LOAN_ID_PROP_ADDR],TBL_CIPDRFRESI_LOANPOOL[[#This Row],[LOAN_ID_PROP_ADDR]]),"")</f>
        <v/>
      </c>
      <c r="AD8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3" s="111" t="str">
        <f>IF(AND(TBL_CIPDRFRESI_LOANPOOL[[#This Row],[QUAL_MIE_UNITS_TOTL]]&gt;0,TBL_CIPDRFRESI_LOANPOOL[[#This Row],[QUAL_MIE_UNITS_TOTL]]&lt;&gt;""),TBL_CIPDRFRESI_LOANPOOL[[#This Row],[QUAL_MIE_UNITS_QUALIFIED]]/TBL_CIPDRFRESI_LOANPOOL[[#This Row],[QUAL_MIE_UNITS_TOTL]],"")</f>
        <v/>
      </c>
      <c r="AF83" s="138" t="str">
        <f>IF(TBL_CIPDRFRESI_LOANPOOL[[#This Row],[QUAL_METHOD]]='$DB.LOOKUP'!$AD$5,HYPERLINK("#QUAL_INCOMELISTING!TARGET_TOP","View/Edit"),"")</f>
        <v/>
      </c>
      <c r="AG83" s="122"/>
      <c r="AH83" s="103"/>
      <c r="AI8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3" s="70" t="str">
        <f>IF(TBL_CIPDRFRESI_LOANPOOL[[#This Row],[LOAN_ID]] = "","",TBL_CIPDRFRESI_LOANPOOL[[#This Row],[LOAN_ID]]&amp;" ("&amp;IF(TBL_CIPDRFRESI_LOANPOOL[[#This Row],[PROP_ADDR_STREET]]="","Address Not Defined",TBL_CIPDRFRESI_LOANPOOL[[#This Row],[PROP_ADDR_STREET]])&amp;")")</f>
        <v/>
      </c>
      <c r="AL8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3" s="27" t="b">
        <f ca="1">IFERROR((IF(APP_CIP_DRFRESI_CERT_DATE&lt;&gt;"",APP_CIP_DRFRESI_CERT_DATE,TODAY())-TBL_CIPDRFRESI_LOANPOOL[[#This Row],[SETTLEMENT_DATE]])&lt;91,TRUE)</f>
        <v>1</v>
      </c>
      <c r="AN83" s="27" t="b">
        <f>COUNTIFS(TBL_CIPDRFRESI_LOANPOOL[LOAN_ID],TBL_CIPDRFRESI_LOANPOOL[[#This Row],[LOAN_ID]],TBL_CIPDRFRESI_LOANPOOL[QUAL_OO_INCOME_MFI_PCT],"&gt;1.15")=0</f>
        <v>1</v>
      </c>
      <c r="AO8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3" s="27" t="b">
        <f>COUNTIFS(TBL_CIPDRFRESI_LOANPOOL[LOAN_ID],TBL_CIPDRFRESI_LOANPOOL[[#This Row],[LOAN_ID]],TBL_CIPDRFRESI_LOANPOOL[QUAL_NIE_FFEIC_MFI_PCT],"&gt;1.15")=0</f>
        <v>1</v>
      </c>
      <c r="AR83" s="29">
        <f>IF(TBL_CIPDRFRESI_LOANPOOL[[#This Row],[MULTIPROP_REC_COUNT]]&lt;&gt;"",TBL_CIPDRFRESI_LOANPOOL[[#This Row],[LOAN_AMOUNT]]/TBL_CIPDRFRESI_LOANPOOL[[#This Row],[MULTIPROP_REC_COUNT]],TBL_CIPDRFRESI_LOANPOOL[[#This Row],[LOAN_AMOUNT]])</f>
        <v>0</v>
      </c>
      <c r="AS83" s="29" t="b">
        <f>TBL_CIPDRFRESI_LOANPOOL[[#This Row],[MULTIPROP_REC_COUNT]]&gt;1</f>
        <v>0</v>
      </c>
      <c r="AT83" s="36">
        <f>IF(TBL_CIPDRFRESI_LOANPOOL[[#This Row],[LOAN_ID]]&lt;&gt;"",COUNTIF(TBL_CIPDRFRESI_LOANPOOL[LOAN_ID],TBL_CIPDRFRESI_LOANPOOL[[#This Row],[LOAN_ID]]),1)</f>
        <v>1</v>
      </c>
      <c r="AU83" s="36">
        <f>IFERROR(MATCH(TBL_CIPDRFRESI_LOANPOOL[[#This Row],[QUAL_METHOD]],RANGE_LOOKUP_QUALMETHODS_CIP_RESIDRF,0),-1)</f>
        <v>-1</v>
      </c>
      <c r="AV8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4" spans="2:53" ht="26.25" customHeight="1" x14ac:dyDescent="0.25">
      <c r="B84" s="25" t="str">
        <f>IF(TBL_CIPDRFRESI_LOANPOOL[[#This Row],[RECORD_STARTED]],IF(TBL_CIPDRFRESI_LOANPOOL[[#This Row],[ERROR_COUNT]]&gt;0,-1,IF(TBL_CIPDRFRESI_LOANPOOL[[#This Row],[REQ_FIELDS_POPULATED]],1,0)),"")</f>
        <v/>
      </c>
      <c r="C84" s="36">
        <f>ROW()-ROW(TBL_CIPDRFRESI_LOANPOOL[[#Headers],[ROW_ID]])</f>
        <v>68</v>
      </c>
      <c r="D84" s="55"/>
      <c r="E84" s="56"/>
      <c r="F84" s="57"/>
      <c r="G84" s="58"/>
      <c r="H84" s="120"/>
      <c r="I84" s="116"/>
      <c r="J84" s="55"/>
      <c r="K84" s="61"/>
      <c r="L84" s="62"/>
      <c r="M84" s="124"/>
      <c r="N84" s="122"/>
      <c r="O84" s="127" t="str">
        <f>IF(TBL_CIPDRFRESI_LOANPOOL[[#This Row],[HUD_MFI]]&lt;&gt;"",TBL_CIPDRFRESI_LOANPOOL[[#This Row],[HUD_MFI]]*1.15,"")</f>
        <v/>
      </c>
      <c r="P84" s="126"/>
      <c r="Q84" s="105"/>
      <c r="R84" s="107"/>
      <c r="S84" s="108" t="str">
        <f>IF(TBL_CIPDRFRESI_LOANPOOL[[#This Row],[MBS_FLAG]]="Yes",SUMIF(TBL_CIPDRFRESI_LOANPOOL[MBS_POOL_ID],TBL_CIPDRFRESI_LOANPOOL[[#This Row],[MBS_POOL_ID]],TBL_CIPDRFRESI_LOANPOOL[LOAN_AMOUNT_ADDR_PORTION]),"")</f>
        <v/>
      </c>
      <c r="T8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4" s="131"/>
      <c r="V84" s="122"/>
      <c r="W84" s="135" t="str">
        <f>IF(AND(TBL_CIPDRFRESI_LOANPOOL[[#This Row],[QUAL_METHOD]]='$DB.LOOKUP'!$AD$3,TBL_CIPDRFRESI_LOANPOOL[[#This Row],[QUAL_OO_ANNUAL_INCOME]]&lt;&gt;"",TBL_CIPDRFRESI_LOANPOOL[[#This Row],[HUD_MFI]]&lt;&gt;""),TBL_CIPDRFRESI_LOANPOOL[[#This Row],[QUAL_OO_ANNUAL_INCOME]]/TBL_CIPDRFRESI_LOANPOOL[[#This Row],[HUD_MFI]],"")</f>
        <v/>
      </c>
      <c r="X84" s="133" t="str">
        <f>IF(AND(TBL_CIPDRFRESI_LOANPOOL[[#This Row],[QUAL_METHOD]]='$DB.LOOKUP'!$AD$4,TBL_CIPDRFRESI_LOANPOOL[[#This Row],[HUD_MFI_115]]&lt;&gt;""),TBL_CIPDRFRESI_LOANPOOL[[#This Row],[HUD_MFI_115]] / 12 * 0.3,"")</f>
        <v/>
      </c>
      <c r="Y84" s="112" t="str">
        <f>IF(AND(TBL_CIPDRFRESI_LOANPOOL[[#This Row],[QUAL_METHOD]]='$DB.LOOKUP'!$AD$4,TBL_CIPDRFRESI_LOANPOOL[[#This Row],[LOAN_ID]]&lt;&gt;""),COUNTIF(TBL_QUAL_RENTROLL_UNITS[RENTROLL_LOAN_ID_PROP_ADDR],TBL_CIPDRFRESI_LOANPOOL[[#This Row],[LOAN_ID_PROP_ADDR]]),"")</f>
        <v/>
      </c>
      <c r="Z84" s="113" t="str">
        <f>IF(AND(TBL_CIPDRFRESI_LOANPOOL[[#This Row],[LOAN_ID]]&lt;&gt;"",TBL_CIPDRFRESI_LOANPOOL[[#This Row],[QUAL_METHOD]]='$DB.LOOKUP'!$AD$4),COUNTIFS(TBL_QUAL_RENTROLL_UNITS[RENTROLL_LOAN_ID_PROP_ADDR],TBL_CIPDRFRESI_LOANPOOL[[#This Row],[LOAN_ID_PROP_ADDR]],TBL_QUAL_RENTROLL_UNITS[RENTROLL_QUALUNIT_FLAG],"Yes"),"")</f>
        <v/>
      </c>
      <c r="AA84" s="111" t="str">
        <f>IF(AND(TBL_CIPDRFRESI_LOANPOOL[[#This Row],[QUAL_MRA_UNITS_TOTL]]&gt;0,TBL_CIPDRFRESI_LOANPOOL[[#This Row],[QUAL_MRA_UNITS_TOTL]]&lt;&gt;""),TBL_CIPDRFRESI_LOANPOOL[[#This Row],[QUAL_MRA_UNITS_QUALIFIED]]/TBL_CIPDRFRESI_LOANPOOL[[#This Row],[QUAL_MRA_UNITS_TOTL]],"")</f>
        <v/>
      </c>
      <c r="AB84" s="137" t="str">
        <f>IF(TBL_CIPDRFRESI_LOANPOOL[[#This Row],[QUAL_METHOD]]='$DB.LOOKUP'!$AD$4,HYPERLINK("#QUAL_RENTROLL!TARGET_TOP","View/Edit"),"")</f>
        <v/>
      </c>
      <c r="AC84" s="136" t="str">
        <f>IF(AND(TBL_CIPDRFRESI_LOANPOOL[[#This Row],[QUAL_METHOD]]='$DB.LOOKUP'!$AD$5,TBL_CIPDRFRESI_LOANPOOL[[#This Row],[LOAN_ID]]&lt;&gt;""),COUNTIF(TBL_QUAL_INCOMELISTING_UNITS[INCOMELISTING_LOAN_ID_PROP_ADDR],TBL_CIPDRFRESI_LOANPOOL[[#This Row],[LOAN_ID_PROP_ADDR]]),"")</f>
        <v/>
      </c>
      <c r="AD8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4" s="111" t="str">
        <f>IF(AND(TBL_CIPDRFRESI_LOANPOOL[[#This Row],[QUAL_MIE_UNITS_TOTL]]&gt;0,TBL_CIPDRFRESI_LOANPOOL[[#This Row],[QUAL_MIE_UNITS_TOTL]]&lt;&gt;""),TBL_CIPDRFRESI_LOANPOOL[[#This Row],[QUAL_MIE_UNITS_QUALIFIED]]/TBL_CIPDRFRESI_LOANPOOL[[#This Row],[QUAL_MIE_UNITS_TOTL]],"")</f>
        <v/>
      </c>
      <c r="AF84" s="138" t="str">
        <f>IF(TBL_CIPDRFRESI_LOANPOOL[[#This Row],[QUAL_METHOD]]='$DB.LOOKUP'!$AD$5,HYPERLINK("#QUAL_INCOMELISTING!TARGET_TOP","View/Edit"),"")</f>
        <v/>
      </c>
      <c r="AG84" s="122"/>
      <c r="AH84" s="103"/>
      <c r="AI8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4" s="70" t="str">
        <f>IF(TBL_CIPDRFRESI_LOANPOOL[[#This Row],[LOAN_ID]] = "","",TBL_CIPDRFRESI_LOANPOOL[[#This Row],[LOAN_ID]]&amp;" ("&amp;IF(TBL_CIPDRFRESI_LOANPOOL[[#This Row],[PROP_ADDR_STREET]]="","Address Not Defined",TBL_CIPDRFRESI_LOANPOOL[[#This Row],[PROP_ADDR_STREET]])&amp;")")</f>
        <v/>
      </c>
      <c r="AL8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4" s="27" t="b">
        <f ca="1">IFERROR((IF(APP_CIP_DRFRESI_CERT_DATE&lt;&gt;"",APP_CIP_DRFRESI_CERT_DATE,TODAY())-TBL_CIPDRFRESI_LOANPOOL[[#This Row],[SETTLEMENT_DATE]])&lt;91,TRUE)</f>
        <v>1</v>
      </c>
      <c r="AN84" s="27" t="b">
        <f>COUNTIFS(TBL_CIPDRFRESI_LOANPOOL[LOAN_ID],TBL_CIPDRFRESI_LOANPOOL[[#This Row],[LOAN_ID]],TBL_CIPDRFRESI_LOANPOOL[QUAL_OO_INCOME_MFI_PCT],"&gt;1.15")=0</f>
        <v>1</v>
      </c>
      <c r="AO8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4" s="27" t="b">
        <f>COUNTIFS(TBL_CIPDRFRESI_LOANPOOL[LOAN_ID],TBL_CIPDRFRESI_LOANPOOL[[#This Row],[LOAN_ID]],TBL_CIPDRFRESI_LOANPOOL[QUAL_NIE_FFEIC_MFI_PCT],"&gt;1.15")=0</f>
        <v>1</v>
      </c>
      <c r="AR84" s="29">
        <f>IF(TBL_CIPDRFRESI_LOANPOOL[[#This Row],[MULTIPROP_REC_COUNT]]&lt;&gt;"",TBL_CIPDRFRESI_LOANPOOL[[#This Row],[LOAN_AMOUNT]]/TBL_CIPDRFRESI_LOANPOOL[[#This Row],[MULTIPROP_REC_COUNT]],TBL_CIPDRFRESI_LOANPOOL[[#This Row],[LOAN_AMOUNT]])</f>
        <v>0</v>
      </c>
      <c r="AS84" s="29" t="b">
        <f>TBL_CIPDRFRESI_LOANPOOL[[#This Row],[MULTIPROP_REC_COUNT]]&gt;1</f>
        <v>0</v>
      </c>
      <c r="AT84" s="36">
        <f>IF(TBL_CIPDRFRESI_LOANPOOL[[#This Row],[LOAN_ID]]&lt;&gt;"",COUNTIF(TBL_CIPDRFRESI_LOANPOOL[LOAN_ID],TBL_CIPDRFRESI_LOANPOOL[[#This Row],[LOAN_ID]]),1)</f>
        <v>1</v>
      </c>
      <c r="AU84" s="36">
        <f>IFERROR(MATCH(TBL_CIPDRFRESI_LOANPOOL[[#This Row],[QUAL_METHOD]],RANGE_LOOKUP_QUALMETHODS_CIP_RESIDRF,0),-1)</f>
        <v>-1</v>
      </c>
      <c r="AV8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5" spans="2:53" ht="26.25" customHeight="1" x14ac:dyDescent="0.25">
      <c r="B85" s="25" t="str">
        <f>IF(TBL_CIPDRFRESI_LOANPOOL[[#This Row],[RECORD_STARTED]],IF(TBL_CIPDRFRESI_LOANPOOL[[#This Row],[ERROR_COUNT]]&gt;0,-1,IF(TBL_CIPDRFRESI_LOANPOOL[[#This Row],[REQ_FIELDS_POPULATED]],1,0)),"")</f>
        <v/>
      </c>
      <c r="C85" s="36">
        <f>ROW()-ROW(TBL_CIPDRFRESI_LOANPOOL[[#Headers],[ROW_ID]])</f>
        <v>69</v>
      </c>
      <c r="D85" s="55"/>
      <c r="E85" s="56"/>
      <c r="F85" s="57"/>
      <c r="G85" s="58"/>
      <c r="H85" s="120"/>
      <c r="I85" s="116"/>
      <c r="J85" s="55"/>
      <c r="K85" s="61"/>
      <c r="L85" s="62"/>
      <c r="M85" s="124"/>
      <c r="N85" s="122"/>
      <c r="O85" s="127" t="str">
        <f>IF(TBL_CIPDRFRESI_LOANPOOL[[#This Row],[HUD_MFI]]&lt;&gt;"",TBL_CIPDRFRESI_LOANPOOL[[#This Row],[HUD_MFI]]*1.15,"")</f>
        <v/>
      </c>
      <c r="P85" s="126"/>
      <c r="Q85" s="105"/>
      <c r="R85" s="107"/>
      <c r="S85" s="108" t="str">
        <f>IF(TBL_CIPDRFRESI_LOANPOOL[[#This Row],[MBS_FLAG]]="Yes",SUMIF(TBL_CIPDRFRESI_LOANPOOL[MBS_POOL_ID],TBL_CIPDRFRESI_LOANPOOL[[#This Row],[MBS_POOL_ID]],TBL_CIPDRFRESI_LOANPOOL[LOAN_AMOUNT_ADDR_PORTION]),"")</f>
        <v/>
      </c>
      <c r="T8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5" s="131"/>
      <c r="V85" s="122"/>
      <c r="W85" s="135" t="str">
        <f>IF(AND(TBL_CIPDRFRESI_LOANPOOL[[#This Row],[QUAL_METHOD]]='$DB.LOOKUP'!$AD$3,TBL_CIPDRFRESI_LOANPOOL[[#This Row],[QUAL_OO_ANNUAL_INCOME]]&lt;&gt;"",TBL_CIPDRFRESI_LOANPOOL[[#This Row],[HUD_MFI]]&lt;&gt;""),TBL_CIPDRFRESI_LOANPOOL[[#This Row],[QUAL_OO_ANNUAL_INCOME]]/TBL_CIPDRFRESI_LOANPOOL[[#This Row],[HUD_MFI]],"")</f>
        <v/>
      </c>
      <c r="X85" s="133" t="str">
        <f>IF(AND(TBL_CIPDRFRESI_LOANPOOL[[#This Row],[QUAL_METHOD]]='$DB.LOOKUP'!$AD$4,TBL_CIPDRFRESI_LOANPOOL[[#This Row],[HUD_MFI_115]]&lt;&gt;""),TBL_CIPDRFRESI_LOANPOOL[[#This Row],[HUD_MFI_115]] / 12 * 0.3,"")</f>
        <v/>
      </c>
      <c r="Y85" s="112" t="str">
        <f>IF(AND(TBL_CIPDRFRESI_LOANPOOL[[#This Row],[QUAL_METHOD]]='$DB.LOOKUP'!$AD$4,TBL_CIPDRFRESI_LOANPOOL[[#This Row],[LOAN_ID]]&lt;&gt;""),COUNTIF(TBL_QUAL_RENTROLL_UNITS[RENTROLL_LOAN_ID_PROP_ADDR],TBL_CIPDRFRESI_LOANPOOL[[#This Row],[LOAN_ID_PROP_ADDR]]),"")</f>
        <v/>
      </c>
      <c r="Z85" s="113" t="str">
        <f>IF(AND(TBL_CIPDRFRESI_LOANPOOL[[#This Row],[LOAN_ID]]&lt;&gt;"",TBL_CIPDRFRESI_LOANPOOL[[#This Row],[QUAL_METHOD]]='$DB.LOOKUP'!$AD$4),COUNTIFS(TBL_QUAL_RENTROLL_UNITS[RENTROLL_LOAN_ID_PROP_ADDR],TBL_CIPDRFRESI_LOANPOOL[[#This Row],[LOAN_ID_PROP_ADDR]],TBL_QUAL_RENTROLL_UNITS[RENTROLL_QUALUNIT_FLAG],"Yes"),"")</f>
        <v/>
      </c>
      <c r="AA85" s="111" t="str">
        <f>IF(AND(TBL_CIPDRFRESI_LOANPOOL[[#This Row],[QUAL_MRA_UNITS_TOTL]]&gt;0,TBL_CIPDRFRESI_LOANPOOL[[#This Row],[QUAL_MRA_UNITS_TOTL]]&lt;&gt;""),TBL_CIPDRFRESI_LOANPOOL[[#This Row],[QUAL_MRA_UNITS_QUALIFIED]]/TBL_CIPDRFRESI_LOANPOOL[[#This Row],[QUAL_MRA_UNITS_TOTL]],"")</f>
        <v/>
      </c>
      <c r="AB85" s="137" t="str">
        <f>IF(TBL_CIPDRFRESI_LOANPOOL[[#This Row],[QUAL_METHOD]]='$DB.LOOKUP'!$AD$4,HYPERLINK("#QUAL_RENTROLL!TARGET_TOP","View/Edit"),"")</f>
        <v/>
      </c>
      <c r="AC85" s="136" t="str">
        <f>IF(AND(TBL_CIPDRFRESI_LOANPOOL[[#This Row],[QUAL_METHOD]]='$DB.LOOKUP'!$AD$5,TBL_CIPDRFRESI_LOANPOOL[[#This Row],[LOAN_ID]]&lt;&gt;""),COUNTIF(TBL_QUAL_INCOMELISTING_UNITS[INCOMELISTING_LOAN_ID_PROP_ADDR],TBL_CIPDRFRESI_LOANPOOL[[#This Row],[LOAN_ID_PROP_ADDR]]),"")</f>
        <v/>
      </c>
      <c r="AD8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5" s="111" t="str">
        <f>IF(AND(TBL_CIPDRFRESI_LOANPOOL[[#This Row],[QUAL_MIE_UNITS_TOTL]]&gt;0,TBL_CIPDRFRESI_LOANPOOL[[#This Row],[QUAL_MIE_UNITS_TOTL]]&lt;&gt;""),TBL_CIPDRFRESI_LOANPOOL[[#This Row],[QUAL_MIE_UNITS_QUALIFIED]]/TBL_CIPDRFRESI_LOANPOOL[[#This Row],[QUAL_MIE_UNITS_TOTL]],"")</f>
        <v/>
      </c>
      <c r="AF85" s="138" t="str">
        <f>IF(TBL_CIPDRFRESI_LOANPOOL[[#This Row],[QUAL_METHOD]]='$DB.LOOKUP'!$AD$5,HYPERLINK("#QUAL_INCOMELISTING!TARGET_TOP","View/Edit"),"")</f>
        <v/>
      </c>
      <c r="AG85" s="122"/>
      <c r="AH85" s="103"/>
      <c r="AI8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5" s="70" t="str">
        <f>IF(TBL_CIPDRFRESI_LOANPOOL[[#This Row],[LOAN_ID]] = "","",TBL_CIPDRFRESI_LOANPOOL[[#This Row],[LOAN_ID]]&amp;" ("&amp;IF(TBL_CIPDRFRESI_LOANPOOL[[#This Row],[PROP_ADDR_STREET]]="","Address Not Defined",TBL_CIPDRFRESI_LOANPOOL[[#This Row],[PROP_ADDR_STREET]])&amp;")")</f>
        <v/>
      </c>
      <c r="AL8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5" s="27" t="b">
        <f ca="1">IFERROR((IF(APP_CIP_DRFRESI_CERT_DATE&lt;&gt;"",APP_CIP_DRFRESI_CERT_DATE,TODAY())-TBL_CIPDRFRESI_LOANPOOL[[#This Row],[SETTLEMENT_DATE]])&lt;91,TRUE)</f>
        <v>1</v>
      </c>
      <c r="AN85" s="27" t="b">
        <f>COUNTIFS(TBL_CIPDRFRESI_LOANPOOL[LOAN_ID],TBL_CIPDRFRESI_LOANPOOL[[#This Row],[LOAN_ID]],TBL_CIPDRFRESI_LOANPOOL[QUAL_OO_INCOME_MFI_PCT],"&gt;1.15")=0</f>
        <v>1</v>
      </c>
      <c r="AO8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5" s="27" t="b">
        <f>COUNTIFS(TBL_CIPDRFRESI_LOANPOOL[LOAN_ID],TBL_CIPDRFRESI_LOANPOOL[[#This Row],[LOAN_ID]],TBL_CIPDRFRESI_LOANPOOL[QUAL_NIE_FFEIC_MFI_PCT],"&gt;1.15")=0</f>
        <v>1</v>
      </c>
      <c r="AR85" s="29">
        <f>IF(TBL_CIPDRFRESI_LOANPOOL[[#This Row],[MULTIPROP_REC_COUNT]]&lt;&gt;"",TBL_CIPDRFRESI_LOANPOOL[[#This Row],[LOAN_AMOUNT]]/TBL_CIPDRFRESI_LOANPOOL[[#This Row],[MULTIPROP_REC_COUNT]],TBL_CIPDRFRESI_LOANPOOL[[#This Row],[LOAN_AMOUNT]])</f>
        <v>0</v>
      </c>
      <c r="AS85" s="29" t="b">
        <f>TBL_CIPDRFRESI_LOANPOOL[[#This Row],[MULTIPROP_REC_COUNT]]&gt;1</f>
        <v>0</v>
      </c>
      <c r="AT85" s="36">
        <f>IF(TBL_CIPDRFRESI_LOANPOOL[[#This Row],[LOAN_ID]]&lt;&gt;"",COUNTIF(TBL_CIPDRFRESI_LOANPOOL[LOAN_ID],TBL_CIPDRFRESI_LOANPOOL[[#This Row],[LOAN_ID]]),1)</f>
        <v>1</v>
      </c>
      <c r="AU85" s="36">
        <f>IFERROR(MATCH(TBL_CIPDRFRESI_LOANPOOL[[#This Row],[QUAL_METHOD]],RANGE_LOOKUP_QUALMETHODS_CIP_RESIDRF,0),-1)</f>
        <v>-1</v>
      </c>
      <c r="AV8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6" spans="2:53" ht="26.25" customHeight="1" x14ac:dyDescent="0.25">
      <c r="B86" s="25" t="str">
        <f>IF(TBL_CIPDRFRESI_LOANPOOL[[#This Row],[RECORD_STARTED]],IF(TBL_CIPDRFRESI_LOANPOOL[[#This Row],[ERROR_COUNT]]&gt;0,-1,IF(TBL_CIPDRFRESI_LOANPOOL[[#This Row],[REQ_FIELDS_POPULATED]],1,0)),"")</f>
        <v/>
      </c>
      <c r="C86" s="36">
        <f>ROW()-ROW(TBL_CIPDRFRESI_LOANPOOL[[#Headers],[ROW_ID]])</f>
        <v>70</v>
      </c>
      <c r="D86" s="55"/>
      <c r="E86" s="56"/>
      <c r="F86" s="57"/>
      <c r="G86" s="58"/>
      <c r="H86" s="120"/>
      <c r="I86" s="116"/>
      <c r="J86" s="55"/>
      <c r="K86" s="61"/>
      <c r="L86" s="62"/>
      <c r="M86" s="124"/>
      <c r="N86" s="122"/>
      <c r="O86" s="127" t="str">
        <f>IF(TBL_CIPDRFRESI_LOANPOOL[[#This Row],[HUD_MFI]]&lt;&gt;"",TBL_CIPDRFRESI_LOANPOOL[[#This Row],[HUD_MFI]]*1.15,"")</f>
        <v/>
      </c>
      <c r="P86" s="126"/>
      <c r="Q86" s="105"/>
      <c r="R86" s="107"/>
      <c r="S86" s="108" t="str">
        <f>IF(TBL_CIPDRFRESI_LOANPOOL[[#This Row],[MBS_FLAG]]="Yes",SUMIF(TBL_CIPDRFRESI_LOANPOOL[MBS_POOL_ID],TBL_CIPDRFRESI_LOANPOOL[[#This Row],[MBS_POOL_ID]],TBL_CIPDRFRESI_LOANPOOL[LOAN_AMOUNT_ADDR_PORTION]),"")</f>
        <v/>
      </c>
      <c r="T8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6" s="131"/>
      <c r="V86" s="122"/>
      <c r="W86" s="135" t="str">
        <f>IF(AND(TBL_CIPDRFRESI_LOANPOOL[[#This Row],[QUAL_METHOD]]='$DB.LOOKUP'!$AD$3,TBL_CIPDRFRESI_LOANPOOL[[#This Row],[QUAL_OO_ANNUAL_INCOME]]&lt;&gt;"",TBL_CIPDRFRESI_LOANPOOL[[#This Row],[HUD_MFI]]&lt;&gt;""),TBL_CIPDRFRESI_LOANPOOL[[#This Row],[QUAL_OO_ANNUAL_INCOME]]/TBL_CIPDRFRESI_LOANPOOL[[#This Row],[HUD_MFI]],"")</f>
        <v/>
      </c>
      <c r="X86" s="133" t="str">
        <f>IF(AND(TBL_CIPDRFRESI_LOANPOOL[[#This Row],[QUAL_METHOD]]='$DB.LOOKUP'!$AD$4,TBL_CIPDRFRESI_LOANPOOL[[#This Row],[HUD_MFI_115]]&lt;&gt;""),TBL_CIPDRFRESI_LOANPOOL[[#This Row],[HUD_MFI_115]] / 12 * 0.3,"")</f>
        <v/>
      </c>
      <c r="Y86" s="112" t="str">
        <f>IF(AND(TBL_CIPDRFRESI_LOANPOOL[[#This Row],[QUAL_METHOD]]='$DB.LOOKUP'!$AD$4,TBL_CIPDRFRESI_LOANPOOL[[#This Row],[LOAN_ID]]&lt;&gt;""),COUNTIF(TBL_QUAL_RENTROLL_UNITS[RENTROLL_LOAN_ID_PROP_ADDR],TBL_CIPDRFRESI_LOANPOOL[[#This Row],[LOAN_ID_PROP_ADDR]]),"")</f>
        <v/>
      </c>
      <c r="Z86" s="113" t="str">
        <f>IF(AND(TBL_CIPDRFRESI_LOANPOOL[[#This Row],[LOAN_ID]]&lt;&gt;"",TBL_CIPDRFRESI_LOANPOOL[[#This Row],[QUAL_METHOD]]='$DB.LOOKUP'!$AD$4),COUNTIFS(TBL_QUAL_RENTROLL_UNITS[RENTROLL_LOAN_ID_PROP_ADDR],TBL_CIPDRFRESI_LOANPOOL[[#This Row],[LOAN_ID_PROP_ADDR]],TBL_QUAL_RENTROLL_UNITS[RENTROLL_QUALUNIT_FLAG],"Yes"),"")</f>
        <v/>
      </c>
      <c r="AA86" s="111" t="str">
        <f>IF(AND(TBL_CIPDRFRESI_LOANPOOL[[#This Row],[QUAL_MRA_UNITS_TOTL]]&gt;0,TBL_CIPDRFRESI_LOANPOOL[[#This Row],[QUAL_MRA_UNITS_TOTL]]&lt;&gt;""),TBL_CIPDRFRESI_LOANPOOL[[#This Row],[QUAL_MRA_UNITS_QUALIFIED]]/TBL_CIPDRFRESI_LOANPOOL[[#This Row],[QUAL_MRA_UNITS_TOTL]],"")</f>
        <v/>
      </c>
      <c r="AB86" s="137" t="str">
        <f>IF(TBL_CIPDRFRESI_LOANPOOL[[#This Row],[QUAL_METHOD]]='$DB.LOOKUP'!$AD$4,HYPERLINK("#QUAL_RENTROLL!TARGET_TOP","View/Edit"),"")</f>
        <v/>
      </c>
      <c r="AC86" s="136" t="str">
        <f>IF(AND(TBL_CIPDRFRESI_LOANPOOL[[#This Row],[QUAL_METHOD]]='$DB.LOOKUP'!$AD$5,TBL_CIPDRFRESI_LOANPOOL[[#This Row],[LOAN_ID]]&lt;&gt;""),COUNTIF(TBL_QUAL_INCOMELISTING_UNITS[INCOMELISTING_LOAN_ID_PROP_ADDR],TBL_CIPDRFRESI_LOANPOOL[[#This Row],[LOAN_ID_PROP_ADDR]]),"")</f>
        <v/>
      </c>
      <c r="AD8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6" s="111" t="str">
        <f>IF(AND(TBL_CIPDRFRESI_LOANPOOL[[#This Row],[QUAL_MIE_UNITS_TOTL]]&gt;0,TBL_CIPDRFRESI_LOANPOOL[[#This Row],[QUAL_MIE_UNITS_TOTL]]&lt;&gt;""),TBL_CIPDRFRESI_LOANPOOL[[#This Row],[QUAL_MIE_UNITS_QUALIFIED]]/TBL_CIPDRFRESI_LOANPOOL[[#This Row],[QUAL_MIE_UNITS_TOTL]],"")</f>
        <v/>
      </c>
      <c r="AF86" s="138" t="str">
        <f>IF(TBL_CIPDRFRESI_LOANPOOL[[#This Row],[QUAL_METHOD]]='$DB.LOOKUP'!$AD$5,HYPERLINK("#QUAL_INCOMELISTING!TARGET_TOP","View/Edit"),"")</f>
        <v/>
      </c>
      <c r="AG86" s="122"/>
      <c r="AH86" s="103"/>
      <c r="AI8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6" s="70" t="str">
        <f>IF(TBL_CIPDRFRESI_LOANPOOL[[#This Row],[LOAN_ID]] = "","",TBL_CIPDRFRESI_LOANPOOL[[#This Row],[LOAN_ID]]&amp;" ("&amp;IF(TBL_CIPDRFRESI_LOANPOOL[[#This Row],[PROP_ADDR_STREET]]="","Address Not Defined",TBL_CIPDRFRESI_LOANPOOL[[#This Row],[PROP_ADDR_STREET]])&amp;")")</f>
        <v/>
      </c>
      <c r="AL8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6" s="27" t="b">
        <f ca="1">IFERROR((IF(APP_CIP_DRFRESI_CERT_DATE&lt;&gt;"",APP_CIP_DRFRESI_CERT_DATE,TODAY())-TBL_CIPDRFRESI_LOANPOOL[[#This Row],[SETTLEMENT_DATE]])&lt;91,TRUE)</f>
        <v>1</v>
      </c>
      <c r="AN86" s="27" t="b">
        <f>COUNTIFS(TBL_CIPDRFRESI_LOANPOOL[LOAN_ID],TBL_CIPDRFRESI_LOANPOOL[[#This Row],[LOAN_ID]],TBL_CIPDRFRESI_LOANPOOL[QUAL_OO_INCOME_MFI_PCT],"&gt;1.15")=0</f>
        <v>1</v>
      </c>
      <c r="AO8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6" s="27" t="b">
        <f>COUNTIFS(TBL_CIPDRFRESI_LOANPOOL[LOAN_ID],TBL_CIPDRFRESI_LOANPOOL[[#This Row],[LOAN_ID]],TBL_CIPDRFRESI_LOANPOOL[QUAL_NIE_FFEIC_MFI_PCT],"&gt;1.15")=0</f>
        <v>1</v>
      </c>
      <c r="AR86" s="29">
        <f>IF(TBL_CIPDRFRESI_LOANPOOL[[#This Row],[MULTIPROP_REC_COUNT]]&lt;&gt;"",TBL_CIPDRFRESI_LOANPOOL[[#This Row],[LOAN_AMOUNT]]/TBL_CIPDRFRESI_LOANPOOL[[#This Row],[MULTIPROP_REC_COUNT]],TBL_CIPDRFRESI_LOANPOOL[[#This Row],[LOAN_AMOUNT]])</f>
        <v>0</v>
      </c>
      <c r="AS86" s="29" t="b">
        <f>TBL_CIPDRFRESI_LOANPOOL[[#This Row],[MULTIPROP_REC_COUNT]]&gt;1</f>
        <v>0</v>
      </c>
      <c r="AT86" s="36">
        <f>IF(TBL_CIPDRFRESI_LOANPOOL[[#This Row],[LOAN_ID]]&lt;&gt;"",COUNTIF(TBL_CIPDRFRESI_LOANPOOL[LOAN_ID],TBL_CIPDRFRESI_LOANPOOL[[#This Row],[LOAN_ID]]),1)</f>
        <v>1</v>
      </c>
      <c r="AU86" s="36">
        <f>IFERROR(MATCH(TBL_CIPDRFRESI_LOANPOOL[[#This Row],[QUAL_METHOD]],RANGE_LOOKUP_QUALMETHODS_CIP_RESIDRF,0),-1)</f>
        <v>-1</v>
      </c>
      <c r="AV8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7" spans="2:53" ht="26.25" customHeight="1" x14ac:dyDescent="0.25">
      <c r="B87" s="25" t="str">
        <f>IF(TBL_CIPDRFRESI_LOANPOOL[[#This Row],[RECORD_STARTED]],IF(TBL_CIPDRFRESI_LOANPOOL[[#This Row],[ERROR_COUNT]]&gt;0,-1,IF(TBL_CIPDRFRESI_LOANPOOL[[#This Row],[REQ_FIELDS_POPULATED]],1,0)),"")</f>
        <v/>
      </c>
      <c r="C87" s="36">
        <f>ROW()-ROW(TBL_CIPDRFRESI_LOANPOOL[[#Headers],[ROW_ID]])</f>
        <v>71</v>
      </c>
      <c r="D87" s="55"/>
      <c r="E87" s="56"/>
      <c r="F87" s="57"/>
      <c r="G87" s="58"/>
      <c r="H87" s="120"/>
      <c r="I87" s="116"/>
      <c r="J87" s="55"/>
      <c r="K87" s="61"/>
      <c r="L87" s="62"/>
      <c r="M87" s="124"/>
      <c r="N87" s="122"/>
      <c r="O87" s="127" t="str">
        <f>IF(TBL_CIPDRFRESI_LOANPOOL[[#This Row],[HUD_MFI]]&lt;&gt;"",TBL_CIPDRFRESI_LOANPOOL[[#This Row],[HUD_MFI]]*1.15,"")</f>
        <v/>
      </c>
      <c r="P87" s="126"/>
      <c r="Q87" s="105"/>
      <c r="R87" s="107"/>
      <c r="S87" s="108" t="str">
        <f>IF(TBL_CIPDRFRESI_LOANPOOL[[#This Row],[MBS_FLAG]]="Yes",SUMIF(TBL_CIPDRFRESI_LOANPOOL[MBS_POOL_ID],TBL_CIPDRFRESI_LOANPOOL[[#This Row],[MBS_POOL_ID]],TBL_CIPDRFRESI_LOANPOOL[LOAN_AMOUNT_ADDR_PORTION]),"")</f>
        <v/>
      </c>
      <c r="T8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7" s="131"/>
      <c r="V87" s="122"/>
      <c r="W87" s="135" t="str">
        <f>IF(AND(TBL_CIPDRFRESI_LOANPOOL[[#This Row],[QUAL_METHOD]]='$DB.LOOKUP'!$AD$3,TBL_CIPDRFRESI_LOANPOOL[[#This Row],[QUAL_OO_ANNUAL_INCOME]]&lt;&gt;"",TBL_CIPDRFRESI_LOANPOOL[[#This Row],[HUD_MFI]]&lt;&gt;""),TBL_CIPDRFRESI_LOANPOOL[[#This Row],[QUAL_OO_ANNUAL_INCOME]]/TBL_CIPDRFRESI_LOANPOOL[[#This Row],[HUD_MFI]],"")</f>
        <v/>
      </c>
      <c r="X87" s="133" t="str">
        <f>IF(AND(TBL_CIPDRFRESI_LOANPOOL[[#This Row],[QUAL_METHOD]]='$DB.LOOKUP'!$AD$4,TBL_CIPDRFRESI_LOANPOOL[[#This Row],[HUD_MFI_115]]&lt;&gt;""),TBL_CIPDRFRESI_LOANPOOL[[#This Row],[HUD_MFI_115]] / 12 * 0.3,"")</f>
        <v/>
      </c>
      <c r="Y87" s="112" t="str">
        <f>IF(AND(TBL_CIPDRFRESI_LOANPOOL[[#This Row],[QUAL_METHOD]]='$DB.LOOKUP'!$AD$4,TBL_CIPDRFRESI_LOANPOOL[[#This Row],[LOAN_ID]]&lt;&gt;""),COUNTIF(TBL_QUAL_RENTROLL_UNITS[RENTROLL_LOAN_ID_PROP_ADDR],TBL_CIPDRFRESI_LOANPOOL[[#This Row],[LOAN_ID_PROP_ADDR]]),"")</f>
        <v/>
      </c>
      <c r="Z87" s="113" t="str">
        <f>IF(AND(TBL_CIPDRFRESI_LOANPOOL[[#This Row],[LOAN_ID]]&lt;&gt;"",TBL_CIPDRFRESI_LOANPOOL[[#This Row],[QUAL_METHOD]]='$DB.LOOKUP'!$AD$4),COUNTIFS(TBL_QUAL_RENTROLL_UNITS[RENTROLL_LOAN_ID_PROP_ADDR],TBL_CIPDRFRESI_LOANPOOL[[#This Row],[LOAN_ID_PROP_ADDR]],TBL_QUAL_RENTROLL_UNITS[RENTROLL_QUALUNIT_FLAG],"Yes"),"")</f>
        <v/>
      </c>
      <c r="AA87" s="111" t="str">
        <f>IF(AND(TBL_CIPDRFRESI_LOANPOOL[[#This Row],[QUAL_MRA_UNITS_TOTL]]&gt;0,TBL_CIPDRFRESI_LOANPOOL[[#This Row],[QUAL_MRA_UNITS_TOTL]]&lt;&gt;""),TBL_CIPDRFRESI_LOANPOOL[[#This Row],[QUAL_MRA_UNITS_QUALIFIED]]/TBL_CIPDRFRESI_LOANPOOL[[#This Row],[QUAL_MRA_UNITS_TOTL]],"")</f>
        <v/>
      </c>
      <c r="AB87" s="137" t="str">
        <f>IF(TBL_CIPDRFRESI_LOANPOOL[[#This Row],[QUAL_METHOD]]='$DB.LOOKUP'!$AD$4,HYPERLINK("#QUAL_RENTROLL!TARGET_TOP","View/Edit"),"")</f>
        <v/>
      </c>
      <c r="AC87" s="136" t="str">
        <f>IF(AND(TBL_CIPDRFRESI_LOANPOOL[[#This Row],[QUAL_METHOD]]='$DB.LOOKUP'!$AD$5,TBL_CIPDRFRESI_LOANPOOL[[#This Row],[LOAN_ID]]&lt;&gt;""),COUNTIF(TBL_QUAL_INCOMELISTING_UNITS[INCOMELISTING_LOAN_ID_PROP_ADDR],TBL_CIPDRFRESI_LOANPOOL[[#This Row],[LOAN_ID_PROP_ADDR]]),"")</f>
        <v/>
      </c>
      <c r="AD8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7" s="111" t="str">
        <f>IF(AND(TBL_CIPDRFRESI_LOANPOOL[[#This Row],[QUAL_MIE_UNITS_TOTL]]&gt;0,TBL_CIPDRFRESI_LOANPOOL[[#This Row],[QUAL_MIE_UNITS_TOTL]]&lt;&gt;""),TBL_CIPDRFRESI_LOANPOOL[[#This Row],[QUAL_MIE_UNITS_QUALIFIED]]/TBL_CIPDRFRESI_LOANPOOL[[#This Row],[QUAL_MIE_UNITS_TOTL]],"")</f>
        <v/>
      </c>
      <c r="AF87" s="138" t="str">
        <f>IF(TBL_CIPDRFRESI_LOANPOOL[[#This Row],[QUAL_METHOD]]='$DB.LOOKUP'!$AD$5,HYPERLINK("#QUAL_INCOMELISTING!TARGET_TOP","View/Edit"),"")</f>
        <v/>
      </c>
      <c r="AG87" s="122"/>
      <c r="AH87" s="103"/>
      <c r="AI8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7" s="70" t="str">
        <f>IF(TBL_CIPDRFRESI_LOANPOOL[[#This Row],[LOAN_ID]] = "","",TBL_CIPDRFRESI_LOANPOOL[[#This Row],[LOAN_ID]]&amp;" ("&amp;IF(TBL_CIPDRFRESI_LOANPOOL[[#This Row],[PROP_ADDR_STREET]]="","Address Not Defined",TBL_CIPDRFRESI_LOANPOOL[[#This Row],[PROP_ADDR_STREET]])&amp;")")</f>
        <v/>
      </c>
      <c r="AL8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7" s="27" t="b">
        <f ca="1">IFERROR((IF(APP_CIP_DRFRESI_CERT_DATE&lt;&gt;"",APP_CIP_DRFRESI_CERT_DATE,TODAY())-TBL_CIPDRFRESI_LOANPOOL[[#This Row],[SETTLEMENT_DATE]])&lt;91,TRUE)</f>
        <v>1</v>
      </c>
      <c r="AN87" s="27" t="b">
        <f>COUNTIFS(TBL_CIPDRFRESI_LOANPOOL[LOAN_ID],TBL_CIPDRFRESI_LOANPOOL[[#This Row],[LOAN_ID]],TBL_CIPDRFRESI_LOANPOOL[QUAL_OO_INCOME_MFI_PCT],"&gt;1.15")=0</f>
        <v>1</v>
      </c>
      <c r="AO8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7" s="27" t="b">
        <f>COUNTIFS(TBL_CIPDRFRESI_LOANPOOL[LOAN_ID],TBL_CIPDRFRESI_LOANPOOL[[#This Row],[LOAN_ID]],TBL_CIPDRFRESI_LOANPOOL[QUAL_NIE_FFEIC_MFI_PCT],"&gt;1.15")=0</f>
        <v>1</v>
      </c>
      <c r="AR87" s="29">
        <f>IF(TBL_CIPDRFRESI_LOANPOOL[[#This Row],[MULTIPROP_REC_COUNT]]&lt;&gt;"",TBL_CIPDRFRESI_LOANPOOL[[#This Row],[LOAN_AMOUNT]]/TBL_CIPDRFRESI_LOANPOOL[[#This Row],[MULTIPROP_REC_COUNT]],TBL_CIPDRFRESI_LOANPOOL[[#This Row],[LOAN_AMOUNT]])</f>
        <v>0</v>
      </c>
      <c r="AS87" s="29" t="b">
        <f>TBL_CIPDRFRESI_LOANPOOL[[#This Row],[MULTIPROP_REC_COUNT]]&gt;1</f>
        <v>0</v>
      </c>
      <c r="AT87" s="36">
        <f>IF(TBL_CIPDRFRESI_LOANPOOL[[#This Row],[LOAN_ID]]&lt;&gt;"",COUNTIF(TBL_CIPDRFRESI_LOANPOOL[LOAN_ID],TBL_CIPDRFRESI_LOANPOOL[[#This Row],[LOAN_ID]]),1)</f>
        <v>1</v>
      </c>
      <c r="AU87" s="36">
        <f>IFERROR(MATCH(TBL_CIPDRFRESI_LOANPOOL[[#This Row],[QUAL_METHOD]],RANGE_LOOKUP_QUALMETHODS_CIP_RESIDRF,0),-1)</f>
        <v>-1</v>
      </c>
      <c r="AV8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8" spans="2:53" ht="26.25" customHeight="1" x14ac:dyDescent="0.25">
      <c r="B88" s="25" t="str">
        <f>IF(TBL_CIPDRFRESI_LOANPOOL[[#This Row],[RECORD_STARTED]],IF(TBL_CIPDRFRESI_LOANPOOL[[#This Row],[ERROR_COUNT]]&gt;0,-1,IF(TBL_CIPDRFRESI_LOANPOOL[[#This Row],[REQ_FIELDS_POPULATED]],1,0)),"")</f>
        <v/>
      </c>
      <c r="C88" s="36">
        <f>ROW()-ROW(TBL_CIPDRFRESI_LOANPOOL[[#Headers],[ROW_ID]])</f>
        <v>72</v>
      </c>
      <c r="D88" s="55"/>
      <c r="E88" s="56"/>
      <c r="F88" s="57"/>
      <c r="G88" s="58"/>
      <c r="H88" s="120"/>
      <c r="I88" s="116"/>
      <c r="J88" s="55"/>
      <c r="K88" s="61"/>
      <c r="L88" s="62"/>
      <c r="M88" s="124"/>
      <c r="N88" s="122"/>
      <c r="O88" s="127" t="str">
        <f>IF(TBL_CIPDRFRESI_LOANPOOL[[#This Row],[HUD_MFI]]&lt;&gt;"",TBL_CIPDRFRESI_LOANPOOL[[#This Row],[HUD_MFI]]*1.15,"")</f>
        <v/>
      </c>
      <c r="P88" s="126"/>
      <c r="Q88" s="105"/>
      <c r="R88" s="107"/>
      <c r="S88" s="108" t="str">
        <f>IF(TBL_CIPDRFRESI_LOANPOOL[[#This Row],[MBS_FLAG]]="Yes",SUMIF(TBL_CIPDRFRESI_LOANPOOL[MBS_POOL_ID],TBL_CIPDRFRESI_LOANPOOL[[#This Row],[MBS_POOL_ID]],TBL_CIPDRFRESI_LOANPOOL[LOAN_AMOUNT_ADDR_PORTION]),"")</f>
        <v/>
      </c>
      <c r="T8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8" s="131"/>
      <c r="V88" s="122"/>
      <c r="W88" s="135" t="str">
        <f>IF(AND(TBL_CIPDRFRESI_LOANPOOL[[#This Row],[QUAL_METHOD]]='$DB.LOOKUP'!$AD$3,TBL_CIPDRFRESI_LOANPOOL[[#This Row],[QUAL_OO_ANNUAL_INCOME]]&lt;&gt;"",TBL_CIPDRFRESI_LOANPOOL[[#This Row],[HUD_MFI]]&lt;&gt;""),TBL_CIPDRFRESI_LOANPOOL[[#This Row],[QUAL_OO_ANNUAL_INCOME]]/TBL_CIPDRFRESI_LOANPOOL[[#This Row],[HUD_MFI]],"")</f>
        <v/>
      </c>
      <c r="X88" s="133" t="str">
        <f>IF(AND(TBL_CIPDRFRESI_LOANPOOL[[#This Row],[QUAL_METHOD]]='$DB.LOOKUP'!$AD$4,TBL_CIPDRFRESI_LOANPOOL[[#This Row],[HUD_MFI_115]]&lt;&gt;""),TBL_CIPDRFRESI_LOANPOOL[[#This Row],[HUD_MFI_115]] / 12 * 0.3,"")</f>
        <v/>
      </c>
      <c r="Y88" s="112" t="str">
        <f>IF(AND(TBL_CIPDRFRESI_LOANPOOL[[#This Row],[QUAL_METHOD]]='$DB.LOOKUP'!$AD$4,TBL_CIPDRFRESI_LOANPOOL[[#This Row],[LOAN_ID]]&lt;&gt;""),COUNTIF(TBL_QUAL_RENTROLL_UNITS[RENTROLL_LOAN_ID_PROP_ADDR],TBL_CIPDRFRESI_LOANPOOL[[#This Row],[LOAN_ID_PROP_ADDR]]),"")</f>
        <v/>
      </c>
      <c r="Z88" s="113" t="str">
        <f>IF(AND(TBL_CIPDRFRESI_LOANPOOL[[#This Row],[LOAN_ID]]&lt;&gt;"",TBL_CIPDRFRESI_LOANPOOL[[#This Row],[QUAL_METHOD]]='$DB.LOOKUP'!$AD$4),COUNTIFS(TBL_QUAL_RENTROLL_UNITS[RENTROLL_LOAN_ID_PROP_ADDR],TBL_CIPDRFRESI_LOANPOOL[[#This Row],[LOAN_ID_PROP_ADDR]],TBL_QUAL_RENTROLL_UNITS[RENTROLL_QUALUNIT_FLAG],"Yes"),"")</f>
        <v/>
      </c>
      <c r="AA88" s="111" t="str">
        <f>IF(AND(TBL_CIPDRFRESI_LOANPOOL[[#This Row],[QUAL_MRA_UNITS_TOTL]]&gt;0,TBL_CIPDRFRESI_LOANPOOL[[#This Row],[QUAL_MRA_UNITS_TOTL]]&lt;&gt;""),TBL_CIPDRFRESI_LOANPOOL[[#This Row],[QUAL_MRA_UNITS_QUALIFIED]]/TBL_CIPDRFRESI_LOANPOOL[[#This Row],[QUAL_MRA_UNITS_TOTL]],"")</f>
        <v/>
      </c>
      <c r="AB88" s="137" t="str">
        <f>IF(TBL_CIPDRFRESI_LOANPOOL[[#This Row],[QUAL_METHOD]]='$DB.LOOKUP'!$AD$4,HYPERLINK("#QUAL_RENTROLL!TARGET_TOP","View/Edit"),"")</f>
        <v/>
      </c>
      <c r="AC88" s="136" t="str">
        <f>IF(AND(TBL_CIPDRFRESI_LOANPOOL[[#This Row],[QUAL_METHOD]]='$DB.LOOKUP'!$AD$5,TBL_CIPDRFRESI_LOANPOOL[[#This Row],[LOAN_ID]]&lt;&gt;""),COUNTIF(TBL_QUAL_INCOMELISTING_UNITS[INCOMELISTING_LOAN_ID_PROP_ADDR],TBL_CIPDRFRESI_LOANPOOL[[#This Row],[LOAN_ID_PROP_ADDR]]),"")</f>
        <v/>
      </c>
      <c r="AD8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8" s="111" t="str">
        <f>IF(AND(TBL_CIPDRFRESI_LOANPOOL[[#This Row],[QUAL_MIE_UNITS_TOTL]]&gt;0,TBL_CIPDRFRESI_LOANPOOL[[#This Row],[QUAL_MIE_UNITS_TOTL]]&lt;&gt;""),TBL_CIPDRFRESI_LOANPOOL[[#This Row],[QUAL_MIE_UNITS_QUALIFIED]]/TBL_CIPDRFRESI_LOANPOOL[[#This Row],[QUAL_MIE_UNITS_TOTL]],"")</f>
        <v/>
      </c>
      <c r="AF88" s="138" t="str">
        <f>IF(TBL_CIPDRFRESI_LOANPOOL[[#This Row],[QUAL_METHOD]]='$DB.LOOKUP'!$AD$5,HYPERLINK("#QUAL_INCOMELISTING!TARGET_TOP","View/Edit"),"")</f>
        <v/>
      </c>
      <c r="AG88" s="122"/>
      <c r="AH88" s="103"/>
      <c r="AI8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8" s="70" t="str">
        <f>IF(TBL_CIPDRFRESI_LOANPOOL[[#This Row],[LOAN_ID]] = "","",TBL_CIPDRFRESI_LOANPOOL[[#This Row],[LOAN_ID]]&amp;" ("&amp;IF(TBL_CIPDRFRESI_LOANPOOL[[#This Row],[PROP_ADDR_STREET]]="","Address Not Defined",TBL_CIPDRFRESI_LOANPOOL[[#This Row],[PROP_ADDR_STREET]])&amp;")")</f>
        <v/>
      </c>
      <c r="AL8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8" s="27" t="b">
        <f ca="1">IFERROR((IF(APP_CIP_DRFRESI_CERT_DATE&lt;&gt;"",APP_CIP_DRFRESI_CERT_DATE,TODAY())-TBL_CIPDRFRESI_LOANPOOL[[#This Row],[SETTLEMENT_DATE]])&lt;91,TRUE)</f>
        <v>1</v>
      </c>
      <c r="AN88" s="27" t="b">
        <f>COUNTIFS(TBL_CIPDRFRESI_LOANPOOL[LOAN_ID],TBL_CIPDRFRESI_LOANPOOL[[#This Row],[LOAN_ID]],TBL_CIPDRFRESI_LOANPOOL[QUAL_OO_INCOME_MFI_PCT],"&gt;1.15")=0</f>
        <v>1</v>
      </c>
      <c r="AO8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8" s="27" t="b">
        <f>COUNTIFS(TBL_CIPDRFRESI_LOANPOOL[LOAN_ID],TBL_CIPDRFRESI_LOANPOOL[[#This Row],[LOAN_ID]],TBL_CIPDRFRESI_LOANPOOL[QUAL_NIE_FFEIC_MFI_PCT],"&gt;1.15")=0</f>
        <v>1</v>
      </c>
      <c r="AR88" s="29">
        <f>IF(TBL_CIPDRFRESI_LOANPOOL[[#This Row],[MULTIPROP_REC_COUNT]]&lt;&gt;"",TBL_CIPDRFRESI_LOANPOOL[[#This Row],[LOAN_AMOUNT]]/TBL_CIPDRFRESI_LOANPOOL[[#This Row],[MULTIPROP_REC_COUNT]],TBL_CIPDRFRESI_LOANPOOL[[#This Row],[LOAN_AMOUNT]])</f>
        <v>0</v>
      </c>
      <c r="AS88" s="29" t="b">
        <f>TBL_CIPDRFRESI_LOANPOOL[[#This Row],[MULTIPROP_REC_COUNT]]&gt;1</f>
        <v>0</v>
      </c>
      <c r="AT88" s="36">
        <f>IF(TBL_CIPDRFRESI_LOANPOOL[[#This Row],[LOAN_ID]]&lt;&gt;"",COUNTIF(TBL_CIPDRFRESI_LOANPOOL[LOAN_ID],TBL_CIPDRFRESI_LOANPOOL[[#This Row],[LOAN_ID]]),1)</f>
        <v>1</v>
      </c>
      <c r="AU88" s="36">
        <f>IFERROR(MATCH(TBL_CIPDRFRESI_LOANPOOL[[#This Row],[QUAL_METHOD]],RANGE_LOOKUP_QUALMETHODS_CIP_RESIDRF,0),-1)</f>
        <v>-1</v>
      </c>
      <c r="AV8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9" spans="2:53" ht="26.25" customHeight="1" x14ac:dyDescent="0.25">
      <c r="B89" s="25" t="str">
        <f>IF(TBL_CIPDRFRESI_LOANPOOL[[#This Row],[RECORD_STARTED]],IF(TBL_CIPDRFRESI_LOANPOOL[[#This Row],[ERROR_COUNT]]&gt;0,-1,IF(TBL_CIPDRFRESI_LOANPOOL[[#This Row],[REQ_FIELDS_POPULATED]],1,0)),"")</f>
        <v/>
      </c>
      <c r="C89" s="36">
        <f>ROW()-ROW(TBL_CIPDRFRESI_LOANPOOL[[#Headers],[ROW_ID]])</f>
        <v>73</v>
      </c>
      <c r="D89" s="55"/>
      <c r="E89" s="56"/>
      <c r="F89" s="57"/>
      <c r="G89" s="58"/>
      <c r="H89" s="120"/>
      <c r="I89" s="116"/>
      <c r="J89" s="55"/>
      <c r="K89" s="61"/>
      <c r="L89" s="62"/>
      <c r="M89" s="124"/>
      <c r="N89" s="122"/>
      <c r="O89" s="127" t="str">
        <f>IF(TBL_CIPDRFRESI_LOANPOOL[[#This Row],[HUD_MFI]]&lt;&gt;"",TBL_CIPDRFRESI_LOANPOOL[[#This Row],[HUD_MFI]]*1.15,"")</f>
        <v/>
      </c>
      <c r="P89" s="126"/>
      <c r="Q89" s="105"/>
      <c r="R89" s="107"/>
      <c r="S89" s="108" t="str">
        <f>IF(TBL_CIPDRFRESI_LOANPOOL[[#This Row],[MBS_FLAG]]="Yes",SUMIF(TBL_CIPDRFRESI_LOANPOOL[MBS_POOL_ID],TBL_CIPDRFRESI_LOANPOOL[[#This Row],[MBS_POOL_ID]],TBL_CIPDRFRESI_LOANPOOL[LOAN_AMOUNT_ADDR_PORTION]),"")</f>
        <v/>
      </c>
      <c r="T8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9" s="131"/>
      <c r="V89" s="122"/>
      <c r="W89" s="135" t="str">
        <f>IF(AND(TBL_CIPDRFRESI_LOANPOOL[[#This Row],[QUAL_METHOD]]='$DB.LOOKUP'!$AD$3,TBL_CIPDRFRESI_LOANPOOL[[#This Row],[QUAL_OO_ANNUAL_INCOME]]&lt;&gt;"",TBL_CIPDRFRESI_LOANPOOL[[#This Row],[HUD_MFI]]&lt;&gt;""),TBL_CIPDRFRESI_LOANPOOL[[#This Row],[QUAL_OO_ANNUAL_INCOME]]/TBL_CIPDRFRESI_LOANPOOL[[#This Row],[HUD_MFI]],"")</f>
        <v/>
      </c>
      <c r="X89" s="133" t="str">
        <f>IF(AND(TBL_CIPDRFRESI_LOANPOOL[[#This Row],[QUAL_METHOD]]='$DB.LOOKUP'!$AD$4,TBL_CIPDRFRESI_LOANPOOL[[#This Row],[HUD_MFI_115]]&lt;&gt;""),TBL_CIPDRFRESI_LOANPOOL[[#This Row],[HUD_MFI_115]] / 12 * 0.3,"")</f>
        <v/>
      </c>
      <c r="Y89" s="112" t="str">
        <f>IF(AND(TBL_CIPDRFRESI_LOANPOOL[[#This Row],[QUAL_METHOD]]='$DB.LOOKUP'!$AD$4,TBL_CIPDRFRESI_LOANPOOL[[#This Row],[LOAN_ID]]&lt;&gt;""),COUNTIF(TBL_QUAL_RENTROLL_UNITS[RENTROLL_LOAN_ID_PROP_ADDR],TBL_CIPDRFRESI_LOANPOOL[[#This Row],[LOAN_ID_PROP_ADDR]]),"")</f>
        <v/>
      </c>
      <c r="Z89" s="113" t="str">
        <f>IF(AND(TBL_CIPDRFRESI_LOANPOOL[[#This Row],[LOAN_ID]]&lt;&gt;"",TBL_CIPDRFRESI_LOANPOOL[[#This Row],[QUAL_METHOD]]='$DB.LOOKUP'!$AD$4),COUNTIFS(TBL_QUAL_RENTROLL_UNITS[RENTROLL_LOAN_ID_PROP_ADDR],TBL_CIPDRFRESI_LOANPOOL[[#This Row],[LOAN_ID_PROP_ADDR]],TBL_QUAL_RENTROLL_UNITS[RENTROLL_QUALUNIT_FLAG],"Yes"),"")</f>
        <v/>
      </c>
      <c r="AA89" s="111" t="str">
        <f>IF(AND(TBL_CIPDRFRESI_LOANPOOL[[#This Row],[QUAL_MRA_UNITS_TOTL]]&gt;0,TBL_CIPDRFRESI_LOANPOOL[[#This Row],[QUAL_MRA_UNITS_TOTL]]&lt;&gt;""),TBL_CIPDRFRESI_LOANPOOL[[#This Row],[QUAL_MRA_UNITS_QUALIFIED]]/TBL_CIPDRFRESI_LOANPOOL[[#This Row],[QUAL_MRA_UNITS_TOTL]],"")</f>
        <v/>
      </c>
      <c r="AB89" s="137" t="str">
        <f>IF(TBL_CIPDRFRESI_LOANPOOL[[#This Row],[QUAL_METHOD]]='$DB.LOOKUP'!$AD$4,HYPERLINK("#QUAL_RENTROLL!TARGET_TOP","View/Edit"),"")</f>
        <v/>
      </c>
      <c r="AC89" s="136" t="str">
        <f>IF(AND(TBL_CIPDRFRESI_LOANPOOL[[#This Row],[QUAL_METHOD]]='$DB.LOOKUP'!$AD$5,TBL_CIPDRFRESI_LOANPOOL[[#This Row],[LOAN_ID]]&lt;&gt;""),COUNTIF(TBL_QUAL_INCOMELISTING_UNITS[INCOMELISTING_LOAN_ID_PROP_ADDR],TBL_CIPDRFRESI_LOANPOOL[[#This Row],[LOAN_ID_PROP_ADDR]]),"")</f>
        <v/>
      </c>
      <c r="AD8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9" s="111" t="str">
        <f>IF(AND(TBL_CIPDRFRESI_LOANPOOL[[#This Row],[QUAL_MIE_UNITS_TOTL]]&gt;0,TBL_CIPDRFRESI_LOANPOOL[[#This Row],[QUAL_MIE_UNITS_TOTL]]&lt;&gt;""),TBL_CIPDRFRESI_LOANPOOL[[#This Row],[QUAL_MIE_UNITS_QUALIFIED]]/TBL_CIPDRFRESI_LOANPOOL[[#This Row],[QUAL_MIE_UNITS_TOTL]],"")</f>
        <v/>
      </c>
      <c r="AF89" s="138" t="str">
        <f>IF(TBL_CIPDRFRESI_LOANPOOL[[#This Row],[QUAL_METHOD]]='$DB.LOOKUP'!$AD$5,HYPERLINK("#QUAL_INCOMELISTING!TARGET_TOP","View/Edit"),"")</f>
        <v/>
      </c>
      <c r="AG89" s="122"/>
      <c r="AH89" s="103"/>
      <c r="AI8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9" s="70" t="str">
        <f>IF(TBL_CIPDRFRESI_LOANPOOL[[#This Row],[LOAN_ID]] = "","",TBL_CIPDRFRESI_LOANPOOL[[#This Row],[LOAN_ID]]&amp;" ("&amp;IF(TBL_CIPDRFRESI_LOANPOOL[[#This Row],[PROP_ADDR_STREET]]="","Address Not Defined",TBL_CIPDRFRESI_LOANPOOL[[#This Row],[PROP_ADDR_STREET]])&amp;")")</f>
        <v/>
      </c>
      <c r="AL8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9" s="27" t="b">
        <f ca="1">IFERROR((IF(APP_CIP_DRFRESI_CERT_DATE&lt;&gt;"",APP_CIP_DRFRESI_CERT_DATE,TODAY())-TBL_CIPDRFRESI_LOANPOOL[[#This Row],[SETTLEMENT_DATE]])&lt;91,TRUE)</f>
        <v>1</v>
      </c>
      <c r="AN89" s="27" t="b">
        <f>COUNTIFS(TBL_CIPDRFRESI_LOANPOOL[LOAN_ID],TBL_CIPDRFRESI_LOANPOOL[[#This Row],[LOAN_ID]],TBL_CIPDRFRESI_LOANPOOL[QUAL_OO_INCOME_MFI_PCT],"&gt;1.15")=0</f>
        <v>1</v>
      </c>
      <c r="AO8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9" s="27" t="b">
        <f>COUNTIFS(TBL_CIPDRFRESI_LOANPOOL[LOAN_ID],TBL_CIPDRFRESI_LOANPOOL[[#This Row],[LOAN_ID]],TBL_CIPDRFRESI_LOANPOOL[QUAL_NIE_FFEIC_MFI_PCT],"&gt;1.15")=0</f>
        <v>1</v>
      </c>
      <c r="AR89" s="29">
        <f>IF(TBL_CIPDRFRESI_LOANPOOL[[#This Row],[MULTIPROP_REC_COUNT]]&lt;&gt;"",TBL_CIPDRFRESI_LOANPOOL[[#This Row],[LOAN_AMOUNT]]/TBL_CIPDRFRESI_LOANPOOL[[#This Row],[MULTIPROP_REC_COUNT]],TBL_CIPDRFRESI_LOANPOOL[[#This Row],[LOAN_AMOUNT]])</f>
        <v>0</v>
      </c>
      <c r="AS89" s="29" t="b">
        <f>TBL_CIPDRFRESI_LOANPOOL[[#This Row],[MULTIPROP_REC_COUNT]]&gt;1</f>
        <v>0</v>
      </c>
      <c r="AT89" s="36">
        <f>IF(TBL_CIPDRFRESI_LOANPOOL[[#This Row],[LOAN_ID]]&lt;&gt;"",COUNTIF(TBL_CIPDRFRESI_LOANPOOL[LOAN_ID],TBL_CIPDRFRESI_LOANPOOL[[#This Row],[LOAN_ID]]),1)</f>
        <v>1</v>
      </c>
      <c r="AU89" s="36">
        <f>IFERROR(MATCH(TBL_CIPDRFRESI_LOANPOOL[[#This Row],[QUAL_METHOD]],RANGE_LOOKUP_QUALMETHODS_CIP_RESIDRF,0),-1)</f>
        <v>-1</v>
      </c>
      <c r="AV8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0" spans="2:53" ht="26.25" customHeight="1" x14ac:dyDescent="0.25">
      <c r="B90" s="25" t="str">
        <f>IF(TBL_CIPDRFRESI_LOANPOOL[[#This Row],[RECORD_STARTED]],IF(TBL_CIPDRFRESI_LOANPOOL[[#This Row],[ERROR_COUNT]]&gt;0,-1,IF(TBL_CIPDRFRESI_LOANPOOL[[#This Row],[REQ_FIELDS_POPULATED]],1,0)),"")</f>
        <v/>
      </c>
      <c r="C90" s="36">
        <f>ROW()-ROW(TBL_CIPDRFRESI_LOANPOOL[[#Headers],[ROW_ID]])</f>
        <v>74</v>
      </c>
      <c r="D90" s="55"/>
      <c r="E90" s="56"/>
      <c r="F90" s="57"/>
      <c r="G90" s="58"/>
      <c r="H90" s="120"/>
      <c r="I90" s="116"/>
      <c r="J90" s="55"/>
      <c r="K90" s="61"/>
      <c r="L90" s="62"/>
      <c r="M90" s="124"/>
      <c r="N90" s="122"/>
      <c r="O90" s="127" t="str">
        <f>IF(TBL_CIPDRFRESI_LOANPOOL[[#This Row],[HUD_MFI]]&lt;&gt;"",TBL_CIPDRFRESI_LOANPOOL[[#This Row],[HUD_MFI]]*1.15,"")</f>
        <v/>
      </c>
      <c r="P90" s="126"/>
      <c r="Q90" s="105"/>
      <c r="R90" s="107"/>
      <c r="S90" s="108" t="str">
        <f>IF(TBL_CIPDRFRESI_LOANPOOL[[#This Row],[MBS_FLAG]]="Yes",SUMIF(TBL_CIPDRFRESI_LOANPOOL[MBS_POOL_ID],TBL_CIPDRFRESI_LOANPOOL[[#This Row],[MBS_POOL_ID]],TBL_CIPDRFRESI_LOANPOOL[LOAN_AMOUNT_ADDR_PORTION]),"")</f>
        <v/>
      </c>
      <c r="T9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0" s="131"/>
      <c r="V90" s="122"/>
      <c r="W90" s="135" t="str">
        <f>IF(AND(TBL_CIPDRFRESI_LOANPOOL[[#This Row],[QUAL_METHOD]]='$DB.LOOKUP'!$AD$3,TBL_CIPDRFRESI_LOANPOOL[[#This Row],[QUAL_OO_ANNUAL_INCOME]]&lt;&gt;"",TBL_CIPDRFRESI_LOANPOOL[[#This Row],[HUD_MFI]]&lt;&gt;""),TBL_CIPDRFRESI_LOANPOOL[[#This Row],[QUAL_OO_ANNUAL_INCOME]]/TBL_CIPDRFRESI_LOANPOOL[[#This Row],[HUD_MFI]],"")</f>
        <v/>
      </c>
      <c r="X90" s="133" t="str">
        <f>IF(AND(TBL_CIPDRFRESI_LOANPOOL[[#This Row],[QUAL_METHOD]]='$DB.LOOKUP'!$AD$4,TBL_CIPDRFRESI_LOANPOOL[[#This Row],[HUD_MFI_115]]&lt;&gt;""),TBL_CIPDRFRESI_LOANPOOL[[#This Row],[HUD_MFI_115]] / 12 * 0.3,"")</f>
        <v/>
      </c>
      <c r="Y90" s="112" t="str">
        <f>IF(AND(TBL_CIPDRFRESI_LOANPOOL[[#This Row],[QUAL_METHOD]]='$DB.LOOKUP'!$AD$4,TBL_CIPDRFRESI_LOANPOOL[[#This Row],[LOAN_ID]]&lt;&gt;""),COUNTIF(TBL_QUAL_RENTROLL_UNITS[RENTROLL_LOAN_ID_PROP_ADDR],TBL_CIPDRFRESI_LOANPOOL[[#This Row],[LOAN_ID_PROP_ADDR]]),"")</f>
        <v/>
      </c>
      <c r="Z90" s="113" t="str">
        <f>IF(AND(TBL_CIPDRFRESI_LOANPOOL[[#This Row],[LOAN_ID]]&lt;&gt;"",TBL_CIPDRFRESI_LOANPOOL[[#This Row],[QUAL_METHOD]]='$DB.LOOKUP'!$AD$4),COUNTIFS(TBL_QUAL_RENTROLL_UNITS[RENTROLL_LOAN_ID_PROP_ADDR],TBL_CIPDRFRESI_LOANPOOL[[#This Row],[LOAN_ID_PROP_ADDR]],TBL_QUAL_RENTROLL_UNITS[RENTROLL_QUALUNIT_FLAG],"Yes"),"")</f>
        <v/>
      </c>
      <c r="AA90" s="111" t="str">
        <f>IF(AND(TBL_CIPDRFRESI_LOANPOOL[[#This Row],[QUAL_MRA_UNITS_TOTL]]&gt;0,TBL_CIPDRFRESI_LOANPOOL[[#This Row],[QUAL_MRA_UNITS_TOTL]]&lt;&gt;""),TBL_CIPDRFRESI_LOANPOOL[[#This Row],[QUAL_MRA_UNITS_QUALIFIED]]/TBL_CIPDRFRESI_LOANPOOL[[#This Row],[QUAL_MRA_UNITS_TOTL]],"")</f>
        <v/>
      </c>
      <c r="AB90" s="137" t="str">
        <f>IF(TBL_CIPDRFRESI_LOANPOOL[[#This Row],[QUAL_METHOD]]='$DB.LOOKUP'!$AD$4,HYPERLINK("#QUAL_RENTROLL!TARGET_TOP","View/Edit"),"")</f>
        <v/>
      </c>
      <c r="AC90" s="136" t="str">
        <f>IF(AND(TBL_CIPDRFRESI_LOANPOOL[[#This Row],[QUAL_METHOD]]='$DB.LOOKUP'!$AD$5,TBL_CIPDRFRESI_LOANPOOL[[#This Row],[LOAN_ID]]&lt;&gt;""),COUNTIF(TBL_QUAL_INCOMELISTING_UNITS[INCOMELISTING_LOAN_ID_PROP_ADDR],TBL_CIPDRFRESI_LOANPOOL[[#This Row],[LOAN_ID_PROP_ADDR]]),"")</f>
        <v/>
      </c>
      <c r="AD9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0" s="111" t="str">
        <f>IF(AND(TBL_CIPDRFRESI_LOANPOOL[[#This Row],[QUAL_MIE_UNITS_TOTL]]&gt;0,TBL_CIPDRFRESI_LOANPOOL[[#This Row],[QUAL_MIE_UNITS_TOTL]]&lt;&gt;""),TBL_CIPDRFRESI_LOANPOOL[[#This Row],[QUAL_MIE_UNITS_QUALIFIED]]/TBL_CIPDRFRESI_LOANPOOL[[#This Row],[QUAL_MIE_UNITS_TOTL]],"")</f>
        <v/>
      </c>
      <c r="AF90" s="138" t="str">
        <f>IF(TBL_CIPDRFRESI_LOANPOOL[[#This Row],[QUAL_METHOD]]='$DB.LOOKUP'!$AD$5,HYPERLINK("#QUAL_INCOMELISTING!TARGET_TOP","View/Edit"),"")</f>
        <v/>
      </c>
      <c r="AG90" s="122"/>
      <c r="AH90" s="103"/>
      <c r="AI9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0" s="70" t="str">
        <f>IF(TBL_CIPDRFRESI_LOANPOOL[[#This Row],[LOAN_ID]] = "","",TBL_CIPDRFRESI_LOANPOOL[[#This Row],[LOAN_ID]]&amp;" ("&amp;IF(TBL_CIPDRFRESI_LOANPOOL[[#This Row],[PROP_ADDR_STREET]]="","Address Not Defined",TBL_CIPDRFRESI_LOANPOOL[[#This Row],[PROP_ADDR_STREET]])&amp;")")</f>
        <v/>
      </c>
      <c r="AL9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0" s="27" t="b">
        <f ca="1">IFERROR((IF(APP_CIP_DRFRESI_CERT_DATE&lt;&gt;"",APP_CIP_DRFRESI_CERT_DATE,TODAY())-TBL_CIPDRFRESI_LOANPOOL[[#This Row],[SETTLEMENT_DATE]])&lt;91,TRUE)</f>
        <v>1</v>
      </c>
      <c r="AN90" s="27" t="b">
        <f>COUNTIFS(TBL_CIPDRFRESI_LOANPOOL[LOAN_ID],TBL_CIPDRFRESI_LOANPOOL[[#This Row],[LOAN_ID]],TBL_CIPDRFRESI_LOANPOOL[QUAL_OO_INCOME_MFI_PCT],"&gt;1.15")=0</f>
        <v>1</v>
      </c>
      <c r="AO9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0" s="27" t="b">
        <f>COUNTIFS(TBL_CIPDRFRESI_LOANPOOL[LOAN_ID],TBL_CIPDRFRESI_LOANPOOL[[#This Row],[LOAN_ID]],TBL_CIPDRFRESI_LOANPOOL[QUAL_NIE_FFEIC_MFI_PCT],"&gt;1.15")=0</f>
        <v>1</v>
      </c>
      <c r="AR90" s="29">
        <f>IF(TBL_CIPDRFRESI_LOANPOOL[[#This Row],[MULTIPROP_REC_COUNT]]&lt;&gt;"",TBL_CIPDRFRESI_LOANPOOL[[#This Row],[LOAN_AMOUNT]]/TBL_CIPDRFRESI_LOANPOOL[[#This Row],[MULTIPROP_REC_COUNT]],TBL_CIPDRFRESI_LOANPOOL[[#This Row],[LOAN_AMOUNT]])</f>
        <v>0</v>
      </c>
      <c r="AS90" s="29" t="b">
        <f>TBL_CIPDRFRESI_LOANPOOL[[#This Row],[MULTIPROP_REC_COUNT]]&gt;1</f>
        <v>0</v>
      </c>
      <c r="AT90" s="36">
        <f>IF(TBL_CIPDRFRESI_LOANPOOL[[#This Row],[LOAN_ID]]&lt;&gt;"",COUNTIF(TBL_CIPDRFRESI_LOANPOOL[LOAN_ID],TBL_CIPDRFRESI_LOANPOOL[[#This Row],[LOAN_ID]]),1)</f>
        <v>1</v>
      </c>
      <c r="AU90" s="36">
        <f>IFERROR(MATCH(TBL_CIPDRFRESI_LOANPOOL[[#This Row],[QUAL_METHOD]],RANGE_LOOKUP_QUALMETHODS_CIP_RESIDRF,0),-1)</f>
        <v>-1</v>
      </c>
      <c r="AV9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1" spans="2:53" ht="26.25" customHeight="1" x14ac:dyDescent="0.25">
      <c r="B91" s="25" t="str">
        <f>IF(TBL_CIPDRFRESI_LOANPOOL[[#This Row],[RECORD_STARTED]],IF(TBL_CIPDRFRESI_LOANPOOL[[#This Row],[ERROR_COUNT]]&gt;0,-1,IF(TBL_CIPDRFRESI_LOANPOOL[[#This Row],[REQ_FIELDS_POPULATED]],1,0)),"")</f>
        <v/>
      </c>
      <c r="C91" s="36">
        <f>ROW()-ROW(TBL_CIPDRFRESI_LOANPOOL[[#Headers],[ROW_ID]])</f>
        <v>75</v>
      </c>
      <c r="D91" s="55"/>
      <c r="E91" s="56"/>
      <c r="F91" s="57"/>
      <c r="G91" s="58"/>
      <c r="H91" s="120"/>
      <c r="I91" s="116"/>
      <c r="J91" s="55"/>
      <c r="K91" s="61"/>
      <c r="L91" s="62"/>
      <c r="M91" s="124"/>
      <c r="N91" s="122"/>
      <c r="O91" s="127" t="str">
        <f>IF(TBL_CIPDRFRESI_LOANPOOL[[#This Row],[HUD_MFI]]&lt;&gt;"",TBL_CIPDRFRESI_LOANPOOL[[#This Row],[HUD_MFI]]*1.15,"")</f>
        <v/>
      </c>
      <c r="P91" s="126"/>
      <c r="Q91" s="105"/>
      <c r="R91" s="107"/>
      <c r="S91" s="108" t="str">
        <f>IF(TBL_CIPDRFRESI_LOANPOOL[[#This Row],[MBS_FLAG]]="Yes",SUMIF(TBL_CIPDRFRESI_LOANPOOL[MBS_POOL_ID],TBL_CIPDRFRESI_LOANPOOL[[#This Row],[MBS_POOL_ID]],TBL_CIPDRFRESI_LOANPOOL[LOAN_AMOUNT_ADDR_PORTION]),"")</f>
        <v/>
      </c>
      <c r="T9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1" s="131"/>
      <c r="V91" s="122"/>
      <c r="W91" s="135" t="str">
        <f>IF(AND(TBL_CIPDRFRESI_LOANPOOL[[#This Row],[QUAL_METHOD]]='$DB.LOOKUP'!$AD$3,TBL_CIPDRFRESI_LOANPOOL[[#This Row],[QUAL_OO_ANNUAL_INCOME]]&lt;&gt;"",TBL_CIPDRFRESI_LOANPOOL[[#This Row],[HUD_MFI]]&lt;&gt;""),TBL_CIPDRFRESI_LOANPOOL[[#This Row],[QUAL_OO_ANNUAL_INCOME]]/TBL_CIPDRFRESI_LOANPOOL[[#This Row],[HUD_MFI]],"")</f>
        <v/>
      </c>
      <c r="X91" s="133" t="str">
        <f>IF(AND(TBL_CIPDRFRESI_LOANPOOL[[#This Row],[QUAL_METHOD]]='$DB.LOOKUP'!$AD$4,TBL_CIPDRFRESI_LOANPOOL[[#This Row],[HUD_MFI_115]]&lt;&gt;""),TBL_CIPDRFRESI_LOANPOOL[[#This Row],[HUD_MFI_115]] / 12 * 0.3,"")</f>
        <v/>
      </c>
      <c r="Y91" s="112" t="str">
        <f>IF(AND(TBL_CIPDRFRESI_LOANPOOL[[#This Row],[QUAL_METHOD]]='$DB.LOOKUP'!$AD$4,TBL_CIPDRFRESI_LOANPOOL[[#This Row],[LOAN_ID]]&lt;&gt;""),COUNTIF(TBL_QUAL_RENTROLL_UNITS[RENTROLL_LOAN_ID_PROP_ADDR],TBL_CIPDRFRESI_LOANPOOL[[#This Row],[LOAN_ID_PROP_ADDR]]),"")</f>
        <v/>
      </c>
      <c r="Z91" s="113" t="str">
        <f>IF(AND(TBL_CIPDRFRESI_LOANPOOL[[#This Row],[LOAN_ID]]&lt;&gt;"",TBL_CIPDRFRESI_LOANPOOL[[#This Row],[QUAL_METHOD]]='$DB.LOOKUP'!$AD$4),COUNTIFS(TBL_QUAL_RENTROLL_UNITS[RENTROLL_LOAN_ID_PROP_ADDR],TBL_CIPDRFRESI_LOANPOOL[[#This Row],[LOAN_ID_PROP_ADDR]],TBL_QUAL_RENTROLL_UNITS[RENTROLL_QUALUNIT_FLAG],"Yes"),"")</f>
        <v/>
      </c>
      <c r="AA91" s="111" t="str">
        <f>IF(AND(TBL_CIPDRFRESI_LOANPOOL[[#This Row],[QUAL_MRA_UNITS_TOTL]]&gt;0,TBL_CIPDRFRESI_LOANPOOL[[#This Row],[QUAL_MRA_UNITS_TOTL]]&lt;&gt;""),TBL_CIPDRFRESI_LOANPOOL[[#This Row],[QUAL_MRA_UNITS_QUALIFIED]]/TBL_CIPDRFRESI_LOANPOOL[[#This Row],[QUAL_MRA_UNITS_TOTL]],"")</f>
        <v/>
      </c>
      <c r="AB91" s="137" t="str">
        <f>IF(TBL_CIPDRFRESI_LOANPOOL[[#This Row],[QUAL_METHOD]]='$DB.LOOKUP'!$AD$4,HYPERLINK("#QUAL_RENTROLL!TARGET_TOP","View/Edit"),"")</f>
        <v/>
      </c>
      <c r="AC91" s="136" t="str">
        <f>IF(AND(TBL_CIPDRFRESI_LOANPOOL[[#This Row],[QUAL_METHOD]]='$DB.LOOKUP'!$AD$5,TBL_CIPDRFRESI_LOANPOOL[[#This Row],[LOAN_ID]]&lt;&gt;""),COUNTIF(TBL_QUAL_INCOMELISTING_UNITS[INCOMELISTING_LOAN_ID_PROP_ADDR],TBL_CIPDRFRESI_LOANPOOL[[#This Row],[LOAN_ID_PROP_ADDR]]),"")</f>
        <v/>
      </c>
      <c r="AD9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1" s="111" t="str">
        <f>IF(AND(TBL_CIPDRFRESI_LOANPOOL[[#This Row],[QUAL_MIE_UNITS_TOTL]]&gt;0,TBL_CIPDRFRESI_LOANPOOL[[#This Row],[QUAL_MIE_UNITS_TOTL]]&lt;&gt;""),TBL_CIPDRFRESI_LOANPOOL[[#This Row],[QUAL_MIE_UNITS_QUALIFIED]]/TBL_CIPDRFRESI_LOANPOOL[[#This Row],[QUAL_MIE_UNITS_TOTL]],"")</f>
        <v/>
      </c>
      <c r="AF91" s="138" t="str">
        <f>IF(TBL_CIPDRFRESI_LOANPOOL[[#This Row],[QUAL_METHOD]]='$DB.LOOKUP'!$AD$5,HYPERLINK("#QUAL_INCOMELISTING!TARGET_TOP","View/Edit"),"")</f>
        <v/>
      </c>
      <c r="AG91" s="122"/>
      <c r="AH91" s="103"/>
      <c r="AI9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1" s="70" t="str">
        <f>IF(TBL_CIPDRFRESI_LOANPOOL[[#This Row],[LOAN_ID]] = "","",TBL_CIPDRFRESI_LOANPOOL[[#This Row],[LOAN_ID]]&amp;" ("&amp;IF(TBL_CIPDRFRESI_LOANPOOL[[#This Row],[PROP_ADDR_STREET]]="","Address Not Defined",TBL_CIPDRFRESI_LOANPOOL[[#This Row],[PROP_ADDR_STREET]])&amp;")")</f>
        <v/>
      </c>
      <c r="AL9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1" s="27" t="b">
        <f ca="1">IFERROR((IF(APP_CIP_DRFRESI_CERT_DATE&lt;&gt;"",APP_CIP_DRFRESI_CERT_DATE,TODAY())-TBL_CIPDRFRESI_LOANPOOL[[#This Row],[SETTLEMENT_DATE]])&lt;91,TRUE)</f>
        <v>1</v>
      </c>
      <c r="AN91" s="27" t="b">
        <f>COUNTIFS(TBL_CIPDRFRESI_LOANPOOL[LOAN_ID],TBL_CIPDRFRESI_LOANPOOL[[#This Row],[LOAN_ID]],TBL_CIPDRFRESI_LOANPOOL[QUAL_OO_INCOME_MFI_PCT],"&gt;1.15")=0</f>
        <v>1</v>
      </c>
      <c r="AO9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1" s="27" t="b">
        <f>COUNTIFS(TBL_CIPDRFRESI_LOANPOOL[LOAN_ID],TBL_CIPDRFRESI_LOANPOOL[[#This Row],[LOAN_ID]],TBL_CIPDRFRESI_LOANPOOL[QUAL_NIE_FFEIC_MFI_PCT],"&gt;1.15")=0</f>
        <v>1</v>
      </c>
      <c r="AR91" s="29">
        <f>IF(TBL_CIPDRFRESI_LOANPOOL[[#This Row],[MULTIPROP_REC_COUNT]]&lt;&gt;"",TBL_CIPDRFRESI_LOANPOOL[[#This Row],[LOAN_AMOUNT]]/TBL_CIPDRFRESI_LOANPOOL[[#This Row],[MULTIPROP_REC_COUNT]],TBL_CIPDRFRESI_LOANPOOL[[#This Row],[LOAN_AMOUNT]])</f>
        <v>0</v>
      </c>
      <c r="AS91" s="29" t="b">
        <f>TBL_CIPDRFRESI_LOANPOOL[[#This Row],[MULTIPROP_REC_COUNT]]&gt;1</f>
        <v>0</v>
      </c>
      <c r="AT91" s="36">
        <f>IF(TBL_CIPDRFRESI_LOANPOOL[[#This Row],[LOAN_ID]]&lt;&gt;"",COUNTIF(TBL_CIPDRFRESI_LOANPOOL[LOAN_ID],TBL_CIPDRFRESI_LOANPOOL[[#This Row],[LOAN_ID]]),1)</f>
        <v>1</v>
      </c>
      <c r="AU91" s="36">
        <f>IFERROR(MATCH(TBL_CIPDRFRESI_LOANPOOL[[#This Row],[QUAL_METHOD]],RANGE_LOOKUP_QUALMETHODS_CIP_RESIDRF,0),-1)</f>
        <v>-1</v>
      </c>
      <c r="AV9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2" spans="2:53" ht="26.25" customHeight="1" x14ac:dyDescent="0.25">
      <c r="B92" s="25" t="str">
        <f>IF(TBL_CIPDRFRESI_LOANPOOL[[#This Row],[RECORD_STARTED]],IF(TBL_CIPDRFRESI_LOANPOOL[[#This Row],[ERROR_COUNT]]&gt;0,-1,IF(TBL_CIPDRFRESI_LOANPOOL[[#This Row],[REQ_FIELDS_POPULATED]],1,0)),"")</f>
        <v/>
      </c>
      <c r="C92" s="36">
        <f>ROW()-ROW(TBL_CIPDRFRESI_LOANPOOL[[#Headers],[ROW_ID]])</f>
        <v>76</v>
      </c>
      <c r="D92" s="55"/>
      <c r="E92" s="56"/>
      <c r="F92" s="57"/>
      <c r="G92" s="58"/>
      <c r="H92" s="120"/>
      <c r="I92" s="116"/>
      <c r="J92" s="55"/>
      <c r="K92" s="61"/>
      <c r="L92" s="62"/>
      <c r="M92" s="124"/>
      <c r="N92" s="122"/>
      <c r="O92" s="127" t="str">
        <f>IF(TBL_CIPDRFRESI_LOANPOOL[[#This Row],[HUD_MFI]]&lt;&gt;"",TBL_CIPDRFRESI_LOANPOOL[[#This Row],[HUD_MFI]]*1.15,"")</f>
        <v/>
      </c>
      <c r="P92" s="126"/>
      <c r="Q92" s="105"/>
      <c r="R92" s="107"/>
      <c r="S92" s="108" t="str">
        <f>IF(TBL_CIPDRFRESI_LOANPOOL[[#This Row],[MBS_FLAG]]="Yes",SUMIF(TBL_CIPDRFRESI_LOANPOOL[MBS_POOL_ID],TBL_CIPDRFRESI_LOANPOOL[[#This Row],[MBS_POOL_ID]],TBL_CIPDRFRESI_LOANPOOL[LOAN_AMOUNT_ADDR_PORTION]),"")</f>
        <v/>
      </c>
      <c r="T9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2" s="131"/>
      <c r="V92" s="122"/>
      <c r="W92" s="135" t="str">
        <f>IF(AND(TBL_CIPDRFRESI_LOANPOOL[[#This Row],[QUAL_METHOD]]='$DB.LOOKUP'!$AD$3,TBL_CIPDRFRESI_LOANPOOL[[#This Row],[QUAL_OO_ANNUAL_INCOME]]&lt;&gt;"",TBL_CIPDRFRESI_LOANPOOL[[#This Row],[HUD_MFI]]&lt;&gt;""),TBL_CIPDRFRESI_LOANPOOL[[#This Row],[QUAL_OO_ANNUAL_INCOME]]/TBL_CIPDRFRESI_LOANPOOL[[#This Row],[HUD_MFI]],"")</f>
        <v/>
      </c>
      <c r="X92" s="133" t="str">
        <f>IF(AND(TBL_CIPDRFRESI_LOANPOOL[[#This Row],[QUAL_METHOD]]='$DB.LOOKUP'!$AD$4,TBL_CIPDRFRESI_LOANPOOL[[#This Row],[HUD_MFI_115]]&lt;&gt;""),TBL_CIPDRFRESI_LOANPOOL[[#This Row],[HUD_MFI_115]] / 12 * 0.3,"")</f>
        <v/>
      </c>
      <c r="Y92" s="112" t="str">
        <f>IF(AND(TBL_CIPDRFRESI_LOANPOOL[[#This Row],[QUAL_METHOD]]='$DB.LOOKUP'!$AD$4,TBL_CIPDRFRESI_LOANPOOL[[#This Row],[LOAN_ID]]&lt;&gt;""),COUNTIF(TBL_QUAL_RENTROLL_UNITS[RENTROLL_LOAN_ID_PROP_ADDR],TBL_CIPDRFRESI_LOANPOOL[[#This Row],[LOAN_ID_PROP_ADDR]]),"")</f>
        <v/>
      </c>
      <c r="Z92" s="113" t="str">
        <f>IF(AND(TBL_CIPDRFRESI_LOANPOOL[[#This Row],[LOAN_ID]]&lt;&gt;"",TBL_CIPDRFRESI_LOANPOOL[[#This Row],[QUAL_METHOD]]='$DB.LOOKUP'!$AD$4),COUNTIFS(TBL_QUAL_RENTROLL_UNITS[RENTROLL_LOAN_ID_PROP_ADDR],TBL_CIPDRFRESI_LOANPOOL[[#This Row],[LOAN_ID_PROP_ADDR]],TBL_QUAL_RENTROLL_UNITS[RENTROLL_QUALUNIT_FLAG],"Yes"),"")</f>
        <v/>
      </c>
      <c r="AA92" s="111" t="str">
        <f>IF(AND(TBL_CIPDRFRESI_LOANPOOL[[#This Row],[QUAL_MRA_UNITS_TOTL]]&gt;0,TBL_CIPDRFRESI_LOANPOOL[[#This Row],[QUAL_MRA_UNITS_TOTL]]&lt;&gt;""),TBL_CIPDRFRESI_LOANPOOL[[#This Row],[QUAL_MRA_UNITS_QUALIFIED]]/TBL_CIPDRFRESI_LOANPOOL[[#This Row],[QUAL_MRA_UNITS_TOTL]],"")</f>
        <v/>
      </c>
      <c r="AB92" s="137" t="str">
        <f>IF(TBL_CIPDRFRESI_LOANPOOL[[#This Row],[QUAL_METHOD]]='$DB.LOOKUP'!$AD$4,HYPERLINK("#QUAL_RENTROLL!TARGET_TOP","View/Edit"),"")</f>
        <v/>
      </c>
      <c r="AC92" s="136" t="str">
        <f>IF(AND(TBL_CIPDRFRESI_LOANPOOL[[#This Row],[QUAL_METHOD]]='$DB.LOOKUP'!$AD$5,TBL_CIPDRFRESI_LOANPOOL[[#This Row],[LOAN_ID]]&lt;&gt;""),COUNTIF(TBL_QUAL_INCOMELISTING_UNITS[INCOMELISTING_LOAN_ID_PROP_ADDR],TBL_CIPDRFRESI_LOANPOOL[[#This Row],[LOAN_ID_PROP_ADDR]]),"")</f>
        <v/>
      </c>
      <c r="AD9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2" s="111" t="str">
        <f>IF(AND(TBL_CIPDRFRESI_LOANPOOL[[#This Row],[QUAL_MIE_UNITS_TOTL]]&gt;0,TBL_CIPDRFRESI_LOANPOOL[[#This Row],[QUAL_MIE_UNITS_TOTL]]&lt;&gt;""),TBL_CIPDRFRESI_LOANPOOL[[#This Row],[QUAL_MIE_UNITS_QUALIFIED]]/TBL_CIPDRFRESI_LOANPOOL[[#This Row],[QUAL_MIE_UNITS_TOTL]],"")</f>
        <v/>
      </c>
      <c r="AF92" s="138" t="str">
        <f>IF(TBL_CIPDRFRESI_LOANPOOL[[#This Row],[QUAL_METHOD]]='$DB.LOOKUP'!$AD$5,HYPERLINK("#QUAL_INCOMELISTING!TARGET_TOP","View/Edit"),"")</f>
        <v/>
      </c>
      <c r="AG92" s="122"/>
      <c r="AH92" s="103"/>
      <c r="AI9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2" s="70" t="str">
        <f>IF(TBL_CIPDRFRESI_LOANPOOL[[#This Row],[LOAN_ID]] = "","",TBL_CIPDRFRESI_LOANPOOL[[#This Row],[LOAN_ID]]&amp;" ("&amp;IF(TBL_CIPDRFRESI_LOANPOOL[[#This Row],[PROP_ADDR_STREET]]="","Address Not Defined",TBL_CIPDRFRESI_LOANPOOL[[#This Row],[PROP_ADDR_STREET]])&amp;")")</f>
        <v/>
      </c>
      <c r="AL9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2" s="27" t="b">
        <f ca="1">IFERROR((IF(APP_CIP_DRFRESI_CERT_DATE&lt;&gt;"",APP_CIP_DRFRESI_CERT_DATE,TODAY())-TBL_CIPDRFRESI_LOANPOOL[[#This Row],[SETTLEMENT_DATE]])&lt;91,TRUE)</f>
        <v>1</v>
      </c>
      <c r="AN92" s="27" t="b">
        <f>COUNTIFS(TBL_CIPDRFRESI_LOANPOOL[LOAN_ID],TBL_CIPDRFRESI_LOANPOOL[[#This Row],[LOAN_ID]],TBL_CIPDRFRESI_LOANPOOL[QUAL_OO_INCOME_MFI_PCT],"&gt;1.15")=0</f>
        <v>1</v>
      </c>
      <c r="AO9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2" s="27" t="b">
        <f>COUNTIFS(TBL_CIPDRFRESI_LOANPOOL[LOAN_ID],TBL_CIPDRFRESI_LOANPOOL[[#This Row],[LOAN_ID]],TBL_CIPDRFRESI_LOANPOOL[QUAL_NIE_FFEIC_MFI_PCT],"&gt;1.15")=0</f>
        <v>1</v>
      </c>
      <c r="AR92" s="29">
        <f>IF(TBL_CIPDRFRESI_LOANPOOL[[#This Row],[MULTIPROP_REC_COUNT]]&lt;&gt;"",TBL_CIPDRFRESI_LOANPOOL[[#This Row],[LOAN_AMOUNT]]/TBL_CIPDRFRESI_LOANPOOL[[#This Row],[MULTIPROP_REC_COUNT]],TBL_CIPDRFRESI_LOANPOOL[[#This Row],[LOAN_AMOUNT]])</f>
        <v>0</v>
      </c>
      <c r="AS92" s="29" t="b">
        <f>TBL_CIPDRFRESI_LOANPOOL[[#This Row],[MULTIPROP_REC_COUNT]]&gt;1</f>
        <v>0</v>
      </c>
      <c r="AT92" s="36">
        <f>IF(TBL_CIPDRFRESI_LOANPOOL[[#This Row],[LOAN_ID]]&lt;&gt;"",COUNTIF(TBL_CIPDRFRESI_LOANPOOL[LOAN_ID],TBL_CIPDRFRESI_LOANPOOL[[#This Row],[LOAN_ID]]),1)</f>
        <v>1</v>
      </c>
      <c r="AU92" s="36">
        <f>IFERROR(MATCH(TBL_CIPDRFRESI_LOANPOOL[[#This Row],[QUAL_METHOD]],RANGE_LOOKUP_QUALMETHODS_CIP_RESIDRF,0),-1)</f>
        <v>-1</v>
      </c>
      <c r="AV9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3" spans="2:53" ht="26.25" customHeight="1" x14ac:dyDescent="0.25">
      <c r="B93" s="25" t="str">
        <f>IF(TBL_CIPDRFRESI_LOANPOOL[[#This Row],[RECORD_STARTED]],IF(TBL_CIPDRFRESI_LOANPOOL[[#This Row],[ERROR_COUNT]]&gt;0,-1,IF(TBL_CIPDRFRESI_LOANPOOL[[#This Row],[REQ_FIELDS_POPULATED]],1,0)),"")</f>
        <v/>
      </c>
      <c r="C93" s="36">
        <f>ROW()-ROW(TBL_CIPDRFRESI_LOANPOOL[[#Headers],[ROW_ID]])</f>
        <v>77</v>
      </c>
      <c r="D93" s="55"/>
      <c r="E93" s="56"/>
      <c r="F93" s="57"/>
      <c r="G93" s="58"/>
      <c r="H93" s="120"/>
      <c r="I93" s="116"/>
      <c r="J93" s="55"/>
      <c r="K93" s="61"/>
      <c r="L93" s="62"/>
      <c r="M93" s="124"/>
      <c r="N93" s="122"/>
      <c r="O93" s="127" t="str">
        <f>IF(TBL_CIPDRFRESI_LOANPOOL[[#This Row],[HUD_MFI]]&lt;&gt;"",TBL_CIPDRFRESI_LOANPOOL[[#This Row],[HUD_MFI]]*1.15,"")</f>
        <v/>
      </c>
      <c r="P93" s="126"/>
      <c r="Q93" s="105"/>
      <c r="R93" s="107"/>
      <c r="S93" s="108" t="str">
        <f>IF(TBL_CIPDRFRESI_LOANPOOL[[#This Row],[MBS_FLAG]]="Yes",SUMIF(TBL_CIPDRFRESI_LOANPOOL[MBS_POOL_ID],TBL_CIPDRFRESI_LOANPOOL[[#This Row],[MBS_POOL_ID]],TBL_CIPDRFRESI_LOANPOOL[LOAN_AMOUNT_ADDR_PORTION]),"")</f>
        <v/>
      </c>
      <c r="T9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3" s="131"/>
      <c r="V93" s="122"/>
      <c r="W93" s="135" t="str">
        <f>IF(AND(TBL_CIPDRFRESI_LOANPOOL[[#This Row],[QUAL_METHOD]]='$DB.LOOKUP'!$AD$3,TBL_CIPDRFRESI_LOANPOOL[[#This Row],[QUAL_OO_ANNUAL_INCOME]]&lt;&gt;"",TBL_CIPDRFRESI_LOANPOOL[[#This Row],[HUD_MFI]]&lt;&gt;""),TBL_CIPDRFRESI_LOANPOOL[[#This Row],[QUAL_OO_ANNUAL_INCOME]]/TBL_CIPDRFRESI_LOANPOOL[[#This Row],[HUD_MFI]],"")</f>
        <v/>
      </c>
      <c r="X93" s="133" t="str">
        <f>IF(AND(TBL_CIPDRFRESI_LOANPOOL[[#This Row],[QUAL_METHOD]]='$DB.LOOKUP'!$AD$4,TBL_CIPDRFRESI_LOANPOOL[[#This Row],[HUD_MFI_115]]&lt;&gt;""),TBL_CIPDRFRESI_LOANPOOL[[#This Row],[HUD_MFI_115]] / 12 * 0.3,"")</f>
        <v/>
      </c>
      <c r="Y93" s="112" t="str">
        <f>IF(AND(TBL_CIPDRFRESI_LOANPOOL[[#This Row],[QUAL_METHOD]]='$DB.LOOKUP'!$AD$4,TBL_CIPDRFRESI_LOANPOOL[[#This Row],[LOAN_ID]]&lt;&gt;""),COUNTIF(TBL_QUAL_RENTROLL_UNITS[RENTROLL_LOAN_ID_PROP_ADDR],TBL_CIPDRFRESI_LOANPOOL[[#This Row],[LOAN_ID_PROP_ADDR]]),"")</f>
        <v/>
      </c>
      <c r="Z93" s="113" t="str">
        <f>IF(AND(TBL_CIPDRFRESI_LOANPOOL[[#This Row],[LOAN_ID]]&lt;&gt;"",TBL_CIPDRFRESI_LOANPOOL[[#This Row],[QUAL_METHOD]]='$DB.LOOKUP'!$AD$4),COUNTIFS(TBL_QUAL_RENTROLL_UNITS[RENTROLL_LOAN_ID_PROP_ADDR],TBL_CIPDRFRESI_LOANPOOL[[#This Row],[LOAN_ID_PROP_ADDR]],TBL_QUAL_RENTROLL_UNITS[RENTROLL_QUALUNIT_FLAG],"Yes"),"")</f>
        <v/>
      </c>
      <c r="AA93" s="111" t="str">
        <f>IF(AND(TBL_CIPDRFRESI_LOANPOOL[[#This Row],[QUAL_MRA_UNITS_TOTL]]&gt;0,TBL_CIPDRFRESI_LOANPOOL[[#This Row],[QUAL_MRA_UNITS_TOTL]]&lt;&gt;""),TBL_CIPDRFRESI_LOANPOOL[[#This Row],[QUAL_MRA_UNITS_QUALIFIED]]/TBL_CIPDRFRESI_LOANPOOL[[#This Row],[QUAL_MRA_UNITS_TOTL]],"")</f>
        <v/>
      </c>
      <c r="AB93" s="137" t="str">
        <f>IF(TBL_CIPDRFRESI_LOANPOOL[[#This Row],[QUAL_METHOD]]='$DB.LOOKUP'!$AD$4,HYPERLINK("#QUAL_RENTROLL!TARGET_TOP","View/Edit"),"")</f>
        <v/>
      </c>
      <c r="AC93" s="136" t="str">
        <f>IF(AND(TBL_CIPDRFRESI_LOANPOOL[[#This Row],[QUAL_METHOD]]='$DB.LOOKUP'!$AD$5,TBL_CIPDRFRESI_LOANPOOL[[#This Row],[LOAN_ID]]&lt;&gt;""),COUNTIF(TBL_QUAL_INCOMELISTING_UNITS[INCOMELISTING_LOAN_ID_PROP_ADDR],TBL_CIPDRFRESI_LOANPOOL[[#This Row],[LOAN_ID_PROP_ADDR]]),"")</f>
        <v/>
      </c>
      <c r="AD9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3" s="111" t="str">
        <f>IF(AND(TBL_CIPDRFRESI_LOANPOOL[[#This Row],[QUAL_MIE_UNITS_TOTL]]&gt;0,TBL_CIPDRFRESI_LOANPOOL[[#This Row],[QUAL_MIE_UNITS_TOTL]]&lt;&gt;""),TBL_CIPDRFRESI_LOANPOOL[[#This Row],[QUAL_MIE_UNITS_QUALIFIED]]/TBL_CIPDRFRESI_LOANPOOL[[#This Row],[QUAL_MIE_UNITS_TOTL]],"")</f>
        <v/>
      </c>
      <c r="AF93" s="138" t="str">
        <f>IF(TBL_CIPDRFRESI_LOANPOOL[[#This Row],[QUAL_METHOD]]='$DB.LOOKUP'!$AD$5,HYPERLINK("#QUAL_INCOMELISTING!TARGET_TOP","View/Edit"),"")</f>
        <v/>
      </c>
      <c r="AG93" s="122"/>
      <c r="AH93" s="103"/>
      <c r="AI9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3" s="70" t="str">
        <f>IF(TBL_CIPDRFRESI_LOANPOOL[[#This Row],[LOAN_ID]] = "","",TBL_CIPDRFRESI_LOANPOOL[[#This Row],[LOAN_ID]]&amp;" ("&amp;IF(TBL_CIPDRFRESI_LOANPOOL[[#This Row],[PROP_ADDR_STREET]]="","Address Not Defined",TBL_CIPDRFRESI_LOANPOOL[[#This Row],[PROP_ADDR_STREET]])&amp;")")</f>
        <v/>
      </c>
      <c r="AL9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3" s="27" t="b">
        <f ca="1">IFERROR((IF(APP_CIP_DRFRESI_CERT_DATE&lt;&gt;"",APP_CIP_DRFRESI_CERT_DATE,TODAY())-TBL_CIPDRFRESI_LOANPOOL[[#This Row],[SETTLEMENT_DATE]])&lt;91,TRUE)</f>
        <v>1</v>
      </c>
      <c r="AN93" s="27" t="b">
        <f>COUNTIFS(TBL_CIPDRFRESI_LOANPOOL[LOAN_ID],TBL_CIPDRFRESI_LOANPOOL[[#This Row],[LOAN_ID]],TBL_CIPDRFRESI_LOANPOOL[QUAL_OO_INCOME_MFI_PCT],"&gt;1.15")=0</f>
        <v>1</v>
      </c>
      <c r="AO9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3" s="27" t="b">
        <f>COUNTIFS(TBL_CIPDRFRESI_LOANPOOL[LOAN_ID],TBL_CIPDRFRESI_LOANPOOL[[#This Row],[LOAN_ID]],TBL_CIPDRFRESI_LOANPOOL[QUAL_NIE_FFEIC_MFI_PCT],"&gt;1.15")=0</f>
        <v>1</v>
      </c>
      <c r="AR93" s="29">
        <f>IF(TBL_CIPDRFRESI_LOANPOOL[[#This Row],[MULTIPROP_REC_COUNT]]&lt;&gt;"",TBL_CIPDRFRESI_LOANPOOL[[#This Row],[LOAN_AMOUNT]]/TBL_CIPDRFRESI_LOANPOOL[[#This Row],[MULTIPROP_REC_COUNT]],TBL_CIPDRFRESI_LOANPOOL[[#This Row],[LOAN_AMOUNT]])</f>
        <v>0</v>
      </c>
      <c r="AS93" s="29" t="b">
        <f>TBL_CIPDRFRESI_LOANPOOL[[#This Row],[MULTIPROP_REC_COUNT]]&gt;1</f>
        <v>0</v>
      </c>
      <c r="AT93" s="36">
        <f>IF(TBL_CIPDRFRESI_LOANPOOL[[#This Row],[LOAN_ID]]&lt;&gt;"",COUNTIF(TBL_CIPDRFRESI_LOANPOOL[LOAN_ID],TBL_CIPDRFRESI_LOANPOOL[[#This Row],[LOAN_ID]]),1)</f>
        <v>1</v>
      </c>
      <c r="AU93" s="36">
        <f>IFERROR(MATCH(TBL_CIPDRFRESI_LOANPOOL[[#This Row],[QUAL_METHOD]],RANGE_LOOKUP_QUALMETHODS_CIP_RESIDRF,0),-1)</f>
        <v>-1</v>
      </c>
      <c r="AV9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4" spans="2:53" ht="26.25" customHeight="1" x14ac:dyDescent="0.25">
      <c r="B94" s="25" t="str">
        <f>IF(TBL_CIPDRFRESI_LOANPOOL[[#This Row],[RECORD_STARTED]],IF(TBL_CIPDRFRESI_LOANPOOL[[#This Row],[ERROR_COUNT]]&gt;0,-1,IF(TBL_CIPDRFRESI_LOANPOOL[[#This Row],[REQ_FIELDS_POPULATED]],1,0)),"")</f>
        <v/>
      </c>
      <c r="C94" s="36">
        <f>ROW()-ROW(TBL_CIPDRFRESI_LOANPOOL[[#Headers],[ROW_ID]])</f>
        <v>78</v>
      </c>
      <c r="D94" s="55"/>
      <c r="E94" s="56"/>
      <c r="F94" s="57"/>
      <c r="G94" s="58"/>
      <c r="H94" s="120"/>
      <c r="I94" s="116"/>
      <c r="J94" s="55"/>
      <c r="K94" s="61"/>
      <c r="L94" s="62"/>
      <c r="M94" s="124"/>
      <c r="N94" s="122"/>
      <c r="O94" s="127" t="str">
        <f>IF(TBL_CIPDRFRESI_LOANPOOL[[#This Row],[HUD_MFI]]&lt;&gt;"",TBL_CIPDRFRESI_LOANPOOL[[#This Row],[HUD_MFI]]*1.15,"")</f>
        <v/>
      </c>
      <c r="P94" s="126"/>
      <c r="Q94" s="105"/>
      <c r="R94" s="107"/>
      <c r="S94" s="108" t="str">
        <f>IF(TBL_CIPDRFRESI_LOANPOOL[[#This Row],[MBS_FLAG]]="Yes",SUMIF(TBL_CIPDRFRESI_LOANPOOL[MBS_POOL_ID],TBL_CIPDRFRESI_LOANPOOL[[#This Row],[MBS_POOL_ID]],TBL_CIPDRFRESI_LOANPOOL[LOAN_AMOUNT_ADDR_PORTION]),"")</f>
        <v/>
      </c>
      <c r="T9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4" s="131"/>
      <c r="V94" s="122"/>
      <c r="W94" s="135" t="str">
        <f>IF(AND(TBL_CIPDRFRESI_LOANPOOL[[#This Row],[QUAL_METHOD]]='$DB.LOOKUP'!$AD$3,TBL_CIPDRFRESI_LOANPOOL[[#This Row],[QUAL_OO_ANNUAL_INCOME]]&lt;&gt;"",TBL_CIPDRFRESI_LOANPOOL[[#This Row],[HUD_MFI]]&lt;&gt;""),TBL_CIPDRFRESI_LOANPOOL[[#This Row],[QUAL_OO_ANNUAL_INCOME]]/TBL_CIPDRFRESI_LOANPOOL[[#This Row],[HUD_MFI]],"")</f>
        <v/>
      </c>
      <c r="X94" s="133" t="str">
        <f>IF(AND(TBL_CIPDRFRESI_LOANPOOL[[#This Row],[QUAL_METHOD]]='$DB.LOOKUP'!$AD$4,TBL_CIPDRFRESI_LOANPOOL[[#This Row],[HUD_MFI_115]]&lt;&gt;""),TBL_CIPDRFRESI_LOANPOOL[[#This Row],[HUD_MFI_115]] / 12 * 0.3,"")</f>
        <v/>
      </c>
      <c r="Y94" s="112" t="str">
        <f>IF(AND(TBL_CIPDRFRESI_LOANPOOL[[#This Row],[QUAL_METHOD]]='$DB.LOOKUP'!$AD$4,TBL_CIPDRFRESI_LOANPOOL[[#This Row],[LOAN_ID]]&lt;&gt;""),COUNTIF(TBL_QUAL_RENTROLL_UNITS[RENTROLL_LOAN_ID_PROP_ADDR],TBL_CIPDRFRESI_LOANPOOL[[#This Row],[LOAN_ID_PROP_ADDR]]),"")</f>
        <v/>
      </c>
      <c r="Z94" s="113" t="str">
        <f>IF(AND(TBL_CIPDRFRESI_LOANPOOL[[#This Row],[LOAN_ID]]&lt;&gt;"",TBL_CIPDRFRESI_LOANPOOL[[#This Row],[QUAL_METHOD]]='$DB.LOOKUP'!$AD$4),COUNTIFS(TBL_QUAL_RENTROLL_UNITS[RENTROLL_LOAN_ID_PROP_ADDR],TBL_CIPDRFRESI_LOANPOOL[[#This Row],[LOAN_ID_PROP_ADDR]],TBL_QUAL_RENTROLL_UNITS[RENTROLL_QUALUNIT_FLAG],"Yes"),"")</f>
        <v/>
      </c>
      <c r="AA94" s="111" t="str">
        <f>IF(AND(TBL_CIPDRFRESI_LOANPOOL[[#This Row],[QUAL_MRA_UNITS_TOTL]]&gt;0,TBL_CIPDRFRESI_LOANPOOL[[#This Row],[QUAL_MRA_UNITS_TOTL]]&lt;&gt;""),TBL_CIPDRFRESI_LOANPOOL[[#This Row],[QUAL_MRA_UNITS_QUALIFIED]]/TBL_CIPDRFRESI_LOANPOOL[[#This Row],[QUAL_MRA_UNITS_TOTL]],"")</f>
        <v/>
      </c>
      <c r="AB94" s="137" t="str">
        <f>IF(TBL_CIPDRFRESI_LOANPOOL[[#This Row],[QUAL_METHOD]]='$DB.LOOKUP'!$AD$4,HYPERLINK("#QUAL_RENTROLL!TARGET_TOP","View/Edit"),"")</f>
        <v/>
      </c>
      <c r="AC94" s="136" t="str">
        <f>IF(AND(TBL_CIPDRFRESI_LOANPOOL[[#This Row],[QUAL_METHOD]]='$DB.LOOKUP'!$AD$5,TBL_CIPDRFRESI_LOANPOOL[[#This Row],[LOAN_ID]]&lt;&gt;""),COUNTIF(TBL_QUAL_INCOMELISTING_UNITS[INCOMELISTING_LOAN_ID_PROP_ADDR],TBL_CIPDRFRESI_LOANPOOL[[#This Row],[LOAN_ID_PROP_ADDR]]),"")</f>
        <v/>
      </c>
      <c r="AD9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4" s="111" t="str">
        <f>IF(AND(TBL_CIPDRFRESI_LOANPOOL[[#This Row],[QUAL_MIE_UNITS_TOTL]]&gt;0,TBL_CIPDRFRESI_LOANPOOL[[#This Row],[QUAL_MIE_UNITS_TOTL]]&lt;&gt;""),TBL_CIPDRFRESI_LOANPOOL[[#This Row],[QUAL_MIE_UNITS_QUALIFIED]]/TBL_CIPDRFRESI_LOANPOOL[[#This Row],[QUAL_MIE_UNITS_TOTL]],"")</f>
        <v/>
      </c>
      <c r="AF94" s="138" t="str">
        <f>IF(TBL_CIPDRFRESI_LOANPOOL[[#This Row],[QUAL_METHOD]]='$DB.LOOKUP'!$AD$5,HYPERLINK("#QUAL_INCOMELISTING!TARGET_TOP","View/Edit"),"")</f>
        <v/>
      </c>
      <c r="AG94" s="122"/>
      <c r="AH94" s="103"/>
      <c r="AI9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4" s="70" t="str">
        <f>IF(TBL_CIPDRFRESI_LOANPOOL[[#This Row],[LOAN_ID]] = "","",TBL_CIPDRFRESI_LOANPOOL[[#This Row],[LOAN_ID]]&amp;" ("&amp;IF(TBL_CIPDRFRESI_LOANPOOL[[#This Row],[PROP_ADDR_STREET]]="","Address Not Defined",TBL_CIPDRFRESI_LOANPOOL[[#This Row],[PROP_ADDR_STREET]])&amp;")")</f>
        <v/>
      </c>
      <c r="AL9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4" s="27" t="b">
        <f ca="1">IFERROR((IF(APP_CIP_DRFRESI_CERT_DATE&lt;&gt;"",APP_CIP_DRFRESI_CERT_DATE,TODAY())-TBL_CIPDRFRESI_LOANPOOL[[#This Row],[SETTLEMENT_DATE]])&lt;91,TRUE)</f>
        <v>1</v>
      </c>
      <c r="AN94" s="27" t="b">
        <f>COUNTIFS(TBL_CIPDRFRESI_LOANPOOL[LOAN_ID],TBL_CIPDRFRESI_LOANPOOL[[#This Row],[LOAN_ID]],TBL_CIPDRFRESI_LOANPOOL[QUAL_OO_INCOME_MFI_PCT],"&gt;1.15")=0</f>
        <v>1</v>
      </c>
      <c r="AO9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4" s="27" t="b">
        <f>COUNTIFS(TBL_CIPDRFRESI_LOANPOOL[LOAN_ID],TBL_CIPDRFRESI_LOANPOOL[[#This Row],[LOAN_ID]],TBL_CIPDRFRESI_LOANPOOL[QUAL_NIE_FFEIC_MFI_PCT],"&gt;1.15")=0</f>
        <v>1</v>
      </c>
      <c r="AR94" s="29">
        <f>IF(TBL_CIPDRFRESI_LOANPOOL[[#This Row],[MULTIPROP_REC_COUNT]]&lt;&gt;"",TBL_CIPDRFRESI_LOANPOOL[[#This Row],[LOAN_AMOUNT]]/TBL_CIPDRFRESI_LOANPOOL[[#This Row],[MULTIPROP_REC_COUNT]],TBL_CIPDRFRESI_LOANPOOL[[#This Row],[LOAN_AMOUNT]])</f>
        <v>0</v>
      </c>
      <c r="AS94" s="29" t="b">
        <f>TBL_CIPDRFRESI_LOANPOOL[[#This Row],[MULTIPROP_REC_COUNT]]&gt;1</f>
        <v>0</v>
      </c>
      <c r="AT94" s="36">
        <f>IF(TBL_CIPDRFRESI_LOANPOOL[[#This Row],[LOAN_ID]]&lt;&gt;"",COUNTIF(TBL_CIPDRFRESI_LOANPOOL[LOAN_ID],TBL_CIPDRFRESI_LOANPOOL[[#This Row],[LOAN_ID]]),1)</f>
        <v>1</v>
      </c>
      <c r="AU94" s="36">
        <f>IFERROR(MATCH(TBL_CIPDRFRESI_LOANPOOL[[#This Row],[QUAL_METHOD]],RANGE_LOOKUP_QUALMETHODS_CIP_RESIDRF,0),-1)</f>
        <v>-1</v>
      </c>
      <c r="AV9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5" spans="2:53" ht="26.25" customHeight="1" x14ac:dyDescent="0.25">
      <c r="B95" s="25" t="str">
        <f>IF(TBL_CIPDRFRESI_LOANPOOL[[#This Row],[RECORD_STARTED]],IF(TBL_CIPDRFRESI_LOANPOOL[[#This Row],[ERROR_COUNT]]&gt;0,-1,IF(TBL_CIPDRFRESI_LOANPOOL[[#This Row],[REQ_FIELDS_POPULATED]],1,0)),"")</f>
        <v/>
      </c>
      <c r="C95" s="36">
        <f>ROW()-ROW(TBL_CIPDRFRESI_LOANPOOL[[#Headers],[ROW_ID]])</f>
        <v>79</v>
      </c>
      <c r="D95" s="55"/>
      <c r="E95" s="56"/>
      <c r="F95" s="57"/>
      <c r="G95" s="58"/>
      <c r="H95" s="120"/>
      <c r="I95" s="116"/>
      <c r="J95" s="55"/>
      <c r="K95" s="61"/>
      <c r="L95" s="62"/>
      <c r="M95" s="124"/>
      <c r="N95" s="122"/>
      <c r="O95" s="127" t="str">
        <f>IF(TBL_CIPDRFRESI_LOANPOOL[[#This Row],[HUD_MFI]]&lt;&gt;"",TBL_CIPDRFRESI_LOANPOOL[[#This Row],[HUD_MFI]]*1.15,"")</f>
        <v/>
      </c>
      <c r="P95" s="126"/>
      <c r="Q95" s="105"/>
      <c r="R95" s="107"/>
      <c r="S95" s="108" t="str">
        <f>IF(TBL_CIPDRFRESI_LOANPOOL[[#This Row],[MBS_FLAG]]="Yes",SUMIF(TBL_CIPDRFRESI_LOANPOOL[MBS_POOL_ID],TBL_CIPDRFRESI_LOANPOOL[[#This Row],[MBS_POOL_ID]],TBL_CIPDRFRESI_LOANPOOL[LOAN_AMOUNT_ADDR_PORTION]),"")</f>
        <v/>
      </c>
      <c r="T9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5" s="131"/>
      <c r="V95" s="122"/>
      <c r="W95" s="135" t="str">
        <f>IF(AND(TBL_CIPDRFRESI_LOANPOOL[[#This Row],[QUAL_METHOD]]='$DB.LOOKUP'!$AD$3,TBL_CIPDRFRESI_LOANPOOL[[#This Row],[QUAL_OO_ANNUAL_INCOME]]&lt;&gt;"",TBL_CIPDRFRESI_LOANPOOL[[#This Row],[HUD_MFI]]&lt;&gt;""),TBL_CIPDRFRESI_LOANPOOL[[#This Row],[QUAL_OO_ANNUAL_INCOME]]/TBL_CIPDRFRESI_LOANPOOL[[#This Row],[HUD_MFI]],"")</f>
        <v/>
      </c>
      <c r="X95" s="133" t="str">
        <f>IF(AND(TBL_CIPDRFRESI_LOANPOOL[[#This Row],[QUAL_METHOD]]='$DB.LOOKUP'!$AD$4,TBL_CIPDRFRESI_LOANPOOL[[#This Row],[HUD_MFI_115]]&lt;&gt;""),TBL_CIPDRFRESI_LOANPOOL[[#This Row],[HUD_MFI_115]] / 12 * 0.3,"")</f>
        <v/>
      </c>
      <c r="Y95" s="112" t="str">
        <f>IF(AND(TBL_CIPDRFRESI_LOANPOOL[[#This Row],[QUAL_METHOD]]='$DB.LOOKUP'!$AD$4,TBL_CIPDRFRESI_LOANPOOL[[#This Row],[LOAN_ID]]&lt;&gt;""),COUNTIF(TBL_QUAL_RENTROLL_UNITS[RENTROLL_LOAN_ID_PROP_ADDR],TBL_CIPDRFRESI_LOANPOOL[[#This Row],[LOAN_ID_PROP_ADDR]]),"")</f>
        <v/>
      </c>
      <c r="Z95" s="113" t="str">
        <f>IF(AND(TBL_CIPDRFRESI_LOANPOOL[[#This Row],[LOAN_ID]]&lt;&gt;"",TBL_CIPDRFRESI_LOANPOOL[[#This Row],[QUAL_METHOD]]='$DB.LOOKUP'!$AD$4),COUNTIFS(TBL_QUAL_RENTROLL_UNITS[RENTROLL_LOAN_ID_PROP_ADDR],TBL_CIPDRFRESI_LOANPOOL[[#This Row],[LOAN_ID_PROP_ADDR]],TBL_QUAL_RENTROLL_UNITS[RENTROLL_QUALUNIT_FLAG],"Yes"),"")</f>
        <v/>
      </c>
      <c r="AA95" s="111" t="str">
        <f>IF(AND(TBL_CIPDRFRESI_LOANPOOL[[#This Row],[QUAL_MRA_UNITS_TOTL]]&gt;0,TBL_CIPDRFRESI_LOANPOOL[[#This Row],[QUAL_MRA_UNITS_TOTL]]&lt;&gt;""),TBL_CIPDRFRESI_LOANPOOL[[#This Row],[QUAL_MRA_UNITS_QUALIFIED]]/TBL_CIPDRFRESI_LOANPOOL[[#This Row],[QUAL_MRA_UNITS_TOTL]],"")</f>
        <v/>
      </c>
      <c r="AB95" s="137" t="str">
        <f>IF(TBL_CIPDRFRESI_LOANPOOL[[#This Row],[QUAL_METHOD]]='$DB.LOOKUP'!$AD$4,HYPERLINK("#QUAL_RENTROLL!TARGET_TOP","View/Edit"),"")</f>
        <v/>
      </c>
      <c r="AC95" s="136" t="str">
        <f>IF(AND(TBL_CIPDRFRESI_LOANPOOL[[#This Row],[QUAL_METHOD]]='$DB.LOOKUP'!$AD$5,TBL_CIPDRFRESI_LOANPOOL[[#This Row],[LOAN_ID]]&lt;&gt;""),COUNTIF(TBL_QUAL_INCOMELISTING_UNITS[INCOMELISTING_LOAN_ID_PROP_ADDR],TBL_CIPDRFRESI_LOANPOOL[[#This Row],[LOAN_ID_PROP_ADDR]]),"")</f>
        <v/>
      </c>
      <c r="AD9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5" s="111" t="str">
        <f>IF(AND(TBL_CIPDRFRESI_LOANPOOL[[#This Row],[QUAL_MIE_UNITS_TOTL]]&gt;0,TBL_CIPDRFRESI_LOANPOOL[[#This Row],[QUAL_MIE_UNITS_TOTL]]&lt;&gt;""),TBL_CIPDRFRESI_LOANPOOL[[#This Row],[QUAL_MIE_UNITS_QUALIFIED]]/TBL_CIPDRFRESI_LOANPOOL[[#This Row],[QUAL_MIE_UNITS_TOTL]],"")</f>
        <v/>
      </c>
      <c r="AF95" s="138" t="str">
        <f>IF(TBL_CIPDRFRESI_LOANPOOL[[#This Row],[QUAL_METHOD]]='$DB.LOOKUP'!$AD$5,HYPERLINK("#QUAL_INCOMELISTING!TARGET_TOP","View/Edit"),"")</f>
        <v/>
      </c>
      <c r="AG95" s="122"/>
      <c r="AH95" s="103"/>
      <c r="AI9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5" s="70" t="str">
        <f>IF(TBL_CIPDRFRESI_LOANPOOL[[#This Row],[LOAN_ID]] = "","",TBL_CIPDRFRESI_LOANPOOL[[#This Row],[LOAN_ID]]&amp;" ("&amp;IF(TBL_CIPDRFRESI_LOANPOOL[[#This Row],[PROP_ADDR_STREET]]="","Address Not Defined",TBL_CIPDRFRESI_LOANPOOL[[#This Row],[PROP_ADDR_STREET]])&amp;")")</f>
        <v/>
      </c>
      <c r="AL9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5" s="27" t="b">
        <f ca="1">IFERROR((IF(APP_CIP_DRFRESI_CERT_DATE&lt;&gt;"",APP_CIP_DRFRESI_CERT_DATE,TODAY())-TBL_CIPDRFRESI_LOANPOOL[[#This Row],[SETTLEMENT_DATE]])&lt;91,TRUE)</f>
        <v>1</v>
      </c>
      <c r="AN95" s="27" t="b">
        <f>COUNTIFS(TBL_CIPDRFRESI_LOANPOOL[LOAN_ID],TBL_CIPDRFRESI_LOANPOOL[[#This Row],[LOAN_ID]],TBL_CIPDRFRESI_LOANPOOL[QUAL_OO_INCOME_MFI_PCT],"&gt;1.15")=0</f>
        <v>1</v>
      </c>
      <c r="AO9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5" s="27" t="b">
        <f>COUNTIFS(TBL_CIPDRFRESI_LOANPOOL[LOAN_ID],TBL_CIPDRFRESI_LOANPOOL[[#This Row],[LOAN_ID]],TBL_CIPDRFRESI_LOANPOOL[QUAL_NIE_FFEIC_MFI_PCT],"&gt;1.15")=0</f>
        <v>1</v>
      </c>
      <c r="AR95" s="29">
        <f>IF(TBL_CIPDRFRESI_LOANPOOL[[#This Row],[MULTIPROP_REC_COUNT]]&lt;&gt;"",TBL_CIPDRFRESI_LOANPOOL[[#This Row],[LOAN_AMOUNT]]/TBL_CIPDRFRESI_LOANPOOL[[#This Row],[MULTIPROP_REC_COUNT]],TBL_CIPDRFRESI_LOANPOOL[[#This Row],[LOAN_AMOUNT]])</f>
        <v>0</v>
      </c>
      <c r="AS95" s="29" t="b">
        <f>TBL_CIPDRFRESI_LOANPOOL[[#This Row],[MULTIPROP_REC_COUNT]]&gt;1</f>
        <v>0</v>
      </c>
      <c r="AT95" s="36">
        <f>IF(TBL_CIPDRFRESI_LOANPOOL[[#This Row],[LOAN_ID]]&lt;&gt;"",COUNTIF(TBL_CIPDRFRESI_LOANPOOL[LOAN_ID],TBL_CIPDRFRESI_LOANPOOL[[#This Row],[LOAN_ID]]),1)</f>
        <v>1</v>
      </c>
      <c r="AU95" s="36">
        <f>IFERROR(MATCH(TBL_CIPDRFRESI_LOANPOOL[[#This Row],[QUAL_METHOD]],RANGE_LOOKUP_QUALMETHODS_CIP_RESIDRF,0),-1)</f>
        <v>-1</v>
      </c>
      <c r="AV9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6" spans="2:53" ht="26.25" customHeight="1" x14ac:dyDescent="0.25">
      <c r="B96" s="25" t="str">
        <f>IF(TBL_CIPDRFRESI_LOANPOOL[[#This Row],[RECORD_STARTED]],IF(TBL_CIPDRFRESI_LOANPOOL[[#This Row],[ERROR_COUNT]]&gt;0,-1,IF(TBL_CIPDRFRESI_LOANPOOL[[#This Row],[REQ_FIELDS_POPULATED]],1,0)),"")</f>
        <v/>
      </c>
      <c r="C96" s="36">
        <f>ROW()-ROW(TBL_CIPDRFRESI_LOANPOOL[[#Headers],[ROW_ID]])</f>
        <v>80</v>
      </c>
      <c r="D96" s="55"/>
      <c r="E96" s="56"/>
      <c r="F96" s="57"/>
      <c r="G96" s="58"/>
      <c r="H96" s="120"/>
      <c r="I96" s="116"/>
      <c r="J96" s="55"/>
      <c r="K96" s="61"/>
      <c r="L96" s="62"/>
      <c r="M96" s="124"/>
      <c r="N96" s="122"/>
      <c r="O96" s="127" t="str">
        <f>IF(TBL_CIPDRFRESI_LOANPOOL[[#This Row],[HUD_MFI]]&lt;&gt;"",TBL_CIPDRFRESI_LOANPOOL[[#This Row],[HUD_MFI]]*1.15,"")</f>
        <v/>
      </c>
      <c r="P96" s="126"/>
      <c r="Q96" s="105"/>
      <c r="R96" s="107"/>
      <c r="S96" s="108" t="str">
        <f>IF(TBL_CIPDRFRESI_LOANPOOL[[#This Row],[MBS_FLAG]]="Yes",SUMIF(TBL_CIPDRFRESI_LOANPOOL[MBS_POOL_ID],TBL_CIPDRFRESI_LOANPOOL[[#This Row],[MBS_POOL_ID]],TBL_CIPDRFRESI_LOANPOOL[LOAN_AMOUNT_ADDR_PORTION]),"")</f>
        <v/>
      </c>
      <c r="T9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6" s="131"/>
      <c r="V96" s="122"/>
      <c r="W96" s="135" t="str">
        <f>IF(AND(TBL_CIPDRFRESI_LOANPOOL[[#This Row],[QUAL_METHOD]]='$DB.LOOKUP'!$AD$3,TBL_CIPDRFRESI_LOANPOOL[[#This Row],[QUAL_OO_ANNUAL_INCOME]]&lt;&gt;"",TBL_CIPDRFRESI_LOANPOOL[[#This Row],[HUD_MFI]]&lt;&gt;""),TBL_CIPDRFRESI_LOANPOOL[[#This Row],[QUAL_OO_ANNUAL_INCOME]]/TBL_CIPDRFRESI_LOANPOOL[[#This Row],[HUD_MFI]],"")</f>
        <v/>
      </c>
      <c r="X96" s="133" t="str">
        <f>IF(AND(TBL_CIPDRFRESI_LOANPOOL[[#This Row],[QUAL_METHOD]]='$DB.LOOKUP'!$AD$4,TBL_CIPDRFRESI_LOANPOOL[[#This Row],[HUD_MFI_115]]&lt;&gt;""),TBL_CIPDRFRESI_LOANPOOL[[#This Row],[HUD_MFI_115]] / 12 * 0.3,"")</f>
        <v/>
      </c>
      <c r="Y96" s="112" t="str">
        <f>IF(AND(TBL_CIPDRFRESI_LOANPOOL[[#This Row],[QUAL_METHOD]]='$DB.LOOKUP'!$AD$4,TBL_CIPDRFRESI_LOANPOOL[[#This Row],[LOAN_ID]]&lt;&gt;""),COUNTIF(TBL_QUAL_RENTROLL_UNITS[RENTROLL_LOAN_ID_PROP_ADDR],TBL_CIPDRFRESI_LOANPOOL[[#This Row],[LOAN_ID_PROP_ADDR]]),"")</f>
        <v/>
      </c>
      <c r="Z96" s="113" t="str">
        <f>IF(AND(TBL_CIPDRFRESI_LOANPOOL[[#This Row],[LOAN_ID]]&lt;&gt;"",TBL_CIPDRFRESI_LOANPOOL[[#This Row],[QUAL_METHOD]]='$DB.LOOKUP'!$AD$4),COUNTIFS(TBL_QUAL_RENTROLL_UNITS[RENTROLL_LOAN_ID_PROP_ADDR],TBL_CIPDRFRESI_LOANPOOL[[#This Row],[LOAN_ID_PROP_ADDR]],TBL_QUAL_RENTROLL_UNITS[RENTROLL_QUALUNIT_FLAG],"Yes"),"")</f>
        <v/>
      </c>
      <c r="AA96" s="111" t="str">
        <f>IF(AND(TBL_CIPDRFRESI_LOANPOOL[[#This Row],[QUAL_MRA_UNITS_TOTL]]&gt;0,TBL_CIPDRFRESI_LOANPOOL[[#This Row],[QUAL_MRA_UNITS_TOTL]]&lt;&gt;""),TBL_CIPDRFRESI_LOANPOOL[[#This Row],[QUAL_MRA_UNITS_QUALIFIED]]/TBL_CIPDRFRESI_LOANPOOL[[#This Row],[QUAL_MRA_UNITS_TOTL]],"")</f>
        <v/>
      </c>
      <c r="AB96" s="137" t="str">
        <f>IF(TBL_CIPDRFRESI_LOANPOOL[[#This Row],[QUAL_METHOD]]='$DB.LOOKUP'!$AD$4,HYPERLINK("#QUAL_RENTROLL!TARGET_TOP","View/Edit"),"")</f>
        <v/>
      </c>
      <c r="AC96" s="136" t="str">
        <f>IF(AND(TBL_CIPDRFRESI_LOANPOOL[[#This Row],[QUAL_METHOD]]='$DB.LOOKUP'!$AD$5,TBL_CIPDRFRESI_LOANPOOL[[#This Row],[LOAN_ID]]&lt;&gt;""),COUNTIF(TBL_QUAL_INCOMELISTING_UNITS[INCOMELISTING_LOAN_ID_PROP_ADDR],TBL_CIPDRFRESI_LOANPOOL[[#This Row],[LOAN_ID_PROP_ADDR]]),"")</f>
        <v/>
      </c>
      <c r="AD9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6" s="111" t="str">
        <f>IF(AND(TBL_CIPDRFRESI_LOANPOOL[[#This Row],[QUAL_MIE_UNITS_TOTL]]&gt;0,TBL_CIPDRFRESI_LOANPOOL[[#This Row],[QUAL_MIE_UNITS_TOTL]]&lt;&gt;""),TBL_CIPDRFRESI_LOANPOOL[[#This Row],[QUAL_MIE_UNITS_QUALIFIED]]/TBL_CIPDRFRESI_LOANPOOL[[#This Row],[QUAL_MIE_UNITS_TOTL]],"")</f>
        <v/>
      </c>
      <c r="AF96" s="138" t="str">
        <f>IF(TBL_CIPDRFRESI_LOANPOOL[[#This Row],[QUAL_METHOD]]='$DB.LOOKUP'!$AD$5,HYPERLINK("#QUAL_INCOMELISTING!TARGET_TOP","View/Edit"),"")</f>
        <v/>
      </c>
      <c r="AG96" s="122"/>
      <c r="AH96" s="103"/>
      <c r="AI9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6" s="70" t="str">
        <f>IF(TBL_CIPDRFRESI_LOANPOOL[[#This Row],[LOAN_ID]] = "","",TBL_CIPDRFRESI_LOANPOOL[[#This Row],[LOAN_ID]]&amp;" ("&amp;IF(TBL_CIPDRFRESI_LOANPOOL[[#This Row],[PROP_ADDR_STREET]]="","Address Not Defined",TBL_CIPDRFRESI_LOANPOOL[[#This Row],[PROP_ADDR_STREET]])&amp;")")</f>
        <v/>
      </c>
      <c r="AL9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6" s="27" t="b">
        <f ca="1">IFERROR((IF(APP_CIP_DRFRESI_CERT_DATE&lt;&gt;"",APP_CIP_DRFRESI_CERT_DATE,TODAY())-TBL_CIPDRFRESI_LOANPOOL[[#This Row],[SETTLEMENT_DATE]])&lt;91,TRUE)</f>
        <v>1</v>
      </c>
      <c r="AN96" s="27" t="b">
        <f>COUNTIFS(TBL_CIPDRFRESI_LOANPOOL[LOAN_ID],TBL_CIPDRFRESI_LOANPOOL[[#This Row],[LOAN_ID]],TBL_CIPDRFRESI_LOANPOOL[QUAL_OO_INCOME_MFI_PCT],"&gt;1.15")=0</f>
        <v>1</v>
      </c>
      <c r="AO9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6" s="27" t="b">
        <f>COUNTIFS(TBL_CIPDRFRESI_LOANPOOL[LOAN_ID],TBL_CIPDRFRESI_LOANPOOL[[#This Row],[LOAN_ID]],TBL_CIPDRFRESI_LOANPOOL[QUAL_NIE_FFEIC_MFI_PCT],"&gt;1.15")=0</f>
        <v>1</v>
      </c>
      <c r="AR96" s="29">
        <f>IF(TBL_CIPDRFRESI_LOANPOOL[[#This Row],[MULTIPROP_REC_COUNT]]&lt;&gt;"",TBL_CIPDRFRESI_LOANPOOL[[#This Row],[LOAN_AMOUNT]]/TBL_CIPDRFRESI_LOANPOOL[[#This Row],[MULTIPROP_REC_COUNT]],TBL_CIPDRFRESI_LOANPOOL[[#This Row],[LOAN_AMOUNT]])</f>
        <v>0</v>
      </c>
      <c r="AS96" s="29" t="b">
        <f>TBL_CIPDRFRESI_LOANPOOL[[#This Row],[MULTIPROP_REC_COUNT]]&gt;1</f>
        <v>0</v>
      </c>
      <c r="AT96" s="36">
        <f>IF(TBL_CIPDRFRESI_LOANPOOL[[#This Row],[LOAN_ID]]&lt;&gt;"",COUNTIF(TBL_CIPDRFRESI_LOANPOOL[LOAN_ID],TBL_CIPDRFRESI_LOANPOOL[[#This Row],[LOAN_ID]]),1)</f>
        <v>1</v>
      </c>
      <c r="AU96" s="36">
        <f>IFERROR(MATCH(TBL_CIPDRFRESI_LOANPOOL[[#This Row],[QUAL_METHOD]],RANGE_LOOKUP_QUALMETHODS_CIP_RESIDRF,0),-1)</f>
        <v>-1</v>
      </c>
      <c r="AV9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7" spans="2:53" ht="26.25" customHeight="1" x14ac:dyDescent="0.25">
      <c r="B97" s="25" t="str">
        <f>IF(TBL_CIPDRFRESI_LOANPOOL[[#This Row],[RECORD_STARTED]],IF(TBL_CIPDRFRESI_LOANPOOL[[#This Row],[ERROR_COUNT]]&gt;0,-1,IF(TBL_CIPDRFRESI_LOANPOOL[[#This Row],[REQ_FIELDS_POPULATED]],1,0)),"")</f>
        <v/>
      </c>
      <c r="C97" s="36">
        <f>ROW()-ROW(TBL_CIPDRFRESI_LOANPOOL[[#Headers],[ROW_ID]])</f>
        <v>81</v>
      </c>
      <c r="D97" s="55"/>
      <c r="E97" s="56"/>
      <c r="F97" s="57"/>
      <c r="G97" s="58"/>
      <c r="H97" s="120"/>
      <c r="I97" s="116"/>
      <c r="J97" s="55"/>
      <c r="K97" s="61"/>
      <c r="L97" s="62"/>
      <c r="M97" s="124"/>
      <c r="N97" s="122"/>
      <c r="O97" s="127" t="str">
        <f>IF(TBL_CIPDRFRESI_LOANPOOL[[#This Row],[HUD_MFI]]&lt;&gt;"",TBL_CIPDRFRESI_LOANPOOL[[#This Row],[HUD_MFI]]*1.15,"")</f>
        <v/>
      </c>
      <c r="P97" s="126"/>
      <c r="Q97" s="105"/>
      <c r="R97" s="107"/>
      <c r="S97" s="108" t="str">
        <f>IF(TBL_CIPDRFRESI_LOANPOOL[[#This Row],[MBS_FLAG]]="Yes",SUMIF(TBL_CIPDRFRESI_LOANPOOL[MBS_POOL_ID],TBL_CIPDRFRESI_LOANPOOL[[#This Row],[MBS_POOL_ID]],TBL_CIPDRFRESI_LOANPOOL[LOAN_AMOUNT_ADDR_PORTION]),"")</f>
        <v/>
      </c>
      <c r="T9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7" s="131"/>
      <c r="V97" s="122"/>
      <c r="W97" s="135" t="str">
        <f>IF(AND(TBL_CIPDRFRESI_LOANPOOL[[#This Row],[QUAL_METHOD]]='$DB.LOOKUP'!$AD$3,TBL_CIPDRFRESI_LOANPOOL[[#This Row],[QUAL_OO_ANNUAL_INCOME]]&lt;&gt;"",TBL_CIPDRFRESI_LOANPOOL[[#This Row],[HUD_MFI]]&lt;&gt;""),TBL_CIPDRFRESI_LOANPOOL[[#This Row],[QUAL_OO_ANNUAL_INCOME]]/TBL_CIPDRFRESI_LOANPOOL[[#This Row],[HUD_MFI]],"")</f>
        <v/>
      </c>
      <c r="X97" s="133" t="str">
        <f>IF(AND(TBL_CIPDRFRESI_LOANPOOL[[#This Row],[QUAL_METHOD]]='$DB.LOOKUP'!$AD$4,TBL_CIPDRFRESI_LOANPOOL[[#This Row],[HUD_MFI_115]]&lt;&gt;""),TBL_CIPDRFRESI_LOANPOOL[[#This Row],[HUD_MFI_115]] / 12 * 0.3,"")</f>
        <v/>
      </c>
      <c r="Y97" s="112" t="str">
        <f>IF(AND(TBL_CIPDRFRESI_LOANPOOL[[#This Row],[QUAL_METHOD]]='$DB.LOOKUP'!$AD$4,TBL_CIPDRFRESI_LOANPOOL[[#This Row],[LOAN_ID]]&lt;&gt;""),COUNTIF(TBL_QUAL_RENTROLL_UNITS[RENTROLL_LOAN_ID_PROP_ADDR],TBL_CIPDRFRESI_LOANPOOL[[#This Row],[LOAN_ID_PROP_ADDR]]),"")</f>
        <v/>
      </c>
      <c r="Z97" s="113" t="str">
        <f>IF(AND(TBL_CIPDRFRESI_LOANPOOL[[#This Row],[LOAN_ID]]&lt;&gt;"",TBL_CIPDRFRESI_LOANPOOL[[#This Row],[QUAL_METHOD]]='$DB.LOOKUP'!$AD$4),COUNTIFS(TBL_QUAL_RENTROLL_UNITS[RENTROLL_LOAN_ID_PROP_ADDR],TBL_CIPDRFRESI_LOANPOOL[[#This Row],[LOAN_ID_PROP_ADDR]],TBL_QUAL_RENTROLL_UNITS[RENTROLL_QUALUNIT_FLAG],"Yes"),"")</f>
        <v/>
      </c>
      <c r="AA97" s="111" t="str">
        <f>IF(AND(TBL_CIPDRFRESI_LOANPOOL[[#This Row],[QUAL_MRA_UNITS_TOTL]]&gt;0,TBL_CIPDRFRESI_LOANPOOL[[#This Row],[QUAL_MRA_UNITS_TOTL]]&lt;&gt;""),TBL_CIPDRFRESI_LOANPOOL[[#This Row],[QUAL_MRA_UNITS_QUALIFIED]]/TBL_CIPDRFRESI_LOANPOOL[[#This Row],[QUAL_MRA_UNITS_TOTL]],"")</f>
        <v/>
      </c>
      <c r="AB97" s="137" t="str">
        <f>IF(TBL_CIPDRFRESI_LOANPOOL[[#This Row],[QUAL_METHOD]]='$DB.LOOKUP'!$AD$4,HYPERLINK("#QUAL_RENTROLL!TARGET_TOP","View/Edit"),"")</f>
        <v/>
      </c>
      <c r="AC97" s="136" t="str">
        <f>IF(AND(TBL_CIPDRFRESI_LOANPOOL[[#This Row],[QUAL_METHOD]]='$DB.LOOKUP'!$AD$5,TBL_CIPDRFRESI_LOANPOOL[[#This Row],[LOAN_ID]]&lt;&gt;""),COUNTIF(TBL_QUAL_INCOMELISTING_UNITS[INCOMELISTING_LOAN_ID_PROP_ADDR],TBL_CIPDRFRESI_LOANPOOL[[#This Row],[LOAN_ID_PROP_ADDR]]),"")</f>
        <v/>
      </c>
      <c r="AD9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7" s="111" t="str">
        <f>IF(AND(TBL_CIPDRFRESI_LOANPOOL[[#This Row],[QUAL_MIE_UNITS_TOTL]]&gt;0,TBL_CIPDRFRESI_LOANPOOL[[#This Row],[QUAL_MIE_UNITS_TOTL]]&lt;&gt;""),TBL_CIPDRFRESI_LOANPOOL[[#This Row],[QUAL_MIE_UNITS_QUALIFIED]]/TBL_CIPDRFRESI_LOANPOOL[[#This Row],[QUAL_MIE_UNITS_TOTL]],"")</f>
        <v/>
      </c>
      <c r="AF97" s="138" t="str">
        <f>IF(TBL_CIPDRFRESI_LOANPOOL[[#This Row],[QUAL_METHOD]]='$DB.LOOKUP'!$AD$5,HYPERLINK("#QUAL_INCOMELISTING!TARGET_TOP","View/Edit"),"")</f>
        <v/>
      </c>
      <c r="AG97" s="122"/>
      <c r="AH97" s="103"/>
      <c r="AI9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7" s="70" t="str">
        <f>IF(TBL_CIPDRFRESI_LOANPOOL[[#This Row],[LOAN_ID]] = "","",TBL_CIPDRFRESI_LOANPOOL[[#This Row],[LOAN_ID]]&amp;" ("&amp;IF(TBL_CIPDRFRESI_LOANPOOL[[#This Row],[PROP_ADDR_STREET]]="","Address Not Defined",TBL_CIPDRFRESI_LOANPOOL[[#This Row],[PROP_ADDR_STREET]])&amp;")")</f>
        <v/>
      </c>
      <c r="AL9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7" s="27" t="b">
        <f ca="1">IFERROR((IF(APP_CIP_DRFRESI_CERT_DATE&lt;&gt;"",APP_CIP_DRFRESI_CERT_DATE,TODAY())-TBL_CIPDRFRESI_LOANPOOL[[#This Row],[SETTLEMENT_DATE]])&lt;91,TRUE)</f>
        <v>1</v>
      </c>
      <c r="AN97" s="27" t="b">
        <f>COUNTIFS(TBL_CIPDRFRESI_LOANPOOL[LOAN_ID],TBL_CIPDRFRESI_LOANPOOL[[#This Row],[LOAN_ID]],TBL_CIPDRFRESI_LOANPOOL[QUAL_OO_INCOME_MFI_PCT],"&gt;1.15")=0</f>
        <v>1</v>
      </c>
      <c r="AO9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7" s="27" t="b">
        <f>COUNTIFS(TBL_CIPDRFRESI_LOANPOOL[LOAN_ID],TBL_CIPDRFRESI_LOANPOOL[[#This Row],[LOAN_ID]],TBL_CIPDRFRESI_LOANPOOL[QUAL_NIE_FFEIC_MFI_PCT],"&gt;1.15")=0</f>
        <v>1</v>
      </c>
      <c r="AR97" s="29">
        <f>IF(TBL_CIPDRFRESI_LOANPOOL[[#This Row],[MULTIPROP_REC_COUNT]]&lt;&gt;"",TBL_CIPDRFRESI_LOANPOOL[[#This Row],[LOAN_AMOUNT]]/TBL_CIPDRFRESI_LOANPOOL[[#This Row],[MULTIPROP_REC_COUNT]],TBL_CIPDRFRESI_LOANPOOL[[#This Row],[LOAN_AMOUNT]])</f>
        <v>0</v>
      </c>
      <c r="AS97" s="29" t="b">
        <f>TBL_CIPDRFRESI_LOANPOOL[[#This Row],[MULTIPROP_REC_COUNT]]&gt;1</f>
        <v>0</v>
      </c>
      <c r="AT97" s="36">
        <f>IF(TBL_CIPDRFRESI_LOANPOOL[[#This Row],[LOAN_ID]]&lt;&gt;"",COUNTIF(TBL_CIPDRFRESI_LOANPOOL[LOAN_ID],TBL_CIPDRFRESI_LOANPOOL[[#This Row],[LOAN_ID]]),1)</f>
        <v>1</v>
      </c>
      <c r="AU97" s="36">
        <f>IFERROR(MATCH(TBL_CIPDRFRESI_LOANPOOL[[#This Row],[QUAL_METHOD]],RANGE_LOOKUP_QUALMETHODS_CIP_RESIDRF,0),-1)</f>
        <v>-1</v>
      </c>
      <c r="AV9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8" spans="2:53" ht="26.25" customHeight="1" x14ac:dyDescent="0.25">
      <c r="B98" s="25" t="str">
        <f>IF(TBL_CIPDRFRESI_LOANPOOL[[#This Row],[RECORD_STARTED]],IF(TBL_CIPDRFRESI_LOANPOOL[[#This Row],[ERROR_COUNT]]&gt;0,-1,IF(TBL_CIPDRFRESI_LOANPOOL[[#This Row],[REQ_FIELDS_POPULATED]],1,0)),"")</f>
        <v/>
      </c>
      <c r="C98" s="36">
        <f>ROW()-ROW(TBL_CIPDRFRESI_LOANPOOL[[#Headers],[ROW_ID]])</f>
        <v>82</v>
      </c>
      <c r="D98" s="55"/>
      <c r="E98" s="56"/>
      <c r="F98" s="57"/>
      <c r="G98" s="58"/>
      <c r="H98" s="120"/>
      <c r="I98" s="116"/>
      <c r="J98" s="55"/>
      <c r="K98" s="61"/>
      <c r="L98" s="62"/>
      <c r="M98" s="124"/>
      <c r="N98" s="122"/>
      <c r="O98" s="127" t="str">
        <f>IF(TBL_CIPDRFRESI_LOANPOOL[[#This Row],[HUD_MFI]]&lt;&gt;"",TBL_CIPDRFRESI_LOANPOOL[[#This Row],[HUD_MFI]]*1.15,"")</f>
        <v/>
      </c>
      <c r="P98" s="126"/>
      <c r="Q98" s="105"/>
      <c r="R98" s="107"/>
      <c r="S98" s="108" t="str">
        <f>IF(TBL_CIPDRFRESI_LOANPOOL[[#This Row],[MBS_FLAG]]="Yes",SUMIF(TBL_CIPDRFRESI_LOANPOOL[MBS_POOL_ID],TBL_CIPDRFRESI_LOANPOOL[[#This Row],[MBS_POOL_ID]],TBL_CIPDRFRESI_LOANPOOL[LOAN_AMOUNT_ADDR_PORTION]),"")</f>
        <v/>
      </c>
      <c r="T9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8" s="131"/>
      <c r="V98" s="122"/>
      <c r="W98" s="135" t="str">
        <f>IF(AND(TBL_CIPDRFRESI_LOANPOOL[[#This Row],[QUAL_METHOD]]='$DB.LOOKUP'!$AD$3,TBL_CIPDRFRESI_LOANPOOL[[#This Row],[QUAL_OO_ANNUAL_INCOME]]&lt;&gt;"",TBL_CIPDRFRESI_LOANPOOL[[#This Row],[HUD_MFI]]&lt;&gt;""),TBL_CIPDRFRESI_LOANPOOL[[#This Row],[QUAL_OO_ANNUAL_INCOME]]/TBL_CIPDRFRESI_LOANPOOL[[#This Row],[HUD_MFI]],"")</f>
        <v/>
      </c>
      <c r="X98" s="133" t="str">
        <f>IF(AND(TBL_CIPDRFRESI_LOANPOOL[[#This Row],[QUAL_METHOD]]='$DB.LOOKUP'!$AD$4,TBL_CIPDRFRESI_LOANPOOL[[#This Row],[HUD_MFI_115]]&lt;&gt;""),TBL_CIPDRFRESI_LOANPOOL[[#This Row],[HUD_MFI_115]] / 12 * 0.3,"")</f>
        <v/>
      </c>
      <c r="Y98" s="112" t="str">
        <f>IF(AND(TBL_CIPDRFRESI_LOANPOOL[[#This Row],[QUAL_METHOD]]='$DB.LOOKUP'!$AD$4,TBL_CIPDRFRESI_LOANPOOL[[#This Row],[LOAN_ID]]&lt;&gt;""),COUNTIF(TBL_QUAL_RENTROLL_UNITS[RENTROLL_LOAN_ID_PROP_ADDR],TBL_CIPDRFRESI_LOANPOOL[[#This Row],[LOAN_ID_PROP_ADDR]]),"")</f>
        <v/>
      </c>
      <c r="Z98" s="113" t="str">
        <f>IF(AND(TBL_CIPDRFRESI_LOANPOOL[[#This Row],[LOAN_ID]]&lt;&gt;"",TBL_CIPDRFRESI_LOANPOOL[[#This Row],[QUAL_METHOD]]='$DB.LOOKUP'!$AD$4),COUNTIFS(TBL_QUAL_RENTROLL_UNITS[RENTROLL_LOAN_ID_PROP_ADDR],TBL_CIPDRFRESI_LOANPOOL[[#This Row],[LOAN_ID_PROP_ADDR]],TBL_QUAL_RENTROLL_UNITS[RENTROLL_QUALUNIT_FLAG],"Yes"),"")</f>
        <v/>
      </c>
      <c r="AA98" s="111" t="str">
        <f>IF(AND(TBL_CIPDRFRESI_LOANPOOL[[#This Row],[QUAL_MRA_UNITS_TOTL]]&gt;0,TBL_CIPDRFRESI_LOANPOOL[[#This Row],[QUAL_MRA_UNITS_TOTL]]&lt;&gt;""),TBL_CIPDRFRESI_LOANPOOL[[#This Row],[QUAL_MRA_UNITS_QUALIFIED]]/TBL_CIPDRFRESI_LOANPOOL[[#This Row],[QUAL_MRA_UNITS_TOTL]],"")</f>
        <v/>
      </c>
      <c r="AB98" s="137" t="str">
        <f>IF(TBL_CIPDRFRESI_LOANPOOL[[#This Row],[QUAL_METHOD]]='$DB.LOOKUP'!$AD$4,HYPERLINK("#QUAL_RENTROLL!TARGET_TOP","View/Edit"),"")</f>
        <v/>
      </c>
      <c r="AC98" s="136" t="str">
        <f>IF(AND(TBL_CIPDRFRESI_LOANPOOL[[#This Row],[QUAL_METHOD]]='$DB.LOOKUP'!$AD$5,TBL_CIPDRFRESI_LOANPOOL[[#This Row],[LOAN_ID]]&lt;&gt;""),COUNTIF(TBL_QUAL_INCOMELISTING_UNITS[INCOMELISTING_LOAN_ID_PROP_ADDR],TBL_CIPDRFRESI_LOANPOOL[[#This Row],[LOAN_ID_PROP_ADDR]]),"")</f>
        <v/>
      </c>
      <c r="AD9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8" s="111" t="str">
        <f>IF(AND(TBL_CIPDRFRESI_LOANPOOL[[#This Row],[QUAL_MIE_UNITS_TOTL]]&gt;0,TBL_CIPDRFRESI_LOANPOOL[[#This Row],[QUAL_MIE_UNITS_TOTL]]&lt;&gt;""),TBL_CIPDRFRESI_LOANPOOL[[#This Row],[QUAL_MIE_UNITS_QUALIFIED]]/TBL_CIPDRFRESI_LOANPOOL[[#This Row],[QUAL_MIE_UNITS_TOTL]],"")</f>
        <v/>
      </c>
      <c r="AF98" s="138" t="str">
        <f>IF(TBL_CIPDRFRESI_LOANPOOL[[#This Row],[QUAL_METHOD]]='$DB.LOOKUP'!$AD$5,HYPERLINK("#QUAL_INCOMELISTING!TARGET_TOP","View/Edit"),"")</f>
        <v/>
      </c>
      <c r="AG98" s="122"/>
      <c r="AH98" s="103"/>
      <c r="AI9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8" s="70" t="str">
        <f>IF(TBL_CIPDRFRESI_LOANPOOL[[#This Row],[LOAN_ID]] = "","",TBL_CIPDRFRESI_LOANPOOL[[#This Row],[LOAN_ID]]&amp;" ("&amp;IF(TBL_CIPDRFRESI_LOANPOOL[[#This Row],[PROP_ADDR_STREET]]="","Address Not Defined",TBL_CIPDRFRESI_LOANPOOL[[#This Row],[PROP_ADDR_STREET]])&amp;")")</f>
        <v/>
      </c>
      <c r="AL9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8" s="27" t="b">
        <f ca="1">IFERROR((IF(APP_CIP_DRFRESI_CERT_DATE&lt;&gt;"",APP_CIP_DRFRESI_CERT_DATE,TODAY())-TBL_CIPDRFRESI_LOANPOOL[[#This Row],[SETTLEMENT_DATE]])&lt;91,TRUE)</f>
        <v>1</v>
      </c>
      <c r="AN98" s="27" t="b">
        <f>COUNTIFS(TBL_CIPDRFRESI_LOANPOOL[LOAN_ID],TBL_CIPDRFRESI_LOANPOOL[[#This Row],[LOAN_ID]],TBL_CIPDRFRESI_LOANPOOL[QUAL_OO_INCOME_MFI_PCT],"&gt;1.15")=0</f>
        <v>1</v>
      </c>
      <c r="AO9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8" s="27" t="b">
        <f>COUNTIFS(TBL_CIPDRFRESI_LOANPOOL[LOAN_ID],TBL_CIPDRFRESI_LOANPOOL[[#This Row],[LOAN_ID]],TBL_CIPDRFRESI_LOANPOOL[QUAL_NIE_FFEIC_MFI_PCT],"&gt;1.15")=0</f>
        <v>1</v>
      </c>
      <c r="AR98" s="29">
        <f>IF(TBL_CIPDRFRESI_LOANPOOL[[#This Row],[MULTIPROP_REC_COUNT]]&lt;&gt;"",TBL_CIPDRFRESI_LOANPOOL[[#This Row],[LOAN_AMOUNT]]/TBL_CIPDRFRESI_LOANPOOL[[#This Row],[MULTIPROP_REC_COUNT]],TBL_CIPDRFRESI_LOANPOOL[[#This Row],[LOAN_AMOUNT]])</f>
        <v>0</v>
      </c>
      <c r="AS98" s="29" t="b">
        <f>TBL_CIPDRFRESI_LOANPOOL[[#This Row],[MULTIPROP_REC_COUNT]]&gt;1</f>
        <v>0</v>
      </c>
      <c r="AT98" s="36">
        <f>IF(TBL_CIPDRFRESI_LOANPOOL[[#This Row],[LOAN_ID]]&lt;&gt;"",COUNTIF(TBL_CIPDRFRESI_LOANPOOL[LOAN_ID],TBL_CIPDRFRESI_LOANPOOL[[#This Row],[LOAN_ID]]),1)</f>
        <v>1</v>
      </c>
      <c r="AU98" s="36">
        <f>IFERROR(MATCH(TBL_CIPDRFRESI_LOANPOOL[[#This Row],[QUAL_METHOD]],RANGE_LOOKUP_QUALMETHODS_CIP_RESIDRF,0),-1)</f>
        <v>-1</v>
      </c>
      <c r="AV9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9" spans="2:53" ht="26.25" customHeight="1" x14ac:dyDescent="0.25">
      <c r="B99" s="25" t="str">
        <f>IF(TBL_CIPDRFRESI_LOANPOOL[[#This Row],[RECORD_STARTED]],IF(TBL_CIPDRFRESI_LOANPOOL[[#This Row],[ERROR_COUNT]]&gt;0,-1,IF(TBL_CIPDRFRESI_LOANPOOL[[#This Row],[REQ_FIELDS_POPULATED]],1,0)),"")</f>
        <v/>
      </c>
      <c r="C99" s="36">
        <f>ROW()-ROW(TBL_CIPDRFRESI_LOANPOOL[[#Headers],[ROW_ID]])</f>
        <v>83</v>
      </c>
      <c r="D99" s="55"/>
      <c r="E99" s="56"/>
      <c r="F99" s="57"/>
      <c r="G99" s="58"/>
      <c r="H99" s="120"/>
      <c r="I99" s="116"/>
      <c r="J99" s="55"/>
      <c r="K99" s="61"/>
      <c r="L99" s="62"/>
      <c r="M99" s="124"/>
      <c r="N99" s="122"/>
      <c r="O99" s="127" t="str">
        <f>IF(TBL_CIPDRFRESI_LOANPOOL[[#This Row],[HUD_MFI]]&lt;&gt;"",TBL_CIPDRFRESI_LOANPOOL[[#This Row],[HUD_MFI]]*1.15,"")</f>
        <v/>
      </c>
      <c r="P99" s="126"/>
      <c r="Q99" s="105"/>
      <c r="R99" s="107"/>
      <c r="S99" s="108" t="str">
        <f>IF(TBL_CIPDRFRESI_LOANPOOL[[#This Row],[MBS_FLAG]]="Yes",SUMIF(TBL_CIPDRFRESI_LOANPOOL[MBS_POOL_ID],TBL_CIPDRFRESI_LOANPOOL[[#This Row],[MBS_POOL_ID]],TBL_CIPDRFRESI_LOANPOOL[LOAN_AMOUNT_ADDR_PORTION]),"")</f>
        <v/>
      </c>
      <c r="T9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9" s="131"/>
      <c r="V99" s="122"/>
      <c r="W99" s="135" t="str">
        <f>IF(AND(TBL_CIPDRFRESI_LOANPOOL[[#This Row],[QUAL_METHOD]]='$DB.LOOKUP'!$AD$3,TBL_CIPDRFRESI_LOANPOOL[[#This Row],[QUAL_OO_ANNUAL_INCOME]]&lt;&gt;"",TBL_CIPDRFRESI_LOANPOOL[[#This Row],[HUD_MFI]]&lt;&gt;""),TBL_CIPDRFRESI_LOANPOOL[[#This Row],[QUAL_OO_ANNUAL_INCOME]]/TBL_CIPDRFRESI_LOANPOOL[[#This Row],[HUD_MFI]],"")</f>
        <v/>
      </c>
      <c r="X99" s="133" t="str">
        <f>IF(AND(TBL_CIPDRFRESI_LOANPOOL[[#This Row],[QUAL_METHOD]]='$DB.LOOKUP'!$AD$4,TBL_CIPDRFRESI_LOANPOOL[[#This Row],[HUD_MFI_115]]&lt;&gt;""),TBL_CIPDRFRESI_LOANPOOL[[#This Row],[HUD_MFI_115]] / 12 * 0.3,"")</f>
        <v/>
      </c>
      <c r="Y99" s="112" t="str">
        <f>IF(AND(TBL_CIPDRFRESI_LOANPOOL[[#This Row],[QUAL_METHOD]]='$DB.LOOKUP'!$AD$4,TBL_CIPDRFRESI_LOANPOOL[[#This Row],[LOAN_ID]]&lt;&gt;""),COUNTIF(TBL_QUAL_RENTROLL_UNITS[RENTROLL_LOAN_ID_PROP_ADDR],TBL_CIPDRFRESI_LOANPOOL[[#This Row],[LOAN_ID_PROP_ADDR]]),"")</f>
        <v/>
      </c>
      <c r="Z99" s="113" t="str">
        <f>IF(AND(TBL_CIPDRFRESI_LOANPOOL[[#This Row],[LOAN_ID]]&lt;&gt;"",TBL_CIPDRFRESI_LOANPOOL[[#This Row],[QUAL_METHOD]]='$DB.LOOKUP'!$AD$4),COUNTIFS(TBL_QUAL_RENTROLL_UNITS[RENTROLL_LOAN_ID_PROP_ADDR],TBL_CIPDRFRESI_LOANPOOL[[#This Row],[LOAN_ID_PROP_ADDR]],TBL_QUAL_RENTROLL_UNITS[RENTROLL_QUALUNIT_FLAG],"Yes"),"")</f>
        <v/>
      </c>
      <c r="AA99" s="111" t="str">
        <f>IF(AND(TBL_CIPDRFRESI_LOANPOOL[[#This Row],[QUAL_MRA_UNITS_TOTL]]&gt;0,TBL_CIPDRFRESI_LOANPOOL[[#This Row],[QUAL_MRA_UNITS_TOTL]]&lt;&gt;""),TBL_CIPDRFRESI_LOANPOOL[[#This Row],[QUAL_MRA_UNITS_QUALIFIED]]/TBL_CIPDRFRESI_LOANPOOL[[#This Row],[QUAL_MRA_UNITS_TOTL]],"")</f>
        <v/>
      </c>
      <c r="AB99" s="137" t="str">
        <f>IF(TBL_CIPDRFRESI_LOANPOOL[[#This Row],[QUAL_METHOD]]='$DB.LOOKUP'!$AD$4,HYPERLINK("#QUAL_RENTROLL!TARGET_TOP","View/Edit"),"")</f>
        <v/>
      </c>
      <c r="AC99" s="136" t="str">
        <f>IF(AND(TBL_CIPDRFRESI_LOANPOOL[[#This Row],[QUAL_METHOD]]='$DB.LOOKUP'!$AD$5,TBL_CIPDRFRESI_LOANPOOL[[#This Row],[LOAN_ID]]&lt;&gt;""),COUNTIF(TBL_QUAL_INCOMELISTING_UNITS[INCOMELISTING_LOAN_ID_PROP_ADDR],TBL_CIPDRFRESI_LOANPOOL[[#This Row],[LOAN_ID_PROP_ADDR]]),"")</f>
        <v/>
      </c>
      <c r="AD9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9" s="111" t="str">
        <f>IF(AND(TBL_CIPDRFRESI_LOANPOOL[[#This Row],[QUAL_MIE_UNITS_TOTL]]&gt;0,TBL_CIPDRFRESI_LOANPOOL[[#This Row],[QUAL_MIE_UNITS_TOTL]]&lt;&gt;""),TBL_CIPDRFRESI_LOANPOOL[[#This Row],[QUAL_MIE_UNITS_QUALIFIED]]/TBL_CIPDRFRESI_LOANPOOL[[#This Row],[QUAL_MIE_UNITS_TOTL]],"")</f>
        <v/>
      </c>
      <c r="AF99" s="138" t="str">
        <f>IF(TBL_CIPDRFRESI_LOANPOOL[[#This Row],[QUAL_METHOD]]='$DB.LOOKUP'!$AD$5,HYPERLINK("#QUAL_INCOMELISTING!TARGET_TOP","View/Edit"),"")</f>
        <v/>
      </c>
      <c r="AG99" s="122"/>
      <c r="AH99" s="103"/>
      <c r="AI9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9" s="70" t="str">
        <f>IF(TBL_CIPDRFRESI_LOANPOOL[[#This Row],[LOAN_ID]] = "","",TBL_CIPDRFRESI_LOANPOOL[[#This Row],[LOAN_ID]]&amp;" ("&amp;IF(TBL_CIPDRFRESI_LOANPOOL[[#This Row],[PROP_ADDR_STREET]]="","Address Not Defined",TBL_CIPDRFRESI_LOANPOOL[[#This Row],[PROP_ADDR_STREET]])&amp;")")</f>
        <v/>
      </c>
      <c r="AL9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9" s="27" t="b">
        <f ca="1">IFERROR((IF(APP_CIP_DRFRESI_CERT_DATE&lt;&gt;"",APP_CIP_DRFRESI_CERT_DATE,TODAY())-TBL_CIPDRFRESI_LOANPOOL[[#This Row],[SETTLEMENT_DATE]])&lt;91,TRUE)</f>
        <v>1</v>
      </c>
      <c r="AN99" s="27" t="b">
        <f>COUNTIFS(TBL_CIPDRFRESI_LOANPOOL[LOAN_ID],TBL_CIPDRFRESI_LOANPOOL[[#This Row],[LOAN_ID]],TBL_CIPDRFRESI_LOANPOOL[QUAL_OO_INCOME_MFI_PCT],"&gt;1.15")=0</f>
        <v>1</v>
      </c>
      <c r="AO9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9" s="27" t="b">
        <f>COUNTIFS(TBL_CIPDRFRESI_LOANPOOL[LOAN_ID],TBL_CIPDRFRESI_LOANPOOL[[#This Row],[LOAN_ID]],TBL_CIPDRFRESI_LOANPOOL[QUAL_NIE_FFEIC_MFI_PCT],"&gt;1.15")=0</f>
        <v>1</v>
      </c>
      <c r="AR99" s="29">
        <f>IF(TBL_CIPDRFRESI_LOANPOOL[[#This Row],[MULTIPROP_REC_COUNT]]&lt;&gt;"",TBL_CIPDRFRESI_LOANPOOL[[#This Row],[LOAN_AMOUNT]]/TBL_CIPDRFRESI_LOANPOOL[[#This Row],[MULTIPROP_REC_COUNT]],TBL_CIPDRFRESI_LOANPOOL[[#This Row],[LOAN_AMOUNT]])</f>
        <v>0</v>
      </c>
      <c r="AS99" s="29" t="b">
        <f>TBL_CIPDRFRESI_LOANPOOL[[#This Row],[MULTIPROP_REC_COUNT]]&gt;1</f>
        <v>0</v>
      </c>
      <c r="AT99" s="36">
        <f>IF(TBL_CIPDRFRESI_LOANPOOL[[#This Row],[LOAN_ID]]&lt;&gt;"",COUNTIF(TBL_CIPDRFRESI_LOANPOOL[LOAN_ID],TBL_CIPDRFRESI_LOANPOOL[[#This Row],[LOAN_ID]]),1)</f>
        <v>1</v>
      </c>
      <c r="AU99" s="36">
        <f>IFERROR(MATCH(TBL_CIPDRFRESI_LOANPOOL[[#This Row],[QUAL_METHOD]],RANGE_LOOKUP_QUALMETHODS_CIP_RESIDRF,0),-1)</f>
        <v>-1</v>
      </c>
      <c r="AV9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0" spans="2:53" ht="26.25" customHeight="1" x14ac:dyDescent="0.25">
      <c r="B100" s="25" t="str">
        <f>IF(TBL_CIPDRFRESI_LOANPOOL[[#This Row],[RECORD_STARTED]],IF(TBL_CIPDRFRESI_LOANPOOL[[#This Row],[ERROR_COUNT]]&gt;0,-1,IF(TBL_CIPDRFRESI_LOANPOOL[[#This Row],[REQ_FIELDS_POPULATED]],1,0)),"")</f>
        <v/>
      </c>
      <c r="C100" s="36">
        <f>ROW()-ROW(TBL_CIPDRFRESI_LOANPOOL[[#Headers],[ROW_ID]])</f>
        <v>84</v>
      </c>
      <c r="D100" s="55"/>
      <c r="E100" s="56"/>
      <c r="F100" s="57"/>
      <c r="G100" s="58"/>
      <c r="H100" s="120"/>
      <c r="I100" s="116"/>
      <c r="J100" s="55"/>
      <c r="K100" s="61"/>
      <c r="L100" s="62"/>
      <c r="M100" s="124"/>
      <c r="N100" s="122"/>
      <c r="O100" s="127" t="str">
        <f>IF(TBL_CIPDRFRESI_LOANPOOL[[#This Row],[HUD_MFI]]&lt;&gt;"",TBL_CIPDRFRESI_LOANPOOL[[#This Row],[HUD_MFI]]*1.15,"")</f>
        <v/>
      </c>
      <c r="P100" s="126"/>
      <c r="Q100" s="105"/>
      <c r="R100" s="107"/>
      <c r="S100" s="108" t="str">
        <f>IF(TBL_CIPDRFRESI_LOANPOOL[[#This Row],[MBS_FLAG]]="Yes",SUMIF(TBL_CIPDRFRESI_LOANPOOL[MBS_POOL_ID],TBL_CIPDRFRESI_LOANPOOL[[#This Row],[MBS_POOL_ID]],TBL_CIPDRFRESI_LOANPOOL[LOAN_AMOUNT_ADDR_PORTION]),"")</f>
        <v/>
      </c>
      <c r="T10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0" s="131"/>
      <c r="V100" s="122"/>
      <c r="W100" s="135" t="str">
        <f>IF(AND(TBL_CIPDRFRESI_LOANPOOL[[#This Row],[QUAL_METHOD]]='$DB.LOOKUP'!$AD$3,TBL_CIPDRFRESI_LOANPOOL[[#This Row],[QUAL_OO_ANNUAL_INCOME]]&lt;&gt;"",TBL_CIPDRFRESI_LOANPOOL[[#This Row],[HUD_MFI]]&lt;&gt;""),TBL_CIPDRFRESI_LOANPOOL[[#This Row],[QUAL_OO_ANNUAL_INCOME]]/TBL_CIPDRFRESI_LOANPOOL[[#This Row],[HUD_MFI]],"")</f>
        <v/>
      </c>
      <c r="X100" s="133" t="str">
        <f>IF(AND(TBL_CIPDRFRESI_LOANPOOL[[#This Row],[QUAL_METHOD]]='$DB.LOOKUP'!$AD$4,TBL_CIPDRFRESI_LOANPOOL[[#This Row],[HUD_MFI_115]]&lt;&gt;""),TBL_CIPDRFRESI_LOANPOOL[[#This Row],[HUD_MFI_115]] / 12 * 0.3,"")</f>
        <v/>
      </c>
      <c r="Y100" s="112" t="str">
        <f>IF(AND(TBL_CIPDRFRESI_LOANPOOL[[#This Row],[QUAL_METHOD]]='$DB.LOOKUP'!$AD$4,TBL_CIPDRFRESI_LOANPOOL[[#This Row],[LOAN_ID]]&lt;&gt;""),COUNTIF(TBL_QUAL_RENTROLL_UNITS[RENTROLL_LOAN_ID_PROP_ADDR],TBL_CIPDRFRESI_LOANPOOL[[#This Row],[LOAN_ID_PROP_ADDR]]),"")</f>
        <v/>
      </c>
      <c r="Z100" s="113" t="str">
        <f>IF(AND(TBL_CIPDRFRESI_LOANPOOL[[#This Row],[LOAN_ID]]&lt;&gt;"",TBL_CIPDRFRESI_LOANPOOL[[#This Row],[QUAL_METHOD]]='$DB.LOOKUP'!$AD$4),COUNTIFS(TBL_QUAL_RENTROLL_UNITS[RENTROLL_LOAN_ID_PROP_ADDR],TBL_CIPDRFRESI_LOANPOOL[[#This Row],[LOAN_ID_PROP_ADDR]],TBL_QUAL_RENTROLL_UNITS[RENTROLL_QUALUNIT_FLAG],"Yes"),"")</f>
        <v/>
      </c>
      <c r="AA100" s="111" t="str">
        <f>IF(AND(TBL_CIPDRFRESI_LOANPOOL[[#This Row],[QUAL_MRA_UNITS_TOTL]]&gt;0,TBL_CIPDRFRESI_LOANPOOL[[#This Row],[QUAL_MRA_UNITS_TOTL]]&lt;&gt;""),TBL_CIPDRFRESI_LOANPOOL[[#This Row],[QUAL_MRA_UNITS_QUALIFIED]]/TBL_CIPDRFRESI_LOANPOOL[[#This Row],[QUAL_MRA_UNITS_TOTL]],"")</f>
        <v/>
      </c>
      <c r="AB100" s="137" t="str">
        <f>IF(TBL_CIPDRFRESI_LOANPOOL[[#This Row],[QUAL_METHOD]]='$DB.LOOKUP'!$AD$4,HYPERLINK("#QUAL_RENTROLL!TARGET_TOP","View/Edit"),"")</f>
        <v/>
      </c>
      <c r="AC100" s="136" t="str">
        <f>IF(AND(TBL_CIPDRFRESI_LOANPOOL[[#This Row],[QUAL_METHOD]]='$DB.LOOKUP'!$AD$5,TBL_CIPDRFRESI_LOANPOOL[[#This Row],[LOAN_ID]]&lt;&gt;""),COUNTIF(TBL_QUAL_INCOMELISTING_UNITS[INCOMELISTING_LOAN_ID_PROP_ADDR],TBL_CIPDRFRESI_LOANPOOL[[#This Row],[LOAN_ID_PROP_ADDR]]),"")</f>
        <v/>
      </c>
      <c r="AD10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0" s="111" t="str">
        <f>IF(AND(TBL_CIPDRFRESI_LOANPOOL[[#This Row],[QUAL_MIE_UNITS_TOTL]]&gt;0,TBL_CIPDRFRESI_LOANPOOL[[#This Row],[QUAL_MIE_UNITS_TOTL]]&lt;&gt;""),TBL_CIPDRFRESI_LOANPOOL[[#This Row],[QUAL_MIE_UNITS_QUALIFIED]]/TBL_CIPDRFRESI_LOANPOOL[[#This Row],[QUAL_MIE_UNITS_TOTL]],"")</f>
        <v/>
      </c>
      <c r="AF100" s="138" t="str">
        <f>IF(TBL_CIPDRFRESI_LOANPOOL[[#This Row],[QUAL_METHOD]]='$DB.LOOKUP'!$AD$5,HYPERLINK("#QUAL_INCOMELISTING!TARGET_TOP","View/Edit"),"")</f>
        <v/>
      </c>
      <c r="AG100" s="122"/>
      <c r="AH100" s="103"/>
      <c r="AI10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0" s="70" t="str">
        <f>IF(TBL_CIPDRFRESI_LOANPOOL[[#This Row],[LOAN_ID]] = "","",TBL_CIPDRFRESI_LOANPOOL[[#This Row],[LOAN_ID]]&amp;" ("&amp;IF(TBL_CIPDRFRESI_LOANPOOL[[#This Row],[PROP_ADDR_STREET]]="","Address Not Defined",TBL_CIPDRFRESI_LOANPOOL[[#This Row],[PROP_ADDR_STREET]])&amp;")")</f>
        <v/>
      </c>
      <c r="AL10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0" s="27" t="b">
        <f ca="1">IFERROR((IF(APP_CIP_DRFRESI_CERT_DATE&lt;&gt;"",APP_CIP_DRFRESI_CERT_DATE,TODAY())-TBL_CIPDRFRESI_LOANPOOL[[#This Row],[SETTLEMENT_DATE]])&lt;91,TRUE)</f>
        <v>1</v>
      </c>
      <c r="AN100" s="27" t="b">
        <f>COUNTIFS(TBL_CIPDRFRESI_LOANPOOL[LOAN_ID],TBL_CIPDRFRESI_LOANPOOL[[#This Row],[LOAN_ID]],TBL_CIPDRFRESI_LOANPOOL[QUAL_OO_INCOME_MFI_PCT],"&gt;1.15")=0</f>
        <v>1</v>
      </c>
      <c r="AO10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0" s="27" t="b">
        <f>COUNTIFS(TBL_CIPDRFRESI_LOANPOOL[LOAN_ID],TBL_CIPDRFRESI_LOANPOOL[[#This Row],[LOAN_ID]],TBL_CIPDRFRESI_LOANPOOL[QUAL_NIE_FFEIC_MFI_PCT],"&gt;1.15")=0</f>
        <v>1</v>
      </c>
      <c r="AR100" s="29">
        <f>IF(TBL_CIPDRFRESI_LOANPOOL[[#This Row],[MULTIPROP_REC_COUNT]]&lt;&gt;"",TBL_CIPDRFRESI_LOANPOOL[[#This Row],[LOAN_AMOUNT]]/TBL_CIPDRFRESI_LOANPOOL[[#This Row],[MULTIPROP_REC_COUNT]],TBL_CIPDRFRESI_LOANPOOL[[#This Row],[LOAN_AMOUNT]])</f>
        <v>0</v>
      </c>
      <c r="AS100" s="29" t="b">
        <f>TBL_CIPDRFRESI_LOANPOOL[[#This Row],[MULTIPROP_REC_COUNT]]&gt;1</f>
        <v>0</v>
      </c>
      <c r="AT100" s="36">
        <f>IF(TBL_CIPDRFRESI_LOANPOOL[[#This Row],[LOAN_ID]]&lt;&gt;"",COUNTIF(TBL_CIPDRFRESI_LOANPOOL[LOAN_ID],TBL_CIPDRFRESI_LOANPOOL[[#This Row],[LOAN_ID]]),1)</f>
        <v>1</v>
      </c>
      <c r="AU100" s="36">
        <f>IFERROR(MATCH(TBL_CIPDRFRESI_LOANPOOL[[#This Row],[QUAL_METHOD]],RANGE_LOOKUP_QUALMETHODS_CIP_RESIDRF,0),-1)</f>
        <v>-1</v>
      </c>
      <c r="AV10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1" spans="2:53" ht="26.25" customHeight="1" x14ac:dyDescent="0.25">
      <c r="B101" s="25" t="str">
        <f>IF(TBL_CIPDRFRESI_LOANPOOL[[#This Row],[RECORD_STARTED]],IF(TBL_CIPDRFRESI_LOANPOOL[[#This Row],[ERROR_COUNT]]&gt;0,-1,IF(TBL_CIPDRFRESI_LOANPOOL[[#This Row],[REQ_FIELDS_POPULATED]],1,0)),"")</f>
        <v/>
      </c>
      <c r="C101" s="36">
        <f>ROW()-ROW(TBL_CIPDRFRESI_LOANPOOL[[#Headers],[ROW_ID]])</f>
        <v>85</v>
      </c>
      <c r="D101" s="55"/>
      <c r="E101" s="56"/>
      <c r="F101" s="57"/>
      <c r="G101" s="58"/>
      <c r="H101" s="120"/>
      <c r="I101" s="116"/>
      <c r="J101" s="55"/>
      <c r="K101" s="61"/>
      <c r="L101" s="62"/>
      <c r="M101" s="124"/>
      <c r="N101" s="122"/>
      <c r="O101" s="127" t="str">
        <f>IF(TBL_CIPDRFRESI_LOANPOOL[[#This Row],[HUD_MFI]]&lt;&gt;"",TBL_CIPDRFRESI_LOANPOOL[[#This Row],[HUD_MFI]]*1.15,"")</f>
        <v/>
      </c>
      <c r="P101" s="126"/>
      <c r="Q101" s="105"/>
      <c r="R101" s="107"/>
      <c r="S101" s="108" t="str">
        <f>IF(TBL_CIPDRFRESI_LOANPOOL[[#This Row],[MBS_FLAG]]="Yes",SUMIF(TBL_CIPDRFRESI_LOANPOOL[MBS_POOL_ID],TBL_CIPDRFRESI_LOANPOOL[[#This Row],[MBS_POOL_ID]],TBL_CIPDRFRESI_LOANPOOL[LOAN_AMOUNT_ADDR_PORTION]),"")</f>
        <v/>
      </c>
      <c r="T10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1" s="131"/>
      <c r="V101" s="122"/>
      <c r="W101" s="135" t="str">
        <f>IF(AND(TBL_CIPDRFRESI_LOANPOOL[[#This Row],[QUAL_METHOD]]='$DB.LOOKUP'!$AD$3,TBL_CIPDRFRESI_LOANPOOL[[#This Row],[QUAL_OO_ANNUAL_INCOME]]&lt;&gt;"",TBL_CIPDRFRESI_LOANPOOL[[#This Row],[HUD_MFI]]&lt;&gt;""),TBL_CIPDRFRESI_LOANPOOL[[#This Row],[QUAL_OO_ANNUAL_INCOME]]/TBL_CIPDRFRESI_LOANPOOL[[#This Row],[HUD_MFI]],"")</f>
        <v/>
      </c>
      <c r="X101" s="133" t="str">
        <f>IF(AND(TBL_CIPDRFRESI_LOANPOOL[[#This Row],[QUAL_METHOD]]='$DB.LOOKUP'!$AD$4,TBL_CIPDRFRESI_LOANPOOL[[#This Row],[HUD_MFI_115]]&lt;&gt;""),TBL_CIPDRFRESI_LOANPOOL[[#This Row],[HUD_MFI_115]] / 12 * 0.3,"")</f>
        <v/>
      </c>
      <c r="Y101" s="112" t="str">
        <f>IF(AND(TBL_CIPDRFRESI_LOANPOOL[[#This Row],[QUAL_METHOD]]='$DB.LOOKUP'!$AD$4,TBL_CIPDRFRESI_LOANPOOL[[#This Row],[LOAN_ID]]&lt;&gt;""),COUNTIF(TBL_QUAL_RENTROLL_UNITS[RENTROLL_LOAN_ID_PROP_ADDR],TBL_CIPDRFRESI_LOANPOOL[[#This Row],[LOAN_ID_PROP_ADDR]]),"")</f>
        <v/>
      </c>
      <c r="Z101" s="113" t="str">
        <f>IF(AND(TBL_CIPDRFRESI_LOANPOOL[[#This Row],[LOAN_ID]]&lt;&gt;"",TBL_CIPDRFRESI_LOANPOOL[[#This Row],[QUAL_METHOD]]='$DB.LOOKUP'!$AD$4),COUNTIFS(TBL_QUAL_RENTROLL_UNITS[RENTROLL_LOAN_ID_PROP_ADDR],TBL_CIPDRFRESI_LOANPOOL[[#This Row],[LOAN_ID_PROP_ADDR]],TBL_QUAL_RENTROLL_UNITS[RENTROLL_QUALUNIT_FLAG],"Yes"),"")</f>
        <v/>
      </c>
      <c r="AA101" s="111" t="str">
        <f>IF(AND(TBL_CIPDRFRESI_LOANPOOL[[#This Row],[QUAL_MRA_UNITS_TOTL]]&gt;0,TBL_CIPDRFRESI_LOANPOOL[[#This Row],[QUAL_MRA_UNITS_TOTL]]&lt;&gt;""),TBL_CIPDRFRESI_LOANPOOL[[#This Row],[QUAL_MRA_UNITS_QUALIFIED]]/TBL_CIPDRFRESI_LOANPOOL[[#This Row],[QUAL_MRA_UNITS_TOTL]],"")</f>
        <v/>
      </c>
      <c r="AB101" s="137" t="str">
        <f>IF(TBL_CIPDRFRESI_LOANPOOL[[#This Row],[QUAL_METHOD]]='$DB.LOOKUP'!$AD$4,HYPERLINK("#QUAL_RENTROLL!TARGET_TOP","View/Edit"),"")</f>
        <v/>
      </c>
      <c r="AC101" s="136" t="str">
        <f>IF(AND(TBL_CIPDRFRESI_LOANPOOL[[#This Row],[QUAL_METHOD]]='$DB.LOOKUP'!$AD$5,TBL_CIPDRFRESI_LOANPOOL[[#This Row],[LOAN_ID]]&lt;&gt;""),COUNTIF(TBL_QUAL_INCOMELISTING_UNITS[INCOMELISTING_LOAN_ID_PROP_ADDR],TBL_CIPDRFRESI_LOANPOOL[[#This Row],[LOAN_ID_PROP_ADDR]]),"")</f>
        <v/>
      </c>
      <c r="AD10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1" s="111" t="str">
        <f>IF(AND(TBL_CIPDRFRESI_LOANPOOL[[#This Row],[QUAL_MIE_UNITS_TOTL]]&gt;0,TBL_CIPDRFRESI_LOANPOOL[[#This Row],[QUAL_MIE_UNITS_TOTL]]&lt;&gt;""),TBL_CIPDRFRESI_LOANPOOL[[#This Row],[QUAL_MIE_UNITS_QUALIFIED]]/TBL_CIPDRFRESI_LOANPOOL[[#This Row],[QUAL_MIE_UNITS_TOTL]],"")</f>
        <v/>
      </c>
      <c r="AF101" s="138" t="str">
        <f>IF(TBL_CIPDRFRESI_LOANPOOL[[#This Row],[QUAL_METHOD]]='$DB.LOOKUP'!$AD$5,HYPERLINK("#QUAL_INCOMELISTING!TARGET_TOP","View/Edit"),"")</f>
        <v/>
      </c>
      <c r="AG101" s="122"/>
      <c r="AH101" s="103"/>
      <c r="AI10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1" s="70" t="str">
        <f>IF(TBL_CIPDRFRESI_LOANPOOL[[#This Row],[LOAN_ID]] = "","",TBL_CIPDRFRESI_LOANPOOL[[#This Row],[LOAN_ID]]&amp;" ("&amp;IF(TBL_CIPDRFRESI_LOANPOOL[[#This Row],[PROP_ADDR_STREET]]="","Address Not Defined",TBL_CIPDRFRESI_LOANPOOL[[#This Row],[PROP_ADDR_STREET]])&amp;")")</f>
        <v/>
      </c>
      <c r="AL10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1" s="27" t="b">
        <f ca="1">IFERROR((IF(APP_CIP_DRFRESI_CERT_DATE&lt;&gt;"",APP_CIP_DRFRESI_CERT_DATE,TODAY())-TBL_CIPDRFRESI_LOANPOOL[[#This Row],[SETTLEMENT_DATE]])&lt;91,TRUE)</f>
        <v>1</v>
      </c>
      <c r="AN101" s="27" t="b">
        <f>COUNTIFS(TBL_CIPDRFRESI_LOANPOOL[LOAN_ID],TBL_CIPDRFRESI_LOANPOOL[[#This Row],[LOAN_ID]],TBL_CIPDRFRESI_LOANPOOL[QUAL_OO_INCOME_MFI_PCT],"&gt;1.15")=0</f>
        <v>1</v>
      </c>
      <c r="AO10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1" s="27" t="b">
        <f>COUNTIFS(TBL_CIPDRFRESI_LOANPOOL[LOAN_ID],TBL_CIPDRFRESI_LOANPOOL[[#This Row],[LOAN_ID]],TBL_CIPDRFRESI_LOANPOOL[QUAL_NIE_FFEIC_MFI_PCT],"&gt;1.15")=0</f>
        <v>1</v>
      </c>
      <c r="AR101" s="29">
        <f>IF(TBL_CIPDRFRESI_LOANPOOL[[#This Row],[MULTIPROP_REC_COUNT]]&lt;&gt;"",TBL_CIPDRFRESI_LOANPOOL[[#This Row],[LOAN_AMOUNT]]/TBL_CIPDRFRESI_LOANPOOL[[#This Row],[MULTIPROP_REC_COUNT]],TBL_CIPDRFRESI_LOANPOOL[[#This Row],[LOAN_AMOUNT]])</f>
        <v>0</v>
      </c>
      <c r="AS101" s="29" t="b">
        <f>TBL_CIPDRFRESI_LOANPOOL[[#This Row],[MULTIPROP_REC_COUNT]]&gt;1</f>
        <v>0</v>
      </c>
      <c r="AT101" s="36">
        <f>IF(TBL_CIPDRFRESI_LOANPOOL[[#This Row],[LOAN_ID]]&lt;&gt;"",COUNTIF(TBL_CIPDRFRESI_LOANPOOL[LOAN_ID],TBL_CIPDRFRESI_LOANPOOL[[#This Row],[LOAN_ID]]),1)</f>
        <v>1</v>
      </c>
      <c r="AU101" s="36">
        <f>IFERROR(MATCH(TBL_CIPDRFRESI_LOANPOOL[[#This Row],[QUAL_METHOD]],RANGE_LOOKUP_QUALMETHODS_CIP_RESIDRF,0),-1)</f>
        <v>-1</v>
      </c>
      <c r="AV10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2" spans="2:53" ht="26.25" customHeight="1" x14ac:dyDescent="0.25">
      <c r="B102" s="25" t="str">
        <f>IF(TBL_CIPDRFRESI_LOANPOOL[[#This Row],[RECORD_STARTED]],IF(TBL_CIPDRFRESI_LOANPOOL[[#This Row],[ERROR_COUNT]]&gt;0,-1,IF(TBL_CIPDRFRESI_LOANPOOL[[#This Row],[REQ_FIELDS_POPULATED]],1,0)),"")</f>
        <v/>
      </c>
      <c r="C102" s="36">
        <f>ROW()-ROW(TBL_CIPDRFRESI_LOANPOOL[[#Headers],[ROW_ID]])</f>
        <v>86</v>
      </c>
      <c r="D102" s="55"/>
      <c r="E102" s="56"/>
      <c r="F102" s="57"/>
      <c r="G102" s="58"/>
      <c r="H102" s="120"/>
      <c r="I102" s="116"/>
      <c r="J102" s="55"/>
      <c r="K102" s="61"/>
      <c r="L102" s="62"/>
      <c r="M102" s="124"/>
      <c r="N102" s="122"/>
      <c r="O102" s="127" t="str">
        <f>IF(TBL_CIPDRFRESI_LOANPOOL[[#This Row],[HUD_MFI]]&lt;&gt;"",TBL_CIPDRFRESI_LOANPOOL[[#This Row],[HUD_MFI]]*1.15,"")</f>
        <v/>
      </c>
      <c r="P102" s="126"/>
      <c r="Q102" s="105"/>
      <c r="R102" s="107"/>
      <c r="S102" s="108" t="str">
        <f>IF(TBL_CIPDRFRESI_LOANPOOL[[#This Row],[MBS_FLAG]]="Yes",SUMIF(TBL_CIPDRFRESI_LOANPOOL[MBS_POOL_ID],TBL_CIPDRFRESI_LOANPOOL[[#This Row],[MBS_POOL_ID]],TBL_CIPDRFRESI_LOANPOOL[LOAN_AMOUNT_ADDR_PORTION]),"")</f>
        <v/>
      </c>
      <c r="T10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2" s="131"/>
      <c r="V102" s="122"/>
      <c r="W102" s="135" t="str">
        <f>IF(AND(TBL_CIPDRFRESI_LOANPOOL[[#This Row],[QUAL_METHOD]]='$DB.LOOKUP'!$AD$3,TBL_CIPDRFRESI_LOANPOOL[[#This Row],[QUAL_OO_ANNUAL_INCOME]]&lt;&gt;"",TBL_CIPDRFRESI_LOANPOOL[[#This Row],[HUD_MFI]]&lt;&gt;""),TBL_CIPDRFRESI_LOANPOOL[[#This Row],[QUAL_OO_ANNUAL_INCOME]]/TBL_CIPDRFRESI_LOANPOOL[[#This Row],[HUD_MFI]],"")</f>
        <v/>
      </c>
      <c r="X102" s="133" t="str">
        <f>IF(AND(TBL_CIPDRFRESI_LOANPOOL[[#This Row],[QUAL_METHOD]]='$DB.LOOKUP'!$AD$4,TBL_CIPDRFRESI_LOANPOOL[[#This Row],[HUD_MFI_115]]&lt;&gt;""),TBL_CIPDRFRESI_LOANPOOL[[#This Row],[HUD_MFI_115]] / 12 * 0.3,"")</f>
        <v/>
      </c>
      <c r="Y102" s="112" t="str">
        <f>IF(AND(TBL_CIPDRFRESI_LOANPOOL[[#This Row],[QUAL_METHOD]]='$DB.LOOKUP'!$AD$4,TBL_CIPDRFRESI_LOANPOOL[[#This Row],[LOAN_ID]]&lt;&gt;""),COUNTIF(TBL_QUAL_RENTROLL_UNITS[RENTROLL_LOAN_ID_PROP_ADDR],TBL_CIPDRFRESI_LOANPOOL[[#This Row],[LOAN_ID_PROP_ADDR]]),"")</f>
        <v/>
      </c>
      <c r="Z102" s="113" t="str">
        <f>IF(AND(TBL_CIPDRFRESI_LOANPOOL[[#This Row],[LOAN_ID]]&lt;&gt;"",TBL_CIPDRFRESI_LOANPOOL[[#This Row],[QUAL_METHOD]]='$DB.LOOKUP'!$AD$4),COUNTIFS(TBL_QUAL_RENTROLL_UNITS[RENTROLL_LOAN_ID_PROP_ADDR],TBL_CIPDRFRESI_LOANPOOL[[#This Row],[LOAN_ID_PROP_ADDR]],TBL_QUAL_RENTROLL_UNITS[RENTROLL_QUALUNIT_FLAG],"Yes"),"")</f>
        <v/>
      </c>
      <c r="AA102" s="111" t="str">
        <f>IF(AND(TBL_CIPDRFRESI_LOANPOOL[[#This Row],[QUAL_MRA_UNITS_TOTL]]&gt;0,TBL_CIPDRFRESI_LOANPOOL[[#This Row],[QUAL_MRA_UNITS_TOTL]]&lt;&gt;""),TBL_CIPDRFRESI_LOANPOOL[[#This Row],[QUAL_MRA_UNITS_QUALIFIED]]/TBL_CIPDRFRESI_LOANPOOL[[#This Row],[QUAL_MRA_UNITS_TOTL]],"")</f>
        <v/>
      </c>
      <c r="AB102" s="137" t="str">
        <f>IF(TBL_CIPDRFRESI_LOANPOOL[[#This Row],[QUAL_METHOD]]='$DB.LOOKUP'!$AD$4,HYPERLINK("#QUAL_RENTROLL!TARGET_TOP","View/Edit"),"")</f>
        <v/>
      </c>
      <c r="AC102" s="136" t="str">
        <f>IF(AND(TBL_CIPDRFRESI_LOANPOOL[[#This Row],[QUAL_METHOD]]='$DB.LOOKUP'!$AD$5,TBL_CIPDRFRESI_LOANPOOL[[#This Row],[LOAN_ID]]&lt;&gt;""),COUNTIF(TBL_QUAL_INCOMELISTING_UNITS[INCOMELISTING_LOAN_ID_PROP_ADDR],TBL_CIPDRFRESI_LOANPOOL[[#This Row],[LOAN_ID_PROP_ADDR]]),"")</f>
        <v/>
      </c>
      <c r="AD10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2" s="111" t="str">
        <f>IF(AND(TBL_CIPDRFRESI_LOANPOOL[[#This Row],[QUAL_MIE_UNITS_TOTL]]&gt;0,TBL_CIPDRFRESI_LOANPOOL[[#This Row],[QUAL_MIE_UNITS_TOTL]]&lt;&gt;""),TBL_CIPDRFRESI_LOANPOOL[[#This Row],[QUAL_MIE_UNITS_QUALIFIED]]/TBL_CIPDRFRESI_LOANPOOL[[#This Row],[QUAL_MIE_UNITS_TOTL]],"")</f>
        <v/>
      </c>
      <c r="AF102" s="138" t="str">
        <f>IF(TBL_CIPDRFRESI_LOANPOOL[[#This Row],[QUAL_METHOD]]='$DB.LOOKUP'!$AD$5,HYPERLINK("#QUAL_INCOMELISTING!TARGET_TOP","View/Edit"),"")</f>
        <v/>
      </c>
      <c r="AG102" s="122"/>
      <c r="AH102" s="103"/>
      <c r="AI10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2" s="70" t="str">
        <f>IF(TBL_CIPDRFRESI_LOANPOOL[[#This Row],[LOAN_ID]] = "","",TBL_CIPDRFRESI_LOANPOOL[[#This Row],[LOAN_ID]]&amp;" ("&amp;IF(TBL_CIPDRFRESI_LOANPOOL[[#This Row],[PROP_ADDR_STREET]]="","Address Not Defined",TBL_CIPDRFRESI_LOANPOOL[[#This Row],[PROP_ADDR_STREET]])&amp;")")</f>
        <v/>
      </c>
      <c r="AL10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2" s="27" t="b">
        <f ca="1">IFERROR((IF(APP_CIP_DRFRESI_CERT_DATE&lt;&gt;"",APP_CIP_DRFRESI_CERT_DATE,TODAY())-TBL_CIPDRFRESI_LOANPOOL[[#This Row],[SETTLEMENT_DATE]])&lt;91,TRUE)</f>
        <v>1</v>
      </c>
      <c r="AN102" s="27" t="b">
        <f>COUNTIFS(TBL_CIPDRFRESI_LOANPOOL[LOAN_ID],TBL_CIPDRFRESI_LOANPOOL[[#This Row],[LOAN_ID]],TBL_CIPDRFRESI_LOANPOOL[QUAL_OO_INCOME_MFI_PCT],"&gt;1.15")=0</f>
        <v>1</v>
      </c>
      <c r="AO10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2" s="27" t="b">
        <f>COUNTIFS(TBL_CIPDRFRESI_LOANPOOL[LOAN_ID],TBL_CIPDRFRESI_LOANPOOL[[#This Row],[LOAN_ID]],TBL_CIPDRFRESI_LOANPOOL[QUAL_NIE_FFEIC_MFI_PCT],"&gt;1.15")=0</f>
        <v>1</v>
      </c>
      <c r="AR102" s="29">
        <f>IF(TBL_CIPDRFRESI_LOANPOOL[[#This Row],[MULTIPROP_REC_COUNT]]&lt;&gt;"",TBL_CIPDRFRESI_LOANPOOL[[#This Row],[LOAN_AMOUNT]]/TBL_CIPDRFRESI_LOANPOOL[[#This Row],[MULTIPROP_REC_COUNT]],TBL_CIPDRFRESI_LOANPOOL[[#This Row],[LOAN_AMOUNT]])</f>
        <v>0</v>
      </c>
      <c r="AS102" s="29" t="b">
        <f>TBL_CIPDRFRESI_LOANPOOL[[#This Row],[MULTIPROP_REC_COUNT]]&gt;1</f>
        <v>0</v>
      </c>
      <c r="AT102" s="36">
        <f>IF(TBL_CIPDRFRESI_LOANPOOL[[#This Row],[LOAN_ID]]&lt;&gt;"",COUNTIF(TBL_CIPDRFRESI_LOANPOOL[LOAN_ID],TBL_CIPDRFRESI_LOANPOOL[[#This Row],[LOAN_ID]]),1)</f>
        <v>1</v>
      </c>
      <c r="AU102" s="36">
        <f>IFERROR(MATCH(TBL_CIPDRFRESI_LOANPOOL[[#This Row],[QUAL_METHOD]],RANGE_LOOKUP_QUALMETHODS_CIP_RESIDRF,0),-1)</f>
        <v>-1</v>
      </c>
      <c r="AV10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3" spans="2:53" ht="26.25" customHeight="1" x14ac:dyDescent="0.25">
      <c r="B103" s="25" t="str">
        <f>IF(TBL_CIPDRFRESI_LOANPOOL[[#This Row],[RECORD_STARTED]],IF(TBL_CIPDRFRESI_LOANPOOL[[#This Row],[ERROR_COUNT]]&gt;0,-1,IF(TBL_CIPDRFRESI_LOANPOOL[[#This Row],[REQ_FIELDS_POPULATED]],1,0)),"")</f>
        <v/>
      </c>
      <c r="C103" s="36">
        <f>ROW()-ROW(TBL_CIPDRFRESI_LOANPOOL[[#Headers],[ROW_ID]])</f>
        <v>87</v>
      </c>
      <c r="D103" s="55"/>
      <c r="E103" s="56"/>
      <c r="F103" s="57"/>
      <c r="G103" s="58"/>
      <c r="H103" s="120"/>
      <c r="I103" s="116"/>
      <c r="J103" s="55"/>
      <c r="K103" s="61"/>
      <c r="L103" s="62"/>
      <c r="M103" s="124"/>
      <c r="N103" s="122"/>
      <c r="O103" s="127" t="str">
        <f>IF(TBL_CIPDRFRESI_LOANPOOL[[#This Row],[HUD_MFI]]&lt;&gt;"",TBL_CIPDRFRESI_LOANPOOL[[#This Row],[HUD_MFI]]*1.15,"")</f>
        <v/>
      </c>
      <c r="P103" s="126"/>
      <c r="Q103" s="105"/>
      <c r="R103" s="107"/>
      <c r="S103" s="108" t="str">
        <f>IF(TBL_CIPDRFRESI_LOANPOOL[[#This Row],[MBS_FLAG]]="Yes",SUMIF(TBL_CIPDRFRESI_LOANPOOL[MBS_POOL_ID],TBL_CIPDRFRESI_LOANPOOL[[#This Row],[MBS_POOL_ID]],TBL_CIPDRFRESI_LOANPOOL[LOAN_AMOUNT_ADDR_PORTION]),"")</f>
        <v/>
      </c>
      <c r="T10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3" s="131"/>
      <c r="V103" s="122"/>
      <c r="W103" s="135" t="str">
        <f>IF(AND(TBL_CIPDRFRESI_LOANPOOL[[#This Row],[QUAL_METHOD]]='$DB.LOOKUP'!$AD$3,TBL_CIPDRFRESI_LOANPOOL[[#This Row],[QUAL_OO_ANNUAL_INCOME]]&lt;&gt;"",TBL_CIPDRFRESI_LOANPOOL[[#This Row],[HUD_MFI]]&lt;&gt;""),TBL_CIPDRFRESI_LOANPOOL[[#This Row],[QUAL_OO_ANNUAL_INCOME]]/TBL_CIPDRFRESI_LOANPOOL[[#This Row],[HUD_MFI]],"")</f>
        <v/>
      </c>
      <c r="X103" s="133" t="str">
        <f>IF(AND(TBL_CIPDRFRESI_LOANPOOL[[#This Row],[QUAL_METHOD]]='$DB.LOOKUP'!$AD$4,TBL_CIPDRFRESI_LOANPOOL[[#This Row],[HUD_MFI_115]]&lt;&gt;""),TBL_CIPDRFRESI_LOANPOOL[[#This Row],[HUD_MFI_115]] / 12 * 0.3,"")</f>
        <v/>
      </c>
      <c r="Y103" s="112" t="str">
        <f>IF(AND(TBL_CIPDRFRESI_LOANPOOL[[#This Row],[QUAL_METHOD]]='$DB.LOOKUP'!$AD$4,TBL_CIPDRFRESI_LOANPOOL[[#This Row],[LOAN_ID]]&lt;&gt;""),COUNTIF(TBL_QUAL_RENTROLL_UNITS[RENTROLL_LOAN_ID_PROP_ADDR],TBL_CIPDRFRESI_LOANPOOL[[#This Row],[LOAN_ID_PROP_ADDR]]),"")</f>
        <v/>
      </c>
      <c r="Z103" s="113" t="str">
        <f>IF(AND(TBL_CIPDRFRESI_LOANPOOL[[#This Row],[LOAN_ID]]&lt;&gt;"",TBL_CIPDRFRESI_LOANPOOL[[#This Row],[QUAL_METHOD]]='$DB.LOOKUP'!$AD$4),COUNTIFS(TBL_QUAL_RENTROLL_UNITS[RENTROLL_LOAN_ID_PROP_ADDR],TBL_CIPDRFRESI_LOANPOOL[[#This Row],[LOAN_ID_PROP_ADDR]],TBL_QUAL_RENTROLL_UNITS[RENTROLL_QUALUNIT_FLAG],"Yes"),"")</f>
        <v/>
      </c>
      <c r="AA103" s="111" t="str">
        <f>IF(AND(TBL_CIPDRFRESI_LOANPOOL[[#This Row],[QUAL_MRA_UNITS_TOTL]]&gt;0,TBL_CIPDRFRESI_LOANPOOL[[#This Row],[QUAL_MRA_UNITS_TOTL]]&lt;&gt;""),TBL_CIPDRFRESI_LOANPOOL[[#This Row],[QUAL_MRA_UNITS_QUALIFIED]]/TBL_CIPDRFRESI_LOANPOOL[[#This Row],[QUAL_MRA_UNITS_TOTL]],"")</f>
        <v/>
      </c>
      <c r="AB103" s="137" t="str">
        <f>IF(TBL_CIPDRFRESI_LOANPOOL[[#This Row],[QUAL_METHOD]]='$DB.LOOKUP'!$AD$4,HYPERLINK("#QUAL_RENTROLL!TARGET_TOP","View/Edit"),"")</f>
        <v/>
      </c>
      <c r="AC103" s="136" t="str">
        <f>IF(AND(TBL_CIPDRFRESI_LOANPOOL[[#This Row],[QUAL_METHOD]]='$DB.LOOKUP'!$AD$5,TBL_CIPDRFRESI_LOANPOOL[[#This Row],[LOAN_ID]]&lt;&gt;""),COUNTIF(TBL_QUAL_INCOMELISTING_UNITS[INCOMELISTING_LOAN_ID_PROP_ADDR],TBL_CIPDRFRESI_LOANPOOL[[#This Row],[LOAN_ID_PROP_ADDR]]),"")</f>
        <v/>
      </c>
      <c r="AD10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3" s="111" t="str">
        <f>IF(AND(TBL_CIPDRFRESI_LOANPOOL[[#This Row],[QUAL_MIE_UNITS_TOTL]]&gt;0,TBL_CIPDRFRESI_LOANPOOL[[#This Row],[QUAL_MIE_UNITS_TOTL]]&lt;&gt;""),TBL_CIPDRFRESI_LOANPOOL[[#This Row],[QUAL_MIE_UNITS_QUALIFIED]]/TBL_CIPDRFRESI_LOANPOOL[[#This Row],[QUAL_MIE_UNITS_TOTL]],"")</f>
        <v/>
      </c>
      <c r="AF103" s="138" t="str">
        <f>IF(TBL_CIPDRFRESI_LOANPOOL[[#This Row],[QUAL_METHOD]]='$DB.LOOKUP'!$AD$5,HYPERLINK("#QUAL_INCOMELISTING!TARGET_TOP","View/Edit"),"")</f>
        <v/>
      </c>
      <c r="AG103" s="122"/>
      <c r="AH103" s="103"/>
      <c r="AI10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3" s="70" t="str">
        <f>IF(TBL_CIPDRFRESI_LOANPOOL[[#This Row],[LOAN_ID]] = "","",TBL_CIPDRFRESI_LOANPOOL[[#This Row],[LOAN_ID]]&amp;" ("&amp;IF(TBL_CIPDRFRESI_LOANPOOL[[#This Row],[PROP_ADDR_STREET]]="","Address Not Defined",TBL_CIPDRFRESI_LOANPOOL[[#This Row],[PROP_ADDR_STREET]])&amp;")")</f>
        <v/>
      </c>
      <c r="AL10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3" s="27" t="b">
        <f ca="1">IFERROR((IF(APP_CIP_DRFRESI_CERT_DATE&lt;&gt;"",APP_CIP_DRFRESI_CERT_DATE,TODAY())-TBL_CIPDRFRESI_LOANPOOL[[#This Row],[SETTLEMENT_DATE]])&lt;91,TRUE)</f>
        <v>1</v>
      </c>
      <c r="AN103" s="27" t="b">
        <f>COUNTIFS(TBL_CIPDRFRESI_LOANPOOL[LOAN_ID],TBL_CIPDRFRESI_LOANPOOL[[#This Row],[LOAN_ID]],TBL_CIPDRFRESI_LOANPOOL[QUAL_OO_INCOME_MFI_PCT],"&gt;1.15")=0</f>
        <v>1</v>
      </c>
      <c r="AO10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3" s="27" t="b">
        <f>COUNTIFS(TBL_CIPDRFRESI_LOANPOOL[LOAN_ID],TBL_CIPDRFRESI_LOANPOOL[[#This Row],[LOAN_ID]],TBL_CIPDRFRESI_LOANPOOL[QUAL_NIE_FFEIC_MFI_PCT],"&gt;1.15")=0</f>
        <v>1</v>
      </c>
      <c r="AR103" s="29">
        <f>IF(TBL_CIPDRFRESI_LOANPOOL[[#This Row],[MULTIPROP_REC_COUNT]]&lt;&gt;"",TBL_CIPDRFRESI_LOANPOOL[[#This Row],[LOAN_AMOUNT]]/TBL_CIPDRFRESI_LOANPOOL[[#This Row],[MULTIPROP_REC_COUNT]],TBL_CIPDRFRESI_LOANPOOL[[#This Row],[LOAN_AMOUNT]])</f>
        <v>0</v>
      </c>
      <c r="AS103" s="29" t="b">
        <f>TBL_CIPDRFRESI_LOANPOOL[[#This Row],[MULTIPROP_REC_COUNT]]&gt;1</f>
        <v>0</v>
      </c>
      <c r="AT103" s="36">
        <f>IF(TBL_CIPDRFRESI_LOANPOOL[[#This Row],[LOAN_ID]]&lt;&gt;"",COUNTIF(TBL_CIPDRFRESI_LOANPOOL[LOAN_ID],TBL_CIPDRFRESI_LOANPOOL[[#This Row],[LOAN_ID]]),1)</f>
        <v>1</v>
      </c>
      <c r="AU103" s="36">
        <f>IFERROR(MATCH(TBL_CIPDRFRESI_LOANPOOL[[#This Row],[QUAL_METHOD]],RANGE_LOOKUP_QUALMETHODS_CIP_RESIDRF,0),-1)</f>
        <v>-1</v>
      </c>
      <c r="AV10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4" spans="2:53" ht="26.25" customHeight="1" x14ac:dyDescent="0.25">
      <c r="B104" s="25" t="str">
        <f>IF(TBL_CIPDRFRESI_LOANPOOL[[#This Row],[RECORD_STARTED]],IF(TBL_CIPDRFRESI_LOANPOOL[[#This Row],[ERROR_COUNT]]&gt;0,-1,IF(TBL_CIPDRFRESI_LOANPOOL[[#This Row],[REQ_FIELDS_POPULATED]],1,0)),"")</f>
        <v/>
      </c>
      <c r="C104" s="36">
        <f>ROW()-ROW(TBL_CIPDRFRESI_LOANPOOL[[#Headers],[ROW_ID]])</f>
        <v>88</v>
      </c>
      <c r="D104" s="55"/>
      <c r="E104" s="56"/>
      <c r="F104" s="57"/>
      <c r="G104" s="58"/>
      <c r="H104" s="120"/>
      <c r="I104" s="116"/>
      <c r="J104" s="55"/>
      <c r="K104" s="61"/>
      <c r="L104" s="62"/>
      <c r="M104" s="124"/>
      <c r="N104" s="122"/>
      <c r="O104" s="127" t="str">
        <f>IF(TBL_CIPDRFRESI_LOANPOOL[[#This Row],[HUD_MFI]]&lt;&gt;"",TBL_CIPDRFRESI_LOANPOOL[[#This Row],[HUD_MFI]]*1.15,"")</f>
        <v/>
      </c>
      <c r="P104" s="126"/>
      <c r="Q104" s="105"/>
      <c r="R104" s="107"/>
      <c r="S104" s="108" t="str">
        <f>IF(TBL_CIPDRFRESI_LOANPOOL[[#This Row],[MBS_FLAG]]="Yes",SUMIF(TBL_CIPDRFRESI_LOANPOOL[MBS_POOL_ID],TBL_CIPDRFRESI_LOANPOOL[[#This Row],[MBS_POOL_ID]],TBL_CIPDRFRESI_LOANPOOL[LOAN_AMOUNT_ADDR_PORTION]),"")</f>
        <v/>
      </c>
      <c r="T10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4" s="131"/>
      <c r="V104" s="122"/>
      <c r="W104" s="135" t="str">
        <f>IF(AND(TBL_CIPDRFRESI_LOANPOOL[[#This Row],[QUAL_METHOD]]='$DB.LOOKUP'!$AD$3,TBL_CIPDRFRESI_LOANPOOL[[#This Row],[QUAL_OO_ANNUAL_INCOME]]&lt;&gt;"",TBL_CIPDRFRESI_LOANPOOL[[#This Row],[HUD_MFI]]&lt;&gt;""),TBL_CIPDRFRESI_LOANPOOL[[#This Row],[QUAL_OO_ANNUAL_INCOME]]/TBL_CIPDRFRESI_LOANPOOL[[#This Row],[HUD_MFI]],"")</f>
        <v/>
      </c>
      <c r="X104" s="133" t="str">
        <f>IF(AND(TBL_CIPDRFRESI_LOANPOOL[[#This Row],[QUAL_METHOD]]='$DB.LOOKUP'!$AD$4,TBL_CIPDRFRESI_LOANPOOL[[#This Row],[HUD_MFI_115]]&lt;&gt;""),TBL_CIPDRFRESI_LOANPOOL[[#This Row],[HUD_MFI_115]] / 12 * 0.3,"")</f>
        <v/>
      </c>
      <c r="Y104" s="112" t="str">
        <f>IF(AND(TBL_CIPDRFRESI_LOANPOOL[[#This Row],[QUAL_METHOD]]='$DB.LOOKUP'!$AD$4,TBL_CIPDRFRESI_LOANPOOL[[#This Row],[LOAN_ID]]&lt;&gt;""),COUNTIF(TBL_QUAL_RENTROLL_UNITS[RENTROLL_LOAN_ID_PROP_ADDR],TBL_CIPDRFRESI_LOANPOOL[[#This Row],[LOAN_ID_PROP_ADDR]]),"")</f>
        <v/>
      </c>
      <c r="Z104" s="113" t="str">
        <f>IF(AND(TBL_CIPDRFRESI_LOANPOOL[[#This Row],[LOAN_ID]]&lt;&gt;"",TBL_CIPDRFRESI_LOANPOOL[[#This Row],[QUAL_METHOD]]='$DB.LOOKUP'!$AD$4),COUNTIFS(TBL_QUAL_RENTROLL_UNITS[RENTROLL_LOAN_ID_PROP_ADDR],TBL_CIPDRFRESI_LOANPOOL[[#This Row],[LOAN_ID_PROP_ADDR]],TBL_QUAL_RENTROLL_UNITS[RENTROLL_QUALUNIT_FLAG],"Yes"),"")</f>
        <v/>
      </c>
      <c r="AA104" s="111" t="str">
        <f>IF(AND(TBL_CIPDRFRESI_LOANPOOL[[#This Row],[QUAL_MRA_UNITS_TOTL]]&gt;0,TBL_CIPDRFRESI_LOANPOOL[[#This Row],[QUAL_MRA_UNITS_TOTL]]&lt;&gt;""),TBL_CIPDRFRESI_LOANPOOL[[#This Row],[QUAL_MRA_UNITS_QUALIFIED]]/TBL_CIPDRFRESI_LOANPOOL[[#This Row],[QUAL_MRA_UNITS_TOTL]],"")</f>
        <v/>
      </c>
      <c r="AB104" s="137" t="str">
        <f>IF(TBL_CIPDRFRESI_LOANPOOL[[#This Row],[QUAL_METHOD]]='$DB.LOOKUP'!$AD$4,HYPERLINK("#QUAL_RENTROLL!TARGET_TOP","View/Edit"),"")</f>
        <v/>
      </c>
      <c r="AC104" s="136" t="str">
        <f>IF(AND(TBL_CIPDRFRESI_LOANPOOL[[#This Row],[QUAL_METHOD]]='$DB.LOOKUP'!$AD$5,TBL_CIPDRFRESI_LOANPOOL[[#This Row],[LOAN_ID]]&lt;&gt;""),COUNTIF(TBL_QUAL_INCOMELISTING_UNITS[INCOMELISTING_LOAN_ID_PROP_ADDR],TBL_CIPDRFRESI_LOANPOOL[[#This Row],[LOAN_ID_PROP_ADDR]]),"")</f>
        <v/>
      </c>
      <c r="AD10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4" s="111" t="str">
        <f>IF(AND(TBL_CIPDRFRESI_LOANPOOL[[#This Row],[QUAL_MIE_UNITS_TOTL]]&gt;0,TBL_CIPDRFRESI_LOANPOOL[[#This Row],[QUAL_MIE_UNITS_TOTL]]&lt;&gt;""),TBL_CIPDRFRESI_LOANPOOL[[#This Row],[QUAL_MIE_UNITS_QUALIFIED]]/TBL_CIPDRFRESI_LOANPOOL[[#This Row],[QUAL_MIE_UNITS_TOTL]],"")</f>
        <v/>
      </c>
      <c r="AF104" s="138" t="str">
        <f>IF(TBL_CIPDRFRESI_LOANPOOL[[#This Row],[QUAL_METHOD]]='$DB.LOOKUP'!$AD$5,HYPERLINK("#QUAL_INCOMELISTING!TARGET_TOP","View/Edit"),"")</f>
        <v/>
      </c>
      <c r="AG104" s="122"/>
      <c r="AH104" s="103"/>
      <c r="AI10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4" s="70" t="str">
        <f>IF(TBL_CIPDRFRESI_LOANPOOL[[#This Row],[LOAN_ID]] = "","",TBL_CIPDRFRESI_LOANPOOL[[#This Row],[LOAN_ID]]&amp;" ("&amp;IF(TBL_CIPDRFRESI_LOANPOOL[[#This Row],[PROP_ADDR_STREET]]="","Address Not Defined",TBL_CIPDRFRESI_LOANPOOL[[#This Row],[PROP_ADDR_STREET]])&amp;")")</f>
        <v/>
      </c>
      <c r="AL10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4" s="27" t="b">
        <f ca="1">IFERROR((IF(APP_CIP_DRFRESI_CERT_DATE&lt;&gt;"",APP_CIP_DRFRESI_CERT_DATE,TODAY())-TBL_CIPDRFRESI_LOANPOOL[[#This Row],[SETTLEMENT_DATE]])&lt;91,TRUE)</f>
        <v>1</v>
      </c>
      <c r="AN104" s="27" t="b">
        <f>COUNTIFS(TBL_CIPDRFRESI_LOANPOOL[LOAN_ID],TBL_CIPDRFRESI_LOANPOOL[[#This Row],[LOAN_ID]],TBL_CIPDRFRESI_LOANPOOL[QUAL_OO_INCOME_MFI_PCT],"&gt;1.15")=0</f>
        <v>1</v>
      </c>
      <c r="AO10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4" s="27" t="b">
        <f>COUNTIFS(TBL_CIPDRFRESI_LOANPOOL[LOAN_ID],TBL_CIPDRFRESI_LOANPOOL[[#This Row],[LOAN_ID]],TBL_CIPDRFRESI_LOANPOOL[QUAL_NIE_FFEIC_MFI_PCT],"&gt;1.15")=0</f>
        <v>1</v>
      </c>
      <c r="AR104" s="29">
        <f>IF(TBL_CIPDRFRESI_LOANPOOL[[#This Row],[MULTIPROP_REC_COUNT]]&lt;&gt;"",TBL_CIPDRFRESI_LOANPOOL[[#This Row],[LOAN_AMOUNT]]/TBL_CIPDRFRESI_LOANPOOL[[#This Row],[MULTIPROP_REC_COUNT]],TBL_CIPDRFRESI_LOANPOOL[[#This Row],[LOAN_AMOUNT]])</f>
        <v>0</v>
      </c>
      <c r="AS104" s="29" t="b">
        <f>TBL_CIPDRFRESI_LOANPOOL[[#This Row],[MULTIPROP_REC_COUNT]]&gt;1</f>
        <v>0</v>
      </c>
      <c r="AT104" s="36">
        <f>IF(TBL_CIPDRFRESI_LOANPOOL[[#This Row],[LOAN_ID]]&lt;&gt;"",COUNTIF(TBL_CIPDRFRESI_LOANPOOL[LOAN_ID],TBL_CIPDRFRESI_LOANPOOL[[#This Row],[LOAN_ID]]),1)</f>
        <v>1</v>
      </c>
      <c r="AU104" s="36">
        <f>IFERROR(MATCH(TBL_CIPDRFRESI_LOANPOOL[[#This Row],[QUAL_METHOD]],RANGE_LOOKUP_QUALMETHODS_CIP_RESIDRF,0),-1)</f>
        <v>-1</v>
      </c>
      <c r="AV10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5" spans="2:53" ht="26.25" customHeight="1" x14ac:dyDescent="0.25">
      <c r="B105" s="25" t="str">
        <f>IF(TBL_CIPDRFRESI_LOANPOOL[[#This Row],[RECORD_STARTED]],IF(TBL_CIPDRFRESI_LOANPOOL[[#This Row],[ERROR_COUNT]]&gt;0,-1,IF(TBL_CIPDRFRESI_LOANPOOL[[#This Row],[REQ_FIELDS_POPULATED]],1,0)),"")</f>
        <v/>
      </c>
      <c r="C105" s="36">
        <f>ROW()-ROW(TBL_CIPDRFRESI_LOANPOOL[[#Headers],[ROW_ID]])</f>
        <v>89</v>
      </c>
      <c r="D105" s="55"/>
      <c r="E105" s="56"/>
      <c r="F105" s="57"/>
      <c r="G105" s="58"/>
      <c r="H105" s="120"/>
      <c r="I105" s="116"/>
      <c r="J105" s="55"/>
      <c r="K105" s="61"/>
      <c r="L105" s="62"/>
      <c r="M105" s="124"/>
      <c r="N105" s="122"/>
      <c r="O105" s="127" t="str">
        <f>IF(TBL_CIPDRFRESI_LOANPOOL[[#This Row],[HUD_MFI]]&lt;&gt;"",TBL_CIPDRFRESI_LOANPOOL[[#This Row],[HUD_MFI]]*1.15,"")</f>
        <v/>
      </c>
      <c r="P105" s="126"/>
      <c r="Q105" s="105"/>
      <c r="R105" s="107"/>
      <c r="S105" s="108" t="str">
        <f>IF(TBL_CIPDRFRESI_LOANPOOL[[#This Row],[MBS_FLAG]]="Yes",SUMIF(TBL_CIPDRFRESI_LOANPOOL[MBS_POOL_ID],TBL_CIPDRFRESI_LOANPOOL[[#This Row],[MBS_POOL_ID]],TBL_CIPDRFRESI_LOANPOOL[LOAN_AMOUNT_ADDR_PORTION]),"")</f>
        <v/>
      </c>
      <c r="T10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5" s="131"/>
      <c r="V105" s="122"/>
      <c r="W105" s="135" t="str">
        <f>IF(AND(TBL_CIPDRFRESI_LOANPOOL[[#This Row],[QUAL_METHOD]]='$DB.LOOKUP'!$AD$3,TBL_CIPDRFRESI_LOANPOOL[[#This Row],[QUAL_OO_ANNUAL_INCOME]]&lt;&gt;"",TBL_CIPDRFRESI_LOANPOOL[[#This Row],[HUD_MFI]]&lt;&gt;""),TBL_CIPDRFRESI_LOANPOOL[[#This Row],[QUAL_OO_ANNUAL_INCOME]]/TBL_CIPDRFRESI_LOANPOOL[[#This Row],[HUD_MFI]],"")</f>
        <v/>
      </c>
      <c r="X105" s="133" t="str">
        <f>IF(AND(TBL_CIPDRFRESI_LOANPOOL[[#This Row],[QUAL_METHOD]]='$DB.LOOKUP'!$AD$4,TBL_CIPDRFRESI_LOANPOOL[[#This Row],[HUD_MFI_115]]&lt;&gt;""),TBL_CIPDRFRESI_LOANPOOL[[#This Row],[HUD_MFI_115]] / 12 * 0.3,"")</f>
        <v/>
      </c>
      <c r="Y105" s="112" t="str">
        <f>IF(AND(TBL_CIPDRFRESI_LOANPOOL[[#This Row],[QUAL_METHOD]]='$DB.LOOKUP'!$AD$4,TBL_CIPDRFRESI_LOANPOOL[[#This Row],[LOAN_ID]]&lt;&gt;""),COUNTIF(TBL_QUAL_RENTROLL_UNITS[RENTROLL_LOAN_ID_PROP_ADDR],TBL_CIPDRFRESI_LOANPOOL[[#This Row],[LOAN_ID_PROP_ADDR]]),"")</f>
        <v/>
      </c>
      <c r="Z105" s="113" t="str">
        <f>IF(AND(TBL_CIPDRFRESI_LOANPOOL[[#This Row],[LOAN_ID]]&lt;&gt;"",TBL_CIPDRFRESI_LOANPOOL[[#This Row],[QUAL_METHOD]]='$DB.LOOKUP'!$AD$4),COUNTIFS(TBL_QUAL_RENTROLL_UNITS[RENTROLL_LOAN_ID_PROP_ADDR],TBL_CIPDRFRESI_LOANPOOL[[#This Row],[LOAN_ID_PROP_ADDR]],TBL_QUAL_RENTROLL_UNITS[RENTROLL_QUALUNIT_FLAG],"Yes"),"")</f>
        <v/>
      </c>
      <c r="AA105" s="111" t="str">
        <f>IF(AND(TBL_CIPDRFRESI_LOANPOOL[[#This Row],[QUAL_MRA_UNITS_TOTL]]&gt;0,TBL_CIPDRFRESI_LOANPOOL[[#This Row],[QUAL_MRA_UNITS_TOTL]]&lt;&gt;""),TBL_CIPDRFRESI_LOANPOOL[[#This Row],[QUAL_MRA_UNITS_QUALIFIED]]/TBL_CIPDRFRESI_LOANPOOL[[#This Row],[QUAL_MRA_UNITS_TOTL]],"")</f>
        <v/>
      </c>
      <c r="AB105" s="137" t="str">
        <f>IF(TBL_CIPDRFRESI_LOANPOOL[[#This Row],[QUAL_METHOD]]='$DB.LOOKUP'!$AD$4,HYPERLINK("#QUAL_RENTROLL!TARGET_TOP","View/Edit"),"")</f>
        <v/>
      </c>
      <c r="AC105" s="136" t="str">
        <f>IF(AND(TBL_CIPDRFRESI_LOANPOOL[[#This Row],[QUAL_METHOD]]='$DB.LOOKUP'!$AD$5,TBL_CIPDRFRESI_LOANPOOL[[#This Row],[LOAN_ID]]&lt;&gt;""),COUNTIF(TBL_QUAL_INCOMELISTING_UNITS[INCOMELISTING_LOAN_ID_PROP_ADDR],TBL_CIPDRFRESI_LOANPOOL[[#This Row],[LOAN_ID_PROP_ADDR]]),"")</f>
        <v/>
      </c>
      <c r="AD10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5" s="111" t="str">
        <f>IF(AND(TBL_CIPDRFRESI_LOANPOOL[[#This Row],[QUAL_MIE_UNITS_TOTL]]&gt;0,TBL_CIPDRFRESI_LOANPOOL[[#This Row],[QUAL_MIE_UNITS_TOTL]]&lt;&gt;""),TBL_CIPDRFRESI_LOANPOOL[[#This Row],[QUAL_MIE_UNITS_QUALIFIED]]/TBL_CIPDRFRESI_LOANPOOL[[#This Row],[QUAL_MIE_UNITS_TOTL]],"")</f>
        <v/>
      </c>
      <c r="AF105" s="138" t="str">
        <f>IF(TBL_CIPDRFRESI_LOANPOOL[[#This Row],[QUAL_METHOD]]='$DB.LOOKUP'!$AD$5,HYPERLINK("#QUAL_INCOMELISTING!TARGET_TOP","View/Edit"),"")</f>
        <v/>
      </c>
      <c r="AG105" s="122"/>
      <c r="AH105" s="103"/>
      <c r="AI10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5" s="70" t="str">
        <f>IF(TBL_CIPDRFRESI_LOANPOOL[[#This Row],[LOAN_ID]] = "","",TBL_CIPDRFRESI_LOANPOOL[[#This Row],[LOAN_ID]]&amp;" ("&amp;IF(TBL_CIPDRFRESI_LOANPOOL[[#This Row],[PROP_ADDR_STREET]]="","Address Not Defined",TBL_CIPDRFRESI_LOANPOOL[[#This Row],[PROP_ADDR_STREET]])&amp;")")</f>
        <v/>
      </c>
      <c r="AL10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5" s="27" t="b">
        <f ca="1">IFERROR((IF(APP_CIP_DRFRESI_CERT_DATE&lt;&gt;"",APP_CIP_DRFRESI_CERT_DATE,TODAY())-TBL_CIPDRFRESI_LOANPOOL[[#This Row],[SETTLEMENT_DATE]])&lt;91,TRUE)</f>
        <v>1</v>
      </c>
      <c r="AN105" s="27" t="b">
        <f>COUNTIFS(TBL_CIPDRFRESI_LOANPOOL[LOAN_ID],TBL_CIPDRFRESI_LOANPOOL[[#This Row],[LOAN_ID]],TBL_CIPDRFRESI_LOANPOOL[QUAL_OO_INCOME_MFI_PCT],"&gt;1.15")=0</f>
        <v>1</v>
      </c>
      <c r="AO10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5" s="27" t="b">
        <f>COUNTIFS(TBL_CIPDRFRESI_LOANPOOL[LOAN_ID],TBL_CIPDRFRESI_LOANPOOL[[#This Row],[LOAN_ID]],TBL_CIPDRFRESI_LOANPOOL[QUAL_NIE_FFEIC_MFI_PCT],"&gt;1.15")=0</f>
        <v>1</v>
      </c>
      <c r="AR105" s="29">
        <f>IF(TBL_CIPDRFRESI_LOANPOOL[[#This Row],[MULTIPROP_REC_COUNT]]&lt;&gt;"",TBL_CIPDRFRESI_LOANPOOL[[#This Row],[LOAN_AMOUNT]]/TBL_CIPDRFRESI_LOANPOOL[[#This Row],[MULTIPROP_REC_COUNT]],TBL_CIPDRFRESI_LOANPOOL[[#This Row],[LOAN_AMOUNT]])</f>
        <v>0</v>
      </c>
      <c r="AS105" s="29" t="b">
        <f>TBL_CIPDRFRESI_LOANPOOL[[#This Row],[MULTIPROP_REC_COUNT]]&gt;1</f>
        <v>0</v>
      </c>
      <c r="AT105" s="36">
        <f>IF(TBL_CIPDRFRESI_LOANPOOL[[#This Row],[LOAN_ID]]&lt;&gt;"",COUNTIF(TBL_CIPDRFRESI_LOANPOOL[LOAN_ID],TBL_CIPDRFRESI_LOANPOOL[[#This Row],[LOAN_ID]]),1)</f>
        <v>1</v>
      </c>
      <c r="AU105" s="36">
        <f>IFERROR(MATCH(TBL_CIPDRFRESI_LOANPOOL[[#This Row],[QUAL_METHOD]],RANGE_LOOKUP_QUALMETHODS_CIP_RESIDRF,0),-1)</f>
        <v>-1</v>
      </c>
      <c r="AV10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6" spans="2:53" ht="26.25" customHeight="1" x14ac:dyDescent="0.25">
      <c r="B106" s="25" t="str">
        <f>IF(TBL_CIPDRFRESI_LOANPOOL[[#This Row],[RECORD_STARTED]],IF(TBL_CIPDRFRESI_LOANPOOL[[#This Row],[ERROR_COUNT]]&gt;0,-1,IF(TBL_CIPDRFRESI_LOANPOOL[[#This Row],[REQ_FIELDS_POPULATED]],1,0)),"")</f>
        <v/>
      </c>
      <c r="C106" s="36">
        <f>ROW()-ROW(TBL_CIPDRFRESI_LOANPOOL[[#Headers],[ROW_ID]])</f>
        <v>90</v>
      </c>
      <c r="D106" s="55"/>
      <c r="E106" s="56"/>
      <c r="F106" s="57"/>
      <c r="G106" s="58"/>
      <c r="H106" s="120"/>
      <c r="I106" s="116"/>
      <c r="J106" s="55"/>
      <c r="K106" s="61"/>
      <c r="L106" s="62"/>
      <c r="M106" s="124"/>
      <c r="N106" s="122"/>
      <c r="O106" s="127" t="str">
        <f>IF(TBL_CIPDRFRESI_LOANPOOL[[#This Row],[HUD_MFI]]&lt;&gt;"",TBL_CIPDRFRESI_LOANPOOL[[#This Row],[HUD_MFI]]*1.15,"")</f>
        <v/>
      </c>
      <c r="P106" s="126"/>
      <c r="Q106" s="105"/>
      <c r="R106" s="107"/>
      <c r="S106" s="108" t="str">
        <f>IF(TBL_CIPDRFRESI_LOANPOOL[[#This Row],[MBS_FLAG]]="Yes",SUMIF(TBL_CIPDRFRESI_LOANPOOL[MBS_POOL_ID],TBL_CIPDRFRESI_LOANPOOL[[#This Row],[MBS_POOL_ID]],TBL_CIPDRFRESI_LOANPOOL[LOAN_AMOUNT_ADDR_PORTION]),"")</f>
        <v/>
      </c>
      <c r="T10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6" s="131"/>
      <c r="V106" s="122"/>
      <c r="W106" s="135" t="str">
        <f>IF(AND(TBL_CIPDRFRESI_LOANPOOL[[#This Row],[QUAL_METHOD]]='$DB.LOOKUP'!$AD$3,TBL_CIPDRFRESI_LOANPOOL[[#This Row],[QUAL_OO_ANNUAL_INCOME]]&lt;&gt;"",TBL_CIPDRFRESI_LOANPOOL[[#This Row],[HUD_MFI]]&lt;&gt;""),TBL_CIPDRFRESI_LOANPOOL[[#This Row],[QUAL_OO_ANNUAL_INCOME]]/TBL_CIPDRFRESI_LOANPOOL[[#This Row],[HUD_MFI]],"")</f>
        <v/>
      </c>
      <c r="X106" s="133" t="str">
        <f>IF(AND(TBL_CIPDRFRESI_LOANPOOL[[#This Row],[QUAL_METHOD]]='$DB.LOOKUP'!$AD$4,TBL_CIPDRFRESI_LOANPOOL[[#This Row],[HUD_MFI_115]]&lt;&gt;""),TBL_CIPDRFRESI_LOANPOOL[[#This Row],[HUD_MFI_115]] / 12 * 0.3,"")</f>
        <v/>
      </c>
      <c r="Y106" s="112" t="str">
        <f>IF(AND(TBL_CIPDRFRESI_LOANPOOL[[#This Row],[QUAL_METHOD]]='$DB.LOOKUP'!$AD$4,TBL_CIPDRFRESI_LOANPOOL[[#This Row],[LOAN_ID]]&lt;&gt;""),COUNTIF(TBL_QUAL_RENTROLL_UNITS[RENTROLL_LOAN_ID_PROP_ADDR],TBL_CIPDRFRESI_LOANPOOL[[#This Row],[LOAN_ID_PROP_ADDR]]),"")</f>
        <v/>
      </c>
      <c r="Z106" s="113" t="str">
        <f>IF(AND(TBL_CIPDRFRESI_LOANPOOL[[#This Row],[LOAN_ID]]&lt;&gt;"",TBL_CIPDRFRESI_LOANPOOL[[#This Row],[QUAL_METHOD]]='$DB.LOOKUP'!$AD$4),COUNTIFS(TBL_QUAL_RENTROLL_UNITS[RENTROLL_LOAN_ID_PROP_ADDR],TBL_CIPDRFRESI_LOANPOOL[[#This Row],[LOAN_ID_PROP_ADDR]],TBL_QUAL_RENTROLL_UNITS[RENTROLL_QUALUNIT_FLAG],"Yes"),"")</f>
        <v/>
      </c>
      <c r="AA106" s="111" t="str">
        <f>IF(AND(TBL_CIPDRFRESI_LOANPOOL[[#This Row],[QUAL_MRA_UNITS_TOTL]]&gt;0,TBL_CIPDRFRESI_LOANPOOL[[#This Row],[QUAL_MRA_UNITS_TOTL]]&lt;&gt;""),TBL_CIPDRFRESI_LOANPOOL[[#This Row],[QUAL_MRA_UNITS_QUALIFIED]]/TBL_CIPDRFRESI_LOANPOOL[[#This Row],[QUAL_MRA_UNITS_TOTL]],"")</f>
        <v/>
      </c>
      <c r="AB106" s="137" t="str">
        <f>IF(TBL_CIPDRFRESI_LOANPOOL[[#This Row],[QUAL_METHOD]]='$DB.LOOKUP'!$AD$4,HYPERLINK("#QUAL_RENTROLL!TARGET_TOP","View/Edit"),"")</f>
        <v/>
      </c>
      <c r="AC106" s="136" t="str">
        <f>IF(AND(TBL_CIPDRFRESI_LOANPOOL[[#This Row],[QUAL_METHOD]]='$DB.LOOKUP'!$AD$5,TBL_CIPDRFRESI_LOANPOOL[[#This Row],[LOAN_ID]]&lt;&gt;""),COUNTIF(TBL_QUAL_INCOMELISTING_UNITS[INCOMELISTING_LOAN_ID_PROP_ADDR],TBL_CIPDRFRESI_LOANPOOL[[#This Row],[LOAN_ID_PROP_ADDR]]),"")</f>
        <v/>
      </c>
      <c r="AD10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6" s="111" t="str">
        <f>IF(AND(TBL_CIPDRFRESI_LOANPOOL[[#This Row],[QUAL_MIE_UNITS_TOTL]]&gt;0,TBL_CIPDRFRESI_LOANPOOL[[#This Row],[QUAL_MIE_UNITS_TOTL]]&lt;&gt;""),TBL_CIPDRFRESI_LOANPOOL[[#This Row],[QUAL_MIE_UNITS_QUALIFIED]]/TBL_CIPDRFRESI_LOANPOOL[[#This Row],[QUAL_MIE_UNITS_TOTL]],"")</f>
        <v/>
      </c>
      <c r="AF106" s="138" t="str">
        <f>IF(TBL_CIPDRFRESI_LOANPOOL[[#This Row],[QUAL_METHOD]]='$DB.LOOKUP'!$AD$5,HYPERLINK("#QUAL_INCOMELISTING!TARGET_TOP","View/Edit"),"")</f>
        <v/>
      </c>
      <c r="AG106" s="122"/>
      <c r="AH106" s="103"/>
      <c r="AI10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6" s="70" t="str">
        <f>IF(TBL_CIPDRFRESI_LOANPOOL[[#This Row],[LOAN_ID]] = "","",TBL_CIPDRFRESI_LOANPOOL[[#This Row],[LOAN_ID]]&amp;" ("&amp;IF(TBL_CIPDRFRESI_LOANPOOL[[#This Row],[PROP_ADDR_STREET]]="","Address Not Defined",TBL_CIPDRFRESI_LOANPOOL[[#This Row],[PROP_ADDR_STREET]])&amp;")")</f>
        <v/>
      </c>
      <c r="AL10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6" s="27" t="b">
        <f ca="1">IFERROR((IF(APP_CIP_DRFRESI_CERT_DATE&lt;&gt;"",APP_CIP_DRFRESI_CERT_DATE,TODAY())-TBL_CIPDRFRESI_LOANPOOL[[#This Row],[SETTLEMENT_DATE]])&lt;91,TRUE)</f>
        <v>1</v>
      </c>
      <c r="AN106" s="27" t="b">
        <f>COUNTIFS(TBL_CIPDRFRESI_LOANPOOL[LOAN_ID],TBL_CIPDRFRESI_LOANPOOL[[#This Row],[LOAN_ID]],TBL_CIPDRFRESI_LOANPOOL[QUAL_OO_INCOME_MFI_PCT],"&gt;1.15")=0</f>
        <v>1</v>
      </c>
      <c r="AO10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6" s="27" t="b">
        <f>COUNTIFS(TBL_CIPDRFRESI_LOANPOOL[LOAN_ID],TBL_CIPDRFRESI_LOANPOOL[[#This Row],[LOAN_ID]],TBL_CIPDRFRESI_LOANPOOL[QUAL_NIE_FFEIC_MFI_PCT],"&gt;1.15")=0</f>
        <v>1</v>
      </c>
      <c r="AR106" s="29">
        <f>IF(TBL_CIPDRFRESI_LOANPOOL[[#This Row],[MULTIPROP_REC_COUNT]]&lt;&gt;"",TBL_CIPDRFRESI_LOANPOOL[[#This Row],[LOAN_AMOUNT]]/TBL_CIPDRFRESI_LOANPOOL[[#This Row],[MULTIPROP_REC_COUNT]],TBL_CIPDRFRESI_LOANPOOL[[#This Row],[LOAN_AMOUNT]])</f>
        <v>0</v>
      </c>
      <c r="AS106" s="29" t="b">
        <f>TBL_CIPDRFRESI_LOANPOOL[[#This Row],[MULTIPROP_REC_COUNT]]&gt;1</f>
        <v>0</v>
      </c>
      <c r="AT106" s="36">
        <f>IF(TBL_CIPDRFRESI_LOANPOOL[[#This Row],[LOAN_ID]]&lt;&gt;"",COUNTIF(TBL_CIPDRFRESI_LOANPOOL[LOAN_ID],TBL_CIPDRFRESI_LOANPOOL[[#This Row],[LOAN_ID]]),1)</f>
        <v>1</v>
      </c>
      <c r="AU106" s="36">
        <f>IFERROR(MATCH(TBL_CIPDRFRESI_LOANPOOL[[#This Row],[QUAL_METHOD]],RANGE_LOOKUP_QUALMETHODS_CIP_RESIDRF,0),-1)</f>
        <v>-1</v>
      </c>
      <c r="AV10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7" spans="2:53" ht="26.25" customHeight="1" x14ac:dyDescent="0.25">
      <c r="B107" s="25" t="str">
        <f>IF(TBL_CIPDRFRESI_LOANPOOL[[#This Row],[RECORD_STARTED]],IF(TBL_CIPDRFRESI_LOANPOOL[[#This Row],[ERROR_COUNT]]&gt;0,-1,IF(TBL_CIPDRFRESI_LOANPOOL[[#This Row],[REQ_FIELDS_POPULATED]],1,0)),"")</f>
        <v/>
      </c>
      <c r="C107" s="36">
        <f>ROW()-ROW(TBL_CIPDRFRESI_LOANPOOL[[#Headers],[ROW_ID]])</f>
        <v>91</v>
      </c>
      <c r="D107" s="55"/>
      <c r="E107" s="56"/>
      <c r="F107" s="57"/>
      <c r="G107" s="58"/>
      <c r="H107" s="120"/>
      <c r="I107" s="116"/>
      <c r="J107" s="55"/>
      <c r="K107" s="61"/>
      <c r="L107" s="62"/>
      <c r="M107" s="124"/>
      <c r="N107" s="122"/>
      <c r="O107" s="127" t="str">
        <f>IF(TBL_CIPDRFRESI_LOANPOOL[[#This Row],[HUD_MFI]]&lt;&gt;"",TBL_CIPDRFRESI_LOANPOOL[[#This Row],[HUD_MFI]]*1.15,"")</f>
        <v/>
      </c>
      <c r="P107" s="126"/>
      <c r="Q107" s="105"/>
      <c r="R107" s="107"/>
      <c r="S107" s="108" t="str">
        <f>IF(TBL_CIPDRFRESI_LOANPOOL[[#This Row],[MBS_FLAG]]="Yes",SUMIF(TBL_CIPDRFRESI_LOANPOOL[MBS_POOL_ID],TBL_CIPDRFRESI_LOANPOOL[[#This Row],[MBS_POOL_ID]],TBL_CIPDRFRESI_LOANPOOL[LOAN_AMOUNT_ADDR_PORTION]),"")</f>
        <v/>
      </c>
      <c r="T10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7" s="131"/>
      <c r="V107" s="122"/>
      <c r="W107" s="135" t="str">
        <f>IF(AND(TBL_CIPDRFRESI_LOANPOOL[[#This Row],[QUAL_METHOD]]='$DB.LOOKUP'!$AD$3,TBL_CIPDRFRESI_LOANPOOL[[#This Row],[QUAL_OO_ANNUAL_INCOME]]&lt;&gt;"",TBL_CIPDRFRESI_LOANPOOL[[#This Row],[HUD_MFI]]&lt;&gt;""),TBL_CIPDRFRESI_LOANPOOL[[#This Row],[QUAL_OO_ANNUAL_INCOME]]/TBL_CIPDRFRESI_LOANPOOL[[#This Row],[HUD_MFI]],"")</f>
        <v/>
      </c>
      <c r="X107" s="133" t="str">
        <f>IF(AND(TBL_CIPDRFRESI_LOANPOOL[[#This Row],[QUAL_METHOD]]='$DB.LOOKUP'!$AD$4,TBL_CIPDRFRESI_LOANPOOL[[#This Row],[HUD_MFI_115]]&lt;&gt;""),TBL_CIPDRFRESI_LOANPOOL[[#This Row],[HUD_MFI_115]] / 12 * 0.3,"")</f>
        <v/>
      </c>
      <c r="Y107" s="112" t="str">
        <f>IF(AND(TBL_CIPDRFRESI_LOANPOOL[[#This Row],[QUAL_METHOD]]='$DB.LOOKUP'!$AD$4,TBL_CIPDRFRESI_LOANPOOL[[#This Row],[LOAN_ID]]&lt;&gt;""),COUNTIF(TBL_QUAL_RENTROLL_UNITS[RENTROLL_LOAN_ID_PROP_ADDR],TBL_CIPDRFRESI_LOANPOOL[[#This Row],[LOAN_ID_PROP_ADDR]]),"")</f>
        <v/>
      </c>
      <c r="Z107" s="113" t="str">
        <f>IF(AND(TBL_CIPDRFRESI_LOANPOOL[[#This Row],[LOAN_ID]]&lt;&gt;"",TBL_CIPDRFRESI_LOANPOOL[[#This Row],[QUAL_METHOD]]='$DB.LOOKUP'!$AD$4),COUNTIFS(TBL_QUAL_RENTROLL_UNITS[RENTROLL_LOAN_ID_PROP_ADDR],TBL_CIPDRFRESI_LOANPOOL[[#This Row],[LOAN_ID_PROP_ADDR]],TBL_QUAL_RENTROLL_UNITS[RENTROLL_QUALUNIT_FLAG],"Yes"),"")</f>
        <v/>
      </c>
      <c r="AA107" s="111" t="str">
        <f>IF(AND(TBL_CIPDRFRESI_LOANPOOL[[#This Row],[QUAL_MRA_UNITS_TOTL]]&gt;0,TBL_CIPDRFRESI_LOANPOOL[[#This Row],[QUAL_MRA_UNITS_TOTL]]&lt;&gt;""),TBL_CIPDRFRESI_LOANPOOL[[#This Row],[QUAL_MRA_UNITS_QUALIFIED]]/TBL_CIPDRFRESI_LOANPOOL[[#This Row],[QUAL_MRA_UNITS_TOTL]],"")</f>
        <v/>
      </c>
      <c r="AB107" s="137" t="str">
        <f>IF(TBL_CIPDRFRESI_LOANPOOL[[#This Row],[QUAL_METHOD]]='$DB.LOOKUP'!$AD$4,HYPERLINK("#QUAL_RENTROLL!TARGET_TOP","View/Edit"),"")</f>
        <v/>
      </c>
      <c r="AC107" s="136" t="str">
        <f>IF(AND(TBL_CIPDRFRESI_LOANPOOL[[#This Row],[QUAL_METHOD]]='$DB.LOOKUP'!$AD$5,TBL_CIPDRFRESI_LOANPOOL[[#This Row],[LOAN_ID]]&lt;&gt;""),COUNTIF(TBL_QUAL_INCOMELISTING_UNITS[INCOMELISTING_LOAN_ID_PROP_ADDR],TBL_CIPDRFRESI_LOANPOOL[[#This Row],[LOAN_ID_PROP_ADDR]]),"")</f>
        <v/>
      </c>
      <c r="AD10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7" s="111" t="str">
        <f>IF(AND(TBL_CIPDRFRESI_LOANPOOL[[#This Row],[QUAL_MIE_UNITS_TOTL]]&gt;0,TBL_CIPDRFRESI_LOANPOOL[[#This Row],[QUAL_MIE_UNITS_TOTL]]&lt;&gt;""),TBL_CIPDRFRESI_LOANPOOL[[#This Row],[QUAL_MIE_UNITS_QUALIFIED]]/TBL_CIPDRFRESI_LOANPOOL[[#This Row],[QUAL_MIE_UNITS_TOTL]],"")</f>
        <v/>
      </c>
      <c r="AF107" s="138" t="str">
        <f>IF(TBL_CIPDRFRESI_LOANPOOL[[#This Row],[QUAL_METHOD]]='$DB.LOOKUP'!$AD$5,HYPERLINK("#QUAL_INCOMELISTING!TARGET_TOP","View/Edit"),"")</f>
        <v/>
      </c>
      <c r="AG107" s="122"/>
      <c r="AH107" s="103"/>
      <c r="AI10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7" s="70" t="str">
        <f>IF(TBL_CIPDRFRESI_LOANPOOL[[#This Row],[LOAN_ID]] = "","",TBL_CIPDRFRESI_LOANPOOL[[#This Row],[LOAN_ID]]&amp;" ("&amp;IF(TBL_CIPDRFRESI_LOANPOOL[[#This Row],[PROP_ADDR_STREET]]="","Address Not Defined",TBL_CIPDRFRESI_LOANPOOL[[#This Row],[PROP_ADDR_STREET]])&amp;")")</f>
        <v/>
      </c>
      <c r="AL10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7" s="27" t="b">
        <f ca="1">IFERROR((IF(APP_CIP_DRFRESI_CERT_DATE&lt;&gt;"",APP_CIP_DRFRESI_CERT_DATE,TODAY())-TBL_CIPDRFRESI_LOANPOOL[[#This Row],[SETTLEMENT_DATE]])&lt;91,TRUE)</f>
        <v>1</v>
      </c>
      <c r="AN107" s="27" t="b">
        <f>COUNTIFS(TBL_CIPDRFRESI_LOANPOOL[LOAN_ID],TBL_CIPDRFRESI_LOANPOOL[[#This Row],[LOAN_ID]],TBL_CIPDRFRESI_LOANPOOL[QUAL_OO_INCOME_MFI_PCT],"&gt;1.15")=0</f>
        <v>1</v>
      </c>
      <c r="AO10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7" s="27" t="b">
        <f>COUNTIFS(TBL_CIPDRFRESI_LOANPOOL[LOAN_ID],TBL_CIPDRFRESI_LOANPOOL[[#This Row],[LOAN_ID]],TBL_CIPDRFRESI_LOANPOOL[QUAL_NIE_FFEIC_MFI_PCT],"&gt;1.15")=0</f>
        <v>1</v>
      </c>
      <c r="AR107" s="29">
        <f>IF(TBL_CIPDRFRESI_LOANPOOL[[#This Row],[MULTIPROP_REC_COUNT]]&lt;&gt;"",TBL_CIPDRFRESI_LOANPOOL[[#This Row],[LOAN_AMOUNT]]/TBL_CIPDRFRESI_LOANPOOL[[#This Row],[MULTIPROP_REC_COUNT]],TBL_CIPDRFRESI_LOANPOOL[[#This Row],[LOAN_AMOUNT]])</f>
        <v>0</v>
      </c>
      <c r="AS107" s="29" t="b">
        <f>TBL_CIPDRFRESI_LOANPOOL[[#This Row],[MULTIPROP_REC_COUNT]]&gt;1</f>
        <v>0</v>
      </c>
      <c r="AT107" s="36">
        <f>IF(TBL_CIPDRFRESI_LOANPOOL[[#This Row],[LOAN_ID]]&lt;&gt;"",COUNTIF(TBL_CIPDRFRESI_LOANPOOL[LOAN_ID],TBL_CIPDRFRESI_LOANPOOL[[#This Row],[LOAN_ID]]),1)</f>
        <v>1</v>
      </c>
      <c r="AU107" s="36">
        <f>IFERROR(MATCH(TBL_CIPDRFRESI_LOANPOOL[[#This Row],[QUAL_METHOD]],RANGE_LOOKUP_QUALMETHODS_CIP_RESIDRF,0),-1)</f>
        <v>-1</v>
      </c>
      <c r="AV10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8" spans="2:53" ht="26.25" customHeight="1" x14ac:dyDescent="0.25">
      <c r="B108" s="25" t="str">
        <f>IF(TBL_CIPDRFRESI_LOANPOOL[[#This Row],[RECORD_STARTED]],IF(TBL_CIPDRFRESI_LOANPOOL[[#This Row],[ERROR_COUNT]]&gt;0,-1,IF(TBL_CIPDRFRESI_LOANPOOL[[#This Row],[REQ_FIELDS_POPULATED]],1,0)),"")</f>
        <v/>
      </c>
      <c r="C108" s="36">
        <f>ROW()-ROW(TBL_CIPDRFRESI_LOANPOOL[[#Headers],[ROW_ID]])</f>
        <v>92</v>
      </c>
      <c r="D108" s="55"/>
      <c r="E108" s="56"/>
      <c r="F108" s="57"/>
      <c r="G108" s="58"/>
      <c r="H108" s="120"/>
      <c r="I108" s="116"/>
      <c r="J108" s="55"/>
      <c r="K108" s="61"/>
      <c r="L108" s="62"/>
      <c r="M108" s="124"/>
      <c r="N108" s="122"/>
      <c r="O108" s="127" t="str">
        <f>IF(TBL_CIPDRFRESI_LOANPOOL[[#This Row],[HUD_MFI]]&lt;&gt;"",TBL_CIPDRFRESI_LOANPOOL[[#This Row],[HUD_MFI]]*1.15,"")</f>
        <v/>
      </c>
      <c r="P108" s="126"/>
      <c r="Q108" s="105"/>
      <c r="R108" s="107"/>
      <c r="S108" s="108" t="str">
        <f>IF(TBL_CIPDRFRESI_LOANPOOL[[#This Row],[MBS_FLAG]]="Yes",SUMIF(TBL_CIPDRFRESI_LOANPOOL[MBS_POOL_ID],TBL_CIPDRFRESI_LOANPOOL[[#This Row],[MBS_POOL_ID]],TBL_CIPDRFRESI_LOANPOOL[LOAN_AMOUNT_ADDR_PORTION]),"")</f>
        <v/>
      </c>
      <c r="T10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8" s="131"/>
      <c r="V108" s="122"/>
      <c r="W108" s="135" t="str">
        <f>IF(AND(TBL_CIPDRFRESI_LOANPOOL[[#This Row],[QUAL_METHOD]]='$DB.LOOKUP'!$AD$3,TBL_CIPDRFRESI_LOANPOOL[[#This Row],[QUAL_OO_ANNUAL_INCOME]]&lt;&gt;"",TBL_CIPDRFRESI_LOANPOOL[[#This Row],[HUD_MFI]]&lt;&gt;""),TBL_CIPDRFRESI_LOANPOOL[[#This Row],[QUAL_OO_ANNUAL_INCOME]]/TBL_CIPDRFRESI_LOANPOOL[[#This Row],[HUD_MFI]],"")</f>
        <v/>
      </c>
      <c r="X108" s="133" t="str">
        <f>IF(AND(TBL_CIPDRFRESI_LOANPOOL[[#This Row],[QUAL_METHOD]]='$DB.LOOKUP'!$AD$4,TBL_CIPDRFRESI_LOANPOOL[[#This Row],[HUD_MFI_115]]&lt;&gt;""),TBL_CIPDRFRESI_LOANPOOL[[#This Row],[HUD_MFI_115]] / 12 * 0.3,"")</f>
        <v/>
      </c>
      <c r="Y108" s="112" t="str">
        <f>IF(AND(TBL_CIPDRFRESI_LOANPOOL[[#This Row],[QUAL_METHOD]]='$DB.LOOKUP'!$AD$4,TBL_CIPDRFRESI_LOANPOOL[[#This Row],[LOAN_ID]]&lt;&gt;""),COUNTIF(TBL_QUAL_RENTROLL_UNITS[RENTROLL_LOAN_ID_PROP_ADDR],TBL_CIPDRFRESI_LOANPOOL[[#This Row],[LOAN_ID_PROP_ADDR]]),"")</f>
        <v/>
      </c>
      <c r="Z108" s="113" t="str">
        <f>IF(AND(TBL_CIPDRFRESI_LOANPOOL[[#This Row],[LOAN_ID]]&lt;&gt;"",TBL_CIPDRFRESI_LOANPOOL[[#This Row],[QUAL_METHOD]]='$DB.LOOKUP'!$AD$4),COUNTIFS(TBL_QUAL_RENTROLL_UNITS[RENTROLL_LOAN_ID_PROP_ADDR],TBL_CIPDRFRESI_LOANPOOL[[#This Row],[LOAN_ID_PROP_ADDR]],TBL_QUAL_RENTROLL_UNITS[RENTROLL_QUALUNIT_FLAG],"Yes"),"")</f>
        <v/>
      </c>
      <c r="AA108" s="111" t="str">
        <f>IF(AND(TBL_CIPDRFRESI_LOANPOOL[[#This Row],[QUAL_MRA_UNITS_TOTL]]&gt;0,TBL_CIPDRFRESI_LOANPOOL[[#This Row],[QUAL_MRA_UNITS_TOTL]]&lt;&gt;""),TBL_CIPDRFRESI_LOANPOOL[[#This Row],[QUAL_MRA_UNITS_QUALIFIED]]/TBL_CIPDRFRESI_LOANPOOL[[#This Row],[QUAL_MRA_UNITS_TOTL]],"")</f>
        <v/>
      </c>
      <c r="AB108" s="137" t="str">
        <f>IF(TBL_CIPDRFRESI_LOANPOOL[[#This Row],[QUAL_METHOD]]='$DB.LOOKUP'!$AD$4,HYPERLINK("#QUAL_RENTROLL!TARGET_TOP","View/Edit"),"")</f>
        <v/>
      </c>
      <c r="AC108" s="136" t="str">
        <f>IF(AND(TBL_CIPDRFRESI_LOANPOOL[[#This Row],[QUAL_METHOD]]='$DB.LOOKUP'!$AD$5,TBL_CIPDRFRESI_LOANPOOL[[#This Row],[LOAN_ID]]&lt;&gt;""),COUNTIF(TBL_QUAL_INCOMELISTING_UNITS[INCOMELISTING_LOAN_ID_PROP_ADDR],TBL_CIPDRFRESI_LOANPOOL[[#This Row],[LOAN_ID_PROP_ADDR]]),"")</f>
        <v/>
      </c>
      <c r="AD10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8" s="111" t="str">
        <f>IF(AND(TBL_CIPDRFRESI_LOANPOOL[[#This Row],[QUAL_MIE_UNITS_TOTL]]&gt;0,TBL_CIPDRFRESI_LOANPOOL[[#This Row],[QUAL_MIE_UNITS_TOTL]]&lt;&gt;""),TBL_CIPDRFRESI_LOANPOOL[[#This Row],[QUAL_MIE_UNITS_QUALIFIED]]/TBL_CIPDRFRESI_LOANPOOL[[#This Row],[QUAL_MIE_UNITS_TOTL]],"")</f>
        <v/>
      </c>
      <c r="AF108" s="138" t="str">
        <f>IF(TBL_CIPDRFRESI_LOANPOOL[[#This Row],[QUAL_METHOD]]='$DB.LOOKUP'!$AD$5,HYPERLINK("#QUAL_INCOMELISTING!TARGET_TOP","View/Edit"),"")</f>
        <v/>
      </c>
      <c r="AG108" s="122"/>
      <c r="AH108" s="103"/>
      <c r="AI10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8" s="70" t="str">
        <f>IF(TBL_CIPDRFRESI_LOANPOOL[[#This Row],[LOAN_ID]] = "","",TBL_CIPDRFRESI_LOANPOOL[[#This Row],[LOAN_ID]]&amp;" ("&amp;IF(TBL_CIPDRFRESI_LOANPOOL[[#This Row],[PROP_ADDR_STREET]]="","Address Not Defined",TBL_CIPDRFRESI_LOANPOOL[[#This Row],[PROP_ADDR_STREET]])&amp;")")</f>
        <v/>
      </c>
      <c r="AL10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8" s="27" t="b">
        <f ca="1">IFERROR((IF(APP_CIP_DRFRESI_CERT_DATE&lt;&gt;"",APP_CIP_DRFRESI_CERT_DATE,TODAY())-TBL_CIPDRFRESI_LOANPOOL[[#This Row],[SETTLEMENT_DATE]])&lt;91,TRUE)</f>
        <v>1</v>
      </c>
      <c r="AN108" s="27" t="b">
        <f>COUNTIFS(TBL_CIPDRFRESI_LOANPOOL[LOAN_ID],TBL_CIPDRFRESI_LOANPOOL[[#This Row],[LOAN_ID]],TBL_CIPDRFRESI_LOANPOOL[QUAL_OO_INCOME_MFI_PCT],"&gt;1.15")=0</f>
        <v>1</v>
      </c>
      <c r="AO10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8" s="27" t="b">
        <f>COUNTIFS(TBL_CIPDRFRESI_LOANPOOL[LOAN_ID],TBL_CIPDRFRESI_LOANPOOL[[#This Row],[LOAN_ID]],TBL_CIPDRFRESI_LOANPOOL[QUAL_NIE_FFEIC_MFI_PCT],"&gt;1.15")=0</f>
        <v>1</v>
      </c>
      <c r="AR108" s="29">
        <f>IF(TBL_CIPDRFRESI_LOANPOOL[[#This Row],[MULTIPROP_REC_COUNT]]&lt;&gt;"",TBL_CIPDRFRESI_LOANPOOL[[#This Row],[LOAN_AMOUNT]]/TBL_CIPDRFRESI_LOANPOOL[[#This Row],[MULTIPROP_REC_COUNT]],TBL_CIPDRFRESI_LOANPOOL[[#This Row],[LOAN_AMOUNT]])</f>
        <v>0</v>
      </c>
      <c r="AS108" s="29" t="b">
        <f>TBL_CIPDRFRESI_LOANPOOL[[#This Row],[MULTIPROP_REC_COUNT]]&gt;1</f>
        <v>0</v>
      </c>
      <c r="AT108" s="36">
        <f>IF(TBL_CIPDRFRESI_LOANPOOL[[#This Row],[LOAN_ID]]&lt;&gt;"",COUNTIF(TBL_CIPDRFRESI_LOANPOOL[LOAN_ID],TBL_CIPDRFRESI_LOANPOOL[[#This Row],[LOAN_ID]]),1)</f>
        <v>1</v>
      </c>
      <c r="AU108" s="36">
        <f>IFERROR(MATCH(TBL_CIPDRFRESI_LOANPOOL[[#This Row],[QUAL_METHOD]],RANGE_LOOKUP_QUALMETHODS_CIP_RESIDRF,0),-1)</f>
        <v>-1</v>
      </c>
      <c r="AV10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9" spans="2:53" ht="26.25" customHeight="1" x14ac:dyDescent="0.25">
      <c r="B109" s="25" t="str">
        <f>IF(TBL_CIPDRFRESI_LOANPOOL[[#This Row],[RECORD_STARTED]],IF(TBL_CIPDRFRESI_LOANPOOL[[#This Row],[ERROR_COUNT]]&gt;0,-1,IF(TBL_CIPDRFRESI_LOANPOOL[[#This Row],[REQ_FIELDS_POPULATED]],1,0)),"")</f>
        <v/>
      </c>
      <c r="C109" s="36">
        <f>ROW()-ROW(TBL_CIPDRFRESI_LOANPOOL[[#Headers],[ROW_ID]])</f>
        <v>93</v>
      </c>
      <c r="D109" s="55"/>
      <c r="E109" s="56"/>
      <c r="F109" s="57"/>
      <c r="G109" s="58"/>
      <c r="H109" s="120"/>
      <c r="I109" s="116"/>
      <c r="J109" s="55"/>
      <c r="K109" s="61"/>
      <c r="L109" s="62"/>
      <c r="M109" s="124"/>
      <c r="N109" s="122"/>
      <c r="O109" s="127" t="str">
        <f>IF(TBL_CIPDRFRESI_LOANPOOL[[#This Row],[HUD_MFI]]&lt;&gt;"",TBL_CIPDRFRESI_LOANPOOL[[#This Row],[HUD_MFI]]*1.15,"")</f>
        <v/>
      </c>
      <c r="P109" s="126"/>
      <c r="Q109" s="105"/>
      <c r="R109" s="107"/>
      <c r="S109" s="108" t="str">
        <f>IF(TBL_CIPDRFRESI_LOANPOOL[[#This Row],[MBS_FLAG]]="Yes",SUMIF(TBL_CIPDRFRESI_LOANPOOL[MBS_POOL_ID],TBL_CIPDRFRESI_LOANPOOL[[#This Row],[MBS_POOL_ID]],TBL_CIPDRFRESI_LOANPOOL[LOAN_AMOUNT_ADDR_PORTION]),"")</f>
        <v/>
      </c>
      <c r="T10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9" s="131"/>
      <c r="V109" s="122"/>
      <c r="W109" s="135" t="str">
        <f>IF(AND(TBL_CIPDRFRESI_LOANPOOL[[#This Row],[QUAL_METHOD]]='$DB.LOOKUP'!$AD$3,TBL_CIPDRFRESI_LOANPOOL[[#This Row],[QUAL_OO_ANNUAL_INCOME]]&lt;&gt;"",TBL_CIPDRFRESI_LOANPOOL[[#This Row],[HUD_MFI]]&lt;&gt;""),TBL_CIPDRFRESI_LOANPOOL[[#This Row],[QUAL_OO_ANNUAL_INCOME]]/TBL_CIPDRFRESI_LOANPOOL[[#This Row],[HUD_MFI]],"")</f>
        <v/>
      </c>
      <c r="X109" s="133" t="str">
        <f>IF(AND(TBL_CIPDRFRESI_LOANPOOL[[#This Row],[QUAL_METHOD]]='$DB.LOOKUP'!$AD$4,TBL_CIPDRFRESI_LOANPOOL[[#This Row],[HUD_MFI_115]]&lt;&gt;""),TBL_CIPDRFRESI_LOANPOOL[[#This Row],[HUD_MFI_115]] / 12 * 0.3,"")</f>
        <v/>
      </c>
      <c r="Y109" s="112" t="str">
        <f>IF(AND(TBL_CIPDRFRESI_LOANPOOL[[#This Row],[QUAL_METHOD]]='$DB.LOOKUP'!$AD$4,TBL_CIPDRFRESI_LOANPOOL[[#This Row],[LOAN_ID]]&lt;&gt;""),COUNTIF(TBL_QUAL_RENTROLL_UNITS[RENTROLL_LOAN_ID_PROP_ADDR],TBL_CIPDRFRESI_LOANPOOL[[#This Row],[LOAN_ID_PROP_ADDR]]),"")</f>
        <v/>
      </c>
      <c r="Z109" s="113" t="str">
        <f>IF(AND(TBL_CIPDRFRESI_LOANPOOL[[#This Row],[LOAN_ID]]&lt;&gt;"",TBL_CIPDRFRESI_LOANPOOL[[#This Row],[QUAL_METHOD]]='$DB.LOOKUP'!$AD$4),COUNTIFS(TBL_QUAL_RENTROLL_UNITS[RENTROLL_LOAN_ID_PROP_ADDR],TBL_CIPDRFRESI_LOANPOOL[[#This Row],[LOAN_ID_PROP_ADDR]],TBL_QUAL_RENTROLL_UNITS[RENTROLL_QUALUNIT_FLAG],"Yes"),"")</f>
        <v/>
      </c>
      <c r="AA109" s="111" t="str">
        <f>IF(AND(TBL_CIPDRFRESI_LOANPOOL[[#This Row],[QUAL_MRA_UNITS_TOTL]]&gt;0,TBL_CIPDRFRESI_LOANPOOL[[#This Row],[QUAL_MRA_UNITS_TOTL]]&lt;&gt;""),TBL_CIPDRFRESI_LOANPOOL[[#This Row],[QUAL_MRA_UNITS_QUALIFIED]]/TBL_CIPDRFRESI_LOANPOOL[[#This Row],[QUAL_MRA_UNITS_TOTL]],"")</f>
        <v/>
      </c>
      <c r="AB109" s="137" t="str">
        <f>IF(TBL_CIPDRFRESI_LOANPOOL[[#This Row],[QUAL_METHOD]]='$DB.LOOKUP'!$AD$4,HYPERLINK("#QUAL_RENTROLL!TARGET_TOP","View/Edit"),"")</f>
        <v/>
      </c>
      <c r="AC109" s="136" t="str">
        <f>IF(AND(TBL_CIPDRFRESI_LOANPOOL[[#This Row],[QUAL_METHOD]]='$DB.LOOKUP'!$AD$5,TBL_CIPDRFRESI_LOANPOOL[[#This Row],[LOAN_ID]]&lt;&gt;""),COUNTIF(TBL_QUAL_INCOMELISTING_UNITS[INCOMELISTING_LOAN_ID_PROP_ADDR],TBL_CIPDRFRESI_LOANPOOL[[#This Row],[LOAN_ID_PROP_ADDR]]),"")</f>
        <v/>
      </c>
      <c r="AD10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9" s="111" t="str">
        <f>IF(AND(TBL_CIPDRFRESI_LOANPOOL[[#This Row],[QUAL_MIE_UNITS_TOTL]]&gt;0,TBL_CIPDRFRESI_LOANPOOL[[#This Row],[QUAL_MIE_UNITS_TOTL]]&lt;&gt;""),TBL_CIPDRFRESI_LOANPOOL[[#This Row],[QUAL_MIE_UNITS_QUALIFIED]]/TBL_CIPDRFRESI_LOANPOOL[[#This Row],[QUAL_MIE_UNITS_TOTL]],"")</f>
        <v/>
      </c>
      <c r="AF109" s="138" t="str">
        <f>IF(TBL_CIPDRFRESI_LOANPOOL[[#This Row],[QUAL_METHOD]]='$DB.LOOKUP'!$AD$5,HYPERLINK("#QUAL_INCOMELISTING!TARGET_TOP","View/Edit"),"")</f>
        <v/>
      </c>
      <c r="AG109" s="122"/>
      <c r="AH109" s="103"/>
      <c r="AI10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9" s="70" t="str">
        <f>IF(TBL_CIPDRFRESI_LOANPOOL[[#This Row],[LOAN_ID]] = "","",TBL_CIPDRFRESI_LOANPOOL[[#This Row],[LOAN_ID]]&amp;" ("&amp;IF(TBL_CIPDRFRESI_LOANPOOL[[#This Row],[PROP_ADDR_STREET]]="","Address Not Defined",TBL_CIPDRFRESI_LOANPOOL[[#This Row],[PROP_ADDR_STREET]])&amp;")")</f>
        <v/>
      </c>
      <c r="AL10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9" s="27" t="b">
        <f ca="1">IFERROR((IF(APP_CIP_DRFRESI_CERT_DATE&lt;&gt;"",APP_CIP_DRFRESI_CERT_DATE,TODAY())-TBL_CIPDRFRESI_LOANPOOL[[#This Row],[SETTLEMENT_DATE]])&lt;91,TRUE)</f>
        <v>1</v>
      </c>
      <c r="AN109" s="27" t="b">
        <f>COUNTIFS(TBL_CIPDRFRESI_LOANPOOL[LOAN_ID],TBL_CIPDRFRESI_LOANPOOL[[#This Row],[LOAN_ID]],TBL_CIPDRFRESI_LOANPOOL[QUAL_OO_INCOME_MFI_PCT],"&gt;1.15")=0</f>
        <v>1</v>
      </c>
      <c r="AO10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9" s="27" t="b">
        <f>COUNTIFS(TBL_CIPDRFRESI_LOANPOOL[LOAN_ID],TBL_CIPDRFRESI_LOANPOOL[[#This Row],[LOAN_ID]],TBL_CIPDRFRESI_LOANPOOL[QUAL_NIE_FFEIC_MFI_PCT],"&gt;1.15")=0</f>
        <v>1</v>
      </c>
      <c r="AR109" s="29">
        <f>IF(TBL_CIPDRFRESI_LOANPOOL[[#This Row],[MULTIPROP_REC_COUNT]]&lt;&gt;"",TBL_CIPDRFRESI_LOANPOOL[[#This Row],[LOAN_AMOUNT]]/TBL_CIPDRFRESI_LOANPOOL[[#This Row],[MULTIPROP_REC_COUNT]],TBL_CIPDRFRESI_LOANPOOL[[#This Row],[LOAN_AMOUNT]])</f>
        <v>0</v>
      </c>
      <c r="AS109" s="29" t="b">
        <f>TBL_CIPDRFRESI_LOANPOOL[[#This Row],[MULTIPROP_REC_COUNT]]&gt;1</f>
        <v>0</v>
      </c>
      <c r="AT109" s="36">
        <f>IF(TBL_CIPDRFRESI_LOANPOOL[[#This Row],[LOAN_ID]]&lt;&gt;"",COUNTIF(TBL_CIPDRFRESI_LOANPOOL[LOAN_ID],TBL_CIPDRFRESI_LOANPOOL[[#This Row],[LOAN_ID]]),1)</f>
        <v>1</v>
      </c>
      <c r="AU109" s="36">
        <f>IFERROR(MATCH(TBL_CIPDRFRESI_LOANPOOL[[#This Row],[QUAL_METHOD]],RANGE_LOOKUP_QUALMETHODS_CIP_RESIDRF,0),-1)</f>
        <v>-1</v>
      </c>
      <c r="AV10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0" spans="2:53" ht="26.25" customHeight="1" x14ac:dyDescent="0.25">
      <c r="B110" s="25" t="str">
        <f>IF(TBL_CIPDRFRESI_LOANPOOL[[#This Row],[RECORD_STARTED]],IF(TBL_CIPDRFRESI_LOANPOOL[[#This Row],[ERROR_COUNT]]&gt;0,-1,IF(TBL_CIPDRFRESI_LOANPOOL[[#This Row],[REQ_FIELDS_POPULATED]],1,0)),"")</f>
        <v/>
      </c>
      <c r="C110" s="36">
        <f>ROW()-ROW(TBL_CIPDRFRESI_LOANPOOL[[#Headers],[ROW_ID]])</f>
        <v>94</v>
      </c>
      <c r="D110" s="55"/>
      <c r="E110" s="56"/>
      <c r="F110" s="57"/>
      <c r="G110" s="58"/>
      <c r="H110" s="120"/>
      <c r="I110" s="116"/>
      <c r="J110" s="55"/>
      <c r="K110" s="61"/>
      <c r="L110" s="62"/>
      <c r="M110" s="124"/>
      <c r="N110" s="122"/>
      <c r="O110" s="127" t="str">
        <f>IF(TBL_CIPDRFRESI_LOANPOOL[[#This Row],[HUD_MFI]]&lt;&gt;"",TBL_CIPDRFRESI_LOANPOOL[[#This Row],[HUD_MFI]]*1.15,"")</f>
        <v/>
      </c>
      <c r="P110" s="126"/>
      <c r="Q110" s="105"/>
      <c r="R110" s="107"/>
      <c r="S110" s="108" t="str">
        <f>IF(TBL_CIPDRFRESI_LOANPOOL[[#This Row],[MBS_FLAG]]="Yes",SUMIF(TBL_CIPDRFRESI_LOANPOOL[MBS_POOL_ID],TBL_CIPDRFRESI_LOANPOOL[[#This Row],[MBS_POOL_ID]],TBL_CIPDRFRESI_LOANPOOL[LOAN_AMOUNT_ADDR_PORTION]),"")</f>
        <v/>
      </c>
      <c r="T11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0" s="131"/>
      <c r="V110" s="122"/>
      <c r="W110" s="135" t="str">
        <f>IF(AND(TBL_CIPDRFRESI_LOANPOOL[[#This Row],[QUAL_METHOD]]='$DB.LOOKUP'!$AD$3,TBL_CIPDRFRESI_LOANPOOL[[#This Row],[QUAL_OO_ANNUAL_INCOME]]&lt;&gt;"",TBL_CIPDRFRESI_LOANPOOL[[#This Row],[HUD_MFI]]&lt;&gt;""),TBL_CIPDRFRESI_LOANPOOL[[#This Row],[QUAL_OO_ANNUAL_INCOME]]/TBL_CIPDRFRESI_LOANPOOL[[#This Row],[HUD_MFI]],"")</f>
        <v/>
      </c>
      <c r="X110" s="133" t="str">
        <f>IF(AND(TBL_CIPDRFRESI_LOANPOOL[[#This Row],[QUAL_METHOD]]='$DB.LOOKUP'!$AD$4,TBL_CIPDRFRESI_LOANPOOL[[#This Row],[HUD_MFI_115]]&lt;&gt;""),TBL_CIPDRFRESI_LOANPOOL[[#This Row],[HUD_MFI_115]] / 12 * 0.3,"")</f>
        <v/>
      </c>
      <c r="Y110" s="112" t="str">
        <f>IF(AND(TBL_CIPDRFRESI_LOANPOOL[[#This Row],[QUAL_METHOD]]='$DB.LOOKUP'!$AD$4,TBL_CIPDRFRESI_LOANPOOL[[#This Row],[LOAN_ID]]&lt;&gt;""),COUNTIF(TBL_QUAL_RENTROLL_UNITS[RENTROLL_LOAN_ID_PROP_ADDR],TBL_CIPDRFRESI_LOANPOOL[[#This Row],[LOAN_ID_PROP_ADDR]]),"")</f>
        <v/>
      </c>
      <c r="Z110" s="113" t="str">
        <f>IF(AND(TBL_CIPDRFRESI_LOANPOOL[[#This Row],[LOAN_ID]]&lt;&gt;"",TBL_CIPDRFRESI_LOANPOOL[[#This Row],[QUAL_METHOD]]='$DB.LOOKUP'!$AD$4),COUNTIFS(TBL_QUAL_RENTROLL_UNITS[RENTROLL_LOAN_ID_PROP_ADDR],TBL_CIPDRFRESI_LOANPOOL[[#This Row],[LOAN_ID_PROP_ADDR]],TBL_QUAL_RENTROLL_UNITS[RENTROLL_QUALUNIT_FLAG],"Yes"),"")</f>
        <v/>
      </c>
      <c r="AA110" s="111" t="str">
        <f>IF(AND(TBL_CIPDRFRESI_LOANPOOL[[#This Row],[QUAL_MRA_UNITS_TOTL]]&gt;0,TBL_CIPDRFRESI_LOANPOOL[[#This Row],[QUAL_MRA_UNITS_TOTL]]&lt;&gt;""),TBL_CIPDRFRESI_LOANPOOL[[#This Row],[QUAL_MRA_UNITS_QUALIFIED]]/TBL_CIPDRFRESI_LOANPOOL[[#This Row],[QUAL_MRA_UNITS_TOTL]],"")</f>
        <v/>
      </c>
      <c r="AB110" s="137" t="str">
        <f>IF(TBL_CIPDRFRESI_LOANPOOL[[#This Row],[QUAL_METHOD]]='$DB.LOOKUP'!$AD$4,HYPERLINK("#QUAL_RENTROLL!TARGET_TOP","View/Edit"),"")</f>
        <v/>
      </c>
      <c r="AC110" s="136" t="str">
        <f>IF(AND(TBL_CIPDRFRESI_LOANPOOL[[#This Row],[QUAL_METHOD]]='$DB.LOOKUP'!$AD$5,TBL_CIPDRFRESI_LOANPOOL[[#This Row],[LOAN_ID]]&lt;&gt;""),COUNTIF(TBL_QUAL_INCOMELISTING_UNITS[INCOMELISTING_LOAN_ID_PROP_ADDR],TBL_CIPDRFRESI_LOANPOOL[[#This Row],[LOAN_ID_PROP_ADDR]]),"")</f>
        <v/>
      </c>
      <c r="AD11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0" s="111" t="str">
        <f>IF(AND(TBL_CIPDRFRESI_LOANPOOL[[#This Row],[QUAL_MIE_UNITS_TOTL]]&gt;0,TBL_CIPDRFRESI_LOANPOOL[[#This Row],[QUAL_MIE_UNITS_TOTL]]&lt;&gt;""),TBL_CIPDRFRESI_LOANPOOL[[#This Row],[QUAL_MIE_UNITS_QUALIFIED]]/TBL_CIPDRFRESI_LOANPOOL[[#This Row],[QUAL_MIE_UNITS_TOTL]],"")</f>
        <v/>
      </c>
      <c r="AF110" s="138" t="str">
        <f>IF(TBL_CIPDRFRESI_LOANPOOL[[#This Row],[QUAL_METHOD]]='$DB.LOOKUP'!$AD$5,HYPERLINK("#QUAL_INCOMELISTING!TARGET_TOP","View/Edit"),"")</f>
        <v/>
      </c>
      <c r="AG110" s="122"/>
      <c r="AH110" s="103"/>
      <c r="AI11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0" s="70" t="str">
        <f>IF(TBL_CIPDRFRESI_LOANPOOL[[#This Row],[LOAN_ID]] = "","",TBL_CIPDRFRESI_LOANPOOL[[#This Row],[LOAN_ID]]&amp;" ("&amp;IF(TBL_CIPDRFRESI_LOANPOOL[[#This Row],[PROP_ADDR_STREET]]="","Address Not Defined",TBL_CIPDRFRESI_LOANPOOL[[#This Row],[PROP_ADDR_STREET]])&amp;")")</f>
        <v/>
      </c>
      <c r="AL11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0" s="27" t="b">
        <f ca="1">IFERROR((IF(APP_CIP_DRFRESI_CERT_DATE&lt;&gt;"",APP_CIP_DRFRESI_CERT_DATE,TODAY())-TBL_CIPDRFRESI_LOANPOOL[[#This Row],[SETTLEMENT_DATE]])&lt;91,TRUE)</f>
        <v>1</v>
      </c>
      <c r="AN110" s="27" t="b">
        <f>COUNTIFS(TBL_CIPDRFRESI_LOANPOOL[LOAN_ID],TBL_CIPDRFRESI_LOANPOOL[[#This Row],[LOAN_ID]],TBL_CIPDRFRESI_LOANPOOL[QUAL_OO_INCOME_MFI_PCT],"&gt;1.15")=0</f>
        <v>1</v>
      </c>
      <c r="AO11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0" s="27" t="b">
        <f>COUNTIFS(TBL_CIPDRFRESI_LOANPOOL[LOAN_ID],TBL_CIPDRFRESI_LOANPOOL[[#This Row],[LOAN_ID]],TBL_CIPDRFRESI_LOANPOOL[QUAL_NIE_FFEIC_MFI_PCT],"&gt;1.15")=0</f>
        <v>1</v>
      </c>
      <c r="AR110" s="29">
        <f>IF(TBL_CIPDRFRESI_LOANPOOL[[#This Row],[MULTIPROP_REC_COUNT]]&lt;&gt;"",TBL_CIPDRFRESI_LOANPOOL[[#This Row],[LOAN_AMOUNT]]/TBL_CIPDRFRESI_LOANPOOL[[#This Row],[MULTIPROP_REC_COUNT]],TBL_CIPDRFRESI_LOANPOOL[[#This Row],[LOAN_AMOUNT]])</f>
        <v>0</v>
      </c>
      <c r="AS110" s="29" t="b">
        <f>TBL_CIPDRFRESI_LOANPOOL[[#This Row],[MULTIPROP_REC_COUNT]]&gt;1</f>
        <v>0</v>
      </c>
      <c r="AT110" s="36">
        <f>IF(TBL_CIPDRFRESI_LOANPOOL[[#This Row],[LOAN_ID]]&lt;&gt;"",COUNTIF(TBL_CIPDRFRESI_LOANPOOL[LOAN_ID],TBL_CIPDRFRESI_LOANPOOL[[#This Row],[LOAN_ID]]),1)</f>
        <v>1</v>
      </c>
      <c r="AU110" s="36">
        <f>IFERROR(MATCH(TBL_CIPDRFRESI_LOANPOOL[[#This Row],[QUAL_METHOD]],RANGE_LOOKUP_QUALMETHODS_CIP_RESIDRF,0),-1)</f>
        <v>-1</v>
      </c>
      <c r="AV11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1" spans="2:53" ht="26.25" customHeight="1" x14ac:dyDescent="0.25">
      <c r="B111" s="25" t="str">
        <f>IF(TBL_CIPDRFRESI_LOANPOOL[[#This Row],[RECORD_STARTED]],IF(TBL_CIPDRFRESI_LOANPOOL[[#This Row],[ERROR_COUNT]]&gt;0,-1,IF(TBL_CIPDRFRESI_LOANPOOL[[#This Row],[REQ_FIELDS_POPULATED]],1,0)),"")</f>
        <v/>
      </c>
      <c r="C111" s="36">
        <f>ROW()-ROW(TBL_CIPDRFRESI_LOANPOOL[[#Headers],[ROW_ID]])</f>
        <v>95</v>
      </c>
      <c r="D111" s="55"/>
      <c r="E111" s="56"/>
      <c r="F111" s="57"/>
      <c r="G111" s="58"/>
      <c r="H111" s="120"/>
      <c r="I111" s="116"/>
      <c r="J111" s="55"/>
      <c r="K111" s="61"/>
      <c r="L111" s="62"/>
      <c r="M111" s="124"/>
      <c r="N111" s="122"/>
      <c r="O111" s="127" t="str">
        <f>IF(TBL_CIPDRFRESI_LOANPOOL[[#This Row],[HUD_MFI]]&lt;&gt;"",TBL_CIPDRFRESI_LOANPOOL[[#This Row],[HUD_MFI]]*1.15,"")</f>
        <v/>
      </c>
      <c r="P111" s="126"/>
      <c r="Q111" s="105"/>
      <c r="R111" s="107"/>
      <c r="S111" s="108" t="str">
        <f>IF(TBL_CIPDRFRESI_LOANPOOL[[#This Row],[MBS_FLAG]]="Yes",SUMIF(TBL_CIPDRFRESI_LOANPOOL[MBS_POOL_ID],TBL_CIPDRFRESI_LOANPOOL[[#This Row],[MBS_POOL_ID]],TBL_CIPDRFRESI_LOANPOOL[LOAN_AMOUNT_ADDR_PORTION]),"")</f>
        <v/>
      </c>
      <c r="T11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1" s="131"/>
      <c r="V111" s="122"/>
      <c r="W111" s="135" t="str">
        <f>IF(AND(TBL_CIPDRFRESI_LOANPOOL[[#This Row],[QUAL_METHOD]]='$DB.LOOKUP'!$AD$3,TBL_CIPDRFRESI_LOANPOOL[[#This Row],[QUAL_OO_ANNUAL_INCOME]]&lt;&gt;"",TBL_CIPDRFRESI_LOANPOOL[[#This Row],[HUD_MFI]]&lt;&gt;""),TBL_CIPDRFRESI_LOANPOOL[[#This Row],[QUAL_OO_ANNUAL_INCOME]]/TBL_CIPDRFRESI_LOANPOOL[[#This Row],[HUD_MFI]],"")</f>
        <v/>
      </c>
      <c r="X111" s="133" t="str">
        <f>IF(AND(TBL_CIPDRFRESI_LOANPOOL[[#This Row],[QUAL_METHOD]]='$DB.LOOKUP'!$AD$4,TBL_CIPDRFRESI_LOANPOOL[[#This Row],[HUD_MFI_115]]&lt;&gt;""),TBL_CIPDRFRESI_LOANPOOL[[#This Row],[HUD_MFI_115]] / 12 * 0.3,"")</f>
        <v/>
      </c>
      <c r="Y111" s="112" t="str">
        <f>IF(AND(TBL_CIPDRFRESI_LOANPOOL[[#This Row],[QUAL_METHOD]]='$DB.LOOKUP'!$AD$4,TBL_CIPDRFRESI_LOANPOOL[[#This Row],[LOAN_ID]]&lt;&gt;""),COUNTIF(TBL_QUAL_RENTROLL_UNITS[RENTROLL_LOAN_ID_PROP_ADDR],TBL_CIPDRFRESI_LOANPOOL[[#This Row],[LOAN_ID_PROP_ADDR]]),"")</f>
        <v/>
      </c>
      <c r="Z111" s="113" t="str">
        <f>IF(AND(TBL_CIPDRFRESI_LOANPOOL[[#This Row],[LOAN_ID]]&lt;&gt;"",TBL_CIPDRFRESI_LOANPOOL[[#This Row],[QUAL_METHOD]]='$DB.LOOKUP'!$AD$4),COUNTIFS(TBL_QUAL_RENTROLL_UNITS[RENTROLL_LOAN_ID_PROP_ADDR],TBL_CIPDRFRESI_LOANPOOL[[#This Row],[LOAN_ID_PROP_ADDR]],TBL_QUAL_RENTROLL_UNITS[RENTROLL_QUALUNIT_FLAG],"Yes"),"")</f>
        <v/>
      </c>
      <c r="AA111" s="111" t="str">
        <f>IF(AND(TBL_CIPDRFRESI_LOANPOOL[[#This Row],[QUAL_MRA_UNITS_TOTL]]&gt;0,TBL_CIPDRFRESI_LOANPOOL[[#This Row],[QUAL_MRA_UNITS_TOTL]]&lt;&gt;""),TBL_CIPDRFRESI_LOANPOOL[[#This Row],[QUAL_MRA_UNITS_QUALIFIED]]/TBL_CIPDRFRESI_LOANPOOL[[#This Row],[QUAL_MRA_UNITS_TOTL]],"")</f>
        <v/>
      </c>
      <c r="AB111" s="137" t="str">
        <f>IF(TBL_CIPDRFRESI_LOANPOOL[[#This Row],[QUAL_METHOD]]='$DB.LOOKUP'!$AD$4,HYPERLINK("#QUAL_RENTROLL!TARGET_TOP","View/Edit"),"")</f>
        <v/>
      </c>
      <c r="AC111" s="136" t="str">
        <f>IF(AND(TBL_CIPDRFRESI_LOANPOOL[[#This Row],[QUAL_METHOD]]='$DB.LOOKUP'!$AD$5,TBL_CIPDRFRESI_LOANPOOL[[#This Row],[LOAN_ID]]&lt;&gt;""),COUNTIF(TBL_QUAL_INCOMELISTING_UNITS[INCOMELISTING_LOAN_ID_PROP_ADDR],TBL_CIPDRFRESI_LOANPOOL[[#This Row],[LOAN_ID_PROP_ADDR]]),"")</f>
        <v/>
      </c>
      <c r="AD11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1" s="111" t="str">
        <f>IF(AND(TBL_CIPDRFRESI_LOANPOOL[[#This Row],[QUAL_MIE_UNITS_TOTL]]&gt;0,TBL_CIPDRFRESI_LOANPOOL[[#This Row],[QUAL_MIE_UNITS_TOTL]]&lt;&gt;""),TBL_CIPDRFRESI_LOANPOOL[[#This Row],[QUAL_MIE_UNITS_QUALIFIED]]/TBL_CIPDRFRESI_LOANPOOL[[#This Row],[QUAL_MIE_UNITS_TOTL]],"")</f>
        <v/>
      </c>
      <c r="AF111" s="138" t="str">
        <f>IF(TBL_CIPDRFRESI_LOANPOOL[[#This Row],[QUAL_METHOD]]='$DB.LOOKUP'!$AD$5,HYPERLINK("#QUAL_INCOMELISTING!TARGET_TOP","View/Edit"),"")</f>
        <v/>
      </c>
      <c r="AG111" s="122"/>
      <c r="AH111" s="103"/>
      <c r="AI11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1" s="70" t="str">
        <f>IF(TBL_CIPDRFRESI_LOANPOOL[[#This Row],[LOAN_ID]] = "","",TBL_CIPDRFRESI_LOANPOOL[[#This Row],[LOAN_ID]]&amp;" ("&amp;IF(TBL_CIPDRFRESI_LOANPOOL[[#This Row],[PROP_ADDR_STREET]]="","Address Not Defined",TBL_CIPDRFRESI_LOANPOOL[[#This Row],[PROP_ADDR_STREET]])&amp;")")</f>
        <v/>
      </c>
      <c r="AL11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1" s="27" t="b">
        <f ca="1">IFERROR((IF(APP_CIP_DRFRESI_CERT_DATE&lt;&gt;"",APP_CIP_DRFRESI_CERT_DATE,TODAY())-TBL_CIPDRFRESI_LOANPOOL[[#This Row],[SETTLEMENT_DATE]])&lt;91,TRUE)</f>
        <v>1</v>
      </c>
      <c r="AN111" s="27" t="b">
        <f>COUNTIFS(TBL_CIPDRFRESI_LOANPOOL[LOAN_ID],TBL_CIPDRFRESI_LOANPOOL[[#This Row],[LOAN_ID]],TBL_CIPDRFRESI_LOANPOOL[QUAL_OO_INCOME_MFI_PCT],"&gt;1.15")=0</f>
        <v>1</v>
      </c>
      <c r="AO11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1" s="27" t="b">
        <f>COUNTIFS(TBL_CIPDRFRESI_LOANPOOL[LOAN_ID],TBL_CIPDRFRESI_LOANPOOL[[#This Row],[LOAN_ID]],TBL_CIPDRFRESI_LOANPOOL[QUAL_NIE_FFEIC_MFI_PCT],"&gt;1.15")=0</f>
        <v>1</v>
      </c>
      <c r="AR111" s="29">
        <f>IF(TBL_CIPDRFRESI_LOANPOOL[[#This Row],[MULTIPROP_REC_COUNT]]&lt;&gt;"",TBL_CIPDRFRESI_LOANPOOL[[#This Row],[LOAN_AMOUNT]]/TBL_CIPDRFRESI_LOANPOOL[[#This Row],[MULTIPROP_REC_COUNT]],TBL_CIPDRFRESI_LOANPOOL[[#This Row],[LOAN_AMOUNT]])</f>
        <v>0</v>
      </c>
      <c r="AS111" s="29" t="b">
        <f>TBL_CIPDRFRESI_LOANPOOL[[#This Row],[MULTIPROP_REC_COUNT]]&gt;1</f>
        <v>0</v>
      </c>
      <c r="AT111" s="36">
        <f>IF(TBL_CIPDRFRESI_LOANPOOL[[#This Row],[LOAN_ID]]&lt;&gt;"",COUNTIF(TBL_CIPDRFRESI_LOANPOOL[LOAN_ID],TBL_CIPDRFRESI_LOANPOOL[[#This Row],[LOAN_ID]]),1)</f>
        <v>1</v>
      </c>
      <c r="AU111" s="36">
        <f>IFERROR(MATCH(TBL_CIPDRFRESI_LOANPOOL[[#This Row],[QUAL_METHOD]],RANGE_LOOKUP_QUALMETHODS_CIP_RESIDRF,0),-1)</f>
        <v>-1</v>
      </c>
      <c r="AV11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2" spans="2:53" ht="26.25" customHeight="1" x14ac:dyDescent="0.25">
      <c r="B112" s="25" t="str">
        <f>IF(TBL_CIPDRFRESI_LOANPOOL[[#This Row],[RECORD_STARTED]],IF(TBL_CIPDRFRESI_LOANPOOL[[#This Row],[ERROR_COUNT]]&gt;0,-1,IF(TBL_CIPDRFRESI_LOANPOOL[[#This Row],[REQ_FIELDS_POPULATED]],1,0)),"")</f>
        <v/>
      </c>
      <c r="C112" s="36">
        <f>ROW()-ROW(TBL_CIPDRFRESI_LOANPOOL[[#Headers],[ROW_ID]])</f>
        <v>96</v>
      </c>
      <c r="D112" s="55"/>
      <c r="E112" s="56"/>
      <c r="F112" s="57"/>
      <c r="G112" s="58"/>
      <c r="H112" s="120"/>
      <c r="I112" s="116"/>
      <c r="J112" s="55"/>
      <c r="K112" s="61"/>
      <c r="L112" s="62"/>
      <c r="M112" s="124"/>
      <c r="N112" s="122"/>
      <c r="O112" s="127" t="str">
        <f>IF(TBL_CIPDRFRESI_LOANPOOL[[#This Row],[HUD_MFI]]&lt;&gt;"",TBL_CIPDRFRESI_LOANPOOL[[#This Row],[HUD_MFI]]*1.15,"")</f>
        <v/>
      </c>
      <c r="P112" s="126"/>
      <c r="Q112" s="105"/>
      <c r="R112" s="107"/>
      <c r="S112" s="108" t="str">
        <f>IF(TBL_CIPDRFRESI_LOANPOOL[[#This Row],[MBS_FLAG]]="Yes",SUMIF(TBL_CIPDRFRESI_LOANPOOL[MBS_POOL_ID],TBL_CIPDRFRESI_LOANPOOL[[#This Row],[MBS_POOL_ID]],TBL_CIPDRFRESI_LOANPOOL[LOAN_AMOUNT_ADDR_PORTION]),"")</f>
        <v/>
      </c>
      <c r="T11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2" s="131"/>
      <c r="V112" s="122"/>
      <c r="W112" s="135" t="str">
        <f>IF(AND(TBL_CIPDRFRESI_LOANPOOL[[#This Row],[QUAL_METHOD]]='$DB.LOOKUP'!$AD$3,TBL_CIPDRFRESI_LOANPOOL[[#This Row],[QUAL_OO_ANNUAL_INCOME]]&lt;&gt;"",TBL_CIPDRFRESI_LOANPOOL[[#This Row],[HUD_MFI]]&lt;&gt;""),TBL_CIPDRFRESI_LOANPOOL[[#This Row],[QUAL_OO_ANNUAL_INCOME]]/TBL_CIPDRFRESI_LOANPOOL[[#This Row],[HUD_MFI]],"")</f>
        <v/>
      </c>
      <c r="X112" s="133" t="str">
        <f>IF(AND(TBL_CIPDRFRESI_LOANPOOL[[#This Row],[QUAL_METHOD]]='$DB.LOOKUP'!$AD$4,TBL_CIPDRFRESI_LOANPOOL[[#This Row],[HUD_MFI_115]]&lt;&gt;""),TBL_CIPDRFRESI_LOANPOOL[[#This Row],[HUD_MFI_115]] / 12 * 0.3,"")</f>
        <v/>
      </c>
      <c r="Y112" s="112" t="str">
        <f>IF(AND(TBL_CIPDRFRESI_LOANPOOL[[#This Row],[QUAL_METHOD]]='$DB.LOOKUP'!$AD$4,TBL_CIPDRFRESI_LOANPOOL[[#This Row],[LOAN_ID]]&lt;&gt;""),COUNTIF(TBL_QUAL_RENTROLL_UNITS[RENTROLL_LOAN_ID_PROP_ADDR],TBL_CIPDRFRESI_LOANPOOL[[#This Row],[LOAN_ID_PROP_ADDR]]),"")</f>
        <v/>
      </c>
      <c r="Z112" s="113" t="str">
        <f>IF(AND(TBL_CIPDRFRESI_LOANPOOL[[#This Row],[LOAN_ID]]&lt;&gt;"",TBL_CIPDRFRESI_LOANPOOL[[#This Row],[QUAL_METHOD]]='$DB.LOOKUP'!$AD$4),COUNTIFS(TBL_QUAL_RENTROLL_UNITS[RENTROLL_LOAN_ID_PROP_ADDR],TBL_CIPDRFRESI_LOANPOOL[[#This Row],[LOAN_ID_PROP_ADDR]],TBL_QUAL_RENTROLL_UNITS[RENTROLL_QUALUNIT_FLAG],"Yes"),"")</f>
        <v/>
      </c>
      <c r="AA112" s="111" t="str">
        <f>IF(AND(TBL_CIPDRFRESI_LOANPOOL[[#This Row],[QUAL_MRA_UNITS_TOTL]]&gt;0,TBL_CIPDRFRESI_LOANPOOL[[#This Row],[QUAL_MRA_UNITS_TOTL]]&lt;&gt;""),TBL_CIPDRFRESI_LOANPOOL[[#This Row],[QUAL_MRA_UNITS_QUALIFIED]]/TBL_CIPDRFRESI_LOANPOOL[[#This Row],[QUAL_MRA_UNITS_TOTL]],"")</f>
        <v/>
      </c>
      <c r="AB112" s="137" t="str">
        <f>IF(TBL_CIPDRFRESI_LOANPOOL[[#This Row],[QUAL_METHOD]]='$DB.LOOKUP'!$AD$4,HYPERLINK("#QUAL_RENTROLL!TARGET_TOP","View/Edit"),"")</f>
        <v/>
      </c>
      <c r="AC112" s="136" t="str">
        <f>IF(AND(TBL_CIPDRFRESI_LOANPOOL[[#This Row],[QUAL_METHOD]]='$DB.LOOKUP'!$AD$5,TBL_CIPDRFRESI_LOANPOOL[[#This Row],[LOAN_ID]]&lt;&gt;""),COUNTIF(TBL_QUAL_INCOMELISTING_UNITS[INCOMELISTING_LOAN_ID_PROP_ADDR],TBL_CIPDRFRESI_LOANPOOL[[#This Row],[LOAN_ID_PROP_ADDR]]),"")</f>
        <v/>
      </c>
      <c r="AD11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2" s="111" t="str">
        <f>IF(AND(TBL_CIPDRFRESI_LOANPOOL[[#This Row],[QUAL_MIE_UNITS_TOTL]]&gt;0,TBL_CIPDRFRESI_LOANPOOL[[#This Row],[QUAL_MIE_UNITS_TOTL]]&lt;&gt;""),TBL_CIPDRFRESI_LOANPOOL[[#This Row],[QUAL_MIE_UNITS_QUALIFIED]]/TBL_CIPDRFRESI_LOANPOOL[[#This Row],[QUAL_MIE_UNITS_TOTL]],"")</f>
        <v/>
      </c>
      <c r="AF112" s="138" t="str">
        <f>IF(TBL_CIPDRFRESI_LOANPOOL[[#This Row],[QUAL_METHOD]]='$DB.LOOKUP'!$AD$5,HYPERLINK("#QUAL_INCOMELISTING!TARGET_TOP","View/Edit"),"")</f>
        <v/>
      </c>
      <c r="AG112" s="122"/>
      <c r="AH112" s="103"/>
      <c r="AI11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2" s="70" t="str">
        <f>IF(TBL_CIPDRFRESI_LOANPOOL[[#This Row],[LOAN_ID]] = "","",TBL_CIPDRFRESI_LOANPOOL[[#This Row],[LOAN_ID]]&amp;" ("&amp;IF(TBL_CIPDRFRESI_LOANPOOL[[#This Row],[PROP_ADDR_STREET]]="","Address Not Defined",TBL_CIPDRFRESI_LOANPOOL[[#This Row],[PROP_ADDR_STREET]])&amp;")")</f>
        <v/>
      </c>
      <c r="AL11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2" s="27" t="b">
        <f ca="1">IFERROR((IF(APP_CIP_DRFRESI_CERT_DATE&lt;&gt;"",APP_CIP_DRFRESI_CERT_DATE,TODAY())-TBL_CIPDRFRESI_LOANPOOL[[#This Row],[SETTLEMENT_DATE]])&lt;91,TRUE)</f>
        <v>1</v>
      </c>
      <c r="AN112" s="27" t="b">
        <f>COUNTIFS(TBL_CIPDRFRESI_LOANPOOL[LOAN_ID],TBL_CIPDRFRESI_LOANPOOL[[#This Row],[LOAN_ID]],TBL_CIPDRFRESI_LOANPOOL[QUAL_OO_INCOME_MFI_PCT],"&gt;1.15")=0</f>
        <v>1</v>
      </c>
      <c r="AO11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2" s="27" t="b">
        <f>COUNTIFS(TBL_CIPDRFRESI_LOANPOOL[LOAN_ID],TBL_CIPDRFRESI_LOANPOOL[[#This Row],[LOAN_ID]],TBL_CIPDRFRESI_LOANPOOL[QUAL_NIE_FFEIC_MFI_PCT],"&gt;1.15")=0</f>
        <v>1</v>
      </c>
      <c r="AR112" s="29">
        <f>IF(TBL_CIPDRFRESI_LOANPOOL[[#This Row],[MULTIPROP_REC_COUNT]]&lt;&gt;"",TBL_CIPDRFRESI_LOANPOOL[[#This Row],[LOAN_AMOUNT]]/TBL_CIPDRFRESI_LOANPOOL[[#This Row],[MULTIPROP_REC_COUNT]],TBL_CIPDRFRESI_LOANPOOL[[#This Row],[LOAN_AMOUNT]])</f>
        <v>0</v>
      </c>
      <c r="AS112" s="29" t="b">
        <f>TBL_CIPDRFRESI_LOANPOOL[[#This Row],[MULTIPROP_REC_COUNT]]&gt;1</f>
        <v>0</v>
      </c>
      <c r="AT112" s="36">
        <f>IF(TBL_CIPDRFRESI_LOANPOOL[[#This Row],[LOAN_ID]]&lt;&gt;"",COUNTIF(TBL_CIPDRFRESI_LOANPOOL[LOAN_ID],TBL_CIPDRFRESI_LOANPOOL[[#This Row],[LOAN_ID]]),1)</f>
        <v>1</v>
      </c>
      <c r="AU112" s="36">
        <f>IFERROR(MATCH(TBL_CIPDRFRESI_LOANPOOL[[#This Row],[QUAL_METHOD]],RANGE_LOOKUP_QUALMETHODS_CIP_RESIDRF,0),-1)</f>
        <v>-1</v>
      </c>
      <c r="AV11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3" spans="2:53" ht="26.25" customHeight="1" x14ac:dyDescent="0.25">
      <c r="B113" s="25" t="str">
        <f>IF(TBL_CIPDRFRESI_LOANPOOL[[#This Row],[RECORD_STARTED]],IF(TBL_CIPDRFRESI_LOANPOOL[[#This Row],[ERROR_COUNT]]&gt;0,-1,IF(TBL_CIPDRFRESI_LOANPOOL[[#This Row],[REQ_FIELDS_POPULATED]],1,0)),"")</f>
        <v/>
      </c>
      <c r="C113" s="36">
        <f>ROW()-ROW(TBL_CIPDRFRESI_LOANPOOL[[#Headers],[ROW_ID]])</f>
        <v>97</v>
      </c>
      <c r="D113" s="55"/>
      <c r="E113" s="56"/>
      <c r="F113" s="57"/>
      <c r="G113" s="58"/>
      <c r="H113" s="120"/>
      <c r="I113" s="116"/>
      <c r="J113" s="55"/>
      <c r="K113" s="61"/>
      <c r="L113" s="62"/>
      <c r="M113" s="124"/>
      <c r="N113" s="122"/>
      <c r="O113" s="127" t="str">
        <f>IF(TBL_CIPDRFRESI_LOANPOOL[[#This Row],[HUD_MFI]]&lt;&gt;"",TBL_CIPDRFRESI_LOANPOOL[[#This Row],[HUD_MFI]]*1.15,"")</f>
        <v/>
      </c>
      <c r="P113" s="126"/>
      <c r="Q113" s="105"/>
      <c r="R113" s="107"/>
      <c r="S113" s="108" t="str">
        <f>IF(TBL_CIPDRFRESI_LOANPOOL[[#This Row],[MBS_FLAG]]="Yes",SUMIF(TBL_CIPDRFRESI_LOANPOOL[MBS_POOL_ID],TBL_CIPDRFRESI_LOANPOOL[[#This Row],[MBS_POOL_ID]],TBL_CIPDRFRESI_LOANPOOL[LOAN_AMOUNT_ADDR_PORTION]),"")</f>
        <v/>
      </c>
      <c r="T11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3" s="131"/>
      <c r="V113" s="122"/>
      <c r="W113" s="135" t="str">
        <f>IF(AND(TBL_CIPDRFRESI_LOANPOOL[[#This Row],[QUAL_METHOD]]='$DB.LOOKUP'!$AD$3,TBL_CIPDRFRESI_LOANPOOL[[#This Row],[QUAL_OO_ANNUAL_INCOME]]&lt;&gt;"",TBL_CIPDRFRESI_LOANPOOL[[#This Row],[HUD_MFI]]&lt;&gt;""),TBL_CIPDRFRESI_LOANPOOL[[#This Row],[QUAL_OO_ANNUAL_INCOME]]/TBL_CIPDRFRESI_LOANPOOL[[#This Row],[HUD_MFI]],"")</f>
        <v/>
      </c>
      <c r="X113" s="133" t="str">
        <f>IF(AND(TBL_CIPDRFRESI_LOANPOOL[[#This Row],[QUAL_METHOD]]='$DB.LOOKUP'!$AD$4,TBL_CIPDRFRESI_LOANPOOL[[#This Row],[HUD_MFI_115]]&lt;&gt;""),TBL_CIPDRFRESI_LOANPOOL[[#This Row],[HUD_MFI_115]] / 12 * 0.3,"")</f>
        <v/>
      </c>
      <c r="Y113" s="112" t="str">
        <f>IF(AND(TBL_CIPDRFRESI_LOANPOOL[[#This Row],[QUAL_METHOD]]='$DB.LOOKUP'!$AD$4,TBL_CIPDRFRESI_LOANPOOL[[#This Row],[LOAN_ID]]&lt;&gt;""),COUNTIF(TBL_QUAL_RENTROLL_UNITS[RENTROLL_LOAN_ID_PROP_ADDR],TBL_CIPDRFRESI_LOANPOOL[[#This Row],[LOAN_ID_PROP_ADDR]]),"")</f>
        <v/>
      </c>
      <c r="Z113" s="113" t="str">
        <f>IF(AND(TBL_CIPDRFRESI_LOANPOOL[[#This Row],[LOAN_ID]]&lt;&gt;"",TBL_CIPDRFRESI_LOANPOOL[[#This Row],[QUAL_METHOD]]='$DB.LOOKUP'!$AD$4),COUNTIFS(TBL_QUAL_RENTROLL_UNITS[RENTROLL_LOAN_ID_PROP_ADDR],TBL_CIPDRFRESI_LOANPOOL[[#This Row],[LOAN_ID_PROP_ADDR]],TBL_QUAL_RENTROLL_UNITS[RENTROLL_QUALUNIT_FLAG],"Yes"),"")</f>
        <v/>
      </c>
      <c r="AA113" s="111" t="str">
        <f>IF(AND(TBL_CIPDRFRESI_LOANPOOL[[#This Row],[QUAL_MRA_UNITS_TOTL]]&gt;0,TBL_CIPDRFRESI_LOANPOOL[[#This Row],[QUAL_MRA_UNITS_TOTL]]&lt;&gt;""),TBL_CIPDRFRESI_LOANPOOL[[#This Row],[QUAL_MRA_UNITS_QUALIFIED]]/TBL_CIPDRFRESI_LOANPOOL[[#This Row],[QUAL_MRA_UNITS_TOTL]],"")</f>
        <v/>
      </c>
      <c r="AB113" s="137" t="str">
        <f>IF(TBL_CIPDRFRESI_LOANPOOL[[#This Row],[QUAL_METHOD]]='$DB.LOOKUP'!$AD$4,HYPERLINK("#QUAL_RENTROLL!TARGET_TOP","View/Edit"),"")</f>
        <v/>
      </c>
      <c r="AC113" s="136" t="str">
        <f>IF(AND(TBL_CIPDRFRESI_LOANPOOL[[#This Row],[QUAL_METHOD]]='$DB.LOOKUP'!$AD$5,TBL_CIPDRFRESI_LOANPOOL[[#This Row],[LOAN_ID]]&lt;&gt;""),COUNTIF(TBL_QUAL_INCOMELISTING_UNITS[INCOMELISTING_LOAN_ID_PROP_ADDR],TBL_CIPDRFRESI_LOANPOOL[[#This Row],[LOAN_ID_PROP_ADDR]]),"")</f>
        <v/>
      </c>
      <c r="AD11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3" s="111" t="str">
        <f>IF(AND(TBL_CIPDRFRESI_LOANPOOL[[#This Row],[QUAL_MIE_UNITS_TOTL]]&gt;0,TBL_CIPDRFRESI_LOANPOOL[[#This Row],[QUAL_MIE_UNITS_TOTL]]&lt;&gt;""),TBL_CIPDRFRESI_LOANPOOL[[#This Row],[QUAL_MIE_UNITS_QUALIFIED]]/TBL_CIPDRFRESI_LOANPOOL[[#This Row],[QUAL_MIE_UNITS_TOTL]],"")</f>
        <v/>
      </c>
      <c r="AF113" s="138" t="str">
        <f>IF(TBL_CIPDRFRESI_LOANPOOL[[#This Row],[QUAL_METHOD]]='$DB.LOOKUP'!$AD$5,HYPERLINK("#QUAL_INCOMELISTING!TARGET_TOP","View/Edit"),"")</f>
        <v/>
      </c>
      <c r="AG113" s="122"/>
      <c r="AH113" s="103"/>
      <c r="AI11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3" s="70" t="str">
        <f>IF(TBL_CIPDRFRESI_LOANPOOL[[#This Row],[LOAN_ID]] = "","",TBL_CIPDRFRESI_LOANPOOL[[#This Row],[LOAN_ID]]&amp;" ("&amp;IF(TBL_CIPDRFRESI_LOANPOOL[[#This Row],[PROP_ADDR_STREET]]="","Address Not Defined",TBL_CIPDRFRESI_LOANPOOL[[#This Row],[PROP_ADDR_STREET]])&amp;")")</f>
        <v/>
      </c>
      <c r="AL11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3" s="27" t="b">
        <f ca="1">IFERROR((IF(APP_CIP_DRFRESI_CERT_DATE&lt;&gt;"",APP_CIP_DRFRESI_CERT_DATE,TODAY())-TBL_CIPDRFRESI_LOANPOOL[[#This Row],[SETTLEMENT_DATE]])&lt;91,TRUE)</f>
        <v>1</v>
      </c>
      <c r="AN113" s="27" t="b">
        <f>COUNTIFS(TBL_CIPDRFRESI_LOANPOOL[LOAN_ID],TBL_CIPDRFRESI_LOANPOOL[[#This Row],[LOAN_ID]],TBL_CIPDRFRESI_LOANPOOL[QUAL_OO_INCOME_MFI_PCT],"&gt;1.15")=0</f>
        <v>1</v>
      </c>
      <c r="AO11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3" s="27" t="b">
        <f>COUNTIFS(TBL_CIPDRFRESI_LOANPOOL[LOAN_ID],TBL_CIPDRFRESI_LOANPOOL[[#This Row],[LOAN_ID]],TBL_CIPDRFRESI_LOANPOOL[QUAL_NIE_FFEIC_MFI_PCT],"&gt;1.15")=0</f>
        <v>1</v>
      </c>
      <c r="AR113" s="29">
        <f>IF(TBL_CIPDRFRESI_LOANPOOL[[#This Row],[MULTIPROP_REC_COUNT]]&lt;&gt;"",TBL_CIPDRFRESI_LOANPOOL[[#This Row],[LOAN_AMOUNT]]/TBL_CIPDRFRESI_LOANPOOL[[#This Row],[MULTIPROP_REC_COUNT]],TBL_CIPDRFRESI_LOANPOOL[[#This Row],[LOAN_AMOUNT]])</f>
        <v>0</v>
      </c>
      <c r="AS113" s="29" t="b">
        <f>TBL_CIPDRFRESI_LOANPOOL[[#This Row],[MULTIPROP_REC_COUNT]]&gt;1</f>
        <v>0</v>
      </c>
      <c r="AT113" s="36">
        <f>IF(TBL_CIPDRFRESI_LOANPOOL[[#This Row],[LOAN_ID]]&lt;&gt;"",COUNTIF(TBL_CIPDRFRESI_LOANPOOL[LOAN_ID],TBL_CIPDRFRESI_LOANPOOL[[#This Row],[LOAN_ID]]),1)</f>
        <v>1</v>
      </c>
      <c r="AU113" s="36">
        <f>IFERROR(MATCH(TBL_CIPDRFRESI_LOANPOOL[[#This Row],[QUAL_METHOD]],RANGE_LOOKUP_QUALMETHODS_CIP_RESIDRF,0),-1)</f>
        <v>-1</v>
      </c>
      <c r="AV11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4" spans="2:53" ht="26.25" customHeight="1" x14ac:dyDescent="0.25">
      <c r="B114" s="25" t="str">
        <f>IF(TBL_CIPDRFRESI_LOANPOOL[[#This Row],[RECORD_STARTED]],IF(TBL_CIPDRFRESI_LOANPOOL[[#This Row],[ERROR_COUNT]]&gt;0,-1,IF(TBL_CIPDRFRESI_LOANPOOL[[#This Row],[REQ_FIELDS_POPULATED]],1,0)),"")</f>
        <v/>
      </c>
      <c r="C114" s="36">
        <f>ROW()-ROW(TBL_CIPDRFRESI_LOANPOOL[[#Headers],[ROW_ID]])</f>
        <v>98</v>
      </c>
      <c r="D114" s="55"/>
      <c r="E114" s="56"/>
      <c r="F114" s="57"/>
      <c r="G114" s="58"/>
      <c r="H114" s="120"/>
      <c r="I114" s="116"/>
      <c r="J114" s="55"/>
      <c r="K114" s="61"/>
      <c r="L114" s="62"/>
      <c r="M114" s="124"/>
      <c r="N114" s="122"/>
      <c r="O114" s="127" t="str">
        <f>IF(TBL_CIPDRFRESI_LOANPOOL[[#This Row],[HUD_MFI]]&lt;&gt;"",TBL_CIPDRFRESI_LOANPOOL[[#This Row],[HUD_MFI]]*1.15,"")</f>
        <v/>
      </c>
      <c r="P114" s="126"/>
      <c r="Q114" s="105"/>
      <c r="R114" s="107"/>
      <c r="S114" s="108" t="str">
        <f>IF(TBL_CIPDRFRESI_LOANPOOL[[#This Row],[MBS_FLAG]]="Yes",SUMIF(TBL_CIPDRFRESI_LOANPOOL[MBS_POOL_ID],TBL_CIPDRFRESI_LOANPOOL[[#This Row],[MBS_POOL_ID]],TBL_CIPDRFRESI_LOANPOOL[LOAN_AMOUNT_ADDR_PORTION]),"")</f>
        <v/>
      </c>
      <c r="T11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4" s="131"/>
      <c r="V114" s="122"/>
      <c r="W114" s="135" t="str">
        <f>IF(AND(TBL_CIPDRFRESI_LOANPOOL[[#This Row],[QUAL_METHOD]]='$DB.LOOKUP'!$AD$3,TBL_CIPDRFRESI_LOANPOOL[[#This Row],[QUAL_OO_ANNUAL_INCOME]]&lt;&gt;"",TBL_CIPDRFRESI_LOANPOOL[[#This Row],[HUD_MFI]]&lt;&gt;""),TBL_CIPDRFRESI_LOANPOOL[[#This Row],[QUAL_OO_ANNUAL_INCOME]]/TBL_CIPDRFRESI_LOANPOOL[[#This Row],[HUD_MFI]],"")</f>
        <v/>
      </c>
      <c r="X114" s="133" t="str">
        <f>IF(AND(TBL_CIPDRFRESI_LOANPOOL[[#This Row],[QUAL_METHOD]]='$DB.LOOKUP'!$AD$4,TBL_CIPDRFRESI_LOANPOOL[[#This Row],[HUD_MFI_115]]&lt;&gt;""),TBL_CIPDRFRESI_LOANPOOL[[#This Row],[HUD_MFI_115]] / 12 * 0.3,"")</f>
        <v/>
      </c>
      <c r="Y114" s="112" t="str">
        <f>IF(AND(TBL_CIPDRFRESI_LOANPOOL[[#This Row],[QUAL_METHOD]]='$DB.LOOKUP'!$AD$4,TBL_CIPDRFRESI_LOANPOOL[[#This Row],[LOAN_ID]]&lt;&gt;""),COUNTIF(TBL_QUAL_RENTROLL_UNITS[RENTROLL_LOAN_ID_PROP_ADDR],TBL_CIPDRFRESI_LOANPOOL[[#This Row],[LOAN_ID_PROP_ADDR]]),"")</f>
        <v/>
      </c>
      <c r="Z114" s="113" t="str">
        <f>IF(AND(TBL_CIPDRFRESI_LOANPOOL[[#This Row],[LOAN_ID]]&lt;&gt;"",TBL_CIPDRFRESI_LOANPOOL[[#This Row],[QUAL_METHOD]]='$DB.LOOKUP'!$AD$4),COUNTIFS(TBL_QUAL_RENTROLL_UNITS[RENTROLL_LOAN_ID_PROP_ADDR],TBL_CIPDRFRESI_LOANPOOL[[#This Row],[LOAN_ID_PROP_ADDR]],TBL_QUAL_RENTROLL_UNITS[RENTROLL_QUALUNIT_FLAG],"Yes"),"")</f>
        <v/>
      </c>
      <c r="AA114" s="111" t="str">
        <f>IF(AND(TBL_CIPDRFRESI_LOANPOOL[[#This Row],[QUAL_MRA_UNITS_TOTL]]&gt;0,TBL_CIPDRFRESI_LOANPOOL[[#This Row],[QUAL_MRA_UNITS_TOTL]]&lt;&gt;""),TBL_CIPDRFRESI_LOANPOOL[[#This Row],[QUAL_MRA_UNITS_QUALIFIED]]/TBL_CIPDRFRESI_LOANPOOL[[#This Row],[QUAL_MRA_UNITS_TOTL]],"")</f>
        <v/>
      </c>
      <c r="AB114" s="137" t="str">
        <f>IF(TBL_CIPDRFRESI_LOANPOOL[[#This Row],[QUAL_METHOD]]='$DB.LOOKUP'!$AD$4,HYPERLINK("#QUAL_RENTROLL!TARGET_TOP","View/Edit"),"")</f>
        <v/>
      </c>
      <c r="AC114" s="136" t="str">
        <f>IF(AND(TBL_CIPDRFRESI_LOANPOOL[[#This Row],[QUAL_METHOD]]='$DB.LOOKUP'!$AD$5,TBL_CIPDRFRESI_LOANPOOL[[#This Row],[LOAN_ID]]&lt;&gt;""),COUNTIF(TBL_QUAL_INCOMELISTING_UNITS[INCOMELISTING_LOAN_ID_PROP_ADDR],TBL_CIPDRFRESI_LOANPOOL[[#This Row],[LOAN_ID_PROP_ADDR]]),"")</f>
        <v/>
      </c>
      <c r="AD11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4" s="111" t="str">
        <f>IF(AND(TBL_CIPDRFRESI_LOANPOOL[[#This Row],[QUAL_MIE_UNITS_TOTL]]&gt;0,TBL_CIPDRFRESI_LOANPOOL[[#This Row],[QUAL_MIE_UNITS_TOTL]]&lt;&gt;""),TBL_CIPDRFRESI_LOANPOOL[[#This Row],[QUAL_MIE_UNITS_QUALIFIED]]/TBL_CIPDRFRESI_LOANPOOL[[#This Row],[QUAL_MIE_UNITS_TOTL]],"")</f>
        <v/>
      </c>
      <c r="AF114" s="138" t="str">
        <f>IF(TBL_CIPDRFRESI_LOANPOOL[[#This Row],[QUAL_METHOD]]='$DB.LOOKUP'!$AD$5,HYPERLINK("#QUAL_INCOMELISTING!TARGET_TOP","View/Edit"),"")</f>
        <v/>
      </c>
      <c r="AG114" s="122"/>
      <c r="AH114" s="103"/>
      <c r="AI11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4" s="70" t="str">
        <f>IF(TBL_CIPDRFRESI_LOANPOOL[[#This Row],[LOAN_ID]] = "","",TBL_CIPDRFRESI_LOANPOOL[[#This Row],[LOAN_ID]]&amp;" ("&amp;IF(TBL_CIPDRFRESI_LOANPOOL[[#This Row],[PROP_ADDR_STREET]]="","Address Not Defined",TBL_CIPDRFRESI_LOANPOOL[[#This Row],[PROP_ADDR_STREET]])&amp;")")</f>
        <v/>
      </c>
      <c r="AL11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4" s="27" t="b">
        <f ca="1">IFERROR((IF(APP_CIP_DRFRESI_CERT_DATE&lt;&gt;"",APP_CIP_DRFRESI_CERT_DATE,TODAY())-TBL_CIPDRFRESI_LOANPOOL[[#This Row],[SETTLEMENT_DATE]])&lt;91,TRUE)</f>
        <v>1</v>
      </c>
      <c r="AN114" s="27" t="b">
        <f>COUNTIFS(TBL_CIPDRFRESI_LOANPOOL[LOAN_ID],TBL_CIPDRFRESI_LOANPOOL[[#This Row],[LOAN_ID]],TBL_CIPDRFRESI_LOANPOOL[QUAL_OO_INCOME_MFI_PCT],"&gt;1.15")=0</f>
        <v>1</v>
      </c>
      <c r="AO11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4" s="27" t="b">
        <f>COUNTIFS(TBL_CIPDRFRESI_LOANPOOL[LOAN_ID],TBL_CIPDRFRESI_LOANPOOL[[#This Row],[LOAN_ID]],TBL_CIPDRFRESI_LOANPOOL[QUAL_NIE_FFEIC_MFI_PCT],"&gt;1.15")=0</f>
        <v>1</v>
      </c>
      <c r="AR114" s="29">
        <f>IF(TBL_CIPDRFRESI_LOANPOOL[[#This Row],[MULTIPROP_REC_COUNT]]&lt;&gt;"",TBL_CIPDRFRESI_LOANPOOL[[#This Row],[LOAN_AMOUNT]]/TBL_CIPDRFRESI_LOANPOOL[[#This Row],[MULTIPROP_REC_COUNT]],TBL_CIPDRFRESI_LOANPOOL[[#This Row],[LOAN_AMOUNT]])</f>
        <v>0</v>
      </c>
      <c r="AS114" s="29" t="b">
        <f>TBL_CIPDRFRESI_LOANPOOL[[#This Row],[MULTIPROP_REC_COUNT]]&gt;1</f>
        <v>0</v>
      </c>
      <c r="AT114" s="36">
        <f>IF(TBL_CIPDRFRESI_LOANPOOL[[#This Row],[LOAN_ID]]&lt;&gt;"",COUNTIF(TBL_CIPDRFRESI_LOANPOOL[LOAN_ID],TBL_CIPDRFRESI_LOANPOOL[[#This Row],[LOAN_ID]]),1)</f>
        <v>1</v>
      </c>
      <c r="AU114" s="36">
        <f>IFERROR(MATCH(TBL_CIPDRFRESI_LOANPOOL[[#This Row],[QUAL_METHOD]],RANGE_LOOKUP_QUALMETHODS_CIP_RESIDRF,0),-1)</f>
        <v>-1</v>
      </c>
      <c r="AV11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5" spans="2:53" ht="26.25" customHeight="1" x14ac:dyDescent="0.25">
      <c r="B115" s="25" t="str">
        <f>IF(TBL_CIPDRFRESI_LOANPOOL[[#This Row],[RECORD_STARTED]],IF(TBL_CIPDRFRESI_LOANPOOL[[#This Row],[ERROR_COUNT]]&gt;0,-1,IF(TBL_CIPDRFRESI_LOANPOOL[[#This Row],[REQ_FIELDS_POPULATED]],1,0)),"")</f>
        <v/>
      </c>
      <c r="C115" s="36">
        <f>ROW()-ROW(TBL_CIPDRFRESI_LOANPOOL[[#Headers],[ROW_ID]])</f>
        <v>99</v>
      </c>
      <c r="D115" s="55"/>
      <c r="E115" s="56"/>
      <c r="F115" s="57"/>
      <c r="G115" s="58"/>
      <c r="H115" s="120"/>
      <c r="I115" s="116"/>
      <c r="J115" s="55"/>
      <c r="K115" s="61"/>
      <c r="L115" s="62"/>
      <c r="M115" s="124"/>
      <c r="N115" s="122"/>
      <c r="O115" s="127" t="str">
        <f>IF(TBL_CIPDRFRESI_LOANPOOL[[#This Row],[HUD_MFI]]&lt;&gt;"",TBL_CIPDRFRESI_LOANPOOL[[#This Row],[HUD_MFI]]*1.15,"")</f>
        <v/>
      </c>
      <c r="P115" s="126"/>
      <c r="Q115" s="105"/>
      <c r="R115" s="107"/>
      <c r="S115" s="108" t="str">
        <f>IF(TBL_CIPDRFRESI_LOANPOOL[[#This Row],[MBS_FLAG]]="Yes",SUMIF(TBL_CIPDRFRESI_LOANPOOL[MBS_POOL_ID],TBL_CIPDRFRESI_LOANPOOL[[#This Row],[MBS_POOL_ID]],TBL_CIPDRFRESI_LOANPOOL[LOAN_AMOUNT_ADDR_PORTION]),"")</f>
        <v/>
      </c>
      <c r="T11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5" s="131"/>
      <c r="V115" s="122"/>
      <c r="W115" s="135" t="str">
        <f>IF(AND(TBL_CIPDRFRESI_LOANPOOL[[#This Row],[QUAL_METHOD]]='$DB.LOOKUP'!$AD$3,TBL_CIPDRFRESI_LOANPOOL[[#This Row],[QUAL_OO_ANNUAL_INCOME]]&lt;&gt;"",TBL_CIPDRFRESI_LOANPOOL[[#This Row],[HUD_MFI]]&lt;&gt;""),TBL_CIPDRFRESI_LOANPOOL[[#This Row],[QUAL_OO_ANNUAL_INCOME]]/TBL_CIPDRFRESI_LOANPOOL[[#This Row],[HUD_MFI]],"")</f>
        <v/>
      </c>
      <c r="X115" s="133" t="str">
        <f>IF(AND(TBL_CIPDRFRESI_LOANPOOL[[#This Row],[QUAL_METHOD]]='$DB.LOOKUP'!$AD$4,TBL_CIPDRFRESI_LOANPOOL[[#This Row],[HUD_MFI_115]]&lt;&gt;""),TBL_CIPDRFRESI_LOANPOOL[[#This Row],[HUD_MFI_115]] / 12 * 0.3,"")</f>
        <v/>
      </c>
      <c r="Y115" s="112" t="str">
        <f>IF(AND(TBL_CIPDRFRESI_LOANPOOL[[#This Row],[QUAL_METHOD]]='$DB.LOOKUP'!$AD$4,TBL_CIPDRFRESI_LOANPOOL[[#This Row],[LOAN_ID]]&lt;&gt;""),COUNTIF(TBL_QUAL_RENTROLL_UNITS[RENTROLL_LOAN_ID_PROP_ADDR],TBL_CIPDRFRESI_LOANPOOL[[#This Row],[LOAN_ID_PROP_ADDR]]),"")</f>
        <v/>
      </c>
      <c r="Z115" s="113" t="str">
        <f>IF(AND(TBL_CIPDRFRESI_LOANPOOL[[#This Row],[LOAN_ID]]&lt;&gt;"",TBL_CIPDRFRESI_LOANPOOL[[#This Row],[QUAL_METHOD]]='$DB.LOOKUP'!$AD$4),COUNTIFS(TBL_QUAL_RENTROLL_UNITS[RENTROLL_LOAN_ID_PROP_ADDR],TBL_CIPDRFRESI_LOANPOOL[[#This Row],[LOAN_ID_PROP_ADDR]],TBL_QUAL_RENTROLL_UNITS[RENTROLL_QUALUNIT_FLAG],"Yes"),"")</f>
        <v/>
      </c>
      <c r="AA115" s="111" t="str">
        <f>IF(AND(TBL_CIPDRFRESI_LOANPOOL[[#This Row],[QUAL_MRA_UNITS_TOTL]]&gt;0,TBL_CIPDRFRESI_LOANPOOL[[#This Row],[QUAL_MRA_UNITS_TOTL]]&lt;&gt;""),TBL_CIPDRFRESI_LOANPOOL[[#This Row],[QUAL_MRA_UNITS_QUALIFIED]]/TBL_CIPDRFRESI_LOANPOOL[[#This Row],[QUAL_MRA_UNITS_TOTL]],"")</f>
        <v/>
      </c>
      <c r="AB115" s="137" t="str">
        <f>IF(TBL_CIPDRFRESI_LOANPOOL[[#This Row],[QUAL_METHOD]]='$DB.LOOKUP'!$AD$4,HYPERLINK("#QUAL_RENTROLL!TARGET_TOP","View/Edit"),"")</f>
        <v/>
      </c>
      <c r="AC115" s="136" t="str">
        <f>IF(AND(TBL_CIPDRFRESI_LOANPOOL[[#This Row],[QUAL_METHOD]]='$DB.LOOKUP'!$AD$5,TBL_CIPDRFRESI_LOANPOOL[[#This Row],[LOAN_ID]]&lt;&gt;""),COUNTIF(TBL_QUAL_INCOMELISTING_UNITS[INCOMELISTING_LOAN_ID_PROP_ADDR],TBL_CIPDRFRESI_LOANPOOL[[#This Row],[LOAN_ID_PROP_ADDR]]),"")</f>
        <v/>
      </c>
      <c r="AD11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5" s="111" t="str">
        <f>IF(AND(TBL_CIPDRFRESI_LOANPOOL[[#This Row],[QUAL_MIE_UNITS_TOTL]]&gt;0,TBL_CIPDRFRESI_LOANPOOL[[#This Row],[QUAL_MIE_UNITS_TOTL]]&lt;&gt;""),TBL_CIPDRFRESI_LOANPOOL[[#This Row],[QUAL_MIE_UNITS_QUALIFIED]]/TBL_CIPDRFRESI_LOANPOOL[[#This Row],[QUAL_MIE_UNITS_TOTL]],"")</f>
        <v/>
      </c>
      <c r="AF115" s="138" t="str">
        <f>IF(TBL_CIPDRFRESI_LOANPOOL[[#This Row],[QUAL_METHOD]]='$DB.LOOKUP'!$AD$5,HYPERLINK("#QUAL_INCOMELISTING!TARGET_TOP","View/Edit"),"")</f>
        <v/>
      </c>
      <c r="AG115" s="122"/>
      <c r="AH115" s="103"/>
      <c r="AI11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5" s="70" t="str">
        <f>IF(TBL_CIPDRFRESI_LOANPOOL[[#This Row],[LOAN_ID]] = "","",TBL_CIPDRFRESI_LOANPOOL[[#This Row],[LOAN_ID]]&amp;" ("&amp;IF(TBL_CIPDRFRESI_LOANPOOL[[#This Row],[PROP_ADDR_STREET]]="","Address Not Defined",TBL_CIPDRFRESI_LOANPOOL[[#This Row],[PROP_ADDR_STREET]])&amp;")")</f>
        <v/>
      </c>
      <c r="AL11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5" s="27" t="b">
        <f ca="1">IFERROR((IF(APP_CIP_DRFRESI_CERT_DATE&lt;&gt;"",APP_CIP_DRFRESI_CERT_DATE,TODAY())-TBL_CIPDRFRESI_LOANPOOL[[#This Row],[SETTLEMENT_DATE]])&lt;91,TRUE)</f>
        <v>1</v>
      </c>
      <c r="AN115" s="27" t="b">
        <f>COUNTIFS(TBL_CIPDRFRESI_LOANPOOL[LOAN_ID],TBL_CIPDRFRESI_LOANPOOL[[#This Row],[LOAN_ID]],TBL_CIPDRFRESI_LOANPOOL[QUAL_OO_INCOME_MFI_PCT],"&gt;1.15")=0</f>
        <v>1</v>
      </c>
      <c r="AO11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5" s="27" t="b">
        <f>COUNTIFS(TBL_CIPDRFRESI_LOANPOOL[LOAN_ID],TBL_CIPDRFRESI_LOANPOOL[[#This Row],[LOAN_ID]],TBL_CIPDRFRESI_LOANPOOL[QUAL_NIE_FFEIC_MFI_PCT],"&gt;1.15")=0</f>
        <v>1</v>
      </c>
      <c r="AR115" s="29">
        <f>IF(TBL_CIPDRFRESI_LOANPOOL[[#This Row],[MULTIPROP_REC_COUNT]]&lt;&gt;"",TBL_CIPDRFRESI_LOANPOOL[[#This Row],[LOAN_AMOUNT]]/TBL_CIPDRFRESI_LOANPOOL[[#This Row],[MULTIPROP_REC_COUNT]],TBL_CIPDRFRESI_LOANPOOL[[#This Row],[LOAN_AMOUNT]])</f>
        <v>0</v>
      </c>
      <c r="AS115" s="29" t="b">
        <f>TBL_CIPDRFRESI_LOANPOOL[[#This Row],[MULTIPROP_REC_COUNT]]&gt;1</f>
        <v>0</v>
      </c>
      <c r="AT115" s="36">
        <f>IF(TBL_CIPDRFRESI_LOANPOOL[[#This Row],[LOAN_ID]]&lt;&gt;"",COUNTIF(TBL_CIPDRFRESI_LOANPOOL[LOAN_ID],TBL_CIPDRFRESI_LOANPOOL[[#This Row],[LOAN_ID]]),1)</f>
        <v>1</v>
      </c>
      <c r="AU115" s="36">
        <f>IFERROR(MATCH(TBL_CIPDRFRESI_LOANPOOL[[#This Row],[QUAL_METHOD]],RANGE_LOOKUP_QUALMETHODS_CIP_RESIDRF,0),-1)</f>
        <v>-1</v>
      </c>
      <c r="AV11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6" spans="2:53" ht="26.25" customHeight="1" x14ac:dyDescent="0.25">
      <c r="B116" s="25" t="str">
        <f>IF(TBL_CIPDRFRESI_LOANPOOL[[#This Row],[RECORD_STARTED]],IF(TBL_CIPDRFRESI_LOANPOOL[[#This Row],[ERROR_COUNT]]&gt;0,-1,IF(TBL_CIPDRFRESI_LOANPOOL[[#This Row],[REQ_FIELDS_POPULATED]],1,0)),"")</f>
        <v/>
      </c>
      <c r="C116" s="36">
        <f>ROW()-ROW(TBL_CIPDRFRESI_LOANPOOL[[#Headers],[ROW_ID]])</f>
        <v>100</v>
      </c>
      <c r="D116" s="55"/>
      <c r="E116" s="56"/>
      <c r="F116" s="57"/>
      <c r="G116" s="58"/>
      <c r="H116" s="120"/>
      <c r="I116" s="116"/>
      <c r="J116" s="55"/>
      <c r="K116" s="61"/>
      <c r="L116" s="62"/>
      <c r="M116" s="124"/>
      <c r="N116" s="122"/>
      <c r="O116" s="127" t="str">
        <f>IF(TBL_CIPDRFRESI_LOANPOOL[[#This Row],[HUD_MFI]]&lt;&gt;"",TBL_CIPDRFRESI_LOANPOOL[[#This Row],[HUD_MFI]]*1.15,"")</f>
        <v/>
      </c>
      <c r="P116" s="126"/>
      <c r="Q116" s="105"/>
      <c r="R116" s="107"/>
      <c r="S116" s="108" t="str">
        <f>IF(TBL_CIPDRFRESI_LOANPOOL[[#This Row],[MBS_FLAG]]="Yes",SUMIF(TBL_CIPDRFRESI_LOANPOOL[MBS_POOL_ID],TBL_CIPDRFRESI_LOANPOOL[[#This Row],[MBS_POOL_ID]],TBL_CIPDRFRESI_LOANPOOL[LOAN_AMOUNT_ADDR_PORTION]),"")</f>
        <v/>
      </c>
      <c r="T11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6" s="131"/>
      <c r="V116" s="122"/>
      <c r="W116" s="135" t="str">
        <f>IF(AND(TBL_CIPDRFRESI_LOANPOOL[[#This Row],[QUAL_METHOD]]='$DB.LOOKUP'!$AD$3,TBL_CIPDRFRESI_LOANPOOL[[#This Row],[QUAL_OO_ANNUAL_INCOME]]&lt;&gt;"",TBL_CIPDRFRESI_LOANPOOL[[#This Row],[HUD_MFI]]&lt;&gt;""),TBL_CIPDRFRESI_LOANPOOL[[#This Row],[QUAL_OO_ANNUAL_INCOME]]/TBL_CIPDRFRESI_LOANPOOL[[#This Row],[HUD_MFI]],"")</f>
        <v/>
      </c>
      <c r="X116" s="133" t="str">
        <f>IF(AND(TBL_CIPDRFRESI_LOANPOOL[[#This Row],[QUAL_METHOD]]='$DB.LOOKUP'!$AD$4,TBL_CIPDRFRESI_LOANPOOL[[#This Row],[HUD_MFI_115]]&lt;&gt;""),TBL_CIPDRFRESI_LOANPOOL[[#This Row],[HUD_MFI_115]] / 12 * 0.3,"")</f>
        <v/>
      </c>
      <c r="Y116" s="112" t="str">
        <f>IF(AND(TBL_CIPDRFRESI_LOANPOOL[[#This Row],[QUAL_METHOD]]='$DB.LOOKUP'!$AD$4,TBL_CIPDRFRESI_LOANPOOL[[#This Row],[LOAN_ID]]&lt;&gt;""),COUNTIF(TBL_QUAL_RENTROLL_UNITS[RENTROLL_LOAN_ID_PROP_ADDR],TBL_CIPDRFRESI_LOANPOOL[[#This Row],[LOAN_ID_PROP_ADDR]]),"")</f>
        <v/>
      </c>
      <c r="Z116" s="113" t="str">
        <f>IF(AND(TBL_CIPDRFRESI_LOANPOOL[[#This Row],[LOAN_ID]]&lt;&gt;"",TBL_CIPDRFRESI_LOANPOOL[[#This Row],[QUAL_METHOD]]='$DB.LOOKUP'!$AD$4),COUNTIFS(TBL_QUAL_RENTROLL_UNITS[RENTROLL_LOAN_ID_PROP_ADDR],TBL_CIPDRFRESI_LOANPOOL[[#This Row],[LOAN_ID_PROP_ADDR]],TBL_QUAL_RENTROLL_UNITS[RENTROLL_QUALUNIT_FLAG],"Yes"),"")</f>
        <v/>
      </c>
      <c r="AA116" s="111" t="str">
        <f>IF(AND(TBL_CIPDRFRESI_LOANPOOL[[#This Row],[QUAL_MRA_UNITS_TOTL]]&gt;0,TBL_CIPDRFRESI_LOANPOOL[[#This Row],[QUAL_MRA_UNITS_TOTL]]&lt;&gt;""),TBL_CIPDRFRESI_LOANPOOL[[#This Row],[QUAL_MRA_UNITS_QUALIFIED]]/TBL_CIPDRFRESI_LOANPOOL[[#This Row],[QUAL_MRA_UNITS_TOTL]],"")</f>
        <v/>
      </c>
      <c r="AB116" s="137" t="str">
        <f>IF(TBL_CIPDRFRESI_LOANPOOL[[#This Row],[QUAL_METHOD]]='$DB.LOOKUP'!$AD$4,HYPERLINK("#QUAL_RENTROLL!TARGET_TOP","View/Edit"),"")</f>
        <v/>
      </c>
      <c r="AC116" s="136" t="str">
        <f>IF(AND(TBL_CIPDRFRESI_LOANPOOL[[#This Row],[QUAL_METHOD]]='$DB.LOOKUP'!$AD$5,TBL_CIPDRFRESI_LOANPOOL[[#This Row],[LOAN_ID]]&lt;&gt;""),COUNTIF(TBL_QUAL_INCOMELISTING_UNITS[INCOMELISTING_LOAN_ID_PROP_ADDR],TBL_CIPDRFRESI_LOANPOOL[[#This Row],[LOAN_ID_PROP_ADDR]]),"")</f>
        <v/>
      </c>
      <c r="AD11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6" s="111" t="str">
        <f>IF(AND(TBL_CIPDRFRESI_LOANPOOL[[#This Row],[QUAL_MIE_UNITS_TOTL]]&gt;0,TBL_CIPDRFRESI_LOANPOOL[[#This Row],[QUAL_MIE_UNITS_TOTL]]&lt;&gt;""),TBL_CIPDRFRESI_LOANPOOL[[#This Row],[QUAL_MIE_UNITS_QUALIFIED]]/TBL_CIPDRFRESI_LOANPOOL[[#This Row],[QUAL_MIE_UNITS_TOTL]],"")</f>
        <v/>
      </c>
      <c r="AF116" s="138" t="str">
        <f>IF(TBL_CIPDRFRESI_LOANPOOL[[#This Row],[QUAL_METHOD]]='$DB.LOOKUP'!$AD$5,HYPERLINK("#QUAL_INCOMELISTING!TARGET_TOP","View/Edit"),"")</f>
        <v/>
      </c>
      <c r="AG116" s="122"/>
      <c r="AH116" s="103"/>
      <c r="AI11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6" s="70" t="str">
        <f>IF(TBL_CIPDRFRESI_LOANPOOL[[#This Row],[LOAN_ID]] = "","",TBL_CIPDRFRESI_LOANPOOL[[#This Row],[LOAN_ID]]&amp;" ("&amp;IF(TBL_CIPDRFRESI_LOANPOOL[[#This Row],[PROP_ADDR_STREET]]="","Address Not Defined",TBL_CIPDRFRESI_LOANPOOL[[#This Row],[PROP_ADDR_STREET]])&amp;")")</f>
        <v/>
      </c>
      <c r="AL11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6" s="27" t="b">
        <f ca="1">IFERROR((IF(APP_CIP_DRFRESI_CERT_DATE&lt;&gt;"",APP_CIP_DRFRESI_CERT_DATE,TODAY())-TBL_CIPDRFRESI_LOANPOOL[[#This Row],[SETTLEMENT_DATE]])&lt;91,TRUE)</f>
        <v>1</v>
      </c>
      <c r="AN116" s="27" t="b">
        <f>COUNTIFS(TBL_CIPDRFRESI_LOANPOOL[LOAN_ID],TBL_CIPDRFRESI_LOANPOOL[[#This Row],[LOAN_ID]],TBL_CIPDRFRESI_LOANPOOL[QUAL_OO_INCOME_MFI_PCT],"&gt;1.15")=0</f>
        <v>1</v>
      </c>
      <c r="AO11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6" s="27" t="b">
        <f>COUNTIFS(TBL_CIPDRFRESI_LOANPOOL[LOAN_ID],TBL_CIPDRFRESI_LOANPOOL[[#This Row],[LOAN_ID]],TBL_CIPDRFRESI_LOANPOOL[QUAL_NIE_FFEIC_MFI_PCT],"&gt;1.15")=0</f>
        <v>1</v>
      </c>
      <c r="AR116" s="29">
        <f>IF(TBL_CIPDRFRESI_LOANPOOL[[#This Row],[MULTIPROP_REC_COUNT]]&lt;&gt;"",TBL_CIPDRFRESI_LOANPOOL[[#This Row],[LOAN_AMOUNT]]/TBL_CIPDRFRESI_LOANPOOL[[#This Row],[MULTIPROP_REC_COUNT]],TBL_CIPDRFRESI_LOANPOOL[[#This Row],[LOAN_AMOUNT]])</f>
        <v>0</v>
      </c>
      <c r="AS116" s="29" t="b">
        <f>TBL_CIPDRFRESI_LOANPOOL[[#This Row],[MULTIPROP_REC_COUNT]]&gt;1</f>
        <v>0</v>
      </c>
      <c r="AT116" s="36">
        <f>IF(TBL_CIPDRFRESI_LOANPOOL[[#This Row],[LOAN_ID]]&lt;&gt;"",COUNTIF(TBL_CIPDRFRESI_LOANPOOL[LOAN_ID],TBL_CIPDRFRESI_LOANPOOL[[#This Row],[LOAN_ID]]),1)</f>
        <v>1</v>
      </c>
      <c r="AU116" s="36">
        <f>IFERROR(MATCH(TBL_CIPDRFRESI_LOANPOOL[[#This Row],[QUAL_METHOD]],RANGE_LOOKUP_QUALMETHODS_CIP_RESIDRF,0),-1)</f>
        <v>-1</v>
      </c>
      <c r="AV11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7" spans="2:53" ht="26.25" customHeight="1" x14ac:dyDescent="0.25">
      <c r="B117" s="25" t="str">
        <f>IF(TBL_CIPDRFRESI_LOANPOOL[[#This Row],[RECORD_STARTED]],IF(TBL_CIPDRFRESI_LOANPOOL[[#This Row],[ERROR_COUNT]]&gt;0,-1,IF(TBL_CIPDRFRESI_LOANPOOL[[#This Row],[REQ_FIELDS_POPULATED]],1,0)),"")</f>
        <v/>
      </c>
      <c r="C117" s="36">
        <f>ROW()-ROW(TBL_CIPDRFRESI_LOANPOOL[[#Headers],[ROW_ID]])</f>
        <v>101</v>
      </c>
      <c r="D117" s="55"/>
      <c r="E117" s="56"/>
      <c r="F117" s="57"/>
      <c r="G117" s="58"/>
      <c r="H117" s="120"/>
      <c r="I117" s="116"/>
      <c r="J117" s="55"/>
      <c r="K117" s="61"/>
      <c r="L117" s="62"/>
      <c r="M117" s="124"/>
      <c r="N117" s="122"/>
      <c r="O117" s="127" t="str">
        <f>IF(TBL_CIPDRFRESI_LOANPOOL[[#This Row],[HUD_MFI]]&lt;&gt;"",TBL_CIPDRFRESI_LOANPOOL[[#This Row],[HUD_MFI]]*1.15,"")</f>
        <v/>
      </c>
      <c r="P117" s="126"/>
      <c r="Q117" s="105"/>
      <c r="R117" s="107"/>
      <c r="S117" s="108" t="str">
        <f>IF(TBL_CIPDRFRESI_LOANPOOL[[#This Row],[MBS_FLAG]]="Yes",SUMIF(TBL_CIPDRFRESI_LOANPOOL[MBS_POOL_ID],TBL_CIPDRFRESI_LOANPOOL[[#This Row],[MBS_POOL_ID]],TBL_CIPDRFRESI_LOANPOOL[LOAN_AMOUNT_ADDR_PORTION]),"")</f>
        <v/>
      </c>
      <c r="T11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7" s="131"/>
      <c r="V117" s="122"/>
      <c r="W117" s="135" t="str">
        <f>IF(AND(TBL_CIPDRFRESI_LOANPOOL[[#This Row],[QUAL_METHOD]]='$DB.LOOKUP'!$AD$3,TBL_CIPDRFRESI_LOANPOOL[[#This Row],[QUAL_OO_ANNUAL_INCOME]]&lt;&gt;"",TBL_CIPDRFRESI_LOANPOOL[[#This Row],[HUD_MFI]]&lt;&gt;""),TBL_CIPDRFRESI_LOANPOOL[[#This Row],[QUAL_OO_ANNUAL_INCOME]]/TBL_CIPDRFRESI_LOANPOOL[[#This Row],[HUD_MFI]],"")</f>
        <v/>
      </c>
      <c r="X117" s="133" t="str">
        <f>IF(AND(TBL_CIPDRFRESI_LOANPOOL[[#This Row],[QUAL_METHOD]]='$DB.LOOKUP'!$AD$4,TBL_CIPDRFRESI_LOANPOOL[[#This Row],[HUD_MFI_115]]&lt;&gt;""),TBL_CIPDRFRESI_LOANPOOL[[#This Row],[HUD_MFI_115]] / 12 * 0.3,"")</f>
        <v/>
      </c>
      <c r="Y117" s="112" t="str">
        <f>IF(AND(TBL_CIPDRFRESI_LOANPOOL[[#This Row],[QUAL_METHOD]]='$DB.LOOKUP'!$AD$4,TBL_CIPDRFRESI_LOANPOOL[[#This Row],[LOAN_ID]]&lt;&gt;""),COUNTIF(TBL_QUAL_RENTROLL_UNITS[RENTROLL_LOAN_ID_PROP_ADDR],TBL_CIPDRFRESI_LOANPOOL[[#This Row],[LOAN_ID_PROP_ADDR]]),"")</f>
        <v/>
      </c>
      <c r="Z117" s="113" t="str">
        <f>IF(AND(TBL_CIPDRFRESI_LOANPOOL[[#This Row],[LOAN_ID]]&lt;&gt;"",TBL_CIPDRFRESI_LOANPOOL[[#This Row],[QUAL_METHOD]]='$DB.LOOKUP'!$AD$4),COUNTIFS(TBL_QUAL_RENTROLL_UNITS[RENTROLL_LOAN_ID_PROP_ADDR],TBL_CIPDRFRESI_LOANPOOL[[#This Row],[LOAN_ID_PROP_ADDR]],TBL_QUAL_RENTROLL_UNITS[RENTROLL_QUALUNIT_FLAG],"Yes"),"")</f>
        <v/>
      </c>
      <c r="AA117" s="111" t="str">
        <f>IF(AND(TBL_CIPDRFRESI_LOANPOOL[[#This Row],[QUAL_MRA_UNITS_TOTL]]&gt;0,TBL_CIPDRFRESI_LOANPOOL[[#This Row],[QUAL_MRA_UNITS_TOTL]]&lt;&gt;""),TBL_CIPDRFRESI_LOANPOOL[[#This Row],[QUAL_MRA_UNITS_QUALIFIED]]/TBL_CIPDRFRESI_LOANPOOL[[#This Row],[QUAL_MRA_UNITS_TOTL]],"")</f>
        <v/>
      </c>
      <c r="AB117" s="137" t="str">
        <f>IF(TBL_CIPDRFRESI_LOANPOOL[[#This Row],[QUAL_METHOD]]='$DB.LOOKUP'!$AD$4,HYPERLINK("#QUAL_RENTROLL!TARGET_TOP","View/Edit"),"")</f>
        <v/>
      </c>
      <c r="AC117" s="136" t="str">
        <f>IF(AND(TBL_CIPDRFRESI_LOANPOOL[[#This Row],[QUAL_METHOD]]='$DB.LOOKUP'!$AD$5,TBL_CIPDRFRESI_LOANPOOL[[#This Row],[LOAN_ID]]&lt;&gt;""),COUNTIF(TBL_QUAL_INCOMELISTING_UNITS[INCOMELISTING_LOAN_ID_PROP_ADDR],TBL_CIPDRFRESI_LOANPOOL[[#This Row],[LOAN_ID_PROP_ADDR]]),"")</f>
        <v/>
      </c>
      <c r="AD11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7" s="111" t="str">
        <f>IF(AND(TBL_CIPDRFRESI_LOANPOOL[[#This Row],[QUAL_MIE_UNITS_TOTL]]&gt;0,TBL_CIPDRFRESI_LOANPOOL[[#This Row],[QUAL_MIE_UNITS_TOTL]]&lt;&gt;""),TBL_CIPDRFRESI_LOANPOOL[[#This Row],[QUAL_MIE_UNITS_QUALIFIED]]/TBL_CIPDRFRESI_LOANPOOL[[#This Row],[QUAL_MIE_UNITS_TOTL]],"")</f>
        <v/>
      </c>
      <c r="AF117" s="138" t="str">
        <f>IF(TBL_CIPDRFRESI_LOANPOOL[[#This Row],[QUAL_METHOD]]='$DB.LOOKUP'!$AD$5,HYPERLINK("#QUAL_INCOMELISTING!TARGET_TOP","View/Edit"),"")</f>
        <v/>
      </c>
      <c r="AG117" s="122"/>
      <c r="AH117" s="103"/>
      <c r="AI11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7" s="70" t="str">
        <f>IF(TBL_CIPDRFRESI_LOANPOOL[[#This Row],[LOAN_ID]] = "","",TBL_CIPDRFRESI_LOANPOOL[[#This Row],[LOAN_ID]]&amp;" ("&amp;IF(TBL_CIPDRFRESI_LOANPOOL[[#This Row],[PROP_ADDR_STREET]]="","Address Not Defined",TBL_CIPDRFRESI_LOANPOOL[[#This Row],[PROP_ADDR_STREET]])&amp;")")</f>
        <v/>
      </c>
      <c r="AL11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7" s="27" t="b">
        <f ca="1">IFERROR((IF(APP_CIP_DRFRESI_CERT_DATE&lt;&gt;"",APP_CIP_DRFRESI_CERT_DATE,TODAY())-TBL_CIPDRFRESI_LOANPOOL[[#This Row],[SETTLEMENT_DATE]])&lt;91,TRUE)</f>
        <v>1</v>
      </c>
      <c r="AN117" s="27" t="b">
        <f>COUNTIFS(TBL_CIPDRFRESI_LOANPOOL[LOAN_ID],TBL_CIPDRFRESI_LOANPOOL[[#This Row],[LOAN_ID]],TBL_CIPDRFRESI_LOANPOOL[QUAL_OO_INCOME_MFI_PCT],"&gt;1.15")=0</f>
        <v>1</v>
      </c>
      <c r="AO11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7" s="27" t="b">
        <f>COUNTIFS(TBL_CIPDRFRESI_LOANPOOL[LOAN_ID],TBL_CIPDRFRESI_LOANPOOL[[#This Row],[LOAN_ID]],TBL_CIPDRFRESI_LOANPOOL[QUAL_NIE_FFEIC_MFI_PCT],"&gt;1.15")=0</f>
        <v>1</v>
      </c>
      <c r="AR117" s="29">
        <f>IF(TBL_CIPDRFRESI_LOANPOOL[[#This Row],[MULTIPROP_REC_COUNT]]&lt;&gt;"",TBL_CIPDRFRESI_LOANPOOL[[#This Row],[LOAN_AMOUNT]]/TBL_CIPDRFRESI_LOANPOOL[[#This Row],[MULTIPROP_REC_COUNT]],TBL_CIPDRFRESI_LOANPOOL[[#This Row],[LOAN_AMOUNT]])</f>
        <v>0</v>
      </c>
      <c r="AS117" s="29" t="b">
        <f>TBL_CIPDRFRESI_LOANPOOL[[#This Row],[MULTIPROP_REC_COUNT]]&gt;1</f>
        <v>0</v>
      </c>
      <c r="AT117" s="36">
        <f>IF(TBL_CIPDRFRESI_LOANPOOL[[#This Row],[LOAN_ID]]&lt;&gt;"",COUNTIF(TBL_CIPDRFRESI_LOANPOOL[LOAN_ID],TBL_CIPDRFRESI_LOANPOOL[[#This Row],[LOAN_ID]]),1)</f>
        <v>1</v>
      </c>
      <c r="AU117" s="36">
        <f>IFERROR(MATCH(TBL_CIPDRFRESI_LOANPOOL[[#This Row],[QUAL_METHOD]],RANGE_LOOKUP_QUALMETHODS_CIP_RESIDRF,0),-1)</f>
        <v>-1</v>
      </c>
      <c r="AV11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8" spans="2:53" ht="26.25" customHeight="1" x14ac:dyDescent="0.25">
      <c r="B118" s="25" t="str">
        <f>IF(TBL_CIPDRFRESI_LOANPOOL[[#This Row],[RECORD_STARTED]],IF(TBL_CIPDRFRESI_LOANPOOL[[#This Row],[ERROR_COUNT]]&gt;0,-1,IF(TBL_CIPDRFRESI_LOANPOOL[[#This Row],[REQ_FIELDS_POPULATED]],1,0)),"")</f>
        <v/>
      </c>
      <c r="C118" s="36">
        <f>ROW()-ROW(TBL_CIPDRFRESI_LOANPOOL[[#Headers],[ROW_ID]])</f>
        <v>102</v>
      </c>
      <c r="D118" s="55"/>
      <c r="E118" s="56"/>
      <c r="F118" s="57"/>
      <c r="G118" s="58"/>
      <c r="H118" s="120"/>
      <c r="I118" s="116"/>
      <c r="J118" s="55"/>
      <c r="K118" s="61"/>
      <c r="L118" s="62"/>
      <c r="M118" s="124"/>
      <c r="N118" s="122"/>
      <c r="O118" s="127" t="str">
        <f>IF(TBL_CIPDRFRESI_LOANPOOL[[#This Row],[HUD_MFI]]&lt;&gt;"",TBL_CIPDRFRESI_LOANPOOL[[#This Row],[HUD_MFI]]*1.15,"")</f>
        <v/>
      </c>
      <c r="P118" s="126"/>
      <c r="Q118" s="105"/>
      <c r="R118" s="107"/>
      <c r="S118" s="108" t="str">
        <f>IF(TBL_CIPDRFRESI_LOANPOOL[[#This Row],[MBS_FLAG]]="Yes",SUMIF(TBL_CIPDRFRESI_LOANPOOL[MBS_POOL_ID],TBL_CIPDRFRESI_LOANPOOL[[#This Row],[MBS_POOL_ID]],TBL_CIPDRFRESI_LOANPOOL[LOAN_AMOUNT_ADDR_PORTION]),"")</f>
        <v/>
      </c>
      <c r="T11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8" s="131"/>
      <c r="V118" s="122"/>
      <c r="W118" s="135" t="str">
        <f>IF(AND(TBL_CIPDRFRESI_LOANPOOL[[#This Row],[QUAL_METHOD]]='$DB.LOOKUP'!$AD$3,TBL_CIPDRFRESI_LOANPOOL[[#This Row],[QUAL_OO_ANNUAL_INCOME]]&lt;&gt;"",TBL_CIPDRFRESI_LOANPOOL[[#This Row],[HUD_MFI]]&lt;&gt;""),TBL_CIPDRFRESI_LOANPOOL[[#This Row],[QUAL_OO_ANNUAL_INCOME]]/TBL_CIPDRFRESI_LOANPOOL[[#This Row],[HUD_MFI]],"")</f>
        <v/>
      </c>
      <c r="X118" s="133" t="str">
        <f>IF(AND(TBL_CIPDRFRESI_LOANPOOL[[#This Row],[QUAL_METHOD]]='$DB.LOOKUP'!$AD$4,TBL_CIPDRFRESI_LOANPOOL[[#This Row],[HUD_MFI_115]]&lt;&gt;""),TBL_CIPDRFRESI_LOANPOOL[[#This Row],[HUD_MFI_115]] / 12 * 0.3,"")</f>
        <v/>
      </c>
      <c r="Y118" s="112" t="str">
        <f>IF(AND(TBL_CIPDRFRESI_LOANPOOL[[#This Row],[QUAL_METHOD]]='$DB.LOOKUP'!$AD$4,TBL_CIPDRFRESI_LOANPOOL[[#This Row],[LOAN_ID]]&lt;&gt;""),COUNTIF(TBL_QUAL_RENTROLL_UNITS[RENTROLL_LOAN_ID_PROP_ADDR],TBL_CIPDRFRESI_LOANPOOL[[#This Row],[LOAN_ID_PROP_ADDR]]),"")</f>
        <v/>
      </c>
      <c r="Z118" s="113" t="str">
        <f>IF(AND(TBL_CIPDRFRESI_LOANPOOL[[#This Row],[LOAN_ID]]&lt;&gt;"",TBL_CIPDRFRESI_LOANPOOL[[#This Row],[QUAL_METHOD]]='$DB.LOOKUP'!$AD$4),COUNTIFS(TBL_QUAL_RENTROLL_UNITS[RENTROLL_LOAN_ID_PROP_ADDR],TBL_CIPDRFRESI_LOANPOOL[[#This Row],[LOAN_ID_PROP_ADDR]],TBL_QUAL_RENTROLL_UNITS[RENTROLL_QUALUNIT_FLAG],"Yes"),"")</f>
        <v/>
      </c>
      <c r="AA118" s="111" t="str">
        <f>IF(AND(TBL_CIPDRFRESI_LOANPOOL[[#This Row],[QUAL_MRA_UNITS_TOTL]]&gt;0,TBL_CIPDRFRESI_LOANPOOL[[#This Row],[QUAL_MRA_UNITS_TOTL]]&lt;&gt;""),TBL_CIPDRFRESI_LOANPOOL[[#This Row],[QUAL_MRA_UNITS_QUALIFIED]]/TBL_CIPDRFRESI_LOANPOOL[[#This Row],[QUAL_MRA_UNITS_TOTL]],"")</f>
        <v/>
      </c>
      <c r="AB118" s="137" t="str">
        <f>IF(TBL_CIPDRFRESI_LOANPOOL[[#This Row],[QUAL_METHOD]]='$DB.LOOKUP'!$AD$4,HYPERLINK("#QUAL_RENTROLL!TARGET_TOP","View/Edit"),"")</f>
        <v/>
      </c>
      <c r="AC118" s="136" t="str">
        <f>IF(AND(TBL_CIPDRFRESI_LOANPOOL[[#This Row],[QUAL_METHOD]]='$DB.LOOKUP'!$AD$5,TBL_CIPDRFRESI_LOANPOOL[[#This Row],[LOAN_ID]]&lt;&gt;""),COUNTIF(TBL_QUAL_INCOMELISTING_UNITS[INCOMELISTING_LOAN_ID_PROP_ADDR],TBL_CIPDRFRESI_LOANPOOL[[#This Row],[LOAN_ID_PROP_ADDR]]),"")</f>
        <v/>
      </c>
      <c r="AD11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8" s="111" t="str">
        <f>IF(AND(TBL_CIPDRFRESI_LOANPOOL[[#This Row],[QUAL_MIE_UNITS_TOTL]]&gt;0,TBL_CIPDRFRESI_LOANPOOL[[#This Row],[QUAL_MIE_UNITS_TOTL]]&lt;&gt;""),TBL_CIPDRFRESI_LOANPOOL[[#This Row],[QUAL_MIE_UNITS_QUALIFIED]]/TBL_CIPDRFRESI_LOANPOOL[[#This Row],[QUAL_MIE_UNITS_TOTL]],"")</f>
        <v/>
      </c>
      <c r="AF118" s="138" t="str">
        <f>IF(TBL_CIPDRFRESI_LOANPOOL[[#This Row],[QUAL_METHOD]]='$DB.LOOKUP'!$AD$5,HYPERLINK("#QUAL_INCOMELISTING!TARGET_TOP","View/Edit"),"")</f>
        <v/>
      </c>
      <c r="AG118" s="122"/>
      <c r="AH118" s="103"/>
      <c r="AI11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8" s="70" t="str">
        <f>IF(TBL_CIPDRFRESI_LOANPOOL[[#This Row],[LOAN_ID]] = "","",TBL_CIPDRFRESI_LOANPOOL[[#This Row],[LOAN_ID]]&amp;" ("&amp;IF(TBL_CIPDRFRESI_LOANPOOL[[#This Row],[PROP_ADDR_STREET]]="","Address Not Defined",TBL_CIPDRFRESI_LOANPOOL[[#This Row],[PROP_ADDR_STREET]])&amp;")")</f>
        <v/>
      </c>
      <c r="AL11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8" s="27" t="b">
        <f ca="1">IFERROR((IF(APP_CIP_DRFRESI_CERT_DATE&lt;&gt;"",APP_CIP_DRFRESI_CERT_DATE,TODAY())-TBL_CIPDRFRESI_LOANPOOL[[#This Row],[SETTLEMENT_DATE]])&lt;91,TRUE)</f>
        <v>1</v>
      </c>
      <c r="AN118" s="27" t="b">
        <f>COUNTIFS(TBL_CIPDRFRESI_LOANPOOL[LOAN_ID],TBL_CIPDRFRESI_LOANPOOL[[#This Row],[LOAN_ID]],TBL_CIPDRFRESI_LOANPOOL[QUAL_OO_INCOME_MFI_PCT],"&gt;1.15")=0</f>
        <v>1</v>
      </c>
      <c r="AO11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8" s="27" t="b">
        <f>COUNTIFS(TBL_CIPDRFRESI_LOANPOOL[LOAN_ID],TBL_CIPDRFRESI_LOANPOOL[[#This Row],[LOAN_ID]],TBL_CIPDRFRESI_LOANPOOL[QUAL_NIE_FFEIC_MFI_PCT],"&gt;1.15")=0</f>
        <v>1</v>
      </c>
      <c r="AR118" s="29">
        <f>IF(TBL_CIPDRFRESI_LOANPOOL[[#This Row],[MULTIPROP_REC_COUNT]]&lt;&gt;"",TBL_CIPDRFRESI_LOANPOOL[[#This Row],[LOAN_AMOUNT]]/TBL_CIPDRFRESI_LOANPOOL[[#This Row],[MULTIPROP_REC_COUNT]],TBL_CIPDRFRESI_LOANPOOL[[#This Row],[LOAN_AMOUNT]])</f>
        <v>0</v>
      </c>
      <c r="AS118" s="29" t="b">
        <f>TBL_CIPDRFRESI_LOANPOOL[[#This Row],[MULTIPROP_REC_COUNT]]&gt;1</f>
        <v>0</v>
      </c>
      <c r="AT118" s="36">
        <f>IF(TBL_CIPDRFRESI_LOANPOOL[[#This Row],[LOAN_ID]]&lt;&gt;"",COUNTIF(TBL_CIPDRFRESI_LOANPOOL[LOAN_ID],TBL_CIPDRFRESI_LOANPOOL[[#This Row],[LOAN_ID]]),1)</f>
        <v>1</v>
      </c>
      <c r="AU118" s="36">
        <f>IFERROR(MATCH(TBL_CIPDRFRESI_LOANPOOL[[#This Row],[QUAL_METHOD]],RANGE_LOOKUP_QUALMETHODS_CIP_RESIDRF,0),-1)</f>
        <v>-1</v>
      </c>
      <c r="AV11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9" spans="2:53" ht="26.25" customHeight="1" x14ac:dyDescent="0.25">
      <c r="B119" s="25" t="str">
        <f>IF(TBL_CIPDRFRESI_LOANPOOL[[#This Row],[RECORD_STARTED]],IF(TBL_CIPDRFRESI_LOANPOOL[[#This Row],[ERROR_COUNT]]&gt;0,-1,IF(TBL_CIPDRFRESI_LOANPOOL[[#This Row],[REQ_FIELDS_POPULATED]],1,0)),"")</f>
        <v/>
      </c>
      <c r="C119" s="36">
        <f>ROW()-ROW(TBL_CIPDRFRESI_LOANPOOL[[#Headers],[ROW_ID]])</f>
        <v>103</v>
      </c>
      <c r="D119" s="55"/>
      <c r="E119" s="56"/>
      <c r="F119" s="57"/>
      <c r="G119" s="58"/>
      <c r="H119" s="120"/>
      <c r="I119" s="116"/>
      <c r="J119" s="55"/>
      <c r="K119" s="61"/>
      <c r="L119" s="62"/>
      <c r="M119" s="124"/>
      <c r="N119" s="122"/>
      <c r="O119" s="127" t="str">
        <f>IF(TBL_CIPDRFRESI_LOANPOOL[[#This Row],[HUD_MFI]]&lt;&gt;"",TBL_CIPDRFRESI_LOANPOOL[[#This Row],[HUD_MFI]]*1.15,"")</f>
        <v/>
      </c>
      <c r="P119" s="126"/>
      <c r="Q119" s="105"/>
      <c r="R119" s="107"/>
      <c r="S119" s="108" t="str">
        <f>IF(TBL_CIPDRFRESI_LOANPOOL[[#This Row],[MBS_FLAG]]="Yes",SUMIF(TBL_CIPDRFRESI_LOANPOOL[MBS_POOL_ID],TBL_CIPDRFRESI_LOANPOOL[[#This Row],[MBS_POOL_ID]],TBL_CIPDRFRESI_LOANPOOL[LOAN_AMOUNT_ADDR_PORTION]),"")</f>
        <v/>
      </c>
      <c r="T11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9" s="131"/>
      <c r="V119" s="122"/>
      <c r="W119" s="135" t="str">
        <f>IF(AND(TBL_CIPDRFRESI_LOANPOOL[[#This Row],[QUAL_METHOD]]='$DB.LOOKUP'!$AD$3,TBL_CIPDRFRESI_LOANPOOL[[#This Row],[QUAL_OO_ANNUAL_INCOME]]&lt;&gt;"",TBL_CIPDRFRESI_LOANPOOL[[#This Row],[HUD_MFI]]&lt;&gt;""),TBL_CIPDRFRESI_LOANPOOL[[#This Row],[QUAL_OO_ANNUAL_INCOME]]/TBL_CIPDRFRESI_LOANPOOL[[#This Row],[HUD_MFI]],"")</f>
        <v/>
      </c>
      <c r="X119" s="133" t="str">
        <f>IF(AND(TBL_CIPDRFRESI_LOANPOOL[[#This Row],[QUAL_METHOD]]='$DB.LOOKUP'!$AD$4,TBL_CIPDRFRESI_LOANPOOL[[#This Row],[HUD_MFI_115]]&lt;&gt;""),TBL_CIPDRFRESI_LOANPOOL[[#This Row],[HUD_MFI_115]] / 12 * 0.3,"")</f>
        <v/>
      </c>
      <c r="Y119" s="112" t="str">
        <f>IF(AND(TBL_CIPDRFRESI_LOANPOOL[[#This Row],[QUAL_METHOD]]='$DB.LOOKUP'!$AD$4,TBL_CIPDRFRESI_LOANPOOL[[#This Row],[LOAN_ID]]&lt;&gt;""),COUNTIF(TBL_QUAL_RENTROLL_UNITS[RENTROLL_LOAN_ID_PROP_ADDR],TBL_CIPDRFRESI_LOANPOOL[[#This Row],[LOAN_ID_PROP_ADDR]]),"")</f>
        <v/>
      </c>
      <c r="Z119" s="113" t="str">
        <f>IF(AND(TBL_CIPDRFRESI_LOANPOOL[[#This Row],[LOAN_ID]]&lt;&gt;"",TBL_CIPDRFRESI_LOANPOOL[[#This Row],[QUAL_METHOD]]='$DB.LOOKUP'!$AD$4),COUNTIFS(TBL_QUAL_RENTROLL_UNITS[RENTROLL_LOAN_ID_PROP_ADDR],TBL_CIPDRFRESI_LOANPOOL[[#This Row],[LOAN_ID_PROP_ADDR]],TBL_QUAL_RENTROLL_UNITS[RENTROLL_QUALUNIT_FLAG],"Yes"),"")</f>
        <v/>
      </c>
      <c r="AA119" s="111" t="str">
        <f>IF(AND(TBL_CIPDRFRESI_LOANPOOL[[#This Row],[QUAL_MRA_UNITS_TOTL]]&gt;0,TBL_CIPDRFRESI_LOANPOOL[[#This Row],[QUAL_MRA_UNITS_TOTL]]&lt;&gt;""),TBL_CIPDRFRESI_LOANPOOL[[#This Row],[QUAL_MRA_UNITS_QUALIFIED]]/TBL_CIPDRFRESI_LOANPOOL[[#This Row],[QUAL_MRA_UNITS_TOTL]],"")</f>
        <v/>
      </c>
      <c r="AB119" s="137" t="str">
        <f>IF(TBL_CIPDRFRESI_LOANPOOL[[#This Row],[QUAL_METHOD]]='$DB.LOOKUP'!$AD$4,HYPERLINK("#QUAL_RENTROLL!TARGET_TOP","View/Edit"),"")</f>
        <v/>
      </c>
      <c r="AC119" s="136" t="str">
        <f>IF(AND(TBL_CIPDRFRESI_LOANPOOL[[#This Row],[QUAL_METHOD]]='$DB.LOOKUP'!$AD$5,TBL_CIPDRFRESI_LOANPOOL[[#This Row],[LOAN_ID]]&lt;&gt;""),COUNTIF(TBL_QUAL_INCOMELISTING_UNITS[INCOMELISTING_LOAN_ID_PROP_ADDR],TBL_CIPDRFRESI_LOANPOOL[[#This Row],[LOAN_ID_PROP_ADDR]]),"")</f>
        <v/>
      </c>
      <c r="AD11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9" s="111" t="str">
        <f>IF(AND(TBL_CIPDRFRESI_LOANPOOL[[#This Row],[QUAL_MIE_UNITS_TOTL]]&gt;0,TBL_CIPDRFRESI_LOANPOOL[[#This Row],[QUAL_MIE_UNITS_TOTL]]&lt;&gt;""),TBL_CIPDRFRESI_LOANPOOL[[#This Row],[QUAL_MIE_UNITS_QUALIFIED]]/TBL_CIPDRFRESI_LOANPOOL[[#This Row],[QUAL_MIE_UNITS_TOTL]],"")</f>
        <v/>
      </c>
      <c r="AF119" s="138" t="str">
        <f>IF(TBL_CIPDRFRESI_LOANPOOL[[#This Row],[QUAL_METHOD]]='$DB.LOOKUP'!$AD$5,HYPERLINK("#QUAL_INCOMELISTING!TARGET_TOP","View/Edit"),"")</f>
        <v/>
      </c>
      <c r="AG119" s="122"/>
      <c r="AH119" s="103"/>
      <c r="AI11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9" s="70" t="str">
        <f>IF(TBL_CIPDRFRESI_LOANPOOL[[#This Row],[LOAN_ID]] = "","",TBL_CIPDRFRESI_LOANPOOL[[#This Row],[LOAN_ID]]&amp;" ("&amp;IF(TBL_CIPDRFRESI_LOANPOOL[[#This Row],[PROP_ADDR_STREET]]="","Address Not Defined",TBL_CIPDRFRESI_LOANPOOL[[#This Row],[PROP_ADDR_STREET]])&amp;")")</f>
        <v/>
      </c>
      <c r="AL11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9" s="27" t="b">
        <f ca="1">IFERROR((IF(APP_CIP_DRFRESI_CERT_DATE&lt;&gt;"",APP_CIP_DRFRESI_CERT_DATE,TODAY())-TBL_CIPDRFRESI_LOANPOOL[[#This Row],[SETTLEMENT_DATE]])&lt;91,TRUE)</f>
        <v>1</v>
      </c>
      <c r="AN119" s="27" t="b">
        <f>COUNTIFS(TBL_CIPDRFRESI_LOANPOOL[LOAN_ID],TBL_CIPDRFRESI_LOANPOOL[[#This Row],[LOAN_ID]],TBL_CIPDRFRESI_LOANPOOL[QUAL_OO_INCOME_MFI_PCT],"&gt;1.15")=0</f>
        <v>1</v>
      </c>
      <c r="AO11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9" s="27" t="b">
        <f>COUNTIFS(TBL_CIPDRFRESI_LOANPOOL[LOAN_ID],TBL_CIPDRFRESI_LOANPOOL[[#This Row],[LOAN_ID]],TBL_CIPDRFRESI_LOANPOOL[QUAL_NIE_FFEIC_MFI_PCT],"&gt;1.15")=0</f>
        <v>1</v>
      </c>
      <c r="AR119" s="29">
        <f>IF(TBL_CIPDRFRESI_LOANPOOL[[#This Row],[MULTIPROP_REC_COUNT]]&lt;&gt;"",TBL_CIPDRFRESI_LOANPOOL[[#This Row],[LOAN_AMOUNT]]/TBL_CIPDRFRESI_LOANPOOL[[#This Row],[MULTIPROP_REC_COUNT]],TBL_CIPDRFRESI_LOANPOOL[[#This Row],[LOAN_AMOUNT]])</f>
        <v>0</v>
      </c>
      <c r="AS119" s="29" t="b">
        <f>TBL_CIPDRFRESI_LOANPOOL[[#This Row],[MULTIPROP_REC_COUNT]]&gt;1</f>
        <v>0</v>
      </c>
      <c r="AT119" s="36">
        <f>IF(TBL_CIPDRFRESI_LOANPOOL[[#This Row],[LOAN_ID]]&lt;&gt;"",COUNTIF(TBL_CIPDRFRESI_LOANPOOL[LOAN_ID],TBL_CIPDRFRESI_LOANPOOL[[#This Row],[LOAN_ID]]),1)</f>
        <v>1</v>
      </c>
      <c r="AU119" s="36">
        <f>IFERROR(MATCH(TBL_CIPDRFRESI_LOANPOOL[[#This Row],[QUAL_METHOD]],RANGE_LOOKUP_QUALMETHODS_CIP_RESIDRF,0),-1)</f>
        <v>-1</v>
      </c>
      <c r="AV11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0" spans="2:53" ht="26.25" customHeight="1" x14ac:dyDescent="0.25">
      <c r="B120" s="25" t="str">
        <f>IF(TBL_CIPDRFRESI_LOANPOOL[[#This Row],[RECORD_STARTED]],IF(TBL_CIPDRFRESI_LOANPOOL[[#This Row],[ERROR_COUNT]]&gt;0,-1,IF(TBL_CIPDRFRESI_LOANPOOL[[#This Row],[REQ_FIELDS_POPULATED]],1,0)),"")</f>
        <v/>
      </c>
      <c r="C120" s="36">
        <f>ROW()-ROW(TBL_CIPDRFRESI_LOANPOOL[[#Headers],[ROW_ID]])</f>
        <v>104</v>
      </c>
      <c r="D120" s="55"/>
      <c r="E120" s="56"/>
      <c r="F120" s="57"/>
      <c r="G120" s="58"/>
      <c r="H120" s="120"/>
      <c r="I120" s="116"/>
      <c r="J120" s="55"/>
      <c r="K120" s="61"/>
      <c r="L120" s="62"/>
      <c r="M120" s="124"/>
      <c r="N120" s="122"/>
      <c r="O120" s="127" t="str">
        <f>IF(TBL_CIPDRFRESI_LOANPOOL[[#This Row],[HUD_MFI]]&lt;&gt;"",TBL_CIPDRFRESI_LOANPOOL[[#This Row],[HUD_MFI]]*1.15,"")</f>
        <v/>
      </c>
      <c r="P120" s="126"/>
      <c r="Q120" s="105"/>
      <c r="R120" s="107"/>
      <c r="S120" s="108" t="str">
        <f>IF(TBL_CIPDRFRESI_LOANPOOL[[#This Row],[MBS_FLAG]]="Yes",SUMIF(TBL_CIPDRFRESI_LOANPOOL[MBS_POOL_ID],TBL_CIPDRFRESI_LOANPOOL[[#This Row],[MBS_POOL_ID]],TBL_CIPDRFRESI_LOANPOOL[LOAN_AMOUNT_ADDR_PORTION]),"")</f>
        <v/>
      </c>
      <c r="T12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0" s="131"/>
      <c r="V120" s="122"/>
      <c r="W120" s="135" t="str">
        <f>IF(AND(TBL_CIPDRFRESI_LOANPOOL[[#This Row],[QUAL_METHOD]]='$DB.LOOKUP'!$AD$3,TBL_CIPDRFRESI_LOANPOOL[[#This Row],[QUAL_OO_ANNUAL_INCOME]]&lt;&gt;"",TBL_CIPDRFRESI_LOANPOOL[[#This Row],[HUD_MFI]]&lt;&gt;""),TBL_CIPDRFRESI_LOANPOOL[[#This Row],[QUAL_OO_ANNUAL_INCOME]]/TBL_CIPDRFRESI_LOANPOOL[[#This Row],[HUD_MFI]],"")</f>
        <v/>
      </c>
      <c r="X120" s="133" t="str">
        <f>IF(AND(TBL_CIPDRFRESI_LOANPOOL[[#This Row],[QUAL_METHOD]]='$DB.LOOKUP'!$AD$4,TBL_CIPDRFRESI_LOANPOOL[[#This Row],[HUD_MFI_115]]&lt;&gt;""),TBL_CIPDRFRESI_LOANPOOL[[#This Row],[HUD_MFI_115]] / 12 * 0.3,"")</f>
        <v/>
      </c>
      <c r="Y120" s="112" t="str">
        <f>IF(AND(TBL_CIPDRFRESI_LOANPOOL[[#This Row],[QUAL_METHOD]]='$DB.LOOKUP'!$AD$4,TBL_CIPDRFRESI_LOANPOOL[[#This Row],[LOAN_ID]]&lt;&gt;""),COUNTIF(TBL_QUAL_RENTROLL_UNITS[RENTROLL_LOAN_ID_PROP_ADDR],TBL_CIPDRFRESI_LOANPOOL[[#This Row],[LOAN_ID_PROP_ADDR]]),"")</f>
        <v/>
      </c>
      <c r="Z120" s="113" t="str">
        <f>IF(AND(TBL_CIPDRFRESI_LOANPOOL[[#This Row],[LOAN_ID]]&lt;&gt;"",TBL_CIPDRFRESI_LOANPOOL[[#This Row],[QUAL_METHOD]]='$DB.LOOKUP'!$AD$4),COUNTIFS(TBL_QUAL_RENTROLL_UNITS[RENTROLL_LOAN_ID_PROP_ADDR],TBL_CIPDRFRESI_LOANPOOL[[#This Row],[LOAN_ID_PROP_ADDR]],TBL_QUAL_RENTROLL_UNITS[RENTROLL_QUALUNIT_FLAG],"Yes"),"")</f>
        <v/>
      </c>
      <c r="AA120" s="111" t="str">
        <f>IF(AND(TBL_CIPDRFRESI_LOANPOOL[[#This Row],[QUAL_MRA_UNITS_TOTL]]&gt;0,TBL_CIPDRFRESI_LOANPOOL[[#This Row],[QUAL_MRA_UNITS_TOTL]]&lt;&gt;""),TBL_CIPDRFRESI_LOANPOOL[[#This Row],[QUAL_MRA_UNITS_QUALIFIED]]/TBL_CIPDRFRESI_LOANPOOL[[#This Row],[QUAL_MRA_UNITS_TOTL]],"")</f>
        <v/>
      </c>
      <c r="AB120" s="137" t="str">
        <f>IF(TBL_CIPDRFRESI_LOANPOOL[[#This Row],[QUAL_METHOD]]='$DB.LOOKUP'!$AD$4,HYPERLINK("#QUAL_RENTROLL!TARGET_TOP","View/Edit"),"")</f>
        <v/>
      </c>
      <c r="AC120" s="136" t="str">
        <f>IF(AND(TBL_CIPDRFRESI_LOANPOOL[[#This Row],[QUAL_METHOD]]='$DB.LOOKUP'!$AD$5,TBL_CIPDRFRESI_LOANPOOL[[#This Row],[LOAN_ID]]&lt;&gt;""),COUNTIF(TBL_QUAL_INCOMELISTING_UNITS[INCOMELISTING_LOAN_ID_PROP_ADDR],TBL_CIPDRFRESI_LOANPOOL[[#This Row],[LOAN_ID_PROP_ADDR]]),"")</f>
        <v/>
      </c>
      <c r="AD12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0" s="111" t="str">
        <f>IF(AND(TBL_CIPDRFRESI_LOANPOOL[[#This Row],[QUAL_MIE_UNITS_TOTL]]&gt;0,TBL_CIPDRFRESI_LOANPOOL[[#This Row],[QUAL_MIE_UNITS_TOTL]]&lt;&gt;""),TBL_CIPDRFRESI_LOANPOOL[[#This Row],[QUAL_MIE_UNITS_QUALIFIED]]/TBL_CIPDRFRESI_LOANPOOL[[#This Row],[QUAL_MIE_UNITS_TOTL]],"")</f>
        <v/>
      </c>
      <c r="AF120" s="138" t="str">
        <f>IF(TBL_CIPDRFRESI_LOANPOOL[[#This Row],[QUAL_METHOD]]='$DB.LOOKUP'!$AD$5,HYPERLINK("#QUAL_INCOMELISTING!TARGET_TOP","View/Edit"),"")</f>
        <v/>
      </c>
      <c r="AG120" s="122"/>
      <c r="AH120" s="103"/>
      <c r="AI12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0" s="70" t="str">
        <f>IF(TBL_CIPDRFRESI_LOANPOOL[[#This Row],[LOAN_ID]] = "","",TBL_CIPDRFRESI_LOANPOOL[[#This Row],[LOAN_ID]]&amp;" ("&amp;IF(TBL_CIPDRFRESI_LOANPOOL[[#This Row],[PROP_ADDR_STREET]]="","Address Not Defined",TBL_CIPDRFRESI_LOANPOOL[[#This Row],[PROP_ADDR_STREET]])&amp;")")</f>
        <v/>
      </c>
      <c r="AL12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0" s="27" t="b">
        <f ca="1">IFERROR((IF(APP_CIP_DRFRESI_CERT_DATE&lt;&gt;"",APP_CIP_DRFRESI_CERT_DATE,TODAY())-TBL_CIPDRFRESI_LOANPOOL[[#This Row],[SETTLEMENT_DATE]])&lt;91,TRUE)</f>
        <v>1</v>
      </c>
      <c r="AN120" s="27" t="b">
        <f>COUNTIFS(TBL_CIPDRFRESI_LOANPOOL[LOAN_ID],TBL_CIPDRFRESI_LOANPOOL[[#This Row],[LOAN_ID]],TBL_CIPDRFRESI_LOANPOOL[QUAL_OO_INCOME_MFI_PCT],"&gt;1.15")=0</f>
        <v>1</v>
      </c>
      <c r="AO12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0" s="27" t="b">
        <f>COUNTIFS(TBL_CIPDRFRESI_LOANPOOL[LOAN_ID],TBL_CIPDRFRESI_LOANPOOL[[#This Row],[LOAN_ID]],TBL_CIPDRFRESI_LOANPOOL[QUAL_NIE_FFEIC_MFI_PCT],"&gt;1.15")=0</f>
        <v>1</v>
      </c>
      <c r="AR120" s="29">
        <f>IF(TBL_CIPDRFRESI_LOANPOOL[[#This Row],[MULTIPROP_REC_COUNT]]&lt;&gt;"",TBL_CIPDRFRESI_LOANPOOL[[#This Row],[LOAN_AMOUNT]]/TBL_CIPDRFRESI_LOANPOOL[[#This Row],[MULTIPROP_REC_COUNT]],TBL_CIPDRFRESI_LOANPOOL[[#This Row],[LOAN_AMOUNT]])</f>
        <v>0</v>
      </c>
      <c r="AS120" s="29" t="b">
        <f>TBL_CIPDRFRESI_LOANPOOL[[#This Row],[MULTIPROP_REC_COUNT]]&gt;1</f>
        <v>0</v>
      </c>
      <c r="AT120" s="36">
        <f>IF(TBL_CIPDRFRESI_LOANPOOL[[#This Row],[LOAN_ID]]&lt;&gt;"",COUNTIF(TBL_CIPDRFRESI_LOANPOOL[LOAN_ID],TBL_CIPDRFRESI_LOANPOOL[[#This Row],[LOAN_ID]]),1)</f>
        <v>1</v>
      </c>
      <c r="AU120" s="36">
        <f>IFERROR(MATCH(TBL_CIPDRFRESI_LOANPOOL[[#This Row],[QUAL_METHOD]],RANGE_LOOKUP_QUALMETHODS_CIP_RESIDRF,0),-1)</f>
        <v>-1</v>
      </c>
      <c r="AV12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1" spans="2:53" ht="26.25" customHeight="1" x14ac:dyDescent="0.25">
      <c r="B121" s="25" t="str">
        <f>IF(TBL_CIPDRFRESI_LOANPOOL[[#This Row],[RECORD_STARTED]],IF(TBL_CIPDRFRESI_LOANPOOL[[#This Row],[ERROR_COUNT]]&gt;0,-1,IF(TBL_CIPDRFRESI_LOANPOOL[[#This Row],[REQ_FIELDS_POPULATED]],1,0)),"")</f>
        <v/>
      </c>
      <c r="C121" s="36">
        <f>ROW()-ROW(TBL_CIPDRFRESI_LOANPOOL[[#Headers],[ROW_ID]])</f>
        <v>105</v>
      </c>
      <c r="D121" s="55"/>
      <c r="E121" s="56"/>
      <c r="F121" s="57"/>
      <c r="G121" s="58"/>
      <c r="H121" s="120"/>
      <c r="I121" s="116"/>
      <c r="J121" s="55"/>
      <c r="K121" s="61"/>
      <c r="L121" s="62"/>
      <c r="M121" s="124"/>
      <c r="N121" s="122"/>
      <c r="O121" s="127" t="str">
        <f>IF(TBL_CIPDRFRESI_LOANPOOL[[#This Row],[HUD_MFI]]&lt;&gt;"",TBL_CIPDRFRESI_LOANPOOL[[#This Row],[HUD_MFI]]*1.15,"")</f>
        <v/>
      </c>
      <c r="P121" s="126"/>
      <c r="Q121" s="105"/>
      <c r="R121" s="107"/>
      <c r="S121" s="108" t="str">
        <f>IF(TBL_CIPDRFRESI_LOANPOOL[[#This Row],[MBS_FLAG]]="Yes",SUMIF(TBL_CIPDRFRESI_LOANPOOL[MBS_POOL_ID],TBL_CIPDRFRESI_LOANPOOL[[#This Row],[MBS_POOL_ID]],TBL_CIPDRFRESI_LOANPOOL[LOAN_AMOUNT_ADDR_PORTION]),"")</f>
        <v/>
      </c>
      <c r="T12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1" s="131"/>
      <c r="V121" s="122"/>
      <c r="W121" s="135" t="str">
        <f>IF(AND(TBL_CIPDRFRESI_LOANPOOL[[#This Row],[QUAL_METHOD]]='$DB.LOOKUP'!$AD$3,TBL_CIPDRFRESI_LOANPOOL[[#This Row],[QUAL_OO_ANNUAL_INCOME]]&lt;&gt;"",TBL_CIPDRFRESI_LOANPOOL[[#This Row],[HUD_MFI]]&lt;&gt;""),TBL_CIPDRFRESI_LOANPOOL[[#This Row],[QUAL_OO_ANNUAL_INCOME]]/TBL_CIPDRFRESI_LOANPOOL[[#This Row],[HUD_MFI]],"")</f>
        <v/>
      </c>
      <c r="X121" s="133" t="str">
        <f>IF(AND(TBL_CIPDRFRESI_LOANPOOL[[#This Row],[QUAL_METHOD]]='$DB.LOOKUP'!$AD$4,TBL_CIPDRFRESI_LOANPOOL[[#This Row],[HUD_MFI_115]]&lt;&gt;""),TBL_CIPDRFRESI_LOANPOOL[[#This Row],[HUD_MFI_115]] / 12 * 0.3,"")</f>
        <v/>
      </c>
      <c r="Y121" s="112" t="str">
        <f>IF(AND(TBL_CIPDRFRESI_LOANPOOL[[#This Row],[QUAL_METHOD]]='$DB.LOOKUP'!$AD$4,TBL_CIPDRFRESI_LOANPOOL[[#This Row],[LOAN_ID]]&lt;&gt;""),COUNTIF(TBL_QUAL_RENTROLL_UNITS[RENTROLL_LOAN_ID_PROP_ADDR],TBL_CIPDRFRESI_LOANPOOL[[#This Row],[LOAN_ID_PROP_ADDR]]),"")</f>
        <v/>
      </c>
      <c r="Z121" s="113" t="str">
        <f>IF(AND(TBL_CIPDRFRESI_LOANPOOL[[#This Row],[LOAN_ID]]&lt;&gt;"",TBL_CIPDRFRESI_LOANPOOL[[#This Row],[QUAL_METHOD]]='$DB.LOOKUP'!$AD$4),COUNTIFS(TBL_QUAL_RENTROLL_UNITS[RENTROLL_LOAN_ID_PROP_ADDR],TBL_CIPDRFRESI_LOANPOOL[[#This Row],[LOAN_ID_PROP_ADDR]],TBL_QUAL_RENTROLL_UNITS[RENTROLL_QUALUNIT_FLAG],"Yes"),"")</f>
        <v/>
      </c>
      <c r="AA121" s="111" t="str">
        <f>IF(AND(TBL_CIPDRFRESI_LOANPOOL[[#This Row],[QUAL_MRA_UNITS_TOTL]]&gt;0,TBL_CIPDRFRESI_LOANPOOL[[#This Row],[QUAL_MRA_UNITS_TOTL]]&lt;&gt;""),TBL_CIPDRFRESI_LOANPOOL[[#This Row],[QUAL_MRA_UNITS_QUALIFIED]]/TBL_CIPDRFRESI_LOANPOOL[[#This Row],[QUAL_MRA_UNITS_TOTL]],"")</f>
        <v/>
      </c>
      <c r="AB121" s="137" t="str">
        <f>IF(TBL_CIPDRFRESI_LOANPOOL[[#This Row],[QUAL_METHOD]]='$DB.LOOKUP'!$AD$4,HYPERLINK("#QUAL_RENTROLL!TARGET_TOP","View/Edit"),"")</f>
        <v/>
      </c>
      <c r="AC121" s="136" t="str">
        <f>IF(AND(TBL_CIPDRFRESI_LOANPOOL[[#This Row],[QUAL_METHOD]]='$DB.LOOKUP'!$AD$5,TBL_CIPDRFRESI_LOANPOOL[[#This Row],[LOAN_ID]]&lt;&gt;""),COUNTIF(TBL_QUAL_INCOMELISTING_UNITS[INCOMELISTING_LOAN_ID_PROP_ADDR],TBL_CIPDRFRESI_LOANPOOL[[#This Row],[LOAN_ID_PROP_ADDR]]),"")</f>
        <v/>
      </c>
      <c r="AD12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1" s="111" t="str">
        <f>IF(AND(TBL_CIPDRFRESI_LOANPOOL[[#This Row],[QUAL_MIE_UNITS_TOTL]]&gt;0,TBL_CIPDRFRESI_LOANPOOL[[#This Row],[QUAL_MIE_UNITS_TOTL]]&lt;&gt;""),TBL_CIPDRFRESI_LOANPOOL[[#This Row],[QUAL_MIE_UNITS_QUALIFIED]]/TBL_CIPDRFRESI_LOANPOOL[[#This Row],[QUAL_MIE_UNITS_TOTL]],"")</f>
        <v/>
      </c>
      <c r="AF121" s="138" t="str">
        <f>IF(TBL_CIPDRFRESI_LOANPOOL[[#This Row],[QUAL_METHOD]]='$DB.LOOKUP'!$AD$5,HYPERLINK("#QUAL_INCOMELISTING!TARGET_TOP","View/Edit"),"")</f>
        <v/>
      </c>
      <c r="AG121" s="122"/>
      <c r="AH121" s="103"/>
      <c r="AI12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1" s="70" t="str">
        <f>IF(TBL_CIPDRFRESI_LOANPOOL[[#This Row],[LOAN_ID]] = "","",TBL_CIPDRFRESI_LOANPOOL[[#This Row],[LOAN_ID]]&amp;" ("&amp;IF(TBL_CIPDRFRESI_LOANPOOL[[#This Row],[PROP_ADDR_STREET]]="","Address Not Defined",TBL_CIPDRFRESI_LOANPOOL[[#This Row],[PROP_ADDR_STREET]])&amp;")")</f>
        <v/>
      </c>
      <c r="AL12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1" s="27" t="b">
        <f ca="1">IFERROR((IF(APP_CIP_DRFRESI_CERT_DATE&lt;&gt;"",APP_CIP_DRFRESI_CERT_DATE,TODAY())-TBL_CIPDRFRESI_LOANPOOL[[#This Row],[SETTLEMENT_DATE]])&lt;91,TRUE)</f>
        <v>1</v>
      </c>
      <c r="AN121" s="27" t="b">
        <f>COUNTIFS(TBL_CIPDRFRESI_LOANPOOL[LOAN_ID],TBL_CIPDRFRESI_LOANPOOL[[#This Row],[LOAN_ID]],TBL_CIPDRFRESI_LOANPOOL[QUAL_OO_INCOME_MFI_PCT],"&gt;1.15")=0</f>
        <v>1</v>
      </c>
      <c r="AO12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1" s="27" t="b">
        <f>COUNTIFS(TBL_CIPDRFRESI_LOANPOOL[LOAN_ID],TBL_CIPDRFRESI_LOANPOOL[[#This Row],[LOAN_ID]],TBL_CIPDRFRESI_LOANPOOL[QUAL_NIE_FFEIC_MFI_PCT],"&gt;1.15")=0</f>
        <v>1</v>
      </c>
      <c r="AR121" s="29">
        <f>IF(TBL_CIPDRFRESI_LOANPOOL[[#This Row],[MULTIPROP_REC_COUNT]]&lt;&gt;"",TBL_CIPDRFRESI_LOANPOOL[[#This Row],[LOAN_AMOUNT]]/TBL_CIPDRFRESI_LOANPOOL[[#This Row],[MULTIPROP_REC_COUNT]],TBL_CIPDRFRESI_LOANPOOL[[#This Row],[LOAN_AMOUNT]])</f>
        <v>0</v>
      </c>
      <c r="AS121" s="29" t="b">
        <f>TBL_CIPDRFRESI_LOANPOOL[[#This Row],[MULTIPROP_REC_COUNT]]&gt;1</f>
        <v>0</v>
      </c>
      <c r="AT121" s="36">
        <f>IF(TBL_CIPDRFRESI_LOANPOOL[[#This Row],[LOAN_ID]]&lt;&gt;"",COUNTIF(TBL_CIPDRFRESI_LOANPOOL[LOAN_ID],TBL_CIPDRFRESI_LOANPOOL[[#This Row],[LOAN_ID]]),1)</f>
        <v>1</v>
      </c>
      <c r="AU121" s="36">
        <f>IFERROR(MATCH(TBL_CIPDRFRESI_LOANPOOL[[#This Row],[QUAL_METHOD]],RANGE_LOOKUP_QUALMETHODS_CIP_RESIDRF,0),-1)</f>
        <v>-1</v>
      </c>
      <c r="AV12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2" spans="2:53" ht="26.25" customHeight="1" x14ac:dyDescent="0.25">
      <c r="B122" s="25" t="str">
        <f>IF(TBL_CIPDRFRESI_LOANPOOL[[#This Row],[RECORD_STARTED]],IF(TBL_CIPDRFRESI_LOANPOOL[[#This Row],[ERROR_COUNT]]&gt;0,-1,IF(TBL_CIPDRFRESI_LOANPOOL[[#This Row],[REQ_FIELDS_POPULATED]],1,0)),"")</f>
        <v/>
      </c>
      <c r="C122" s="36">
        <f>ROW()-ROW(TBL_CIPDRFRESI_LOANPOOL[[#Headers],[ROW_ID]])</f>
        <v>106</v>
      </c>
      <c r="D122" s="55"/>
      <c r="E122" s="56"/>
      <c r="F122" s="57"/>
      <c r="G122" s="58"/>
      <c r="H122" s="120"/>
      <c r="I122" s="116"/>
      <c r="J122" s="55"/>
      <c r="K122" s="61"/>
      <c r="L122" s="62"/>
      <c r="M122" s="124"/>
      <c r="N122" s="122"/>
      <c r="O122" s="127" t="str">
        <f>IF(TBL_CIPDRFRESI_LOANPOOL[[#This Row],[HUD_MFI]]&lt;&gt;"",TBL_CIPDRFRESI_LOANPOOL[[#This Row],[HUD_MFI]]*1.15,"")</f>
        <v/>
      </c>
      <c r="P122" s="126"/>
      <c r="Q122" s="105"/>
      <c r="R122" s="107"/>
      <c r="S122" s="108" t="str">
        <f>IF(TBL_CIPDRFRESI_LOANPOOL[[#This Row],[MBS_FLAG]]="Yes",SUMIF(TBL_CIPDRFRESI_LOANPOOL[MBS_POOL_ID],TBL_CIPDRFRESI_LOANPOOL[[#This Row],[MBS_POOL_ID]],TBL_CIPDRFRESI_LOANPOOL[LOAN_AMOUNT_ADDR_PORTION]),"")</f>
        <v/>
      </c>
      <c r="T12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2" s="131"/>
      <c r="V122" s="122"/>
      <c r="W122" s="135" t="str">
        <f>IF(AND(TBL_CIPDRFRESI_LOANPOOL[[#This Row],[QUAL_METHOD]]='$DB.LOOKUP'!$AD$3,TBL_CIPDRFRESI_LOANPOOL[[#This Row],[QUAL_OO_ANNUAL_INCOME]]&lt;&gt;"",TBL_CIPDRFRESI_LOANPOOL[[#This Row],[HUD_MFI]]&lt;&gt;""),TBL_CIPDRFRESI_LOANPOOL[[#This Row],[QUAL_OO_ANNUAL_INCOME]]/TBL_CIPDRFRESI_LOANPOOL[[#This Row],[HUD_MFI]],"")</f>
        <v/>
      </c>
      <c r="X122" s="133" t="str">
        <f>IF(AND(TBL_CIPDRFRESI_LOANPOOL[[#This Row],[QUAL_METHOD]]='$DB.LOOKUP'!$AD$4,TBL_CIPDRFRESI_LOANPOOL[[#This Row],[HUD_MFI_115]]&lt;&gt;""),TBL_CIPDRFRESI_LOANPOOL[[#This Row],[HUD_MFI_115]] / 12 * 0.3,"")</f>
        <v/>
      </c>
      <c r="Y122" s="112" t="str">
        <f>IF(AND(TBL_CIPDRFRESI_LOANPOOL[[#This Row],[QUAL_METHOD]]='$DB.LOOKUP'!$AD$4,TBL_CIPDRFRESI_LOANPOOL[[#This Row],[LOAN_ID]]&lt;&gt;""),COUNTIF(TBL_QUAL_RENTROLL_UNITS[RENTROLL_LOAN_ID_PROP_ADDR],TBL_CIPDRFRESI_LOANPOOL[[#This Row],[LOAN_ID_PROP_ADDR]]),"")</f>
        <v/>
      </c>
      <c r="Z122" s="113" t="str">
        <f>IF(AND(TBL_CIPDRFRESI_LOANPOOL[[#This Row],[LOAN_ID]]&lt;&gt;"",TBL_CIPDRFRESI_LOANPOOL[[#This Row],[QUAL_METHOD]]='$DB.LOOKUP'!$AD$4),COUNTIFS(TBL_QUAL_RENTROLL_UNITS[RENTROLL_LOAN_ID_PROP_ADDR],TBL_CIPDRFRESI_LOANPOOL[[#This Row],[LOAN_ID_PROP_ADDR]],TBL_QUAL_RENTROLL_UNITS[RENTROLL_QUALUNIT_FLAG],"Yes"),"")</f>
        <v/>
      </c>
      <c r="AA122" s="111" t="str">
        <f>IF(AND(TBL_CIPDRFRESI_LOANPOOL[[#This Row],[QUAL_MRA_UNITS_TOTL]]&gt;0,TBL_CIPDRFRESI_LOANPOOL[[#This Row],[QUAL_MRA_UNITS_TOTL]]&lt;&gt;""),TBL_CIPDRFRESI_LOANPOOL[[#This Row],[QUAL_MRA_UNITS_QUALIFIED]]/TBL_CIPDRFRESI_LOANPOOL[[#This Row],[QUAL_MRA_UNITS_TOTL]],"")</f>
        <v/>
      </c>
      <c r="AB122" s="137" t="str">
        <f>IF(TBL_CIPDRFRESI_LOANPOOL[[#This Row],[QUAL_METHOD]]='$DB.LOOKUP'!$AD$4,HYPERLINK("#QUAL_RENTROLL!TARGET_TOP","View/Edit"),"")</f>
        <v/>
      </c>
      <c r="AC122" s="136" t="str">
        <f>IF(AND(TBL_CIPDRFRESI_LOANPOOL[[#This Row],[QUAL_METHOD]]='$DB.LOOKUP'!$AD$5,TBL_CIPDRFRESI_LOANPOOL[[#This Row],[LOAN_ID]]&lt;&gt;""),COUNTIF(TBL_QUAL_INCOMELISTING_UNITS[INCOMELISTING_LOAN_ID_PROP_ADDR],TBL_CIPDRFRESI_LOANPOOL[[#This Row],[LOAN_ID_PROP_ADDR]]),"")</f>
        <v/>
      </c>
      <c r="AD12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2" s="111" t="str">
        <f>IF(AND(TBL_CIPDRFRESI_LOANPOOL[[#This Row],[QUAL_MIE_UNITS_TOTL]]&gt;0,TBL_CIPDRFRESI_LOANPOOL[[#This Row],[QUAL_MIE_UNITS_TOTL]]&lt;&gt;""),TBL_CIPDRFRESI_LOANPOOL[[#This Row],[QUAL_MIE_UNITS_QUALIFIED]]/TBL_CIPDRFRESI_LOANPOOL[[#This Row],[QUAL_MIE_UNITS_TOTL]],"")</f>
        <v/>
      </c>
      <c r="AF122" s="138" t="str">
        <f>IF(TBL_CIPDRFRESI_LOANPOOL[[#This Row],[QUAL_METHOD]]='$DB.LOOKUP'!$AD$5,HYPERLINK("#QUAL_INCOMELISTING!TARGET_TOP","View/Edit"),"")</f>
        <v/>
      </c>
      <c r="AG122" s="122"/>
      <c r="AH122" s="103"/>
      <c r="AI12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2" s="70" t="str">
        <f>IF(TBL_CIPDRFRESI_LOANPOOL[[#This Row],[LOAN_ID]] = "","",TBL_CIPDRFRESI_LOANPOOL[[#This Row],[LOAN_ID]]&amp;" ("&amp;IF(TBL_CIPDRFRESI_LOANPOOL[[#This Row],[PROP_ADDR_STREET]]="","Address Not Defined",TBL_CIPDRFRESI_LOANPOOL[[#This Row],[PROP_ADDR_STREET]])&amp;")")</f>
        <v/>
      </c>
      <c r="AL12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2" s="27" t="b">
        <f ca="1">IFERROR((IF(APP_CIP_DRFRESI_CERT_DATE&lt;&gt;"",APP_CIP_DRFRESI_CERT_DATE,TODAY())-TBL_CIPDRFRESI_LOANPOOL[[#This Row],[SETTLEMENT_DATE]])&lt;91,TRUE)</f>
        <v>1</v>
      </c>
      <c r="AN122" s="27" t="b">
        <f>COUNTIFS(TBL_CIPDRFRESI_LOANPOOL[LOAN_ID],TBL_CIPDRFRESI_LOANPOOL[[#This Row],[LOAN_ID]],TBL_CIPDRFRESI_LOANPOOL[QUAL_OO_INCOME_MFI_PCT],"&gt;1.15")=0</f>
        <v>1</v>
      </c>
      <c r="AO12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2" s="27" t="b">
        <f>COUNTIFS(TBL_CIPDRFRESI_LOANPOOL[LOAN_ID],TBL_CIPDRFRESI_LOANPOOL[[#This Row],[LOAN_ID]],TBL_CIPDRFRESI_LOANPOOL[QUAL_NIE_FFEIC_MFI_PCT],"&gt;1.15")=0</f>
        <v>1</v>
      </c>
      <c r="AR122" s="29">
        <f>IF(TBL_CIPDRFRESI_LOANPOOL[[#This Row],[MULTIPROP_REC_COUNT]]&lt;&gt;"",TBL_CIPDRFRESI_LOANPOOL[[#This Row],[LOAN_AMOUNT]]/TBL_CIPDRFRESI_LOANPOOL[[#This Row],[MULTIPROP_REC_COUNT]],TBL_CIPDRFRESI_LOANPOOL[[#This Row],[LOAN_AMOUNT]])</f>
        <v>0</v>
      </c>
      <c r="AS122" s="29" t="b">
        <f>TBL_CIPDRFRESI_LOANPOOL[[#This Row],[MULTIPROP_REC_COUNT]]&gt;1</f>
        <v>0</v>
      </c>
      <c r="AT122" s="36">
        <f>IF(TBL_CIPDRFRESI_LOANPOOL[[#This Row],[LOAN_ID]]&lt;&gt;"",COUNTIF(TBL_CIPDRFRESI_LOANPOOL[LOAN_ID],TBL_CIPDRFRESI_LOANPOOL[[#This Row],[LOAN_ID]]),1)</f>
        <v>1</v>
      </c>
      <c r="AU122" s="36">
        <f>IFERROR(MATCH(TBL_CIPDRFRESI_LOANPOOL[[#This Row],[QUAL_METHOD]],RANGE_LOOKUP_QUALMETHODS_CIP_RESIDRF,0),-1)</f>
        <v>-1</v>
      </c>
      <c r="AV12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3" spans="2:53" ht="26.25" customHeight="1" x14ac:dyDescent="0.25">
      <c r="B123" s="25" t="str">
        <f>IF(TBL_CIPDRFRESI_LOANPOOL[[#This Row],[RECORD_STARTED]],IF(TBL_CIPDRFRESI_LOANPOOL[[#This Row],[ERROR_COUNT]]&gt;0,-1,IF(TBL_CIPDRFRESI_LOANPOOL[[#This Row],[REQ_FIELDS_POPULATED]],1,0)),"")</f>
        <v/>
      </c>
      <c r="C123" s="36">
        <f>ROW()-ROW(TBL_CIPDRFRESI_LOANPOOL[[#Headers],[ROW_ID]])</f>
        <v>107</v>
      </c>
      <c r="D123" s="55"/>
      <c r="E123" s="56"/>
      <c r="F123" s="57"/>
      <c r="G123" s="58"/>
      <c r="H123" s="120"/>
      <c r="I123" s="116"/>
      <c r="J123" s="55"/>
      <c r="K123" s="61"/>
      <c r="L123" s="62"/>
      <c r="M123" s="124"/>
      <c r="N123" s="122"/>
      <c r="O123" s="127" t="str">
        <f>IF(TBL_CIPDRFRESI_LOANPOOL[[#This Row],[HUD_MFI]]&lt;&gt;"",TBL_CIPDRFRESI_LOANPOOL[[#This Row],[HUD_MFI]]*1.15,"")</f>
        <v/>
      </c>
      <c r="P123" s="126"/>
      <c r="Q123" s="105"/>
      <c r="R123" s="107"/>
      <c r="S123" s="108" t="str">
        <f>IF(TBL_CIPDRFRESI_LOANPOOL[[#This Row],[MBS_FLAG]]="Yes",SUMIF(TBL_CIPDRFRESI_LOANPOOL[MBS_POOL_ID],TBL_CIPDRFRESI_LOANPOOL[[#This Row],[MBS_POOL_ID]],TBL_CIPDRFRESI_LOANPOOL[LOAN_AMOUNT_ADDR_PORTION]),"")</f>
        <v/>
      </c>
      <c r="T12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3" s="131"/>
      <c r="V123" s="122"/>
      <c r="W123" s="135" t="str">
        <f>IF(AND(TBL_CIPDRFRESI_LOANPOOL[[#This Row],[QUAL_METHOD]]='$DB.LOOKUP'!$AD$3,TBL_CIPDRFRESI_LOANPOOL[[#This Row],[QUAL_OO_ANNUAL_INCOME]]&lt;&gt;"",TBL_CIPDRFRESI_LOANPOOL[[#This Row],[HUD_MFI]]&lt;&gt;""),TBL_CIPDRFRESI_LOANPOOL[[#This Row],[QUAL_OO_ANNUAL_INCOME]]/TBL_CIPDRFRESI_LOANPOOL[[#This Row],[HUD_MFI]],"")</f>
        <v/>
      </c>
      <c r="X123" s="133" t="str">
        <f>IF(AND(TBL_CIPDRFRESI_LOANPOOL[[#This Row],[QUAL_METHOD]]='$DB.LOOKUP'!$AD$4,TBL_CIPDRFRESI_LOANPOOL[[#This Row],[HUD_MFI_115]]&lt;&gt;""),TBL_CIPDRFRESI_LOANPOOL[[#This Row],[HUD_MFI_115]] / 12 * 0.3,"")</f>
        <v/>
      </c>
      <c r="Y123" s="112" t="str">
        <f>IF(AND(TBL_CIPDRFRESI_LOANPOOL[[#This Row],[QUAL_METHOD]]='$DB.LOOKUP'!$AD$4,TBL_CIPDRFRESI_LOANPOOL[[#This Row],[LOAN_ID]]&lt;&gt;""),COUNTIF(TBL_QUAL_RENTROLL_UNITS[RENTROLL_LOAN_ID_PROP_ADDR],TBL_CIPDRFRESI_LOANPOOL[[#This Row],[LOAN_ID_PROP_ADDR]]),"")</f>
        <v/>
      </c>
      <c r="Z123" s="113" t="str">
        <f>IF(AND(TBL_CIPDRFRESI_LOANPOOL[[#This Row],[LOAN_ID]]&lt;&gt;"",TBL_CIPDRFRESI_LOANPOOL[[#This Row],[QUAL_METHOD]]='$DB.LOOKUP'!$AD$4),COUNTIFS(TBL_QUAL_RENTROLL_UNITS[RENTROLL_LOAN_ID_PROP_ADDR],TBL_CIPDRFRESI_LOANPOOL[[#This Row],[LOAN_ID_PROP_ADDR]],TBL_QUAL_RENTROLL_UNITS[RENTROLL_QUALUNIT_FLAG],"Yes"),"")</f>
        <v/>
      </c>
      <c r="AA123" s="111" t="str">
        <f>IF(AND(TBL_CIPDRFRESI_LOANPOOL[[#This Row],[QUAL_MRA_UNITS_TOTL]]&gt;0,TBL_CIPDRFRESI_LOANPOOL[[#This Row],[QUAL_MRA_UNITS_TOTL]]&lt;&gt;""),TBL_CIPDRFRESI_LOANPOOL[[#This Row],[QUAL_MRA_UNITS_QUALIFIED]]/TBL_CIPDRFRESI_LOANPOOL[[#This Row],[QUAL_MRA_UNITS_TOTL]],"")</f>
        <v/>
      </c>
      <c r="AB123" s="137" t="str">
        <f>IF(TBL_CIPDRFRESI_LOANPOOL[[#This Row],[QUAL_METHOD]]='$DB.LOOKUP'!$AD$4,HYPERLINK("#QUAL_RENTROLL!TARGET_TOP","View/Edit"),"")</f>
        <v/>
      </c>
      <c r="AC123" s="136" t="str">
        <f>IF(AND(TBL_CIPDRFRESI_LOANPOOL[[#This Row],[QUAL_METHOD]]='$DB.LOOKUP'!$AD$5,TBL_CIPDRFRESI_LOANPOOL[[#This Row],[LOAN_ID]]&lt;&gt;""),COUNTIF(TBL_QUAL_INCOMELISTING_UNITS[INCOMELISTING_LOAN_ID_PROP_ADDR],TBL_CIPDRFRESI_LOANPOOL[[#This Row],[LOAN_ID_PROP_ADDR]]),"")</f>
        <v/>
      </c>
      <c r="AD12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3" s="111" t="str">
        <f>IF(AND(TBL_CIPDRFRESI_LOANPOOL[[#This Row],[QUAL_MIE_UNITS_TOTL]]&gt;0,TBL_CIPDRFRESI_LOANPOOL[[#This Row],[QUAL_MIE_UNITS_TOTL]]&lt;&gt;""),TBL_CIPDRFRESI_LOANPOOL[[#This Row],[QUAL_MIE_UNITS_QUALIFIED]]/TBL_CIPDRFRESI_LOANPOOL[[#This Row],[QUAL_MIE_UNITS_TOTL]],"")</f>
        <v/>
      </c>
      <c r="AF123" s="138" t="str">
        <f>IF(TBL_CIPDRFRESI_LOANPOOL[[#This Row],[QUAL_METHOD]]='$DB.LOOKUP'!$AD$5,HYPERLINK("#QUAL_INCOMELISTING!TARGET_TOP","View/Edit"),"")</f>
        <v/>
      </c>
      <c r="AG123" s="122"/>
      <c r="AH123" s="103"/>
      <c r="AI12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3" s="70" t="str">
        <f>IF(TBL_CIPDRFRESI_LOANPOOL[[#This Row],[LOAN_ID]] = "","",TBL_CIPDRFRESI_LOANPOOL[[#This Row],[LOAN_ID]]&amp;" ("&amp;IF(TBL_CIPDRFRESI_LOANPOOL[[#This Row],[PROP_ADDR_STREET]]="","Address Not Defined",TBL_CIPDRFRESI_LOANPOOL[[#This Row],[PROP_ADDR_STREET]])&amp;")")</f>
        <v/>
      </c>
      <c r="AL12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3" s="27" t="b">
        <f ca="1">IFERROR((IF(APP_CIP_DRFRESI_CERT_DATE&lt;&gt;"",APP_CIP_DRFRESI_CERT_DATE,TODAY())-TBL_CIPDRFRESI_LOANPOOL[[#This Row],[SETTLEMENT_DATE]])&lt;91,TRUE)</f>
        <v>1</v>
      </c>
      <c r="AN123" s="27" t="b">
        <f>COUNTIFS(TBL_CIPDRFRESI_LOANPOOL[LOAN_ID],TBL_CIPDRFRESI_LOANPOOL[[#This Row],[LOAN_ID]],TBL_CIPDRFRESI_LOANPOOL[QUAL_OO_INCOME_MFI_PCT],"&gt;1.15")=0</f>
        <v>1</v>
      </c>
      <c r="AO12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3" s="27" t="b">
        <f>COUNTIFS(TBL_CIPDRFRESI_LOANPOOL[LOAN_ID],TBL_CIPDRFRESI_LOANPOOL[[#This Row],[LOAN_ID]],TBL_CIPDRFRESI_LOANPOOL[QUAL_NIE_FFEIC_MFI_PCT],"&gt;1.15")=0</f>
        <v>1</v>
      </c>
      <c r="AR123" s="29">
        <f>IF(TBL_CIPDRFRESI_LOANPOOL[[#This Row],[MULTIPROP_REC_COUNT]]&lt;&gt;"",TBL_CIPDRFRESI_LOANPOOL[[#This Row],[LOAN_AMOUNT]]/TBL_CIPDRFRESI_LOANPOOL[[#This Row],[MULTIPROP_REC_COUNT]],TBL_CIPDRFRESI_LOANPOOL[[#This Row],[LOAN_AMOUNT]])</f>
        <v>0</v>
      </c>
      <c r="AS123" s="29" t="b">
        <f>TBL_CIPDRFRESI_LOANPOOL[[#This Row],[MULTIPROP_REC_COUNT]]&gt;1</f>
        <v>0</v>
      </c>
      <c r="AT123" s="36">
        <f>IF(TBL_CIPDRFRESI_LOANPOOL[[#This Row],[LOAN_ID]]&lt;&gt;"",COUNTIF(TBL_CIPDRFRESI_LOANPOOL[LOAN_ID],TBL_CIPDRFRESI_LOANPOOL[[#This Row],[LOAN_ID]]),1)</f>
        <v>1</v>
      </c>
      <c r="AU123" s="36">
        <f>IFERROR(MATCH(TBL_CIPDRFRESI_LOANPOOL[[#This Row],[QUAL_METHOD]],RANGE_LOOKUP_QUALMETHODS_CIP_RESIDRF,0),-1)</f>
        <v>-1</v>
      </c>
      <c r="AV12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4" spans="2:53" ht="26.25" customHeight="1" x14ac:dyDescent="0.25">
      <c r="B124" s="25" t="str">
        <f>IF(TBL_CIPDRFRESI_LOANPOOL[[#This Row],[RECORD_STARTED]],IF(TBL_CIPDRFRESI_LOANPOOL[[#This Row],[ERROR_COUNT]]&gt;0,-1,IF(TBL_CIPDRFRESI_LOANPOOL[[#This Row],[REQ_FIELDS_POPULATED]],1,0)),"")</f>
        <v/>
      </c>
      <c r="C124" s="36">
        <f>ROW()-ROW(TBL_CIPDRFRESI_LOANPOOL[[#Headers],[ROW_ID]])</f>
        <v>108</v>
      </c>
      <c r="D124" s="55"/>
      <c r="E124" s="56"/>
      <c r="F124" s="57"/>
      <c r="G124" s="58"/>
      <c r="H124" s="120"/>
      <c r="I124" s="116"/>
      <c r="J124" s="55"/>
      <c r="K124" s="61"/>
      <c r="L124" s="62"/>
      <c r="M124" s="124"/>
      <c r="N124" s="122"/>
      <c r="O124" s="127" t="str">
        <f>IF(TBL_CIPDRFRESI_LOANPOOL[[#This Row],[HUD_MFI]]&lt;&gt;"",TBL_CIPDRFRESI_LOANPOOL[[#This Row],[HUD_MFI]]*1.15,"")</f>
        <v/>
      </c>
      <c r="P124" s="126"/>
      <c r="Q124" s="105"/>
      <c r="R124" s="107"/>
      <c r="S124" s="108" t="str">
        <f>IF(TBL_CIPDRFRESI_LOANPOOL[[#This Row],[MBS_FLAG]]="Yes",SUMIF(TBL_CIPDRFRESI_LOANPOOL[MBS_POOL_ID],TBL_CIPDRFRESI_LOANPOOL[[#This Row],[MBS_POOL_ID]],TBL_CIPDRFRESI_LOANPOOL[LOAN_AMOUNT_ADDR_PORTION]),"")</f>
        <v/>
      </c>
      <c r="T12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4" s="131"/>
      <c r="V124" s="122"/>
      <c r="W124" s="135" t="str">
        <f>IF(AND(TBL_CIPDRFRESI_LOANPOOL[[#This Row],[QUAL_METHOD]]='$DB.LOOKUP'!$AD$3,TBL_CIPDRFRESI_LOANPOOL[[#This Row],[QUAL_OO_ANNUAL_INCOME]]&lt;&gt;"",TBL_CIPDRFRESI_LOANPOOL[[#This Row],[HUD_MFI]]&lt;&gt;""),TBL_CIPDRFRESI_LOANPOOL[[#This Row],[QUAL_OO_ANNUAL_INCOME]]/TBL_CIPDRFRESI_LOANPOOL[[#This Row],[HUD_MFI]],"")</f>
        <v/>
      </c>
      <c r="X124" s="133" t="str">
        <f>IF(AND(TBL_CIPDRFRESI_LOANPOOL[[#This Row],[QUAL_METHOD]]='$DB.LOOKUP'!$AD$4,TBL_CIPDRFRESI_LOANPOOL[[#This Row],[HUD_MFI_115]]&lt;&gt;""),TBL_CIPDRFRESI_LOANPOOL[[#This Row],[HUD_MFI_115]] / 12 * 0.3,"")</f>
        <v/>
      </c>
      <c r="Y124" s="112" t="str">
        <f>IF(AND(TBL_CIPDRFRESI_LOANPOOL[[#This Row],[QUAL_METHOD]]='$DB.LOOKUP'!$AD$4,TBL_CIPDRFRESI_LOANPOOL[[#This Row],[LOAN_ID]]&lt;&gt;""),COUNTIF(TBL_QUAL_RENTROLL_UNITS[RENTROLL_LOAN_ID_PROP_ADDR],TBL_CIPDRFRESI_LOANPOOL[[#This Row],[LOAN_ID_PROP_ADDR]]),"")</f>
        <v/>
      </c>
      <c r="Z124" s="113" t="str">
        <f>IF(AND(TBL_CIPDRFRESI_LOANPOOL[[#This Row],[LOAN_ID]]&lt;&gt;"",TBL_CIPDRFRESI_LOANPOOL[[#This Row],[QUAL_METHOD]]='$DB.LOOKUP'!$AD$4),COUNTIFS(TBL_QUAL_RENTROLL_UNITS[RENTROLL_LOAN_ID_PROP_ADDR],TBL_CIPDRFRESI_LOANPOOL[[#This Row],[LOAN_ID_PROP_ADDR]],TBL_QUAL_RENTROLL_UNITS[RENTROLL_QUALUNIT_FLAG],"Yes"),"")</f>
        <v/>
      </c>
      <c r="AA124" s="111" t="str">
        <f>IF(AND(TBL_CIPDRFRESI_LOANPOOL[[#This Row],[QUAL_MRA_UNITS_TOTL]]&gt;0,TBL_CIPDRFRESI_LOANPOOL[[#This Row],[QUAL_MRA_UNITS_TOTL]]&lt;&gt;""),TBL_CIPDRFRESI_LOANPOOL[[#This Row],[QUAL_MRA_UNITS_QUALIFIED]]/TBL_CIPDRFRESI_LOANPOOL[[#This Row],[QUAL_MRA_UNITS_TOTL]],"")</f>
        <v/>
      </c>
      <c r="AB124" s="137" t="str">
        <f>IF(TBL_CIPDRFRESI_LOANPOOL[[#This Row],[QUAL_METHOD]]='$DB.LOOKUP'!$AD$4,HYPERLINK("#QUAL_RENTROLL!TARGET_TOP","View/Edit"),"")</f>
        <v/>
      </c>
      <c r="AC124" s="136" t="str">
        <f>IF(AND(TBL_CIPDRFRESI_LOANPOOL[[#This Row],[QUAL_METHOD]]='$DB.LOOKUP'!$AD$5,TBL_CIPDRFRESI_LOANPOOL[[#This Row],[LOAN_ID]]&lt;&gt;""),COUNTIF(TBL_QUAL_INCOMELISTING_UNITS[INCOMELISTING_LOAN_ID_PROP_ADDR],TBL_CIPDRFRESI_LOANPOOL[[#This Row],[LOAN_ID_PROP_ADDR]]),"")</f>
        <v/>
      </c>
      <c r="AD12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4" s="111" t="str">
        <f>IF(AND(TBL_CIPDRFRESI_LOANPOOL[[#This Row],[QUAL_MIE_UNITS_TOTL]]&gt;0,TBL_CIPDRFRESI_LOANPOOL[[#This Row],[QUAL_MIE_UNITS_TOTL]]&lt;&gt;""),TBL_CIPDRFRESI_LOANPOOL[[#This Row],[QUAL_MIE_UNITS_QUALIFIED]]/TBL_CIPDRFRESI_LOANPOOL[[#This Row],[QUAL_MIE_UNITS_TOTL]],"")</f>
        <v/>
      </c>
      <c r="AF124" s="138" t="str">
        <f>IF(TBL_CIPDRFRESI_LOANPOOL[[#This Row],[QUAL_METHOD]]='$DB.LOOKUP'!$AD$5,HYPERLINK("#QUAL_INCOMELISTING!TARGET_TOP","View/Edit"),"")</f>
        <v/>
      </c>
      <c r="AG124" s="122"/>
      <c r="AH124" s="103"/>
      <c r="AI12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4" s="70" t="str">
        <f>IF(TBL_CIPDRFRESI_LOANPOOL[[#This Row],[LOAN_ID]] = "","",TBL_CIPDRFRESI_LOANPOOL[[#This Row],[LOAN_ID]]&amp;" ("&amp;IF(TBL_CIPDRFRESI_LOANPOOL[[#This Row],[PROP_ADDR_STREET]]="","Address Not Defined",TBL_CIPDRFRESI_LOANPOOL[[#This Row],[PROP_ADDR_STREET]])&amp;")")</f>
        <v/>
      </c>
      <c r="AL12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4" s="27" t="b">
        <f ca="1">IFERROR((IF(APP_CIP_DRFRESI_CERT_DATE&lt;&gt;"",APP_CIP_DRFRESI_CERT_DATE,TODAY())-TBL_CIPDRFRESI_LOANPOOL[[#This Row],[SETTLEMENT_DATE]])&lt;91,TRUE)</f>
        <v>1</v>
      </c>
      <c r="AN124" s="27" t="b">
        <f>COUNTIFS(TBL_CIPDRFRESI_LOANPOOL[LOAN_ID],TBL_CIPDRFRESI_LOANPOOL[[#This Row],[LOAN_ID]],TBL_CIPDRFRESI_LOANPOOL[QUAL_OO_INCOME_MFI_PCT],"&gt;1.15")=0</f>
        <v>1</v>
      </c>
      <c r="AO12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4" s="27" t="b">
        <f>COUNTIFS(TBL_CIPDRFRESI_LOANPOOL[LOAN_ID],TBL_CIPDRFRESI_LOANPOOL[[#This Row],[LOAN_ID]],TBL_CIPDRFRESI_LOANPOOL[QUAL_NIE_FFEIC_MFI_PCT],"&gt;1.15")=0</f>
        <v>1</v>
      </c>
      <c r="AR124" s="29">
        <f>IF(TBL_CIPDRFRESI_LOANPOOL[[#This Row],[MULTIPROP_REC_COUNT]]&lt;&gt;"",TBL_CIPDRFRESI_LOANPOOL[[#This Row],[LOAN_AMOUNT]]/TBL_CIPDRFRESI_LOANPOOL[[#This Row],[MULTIPROP_REC_COUNT]],TBL_CIPDRFRESI_LOANPOOL[[#This Row],[LOAN_AMOUNT]])</f>
        <v>0</v>
      </c>
      <c r="AS124" s="29" t="b">
        <f>TBL_CIPDRFRESI_LOANPOOL[[#This Row],[MULTIPROP_REC_COUNT]]&gt;1</f>
        <v>0</v>
      </c>
      <c r="AT124" s="36">
        <f>IF(TBL_CIPDRFRESI_LOANPOOL[[#This Row],[LOAN_ID]]&lt;&gt;"",COUNTIF(TBL_CIPDRFRESI_LOANPOOL[LOAN_ID],TBL_CIPDRFRESI_LOANPOOL[[#This Row],[LOAN_ID]]),1)</f>
        <v>1</v>
      </c>
      <c r="AU124" s="36">
        <f>IFERROR(MATCH(TBL_CIPDRFRESI_LOANPOOL[[#This Row],[QUAL_METHOD]],RANGE_LOOKUP_QUALMETHODS_CIP_RESIDRF,0),-1)</f>
        <v>-1</v>
      </c>
      <c r="AV12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5" spans="2:53" ht="26.25" customHeight="1" x14ac:dyDescent="0.25">
      <c r="B125" s="25" t="str">
        <f>IF(TBL_CIPDRFRESI_LOANPOOL[[#This Row],[RECORD_STARTED]],IF(TBL_CIPDRFRESI_LOANPOOL[[#This Row],[ERROR_COUNT]]&gt;0,-1,IF(TBL_CIPDRFRESI_LOANPOOL[[#This Row],[REQ_FIELDS_POPULATED]],1,0)),"")</f>
        <v/>
      </c>
      <c r="C125" s="36">
        <f>ROW()-ROW(TBL_CIPDRFRESI_LOANPOOL[[#Headers],[ROW_ID]])</f>
        <v>109</v>
      </c>
      <c r="D125" s="55"/>
      <c r="E125" s="56"/>
      <c r="F125" s="57"/>
      <c r="G125" s="58"/>
      <c r="H125" s="120"/>
      <c r="I125" s="116"/>
      <c r="J125" s="55"/>
      <c r="K125" s="61"/>
      <c r="L125" s="62"/>
      <c r="M125" s="124"/>
      <c r="N125" s="122"/>
      <c r="O125" s="127" t="str">
        <f>IF(TBL_CIPDRFRESI_LOANPOOL[[#This Row],[HUD_MFI]]&lt;&gt;"",TBL_CIPDRFRESI_LOANPOOL[[#This Row],[HUD_MFI]]*1.15,"")</f>
        <v/>
      </c>
      <c r="P125" s="126"/>
      <c r="Q125" s="105"/>
      <c r="R125" s="107"/>
      <c r="S125" s="108" t="str">
        <f>IF(TBL_CIPDRFRESI_LOANPOOL[[#This Row],[MBS_FLAG]]="Yes",SUMIF(TBL_CIPDRFRESI_LOANPOOL[MBS_POOL_ID],TBL_CIPDRFRESI_LOANPOOL[[#This Row],[MBS_POOL_ID]],TBL_CIPDRFRESI_LOANPOOL[LOAN_AMOUNT_ADDR_PORTION]),"")</f>
        <v/>
      </c>
      <c r="T12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5" s="131"/>
      <c r="V125" s="122"/>
      <c r="W125" s="135" t="str">
        <f>IF(AND(TBL_CIPDRFRESI_LOANPOOL[[#This Row],[QUAL_METHOD]]='$DB.LOOKUP'!$AD$3,TBL_CIPDRFRESI_LOANPOOL[[#This Row],[QUAL_OO_ANNUAL_INCOME]]&lt;&gt;"",TBL_CIPDRFRESI_LOANPOOL[[#This Row],[HUD_MFI]]&lt;&gt;""),TBL_CIPDRFRESI_LOANPOOL[[#This Row],[QUAL_OO_ANNUAL_INCOME]]/TBL_CIPDRFRESI_LOANPOOL[[#This Row],[HUD_MFI]],"")</f>
        <v/>
      </c>
      <c r="X125" s="133" t="str">
        <f>IF(AND(TBL_CIPDRFRESI_LOANPOOL[[#This Row],[QUAL_METHOD]]='$DB.LOOKUP'!$AD$4,TBL_CIPDRFRESI_LOANPOOL[[#This Row],[HUD_MFI_115]]&lt;&gt;""),TBL_CIPDRFRESI_LOANPOOL[[#This Row],[HUD_MFI_115]] / 12 * 0.3,"")</f>
        <v/>
      </c>
      <c r="Y125" s="112" t="str">
        <f>IF(AND(TBL_CIPDRFRESI_LOANPOOL[[#This Row],[QUAL_METHOD]]='$DB.LOOKUP'!$AD$4,TBL_CIPDRFRESI_LOANPOOL[[#This Row],[LOAN_ID]]&lt;&gt;""),COUNTIF(TBL_QUAL_RENTROLL_UNITS[RENTROLL_LOAN_ID_PROP_ADDR],TBL_CIPDRFRESI_LOANPOOL[[#This Row],[LOAN_ID_PROP_ADDR]]),"")</f>
        <v/>
      </c>
      <c r="Z125" s="113" t="str">
        <f>IF(AND(TBL_CIPDRFRESI_LOANPOOL[[#This Row],[LOAN_ID]]&lt;&gt;"",TBL_CIPDRFRESI_LOANPOOL[[#This Row],[QUAL_METHOD]]='$DB.LOOKUP'!$AD$4),COUNTIFS(TBL_QUAL_RENTROLL_UNITS[RENTROLL_LOAN_ID_PROP_ADDR],TBL_CIPDRFRESI_LOANPOOL[[#This Row],[LOAN_ID_PROP_ADDR]],TBL_QUAL_RENTROLL_UNITS[RENTROLL_QUALUNIT_FLAG],"Yes"),"")</f>
        <v/>
      </c>
      <c r="AA125" s="111" t="str">
        <f>IF(AND(TBL_CIPDRFRESI_LOANPOOL[[#This Row],[QUAL_MRA_UNITS_TOTL]]&gt;0,TBL_CIPDRFRESI_LOANPOOL[[#This Row],[QUAL_MRA_UNITS_TOTL]]&lt;&gt;""),TBL_CIPDRFRESI_LOANPOOL[[#This Row],[QUAL_MRA_UNITS_QUALIFIED]]/TBL_CIPDRFRESI_LOANPOOL[[#This Row],[QUAL_MRA_UNITS_TOTL]],"")</f>
        <v/>
      </c>
      <c r="AB125" s="137" t="str">
        <f>IF(TBL_CIPDRFRESI_LOANPOOL[[#This Row],[QUAL_METHOD]]='$DB.LOOKUP'!$AD$4,HYPERLINK("#QUAL_RENTROLL!TARGET_TOP","View/Edit"),"")</f>
        <v/>
      </c>
      <c r="AC125" s="136" t="str">
        <f>IF(AND(TBL_CIPDRFRESI_LOANPOOL[[#This Row],[QUAL_METHOD]]='$DB.LOOKUP'!$AD$5,TBL_CIPDRFRESI_LOANPOOL[[#This Row],[LOAN_ID]]&lt;&gt;""),COUNTIF(TBL_QUAL_INCOMELISTING_UNITS[INCOMELISTING_LOAN_ID_PROP_ADDR],TBL_CIPDRFRESI_LOANPOOL[[#This Row],[LOAN_ID_PROP_ADDR]]),"")</f>
        <v/>
      </c>
      <c r="AD12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5" s="111" t="str">
        <f>IF(AND(TBL_CIPDRFRESI_LOANPOOL[[#This Row],[QUAL_MIE_UNITS_TOTL]]&gt;0,TBL_CIPDRFRESI_LOANPOOL[[#This Row],[QUAL_MIE_UNITS_TOTL]]&lt;&gt;""),TBL_CIPDRFRESI_LOANPOOL[[#This Row],[QUAL_MIE_UNITS_QUALIFIED]]/TBL_CIPDRFRESI_LOANPOOL[[#This Row],[QUAL_MIE_UNITS_TOTL]],"")</f>
        <v/>
      </c>
      <c r="AF125" s="138" t="str">
        <f>IF(TBL_CIPDRFRESI_LOANPOOL[[#This Row],[QUAL_METHOD]]='$DB.LOOKUP'!$AD$5,HYPERLINK("#QUAL_INCOMELISTING!TARGET_TOP","View/Edit"),"")</f>
        <v/>
      </c>
      <c r="AG125" s="122"/>
      <c r="AH125" s="103"/>
      <c r="AI12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5" s="70" t="str">
        <f>IF(TBL_CIPDRFRESI_LOANPOOL[[#This Row],[LOAN_ID]] = "","",TBL_CIPDRFRESI_LOANPOOL[[#This Row],[LOAN_ID]]&amp;" ("&amp;IF(TBL_CIPDRFRESI_LOANPOOL[[#This Row],[PROP_ADDR_STREET]]="","Address Not Defined",TBL_CIPDRFRESI_LOANPOOL[[#This Row],[PROP_ADDR_STREET]])&amp;")")</f>
        <v/>
      </c>
      <c r="AL12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5" s="27" t="b">
        <f ca="1">IFERROR((IF(APP_CIP_DRFRESI_CERT_DATE&lt;&gt;"",APP_CIP_DRFRESI_CERT_DATE,TODAY())-TBL_CIPDRFRESI_LOANPOOL[[#This Row],[SETTLEMENT_DATE]])&lt;91,TRUE)</f>
        <v>1</v>
      </c>
      <c r="AN125" s="27" t="b">
        <f>COUNTIFS(TBL_CIPDRFRESI_LOANPOOL[LOAN_ID],TBL_CIPDRFRESI_LOANPOOL[[#This Row],[LOAN_ID]],TBL_CIPDRFRESI_LOANPOOL[QUAL_OO_INCOME_MFI_PCT],"&gt;1.15")=0</f>
        <v>1</v>
      </c>
      <c r="AO12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5" s="27" t="b">
        <f>COUNTIFS(TBL_CIPDRFRESI_LOANPOOL[LOAN_ID],TBL_CIPDRFRESI_LOANPOOL[[#This Row],[LOAN_ID]],TBL_CIPDRFRESI_LOANPOOL[QUAL_NIE_FFEIC_MFI_PCT],"&gt;1.15")=0</f>
        <v>1</v>
      </c>
      <c r="AR125" s="29">
        <f>IF(TBL_CIPDRFRESI_LOANPOOL[[#This Row],[MULTIPROP_REC_COUNT]]&lt;&gt;"",TBL_CIPDRFRESI_LOANPOOL[[#This Row],[LOAN_AMOUNT]]/TBL_CIPDRFRESI_LOANPOOL[[#This Row],[MULTIPROP_REC_COUNT]],TBL_CIPDRFRESI_LOANPOOL[[#This Row],[LOAN_AMOUNT]])</f>
        <v>0</v>
      </c>
      <c r="AS125" s="29" t="b">
        <f>TBL_CIPDRFRESI_LOANPOOL[[#This Row],[MULTIPROP_REC_COUNT]]&gt;1</f>
        <v>0</v>
      </c>
      <c r="AT125" s="36">
        <f>IF(TBL_CIPDRFRESI_LOANPOOL[[#This Row],[LOAN_ID]]&lt;&gt;"",COUNTIF(TBL_CIPDRFRESI_LOANPOOL[LOAN_ID],TBL_CIPDRFRESI_LOANPOOL[[#This Row],[LOAN_ID]]),1)</f>
        <v>1</v>
      </c>
      <c r="AU125" s="36">
        <f>IFERROR(MATCH(TBL_CIPDRFRESI_LOANPOOL[[#This Row],[QUAL_METHOD]],RANGE_LOOKUP_QUALMETHODS_CIP_RESIDRF,0),-1)</f>
        <v>-1</v>
      </c>
      <c r="AV12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6" spans="2:53" ht="26.25" customHeight="1" x14ac:dyDescent="0.25">
      <c r="B126" s="25" t="str">
        <f>IF(TBL_CIPDRFRESI_LOANPOOL[[#This Row],[RECORD_STARTED]],IF(TBL_CIPDRFRESI_LOANPOOL[[#This Row],[ERROR_COUNT]]&gt;0,-1,IF(TBL_CIPDRFRESI_LOANPOOL[[#This Row],[REQ_FIELDS_POPULATED]],1,0)),"")</f>
        <v/>
      </c>
      <c r="C126" s="36">
        <f>ROW()-ROW(TBL_CIPDRFRESI_LOANPOOL[[#Headers],[ROW_ID]])</f>
        <v>110</v>
      </c>
      <c r="D126" s="55"/>
      <c r="E126" s="56"/>
      <c r="F126" s="57"/>
      <c r="G126" s="58"/>
      <c r="H126" s="120"/>
      <c r="I126" s="116"/>
      <c r="J126" s="55"/>
      <c r="K126" s="61"/>
      <c r="L126" s="62"/>
      <c r="M126" s="124"/>
      <c r="N126" s="122"/>
      <c r="O126" s="127" t="str">
        <f>IF(TBL_CIPDRFRESI_LOANPOOL[[#This Row],[HUD_MFI]]&lt;&gt;"",TBL_CIPDRFRESI_LOANPOOL[[#This Row],[HUD_MFI]]*1.15,"")</f>
        <v/>
      </c>
      <c r="P126" s="126"/>
      <c r="Q126" s="105"/>
      <c r="R126" s="107"/>
      <c r="S126" s="108" t="str">
        <f>IF(TBL_CIPDRFRESI_LOANPOOL[[#This Row],[MBS_FLAG]]="Yes",SUMIF(TBL_CIPDRFRESI_LOANPOOL[MBS_POOL_ID],TBL_CIPDRFRESI_LOANPOOL[[#This Row],[MBS_POOL_ID]],TBL_CIPDRFRESI_LOANPOOL[LOAN_AMOUNT_ADDR_PORTION]),"")</f>
        <v/>
      </c>
      <c r="T12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6" s="131"/>
      <c r="V126" s="122"/>
      <c r="W126" s="135" t="str">
        <f>IF(AND(TBL_CIPDRFRESI_LOANPOOL[[#This Row],[QUAL_METHOD]]='$DB.LOOKUP'!$AD$3,TBL_CIPDRFRESI_LOANPOOL[[#This Row],[QUAL_OO_ANNUAL_INCOME]]&lt;&gt;"",TBL_CIPDRFRESI_LOANPOOL[[#This Row],[HUD_MFI]]&lt;&gt;""),TBL_CIPDRFRESI_LOANPOOL[[#This Row],[QUAL_OO_ANNUAL_INCOME]]/TBL_CIPDRFRESI_LOANPOOL[[#This Row],[HUD_MFI]],"")</f>
        <v/>
      </c>
      <c r="X126" s="133" t="str">
        <f>IF(AND(TBL_CIPDRFRESI_LOANPOOL[[#This Row],[QUAL_METHOD]]='$DB.LOOKUP'!$AD$4,TBL_CIPDRFRESI_LOANPOOL[[#This Row],[HUD_MFI_115]]&lt;&gt;""),TBL_CIPDRFRESI_LOANPOOL[[#This Row],[HUD_MFI_115]] / 12 * 0.3,"")</f>
        <v/>
      </c>
      <c r="Y126" s="112" t="str">
        <f>IF(AND(TBL_CIPDRFRESI_LOANPOOL[[#This Row],[QUAL_METHOD]]='$DB.LOOKUP'!$AD$4,TBL_CIPDRFRESI_LOANPOOL[[#This Row],[LOAN_ID]]&lt;&gt;""),COUNTIF(TBL_QUAL_RENTROLL_UNITS[RENTROLL_LOAN_ID_PROP_ADDR],TBL_CIPDRFRESI_LOANPOOL[[#This Row],[LOAN_ID_PROP_ADDR]]),"")</f>
        <v/>
      </c>
      <c r="Z126" s="113" t="str">
        <f>IF(AND(TBL_CIPDRFRESI_LOANPOOL[[#This Row],[LOAN_ID]]&lt;&gt;"",TBL_CIPDRFRESI_LOANPOOL[[#This Row],[QUAL_METHOD]]='$DB.LOOKUP'!$AD$4),COUNTIFS(TBL_QUAL_RENTROLL_UNITS[RENTROLL_LOAN_ID_PROP_ADDR],TBL_CIPDRFRESI_LOANPOOL[[#This Row],[LOAN_ID_PROP_ADDR]],TBL_QUAL_RENTROLL_UNITS[RENTROLL_QUALUNIT_FLAG],"Yes"),"")</f>
        <v/>
      </c>
      <c r="AA126" s="111" t="str">
        <f>IF(AND(TBL_CIPDRFRESI_LOANPOOL[[#This Row],[QUAL_MRA_UNITS_TOTL]]&gt;0,TBL_CIPDRFRESI_LOANPOOL[[#This Row],[QUAL_MRA_UNITS_TOTL]]&lt;&gt;""),TBL_CIPDRFRESI_LOANPOOL[[#This Row],[QUAL_MRA_UNITS_QUALIFIED]]/TBL_CIPDRFRESI_LOANPOOL[[#This Row],[QUAL_MRA_UNITS_TOTL]],"")</f>
        <v/>
      </c>
      <c r="AB126" s="137" t="str">
        <f>IF(TBL_CIPDRFRESI_LOANPOOL[[#This Row],[QUAL_METHOD]]='$DB.LOOKUP'!$AD$4,HYPERLINK("#QUAL_RENTROLL!TARGET_TOP","View/Edit"),"")</f>
        <v/>
      </c>
      <c r="AC126" s="136" t="str">
        <f>IF(AND(TBL_CIPDRFRESI_LOANPOOL[[#This Row],[QUAL_METHOD]]='$DB.LOOKUP'!$AD$5,TBL_CIPDRFRESI_LOANPOOL[[#This Row],[LOAN_ID]]&lt;&gt;""),COUNTIF(TBL_QUAL_INCOMELISTING_UNITS[INCOMELISTING_LOAN_ID_PROP_ADDR],TBL_CIPDRFRESI_LOANPOOL[[#This Row],[LOAN_ID_PROP_ADDR]]),"")</f>
        <v/>
      </c>
      <c r="AD12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6" s="111" t="str">
        <f>IF(AND(TBL_CIPDRFRESI_LOANPOOL[[#This Row],[QUAL_MIE_UNITS_TOTL]]&gt;0,TBL_CIPDRFRESI_LOANPOOL[[#This Row],[QUAL_MIE_UNITS_TOTL]]&lt;&gt;""),TBL_CIPDRFRESI_LOANPOOL[[#This Row],[QUAL_MIE_UNITS_QUALIFIED]]/TBL_CIPDRFRESI_LOANPOOL[[#This Row],[QUAL_MIE_UNITS_TOTL]],"")</f>
        <v/>
      </c>
      <c r="AF126" s="138" t="str">
        <f>IF(TBL_CIPDRFRESI_LOANPOOL[[#This Row],[QUAL_METHOD]]='$DB.LOOKUP'!$AD$5,HYPERLINK("#QUAL_INCOMELISTING!TARGET_TOP","View/Edit"),"")</f>
        <v/>
      </c>
      <c r="AG126" s="122"/>
      <c r="AH126" s="103"/>
      <c r="AI12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6" s="70" t="str">
        <f>IF(TBL_CIPDRFRESI_LOANPOOL[[#This Row],[LOAN_ID]] = "","",TBL_CIPDRFRESI_LOANPOOL[[#This Row],[LOAN_ID]]&amp;" ("&amp;IF(TBL_CIPDRFRESI_LOANPOOL[[#This Row],[PROP_ADDR_STREET]]="","Address Not Defined",TBL_CIPDRFRESI_LOANPOOL[[#This Row],[PROP_ADDR_STREET]])&amp;")")</f>
        <v/>
      </c>
      <c r="AL12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6" s="27" t="b">
        <f ca="1">IFERROR((IF(APP_CIP_DRFRESI_CERT_DATE&lt;&gt;"",APP_CIP_DRFRESI_CERT_DATE,TODAY())-TBL_CIPDRFRESI_LOANPOOL[[#This Row],[SETTLEMENT_DATE]])&lt;91,TRUE)</f>
        <v>1</v>
      </c>
      <c r="AN126" s="27" t="b">
        <f>COUNTIFS(TBL_CIPDRFRESI_LOANPOOL[LOAN_ID],TBL_CIPDRFRESI_LOANPOOL[[#This Row],[LOAN_ID]],TBL_CIPDRFRESI_LOANPOOL[QUAL_OO_INCOME_MFI_PCT],"&gt;1.15")=0</f>
        <v>1</v>
      </c>
      <c r="AO12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6" s="27" t="b">
        <f>COUNTIFS(TBL_CIPDRFRESI_LOANPOOL[LOAN_ID],TBL_CIPDRFRESI_LOANPOOL[[#This Row],[LOAN_ID]],TBL_CIPDRFRESI_LOANPOOL[QUAL_NIE_FFEIC_MFI_PCT],"&gt;1.15")=0</f>
        <v>1</v>
      </c>
      <c r="AR126" s="29">
        <f>IF(TBL_CIPDRFRESI_LOANPOOL[[#This Row],[MULTIPROP_REC_COUNT]]&lt;&gt;"",TBL_CIPDRFRESI_LOANPOOL[[#This Row],[LOAN_AMOUNT]]/TBL_CIPDRFRESI_LOANPOOL[[#This Row],[MULTIPROP_REC_COUNT]],TBL_CIPDRFRESI_LOANPOOL[[#This Row],[LOAN_AMOUNT]])</f>
        <v>0</v>
      </c>
      <c r="AS126" s="29" t="b">
        <f>TBL_CIPDRFRESI_LOANPOOL[[#This Row],[MULTIPROP_REC_COUNT]]&gt;1</f>
        <v>0</v>
      </c>
      <c r="AT126" s="36">
        <f>IF(TBL_CIPDRFRESI_LOANPOOL[[#This Row],[LOAN_ID]]&lt;&gt;"",COUNTIF(TBL_CIPDRFRESI_LOANPOOL[LOAN_ID],TBL_CIPDRFRESI_LOANPOOL[[#This Row],[LOAN_ID]]),1)</f>
        <v>1</v>
      </c>
      <c r="AU126" s="36">
        <f>IFERROR(MATCH(TBL_CIPDRFRESI_LOANPOOL[[#This Row],[QUAL_METHOD]],RANGE_LOOKUP_QUALMETHODS_CIP_RESIDRF,0),-1)</f>
        <v>-1</v>
      </c>
      <c r="AV12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7" spans="2:53" ht="26.25" customHeight="1" x14ac:dyDescent="0.25">
      <c r="B127" s="25" t="str">
        <f>IF(TBL_CIPDRFRESI_LOANPOOL[[#This Row],[RECORD_STARTED]],IF(TBL_CIPDRFRESI_LOANPOOL[[#This Row],[ERROR_COUNT]]&gt;0,-1,IF(TBL_CIPDRFRESI_LOANPOOL[[#This Row],[REQ_FIELDS_POPULATED]],1,0)),"")</f>
        <v/>
      </c>
      <c r="C127" s="36">
        <f>ROW()-ROW(TBL_CIPDRFRESI_LOANPOOL[[#Headers],[ROW_ID]])</f>
        <v>111</v>
      </c>
      <c r="D127" s="55"/>
      <c r="E127" s="56"/>
      <c r="F127" s="57"/>
      <c r="G127" s="58"/>
      <c r="H127" s="120"/>
      <c r="I127" s="116"/>
      <c r="J127" s="55"/>
      <c r="K127" s="61"/>
      <c r="L127" s="62"/>
      <c r="M127" s="124"/>
      <c r="N127" s="122"/>
      <c r="O127" s="127" t="str">
        <f>IF(TBL_CIPDRFRESI_LOANPOOL[[#This Row],[HUD_MFI]]&lt;&gt;"",TBL_CIPDRFRESI_LOANPOOL[[#This Row],[HUD_MFI]]*1.15,"")</f>
        <v/>
      </c>
      <c r="P127" s="126"/>
      <c r="Q127" s="105"/>
      <c r="R127" s="107"/>
      <c r="S127" s="108" t="str">
        <f>IF(TBL_CIPDRFRESI_LOANPOOL[[#This Row],[MBS_FLAG]]="Yes",SUMIF(TBL_CIPDRFRESI_LOANPOOL[MBS_POOL_ID],TBL_CIPDRFRESI_LOANPOOL[[#This Row],[MBS_POOL_ID]],TBL_CIPDRFRESI_LOANPOOL[LOAN_AMOUNT_ADDR_PORTION]),"")</f>
        <v/>
      </c>
      <c r="T12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7" s="131"/>
      <c r="V127" s="122"/>
      <c r="W127" s="135" t="str">
        <f>IF(AND(TBL_CIPDRFRESI_LOANPOOL[[#This Row],[QUAL_METHOD]]='$DB.LOOKUP'!$AD$3,TBL_CIPDRFRESI_LOANPOOL[[#This Row],[QUAL_OO_ANNUAL_INCOME]]&lt;&gt;"",TBL_CIPDRFRESI_LOANPOOL[[#This Row],[HUD_MFI]]&lt;&gt;""),TBL_CIPDRFRESI_LOANPOOL[[#This Row],[QUAL_OO_ANNUAL_INCOME]]/TBL_CIPDRFRESI_LOANPOOL[[#This Row],[HUD_MFI]],"")</f>
        <v/>
      </c>
      <c r="X127" s="133" t="str">
        <f>IF(AND(TBL_CIPDRFRESI_LOANPOOL[[#This Row],[QUAL_METHOD]]='$DB.LOOKUP'!$AD$4,TBL_CIPDRFRESI_LOANPOOL[[#This Row],[HUD_MFI_115]]&lt;&gt;""),TBL_CIPDRFRESI_LOANPOOL[[#This Row],[HUD_MFI_115]] / 12 * 0.3,"")</f>
        <v/>
      </c>
      <c r="Y127" s="112" t="str">
        <f>IF(AND(TBL_CIPDRFRESI_LOANPOOL[[#This Row],[QUAL_METHOD]]='$DB.LOOKUP'!$AD$4,TBL_CIPDRFRESI_LOANPOOL[[#This Row],[LOAN_ID]]&lt;&gt;""),COUNTIF(TBL_QUAL_RENTROLL_UNITS[RENTROLL_LOAN_ID_PROP_ADDR],TBL_CIPDRFRESI_LOANPOOL[[#This Row],[LOAN_ID_PROP_ADDR]]),"")</f>
        <v/>
      </c>
      <c r="Z127" s="113" t="str">
        <f>IF(AND(TBL_CIPDRFRESI_LOANPOOL[[#This Row],[LOAN_ID]]&lt;&gt;"",TBL_CIPDRFRESI_LOANPOOL[[#This Row],[QUAL_METHOD]]='$DB.LOOKUP'!$AD$4),COUNTIFS(TBL_QUAL_RENTROLL_UNITS[RENTROLL_LOAN_ID_PROP_ADDR],TBL_CIPDRFRESI_LOANPOOL[[#This Row],[LOAN_ID_PROP_ADDR]],TBL_QUAL_RENTROLL_UNITS[RENTROLL_QUALUNIT_FLAG],"Yes"),"")</f>
        <v/>
      </c>
      <c r="AA127" s="111" t="str">
        <f>IF(AND(TBL_CIPDRFRESI_LOANPOOL[[#This Row],[QUAL_MRA_UNITS_TOTL]]&gt;0,TBL_CIPDRFRESI_LOANPOOL[[#This Row],[QUAL_MRA_UNITS_TOTL]]&lt;&gt;""),TBL_CIPDRFRESI_LOANPOOL[[#This Row],[QUAL_MRA_UNITS_QUALIFIED]]/TBL_CIPDRFRESI_LOANPOOL[[#This Row],[QUAL_MRA_UNITS_TOTL]],"")</f>
        <v/>
      </c>
      <c r="AB127" s="137" t="str">
        <f>IF(TBL_CIPDRFRESI_LOANPOOL[[#This Row],[QUAL_METHOD]]='$DB.LOOKUP'!$AD$4,HYPERLINK("#QUAL_RENTROLL!TARGET_TOP","View/Edit"),"")</f>
        <v/>
      </c>
      <c r="AC127" s="136" t="str">
        <f>IF(AND(TBL_CIPDRFRESI_LOANPOOL[[#This Row],[QUAL_METHOD]]='$DB.LOOKUP'!$AD$5,TBL_CIPDRFRESI_LOANPOOL[[#This Row],[LOAN_ID]]&lt;&gt;""),COUNTIF(TBL_QUAL_INCOMELISTING_UNITS[INCOMELISTING_LOAN_ID_PROP_ADDR],TBL_CIPDRFRESI_LOANPOOL[[#This Row],[LOAN_ID_PROP_ADDR]]),"")</f>
        <v/>
      </c>
      <c r="AD12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7" s="111" t="str">
        <f>IF(AND(TBL_CIPDRFRESI_LOANPOOL[[#This Row],[QUAL_MIE_UNITS_TOTL]]&gt;0,TBL_CIPDRFRESI_LOANPOOL[[#This Row],[QUAL_MIE_UNITS_TOTL]]&lt;&gt;""),TBL_CIPDRFRESI_LOANPOOL[[#This Row],[QUAL_MIE_UNITS_QUALIFIED]]/TBL_CIPDRFRESI_LOANPOOL[[#This Row],[QUAL_MIE_UNITS_TOTL]],"")</f>
        <v/>
      </c>
      <c r="AF127" s="138" t="str">
        <f>IF(TBL_CIPDRFRESI_LOANPOOL[[#This Row],[QUAL_METHOD]]='$DB.LOOKUP'!$AD$5,HYPERLINK("#QUAL_INCOMELISTING!TARGET_TOP","View/Edit"),"")</f>
        <v/>
      </c>
      <c r="AG127" s="122"/>
      <c r="AH127" s="103"/>
      <c r="AI12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7" s="70" t="str">
        <f>IF(TBL_CIPDRFRESI_LOANPOOL[[#This Row],[LOAN_ID]] = "","",TBL_CIPDRFRESI_LOANPOOL[[#This Row],[LOAN_ID]]&amp;" ("&amp;IF(TBL_CIPDRFRESI_LOANPOOL[[#This Row],[PROP_ADDR_STREET]]="","Address Not Defined",TBL_CIPDRFRESI_LOANPOOL[[#This Row],[PROP_ADDR_STREET]])&amp;")")</f>
        <v/>
      </c>
      <c r="AL12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7" s="27" t="b">
        <f ca="1">IFERROR((IF(APP_CIP_DRFRESI_CERT_DATE&lt;&gt;"",APP_CIP_DRFRESI_CERT_DATE,TODAY())-TBL_CIPDRFRESI_LOANPOOL[[#This Row],[SETTLEMENT_DATE]])&lt;91,TRUE)</f>
        <v>1</v>
      </c>
      <c r="AN127" s="27" t="b">
        <f>COUNTIFS(TBL_CIPDRFRESI_LOANPOOL[LOAN_ID],TBL_CIPDRFRESI_LOANPOOL[[#This Row],[LOAN_ID]],TBL_CIPDRFRESI_LOANPOOL[QUAL_OO_INCOME_MFI_PCT],"&gt;1.15")=0</f>
        <v>1</v>
      </c>
      <c r="AO12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7" s="27" t="b">
        <f>COUNTIFS(TBL_CIPDRFRESI_LOANPOOL[LOAN_ID],TBL_CIPDRFRESI_LOANPOOL[[#This Row],[LOAN_ID]],TBL_CIPDRFRESI_LOANPOOL[QUAL_NIE_FFEIC_MFI_PCT],"&gt;1.15")=0</f>
        <v>1</v>
      </c>
      <c r="AR127" s="29">
        <f>IF(TBL_CIPDRFRESI_LOANPOOL[[#This Row],[MULTIPROP_REC_COUNT]]&lt;&gt;"",TBL_CIPDRFRESI_LOANPOOL[[#This Row],[LOAN_AMOUNT]]/TBL_CIPDRFRESI_LOANPOOL[[#This Row],[MULTIPROP_REC_COUNT]],TBL_CIPDRFRESI_LOANPOOL[[#This Row],[LOAN_AMOUNT]])</f>
        <v>0</v>
      </c>
      <c r="AS127" s="29" t="b">
        <f>TBL_CIPDRFRESI_LOANPOOL[[#This Row],[MULTIPROP_REC_COUNT]]&gt;1</f>
        <v>0</v>
      </c>
      <c r="AT127" s="36">
        <f>IF(TBL_CIPDRFRESI_LOANPOOL[[#This Row],[LOAN_ID]]&lt;&gt;"",COUNTIF(TBL_CIPDRFRESI_LOANPOOL[LOAN_ID],TBL_CIPDRFRESI_LOANPOOL[[#This Row],[LOAN_ID]]),1)</f>
        <v>1</v>
      </c>
      <c r="AU127" s="36">
        <f>IFERROR(MATCH(TBL_CIPDRFRESI_LOANPOOL[[#This Row],[QUAL_METHOD]],RANGE_LOOKUP_QUALMETHODS_CIP_RESIDRF,0),-1)</f>
        <v>-1</v>
      </c>
      <c r="AV12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8" spans="2:53" ht="26.25" customHeight="1" x14ac:dyDescent="0.25">
      <c r="B128" s="25" t="str">
        <f>IF(TBL_CIPDRFRESI_LOANPOOL[[#This Row],[RECORD_STARTED]],IF(TBL_CIPDRFRESI_LOANPOOL[[#This Row],[ERROR_COUNT]]&gt;0,-1,IF(TBL_CIPDRFRESI_LOANPOOL[[#This Row],[REQ_FIELDS_POPULATED]],1,0)),"")</f>
        <v/>
      </c>
      <c r="C128" s="36">
        <f>ROW()-ROW(TBL_CIPDRFRESI_LOANPOOL[[#Headers],[ROW_ID]])</f>
        <v>112</v>
      </c>
      <c r="D128" s="55"/>
      <c r="E128" s="56"/>
      <c r="F128" s="57"/>
      <c r="G128" s="58"/>
      <c r="H128" s="120"/>
      <c r="I128" s="116"/>
      <c r="J128" s="55"/>
      <c r="K128" s="61"/>
      <c r="L128" s="62"/>
      <c r="M128" s="124"/>
      <c r="N128" s="122"/>
      <c r="O128" s="127" t="str">
        <f>IF(TBL_CIPDRFRESI_LOANPOOL[[#This Row],[HUD_MFI]]&lt;&gt;"",TBL_CIPDRFRESI_LOANPOOL[[#This Row],[HUD_MFI]]*1.15,"")</f>
        <v/>
      </c>
      <c r="P128" s="126"/>
      <c r="Q128" s="105"/>
      <c r="R128" s="107"/>
      <c r="S128" s="108" t="str">
        <f>IF(TBL_CIPDRFRESI_LOANPOOL[[#This Row],[MBS_FLAG]]="Yes",SUMIF(TBL_CIPDRFRESI_LOANPOOL[MBS_POOL_ID],TBL_CIPDRFRESI_LOANPOOL[[#This Row],[MBS_POOL_ID]],TBL_CIPDRFRESI_LOANPOOL[LOAN_AMOUNT_ADDR_PORTION]),"")</f>
        <v/>
      </c>
      <c r="T12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8" s="131"/>
      <c r="V128" s="122"/>
      <c r="W128" s="135" t="str">
        <f>IF(AND(TBL_CIPDRFRESI_LOANPOOL[[#This Row],[QUAL_METHOD]]='$DB.LOOKUP'!$AD$3,TBL_CIPDRFRESI_LOANPOOL[[#This Row],[QUAL_OO_ANNUAL_INCOME]]&lt;&gt;"",TBL_CIPDRFRESI_LOANPOOL[[#This Row],[HUD_MFI]]&lt;&gt;""),TBL_CIPDRFRESI_LOANPOOL[[#This Row],[QUAL_OO_ANNUAL_INCOME]]/TBL_CIPDRFRESI_LOANPOOL[[#This Row],[HUD_MFI]],"")</f>
        <v/>
      </c>
      <c r="X128" s="133" t="str">
        <f>IF(AND(TBL_CIPDRFRESI_LOANPOOL[[#This Row],[QUAL_METHOD]]='$DB.LOOKUP'!$AD$4,TBL_CIPDRFRESI_LOANPOOL[[#This Row],[HUD_MFI_115]]&lt;&gt;""),TBL_CIPDRFRESI_LOANPOOL[[#This Row],[HUD_MFI_115]] / 12 * 0.3,"")</f>
        <v/>
      </c>
      <c r="Y128" s="112" t="str">
        <f>IF(AND(TBL_CIPDRFRESI_LOANPOOL[[#This Row],[QUAL_METHOD]]='$DB.LOOKUP'!$AD$4,TBL_CIPDRFRESI_LOANPOOL[[#This Row],[LOAN_ID]]&lt;&gt;""),COUNTIF(TBL_QUAL_RENTROLL_UNITS[RENTROLL_LOAN_ID_PROP_ADDR],TBL_CIPDRFRESI_LOANPOOL[[#This Row],[LOAN_ID_PROP_ADDR]]),"")</f>
        <v/>
      </c>
      <c r="Z128" s="113" t="str">
        <f>IF(AND(TBL_CIPDRFRESI_LOANPOOL[[#This Row],[LOAN_ID]]&lt;&gt;"",TBL_CIPDRFRESI_LOANPOOL[[#This Row],[QUAL_METHOD]]='$DB.LOOKUP'!$AD$4),COUNTIFS(TBL_QUAL_RENTROLL_UNITS[RENTROLL_LOAN_ID_PROP_ADDR],TBL_CIPDRFRESI_LOANPOOL[[#This Row],[LOAN_ID_PROP_ADDR]],TBL_QUAL_RENTROLL_UNITS[RENTROLL_QUALUNIT_FLAG],"Yes"),"")</f>
        <v/>
      </c>
      <c r="AA128" s="111" t="str">
        <f>IF(AND(TBL_CIPDRFRESI_LOANPOOL[[#This Row],[QUAL_MRA_UNITS_TOTL]]&gt;0,TBL_CIPDRFRESI_LOANPOOL[[#This Row],[QUAL_MRA_UNITS_TOTL]]&lt;&gt;""),TBL_CIPDRFRESI_LOANPOOL[[#This Row],[QUAL_MRA_UNITS_QUALIFIED]]/TBL_CIPDRFRESI_LOANPOOL[[#This Row],[QUAL_MRA_UNITS_TOTL]],"")</f>
        <v/>
      </c>
      <c r="AB128" s="137" t="str">
        <f>IF(TBL_CIPDRFRESI_LOANPOOL[[#This Row],[QUAL_METHOD]]='$DB.LOOKUP'!$AD$4,HYPERLINK("#QUAL_RENTROLL!TARGET_TOP","View/Edit"),"")</f>
        <v/>
      </c>
      <c r="AC128" s="136" t="str">
        <f>IF(AND(TBL_CIPDRFRESI_LOANPOOL[[#This Row],[QUAL_METHOD]]='$DB.LOOKUP'!$AD$5,TBL_CIPDRFRESI_LOANPOOL[[#This Row],[LOAN_ID]]&lt;&gt;""),COUNTIF(TBL_QUAL_INCOMELISTING_UNITS[INCOMELISTING_LOAN_ID_PROP_ADDR],TBL_CIPDRFRESI_LOANPOOL[[#This Row],[LOAN_ID_PROP_ADDR]]),"")</f>
        <v/>
      </c>
      <c r="AD12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8" s="111" t="str">
        <f>IF(AND(TBL_CIPDRFRESI_LOANPOOL[[#This Row],[QUAL_MIE_UNITS_TOTL]]&gt;0,TBL_CIPDRFRESI_LOANPOOL[[#This Row],[QUAL_MIE_UNITS_TOTL]]&lt;&gt;""),TBL_CIPDRFRESI_LOANPOOL[[#This Row],[QUAL_MIE_UNITS_QUALIFIED]]/TBL_CIPDRFRESI_LOANPOOL[[#This Row],[QUAL_MIE_UNITS_TOTL]],"")</f>
        <v/>
      </c>
      <c r="AF128" s="138" t="str">
        <f>IF(TBL_CIPDRFRESI_LOANPOOL[[#This Row],[QUAL_METHOD]]='$DB.LOOKUP'!$AD$5,HYPERLINK("#QUAL_INCOMELISTING!TARGET_TOP","View/Edit"),"")</f>
        <v/>
      </c>
      <c r="AG128" s="122"/>
      <c r="AH128" s="103"/>
      <c r="AI12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8" s="70" t="str">
        <f>IF(TBL_CIPDRFRESI_LOANPOOL[[#This Row],[LOAN_ID]] = "","",TBL_CIPDRFRESI_LOANPOOL[[#This Row],[LOAN_ID]]&amp;" ("&amp;IF(TBL_CIPDRFRESI_LOANPOOL[[#This Row],[PROP_ADDR_STREET]]="","Address Not Defined",TBL_CIPDRFRESI_LOANPOOL[[#This Row],[PROP_ADDR_STREET]])&amp;")")</f>
        <v/>
      </c>
      <c r="AL12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8" s="27" t="b">
        <f ca="1">IFERROR((IF(APP_CIP_DRFRESI_CERT_DATE&lt;&gt;"",APP_CIP_DRFRESI_CERT_DATE,TODAY())-TBL_CIPDRFRESI_LOANPOOL[[#This Row],[SETTLEMENT_DATE]])&lt;91,TRUE)</f>
        <v>1</v>
      </c>
      <c r="AN128" s="27" t="b">
        <f>COUNTIFS(TBL_CIPDRFRESI_LOANPOOL[LOAN_ID],TBL_CIPDRFRESI_LOANPOOL[[#This Row],[LOAN_ID]],TBL_CIPDRFRESI_LOANPOOL[QUAL_OO_INCOME_MFI_PCT],"&gt;1.15")=0</f>
        <v>1</v>
      </c>
      <c r="AO12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8" s="27" t="b">
        <f>COUNTIFS(TBL_CIPDRFRESI_LOANPOOL[LOAN_ID],TBL_CIPDRFRESI_LOANPOOL[[#This Row],[LOAN_ID]],TBL_CIPDRFRESI_LOANPOOL[QUAL_NIE_FFEIC_MFI_PCT],"&gt;1.15")=0</f>
        <v>1</v>
      </c>
      <c r="AR128" s="29">
        <f>IF(TBL_CIPDRFRESI_LOANPOOL[[#This Row],[MULTIPROP_REC_COUNT]]&lt;&gt;"",TBL_CIPDRFRESI_LOANPOOL[[#This Row],[LOAN_AMOUNT]]/TBL_CIPDRFRESI_LOANPOOL[[#This Row],[MULTIPROP_REC_COUNT]],TBL_CIPDRFRESI_LOANPOOL[[#This Row],[LOAN_AMOUNT]])</f>
        <v>0</v>
      </c>
      <c r="AS128" s="29" t="b">
        <f>TBL_CIPDRFRESI_LOANPOOL[[#This Row],[MULTIPROP_REC_COUNT]]&gt;1</f>
        <v>0</v>
      </c>
      <c r="AT128" s="36">
        <f>IF(TBL_CIPDRFRESI_LOANPOOL[[#This Row],[LOAN_ID]]&lt;&gt;"",COUNTIF(TBL_CIPDRFRESI_LOANPOOL[LOAN_ID],TBL_CIPDRFRESI_LOANPOOL[[#This Row],[LOAN_ID]]),1)</f>
        <v>1</v>
      </c>
      <c r="AU128" s="36">
        <f>IFERROR(MATCH(TBL_CIPDRFRESI_LOANPOOL[[#This Row],[QUAL_METHOD]],RANGE_LOOKUP_QUALMETHODS_CIP_RESIDRF,0),-1)</f>
        <v>-1</v>
      </c>
      <c r="AV12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9" spans="2:53" ht="26.25" customHeight="1" x14ac:dyDescent="0.25">
      <c r="B129" s="25" t="str">
        <f>IF(TBL_CIPDRFRESI_LOANPOOL[[#This Row],[RECORD_STARTED]],IF(TBL_CIPDRFRESI_LOANPOOL[[#This Row],[ERROR_COUNT]]&gt;0,-1,IF(TBL_CIPDRFRESI_LOANPOOL[[#This Row],[REQ_FIELDS_POPULATED]],1,0)),"")</f>
        <v/>
      </c>
      <c r="C129" s="36">
        <f>ROW()-ROW(TBL_CIPDRFRESI_LOANPOOL[[#Headers],[ROW_ID]])</f>
        <v>113</v>
      </c>
      <c r="D129" s="55"/>
      <c r="E129" s="56"/>
      <c r="F129" s="57"/>
      <c r="G129" s="58"/>
      <c r="H129" s="120"/>
      <c r="I129" s="116"/>
      <c r="J129" s="55"/>
      <c r="K129" s="61"/>
      <c r="L129" s="62"/>
      <c r="M129" s="124"/>
      <c r="N129" s="122"/>
      <c r="O129" s="127" t="str">
        <f>IF(TBL_CIPDRFRESI_LOANPOOL[[#This Row],[HUD_MFI]]&lt;&gt;"",TBL_CIPDRFRESI_LOANPOOL[[#This Row],[HUD_MFI]]*1.15,"")</f>
        <v/>
      </c>
      <c r="P129" s="126"/>
      <c r="Q129" s="105"/>
      <c r="R129" s="107"/>
      <c r="S129" s="108" t="str">
        <f>IF(TBL_CIPDRFRESI_LOANPOOL[[#This Row],[MBS_FLAG]]="Yes",SUMIF(TBL_CIPDRFRESI_LOANPOOL[MBS_POOL_ID],TBL_CIPDRFRESI_LOANPOOL[[#This Row],[MBS_POOL_ID]],TBL_CIPDRFRESI_LOANPOOL[LOAN_AMOUNT_ADDR_PORTION]),"")</f>
        <v/>
      </c>
      <c r="T12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9" s="131"/>
      <c r="V129" s="122"/>
      <c r="W129" s="135" t="str">
        <f>IF(AND(TBL_CIPDRFRESI_LOANPOOL[[#This Row],[QUAL_METHOD]]='$DB.LOOKUP'!$AD$3,TBL_CIPDRFRESI_LOANPOOL[[#This Row],[QUAL_OO_ANNUAL_INCOME]]&lt;&gt;"",TBL_CIPDRFRESI_LOANPOOL[[#This Row],[HUD_MFI]]&lt;&gt;""),TBL_CIPDRFRESI_LOANPOOL[[#This Row],[QUAL_OO_ANNUAL_INCOME]]/TBL_CIPDRFRESI_LOANPOOL[[#This Row],[HUD_MFI]],"")</f>
        <v/>
      </c>
      <c r="X129" s="133" t="str">
        <f>IF(AND(TBL_CIPDRFRESI_LOANPOOL[[#This Row],[QUAL_METHOD]]='$DB.LOOKUP'!$AD$4,TBL_CIPDRFRESI_LOANPOOL[[#This Row],[HUD_MFI_115]]&lt;&gt;""),TBL_CIPDRFRESI_LOANPOOL[[#This Row],[HUD_MFI_115]] / 12 * 0.3,"")</f>
        <v/>
      </c>
      <c r="Y129" s="112" t="str">
        <f>IF(AND(TBL_CIPDRFRESI_LOANPOOL[[#This Row],[QUAL_METHOD]]='$DB.LOOKUP'!$AD$4,TBL_CIPDRFRESI_LOANPOOL[[#This Row],[LOAN_ID]]&lt;&gt;""),COUNTIF(TBL_QUAL_RENTROLL_UNITS[RENTROLL_LOAN_ID_PROP_ADDR],TBL_CIPDRFRESI_LOANPOOL[[#This Row],[LOAN_ID_PROP_ADDR]]),"")</f>
        <v/>
      </c>
      <c r="Z129" s="113" t="str">
        <f>IF(AND(TBL_CIPDRFRESI_LOANPOOL[[#This Row],[LOAN_ID]]&lt;&gt;"",TBL_CIPDRFRESI_LOANPOOL[[#This Row],[QUAL_METHOD]]='$DB.LOOKUP'!$AD$4),COUNTIFS(TBL_QUAL_RENTROLL_UNITS[RENTROLL_LOAN_ID_PROP_ADDR],TBL_CIPDRFRESI_LOANPOOL[[#This Row],[LOAN_ID_PROP_ADDR]],TBL_QUAL_RENTROLL_UNITS[RENTROLL_QUALUNIT_FLAG],"Yes"),"")</f>
        <v/>
      </c>
      <c r="AA129" s="111" t="str">
        <f>IF(AND(TBL_CIPDRFRESI_LOANPOOL[[#This Row],[QUAL_MRA_UNITS_TOTL]]&gt;0,TBL_CIPDRFRESI_LOANPOOL[[#This Row],[QUAL_MRA_UNITS_TOTL]]&lt;&gt;""),TBL_CIPDRFRESI_LOANPOOL[[#This Row],[QUAL_MRA_UNITS_QUALIFIED]]/TBL_CIPDRFRESI_LOANPOOL[[#This Row],[QUAL_MRA_UNITS_TOTL]],"")</f>
        <v/>
      </c>
      <c r="AB129" s="137" t="str">
        <f>IF(TBL_CIPDRFRESI_LOANPOOL[[#This Row],[QUAL_METHOD]]='$DB.LOOKUP'!$AD$4,HYPERLINK("#QUAL_RENTROLL!TARGET_TOP","View/Edit"),"")</f>
        <v/>
      </c>
      <c r="AC129" s="136" t="str">
        <f>IF(AND(TBL_CIPDRFRESI_LOANPOOL[[#This Row],[QUAL_METHOD]]='$DB.LOOKUP'!$AD$5,TBL_CIPDRFRESI_LOANPOOL[[#This Row],[LOAN_ID]]&lt;&gt;""),COUNTIF(TBL_QUAL_INCOMELISTING_UNITS[INCOMELISTING_LOAN_ID_PROP_ADDR],TBL_CIPDRFRESI_LOANPOOL[[#This Row],[LOAN_ID_PROP_ADDR]]),"")</f>
        <v/>
      </c>
      <c r="AD12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9" s="111" t="str">
        <f>IF(AND(TBL_CIPDRFRESI_LOANPOOL[[#This Row],[QUAL_MIE_UNITS_TOTL]]&gt;0,TBL_CIPDRFRESI_LOANPOOL[[#This Row],[QUAL_MIE_UNITS_TOTL]]&lt;&gt;""),TBL_CIPDRFRESI_LOANPOOL[[#This Row],[QUAL_MIE_UNITS_QUALIFIED]]/TBL_CIPDRFRESI_LOANPOOL[[#This Row],[QUAL_MIE_UNITS_TOTL]],"")</f>
        <v/>
      </c>
      <c r="AF129" s="138" t="str">
        <f>IF(TBL_CIPDRFRESI_LOANPOOL[[#This Row],[QUAL_METHOD]]='$DB.LOOKUP'!$AD$5,HYPERLINK("#QUAL_INCOMELISTING!TARGET_TOP","View/Edit"),"")</f>
        <v/>
      </c>
      <c r="AG129" s="122"/>
      <c r="AH129" s="103"/>
      <c r="AI12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9" s="70" t="str">
        <f>IF(TBL_CIPDRFRESI_LOANPOOL[[#This Row],[LOAN_ID]] = "","",TBL_CIPDRFRESI_LOANPOOL[[#This Row],[LOAN_ID]]&amp;" ("&amp;IF(TBL_CIPDRFRESI_LOANPOOL[[#This Row],[PROP_ADDR_STREET]]="","Address Not Defined",TBL_CIPDRFRESI_LOANPOOL[[#This Row],[PROP_ADDR_STREET]])&amp;")")</f>
        <v/>
      </c>
      <c r="AL12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9" s="27" t="b">
        <f ca="1">IFERROR((IF(APP_CIP_DRFRESI_CERT_DATE&lt;&gt;"",APP_CIP_DRFRESI_CERT_DATE,TODAY())-TBL_CIPDRFRESI_LOANPOOL[[#This Row],[SETTLEMENT_DATE]])&lt;91,TRUE)</f>
        <v>1</v>
      </c>
      <c r="AN129" s="27" t="b">
        <f>COUNTIFS(TBL_CIPDRFRESI_LOANPOOL[LOAN_ID],TBL_CIPDRFRESI_LOANPOOL[[#This Row],[LOAN_ID]],TBL_CIPDRFRESI_LOANPOOL[QUAL_OO_INCOME_MFI_PCT],"&gt;1.15")=0</f>
        <v>1</v>
      </c>
      <c r="AO12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9" s="27" t="b">
        <f>COUNTIFS(TBL_CIPDRFRESI_LOANPOOL[LOAN_ID],TBL_CIPDRFRESI_LOANPOOL[[#This Row],[LOAN_ID]],TBL_CIPDRFRESI_LOANPOOL[QUAL_NIE_FFEIC_MFI_PCT],"&gt;1.15")=0</f>
        <v>1</v>
      </c>
      <c r="AR129" s="29">
        <f>IF(TBL_CIPDRFRESI_LOANPOOL[[#This Row],[MULTIPROP_REC_COUNT]]&lt;&gt;"",TBL_CIPDRFRESI_LOANPOOL[[#This Row],[LOAN_AMOUNT]]/TBL_CIPDRFRESI_LOANPOOL[[#This Row],[MULTIPROP_REC_COUNT]],TBL_CIPDRFRESI_LOANPOOL[[#This Row],[LOAN_AMOUNT]])</f>
        <v>0</v>
      </c>
      <c r="AS129" s="29" t="b">
        <f>TBL_CIPDRFRESI_LOANPOOL[[#This Row],[MULTIPROP_REC_COUNT]]&gt;1</f>
        <v>0</v>
      </c>
      <c r="AT129" s="36">
        <f>IF(TBL_CIPDRFRESI_LOANPOOL[[#This Row],[LOAN_ID]]&lt;&gt;"",COUNTIF(TBL_CIPDRFRESI_LOANPOOL[LOAN_ID],TBL_CIPDRFRESI_LOANPOOL[[#This Row],[LOAN_ID]]),1)</f>
        <v>1</v>
      </c>
      <c r="AU129" s="36">
        <f>IFERROR(MATCH(TBL_CIPDRFRESI_LOANPOOL[[#This Row],[QUAL_METHOD]],RANGE_LOOKUP_QUALMETHODS_CIP_RESIDRF,0),-1)</f>
        <v>-1</v>
      </c>
      <c r="AV12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0" spans="2:53" ht="26.25" customHeight="1" x14ac:dyDescent="0.25">
      <c r="B130" s="25" t="str">
        <f>IF(TBL_CIPDRFRESI_LOANPOOL[[#This Row],[RECORD_STARTED]],IF(TBL_CIPDRFRESI_LOANPOOL[[#This Row],[ERROR_COUNT]]&gt;0,-1,IF(TBL_CIPDRFRESI_LOANPOOL[[#This Row],[REQ_FIELDS_POPULATED]],1,0)),"")</f>
        <v/>
      </c>
      <c r="C130" s="36">
        <f>ROW()-ROW(TBL_CIPDRFRESI_LOANPOOL[[#Headers],[ROW_ID]])</f>
        <v>114</v>
      </c>
      <c r="D130" s="55"/>
      <c r="E130" s="56"/>
      <c r="F130" s="57"/>
      <c r="G130" s="58"/>
      <c r="H130" s="120"/>
      <c r="I130" s="116"/>
      <c r="J130" s="55"/>
      <c r="K130" s="61"/>
      <c r="L130" s="62"/>
      <c r="M130" s="124"/>
      <c r="N130" s="122"/>
      <c r="O130" s="127" t="str">
        <f>IF(TBL_CIPDRFRESI_LOANPOOL[[#This Row],[HUD_MFI]]&lt;&gt;"",TBL_CIPDRFRESI_LOANPOOL[[#This Row],[HUD_MFI]]*1.15,"")</f>
        <v/>
      </c>
      <c r="P130" s="126"/>
      <c r="Q130" s="105"/>
      <c r="R130" s="107"/>
      <c r="S130" s="108" t="str">
        <f>IF(TBL_CIPDRFRESI_LOANPOOL[[#This Row],[MBS_FLAG]]="Yes",SUMIF(TBL_CIPDRFRESI_LOANPOOL[MBS_POOL_ID],TBL_CIPDRFRESI_LOANPOOL[[#This Row],[MBS_POOL_ID]],TBL_CIPDRFRESI_LOANPOOL[LOAN_AMOUNT_ADDR_PORTION]),"")</f>
        <v/>
      </c>
      <c r="T13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0" s="131"/>
      <c r="V130" s="122"/>
      <c r="W130" s="135" t="str">
        <f>IF(AND(TBL_CIPDRFRESI_LOANPOOL[[#This Row],[QUAL_METHOD]]='$DB.LOOKUP'!$AD$3,TBL_CIPDRFRESI_LOANPOOL[[#This Row],[QUAL_OO_ANNUAL_INCOME]]&lt;&gt;"",TBL_CIPDRFRESI_LOANPOOL[[#This Row],[HUD_MFI]]&lt;&gt;""),TBL_CIPDRFRESI_LOANPOOL[[#This Row],[QUAL_OO_ANNUAL_INCOME]]/TBL_CIPDRFRESI_LOANPOOL[[#This Row],[HUD_MFI]],"")</f>
        <v/>
      </c>
      <c r="X130" s="133" t="str">
        <f>IF(AND(TBL_CIPDRFRESI_LOANPOOL[[#This Row],[QUAL_METHOD]]='$DB.LOOKUP'!$AD$4,TBL_CIPDRFRESI_LOANPOOL[[#This Row],[HUD_MFI_115]]&lt;&gt;""),TBL_CIPDRFRESI_LOANPOOL[[#This Row],[HUD_MFI_115]] / 12 * 0.3,"")</f>
        <v/>
      </c>
      <c r="Y130" s="112" t="str">
        <f>IF(AND(TBL_CIPDRFRESI_LOANPOOL[[#This Row],[QUAL_METHOD]]='$DB.LOOKUP'!$AD$4,TBL_CIPDRFRESI_LOANPOOL[[#This Row],[LOAN_ID]]&lt;&gt;""),COUNTIF(TBL_QUAL_RENTROLL_UNITS[RENTROLL_LOAN_ID_PROP_ADDR],TBL_CIPDRFRESI_LOANPOOL[[#This Row],[LOAN_ID_PROP_ADDR]]),"")</f>
        <v/>
      </c>
      <c r="Z130" s="113" t="str">
        <f>IF(AND(TBL_CIPDRFRESI_LOANPOOL[[#This Row],[LOAN_ID]]&lt;&gt;"",TBL_CIPDRFRESI_LOANPOOL[[#This Row],[QUAL_METHOD]]='$DB.LOOKUP'!$AD$4),COUNTIFS(TBL_QUAL_RENTROLL_UNITS[RENTROLL_LOAN_ID_PROP_ADDR],TBL_CIPDRFRESI_LOANPOOL[[#This Row],[LOAN_ID_PROP_ADDR]],TBL_QUAL_RENTROLL_UNITS[RENTROLL_QUALUNIT_FLAG],"Yes"),"")</f>
        <v/>
      </c>
      <c r="AA130" s="111" t="str">
        <f>IF(AND(TBL_CIPDRFRESI_LOANPOOL[[#This Row],[QUAL_MRA_UNITS_TOTL]]&gt;0,TBL_CIPDRFRESI_LOANPOOL[[#This Row],[QUAL_MRA_UNITS_TOTL]]&lt;&gt;""),TBL_CIPDRFRESI_LOANPOOL[[#This Row],[QUAL_MRA_UNITS_QUALIFIED]]/TBL_CIPDRFRESI_LOANPOOL[[#This Row],[QUAL_MRA_UNITS_TOTL]],"")</f>
        <v/>
      </c>
      <c r="AB130" s="137" t="str">
        <f>IF(TBL_CIPDRFRESI_LOANPOOL[[#This Row],[QUAL_METHOD]]='$DB.LOOKUP'!$AD$4,HYPERLINK("#QUAL_RENTROLL!TARGET_TOP","View/Edit"),"")</f>
        <v/>
      </c>
      <c r="AC130" s="136" t="str">
        <f>IF(AND(TBL_CIPDRFRESI_LOANPOOL[[#This Row],[QUAL_METHOD]]='$DB.LOOKUP'!$AD$5,TBL_CIPDRFRESI_LOANPOOL[[#This Row],[LOAN_ID]]&lt;&gt;""),COUNTIF(TBL_QUAL_INCOMELISTING_UNITS[INCOMELISTING_LOAN_ID_PROP_ADDR],TBL_CIPDRFRESI_LOANPOOL[[#This Row],[LOAN_ID_PROP_ADDR]]),"")</f>
        <v/>
      </c>
      <c r="AD13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0" s="111" t="str">
        <f>IF(AND(TBL_CIPDRFRESI_LOANPOOL[[#This Row],[QUAL_MIE_UNITS_TOTL]]&gt;0,TBL_CIPDRFRESI_LOANPOOL[[#This Row],[QUAL_MIE_UNITS_TOTL]]&lt;&gt;""),TBL_CIPDRFRESI_LOANPOOL[[#This Row],[QUAL_MIE_UNITS_QUALIFIED]]/TBL_CIPDRFRESI_LOANPOOL[[#This Row],[QUAL_MIE_UNITS_TOTL]],"")</f>
        <v/>
      </c>
      <c r="AF130" s="138" t="str">
        <f>IF(TBL_CIPDRFRESI_LOANPOOL[[#This Row],[QUAL_METHOD]]='$DB.LOOKUP'!$AD$5,HYPERLINK("#QUAL_INCOMELISTING!TARGET_TOP","View/Edit"),"")</f>
        <v/>
      </c>
      <c r="AG130" s="122"/>
      <c r="AH130" s="103"/>
      <c r="AI13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0" s="70" t="str">
        <f>IF(TBL_CIPDRFRESI_LOANPOOL[[#This Row],[LOAN_ID]] = "","",TBL_CIPDRFRESI_LOANPOOL[[#This Row],[LOAN_ID]]&amp;" ("&amp;IF(TBL_CIPDRFRESI_LOANPOOL[[#This Row],[PROP_ADDR_STREET]]="","Address Not Defined",TBL_CIPDRFRESI_LOANPOOL[[#This Row],[PROP_ADDR_STREET]])&amp;")")</f>
        <v/>
      </c>
      <c r="AL13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0" s="27" t="b">
        <f ca="1">IFERROR((IF(APP_CIP_DRFRESI_CERT_DATE&lt;&gt;"",APP_CIP_DRFRESI_CERT_DATE,TODAY())-TBL_CIPDRFRESI_LOANPOOL[[#This Row],[SETTLEMENT_DATE]])&lt;91,TRUE)</f>
        <v>1</v>
      </c>
      <c r="AN130" s="27" t="b">
        <f>COUNTIFS(TBL_CIPDRFRESI_LOANPOOL[LOAN_ID],TBL_CIPDRFRESI_LOANPOOL[[#This Row],[LOAN_ID]],TBL_CIPDRFRESI_LOANPOOL[QUAL_OO_INCOME_MFI_PCT],"&gt;1.15")=0</f>
        <v>1</v>
      </c>
      <c r="AO13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0" s="27" t="b">
        <f>COUNTIFS(TBL_CIPDRFRESI_LOANPOOL[LOAN_ID],TBL_CIPDRFRESI_LOANPOOL[[#This Row],[LOAN_ID]],TBL_CIPDRFRESI_LOANPOOL[QUAL_NIE_FFEIC_MFI_PCT],"&gt;1.15")=0</f>
        <v>1</v>
      </c>
      <c r="AR130" s="29">
        <f>IF(TBL_CIPDRFRESI_LOANPOOL[[#This Row],[MULTIPROP_REC_COUNT]]&lt;&gt;"",TBL_CIPDRFRESI_LOANPOOL[[#This Row],[LOAN_AMOUNT]]/TBL_CIPDRFRESI_LOANPOOL[[#This Row],[MULTIPROP_REC_COUNT]],TBL_CIPDRFRESI_LOANPOOL[[#This Row],[LOAN_AMOUNT]])</f>
        <v>0</v>
      </c>
      <c r="AS130" s="29" t="b">
        <f>TBL_CIPDRFRESI_LOANPOOL[[#This Row],[MULTIPROP_REC_COUNT]]&gt;1</f>
        <v>0</v>
      </c>
      <c r="AT130" s="36">
        <f>IF(TBL_CIPDRFRESI_LOANPOOL[[#This Row],[LOAN_ID]]&lt;&gt;"",COUNTIF(TBL_CIPDRFRESI_LOANPOOL[LOAN_ID],TBL_CIPDRFRESI_LOANPOOL[[#This Row],[LOAN_ID]]),1)</f>
        <v>1</v>
      </c>
      <c r="AU130" s="36">
        <f>IFERROR(MATCH(TBL_CIPDRFRESI_LOANPOOL[[#This Row],[QUAL_METHOD]],RANGE_LOOKUP_QUALMETHODS_CIP_RESIDRF,0),-1)</f>
        <v>-1</v>
      </c>
      <c r="AV13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1" spans="2:53" ht="26.25" customHeight="1" x14ac:dyDescent="0.25">
      <c r="B131" s="25" t="str">
        <f>IF(TBL_CIPDRFRESI_LOANPOOL[[#This Row],[RECORD_STARTED]],IF(TBL_CIPDRFRESI_LOANPOOL[[#This Row],[ERROR_COUNT]]&gt;0,-1,IF(TBL_CIPDRFRESI_LOANPOOL[[#This Row],[REQ_FIELDS_POPULATED]],1,0)),"")</f>
        <v/>
      </c>
      <c r="C131" s="36">
        <f>ROW()-ROW(TBL_CIPDRFRESI_LOANPOOL[[#Headers],[ROW_ID]])</f>
        <v>115</v>
      </c>
      <c r="D131" s="55"/>
      <c r="E131" s="56"/>
      <c r="F131" s="57"/>
      <c r="G131" s="58"/>
      <c r="H131" s="120"/>
      <c r="I131" s="116"/>
      <c r="J131" s="55"/>
      <c r="K131" s="61"/>
      <c r="L131" s="62"/>
      <c r="M131" s="124"/>
      <c r="N131" s="122"/>
      <c r="O131" s="127" t="str">
        <f>IF(TBL_CIPDRFRESI_LOANPOOL[[#This Row],[HUD_MFI]]&lt;&gt;"",TBL_CIPDRFRESI_LOANPOOL[[#This Row],[HUD_MFI]]*1.15,"")</f>
        <v/>
      </c>
      <c r="P131" s="126"/>
      <c r="Q131" s="105"/>
      <c r="R131" s="107"/>
      <c r="S131" s="108" t="str">
        <f>IF(TBL_CIPDRFRESI_LOANPOOL[[#This Row],[MBS_FLAG]]="Yes",SUMIF(TBL_CIPDRFRESI_LOANPOOL[MBS_POOL_ID],TBL_CIPDRFRESI_LOANPOOL[[#This Row],[MBS_POOL_ID]],TBL_CIPDRFRESI_LOANPOOL[LOAN_AMOUNT_ADDR_PORTION]),"")</f>
        <v/>
      </c>
      <c r="T13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1" s="131"/>
      <c r="V131" s="122"/>
      <c r="W131" s="135" t="str">
        <f>IF(AND(TBL_CIPDRFRESI_LOANPOOL[[#This Row],[QUAL_METHOD]]='$DB.LOOKUP'!$AD$3,TBL_CIPDRFRESI_LOANPOOL[[#This Row],[QUAL_OO_ANNUAL_INCOME]]&lt;&gt;"",TBL_CIPDRFRESI_LOANPOOL[[#This Row],[HUD_MFI]]&lt;&gt;""),TBL_CIPDRFRESI_LOANPOOL[[#This Row],[QUAL_OO_ANNUAL_INCOME]]/TBL_CIPDRFRESI_LOANPOOL[[#This Row],[HUD_MFI]],"")</f>
        <v/>
      </c>
      <c r="X131" s="133" t="str">
        <f>IF(AND(TBL_CIPDRFRESI_LOANPOOL[[#This Row],[QUAL_METHOD]]='$DB.LOOKUP'!$AD$4,TBL_CIPDRFRESI_LOANPOOL[[#This Row],[HUD_MFI_115]]&lt;&gt;""),TBL_CIPDRFRESI_LOANPOOL[[#This Row],[HUD_MFI_115]] / 12 * 0.3,"")</f>
        <v/>
      </c>
      <c r="Y131" s="112" t="str">
        <f>IF(AND(TBL_CIPDRFRESI_LOANPOOL[[#This Row],[QUAL_METHOD]]='$DB.LOOKUP'!$AD$4,TBL_CIPDRFRESI_LOANPOOL[[#This Row],[LOAN_ID]]&lt;&gt;""),COUNTIF(TBL_QUAL_RENTROLL_UNITS[RENTROLL_LOAN_ID_PROP_ADDR],TBL_CIPDRFRESI_LOANPOOL[[#This Row],[LOAN_ID_PROP_ADDR]]),"")</f>
        <v/>
      </c>
      <c r="Z131" s="113" t="str">
        <f>IF(AND(TBL_CIPDRFRESI_LOANPOOL[[#This Row],[LOAN_ID]]&lt;&gt;"",TBL_CIPDRFRESI_LOANPOOL[[#This Row],[QUAL_METHOD]]='$DB.LOOKUP'!$AD$4),COUNTIFS(TBL_QUAL_RENTROLL_UNITS[RENTROLL_LOAN_ID_PROP_ADDR],TBL_CIPDRFRESI_LOANPOOL[[#This Row],[LOAN_ID_PROP_ADDR]],TBL_QUAL_RENTROLL_UNITS[RENTROLL_QUALUNIT_FLAG],"Yes"),"")</f>
        <v/>
      </c>
      <c r="AA131" s="111" t="str">
        <f>IF(AND(TBL_CIPDRFRESI_LOANPOOL[[#This Row],[QUAL_MRA_UNITS_TOTL]]&gt;0,TBL_CIPDRFRESI_LOANPOOL[[#This Row],[QUAL_MRA_UNITS_TOTL]]&lt;&gt;""),TBL_CIPDRFRESI_LOANPOOL[[#This Row],[QUAL_MRA_UNITS_QUALIFIED]]/TBL_CIPDRFRESI_LOANPOOL[[#This Row],[QUAL_MRA_UNITS_TOTL]],"")</f>
        <v/>
      </c>
      <c r="AB131" s="137" t="str">
        <f>IF(TBL_CIPDRFRESI_LOANPOOL[[#This Row],[QUAL_METHOD]]='$DB.LOOKUP'!$AD$4,HYPERLINK("#QUAL_RENTROLL!TARGET_TOP","View/Edit"),"")</f>
        <v/>
      </c>
      <c r="AC131" s="136" t="str">
        <f>IF(AND(TBL_CIPDRFRESI_LOANPOOL[[#This Row],[QUAL_METHOD]]='$DB.LOOKUP'!$AD$5,TBL_CIPDRFRESI_LOANPOOL[[#This Row],[LOAN_ID]]&lt;&gt;""),COUNTIF(TBL_QUAL_INCOMELISTING_UNITS[INCOMELISTING_LOAN_ID_PROP_ADDR],TBL_CIPDRFRESI_LOANPOOL[[#This Row],[LOAN_ID_PROP_ADDR]]),"")</f>
        <v/>
      </c>
      <c r="AD13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1" s="111" t="str">
        <f>IF(AND(TBL_CIPDRFRESI_LOANPOOL[[#This Row],[QUAL_MIE_UNITS_TOTL]]&gt;0,TBL_CIPDRFRESI_LOANPOOL[[#This Row],[QUAL_MIE_UNITS_TOTL]]&lt;&gt;""),TBL_CIPDRFRESI_LOANPOOL[[#This Row],[QUAL_MIE_UNITS_QUALIFIED]]/TBL_CIPDRFRESI_LOANPOOL[[#This Row],[QUAL_MIE_UNITS_TOTL]],"")</f>
        <v/>
      </c>
      <c r="AF131" s="138" t="str">
        <f>IF(TBL_CIPDRFRESI_LOANPOOL[[#This Row],[QUAL_METHOD]]='$DB.LOOKUP'!$AD$5,HYPERLINK("#QUAL_INCOMELISTING!TARGET_TOP","View/Edit"),"")</f>
        <v/>
      </c>
      <c r="AG131" s="122"/>
      <c r="AH131" s="103"/>
      <c r="AI13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1" s="70" t="str">
        <f>IF(TBL_CIPDRFRESI_LOANPOOL[[#This Row],[LOAN_ID]] = "","",TBL_CIPDRFRESI_LOANPOOL[[#This Row],[LOAN_ID]]&amp;" ("&amp;IF(TBL_CIPDRFRESI_LOANPOOL[[#This Row],[PROP_ADDR_STREET]]="","Address Not Defined",TBL_CIPDRFRESI_LOANPOOL[[#This Row],[PROP_ADDR_STREET]])&amp;")")</f>
        <v/>
      </c>
      <c r="AL13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1" s="27" t="b">
        <f ca="1">IFERROR((IF(APP_CIP_DRFRESI_CERT_DATE&lt;&gt;"",APP_CIP_DRFRESI_CERT_DATE,TODAY())-TBL_CIPDRFRESI_LOANPOOL[[#This Row],[SETTLEMENT_DATE]])&lt;91,TRUE)</f>
        <v>1</v>
      </c>
      <c r="AN131" s="27" t="b">
        <f>COUNTIFS(TBL_CIPDRFRESI_LOANPOOL[LOAN_ID],TBL_CIPDRFRESI_LOANPOOL[[#This Row],[LOAN_ID]],TBL_CIPDRFRESI_LOANPOOL[QUAL_OO_INCOME_MFI_PCT],"&gt;1.15")=0</f>
        <v>1</v>
      </c>
      <c r="AO13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1" s="27" t="b">
        <f>COUNTIFS(TBL_CIPDRFRESI_LOANPOOL[LOAN_ID],TBL_CIPDRFRESI_LOANPOOL[[#This Row],[LOAN_ID]],TBL_CIPDRFRESI_LOANPOOL[QUAL_NIE_FFEIC_MFI_PCT],"&gt;1.15")=0</f>
        <v>1</v>
      </c>
      <c r="AR131" s="29">
        <f>IF(TBL_CIPDRFRESI_LOANPOOL[[#This Row],[MULTIPROP_REC_COUNT]]&lt;&gt;"",TBL_CIPDRFRESI_LOANPOOL[[#This Row],[LOAN_AMOUNT]]/TBL_CIPDRFRESI_LOANPOOL[[#This Row],[MULTIPROP_REC_COUNT]],TBL_CIPDRFRESI_LOANPOOL[[#This Row],[LOAN_AMOUNT]])</f>
        <v>0</v>
      </c>
      <c r="AS131" s="29" t="b">
        <f>TBL_CIPDRFRESI_LOANPOOL[[#This Row],[MULTIPROP_REC_COUNT]]&gt;1</f>
        <v>0</v>
      </c>
      <c r="AT131" s="36">
        <f>IF(TBL_CIPDRFRESI_LOANPOOL[[#This Row],[LOAN_ID]]&lt;&gt;"",COUNTIF(TBL_CIPDRFRESI_LOANPOOL[LOAN_ID],TBL_CIPDRFRESI_LOANPOOL[[#This Row],[LOAN_ID]]),1)</f>
        <v>1</v>
      </c>
      <c r="AU131" s="36">
        <f>IFERROR(MATCH(TBL_CIPDRFRESI_LOANPOOL[[#This Row],[QUAL_METHOD]],RANGE_LOOKUP_QUALMETHODS_CIP_RESIDRF,0),-1)</f>
        <v>-1</v>
      </c>
      <c r="AV13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2" spans="2:53" ht="26.25" customHeight="1" x14ac:dyDescent="0.25">
      <c r="B132" s="25" t="str">
        <f>IF(TBL_CIPDRFRESI_LOANPOOL[[#This Row],[RECORD_STARTED]],IF(TBL_CIPDRFRESI_LOANPOOL[[#This Row],[ERROR_COUNT]]&gt;0,-1,IF(TBL_CIPDRFRESI_LOANPOOL[[#This Row],[REQ_FIELDS_POPULATED]],1,0)),"")</f>
        <v/>
      </c>
      <c r="C132" s="36">
        <f>ROW()-ROW(TBL_CIPDRFRESI_LOANPOOL[[#Headers],[ROW_ID]])</f>
        <v>116</v>
      </c>
      <c r="D132" s="55"/>
      <c r="E132" s="56"/>
      <c r="F132" s="57"/>
      <c r="G132" s="58"/>
      <c r="H132" s="120"/>
      <c r="I132" s="116"/>
      <c r="J132" s="55"/>
      <c r="K132" s="61"/>
      <c r="L132" s="62"/>
      <c r="M132" s="124"/>
      <c r="N132" s="122"/>
      <c r="O132" s="127" t="str">
        <f>IF(TBL_CIPDRFRESI_LOANPOOL[[#This Row],[HUD_MFI]]&lt;&gt;"",TBL_CIPDRFRESI_LOANPOOL[[#This Row],[HUD_MFI]]*1.15,"")</f>
        <v/>
      </c>
      <c r="P132" s="126"/>
      <c r="Q132" s="105"/>
      <c r="R132" s="107"/>
      <c r="S132" s="108" t="str">
        <f>IF(TBL_CIPDRFRESI_LOANPOOL[[#This Row],[MBS_FLAG]]="Yes",SUMIF(TBL_CIPDRFRESI_LOANPOOL[MBS_POOL_ID],TBL_CIPDRFRESI_LOANPOOL[[#This Row],[MBS_POOL_ID]],TBL_CIPDRFRESI_LOANPOOL[LOAN_AMOUNT_ADDR_PORTION]),"")</f>
        <v/>
      </c>
      <c r="T13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2" s="131"/>
      <c r="V132" s="122"/>
      <c r="W132" s="135" t="str">
        <f>IF(AND(TBL_CIPDRFRESI_LOANPOOL[[#This Row],[QUAL_METHOD]]='$DB.LOOKUP'!$AD$3,TBL_CIPDRFRESI_LOANPOOL[[#This Row],[QUAL_OO_ANNUAL_INCOME]]&lt;&gt;"",TBL_CIPDRFRESI_LOANPOOL[[#This Row],[HUD_MFI]]&lt;&gt;""),TBL_CIPDRFRESI_LOANPOOL[[#This Row],[QUAL_OO_ANNUAL_INCOME]]/TBL_CIPDRFRESI_LOANPOOL[[#This Row],[HUD_MFI]],"")</f>
        <v/>
      </c>
      <c r="X132" s="133" t="str">
        <f>IF(AND(TBL_CIPDRFRESI_LOANPOOL[[#This Row],[QUAL_METHOD]]='$DB.LOOKUP'!$AD$4,TBL_CIPDRFRESI_LOANPOOL[[#This Row],[HUD_MFI_115]]&lt;&gt;""),TBL_CIPDRFRESI_LOANPOOL[[#This Row],[HUD_MFI_115]] / 12 * 0.3,"")</f>
        <v/>
      </c>
      <c r="Y132" s="112" t="str">
        <f>IF(AND(TBL_CIPDRFRESI_LOANPOOL[[#This Row],[QUAL_METHOD]]='$DB.LOOKUP'!$AD$4,TBL_CIPDRFRESI_LOANPOOL[[#This Row],[LOAN_ID]]&lt;&gt;""),COUNTIF(TBL_QUAL_RENTROLL_UNITS[RENTROLL_LOAN_ID_PROP_ADDR],TBL_CIPDRFRESI_LOANPOOL[[#This Row],[LOAN_ID_PROP_ADDR]]),"")</f>
        <v/>
      </c>
      <c r="Z132" s="113" t="str">
        <f>IF(AND(TBL_CIPDRFRESI_LOANPOOL[[#This Row],[LOAN_ID]]&lt;&gt;"",TBL_CIPDRFRESI_LOANPOOL[[#This Row],[QUAL_METHOD]]='$DB.LOOKUP'!$AD$4),COUNTIFS(TBL_QUAL_RENTROLL_UNITS[RENTROLL_LOAN_ID_PROP_ADDR],TBL_CIPDRFRESI_LOANPOOL[[#This Row],[LOAN_ID_PROP_ADDR]],TBL_QUAL_RENTROLL_UNITS[RENTROLL_QUALUNIT_FLAG],"Yes"),"")</f>
        <v/>
      </c>
      <c r="AA132" s="111" t="str">
        <f>IF(AND(TBL_CIPDRFRESI_LOANPOOL[[#This Row],[QUAL_MRA_UNITS_TOTL]]&gt;0,TBL_CIPDRFRESI_LOANPOOL[[#This Row],[QUAL_MRA_UNITS_TOTL]]&lt;&gt;""),TBL_CIPDRFRESI_LOANPOOL[[#This Row],[QUAL_MRA_UNITS_QUALIFIED]]/TBL_CIPDRFRESI_LOANPOOL[[#This Row],[QUAL_MRA_UNITS_TOTL]],"")</f>
        <v/>
      </c>
      <c r="AB132" s="137" t="str">
        <f>IF(TBL_CIPDRFRESI_LOANPOOL[[#This Row],[QUAL_METHOD]]='$DB.LOOKUP'!$AD$4,HYPERLINK("#QUAL_RENTROLL!TARGET_TOP","View/Edit"),"")</f>
        <v/>
      </c>
      <c r="AC132" s="136" t="str">
        <f>IF(AND(TBL_CIPDRFRESI_LOANPOOL[[#This Row],[QUAL_METHOD]]='$DB.LOOKUP'!$AD$5,TBL_CIPDRFRESI_LOANPOOL[[#This Row],[LOAN_ID]]&lt;&gt;""),COUNTIF(TBL_QUAL_INCOMELISTING_UNITS[INCOMELISTING_LOAN_ID_PROP_ADDR],TBL_CIPDRFRESI_LOANPOOL[[#This Row],[LOAN_ID_PROP_ADDR]]),"")</f>
        <v/>
      </c>
      <c r="AD13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2" s="111" t="str">
        <f>IF(AND(TBL_CIPDRFRESI_LOANPOOL[[#This Row],[QUAL_MIE_UNITS_TOTL]]&gt;0,TBL_CIPDRFRESI_LOANPOOL[[#This Row],[QUAL_MIE_UNITS_TOTL]]&lt;&gt;""),TBL_CIPDRFRESI_LOANPOOL[[#This Row],[QUAL_MIE_UNITS_QUALIFIED]]/TBL_CIPDRFRESI_LOANPOOL[[#This Row],[QUAL_MIE_UNITS_TOTL]],"")</f>
        <v/>
      </c>
      <c r="AF132" s="138" t="str">
        <f>IF(TBL_CIPDRFRESI_LOANPOOL[[#This Row],[QUAL_METHOD]]='$DB.LOOKUP'!$AD$5,HYPERLINK("#QUAL_INCOMELISTING!TARGET_TOP","View/Edit"),"")</f>
        <v/>
      </c>
      <c r="AG132" s="122"/>
      <c r="AH132" s="103"/>
      <c r="AI13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2" s="70" t="str">
        <f>IF(TBL_CIPDRFRESI_LOANPOOL[[#This Row],[LOAN_ID]] = "","",TBL_CIPDRFRESI_LOANPOOL[[#This Row],[LOAN_ID]]&amp;" ("&amp;IF(TBL_CIPDRFRESI_LOANPOOL[[#This Row],[PROP_ADDR_STREET]]="","Address Not Defined",TBL_CIPDRFRESI_LOANPOOL[[#This Row],[PROP_ADDR_STREET]])&amp;")")</f>
        <v/>
      </c>
      <c r="AL13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2" s="27" t="b">
        <f ca="1">IFERROR((IF(APP_CIP_DRFRESI_CERT_DATE&lt;&gt;"",APP_CIP_DRFRESI_CERT_DATE,TODAY())-TBL_CIPDRFRESI_LOANPOOL[[#This Row],[SETTLEMENT_DATE]])&lt;91,TRUE)</f>
        <v>1</v>
      </c>
      <c r="AN132" s="27" t="b">
        <f>COUNTIFS(TBL_CIPDRFRESI_LOANPOOL[LOAN_ID],TBL_CIPDRFRESI_LOANPOOL[[#This Row],[LOAN_ID]],TBL_CIPDRFRESI_LOANPOOL[QUAL_OO_INCOME_MFI_PCT],"&gt;1.15")=0</f>
        <v>1</v>
      </c>
      <c r="AO13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2" s="27" t="b">
        <f>COUNTIFS(TBL_CIPDRFRESI_LOANPOOL[LOAN_ID],TBL_CIPDRFRESI_LOANPOOL[[#This Row],[LOAN_ID]],TBL_CIPDRFRESI_LOANPOOL[QUAL_NIE_FFEIC_MFI_PCT],"&gt;1.15")=0</f>
        <v>1</v>
      </c>
      <c r="AR132" s="29">
        <f>IF(TBL_CIPDRFRESI_LOANPOOL[[#This Row],[MULTIPROP_REC_COUNT]]&lt;&gt;"",TBL_CIPDRFRESI_LOANPOOL[[#This Row],[LOAN_AMOUNT]]/TBL_CIPDRFRESI_LOANPOOL[[#This Row],[MULTIPROP_REC_COUNT]],TBL_CIPDRFRESI_LOANPOOL[[#This Row],[LOAN_AMOUNT]])</f>
        <v>0</v>
      </c>
      <c r="AS132" s="29" t="b">
        <f>TBL_CIPDRFRESI_LOANPOOL[[#This Row],[MULTIPROP_REC_COUNT]]&gt;1</f>
        <v>0</v>
      </c>
      <c r="AT132" s="36">
        <f>IF(TBL_CIPDRFRESI_LOANPOOL[[#This Row],[LOAN_ID]]&lt;&gt;"",COUNTIF(TBL_CIPDRFRESI_LOANPOOL[LOAN_ID],TBL_CIPDRFRESI_LOANPOOL[[#This Row],[LOAN_ID]]),1)</f>
        <v>1</v>
      </c>
      <c r="AU132" s="36">
        <f>IFERROR(MATCH(TBL_CIPDRFRESI_LOANPOOL[[#This Row],[QUAL_METHOD]],RANGE_LOOKUP_QUALMETHODS_CIP_RESIDRF,0),-1)</f>
        <v>-1</v>
      </c>
      <c r="AV13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3" spans="2:53" ht="26.25" customHeight="1" x14ac:dyDescent="0.25">
      <c r="B133" s="25" t="str">
        <f>IF(TBL_CIPDRFRESI_LOANPOOL[[#This Row],[RECORD_STARTED]],IF(TBL_CIPDRFRESI_LOANPOOL[[#This Row],[ERROR_COUNT]]&gt;0,-1,IF(TBL_CIPDRFRESI_LOANPOOL[[#This Row],[REQ_FIELDS_POPULATED]],1,0)),"")</f>
        <v/>
      </c>
      <c r="C133" s="36">
        <f>ROW()-ROW(TBL_CIPDRFRESI_LOANPOOL[[#Headers],[ROW_ID]])</f>
        <v>117</v>
      </c>
      <c r="D133" s="55"/>
      <c r="E133" s="56"/>
      <c r="F133" s="57"/>
      <c r="G133" s="58"/>
      <c r="H133" s="120"/>
      <c r="I133" s="116"/>
      <c r="J133" s="55"/>
      <c r="K133" s="61"/>
      <c r="L133" s="62"/>
      <c r="M133" s="124"/>
      <c r="N133" s="122"/>
      <c r="O133" s="127" t="str">
        <f>IF(TBL_CIPDRFRESI_LOANPOOL[[#This Row],[HUD_MFI]]&lt;&gt;"",TBL_CIPDRFRESI_LOANPOOL[[#This Row],[HUD_MFI]]*1.15,"")</f>
        <v/>
      </c>
      <c r="P133" s="126"/>
      <c r="Q133" s="105"/>
      <c r="R133" s="107"/>
      <c r="S133" s="108" t="str">
        <f>IF(TBL_CIPDRFRESI_LOANPOOL[[#This Row],[MBS_FLAG]]="Yes",SUMIF(TBL_CIPDRFRESI_LOANPOOL[MBS_POOL_ID],TBL_CIPDRFRESI_LOANPOOL[[#This Row],[MBS_POOL_ID]],TBL_CIPDRFRESI_LOANPOOL[LOAN_AMOUNT_ADDR_PORTION]),"")</f>
        <v/>
      </c>
      <c r="T13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3" s="131"/>
      <c r="V133" s="122"/>
      <c r="W133" s="135" t="str">
        <f>IF(AND(TBL_CIPDRFRESI_LOANPOOL[[#This Row],[QUAL_METHOD]]='$DB.LOOKUP'!$AD$3,TBL_CIPDRFRESI_LOANPOOL[[#This Row],[QUAL_OO_ANNUAL_INCOME]]&lt;&gt;"",TBL_CIPDRFRESI_LOANPOOL[[#This Row],[HUD_MFI]]&lt;&gt;""),TBL_CIPDRFRESI_LOANPOOL[[#This Row],[QUAL_OO_ANNUAL_INCOME]]/TBL_CIPDRFRESI_LOANPOOL[[#This Row],[HUD_MFI]],"")</f>
        <v/>
      </c>
      <c r="X133" s="133" t="str">
        <f>IF(AND(TBL_CIPDRFRESI_LOANPOOL[[#This Row],[QUAL_METHOD]]='$DB.LOOKUP'!$AD$4,TBL_CIPDRFRESI_LOANPOOL[[#This Row],[HUD_MFI_115]]&lt;&gt;""),TBL_CIPDRFRESI_LOANPOOL[[#This Row],[HUD_MFI_115]] / 12 * 0.3,"")</f>
        <v/>
      </c>
      <c r="Y133" s="112" t="str">
        <f>IF(AND(TBL_CIPDRFRESI_LOANPOOL[[#This Row],[QUAL_METHOD]]='$DB.LOOKUP'!$AD$4,TBL_CIPDRFRESI_LOANPOOL[[#This Row],[LOAN_ID]]&lt;&gt;""),COUNTIF(TBL_QUAL_RENTROLL_UNITS[RENTROLL_LOAN_ID_PROP_ADDR],TBL_CIPDRFRESI_LOANPOOL[[#This Row],[LOAN_ID_PROP_ADDR]]),"")</f>
        <v/>
      </c>
      <c r="Z133" s="113" t="str">
        <f>IF(AND(TBL_CIPDRFRESI_LOANPOOL[[#This Row],[LOAN_ID]]&lt;&gt;"",TBL_CIPDRFRESI_LOANPOOL[[#This Row],[QUAL_METHOD]]='$DB.LOOKUP'!$AD$4),COUNTIFS(TBL_QUAL_RENTROLL_UNITS[RENTROLL_LOAN_ID_PROP_ADDR],TBL_CIPDRFRESI_LOANPOOL[[#This Row],[LOAN_ID_PROP_ADDR]],TBL_QUAL_RENTROLL_UNITS[RENTROLL_QUALUNIT_FLAG],"Yes"),"")</f>
        <v/>
      </c>
      <c r="AA133" s="111" t="str">
        <f>IF(AND(TBL_CIPDRFRESI_LOANPOOL[[#This Row],[QUAL_MRA_UNITS_TOTL]]&gt;0,TBL_CIPDRFRESI_LOANPOOL[[#This Row],[QUAL_MRA_UNITS_TOTL]]&lt;&gt;""),TBL_CIPDRFRESI_LOANPOOL[[#This Row],[QUAL_MRA_UNITS_QUALIFIED]]/TBL_CIPDRFRESI_LOANPOOL[[#This Row],[QUAL_MRA_UNITS_TOTL]],"")</f>
        <v/>
      </c>
      <c r="AB133" s="137" t="str">
        <f>IF(TBL_CIPDRFRESI_LOANPOOL[[#This Row],[QUAL_METHOD]]='$DB.LOOKUP'!$AD$4,HYPERLINK("#QUAL_RENTROLL!TARGET_TOP","View/Edit"),"")</f>
        <v/>
      </c>
      <c r="AC133" s="136" t="str">
        <f>IF(AND(TBL_CIPDRFRESI_LOANPOOL[[#This Row],[QUAL_METHOD]]='$DB.LOOKUP'!$AD$5,TBL_CIPDRFRESI_LOANPOOL[[#This Row],[LOAN_ID]]&lt;&gt;""),COUNTIF(TBL_QUAL_INCOMELISTING_UNITS[INCOMELISTING_LOAN_ID_PROP_ADDR],TBL_CIPDRFRESI_LOANPOOL[[#This Row],[LOAN_ID_PROP_ADDR]]),"")</f>
        <v/>
      </c>
      <c r="AD13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3" s="111" t="str">
        <f>IF(AND(TBL_CIPDRFRESI_LOANPOOL[[#This Row],[QUAL_MIE_UNITS_TOTL]]&gt;0,TBL_CIPDRFRESI_LOANPOOL[[#This Row],[QUAL_MIE_UNITS_TOTL]]&lt;&gt;""),TBL_CIPDRFRESI_LOANPOOL[[#This Row],[QUAL_MIE_UNITS_QUALIFIED]]/TBL_CIPDRFRESI_LOANPOOL[[#This Row],[QUAL_MIE_UNITS_TOTL]],"")</f>
        <v/>
      </c>
      <c r="AF133" s="138" t="str">
        <f>IF(TBL_CIPDRFRESI_LOANPOOL[[#This Row],[QUAL_METHOD]]='$DB.LOOKUP'!$AD$5,HYPERLINK("#QUAL_INCOMELISTING!TARGET_TOP","View/Edit"),"")</f>
        <v/>
      </c>
      <c r="AG133" s="122"/>
      <c r="AH133" s="103"/>
      <c r="AI13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3" s="70" t="str">
        <f>IF(TBL_CIPDRFRESI_LOANPOOL[[#This Row],[LOAN_ID]] = "","",TBL_CIPDRFRESI_LOANPOOL[[#This Row],[LOAN_ID]]&amp;" ("&amp;IF(TBL_CIPDRFRESI_LOANPOOL[[#This Row],[PROP_ADDR_STREET]]="","Address Not Defined",TBL_CIPDRFRESI_LOANPOOL[[#This Row],[PROP_ADDR_STREET]])&amp;")")</f>
        <v/>
      </c>
      <c r="AL13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3" s="27" t="b">
        <f ca="1">IFERROR((IF(APP_CIP_DRFRESI_CERT_DATE&lt;&gt;"",APP_CIP_DRFRESI_CERT_DATE,TODAY())-TBL_CIPDRFRESI_LOANPOOL[[#This Row],[SETTLEMENT_DATE]])&lt;91,TRUE)</f>
        <v>1</v>
      </c>
      <c r="AN133" s="27" t="b">
        <f>COUNTIFS(TBL_CIPDRFRESI_LOANPOOL[LOAN_ID],TBL_CIPDRFRESI_LOANPOOL[[#This Row],[LOAN_ID]],TBL_CIPDRFRESI_LOANPOOL[QUAL_OO_INCOME_MFI_PCT],"&gt;1.15")=0</f>
        <v>1</v>
      </c>
      <c r="AO13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3" s="27" t="b">
        <f>COUNTIFS(TBL_CIPDRFRESI_LOANPOOL[LOAN_ID],TBL_CIPDRFRESI_LOANPOOL[[#This Row],[LOAN_ID]],TBL_CIPDRFRESI_LOANPOOL[QUAL_NIE_FFEIC_MFI_PCT],"&gt;1.15")=0</f>
        <v>1</v>
      </c>
      <c r="AR133" s="29">
        <f>IF(TBL_CIPDRFRESI_LOANPOOL[[#This Row],[MULTIPROP_REC_COUNT]]&lt;&gt;"",TBL_CIPDRFRESI_LOANPOOL[[#This Row],[LOAN_AMOUNT]]/TBL_CIPDRFRESI_LOANPOOL[[#This Row],[MULTIPROP_REC_COUNT]],TBL_CIPDRFRESI_LOANPOOL[[#This Row],[LOAN_AMOUNT]])</f>
        <v>0</v>
      </c>
      <c r="AS133" s="29" t="b">
        <f>TBL_CIPDRFRESI_LOANPOOL[[#This Row],[MULTIPROP_REC_COUNT]]&gt;1</f>
        <v>0</v>
      </c>
      <c r="AT133" s="36">
        <f>IF(TBL_CIPDRFRESI_LOANPOOL[[#This Row],[LOAN_ID]]&lt;&gt;"",COUNTIF(TBL_CIPDRFRESI_LOANPOOL[LOAN_ID],TBL_CIPDRFRESI_LOANPOOL[[#This Row],[LOAN_ID]]),1)</f>
        <v>1</v>
      </c>
      <c r="AU133" s="36">
        <f>IFERROR(MATCH(TBL_CIPDRFRESI_LOANPOOL[[#This Row],[QUAL_METHOD]],RANGE_LOOKUP_QUALMETHODS_CIP_RESIDRF,0),-1)</f>
        <v>-1</v>
      </c>
      <c r="AV13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4" spans="2:53" ht="26.25" customHeight="1" x14ac:dyDescent="0.25">
      <c r="B134" s="25" t="str">
        <f>IF(TBL_CIPDRFRESI_LOANPOOL[[#This Row],[RECORD_STARTED]],IF(TBL_CIPDRFRESI_LOANPOOL[[#This Row],[ERROR_COUNT]]&gt;0,-1,IF(TBL_CIPDRFRESI_LOANPOOL[[#This Row],[REQ_FIELDS_POPULATED]],1,0)),"")</f>
        <v/>
      </c>
      <c r="C134" s="36">
        <f>ROW()-ROW(TBL_CIPDRFRESI_LOANPOOL[[#Headers],[ROW_ID]])</f>
        <v>118</v>
      </c>
      <c r="D134" s="55"/>
      <c r="E134" s="56"/>
      <c r="F134" s="57"/>
      <c r="G134" s="58"/>
      <c r="H134" s="120"/>
      <c r="I134" s="116"/>
      <c r="J134" s="55"/>
      <c r="K134" s="61"/>
      <c r="L134" s="62"/>
      <c r="M134" s="124"/>
      <c r="N134" s="122"/>
      <c r="O134" s="127" t="str">
        <f>IF(TBL_CIPDRFRESI_LOANPOOL[[#This Row],[HUD_MFI]]&lt;&gt;"",TBL_CIPDRFRESI_LOANPOOL[[#This Row],[HUD_MFI]]*1.15,"")</f>
        <v/>
      </c>
      <c r="P134" s="126"/>
      <c r="Q134" s="105"/>
      <c r="R134" s="107"/>
      <c r="S134" s="108" t="str">
        <f>IF(TBL_CIPDRFRESI_LOANPOOL[[#This Row],[MBS_FLAG]]="Yes",SUMIF(TBL_CIPDRFRESI_LOANPOOL[MBS_POOL_ID],TBL_CIPDRFRESI_LOANPOOL[[#This Row],[MBS_POOL_ID]],TBL_CIPDRFRESI_LOANPOOL[LOAN_AMOUNT_ADDR_PORTION]),"")</f>
        <v/>
      </c>
      <c r="T13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4" s="131"/>
      <c r="V134" s="122"/>
      <c r="W134" s="135" t="str">
        <f>IF(AND(TBL_CIPDRFRESI_LOANPOOL[[#This Row],[QUAL_METHOD]]='$DB.LOOKUP'!$AD$3,TBL_CIPDRFRESI_LOANPOOL[[#This Row],[QUAL_OO_ANNUAL_INCOME]]&lt;&gt;"",TBL_CIPDRFRESI_LOANPOOL[[#This Row],[HUD_MFI]]&lt;&gt;""),TBL_CIPDRFRESI_LOANPOOL[[#This Row],[QUAL_OO_ANNUAL_INCOME]]/TBL_CIPDRFRESI_LOANPOOL[[#This Row],[HUD_MFI]],"")</f>
        <v/>
      </c>
      <c r="X134" s="133" t="str">
        <f>IF(AND(TBL_CIPDRFRESI_LOANPOOL[[#This Row],[QUAL_METHOD]]='$DB.LOOKUP'!$AD$4,TBL_CIPDRFRESI_LOANPOOL[[#This Row],[HUD_MFI_115]]&lt;&gt;""),TBL_CIPDRFRESI_LOANPOOL[[#This Row],[HUD_MFI_115]] / 12 * 0.3,"")</f>
        <v/>
      </c>
      <c r="Y134" s="112" t="str">
        <f>IF(AND(TBL_CIPDRFRESI_LOANPOOL[[#This Row],[QUAL_METHOD]]='$DB.LOOKUP'!$AD$4,TBL_CIPDRFRESI_LOANPOOL[[#This Row],[LOAN_ID]]&lt;&gt;""),COUNTIF(TBL_QUAL_RENTROLL_UNITS[RENTROLL_LOAN_ID_PROP_ADDR],TBL_CIPDRFRESI_LOANPOOL[[#This Row],[LOAN_ID_PROP_ADDR]]),"")</f>
        <v/>
      </c>
      <c r="Z134" s="113" t="str">
        <f>IF(AND(TBL_CIPDRFRESI_LOANPOOL[[#This Row],[LOAN_ID]]&lt;&gt;"",TBL_CIPDRFRESI_LOANPOOL[[#This Row],[QUAL_METHOD]]='$DB.LOOKUP'!$AD$4),COUNTIFS(TBL_QUAL_RENTROLL_UNITS[RENTROLL_LOAN_ID_PROP_ADDR],TBL_CIPDRFRESI_LOANPOOL[[#This Row],[LOAN_ID_PROP_ADDR]],TBL_QUAL_RENTROLL_UNITS[RENTROLL_QUALUNIT_FLAG],"Yes"),"")</f>
        <v/>
      </c>
      <c r="AA134" s="111" t="str">
        <f>IF(AND(TBL_CIPDRFRESI_LOANPOOL[[#This Row],[QUAL_MRA_UNITS_TOTL]]&gt;0,TBL_CIPDRFRESI_LOANPOOL[[#This Row],[QUAL_MRA_UNITS_TOTL]]&lt;&gt;""),TBL_CIPDRFRESI_LOANPOOL[[#This Row],[QUAL_MRA_UNITS_QUALIFIED]]/TBL_CIPDRFRESI_LOANPOOL[[#This Row],[QUAL_MRA_UNITS_TOTL]],"")</f>
        <v/>
      </c>
      <c r="AB134" s="137" t="str">
        <f>IF(TBL_CIPDRFRESI_LOANPOOL[[#This Row],[QUAL_METHOD]]='$DB.LOOKUP'!$AD$4,HYPERLINK("#QUAL_RENTROLL!TARGET_TOP","View/Edit"),"")</f>
        <v/>
      </c>
      <c r="AC134" s="136" t="str">
        <f>IF(AND(TBL_CIPDRFRESI_LOANPOOL[[#This Row],[QUAL_METHOD]]='$DB.LOOKUP'!$AD$5,TBL_CIPDRFRESI_LOANPOOL[[#This Row],[LOAN_ID]]&lt;&gt;""),COUNTIF(TBL_QUAL_INCOMELISTING_UNITS[INCOMELISTING_LOAN_ID_PROP_ADDR],TBL_CIPDRFRESI_LOANPOOL[[#This Row],[LOAN_ID_PROP_ADDR]]),"")</f>
        <v/>
      </c>
      <c r="AD13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4" s="111" t="str">
        <f>IF(AND(TBL_CIPDRFRESI_LOANPOOL[[#This Row],[QUAL_MIE_UNITS_TOTL]]&gt;0,TBL_CIPDRFRESI_LOANPOOL[[#This Row],[QUAL_MIE_UNITS_TOTL]]&lt;&gt;""),TBL_CIPDRFRESI_LOANPOOL[[#This Row],[QUAL_MIE_UNITS_QUALIFIED]]/TBL_CIPDRFRESI_LOANPOOL[[#This Row],[QUAL_MIE_UNITS_TOTL]],"")</f>
        <v/>
      </c>
      <c r="AF134" s="138" t="str">
        <f>IF(TBL_CIPDRFRESI_LOANPOOL[[#This Row],[QUAL_METHOD]]='$DB.LOOKUP'!$AD$5,HYPERLINK("#QUAL_INCOMELISTING!TARGET_TOP","View/Edit"),"")</f>
        <v/>
      </c>
      <c r="AG134" s="122"/>
      <c r="AH134" s="103"/>
      <c r="AI13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4" s="70" t="str">
        <f>IF(TBL_CIPDRFRESI_LOANPOOL[[#This Row],[LOAN_ID]] = "","",TBL_CIPDRFRESI_LOANPOOL[[#This Row],[LOAN_ID]]&amp;" ("&amp;IF(TBL_CIPDRFRESI_LOANPOOL[[#This Row],[PROP_ADDR_STREET]]="","Address Not Defined",TBL_CIPDRFRESI_LOANPOOL[[#This Row],[PROP_ADDR_STREET]])&amp;")")</f>
        <v/>
      </c>
      <c r="AL13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4" s="27" t="b">
        <f ca="1">IFERROR((IF(APP_CIP_DRFRESI_CERT_DATE&lt;&gt;"",APP_CIP_DRFRESI_CERT_DATE,TODAY())-TBL_CIPDRFRESI_LOANPOOL[[#This Row],[SETTLEMENT_DATE]])&lt;91,TRUE)</f>
        <v>1</v>
      </c>
      <c r="AN134" s="27" t="b">
        <f>COUNTIFS(TBL_CIPDRFRESI_LOANPOOL[LOAN_ID],TBL_CIPDRFRESI_LOANPOOL[[#This Row],[LOAN_ID]],TBL_CIPDRFRESI_LOANPOOL[QUAL_OO_INCOME_MFI_PCT],"&gt;1.15")=0</f>
        <v>1</v>
      </c>
      <c r="AO13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4" s="27" t="b">
        <f>COUNTIFS(TBL_CIPDRFRESI_LOANPOOL[LOAN_ID],TBL_CIPDRFRESI_LOANPOOL[[#This Row],[LOAN_ID]],TBL_CIPDRFRESI_LOANPOOL[QUAL_NIE_FFEIC_MFI_PCT],"&gt;1.15")=0</f>
        <v>1</v>
      </c>
      <c r="AR134" s="29">
        <f>IF(TBL_CIPDRFRESI_LOANPOOL[[#This Row],[MULTIPROP_REC_COUNT]]&lt;&gt;"",TBL_CIPDRFRESI_LOANPOOL[[#This Row],[LOAN_AMOUNT]]/TBL_CIPDRFRESI_LOANPOOL[[#This Row],[MULTIPROP_REC_COUNT]],TBL_CIPDRFRESI_LOANPOOL[[#This Row],[LOAN_AMOUNT]])</f>
        <v>0</v>
      </c>
      <c r="AS134" s="29" t="b">
        <f>TBL_CIPDRFRESI_LOANPOOL[[#This Row],[MULTIPROP_REC_COUNT]]&gt;1</f>
        <v>0</v>
      </c>
      <c r="AT134" s="36">
        <f>IF(TBL_CIPDRFRESI_LOANPOOL[[#This Row],[LOAN_ID]]&lt;&gt;"",COUNTIF(TBL_CIPDRFRESI_LOANPOOL[LOAN_ID],TBL_CIPDRFRESI_LOANPOOL[[#This Row],[LOAN_ID]]),1)</f>
        <v>1</v>
      </c>
      <c r="AU134" s="36">
        <f>IFERROR(MATCH(TBL_CIPDRFRESI_LOANPOOL[[#This Row],[QUAL_METHOD]],RANGE_LOOKUP_QUALMETHODS_CIP_RESIDRF,0),-1)</f>
        <v>-1</v>
      </c>
      <c r="AV13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5" spans="2:53" ht="26.25" customHeight="1" x14ac:dyDescent="0.25">
      <c r="B135" s="25" t="str">
        <f>IF(TBL_CIPDRFRESI_LOANPOOL[[#This Row],[RECORD_STARTED]],IF(TBL_CIPDRFRESI_LOANPOOL[[#This Row],[ERROR_COUNT]]&gt;0,-1,IF(TBL_CIPDRFRESI_LOANPOOL[[#This Row],[REQ_FIELDS_POPULATED]],1,0)),"")</f>
        <v/>
      </c>
      <c r="C135" s="36">
        <f>ROW()-ROW(TBL_CIPDRFRESI_LOANPOOL[[#Headers],[ROW_ID]])</f>
        <v>119</v>
      </c>
      <c r="D135" s="55"/>
      <c r="E135" s="56"/>
      <c r="F135" s="57"/>
      <c r="G135" s="58"/>
      <c r="H135" s="120"/>
      <c r="I135" s="116"/>
      <c r="J135" s="55"/>
      <c r="K135" s="61"/>
      <c r="L135" s="62"/>
      <c r="M135" s="124"/>
      <c r="N135" s="122"/>
      <c r="O135" s="127" t="str">
        <f>IF(TBL_CIPDRFRESI_LOANPOOL[[#This Row],[HUD_MFI]]&lt;&gt;"",TBL_CIPDRFRESI_LOANPOOL[[#This Row],[HUD_MFI]]*1.15,"")</f>
        <v/>
      </c>
      <c r="P135" s="126"/>
      <c r="Q135" s="105"/>
      <c r="R135" s="107"/>
      <c r="S135" s="108" t="str">
        <f>IF(TBL_CIPDRFRESI_LOANPOOL[[#This Row],[MBS_FLAG]]="Yes",SUMIF(TBL_CIPDRFRESI_LOANPOOL[MBS_POOL_ID],TBL_CIPDRFRESI_LOANPOOL[[#This Row],[MBS_POOL_ID]],TBL_CIPDRFRESI_LOANPOOL[LOAN_AMOUNT_ADDR_PORTION]),"")</f>
        <v/>
      </c>
      <c r="T13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5" s="131"/>
      <c r="V135" s="122"/>
      <c r="W135" s="135" t="str">
        <f>IF(AND(TBL_CIPDRFRESI_LOANPOOL[[#This Row],[QUAL_METHOD]]='$DB.LOOKUP'!$AD$3,TBL_CIPDRFRESI_LOANPOOL[[#This Row],[QUAL_OO_ANNUAL_INCOME]]&lt;&gt;"",TBL_CIPDRFRESI_LOANPOOL[[#This Row],[HUD_MFI]]&lt;&gt;""),TBL_CIPDRFRESI_LOANPOOL[[#This Row],[QUAL_OO_ANNUAL_INCOME]]/TBL_CIPDRFRESI_LOANPOOL[[#This Row],[HUD_MFI]],"")</f>
        <v/>
      </c>
      <c r="X135" s="133" t="str">
        <f>IF(AND(TBL_CIPDRFRESI_LOANPOOL[[#This Row],[QUAL_METHOD]]='$DB.LOOKUP'!$AD$4,TBL_CIPDRFRESI_LOANPOOL[[#This Row],[HUD_MFI_115]]&lt;&gt;""),TBL_CIPDRFRESI_LOANPOOL[[#This Row],[HUD_MFI_115]] / 12 * 0.3,"")</f>
        <v/>
      </c>
      <c r="Y135" s="112" t="str">
        <f>IF(AND(TBL_CIPDRFRESI_LOANPOOL[[#This Row],[QUAL_METHOD]]='$DB.LOOKUP'!$AD$4,TBL_CIPDRFRESI_LOANPOOL[[#This Row],[LOAN_ID]]&lt;&gt;""),COUNTIF(TBL_QUAL_RENTROLL_UNITS[RENTROLL_LOAN_ID_PROP_ADDR],TBL_CIPDRFRESI_LOANPOOL[[#This Row],[LOAN_ID_PROP_ADDR]]),"")</f>
        <v/>
      </c>
      <c r="Z135" s="113" t="str">
        <f>IF(AND(TBL_CIPDRFRESI_LOANPOOL[[#This Row],[LOAN_ID]]&lt;&gt;"",TBL_CIPDRFRESI_LOANPOOL[[#This Row],[QUAL_METHOD]]='$DB.LOOKUP'!$AD$4),COUNTIFS(TBL_QUAL_RENTROLL_UNITS[RENTROLL_LOAN_ID_PROP_ADDR],TBL_CIPDRFRESI_LOANPOOL[[#This Row],[LOAN_ID_PROP_ADDR]],TBL_QUAL_RENTROLL_UNITS[RENTROLL_QUALUNIT_FLAG],"Yes"),"")</f>
        <v/>
      </c>
      <c r="AA135" s="111" t="str">
        <f>IF(AND(TBL_CIPDRFRESI_LOANPOOL[[#This Row],[QUAL_MRA_UNITS_TOTL]]&gt;0,TBL_CIPDRFRESI_LOANPOOL[[#This Row],[QUAL_MRA_UNITS_TOTL]]&lt;&gt;""),TBL_CIPDRFRESI_LOANPOOL[[#This Row],[QUAL_MRA_UNITS_QUALIFIED]]/TBL_CIPDRFRESI_LOANPOOL[[#This Row],[QUAL_MRA_UNITS_TOTL]],"")</f>
        <v/>
      </c>
      <c r="AB135" s="137" t="str">
        <f>IF(TBL_CIPDRFRESI_LOANPOOL[[#This Row],[QUAL_METHOD]]='$DB.LOOKUP'!$AD$4,HYPERLINK("#QUAL_RENTROLL!TARGET_TOP","View/Edit"),"")</f>
        <v/>
      </c>
      <c r="AC135" s="136" t="str">
        <f>IF(AND(TBL_CIPDRFRESI_LOANPOOL[[#This Row],[QUAL_METHOD]]='$DB.LOOKUP'!$AD$5,TBL_CIPDRFRESI_LOANPOOL[[#This Row],[LOAN_ID]]&lt;&gt;""),COUNTIF(TBL_QUAL_INCOMELISTING_UNITS[INCOMELISTING_LOAN_ID_PROP_ADDR],TBL_CIPDRFRESI_LOANPOOL[[#This Row],[LOAN_ID_PROP_ADDR]]),"")</f>
        <v/>
      </c>
      <c r="AD13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5" s="111" t="str">
        <f>IF(AND(TBL_CIPDRFRESI_LOANPOOL[[#This Row],[QUAL_MIE_UNITS_TOTL]]&gt;0,TBL_CIPDRFRESI_LOANPOOL[[#This Row],[QUAL_MIE_UNITS_TOTL]]&lt;&gt;""),TBL_CIPDRFRESI_LOANPOOL[[#This Row],[QUAL_MIE_UNITS_QUALIFIED]]/TBL_CIPDRFRESI_LOANPOOL[[#This Row],[QUAL_MIE_UNITS_TOTL]],"")</f>
        <v/>
      </c>
      <c r="AF135" s="138" t="str">
        <f>IF(TBL_CIPDRFRESI_LOANPOOL[[#This Row],[QUAL_METHOD]]='$DB.LOOKUP'!$AD$5,HYPERLINK("#QUAL_INCOMELISTING!TARGET_TOP","View/Edit"),"")</f>
        <v/>
      </c>
      <c r="AG135" s="122"/>
      <c r="AH135" s="103"/>
      <c r="AI13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5" s="70" t="str">
        <f>IF(TBL_CIPDRFRESI_LOANPOOL[[#This Row],[LOAN_ID]] = "","",TBL_CIPDRFRESI_LOANPOOL[[#This Row],[LOAN_ID]]&amp;" ("&amp;IF(TBL_CIPDRFRESI_LOANPOOL[[#This Row],[PROP_ADDR_STREET]]="","Address Not Defined",TBL_CIPDRFRESI_LOANPOOL[[#This Row],[PROP_ADDR_STREET]])&amp;")")</f>
        <v/>
      </c>
      <c r="AL13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5" s="27" t="b">
        <f ca="1">IFERROR((IF(APP_CIP_DRFRESI_CERT_DATE&lt;&gt;"",APP_CIP_DRFRESI_CERT_DATE,TODAY())-TBL_CIPDRFRESI_LOANPOOL[[#This Row],[SETTLEMENT_DATE]])&lt;91,TRUE)</f>
        <v>1</v>
      </c>
      <c r="AN135" s="27" t="b">
        <f>COUNTIFS(TBL_CIPDRFRESI_LOANPOOL[LOAN_ID],TBL_CIPDRFRESI_LOANPOOL[[#This Row],[LOAN_ID]],TBL_CIPDRFRESI_LOANPOOL[QUAL_OO_INCOME_MFI_PCT],"&gt;1.15")=0</f>
        <v>1</v>
      </c>
      <c r="AO13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5" s="27" t="b">
        <f>COUNTIFS(TBL_CIPDRFRESI_LOANPOOL[LOAN_ID],TBL_CIPDRFRESI_LOANPOOL[[#This Row],[LOAN_ID]],TBL_CIPDRFRESI_LOANPOOL[QUAL_NIE_FFEIC_MFI_PCT],"&gt;1.15")=0</f>
        <v>1</v>
      </c>
      <c r="AR135" s="29">
        <f>IF(TBL_CIPDRFRESI_LOANPOOL[[#This Row],[MULTIPROP_REC_COUNT]]&lt;&gt;"",TBL_CIPDRFRESI_LOANPOOL[[#This Row],[LOAN_AMOUNT]]/TBL_CIPDRFRESI_LOANPOOL[[#This Row],[MULTIPROP_REC_COUNT]],TBL_CIPDRFRESI_LOANPOOL[[#This Row],[LOAN_AMOUNT]])</f>
        <v>0</v>
      </c>
      <c r="AS135" s="29" t="b">
        <f>TBL_CIPDRFRESI_LOANPOOL[[#This Row],[MULTIPROP_REC_COUNT]]&gt;1</f>
        <v>0</v>
      </c>
      <c r="AT135" s="36">
        <f>IF(TBL_CIPDRFRESI_LOANPOOL[[#This Row],[LOAN_ID]]&lt;&gt;"",COUNTIF(TBL_CIPDRFRESI_LOANPOOL[LOAN_ID],TBL_CIPDRFRESI_LOANPOOL[[#This Row],[LOAN_ID]]),1)</f>
        <v>1</v>
      </c>
      <c r="AU135" s="36">
        <f>IFERROR(MATCH(TBL_CIPDRFRESI_LOANPOOL[[#This Row],[QUAL_METHOD]],RANGE_LOOKUP_QUALMETHODS_CIP_RESIDRF,0),-1)</f>
        <v>-1</v>
      </c>
      <c r="AV13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6" spans="2:53" ht="26.25" customHeight="1" x14ac:dyDescent="0.25">
      <c r="B136" s="25" t="str">
        <f>IF(TBL_CIPDRFRESI_LOANPOOL[[#This Row],[RECORD_STARTED]],IF(TBL_CIPDRFRESI_LOANPOOL[[#This Row],[ERROR_COUNT]]&gt;0,-1,IF(TBL_CIPDRFRESI_LOANPOOL[[#This Row],[REQ_FIELDS_POPULATED]],1,0)),"")</f>
        <v/>
      </c>
      <c r="C136" s="36">
        <f>ROW()-ROW(TBL_CIPDRFRESI_LOANPOOL[[#Headers],[ROW_ID]])</f>
        <v>120</v>
      </c>
      <c r="D136" s="55"/>
      <c r="E136" s="56"/>
      <c r="F136" s="57"/>
      <c r="G136" s="58"/>
      <c r="H136" s="120"/>
      <c r="I136" s="116"/>
      <c r="J136" s="55"/>
      <c r="K136" s="61"/>
      <c r="L136" s="62"/>
      <c r="M136" s="124"/>
      <c r="N136" s="122"/>
      <c r="O136" s="127" t="str">
        <f>IF(TBL_CIPDRFRESI_LOANPOOL[[#This Row],[HUD_MFI]]&lt;&gt;"",TBL_CIPDRFRESI_LOANPOOL[[#This Row],[HUD_MFI]]*1.15,"")</f>
        <v/>
      </c>
      <c r="P136" s="126"/>
      <c r="Q136" s="105"/>
      <c r="R136" s="107"/>
      <c r="S136" s="108" t="str">
        <f>IF(TBL_CIPDRFRESI_LOANPOOL[[#This Row],[MBS_FLAG]]="Yes",SUMIF(TBL_CIPDRFRESI_LOANPOOL[MBS_POOL_ID],TBL_CIPDRFRESI_LOANPOOL[[#This Row],[MBS_POOL_ID]],TBL_CIPDRFRESI_LOANPOOL[LOAN_AMOUNT_ADDR_PORTION]),"")</f>
        <v/>
      </c>
      <c r="T13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6" s="131"/>
      <c r="V136" s="122"/>
      <c r="W136" s="135" t="str">
        <f>IF(AND(TBL_CIPDRFRESI_LOANPOOL[[#This Row],[QUAL_METHOD]]='$DB.LOOKUP'!$AD$3,TBL_CIPDRFRESI_LOANPOOL[[#This Row],[QUAL_OO_ANNUAL_INCOME]]&lt;&gt;"",TBL_CIPDRFRESI_LOANPOOL[[#This Row],[HUD_MFI]]&lt;&gt;""),TBL_CIPDRFRESI_LOANPOOL[[#This Row],[QUAL_OO_ANNUAL_INCOME]]/TBL_CIPDRFRESI_LOANPOOL[[#This Row],[HUD_MFI]],"")</f>
        <v/>
      </c>
      <c r="X136" s="133" t="str">
        <f>IF(AND(TBL_CIPDRFRESI_LOANPOOL[[#This Row],[QUAL_METHOD]]='$DB.LOOKUP'!$AD$4,TBL_CIPDRFRESI_LOANPOOL[[#This Row],[HUD_MFI_115]]&lt;&gt;""),TBL_CIPDRFRESI_LOANPOOL[[#This Row],[HUD_MFI_115]] / 12 * 0.3,"")</f>
        <v/>
      </c>
      <c r="Y136" s="112" t="str">
        <f>IF(AND(TBL_CIPDRFRESI_LOANPOOL[[#This Row],[QUAL_METHOD]]='$DB.LOOKUP'!$AD$4,TBL_CIPDRFRESI_LOANPOOL[[#This Row],[LOAN_ID]]&lt;&gt;""),COUNTIF(TBL_QUAL_RENTROLL_UNITS[RENTROLL_LOAN_ID_PROP_ADDR],TBL_CIPDRFRESI_LOANPOOL[[#This Row],[LOAN_ID_PROP_ADDR]]),"")</f>
        <v/>
      </c>
      <c r="Z136" s="113" t="str">
        <f>IF(AND(TBL_CIPDRFRESI_LOANPOOL[[#This Row],[LOAN_ID]]&lt;&gt;"",TBL_CIPDRFRESI_LOANPOOL[[#This Row],[QUAL_METHOD]]='$DB.LOOKUP'!$AD$4),COUNTIFS(TBL_QUAL_RENTROLL_UNITS[RENTROLL_LOAN_ID_PROP_ADDR],TBL_CIPDRFRESI_LOANPOOL[[#This Row],[LOAN_ID_PROP_ADDR]],TBL_QUAL_RENTROLL_UNITS[RENTROLL_QUALUNIT_FLAG],"Yes"),"")</f>
        <v/>
      </c>
      <c r="AA136" s="111" t="str">
        <f>IF(AND(TBL_CIPDRFRESI_LOANPOOL[[#This Row],[QUAL_MRA_UNITS_TOTL]]&gt;0,TBL_CIPDRFRESI_LOANPOOL[[#This Row],[QUAL_MRA_UNITS_TOTL]]&lt;&gt;""),TBL_CIPDRFRESI_LOANPOOL[[#This Row],[QUAL_MRA_UNITS_QUALIFIED]]/TBL_CIPDRFRESI_LOANPOOL[[#This Row],[QUAL_MRA_UNITS_TOTL]],"")</f>
        <v/>
      </c>
      <c r="AB136" s="137" t="str">
        <f>IF(TBL_CIPDRFRESI_LOANPOOL[[#This Row],[QUAL_METHOD]]='$DB.LOOKUP'!$AD$4,HYPERLINK("#QUAL_RENTROLL!TARGET_TOP","View/Edit"),"")</f>
        <v/>
      </c>
      <c r="AC136" s="136" t="str">
        <f>IF(AND(TBL_CIPDRFRESI_LOANPOOL[[#This Row],[QUAL_METHOD]]='$DB.LOOKUP'!$AD$5,TBL_CIPDRFRESI_LOANPOOL[[#This Row],[LOAN_ID]]&lt;&gt;""),COUNTIF(TBL_QUAL_INCOMELISTING_UNITS[INCOMELISTING_LOAN_ID_PROP_ADDR],TBL_CIPDRFRESI_LOANPOOL[[#This Row],[LOAN_ID_PROP_ADDR]]),"")</f>
        <v/>
      </c>
      <c r="AD13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6" s="111" t="str">
        <f>IF(AND(TBL_CIPDRFRESI_LOANPOOL[[#This Row],[QUAL_MIE_UNITS_TOTL]]&gt;0,TBL_CIPDRFRESI_LOANPOOL[[#This Row],[QUAL_MIE_UNITS_TOTL]]&lt;&gt;""),TBL_CIPDRFRESI_LOANPOOL[[#This Row],[QUAL_MIE_UNITS_QUALIFIED]]/TBL_CIPDRFRESI_LOANPOOL[[#This Row],[QUAL_MIE_UNITS_TOTL]],"")</f>
        <v/>
      </c>
      <c r="AF136" s="138" t="str">
        <f>IF(TBL_CIPDRFRESI_LOANPOOL[[#This Row],[QUAL_METHOD]]='$DB.LOOKUP'!$AD$5,HYPERLINK("#QUAL_INCOMELISTING!TARGET_TOP","View/Edit"),"")</f>
        <v/>
      </c>
      <c r="AG136" s="122"/>
      <c r="AH136" s="103"/>
      <c r="AI13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6" s="70" t="str">
        <f>IF(TBL_CIPDRFRESI_LOANPOOL[[#This Row],[LOAN_ID]] = "","",TBL_CIPDRFRESI_LOANPOOL[[#This Row],[LOAN_ID]]&amp;" ("&amp;IF(TBL_CIPDRFRESI_LOANPOOL[[#This Row],[PROP_ADDR_STREET]]="","Address Not Defined",TBL_CIPDRFRESI_LOANPOOL[[#This Row],[PROP_ADDR_STREET]])&amp;")")</f>
        <v/>
      </c>
      <c r="AL13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6" s="27" t="b">
        <f ca="1">IFERROR((IF(APP_CIP_DRFRESI_CERT_DATE&lt;&gt;"",APP_CIP_DRFRESI_CERT_DATE,TODAY())-TBL_CIPDRFRESI_LOANPOOL[[#This Row],[SETTLEMENT_DATE]])&lt;91,TRUE)</f>
        <v>1</v>
      </c>
      <c r="AN136" s="27" t="b">
        <f>COUNTIFS(TBL_CIPDRFRESI_LOANPOOL[LOAN_ID],TBL_CIPDRFRESI_LOANPOOL[[#This Row],[LOAN_ID]],TBL_CIPDRFRESI_LOANPOOL[QUAL_OO_INCOME_MFI_PCT],"&gt;1.15")=0</f>
        <v>1</v>
      </c>
      <c r="AO13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6" s="27" t="b">
        <f>COUNTIFS(TBL_CIPDRFRESI_LOANPOOL[LOAN_ID],TBL_CIPDRFRESI_LOANPOOL[[#This Row],[LOAN_ID]],TBL_CIPDRFRESI_LOANPOOL[QUAL_NIE_FFEIC_MFI_PCT],"&gt;1.15")=0</f>
        <v>1</v>
      </c>
      <c r="AR136" s="29">
        <f>IF(TBL_CIPDRFRESI_LOANPOOL[[#This Row],[MULTIPROP_REC_COUNT]]&lt;&gt;"",TBL_CIPDRFRESI_LOANPOOL[[#This Row],[LOAN_AMOUNT]]/TBL_CIPDRFRESI_LOANPOOL[[#This Row],[MULTIPROP_REC_COUNT]],TBL_CIPDRFRESI_LOANPOOL[[#This Row],[LOAN_AMOUNT]])</f>
        <v>0</v>
      </c>
      <c r="AS136" s="29" t="b">
        <f>TBL_CIPDRFRESI_LOANPOOL[[#This Row],[MULTIPROP_REC_COUNT]]&gt;1</f>
        <v>0</v>
      </c>
      <c r="AT136" s="36">
        <f>IF(TBL_CIPDRFRESI_LOANPOOL[[#This Row],[LOAN_ID]]&lt;&gt;"",COUNTIF(TBL_CIPDRFRESI_LOANPOOL[LOAN_ID],TBL_CIPDRFRESI_LOANPOOL[[#This Row],[LOAN_ID]]),1)</f>
        <v>1</v>
      </c>
      <c r="AU136" s="36">
        <f>IFERROR(MATCH(TBL_CIPDRFRESI_LOANPOOL[[#This Row],[QUAL_METHOD]],RANGE_LOOKUP_QUALMETHODS_CIP_RESIDRF,0),-1)</f>
        <v>-1</v>
      </c>
      <c r="AV13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7" spans="2:53" ht="26.25" customHeight="1" x14ac:dyDescent="0.25">
      <c r="B137" s="25" t="str">
        <f>IF(TBL_CIPDRFRESI_LOANPOOL[[#This Row],[RECORD_STARTED]],IF(TBL_CIPDRFRESI_LOANPOOL[[#This Row],[ERROR_COUNT]]&gt;0,-1,IF(TBL_CIPDRFRESI_LOANPOOL[[#This Row],[REQ_FIELDS_POPULATED]],1,0)),"")</f>
        <v/>
      </c>
      <c r="C137" s="36">
        <f>ROW()-ROW(TBL_CIPDRFRESI_LOANPOOL[[#Headers],[ROW_ID]])</f>
        <v>121</v>
      </c>
      <c r="D137" s="55"/>
      <c r="E137" s="56"/>
      <c r="F137" s="57"/>
      <c r="G137" s="58"/>
      <c r="H137" s="120"/>
      <c r="I137" s="116"/>
      <c r="J137" s="55"/>
      <c r="K137" s="61"/>
      <c r="L137" s="62"/>
      <c r="M137" s="124"/>
      <c r="N137" s="122"/>
      <c r="O137" s="127" t="str">
        <f>IF(TBL_CIPDRFRESI_LOANPOOL[[#This Row],[HUD_MFI]]&lt;&gt;"",TBL_CIPDRFRESI_LOANPOOL[[#This Row],[HUD_MFI]]*1.15,"")</f>
        <v/>
      </c>
      <c r="P137" s="126"/>
      <c r="Q137" s="105"/>
      <c r="R137" s="107"/>
      <c r="S137" s="108" t="str">
        <f>IF(TBL_CIPDRFRESI_LOANPOOL[[#This Row],[MBS_FLAG]]="Yes",SUMIF(TBL_CIPDRFRESI_LOANPOOL[MBS_POOL_ID],TBL_CIPDRFRESI_LOANPOOL[[#This Row],[MBS_POOL_ID]],TBL_CIPDRFRESI_LOANPOOL[LOAN_AMOUNT_ADDR_PORTION]),"")</f>
        <v/>
      </c>
      <c r="T13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7" s="131"/>
      <c r="V137" s="122"/>
      <c r="W137" s="135" t="str">
        <f>IF(AND(TBL_CIPDRFRESI_LOANPOOL[[#This Row],[QUAL_METHOD]]='$DB.LOOKUP'!$AD$3,TBL_CIPDRFRESI_LOANPOOL[[#This Row],[QUAL_OO_ANNUAL_INCOME]]&lt;&gt;"",TBL_CIPDRFRESI_LOANPOOL[[#This Row],[HUD_MFI]]&lt;&gt;""),TBL_CIPDRFRESI_LOANPOOL[[#This Row],[QUAL_OO_ANNUAL_INCOME]]/TBL_CIPDRFRESI_LOANPOOL[[#This Row],[HUD_MFI]],"")</f>
        <v/>
      </c>
      <c r="X137" s="133" t="str">
        <f>IF(AND(TBL_CIPDRFRESI_LOANPOOL[[#This Row],[QUAL_METHOD]]='$DB.LOOKUP'!$AD$4,TBL_CIPDRFRESI_LOANPOOL[[#This Row],[HUD_MFI_115]]&lt;&gt;""),TBL_CIPDRFRESI_LOANPOOL[[#This Row],[HUD_MFI_115]] / 12 * 0.3,"")</f>
        <v/>
      </c>
      <c r="Y137" s="112" t="str">
        <f>IF(AND(TBL_CIPDRFRESI_LOANPOOL[[#This Row],[QUAL_METHOD]]='$DB.LOOKUP'!$AD$4,TBL_CIPDRFRESI_LOANPOOL[[#This Row],[LOAN_ID]]&lt;&gt;""),COUNTIF(TBL_QUAL_RENTROLL_UNITS[RENTROLL_LOAN_ID_PROP_ADDR],TBL_CIPDRFRESI_LOANPOOL[[#This Row],[LOAN_ID_PROP_ADDR]]),"")</f>
        <v/>
      </c>
      <c r="Z137" s="113" t="str">
        <f>IF(AND(TBL_CIPDRFRESI_LOANPOOL[[#This Row],[LOAN_ID]]&lt;&gt;"",TBL_CIPDRFRESI_LOANPOOL[[#This Row],[QUAL_METHOD]]='$DB.LOOKUP'!$AD$4),COUNTIFS(TBL_QUAL_RENTROLL_UNITS[RENTROLL_LOAN_ID_PROP_ADDR],TBL_CIPDRFRESI_LOANPOOL[[#This Row],[LOAN_ID_PROP_ADDR]],TBL_QUAL_RENTROLL_UNITS[RENTROLL_QUALUNIT_FLAG],"Yes"),"")</f>
        <v/>
      </c>
      <c r="AA137" s="111" t="str">
        <f>IF(AND(TBL_CIPDRFRESI_LOANPOOL[[#This Row],[QUAL_MRA_UNITS_TOTL]]&gt;0,TBL_CIPDRFRESI_LOANPOOL[[#This Row],[QUAL_MRA_UNITS_TOTL]]&lt;&gt;""),TBL_CIPDRFRESI_LOANPOOL[[#This Row],[QUAL_MRA_UNITS_QUALIFIED]]/TBL_CIPDRFRESI_LOANPOOL[[#This Row],[QUAL_MRA_UNITS_TOTL]],"")</f>
        <v/>
      </c>
      <c r="AB137" s="137" t="str">
        <f>IF(TBL_CIPDRFRESI_LOANPOOL[[#This Row],[QUAL_METHOD]]='$DB.LOOKUP'!$AD$4,HYPERLINK("#QUAL_RENTROLL!TARGET_TOP","View/Edit"),"")</f>
        <v/>
      </c>
      <c r="AC137" s="136" t="str">
        <f>IF(AND(TBL_CIPDRFRESI_LOANPOOL[[#This Row],[QUAL_METHOD]]='$DB.LOOKUP'!$AD$5,TBL_CIPDRFRESI_LOANPOOL[[#This Row],[LOAN_ID]]&lt;&gt;""),COUNTIF(TBL_QUAL_INCOMELISTING_UNITS[INCOMELISTING_LOAN_ID_PROP_ADDR],TBL_CIPDRFRESI_LOANPOOL[[#This Row],[LOAN_ID_PROP_ADDR]]),"")</f>
        <v/>
      </c>
      <c r="AD13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7" s="111" t="str">
        <f>IF(AND(TBL_CIPDRFRESI_LOANPOOL[[#This Row],[QUAL_MIE_UNITS_TOTL]]&gt;0,TBL_CIPDRFRESI_LOANPOOL[[#This Row],[QUAL_MIE_UNITS_TOTL]]&lt;&gt;""),TBL_CIPDRFRESI_LOANPOOL[[#This Row],[QUAL_MIE_UNITS_QUALIFIED]]/TBL_CIPDRFRESI_LOANPOOL[[#This Row],[QUAL_MIE_UNITS_TOTL]],"")</f>
        <v/>
      </c>
      <c r="AF137" s="138" t="str">
        <f>IF(TBL_CIPDRFRESI_LOANPOOL[[#This Row],[QUAL_METHOD]]='$DB.LOOKUP'!$AD$5,HYPERLINK("#QUAL_INCOMELISTING!TARGET_TOP","View/Edit"),"")</f>
        <v/>
      </c>
      <c r="AG137" s="122"/>
      <c r="AH137" s="103"/>
      <c r="AI13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7" s="70" t="str">
        <f>IF(TBL_CIPDRFRESI_LOANPOOL[[#This Row],[LOAN_ID]] = "","",TBL_CIPDRFRESI_LOANPOOL[[#This Row],[LOAN_ID]]&amp;" ("&amp;IF(TBL_CIPDRFRESI_LOANPOOL[[#This Row],[PROP_ADDR_STREET]]="","Address Not Defined",TBL_CIPDRFRESI_LOANPOOL[[#This Row],[PROP_ADDR_STREET]])&amp;")")</f>
        <v/>
      </c>
      <c r="AL13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7" s="27" t="b">
        <f ca="1">IFERROR((IF(APP_CIP_DRFRESI_CERT_DATE&lt;&gt;"",APP_CIP_DRFRESI_CERT_DATE,TODAY())-TBL_CIPDRFRESI_LOANPOOL[[#This Row],[SETTLEMENT_DATE]])&lt;91,TRUE)</f>
        <v>1</v>
      </c>
      <c r="AN137" s="27" t="b">
        <f>COUNTIFS(TBL_CIPDRFRESI_LOANPOOL[LOAN_ID],TBL_CIPDRFRESI_LOANPOOL[[#This Row],[LOAN_ID]],TBL_CIPDRFRESI_LOANPOOL[QUAL_OO_INCOME_MFI_PCT],"&gt;1.15")=0</f>
        <v>1</v>
      </c>
      <c r="AO13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7" s="27" t="b">
        <f>COUNTIFS(TBL_CIPDRFRESI_LOANPOOL[LOAN_ID],TBL_CIPDRFRESI_LOANPOOL[[#This Row],[LOAN_ID]],TBL_CIPDRFRESI_LOANPOOL[QUAL_NIE_FFEIC_MFI_PCT],"&gt;1.15")=0</f>
        <v>1</v>
      </c>
      <c r="AR137" s="29">
        <f>IF(TBL_CIPDRFRESI_LOANPOOL[[#This Row],[MULTIPROP_REC_COUNT]]&lt;&gt;"",TBL_CIPDRFRESI_LOANPOOL[[#This Row],[LOAN_AMOUNT]]/TBL_CIPDRFRESI_LOANPOOL[[#This Row],[MULTIPROP_REC_COUNT]],TBL_CIPDRFRESI_LOANPOOL[[#This Row],[LOAN_AMOUNT]])</f>
        <v>0</v>
      </c>
      <c r="AS137" s="29" t="b">
        <f>TBL_CIPDRFRESI_LOANPOOL[[#This Row],[MULTIPROP_REC_COUNT]]&gt;1</f>
        <v>0</v>
      </c>
      <c r="AT137" s="36">
        <f>IF(TBL_CIPDRFRESI_LOANPOOL[[#This Row],[LOAN_ID]]&lt;&gt;"",COUNTIF(TBL_CIPDRFRESI_LOANPOOL[LOAN_ID],TBL_CIPDRFRESI_LOANPOOL[[#This Row],[LOAN_ID]]),1)</f>
        <v>1</v>
      </c>
      <c r="AU137" s="36">
        <f>IFERROR(MATCH(TBL_CIPDRFRESI_LOANPOOL[[#This Row],[QUAL_METHOD]],RANGE_LOOKUP_QUALMETHODS_CIP_RESIDRF,0),-1)</f>
        <v>-1</v>
      </c>
      <c r="AV13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8" spans="2:53" ht="26.25" customHeight="1" x14ac:dyDescent="0.25">
      <c r="B138" s="25" t="str">
        <f>IF(TBL_CIPDRFRESI_LOANPOOL[[#This Row],[RECORD_STARTED]],IF(TBL_CIPDRFRESI_LOANPOOL[[#This Row],[ERROR_COUNT]]&gt;0,-1,IF(TBL_CIPDRFRESI_LOANPOOL[[#This Row],[REQ_FIELDS_POPULATED]],1,0)),"")</f>
        <v/>
      </c>
      <c r="C138" s="36">
        <f>ROW()-ROW(TBL_CIPDRFRESI_LOANPOOL[[#Headers],[ROW_ID]])</f>
        <v>122</v>
      </c>
      <c r="D138" s="55"/>
      <c r="E138" s="56"/>
      <c r="F138" s="57"/>
      <c r="G138" s="58"/>
      <c r="H138" s="120"/>
      <c r="I138" s="116"/>
      <c r="J138" s="55"/>
      <c r="K138" s="61"/>
      <c r="L138" s="62"/>
      <c r="M138" s="124"/>
      <c r="N138" s="122"/>
      <c r="O138" s="127" t="str">
        <f>IF(TBL_CIPDRFRESI_LOANPOOL[[#This Row],[HUD_MFI]]&lt;&gt;"",TBL_CIPDRFRESI_LOANPOOL[[#This Row],[HUD_MFI]]*1.15,"")</f>
        <v/>
      </c>
      <c r="P138" s="126"/>
      <c r="Q138" s="105"/>
      <c r="R138" s="107"/>
      <c r="S138" s="108" t="str">
        <f>IF(TBL_CIPDRFRESI_LOANPOOL[[#This Row],[MBS_FLAG]]="Yes",SUMIF(TBL_CIPDRFRESI_LOANPOOL[MBS_POOL_ID],TBL_CIPDRFRESI_LOANPOOL[[#This Row],[MBS_POOL_ID]],TBL_CIPDRFRESI_LOANPOOL[LOAN_AMOUNT_ADDR_PORTION]),"")</f>
        <v/>
      </c>
      <c r="T13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8" s="131"/>
      <c r="V138" s="122"/>
      <c r="W138" s="135" t="str">
        <f>IF(AND(TBL_CIPDRFRESI_LOANPOOL[[#This Row],[QUAL_METHOD]]='$DB.LOOKUP'!$AD$3,TBL_CIPDRFRESI_LOANPOOL[[#This Row],[QUAL_OO_ANNUAL_INCOME]]&lt;&gt;"",TBL_CIPDRFRESI_LOANPOOL[[#This Row],[HUD_MFI]]&lt;&gt;""),TBL_CIPDRFRESI_LOANPOOL[[#This Row],[QUAL_OO_ANNUAL_INCOME]]/TBL_CIPDRFRESI_LOANPOOL[[#This Row],[HUD_MFI]],"")</f>
        <v/>
      </c>
      <c r="X138" s="133" t="str">
        <f>IF(AND(TBL_CIPDRFRESI_LOANPOOL[[#This Row],[QUAL_METHOD]]='$DB.LOOKUP'!$AD$4,TBL_CIPDRFRESI_LOANPOOL[[#This Row],[HUD_MFI_115]]&lt;&gt;""),TBL_CIPDRFRESI_LOANPOOL[[#This Row],[HUD_MFI_115]] / 12 * 0.3,"")</f>
        <v/>
      </c>
      <c r="Y138" s="112" t="str">
        <f>IF(AND(TBL_CIPDRFRESI_LOANPOOL[[#This Row],[QUAL_METHOD]]='$DB.LOOKUP'!$AD$4,TBL_CIPDRFRESI_LOANPOOL[[#This Row],[LOAN_ID]]&lt;&gt;""),COUNTIF(TBL_QUAL_RENTROLL_UNITS[RENTROLL_LOAN_ID_PROP_ADDR],TBL_CIPDRFRESI_LOANPOOL[[#This Row],[LOAN_ID_PROP_ADDR]]),"")</f>
        <v/>
      </c>
      <c r="Z138" s="113" t="str">
        <f>IF(AND(TBL_CIPDRFRESI_LOANPOOL[[#This Row],[LOAN_ID]]&lt;&gt;"",TBL_CIPDRFRESI_LOANPOOL[[#This Row],[QUAL_METHOD]]='$DB.LOOKUP'!$AD$4),COUNTIFS(TBL_QUAL_RENTROLL_UNITS[RENTROLL_LOAN_ID_PROP_ADDR],TBL_CIPDRFRESI_LOANPOOL[[#This Row],[LOAN_ID_PROP_ADDR]],TBL_QUAL_RENTROLL_UNITS[RENTROLL_QUALUNIT_FLAG],"Yes"),"")</f>
        <v/>
      </c>
      <c r="AA138" s="111" t="str">
        <f>IF(AND(TBL_CIPDRFRESI_LOANPOOL[[#This Row],[QUAL_MRA_UNITS_TOTL]]&gt;0,TBL_CIPDRFRESI_LOANPOOL[[#This Row],[QUAL_MRA_UNITS_TOTL]]&lt;&gt;""),TBL_CIPDRFRESI_LOANPOOL[[#This Row],[QUAL_MRA_UNITS_QUALIFIED]]/TBL_CIPDRFRESI_LOANPOOL[[#This Row],[QUAL_MRA_UNITS_TOTL]],"")</f>
        <v/>
      </c>
      <c r="AB138" s="137" t="str">
        <f>IF(TBL_CIPDRFRESI_LOANPOOL[[#This Row],[QUAL_METHOD]]='$DB.LOOKUP'!$AD$4,HYPERLINK("#QUAL_RENTROLL!TARGET_TOP","View/Edit"),"")</f>
        <v/>
      </c>
      <c r="AC138" s="136" t="str">
        <f>IF(AND(TBL_CIPDRFRESI_LOANPOOL[[#This Row],[QUAL_METHOD]]='$DB.LOOKUP'!$AD$5,TBL_CIPDRFRESI_LOANPOOL[[#This Row],[LOAN_ID]]&lt;&gt;""),COUNTIF(TBL_QUAL_INCOMELISTING_UNITS[INCOMELISTING_LOAN_ID_PROP_ADDR],TBL_CIPDRFRESI_LOANPOOL[[#This Row],[LOAN_ID_PROP_ADDR]]),"")</f>
        <v/>
      </c>
      <c r="AD13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8" s="111" t="str">
        <f>IF(AND(TBL_CIPDRFRESI_LOANPOOL[[#This Row],[QUAL_MIE_UNITS_TOTL]]&gt;0,TBL_CIPDRFRESI_LOANPOOL[[#This Row],[QUAL_MIE_UNITS_TOTL]]&lt;&gt;""),TBL_CIPDRFRESI_LOANPOOL[[#This Row],[QUAL_MIE_UNITS_QUALIFIED]]/TBL_CIPDRFRESI_LOANPOOL[[#This Row],[QUAL_MIE_UNITS_TOTL]],"")</f>
        <v/>
      </c>
      <c r="AF138" s="138" t="str">
        <f>IF(TBL_CIPDRFRESI_LOANPOOL[[#This Row],[QUAL_METHOD]]='$DB.LOOKUP'!$AD$5,HYPERLINK("#QUAL_INCOMELISTING!TARGET_TOP","View/Edit"),"")</f>
        <v/>
      </c>
      <c r="AG138" s="122"/>
      <c r="AH138" s="103"/>
      <c r="AI13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8" s="70" t="str">
        <f>IF(TBL_CIPDRFRESI_LOANPOOL[[#This Row],[LOAN_ID]] = "","",TBL_CIPDRFRESI_LOANPOOL[[#This Row],[LOAN_ID]]&amp;" ("&amp;IF(TBL_CIPDRFRESI_LOANPOOL[[#This Row],[PROP_ADDR_STREET]]="","Address Not Defined",TBL_CIPDRFRESI_LOANPOOL[[#This Row],[PROP_ADDR_STREET]])&amp;")")</f>
        <v/>
      </c>
      <c r="AL13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8" s="27" t="b">
        <f ca="1">IFERROR((IF(APP_CIP_DRFRESI_CERT_DATE&lt;&gt;"",APP_CIP_DRFRESI_CERT_DATE,TODAY())-TBL_CIPDRFRESI_LOANPOOL[[#This Row],[SETTLEMENT_DATE]])&lt;91,TRUE)</f>
        <v>1</v>
      </c>
      <c r="AN138" s="27" t="b">
        <f>COUNTIFS(TBL_CIPDRFRESI_LOANPOOL[LOAN_ID],TBL_CIPDRFRESI_LOANPOOL[[#This Row],[LOAN_ID]],TBL_CIPDRFRESI_LOANPOOL[QUAL_OO_INCOME_MFI_PCT],"&gt;1.15")=0</f>
        <v>1</v>
      </c>
      <c r="AO13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8" s="27" t="b">
        <f>COUNTIFS(TBL_CIPDRFRESI_LOANPOOL[LOAN_ID],TBL_CIPDRFRESI_LOANPOOL[[#This Row],[LOAN_ID]],TBL_CIPDRFRESI_LOANPOOL[QUAL_NIE_FFEIC_MFI_PCT],"&gt;1.15")=0</f>
        <v>1</v>
      </c>
      <c r="AR138" s="29">
        <f>IF(TBL_CIPDRFRESI_LOANPOOL[[#This Row],[MULTIPROP_REC_COUNT]]&lt;&gt;"",TBL_CIPDRFRESI_LOANPOOL[[#This Row],[LOAN_AMOUNT]]/TBL_CIPDRFRESI_LOANPOOL[[#This Row],[MULTIPROP_REC_COUNT]],TBL_CIPDRFRESI_LOANPOOL[[#This Row],[LOAN_AMOUNT]])</f>
        <v>0</v>
      </c>
      <c r="AS138" s="29" t="b">
        <f>TBL_CIPDRFRESI_LOANPOOL[[#This Row],[MULTIPROP_REC_COUNT]]&gt;1</f>
        <v>0</v>
      </c>
      <c r="AT138" s="36">
        <f>IF(TBL_CIPDRFRESI_LOANPOOL[[#This Row],[LOAN_ID]]&lt;&gt;"",COUNTIF(TBL_CIPDRFRESI_LOANPOOL[LOAN_ID],TBL_CIPDRFRESI_LOANPOOL[[#This Row],[LOAN_ID]]),1)</f>
        <v>1</v>
      </c>
      <c r="AU138" s="36">
        <f>IFERROR(MATCH(TBL_CIPDRFRESI_LOANPOOL[[#This Row],[QUAL_METHOD]],RANGE_LOOKUP_QUALMETHODS_CIP_RESIDRF,0),-1)</f>
        <v>-1</v>
      </c>
      <c r="AV13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9" spans="2:53" ht="26.25" customHeight="1" x14ac:dyDescent="0.25">
      <c r="B139" s="25" t="str">
        <f>IF(TBL_CIPDRFRESI_LOANPOOL[[#This Row],[RECORD_STARTED]],IF(TBL_CIPDRFRESI_LOANPOOL[[#This Row],[ERROR_COUNT]]&gt;0,-1,IF(TBL_CIPDRFRESI_LOANPOOL[[#This Row],[REQ_FIELDS_POPULATED]],1,0)),"")</f>
        <v/>
      </c>
      <c r="C139" s="36">
        <f>ROW()-ROW(TBL_CIPDRFRESI_LOANPOOL[[#Headers],[ROW_ID]])</f>
        <v>123</v>
      </c>
      <c r="D139" s="55"/>
      <c r="E139" s="56"/>
      <c r="F139" s="57"/>
      <c r="G139" s="58"/>
      <c r="H139" s="120"/>
      <c r="I139" s="116"/>
      <c r="J139" s="55"/>
      <c r="K139" s="61"/>
      <c r="L139" s="62"/>
      <c r="M139" s="124"/>
      <c r="N139" s="122"/>
      <c r="O139" s="127" t="str">
        <f>IF(TBL_CIPDRFRESI_LOANPOOL[[#This Row],[HUD_MFI]]&lt;&gt;"",TBL_CIPDRFRESI_LOANPOOL[[#This Row],[HUD_MFI]]*1.15,"")</f>
        <v/>
      </c>
      <c r="P139" s="126"/>
      <c r="Q139" s="105"/>
      <c r="R139" s="107"/>
      <c r="S139" s="108" t="str">
        <f>IF(TBL_CIPDRFRESI_LOANPOOL[[#This Row],[MBS_FLAG]]="Yes",SUMIF(TBL_CIPDRFRESI_LOANPOOL[MBS_POOL_ID],TBL_CIPDRFRESI_LOANPOOL[[#This Row],[MBS_POOL_ID]],TBL_CIPDRFRESI_LOANPOOL[LOAN_AMOUNT_ADDR_PORTION]),"")</f>
        <v/>
      </c>
      <c r="T13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9" s="131"/>
      <c r="V139" s="122"/>
      <c r="W139" s="135" t="str">
        <f>IF(AND(TBL_CIPDRFRESI_LOANPOOL[[#This Row],[QUAL_METHOD]]='$DB.LOOKUP'!$AD$3,TBL_CIPDRFRESI_LOANPOOL[[#This Row],[QUAL_OO_ANNUAL_INCOME]]&lt;&gt;"",TBL_CIPDRFRESI_LOANPOOL[[#This Row],[HUD_MFI]]&lt;&gt;""),TBL_CIPDRFRESI_LOANPOOL[[#This Row],[QUAL_OO_ANNUAL_INCOME]]/TBL_CIPDRFRESI_LOANPOOL[[#This Row],[HUD_MFI]],"")</f>
        <v/>
      </c>
      <c r="X139" s="133" t="str">
        <f>IF(AND(TBL_CIPDRFRESI_LOANPOOL[[#This Row],[QUAL_METHOD]]='$DB.LOOKUP'!$AD$4,TBL_CIPDRFRESI_LOANPOOL[[#This Row],[HUD_MFI_115]]&lt;&gt;""),TBL_CIPDRFRESI_LOANPOOL[[#This Row],[HUD_MFI_115]] / 12 * 0.3,"")</f>
        <v/>
      </c>
      <c r="Y139" s="112" t="str">
        <f>IF(AND(TBL_CIPDRFRESI_LOANPOOL[[#This Row],[QUAL_METHOD]]='$DB.LOOKUP'!$AD$4,TBL_CIPDRFRESI_LOANPOOL[[#This Row],[LOAN_ID]]&lt;&gt;""),COUNTIF(TBL_QUAL_RENTROLL_UNITS[RENTROLL_LOAN_ID_PROP_ADDR],TBL_CIPDRFRESI_LOANPOOL[[#This Row],[LOAN_ID_PROP_ADDR]]),"")</f>
        <v/>
      </c>
      <c r="Z139" s="113" t="str">
        <f>IF(AND(TBL_CIPDRFRESI_LOANPOOL[[#This Row],[LOAN_ID]]&lt;&gt;"",TBL_CIPDRFRESI_LOANPOOL[[#This Row],[QUAL_METHOD]]='$DB.LOOKUP'!$AD$4),COUNTIFS(TBL_QUAL_RENTROLL_UNITS[RENTROLL_LOAN_ID_PROP_ADDR],TBL_CIPDRFRESI_LOANPOOL[[#This Row],[LOAN_ID_PROP_ADDR]],TBL_QUAL_RENTROLL_UNITS[RENTROLL_QUALUNIT_FLAG],"Yes"),"")</f>
        <v/>
      </c>
      <c r="AA139" s="111" t="str">
        <f>IF(AND(TBL_CIPDRFRESI_LOANPOOL[[#This Row],[QUAL_MRA_UNITS_TOTL]]&gt;0,TBL_CIPDRFRESI_LOANPOOL[[#This Row],[QUAL_MRA_UNITS_TOTL]]&lt;&gt;""),TBL_CIPDRFRESI_LOANPOOL[[#This Row],[QUAL_MRA_UNITS_QUALIFIED]]/TBL_CIPDRFRESI_LOANPOOL[[#This Row],[QUAL_MRA_UNITS_TOTL]],"")</f>
        <v/>
      </c>
      <c r="AB139" s="137" t="str">
        <f>IF(TBL_CIPDRFRESI_LOANPOOL[[#This Row],[QUAL_METHOD]]='$DB.LOOKUP'!$AD$4,HYPERLINK("#QUAL_RENTROLL!TARGET_TOP","View/Edit"),"")</f>
        <v/>
      </c>
      <c r="AC139" s="136" t="str">
        <f>IF(AND(TBL_CIPDRFRESI_LOANPOOL[[#This Row],[QUAL_METHOD]]='$DB.LOOKUP'!$AD$5,TBL_CIPDRFRESI_LOANPOOL[[#This Row],[LOAN_ID]]&lt;&gt;""),COUNTIF(TBL_QUAL_INCOMELISTING_UNITS[INCOMELISTING_LOAN_ID_PROP_ADDR],TBL_CIPDRFRESI_LOANPOOL[[#This Row],[LOAN_ID_PROP_ADDR]]),"")</f>
        <v/>
      </c>
      <c r="AD13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9" s="111" t="str">
        <f>IF(AND(TBL_CIPDRFRESI_LOANPOOL[[#This Row],[QUAL_MIE_UNITS_TOTL]]&gt;0,TBL_CIPDRFRESI_LOANPOOL[[#This Row],[QUAL_MIE_UNITS_TOTL]]&lt;&gt;""),TBL_CIPDRFRESI_LOANPOOL[[#This Row],[QUAL_MIE_UNITS_QUALIFIED]]/TBL_CIPDRFRESI_LOANPOOL[[#This Row],[QUAL_MIE_UNITS_TOTL]],"")</f>
        <v/>
      </c>
      <c r="AF139" s="138" t="str">
        <f>IF(TBL_CIPDRFRESI_LOANPOOL[[#This Row],[QUAL_METHOD]]='$DB.LOOKUP'!$AD$5,HYPERLINK("#QUAL_INCOMELISTING!TARGET_TOP","View/Edit"),"")</f>
        <v/>
      </c>
      <c r="AG139" s="122"/>
      <c r="AH139" s="103"/>
      <c r="AI13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9" s="70" t="str">
        <f>IF(TBL_CIPDRFRESI_LOANPOOL[[#This Row],[LOAN_ID]] = "","",TBL_CIPDRFRESI_LOANPOOL[[#This Row],[LOAN_ID]]&amp;" ("&amp;IF(TBL_CIPDRFRESI_LOANPOOL[[#This Row],[PROP_ADDR_STREET]]="","Address Not Defined",TBL_CIPDRFRESI_LOANPOOL[[#This Row],[PROP_ADDR_STREET]])&amp;")")</f>
        <v/>
      </c>
      <c r="AL13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9" s="27" t="b">
        <f ca="1">IFERROR((IF(APP_CIP_DRFRESI_CERT_DATE&lt;&gt;"",APP_CIP_DRFRESI_CERT_DATE,TODAY())-TBL_CIPDRFRESI_LOANPOOL[[#This Row],[SETTLEMENT_DATE]])&lt;91,TRUE)</f>
        <v>1</v>
      </c>
      <c r="AN139" s="27" t="b">
        <f>COUNTIFS(TBL_CIPDRFRESI_LOANPOOL[LOAN_ID],TBL_CIPDRFRESI_LOANPOOL[[#This Row],[LOAN_ID]],TBL_CIPDRFRESI_LOANPOOL[QUAL_OO_INCOME_MFI_PCT],"&gt;1.15")=0</f>
        <v>1</v>
      </c>
      <c r="AO13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9" s="27" t="b">
        <f>COUNTIFS(TBL_CIPDRFRESI_LOANPOOL[LOAN_ID],TBL_CIPDRFRESI_LOANPOOL[[#This Row],[LOAN_ID]],TBL_CIPDRFRESI_LOANPOOL[QUAL_NIE_FFEIC_MFI_PCT],"&gt;1.15")=0</f>
        <v>1</v>
      </c>
      <c r="AR139" s="29">
        <f>IF(TBL_CIPDRFRESI_LOANPOOL[[#This Row],[MULTIPROP_REC_COUNT]]&lt;&gt;"",TBL_CIPDRFRESI_LOANPOOL[[#This Row],[LOAN_AMOUNT]]/TBL_CIPDRFRESI_LOANPOOL[[#This Row],[MULTIPROP_REC_COUNT]],TBL_CIPDRFRESI_LOANPOOL[[#This Row],[LOAN_AMOUNT]])</f>
        <v>0</v>
      </c>
      <c r="AS139" s="29" t="b">
        <f>TBL_CIPDRFRESI_LOANPOOL[[#This Row],[MULTIPROP_REC_COUNT]]&gt;1</f>
        <v>0</v>
      </c>
      <c r="AT139" s="36">
        <f>IF(TBL_CIPDRFRESI_LOANPOOL[[#This Row],[LOAN_ID]]&lt;&gt;"",COUNTIF(TBL_CIPDRFRESI_LOANPOOL[LOAN_ID],TBL_CIPDRFRESI_LOANPOOL[[#This Row],[LOAN_ID]]),1)</f>
        <v>1</v>
      </c>
      <c r="AU139" s="36">
        <f>IFERROR(MATCH(TBL_CIPDRFRESI_LOANPOOL[[#This Row],[QUAL_METHOD]],RANGE_LOOKUP_QUALMETHODS_CIP_RESIDRF,0),-1)</f>
        <v>-1</v>
      </c>
      <c r="AV13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0" spans="2:53" ht="26.25" customHeight="1" x14ac:dyDescent="0.25">
      <c r="B140" s="25" t="str">
        <f>IF(TBL_CIPDRFRESI_LOANPOOL[[#This Row],[RECORD_STARTED]],IF(TBL_CIPDRFRESI_LOANPOOL[[#This Row],[ERROR_COUNT]]&gt;0,-1,IF(TBL_CIPDRFRESI_LOANPOOL[[#This Row],[REQ_FIELDS_POPULATED]],1,0)),"")</f>
        <v/>
      </c>
      <c r="C140" s="36">
        <f>ROW()-ROW(TBL_CIPDRFRESI_LOANPOOL[[#Headers],[ROW_ID]])</f>
        <v>124</v>
      </c>
      <c r="D140" s="55"/>
      <c r="E140" s="56"/>
      <c r="F140" s="57"/>
      <c r="G140" s="58"/>
      <c r="H140" s="120"/>
      <c r="I140" s="116"/>
      <c r="J140" s="55"/>
      <c r="K140" s="61"/>
      <c r="L140" s="62"/>
      <c r="M140" s="124"/>
      <c r="N140" s="122"/>
      <c r="O140" s="127" t="str">
        <f>IF(TBL_CIPDRFRESI_LOANPOOL[[#This Row],[HUD_MFI]]&lt;&gt;"",TBL_CIPDRFRESI_LOANPOOL[[#This Row],[HUD_MFI]]*1.15,"")</f>
        <v/>
      </c>
      <c r="P140" s="126"/>
      <c r="Q140" s="105"/>
      <c r="R140" s="107"/>
      <c r="S140" s="108" t="str">
        <f>IF(TBL_CIPDRFRESI_LOANPOOL[[#This Row],[MBS_FLAG]]="Yes",SUMIF(TBL_CIPDRFRESI_LOANPOOL[MBS_POOL_ID],TBL_CIPDRFRESI_LOANPOOL[[#This Row],[MBS_POOL_ID]],TBL_CIPDRFRESI_LOANPOOL[LOAN_AMOUNT_ADDR_PORTION]),"")</f>
        <v/>
      </c>
      <c r="T14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0" s="131"/>
      <c r="V140" s="122"/>
      <c r="W140" s="135" t="str">
        <f>IF(AND(TBL_CIPDRFRESI_LOANPOOL[[#This Row],[QUAL_METHOD]]='$DB.LOOKUP'!$AD$3,TBL_CIPDRFRESI_LOANPOOL[[#This Row],[QUAL_OO_ANNUAL_INCOME]]&lt;&gt;"",TBL_CIPDRFRESI_LOANPOOL[[#This Row],[HUD_MFI]]&lt;&gt;""),TBL_CIPDRFRESI_LOANPOOL[[#This Row],[QUAL_OO_ANNUAL_INCOME]]/TBL_CIPDRFRESI_LOANPOOL[[#This Row],[HUD_MFI]],"")</f>
        <v/>
      </c>
      <c r="X140" s="133" t="str">
        <f>IF(AND(TBL_CIPDRFRESI_LOANPOOL[[#This Row],[QUAL_METHOD]]='$DB.LOOKUP'!$AD$4,TBL_CIPDRFRESI_LOANPOOL[[#This Row],[HUD_MFI_115]]&lt;&gt;""),TBL_CIPDRFRESI_LOANPOOL[[#This Row],[HUD_MFI_115]] / 12 * 0.3,"")</f>
        <v/>
      </c>
      <c r="Y140" s="112" t="str">
        <f>IF(AND(TBL_CIPDRFRESI_LOANPOOL[[#This Row],[QUAL_METHOD]]='$DB.LOOKUP'!$AD$4,TBL_CIPDRFRESI_LOANPOOL[[#This Row],[LOAN_ID]]&lt;&gt;""),COUNTIF(TBL_QUAL_RENTROLL_UNITS[RENTROLL_LOAN_ID_PROP_ADDR],TBL_CIPDRFRESI_LOANPOOL[[#This Row],[LOAN_ID_PROP_ADDR]]),"")</f>
        <v/>
      </c>
      <c r="Z140" s="113" t="str">
        <f>IF(AND(TBL_CIPDRFRESI_LOANPOOL[[#This Row],[LOAN_ID]]&lt;&gt;"",TBL_CIPDRFRESI_LOANPOOL[[#This Row],[QUAL_METHOD]]='$DB.LOOKUP'!$AD$4),COUNTIFS(TBL_QUAL_RENTROLL_UNITS[RENTROLL_LOAN_ID_PROP_ADDR],TBL_CIPDRFRESI_LOANPOOL[[#This Row],[LOAN_ID_PROP_ADDR]],TBL_QUAL_RENTROLL_UNITS[RENTROLL_QUALUNIT_FLAG],"Yes"),"")</f>
        <v/>
      </c>
      <c r="AA140" s="111" t="str">
        <f>IF(AND(TBL_CIPDRFRESI_LOANPOOL[[#This Row],[QUAL_MRA_UNITS_TOTL]]&gt;0,TBL_CIPDRFRESI_LOANPOOL[[#This Row],[QUAL_MRA_UNITS_TOTL]]&lt;&gt;""),TBL_CIPDRFRESI_LOANPOOL[[#This Row],[QUAL_MRA_UNITS_QUALIFIED]]/TBL_CIPDRFRESI_LOANPOOL[[#This Row],[QUAL_MRA_UNITS_TOTL]],"")</f>
        <v/>
      </c>
      <c r="AB140" s="137" t="str">
        <f>IF(TBL_CIPDRFRESI_LOANPOOL[[#This Row],[QUAL_METHOD]]='$DB.LOOKUP'!$AD$4,HYPERLINK("#QUAL_RENTROLL!TARGET_TOP","View/Edit"),"")</f>
        <v/>
      </c>
      <c r="AC140" s="136" t="str">
        <f>IF(AND(TBL_CIPDRFRESI_LOANPOOL[[#This Row],[QUAL_METHOD]]='$DB.LOOKUP'!$AD$5,TBL_CIPDRFRESI_LOANPOOL[[#This Row],[LOAN_ID]]&lt;&gt;""),COUNTIF(TBL_QUAL_INCOMELISTING_UNITS[INCOMELISTING_LOAN_ID_PROP_ADDR],TBL_CIPDRFRESI_LOANPOOL[[#This Row],[LOAN_ID_PROP_ADDR]]),"")</f>
        <v/>
      </c>
      <c r="AD14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0" s="111" t="str">
        <f>IF(AND(TBL_CIPDRFRESI_LOANPOOL[[#This Row],[QUAL_MIE_UNITS_TOTL]]&gt;0,TBL_CIPDRFRESI_LOANPOOL[[#This Row],[QUAL_MIE_UNITS_TOTL]]&lt;&gt;""),TBL_CIPDRFRESI_LOANPOOL[[#This Row],[QUAL_MIE_UNITS_QUALIFIED]]/TBL_CIPDRFRESI_LOANPOOL[[#This Row],[QUAL_MIE_UNITS_TOTL]],"")</f>
        <v/>
      </c>
      <c r="AF140" s="138" t="str">
        <f>IF(TBL_CIPDRFRESI_LOANPOOL[[#This Row],[QUAL_METHOD]]='$DB.LOOKUP'!$AD$5,HYPERLINK("#QUAL_INCOMELISTING!TARGET_TOP","View/Edit"),"")</f>
        <v/>
      </c>
      <c r="AG140" s="122"/>
      <c r="AH140" s="103"/>
      <c r="AI14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0" s="70" t="str">
        <f>IF(TBL_CIPDRFRESI_LOANPOOL[[#This Row],[LOAN_ID]] = "","",TBL_CIPDRFRESI_LOANPOOL[[#This Row],[LOAN_ID]]&amp;" ("&amp;IF(TBL_CIPDRFRESI_LOANPOOL[[#This Row],[PROP_ADDR_STREET]]="","Address Not Defined",TBL_CIPDRFRESI_LOANPOOL[[#This Row],[PROP_ADDR_STREET]])&amp;")")</f>
        <v/>
      </c>
      <c r="AL14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0" s="27" t="b">
        <f ca="1">IFERROR((IF(APP_CIP_DRFRESI_CERT_DATE&lt;&gt;"",APP_CIP_DRFRESI_CERT_DATE,TODAY())-TBL_CIPDRFRESI_LOANPOOL[[#This Row],[SETTLEMENT_DATE]])&lt;91,TRUE)</f>
        <v>1</v>
      </c>
      <c r="AN140" s="27" t="b">
        <f>COUNTIFS(TBL_CIPDRFRESI_LOANPOOL[LOAN_ID],TBL_CIPDRFRESI_LOANPOOL[[#This Row],[LOAN_ID]],TBL_CIPDRFRESI_LOANPOOL[QUAL_OO_INCOME_MFI_PCT],"&gt;1.15")=0</f>
        <v>1</v>
      </c>
      <c r="AO14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0" s="27" t="b">
        <f>COUNTIFS(TBL_CIPDRFRESI_LOANPOOL[LOAN_ID],TBL_CIPDRFRESI_LOANPOOL[[#This Row],[LOAN_ID]],TBL_CIPDRFRESI_LOANPOOL[QUAL_NIE_FFEIC_MFI_PCT],"&gt;1.15")=0</f>
        <v>1</v>
      </c>
      <c r="AR140" s="29">
        <f>IF(TBL_CIPDRFRESI_LOANPOOL[[#This Row],[MULTIPROP_REC_COUNT]]&lt;&gt;"",TBL_CIPDRFRESI_LOANPOOL[[#This Row],[LOAN_AMOUNT]]/TBL_CIPDRFRESI_LOANPOOL[[#This Row],[MULTIPROP_REC_COUNT]],TBL_CIPDRFRESI_LOANPOOL[[#This Row],[LOAN_AMOUNT]])</f>
        <v>0</v>
      </c>
      <c r="AS140" s="29" t="b">
        <f>TBL_CIPDRFRESI_LOANPOOL[[#This Row],[MULTIPROP_REC_COUNT]]&gt;1</f>
        <v>0</v>
      </c>
      <c r="AT140" s="36">
        <f>IF(TBL_CIPDRFRESI_LOANPOOL[[#This Row],[LOAN_ID]]&lt;&gt;"",COUNTIF(TBL_CIPDRFRESI_LOANPOOL[LOAN_ID],TBL_CIPDRFRESI_LOANPOOL[[#This Row],[LOAN_ID]]),1)</f>
        <v>1</v>
      </c>
      <c r="AU140" s="36">
        <f>IFERROR(MATCH(TBL_CIPDRFRESI_LOANPOOL[[#This Row],[QUAL_METHOD]],RANGE_LOOKUP_QUALMETHODS_CIP_RESIDRF,0),-1)</f>
        <v>-1</v>
      </c>
      <c r="AV14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1" spans="2:53" ht="26.25" customHeight="1" x14ac:dyDescent="0.25">
      <c r="B141" s="25" t="str">
        <f>IF(TBL_CIPDRFRESI_LOANPOOL[[#This Row],[RECORD_STARTED]],IF(TBL_CIPDRFRESI_LOANPOOL[[#This Row],[ERROR_COUNT]]&gt;0,-1,IF(TBL_CIPDRFRESI_LOANPOOL[[#This Row],[REQ_FIELDS_POPULATED]],1,0)),"")</f>
        <v/>
      </c>
      <c r="C141" s="36">
        <f>ROW()-ROW(TBL_CIPDRFRESI_LOANPOOL[[#Headers],[ROW_ID]])</f>
        <v>125</v>
      </c>
      <c r="D141" s="55"/>
      <c r="E141" s="56"/>
      <c r="F141" s="57"/>
      <c r="G141" s="58"/>
      <c r="H141" s="120"/>
      <c r="I141" s="116"/>
      <c r="J141" s="55"/>
      <c r="K141" s="61"/>
      <c r="L141" s="62"/>
      <c r="M141" s="124"/>
      <c r="N141" s="122"/>
      <c r="O141" s="127" t="str">
        <f>IF(TBL_CIPDRFRESI_LOANPOOL[[#This Row],[HUD_MFI]]&lt;&gt;"",TBL_CIPDRFRESI_LOANPOOL[[#This Row],[HUD_MFI]]*1.15,"")</f>
        <v/>
      </c>
      <c r="P141" s="126"/>
      <c r="Q141" s="105"/>
      <c r="R141" s="107"/>
      <c r="S141" s="108" t="str">
        <f>IF(TBL_CIPDRFRESI_LOANPOOL[[#This Row],[MBS_FLAG]]="Yes",SUMIF(TBL_CIPDRFRESI_LOANPOOL[MBS_POOL_ID],TBL_CIPDRFRESI_LOANPOOL[[#This Row],[MBS_POOL_ID]],TBL_CIPDRFRESI_LOANPOOL[LOAN_AMOUNT_ADDR_PORTION]),"")</f>
        <v/>
      </c>
      <c r="T14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1" s="131"/>
      <c r="V141" s="122"/>
      <c r="W141" s="135" t="str">
        <f>IF(AND(TBL_CIPDRFRESI_LOANPOOL[[#This Row],[QUAL_METHOD]]='$DB.LOOKUP'!$AD$3,TBL_CIPDRFRESI_LOANPOOL[[#This Row],[QUAL_OO_ANNUAL_INCOME]]&lt;&gt;"",TBL_CIPDRFRESI_LOANPOOL[[#This Row],[HUD_MFI]]&lt;&gt;""),TBL_CIPDRFRESI_LOANPOOL[[#This Row],[QUAL_OO_ANNUAL_INCOME]]/TBL_CIPDRFRESI_LOANPOOL[[#This Row],[HUD_MFI]],"")</f>
        <v/>
      </c>
      <c r="X141" s="133" t="str">
        <f>IF(AND(TBL_CIPDRFRESI_LOANPOOL[[#This Row],[QUAL_METHOD]]='$DB.LOOKUP'!$AD$4,TBL_CIPDRFRESI_LOANPOOL[[#This Row],[HUD_MFI_115]]&lt;&gt;""),TBL_CIPDRFRESI_LOANPOOL[[#This Row],[HUD_MFI_115]] / 12 * 0.3,"")</f>
        <v/>
      </c>
      <c r="Y141" s="112" t="str">
        <f>IF(AND(TBL_CIPDRFRESI_LOANPOOL[[#This Row],[QUAL_METHOD]]='$DB.LOOKUP'!$AD$4,TBL_CIPDRFRESI_LOANPOOL[[#This Row],[LOAN_ID]]&lt;&gt;""),COUNTIF(TBL_QUAL_RENTROLL_UNITS[RENTROLL_LOAN_ID_PROP_ADDR],TBL_CIPDRFRESI_LOANPOOL[[#This Row],[LOAN_ID_PROP_ADDR]]),"")</f>
        <v/>
      </c>
      <c r="Z141" s="113" t="str">
        <f>IF(AND(TBL_CIPDRFRESI_LOANPOOL[[#This Row],[LOAN_ID]]&lt;&gt;"",TBL_CIPDRFRESI_LOANPOOL[[#This Row],[QUAL_METHOD]]='$DB.LOOKUP'!$AD$4),COUNTIFS(TBL_QUAL_RENTROLL_UNITS[RENTROLL_LOAN_ID_PROP_ADDR],TBL_CIPDRFRESI_LOANPOOL[[#This Row],[LOAN_ID_PROP_ADDR]],TBL_QUAL_RENTROLL_UNITS[RENTROLL_QUALUNIT_FLAG],"Yes"),"")</f>
        <v/>
      </c>
      <c r="AA141" s="111" t="str">
        <f>IF(AND(TBL_CIPDRFRESI_LOANPOOL[[#This Row],[QUAL_MRA_UNITS_TOTL]]&gt;0,TBL_CIPDRFRESI_LOANPOOL[[#This Row],[QUAL_MRA_UNITS_TOTL]]&lt;&gt;""),TBL_CIPDRFRESI_LOANPOOL[[#This Row],[QUAL_MRA_UNITS_QUALIFIED]]/TBL_CIPDRFRESI_LOANPOOL[[#This Row],[QUAL_MRA_UNITS_TOTL]],"")</f>
        <v/>
      </c>
      <c r="AB141" s="137" t="str">
        <f>IF(TBL_CIPDRFRESI_LOANPOOL[[#This Row],[QUAL_METHOD]]='$DB.LOOKUP'!$AD$4,HYPERLINK("#QUAL_RENTROLL!TARGET_TOP","View/Edit"),"")</f>
        <v/>
      </c>
      <c r="AC141" s="136" t="str">
        <f>IF(AND(TBL_CIPDRFRESI_LOANPOOL[[#This Row],[QUAL_METHOD]]='$DB.LOOKUP'!$AD$5,TBL_CIPDRFRESI_LOANPOOL[[#This Row],[LOAN_ID]]&lt;&gt;""),COUNTIF(TBL_QUAL_INCOMELISTING_UNITS[INCOMELISTING_LOAN_ID_PROP_ADDR],TBL_CIPDRFRESI_LOANPOOL[[#This Row],[LOAN_ID_PROP_ADDR]]),"")</f>
        <v/>
      </c>
      <c r="AD14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1" s="111" t="str">
        <f>IF(AND(TBL_CIPDRFRESI_LOANPOOL[[#This Row],[QUAL_MIE_UNITS_TOTL]]&gt;0,TBL_CIPDRFRESI_LOANPOOL[[#This Row],[QUAL_MIE_UNITS_TOTL]]&lt;&gt;""),TBL_CIPDRFRESI_LOANPOOL[[#This Row],[QUAL_MIE_UNITS_QUALIFIED]]/TBL_CIPDRFRESI_LOANPOOL[[#This Row],[QUAL_MIE_UNITS_TOTL]],"")</f>
        <v/>
      </c>
      <c r="AF141" s="138" t="str">
        <f>IF(TBL_CIPDRFRESI_LOANPOOL[[#This Row],[QUAL_METHOD]]='$DB.LOOKUP'!$AD$5,HYPERLINK("#QUAL_INCOMELISTING!TARGET_TOP","View/Edit"),"")</f>
        <v/>
      </c>
      <c r="AG141" s="122"/>
      <c r="AH141" s="103"/>
      <c r="AI14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1" s="70" t="str">
        <f>IF(TBL_CIPDRFRESI_LOANPOOL[[#This Row],[LOAN_ID]] = "","",TBL_CIPDRFRESI_LOANPOOL[[#This Row],[LOAN_ID]]&amp;" ("&amp;IF(TBL_CIPDRFRESI_LOANPOOL[[#This Row],[PROP_ADDR_STREET]]="","Address Not Defined",TBL_CIPDRFRESI_LOANPOOL[[#This Row],[PROP_ADDR_STREET]])&amp;")")</f>
        <v/>
      </c>
      <c r="AL14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1" s="27" t="b">
        <f ca="1">IFERROR((IF(APP_CIP_DRFRESI_CERT_DATE&lt;&gt;"",APP_CIP_DRFRESI_CERT_DATE,TODAY())-TBL_CIPDRFRESI_LOANPOOL[[#This Row],[SETTLEMENT_DATE]])&lt;91,TRUE)</f>
        <v>1</v>
      </c>
      <c r="AN141" s="27" t="b">
        <f>COUNTIFS(TBL_CIPDRFRESI_LOANPOOL[LOAN_ID],TBL_CIPDRFRESI_LOANPOOL[[#This Row],[LOAN_ID]],TBL_CIPDRFRESI_LOANPOOL[QUAL_OO_INCOME_MFI_PCT],"&gt;1.15")=0</f>
        <v>1</v>
      </c>
      <c r="AO14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1" s="27" t="b">
        <f>COUNTIFS(TBL_CIPDRFRESI_LOANPOOL[LOAN_ID],TBL_CIPDRFRESI_LOANPOOL[[#This Row],[LOAN_ID]],TBL_CIPDRFRESI_LOANPOOL[QUAL_NIE_FFEIC_MFI_PCT],"&gt;1.15")=0</f>
        <v>1</v>
      </c>
      <c r="AR141" s="29">
        <f>IF(TBL_CIPDRFRESI_LOANPOOL[[#This Row],[MULTIPROP_REC_COUNT]]&lt;&gt;"",TBL_CIPDRFRESI_LOANPOOL[[#This Row],[LOAN_AMOUNT]]/TBL_CIPDRFRESI_LOANPOOL[[#This Row],[MULTIPROP_REC_COUNT]],TBL_CIPDRFRESI_LOANPOOL[[#This Row],[LOAN_AMOUNT]])</f>
        <v>0</v>
      </c>
      <c r="AS141" s="29" t="b">
        <f>TBL_CIPDRFRESI_LOANPOOL[[#This Row],[MULTIPROP_REC_COUNT]]&gt;1</f>
        <v>0</v>
      </c>
      <c r="AT141" s="36">
        <f>IF(TBL_CIPDRFRESI_LOANPOOL[[#This Row],[LOAN_ID]]&lt;&gt;"",COUNTIF(TBL_CIPDRFRESI_LOANPOOL[LOAN_ID],TBL_CIPDRFRESI_LOANPOOL[[#This Row],[LOAN_ID]]),1)</f>
        <v>1</v>
      </c>
      <c r="AU141" s="36">
        <f>IFERROR(MATCH(TBL_CIPDRFRESI_LOANPOOL[[#This Row],[QUAL_METHOD]],RANGE_LOOKUP_QUALMETHODS_CIP_RESIDRF,0),-1)</f>
        <v>-1</v>
      </c>
      <c r="AV14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2" spans="2:53" ht="26.25" customHeight="1" x14ac:dyDescent="0.25">
      <c r="B142" s="25" t="str">
        <f>IF(TBL_CIPDRFRESI_LOANPOOL[[#This Row],[RECORD_STARTED]],IF(TBL_CIPDRFRESI_LOANPOOL[[#This Row],[ERROR_COUNT]]&gt;0,-1,IF(TBL_CIPDRFRESI_LOANPOOL[[#This Row],[REQ_FIELDS_POPULATED]],1,0)),"")</f>
        <v/>
      </c>
      <c r="C142" s="36">
        <f>ROW()-ROW(TBL_CIPDRFRESI_LOANPOOL[[#Headers],[ROW_ID]])</f>
        <v>126</v>
      </c>
      <c r="D142" s="55"/>
      <c r="E142" s="56"/>
      <c r="F142" s="57"/>
      <c r="G142" s="58"/>
      <c r="H142" s="120"/>
      <c r="I142" s="116"/>
      <c r="J142" s="55"/>
      <c r="K142" s="61"/>
      <c r="L142" s="62"/>
      <c r="M142" s="124"/>
      <c r="N142" s="122"/>
      <c r="O142" s="127" t="str">
        <f>IF(TBL_CIPDRFRESI_LOANPOOL[[#This Row],[HUD_MFI]]&lt;&gt;"",TBL_CIPDRFRESI_LOANPOOL[[#This Row],[HUD_MFI]]*1.15,"")</f>
        <v/>
      </c>
      <c r="P142" s="126"/>
      <c r="Q142" s="105"/>
      <c r="R142" s="107"/>
      <c r="S142" s="108" t="str">
        <f>IF(TBL_CIPDRFRESI_LOANPOOL[[#This Row],[MBS_FLAG]]="Yes",SUMIF(TBL_CIPDRFRESI_LOANPOOL[MBS_POOL_ID],TBL_CIPDRFRESI_LOANPOOL[[#This Row],[MBS_POOL_ID]],TBL_CIPDRFRESI_LOANPOOL[LOAN_AMOUNT_ADDR_PORTION]),"")</f>
        <v/>
      </c>
      <c r="T14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2" s="131"/>
      <c r="V142" s="122"/>
      <c r="W142" s="135" t="str">
        <f>IF(AND(TBL_CIPDRFRESI_LOANPOOL[[#This Row],[QUAL_METHOD]]='$DB.LOOKUP'!$AD$3,TBL_CIPDRFRESI_LOANPOOL[[#This Row],[QUAL_OO_ANNUAL_INCOME]]&lt;&gt;"",TBL_CIPDRFRESI_LOANPOOL[[#This Row],[HUD_MFI]]&lt;&gt;""),TBL_CIPDRFRESI_LOANPOOL[[#This Row],[QUAL_OO_ANNUAL_INCOME]]/TBL_CIPDRFRESI_LOANPOOL[[#This Row],[HUD_MFI]],"")</f>
        <v/>
      </c>
      <c r="X142" s="133" t="str">
        <f>IF(AND(TBL_CIPDRFRESI_LOANPOOL[[#This Row],[QUAL_METHOD]]='$DB.LOOKUP'!$AD$4,TBL_CIPDRFRESI_LOANPOOL[[#This Row],[HUD_MFI_115]]&lt;&gt;""),TBL_CIPDRFRESI_LOANPOOL[[#This Row],[HUD_MFI_115]] / 12 * 0.3,"")</f>
        <v/>
      </c>
      <c r="Y142" s="112" t="str">
        <f>IF(AND(TBL_CIPDRFRESI_LOANPOOL[[#This Row],[QUAL_METHOD]]='$DB.LOOKUP'!$AD$4,TBL_CIPDRFRESI_LOANPOOL[[#This Row],[LOAN_ID]]&lt;&gt;""),COUNTIF(TBL_QUAL_RENTROLL_UNITS[RENTROLL_LOAN_ID_PROP_ADDR],TBL_CIPDRFRESI_LOANPOOL[[#This Row],[LOAN_ID_PROP_ADDR]]),"")</f>
        <v/>
      </c>
      <c r="Z142" s="113" t="str">
        <f>IF(AND(TBL_CIPDRFRESI_LOANPOOL[[#This Row],[LOAN_ID]]&lt;&gt;"",TBL_CIPDRFRESI_LOANPOOL[[#This Row],[QUAL_METHOD]]='$DB.LOOKUP'!$AD$4),COUNTIFS(TBL_QUAL_RENTROLL_UNITS[RENTROLL_LOAN_ID_PROP_ADDR],TBL_CIPDRFRESI_LOANPOOL[[#This Row],[LOAN_ID_PROP_ADDR]],TBL_QUAL_RENTROLL_UNITS[RENTROLL_QUALUNIT_FLAG],"Yes"),"")</f>
        <v/>
      </c>
      <c r="AA142" s="111" t="str">
        <f>IF(AND(TBL_CIPDRFRESI_LOANPOOL[[#This Row],[QUAL_MRA_UNITS_TOTL]]&gt;0,TBL_CIPDRFRESI_LOANPOOL[[#This Row],[QUAL_MRA_UNITS_TOTL]]&lt;&gt;""),TBL_CIPDRFRESI_LOANPOOL[[#This Row],[QUAL_MRA_UNITS_QUALIFIED]]/TBL_CIPDRFRESI_LOANPOOL[[#This Row],[QUAL_MRA_UNITS_TOTL]],"")</f>
        <v/>
      </c>
      <c r="AB142" s="137" t="str">
        <f>IF(TBL_CIPDRFRESI_LOANPOOL[[#This Row],[QUAL_METHOD]]='$DB.LOOKUP'!$AD$4,HYPERLINK("#QUAL_RENTROLL!TARGET_TOP","View/Edit"),"")</f>
        <v/>
      </c>
      <c r="AC142" s="136" t="str">
        <f>IF(AND(TBL_CIPDRFRESI_LOANPOOL[[#This Row],[QUAL_METHOD]]='$DB.LOOKUP'!$AD$5,TBL_CIPDRFRESI_LOANPOOL[[#This Row],[LOAN_ID]]&lt;&gt;""),COUNTIF(TBL_QUAL_INCOMELISTING_UNITS[INCOMELISTING_LOAN_ID_PROP_ADDR],TBL_CIPDRFRESI_LOANPOOL[[#This Row],[LOAN_ID_PROP_ADDR]]),"")</f>
        <v/>
      </c>
      <c r="AD14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2" s="111" t="str">
        <f>IF(AND(TBL_CIPDRFRESI_LOANPOOL[[#This Row],[QUAL_MIE_UNITS_TOTL]]&gt;0,TBL_CIPDRFRESI_LOANPOOL[[#This Row],[QUAL_MIE_UNITS_TOTL]]&lt;&gt;""),TBL_CIPDRFRESI_LOANPOOL[[#This Row],[QUAL_MIE_UNITS_QUALIFIED]]/TBL_CIPDRFRESI_LOANPOOL[[#This Row],[QUAL_MIE_UNITS_TOTL]],"")</f>
        <v/>
      </c>
      <c r="AF142" s="138" t="str">
        <f>IF(TBL_CIPDRFRESI_LOANPOOL[[#This Row],[QUAL_METHOD]]='$DB.LOOKUP'!$AD$5,HYPERLINK("#QUAL_INCOMELISTING!TARGET_TOP","View/Edit"),"")</f>
        <v/>
      </c>
      <c r="AG142" s="122"/>
      <c r="AH142" s="103"/>
      <c r="AI14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2" s="70" t="str">
        <f>IF(TBL_CIPDRFRESI_LOANPOOL[[#This Row],[LOAN_ID]] = "","",TBL_CIPDRFRESI_LOANPOOL[[#This Row],[LOAN_ID]]&amp;" ("&amp;IF(TBL_CIPDRFRESI_LOANPOOL[[#This Row],[PROP_ADDR_STREET]]="","Address Not Defined",TBL_CIPDRFRESI_LOANPOOL[[#This Row],[PROP_ADDR_STREET]])&amp;")")</f>
        <v/>
      </c>
      <c r="AL14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2" s="27" t="b">
        <f ca="1">IFERROR((IF(APP_CIP_DRFRESI_CERT_DATE&lt;&gt;"",APP_CIP_DRFRESI_CERT_DATE,TODAY())-TBL_CIPDRFRESI_LOANPOOL[[#This Row],[SETTLEMENT_DATE]])&lt;91,TRUE)</f>
        <v>1</v>
      </c>
      <c r="AN142" s="27" t="b">
        <f>COUNTIFS(TBL_CIPDRFRESI_LOANPOOL[LOAN_ID],TBL_CIPDRFRESI_LOANPOOL[[#This Row],[LOAN_ID]],TBL_CIPDRFRESI_LOANPOOL[QUAL_OO_INCOME_MFI_PCT],"&gt;1.15")=0</f>
        <v>1</v>
      </c>
      <c r="AO14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2" s="27" t="b">
        <f>COUNTIFS(TBL_CIPDRFRESI_LOANPOOL[LOAN_ID],TBL_CIPDRFRESI_LOANPOOL[[#This Row],[LOAN_ID]],TBL_CIPDRFRESI_LOANPOOL[QUAL_NIE_FFEIC_MFI_PCT],"&gt;1.15")=0</f>
        <v>1</v>
      </c>
      <c r="AR142" s="29">
        <f>IF(TBL_CIPDRFRESI_LOANPOOL[[#This Row],[MULTIPROP_REC_COUNT]]&lt;&gt;"",TBL_CIPDRFRESI_LOANPOOL[[#This Row],[LOAN_AMOUNT]]/TBL_CIPDRFRESI_LOANPOOL[[#This Row],[MULTIPROP_REC_COUNT]],TBL_CIPDRFRESI_LOANPOOL[[#This Row],[LOAN_AMOUNT]])</f>
        <v>0</v>
      </c>
      <c r="AS142" s="29" t="b">
        <f>TBL_CIPDRFRESI_LOANPOOL[[#This Row],[MULTIPROP_REC_COUNT]]&gt;1</f>
        <v>0</v>
      </c>
      <c r="AT142" s="36">
        <f>IF(TBL_CIPDRFRESI_LOANPOOL[[#This Row],[LOAN_ID]]&lt;&gt;"",COUNTIF(TBL_CIPDRFRESI_LOANPOOL[LOAN_ID],TBL_CIPDRFRESI_LOANPOOL[[#This Row],[LOAN_ID]]),1)</f>
        <v>1</v>
      </c>
      <c r="AU142" s="36">
        <f>IFERROR(MATCH(TBL_CIPDRFRESI_LOANPOOL[[#This Row],[QUAL_METHOD]],RANGE_LOOKUP_QUALMETHODS_CIP_RESIDRF,0),-1)</f>
        <v>-1</v>
      </c>
      <c r="AV14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3" spans="2:53" ht="26.25" customHeight="1" x14ac:dyDescent="0.25">
      <c r="B143" s="25" t="str">
        <f>IF(TBL_CIPDRFRESI_LOANPOOL[[#This Row],[RECORD_STARTED]],IF(TBL_CIPDRFRESI_LOANPOOL[[#This Row],[ERROR_COUNT]]&gt;0,-1,IF(TBL_CIPDRFRESI_LOANPOOL[[#This Row],[REQ_FIELDS_POPULATED]],1,0)),"")</f>
        <v/>
      </c>
      <c r="C143" s="36">
        <f>ROW()-ROW(TBL_CIPDRFRESI_LOANPOOL[[#Headers],[ROW_ID]])</f>
        <v>127</v>
      </c>
      <c r="D143" s="55"/>
      <c r="E143" s="56"/>
      <c r="F143" s="57"/>
      <c r="G143" s="58"/>
      <c r="H143" s="120"/>
      <c r="I143" s="116"/>
      <c r="J143" s="55"/>
      <c r="K143" s="61"/>
      <c r="L143" s="62"/>
      <c r="M143" s="124"/>
      <c r="N143" s="122"/>
      <c r="O143" s="127" t="str">
        <f>IF(TBL_CIPDRFRESI_LOANPOOL[[#This Row],[HUD_MFI]]&lt;&gt;"",TBL_CIPDRFRESI_LOANPOOL[[#This Row],[HUD_MFI]]*1.15,"")</f>
        <v/>
      </c>
      <c r="P143" s="126"/>
      <c r="Q143" s="105"/>
      <c r="R143" s="107"/>
      <c r="S143" s="108" t="str">
        <f>IF(TBL_CIPDRFRESI_LOANPOOL[[#This Row],[MBS_FLAG]]="Yes",SUMIF(TBL_CIPDRFRESI_LOANPOOL[MBS_POOL_ID],TBL_CIPDRFRESI_LOANPOOL[[#This Row],[MBS_POOL_ID]],TBL_CIPDRFRESI_LOANPOOL[LOAN_AMOUNT_ADDR_PORTION]),"")</f>
        <v/>
      </c>
      <c r="T14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3" s="131"/>
      <c r="V143" s="122"/>
      <c r="W143" s="135" t="str">
        <f>IF(AND(TBL_CIPDRFRESI_LOANPOOL[[#This Row],[QUAL_METHOD]]='$DB.LOOKUP'!$AD$3,TBL_CIPDRFRESI_LOANPOOL[[#This Row],[QUAL_OO_ANNUAL_INCOME]]&lt;&gt;"",TBL_CIPDRFRESI_LOANPOOL[[#This Row],[HUD_MFI]]&lt;&gt;""),TBL_CIPDRFRESI_LOANPOOL[[#This Row],[QUAL_OO_ANNUAL_INCOME]]/TBL_CIPDRFRESI_LOANPOOL[[#This Row],[HUD_MFI]],"")</f>
        <v/>
      </c>
      <c r="X143" s="133" t="str">
        <f>IF(AND(TBL_CIPDRFRESI_LOANPOOL[[#This Row],[QUAL_METHOD]]='$DB.LOOKUP'!$AD$4,TBL_CIPDRFRESI_LOANPOOL[[#This Row],[HUD_MFI_115]]&lt;&gt;""),TBL_CIPDRFRESI_LOANPOOL[[#This Row],[HUD_MFI_115]] / 12 * 0.3,"")</f>
        <v/>
      </c>
      <c r="Y143" s="112" t="str">
        <f>IF(AND(TBL_CIPDRFRESI_LOANPOOL[[#This Row],[QUAL_METHOD]]='$DB.LOOKUP'!$AD$4,TBL_CIPDRFRESI_LOANPOOL[[#This Row],[LOAN_ID]]&lt;&gt;""),COUNTIF(TBL_QUAL_RENTROLL_UNITS[RENTROLL_LOAN_ID_PROP_ADDR],TBL_CIPDRFRESI_LOANPOOL[[#This Row],[LOAN_ID_PROP_ADDR]]),"")</f>
        <v/>
      </c>
      <c r="Z143" s="113" t="str">
        <f>IF(AND(TBL_CIPDRFRESI_LOANPOOL[[#This Row],[LOAN_ID]]&lt;&gt;"",TBL_CIPDRFRESI_LOANPOOL[[#This Row],[QUAL_METHOD]]='$DB.LOOKUP'!$AD$4),COUNTIFS(TBL_QUAL_RENTROLL_UNITS[RENTROLL_LOAN_ID_PROP_ADDR],TBL_CIPDRFRESI_LOANPOOL[[#This Row],[LOAN_ID_PROP_ADDR]],TBL_QUAL_RENTROLL_UNITS[RENTROLL_QUALUNIT_FLAG],"Yes"),"")</f>
        <v/>
      </c>
      <c r="AA143" s="111" t="str">
        <f>IF(AND(TBL_CIPDRFRESI_LOANPOOL[[#This Row],[QUAL_MRA_UNITS_TOTL]]&gt;0,TBL_CIPDRFRESI_LOANPOOL[[#This Row],[QUAL_MRA_UNITS_TOTL]]&lt;&gt;""),TBL_CIPDRFRESI_LOANPOOL[[#This Row],[QUAL_MRA_UNITS_QUALIFIED]]/TBL_CIPDRFRESI_LOANPOOL[[#This Row],[QUAL_MRA_UNITS_TOTL]],"")</f>
        <v/>
      </c>
      <c r="AB143" s="137" t="str">
        <f>IF(TBL_CIPDRFRESI_LOANPOOL[[#This Row],[QUAL_METHOD]]='$DB.LOOKUP'!$AD$4,HYPERLINK("#QUAL_RENTROLL!TARGET_TOP","View/Edit"),"")</f>
        <v/>
      </c>
      <c r="AC143" s="136" t="str">
        <f>IF(AND(TBL_CIPDRFRESI_LOANPOOL[[#This Row],[QUAL_METHOD]]='$DB.LOOKUP'!$AD$5,TBL_CIPDRFRESI_LOANPOOL[[#This Row],[LOAN_ID]]&lt;&gt;""),COUNTIF(TBL_QUAL_INCOMELISTING_UNITS[INCOMELISTING_LOAN_ID_PROP_ADDR],TBL_CIPDRFRESI_LOANPOOL[[#This Row],[LOAN_ID_PROP_ADDR]]),"")</f>
        <v/>
      </c>
      <c r="AD14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3" s="111" t="str">
        <f>IF(AND(TBL_CIPDRFRESI_LOANPOOL[[#This Row],[QUAL_MIE_UNITS_TOTL]]&gt;0,TBL_CIPDRFRESI_LOANPOOL[[#This Row],[QUAL_MIE_UNITS_TOTL]]&lt;&gt;""),TBL_CIPDRFRESI_LOANPOOL[[#This Row],[QUAL_MIE_UNITS_QUALIFIED]]/TBL_CIPDRFRESI_LOANPOOL[[#This Row],[QUAL_MIE_UNITS_TOTL]],"")</f>
        <v/>
      </c>
      <c r="AF143" s="138" t="str">
        <f>IF(TBL_CIPDRFRESI_LOANPOOL[[#This Row],[QUAL_METHOD]]='$DB.LOOKUP'!$AD$5,HYPERLINK("#QUAL_INCOMELISTING!TARGET_TOP","View/Edit"),"")</f>
        <v/>
      </c>
      <c r="AG143" s="122"/>
      <c r="AH143" s="103"/>
      <c r="AI14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3" s="70" t="str">
        <f>IF(TBL_CIPDRFRESI_LOANPOOL[[#This Row],[LOAN_ID]] = "","",TBL_CIPDRFRESI_LOANPOOL[[#This Row],[LOAN_ID]]&amp;" ("&amp;IF(TBL_CIPDRFRESI_LOANPOOL[[#This Row],[PROP_ADDR_STREET]]="","Address Not Defined",TBL_CIPDRFRESI_LOANPOOL[[#This Row],[PROP_ADDR_STREET]])&amp;")")</f>
        <v/>
      </c>
      <c r="AL14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3" s="27" t="b">
        <f ca="1">IFERROR((IF(APP_CIP_DRFRESI_CERT_DATE&lt;&gt;"",APP_CIP_DRFRESI_CERT_DATE,TODAY())-TBL_CIPDRFRESI_LOANPOOL[[#This Row],[SETTLEMENT_DATE]])&lt;91,TRUE)</f>
        <v>1</v>
      </c>
      <c r="AN143" s="27" t="b">
        <f>COUNTIFS(TBL_CIPDRFRESI_LOANPOOL[LOAN_ID],TBL_CIPDRFRESI_LOANPOOL[[#This Row],[LOAN_ID]],TBL_CIPDRFRESI_LOANPOOL[QUAL_OO_INCOME_MFI_PCT],"&gt;1.15")=0</f>
        <v>1</v>
      </c>
      <c r="AO14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3" s="27" t="b">
        <f>COUNTIFS(TBL_CIPDRFRESI_LOANPOOL[LOAN_ID],TBL_CIPDRFRESI_LOANPOOL[[#This Row],[LOAN_ID]],TBL_CIPDRFRESI_LOANPOOL[QUAL_NIE_FFEIC_MFI_PCT],"&gt;1.15")=0</f>
        <v>1</v>
      </c>
      <c r="AR143" s="29">
        <f>IF(TBL_CIPDRFRESI_LOANPOOL[[#This Row],[MULTIPROP_REC_COUNT]]&lt;&gt;"",TBL_CIPDRFRESI_LOANPOOL[[#This Row],[LOAN_AMOUNT]]/TBL_CIPDRFRESI_LOANPOOL[[#This Row],[MULTIPROP_REC_COUNT]],TBL_CIPDRFRESI_LOANPOOL[[#This Row],[LOAN_AMOUNT]])</f>
        <v>0</v>
      </c>
      <c r="AS143" s="29" t="b">
        <f>TBL_CIPDRFRESI_LOANPOOL[[#This Row],[MULTIPROP_REC_COUNT]]&gt;1</f>
        <v>0</v>
      </c>
      <c r="AT143" s="36">
        <f>IF(TBL_CIPDRFRESI_LOANPOOL[[#This Row],[LOAN_ID]]&lt;&gt;"",COUNTIF(TBL_CIPDRFRESI_LOANPOOL[LOAN_ID],TBL_CIPDRFRESI_LOANPOOL[[#This Row],[LOAN_ID]]),1)</f>
        <v>1</v>
      </c>
      <c r="AU143" s="36">
        <f>IFERROR(MATCH(TBL_CIPDRFRESI_LOANPOOL[[#This Row],[QUAL_METHOD]],RANGE_LOOKUP_QUALMETHODS_CIP_RESIDRF,0),-1)</f>
        <v>-1</v>
      </c>
      <c r="AV14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4" spans="2:53" ht="26.25" customHeight="1" x14ac:dyDescent="0.25">
      <c r="B144" s="25" t="str">
        <f>IF(TBL_CIPDRFRESI_LOANPOOL[[#This Row],[RECORD_STARTED]],IF(TBL_CIPDRFRESI_LOANPOOL[[#This Row],[ERROR_COUNT]]&gt;0,-1,IF(TBL_CIPDRFRESI_LOANPOOL[[#This Row],[REQ_FIELDS_POPULATED]],1,0)),"")</f>
        <v/>
      </c>
      <c r="C144" s="36">
        <f>ROW()-ROW(TBL_CIPDRFRESI_LOANPOOL[[#Headers],[ROW_ID]])</f>
        <v>128</v>
      </c>
      <c r="D144" s="55"/>
      <c r="E144" s="56"/>
      <c r="F144" s="57"/>
      <c r="G144" s="58"/>
      <c r="H144" s="120"/>
      <c r="I144" s="116"/>
      <c r="J144" s="55"/>
      <c r="K144" s="61"/>
      <c r="L144" s="62"/>
      <c r="M144" s="124"/>
      <c r="N144" s="122"/>
      <c r="O144" s="127" t="str">
        <f>IF(TBL_CIPDRFRESI_LOANPOOL[[#This Row],[HUD_MFI]]&lt;&gt;"",TBL_CIPDRFRESI_LOANPOOL[[#This Row],[HUD_MFI]]*1.15,"")</f>
        <v/>
      </c>
      <c r="P144" s="126"/>
      <c r="Q144" s="105"/>
      <c r="R144" s="107"/>
      <c r="S144" s="108" t="str">
        <f>IF(TBL_CIPDRFRESI_LOANPOOL[[#This Row],[MBS_FLAG]]="Yes",SUMIF(TBL_CIPDRFRESI_LOANPOOL[MBS_POOL_ID],TBL_CIPDRFRESI_LOANPOOL[[#This Row],[MBS_POOL_ID]],TBL_CIPDRFRESI_LOANPOOL[LOAN_AMOUNT_ADDR_PORTION]),"")</f>
        <v/>
      </c>
      <c r="T14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4" s="131"/>
      <c r="V144" s="122"/>
      <c r="W144" s="135" t="str">
        <f>IF(AND(TBL_CIPDRFRESI_LOANPOOL[[#This Row],[QUAL_METHOD]]='$DB.LOOKUP'!$AD$3,TBL_CIPDRFRESI_LOANPOOL[[#This Row],[QUAL_OO_ANNUAL_INCOME]]&lt;&gt;"",TBL_CIPDRFRESI_LOANPOOL[[#This Row],[HUD_MFI]]&lt;&gt;""),TBL_CIPDRFRESI_LOANPOOL[[#This Row],[QUAL_OO_ANNUAL_INCOME]]/TBL_CIPDRFRESI_LOANPOOL[[#This Row],[HUD_MFI]],"")</f>
        <v/>
      </c>
      <c r="X144" s="133" t="str">
        <f>IF(AND(TBL_CIPDRFRESI_LOANPOOL[[#This Row],[QUAL_METHOD]]='$DB.LOOKUP'!$AD$4,TBL_CIPDRFRESI_LOANPOOL[[#This Row],[HUD_MFI_115]]&lt;&gt;""),TBL_CIPDRFRESI_LOANPOOL[[#This Row],[HUD_MFI_115]] / 12 * 0.3,"")</f>
        <v/>
      </c>
      <c r="Y144" s="112" t="str">
        <f>IF(AND(TBL_CIPDRFRESI_LOANPOOL[[#This Row],[QUAL_METHOD]]='$DB.LOOKUP'!$AD$4,TBL_CIPDRFRESI_LOANPOOL[[#This Row],[LOAN_ID]]&lt;&gt;""),COUNTIF(TBL_QUAL_RENTROLL_UNITS[RENTROLL_LOAN_ID_PROP_ADDR],TBL_CIPDRFRESI_LOANPOOL[[#This Row],[LOAN_ID_PROP_ADDR]]),"")</f>
        <v/>
      </c>
      <c r="Z144" s="113" t="str">
        <f>IF(AND(TBL_CIPDRFRESI_LOANPOOL[[#This Row],[LOAN_ID]]&lt;&gt;"",TBL_CIPDRFRESI_LOANPOOL[[#This Row],[QUAL_METHOD]]='$DB.LOOKUP'!$AD$4),COUNTIFS(TBL_QUAL_RENTROLL_UNITS[RENTROLL_LOAN_ID_PROP_ADDR],TBL_CIPDRFRESI_LOANPOOL[[#This Row],[LOAN_ID_PROP_ADDR]],TBL_QUAL_RENTROLL_UNITS[RENTROLL_QUALUNIT_FLAG],"Yes"),"")</f>
        <v/>
      </c>
      <c r="AA144" s="111" t="str">
        <f>IF(AND(TBL_CIPDRFRESI_LOANPOOL[[#This Row],[QUAL_MRA_UNITS_TOTL]]&gt;0,TBL_CIPDRFRESI_LOANPOOL[[#This Row],[QUAL_MRA_UNITS_TOTL]]&lt;&gt;""),TBL_CIPDRFRESI_LOANPOOL[[#This Row],[QUAL_MRA_UNITS_QUALIFIED]]/TBL_CIPDRFRESI_LOANPOOL[[#This Row],[QUAL_MRA_UNITS_TOTL]],"")</f>
        <v/>
      </c>
      <c r="AB144" s="137" t="str">
        <f>IF(TBL_CIPDRFRESI_LOANPOOL[[#This Row],[QUAL_METHOD]]='$DB.LOOKUP'!$AD$4,HYPERLINK("#QUAL_RENTROLL!TARGET_TOP","View/Edit"),"")</f>
        <v/>
      </c>
      <c r="AC144" s="136" t="str">
        <f>IF(AND(TBL_CIPDRFRESI_LOANPOOL[[#This Row],[QUAL_METHOD]]='$DB.LOOKUP'!$AD$5,TBL_CIPDRFRESI_LOANPOOL[[#This Row],[LOAN_ID]]&lt;&gt;""),COUNTIF(TBL_QUAL_INCOMELISTING_UNITS[INCOMELISTING_LOAN_ID_PROP_ADDR],TBL_CIPDRFRESI_LOANPOOL[[#This Row],[LOAN_ID_PROP_ADDR]]),"")</f>
        <v/>
      </c>
      <c r="AD14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4" s="111" t="str">
        <f>IF(AND(TBL_CIPDRFRESI_LOANPOOL[[#This Row],[QUAL_MIE_UNITS_TOTL]]&gt;0,TBL_CIPDRFRESI_LOANPOOL[[#This Row],[QUAL_MIE_UNITS_TOTL]]&lt;&gt;""),TBL_CIPDRFRESI_LOANPOOL[[#This Row],[QUAL_MIE_UNITS_QUALIFIED]]/TBL_CIPDRFRESI_LOANPOOL[[#This Row],[QUAL_MIE_UNITS_TOTL]],"")</f>
        <v/>
      </c>
      <c r="AF144" s="138" t="str">
        <f>IF(TBL_CIPDRFRESI_LOANPOOL[[#This Row],[QUAL_METHOD]]='$DB.LOOKUP'!$AD$5,HYPERLINK("#QUAL_INCOMELISTING!TARGET_TOP","View/Edit"),"")</f>
        <v/>
      </c>
      <c r="AG144" s="122"/>
      <c r="AH144" s="103"/>
      <c r="AI14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4" s="70" t="str">
        <f>IF(TBL_CIPDRFRESI_LOANPOOL[[#This Row],[LOAN_ID]] = "","",TBL_CIPDRFRESI_LOANPOOL[[#This Row],[LOAN_ID]]&amp;" ("&amp;IF(TBL_CIPDRFRESI_LOANPOOL[[#This Row],[PROP_ADDR_STREET]]="","Address Not Defined",TBL_CIPDRFRESI_LOANPOOL[[#This Row],[PROP_ADDR_STREET]])&amp;")")</f>
        <v/>
      </c>
      <c r="AL14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4" s="27" t="b">
        <f ca="1">IFERROR((IF(APP_CIP_DRFRESI_CERT_DATE&lt;&gt;"",APP_CIP_DRFRESI_CERT_DATE,TODAY())-TBL_CIPDRFRESI_LOANPOOL[[#This Row],[SETTLEMENT_DATE]])&lt;91,TRUE)</f>
        <v>1</v>
      </c>
      <c r="AN144" s="27" t="b">
        <f>COUNTIFS(TBL_CIPDRFRESI_LOANPOOL[LOAN_ID],TBL_CIPDRFRESI_LOANPOOL[[#This Row],[LOAN_ID]],TBL_CIPDRFRESI_LOANPOOL[QUAL_OO_INCOME_MFI_PCT],"&gt;1.15")=0</f>
        <v>1</v>
      </c>
      <c r="AO14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4" s="27" t="b">
        <f>COUNTIFS(TBL_CIPDRFRESI_LOANPOOL[LOAN_ID],TBL_CIPDRFRESI_LOANPOOL[[#This Row],[LOAN_ID]],TBL_CIPDRFRESI_LOANPOOL[QUAL_NIE_FFEIC_MFI_PCT],"&gt;1.15")=0</f>
        <v>1</v>
      </c>
      <c r="AR144" s="29">
        <f>IF(TBL_CIPDRFRESI_LOANPOOL[[#This Row],[MULTIPROP_REC_COUNT]]&lt;&gt;"",TBL_CIPDRFRESI_LOANPOOL[[#This Row],[LOAN_AMOUNT]]/TBL_CIPDRFRESI_LOANPOOL[[#This Row],[MULTIPROP_REC_COUNT]],TBL_CIPDRFRESI_LOANPOOL[[#This Row],[LOAN_AMOUNT]])</f>
        <v>0</v>
      </c>
      <c r="AS144" s="29" t="b">
        <f>TBL_CIPDRFRESI_LOANPOOL[[#This Row],[MULTIPROP_REC_COUNT]]&gt;1</f>
        <v>0</v>
      </c>
      <c r="AT144" s="36">
        <f>IF(TBL_CIPDRFRESI_LOANPOOL[[#This Row],[LOAN_ID]]&lt;&gt;"",COUNTIF(TBL_CIPDRFRESI_LOANPOOL[LOAN_ID],TBL_CIPDRFRESI_LOANPOOL[[#This Row],[LOAN_ID]]),1)</f>
        <v>1</v>
      </c>
      <c r="AU144" s="36">
        <f>IFERROR(MATCH(TBL_CIPDRFRESI_LOANPOOL[[#This Row],[QUAL_METHOD]],RANGE_LOOKUP_QUALMETHODS_CIP_RESIDRF,0),-1)</f>
        <v>-1</v>
      </c>
      <c r="AV14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5" spans="2:53" ht="26.25" customHeight="1" x14ac:dyDescent="0.25">
      <c r="B145" s="25" t="str">
        <f>IF(TBL_CIPDRFRESI_LOANPOOL[[#This Row],[RECORD_STARTED]],IF(TBL_CIPDRFRESI_LOANPOOL[[#This Row],[ERROR_COUNT]]&gt;0,-1,IF(TBL_CIPDRFRESI_LOANPOOL[[#This Row],[REQ_FIELDS_POPULATED]],1,0)),"")</f>
        <v/>
      </c>
      <c r="C145" s="36">
        <f>ROW()-ROW(TBL_CIPDRFRESI_LOANPOOL[[#Headers],[ROW_ID]])</f>
        <v>129</v>
      </c>
      <c r="D145" s="55"/>
      <c r="E145" s="56"/>
      <c r="F145" s="57"/>
      <c r="G145" s="58"/>
      <c r="H145" s="120"/>
      <c r="I145" s="116"/>
      <c r="J145" s="55"/>
      <c r="K145" s="61"/>
      <c r="L145" s="62"/>
      <c r="M145" s="124"/>
      <c r="N145" s="122"/>
      <c r="O145" s="127" t="str">
        <f>IF(TBL_CIPDRFRESI_LOANPOOL[[#This Row],[HUD_MFI]]&lt;&gt;"",TBL_CIPDRFRESI_LOANPOOL[[#This Row],[HUD_MFI]]*1.15,"")</f>
        <v/>
      </c>
      <c r="P145" s="126"/>
      <c r="Q145" s="105"/>
      <c r="R145" s="107"/>
      <c r="S145" s="108" t="str">
        <f>IF(TBL_CIPDRFRESI_LOANPOOL[[#This Row],[MBS_FLAG]]="Yes",SUMIF(TBL_CIPDRFRESI_LOANPOOL[MBS_POOL_ID],TBL_CIPDRFRESI_LOANPOOL[[#This Row],[MBS_POOL_ID]],TBL_CIPDRFRESI_LOANPOOL[LOAN_AMOUNT_ADDR_PORTION]),"")</f>
        <v/>
      </c>
      <c r="T14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5" s="131"/>
      <c r="V145" s="122"/>
      <c r="W145" s="135" t="str">
        <f>IF(AND(TBL_CIPDRFRESI_LOANPOOL[[#This Row],[QUAL_METHOD]]='$DB.LOOKUP'!$AD$3,TBL_CIPDRFRESI_LOANPOOL[[#This Row],[QUAL_OO_ANNUAL_INCOME]]&lt;&gt;"",TBL_CIPDRFRESI_LOANPOOL[[#This Row],[HUD_MFI]]&lt;&gt;""),TBL_CIPDRFRESI_LOANPOOL[[#This Row],[QUAL_OO_ANNUAL_INCOME]]/TBL_CIPDRFRESI_LOANPOOL[[#This Row],[HUD_MFI]],"")</f>
        <v/>
      </c>
      <c r="X145" s="133" t="str">
        <f>IF(AND(TBL_CIPDRFRESI_LOANPOOL[[#This Row],[QUAL_METHOD]]='$DB.LOOKUP'!$AD$4,TBL_CIPDRFRESI_LOANPOOL[[#This Row],[HUD_MFI_115]]&lt;&gt;""),TBL_CIPDRFRESI_LOANPOOL[[#This Row],[HUD_MFI_115]] / 12 * 0.3,"")</f>
        <v/>
      </c>
      <c r="Y145" s="112" t="str">
        <f>IF(AND(TBL_CIPDRFRESI_LOANPOOL[[#This Row],[QUAL_METHOD]]='$DB.LOOKUP'!$AD$4,TBL_CIPDRFRESI_LOANPOOL[[#This Row],[LOAN_ID]]&lt;&gt;""),COUNTIF(TBL_QUAL_RENTROLL_UNITS[RENTROLL_LOAN_ID_PROP_ADDR],TBL_CIPDRFRESI_LOANPOOL[[#This Row],[LOAN_ID_PROP_ADDR]]),"")</f>
        <v/>
      </c>
      <c r="Z145" s="113" t="str">
        <f>IF(AND(TBL_CIPDRFRESI_LOANPOOL[[#This Row],[LOAN_ID]]&lt;&gt;"",TBL_CIPDRFRESI_LOANPOOL[[#This Row],[QUAL_METHOD]]='$DB.LOOKUP'!$AD$4),COUNTIFS(TBL_QUAL_RENTROLL_UNITS[RENTROLL_LOAN_ID_PROP_ADDR],TBL_CIPDRFRESI_LOANPOOL[[#This Row],[LOAN_ID_PROP_ADDR]],TBL_QUAL_RENTROLL_UNITS[RENTROLL_QUALUNIT_FLAG],"Yes"),"")</f>
        <v/>
      </c>
      <c r="AA145" s="111" t="str">
        <f>IF(AND(TBL_CIPDRFRESI_LOANPOOL[[#This Row],[QUAL_MRA_UNITS_TOTL]]&gt;0,TBL_CIPDRFRESI_LOANPOOL[[#This Row],[QUAL_MRA_UNITS_TOTL]]&lt;&gt;""),TBL_CIPDRFRESI_LOANPOOL[[#This Row],[QUAL_MRA_UNITS_QUALIFIED]]/TBL_CIPDRFRESI_LOANPOOL[[#This Row],[QUAL_MRA_UNITS_TOTL]],"")</f>
        <v/>
      </c>
      <c r="AB145" s="137" t="str">
        <f>IF(TBL_CIPDRFRESI_LOANPOOL[[#This Row],[QUAL_METHOD]]='$DB.LOOKUP'!$AD$4,HYPERLINK("#QUAL_RENTROLL!TARGET_TOP","View/Edit"),"")</f>
        <v/>
      </c>
      <c r="AC145" s="136" t="str">
        <f>IF(AND(TBL_CIPDRFRESI_LOANPOOL[[#This Row],[QUAL_METHOD]]='$DB.LOOKUP'!$AD$5,TBL_CIPDRFRESI_LOANPOOL[[#This Row],[LOAN_ID]]&lt;&gt;""),COUNTIF(TBL_QUAL_INCOMELISTING_UNITS[INCOMELISTING_LOAN_ID_PROP_ADDR],TBL_CIPDRFRESI_LOANPOOL[[#This Row],[LOAN_ID_PROP_ADDR]]),"")</f>
        <v/>
      </c>
      <c r="AD14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5" s="111" t="str">
        <f>IF(AND(TBL_CIPDRFRESI_LOANPOOL[[#This Row],[QUAL_MIE_UNITS_TOTL]]&gt;0,TBL_CIPDRFRESI_LOANPOOL[[#This Row],[QUAL_MIE_UNITS_TOTL]]&lt;&gt;""),TBL_CIPDRFRESI_LOANPOOL[[#This Row],[QUAL_MIE_UNITS_QUALIFIED]]/TBL_CIPDRFRESI_LOANPOOL[[#This Row],[QUAL_MIE_UNITS_TOTL]],"")</f>
        <v/>
      </c>
      <c r="AF145" s="138" t="str">
        <f>IF(TBL_CIPDRFRESI_LOANPOOL[[#This Row],[QUAL_METHOD]]='$DB.LOOKUP'!$AD$5,HYPERLINK("#QUAL_INCOMELISTING!TARGET_TOP","View/Edit"),"")</f>
        <v/>
      </c>
      <c r="AG145" s="122"/>
      <c r="AH145" s="103"/>
      <c r="AI14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5" s="70" t="str">
        <f>IF(TBL_CIPDRFRESI_LOANPOOL[[#This Row],[LOAN_ID]] = "","",TBL_CIPDRFRESI_LOANPOOL[[#This Row],[LOAN_ID]]&amp;" ("&amp;IF(TBL_CIPDRFRESI_LOANPOOL[[#This Row],[PROP_ADDR_STREET]]="","Address Not Defined",TBL_CIPDRFRESI_LOANPOOL[[#This Row],[PROP_ADDR_STREET]])&amp;")")</f>
        <v/>
      </c>
      <c r="AL14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5" s="27" t="b">
        <f ca="1">IFERROR((IF(APP_CIP_DRFRESI_CERT_DATE&lt;&gt;"",APP_CIP_DRFRESI_CERT_DATE,TODAY())-TBL_CIPDRFRESI_LOANPOOL[[#This Row],[SETTLEMENT_DATE]])&lt;91,TRUE)</f>
        <v>1</v>
      </c>
      <c r="AN145" s="27" t="b">
        <f>COUNTIFS(TBL_CIPDRFRESI_LOANPOOL[LOAN_ID],TBL_CIPDRFRESI_LOANPOOL[[#This Row],[LOAN_ID]],TBL_CIPDRFRESI_LOANPOOL[QUAL_OO_INCOME_MFI_PCT],"&gt;1.15")=0</f>
        <v>1</v>
      </c>
      <c r="AO14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5" s="27" t="b">
        <f>COUNTIFS(TBL_CIPDRFRESI_LOANPOOL[LOAN_ID],TBL_CIPDRFRESI_LOANPOOL[[#This Row],[LOAN_ID]],TBL_CIPDRFRESI_LOANPOOL[QUAL_NIE_FFEIC_MFI_PCT],"&gt;1.15")=0</f>
        <v>1</v>
      </c>
      <c r="AR145" s="29">
        <f>IF(TBL_CIPDRFRESI_LOANPOOL[[#This Row],[MULTIPROP_REC_COUNT]]&lt;&gt;"",TBL_CIPDRFRESI_LOANPOOL[[#This Row],[LOAN_AMOUNT]]/TBL_CIPDRFRESI_LOANPOOL[[#This Row],[MULTIPROP_REC_COUNT]],TBL_CIPDRFRESI_LOANPOOL[[#This Row],[LOAN_AMOUNT]])</f>
        <v>0</v>
      </c>
      <c r="AS145" s="29" t="b">
        <f>TBL_CIPDRFRESI_LOANPOOL[[#This Row],[MULTIPROP_REC_COUNT]]&gt;1</f>
        <v>0</v>
      </c>
      <c r="AT145" s="36">
        <f>IF(TBL_CIPDRFRESI_LOANPOOL[[#This Row],[LOAN_ID]]&lt;&gt;"",COUNTIF(TBL_CIPDRFRESI_LOANPOOL[LOAN_ID],TBL_CIPDRFRESI_LOANPOOL[[#This Row],[LOAN_ID]]),1)</f>
        <v>1</v>
      </c>
      <c r="AU145" s="36">
        <f>IFERROR(MATCH(TBL_CIPDRFRESI_LOANPOOL[[#This Row],[QUAL_METHOD]],RANGE_LOOKUP_QUALMETHODS_CIP_RESIDRF,0),-1)</f>
        <v>-1</v>
      </c>
      <c r="AV14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6" spans="2:53" ht="26.25" customHeight="1" x14ac:dyDescent="0.25">
      <c r="B146" s="25" t="str">
        <f>IF(TBL_CIPDRFRESI_LOANPOOL[[#This Row],[RECORD_STARTED]],IF(TBL_CIPDRFRESI_LOANPOOL[[#This Row],[ERROR_COUNT]]&gt;0,-1,IF(TBL_CIPDRFRESI_LOANPOOL[[#This Row],[REQ_FIELDS_POPULATED]],1,0)),"")</f>
        <v/>
      </c>
      <c r="C146" s="36">
        <f>ROW()-ROW(TBL_CIPDRFRESI_LOANPOOL[[#Headers],[ROW_ID]])</f>
        <v>130</v>
      </c>
      <c r="D146" s="55"/>
      <c r="E146" s="56"/>
      <c r="F146" s="57"/>
      <c r="G146" s="58"/>
      <c r="H146" s="120"/>
      <c r="I146" s="116"/>
      <c r="J146" s="55"/>
      <c r="K146" s="61"/>
      <c r="L146" s="62"/>
      <c r="M146" s="124"/>
      <c r="N146" s="122"/>
      <c r="O146" s="127" t="str">
        <f>IF(TBL_CIPDRFRESI_LOANPOOL[[#This Row],[HUD_MFI]]&lt;&gt;"",TBL_CIPDRFRESI_LOANPOOL[[#This Row],[HUD_MFI]]*1.15,"")</f>
        <v/>
      </c>
      <c r="P146" s="126"/>
      <c r="Q146" s="105"/>
      <c r="R146" s="107"/>
      <c r="S146" s="108" t="str">
        <f>IF(TBL_CIPDRFRESI_LOANPOOL[[#This Row],[MBS_FLAG]]="Yes",SUMIF(TBL_CIPDRFRESI_LOANPOOL[MBS_POOL_ID],TBL_CIPDRFRESI_LOANPOOL[[#This Row],[MBS_POOL_ID]],TBL_CIPDRFRESI_LOANPOOL[LOAN_AMOUNT_ADDR_PORTION]),"")</f>
        <v/>
      </c>
      <c r="T14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6" s="131"/>
      <c r="V146" s="122"/>
      <c r="W146" s="135" t="str">
        <f>IF(AND(TBL_CIPDRFRESI_LOANPOOL[[#This Row],[QUAL_METHOD]]='$DB.LOOKUP'!$AD$3,TBL_CIPDRFRESI_LOANPOOL[[#This Row],[QUAL_OO_ANNUAL_INCOME]]&lt;&gt;"",TBL_CIPDRFRESI_LOANPOOL[[#This Row],[HUD_MFI]]&lt;&gt;""),TBL_CIPDRFRESI_LOANPOOL[[#This Row],[QUAL_OO_ANNUAL_INCOME]]/TBL_CIPDRFRESI_LOANPOOL[[#This Row],[HUD_MFI]],"")</f>
        <v/>
      </c>
      <c r="X146" s="133" t="str">
        <f>IF(AND(TBL_CIPDRFRESI_LOANPOOL[[#This Row],[QUAL_METHOD]]='$DB.LOOKUP'!$AD$4,TBL_CIPDRFRESI_LOANPOOL[[#This Row],[HUD_MFI_115]]&lt;&gt;""),TBL_CIPDRFRESI_LOANPOOL[[#This Row],[HUD_MFI_115]] / 12 * 0.3,"")</f>
        <v/>
      </c>
      <c r="Y146" s="112" t="str">
        <f>IF(AND(TBL_CIPDRFRESI_LOANPOOL[[#This Row],[QUAL_METHOD]]='$DB.LOOKUP'!$AD$4,TBL_CIPDRFRESI_LOANPOOL[[#This Row],[LOAN_ID]]&lt;&gt;""),COUNTIF(TBL_QUAL_RENTROLL_UNITS[RENTROLL_LOAN_ID_PROP_ADDR],TBL_CIPDRFRESI_LOANPOOL[[#This Row],[LOAN_ID_PROP_ADDR]]),"")</f>
        <v/>
      </c>
      <c r="Z146" s="113" t="str">
        <f>IF(AND(TBL_CIPDRFRESI_LOANPOOL[[#This Row],[LOAN_ID]]&lt;&gt;"",TBL_CIPDRFRESI_LOANPOOL[[#This Row],[QUAL_METHOD]]='$DB.LOOKUP'!$AD$4),COUNTIFS(TBL_QUAL_RENTROLL_UNITS[RENTROLL_LOAN_ID_PROP_ADDR],TBL_CIPDRFRESI_LOANPOOL[[#This Row],[LOAN_ID_PROP_ADDR]],TBL_QUAL_RENTROLL_UNITS[RENTROLL_QUALUNIT_FLAG],"Yes"),"")</f>
        <v/>
      </c>
      <c r="AA146" s="111" t="str">
        <f>IF(AND(TBL_CIPDRFRESI_LOANPOOL[[#This Row],[QUAL_MRA_UNITS_TOTL]]&gt;0,TBL_CIPDRFRESI_LOANPOOL[[#This Row],[QUAL_MRA_UNITS_TOTL]]&lt;&gt;""),TBL_CIPDRFRESI_LOANPOOL[[#This Row],[QUAL_MRA_UNITS_QUALIFIED]]/TBL_CIPDRFRESI_LOANPOOL[[#This Row],[QUAL_MRA_UNITS_TOTL]],"")</f>
        <v/>
      </c>
      <c r="AB146" s="137" t="str">
        <f>IF(TBL_CIPDRFRESI_LOANPOOL[[#This Row],[QUAL_METHOD]]='$DB.LOOKUP'!$AD$4,HYPERLINK("#QUAL_RENTROLL!TARGET_TOP","View/Edit"),"")</f>
        <v/>
      </c>
      <c r="AC146" s="136" t="str">
        <f>IF(AND(TBL_CIPDRFRESI_LOANPOOL[[#This Row],[QUAL_METHOD]]='$DB.LOOKUP'!$AD$5,TBL_CIPDRFRESI_LOANPOOL[[#This Row],[LOAN_ID]]&lt;&gt;""),COUNTIF(TBL_QUAL_INCOMELISTING_UNITS[INCOMELISTING_LOAN_ID_PROP_ADDR],TBL_CIPDRFRESI_LOANPOOL[[#This Row],[LOAN_ID_PROP_ADDR]]),"")</f>
        <v/>
      </c>
      <c r="AD14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6" s="111" t="str">
        <f>IF(AND(TBL_CIPDRFRESI_LOANPOOL[[#This Row],[QUAL_MIE_UNITS_TOTL]]&gt;0,TBL_CIPDRFRESI_LOANPOOL[[#This Row],[QUAL_MIE_UNITS_TOTL]]&lt;&gt;""),TBL_CIPDRFRESI_LOANPOOL[[#This Row],[QUAL_MIE_UNITS_QUALIFIED]]/TBL_CIPDRFRESI_LOANPOOL[[#This Row],[QUAL_MIE_UNITS_TOTL]],"")</f>
        <v/>
      </c>
      <c r="AF146" s="138" t="str">
        <f>IF(TBL_CIPDRFRESI_LOANPOOL[[#This Row],[QUAL_METHOD]]='$DB.LOOKUP'!$AD$5,HYPERLINK("#QUAL_INCOMELISTING!TARGET_TOP","View/Edit"),"")</f>
        <v/>
      </c>
      <c r="AG146" s="122"/>
      <c r="AH146" s="103"/>
      <c r="AI14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6" s="70" t="str">
        <f>IF(TBL_CIPDRFRESI_LOANPOOL[[#This Row],[LOAN_ID]] = "","",TBL_CIPDRFRESI_LOANPOOL[[#This Row],[LOAN_ID]]&amp;" ("&amp;IF(TBL_CIPDRFRESI_LOANPOOL[[#This Row],[PROP_ADDR_STREET]]="","Address Not Defined",TBL_CIPDRFRESI_LOANPOOL[[#This Row],[PROP_ADDR_STREET]])&amp;")")</f>
        <v/>
      </c>
      <c r="AL14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6" s="27" t="b">
        <f ca="1">IFERROR((IF(APP_CIP_DRFRESI_CERT_DATE&lt;&gt;"",APP_CIP_DRFRESI_CERT_DATE,TODAY())-TBL_CIPDRFRESI_LOANPOOL[[#This Row],[SETTLEMENT_DATE]])&lt;91,TRUE)</f>
        <v>1</v>
      </c>
      <c r="AN146" s="27" t="b">
        <f>COUNTIFS(TBL_CIPDRFRESI_LOANPOOL[LOAN_ID],TBL_CIPDRFRESI_LOANPOOL[[#This Row],[LOAN_ID]],TBL_CIPDRFRESI_LOANPOOL[QUAL_OO_INCOME_MFI_PCT],"&gt;1.15")=0</f>
        <v>1</v>
      </c>
      <c r="AO14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6" s="27" t="b">
        <f>COUNTIFS(TBL_CIPDRFRESI_LOANPOOL[LOAN_ID],TBL_CIPDRFRESI_LOANPOOL[[#This Row],[LOAN_ID]],TBL_CIPDRFRESI_LOANPOOL[QUAL_NIE_FFEIC_MFI_PCT],"&gt;1.15")=0</f>
        <v>1</v>
      </c>
      <c r="AR146" s="29">
        <f>IF(TBL_CIPDRFRESI_LOANPOOL[[#This Row],[MULTIPROP_REC_COUNT]]&lt;&gt;"",TBL_CIPDRFRESI_LOANPOOL[[#This Row],[LOAN_AMOUNT]]/TBL_CIPDRFRESI_LOANPOOL[[#This Row],[MULTIPROP_REC_COUNT]],TBL_CIPDRFRESI_LOANPOOL[[#This Row],[LOAN_AMOUNT]])</f>
        <v>0</v>
      </c>
      <c r="AS146" s="29" t="b">
        <f>TBL_CIPDRFRESI_LOANPOOL[[#This Row],[MULTIPROP_REC_COUNT]]&gt;1</f>
        <v>0</v>
      </c>
      <c r="AT146" s="36">
        <f>IF(TBL_CIPDRFRESI_LOANPOOL[[#This Row],[LOAN_ID]]&lt;&gt;"",COUNTIF(TBL_CIPDRFRESI_LOANPOOL[LOAN_ID],TBL_CIPDRFRESI_LOANPOOL[[#This Row],[LOAN_ID]]),1)</f>
        <v>1</v>
      </c>
      <c r="AU146" s="36">
        <f>IFERROR(MATCH(TBL_CIPDRFRESI_LOANPOOL[[#This Row],[QUAL_METHOD]],RANGE_LOOKUP_QUALMETHODS_CIP_RESIDRF,0),-1)</f>
        <v>-1</v>
      </c>
      <c r="AV14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7" spans="2:53" ht="26.25" customHeight="1" x14ac:dyDescent="0.25">
      <c r="B147" s="25" t="str">
        <f>IF(TBL_CIPDRFRESI_LOANPOOL[[#This Row],[RECORD_STARTED]],IF(TBL_CIPDRFRESI_LOANPOOL[[#This Row],[ERROR_COUNT]]&gt;0,-1,IF(TBL_CIPDRFRESI_LOANPOOL[[#This Row],[REQ_FIELDS_POPULATED]],1,0)),"")</f>
        <v/>
      </c>
      <c r="C147" s="36">
        <f>ROW()-ROW(TBL_CIPDRFRESI_LOANPOOL[[#Headers],[ROW_ID]])</f>
        <v>131</v>
      </c>
      <c r="D147" s="55"/>
      <c r="E147" s="56"/>
      <c r="F147" s="57"/>
      <c r="G147" s="58"/>
      <c r="H147" s="120"/>
      <c r="I147" s="116"/>
      <c r="J147" s="55"/>
      <c r="K147" s="61"/>
      <c r="L147" s="62"/>
      <c r="M147" s="124"/>
      <c r="N147" s="122"/>
      <c r="O147" s="127" t="str">
        <f>IF(TBL_CIPDRFRESI_LOANPOOL[[#This Row],[HUD_MFI]]&lt;&gt;"",TBL_CIPDRFRESI_LOANPOOL[[#This Row],[HUD_MFI]]*1.15,"")</f>
        <v/>
      </c>
      <c r="P147" s="126"/>
      <c r="Q147" s="105"/>
      <c r="R147" s="107"/>
      <c r="S147" s="108" t="str">
        <f>IF(TBL_CIPDRFRESI_LOANPOOL[[#This Row],[MBS_FLAG]]="Yes",SUMIF(TBL_CIPDRFRESI_LOANPOOL[MBS_POOL_ID],TBL_CIPDRFRESI_LOANPOOL[[#This Row],[MBS_POOL_ID]],TBL_CIPDRFRESI_LOANPOOL[LOAN_AMOUNT_ADDR_PORTION]),"")</f>
        <v/>
      </c>
      <c r="T14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7" s="131"/>
      <c r="V147" s="122"/>
      <c r="W147" s="135" t="str">
        <f>IF(AND(TBL_CIPDRFRESI_LOANPOOL[[#This Row],[QUAL_METHOD]]='$DB.LOOKUP'!$AD$3,TBL_CIPDRFRESI_LOANPOOL[[#This Row],[QUAL_OO_ANNUAL_INCOME]]&lt;&gt;"",TBL_CIPDRFRESI_LOANPOOL[[#This Row],[HUD_MFI]]&lt;&gt;""),TBL_CIPDRFRESI_LOANPOOL[[#This Row],[QUAL_OO_ANNUAL_INCOME]]/TBL_CIPDRFRESI_LOANPOOL[[#This Row],[HUD_MFI]],"")</f>
        <v/>
      </c>
      <c r="X147" s="133" t="str">
        <f>IF(AND(TBL_CIPDRFRESI_LOANPOOL[[#This Row],[QUAL_METHOD]]='$DB.LOOKUP'!$AD$4,TBL_CIPDRFRESI_LOANPOOL[[#This Row],[HUD_MFI_115]]&lt;&gt;""),TBL_CIPDRFRESI_LOANPOOL[[#This Row],[HUD_MFI_115]] / 12 * 0.3,"")</f>
        <v/>
      </c>
      <c r="Y147" s="112" t="str">
        <f>IF(AND(TBL_CIPDRFRESI_LOANPOOL[[#This Row],[QUAL_METHOD]]='$DB.LOOKUP'!$AD$4,TBL_CIPDRFRESI_LOANPOOL[[#This Row],[LOAN_ID]]&lt;&gt;""),COUNTIF(TBL_QUAL_RENTROLL_UNITS[RENTROLL_LOAN_ID_PROP_ADDR],TBL_CIPDRFRESI_LOANPOOL[[#This Row],[LOAN_ID_PROP_ADDR]]),"")</f>
        <v/>
      </c>
      <c r="Z147" s="113" t="str">
        <f>IF(AND(TBL_CIPDRFRESI_LOANPOOL[[#This Row],[LOAN_ID]]&lt;&gt;"",TBL_CIPDRFRESI_LOANPOOL[[#This Row],[QUAL_METHOD]]='$DB.LOOKUP'!$AD$4),COUNTIFS(TBL_QUAL_RENTROLL_UNITS[RENTROLL_LOAN_ID_PROP_ADDR],TBL_CIPDRFRESI_LOANPOOL[[#This Row],[LOAN_ID_PROP_ADDR]],TBL_QUAL_RENTROLL_UNITS[RENTROLL_QUALUNIT_FLAG],"Yes"),"")</f>
        <v/>
      </c>
      <c r="AA147" s="111" t="str">
        <f>IF(AND(TBL_CIPDRFRESI_LOANPOOL[[#This Row],[QUAL_MRA_UNITS_TOTL]]&gt;0,TBL_CIPDRFRESI_LOANPOOL[[#This Row],[QUAL_MRA_UNITS_TOTL]]&lt;&gt;""),TBL_CIPDRFRESI_LOANPOOL[[#This Row],[QUAL_MRA_UNITS_QUALIFIED]]/TBL_CIPDRFRESI_LOANPOOL[[#This Row],[QUAL_MRA_UNITS_TOTL]],"")</f>
        <v/>
      </c>
      <c r="AB147" s="137" t="str">
        <f>IF(TBL_CIPDRFRESI_LOANPOOL[[#This Row],[QUAL_METHOD]]='$DB.LOOKUP'!$AD$4,HYPERLINK("#QUAL_RENTROLL!TARGET_TOP","View/Edit"),"")</f>
        <v/>
      </c>
      <c r="AC147" s="136" t="str">
        <f>IF(AND(TBL_CIPDRFRESI_LOANPOOL[[#This Row],[QUAL_METHOD]]='$DB.LOOKUP'!$AD$5,TBL_CIPDRFRESI_LOANPOOL[[#This Row],[LOAN_ID]]&lt;&gt;""),COUNTIF(TBL_QUAL_INCOMELISTING_UNITS[INCOMELISTING_LOAN_ID_PROP_ADDR],TBL_CIPDRFRESI_LOANPOOL[[#This Row],[LOAN_ID_PROP_ADDR]]),"")</f>
        <v/>
      </c>
      <c r="AD14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7" s="111" t="str">
        <f>IF(AND(TBL_CIPDRFRESI_LOANPOOL[[#This Row],[QUAL_MIE_UNITS_TOTL]]&gt;0,TBL_CIPDRFRESI_LOANPOOL[[#This Row],[QUAL_MIE_UNITS_TOTL]]&lt;&gt;""),TBL_CIPDRFRESI_LOANPOOL[[#This Row],[QUAL_MIE_UNITS_QUALIFIED]]/TBL_CIPDRFRESI_LOANPOOL[[#This Row],[QUAL_MIE_UNITS_TOTL]],"")</f>
        <v/>
      </c>
      <c r="AF147" s="138" t="str">
        <f>IF(TBL_CIPDRFRESI_LOANPOOL[[#This Row],[QUAL_METHOD]]='$DB.LOOKUP'!$AD$5,HYPERLINK("#QUAL_INCOMELISTING!TARGET_TOP","View/Edit"),"")</f>
        <v/>
      </c>
      <c r="AG147" s="122"/>
      <c r="AH147" s="103"/>
      <c r="AI14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7" s="70" t="str">
        <f>IF(TBL_CIPDRFRESI_LOANPOOL[[#This Row],[LOAN_ID]] = "","",TBL_CIPDRFRESI_LOANPOOL[[#This Row],[LOAN_ID]]&amp;" ("&amp;IF(TBL_CIPDRFRESI_LOANPOOL[[#This Row],[PROP_ADDR_STREET]]="","Address Not Defined",TBL_CIPDRFRESI_LOANPOOL[[#This Row],[PROP_ADDR_STREET]])&amp;")")</f>
        <v/>
      </c>
      <c r="AL14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7" s="27" t="b">
        <f ca="1">IFERROR((IF(APP_CIP_DRFRESI_CERT_DATE&lt;&gt;"",APP_CIP_DRFRESI_CERT_DATE,TODAY())-TBL_CIPDRFRESI_LOANPOOL[[#This Row],[SETTLEMENT_DATE]])&lt;91,TRUE)</f>
        <v>1</v>
      </c>
      <c r="AN147" s="27" t="b">
        <f>COUNTIFS(TBL_CIPDRFRESI_LOANPOOL[LOAN_ID],TBL_CIPDRFRESI_LOANPOOL[[#This Row],[LOAN_ID]],TBL_CIPDRFRESI_LOANPOOL[QUAL_OO_INCOME_MFI_PCT],"&gt;1.15")=0</f>
        <v>1</v>
      </c>
      <c r="AO14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7" s="27" t="b">
        <f>COUNTIFS(TBL_CIPDRFRESI_LOANPOOL[LOAN_ID],TBL_CIPDRFRESI_LOANPOOL[[#This Row],[LOAN_ID]],TBL_CIPDRFRESI_LOANPOOL[QUAL_NIE_FFEIC_MFI_PCT],"&gt;1.15")=0</f>
        <v>1</v>
      </c>
      <c r="AR147" s="29">
        <f>IF(TBL_CIPDRFRESI_LOANPOOL[[#This Row],[MULTIPROP_REC_COUNT]]&lt;&gt;"",TBL_CIPDRFRESI_LOANPOOL[[#This Row],[LOAN_AMOUNT]]/TBL_CIPDRFRESI_LOANPOOL[[#This Row],[MULTIPROP_REC_COUNT]],TBL_CIPDRFRESI_LOANPOOL[[#This Row],[LOAN_AMOUNT]])</f>
        <v>0</v>
      </c>
      <c r="AS147" s="29" t="b">
        <f>TBL_CIPDRFRESI_LOANPOOL[[#This Row],[MULTIPROP_REC_COUNT]]&gt;1</f>
        <v>0</v>
      </c>
      <c r="AT147" s="36">
        <f>IF(TBL_CIPDRFRESI_LOANPOOL[[#This Row],[LOAN_ID]]&lt;&gt;"",COUNTIF(TBL_CIPDRFRESI_LOANPOOL[LOAN_ID],TBL_CIPDRFRESI_LOANPOOL[[#This Row],[LOAN_ID]]),1)</f>
        <v>1</v>
      </c>
      <c r="AU147" s="36">
        <f>IFERROR(MATCH(TBL_CIPDRFRESI_LOANPOOL[[#This Row],[QUAL_METHOD]],RANGE_LOOKUP_QUALMETHODS_CIP_RESIDRF,0),-1)</f>
        <v>-1</v>
      </c>
      <c r="AV14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8" spans="2:53" ht="26.25" customHeight="1" x14ac:dyDescent="0.25">
      <c r="B148" s="25" t="str">
        <f>IF(TBL_CIPDRFRESI_LOANPOOL[[#This Row],[RECORD_STARTED]],IF(TBL_CIPDRFRESI_LOANPOOL[[#This Row],[ERROR_COUNT]]&gt;0,-1,IF(TBL_CIPDRFRESI_LOANPOOL[[#This Row],[REQ_FIELDS_POPULATED]],1,0)),"")</f>
        <v/>
      </c>
      <c r="C148" s="36">
        <f>ROW()-ROW(TBL_CIPDRFRESI_LOANPOOL[[#Headers],[ROW_ID]])</f>
        <v>132</v>
      </c>
      <c r="D148" s="55"/>
      <c r="E148" s="56"/>
      <c r="F148" s="57"/>
      <c r="G148" s="58"/>
      <c r="H148" s="120"/>
      <c r="I148" s="116"/>
      <c r="J148" s="55"/>
      <c r="K148" s="61"/>
      <c r="L148" s="62"/>
      <c r="M148" s="124"/>
      <c r="N148" s="122"/>
      <c r="O148" s="127" t="str">
        <f>IF(TBL_CIPDRFRESI_LOANPOOL[[#This Row],[HUD_MFI]]&lt;&gt;"",TBL_CIPDRFRESI_LOANPOOL[[#This Row],[HUD_MFI]]*1.15,"")</f>
        <v/>
      </c>
      <c r="P148" s="126"/>
      <c r="Q148" s="105"/>
      <c r="R148" s="107"/>
      <c r="S148" s="108" t="str">
        <f>IF(TBL_CIPDRFRESI_LOANPOOL[[#This Row],[MBS_FLAG]]="Yes",SUMIF(TBL_CIPDRFRESI_LOANPOOL[MBS_POOL_ID],TBL_CIPDRFRESI_LOANPOOL[[#This Row],[MBS_POOL_ID]],TBL_CIPDRFRESI_LOANPOOL[LOAN_AMOUNT_ADDR_PORTION]),"")</f>
        <v/>
      </c>
      <c r="T14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8" s="131"/>
      <c r="V148" s="122"/>
      <c r="W148" s="135" t="str">
        <f>IF(AND(TBL_CIPDRFRESI_LOANPOOL[[#This Row],[QUAL_METHOD]]='$DB.LOOKUP'!$AD$3,TBL_CIPDRFRESI_LOANPOOL[[#This Row],[QUAL_OO_ANNUAL_INCOME]]&lt;&gt;"",TBL_CIPDRFRESI_LOANPOOL[[#This Row],[HUD_MFI]]&lt;&gt;""),TBL_CIPDRFRESI_LOANPOOL[[#This Row],[QUAL_OO_ANNUAL_INCOME]]/TBL_CIPDRFRESI_LOANPOOL[[#This Row],[HUD_MFI]],"")</f>
        <v/>
      </c>
      <c r="X148" s="133" t="str">
        <f>IF(AND(TBL_CIPDRFRESI_LOANPOOL[[#This Row],[QUAL_METHOD]]='$DB.LOOKUP'!$AD$4,TBL_CIPDRFRESI_LOANPOOL[[#This Row],[HUD_MFI_115]]&lt;&gt;""),TBL_CIPDRFRESI_LOANPOOL[[#This Row],[HUD_MFI_115]] / 12 * 0.3,"")</f>
        <v/>
      </c>
      <c r="Y148" s="112" t="str">
        <f>IF(AND(TBL_CIPDRFRESI_LOANPOOL[[#This Row],[QUAL_METHOD]]='$DB.LOOKUP'!$AD$4,TBL_CIPDRFRESI_LOANPOOL[[#This Row],[LOAN_ID]]&lt;&gt;""),COUNTIF(TBL_QUAL_RENTROLL_UNITS[RENTROLL_LOAN_ID_PROP_ADDR],TBL_CIPDRFRESI_LOANPOOL[[#This Row],[LOAN_ID_PROP_ADDR]]),"")</f>
        <v/>
      </c>
      <c r="Z148" s="113" t="str">
        <f>IF(AND(TBL_CIPDRFRESI_LOANPOOL[[#This Row],[LOAN_ID]]&lt;&gt;"",TBL_CIPDRFRESI_LOANPOOL[[#This Row],[QUAL_METHOD]]='$DB.LOOKUP'!$AD$4),COUNTIFS(TBL_QUAL_RENTROLL_UNITS[RENTROLL_LOAN_ID_PROP_ADDR],TBL_CIPDRFRESI_LOANPOOL[[#This Row],[LOAN_ID_PROP_ADDR]],TBL_QUAL_RENTROLL_UNITS[RENTROLL_QUALUNIT_FLAG],"Yes"),"")</f>
        <v/>
      </c>
      <c r="AA148" s="111" t="str">
        <f>IF(AND(TBL_CIPDRFRESI_LOANPOOL[[#This Row],[QUAL_MRA_UNITS_TOTL]]&gt;0,TBL_CIPDRFRESI_LOANPOOL[[#This Row],[QUAL_MRA_UNITS_TOTL]]&lt;&gt;""),TBL_CIPDRFRESI_LOANPOOL[[#This Row],[QUAL_MRA_UNITS_QUALIFIED]]/TBL_CIPDRFRESI_LOANPOOL[[#This Row],[QUAL_MRA_UNITS_TOTL]],"")</f>
        <v/>
      </c>
      <c r="AB148" s="137" t="str">
        <f>IF(TBL_CIPDRFRESI_LOANPOOL[[#This Row],[QUAL_METHOD]]='$DB.LOOKUP'!$AD$4,HYPERLINK("#QUAL_RENTROLL!TARGET_TOP","View/Edit"),"")</f>
        <v/>
      </c>
      <c r="AC148" s="136" t="str">
        <f>IF(AND(TBL_CIPDRFRESI_LOANPOOL[[#This Row],[QUAL_METHOD]]='$DB.LOOKUP'!$AD$5,TBL_CIPDRFRESI_LOANPOOL[[#This Row],[LOAN_ID]]&lt;&gt;""),COUNTIF(TBL_QUAL_INCOMELISTING_UNITS[INCOMELISTING_LOAN_ID_PROP_ADDR],TBL_CIPDRFRESI_LOANPOOL[[#This Row],[LOAN_ID_PROP_ADDR]]),"")</f>
        <v/>
      </c>
      <c r="AD14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8" s="111" t="str">
        <f>IF(AND(TBL_CIPDRFRESI_LOANPOOL[[#This Row],[QUAL_MIE_UNITS_TOTL]]&gt;0,TBL_CIPDRFRESI_LOANPOOL[[#This Row],[QUAL_MIE_UNITS_TOTL]]&lt;&gt;""),TBL_CIPDRFRESI_LOANPOOL[[#This Row],[QUAL_MIE_UNITS_QUALIFIED]]/TBL_CIPDRFRESI_LOANPOOL[[#This Row],[QUAL_MIE_UNITS_TOTL]],"")</f>
        <v/>
      </c>
      <c r="AF148" s="138" t="str">
        <f>IF(TBL_CIPDRFRESI_LOANPOOL[[#This Row],[QUAL_METHOD]]='$DB.LOOKUP'!$AD$5,HYPERLINK("#QUAL_INCOMELISTING!TARGET_TOP","View/Edit"),"")</f>
        <v/>
      </c>
      <c r="AG148" s="122"/>
      <c r="AH148" s="103"/>
      <c r="AI14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8" s="70" t="str">
        <f>IF(TBL_CIPDRFRESI_LOANPOOL[[#This Row],[LOAN_ID]] = "","",TBL_CIPDRFRESI_LOANPOOL[[#This Row],[LOAN_ID]]&amp;" ("&amp;IF(TBL_CIPDRFRESI_LOANPOOL[[#This Row],[PROP_ADDR_STREET]]="","Address Not Defined",TBL_CIPDRFRESI_LOANPOOL[[#This Row],[PROP_ADDR_STREET]])&amp;")")</f>
        <v/>
      </c>
      <c r="AL14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8" s="27" t="b">
        <f ca="1">IFERROR((IF(APP_CIP_DRFRESI_CERT_DATE&lt;&gt;"",APP_CIP_DRFRESI_CERT_DATE,TODAY())-TBL_CIPDRFRESI_LOANPOOL[[#This Row],[SETTLEMENT_DATE]])&lt;91,TRUE)</f>
        <v>1</v>
      </c>
      <c r="AN148" s="27" t="b">
        <f>COUNTIFS(TBL_CIPDRFRESI_LOANPOOL[LOAN_ID],TBL_CIPDRFRESI_LOANPOOL[[#This Row],[LOAN_ID]],TBL_CIPDRFRESI_LOANPOOL[QUAL_OO_INCOME_MFI_PCT],"&gt;1.15")=0</f>
        <v>1</v>
      </c>
      <c r="AO14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8" s="27" t="b">
        <f>COUNTIFS(TBL_CIPDRFRESI_LOANPOOL[LOAN_ID],TBL_CIPDRFRESI_LOANPOOL[[#This Row],[LOAN_ID]],TBL_CIPDRFRESI_LOANPOOL[QUAL_NIE_FFEIC_MFI_PCT],"&gt;1.15")=0</f>
        <v>1</v>
      </c>
      <c r="AR148" s="29">
        <f>IF(TBL_CIPDRFRESI_LOANPOOL[[#This Row],[MULTIPROP_REC_COUNT]]&lt;&gt;"",TBL_CIPDRFRESI_LOANPOOL[[#This Row],[LOAN_AMOUNT]]/TBL_CIPDRFRESI_LOANPOOL[[#This Row],[MULTIPROP_REC_COUNT]],TBL_CIPDRFRESI_LOANPOOL[[#This Row],[LOAN_AMOUNT]])</f>
        <v>0</v>
      </c>
      <c r="AS148" s="29" t="b">
        <f>TBL_CIPDRFRESI_LOANPOOL[[#This Row],[MULTIPROP_REC_COUNT]]&gt;1</f>
        <v>0</v>
      </c>
      <c r="AT148" s="36">
        <f>IF(TBL_CIPDRFRESI_LOANPOOL[[#This Row],[LOAN_ID]]&lt;&gt;"",COUNTIF(TBL_CIPDRFRESI_LOANPOOL[LOAN_ID],TBL_CIPDRFRESI_LOANPOOL[[#This Row],[LOAN_ID]]),1)</f>
        <v>1</v>
      </c>
      <c r="AU148" s="36">
        <f>IFERROR(MATCH(TBL_CIPDRFRESI_LOANPOOL[[#This Row],[QUAL_METHOD]],RANGE_LOOKUP_QUALMETHODS_CIP_RESIDRF,0),-1)</f>
        <v>-1</v>
      </c>
      <c r="AV14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9" spans="2:53" ht="26.25" customHeight="1" x14ac:dyDescent="0.25">
      <c r="B149" s="25" t="str">
        <f>IF(TBL_CIPDRFRESI_LOANPOOL[[#This Row],[RECORD_STARTED]],IF(TBL_CIPDRFRESI_LOANPOOL[[#This Row],[ERROR_COUNT]]&gt;0,-1,IF(TBL_CIPDRFRESI_LOANPOOL[[#This Row],[REQ_FIELDS_POPULATED]],1,0)),"")</f>
        <v/>
      </c>
      <c r="C149" s="36">
        <f>ROW()-ROW(TBL_CIPDRFRESI_LOANPOOL[[#Headers],[ROW_ID]])</f>
        <v>133</v>
      </c>
      <c r="D149" s="55"/>
      <c r="E149" s="56"/>
      <c r="F149" s="57"/>
      <c r="G149" s="58"/>
      <c r="H149" s="120"/>
      <c r="I149" s="116"/>
      <c r="J149" s="55"/>
      <c r="K149" s="61"/>
      <c r="L149" s="62"/>
      <c r="M149" s="124"/>
      <c r="N149" s="122"/>
      <c r="O149" s="127" t="str">
        <f>IF(TBL_CIPDRFRESI_LOANPOOL[[#This Row],[HUD_MFI]]&lt;&gt;"",TBL_CIPDRFRESI_LOANPOOL[[#This Row],[HUD_MFI]]*1.15,"")</f>
        <v/>
      </c>
      <c r="P149" s="126"/>
      <c r="Q149" s="105"/>
      <c r="R149" s="107"/>
      <c r="S149" s="108" t="str">
        <f>IF(TBL_CIPDRFRESI_LOANPOOL[[#This Row],[MBS_FLAG]]="Yes",SUMIF(TBL_CIPDRFRESI_LOANPOOL[MBS_POOL_ID],TBL_CIPDRFRESI_LOANPOOL[[#This Row],[MBS_POOL_ID]],TBL_CIPDRFRESI_LOANPOOL[LOAN_AMOUNT_ADDR_PORTION]),"")</f>
        <v/>
      </c>
      <c r="T14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9" s="131"/>
      <c r="V149" s="122"/>
      <c r="W149" s="135" t="str">
        <f>IF(AND(TBL_CIPDRFRESI_LOANPOOL[[#This Row],[QUAL_METHOD]]='$DB.LOOKUP'!$AD$3,TBL_CIPDRFRESI_LOANPOOL[[#This Row],[QUAL_OO_ANNUAL_INCOME]]&lt;&gt;"",TBL_CIPDRFRESI_LOANPOOL[[#This Row],[HUD_MFI]]&lt;&gt;""),TBL_CIPDRFRESI_LOANPOOL[[#This Row],[QUAL_OO_ANNUAL_INCOME]]/TBL_CIPDRFRESI_LOANPOOL[[#This Row],[HUD_MFI]],"")</f>
        <v/>
      </c>
      <c r="X149" s="133" t="str">
        <f>IF(AND(TBL_CIPDRFRESI_LOANPOOL[[#This Row],[QUAL_METHOD]]='$DB.LOOKUP'!$AD$4,TBL_CIPDRFRESI_LOANPOOL[[#This Row],[HUD_MFI_115]]&lt;&gt;""),TBL_CIPDRFRESI_LOANPOOL[[#This Row],[HUD_MFI_115]] / 12 * 0.3,"")</f>
        <v/>
      </c>
      <c r="Y149" s="112" t="str">
        <f>IF(AND(TBL_CIPDRFRESI_LOANPOOL[[#This Row],[QUAL_METHOD]]='$DB.LOOKUP'!$AD$4,TBL_CIPDRFRESI_LOANPOOL[[#This Row],[LOAN_ID]]&lt;&gt;""),COUNTIF(TBL_QUAL_RENTROLL_UNITS[RENTROLL_LOAN_ID_PROP_ADDR],TBL_CIPDRFRESI_LOANPOOL[[#This Row],[LOAN_ID_PROP_ADDR]]),"")</f>
        <v/>
      </c>
      <c r="Z149" s="113" t="str">
        <f>IF(AND(TBL_CIPDRFRESI_LOANPOOL[[#This Row],[LOAN_ID]]&lt;&gt;"",TBL_CIPDRFRESI_LOANPOOL[[#This Row],[QUAL_METHOD]]='$DB.LOOKUP'!$AD$4),COUNTIFS(TBL_QUAL_RENTROLL_UNITS[RENTROLL_LOAN_ID_PROP_ADDR],TBL_CIPDRFRESI_LOANPOOL[[#This Row],[LOAN_ID_PROP_ADDR]],TBL_QUAL_RENTROLL_UNITS[RENTROLL_QUALUNIT_FLAG],"Yes"),"")</f>
        <v/>
      </c>
      <c r="AA149" s="111" t="str">
        <f>IF(AND(TBL_CIPDRFRESI_LOANPOOL[[#This Row],[QUAL_MRA_UNITS_TOTL]]&gt;0,TBL_CIPDRFRESI_LOANPOOL[[#This Row],[QUAL_MRA_UNITS_TOTL]]&lt;&gt;""),TBL_CIPDRFRESI_LOANPOOL[[#This Row],[QUAL_MRA_UNITS_QUALIFIED]]/TBL_CIPDRFRESI_LOANPOOL[[#This Row],[QUAL_MRA_UNITS_TOTL]],"")</f>
        <v/>
      </c>
      <c r="AB149" s="137" t="str">
        <f>IF(TBL_CIPDRFRESI_LOANPOOL[[#This Row],[QUAL_METHOD]]='$DB.LOOKUP'!$AD$4,HYPERLINK("#QUAL_RENTROLL!TARGET_TOP","View/Edit"),"")</f>
        <v/>
      </c>
      <c r="AC149" s="136" t="str">
        <f>IF(AND(TBL_CIPDRFRESI_LOANPOOL[[#This Row],[QUAL_METHOD]]='$DB.LOOKUP'!$AD$5,TBL_CIPDRFRESI_LOANPOOL[[#This Row],[LOAN_ID]]&lt;&gt;""),COUNTIF(TBL_QUAL_INCOMELISTING_UNITS[INCOMELISTING_LOAN_ID_PROP_ADDR],TBL_CIPDRFRESI_LOANPOOL[[#This Row],[LOAN_ID_PROP_ADDR]]),"")</f>
        <v/>
      </c>
      <c r="AD14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9" s="111" t="str">
        <f>IF(AND(TBL_CIPDRFRESI_LOANPOOL[[#This Row],[QUAL_MIE_UNITS_TOTL]]&gt;0,TBL_CIPDRFRESI_LOANPOOL[[#This Row],[QUAL_MIE_UNITS_TOTL]]&lt;&gt;""),TBL_CIPDRFRESI_LOANPOOL[[#This Row],[QUAL_MIE_UNITS_QUALIFIED]]/TBL_CIPDRFRESI_LOANPOOL[[#This Row],[QUAL_MIE_UNITS_TOTL]],"")</f>
        <v/>
      </c>
      <c r="AF149" s="138" t="str">
        <f>IF(TBL_CIPDRFRESI_LOANPOOL[[#This Row],[QUAL_METHOD]]='$DB.LOOKUP'!$AD$5,HYPERLINK("#QUAL_INCOMELISTING!TARGET_TOP","View/Edit"),"")</f>
        <v/>
      </c>
      <c r="AG149" s="122"/>
      <c r="AH149" s="103"/>
      <c r="AI14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9" s="70" t="str">
        <f>IF(TBL_CIPDRFRESI_LOANPOOL[[#This Row],[LOAN_ID]] = "","",TBL_CIPDRFRESI_LOANPOOL[[#This Row],[LOAN_ID]]&amp;" ("&amp;IF(TBL_CIPDRFRESI_LOANPOOL[[#This Row],[PROP_ADDR_STREET]]="","Address Not Defined",TBL_CIPDRFRESI_LOANPOOL[[#This Row],[PROP_ADDR_STREET]])&amp;")")</f>
        <v/>
      </c>
      <c r="AL14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9" s="27" t="b">
        <f ca="1">IFERROR((IF(APP_CIP_DRFRESI_CERT_DATE&lt;&gt;"",APP_CIP_DRFRESI_CERT_DATE,TODAY())-TBL_CIPDRFRESI_LOANPOOL[[#This Row],[SETTLEMENT_DATE]])&lt;91,TRUE)</f>
        <v>1</v>
      </c>
      <c r="AN149" s="27" t="b">
        <f>COUNTIFS(TBL_CIPDRFRESI_LOANPOOL[LOAN_ID],TBL_CIPDRFRESI_LOANPOOL[[#This Row],[LOAN_ID]],TBL_CIPDRFRESI_LOANPOOL[QUAL_OO_INCOME_MFI_PCT],"&gt;1.15")=0</f>
        <v>1</v>
      </c>
      <c r="AO14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9" s="27" t="b">
        <f>COUNTIFS(TBL_CIPDRFRESI_LOANPOOL[LOAN_ID],TBL_CIPDRFRESI_LOANPOOL[[#This Row],[LOAN_ID]],TBL_CIPDRFRESI_LOANPOOL[QUAL_NIE_FFEIC_MFI_PCT],"&gt;1.15")=0</f>
        <v>1</v>
      </c>
      <c r="AR149" s="29">
        <f>IF(TBL_CIPDRFRESI_LOANPOOL[[#This Row],[MULTIPROP_REC_COUNT]]&lt;&gt;"",TBL_CIPDRFRESI_LOANPOOL[[#This Row],[LOAN_AMOUNT]]/TBL_CIPDRFRESI_LOANPOOL[[#This Row],[MULTIPROP_REC_COUNT]],TBL_CIPDRFRESI_LOANPOOL[[#This Row],[LOAN_AMOUNT]])</f>
        <v>0</v>
      </c>
      <c r="AS149" s="29" t="b">
        <f>TBL_CIPDRFRESI_LOANPOOL[[#This Row],[MULTIPROP_REC_COUNT]]&gt;1</f>
        <v>0</v>
      </c>
      <c r="AT149" s="36">
        <f>IF(TBL_CIPDRFRESI_LOANPOOL[[#This Row],[LOAN_ID]]&lt;&gt;"",COUNTIF(TBL_CIPDRFRESI_LOANPOOL[LOAN_ID],TBL_CIPDRFRESI_LOANPOOL[[#This Row],[LOAN_ID]]),1)</f>
        <v>1</v>
      </c>
      <c r="AU149" s="36">
        <f>IFERROR(MATCH(TBL_CIPDRFRESI_LOANPOOL[[#This Row],[QUAL_METHOD]],RANGE_LOOKUP_QUALMETHODS_CIP_RESIDRF,0),-1)</f>
        <v>-1</v>
      </c>
      <c r="AV14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0" spans="2:53" ht="26.25" customHeight="1" x14ac:dyDescent="0.25">
      <c r="B150" s="25" t="str">
        <f>IF(TBL_CIPDRFRESI_LOANPOOL[[#This Row],[RECORD_STARTED]],IF(TBL_CIPDRFRESI_LOANPOOL[[#This Row],[ERROR_COUNT]]&gt;0,-1,IF(TBL_CIPDRFRESI_LOANPOOL[[#This Row],[REQ_FIELDS_POPULATED]],1,0)),"")</f>
        <v/>
      </c>
      <c r="C150" s="36">
        <f>ROW()-ROW(TBL_CIPDRFRESI_LOANPOOL[[#Headers],[ROW_ID]])</f>
        <v>134</v>
      </c>
      <c r="D150" s="55"/>
      <c r="E150" s="56"/>
      <c r="F150" s="57"/>
      <c r="G150" s="58"/>
      <c r="H150" s="120"/>
      <c r="I150" s="116"/>
      <c r="J150" s="55"/>
      <c r="K150" s="61"/>
      <c r="L150" s="62"/>
      <c r="M150" s="124"/>
      <c r="N150" s="122"/>
      <c r="O150" s="127" t="str">
        <f>IF(TBL_CIPDRFRESI_LOANPOOL[[#This Row],[HUD_MFI]]&lt;&gt;"",TBL_CIPDRFRESI_LOANPOOL[[#This Row],[HUD_MFI]]*1.15,"")</f>
        <v/>
      </c>
      <c r="P150" s="126"/>
      <c r="Q150" s="105"/>
      <c r="R150" s="107"/>
      <c r="S150" s="108" t="str">
        <f>IF(TBL_CIPDRFRESI_LOANPOOL[[#This Row],[MBS_FLAG]]="Yes",SUMIF(TBL_CIPDRFRESI_LOANPOOL[MBS_POOL_ID],TBL_CIPDRFRESI_LOANPOOL[[#This Row],[MBS_POOL_ID]],TBL_CIPDRFRESI_LOANPOOL[LOAN_AMOUNT_ADDR_PORTION]),"")</f>
        <v/>
      </c>
      <c r="T15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0" s="131"/>
      <c r="V150" s="122"/>
      <c r="W150" s="135" t="str">
        <f>IF(AND(TBL_CIPDRFRESI_LOANPOOL[[#This Row],[QUAL_METHOD]]='$DB.LOOKUP'!$AD$3,TBL_CIPDRFRESI_LOANPOOL[[#This Row],[QUAL_OO_ANNUAL_INCOME]]&lt;&gt;"",TBL_CIPDRFRESI_LOANPOOL[[#This Row],[HUD_MFI]]&lt;&gt;""),TBL_CIPDRFRESI_LOANPOOL[[#This Row],[QUAL_OO_ANNUAL_INCOME]]/TBL_CIPDRFRESI_LOANPOOL[[#This Row],[HUD_MFI]],"")</f>
        <v/>
      </c>
      <c r="X150" s="133" t="str">
        <f>IF(AND(TBL_CIPDRFRESI_LOANPOOL[[#This Row],[QUAL_METHOD]]='$DB.LOOKUP'!$AD$4,TBL_CIPDRFRESI_LOANPOOL[[#This Row],[HUD_MFI_115]]&lt;&gt;""),TBL_CIPDRFRESI_LOANPOOL[[#This Row],[HUD_MFI_115]] / 12 * 0.3,"")</f>
        <v/>
      </c>
      <c r="Y150" s="112" t="str">
        <f>IF(AND(TBL_CIPDRFRESI_LOANPOOL[[#This Row],[QUAL_METHOD]]='$DB.LOOKUP'!$AD$4,TBL_CIPDRFRESI_LOANPOOL[[#This Row],[LOAN_ID]]&lt;&gt;""),COUNTIF(TBL_QUAL_RENTROLL_UNITS[RENTROLL_LOAN_ID_PROP_ADDR],TBL_CIPDRFRESI_LOANPOOL[[#This Row],[LOAN_ID_PROP_ADDR]]),"")</f>
        <v/>
      </c>
      <c r="Z150" s="113" t="str">
        <f>IF(AND(TBL_CIPDRFRESI_LOANPOOL[[#This Row],[LOAN_ID]]&lt;&gt;"",TBL_CIPDRFRESI_LOANPOOL[[#This Row],[QUAL_METHOD]]='$DB.LOOKUP'!$AD$4),COUNTIFS(TBL_QUAL_RENTROLL_UNITS[RENTROLL_LOAN_ID_PROP_ADDR],TBL_CIPDRFRESI_LOANPOOL[[#This Row],[LOAN_ID_PROP_ADDR]],TBL_QUAL_RENTROLL_UNITS[RENTROLL_QUALUNIT_FLAG],"Yes"),"")</f>
        <v/>
      </c>
      <c r="AA150" s="111" t="str">
        <f>IF(AND(TBL_CIPDRFRESI_LOANPOOL[[#This Row],[QUAL_MRA_UNITS_TOTL]]&gt;0,TBL_CIPDRFRESI_LOANPOOL[[#This Row],[QUAL_MRA_UNITS_TOTL]]&lt;&gt;""),TBL_CIPDRFRESI_LOANPOOL[[#This Row],[QUAL_MRA_UNITS_QUALIFIED]]/TBL_CIPDRFRESI_LOANPOOL[[#This Row],[QUAL_MRA_UNITS_TOTL]],"")</f>
        <v/>
      </c>
      <c r="AB150" s="137" t="str">
        <f>IF(TBL_CIPDRFRESI_LOANPOOL[[#This Row],[QUAL_METHOD]]='$DB.LOOKUP'!$AD$4,HYPERLINK("#QUAL_RENTROLL!TARGET_TOP","View/Edit"),"")</f>
        <v/>
      </c>
      <c r="AC150" s="136" t="str">
        <f>IF(AND(TBL_CIPDRFRESI_LOANPOOL[[#This Row],[QUAL_METHOD]]='$DB.LOOKUP'!$AD$5,TBL_CIPDRFRESI_LOANPOOL[[#This Row],[LOAN_ID]]&lt;&gt;""),COUNTIF(TBL_QUAL_INCOMELISTING_UNITS[INCOMELISTING_LOAN_ID_PROP_ADDR],TBL_CIPDRFRESI_LOANPOOL[[#This Row],[LOAN_ID_PROP_ADDR]]),"")</f>
        <v/>
      </c>
      <c r="AD15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0" s="111" t="str">
        <f>IF(AND(TBL_CIPDRFRESI_LOANPOOL[[#This Row],[QUAL_MIE_UNITS_TOTL]]&gt;0,TBL_CIPDRFRESI_LOANPOOL[[#This Row],[QUAL_MIE_UNITS_TOTL]]&lt;&gt;""),TBL_CIPDRFRESI_LOANPOOL[[#This Row],[QUAL_MIE_UNITS_QUALIFIED]]/TBL_CIPDRFRESI_LOANPOOL[[#This Row],[QUAL_MIE_UNITS_TOTL]],"")</f>
        <v/>
      </c>
      <c r="AF150" s="138" t="str">
        <f>IF(TBL_CIPDRFRESI_LOANPOOL[[#This Row],[QUAL_METHOD]]='$DB.LOOKUP'!$AD$5,HYPERLINK("#QUAL_INCOMELISTING!TARGET_TOP","View/Edit"),"")</f>
        <v/>
      </c>
      <c r="AG150" s="122"/>
      <c r="AH150" s="103"/>
      <c r="AI15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0" s="70" t="str">
        <f>IF(TBL_CIPDRFRESI_LOANPOOL[[#This Row],[LOAN_ID]] = "","",TBL_CIPDRFRESI_LOANPOOL[[#This Row],[LOAN_ID]]&amp;" ("&amp;IF(TBL_CIPDRFRESI_LOANPOOL[[#This Row],[PROP_ADDR_STREET]]="","Address Not Defined",TBL_CIPDRFRESI_LOANPOOL[[#This Row],[PROP_ADDR_STREET]])&amp;")")</f>
        <v/>
      </c>
      <c r="AL15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0" s="27" t="b">
        <f ca="1">IFERROR((IF(APP_CIP_DRFRESI_CERT_DATE&lt;&gt;"",APP_CIP_DRFRESI_CERT_DATE,TODAY())-TBL_CIPDRFRESI_LOANPOOL[[#This Row],[SETTLEMENT_DATE]])&lt;91,TRUE)</f>
        <v>1</v>
      </c>
      <c r="AN150" s="27" t="b">
        <f>COUNTIFS(TBL_CIPDRFRESI_LOANPOOL[LOAN_ID],TBL_CIPDRFRESI_LOANPOOL[[#This Row],[LOAN_ID]],TBL_CIPDRFRESI_LOANPOOL[QUAL_OO_INCOME_MFI_PCT],"&gt;1.15")=0</f>
        <v>1</v>
      </c>
      <c r="AO15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0" s="27" t="b">
        <f>COUNTIFS(TBL_CIPDRFRESI_LOANPOOL[LOAN_ID],TBL_CIPDRFRESI_LOANPOOL[[#This Row],[LOAN_ID]],TBL_CIPDRFRESI_LOANPOOL[QUAL_NIE_FFEIC_MFI_PCT],"&gt;1.15")=0</f>
        <v>1</v>
      </c>
      <c r="AR150" s="29">
        <f>IF(TBL_CIPDRFRESI_LOANPOOL[[#This Row],[MULTIPROP_REC_COUNT]]&lt;&gt;"",TBL_CIPDRFRESI_LOANPOOL[[#This Row],[LOAN_AMOUNT]]/TBL_CIPDRFRESI_LOANPOOL[[#This Row],[MULTIPROP_REC_COUNT]],TBL_CIPDRFRESI_LOANPOOL[[#This Row],[LOAN_AMOUNT]])</f>
        <v>0</v>
      </c>
      <c r="AS150" s="29" t="b">
        <f>TBL_CIPDRFRESI_LOANPOOL[[#This Row],[MULTIPROP_REC_COUNT]]&gt;1</f>
        <v>0</v>
      </c>
      <c r="AT150" s="36">
        <f>IF(TBL_CIPDRFRESI_LOANPOOL[[#This Row],[LOAN_ID]]&lt;&gt;"",COUNTIF(TBL_CIPDRFRESI_LOANPOOL[LOAN_ID],TBL_CIPDRFRESI_LOANPOOL[[#This Row],[LOAN_ID]]),1)</f>
        <v>1</v>
      </c>
      <c r="AU150" s="36">
        <f>IFERROR(MATCH(TBL_CIPDRFRESI_LOANPOOL[[#This Row],[QUAL_METHOD]],RANGE_LOOKUP_QUALMETHODS_CIP_RESIDRF,0),-1)</f>
        <v>-1</v>
      </c>
      <c r="AV15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1" spans="2:53" ht="26.25" customHeight="1" x14ac:dyDescent="0.25">
      <c r="B151" s="25" t="str">
        <f>IF(TBL_CIPDRFRESI_LOANPOOL[[#This Row],[RECORD_STARTED]],IF(TBL_CIPDRFRESI_LOANPOOL[[#This Row],[ERROR_COUNT]]&gt;0,-1,IF(TBL_CIPDRFRESI_LOANPOOL[[#This Row],[REQ_FIELDS_POPULATED]],1,0)),"")</f>
        <v/>
      </c>
      <c r="C151" s="36">
        <f>ROW()-ROW(TBL_CIPDRFRESI_LOANPOOL[[#Headers],[ROW_ID]])</f>
        <v>135</v>
      </c>
      <c r="D151" s="55"/>
      <c r="E151" s="56"/>
      <c r="F151" s="57"/>
      <c r="G151" s="58"/>
      <c r="H151" s="120"/>
      <c r="I151" s="116"/>
      <c r="J151" s="55"/>
      <c r="K151" s="61"/>
      <c r="L151" s="62"/>
      <c r="M151" s="124"/>
      <c r="N151" s="122"/>
      <c r="O151" s="127" t="str">
        <f>IF(TBL_CIPDRFRESI_LOANPOOL[[#This Row],[HUD_MFI]]&lt;&gt;"",TBL_CIPDRFRESI_LOANPOOL[[#This Row],[HUD_MFI]]*1.15,"")</f>
        <v/>
      </c>
      <c r="P151" s="126"/>
      <c r="Q151" s="105"/>
      <c r="R151" s="107"/>
      <c r="S151" s="108" t="str">
        <f>IF(TBL_CIPDRFRESI_LOANPOOL[[#This Row],[MBS_FLAG]]="Yes",SUMIF(TBL_CIPDRFRESI_LOANPOOL[MBS_POOL_ID],TBL_CIPDRFRESI_LOANPOOL[[#This Row],[MBS_POOL_ID]],TBL_CIPDRFRESI_LOANPOOL[LOAN_AMOUNT_ADDR_PORTION]),"")</f>
        <v/>
      </c>
      <c r="T15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1" s="131"/>
      <c r="V151" s="122"/>
      <c r="W151" s="135" t="str">
        <f>IF(AND(TBL_CIPDRFRESI_LOANPOOL[[#This Row],[QUAL_METHOD]]='$DB.LOOKUP'!$AD$3,TBL_CIPDRFRESI_LOANPOOL[[#This Row],[QUAL_OO_ANNUAL_INCOME]]&lt;&gt;"",TBL_CIPDRFRESI_LOANPOOL[[#This Row],[HUD_MFI]]&lt;&gt;""),TBL_CIPDRFRESI_LOANPOOL[[#This Row],[QUAL_OO_ANNUAL_INCOME]]/TBL_CIPDRFRESI_LOANPOOL[[#This Row],[HUD_MFI]],"")</f>
        <v/>
      </c>
      <c r="X151" s="133" t="str">
        <f>IF(AND(TBL_CIPDRFRESI_LOANPOOL[[#This Row],[QUAL_METHOD]]='$DB.LOOKUP'!$AD$4,TBL_CIPDRFRESI_LOANPOOL[[#This Row],[HUD_MFI_115]]&lt;&gt;""),TBL_CIPDRFRESI_LOANPOOL[[#This Row],[HUD_MFI_115]] / 12 * 0.3,"")</f>
        <v/>
      </c>
      <c r="Y151" s="112" t="str">
        <f>IF(AND(TBL_CIPDRFRESI_LOANPOOL[[#This Row],[QUAL_METHOD]]='$DB.LOOKUP'!$AD$4,TBL_CIPDRFRESI_LOANPOOL[[#This Row],[LOAN_ID]]&lt;&gt;""),COUNTIF(TBL_QUAL_RENTROLL_UNITS[RENTROLL_LOAN_ID_PROP_ADDR],TBL_CIPDRFRESI_LOANPOOL[[#This Row],[LOAN_ID_PROP_ADDR]]),"")</f>
        <v/>
      </c>
      <c r="Z151" s="113" t="str">
        <f>IF(AND(TBL_CIPDRFRESI_LOANPOOL[[#This Row],[LOAN_ID]]&lt;&gt;"",TBL_CIPDRFRESI_LOANPOOL[[#This Row],[QUAL_METHOD]]='$DB.LOOKUP'!$AD$4),COUNTIFS(TBL_QUAL_RENTROLL_UNITS[RENTROLL_LOAN_ID_PROP_ADDR],TBL_CIPDRFRESI_LOANPOOL[[#This Row],[LOAN_ID_PROP_ADDR]],TBL_QUAL_RENTROLL_UNITS[RENTROLL_QUALUNIT_FLAG],"Yes"),"")</f>
        <v/>
      </c>
      <c r="AA151" s="111" t="str">
        <f>IF(AND(TBL_CIPDRFRESI_LOANPOOL[[#This Row],[QUAL_MRA_UNITS_TOTL]]&gt;0,TBL_CIPDRFRESI_LOANPOOL[[#This Row],[QUAL_MRA_UNITS_TOTL]]&lt;&gt;""),TBL_CIPDRFRESI_LOANPOOL[[#This Row],[QUAL_MRA_UNITS_QUALIFIED]]/TBL_CIPDRFRESI_LOANPOOL[[#This Row],[QUAL_MRA_UNITS_TOTL]],"")</f>
        <v/>
      </c>
      <c r="AB151" s="137" t="str">
        <f>IF(TBL_CIPDRFRESI_LOANPOOL[[#This Row],[QUAL_METHOD]]='$DB.LOOKUP'!$AD$4,HYPERLINK("#QUAL_RENTROLL!TARGET_TOP","View/Edit"),"")</f>
        <v/>
      </c>
      <c r="AC151" s="136" t="str">
        <f>IF(AND(TBL_CIPDRFRESI_LOANPOOL[[#This Row],[QUAL_METHOD]]='$DB.LOOKUP'!$AD$5,TBL_CIPDRFRESI_LOANPOOL[[#This Row],[LOAN_ID]]&lt;&gt;""),COUNTIF(TBL_QUAL_INCOMELISTING_UNITS[INCOMELISTING_LOAN_ID_PROP_ADDR],TBL_CIPDRFRESI_LOANPOOL[[#This Row],[LOAN_ID_PROP_ADDR]]),"")</f>
        <v/>
      </c>
      <c r="AD15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1" s="111" t="str">
        <f>IF(AND(TBL_CIPDRFRESI_LOANPOOL[[#This Row],[QUAL_MIE_UNITS_TOTL]]&gt;0,TBL_CIPDRFRESI_LOANPOOL[[#This Row],[QUAL_MIE_UNITS_TOTL]]&lt;&gt;""),TBL_CIPDRFRESI_LOANPOOL[[#This Row],[QUAL_MIE_UNITS_QUALIFIED]]/TBL_CIPDRFRESI_LOANPOOL[[#This Row],[QUAL_MIE_UNITS_TOTL]],"")</f>
        <v/>
      </c>
      <c r="AF151" s="138" t="str">
        <f>IF(TBL_CIPDRFRESI_LOANPOOL[[#This Row],[QUAL_METHOD]]='$DB.LOOKUP'!$AD$5,HYPERLINK("#QUAL_INCOMELISTING!TARGET_TOP","View/Edit"),"")</f>
        <v/>
      </c>
      <c r="AG151" s="122"/>
      <c r="AH151" s="103"/>
      <c r="AI15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1" s="70" t="str">
        <f>IF(TBL_CIPDRFRESI_LOANPOOL[[#This Row],[LOAN_ID]] = "","",TBL_CIPDRFRESI_LOANPOOL[[#This Row],[LOAN_ID]]&amp;" ("&amp;IF(TBL_CIPDRFRESI_LOANPOOL[[#This Row],[PROP_ADDR_STREET]]="","Address Not Defined",TBL_CIPDRFRESI_LOANPOOL[[#This Row],[PROP_ADDR_STREET]])&amp;")")</f>
        <v/>
      </c>
      <c r="AL15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1" s="27" t="b">
        <f ca="1">IFERROR((IF(APP_CIP_DRFRESI_CERT_DATE&lt;&gt;"",APP_CIP_DRFRESI_CERT_DATE,TODAY())-TBL_CIPDRFRESI_LOANPOOL[[#This Row],[SETTLEMENT_DATE]])&lt;91,TRUE)</f>
        <v>1</v>
      </c>
      <c r="AN151" s="27" t="b">
        <f>COUNTIFS(TBL_CIPDRFRESI_LOANPOOL[LOAN_ID],TBL_CIPDRFRESI_LOANPOOL[[#This Row],[LOAN_ID]],TBL_CIPDRFRESI_LOANPOOL[QUAL_OO_INCOME_MFI_PCT],"&gt;1.15")=0</f>
        <v>1</v>
      </c>
      <c r="AO15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1" s="27" t="b">
        <f>COUNTIFS(TBL_CIPDRFRESI_LOANPOOL[LOAN_ID],TBL_CIPDRFRESI_LOANPOOL[[#This Row],[LOAN_ID]],TBL_CIPDRFRESI_LOANPOOL[QUAL_NIE_FFEIC_MFI_PCT],"&gt;1.15")=0</f>
        <v>1</v>
      </c>
      <c r="AR151" s="29">
        <f>IF(TBL_CIPDRFRESI_LOANPOOL[[#This Row],[MULTIPROP_REC_COUNT]]&lt;&gt;"",TBL_CIPDRFRESI_LOANPOOL[[#This Row],[LOAN_AMOUNT]]/TBL_CIPDRFRESI_LOANPOOL[[#This Row],[MULTIPROP_REC_COUNT]],TBL_CIPDRFRESI_LOANPOOL[[#This Row],[LOAN_AMOUNT]])</f>
        <v>0</v>
      </c>
      <c r="AS151" s="29" t="b">
        <f>TBL_CIPDRFRESI_LOANPOOL[[#This Row],[MULTIPROP_REC_COUNT]]&gt;1</f>
        <v>0</v>
      </c>
      <c r="AT151" s="36">
        <f>IF(TBL_CIPDRFRESI_LOANPOOL[[#This Row],[LOAN_ID]]&lt;&gt;"",COUNTIF(TBL_CIPDRFRESI_LOANPOOL[LOAN_ID],TBL_CIPDRFRESI_LOANPOOL[[#This Row],[LOAN_ID]]),1)</f>
        <v>1</v>
      </c>
      <c r="AU151" s="36">
        <f>IFERROR(MATCH(TBL_CIPDRFRESI_LOANPOOL[[#This Row],[QUAL_METHOD]],RANGE_LOOKUP_QUALMETHODS_CIP_RESIDRF,0),-1)</f>
        <v>-1</v>
      </c>
      <c r="AV15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2" spans="2:53" ht="26.25" customHeight="1" x14ac:dyDescent="0.25">
      <c r="B152" s="25" t="str">
        <f>IF(TBL_CIPDRFRESI_LOANPOOL[[#This Row],[RECORD_STARTED]],IF(TBL_CIPDRFRESI_LOANPOOL[[#This Row],[ERROR_COUNT]]&gt;0,-1,IF(TBL_CIPDRFRESI_LOANPOOL[[#This Row],[REQ_FIELDS_POPULATED]],1,0)),"")</f>
        <v/>
      </c>
      <c r="C152" s="36">
        <f>ROW()-ROW(TBL_CIPDRFRESI_LOANPOOL[[#Headers],[ROW_ID]])</f>
        <v>136</v>
      </c>
      <c r="D152" s="55"/>
      <c r="E152" s="56"/>
      <c r="F152" s="57"/>
      <c r="G152" s="58"/>
      <c r="H152" s="120"/>
      <c r="I152" s="116"/>
      <c r="J152" s="55"/>
      <c r="K152" s="61"/>
      <c r="L152" s="62"/>
      <c r="M152" s="124"/>
      <c r="N152" s="122"/>
      <c r="O152" s="127" t="str">
        <f>IF(TBL_CIPDRFRESI_LOANPOOL[[#This Row],[HUD_MFI]]&lt;&gt;"",TBL_CIPDRFRESI_LOANPOOL[[#This Row],[HUD_MFI]]*1.15,"")</f>
        <v/>
      </c>
      <c r="P152" s="126"/>
      <c r="Q152" s="105"/>
      <c r="R152" s="107"/>
      <c r="S152" s="108" t="str">
        <f>IF(TBL_CIPDRFRESI_LOANPOOL[[#This Row],[MBS_FLAG]]="Yes",SUMIF(TBL_CIPDRFRESI_LOANPOOL[MBS_POOL_ID],TBL_CIPDRFRESI_LOANPOOL[[#This Row],[MBS_POOL_ID]],TBL_CIPDRFRESI_LOANPOOL[LOAN_AMOUNT_ADDR_PORTION]),"")</f>
        <v/>
      </c>
      <c r="T15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2" s="131"/>
      <c r="V152" s="122"/>
      <c r="W152" s="135" t="str">
        <f>IF(AND(TBL_CIPDRFRESI_LOANPOOL[[#This Row],[QUAL_METHOD]]='$DB.LOOKUP'!$AD$3,TBL_CIPDRFRESI_LOANPOOL[[#This Row],[QUAL_OO_ANNUAL_INCOME]]&lt;&gt;"",TBL_CIPDRFRESI_LOANPOOL[[#This Row],[HUD_MFI]]&lt;&gt;""),TBL_CIPDRFRESI_LOANPOOL[[#This Row],[QUAL_OO_ANNUAL_INCOME]]/TBL_CIPDRFRESI_LOANPOOL[[#This Row],[HUD_MFI]],"")</f>
        <v/>
      </c>
      <c r="X152" s="133" t="str">
        <f>IF(AND(TBL_CIPDRFRESI_LOANPOOL[[#This Row],[QUAL_METHOD]]='$DB.LOOKUP'!$AD$4,TBL_CIPDRFRESI_LOANPOOL[[#This Row],[HUD_MFI_115]]&lt;&gt;""),TBL_CIPDRFRESI_LOANPOOL[[#This Row],[HUD_MFI_115]] / 12 * 0.3,"")</f>
        <v/>
      </c>
      <c r="Y152" s="112" t="str">
        <f>IF(AND(TBL_CIPDRFRESI_LOANPOOL[[#This Row],[QUAL_METHOD]]='$DB.LOOKUP'!$AD$4,TBL_CIPDRFRESI_LOANPOOL[[#This Row],[LOAN_ID]]&lt;&gt;""),COUNTIF(TBL_QUAL_RENTROLL_UNITS[RENTROLL_LOAN_ID_PROP_ADDR],TBL_CIPDRFRESI_LOANPOOL[[#This Row],[LOAN_ID_PROP_ADDR]]),"")</f>
        <v/>
      </c>
      <c r="Z152" s="113" t="str">
        <f>IF(AND(TBL_CIPDRFRESI_LOANPOOL[[#This Row],[LOAN_ID]]&lt;&gt;"",TBL_CIPDRFRESI_LOANPOOL[[#This Row],[QUAL_METHOD]]='$DB.LOOKUP'!$AD$4),COUNTIFS(TBL_QUAL_RENTROLL_UNITS[RENTROLL_LOAN_ID_PROP_ADDR],TBL_CIPDRFRESI_LOANPOOL[[#This Row],[LOAN_ID_PROP_ADDR]],TBL_QUAL_RENTROLL_UNITS[RENTROLL_QUALUNIT_FLAG],"Yes"),"")</f>
        <v/>
      </c>
      <c r="AA152" s="111" t="str">
        <f>IF(AND(TBL_CIPDRFRESI_LOANPOOL[[#This Row],[QUAL_MRA_UNITS_TOTL]]&gt;0,TBL_CIPDRFRESI_LOANPOOL[[#This Row],[QUAL_MRA_UNITS_TOTL]]&lt;&gt;""),TBL_CIPDRFRESI_LOANPOOL[[#This Row],[QUAL_MRA_UNITS_QUALIFIED]]/TBL_CIPDRFRESI_LOANPOOL[[#This Row],[QUAL_MRA_UNITS_TOTL]],"")</f>
        <v/>
      </c>
      <c r="AB152" s="137" t="str">
        <f>IF(TBL_CIPDRFRESI_LOANPOOL[[#This Row],[QUAL_METHOD]]='$DB.LOOKUP'!$AD$4,HYPERLINK("#QUAL_RENTROLL!TARGET_TOP","View/Edit"),"")</f>
        <v/>
      </c>
      <c r="AC152" s="136" t="str">
        <f>IF(AND(TBL_CIPDRFRESI_LOANPOOL[[#This Row],[QUAL_METHOD]]='$DB.LOOKUP'!$AD$5,TBL_CIPDRFRESI_LOANPOOL[[#This Row],[LOAN_ID]]&lt;&gt;""),COUNTIF(TBL_QUAL_INCOMELISTING_UNITS[INCOMELISTING_LOAN_ID_PROP_ADDR],TBL_CIPDRFRESI_LOANPOOL[[#This Row],[LOAN_ID_PROP_ADDR]]),"")</f>
        <v/>
      </c>
      <c r="AD15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2" s="111" t="str">
        <f>IF(AND(TBL_CIPDRFRESI_LOANPOOL[[#This Row],[QUAL_MIE_UNITS_TOTL]]&gt;0,TBL_CIPDRFRESI_LOANPOOL[[#This Row],[QUAL_MIE_UNITS_TOTL]]&lt;&gt;""),TBL_CIPDRFRESI_LOANPOOL[[#This Row],[QUAL_MIE_UNITS_QUALIFIED]]/TBL_CIPDRFRESI_LOANPOOL[[#This Row],[QUAL_MIE_UNITS_TOTL]],"")</f>
        <v/>
      </c>
      <c r="AF152" s="138" t="str">
        <f>IF(TBL_CIPDRFRESI_LOANPOOL[[#This Row],[QUAL_METHOD]]='$DB.LOOKUP'!$AD$5,HYPERLINK("#QUAL_INCOMELISTING!TARGET_TOP","View/Edit"),"")</f>
        <v/>
      </c>
      <c r="AG152" s="122"/>
      <c r="AH152" s="103"/>
      <c r="AI15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2" s="70" t="str">
        <f>IF(TBL_CIPDRFRESI_LOANPOOL[[#This Row],[LOAN_ID]] = "","",TBL_CIPDRFRESI_LOANPOOL[[#This Row],[LOAN_ID]]&amp;" ("&amp;IF(TBL_CIPDRFRESI_LOANPOOL[[#This Row],[PROP_ADDR_STREET]]="","Address Not Defined",TBL_CIPDRFRESI_LOANPOOL[[#This Row],[PROP_ADDR_STREET]])&amp;")")</f>
        <v/>
      </c>
      <c r="AL15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2" s="27" t="b">
        <f ca="1">IFERROR((IF(APP_CIP_DRFRESI_CERT_DATE&lt;&gt;"",APP_CIP_DRFRESI_CERT_DATE,TODAY())-TBL_CIPDRFRESI_LOANPOOL[[#This Row],[SETTLEMENT_DATE]])&lt;91,TRUE)</f>
        <v>1</v>
      </c>
      <c r="AN152" s="27" t="b">
        <f>COUNTIFS(TBL_CIPDRFRESI_LOANPOOL[LOAN_ID],TBL_CIPDRFRESI_LOANPOOL[[#This Row],[LOAN_ID]],TBL_CIPDRFRESI_LOANPOOL[QUAL_OO_INCOME_MFI_PCT],"&gt;1.15")=0</f>
        <v>1</v>
      </c>
      <c r="AO15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2" s="27" t="b">
        <f>COUNTIFS(TBL_CIPDRFRESI_LOANPOOL[LOAN_ID],TBL_CIPDRFRESI_LOANPOOL[[#This Row],[LOAN_ID]],TBL_CIPDRFRESI_LOANPOOL[QUAL_NIE_FFEIC_MFI_PCT],"&gt;1.15")=0</f>
        <v>1</v>
      </c>
      <c r="AR152" s="29">
        <f>IF(TBL_CIPDRFRESI_LOANPOOL[[#This Row],[MULTIPROP_REC_COUNT]]&lt;&gt;"",TBL_CIPDRFRESI_LOANPOOL[[#This Row],[LOAN_AMOUNT]]/TBL_CIPDRFRESI_LOANPOOL[[#This Row],[MULTIPROP_REC_COUNT]],TBL_CIPDRFRESI_LOANPOOL[[#This Row],[LOAN_AMOUNT]])</f>
        <v>0</v>
      </c>
      <c r="AS152" s="29" t="b">
        <f>TBL_CIPDRFRESI_LOANPOOL[[#This Row],[MULTIPROP_REC_COUNT]]&gt;1</f>
        <v>0</v>
      </c>
      <c r="AT152" s="36">
        <f>IF(TBL_CIPDRFRESI_LOANPOOL[[#This Row],[LOAN_ID]]&lt;&gt;"",COUNTIF(TBL_CIPDRFRESI_LOANPOOL[LOAN_ID],TBL_CIPDRFRESI_LOANPOOL[[#This Row],[LOAN_ID]]),1)</f>
        <v>1</v>
      </c>
      <c r="AU152" s="36">
        <f>IFERROR(MATCH(TBL_CIPDRFRESI_LOANPOOL[[#This Row],[QUAL_METHOD]],RANGE_LOOKUP_QUALMETHODS_CIP_RESIDRF,0),-1)</f>
        <v>-1</v>
      </c>
      <c r="AV15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3" spans="2:53" ht="26.25" customHeight="1" x14ac:dyDescent="0.25">
      <c r="B153" s="25" t="str">
        <f>IF(TBL_CIPDRFRESI_LOANPOOL[[#This Row],[RECORD_STARTED]],IF(TBL_CIPDRFRESI_LOANPOOL[[#This Row],[ERROR_COUNT]]&gt;0,-1,IF(TBL_CIPDRFRESI_LOANPOOL[[#This Row],[REQ_FIELDS_POPULATED]],1,0)),"")</f>
        <v/>
      </c>
      <c r="C153" s="36">
        <f>ROW()-ROW(TBL_CIPDRFRESI_LOANPOOL[[#Headers],[ROW_ID]])</f>
        <v>137</v>
      </c>
      <c r="D153" s="55"/>
      <c r="E153" s="56"/>
      <c r="F153" s="57"/>
      <c r="G153" s="58"/>
      <c r="H153" s="120"/>
      <c r="I153" s="116"/>
      <c r="J153" s="55"/>
      <c r="K153" s="61"/>
      <c r="L153" s="62"/>
      <c r="M153" s="124"/>
      <c r="N153" s="122"/>
      <c r="O153" s="127" t="str">
        <f>IF(TBL_CIPDRFRESI_LOANPOOL[[#This Row],[HUD_MFI]]&lt;&gt;"",TBL_CIPDRFRESI_LOANPOOL[[#This Row],[HUD_MFI]]*1.15,"")</f>
        <v/>
      </c>
      <c r="P153" s="126"/>
      <c r="Q153" s="105"/>
      <c r="R153" s="107"/>
      <c r="S153" s="108" t="str">
        <f>IF(TBL_CIPDRFRESI_LOANPOOL[[#This Row],[MBS_FLAG]]="Yes",SUMIF(TBL_CIPDRFRESI_LOANPOOL[MBS_POOL_ID],TBL_CIPDRFRESI_LOANPOOL[[#This Row],[MBS_POOL_ID]],TBL_CIPDRFRESI_LOANPOOL[LOAN_AMOUNT_ADDR_PORTION]),"")</f>
        <v/>
      </c>
      <c r="T15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3" s="131"/>
      <c r="V153" s="122"/>
      <c r="W153" s="135" t="str">
        <f>IF(AND(TBL_CIPDRFRESI_LOANPOOL[[#This Row],[QUAL_METHOD]]='$DB.LOOKUP'!$AD$3,TBL_CIPDRFRESI_LOANPOOL[[#This Row],[QUAL_OO_ANNUAL_INCOME]]&lt;&gt;"",TBL_CIPDRFRESI_LOANPOOL[[#This Row],[HUD_MFI]]&lt;&gt;""),TBL_CIPDRFRESI_LOANPOOL[[#This Row],[QUAL_OO_ANNUAL_INCOME]]/TBL_CIPDRFRESI_LOANPOOL[[#This Row],[HUD_MFI]],"")</f>
        <v/>
      </c>
      <c r="X153" s="133" t="str">
        <f>IF(AND(TBL_CIPDRFRESI_LOANPOOL[[#This Row],[QUAL_METHOD]]='$DB.LOOKUP'!$AD$4,TBL_CIPDRFRESI_LOANPOOL[[#This Row],[HUD_MFI_115]]&lt;&gt;""),TBL_CIPDRFRESI_LOANPOOL[[#This Row],[HUD_MFI_115]] / 12 * 0.3,"")</f>
        <v/>
      </c>
      <c r="Y153" s="112" t="str">
        <f>IF(AND(TBL_CIPDRFRESI_LOANPOOL[[#This Row],[QUAL_METHOD]]='$DB.LOOKUP'!$AD$4,TBL_CIPDRFRESI_LOANPOOL[[#This Row],[LOAN_ID]]&lt;&gt;""),COUNTIF(TBL_QUAL_RENTROLL_UNITS[RENTROLL_LOAN_ID_PROP_ADDR],TBL_CIPDRFRESI_LOANPOOL[[#This Row],[LOAN_ID_PROP_ADDR]]),"")</f>
        <v/>
      </c>
      <c r="Z153" s="113" t="str">
        <f>IF(AND(TBL_CIPDRFRESI_LOANPOOL[[#This Row],[LOAN_ID]]&lt;&gt;"",TBL_CIPDRFRESI_LOANPOOL[[#This Row],[QUAL_METHOD]]='$DB.LOOKUP'!$AD$4),COUNTIFS(TBL_QUAL_RENTROLL_UNITS[RENTROLL_LOAN_ID_PROP_ADDR],TBL_CIPDRFRESI_LOANPOOL[[#This Row],[LOAN_ID_PROP_ADDR]],TBL_QUAL_RENTROLL_UNITS[RENTROLL_QUALUNIT_FLAG],"Yes"),"")</f>
        <v/>
      </c>
      <c r="AA153" s="111" t="str">
        <f>IF(AND(TBL_CIPDRFRESI_LOANPOOL[[#This Row],[QUAL_MRA_UNITS_TOTL]]&gt;0,TBL_CIPDRFRESI_LOANPOOL[[#This Row],[QUAL_MRA_UNITS_TOTL]]&lt;&gt;""),TBL_CIPDRFRESI_LOANPOOL[[#This Row],[QUAL_MRA_UNITS_QUALIFIED]]/TBL_CIPDRFRESI_LOANPOOL[[#This Row],[QUAL_MRA_UNITS_TOTL]],"")</f>
        <v/>
      </c>
      <c r="AB153" s="137" t="str">
        <f>IF(TBL_CIPDRFRESI_LOANPOOL[[#This Row],[QUAL_METHOD]]='$DB.LOOKUP'!$AD$4,HYPERLINK("#QUAL_RENTROLL!TARGET_TOP","View/Edit"),"")</f>
        <v/>
      </c>
      <c r="AC153" s="136" t="str">
        <f>IF(AND(TBL_CIPDRFRESI_LOANPOOL[[#This Row],[QUAL_METHOD]]='$DB.LOOKUP'!$AD$5,TBL_CIPDRFRESI_LOANPOOL[[#This Row],[LOAN_ID]]&lt;&gt;""),COUNTIF(TBL_QUAL_INCOMELISTING_UNITS[INCOMELISTING_LOAN_ID_PROP_ADDR],TBL_CIPDRFRESI_LOANPOOL[[#This Row],[LOAN_ID_PROP_ADDR]]),"")</f>
        <v/>
      </c>
      <c r="AD15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3" s="111" t="str">
        <f>IF(AND(TBL_CIPDRFRESI_LOANPOOL[[#This Row],[QUAL_MIE_UNITS_TOTL]]&gt;0,TBL_CIPDRFRESI_LOANPOOL[[#This Row],[QUAL_MIE_UNITS_TOTL]]&lt;&gt;""),TBL_CIPDRFRESI_LOANPOOL[[#This Row],[QUAL_MIE_UNITS_QUALIFIED]]/TBL_CIPDRFRESI_LOANPOOL[[#This Row],[QUAL_MIE_UNITS_TOTL]],"")</f>
        <v/>
      </c>
      <c r="AF153" s="138" t="str">
        <f>IF(TBL_CIPDRFRESI_LOANPOOL[[#This Row],[QUAL_METHOD]]='$DB.LOOKUP'!$AD$5,HYPERLINK("#QUAL_INCOMELISTING!TARGET_TOP","View/Edit"),"")</f>
        <v/>
      </c>
      <c r="AG153" s="122"/>
      <c r="AH153" s="103"/>
      <c r="AI15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3" s="70" t="str">
        <f>IF(TBL_CIPDRFRESI_LOANPOOL[[#This Row],[LOAN_ID]] = "","",TBL_CIPDRFRESI_LOANPOOL[[#This Row],[LOAN_ID]]&amp;" ("&amp;IF(TBL_CIPDRFRESI_LOANPOOL[[#This Row],[PROP_ADDR_STREET]]="","Address Not Defined",TBL_CIPDRFRESI_LOANPOOL[[#This Row],[PROP_ADDR_STREET]])&amp;")")</f>
        <v/>
      </c>
      <c r="AL15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3" s="27" t="b">
        <f ca="1">IFERROR((IF(APP_CIP_DRFRESI_CERT_DATE&lt;&gt;"",APP_CIP_DRFRESI_CERT_DATE,TODAY())-TBL_CIPDRFRESI_LOANPOOL[[#This Row],[SETTLEMENT_DATE]])&lt;91,TRUE)</f>
        <v>1</v>
      </c>
      <c r="AN153" s="27" t="b">
        <f>COUNTIFS(TBL_CIPDRFRESI_LOANPOOL[LOAN_ID],TBL_CIPDRFRESI_LOANPOOL[[#This Row],[LOAN_ID]],TBL_CIPDRFRESI_LOANPOOL[QUAL_OO_INCOME_MFI_PCT],"&gt;1.15")=0</f>
        <v>1</v>
      </c>
      <c r="AO15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3" s="27" t="b">
        <f>COUNTIFS(TBL_CIPDRFRESI_LOANPOOL[LOAN_ID],TBL_CIPDRFRESI_LOANPOOL[[#This Row],[LOAN_ID]],TBL_CIPDRFRESI_LOANPOOL[QUAL_NIE_FFEIC_MFI_PCT],"&gt;1.15")=0</f>
        <v>1</v>
      </c>
      <c r="AR153" s="29">
        <f>IF(TBL_CIPDRFRESI_LOANPOOL[[#This Row],[MULTIPROP_REC_COUNT]]&lt;&gt;"",TBL_CIPDRFRESI_LOANPOOL[[#This Row],[LOAN_AMOUNT]]/TBL_CIPDRFRESI_LOANPOOL[[#This Row],[MULTIPROP_REC_COUNT]],TBL_CIPDRFRESI_LOANPOOL[[#This Row],[LOAN_AMOUNT]])</f>
        <v>0</v>
      </c>
      <c r="AS153" s="29" t="b">
        <f>TBL_CIPDRFRESI_LOANPOOL[[#This Row],[MULTIPROP_REC_COUNT]]&gt;1</f>
        <v>0</v>
      </c>
      <c r="AT153" s="36">
        <f>IF(TBL_CIPDRFRESI_LOANPOOL[[#This Row],[LOAN_ID]]&lt;&gt;"",COUNTIF(TBL_CIPDRFRESI_LOANPOOL[LOAN_ID],TBL_CIPDRFRESI_LOANPOOL[[#This Row],[LOAN_ID]]),1)</f>
        <v>1</v>
      </c>
      <c r="AU153" s="36">
        <f>IFERROR(MATCH(TBL_CIPDRFRESI_LOANPOOL[[#This Row],[QUAL_METHOD]],RANGE_LOOKUP_QUALMETHODS_CIP_RESIDRF,0),-1)</f>
        <v>-1</v>
      </c>
      <c r="AV15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4" spans="2:53" ht="26.25" customHeight="1" x14ac:dyDescent="0.25">
      <c r="B154" s="25" t="str">
        <f>IF(TBL_CIPDRFRESI_LOANPOOL[[#This Row],[RECORD_STARTED]],IF(TBL_CIPDRFRESI_LOANPOOL[[#This Row],[ERROR_COUNT]]&gt;0,-1,IF(TBL_CIPDRFRESI_LOANPOOL[[#This Row],[REQ_FIELDS_POPULATED]],1,0)),"")</f>
        <v/>
      </c>
      <c r="C154" s="36">
        <f>ROW()-ROW(TBL_CIPDRFRESI_LOANPOOL[[#Headers],[ROW_ID]])</f>
        <v>138</v>
      </c>
      <c r="D154" s="55"/>
      <c r="E154" s="56"/>
      <c r="F154" s="57"/>
      <c r="G154" s="58"/>
      <c r="H154" s="120"/>
      <c r="I154" s="116"/>
      <c r="J154" s="55"/>
      <c r="K154" s="61"/>
      <c r="L154" s="62"/>
      <c r="M154" s="124"/>
      <c r="N154" s="122"/>
      <c r="O154" s="127" t="str">
        <f>IF(TBL_CIPDRFRESI_LOANPOOL[[#This Row],[HUD_MFI]]&lt;&gt;"",TBL_CIPDRFRESI_LOANPOOL[[#This Row],[HUD_MFI]]*1.15,"")</f>
        <v/>
      </c>
      <c r="P154" s="126"/>
      <c r="Q154" s="105"/>
      <c r="R154" s="107"/>
      <c r="S154" s="108" t="str">
        <f>IF(TBL_CIPDRFRESI_LOANPOOL[[#This Row],[MBS_FLAG]]="Yes",SUMIF(TBL_CIPDRFRESI_LOANPOOL[MBS_POOL_ID],TBL_CIPDRFRESI_LOANPOOL[[#This Row],[MBS_POOL_ID]],TBL_CIPDRFRESI_LOANPOOL[LOAN_AMOUNT_ADDR_PORTION]),"")</f>
        <v/>
      </c>
      <c r="T15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4" s="131"/>
      <c r="V154" s="122"/>
      <c r="W154" s="135" t="str">
        <f>IF(AND(TBL_CIPDRFRESI_LOANPOOL[[#This Row],[QUAL_METHOD]]='$DB.LOOKUP'!$AD$3,TBL_CIPDRFRESI_LOANPOOL[[#This Row],[QUAL_OO_ANNUAL_INCOME]]&lt;&gt;"",TBL_CIPDRFRESI_LOANPOOL[[#This Row],[HUD_MFI]]&lt;&gt;""),TBL_CIPDRFRESI_LOANPOOL[[#This Row],[QUAL_OO_ANNUAL_INCOME]]/TBL_CIPDRFRESI_LOANPOOL[[#This Row],[HUD_MFI]],"")</f>
        <v/>
      </c>
      <c r="X154" s="133" t="str">
        <f>IF(AND(TBL_CIPDRFRESI_LOANPOOL[[#This Row],[QUAL_METHOD]]='$DB.LOOKUP'!$AD$4,TBL_CIPDRFRESI_LOANPOOL[[#This Row],[HUD_MFI_115]]&lt;&gt;""),TBL_CIPDRFRESI_LOANPOOL[[#This Row],[HUD_MFI_115]] / 12 * 0.3,"")</f>
        <v/>
      </c>
      <c r="Y154" s="112" t="str">
        <f>IF(AND(TBL_CIPDRFRESI_LOANPOOL[[#This Row],[QUAL_METHOD]]='$DB.LOOKUP'!$AD$4,TBL_CIPDRFRESI_LOANPOOL[[#This Row],[LOAN_ID]]&lt;&gt;""),COUNTIF(TBL_QUAL_RENTROLL_UNITS[RENTROLL_LOAN_ID_PROP_ADDR],TBL_CIPDRFRESI_LOANPOOL[[#This Row],[LOAN_ID_PROP_ADDR]]),"")</f>
        <v/>
      </c>
      <c r="Z154" s="113" t="str">
        <f>IF(AND(TBL_CIPDRFRESI_LOANPOOL[[#This Row],[LOAN_ID]]&lt;&gt;"",TBL_CIPDRFRESI_LOANPOOL[[#This Row],[QUAL_METHOD]]='$DB.LOOKUP'!$AD$4),COUNTIFS(TBL_QUAL_RENTROLL_UNITS[RENTROLL_LOAN_ID_PROP_ADDR],TBL_CIPDRFRESI_LOANPOOL[[#This Row],[LOAN_ID_PROP_ADDR]],TBL_QUAL_RENTROLL_UNITS[RENTROLL_QUALUNIT_FLAG],"Yes"),"")</f>
        <v/>
      </c>
      <c r="AA154" s="111" t="str">
        <f>IF(AND(TBL_CIPDRFRESI_LOANPOOL[[#This Row],[QUAL_MRA_UNITS_TOTL]]&gt;0,TBL_CIPDRFRESI_LOANPOOL[[#This Row],[QUAL_MRA_UNITS_TOTL]]&lt;&gt;""),TBL_CIPDRFRESI_LOANPOOL[[#This Row],[QUAL_MRA_UNITS_QUALIFIED]]/TBL_CIPDRFRESI_LOANPOOL[[#This Row],[QUAL_MRA_UNITS_TOTL]],"")</f>
        <v/>
      </c>
      <c r="AB154" s="137" t="str">
        <f>IF(TBL_CIPDRFRESI_LOANPOOL[[#This Row],[QUAL_METHOD]]='$DB.LOOKUP'!$AD$4,HYPERLINK("#QUAL_RENTROLL!TARGET_TOP","View/Edit"),"")</f>
        <v/>
      </c>
      <c r="AC154" s="136" t="str">
        <f>IF(AND(TBL_CIPDRFRESI_LOANPOOL[[#This Row],[QUAL_METHOD]]='$DB.LOOKUP'!$AD$5,TBL_CIPDRFRESI_LOANPOOL[[#This Row],[LOAN_ID]]&lt;&gt;""),COUNTIF(TBL_QUAL_INCOMELISTING_UNITS[INCOMELISTING_LOAN_ID_PROP_ADDR],TBL_CIPDRFRESI_LOANPOOL[[#This Row],[LOAN_ID_PROP_ADDR]]),"")</f>
        <v/>
      </c>
      <c r="AD15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4" s="111" t="str">
        <f>IF(AND(TBL_CIPDRFRESI_LOANPOOL[[#This Row],[QUAL_MIE_UNITS_TOTL]]&gt;0,TBL_CIPDRFRESI_LOANPOOL[[#This Row],[QUAL_MIE_UNITS_TOTL]]&lt;&gt;""),TBL_CIPDRFRESI_LOANPOOL[[#This Row],[QUAL_MIE_UNITS_QUALIFIED]]/TBL_CIPDRFRESI_LOANPOOL[[#This Row],[QUAL_MIE_UNITS_TOTL]],"")</f>
        <v/>
      </c>
      <c r="AF154" s="138" t="str">
        <f>IF(TBL_CIPDRFRESI_LOANPOOL[[#This Row],[QUAL_METHOD]]='$DB.LOOKUP'!$AD$5,HYPERLINK("#QUAL_INCOMELISTING!TARGET_TOP","View/Edit"),"")</f>
        <v/>
      </c>
      <c r="AG154" s="122"/>
      <c r="AH154" s="103"/>
      <c r="AI15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4" s="70" t="str">
        <f>IF(TBL_CIPDRFRESI_LOANPOOL[[#This Row],[LOAN_ID]] = "","",TBL_CIPDRFRESI_LOANPOOL[[#This Row],[LOAN_ID]]&amp;" ("&amp;IF(TBL_CIPDRFRESI_LOANPOOL[[#This Row],[PROP_ADDR_STREET]]="","Address Not Defined",TBL_CIPDRFRESI_LOANPOOL[[#This Row],[PROP_ADDR_STREET]])&amp;")")</f>
        <v/>
      </c>
      <c r="AL15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4" s="27" t="b">
        <f ca="1">IFERROR((IF(APP_CIP_DRFRESI_CERT_DATE&lt;&gt;"",APP_CIP_DRFRESI_CERT_DATE,TODAY())-TBL_CIPDRFRESI_LOANPOOL[[#This Row],[SETTLEMENT_DATE]])&lt;91,TRUE)</f>
        <v>1</v>
      </c>
      <c r="AN154" s="27" t="b">
        <f>COUNTIFS(TBL_CIPDRFRESI_LOANPOOL[LOAN_ID],TBL_CIPDRFRESI_LOANPOOL[[#This Row],[LOAN_ID]],TBL_CIPDRFRESI_LOANPOOL[QUAL_OO_INCOME_MFI_PCT],"&gt;1.15")=0</f>
        <v>1</v>
      </c>
      <c r="AO15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4" s="27" t="b">
        <f>COUNTIFS(TBL_CIPDRFRESI_LOANPOOL[LOAN_ID],TBL_CIPDRFRESI_LOANPOOL[[#This Row],[LOAN_ID]],TBL_CIPDRFRESI_LOANPOOL[QUAL_NIE_FFEIC_MFI_PCT],"&gt;1.15")=0</f>
        <v>1</v>
      </c>
      <c r="AR154" s="29">
        <f>IF(TBL_CIPDRFRESI_LOANPOOL[[#This Row],[MULTIPROP_REC_COUNT]]&lt;&gt;"",TBL_CIPDRFRESI_LOANPOOL[[#This Row],[LOAN_AMOUNT]]/TBL_CIPDRFRESI_LOANPOOL[[#This Row],[MULTIPROP_REC_COUNT]],TBL_CIPDRFRESI_LOANPOOL[[#This Row],[LOAN_AMOUNT]])</f>
        <v>0</v>
      </c>
      <c r="AS154" s="29" t="b">
        <f>TBL_CIPDRFRESI_LOANPOOL[[#This Row],[MULTIPROP_REC_COUNT]]&gt;1</f>
        <v>0</v>
      </c>
      <c r="AT154" s="36">
        <f>IF(TBL_CIPDRFRESI_LOANPOOL[[#This Row],[LOAN_ID]]&lt;&gt;"",COUNTIF(TBL_CIPDRFRESI_LOANPOOL[LOAN_ID],TBL_CIPDRFRESI_LOANPOOL[[#This Row],[LOAN_ID]]),1)</f>
        <v>1</v>
      </c>
      <c r="AU154" s="36">
        <f>IFERROR(MATCH(TBL_CIPDRFRESI_LOANPOOL[[#This Row],[QUAL_METHOD]],RANGE_LOOKUP_QUALMETHODS_CIP_RESIDRF,0),-1)</f>
        <v>-1</v>
      </c>
      <c r="AV15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5" spans="2:53" ht="26.25" customHeight="1" x14ac:dyDescent="0.25">
      <c r="B155" s="25" t="str">
        <f>IF(TBL_CIPDRFRESI_LOANPOOL[[#This Row],[RECORD_STARTED]],IF(TBL_CIPDRFRESI_LOANPOOL[[#This Row],[ERROR_COUNT]]&gt;0,-1,IF(TBL_CIPDRFRESI_LOANPOOL[[#This Row],[REQ_FIELDS_POPULATED]],1,0)),"")</f>
        <v/>
      </c>
      <c r="C155" s="36">
        <f>ROW()-ROW(TBL_CIPDRFRESI_LOANPOOL[[#Headers],[ROW_ID]])</f>
        <v>139</v>
      </c>
      <c r="D155" s="55"/>
      <c r="E155" s="56"/>
      <c r="F155" s="57"/>
      <c r="G155" s="58"/>
      <c r="H155" s="120"/>
      <c r="I155" s="116"/>
      <c r="J155" s="55"/>
      <c r="K155" s="61"/>
      <c r="L155" s="62"/>
      <c r="M155" s="124"/>
      <c r="N155" s="122"/>
      <c r="O155" s="127" t="str">
        <f>IF(TBL_CIPDRFRESI_LOANPOOL[[#This Row],[HUD_MFI]]&lt;&gt;"",TBL_CIPDRFRESI_LOANPOOL[[#This Row],[HUD_MFI]]*1.15,"")</f>
        <v/>
      </c>
      <c r="P155" s="126"/>
      <c r="Q155" s="105"/>
      <c r="R155" s="107"/>
      <c r="S155" s="108" t="str">
        <f>IF(TBL_CIPDRFRESI_LOANPOOL[[#This Row],[MBS_FLAG]]="Yes",SUMIF(TBL_CIPDRFRESI_LOANPOOL[MBS_POOL_ID],TBL_CIPDRFRESI_LOANPOOL[[#This Row],[MBS_POOL_ID]],TBL_CIPDRFRESI_LOANPOOL[LOAN_AMOUNT_ADDR_PORTION]),"")</f>
        <v/>
      </c>
      <c r="T15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5" s="131"/>
      <c r="V155" s="122"/>
      <c r="W155" s="135" t="str">
        <f>IF(AND(TBL_CIPDRFRESI_LOANPOOL[[#This Row],[QUAL_METHOD]]='$DB.LOOKUP'!$AD$3,TBL_CIPDRFRESI_LOANPOOL[[#This Row],[QUAL_OO_ANNUAL_INCOME]]&lt;&gt;"",TBL_CIPDRFRESI_LOANPOOL[[#This Row],[HUD_MFI]]&lt;&gt;""),TBL_CIPDRFRESI_LOANPOOL[[#This Row],[QUAL_OO_ANNUAL_INCOME]]/TBL_CIPDRFRESI_LOANPOOL[[#This Row],[HUD_MFI]],"")</f>
        <v/>
      </c>
      <c r="X155" s="133" t="str">
        <f>IF(AND(TBL_CIPDRFRESI_LOANPOOL[[#This Row],[QUAL_METHOD]]='$DB.LOOKUP'!$AD$4,TBL_CIPDRFRESI_LOANPOOL[[#This Row],[HUD_MFI_115]]&lt;&gt;""),TBL_CIPDRFRESI_LOANPOOL[[#This Row],[HUD_MFI_115]] / 12 * 0.3,"")</f>
        <v/>
      </c>
      <c r="Y155" s="112" t="str">
        <f>IF(AND(TBL_CIPDRFRESI_LOANPOOL[[#This Row],[QUAL_METHOD]]='$DB.LOOKUP'!$AD$4,TBL_CIPDRFRESI_LOANPOOL[[#This Row],[LOAN_ID]]&lt;&gt;""),COUNTIF(TBL_QUAL_RENTROLL_UNITS[RENTROLL_LOAN_ID_PROP_ADDR],TBL_CIPDRFRESI_LOANPOOL[[#This Row],[LOAN_ID_PROP_ADDR]]),"")</f>
        <v/>
      </c>
      <c r="Z155" s="113" t="str">
        <f>IF(AND(TBL_CIPDRFRESI_LOANPOOL[[#This Row],[LOAN_ID]]&lt;&gt;"",TBL_CIPDRFRESI_LOANPOOL[[#This Row],[QUAL_METHOD]]='$DB.LOOKUP'!$AD$4),COUNTIFS(TBL_QUAL_RENTROLL_UNITS[RENTROLL_LOAN_ID_PROP_ADDR],TBL_CIPDRFRESI_LOANPOOL[[#This Row],[LOAN_ID_PROP_ADDR]],TBL_QUAL_RENTROLL_UNITS[RENTROLL_QUALUNIT_FLAG],"Yes"),"")</f>
        <v/>
      </c>
      <c r="AA155" s="111" t="str">
        <f>IF(AND(TBL_CIPDRFRESI_LOANPOOL[[#This Row],[QUAL_MRA_UNITS_TOTL]]&gt;0,TBL_CIPDRFRESI_LOANPOOL[[#This Row],[QUAL_MRA_UNITS_TOTL]]&lt;&gt;""),TBL_CIPDRFRESI_LOANPOOL[[#This Row],[QUAL_MRA_UNITS_QUALIFIED]]/TBL_CIPDRFRESI_LOANPOOL[[#This Row],[QUAL_MRA_UNITS_TOTL]],"")</f>
        <v/>
      </c>
      <c r="AB155" s="137" t="str">
        <f>IF(TBL_CIPDRFRESI_LOANPOOL[[#This Row],[QUAL_METHOD]]='$DB.LOOKUP'!$AD$4,HYPERLINK("#QUAL_RENTROLL!TARGET_TOP","View/Edit"),"")</f>
        <v/>
      </c>
      <c r="AC155" s="136" t="str">
        <f>IF(AND(TBL_CIPDRFRESI_LOANPOOL[[#This Row],[QUAL_METHOD]]='$DB.LOOKUP'!$AD$5,TBL_CIPDRFRESI_LOANPOOL[[#This Row],[LOAN_ID]]&lt;&gt;""),COUNTIF(TBL_QUAL_INCOMELISTING_UNITS[INCOMELISTING_LOAN_ID_PROP_ADDR],TBL_CIPDRFRESI_LOANPOOL[[#This Row],[LOAN_ID_PROP_ADDR]]),"")</f>
        <v/>
      </c>
      <c r="AD15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5" s="111" t="str">
        <f>IF(AND(TBL_CIPDRFRESI_LOANPOOL[[#This Row],[QUAL_MIE_UNITS_TOTL]]&gt;0,TBL_CIPDRFRESI_LOANPOOL[[#This Row],[QUAL_MIE_UNITS_TOTL]]&lt;&gt;""),TBL_CIPDRFRESI_LOANPOOL[[#This Row],[QUAL_MIE_UNITS_QUALIFIED]]/TBL_CIPDRFRESI_LOANPOOL[[#This Row],[QUAL_MIE_UNITS_TOTL]],"")</f>
        <v/>
      </c>
      <c r="AF155" s="138" t="str">
        <f>IF(TBL_CIPDRFRESI_LOANPOOL[[#This Row],[QUAL_METHOD]]='$DB.LOOKUP'!$AD$5,HYPERLINK("#QUAL_INCOMELISTING!TARGET_TOP","View/Edit"),"")</f>
        <v/>
      </c>
      <c r="AG155" s="122"/>
      <c r="AH155" s="103"/>
      <c r="AI15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5" s="70" t="str">
        <f>IF(TBL_CIPDRFRESI_LOANPOOL[[#This Row],[LOAN_ID]] = "","",TBL_CIPDRFRESI_LOANPOOL[[#This Row],[LOAN_ID]]&amp;" ("&amp;IF(TBL_CIPDRFRESI_LOANPOOL[[#This Row],[PROP_ADDR_STREET]]="","Address Not Defined",TBL_CIPDRFRESI_LOANPOOL[[#This Row],[PROP_ADDR_STREET]])&amp;")")</f>
        <v/>
      </c>
      <c r="AL15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5" s="27" t="b">
        <f ca="1">IFERROR((IF(APP_CIP_DRFRESI_CERT_DATE&lt;&gt;"",APP_CIP_DRFRESI_CERT_DATE,TODAY())-TBL_CIPDRFRESI_LOANPOOL[[#This Row],[SETTLEMENT_DATE]])&lt;91,TRUE)</f>
        <v>1</v>
      </c>
      <c r="AN155" s="27" t="b">
        <f>COUNTIFS(TBL_CIPDRFRESI_LOANPOOL[LOAN_ID],TBL_CIPDRFRESI_LOANPOOL[[#This Row],[LOAN_ID]],TBL_CIPDRFRESI_LOANPOOL[QUAL_OO_INCOME_MFI_PCT],"&gt;1.15")=0</f>
        <v>1</v>
      </c>
      <c r="AO15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5" s="27" t="b">
        <f>COUNTIFS(TBL_CIPDRFRESI_LOANPOOL[LOAN_ID],TBL_CIPDRFRESI_LOANPOOL[[#This Row],[LOAN_ID]],TBL_CIPDRFRESI_LOANPOOL[QUAL_NIE_FFEIC_MFI_PCT],"&gt;1.15")=0</f>
        <v>1</v>
      </c>
      <c r="AR155" s="29">
        <f>IF(TBL_CIPDRFRESI_LOANPOOL[[#This Row],[MULTIPROP_REC_COUNT]]&lt;&gt;"",TBL_CIPDRFRESI_LOANPOOL[[#This Row],[LOAN_AMOUNT]]/TBL_CIPDRFRESI_LOANPOOL[[#This Row],[MULTIPROP_REC_COUNT]],TBL_CIPDRFRESI_LOANPOOL[[#This Row],[LOAN_AMOUNT]])</f>
        <v>0</v>
      </c>
      <c r="AS155" s="29" t="b">
        <f>TBL_CIPDRFRESI_LOANPOOL[[#This Row],[MULTIPROP_REC_COUNT]]&gt;1</f>
        <v>0</v>
      </c>
      <c r="AT155" s="36">
        <f>IF(TBL_CIPDRFRESI_LOANPOOL[[#This Row],[LOAN_ID]]&lt;&gt;"",COUNTIF(TBL_CIPDRFRESI_LOANPOOL[LOAN_ID],TBL_CIPDRFRESI_LOANPOOL[[#This Row],[LOAN_ID]]),1)</f>
        <v>1</v>
      </c>
      <c r="AU155" s="36">
        <f>IFERROR(MATCH(TBL_CIPDRFRESI_LOANPOOL[[#This Row],[QUAL_METHOD]],RANGE_LOOKUP_QUALMETHODS_CIP_RESIDRF,0),-1)</f>
        <v>-1</v>
      </c>
      <c r="AV15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6" spans="2:53" ht="26.25" customHeight="1" x14ac:dyDescent="0.25">
      <c r="B156" s="25" t="str">
        <f>IF(TBL_CIPDRFRESI_LOANPOOL[[#This Row],[RECORD_STARTED]],IF(TBL_CIPDRFRESI_LOANPOOL[[#This Row],[ERROR_COUNT]]&gt;0,-1,IF(TBL_CIPDRFRESI_LOANPOOL[[#This Row],[REQ_FIELDS_POPULATED]],1,0)),"")</f>
        <v/>
      </c>
      <c r="C156" s="36">
        <f>ROW()-ROW(TBL_CIPDRFRESI_LOANPOOL[[#Headers],[ROW_ID]])</f>
        <v>140</v>
      </c>
      <c r="D156" s="55"/>
      <c r="E156" s="56"/>
      <c r="F156" s="57"/>
      <c r="G156" s="58"/>
      <c r="H156" s="120"/>
      <c r="I156" s="116"/>
      <c r="J156" s="55"/>
      <c r="K156" s="61"/>
      <c r="L156" s="62"/>
      <c r="M156" s="124"/>
      <c r="N156" s="122"/>
      <c r="O156" s="127" t="str">
        <f>IF(TBL_CIPDRFRESI_LOANPOOL[[#This Row],[HUD_MFI]]&lt;&gt;"",TBL_CIPDRFRESI_LOANPOOL[[#This Row],[HUD_MFI]]*1.15,"")</f>
        <v/>
      </c>
      <c r="P156" s="126"/>
      <c r="Q156" s="105"/>
      <c r="R156" s="107"/>
      <c r="S156" s="108" t="str">
        <f>IF(TBL_CIPDRFRESI_LOANPOOL[[#This Row],[MBS_FLAG]]="Yes",SUMIF(TBL_CIPDRFRESI_LOANPOOL[MBS_POOL_ID],TBL_CIPDRFRESI_LOANPOOL[[#This Row],[MBS_POOL_ID]],TBL_CIPDRFRESI_LOANPOOL[LOAN_AMOUNT_ADDR_PORTION]),"")</f>
        <v/>
      </c>
      <c r="T15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6" s="131"/>
      <c r="V156" s="122"/>
      <c r="W156" s="135" t="str">
        <f>IF(AND(TBL_CIPDRFRESI_LOANPOOL[[#This Row],[QUAL_METHOD]]='$DB.LOOKUP'!$AD$3,TBL_CIPDRFRESI_LOANPOOL[[#This Row],[QUAL_OO_ANNUAL_INCOME]]&lt;&gt;"",TBL_CIPDRFRESI_LOANPOOL[[#This Row],[HUD_MFI]]&lt;&gt;""),TBL_CIPDRFRESI_LOANPOOL[[#This Row],[QUAL_OO_ANNUAL_INCOME]]/TBL_CIPDRFRESI_LOANPOOL[[#This Row],[HUD_MFI]],"")</f>
        <v/>
      </c>
      <c r="X156" s="133" t="str">
        <f>IF(AND(TBL_CIPDRFRESI_LOANPOOL[[#This Row],[QUAL_METHOD]]='$DB.LOOKUP'!$AD$4,TBL_CIPDRFRESI_LOANPOOL[[#This Row],[HUD_MFI_115]]&lt;&gt;""),TBL_CIPDRFRESI_LOANPOOL[[#This Row],[HUD_MFI_115]] / 12 * 0.3,"")</f>
        <v/>
      </c>
      <c r="Y156" s="112" t="str">
        <f>IF(AND(TBL_CIPDRFRESI_LOANPOOL[[#This Row],[QUAL_METHOD]]='$DB.LOOKUP'!$AD$4,TBL_CIPDRFRESI_LOANPOOL[[#This Row],[LOAN_ID]]&lt;&gt;""),COUNTIF(TBL_QUAL_RENTROLL_UNITS[RENTROLL_LOAN_ID_PROP_ADDR],TBL_CIPDRFRESI_LOANPOOL[[#This Row],[LOAN_ID_PROP_ADDR]]),"")</f>
        <v/>
      </c>
      <c r="Z156" s="113" t="str">
        <f>IF(AND(TBL_CIPDRFRESI_LOANPOOL[[#This Row],[LOAN_ID]]&lt;&gt;"",TBL_CIPDRFRESI_LOANPOOL[[#This Row],[QUAL_METHOD]]='$DB.LOOKUP'!$AD$4),COUNTIFS(TBL_QUAL_RENTROLL_UNITS[RENTROLL_LOAN_ID_PROP_ADDR],TBL_CIPDRFRESI_LOANPOOL[[#This Row],[LOAN_ID_PROP_ADDR]],TBL_QUAL_RENTROLL_UNITS[RENTROLL_QUALUNIT_FLAG],"Yes"),"")</f>
        <v/>
      </c>
      <c r="AA156" s="111" t="str">
        <f>IF(AND(TBL_CIPDRFRESI_LOANPOOL[[#This Row],[QUAL_MRA_UNITS_TOTL]]&gt;0,TBL_CIPDRFRESI_LOANPOOL[[#This Row],[QUAL_MRA_UNITS_TOTL]]&lt;&gt;""),TBL_CIPDRFRESI_LOANPOOL[[#This Row],[QUAL_MRA_UNITS_QUALIFIED]]/TBL_CIPDRFRESI_LOANPOOL[[#This Row],[QUAL_MRA_UNITS_TOTL]],"")</f>
        <v/>
      </c>
      <c r="AB156" s="137" t="str">
        <f>IF(TBL_CIPDRFRESI_LOANPOOL[[#This Row],[QUAL_METHOD]]='$DB.LOOKUP'!$AD$4,HYPERLINK("#QUAL_RENTROLL!TARGET_TOP","View/Edit"),"")</f>
        <v/>
      </c>
      <c r="AC156" s="136" t="str">
        <f>IF(AND(TBL_CIPDRFRESI_LOANPOOL[[#This Row],[QUAL_METHOD]]='$DB.LOOKUP'!$AD$5,TBL_CIPDRFRESI_LOANPOOL[[#This Row],[LOAN_ID]]&lt;&gt;""),COUNTIF(TBL_QUAL_INCOMELISTING_UNITS[INCOMELISTING_LOAN_ID_PROP_ADDR],TBL_CIPDRFRESI_LOANPOOL[[#This Row],[LOAN_ID_PROP_ADDR]]),"")</f>
        <v/>
      </c>
      <c r="AD15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6" s="111" t="str">
        <f>IF(AND(TBL_CIPDRFRESI_LOANPOOL[[#This Row],[QUAL_MIE_UNITS_TOTL]]&gt;0,TBL_CIPDRFRESI_LOANPOOL[[#This Row],[QUAL_MIE_UNITS_TOTL]]&lt;&gt;""),TBL_CIPDRFRESI_LOANPOOL[[#This Row],[QUAL_MIE_UNITS_QUALIFIED]]/TBL_CIPDRFRESI_LOANPOOL[[#This Row],[QUAL_MIE_UNITS_TOTL]],"")</f>
        <v/>
      </c>
      <c r="AF156" s="138" t="str">
        <f>IF(TBL_CIPDRFRESI_LOANPOOL[[#This Row],[QUAL_METHOD]]='$DB.LOOKUP'!$AD$5,HYPERLINK("#QUAL_INCOMELISTING!TARGET_TOP","View/Edit"),"")</f>
        <v/>
      </c>
      <c r="AG156" s="122"/>
      <c r="AH156" s="103"/>
      <c r="AI15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6" s="70" t="str">
        <f>IF(TBL_CIPDRFRESI_LOANPOOL[[#This Row],[LOAN_ID]] = "","",TBL_CIPDRFRESI_LOANPOOL[[#This Row],[LOAN_ID]]&amp;" ("&amp;IF(TBL_CIPDRFRESI_LOANPOOL[[#This Row],[PROP_ADDR_STREET]]="","Address Not Defined",TBL_CIPDRFRESI_LOANPOOL[[#This Row],[PROP_ADDR_STREET]])&amp;")")</f>
        <v/>
      </c>
      <c r="AL15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6" s="27" t="b">
        <f ca="1">IFERROR((IF(APP_CIP_DRFRESI_CERT_DATE&lt;&gt;"",APP_CIP_DRFRESI_CERT_DATE,TODAY())-TBL_CIPDRFRESI_LOANPOOL[[#This Row],[SETTLEMENT_DATE]])&lt;91,TRUE)</f>
        <v>1</v>
      </c>
      <c r="AN156" s="27" t="b">
        <f>COUNTIFS(TBL_CIPDRFRESI_LOANPOOL[LOAN_ID],TBL_CIPDRFRESI_LOANPOOL[[#This Row],[LOAN_ID]],TBL_CIPDRFRESI_LOANPOOL[QUAL_OO_INCOME_MFI_PCT],"&gt;1.15")=0</f>
        <v>1</v>
      </c>
      <c r="AO15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6" s="27" t="b">
        <f>COUNTIFS(TBL_CIPDRFRESI_LOANPOOL[LOAN_ID],TBL_CIPDRFRESI_LOANPOOL[[#This Row],[LOAN_ID]],TBL_CIPDRFRESI_LOANPOOL[QUAL_NIE_FFEIC_MFI_PCT],"&gt;1.15")=0</f>
        <v>1</v>
      </c>
      <c r="AR156" s="29">
        <f>IF(TBL_CIPDRFRESI_LOANPOOL[[#This Row],[MULTIPROP_REC_COUNT]]&lt;&gt;"",TBL_CIPDRFRESI_LOANPOOL[[#This Row],[LOAN_AMOUNT]]/TBL_CIPDRFRESI_LOANPOOL[[#This Row],[MULTIPROP_REC_COUNT]],TBL_CIPDRFRESI_LOANPOOL[[#This Row],[LOAN_AMOUNT]])</f>
        <v>0</v>
      </c>
      <c r="AS156" s="29" t="b">
        <f>TBL_CIPDRFRESI_LOANPOOL[[#This Row],[MULTIPROP_REC_COUNT]]&gt;1</f>
        <v>0</v>
      </c>
      <c r="AT156" s="36">
        <f>IF(TBL_CIPDRFRESI_LOANPOOL[[#This Row],[LOAN_ID]]&lt;&gt;"",COUNTIF(TBL_CIPDRFRESI_LOANPOOL[LOAN_ID],TBL_CIPDRFRESI_LOANPOOL[[#This Row],[LOAN_ID]]),1)</f>
        <v>1</v>
      </c>
      <c r="AU156" s="36">
        <f>IFERROR(MATCH(TBL_CIPDRFRESI_LOANPOOL[[#This Row],[QUAL_METHOD]],RANGE_LOOKUP_QUALMETHODS_CIP_RESIDRF,0),-1)</f>
        <v>-1</v>
      </c>
      <c r="AV15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7" spans="2:53" ht="26.25" customHeight="1" x14ac:dyDescent="0.25">
      <c r="B157" s="25" t="str">
        <f>IF(TBL_CIPDRFRESI_LOANPOOL[[#This Row],[RECORD_STARTED]],IF(TBL_CIPDRFRESI_LOANPOOL[[#This Row],[ERROR_COUNT]]&gt;0,-1,IF(TBL_CIPDRFRESI_LOANPOOL[[#This Row],[REQ_FIELDS_POPULATED]],1,0)),"")</f>
        <v/>
      </c>
      <c r="C157" s="36">
        <f>ROW()-ROW(TBL_CIPDRFRESI_LOANPOOL[[#Headers],[ROW_ID]])</f>
        <v>141</v>
      </c>
      <c r="D157" s="55"/>
      <c r="E157" s="56"/>
      <c r="F157" s="57"/>
      <c r="G157" s="58"/>
      <c r="H157" s="120"/>
      <c r="I157" s="116"/>
      <c r="J157" s="55"/>
      <c r="K157" s="61"/>
      <c r="L157" s="62"/>
      <c r="M157" s="124"/>
      <c r="N157" s="122"/>
      <c r="O157" s="127" t="str">
        <f>IF(TBL_CIPDRFRESI_LOANPOOL[[#This Row],[HUD_MFI]]&lt;&gt;"",TBL_CIPDRFRESI_LOANPOOL[[#This Row],[HUD_MFI]]*1.15,"")</f>
        <v/>
      </c>
      <c r="P157" s="126"/>
      <c r="Q157" s="105"/>
      <c r="R157" s="107"/>
      <c r="S157" s="108" t="str">
        <f>IF(TBL_CIPDRFRESI_LOANPOOL[[#This Row],[MBS_FLAG]]="Yes",SUMIF(TBL_CIPDRFRESI_LOANPOOL[MBS_POOL_ID],TBL_CIPDRFRESI_LOANPOOL[[#This Row],[MBS_POOL_ID]],TBL_CIPDRFRESI_LOANPOOL[LOAN_AMOUNT_ADDR_PORTION]),"")</f>
        <v/>
      </c>
      <c r="T15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7" s="131"/>
      <c r="V157" s="122"/>
      <c r="W157" s="135" t="str">
        <f>IF(AND(TBL_CIPDRFRESI_LOANPOOL[[#This Row],[QUAL_METHOD]]='$DB.LOOKUP'!$AD$3,TBL_CIPDRFRESI_LOANPOOL[[#This Row],[QUAL_OO_ANNUAL_INCOME]]&lt;&gt;"",TBL_CIPDRFRESI_LOANPOOL[[#This Row],[HUD_MFI]]&lt;&gt;""),TBL_CIPDRFRESI_LOANPOOL[[#This Row],[QUAL_OO_ANNUAL_INCOME]]/TBL_CIPDRFRESI_LOANPOOL[[#This Row],[HUD_MFI]],"")</f>
        <v/>
      </c>
      <c r="X157" s="133" t="str">
        <f>IF(AND(TBL_CIPDRFRESI_LOANPOOL[[#This Row],[QUAL_METHOD]]='$DB.LOOKUP'!$AD$4,TBL_CIPDRFRESI_LOANPOOL[[#This Row],[HUD_MFI_115]]&lt;&gt;""),TBL_CIPDRFRESI_LOANPOOL[[#This Row],[HUD_MFI_115]] / 12 * 0.3,"")</f>
        <v/>
      </c>
      <c r="Y157" s="112" t="str">
        <f>IF(AND(TBL_CIPDRFRESI_LOANPOOL[[#This Row],[QUAL_METHOD]]='$DB.LOOKUP'!$AD$4,TBL_CIPDRFRESI_LOANPOOL[[#This Row],[LOAN_ID]]&lt;&gt;""),COUNTIF(TBL_QUAL_RENTROLL_UNITS[RENTROLL_LOAN_ID_PROP_ADDR],TBL_CIPDRFRESI_LOANPOOL[[#This Row],[LOAN_ID_PROP_ADDR]]),"")</f>
        <v/>
      </c>
      <c r="Z157" s="113" t="str">
        <f>IF(AND(TBL_CIPDRFRESI_LOANPOOL[[#This Row],[LOAN_ID]]&lt;&gt;"",TBL_CIPDRFRESI_LOANPOOL[[#This Row],[QUAL_METHOD]]='$DB.LOOKUP'!$AD$4),COUNTIFS(TBL_QUAL_RENTROLL_UNITS[RENTROLL_LOAN_ID_PROP_ADDR],TBL_CIPDRFRESI_LOANPOOL[[#This Row],[LOAN_ID_PROP_ADDR]],TBL_QUAL_RENTROLL_UNITS[RENTROLL_QUALUNIT_FLAG],"Yes"),"")</f>
        <v/>
      </c>
      <c r="AA157" s="111" t="str">
        <f>IF(AND(TBL_CIPDRFRESI_LOANPOOL[[#This Row],[QUAL_MRA_UNITS_TOTL]]&gt;0,TBL_CIPDRFRESI_LOANPOOL[[#This Row],[QUAL_MRA_UNITS_TOTL]]&lt;&gt;""),TBL_CIPDRFRESI_LOANPOOL[[#This Row],[QUAL_MRA_UNITS_QUALIFIED]]/TBL_CIPDRFRESI_LOANPOOL[[#This Row],[QUAL_MRA_UNITS_TOTL]],"")</f>
        <v/>
      </c>
      <c r="AB157" s="137" t="str">
        <f>IF(TBL_CIPDRFRESI_LOANPOOL[[#This Row],[QUAL_METHOD]]='$DB.LOOKUP'!$AD$4,HYPERLINK("#QUAL_RENTROLL!TARGET_TOP","View/Edit"),"")</f>
        <v/>
      </c>
      <c r="AC157" s="136" t="str">
        <f>IF(AND(TBL_CIPDRFRESI_LOANPOOL[[#This Row],[QUAL_METHOD]]='$DB.LOOKUP'!$AD$5,TBL_CIPDRFRESI_LOANPOOL[[#This Row],[LOAN_ID]]&lt;&gt;""),COUNTIF(TBL_QUAL_INCOMELISTING_UNITS[INCOMELISTING_LOAN_ID_PROP_ADDR],TBL_CIPDRFRESI_LOANPOOL[[#This Row],[LOAN_ID_PROP_ADDR]]),"")</f>
        <v/>
      </c>
      <c r="AD15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7" s="111" t="str">
        <f>IF(AND(TBL_CIPDRFRESI_LOANPOOL[[#This Row],[QUAL_MIE_UNITS_TOTL]]&gt;0,TBL_CIPDRFRESI_LOANPOOL[[#This Row],[QUAL_MIE_UNITS_TOTL]]&lt;&gt;""),TBL_CIPDRFRESI_LOANPOOL[[#This Row],[QUAL_MIE_UNITS_QUALIFIED]]/TBL_CIPDRFRESI_LOANPOOL[[#This Row],[QUAL_MIE_UNITS_TOTL]],"")</f>
        <v/>
      </c>
      <c r="AF157" s="138" t="str">
        <f>IF(TBL_CIPDRFRESI_LOANPOOL[[#This Row],[QUAL_METHOD]]='$DB.LOOKUP'!$AD$5,HYPERLINK("#QUAL_INCOMELISTING!TARGET_TOP","View/Edit"),"")</f>
        <v/>
      </c>
      <c r="AG157" s="122"/>
      <c r="AH157" s="103"/>
      <c r="AI15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7" s="70" t="str">
        <f>IF(TBL_CIPDRFRESI_LOANPOOL[[#This Row],[LOAN_ID]] = "","",TBL_CIPDRFRESI_LOANPOOL[[#This Row],[LOAN_ID]]&amp;" ("&amp;IF(TBL_CIPDRFRESI_LOANPOOL[[#This Row],[PROP_ADDR_STREET]]="","Address Not Defined",TBL_CIPDRFRESI_LOANPOOL[[#This Row],[PROP_ADDR_STREET]])&amp;")")</f>
        <v/>
      </c>
      <c r="AL15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7" s="27" t="b">
        <f ca="1">IFERROR((IF(APP_CIP_DRFRESI_CERT_DATE&lt;&gt;"",APP_CIP_DRFRESI_CERT_DATE,TODAY())-TBL_CIPDRFRESI_LOANPOOL[[#This Row],[SETTLEMENT_DATE]])&lt;91,TRUE)</f>
        <v>1</v>
      </c>
      <c r="AN157" s="27" t="b">
        <f>COUNTIFS(TBL_CIPDRFRESI_LOANPOOL[LOAN_ID],TBL_CIPDRFRESI_LOANPOOL[[#This Row],[LOAN_ID]],TBL_CIPDRFRESI_LOANPOOL[QUAL_OO_INCOME_MFI_PCT],"&gt;1.15")=0</f>
        <v>1</v>
      </c>
      <c r="AO15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7" s="27" t="b">
        <f>COUNTIFS(TBL_CIPDRFRESI_LOANPOOL[LOAN_ID],TBL_CIPDRFRESI_LOANPOOL[[#This Row],[LOAN_ID]],TBL_CIPDRFRESI_LOANPOOL[QUAL_NIE_FFEIC_MFI_PCT],"&gt;1.15")=0</f>
        <v>1</v>
      </c>
      <c r="AR157" s="29">
        <f>IF(TBL_CIPDRFRESI_LOANPOOL[[#This Row],[MULTIPROP_REC_COUNT]]&lt;&gt;"",TBL_CIPDRFRESI_LOANPOOL[[#This Row],[LOAN_AMOUNT]]/TBL_CIPDRFRESI_LOANPOOL[[#This Row],[MULTIPROP_REC_COUNT]],TBL_CIPDRFRESI_LOANPOOL[[#This Row],[LOAN_AMOUNT]])</f>
        <v>0</v>
      </c>
      <c r="AS157" s="29" t="b">
        <f>TBL_CIPDRFRESI_LOANPOOL[[#This Row],[MULTIPROP_REC_COUNT]]&gt;1</f>
        <v>0</v>
      </c>
      <c r="AT157" s="36">
        <f>IF(TBL_CIPDRFRESI_LOANPOOL[[#This Row],[LOAN_ID]]&lt;&gt;"",COUNTIF(TBL_CIPDRFRESI_LOANPOOL[LOAN_ID],TBL_CIPDRFRESI_LOANPOOL[[#This Row],[LOAN_ID]]),1)</f>
        <v>1</v>
      </c>
      <c r="AU157" s="36">
        <f>IFERROR(MATCH(TBL_CIPDRFRESI_LOANPOOL[[#This Row],[QUAL_METHOD]],RANGE_LOOKUP_QUALMETHODS_CIP_RESIDRF,0),-1)</f>
        <v>-1</v>
      </c>
      <c r="AV15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8" spans="2:53" ht="26.25" customHeight="1" x14ac:dyDescent="0.25">
      <c r="B158" s="25" t="str">
        <f>IF(TBL_CIPDRFRESI_LOANPOOL[[#This Row],[RECORD_STARTED]],IF(TBL_CIPDRFRESI_LOANPOOL[[#This Row],[ERROR_COUNT]]&gt;0,-1,IF(TBL_CIPDRFRESI_LOANPOOL[[#This Row],[REQ_FIELDS_POPULATED]],1,0)),"")</f>
        <v/>
      </c>
      <c r="C158" s="36">
        <f>ROW()-ROW(TBL_CIPDRFRESI_LOANPOOL[[#Headers],[ROW_ID]])</f>
        <v>142</v>
      </c>
      <c r="D158" s="55"/>
      <c r="E158" s="56"/>
      <c r="F158" s="57"/>
      <c r="G158" s="58"/>
      <c r="H158" s="120"/>
      <c r="I158" s="116"/>
      <c r="J158" s="55"/>
      <c r="K158" s="61"/>
      <c r="L158" s="62"/>
      <c r="M158" s="124"/>
      <c r="N158" s="122"/>
      <c r="O158" s="127" t="str">
        <f>IF(TBL_CIPDRFRESI_LOANPOOL[[#This Row],[HUD_MFI]]&lt;&gt;"",TBL_CIPDRFRESI_LOANPOOL[[#This Row],[HUD_MFI]]*1.15,"")</f>
        <v/>
      </c>
      <c r="P158" s="126"/>
      <c r="Q158" s="105"/>
      <c r="R158" s="107"/>
      <c r="S158" s="108" t="str">
        <f>IF(TBL_CIPDRFRESI_LOANPOOL[[#This Row],[MBS_FLAG]]="Yes",SUMIF(TBL_CIPDRFRESI_LOANPOOL[MBS_POOL_ID],TBL_CIPDRFRESI_LOANPOOL[[#This Row],[MBS_POOL_ID]],TBL_CIPDRFRESI_LOANPOOL[LOAN_AMOUNT_ADDR_PORTION]),"")</f>
        <v/>
      </c>
      <c r="T15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8" s="131"/>
      <c r="V158" s="122"/>
      <c r="W158" s="135" t="str">
        <f>IF(AND(TBL_CIPDRFRESI_LOANPOOL[[#This Row],[QUAL_METHOD]]='$DB.LOOKUP'!$AD$3,TBL_CIPDRFRESI_LOANPOOL[[#This Row],[QUAL_OO_ANNUAL_INCOME]]&lt;&gt;"",TBL_CIPDRFRESI_LOANPOOL[[#This Row],[HUD_MFI]]&lt;&gt;""),TBL_CIPDRFRESI_LOANPOOL[[#This Row],[QUAL_OO_ANNUAL_INCOME]]/TBL_CIPDRFRESI_LOANPOOL[[#This Row],[HUD_MFI]],"")</f>
        <v/>
      </c>
      <c r="X158" s="133" t="str">
        <f>IF(AND(TBL_CIPDRFRESI_LOANPOOL[[#This Row],[QUAL_METHOD]]='$DB.LOOKUP'!$AD$4,TBL_CIPDRFRESI_LOANPOOL[[#This Row],[HUD_MFI_115]]&lt;&gt;""),TBL_CIPDRFRESI_LOANPOOL[[#This Row],[HUD_MFI_115]] / 12 * 0.3,"")</f>
        <v/>
      </c>
      <c r="Y158" s="112" t="str">
        <f>IF(AND(TBL_CIPDRFRESI_LOANPOOL[[#This Row],[QUAL_METHOD]]='$DB.LOOKUP'!$AD$4,TBL_CIPDRFRESI_LOANPOOL[[#This Row],[LOAN_ID]]&lt;&gt;""),COUNTIF(TBL_QUAL_RENTROLL_UNITS[RENTROLL_LOAN_ID_PROP_ADDR],TBL_CIPDRFRESI_LOANPOOL[[#This Row],[LOAN_ID_PROP_ADDR]]),"")</f>
        <v/>
      </c>
      <c r="Z158" s="113" t="str">
        <f>IF(AND(TBL_CIPDRFRESI_LOANPOOL[[#This Row],[LOAN_ID]]&lt;&gt;"",TBL_CIPDRFRESI_LOANPOOL[[#This Row],[QUAL_METHOD]]='$DB.LOOKUP'!$AD$4),COUNTIFS(TBL_QUAL_RENTROLL_UNITS[RENTROLL_LOAN_ID_PROP_ADDR],TBL_CIPDRFRESI_LOANPOOL[[#This Row],[LOAN_ID_PROP_ADDR]],TBL_QUAL_RENTROLL_UNITS[RENTROLL_QUALUNIT_FLAG],"Yes"),"")</f>
        <v/>
      </c>
      <c r="AA158" s="111" t="str">
        <f>IF(AND(TBL_CIPDRFRESI_LOANPOOL[[#This Row],[QUAL_MRA_UNITS_TOTL]]&gt;0,TBL_CIPDRFRESI_LOANPOOL[[#This Row],[QUAL_MRA_UNITS_TOTL]]&lt;&gt;""),TBL_CIPDRFRESI_LOANPOOL[[#This Row],[QUAL_MRA_UNITS_QUALIFIED]]/TBL_CIPDRFRESI_LOANPOOL[[#This Row],[QUAL_MRA_UNITS_TOTL]],"")</f>
        <v/>
      </c>
      <c r="AB158" s="137" t="str">
        <f>IF(TBL_CIPDRFRESI_LOANPOOL[[#This Row],[QUAL_METHOD]]='$DB.LOOKUP'!$AD$4,HYPERLINK("#QUAL_RENTROLL!TARGET_TOP","View/Edit"),"")</f>
        <v/>
      </c>
      <c r="AC158" s="136" t="str">
        <f>IF(AND(TBL_CIPDRFRESI_LOANPOOL[[#This Row],[QUAL_METHOD]]='$DB.LOOKUP'!$AD$5,TBL_CIPDRFRESI_LOANPOOL[[#This Row],[LOAN_ID]]&lt;&gt;""),COUNTIF(TBL_QUAL_INCOMELISTING_UNITS[INCOMELISTING_LOAN_ID_PROP_ADDR],TBL_CIPDRFRESI_LOANPOOL[[#This Row],[LOAN_ID_PROP_ADDR]]),"")</f>
        <v/>
      </c>
      <c r="AD15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8" s="111" t="str">
        <f>IF(AND(TBL_CIPDRFRESI_LOANPOOL[[#This Row],[QUAL_MIE_UNITS_TOTL]]&gt;0,TBL_CIPDRFRESI_LOANPOOL[[#This Row],[QUAL_MIE_UNITS_TOTL]]&lt;&gt;""),TBL_CIPDRFRESI_LOANPOOL[[#This Row],[QUAL_MIE_UNITS_QUALIFIED]]/TBL_CIPDRFRESI_LOANPOOL[[#This Row],[QUAL_MIE_UNITS_TOTL]],"")</f>
        <v/>
      </c>
      <c r="AF158" s="138" t="str">
        <f>IF(TBL_CIPDRFRESI_LOANPOOL[[#This Row],[QUAL_METHOD]]='$DB.LOOKUP'!$AD$5,HYPERLINK("#QUAL_INCOMELISTING!TARGET_TOP","View/Edit"),"")</f>
        <v/>
      </c>
      <c r="AG158" s="122"/>
      <c r="AH158" s="103"/>
      <c r="AI15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8" s="70" t="str">
        <f>IF(TBL_CIPDRFRESI_LOANPOOL[[#This Row],[LOAN_ID]] = "","",TBL_CIPDRFRESI_LOANPOOL[[#This Row],[LOAN_ID]]&amp;" ("&amp;IF(TBL_CIPDRFRESI_LOANPOOL[[#This Row],[PROP_ADDR_STREET]]="","Address Not Defined",TBL_CIPDRFRESI_LOANPOOL[[#This Row],[PROP_ADDR_STREET]])&amp;")")</f>
        <v/>
      </c>
      <c r="AL15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8" s="27" t="b">
        <f ca="1">IFERROR((IF(APP_CIP_DRFRESI_CERT_DATE&lt;&gt;"",APP_CIP_DRFRESI_CERT_DATE,TODAY())-TBL_CIPDRFRESI_LOANPOOL[[#This Row],[SETTLEMENT_DATE]])&lt;91,TRUE)</f>
        <v>1</v>
      </c>
      <c r="AN158" s="27" t="b">
        <f>COUNTIFS(TBL_CIPDRFRESI_LOANPOOL[LOAN_ID],TBL_CIPDRFRESI_LOANPOOL[[#This Row],[LOAN_ID]],TBL_CIPDRFRESI_LOANPOOL[QUAL_OO_INCOME_MFI_PCT],"&gt;1.15")=0</f>
        <v>1</v>
      </c>
      <c r="AO15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8" s="27" t="b">
        <f>COUNTIFS(TBL_CIPDRFRESI_LOANPOOL[LOAN_ID],TBL_CIPDRFRESI_LOANPOOL[[#This Row],[LOAN_ID]],TBL_CIPDRFRESI_LOANPOOL[QUAL_NIE_FFEIC_MFI_PCT],"&gt;1.15")=0</f>
        <v>1</v>
      </c>
      <c r="AR158" s="29">
        <f>IF(TBL_CIPDRFRESI_LOANPOOL[[#This Row],[MULTIPROP_REC_COUNT]]&lt;&gt;"",TBL_CIPDRFRESI_LOANPOOL[[#This Row],[LOAN_AMOUNT]]/TBL_CIPDRFRESI_LOANPOOL[[#This Row],[MULTIPROP_REC_COUNT]],TBL_CIPDRFRESI_LOANPOOL[[#This Row],[LOAN_AMOUNT]])</f>
        <v>0</v>
      </c>
      <c r="AS158" s="29" t="b">
        <f>TBL_CIPDRFRESI_LOANPOOL[[#This Row],[MULTIPROP_REC_COUNT]]&gt;1</f>
        <v>0</v>
      </c>
      <c r="AT158" s="36">
        <f>IF(TBL_CIPDRFRESI_LOANPOOL[[#This Row],[LOAN_ID]]&lt;&gt;"",COUNTIF(TBL_CIPDRFRESI_LOANPOOL[LOAN_ID],TBL_CIPDRFRESI_LOANPOOL[[#This Row],[LOAN_ID]]),1)</f>
        <v>1</v>
      </c>
      <c r="AU158" s="36">
        <f>IFERROR(MATCH(TBL_CIPDRFRESI_LOANPOOL[[#This Row],[QUAL_METHOD]],RANGE_LOOKUP_QUALMETHODS_CIP_RESIDRF,0),-1)</f>
        <v>-1</v>
      </c>
      <c r="AV15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9" spans="2:53" ht="26.25" customHeight="1" x14ac:dyDescent="0.25">
      <c r="B159" s="25" t="str">
        <f>IF(TBL_CIPDRFRESI_LOANPOOL[[#This Row],[RECORD_STARTED]],IF(TBL_CIPDRFRESI_LOANPOOL[[#This Row],[ERROR_COUNT]]&gt;0,-1,IF(TBL_CIPDRFRESI_LOANPOOL[[#This Row],[REQ_FIELDS_POPULATED]],1,0)),"")</f>
        <v/>
      </c>
      <c r="C159" s="36">
        <f>ROW()-ROW(TBL_CIPDRFRESI_LOANPOOL[[#Headers],[ROW_ID]])</f>
        <v>143</v>
      </c>
      <c r="D159" s="55"/>
      <c r="E159" s="56"/>
      <c r="F159" s="57"/>
      <c r="G159" s="58"/>
      <c r="H159" s="120"/>
      <c r="I159" s="116"/>
      <c r="J159" s="55"/>
      <c r="K159" s="61"/>
      <c r="L159" s="62"/>
      <c r="M159" s="124"/>
      <c r="N159" s="122"/>
      <c r="O159" s="127" t="str">
        <f>IF(TBL_CIPDRFRESI_LOANPOOL[[#This Row],[HUD_MFI]]&lt;&gt;"",TBL_CIPDRFRESI_LOANPOOL[[#This Row],[HUD_MFI]]*1.15,"")</f>
        <v/>
      </c>
      <c r="P159" s="126"/>
      <c r="Q159" s="105"/>
      <c r="R159" s="107"/>
      <c r="S159" s="108" t="str">
        <f>IF(TBL_CIPDRFRESI_LOANPOOL[[#This Row],[MBS_FLAG]]="Yes",SUMIF(TBL_CIPDRFRESI_LOANPOOL[MBS_POOL_ID],TBL_CIPDRFRESI_LOANPOOL[[#This Row],[MBS_POOL_ID]],TBL_CIPDRFRESI_LOANPOOL[LOAN_AMOUNT_ADDR_PORTION]),"")</f>
        <v/>
      </c>
      <c r="T15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9" s="131"/>
      <c r="V159" s="122"/>
      <c r="W159" s="135" t="str">
        <f>IF(AND(TBL_CIPDRFRESI_LOANPOOL[[#This Row],[QUAL_METHOD]]='$DB.LOOKUP'!$AD$3,TBL_CIPDRFRESI_LOANPOOL[[#This Row],[QUAL_OO_ANNUAL_INCOME]]&lt;&gt;"",TBL_CIPDRFRESI_LOANPOOL[[#This Row],[HUD_MFI]]&lt;&gt;""),TBL_CIPDRFRESI_LOANPOOL[[#This Row],[QUAL_OO_ANNUAL_INCOME]]/TBL_CIPDRFRESI_LOANPOOL[[#This Row],[HUD_MFI]],"")</f>
        <v/>
      </c>
      <c r="X159" s="133" t="str">
        <f>IF(AND(TBL_CIPDRFRESI_LOANPOOL[[#This Row],[QUAL_METHOD]]='$DB.LOOKUP'!$AD$4,TBL_CIPDRFRESI_LOANPOOL[[#This Row],[HUD_MFI_115]]&lt;&gt;""),TBL_CIPDRFRESI_LOANPOOL[[#This Row],[HUD_MFI_115]] / 12 * 0.3,"")</f>
        <v/>
      </c>
      <c r="Y159" s="112" t="str">
        <f>IF(AND(TBL_CIPDRFRESI_LOANPOOL[[#This Row],[QUAL_METHOD]]='$DB.LOOKUP'!$AD$4,TBL_CIPDRFRESI_LOANPOOL[[#This Row],[LOAN_ID]]&lt;&gt;""),COUNTIF(TBL_QUAL_RENTROLL_UNITS[RENTROLL_LOAN_ID_PROP_ADDR],TBL_CIPDRFRESI_LOANPOOL[[#This Row],[LOAN_ID_PROP_ADDR]]),"")</f>
        <v/>
      </c>
      <c r="Z159" s="113" t="str">
        <f>IF(AND(TBL_CIPDRFRESI_LOANPOOL[[#This Row],[LOAN_ID]]&lt;&gt;"",TBL_CIPDRFRESI_LOANPOOL[[#This Row],[QUAL_METHOD]]='$DB.LOOKUP'!$AD$4),COUNTIFS(TBL_QUAL_RENTROLL_UNITS[RENTROLL_LOAN_ID_PROP_ADDR],TBL_CIPDRFRESI_LOANPOOL[[#This Row],[LOAN_ID_PROP_ADDR]],TBL_QUAL_RENTROLL_UNITS[RENTROLL_QUALUNIT_FLAG],"Yes"),"")</f>
        <v/>
      </c>
      <c r="AA159" s="111" t="str">
        <f>IF(AND(TBL_CIPDRFRESI_LOANPOOL[[#This Row],[QUAL_MRA_UNITS_TOTL]]&gt;0,TBL_CIPDRFRESI_LOANPOOL[[#This Row],[QUAL_MRA_UNITS_TOTL]]&lt;&gt;""),TBL_CIPDRFRESI_LOANPOOL[[#This Row],[QUAL_MRA_UNITS_QUALIFIED]]/TBL_CIPDRFRESI_LOANPOOL[[#This Row],[QUAL_MRA_UNITS_TOTL]],"")</f>
        <v/>
      </c>
      <c r="AB159" s="137" t="str">
        <f>IF(TBL_CIPDRFRESI_LOANPOOL[[#This Row],[QUAL_METHOD]]='$DB.LOOKUP'!$AD$4,HYPERLINK("#QUAL_RENTROLL!TARGET_TOP","View/Edit"),"")</f>
        <v/>
      </c>
      <c r="AC159" s="136" t="str">
        <f>IF(AND(TBL_CIPDRFRESI_LOANPOOL[[#This Row],[QUAL_METHOD]]='$DB.LOOKUP'!$AD$5,TBL_CIPDRFRESI_LOANPOOL[[#This Row],[LOAN_ID]]&lt;&gt;""),COUNTIF(TBL_QUAL_INCOMELISTING_UNITS[INCOMELISTING_LOAN_ID_PROP_ADDR],TBL_CIPDRFRESI_LOANPOOL[[#This Row],[LOAN_ID_PROP_ADDR]]),"")</f>
        <v/>
      </c>
      <c r="AD15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9" s="111" t="str">
        <f>IF(AND(TBL_CIPDRFRESI_LOANPOOL[[#This Row],[QUAL_MIE_UNITS_TOTL]]&gt;0,TBL_CIPDRFRESI_LOANPOOL[[#This Row],[QUAL_MIE_UNITS_TOTL]]&lt;&gt;""),TBL_CIPDRFRESI_LOANPOOL[[#This Row],[QUAL_MIE_UNITS_QUALIFIED]]/TBL_CIPDRFRESI_LOANPOOL[[#This Row],[QUAL_MIE_UNITS_TOTL]],"")</f>
        <v/>
      </c>
      <c r="AF159" s="138" t="str">
        <f>IF(TBL_CIPDRFRESI_LOANPOOL[[#This Row],[QUAL_METHOD]]='$DB.LOOKUP'!$AD$5,HYPERLINK("#QUAL_INCOMELISTING!TARGET_TOP","View/Edit"),"")</f>
        <v/>
      </c>
      <c r="AG159" s="122"/>
      <c r="AH159" s="103"/>
      <c r="AI15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9" s="70" t="str">
        <f>IF(TBL_CIPDRFRESI_LOANPOOL[[#This Row],[LOAN_ID]] = "","",TBL_CIPDRFRESI_LOANPOOL[[#This Row],[LOAN_ID]]&amp;" ("&amp;IF(TBL_CIPDRFRESI_LOANPOOL[[#This Row],[PROP_ADDR_STREET]]="","Address Not Defined",TBL_CIPDRFRESI_LOANPOOL[[#This Row],[PROP_ADDR_STREET]])&amp;")")</f>
        <v/>
      </c>
      <c r="AL15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9" s="27" t="b">
        <f ca="1">IFERROR((IF(APP_CIP_DRFRESI_CERT_DATE&lt;&gt;"",APP_CIP_DRFRESI_CERT_DATE,TODAY())-TBL_CIPDRFRESI_LOANPOOL[[#This Row],[SETTLEMENT_DATE]])&lt;91,TRUE)</f>
        <v>1</v>
      </c>
      <c r="AN159" s="27" t="b">
        <f>COUNTIFS(TBL_CIPDRFRESI_LOANPOOL[LOAN_ID],TBL_CIPDRFRESI_LOANPOOL[[#This Row],[LOAN_ID]],TBL_CIPDRFRESI_LOANPOOL[QUAL_OO_INCOME_MFI_PCT],"&gt;1.15")=0</f>
        <v>1</v>
      </c>
      <c r="AO15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9" s="27" t="b">
        <f>COUNTIFS(TBL_CIPDRFRESI_LOANPOOL[LOAN_ID],TBL_CIPDRFRESI_LOANPOOL[[#This Row],[LOAN_ID]],TBL_CIPDRFRESI_LOANPOOL[QUAL_NIE_FFEIC_MFI_PCT],"&gt;1.15")=0</f>
        <v>1</v>
      </c>
      <c r="AR159" s="29">
        <f>IF(TBL_CIPDRFRESI_LOANPOOL[[#This Row],[MULTIPROP_REC_COUNT]]&lt;&gt;"",TBL_CIPDRFRESI_LOANPOOL[[#This Row],[LOAN_AMOUNT]]/TBL_CIPDRFRESI_LOANPOOL[[#This Row],[MULTIPROP_REC_COUNT]],TBL_CIPDRFRESI_LOANPOOL[[#This Row],[LOAN_AMOUNT]])</f>
        <v>0</v>
      </c>
      <c r="AS159" s="29" t="b">
        <f>TBL_CIPDRFRESI_LOANPOOL[[#This Row],[MULTIPROP_REC_COUNT]]&gt;1</f>
        <v>0</v>
      </c>
      <c r="AT159" s="36">
        <f>IF(TBL_CIPDRFRESI_LOANPOOL[[#This Row],[LOAN_ID]]&lt;&gt;"",COUNTIF(TBL_CIPDRFRESI_LOANPOOL[LOAN_ID],TBL_CIPDRFRESI_LOANPOOL[[#This Row],[LOAN_ID]]),1)</f>
        <v>1</v>
      </c>
      <c r="AU159" s="36">
        <f>IFERROR(MATCH(TBL_CIPDRFRESI_LOANPOOL[[#This Row],[QUAL_METHOD]],RANGE_LOOKUP_QUALMETHODS_CIP_RESIDRF,0),-1)</f>
        <v>-1</v>
      </c>
      <c r="AV15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0" spans="2:53" ht="26.25" customHeight="1" x14ac:dyDescent="0.25">
      <c r="B160" s="25" t="str">
        <f>IF(TBL_CIPDRFRESI_LOANPOOL[[#This Row],[RECORD_STARTED]],IF(TBL_CIPDRFRESI_LOANPOOL[[#This Row],[ERROR_COUNT]]&gt;0,-1,IF(TBL_CIPDRFRESI_LOANPOOL[[#This Row],[REQ_FIELDS_POPULATED]],1,0)),"")</f>
        <v/>
      </c>
      <c r="C160" s="36">
        <f>ROW()-ROW(TBL_CIPDRFRESI_LOANPOOL[[#Headers],[ROW_ID]])</f>
        <v>144</v>
      </c>
      <c r="D160" s="55"/>
      <c r="E160" s="56"/>
      <c r="F160" s="57"/>
      <c r="G160" s="58"/>
      <c r="H160" s="120"/>
      <c r="I160" s="116"/>
      <c r="J160" s="55"/>
      <c r="K160" s="61"/>
      <c r="L160" s="62"/>
      <c r="M160" s="124"/>
      <c r="N160" s="122"/>
      <c r="O160" s="127" t="str">
        <f>IF(TBL_CIPDRFRESI_LOANPOOL[[#This Row],[HUD_MFI]]&lt;&gt;"",TBL_CIPDRFRESI_LOANPOOL[[#This Row],[HUD_MFI]]*1.15,"")</f>
        <v/>
      </c>
      <c r="P160" s="126"/>
      <c r="Q160" s="105"/>
      <c r="R160" s="107"/>
      <c r="S160" s="108" t="str">
        <f>IF(TBL_CIPDRFRESI_LOANPOOL[[#This Row],[MBS_FLAG]]="Yes",SUMIF(TBL_CIPDRFRESI_LOANPOOL[MBS_POOL_ID],TBL_CIPDRFRESI_LOANPOOL[[#This Row],[MBS_POOL_ID]],TBL_CIPDRFRESI_LOANPOOL[LOAN_AMOUNT_ADDR_PORTION]),"")</f>
        <v/>
      </c>
      <c r="T16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0" s="131"/>
      <c r="V160" s="122"/>
      <c r="W160" s="135" t="str">
        <f>IF(AND(TBL_CIPDRFRESI_LOANPOOL[[#This Row],[QUAL_METHOD]]='$DB.LOOKUP'!$AD$3,TBL_CIPDRFRESI_LOANPOOL[[#This Row],[QUAL_OO_ANNUAL_INCOME]]&lt;&gt;"",TBL_CIPDRFRESI_LOANPOOL[[#This Row],[HUD_MFI]]&lt;&gt;""),TBL_CIPDRFRESI_LOANPOOL[[#This Row],[QUAL_OO_ANNUAL_INCOME]]/TBL_CIPDRFRESI_LOANPOOL[[#This Row],[HUD_MFI]],"")</f>
        <v/>
      </c>
      <c r="X160" s="133" t="str">
        <f>IF(AND(TBL_CIPDRFRESI_LOANPOOL[[#This Row],[QUAL_METHOD]]='$DB.LOOKUP'!$AD$4,TBL_CIPDRFRESI_LOANPOOL[[#This Row],[HUD_MFI_115]]&lt;&gt;""),TBL_CIPDRFRESI_LOANPOOL[[#This Row],[HUD_MFI_115]] / 12 * 0.3,"")</f>
        <v/>
      </c>
      <c r="Y160" s="112" t="str">
        <f>IF(AND(TBL_CIPDRFRESI_LOANPOOL[[#This Row],[QUAL_METHOD]]='$DB.LOOKUP'!$AD$4,TBL_CIPDRFRESI_LOANPOOL[[#This Row],[LOAN_ID]]&lt;&gt;""),COUNTIF(TBL_QUAL_RENTROLL_UNITS[RENTROLL_LOAN_ID_PROP_ADDR],TBL_CIPDRFRESI_LOANPOOL[[#This Row],[LOAN_ID_PROP_ADDR]]),"")</f>
        <v/>
      </c>
      <c r="Z160" s="113" t="str">
        <f>IF(AND(TBL_CIPDRFRESI_LOANPOOL[[#This Row],[LOAN_ID]]&lt;&gt;"",TBL_CIPDRFRESI_LOANPOOL[[#This Row],[QUAL_METHOD]]='$DB.LOOKUP'!$AD$4),COUNTIFS(TBL_QUAL_RENTROLL_UNITS[RENTROLL_LOAN_ID_PROP_ADDR],TBL_CIPDRFRESI_LOANPOOL[[#This Row],[LOAN_ID_PROP_ADDR]],TBL_QUAL_RENTROLL_UNITS[RENTROLL_QUALUNIT_FLAG],"Yes"),"")</f>
        <v/>
      </c>
      <c r="AA160" s="111" t="str">
        <f>IF(AND(TBL_CIPDRFRESI_LOANPOOL[[#This Row],[QUAL_MRA_UNITS_TOTL]]&gt;0,TBL_CIPDRFRESI_LOANPOOL[[#This Row],[QUAL_MRA_UNITS_TOTL]]&lt;&gt;""),TBL_CIPDRFRESI_LOANPOOL[[#This Row],[QUAL_MRA_UNITS_QUALIFIED]]/TBL_CIPDRFRESI_LOANPOOL[[#This Row],[QUAL_MRA_UNITS_TOTL]],"")</f>
        <v/>
      </c>
      <c r="AB160" s="137" t="str">
        <f>IF(TBL_CIPDRFRESI_LOANPOOL[[#This Row],[QUAL_METHOD]]='$DB.LOOKUP'!$AD$4,HYPERLINK("#QUAL_RENTROLL!TARGET_TOP","View/Edit"),"")</f>
        <v/>
      </c>
      <c r="AC160" s="136" t="str">
        <f>IF(AND(TBL_CIPDRFRESI_LOANPOOL[[#This Row],[QUAL_METHOD]]='$DB.LOOKUP'!$AD$5,TBL_CIPDRFRESI_LOANPOOL[[#This Row],[LOAN_ID]]&lt;&gt;""),COUNTIF(TBL_QUAL_INCOMELISTING_UNITS[INCOMELISTING_LOAN_ID_PROP_ADDR],TBL_CIPDRFRESI_LOANPOOL[[#This Row],[LOAN_ID_PROP_ADDR]]),"")</f>
        <v/>
      </c>
      <c r="AD16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0" s="111" t="str">
        <f>IF(AND(TBL_CIPDRFRESI_LOANPOOL[[#This Row],[QUAL_MIE_UNITS_TOTL]]&gt;0,TBL_CIPDRFRESI_LOANPOOL[[#This Row],[QUAL_MIE_UNITS_TOTL]]&lt;&gt;""),TBL_CIPDRFRESI_LOANPOOL[[#This Row],[QUAL_MIE_UNITS_QUALIFIED]]/TBL_CIPDRFRESI_LOANPOOL[[#This Row],[QUAL_MIE_UNITS_TOTL]],"")</f>
        <v/>
      </c>
      <c r="AF160" s="138" t="str">
        <f>IF(TBL_CIPDRFRESI_LOANPOOL[[#This Row],[QUAL_METHOD]]='$DB.LOOKUP'!$AD$5,HYPERLINK("#QUAL_INCOMELISTING!TARGET_TOP","View/Edit"),"")</f>
        <v/>
      </c>
      <c r="AG160" s="122"/>
      <c r="AH160" s="103"/>
      <c r="AI16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0" s="70" t="str">
        <f>IF(TBL_CIPDRFRESI_LOANPOOL[[#This Row],[LOAN_ID]] = "","",TBL_CIPDRFRESI_LOANPOOL[[#This Row],[LOAN_ID]]&amp;" ("&amp;IF(TBL_CIPDRFRESI_LOANPOOL[[#This Row],[PROP_ADDR_STREET]]="","Address Not Defined",TBL_CIPDRFRESI_LOANPOOL[[#This Row],[PROP_ADDR_STREET]])&amp;")")</f>
        <v/>
      </c>
      <c r="AL16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0" s="27" t="b">
        <f ca="1">IFERROR((IF(APP_CIP_DRFRESI_CERT_DATE&lt;&gt;"",APP_CIP_DRFRESI_CERT_DATE,TODAY())-TBL_CIPDRFRESI_LOANPOOL[[#This Row],[SETTLEMENT_DATE]])&lt;91,TRUE)</f>
        <v>1</v>
      </c>
      <c r="AN160" s="27" t="b">
        <f>COUNTIFS(TBL_CIPDRFRESI_LOANPOOL[LOAN_ID],TBL_CIPDRFRESI_LOANPOOL[[#This Row],[LOAN_ID]],TBL_CIPDRFRESI_LOANPOOL[QUAL_OO_INCOME_MFI_PCT],"&gt;1.15")=0</f>
        <v>1</v>
      </c>
      <c r="AO16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0" s="27" t="b">
        <f>COUNTIFS(TBL_CIPDRFRESI_LOANPOOL[LOAN_ID],TBL_CIPDRFRESI_LOANPOOL[[#This Row],[LOAN_ID]],TBL_CIPDRFRESI_LOANPOOL[QUAL_NIE_FFEIC_MFI_PCT],"&gt;1.15")=0</f>
        <v>1</v>
      </c>
      <c r="AR160" s="29">
        <f>IF(TBL_CIPDRFRESI_LOANPOOL[[#This Row],[MULTIPROP_REC_COUNT]]&lt;&gt;"",TBL_CIPDRFRESI_LOANPOOL[[#This Row],[LOAN_AMOUNT]]/TBL_CIPDRFRESI_LOANPOOL[[#This Row],[MULTIPROP_REC_COUNT]],TBL_CIPDRFRESI_LOANPOOL[[#This Row],[LOAN_AMOUNT]])</f>
        <v>0</v>
      </c>
      <c r="AS160" s="29" t="b">
        <f>TBL_CIPDRFRESI_LOANPOOL[[#This Row],[MULTIPROP_REC_COUNT]]&gt;1</f>
        <v>0</v>
      </c>
      <c r="AT160" s="36">
        <f>IF(TBL_CIPDRFRESI_LOANPOOL[[#This Row],[LOAN_ID]]&lt;&gt;"",COUNTIF(TBL_CIPDRFRESI_LOANPOOL[LOAN_ID],TBL_CIPDRFRESI_LOANPOOL[[#This Row],[LOAN_ID]]),1)</f>
        <v>1</v>
      </c>
      <c r="AU160" s="36">
        <f>IFERROR(MATCH(TBL_CIPDRFRESI_LOANPOOL[[#This Row],[QUAL_METHOD]],RANGE_LOOKUP_QUALMETHODS_CIP_RESIDRF,0),-1)</f>
        <v>-1</v>
      </c>
      <c r="AV16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1" spans="2:53" ht="26.25" customHeight="1" x14ac:dyDescent="0.25">
      <c r="B161" s="25" t="str">
        <f>IF(TBL_CIPDRFRESI_LOANPOOL[[#This Row],[RECORD_STARTED]],IF(TBL_CIPDRFRESI_LOANPOOL[[#This Row],[ERROR_COUNT]]&gt;0,-1,IF(TBL_CIPDRFRESI_LOANPOOL[[#This Row],[REQ_FIELDS_POPULATED]],1,0)),"")</f>
        <v/>
      </c>
      <c r="C161" s="36">
        <f>ROW()-ROW(TBL_CIPDRFRESI_LOANPOOL[[#Headers],[ROW_ID]])</f>
        <v>145</v>
      </c>
      <c r="D161" s="55"/>
      <c r="E161" s="56"/>
      <c r="F161" s="57"/>
      <c r="G161" s="58"/>
      <c r="H161" s="120"/>
      <c r="I161" s="116"/>
      <c r="J161" s="55"/>
      <c r="K161" s="61"/>
      <c r="L161" s="62"/>
      <c r="M161" s="124"/>
      <c r="N161" s="122"/>
      <c r="O161" s="127" t="str">
        <f>IF(TBL_CIPDRFRESI_LOANPOOL[[#This Row],[HUD_MFI]]&lt;&gt;"",TBL_CIPDRFRESI_LOANPOOL[[#This Row],[HUD_MFI]]*1.15,"")</f>
        <v/>
      </c>
      <c r="P161" s="126"/>
      <c r="Q161" s="105"/>
      <c r="R161" s="107"/>
      <c r="S161" s="108" t="str">
        <f>IF(TBL_CIPDRFRESI_LOANPOOL[[#This Row],[MBS_FLAG]]="Yes",SUMIF(TBL_CIPDRFRESI_LOANPOOL[MBS_POOL_ID],TBL_CIPDRFRESI_LOANPOOL[[#This Row],[MBS_POOL_ID]],TBL_CIPDRFRESI_LOANPOOL[LOAN_AMOUNT_ADDR_PORTION]),"")</f>
        <v/>
      </c>
      <c r="T16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1" s="131"/>
      <c r="V161" s="122"/>
      <c r="W161" s="135" t="str">
        <f>IF(AND(TBL_CIPDRFRESI_LOANPOOL[[#This Row],[QUAL_METHOD]]='$DB.LOOKUP'!$AD$3,TBL_CIPDRFRESI_LOANPOOL[[#This Row],[QUAL_OO_ANNUAL_INCOME]]&lt;&gt;"",TBL_CIPDRFRESI_LOANPOOL[[#This Row],[HUD_MFI]]&lt;&gt;""),TBL_CIPDRFRESI_LOANPOOL[[#This Row],[QUAL_OO_ANNUAL_INCOME]]/TBL_CIPDRFRESI_LOANPOOL[[#This Row],[HUD_MFI]],"")</f>
        <v/>
      </c>
      <c r="X161" s="133" t="str">
        <f>IF(AND(TBL_CIPDRFRESI_LOANPOOL[[#This Row],[QUAL_METHOD]]='$DB.LOOKUP'!$AD$4,TBL_CIPDRFRESI_LOANPOOL[[#This Row],[HUD_MFI_115]]&lt;&gt;""),TBL_CIPDRFRESI_LOANPOOL[[#This Row],[HUD_MFI_115]] / 12 * 0.3,"")</f>
        <v/>
      </c>
      <c r="Y161" s="112" t="str">
        <f>IF(AND(TBL_CIPDRFRESI_LOANPOOL[[#This Row],[QUAL_METHOD]]='$DB.LOOKUP'!$AD$4,TBL_CIPDRFRESI_LOANPOOL[[#This Row],[LOAN_ID]]&lt;&gt;""),COUNTIF(TBL_QUAL_RENTROLL_UNITS[RENTROLL_LOAN_ID_PROP_ADDR],TBL_CIPDRFRESI_LOANPOOL[[#This Row],[LOAN_ID_PROP_ADDR]]),"")</f>
        <v/>
      </c>
      <c r="Z161" s="113" t="str">
        <f>IF(AND(TBL_CIPDRFRESI_LOANPOOL[[#This Row],[LOAN_ID]]&lt;&gt;"",TBL_CIPDRFRESI_LOANPOOL[[#This Row],[QUAL_METHOD]]='$DB.LOOKUP'!$AD$4),COUNTIFS(TBL_QUAL_RENTROLL_UNITS[RENTROLL_LOAN_ID_PROP_ADDR],TBL_CIPDRFRESI_LOANPOOL[[#This Row],[LOAN_ID_PROP_ADDR]],TBL_QUAL_RENTROLL_UNITS[RENTROLL_QUALUNIT_FLAG],"Yes"),"")</f>
        <v/>
      </c>
      <c r="AA161" s="111" t="str">
        <f>IF(AND(TBL_CIPDRFRESI_LOANPOOL[[#This Row],[QUAL_MRA_UNITS_TOTL]]&gt;0,TBL_CIPDRFRESI_LOANPOOL[[#This Row],[QUAL_MRA_UNITS_TOTL]]&lt;&gt;""),TBL_CIPDRFRESI_LOANPOOL[[#This Row],[QUAL_MRA_UNITS_QUALIFIED]]/TBL_CIPDRFRESI_LOANPOOL[[#This Row],[QUAL_MRA_UNITS_TOTL]],"")</f>
        <v/>
      </c>
      <c r="AB161" s="137" t="str">
        <f>IF(TBL_CIPDRFRESI_LOANPOOL[[#This Row],[QUAL_METHOD]]='$DB.LOOKUP'!$AD$4,HYPERLINK("#QUAL_RENTROLL!TARGET_TOP","View/Edit"),"")</f>
        <v/>
      </c>
      <c r="AC161" s="136" t="str">
        <f>IF(AND(TBL_CIPDRFRESI_LOANPOOL[[#This Row],[QUAL_METHOD]]='$DB.LOOKUP'!$AD$5,TBL_CIPDRFRESI_LOANPOOL[[#This Row],[LOAN_ID]]&lt;&gt;""),COUNTIF(TBL_QUAL_INCOMELISTING_UNITS[INCOMELISTING_LOAN_ID_PROP_ADDR],TBL_CIPDRFRESI_LOANPOOL[[#This Row],[LOAN_ID_PROP_ADDR]]),"")</f>
        <v/>
      </c>
      <c r="AD16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1" s="111" t="str">
        <f>IF(AND(TBL_CIPDRFRESI_LOANPOOL[[#This Row],[QUAL_MIE_UNITS_TOTL]]&gt;0,TBL_CIPDRFRESI_LOANPOOL[[#This Row],[QUAL_MIE_UNITS_TOTL]]&lt;&gt;""),TBL_CIPDRFRESI_LOANPOOL[[#This Row],[QUAL_MIE_UNITS_QUALIFIED]]/TBL_CIPDRFRESI_LOANPOOL[[#This Row],[QUAL_MIE_UNITS_TOTL]],"")</f>
        <v/>
      </c>
      <c r="AF161" s="138" t="str">
        <f>IF(TBL_CIPDRFRESI_LOANPOOL[[#This Row],[QUAL_METHOD]]='$DB.LOOKUP'!$AD$5,HYPERLINK("#QUAL_INCOMELISTING!TARGET_TOP","View/Edit"),"")</f>
        <v/>
      </c>
      <c r="AG161" s="122"/>
      <c r="AH161" s="103"/>
      <c r="AI16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1" s="70" t="str">
        <f>IF(TBL_CIPDRFRESI_LOANPOOL[[#This Row],[LOAN_ID]] = "","",TBL_CIPDRFRESI_LOANPOOL[[#This Row],[LOAN_ID]]&amp;" ("&amp;IF(TBL_CIPDRFRESI_LOANPOOL[[#This Row],[PROP_ADDR_STREET]]="","Address Not Defined",TBL_CIPDRFRESI_LOANPOOL[[#This Row],[PROP_ADDR_STREET]])&amp;")")</f>
        <v/>
      </c>
      <c r="AL16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1" s="27" t="b">
        <f ca="1">IFERROR((IF(APP_CIP_DRFRESI_CERT_DATE&lt;&gt;"",APP_CIP_DRFRESI_CERT_DATE,TODAY())-TBL_CIPDRFRESI_LOANPOOL[[#This Row],[SETTLEMENT_DATE]])&lt;91,TRUE)</f>
        <v>1</v>
      </c>
      <c r="AN161" s="27" t="b">
        <f>COUNTIFS(TBL_CIPDRFRESI_LOANPOOL[LOAN_ID],TBL_CIPDRFRESI_LOANPOOL[[#This Row],[LOAN_ID]],TBL_CIPDRFRESI_LOANPOOL[QUAL_OO_INCOME_MFI_PCT],"&gt;1.15")=0</f>
        <v>1</v>
      </c>
      <c r="AO16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1" s="27" t="b">
        <f>COUNTIFS(TBL_CIPDRFRESI_LOANPOOL[LOAN_ID],TBL_CIPDRFRESI_LOANPOOL[[#This Row],[LOAN_ID]],TBL_CIPDRFRESI_LOANPOOL[QUAL_NIE_FFEIC_MFI_PCT],"&gt;1.15")=0</f>
        <v>1</v>
      </c>
      <c r="AR161" s="29">
        <f>IF(TBL_CIPDRFRESI_LOANPOOL[[#This Row],[MULTIPROP_REC_COUNT]]&lt;&gt;"",TBL_CIPDRFRESI_LOANPOOL[[#This Row],[LOAN_AMOUNT]]/TBL_CIPDRFRESI_LOANPOOL[[#This Row],[MULTIPROP_REC_COUNT]],TBL_CIPDRFRESI_LOANPOOL[[#This Row],[LOAN_AMOUNT]])</f>
        <v>0</v>
      </c>
      <c r="AS161" s="29" t="b">
        <f>TBL_CIPDRFRESI_LOANPOOL[[#This Row],[MULTIPROP_REC_COUNT]]&gt;1</f>
        <v>0</v>
      </c>
      <c r="AT161" s="36">
        <f>IF(TBL_CIPDRFRESI_LOANPOOL[[#This Row],[LOAN_ID]]&lt;&gt;"",COUNTIF(TBL_CIPDRFRESI_LOANPOOL[LOAN_ID],TBL_CIPDRFRESI_LOANPOOL[[#This Row],[LOAN_ID]]),1)</f>
        <v>1</v>
      </c>
      <c r="AU161" s="36">
        <f>IFERROR(MATCH(TBL_CIPDRFRESI_LOANPOOL[[#This Row],[QUAL_METHOD]],RANGE_LOOKUP_QUALMETHODS_CIP_RESIDRF,0),-1)</f>
        <v>-1</v>
      </c>
      <c r="AV16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2" spans="2:53" ht="26.25" customHeight="1" x14ac:dyDescent="0.25">
      <c r="B162" s="25" t="str">
        <f>IF(TBL_CIPDRFRESI_LOANPOOL[[#This Row],[RECORD_STARTED]],IF(TBL_CIPDRFRESI_LOANPOOL[[#This Row],[ERROR_COUNT]]&gt;0,-1,IF(TBL_CIPDRFRESI_LOANPOOL[[#This Row],[REQ_FIELDS_POPULATED]],1,0)),"")</f>
        <v/>
      </c>
      <c r="C162" s="36">
        <f>ROW()-ROW(TBL_CIPDRFRESI_LOANPOOL[[#Headers],[ROW_ID]])</f>
        <v>146</v>
      </c>
      <c r="D162" s="55"/>
      <c r="E162" s="56"/>
      <c r="F162" s="57"/>
      <c r="G162" s="58"/>
      <c r="H162" s="120"/>
      <c r="I162" s="116"/>
      <c r="J162" s="55"/>
      <c r="K162" s="61"/>
      <c r="L162" s="62"/>
      <c r="M162" s="124"/>
      <c r="N162" s="122"/>
      <c r="O162" s="127" t="str">
        <f>IF(TBL_CIPDRFRESI_LOANPOOL[[#This Row],[HUD_MFI]]&lt;&gt;"",TBL_CIPDRFRESI_LOANPOOL[[#This Row],[HUD_MFI]]*1.15,"")</f>
        <v/>
      </c>
      <c r="P162" s="126"/>
      <c r="Q162" s="105"/>
      <c r="R162" s="107"/>
      <c r="S162" s="108" t="str">
        <f>IF(TBL_CIPDRFRESI_LOANPOOL[[#This Row],[MBS_FLAG]]="Yes",SUMIF(TBL_CIPDRFRESI_LOANPOOL[MBS_POOL_ID],TBL_CIPDRFRESI_LOANPOOL[[#This Row],[MBS_POOL_ID]],TBL_CIPDRFRESI_LOANPOOL[LOAN_AMOUNT_ADDR_PORTION]),"")</f>
        <v/>
      </c>
      <c r="T16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2" s="131"/>
      <c r="V162" s="122"/>
      <c r="W162" s="135" t="str">
        <f>IF(AND(TBL_CIPDRFRESI_LOANPOOL[[#This Row],[QUAL_METHOD]]='$DB.LOOKUP'!$AD$3,TBL_CIPDRFRESI_LOANPOOL[[#This Row],[QUAL_OO_ANNUAL_INCOME]]&lt;&gt;"",TBL_CIPDRFRESI_LOANPOOL[[#This Row],[HUD_MFI]]&lt;&gt;""),TBL_CIPDRFRESI_LOANPOOL[[#This Row],[QUAL_OO_ANNUAL_INCOME]]/TBL_CIPDRFRESI_LOANPOOL[[#This Row],[HUD_MFI]],"")</f>
        <v/>
      </c>
      <c r="X162" s="133" t="str">
        <f>IF(AND(TBL_CIPDRFRESI_LOANPOOL[[#This Row],[QUAL_METHOD]]='$DB.LOOKUP'!$AD$4,TBL_CIPDRFRESI_LOANPOOL[[#This Row],[HUD_MFI_115]]&lt;&gt;""),TBL_CIPDRFRESI_LOANPOOL[[#This Row],[HUD_MFI_115]] / 12 * 0.3,"")</f>
        <v/>
      </c>
      <c r="Y162" s="112" t="str">
        <f>IF(AND(TBL_CIPDRFRESI_LOANPOOL[[#This Row],[QUAL_METHOD]]='$DB.LOOKUP'!$AD$4,TBL_CIPDRFRESI_LOANPOOL[[#This Row],[LOAN_ID]]&lt;&gt;""),COUNTIF(TBL_QUAL_RENTROLL_UNITS[RENTROLL_LOAN_ID_PROP_ADDR],TBL_CIPDRFRESI_LOANPOOL[[#This Row],[LOAN_ID_PROP_ADDR]]),"")</f>
        <v/>
      </c>
      <c r="Z162" s="113" t="str">
        <f>IF(AND(TBL_CIPDRFRESI_LOANPOOL[[#This Row],[LOAN_ID]]&lt;&gt;"",TBL_CIPDRFRESI_LOANPOOL[[#This Row],[QUAL_METHOD]]='$DB.LOOKUP'!$AD$4),COUNTIFS(TBL_QUAL_RENTROLL_UNITS[RENTROLL_LOAN_ID_PROP_ADDR],TBL_CIPDRFRESI_LOANPOOL[[#This Row],[LOAN_ID_PROP_ADDR]],TBL_QUAL_RENTROLL_UNITS[RENTROLL_QUALUNIT_FLAG],"Yes"),"")</f>
        <v/>
      </c>
      <c r="AA162" s="111" t="str">
        <f>IF(AND(TBL_CIPDRFRESI_LOANPOOL[[#This Row],[QUAL_MRA_UNITS_TOTL]]&gt;0,TBL_CIPDRFRESI_LOANPOOL[[#This Row],[QUAL_MRA_UNITS_TOTL]]&lt;&gt;""),TBL_CIPDRFRESI_LOANPOOL[[#This Row],[QUAL_MRA_UNITS_QUALIFIED]]/TBL_CIPDRFRESI_LOANPOOL[[#This Row],[QUAL_MRA_UNITS_TOTL]],"")</f>
        <v/>
      </c>
      <c r="AB162" s="137" t="str">
        <f>IF(TBL_CIPDRFRESI_LOANPOOL[[#This Row],[QUAL_METHOD]]='$DB.LOOKUP'!$AD$4,HYPERLINK("#QUAL_RENTROLL!TARGET_TOP","View/Edit"),"")</f>
        <v/>
      </c>
      <c r="AC162" s="136" t="str">
        <f>IF(AND(TBL_CIPDRFRESI_LOANPOOL[[#This Row],[QUAL_METHOD]]='$DB.LOOKUP'!$AD$5,TBL_CIPDRFRESI_LOANPOOL[[#This Row],[LOAN_ID]]&lt;&gt;""),COUNTIF(TBL_QUAL_INCOMELISTING_UNITS[INCOMELISTING_LOAN_ID_PROP_ADDR],TBL_CIPDRFRESI_LOANPOOL[[#This Row],[LOAN_ID_PROP_ADDR]]),"")</f>
        <v/>
      </c>
      <c r="AD16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2" s="111" t="str">
        <f>IF(AND(TBL_CIPDRFRESI_LOANPOOL[[#This Row],[QUAL_MIE_UNITS_TOTL]]&gt;0,TBL_CIPDRFRESI_LOANPOOL[[#This Row],[QUAL_MIE_UNITS_TOTL]]&lt;&gt;""),TBL_CIPDRFRESI_LOANPOOL[[#This Row],[QUAL_MIE_UNITS_QUALIFIED]]/TBL_CIPDRFRESI_LOANPOOL[[#This Row],[QUAL_MIE_UNITS_TOTL]],"")</f>
        <v/>
      </c>
      <c r="AF162" s="138" t="str">
        <f>IF(TBL_CIPDRFRESI_LOANPOOL[[#This Row],[QUAL_METHOD]]='$DB.LOOKUP'!$AD$5,HYPERLINK("#QUAL_INCOMELISTING!TARGET_TOP","View/Edit"),"")</f>
        <v/>
      </c>
      <c r="AG162" s="122"/>
      <c r="AH162" s="103"/>
      <c r="AI16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2" s="70" t="str">
        <f>IF(TBL_CIPDRFRESI_LOANPOOL[[#This Row],[LOAN_ID]] = "","",TBL_CIPDRFRESI_LOANPOOL[[#This Row],[LOAN_ID]]&amp;" ("&amp;IF(TBL_CIPDRFRESI_LOANPOOL[[#This Row],[PROP_ADDR_STREET]]="","Address Not Defined",TBL_CIPDRFRESI_LOANPOOL[[#This Row],[PROP_ADDR_STREET]])&amp;")")</f>
        <v/>
      </c>
      <c r="AL16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2" s="27" t="b">
        <f ca="1">IFERROR((IF(APP_CIP_DRFRESI_CERT_DATE&lt;&gt;"",APP_CIP_DRFRESI_CERT_DATE,TODAY())-TBL_CIPDRFRESI_LOANPOOL[[#This Row],[SETTLEMENT_DATE]])&lt;91,TRUE)</f>
        <v>1</v>
      </c>
      <c r="AN162" s="27" t="b">
        <f>COUNTIFS(TBL_CIPDRFRESI_LOANPOOL[LOAN_ID],TBL_CIPDRFRESI_LOANPOOL[[#This Row],[LOAN_ID]],TBL_CIPDRFRESI_LOANPOOL[QUAL_OO_INCOME_MFI_PCT],"&gt;1.15")=0</f>
        <v>1</v>
      </c>
      <c r="AO16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2" s="27" t="b">
        <f>COUNTIFS(TBL_CIPDRFRESI_LOANPOOL[LOAN_ID],TBL_CIPDRFRESI_LOANPOOL[[#This Row],[LOAN_ID]],TBL_CIPDRFRESI_LOANPOOL[QUAL_NIE_FFEIC_MFI_PCT],"&gt;1.15")=0</f>
        <v>1</v>
      </c>
      <c r="AR162" s="29">
        <f>IF(TBL_CIPDRFRESI_LOANPOOL[[#This Row],[MULTIPROP_REC_COUNT]]&lt;&gt;"",TBL_CIPDRFRESI_LOANPOOL[[#This Row],[LOAN_AMOUNT]]/TBL_CIPDRFRESI_LOANPOOL[[#This Row],[MULTIPROP_REC_COUNT]],TBL_CIPDRFRESI_LOANPOOL[[#This Row],[LOAN_AMOUNT]])</f>
        <v>0</v>
      </c>
      <c r="AS162" s="29" t="b">
        <f>TBL_CIPDRFRESI_LOANPOOL[[#This Row],[MULTIPROP_REC_COUNT]]&gt;1</f>
        <v>0</v>
      </c>
      <c r="AT162" s="36">
        <f>IF(TBL_CIPDRFRESI_LOANPOOL[[#This Row],[LOAN_ID]]&lt;&gt;"",COUNTIF(TBL_CIPDRFRESI_LOANPOOL[LOAN_ID],TBL_CIPDRFRESI_LOANPOOL[[#This Row],[LOAN_ID]]),1)</f>
        <v>1</v>
      </c>
      <c r="AU162" s="36">
        <f>IFERROR(MATCH(TBL_CIPDRFRESI_LOANPOOL[[#This Row],[QUAL_METHOD]],RANGE_LOOKUP_QUALMETHODS_CIP_RESIDRF,0),-1)</f>
        <v>-1</v>
      </c>
      <c r="AV16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3" spans="2:53" ht="26.25" customHeight="1" x14ac:dyDescent="0.25">
      <c r="B163" s="25" t="str">
        <f>IF(TBL_CIPDRFRESI_LOANPOOL[[#This Row],[RECORD_STARTED]],IF(TBL_CIPDRFRESI_LOANPOOL[[#This Row],[ERROR_COUNT]]&gt;0,-1,IF(TBL_CIPDRFRESI_LOANPOOL[[#This Row],[REQ_FIELDS_POPULATED]],1,0)),"")</f>
        <v/>
      </c>
      <c r="C163" s="36">
        <f>ROW()-ROW(TBL_CIPDRFRESI_LOANPOOL[[#Headers],[ROW_ID]])</f>
        <v>147</v>
      </c>
      <c r="D163" s="55"/>
      <c r="E163" s="56"/>
      <c r="F163" s="57"/>
      <c r="G163" s="58"/>
      <c r="H163" s="120"/>
      <c r="I163" s="116"/>
      <c r="J163" s="55"/>
      <c r="K163" s="61"/>
      <c r="L163" s="62"/>
      <c r="M163" s="124"/>
      <c r="N163" s="122"/>
      <c r="O163" s="127" t="str">
        <f>IF(TBL_CIPDRFRESI_LOANPOOL[[#This Row],[HUD_MFI]]&lt;&gt;"",TBL_CIPDRFRESI_LOANPOOL[[#This Row],[HUD_MFI]]*1.15,"")</f>
        <v/>
      </c>
      <c r="P163" s="126"/>
      <c r="Q163" s="105"/>
      <c r="R163" s="107"/>
      <c r="S163" s="108" t="str">
        <f>IF(TBL_CIPDRFRESI_LOANPOOL[[#This Row],[MBS_FLAG]]="Yes",SUMIF(TBL_CIPDRFRESI_LOANPOOL[MBS_POOL_ID],TBL_CIPDRFRESI_LOANPOOL[[#This Row],[MBS_POOL_ID]],TBL_CIPDRFRESI_LOANPOOL[LOAN_AMOUNT_ADDR_PORTION]),"")</f>
        <v/>
      </c>
      <c r="T16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3" s="131"/>
      <c r="V163" s="122"/>
      <c r="W163" s="135" t="str">
        <f>IF(AND(TBL_CIPDRFRESI_LOANPOOL[[#This Row],[QUAL_METHOD]]='$DB.LOOKUP'!$AD$3,TBL_CIPDRFRESI_LOANPOOL[[#This Row],[QUAL_OO_ANNUAL_INCOME]]&lt;&gt;"",TBL_CIPDRFRESI_LOANPOOL[[#This Row],[HUD_MFI]]&lt;&gt;""),TBL_CIPDRFRESI_LOANPOOL[[#This Row],[QUAL_OO_ANNUAL_INCOME]]/TBL_CIPDRFRESI_LOANPOOL[[#This Row],[HUD_MFI]],"")</f>
        <v/>
      </c>
      <c r="X163" s="133" t="str">
        <f>IF(AND(TBL_CIPDRFRESI_LOANPOOL[[#This Row],[QUAL_METHOD]]='$DB.LOOKUP'!$AD$4,TBL_CIPDRFRESI_LOANPOOL[[#This Row],[HUD_MFI_115]]&lt;&gt;""),TBL_CIPDRFRESI_LOANPOOL[[#This Row],[HUD_MFI_115]] / 12 * 0.3,"")</f>
        <v/>
      </c>
      <c r="Y163" s="112" t="str">
        <f>IF(AND(TBL_CIPDRFRESI_LOANPOOL[[#This Row],[QUAL_METHOD]]='$DB.LOOKUP'!$AD$4,TBL_CIPDRFRESI_LOANPOOL[[#This Row],[LOAN_ID]]&lt;&gt;""),COUNTIF(TBL_QUAL_RENTROLL_UNITS[RENTROLL_LOAN_ID_PROP_ADDR],TBL_CIPDRFRESI_LOANPOOL[[#This Row],[LOAN_ID_PROP_ADDR]]),"")</f>
        <v/>
      </c>
      <c r="Z163" s="113" t="str">
        <f>IF(AND(TBL_CIPDRFRESI_LOANPOOL[[#This Row],[LOAN_ID]]&lt;&gt;"",TBL_CIPDRFRESI_LOANPOOL[[#This Row],[QUAL_METHOD]]='$DB.LOOKUP'!$AD$4),COUNTIFS(TBL_QUAL_RENTROLL_UNITS[RENTROLL_LOAN_ID_PROP_ADDR],TBL_CIPDRFRESI_LOANPOOL[[#This Row],[LOAN_ID_PROP_ADDR]],TBL_QUAL_RENTROLL_UNITS[RENTROLL_QUALUNIT_FLAG],"Yes"),"")</f>
        <v/>
      </c>
      <c r="AA163" s="111" t="str">
        <f>IF(AND(TBL_CIPDRFRESI_LOANPOOL[[#This Row],[QUAL_MRA_UNITS_TOTL]]&gt;0,TBL_CIPDRFRESI_LOANPOOL[[#This Row],[QUAL_MRA_UNITS_TOTL]]&lt;&gt;""),TBL_CIPDRFRESI_LOANPOOL[[#This Row],[QUAL_MRA_UNITS_QUALIFIED]]/TBL_CIPDRFRESI_LOANPOOL[[#This Row],[QUAL_MRA_UNITS_TOTL]],"")</f>
        <v/>
      </c>
      <c r="AB163" s="137" t="str">
        <f>IF(TBL_CIPDRFRESI_LOANPOOL[[#This Row],[QUAL_METHOD]]='$DB.LOOKUP'!$AD$4,HYPERLINK("#QUAL_RENTROLL!TARGET_TOP","View/Edit"),"")</f>
        <v/>
      </c>
      <c r="AC163" s="136" t="str">
        <f>IF(AND(TBL_CIPDRFRESI_LOANPOOL[[#This Row],[QUAL_METHOD]]='$DB.LOOKUP'!$AD$5,TBL_CIPDRFRESI_LOANPOOL[[#This Row],[LOAN_ID]]&lt;&gt;""),COUNTIF(TBL_QUAL_INCOMELISTING_UNITS[INCOMELISTING_LOAN_ID_PROP_ADDR],TBL_CIPDRFRESI_LOANPOOL[[#This Row],[LOAN_ID_PROP_ADDR]]),"")</f>
        <v/>
      </c>
      <c r="AD16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3" s="111" t="str">
        <f>IF(AND(TBL_CIPDRFRESI_LOANPOOL[[#This Row],[QUAL_MIE_UNITS_TOTL]]&gt;0,TBL_CIPDRFRESI_LOANPOOL[[#This Row],[QUAL_MIE_UNITS_TOTL]]&lt;&gt;""),TBL_CIPDRFRESI_LOANPOOL[[#This Row],[QUAL_MIE_UNITS_QUALIFIED]]/TBL_CIPDRFRESI_LOANPOOL[[#This Row],[QUAL_MIE_UNITS_TOTL]],"")</f>
        <v/>
      </c>
      <c r="AF163" s="138" t="str">
        <f>IF(TBL_CIPDRFRESI_LOANPOOL[[#This Row],[QUAL_METHOD]]='$DB.LOOKUP'!$AD$5,HYPERLINK("#QUAL_INCOMELISTING!TARGET_TOP","View/Edit"),"")</f>
        <v/>
      </c>
      <c r="AG163" s="122"/>
      <c r="AH163" s="103"/>
      <c r="AI16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3" s="70" t="str">
        <f>IF(TBL_CIPDRFRESI_LOANPOOL[[#This Row],[LOAN_ID]] = "","",TBL_CIPDRFRESI_LOANPOOL[[#This Row],[LOAN_ID]]&amp;" ("&amp;IF(TBL_CIPDRFRESI_LOANPOOL[[#This Row],[PROP_ADDR_STREET]]="","Address Not Defined",TBL_CIPDRFRESI_LOANPOOL[[#This Row],[PROP_ADDR_STREET]])&amp;")")</f>
        <v/>
      </c>
      <c r="AL16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3" s="27" t="b">
        <f ca="1">IFERROR((IF(APP_CIP_DRFRESI_CERT_DATE&lt;&gt;"",APP_CIP_DRFRESI_CERT_DATE,TODAY())-TBL_CIPDRFRESI_LOANPOOL[[#This Row],[SETTLEMENT_DATE]])&lt;91,TRUE)</f>
        <v>1</v>
      </c>
      <c r="AN163" s="27" t="b">
        <f>COUNTIFS(TBL_CIPDRFRESI_LOANPOOL[LOAN_ID],TBL_CIPDRFRESI_LOANPOOL[[#This Row],[LOAN_ID]],TBL_CIPDRFRESI_LOANPOOL[QUAL_OO_INCOME_MFI_PCT],"&gt;1.15")=0</f>
        <v>1</v>
      </c>
      <c r="AO16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3" s="27" t="b">
        <f>COUNTIFS(TBL_CIPDRFRESI_LOANPOOL[LOAN_ID],TBL_CIPDRFRESI_LOANPOOL[[#This Row],[LOAN_ID]],TBL_CIPDRFRESI_LOANPOOL[QUAL_NIE_FFEIC_MFI_PCT],"&gt;1.15")=0</f>
        <v>1</v>
      </c>
      <c r="AR163" s="29">
        <f>IF(TBL_CIPDRFRESI_LOANPOOL[[#This Row],[MULTIPROP_REC_COUNT]]&lt;&gt;"",TBL_CIPDRFRESI_LOANPOOL[[#This Row],[LOAN_AMOUNT]]/TBL_CIPDRFRESI_LOANPOOL[[#This Row],[MULTIPROP_REC_COUNT]],TBL_CIPDRFRESI_LOANPOOL[[#This Row],[LOAN_AMOUNT]])</f>
        <v>0</v>
      </c>
      <c r="AS163" s="29" t="b">
        <f>TBL_CIPDRFRESI_LOANPOOL[[#This Row],[MULTIPROP_REC_COUNT]]&gt;1</f>
        <v>0</v>
      </c>
      <c r="AT163" s="36">
        <f>IF(TBL_CIPDRFRESI_LOANPOOL[[#This Row],[LOAN_ID]]&lt;&gt;"",COUNTIF(TBL_CIPDRFRESI_LOANPOOL[LOAN_ID],TBL_CIPDRFRESI_LOANPOOL[[#This Row],[LOAN_ID]]),1)</f>
        <v>1</v>
      </c>
      <c r="AU163" s="36">
        <f>IFERROR(MATCH(TBL_CIPDRFRESI_LOANPOOL[[#This Row],[QUAL_METHOD]],RANGE_LOOKUP_QUALMETHODS_CIP_RESIDRF,0),-1)</f>
        <v>-1</v>
      </c>
      <c r="AV16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4" spans="2:53" ht="26.25" customHeight="1" x14ac:dyDescent="0.25">
      <c r="B164" s="25" t="str">
        <f>IF(TBL_CIPDRFRESI_LOANPOOL[[#This Row],[RECORD_STARTED]],IF(TBL_CIPDRFRESI_LOANPOOL[[#This Row],[ERROR_COUNT]]&gt;0,-1,IF(TBL_CIPDRFRESI_LOANPOOL[[#This Row],[REQ_FIELDS_POPULATED]],1,0)),"")</f>
        <v/>
      </c>
      <c r="C164" s="36">
        <f>ROW()-ROW(TBL_CIPDRFRESI_LOANPOOL[[#Headers],[ROW_ID]])</f>
        <v>148</v>
      </c>
      <c r="D164" s="55"/>
      <c r="E164" s="56"/>
      <c r="F164" s="57"/>
      <c r="G164" s="58"/>
      <c r="H164" s="120"/>
      <c r="I164" s="116"/>
      <c r="J164" s="55"/>
      <c r="K164" s="61"/>
      <c r="L164" s="62"/>
      <c r="M164" s="124"/>
      <c r="N164" s="122"/>
      <c r="O164" s="127" t="str">
        <f>IF(TBL_CIPDRFRESI_LOANPOOL[[#This Row],[HUD_MFI]]&lt;&gt;"",TBL_CIPDRFRESI_LOANPOOL[[#This Row],[HUD_MFI]]*1.15,"")</f>
        <v/>
      </c>
      <c r="P164" s="126"/>
      <c r="Q164" s="105"/>
      <c r="R164" s="107"/>
      <c r="S164" s="108" t="str">
        <f>IF(TBL_CIPDRFRESI_LOANPOOL[[#This Row],[MBS_FLAG]]="Yes",SUMIF(TBL_CIPDRFRESI_LOANPOOL[MBS_POOL_ID],TBL_CIPDRFRESI_LOANPOOL[[#This Row],[MBS_POOL_ID]],TBL_CIPDRFRESI_LOANPOOL[LOAN_AMOUNT_ADDR_PORTION]),"")</f>
        <v/>
      </c>
      <c r="T16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4" s="131"/>
      <c r="V164" s="122"/>
      <c r="W164" s="135" t="str">
        <f>IF(AND(TBL_CIPDRFRESI_LOANPOOL[[#This Row],[QUAL_METHOD]]='$DB.LOOKUP'!$AD$3,TBL_CIPDRFRESI_LOANPOOL[[#This Row],[QUAL_OO_ANNUAL_INCOME]]&lt;&gt;"",TBL_CIPDRFRESI_LOANPOOL[[#This Row],[HUD_MFI]]&lt;&gt;""),TBL_CIPDRFRESI_LOANPOOL[[#This Row],[QUAL_OO_ANNUAL_INCOME]]/TBL_CIPDRFRESI_LOANPOOL[[#This Row],[HUD_MFI]],"")</f>
        <v/>
      </c>
      <c r="X164" s="133" t="str">
        <f>IF(AND(TBL_CIPDRFRESI_LOANPOOL[[#This Row],[QUAL_METHOD]]='$DB.LOOKUP'!$AD$4,TBL_CIPDRFRESI_LOANPOOL[[#This Row],[HUD_MFI_115]]&lt;&gt;""),TBL_CIPDRFRESI_LOANPOOL[[#This Row],[HUD_MFI_115]] / 12 * 0.3,"")</f>
        <v/>
      </c>
      <c r="Y164" s="112" t="str">
        <f>IF(AND(TBL_CIPDRFRESI_LOANPOOL[[#This Row],[QUAL_METHOD]]='$DB.LOOKUP'!$AD$4,TBL_CIPDRFRESI_LOANPOOL[[#This Row],[LOAN_ID]]&lt;&gt;""),COUNTIF(TBL_QUAL_RENTROLL_UNITS[RENTROLL_LOAN_ID_PROP_ADDR],TBL_CIPDRFRESI_LOANPOOL[[#This Row],[LOAN_ID_PROP_ADDR]]),"")</f>
        <v/>
      </c>
      <c r="Z164" s="113" t="str">
        <f>IF(AND(TBL_CIPDRFRESI_LOANPOOL[[#This Row],[LOAN_ID]]&lt;&gt;"",TBL_CIPDRFRESI_LOANPOOL[[#This Row],[QUAL_METHOD]]='$DB.LOOKUP'!$AD$4),COUNTIFS(TBL_QUAL_RENTROLL_UNITS[RENTROLL_LOAN_ID_PROP_ADDR],TBL_CIPDRFRESI_LOANPOOL[[#This Row],[LOAN_ID_PROP_ADDR]],TBL_QUAL_RENTROLL_UNITS[RENTROLL_QUALUNIT_FLAG],"Yes"),"")</f>
        <v/>
      </c>
      <c r="AA164" s="111" t="str">
        <f>IF(AND(TBL_CIPDRFRESI_LOANPOOL[[#This Row],[QUAL_MRA_UNITS_TOTL]]&gt;0,TBL_CIPDRFRESI_LOANPOOL[[#This Row],[QUAL_MRA_UNITS_TOTL]]&lt;&gt;""),TBL_CIPDRFRESI_LOANPOOL[[#This Row],[QUAL_MRA_UNITS_QUALIFIED]]/TBL_CIPDRFRESI_LOANPOOL[[#This Row],[QUAL_MRA_UNITS_TOTL]],"")</f>
        <v/>
      </c>
      <c r="AB164" s="137" t="str">
        <f>IF(TBL_CIPDRFRESI_LOANPOOL[[#This Row],[QUAL_METHOD]]='$DB.LOOKUP'!$AD$4,HYPERLINK("#QUAL_RENTROLL!TARGET_TOP","View/Edit"),"")</f>
        <v/>
      </c>
      <c r="AC164" s="136" t="str">
        <f>IF(AND(TBL_CIPDRFRESI_LOANPOOL[[#This Row],[QUAL_METHOD]]='$DB.LOOKUP'!$AD$5,TBL_CIPDRFRESI_LOANPOOL[[#This Row],[LOAN_ID]]&lt;&gt;""),COUNTIF(TBL_QUAL_INCOMELISTING_UNITS[INCOMELISTING_LOAN_ID_PROP_ADDR],TBL_CIPDRFRESI_LOANPOOL[[#This Row],[LOAN_ID_PROP_ADDR]]),"")</f>
        <v/>
      </c>
      <c r="AD16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4" s="111" t="str">
        <f>IF(AND(TBL_CIPDRFRESI_LOANPOOL[[#This Row],[QUAL_MIE_UNITS_TOTL]]&gt;0,TBL_CIPDRFRESI_LOANPOOL[[#This Row],[QUAL_MIE_UNITS_TOTL]]&lt;&gt;""),TBL_CIPDRFRESI_LOANPOOL[[#This Row],[QUAL_MIE_UNITS_QUALIFIED]]/TBL_CIPDRFRESI_LOANPOOL[[#This Row],[QUAL_MIE_UNITS_TOTL]],"")</f>
        <v/>
      </c>
      <c r="AF164" s="138" t="str">
        <f>IF(TBL_CIPDRFRESI_LOANPOOL[[#This Row],[QUAL_METHOD]]='$DB.LOOKUP'!$AD$5,HYPERLINK("#QUAL_INCOMELISTING!TARGET_TOP","View/Edit"),"")</f>
        <v/>
      </c>
      <c r="AG164" s="122"/>
      <c r="AH164" s="103"/>
      <c r="AI16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4" s="70" t="str">
        <f>IF(TBL_CIPDRFRESI_LOANPOOL[[#This Row],[LOAN_ID]] = "","",TBL_CIPDRFRESI_LOANPOOL[[#This Row],[LOAN_ID]]&amp;" ("&amp;IF(TBL_CIPDRFRESI_LOANPOOL[[#This Row],[PROP_ADDR_STREET]]="","Address Not Defined",TBL_CIPDRFRESI_LOANPOOL[[#This Row],[PROP_ADDR_STREET]])&amp;")")</f>
        <v/>
      </c>
      <c r="AL16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4" s="27" t="b">
        <f ca="1">IFERROR((IF(APP_CIP_DRFRESI_CERT_DATE&lt;&gt;"",APP_CIP_DRFRESI_CERT_DATE,TODAY())-TBL_CIPDRFRESI_LOANPOOL[[#This Row],[SETTLEMENT_DATE]])&lt;91,TRUE)</f>
        <v>1</v>
      </c>
      <c r="AN164" s="27" t="b">
        <f>COUNTIFS(TBL_CIPDRFRESI_LOANPOOL[LOAN_ID],TBL_CIPDRFRESI_LOANPOOL[[#This Row],[LOAN_ID]],TBL_CIPDRFRESI_LOANPOOL[QUAL_OO_INCOME_MFI_PCT],"&gt;1.15")=0</f>
        <v>1</v>
      </c>
      <c r="AO16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4" s="27" t="b">
        <f>COUNTIFS(TBL_CIPDRFRESI_LOANPOOL[LOAN_ID],TBL_CIPDRFRESI_LOANPOOL[[#This Row],[LOAN_ID]],TBL_CIPDRFRESI_LOANPOOL[QUAL_NIE_FFEIC_MFI_PCT],"&gt;1.15")=0</f>
        <v>1</v>
      </c>
      <c r="AR164" s="29">
        <f>IF(TBL_CIPDRFRESI_LOANPOOL[[#This Row],[MULTIPROP_REC_COUNT]]&lt;&gt;"",TBL_CIPDRFRESI_LOANPOOL[[#This Row],[LOAN_AMOUNT]]/TBL_CIPDRFRESI_LOANPOOL[[#This Row],[MULTIPROP_REC_COUNT]],TBL_CIPDRFRESI_LOANPOOL[[#This Row],[LOAN_AMOUNT]])</f>
        <v>0</v>
      </c>
      <c r="AS164" s="29" t="b">
        <f>TBL_CIPDRFRESI_LOANPOOL[[#This Row],[MULTIPROP_REC_COUNT]]&gt;1</f>
        <v>0</v>
      </c>
      <c r="AT164" s="36">
        <f>IF(TBL_CIPDRFRESI_LOANPOOL[[#This Row],[LOAN_ID]]&lt;&gt;"",COUNTIF(TBL_CIPDRFRESI_LOANPOOL[LOAN_ID],TBL_CIPDRFRESI_LOANPOOL[[#This Row],[LOAN_ID]]),1)</f>
        <v>1</v>
      </c>
      <c r="AU164" s="36">
        <f>IFERROR(MATCH(TBL_CIPDRFRESI_LOANPOOL[[#This Row],[QUAL_METHOD]],RANGE_LOOKUP_QUALMETHODS_CIP_RESIDRF,0),-1)</f>
        <v>-1</v>
      </c>
      <c r="AV16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5" spans="2:53" ht="26.25" customHeight="1" x14ac:dyDescent="0.25">
      <c r="B165" s="25" t="str">
        <f>IF(TBL_CIPDRFRESI_LOANPOOL[[#This Row],[RECORD_STARTED]],IF(TBL_CIPDRFRESI_LOANPOOL[[#This Row],[ERROR_COUNT]]&gt;0,-1,IF(TBL_CIPDRFRESI_LOANPOOL[[#This Row],[REQ_FIELDS_POPULATED]],1,0)),"")</f>
        <v/>
      </c>
      <c r="C165" s="36">
        <f>ROW()-ROW(TBL_CIPDRFRESI_LOANPOOL[[#Headers],[ROW_ID]])</f>
        <v>149</v>
      </c>
      <c r="D165" s="55"/>
      <c r="E165" s="56"/>
      <c r="F165" s="57"/>
      <c r="G165" s="58"/>
      <c r="H165" s="120"/>
      <c r="I165" s="116"/>
      <c r="J165" s="55"/>
      <c r="K165" s="61"/>
      <c r="L165" s="62"/>
      <c r="M165" s="124"/>
      <c r="N165" s="122"/>
      <c r="O165" s="127" t="str">
        <f>IF(TBL_CIPDRFRESI_LOANPOOL[[#This Row],[HUD_MFI]]&lt;&gt;"",TBL_CIPDRFRESI_LOANPOOL[[#This Row],[HUD_MFI]]*1.15,"")</f>
        <v/>
      </c>
      <c r="P165" s="126"/>
      <c r="Q165" s="105"/>
      <c r="R165" s="107"/>
      <c r="S165" s="108" t="str">
        <f>IF(TBL_CIPDRFRESI_LOANPOOL[[#This Row],[MBS_FLAG]]="Yes",SUMIF(TBL_CIPDRFRESI_LOANPOOL[MBS_POOL_ID],TBL_CIPDRFRESI_LOANPOOL[[#This Row],[MBS_POOL_ID]],TBL_CIPDRFRESI_LOANPOOL[LOAN_AMOUNT_ADDR_PORTION]),"")</f>
        <v/>
      </c>
      <c r="T16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5" s="131"/>
      <c r="V165" s="122"/>
      <c r="W165" s="135" t="str">
        <f>IF(AND(TBL_CIPDRFRESI_LOANPOOL[[#This Row],[QUAL_METHOD]]='$DB.LOOKUP'!$AD$3,TBL_CIPDRFRESI_LOANPOOL[[#This Row],[QUAL_OO_ANNUAL_INCOME]]&lt;&gt;"",TBL_CIPDRFRESI_LOANPOOL[[#This Row],[HUD_MFI]]&lt;&gt;""),TBL_CIPDRFRESI_LOANPOOL[[#This Row],[QUAL_OO_ANNUAL_INCOME]]/TBL_CIPDRFRESI_LOANPOOL[[#This Row],[HUD_MFI]],"")</f>
        <v/>
      </c>
      <c r="X165" s="133" t="str">
        <f>IF(AND(TBL_CIPDRFRESI_LOANPOOL[[#This Row],[QUAL_METHOD]]='$DB.LOOKUP'!$AD$4,TBL_CIPDRFRESI_LOANPOOL[[#This Row],[HUD_MFI_115]]&lt;&gt;""),TBL_CIPDRFRESI_LOANPOOL[[#This Row],[HUD_MFI_115]] / 12 * 0.3,"")</f>
        <v/>
      </c>
      <c r="Y165" s="112" t="str">
        <f>IF(AND(TBL_CIPDRFRESI_LOANPOOL[[#This Row],[QUAL_METHOD]]='$DB.LOOKUP'!$AD$4,TBL_CIPDRFRESI_LOANPOOL[[#This Row],[LOAN_ID]]&lt;&gt;""),COUNTIF(TBL_QUAL_RENTROLL_UNITS[RENTROLL_LOAN_ID_PROP_ADDR],TBL_CIPDRFRESI_LOANPOOL[[#This Row],[LOAN_ID_PROP_ADDR]]),"")</f>
        <v/>
      </c>
      <c r="Z165" s="113" t="str">
        <f>IF(AND(TBL_CIPDRFRESI_LOANPOOL[[#This Row],[LOAN_ID]]&lt;&gt;"",TBL_CIPDRFRESI_LOANPOOL[[#This Row],[QUAL_METHOD]]='$DB.LOOKUP'!$AD$4),COUNTIFS(TBL_QUAL_RENTROLL_UNITS[RENTROLL_LOAN_ID_PROP_ADDR],TBL_CIPDRFRESI_LOANPOOL[[#This Row],[LOAN_ID_PROP_ADDR]],TBL_QUAL_RENTROLL_UNITS[RENTROLL_QUALUNIT_FLAG],"Yes"),"")</f>
        <v/>
      </c>
      <c r="AA165" s="111" t="str">
        <f>IF(AND(TBL_CIPDRFRESI_LOANPOOL[[#This Row],[QUAL_MRA_UNITS_TOTL]]&gt;0,TBL_CIPDRFRESI_LOANPOOL[[#This Row],[QUAL_MRA_UNITS_TOTL]]&lt;&gt;""),TBL_CIPDRFRESI_LOANPOOL[[#This Row],[QUAL_MRA_UNITS_QUALIFIED]]/TBL_CIPDRFRESI_LOANPOOL[[#This Row],[QUAL_MRA_UNITS_TOTL]],"")</f>
        <v/>
      </c>
      <c r="AB165" s="137" t="str">
        <f>IF(TBL_CIPDRFRESI_LOANPOOL[[#This Row],[QUAL_METHOD]]='$DB.LOOKUP'!$AD$4,HYPERLINK("#QUAL_RENTROLL!TARGET_TOP","View/Edit"),"")</f>
        <v/>
      </c>
      <c r="AC165" s="136" t="str">
        <f>IF(AND(TBL_CIPDRFRESI_LOANPOOL[[#This Row],[QUAL_METHOD]]='$DB.LOOKUP'!$AD$5,TBL_CIPDRFRESI_LOANPOOL[[#This Row],[LOAN_ID]]&lt;&gt;""),COUNTIF(TBL_QUAL_INCOMELISTING_UNITS[INCOMELISTING_LOAN_ID_PROP_ADDR],TBL_CIPDRFRESI_LOANPOOL[[#This Row],[LOAN_ID_PROP_ADDR]]),"")</f>
        <v/>
      </c>
      <c r="AD16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5" s="111" t="str">
        <f>IF(AND(TBL_CIPDRFRESI_LOANPOOL[[#This Row],[QUAL_MIE_UNITS_TOTL]]&gt;0,TBL_CIPDRFRESI_LOANPOOL[[#This Row],[QUAL_MIE_UNITS_TOTL]]&lt;&gt;""),TBL_CIPDRFRESI_LOANPOOL[[#This Row],[QUAL_MIE_UNITS_QUALIFIED]]/TBL_CIPDRFRESI_LOANPOOL[[#This Row],[QUAL_MIE_UNITS_TOTL]],"")</f>
        <v/>
      </c>
      <c r="AF165" s="138" t="str">
        <f>IF(TBL_CIPDRFRESI_LOANPOOL[[#This Row],[QUAL_METHOD]]='$DB.LOOKUP'!$AD$5,HYPERLINK("#QUAL_INCOMELISTING!TARGET_TOP","View/Edit"),"")</f>
        <v/>
      </c>
      <c r="AG165" s="122"/>
      <c r="AH165" s="103"/>
      <c r="AI16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5" s="70" t="str">
        <f>IF(TBL_CIPDRFRESI_LOANPOOL[[#This Row],[LOAN_ID]] = "","",TBL_CIPDRFRESI_LOANPOOL[[#This Row],[LOAN_ID]]&amp;" ("&amp;IF(TBL_CIPDRFRESI_LOANPOOL[[#This Row],[PROP_ADDR_STREET]]="","Address Not Defined",TBL_CIPDRFRESI_LOANPOOL[[#This Row],[PROP_ADDR_STREET]])&amp;")")</f>
        <v/>
      </c>
      <c r="AL16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5" s="27" t="b">
        <f ca="1">IFERROR((IF(APP_CIP_DRFRESI_CERT_DATE&lt;&gt;"",APP_CIP_DRFRESI_CERT_DATE,TODAY())-TBL_CIPDRFRESI_LOANPOOL[[#This Row],[SETTLEMENT_DATE]])&lt;91,TRUE)</f>
        <v>1</v>
      </c>
      <c r="AN165" s="27" t="b">
        <f>COUNTIFS(TBL_CIPDRFRESI_LOANPOOL[LOAN_ID],TBL_CIPDRFRESI_LOANPOOL[[#This Row],[LOAN_ID]],TBL_CIPDRFRESI_LOANPOOL[QUAL_OO_INCOME_MFI_PCT],"&gt;1.15")=0</f>
        <v>1</v>
      </c>
      <c r="AO16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5" s="27" t="b">
        <f>COUNTIFS(TBL_CIPDRFRESI_LOANPOOL[LOAN_ID],TBL_CIPDRFRESI_LOANPOOL[[#This Row],[LOAN_ID]],TBL_CIPDRFRESI_LOANPOOL[QUAL_NIE_FFEIC_MFI_PCT],"&gt;1.15")=0</f>
        <v>1</v>
      </c>
      <c r="AR165" s="29">
        <f>IF(TBL_CIPDRFRESI_LOANPOOL[[#This Row],[MULTIPROP_REC_COUNT]]&lt;&gt;"",TBL_CIPDRFRESI_LOANPOOL[[#This Row],[LOAN_AMOUNT]]/TBL_CIPDRFRESI_LOANPOOL[[#This Row],[MULTIPROP_REC_COUNT]],TBL_CIPDRFRESI_LOANPOOL[[#This Row],[LOAN_AMOUNT]])</f>
        <v>0</v>
      </c>
      <c r="AS165" s="29" t="b">
        <f>TBL_CIPDRFRESI_LOANPOOL[[#This Row],[MULTIPROP_REC_COUNT]]&gt;1</f>
        <v>0</v>
      </c>
      <c r="AT165" s="36">
        <f>IF(TBL_CIPDRFRESI_LOANPOOL[[#This Row],[LOAN_ID]]&lt;&gt;"",COUNTIF(TBL_CIPDRFRESI_LOANPOOL[LOAN_ID],TBL_CIPDRFRESI_LOANPOOL[[#This Row],[LOAN_ID]]),1)</f>
        <v>1</v>
      </c>
      <c r="AU165" s="36">
        <f>IFERROR(MATCH(TBL_CIPDRFRESI_LOANPOOL[[#This Row],[QUAL_METHOD]],RANGE_LOOKUP_QUALMETHODS_CIP_RESIDRF,0),-1)</f>
        <v>-1</v>
      </c>
      <c r="AV16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6" spans="2:53" ht="26.25" customHeight="1" x14ac:dyDescent="0.25">
      <c r="B166" s="25" t="str">
        <f>IF(TBL_CIPDRFRESI_LOANPOOL[[#This Row],[RECORD_STARTED]],IF(TBL_CIPDRFRESI_LOANPOOL[[#This Row],[ERROR_COUNT]]&gt;0,-1,IF(TBL_CIPDRFRESI_LOANPOOL[[#This Row],[REQ_FIELDS_POPULATED]],1,0)),"")</f>
        <v/>
      </c>
      <c r="C166" s="36">
        <f>ROW()-ROW(TBL_CIPDRFRESI_LOANPOOL[[#Headers],[ROW_ID]])</f>
        <v>150</v>
      </c>
      <c r="D166" s="55"/>
      <c r="E166" s="56"/>
      <c r="F166" s="57"/>
      <c r="G166" s="58"/>
      <c r="H166" s="120"/>
      <c r="I166" s="116"/>
      <c r="J166" s="55"/>
      <c r="K166" s="61"/>
      <c r="L166" s="62"/>
      <c r="M166" s="124"/>
      <c r="N166" s="122"/>
      <c r="O166" s="127" t="str">
        <f>IF(TBL_CIPDRFRESI_LOANPOOL[[#This Row],[HUD_MFI]]&lt;&gt;"",TBL_CIPDRFRESI_LOANPOOL[[#This Row],[HUD_MFI]]*1.15,"")</f>
        <v/>
      </c>
      <c r="P166" s="126"/>
      <c r="Q166" s="105"/>
      <c r="R166" s="107"/>
      <c r="S166" s="108" t="str">
        <f>IF(TBL_CIPDRFRESI_LOANPOOL[[#This Row],[MBS_FLAG]]="Yes",SUMIF(TBL_CIPDRFRESI_LOANPOOL[MBS_POOL_ID],TBL_CIPDRFRESI_LOANPOOL[[#This Row],[MBS_POOL_ID]],TBL_CIPDRFRESI_LOANPOOL[LOAN_AMOUNT_ADDR_PORTION]),"")</f>
        <v/>
      </c>
      <c r="T16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6" s="131"/>
      <c r="V166" s="122"/>
      <c r="W166" s="135" t="str">
        <f>IF(AND(TBL_CIPDRFRESI_LOANPOOL[[#This Row],[QUAL_METHOD]]='$DB.LOOKUP'!$AD$3,TBL_CIPDRFRESI_LOANPOOL[[#This Row],[QUAL_OO_ANNUAL_INCOME]]&lt;&gt;"",TBL_CIPDRFRESI_LOANPOOL[[#This Row],[HUD_MFI]]&lt;&gt;""),TBL_CIPDRFRESI_LOANPOOL[[#This Row],[QUAL_OO_ANNUAL_INCOME]]/TBL_CIPDRFRESI_LOANPOOL[[#This Row],[HUD_MFI]],"")</f>
        <v/>
      </c>
      <c r="X166" s="133" t="str">
        <f>IF(AND(TBL_CIPDRFRESI_LOANPOOL[[#This Row],[QUAL_METHOD]]='$DB.LOOKUP'!$AD$4,TBL_CIPDRFRESI_LOANPOOL[[#This Row],[HUD_MFI_115]]&lt;&gt;""),TBL_CIPDRFRESI_LOANPOOL[[#This Row],[HUD_MFI_115]] / 12 * 0.3,"")</f>
        <v/>
      </c>
      <c r="Y166" s="112" t="str">
        <f>IF(AND(TBL_CIPDRFRESI_LOANPOOL[[#This Row],[QUAL_METHOD]]='$DB.LOOKUP'!$AD$4,TBL_CIPDRFRESI_LOANPOOL[[#This Row],[LOAN_ID]]&lt;&gt;""),COUNTIF(TBL_QUAL_RENTROLL_UNITS[RENTROLL_LOAN_ID_PROP_ADDR],TBL_CIPDRFRESI_LOANPOOL[[#This Row],[LOAN_ID_PROP_ADDR]]),"")</f>
        <v/>
      </c>
      <c r="Z166" s="113" t="str">
        <f>IF(AND(TBL_CIPDRFRESI_LOANPOOL[[#This Row],[LOAN_ID]]&lt;&gt;"",TBL_CIPDRFRESI_LOANPOOL[[#This Row],[QUAL_METHOD]]='$DB.LOOKUP'!$AD$4),COUNTIFS(TBL_QUAL_RENTROLL_UNITS[RENTROLL_LOAN_ID_PROP_ADDR],TBL_CIPDRFRESI_LOANPOOL[[#This Row],[LOAN_ID_PROP_ADDR]],TBL_QUAL_RENTROLL_UNITS[RENTROLL_QUALUNIT_FLAG],"Yes"),"")</f>
        <v/>
      </c>
      <c r="AA166" s="111" t="str">
        <f>IF(AND(TBL_CIPDRFRESI_LOANPOOL[[#This Row],[QUAL_MRA_UNITS_TOTL]]&gt;0,TBL_CIPDRFRESI_LOANPOOL[[#This Row],[QUAL_MRA_UNITS_TOTL]]&lt;&gt;""),TBL_CIPDRFRESI_LOANPOOL[[#This Row],[QUAL_MRA_UNITS_QUALIFIED]]/TBL_CIPDRFRESI_LOANPOOL[[#This Row],[QUAL_MRA_UNITS_TOTL]],"")</f>
        <v/>
      </c>
      <c r="AB166" s="137" t="str">
        <f>IF(TBL_CIPDRFRESI_LOANPOOL[[#This Row],[QUAL_METHOD]]='$DB.LOOKUP'!$AD$4,HYPERLINK("#QUAL_RENTROLL!TARGET_TOP","View/Edit"),"")</f>
        <v/>
      </c>
      <c r="AC166" s="136" t="str">
        <f>IF(AND(TBL_CIPDRFRESI_LOANPOOL[[#This Row],[QUAL_METHOD]]='$DB.LOOKUP'!$AD$5,TBL_CIPDRFRESI_LOANPOOL[[#This Row],[LOAN_ID]]&lt;&gt;""),COUNTIF(TBL_QUAL_INCOMELISTING_UNITS[INCOMELISTING_LOAN_ID_PROP_ADDR],TBL_CIPDRFRESI_LOANPOOL[[#This Row],[LOAN_ID_PROP_ADDR]]),"")</f>
        <v/>
      </c>
      <c r="AD16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6" s="111" t="str">
        <f>IF(AND(TBL_CIPDRFRESI_LOANPOOL[[#This Row],[QUAL_MIE_UNITS_TOTL]]&gt;0,TBL_CIPDRFRESI_LOANPOOL[[#This Row],[QUAL_MIE_UNITS_TOTL]]&lt;&gt;""),TBL_CIPDRFRESI_LOANPOOL[[#This Row],[QUAL_MIE_UNITS_QUALIFIED]]/TBL_CIPDRFRESI_LOANPOOL[[#This Row],[QUAL_MIE_UNITS_TOTL]],"")</f>
        <v/>
      </c>
      <c r="AF166" s="138" t="str">
        <f>IF(TBL_CIPDRFRESI_LOANPOOL[[#This Row],[QUAL_METHOD]]='$DB.LOOKUP'!$AD$5,HYPERLINK("#QUAL_INCOMELISTING!TARGET_TOP","View/Edit"),"")</f>
        <v/>
      </c>
      <c r="AG166" s="122"/>
      <c r="AH166" s="103"/>
      <c r="AI16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6" s="70" t="str">
        <f>IF(TBL_CIPDRFRESI_LOANPOOL[[#This Row],[LOAN_ID]] = "","",TBL_CIPDRFRESI_LOANPOOL[[#This Row],[LOAN_ID]]&amp;" ("&amp;IF(TBL_CIPDRFRESI_LOANPOOL[[#This Row],[PROP_ADDR_STREET]]="","Address Not Defined",TBL_CIPDRFRESI_LOANPOOL[[#This Row],[PROP_ADDR_STREET]])&amp;")")</f>
        <v/>
      </c>
      <c r="AL16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6" s="27" t="b">
        <f ca="1">IFERROR((IF(APP_CIP_DRFRESI_CERT_DATE&lt;&gt;"",APP_CIP_DRFRESI_CERT_DATE,TODAY())-TBL_CIPDRFRESI_LOANPOOL[[#This Row],[SETTLEMENT_DATE]])&lt;91,TRUE)</f>
        <v>1</v>
      </c>
      <c r="AN166" s="27" t="b">
        <f>COUNTIFS(TBL_CIPDRFRESI_LOANPOOL[LOAN_ID],TBL_CIPDRFRESI_LOANPOOL[[#This Row],[LOAN_ID]],TBL_CIPDRFRESI_LOANPOOL[QUAL_OO_INCOME_MFI_PCT],"&gt;1.15")=0</f>
        <v>1</v>
      </c>
      <c r="AO16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6" s="27" t="b">
        <f>COUNTIFS(TBL_CIPDRFRESI_LOANPOOL[LOAN_ID],TBL_CIPDRFRESI_LOANPOOL[[#This Row],[LOAN_ID]],TBL_CIPDRFRESI_LOANPOOL[QUAL_NIE_FFEIC_MFI_PCT],"&gt;1.15")=0</f>
        <v>1</v>
      </c>
      <c r="AR166" s="29">
        <f>IF(TBL_CIPDRFRESI_LOANPOOL[[#This Row],[MULTIPROP_REC_COUNT]]&lt;&gt;"",TBL_CIPDRFRESI_LOANPOOL[[#This Row],[LOAN_AMOUNT]]/TBL_CIPDRFRESI_LOANPOOL[[#This Row],[MULTIPROP_REC_COUNT]],TBL_CIPDRFRESI_LOANPOOL[[#This Row],[LOAN_AMOUNT]])</f>
        <v>0</v>
      </c>
      <c r="AS166" s="29" t="b">
        <f>TBL_CIPDRFRESI_LOANPOOL[[#This Row],[MULTIPROP_REC_COUNT]]&gt;1</f>
        <v>0</v>
      </c>
      <c r="AT166" s="36">
        <f>IF(TBL_CIPDRFRESI_LOANPOOL[[#This Row],[LOAN_ID]]&lt;&gt;"",COUNTIF(TBL_CIPDRFRESI_LOANPOOL[LOAN_ID],TBL_CIPDRFRESI_LOANPOOL[[#This Row],[LOAN_ID]]),1)</f>
        <v>1</v>
      </c>
      <c r="AU166" s="36">
        <f>IFERROR(MATCH(TBL_CIPDRFRESI_LOANPOOL[[#This Row],[QUAL_METHOD]],RANGE_LOOKUP_QUALMETHODS_CIP_RESIDRF,0),-1)</f>
        <v>-1</v>
      </c>
      <c r="AV16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7" spans="2:53" ht="26.25" customHeight="1" x14ac:dyDescent="0.25">
      <c r="B167" s="25" t="str">
        <f>IF(TBL_CIPDRFRESI_LOANPOOL[[#This Row],[RECORD_STARTED]],IF(TBL_CIPDRFRESI_LOANPOOL[[#This Row],[ERROR_COUNT]]&gt;0,-1,IF(TBL_CIPDRFRESI_LOANPOOL[[#This Row],[REQ_FIELDS_POPULATED]],1,0)),"")</f>
        <v/>
      </c>
      <c r="C167" s="36">
        <f>ROW()-ROW(TBL_CIPDRFRESI_LOANPOOL[[#Headers],[ROW_ID]])</f>
        <v>151</v>
      </c>
      <c r="D167" s="55"/>
      <c r="E167" s="56"/>
      <c r="F167" s="57"/>
      <c r="G167" s="58"/>
      <c r="H167" s="120"/>
      <c r="I167" s="116"/>
      <c r="J167" s="55"/>
      <c r="K167" s="61"/>
      <c r="L167" s="62"/>
      <c r="M167" s="124"/>
      <c r="N167" s="122"/>
      <c r="O167" s="127" t="str">
        <f>IF(TBL_CIPDRFRESI_LOANPOOL[[#This Row],[HUD_MFI]]&lt;&gt;"",TBL_CIPDRFRESI_LOANPOOL[[#This Row],[HUD_MFI]]*1.15,"")</f>
        <v/>
      </c>
      <c r="P167" s="126"/>
      <c r="Q167" s="105"/>
      <c r="R167" s="107"/>
      <c r="S167" s="108" t="str">
        <f>IF(TBL_CIPDRFRESI_LOANPOOL[[#This Row],[MBS_FLAG]]="Yes",SUMIF(TBL_CIPDRFRESI_LOANPOOL[MBS_POOL_ID],TBL_CIPDRFRESI_LOANPOOL[[#This Row],[MBS_POOL_ID]],TBL_CIPDRFRESI_LOANPOOL[LOAN_AMOUNT_ADDR_PORTION]),"")</f>
        <v/>
      </c>
      <c r="T16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7" s="131"/>
      <c r="V167" s="122"/>
      <c r="W167" s="135" t="str">
        <f>IF(AND(TBL_CIPDRFRESI_LOANPOOL[[#This Row],[QUAL_METHOD]]='$DB.LOOKUP'!$AD$3,TBL_CIPDRFRESI_LOANPOOL[[#This Row],[QUAL_OO_ANNUAL_INCOME]]&lt;&gt;"",TBL_CIPDRFRESI_LOANPOOL[[#This Row],[HUD_MFI]]&lt;&gt;""),TBL_CIPDRFRESI_LOANPOOL[[#This Row],[QUAL_OO_ANNUAL_INCOME]]/TBL_CIPDRFRESI_LOANPOOL[[#This Row],[HUD_MFI]],"")</f>
        <v/>
      </c>
      <c r="X167" s="133" t="str">
        <f>IF(AND(TBL_CIPDRFRESI_LOANPOOL[[#This Row],[QUAL_METHOD]]='$DB.LOOKUP'!$AD$4,TBL_CIPDRFRESI_LOANPOOL[[#This Row],[HUD_MFI_115]]&lt;&gt;""),TBL_CIPDRFRESI_LOANPOOL[[#This Row],[HUD_MFI_115]] / 12 * 0.3,"")</f>
        <v/>
      </c>
      <c r="Y167" s="112" t="str">
        <f>IF(AND(TBL_CIPDRFRESI_LOANPOOL[[#This Row],[QUAL_METHOD]]='$DB.LOOKUP'!$AD$4,TBL_CIPDRFRESI_LOANPOOL[[#This Row],[LOAN_ID]]&lt;&gt;""),COUNTIF(TBL_QUAL_RENTROLL_UNITS[RENTROLL_LOAN_ID_PROP_ADDR],TBL_CIPDRFRESI_LOANPOOL[[#This Row],[LOAN_ID_PROP_ADDR]]),"")</f>
        <v/>
      </c>
      <c r="Z167" s="113" t="str">
        <f>IF(AND(TBL_CIPDRFRESI_LOANPOOL[[#This Row],[LOAN_ID]]&lt;&gt;"",TBL_CIPDRFRESI_LOANPOOL[[#This Row],[QUAL_METHOD]]='$DB.LOOKUP'!$AD$4),COUNTIFS(TBL_QUAL_RENTROLL_UNITS[RENTROLL_LOAN_ID_PROP_ADDR],TBL_CIPDRFRESI_LOANPOOL[[#This Row],[LOAN_ID_PROP_ADDR]],TBL_QUAL_RENTROLL_UNITS[RENTROLL_QUALUNIT_FLAG],"Yes"),"")</f>
        <v/>
      </c>
      <c r="AA167" s="111" t="str">
        <f>IF(AND(TBL_CIPDRFRESI_LOANPOOL[[#This Row],[QUAL_MRA_UNITS_TOTL]]&gt;0,TBL_CIPDRFRESI_LOANPOOL[[#This Row],[QUAL_MRA_UNITS_TOTL]]&lt;&gt;""),TBL_CIPDRFRESI_LOANPOOL[[#This Row],[QUAL_MRA_UNITS_QUALIFIED]]/TBL_CIPDRFRESI_LOANPOOL[[#This Row],[QUAL_MRA_UNITS_TOTL]],"")</f>
        <v/>
      </c>
      <c r="AB167" s="137" t="str">
        <f>IF(TBL_CIPDRFRESI_LOANPOOL[[#This Row],[QUAL_METHOD]]='$DB.LOOKUP'!$AD$4,HYPERLINK("#QUAL_RENTROLL!TARGET_TOP","View/Edit"),"")</f>
        <v/>
      </c>
      <c r="AC167" s="136" t="str">
        <f>IF(AND(TBL_CIPDRFRESI_LOANPOOL[[#This Row],[QUAL_METHOD]]='$DB.LOOKUP'!$AD$5,TBL_CIPDRFRESI_LOANPOOL[[#This Row],[LOAN_ID]]&lt;&gt;""),COUNTIF(TBL_QUAL_INCOMELISTING_UNITS[INCOMELISTING_LOAN_ID_PROP_ADDR],TBL_CIPDRFRESI_LOANPOOL[[#This Row],[LOAN_ID_PROP_ADDR]]),"")</f>
        <v/>
      </c>
      <c r="AD16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7" s="111" t="str">
        <f>IF(AND(TBL_CIPDRFRESI_LOANPOOL[[#This Row],[QUAL_MIE_UNITS_TOTL]]&gt;0,TBL_CIPDRFRESI_LOANPOOL[[#This Row],[QUAL_MIE_UNITS_TOTL]]&lt;&gt;""),TBL_CIPDRFRESI_LOANPOOL[[#This Row],[QUAL_MIE_UNITS_QUALIFIED]]/TBL_CIPDRFRESI_LOANPOOL[[#This Row],[QUAL_MIE_UNITS_TOTL]],"")</f>
        <v/>
      </c>
      <c r="AF167" s="138" t="str">
        <f>IF(TBL_CIPDRFRESI_LOANPOOL[[#This Row],[QUAL_METHOD]]='$DB.LOOKUP'!$AD$5,HYPERLINK("#QUAL_INCOMELISTING!TARGET_TOP","View/Edit"),"")</f>
        <v/>
      </c>
      <c r="AG167" s="122"/>
      <c r="AH167" s="103"/>
      <c r="AI16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7" s="70" t="str">
        <f>IF(TBL_CIPDRFRESI_LOANPOOL[[#This Row],[LOAN_ID]] = "","",TBL_CIPDRFRESI_LOANPOOL[[#This Row],[LOAN_ID]]&amp;" ("&amp;IF(TBL_CIPDRFRESI_LOANPOOL[[#This Row],[PROP_ADDR_STREET]]="","Address Not Defined",TBL_CIPDRFRESI_LOANPOOL[[#This Row],[PROP_ADDR_STREET]])&amp;")")</f>
        <v/>
      </c>
      <c r="AL16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7" s="27" t="b">
        <f ca="1">IFERROR((IF(APP_CIP_DRFRESI_CERT_DATE&lt;&gt;"",APP_CIP_DRFRESI_CERT_DATE,TODAY())-TBL_CIPDRFRESI_LOANPOOL[[#This Row],[SETTLEMENT_DATE]])&lt;91,TRUE)</f>
        <v>1</v>
      </c>
      <c r="AN167" s="27" t="b">
        <f>COUNTIFS(TBL_CIPDRFRESI_LOANPOOL[LOAN_ID],TBL_CIPDRFRESI_LOANPOOL[[#This Row],[LOAN_ID]],TBL_CIPDRFRESI_LOANPOOL[QUAL_OO_INCOME_MFI_PCT],"&gt;1.15")=0</f>
        <v>1</v>
      </c>
      <c r="AO16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7" s="27" t="b">
        <f>COUNTIFS(TBL_CIPDRFRESI_LOANPOOL[LOAN_ID],TBL_CIPDRFRESI_LOANPOOL[[#This Row],[LOAN_ID]],TBL_CIPDRFRESI_LOANPOOL[QUAL_NIE_FFEIC_MFI_PCT],"&gt;1.15")=0</f>
        <v>1</v>
      </c>
      <c r="AR167" s="29">
        <f>IF(TBL_CIPDRFRESI_LOANPOOL[[#This Row],[MULTIPROP_REC_COUNT]]&lt;&gt;"",TBL_CIPDRFRESI_LOANPOOL[[#This Row],[LOAN_AMOUNT]]/TBL_CIPDRFRESI_LOANPOOL[[#This Row],[MULTIPROP_REC_COUNT]],TBL_CIPDRFRESI_LOANPOOL[[#This Row],[LOAN_AMOUNT]])</f>
        <v>0</v>
      </c>
      <c r="AS167" s="29" t="b">
        <f>TBL_CIPDRFRESI_LOANPOOL[[#This Row],[MULTIPROP_REC_COUNT]]&gt;1</f>
        <v>0</v>
      </c>
      <c r="AT167" s="36">
        <f>IF(TBL_CIPDRFRESI_LOANPOOL[[#This Row],[LOAN_ID]]&lt;&gt;"",COUNTIF(TBL_CIPDRFRESI_LOANPOOL[LOAN_ID],TBL_CIPDRFRESI_LOANPOOL[[#This Row],[LOAN_ID]]),1)</f>
        <v>1</v>
      </c>
      <c r="AU167" s="36">
        <f>IFERROR(MATCH(TBL_CIPDRFRESI_LOANPOOL[[#This Row],[QUAL_METHOD]],RANGE_LOOKUP_QUALMETHODS_CIP_RESIDRF,0),-1)</f>
        <v>-1</v>
      </c>
      <c r="AV16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8" spans="2:53" ht="26.25" customHeight="1" x14ac:dyDescent="0.25">
      <c r="B168" s="25" t="str">
        <f>IF(TBL_CIPDRFRESI_LOANPOOL[[#This Row],[RECORD_STARTED]],IF(TBL_CIPDRFRESI_LOANPOOL[[#This Row],[ERROR_COUNT]]&gt;0,-1,IF(TBL_CIPDRFRESI_LOANPOOL[[#This Row],[REQ_FIELDS_POPULATED]],1,0)),"")</f>
        <v/>
      </c>
      <c r="C168" s="36">
        <f>ROW()-ROW(TBL_CIPDRFRESI_LOANPOOL[[#Headers],[ROW_ID]])</f>
        <v>152</v>
      </c>
      <c r="D168" s="55"/>
      <c r="E168" s="56"/>
      <c r="F168" s="57"/>
      <c r="G168" s="58"/>
      <c r="H168" s="120"/>
      <c r="I168" s="116"/>
      <c r="J168" s="55"/>
      <c r="K168" s="61"/>
      <c r="L168" s="62"/>
      <c r="M168" s="124"/>
      <c r="N168" s="122"/>
      <c r="O168" s="127" t="str">
        <f>IF(TBL_CIPDRFRESI_LOANPOOL[[#This Row],[HUD_MFI]]&lt;&gt;"",TBL_CIPDRFRESI_LOANPOOL[[#This Row],[HUD_MFI]]*1.15,"")</f>
        <v/>
      </c>
      <c r="P168" s="126"/>
      <c r="Q168" s="105"/>
      <c r="R168" s="107"/>
      <c r="S168" s="108" t="str">
        <f>IF(TBL_CIPDRFRESI_LOANPOOL[[#This Row],[MBS_FLAG]]="Yes",SUMIF(TBL_CIPDRFRESI_LOANPOOL[MBS_POOL_ID],TBL_CIPDRFRESI_LOANPOOL[[#This Row],[MBS_POOL_ID]],TBL_CIPDRFRESI_LOANPOOL[LOAN_AMOUNT_ADDR_PORTION]),"")</f>
        <v/>
      </c>
      <c r="T16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8" s="131"/>
      <c r="V168" s="122"/>
      <c r="W168" s="135" t="str">
        <f>IF(AND(TBL_CIPDRFRESI_LOANPOOL[[#This Row],[QUAL_METHOD]]='$DB.LOOKUP'!$AD$3,TBL_CIPDRFRESI_LOANPOOL[[#This Row],[QUAL_OO_ANNUAL_INCOME]]&lt;&gt;"",TBL_CIPDRFRESI_LOANPOOL[[#This Row],[HUD_MFI]]&lt;&gt;""),TBL_CIPDRFRESI_LOANPOOL[[#This Row],[QUAL_OO_ANNUAL_INCOME]]/TBL_CIPDRFRESI_LOANPOOL[[#This Row],[HUD_MFI]],"")</f>
        <v/>
      </c>
      <c r="X168" s="133" t="str">
        <f>IF(AND(TBL_CIPDRFRESI_LOANPOOL[[#This Row],[QUAL_METHOD]]='$DB.LOOKUP'!$AD$4,TBL_CIPDRFRESI_LOANPOOL[[#This Row],[HUD_MFI_115]]&lt;&gt;""),TBL_CIPDRFRESI_LOANPOOL[[#This Row],[HUD_MFI_115]] / 12 * 0.3,"")</f>
        <v/>
      </c>
      <c r="Y168" s="112" t="str">
        <f>IF(AND(TBL_CIPDRFRESI_LOANPOOL[[#This Row],[QUAL_METHOD]]='$DB.LOOKUP'!$AD$4,TBL_CIPDRFRESI_LOANPOOL[[#This Row],[LOAN_ID]]&lt;&gt;""),COUNTIF(TBL_QUAL_RENTROLL_UNITS[RENTROLL_LOAN_ID_PROP_ADDR],TBL_CIPDRFRESI_LOANPOOL[[#This Row],[LOAN_ID_PROP_ADDR]]),"")</f>
        <v/>
      </c>
      <c r="Z168" s="113" t="str">
        <f>IF(AND(TBL_CIPDRFRESI_LOANPOOL[[#This Row],[LOAN_ID]]&lt;&gt;"",TBL_CIPDRFRESI_LOANPOOL[[#This Row],[QUAL_METHOD]]='$DB.LOOKUP'!$AD$4),COUNTIFS(TBL_QUAL_RENTROLL_UNITS[RENTROLL_LOAN_ID_PROP_ADDR],TBL_CIPDRFRESI_LOANPOOL[[#This Row],[LOAN_ID_PROP_ADDR]],TBL_QUAL_RENTROLL_UNITS[RENTROLL_QUALUNIT_FLAG],"Yes"),"")</f>
        <v/>
      </c>
      <c r="AA168" s="111" t="str">
        <f>IF(AND(TBL_CIPDRFRESI_LOANPOOL[[#This Row],[QUAL_MRA_UNITS_TOTL]]&gt;0,TBL_CIPDRFRESI_LOANPOOL[[#This Row],[QUAL_MRA_UNITS_TOTL]]&lt;&gt;""),TBL_CIPDRFRESI_LOANPOOL[[#This Row],[QUAL_MRA_UNITS_QUALIFIED]]/TBL_CIPDRFRESI_LOANPOOL[[#This Row],[QUAL_MRA_UNITS_TOTL]],"")</f>
        <v/>
      </c>
      <c r="AB168" s="137" t="str">
        <f>IF(TBL_CIPDRFRESI_LOANPOOL[[#This Row],[QUAL_METHOD]]='$DB.LOOKUP'!$AD$4,HYPERLINK("#QUAL_RENTROLL!TARGET_TOP","View/Edit"),"")</f>
        <v/>
      </c>
      <c r="AC168" s="136" t="str">
        <f>IF(AND(TBL_CIPDRFRESI_LOANPOOL[[#This Row],[QUAL_METHOD]]='$DB.LOOKUP'!$AD$5,TBL_CIPDRFRESI_LOANPOOL[[#This Row],[LOAN_ID]]&lt;&gt;""),COUNTIF(TBL_QUAL_INCOMELISTING_UNITS[INCOMELISTING_LOAN_ID_PROP_ADDR],TBL_CIPDRFRESI_LOANPOOL[[#This Row],[LOAN_ID_PROP_ADDR]]),"")</f>
        <v/>
      </c>
      <c r="AD16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8" s="111" t="str">
        <f>IF(AND(TBL_CIPDRFRESI_LOANPOOL[[#This Row],[QUAL_MIE_UNITS_TOTL]]&gt;0,TBL_CIPDRFRESI_LOANPOOL[[#This Row],[QUAL_MIE_UNITS_TOTL]]&lt;&gt;""),TBL_CIPDRFRESI_LOANPOOL[[#This Row],[QUAL_MIE_UNITS_QUALIFIED]]/TBL_CIPDRFRESI_LOANPOOL[[#This Row],[QUAL_MIE_UNITS_TOTL]],"")</f>
        <v/>
      </c>
      <c r="AF168" s="138" t="str">
        <f>IF(TBL_CIPDRFRESI_LOANPOOL[[#This Row],[QUAL_METHOD]]='$DB.LOOKUP'!$AD$5,HYPERLINK("#QUAL_INCOMELISTING!TARGET_TOP","View/Edit"),"")</f>
        <v/>
      </c>
      <c r="AG168" s="122"/>
      <c r="AH168" s="103"/>
      <c r="AI16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8" s="70" t="str">
        <f>IF(TBL_CIPDRFRESI_LOANPOOL[[#This Row],[LOAN_ID]] = "","",TBL_CIPDRFRESI_LOANPOOL[[#This Row],[LOAN_ID]]&amp;" ("&amp;IF(TBL_CIPDRFRESI_LOANPOOL[[#This Row],[PROP_ADDR_STREET]]="","Address Not Defined",TBL_CIPDRFRESI_LOANPOOL[[#This Row],[PROP_ADDR_STREET]])&amp;")")</f>
        <v/>
      </c>
      <c r="AL16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8" s="27" t="b">
        <f ca="1">IFERROR((IF(APP_CIP_DRFRESI_CERT_DATE&lt;&gt;"",APP_CIP_DRFRESI_CERT_DATE,TODAY())-TBL_CIPDRFRESI_LOANPOOL[[#This Row],[SETTLEMENT_DATE]])&lt;91,TRUE)</f>
        <v>1</v>
      </c>
      <c r="AN168" s="27" t="b">
        <f>COUNTIFS(TBL_CIPDRFRESI_LOANPOOL[LOAN_ID],TBL_CIPDRFRESI_LOANPOOL[[#This Row],[LOAN_ID]],TBL_CIPDRFRESI_LOANPOOL[QUAL_OO_INCOME_MFI_PCT],"&gt;1.15")=0</f>
        <v>1</v>
      </c>
      <c r="AO16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8" s="27" t="b">
        <f>COUNTIFS(TBL_CIPDRFRESI_LOANPOOL[LOAN_ID],TBL_CIPDRFRESI_LOANPOOL[[#This Row],[LOAN_ID]],TBL_CIPDRFRESI_LOANPOOL[QUAL_NIE_FFEIC_MFI_PCT],"&gt;1.15")=0</f>
        <v>1</v>
      </c>
      <c r="AR168" s="29">
        <f>IF(TBL_CIPDRFRESI_LOANPOOL[[#This Row],[MULTIPROP_REC_COUNT]]&lt;&gt;"",TBL_CIPDRFRESI_LOANPOOL[[#This Row],[LOAN_AMOUNT]]/TBL_CIPDRFRESI_LOANPOOL[[#This Row],[MULTIPROP_REC_COUNT]],TBL_CIPDRFRESI_LOANPOOL[[#This Row],[LOAN_AMOUNT]])</f>
        <v>0</v>
      </c>
      <c r="AS168" s="29" t="b">
        <f>TBL_CIPDRFRESI_LOANPOOL[[#This Row],[MULTIPROP_REC_COUNT]]&gt;1</f>
        <v>0</v>
      </c>
      <c r="AT168" s="36">
        <f>IF(TBL_CIPDRFRESI_LOANPOOL[[#This Row],[LOAN_ID]]&lt;&gt;"",COUNTIF(TBL_CIPDRFRESI_LOANPOOL[LOAN_ID],TBL_CIPDRFRESI_LOANPOOL[[#This Row],[LOAN_ID]]),1)</f>
        <v>1</v>
      </c>
      <c r="AU168" s="36">
        <f>IFERROR(MATCH(TBL_CIPDRFRESI_LOANPOOL[[#This Row],[QUAL_METHOD]],RANGE_LOOKUP_QUALMETHODS_CIP_RESIDRF,0),-1)</f>
        <v>-1</v>
      </c>
      <c r="AV16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9" spans="2:53" ht="26.25" customHeight="1" x14ac:dyDescent="0.25">
      <c r="B169" s="25" t="str">
        <f>IF(TBL_CIPDRFRESI_LOANPOOL[[#This Row],[RECORD_STARTED]],IF(TBL_CIPDRFRESI_LOANPOOL[[#This Row],[ERROR_COUNT]]&gt;0,-1,IF(TBL_CIPDRFRESI_LOANPOOL[[#This Row],[REQ_FIELDS_POPULATED]],1,0)),"")</f>
        <v/>
      </c>
      <c r="C169" s="36">
        <f>ROW()-ROW(TBL_CIPDRFRESI_LOANPOOL[[#Headers],[ROW_ID]])</f>
        <v>153</v>
      </c>
      <c r="D169" s="55"/>
      <c r="E169" s="56"/>
      <c r="F169" s="57"/>
      <c r="G169" s="58"/>
      <c r="H169" s="120"/>
      <c r="I169" s="116"/>
      <c r="J169" s="55"/>
      <c r="K169" s="61"/>
      <c r="L169" s="62"/>
      <c r="M169" s="124"/>
      <c r="N169" s="122"/>
      <c r="O169" s="127" t="str">
        <f>IF(TBL_CIPDRFRESI_LOANPOOL[[#This Row],[HUD_MFI]]&lt;&gt;"",TBL_CIPDRFRESI_LOANPOOL[[#This Row],[HUD_MFI]]*1.15,"")</f>
        <v/>
      </c>
      <c r="P169" s="126"/>
      <c r="Q169" s="105"/>
      <c r="R169" s="107"/>
      <c r="S169" s="108" t="str">
        <f>IF(TBL_CIPDRFRESI_LOANPOOL[[#This Row],[MBS_FLAG]]="Yes",SUMIF(TBL_CIPDRFRESI_LOANPOOL[MBS_POOL_ID],TBL_CIPDRFRESI_LOANPOOL[[#This Row],[MBS_POOL_ID]],TBL_CIPDRFRESI_LOANPOOL[LOAN_AMOUNT_ADDR_PORTION]),"")</f>
        <v/>
      </c>
      <c r="T16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9" s="131"/>
      <c r="V169" s="122"/>
      <c r="W169" s="135" t="str">
        <f>IF(AND(TBL_CIPDRFRESI_LOANPOOL[[#This Row],[QUAL_METHOD]]='$DB.LOOKUP'!$AD$3,TBL_CIPDRFRESI_LOANPOOL[[#This Row],[QUAL_OO_ANNUAL_INCOME]]&lt;&gt;"",TBL_CIPDRFRESI_LOANPOOL[[#This Row],[HUD_MFI]]&lt;&gt;""),TBL_CIPDRFRESI_LOANPOOL[[#This Row],[QUAL_OO_ANNUAL_INCOME]]/TBL_CIPDRFRESI_LOANPOOL[[#This Row],[HUD_MFI]],"")</f>
        <v/>
      </c>
      <c r="X169" s="133" t="str">
        <f>IF(AND(TBL_CIPDRFRESI_LOANPOOL[[#This Row],[QUAL_METHOD]]='$DB.LOOKUP'!$AD$4,TBL_CIPDRFRESI_LOANPOOL[[#This Row],[HUD_MFI_115]]&lt;&gt;""),TBL_CIPDRFRESI_LOANPOOL[[#This Row],[HUD_MFI_115]] / 12 * 0.3,"")</f>
        <v/>
      </c>
      <c r="Y169" s="112" t="str">
        <f>IF(AND(TBL_CIPDRFRESI_LOANPOOL[[#This Row],[QUAL_METHOD]]='$DB.LOOKUP'!$AD$4,TBL_CIPDRFRESI_LOANPOOL[[#This Row],[LOAN_ID]]&lt;&gt;""),COUNTIF(TBL_QUAL_RENTROLL_UNITS[RENTROLL_LOAN_ID_PROP_ADDR],TBL_CIPDRFRESI_LOANPOOL[[#This Row],[LOAN_ID_PROP_ADDR]]),"")</f>
        <v/>
      </c>
      <c r="Z169" s="113" t="str">
        <f>IF(AND(TBL_CIPDRFRESI_LOANPOOL[[#This Row],[LOAN_ID]]&lt;&gt;"",TBL_CIPDRFRESI_LOANPOOL[[#This Row],[QUAL_METHOD]]='$DB.LOOKUP'!$AD$4),COUNTIFS(TBL_QUAL_RENTROLL_UNITS[RENTROLL_LOAN_ID_PROP_ADDR],TBL_CIPDRFRESI_LOANPOOL[[#This Row],[LOAN_ID_PROP_ADDR]],TBL_QUAL_RENTROLL_UNITS[RENTROLL_QUALUNIT_FLAG],"Yes"),"")</f>
        <v/>
      </c>
      <c r="AA169" s="111" t="str">
        <f>IF(AND(TBL_CIPDRFRESI_LOANPOOL[[#This Row],[QUAL_MRA_UNITS_TOTL]]&gt;0,TBL_CIPDRFRESI_LOANPOOL[[#This Row],[QUAL_MRA_UNITS_TOTL]]&lt;&gt;""),TBL_CIPDRFRESI_LOANPOOL[[#This Row],[QUAL_MRA_UNITS_QUALIFIED]]/TBL_CIPDRFRESI_LOANPOOL[[#This Row],[QUAL_MRA_UNITS_TOTL]],"")</f>
        <v/>
      </c>
      <c r="AB169" s="137" t="str">
        <f>IF(TBL_CIPDRFRESI_LOANPOOL[[#This Row],[QUAL_METHOD]]='$DB.LOOKUP'!$AD$4,HYPERLINK("#QUAL_RENTROLL!TARGET_TOP","View/Edit"),"")</f>
        <v/>
      </c>
      <c r="AC169" s="136" t="str">
        <f>IF(AND(TBL_CIPDRFRESI_LOANPOOL[[#This Row],[QUAL_METHOD]]='$DB.LOOKUP'!$AD$5,TBL_CIPDRFRESI_LOANPOOL[[#This Row],[LOAN_ID]]&lt;&gt;""),COUNTIF(TBL_QUAL_INCOMELISTING_UNITS[INCOMELISTING_LOAN_ID_PROP_ADDR],TBL_CIPDRFRESI_LOANPOOL[[#This Row],[LOAN_ID_PROP_ADDR]]),"")</f>
        <v/>
      </c>
      <c r="AD16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9" s="111" t="str">
        <f>IF(AND(TBL_CIPDRFRESI_LOANPOOL[[#This Row],[QUAL_MIE_UNITS_TOTL]]&gt;0,TBL_CIPDRFRESI_LOANPOOL[[#This Row],[QUAL_MIE_UNITS_TOTL]]&lt;&gt;""),TBL_CIPDRFRESI_LOANPOOL[[#This Row],[QUAL_MIE_UNITS_QUALIFIED]]/TBL_CIPDRFRESI_LOANPOOL[[#This Row],[QUAL_MIE_UNITS_TOTL]],"")</f>
        <v/>
      </c>
      <c r="AF169" s="138" t="str">
        <f>IF(TBL_CIPDRFRESI_LOANPOOL[[#This Row],[QUAL_METHOD]]='$DB.LOOKUP'!$AD$5,HYPERLINK("#QUAL_INCOMELISTING!TARGET_TOP","View/Edit"),"")</f>
        <v/>
      </c>
      <c r="AG169" s="122"/>
      <c r="AH169" s="103"/>
      <c r="AI16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9" s="70" t="str">
        <f>IF(TBL_CIPDRFRESI_LOANPOOL[[#This Row],[LOAN_ID]] = "","",TBL_CIPDRFRESI_LOANPOOL[[#This Row],[LOAN_ID]]&amp;" ("&amp;IF(TBL_CIPDRFRESI_LOANPOOL[[#This Row],[PROP_ADDR_STREET]]="","Address Not Defined",TBL_CIPDRFRESI_LOANPOOL[[#This Row],[PROP_ADDR_STREET]])&amp;")")</f>
        <v/>
      </c>
      <c r="AL16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9" s="27" t="b">
        <f ca="1">IFERROR((IF(APP_CIP_DRFRESI_CERT_DATE&lt;&gt;"",APP_CIP_DRFRESI_CERT_DATE,TODAY())-TBL_CIPDRFRESI_LOANPOOL[[#This Row],[SETTLEMENT_DATE]])&lt;91,TRUE)</f>
        <v>1</v>
      </c>
      <c r="AN169" s="27" t="b">
        <f>COUNTIFS(TBL_CIPDRFRESI_LOANPOOL[LOAN_ID],TBL_CIPDRFRESI_LOANPOOL[[#This Row],[LOAN_ID]],TBL_CIPDRFRESI_LOANPOOL[QUAL_OO_INCOME_MFI_PCT],"&gt;1.15")=0</f>
        <v>1</v>
      </c>
      <c r="AO16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9" s="27" t="b">
        <f>COUNTIFS(TBL_CIPDRFRESI_LOANPOOL[LOAN_ID],TBL_CIPDRFRESI_LOANPOOL[[#This Row],[LOAN_ID]],TBL_CIPDRFRESI_LOANPOOL[QUAL_NIE_FFEIC_MFI_PCT],"&gt;1.15")=0</f>
        <v>1</v>
      </c>
      <c r="AR169" s="29">
        <f>IF(TBL_CIPDRFRESI_LOANPOOL[[#This Row],[MULTIPROP_REC_COUNT]]&lt;&gt;"",TBL_CIPDRFRESI_LOANPOOL[[#This Row],[LOAN_AMOUNT]]/TBL_CIPDRFRESI_LOANPOOL[[#This Row],[MULTIPROP_REC_COUNT]],TBL_CIPDRFRESI_LOANPOOL[[#This Row],[LOAN_AMOUNT]])</f>
        <v>0</v>
      </c>
      <c r="AS169" s="29" t="b">
        <f>TBL_CIPDRFRESI_LOANPOOL[[#This Row],[MULTIPROP_REC_COUNT]]&gt;1</f>
        <v>0</v>
      </c>
      <c r="AT169" s="36">
        <f>IF(TBL_CIPDRFRESI_LOANPOOL[[#This Row],[LOAN_ID]]&lt;&gt;"",COUNTIF(TBL_CIPDRFRESI_LOANPOOL[LOAN_ID],TBL_CIPDRFRESI_LOANPOOL[[#This Row],[LOAN_ID]]),1)</f>
        <v>1</v>
      </c>
      <c r="AU169" s="36">
        <f>IFERROR(MATCH(TBL_CIPDRFRESI_LOANPOOL[[#This Row],[QUAL_METHOD]],RANGE_LOOKUP_QUALMETHODS_CIP_RESIDRF,0),-1)</f>
        <v>-1</v>
      </c>
      <c r="AV16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0" spans="2:53" ht="26.25" customHeight="1" x14ac:dyDescent="0.25">
      <c r="B170" s="25" t="str">
        <f>IF(TBL_CIPDRFRESI_LOANPOOL[[#This Row],[RECORD_STARTED]],IF(TBL_CIPDRFRESI_LOANPOOL[[#This Row],[ERROR_COUNT]]&gt;0,-1,IF(TBL_CIPDRFRESI_LOANPOOL[[#This Row],[REQ_FIELDS_POPULATED]],1,0)),"")</f>
        <v/>
      </c>
      <c r="C170" s="36">
        <f>ROW()-ROW(TBL_CIPDRFRESI_LOANPOOL[[#Headers],[ROW_ID]])</f>
        <v>154</v>
      </c>
      <c r="D170" s="55"/>
      <c r="E170" s="56"/>
      <c r="F170" s="57"/>
      <c r="G170" s="58"/>
      <c r="H170" s="120"/>
      <c r="I170" s="116"/>
      <c r="J170" s="55"/>
      <c r="K170" s="61"/>
      <c r="L170" s="62"/>
      <c r="M170" s="124"/>
      <c r="N170" s="122"/>
      <c r="O170" s="127" t="str">
        <f>IF(TBL_CIPDRFRESI_LOANPOOL[[#This Row],[HUD_MFI]]&lt;&gt;"",TBL_CIPDRFRESI_LOANPOOL[[#This Row],[HUD_MFI]]*1.15,"")</f>
        <v/>
      </c>
      <c r="P170" s="126"/>
      <c r="Q170" s="105"/>
      <c r="R170" s="107"/>
      <c r="S170" s="108" t="str">
        <f>IF(TBL_CIPDRFRESI_LOANPOOL[[#This Row],[MBS_FLAG]]="Yes",SUMIF(TBL_CIPDRFRESI_LOANPOOL[MBS_POOL_ID],TBL_CIPDRFRESI_LOANPOOL[[#This Row],[MBS_POOL_ID]],TBL_CIPDRFRESI_LOANPOOL[LOAN_AMOUNT_ADDR_PORTION]),"")</f>
        <v/>
      </c>
      <c r="T17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0" s="131"/>
      <c r="V170" s="122"/>
      <c r="W170" s="135" t="str">
        <f>IF(AND(TBL_CIPDRFRESI_LOANPOOL[[#This Row],[QUAL_METHOD]]='$DB.LOOKUP'!$AD$3,TBL_CIPDRFRESI_LOANPOOL[[#This Row],[QUAL_OO_ANNUAL_INCOME]]&lt;&gt;"",TBL_CIPDRFRESI_LOANPOOL[[#This Row],[HUD_MFI]]&lt;&gt;""),TBL_CIPDRFRESI_LOANPOOL[[#This Row],[QUAL_OO_ANNUAL_INCOME]]/TBL_CIPDRFRESI_LOANPOOL[[#This Row],[HUD_MFI]],"")</f>
        <v/>
      </c>
      <c r="X170" s="133" t="str">
        <f>IF(AND(TBL_CIPDRFRESI_LOANPOOL[[#This Row],[QUAL_METHOD]]='$DB.LOOKUP'!$AD$4,TBL_CIPDRFRESI_LOANPOOL[[#This Row],[HUD_MFI_115]]&lt;&gt;""),TBL_CIPDRFRESI_LOANPOOL[[#This Row],[HUD_MFI_115]] / 12 * 0.3,"")</f>
        <v/>
      </c>
      <c r="Y170" s="112" t="str">
        <f>IF(AND(TBL_CIPDRFRESI_LOANPOOL[[#This Row],[QUAL_METHOD]]='$DB.LOOKUP'!$AD$4,TBL_CIPDRFRESI_LOANPOOL[[#This Row],[LOAN_ID]]&lt;&gt;""),COUNTIF(TBL_QUAL_RENTROLL_UNITS[RENTROLL_LOAN_ID_PROP_ADDR],TBL_CIPDRFRESI_LOANPOOL[[#This Row],[LOAN_ID_PROP_ADDR]]),"")</f>
        <v/>
      </c>
      <c r="Z170" s="113" t="str">
        <f>IF(AND(TBL_CIPDRFRESI_LOANPOOL[[#This Row],[LOAN_ID]]&lt;&gt;"",TBL_CIPDRFRESI_LOANPOOL[[#This Row],[QUAL_METHOD]]='$DB.LOOKUP'!$AD$4),COUNTIFS(TBL_QUAL_RENTROLL_UNITS[RENTROLL_LOAN_ID_PROP_ADDR],TBL_CIPDRFRESI_LOANPOOL[[#This Row],[LOAN_ID_PROP_ADDR]],TBL_QUAL_RENTROLL_UNITS[RENTROLL_QUALUNIT_FLAG],"Yes"),"")</f>
        <v/>
      </c>
      <c r="AA170" s="111" t="str">
        <f>IF(AND(TBL_CIPDRFRESI_LOANPOOL[[#This Row],[QUAL_MRA_UNITS_TOTL]]&gt;0,TBL_CIPDRFRESI_LOANPOOL[[#This Row],[QUAL_MRA_UNITS_TOTL]]&lt;&gt;""),TBL_CIPDRFRESI_LOANPOOL[[#This Row],[QUAL_MRA_UNITS_QUALIFIED]]/TBL_CIPDRFRESI_LOANPOOL[[#This Row],[QUAL_MRA_UNITS_TOTL]],"")</f>
        <v/>
      </c>
      <c r="AB170" s="137" t="str">
        <f>IF(TBL_CIPDRFRESI_LOANPOOL[[#This Row],[QUAL_METHOD]]='$DB.LOOKUP'!$AD$4,HYPERLINK("#QUAL_RENTROLL!TARGET_TOP","View/Edit"),"")</f>
        <v/>
      </c>
      <c r="AC170" s="136" t="str">
        <f>IF(AND(TBL_CIPDRFRESI_LOANPOOL[[#This Row],[QUAL_METHOD]]='$DB.LOOKUP'!$AD$5,TBL_CIPDRFRESI_LOANPOOL[[#This Row],[LOAN_ID]]&lt;&gt;""),COUNTIF(TBL_QUAL_INCOMELISTING_UNITS[INCOMELISTING_LOAN_ID_PROP_ADDR],TBL_CIPDRFRESI_LOANPOOL[[#This Row],[LOAN_ID_PROP_ADDR]]),"")</f>
        <v/>
      </c>
      <c r="AD17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0" s="111" t="str">
        <f>IF(AND(TBL_CIPDRFRESI_LOANPOOL[[#This Row],[QUAL_MIE_UNITS_TOTL]]&gt;0,TBL_CIPDRFRESI_LOANPOOL[[#This Row],[QUAL_MIE_UNITS_TOTL]]&lt;&gt;""),TBL_CIPDRFRESI_LOANPOOL[[#This Row],[QUAL_MIE_UNITS_QUALIFIED]]/TBL_CIPDRFRESI_LOANPOOL[[#This Row],[QUAL_MIE_UNITS_TOTL]],"")</f>
        <v/>
      </c>
      <c r="AF170" s="138" t="str">
        <f>IF(TBL_CIPDRFRESI_LOANPOOL[[#This Row],[QUAL_METHOD]]='$DB.LOOKUP'!$AD$5,HYPERLINK("#QUAL_INCOMELISTING!TARGET_TOP","View/Edit"),"")</f>
        <v/>
      </c>
      <c r="AG170" s="122"/>
      <c r="AH170" s="103"/>
      <c r="AI17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0" s="70" t="str">
        <f>IF(TBL_CIPDRFRESI_LOANPOOL[[#This Row],[LOAN_ID]] = "","",TBL_CIPDRFRESI_LOANPOOL[[#This Row],[LOAN_ID]]&amp;" ("&amp;IF(TBL_CIPDRFRESI_LOANPOOL[[#This Row],[PROP_ADDR_STREET]]="","Address Not Defined",TBL_CIPDRFRESI_LOANPOOL[[#This Row],[PROP_ADDR_STREET]])&amp;")")</f>
        <v/>
      </c>
      <c r="AL17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0" s="27" t="b">
        <f ca="1">IFERROR((IF(APP_CIP_DRFRESI_CERT_DATE&lt;&gt;"",APP_CIP_DRFRESI_CERT_DATE,TODAY())-TBL_CIPDRFRESI_LOANPOOL[[#This Row],[SETTLEMENT_DATE]])&lt;91,TRUE)</f>
        <v>1</v>
      </c>
      <c r="AN170" s="27" t="b">
        <f>COUNTIFS(TBL_CIPDRFRESI_LOANPOOL[LOAN_ID],TBL_CIPDRFRESI_LOANPOOL[[#This Row],[LOAN_ID]],TBL_CIPDRFRESI_LOANPOOL[QUAL_OO_INCOME_MFI_PCT],"&gt;1.15")=0</f>
        <v>1</v>
      </c>
      <c r="AO17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0" s="27" t="b">
        <f>COUNTIFS(TBL_CIPDRFRESI_LOANPOOL[LOAN_ID],TBL_CIPDRFRESI_LOANPOOL[[#This Row],[LOAN_ID]],TBL_CIPDRFRESI_LOANPOOL[QUAL_NIE_FFEIC_MFI_PCT],"&gt;1.15")=0</f>
        <v>1</v>
      </c>
      <c r="AR170" s="29">
        <f>IF(TBL_CIPDRFRESI_LOANPOOL[[#This Row],[MULTIPROP_REC_COUNT]]&lt;&gt;"",TBL_CIPDRFRESI_LOANPOOL[[#This Row],[LOAN_AMOUNT]]/TBL_CIPDRFRESI_LOANPOOL[[#This Row],[MULTIPROP_REC_COUNT]],TBL_CIPDRFRESI_LOANPOOL[[#This Row],[LOAN_AMOUNT]])</f>
        <v>0</v>
      </c>
      <c r="AS170" s="29" t="b">
        <f>TBL_CIPDRFRESI_LOANPOOL[[#This Row],[MULTIPROP_REC_COUNT]]&gt;1</f>
        <v>0</v>
      </c>
      <c r="AT170" s="36">
        <f>IF(TBL_CIPDRFRESI_LOANPOOL[[#This Row],[LOAN_ID]]&lt;&gt;"",COUNTIF(TBL_CIPDRFRESI_LOANPOOL[LOAN_ID],TBL_CIPDRFRESI_LOANPOOL[[#This Row],[LOAN_ID]]),1)</f>
        <v>1</v>
      </c>
      <c r="AU170" s="36">
        <f>IFERROR(MATCH(TBL_CIPDRFRESI_LOANPOOL[[#This Row],[QUAL_METHOD]],RANGE_LOOKUP_QUALMETHODS_CIP_RESIDRF,0),-1)</f>
        <v>-1</v>
      </c>
      <c r="AV17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1" spans="2:53" ht="26.25" customHeight="1" x14ac:dyDescent="0.25">
      <c r="B171" s="25" t="str">
        <f>IF(TBL_CIPDRFRESI_LOANPOOL[[#This Row],[RECORD_STARTED]],IF(TBL_CIPDRFRESI_LOANPOOL[[#This Row],[ERROR_COUNT]]&gt;0,-1,IF(TBL_CIPDRFRESI_LOANPOOL[[#This Row],[REQ_FIELDS_POPULATED]],1,0)),"")</f>
        <v/>
      </c>
      <c r="C171" s="36">
        <f>ROW()-ROW(TBL_CIPDRFRESI_LOANPOOL[[#Headers],[ROW_ID]])</f>
        <v>155</v>
      </c>
      <c r="D171" s="55"/>
      <c r="E171" s="56"/>
      <c r="F171" s="57"/>
      <c r="G171" s="58"/>
      <c r="H171" s="120"/>
      <c r="I171" s="116"/>
      <c r="J171" s="55"/>
      <c r="K171" s="61"/>
      <c r="L171" s="62"/>
      <c r="M171" s="124"/>
      <c r="N171" s="122"/>
      <c r="O171" s="127" t="str">
        <f>IF(TBL_CIPDRFRESI_LOANPOOL[[#This Row],[HUD_MFI]]&lt;&gt;"",TBL_CIPDRFRESI_LOANPOOL[[#This Row],[HUD_MFI]]*1.15,"")</f>
        <v/>
      </c>
      <c r="P171" s="126"/>
      <c r="Q171" s="105"/>
      <c r="R171" s="107"/>
      <c r="S171" s="108" t="str">
        <f>IF(TBL_CIPDRFRESI_LOANPOOL[[#This Row],[MBS_FLAG]]="Yes",SUMIF(TBL_CIPDRFRESI_LOANPOOL[MBS_POOL_ID],TBL_CIPDRFRESI_LOANPOOL[[#This Row],[MBS_POOL_ID]],TBL_CIPDRFRESI_LOANPOOL[LOAN_AMOUNT_ADDR_PORTION]),"")</f>
        <v/>
      </c>
      <c r="T17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1" s="131"/>
      <c r="V171" s="122"/>
      <c r="W171" s="135" t="str">
        <f>IF(AND(TBL_CIPDRFRESI_LOANPOOL[[#This Row],[QUAL_METHOD]]='$DB.LOOKUP'!$AD$3,TBL_CIPDRFRESI_LOANPOOL[[#This Row],[QUAL_OO_ANNUAL_INCOME]]&lt;&gt;"",TBL_CIPDRFRESI_LOANPOOL[[#This Row],[HUD_MFI]]&lt;&gt;""),TBL_CIPDRFRESI_LOANPOOL[[#This Row],[QUAL_OO_ANNUAL_INCOME]]/TBL_CIPDRFRESI_LOANPOOL[[#This Row],[HUD_MFI]],"")</f>
        <v/>
      </c>
      <c r="X171" s="133" t="str">
        <f>IF(AND(TBL_CIPDRFRESI_LOANPOOL[[#This Row],[QUAL_METHOD]]='$DB.LOOKUP'!$AD$4,TBL_CIPDRFRESI_LOANPOOL[[#This Row],[HUD_MFI_115]]&lt;&gt;""),TBL_CIPDRFRESI_LOANPOOL[[#This Row],[HUD_MFI_115]] / 12 * 0.3,"")</f>
        <v/>
      </c>
      <c r="Y171" s="112" t="str">
        <f>IF(AND(TBL_CIPDRFRESI_LOANPOOL[[#This Row],[QUAL_METHOD]]='$DB.LOOKUP'!$AD$4,TBL_CIPDRFRESI_LOANPOOL[[#This Row],[LOAN_ID]]&lt;&gt;""),COUNTIF(TBL_QUAL_RENTROLL_UNITS[RENTROLL_LOAN_ID_PROP_ADDR],TBL_CIPDRFRESI_LOANPOOL[[#This Row],[LOAN_ID_PROP_ADDR]]),"")</f>
        <v/>
      </c>
      <c r="Z171" s="113" t="str">
        <f>IF(AND(TBL_CIPDRFRESI_LOANPOOL[[#This Row],[LOAN_ID]]&lt;&gt;"",TBL_CIPDRFRESI_LOANPOOL[[#This Row],[QUAL_METHOD]]='$DB.LOOKUP'!$AD$4),COUNTIFS(TBL_QUAL_RENTROLL_UNITS[RENTROLL_LOAN_ID_PROP_ADDR],TBL_CIPDRFRESI_LOANPOOL[[#This Row],[LOAN_ID_PROP_ADDR]],TBL_QUAL_RENTROLL_UNITS[RENTROLL_QUALUNIT_FLAG],"Yes"),"")</f>
        <v/>
      </c>
      <c r="AA171" s="111" t="str">
        <f>IF(AND(TBL_CIPDRFRESI_LOANPOOL[[#This Row],[QUAL_MRA_UNITS_TOTL]]&gt;0,TBL_CIPDRFRESI_LOANPOOL[[#This Row],[QUAL_MRA_UNITS_TOTL]]&lt;&gt;""),TBL_CIPDRFRESI_LOANPOOL[[#This Row],[QUAL_MRA_UNITS_QUALIFIED]]/TBL_CIPDRFRESI_LOANPOOL[[#This Row],[QUAL_MRA_UNITS_TOTL]],"")</f>
        <v/>
      </c>
      <c r="AB171" s="137" t="str">
        <f>IF(TBL_CIPDRFRESI_LOANPOOL[[#This Row],[QUAL_METHOD]]='$DB.LOOKUP'!$AD$4,HYPERLINK("#QUAL_RENTROLL!TARGET_TOP","View/Edit"),"")</f>
        <v/>
      </c>
      <c r="AC171" s="136" t="str">
        <f>IF(AND(TBL_CIPDRFRESI_LOANPOOL[[#This Row],[QUAL_METHOD]]='$DB.LOOKUP'!$AD$5,TBL_CIPDRFRESI_LOANPOOL[[#This Row],[LOAN_ID]]&lt;&gt;""),COUNTIF(TBL_QUAL_INCOMELISTING_UNITS[INCOMELISTING_LOAN_ID_PROP_ADDR],TBL_CIPDRFRESI_LOANPOOL[[#This Row],[LOAN_ID_PROP_ADDR]]),"")</f>
        <v/>
      </c>
      <c r="AD17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1" s="111" t="str">
        <f>IF(AND(TBL_CIPDRFRESI_LOANPOOL[[#This Row],[QUAL_MIE_UNITS_TOTL]]&gt;0,TBL_CIPDRFRESI_LOANPOOL[[#This Row],[QUAL_MIE_UNITS_TOTL]]&lt;&gt;""),TBL_CIPDRFRESI_LOANPOOL[[#This Row],[QUAL_MIE_UNITS_QUALIFIED]]/TBL_CIPDRFRESI_LOANPOOL[[#This Row],[QUAL_MIE_UNITS_TOTL]],"")</f>
        <v/>
      </c>
      <c r="AF171" s="138" t="str">
        <f>IF(TBL_CIPDRFRESI_LOANPOOL[[#This Row],[QUAL_METHOD]]='$DB.LOOKUP'!$AD$5,HYPERLINK("#QUAL_INCOMELISTING!TARGET_TOP","View/Edit"),"")</f>
        <v/>
      </c>
      <c r="AG171" s="122"/>
      <c r="AH171" s="103"/>
      <c r="AI17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1" s="70" t="str">
        <f>IF(TBL_CIPDRFRESI_LOANPOOL[[#This Row],[LOAN_ID]] = "","",TBL_CIPDRFRESI_LOANPOOL[[#This Row],[LOAN_ID]]&amp;" ("&amp;IF(TBL_CIPDRFRESI_LOANPOOL[[#This Row],[PROP_ADDR_STREET]]="","Address Not Defined",TBL_CIPDRFRESI_LOANPOOL[[#This Row],[PROP_ADDR_STREET]])&amp;")")</f>
        <v/>
      </c>
      <c r="AL17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1" s="27" t="b">
        <f ca="1">IFERROR((IF(APP_CIP_DRFRESI_CERT_DATE&lt;&gt;"",APP_CIP_DRFRESI_CERT_DATE,TODAY())-TBL_CIPDRFRESI_LOANPOOL[[#This Row],[SETTLEMENT_DATE]])&lt;91,TRUE)</f>
        <v>1</v>
      </c>
      <c r="AN171" s="27" t="b">
        <f>COUNTIFS(TBL_CIPDRFRESI_LOANPOOL[LOAN_ID],TBL_CIPDRFRESI_LOANPOOL[[#This Row],[LOAN_ID]],TBL_CIPDRFRESI_LOANPOOL[QUAL_OO_INCOME_MFI_PCT],"&gt;1.15")=0</f>
        <v>1</v>
      </c>
      <c r="AO17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1" s="27" t="b">
        <f>COUNTIFS(TBL_CIPDRFRESI_LOANPOOL[LOAN_ID],TBL_CIPDRFRESI_LOANPOOL[[#This Row],[LOAN_ID]],TBL_CIPDRFRESI_LOANPOOL[QUAL_NIE_FFEIC_MFI_PCT],"&gt;1.15")=0</f>
        <v>1</v>
      </c>
      <c r="AR171" s="29">
        <f>IF(TBL_CIPDRFRESI_LOANPOOL[[#This Row],[MULTIPROP_REC_COUNT]]&lt;&gt;"",TBL_CIPDRFRESI_LOANPOOL[[#This Row],[LOAN_AMOUNT]]/TBL_CIPDRFRESI_LOANPOOL[[#This Row],[MULTIPROP_REC_COUNT]],TBL_CIPDRFRESI_LOANPOOL[[#This Row],[LOAN_AMOUNT]])</f>
        <v>0</v>
      </c>
      <c r="AS171" s="29" t="b">
        <f>TBL_CIPDRFRESI_LOANPOOL[[#This Row],[MULTIPROP_REC_COUNT]]&gt;1</f>
        <v>0</v>
      </c>
      <c r="AT171" s="36">
        <f>IF(TBL_CIPDRFRESI_LOANPOOL[[#This Row],[LOAN_ID]]&lt;&gt;"",COUNTIF(TBL_CIPDRFRESI_LOANPOOL[LOAN_ID],TBL_CIPDRFRESI_LOANPOOL[[#This Row],[LOAN_ID]]),1)</f>
        <v>1</v>
      </c>
      <c r="AU171" s="36">
        <f>IFERROR(MATCH(TBL_CIPDRFRESI_LOANPOOL[[#This Row],[QUAL_METHOD]],RANGE_LOOKUP_QUALMETHODS_CIP_RESIDRF,0),-1)</f>
        <v>-1</v>
      </c>
      <c r="AV17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2" spans="2:53" ht="26.25" customHeight="1" x14ac:dyDescent="0.25">
      <c r="B172" s="25" t="str">
        <f>IF(TBL_CIPDRFRESI_LOANPOOL[[#This Row],[RECORD_STARTED]],IF(TBL_CIPDRFRESI_LOANPOOL[[#This Row],[ERROR_COUNT]]&gt;0,-1,IF(TBL_CIPDRFRESI_LOANPOOL[[#This Row],[REQ_FIELDS_POPULATED]],1,0)),"")</f>
        <v/>
      </c>
      <c r="C172" s="36">
        <f>ROW()-ROW(TBL_CIPDRFRESI_LOANPOOL[[#Headers],[ROW_ID]])</f>
        <v>156</v>
      </c>
      <c r="D172" s="55"/>
      <c r="E172" s="56"/>
      <c r="F172" s="57"/>
      <c r="G172" s="58"/>
      <c r="H172" s="120"/>
      <c r="I172" s="116"/>
      <c r="J172" s="55"/>
      <c r="K172" s="61"/>
      <c r="L172" s="62"/>
      <c r="M172" s="124"/>
      <c r="N172" s="122"/>
      <c r="O172" s="127" t="str">
        <f>IF(TBL_CIPDRFRESI_LOANPOOL[[#This Row],[HUD_MFI]]&lt;&gt;"",TBL_CIPDRFRESI_LOANPOOL[[#This Row],[HUD_MFI]]*1.15,"")</f>
        <v/>
      </c>
      <c r="P172" s="126"/>
      <c r="Q172" s="105"/>
      <c r="R172" s="107"/>
      <c r="S172" s="108" t="str">
        <f>IF(TBL_CIPDRFRESI_LOANPOOL[[#This Row],[MBS_FLAG]]="Yes",SUMIF(TBL_CIPDRFRESI_LOANPOOL[MBS_POOL_ID],TBL_CIPDRFRESI_LOANPOOL[[#This Row],[MBS_POOL_ID]],TBL_CIPDRFRESI_LOANPOOL[LOAN_AMOUNT_ADDR_PORTION]),"")</f>
        <v/>
      </c>
      <c r="T17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2" s="131"/>
      <c r="V172" s="122"/>
      <c r="W172" s="135" t="str">
        <f>IF(AND(TBL_CIPDRFRESI_LOANPOOL[[#This Row],[QUAL_METHOD]]='$DB.LOOKUP'!$AD$3,TBL_CIPDRFRESI_LOANPOOL[[#This Row],[QUAL_OO_ANNUAL_INCOME]]&lt;&gt;"",TBL_CIPDRFRESI_LOANPOOL[[#This Row],[HUD_MFI]]&lt;&gt;""),TBL_CIPDRFRESI_LOANPOOL[[#This Row],[QUAL_OO_ANNUAL_INCOME]]/TBL_CIPDRFRESI_LOANPOOL[[#This Row],[HUD_MFI]],"")</f>
        <v/>
      </c>
      <c r="X172" s="133" t="str">
        <f>IF(AND(TBL_CIPDRFRESI_LOANPOOL[[#This Row],[QUAL_METHOD]]='$DB.LOOKUP'!$AD$4,TBL_CIPDRFRESI_LOANPOOL[[#This Row],[HUD_MFI_115]]&lt;&gt;""),TBL_CIPDRFRESI_LOANPOOL[[#This Row],[HUD_MFI_115]] / 12 * 0.3,"")</f>
        <v/>
      </c>
      <c r="Y172" s="112" t="str">
        <f>IF(AND(TBL_CIPDRFRESI_LOANPOOL[[#This Row],[QUAL_METHOD]]='$DB.LOOKUP'!$AD$4,TBL_CIPDRFRESI_LOANPOOL[[#This Row],[LOAN_ID]]&lt;&gt;""),COUNTIF(TBL_QUAL_RENTROLL_UNITS[RENTROLL_LOAN_ID_PROP_ADDR],TBL_CIPDRFRESI_LOANPOOL[[#This Row],[LOAN_ID_PROP_ADDR]]),"")</f>
        <v/>
      </c>
      <c r="Z172" s="113" t="str">
        <f>IF(AND(TBL_CIPDRFRESI_LOANPOOL[[#This Row],[LOAN_ID]]&lt;&gt;"",TBL_CIPDRFRESI_LOANPOOL[[#This Row],[QUAL_METHOD]]='$DB.LOOKUP'!$AD$4),COUNTIFS(TBL_QUAL_RENTROLL_UNITS[RENTROLL_LOAN_ID_PROP_ADDR],TBL_CIPDRFRESI_LOANPOOL[[#This Row],[LOAN_ID_PROP_ADDR]],TBL_QUAL_RENTROLL_UNITS[RENTROLL_QUALUNIT_FLAG],"Yes"),"")</f>
        <v/>
      </c>
      <c r="AA172" s="111" t="str">
        <f>IF(AND(TBL_CIPDRFRESI_LOANPOOL[[#This Row],[QUAL_MRA_UNITS_TOTL]]&gt;0,TBL_CIPDRFRESI_LOANPOOL[[#This Row],[QUAL_MRA_UNITS_TOTL]]&lt;&gt;""),TBL_CIPDRFRESI_LOANPOOL[[#This Row],[QUAL_MRA_UNITS_QUALIFIED]]/TBL_CIPDRFRESI_LOANPOOL[[#This Row],[QUAL_MRA_UNITS_TOTL]],"")</f>
        <v/>
      </c>
      <c r="AB172" s="137" t="str">
        <f>IF(TBL_CIPDRFRESI_LOANPOOL[[#This Row],[QUAL_METHOD]]='$DB.LOOKUP'!$AD$4,HYPERLINK("#QUAL_RENTROLL!TARGET_TOP","View/Edit"),"")</f>
        <v/>
      </c>
      <c r="AC172" s="136" t="str">
        <f>IF(AND(TBL_CIPDRFRESI_LOANPOOL[[#This Row],[QUAL_METHOD]]='$DB.LOOKUP'!$AD$5,TBL_CIPDRFRESI_LOANPOOL[[#This Row],[LOAN_ID]]&lt;&gt;""),COUNTIF(TBL_QUAL_INCOMELISTING_UNITS[INCOMELISTING_LOAN_ID_PROP_ADDR],TBL_CIPDRFRESI_LOANPOOL[[#This Row],[LOAN_ID_PROP_ADDR]]),"")</f>
        <v/>
      </c>
      <c r="AD17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2" s="111" t="str">
        <f>IF(AND(TBL_CIPDRFRESI_LOANPOOL[[#This Row],[QUAL_MIE_UNITS_TOTL]]&gt;0,TBL_CIPDRFRESI_LOANPOOL[[#This Row],[QUAL_MIE_UNITS_TOTL]]&lt;&gt;""),TBL_CIPDRFRESI_LOANPOOL[[#This Row],[QUAL_MIE_UNITS_QUALIFIED]]/TBL_CIPDRFRESI_LOANPOOL[[#This Row],[QUAL_MIE_UNITS_TOTL]],"")</f>
        <v/>
      </c>
      <c r="AF172" s="138" t="str">
        <f>IF(TBL_CIPDRFRESI_LOANPOOL[[#This Row],[QUAL_METHOD]]='$DB.LOOKUP'!$AD$5,HYPERLINK("#QUAL_INCOMELISTING!TARGET_TOP","View/Edit"),"")</f>
        <v/>
      </c>
      <c r="AG172" s="122"/>
      <c r="AH172" s="103"/>
      <c r="AI17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2" s="70" t="str">
        <f>IF(TBL_CIPDRFRESI_LOANPOOL[[#This Row],[LOAN_ID]] = "","",TBL_CIPDRFRESI_LOANPOOL[[#This Row],[LOAN_ID]]&amp;" ("&amp;IF(TBL_CIPDRFRESI_LOANPOOL[[#This Row],[PROP_ADDR_STREET]]="","Address Not Defined",TBL_CIPDRFRESI_LOANPOOL[[#This Row],[PROP_ADDR_STREET]])&amp;")")</f>
        <v/>
      </c>
      <c r="AL17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2" s="27" t="b">
        <f ca="1">IFERROR((IF(APP_CIP_DRFRESI_CERT_DATE&lt;&gt;"",APP_CIP_DRFRESI_CERT_DATE,TODAY())-TBL_CIPDRFRESI_LOANPOOL[[#This Row],[SETTLEMENT_DATE]])&lt;91,TRUE)</f>
        <v>1</v>
      </c>
      <c r="AN172" s="27" t="b">
        <f>COUNTIFS(TBL_CIPDRFRESI_LOANPOOL[LOAN_ID],TBL_CIPDRFRESI_LOANPOOL[[#This Row],[LOAN_ID]],TBL_CIPDRFRESI_LOANPOOL[QUAL_OO_INCOME_MFI_PCT],"&gt;1.15")=0</f>
        <v>1</v>
      </c>
      <c r="AO17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2" s="27" t="b">
        <f>COUNTIFS(TBL_CIPDRFRESI_LOANPOOL[LOAN_ID],TBL_CIPDRFRESI_LOANPOOL[[#This Row],[LOAN_ID]],TBL_CIPDRFRESI_LOANPOOL[QUAL_NIE_FFEIC_MFI_PCT],"&gt;1.15")=0</f>
        <v>1</v>
      </c>
      <c r="AR172" s="29">
        <f>IF(TBL_CIPDRFRESI_LOANPOOL[[#This Row],[MULTIPROP_REC_COUNT]]&lt;&gt;"",TBL_CIPDRFRESI_LOANPOOL[[#This Row],[LOAN_AMOUNT]]/TBL_CIPDRFRESI_LOANPOOL[[#This Row],[MULTIPROP_REC_COUNT]],TBL_CIPDRFRESI_LOANPOOL[[#This Row],[LOAN_AMOUNT]])</f>
        <v>0</v>
      </c>
      <c r="AS172" s="29" t="b">
        <f>TBL_CIPDRFRESI_LOANPOOL[[#This Row],[MULTIPROP_REC_COUNT]]&gt;1</f>
        <v>0</v>
      </c>
      <c r="AT172" s="36">
        <f>IF(TBL_CIPDRFRESI_LOANPOOL[[#This Row],[LOAN_ID]]&lt;&gt;"",COUNTIF(TBL_CIPDRFRESI_LOANPOOL[LOAN_ID],TBL_CIPDRFRESI_LOANPOOL[[#This Row],[LOAN_ID]]),1)</f>
        <v>1</v>
      </c>
      <c r="AU172" s="36">
        <f>IFERROR(MATCH(TBL_CIPDRFRESI_LOANPOOL[[#This Row],[QUAL_METHOD]],RANGE_LOOKUP_QUALMETHODS_CIP_RESIDRF,0),-1)</f>
        <v>-1</v>
      </c>
      <c r="AV17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3" spans="2:53" ht="26.25" customHeight="1" x14ac:dyDescent="0.25">
      <c r="B173" s="25" t="str">
        <f>IF(TBL_CIPDRFRESI_LOANPOOL[[#This Row],[RECORD_STARTED]],IF(TBL_CIPDRFRESI_LOANPOOL[[#This Row],[ERROR_COUNT]]&gt;0,-1,IF(TBL_CIPDRFRESI_LOANPOOL[[#This Row],[REQ_FIELDS_POPULATED]],1,0)),"")</f>
        <v/>
      </c>
      <c r="C173" s="36">
        <f>ROW()-ROW(TBL_CIPDRFRESI_LOANPOOL[[#Headers],[ROW_ID]])</f>
        <v>157</v>
      </c>
      <c r="D173" s="55"/>
      <c r="E173" s="56"/>
      <c r="F173" s="57"/>
      <c r="G173" s="58"/>
      <c r="H173" s="120"/>
      <c r="I173" s="116"/>
      <c r="J173" s="55"/>
      <c r="K173" s="61"/>
      <c r="L173" s="62"/>
      <c r="M173" s="124"/>
      <c r="N173" s="122"/>
      <c r="O173" s="127" t="str">
        <f>IF(TBL_CIPDRFRESI_LOANPOOL[[#This Row],[HUD_MFI]]&lt;&gt;"",TBL_CIPDRFRESI_LOANPOOL[[#This Row],[HUD_MFI]]*1.15,"")</f>
        <v/>
      </c>
      <c r="P173" s="126"/>
      <c r="Q173" s="105"/>
      <c r="R173" s="107"/>
      <c r="S173" s="108" t="str">
        <f>IF(TBL_CIPDRFRESI_LOANPOOL[[#This Row],[MBS_FLAG]]="Yes",SUMIF(TBL_CIPDRFRESI_LOANPOOL[MBS_POOL_ID],TBL_CIPDRFRESI_LOANPOOL[[#This Row],[MBS_POOL_ID]],TBL_CIPDRFRESI_LOANPOOL[LOAN_AMOUNT_ADDR_PORTION]),"")</f>
        <v/>
      </c>
      <c r="T17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3" s="131"/>
      <c r="V173" s="122"/>
      <c r="W173" s="135" t="str">
        <f>IF(AND(TBL_CIPDRFRESI_LOANPOOL[[#This Row],[QUAL_METHOD]]='$DB.LOOKUP'!$AD$3,TBL_CIPDRFRESI_LOANPOOL[[#This Row],[QUAL_OO_ANNUAL_INCOME]]&lt;&gt;"",TBL_CIPDRFRESI_LOANPOOL[[#This Row],[HUD_MFI]]&lt;&gt;""),TBL_CIPDRFRESI_LOANPOOL[[#This Row],[QUAL_OO_ANNUAL_INCOME]]/TBL_CIPDRFRESI_LOANPOOL[[#This Row],[HUD_MFI]],"")</f>
        <v/>
      </c>
      <c r="X173" s="133" t="str">
        <f>IF(AND(TBL_CIPDRFRESI_LOANPOOL[[#This Row],[QUAL_METHOD]]='$DB.LOOKUP'!$AD$4,TBL_CIPDRFRESI_LOANPOOL[[#This Row],[HUD_MFI_115]]&lt;&gt;""),TBL_CIPDRFRESI_LOANPOOL[[#This Row],[HUD_MFI_115]] / 12 * 0.3,"")</f>
        <v/>
      </c>
      <c r="Y173" s="112" t="str">
        <f>IF(AND(TBL_CIPDRFRESI_LOANPOOL[[#This Row],[QUAL_METHOD]]='$DB.LOOKUP'!$AD$4,TBL_CIPDRFRESI_LOANPOOL[[#This Row],[LOAN_ID]]&lt;&gt;""),COUNTIF(TBL_QUAL_RENTROLL_UNITS[RENTROLL_LOAN_ID_PROP_ADDR],TBL_CIPDRFRESI_LOANPOOL[[#This Row],[LOAN_ID_PROP_ADDR]]),"")</f>
        <v/>
      </c>
      <c r="Z173" s="113" t="str">
        <f>IF(AND(TBL_CIPDRFRESI_LOANPOOL[[#This Row],[LOAN_ID]]&lt;&gt;"",TBL_CIPDRFRESI_LOANPOOL[[#This Row],[QUAL_METHOD]]='$DB.LOOKUP'!$AD$4),COUNTIFS(TBL_QUAL_RENTROLL_UNITS[RENTROLL_LOAN_ID_PROP_ADDR],TBL_CIPDRFRESI_LOANPOOL[[#This Row],[LOAN_ID_PROP_ADDR]],TBL_QUAL_RENTROLL_UNITS[RENTROLL_QUALUNIT_FLAG],"Yes"),"")</f>
        <v/>
      </c>
      <c r="AA173" s="111" t="str">
        <f>IF(AND(TBL_CIPDRFRESI_LOANPOOL[[#This Row],[QUAL_MRA_UNITS_TOTL]]&gt;0,TBL_CIPDRFRESI_LOANPOOL[[#This Row],[QUAL_MRA_UNITS_TOTL]]&lt;&gt;""),TBL_CIPDRFRESI_LOANPOOL[[#This Row],[QUAL_MRA_UNITS_QUALIFIED]]/TBL_CIPDRFRESI_LOANPOOL[[#This Row],[QUAL_MRA_UNITS_TOTL]],"")</f>
        <v/>
      </c>
      <c r="AB173" s="137" t="str">
        <f>IF(TBL_CIPDRFRESI_LOANPOOL[[#This Row],[QUAL_METHOD]]='$DB.LOOKUP'!$AD$4,HYPERLINK("#QUAL_RENTROLL!TARGET_TOP","View/Edit"),"")</f>
        <v/>
      </c>
      <c r="AC173" s="136" t="str">
        <f>IF(AND(TBL_CIPDRFRESI_LOANPOOL[[#This Row],[QUAL_METHOD]]='$DB.LOOKUP'!$AD$5,TBL_CIPDRFRESI_LOANPOOL[[#This Row],[LOAN_ID]]&lt;&gt;""),COUNTIF(TBL_QUAL_INCOMELISTING_UNITS[INCOMELISTING_LOAN_ID_PROP_ADDR],TBL_CIPDRFRESI_LOANPOOL[[#This Row],[LOAN_ID_PROP_ADDR]]),"")</f>
        <v/>
      </c>
      <c r="AD17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3" s="111" t="str">
        <f>IF(AND(TBL_CIPDRFRESI_LOANPOOL[[#This Row],[QUAL_MIE_UNITS_TOTL]]&gt;0,TBL_CIPDRFRESI_LOANPOOL[[#This Row],[QUAL_MIE_UNITS_TOTL]]&lt;&gt;""),TBL_CIPDRFRESI_LOANPOOL[[#This Row],[QUAL_MIE_UNITS_QUALIFIED]]/TBL_CIPDRFRESI_LOANPOOL[[#This Row],[QUAL_MIE_UNITS_TOTL]],"")</f>
        <v/>
      </c>
      <c r="AF173" s="138" t="str">
        <f>IF(TBL_CIPDRFRESI_LOANPOOL[[#This Row],[QUAL_METHOD]]='$DB.LOOKUP'!$AD$5,HYPERLINK("#QUAL_INCOMELISTING!TARGET_TOP","View/Edit"),"")</f>
        <v/>
      </c>
      <c r="AG173" s="122"/>
      <c r="AH173" s="103"/>
      <c r="AI17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3" s="70" t="str">
        <f>IF(TBL_CIPDRFRESI_LOANPOOL[[#This Row],[LOAN_ID]] = "","",TBL_CIPDRFRESI_LOANPOOL[[#This Row],[LOAN_ID]]&amp;" ("&amp;IF(TBL_CIPDRFRESI_LOANPOOL[[#This Row],[PROP_ADDR_STREET]]="","Address Not Defined",TBL_CIPDRFRESI_LOANPOOL[[#This Row],[PROP_ADDR_STREET]])&amp;")")</f>
        <v/>
      </c>
      <c r="AL17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3" s="27" t="b">
        <f ca="1">IFERROR((IF(APP_CIP_DRFRESI_CERT_DATE&lt;&gt;"",APP_CIP_DRFRESI_CERT_DATE,TODAY())-TBL_CIPDRFRESI_LOANPOOL[[#This Row],[SETTLEMENT_DATE]])&lt;91,TRUE)</f>
        <v>1</v>
      </c>
      <c r="AN173" s="27" t="b">
        <f>COUNTIFS(TBL_CIPDRFRESI_LOANPOOL[LOAN_ID],TBL_CIPDRFRESI_LOANPOOL[[#This Row],[LOAN_ID]],TBL_CIPDRFRESI_LOANPOOL[QUAL_OO_INCOME_MFI_PCT],"&gt;1.15")=0</f>
        <v>1</v>
      </c>
      <c r="AO17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3" s="27" t="b">
        <f>COUNTIFS(TBL_CIPDRFRESI_LOANPOOL[LOAN_ID],TBL_CIPDRFRESI_LOANPOOL[[#This Row],[LOAN_ID]],TBL_CIPDRFRESI_LOANPOOL[QUAL_NIE_FFEIC_MFI_PCT],"&gt;1.15")=0</f>
        <v>1</v>
      </c>
      <c r="AR173" s="29">
        <f>IF(TBL_CIPDRFRESI_LOANPOOL[[#This Row],[MULTIPROP_REC_COUNT]]&lt;&gt;"",TBL_CIPDRFRESI_LOANPOOL[[#This Row],[LOAN_AMOUNT]]/TBL_CIPDRFRESI_LOANPOOL[[#This Row],[MULTIPROP_REC_COUNT]],TBL_CIPDRFRESI_LOANPOOL[[#This Row],[LOAN_AMOUNT]])</f>
        <v>0</v>
      </c>
      <c r="AS173" s="29" t="b">
        <f>TBL_CIPDRFRESI_LOANPOOL[[#This Row],[MULTIPROP_REC_COUNT]]&gt;1</f>
        <v>0</v>
      </c>
      <c r="AT173" s="36">
        <f>IF(TBL_CIPDRFRESI_LOANPOOL[[#This Row],[LOAN_ID]]&lt;&gt;"",COUNTIF(TBL_CIPDRFRESI_LOANPOOL[LOAN_ID],TBL_CIPDRFRESI_LOANPOOL[[#This Row],[LOAN_ID]]),1)</f>
        <v>1</v>
      </c>
      <c r="AU173" s="36">
        <f>IFERROR(MATCH(TBL_CIPDRFRESI_LOANPOOL[[#This Row],[QUAL_METHOD]],RANGE_LOOKUP_QUALMETHODS_CIP_RESIDRF,0),-1)</f>
        <v>-1</v>
      </c>
      <c r="AV17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4" spans="2:53" ht="26.25" customHeight="1" x14ac:dyDescent="0.25">
      <c r="B174" s="25" t="str">
        <f>IF(TBL_CIPDRFRESI_LOANPOOL[[#This Row],[RECORD_STARTED]],IF(TBL_CIPDRFRESI_LOANPOOL[[#This Row],[ERROR_COUNT]]&gt;0,-1,IF(TBL_CIPDRFRESI_LOANPOOL[[#This Row],[REQ_FIELDS_POPULATED]],1,0)),"")</f>
        <v/>
      </c>
      <c r="C174" s="36">
        <f>ROW()-ROW(TBL_CIPDRFRESI_LOANPOOL[[#Headers],[ROW_ID]])</f>
        <v>158</v>
      </c>
      <c r="D174" s="55"/>
      <c r="E174" s="56"/>
      <c r="F174" s="57"/>
      <c r="G174" s="58"/>
      <c r="H174" s="120"/>
      <c r="I174" s="116"/>
      <c r="J174" s="55"/>
      <c r="K174" s="61"/>
      <c r="L174" s="62"/>
      <c r="M174" s="124"/>
      <c r="N174" s="122"/>
      <c r="O174" s="127" t="str">
        <f>IF(TBL_CIPDRFRESI_LOANPOOL[[#This Row],[HUD_MFI]]&lt;&gt;"",TBL_CIPDRFRESI_LOANPOOL[[#This Row],[HUD_MFI]]*1.15,"")</f>
        <v/>
      </c>
      <c r="P174" s="126"/>
      <c r="Q174" s="105"/>
      <c r="R174" s="107"/>
      <c r="S174" s="108" t="str">
        <f>IF(TBL_CIPDRFRESI_LOANPOOL[[#This Row],[MBS_FLAG]]="Yes",SUMIF(TBL_CIPDRFRESI_LOANPOOL[MBS_POOL_ID],TBL_CIPDRFRESI_LOANPOOL[[#This Row],[MBS_POOL_ID]],TBL_CIPDRFRESI_LOANPOOL[LOAN_AMOUNT_ADDR_PORTION]),"")</f>
        <v/>
      </c>
      <c r="T17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4" s="131"/>
      <c r="V174" s="122"/>
      <c r="W174" s="135" t="str">
        <f>IF(AND(TBL_CIPDRFRESI_LOANPOOL[[#This Row],[QUAL_METHOD]]='$DB.LOOKUP'!$AD$3,TBL_CIPDRFRESI_LOANPOOL[[#This Row],[QUAL_OO_ANNUAL_INCOME]]&lt;&gt;"",TBL_CIPDRFRESI_LOANPOOL[[#This Row],[HUD_MFI]]&lt;&gt;""),TBL_CIPDRFRESI_LOANPOOL[[#This Row],[QUAL_OO_ANNUAL_INCOME]]/TBL_CIPDRFRESI_LOANPOOL[[#This Row],[HUD_MFI]],"")</f>
        <v/>
      </c>
      <c r="X174" s="133" t="str">
        <f>IF(AND(TBL_CIPDRFRESI_LOANPOOL[[#This Row],[QUAL_METHOD]]='$DB.LOOKUP'!$AD$4,TBL_CIPDRFRESI_LOANPOOL[[#This Row],[HUD_MFI_115]]&lt;&gt;""),TBL_CIPDRFRESI_LOANPOOL[[#This Row],[HUD_MFI_115]] / 12 * 0.3,"")</f>
        <v/>
      </c>
      <c r="Y174" s="112" t="str">
        <f>IF(AND(TBL_CIPDRFRESI_LOANPOOL[[#This Row],[QUAL_METHOD]]='$DB.LOOKUP'!$AD$4,TBL_CIPDRFRESI_LOANPOOL[[#This Row],[LOAN_ID]]&lt;&gt;""),COUNTIF(TBL_QUAL_RENTROLL_UNITS[RENTROLL_LOAN_ID_PROP_ADDR],TBL_CIPDRFRESI_LOANPOOL[[#This Row],[LOAN_ID_PROP_ADDR]]),"")</f>
        <v/>
      </c>
      <c r="Z174" s="113" t="str">
        <f>IF(AND(TBL_CIPDRFRESI_LOANPOOL[[#This Row],[LOAN_ID]]&lt;&gt;"",TBL_CIPDRFRESI_LOANPOOL[[#This Row],[QUAL_METHOD]]='$DB.LOOKUP'!$AD$4),COUNTIFS(TBL_QUAL_RENTROLL_UNITS[RENTROLL_LOAN_ID_PROP_ADDR],TBL_CIPDRFRESI_LOANPOOL[[#This Row],[LOAN_ID_PROP_ADDR]],TBL_QUAL_RENTROLL_UNITS[RENTROLL_QUALUNIT_FLAG],"Yes"),"")</f>
        <v/>
      </c>
      <c r="AA174" s="111" t="str">
        <f>IF(AND(TBL_CIPDRFRESI_LOANPOOL[[#This Row],[QUAL_MRA_UNITS_TOTL]]&gt;0,TBL_CIPDRFRESI_LOANPOOL[[#This Row],[QUAL_MRA_UNITS_TOTL]]&lt;&gt;""),TBL_CIPDRFRESI_LOANPOOL[[#This Row],[QUAL_MRA_UNITS_QUALIFIED]]/TBL_CIPDRFRESI_LOANPOOL[[#This Row],[QUAL_MRA_UNITS_TOTL]],"")</f>
        <v/>
      </c>
      <c r="AB174" s="137" t="str">
        <f>IF(TBL_CIPDRFRESI_LOANPOOL[[#This Row],[QUAL_METHOD]]='$DB.LOOKUP'!$AD$4,HYPERLINK("#QUAL_RENTROLL!TARGET_TOP","View/Edit"),"")</f>
        <v/>
      </c>
      <c r="AC174" s="136" t="str">
        <f>IF(AND(TBL_CIPDRFRESI_LOANPOOL[[#This Row],[QUAL_METHOD]]='$DB.LOOKUP'!$AD$5,TBL_CIPDRFRESI_LOANPOOL[[#This Row],[LOAN_ID]]&lt;&gt;""),COUNTIF(TBL_QUAL_INCOMELISTING_UNITS[INCOMELISTING_LOAN_ID_PROP_ADDR],TBL_CIPDRFRESI_LOANPOOL[[#This Row],[LOAN_ID_PROP_ADDR]]),"")</f>
        <v/>
      </c>
      <c r="AD17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4" s="111" t="str">
        <f>IF(AND(TBL_CIPDRFRESI_LOANPOOL[[#This Row],[QUAL_MIE_UNITS_TOTL]]&gt;0,TBL_CIPDRFRESI_LOANPOOL[[#This Row],[QUAL_MIE_UNITS_TOTL]]&lt;&gt;""),TBL_CIPDRFRESI_LOANPOOL[[#This Row],[QUAL_MIE_UNITS_QUALIFIED]]/TBL_CIPDRFRESI_LOANPOOL[[#This Row],[QUAL_MIE_UNITS_TOTL]],"")</f>
        <v/>
      </c>
      <c r="AF174" s="138" t="str">
        <f>IF(TBL_CIPDRFRESI_LOANPOOL[[#This Row],[QUAL_METHOD]]='$DB.LOOKUP'!$AD$5,HYPERLINK("#QUAL_INCOMELISTING!TARGET_TOP","View/Edit"),"")</f>
        <v/>
      </c>
      <c r="AG174" s="122"/>
      <c r="AH174" s="103"/>
      <c r="AI17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4" s="70" t="str">
        <f>IF(TBL_CIPDRFRESI_LOANPOOL[[#This Row],[LOAN_ID]] = "","",TBL_CIPDRFRESI_LOANPOOL[[#This Row],[LOAN_ID]]&amp;" ("&amp;IF(TBL_CIPDRFRESI_LOANPOOL[[#This Row],[PROP_ADDR_STREET]]="","Address Not Defined",TBL_CIPDRFRESI_LOANPOOL[[#This Row],[PROP_ADDR_STREET]])&amp;")")</f>
        <v/>
      </c>
      <c r="AL17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4" s="27" t="b">
        <f ca="1">IFERROR((IF(APP_CIP_DRFRESI_CERT_DATE&lt;&gt;"",APP_CIP_DRFRESI_CERT_DATE,TODAY())-TBL_CIPDRFRESI_LOANPOOL[[#This Row],[SETTLEMENT_DATE]])&lt;91,TRUE)</f>
        <v>1</v>
      </c>
      <c r="AN174" s="27" t="b">
        <f>COUNTIFS(TBL_CIPDRFRESI_LOANPOOL[LOAN_ID],TBL_CIPDRFRESI_LOANPOOL[[#This Row],[LOAN_ID]],TBL_CIPDRFRESI_LOANPOOL[QUAL_OO_INCOME_MFI_PCT],"&gt;1.15")=0</f>
        <v>1</v>
      </c>
      <c r="AO17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4" s="27" t="b">
        <f>COUNTIFS(TBL_CIPDRFRESI_LOANPOOL[LOAN_ID],TBL_CIPDRFRESI_LOANPOOL[[#This Row],[LOAN_ID]],TBL_CIPDRFRESI_LOANPOOL[QUAL_NIE_FFEIC_MFI_PCT],"&gt;1.15")=0</f>
        <v>1</v>
      </c>
      <c r="AR174" s="29">
        <f>IF(TBL_CIPDRFRESI_LOANPOOL[[#This Row],[MULTIPROP_REC_COUNT]]&lt;&gt;"",TBL_CIPDRFRESI_LOANPOOL[[#This Row],[LOAN_AMOUNT]]/TBL_CIPDRFRESI_LOANPOOL[[#This Row],[MULTIPROP_REC_COUNT]],TBL_CIPDRFRESI_LOANPOOL[[#This Row],[LOAN_AMOUNT]])</f>
        <v>0</v>
      </c>
      <c r="AS174" s="29" t="b">
        <f>TBL_CIPDRFRESI_LOANPOOL[[#This Row],[MULTIPROP_REC_COUNT]]&gt;1</f>
        <v>0</v>
      </c>
      <c r="AT174" s="36">
        <f>IF(TBL_CIPDRFRESI_LOANPOOL[[#This Row],[LOAN_ID]]&lt;&gt;"",COUNTIF(TBL_CIPDRFRESI_LOANPOOL[LOAN_ID],TBL_CIPDRFRESI_LOANPOOL[[#This Row],[LOAN_ID]]),1)</f>
        <v>1</v>
      </c>
      <c r="AU174" s="36">
        <f>IFERROR(MATCH(TBL_CIPDRFRESI_LOANPOOL[[#This Row],[QUAL_METHOD]],RANGE_LOOKUP_QUALMETHODS_CIP_RESIDRF,0),-1)</f>
        <v>-1</v>
      </c>
      <c r="AV17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5" spans="2:53" ht="26.25" customHeight="1" x14ac:dyDescent="0.25">
      <c r="B175" s="25" t="str">
        <f>IF(TBL_CIPDRFRESI_LOANPOOL[[#This Row],[RECORD_STARTED]],IF(TBL_CIPDRFRESI_LOANPOOL[[#This Row],[ERROR_COUNT]]&gt;0,-1,IF(TBL_CIPDRFRESI_LOANPOOL[[#This Row],[REQ_FIELDS_POPULATED]],1,0)),"")</f>
        <v/>
      </c>
      <c r="C175" s="36">
        <f>ROW()-ROW(TBL_CIPDRFRESI_LOANPOOL[[#Headers],[ROW_ID]])</f>
        <v>159</v>
      </c>
      <c r="D175" s="55"/>
      <c r="E175" s="56"/>
      <c r="F175" s="57"/>
      <c r="G175" s="58"/>
      <c r="H175" s="120"/>
      <c r="I175" s="116"/>
      <c r="J175" s="55"/>
      <c r="K175" s="61"/>
      <c r="L175" s="62"/>
      <c r="M175" s="124"/>
      <c r="N175" s="122"/>
      <c r="O175" s="127" t="str">
        <f>IF(TBL_CIPDRFRESI_LOANPOOL[[#This Row],[HUD_MFI]]&lt;&gt;"",TBL_CIPDRFRESI_LOANPOOL[[#This Row],[HUD_MFI]]*1.15,"")</f>
        <v/>
      </c>
      <c r="P175" s="126"/>
      <c r="Q175" s="105"/>
      <c r="R175" s="107"/>
      <c r="S175" s="108" t="str">
        <f>IF(TBL_CIPDRFRESI_LOANPOOL[[#This Row],[MBS_FLAG]]="Yes",SUMIF(TBL_CIPDRFRESI_LOANPOOL[MBS_POOL_ID],TBL_CIPDRFRESI_LOANPOOL[[#This Row],[MBS_POOL_ID]],TBL_CIPDRFRESI_LOANPOOL[LOAN_AMOUNT_ADDR_PORTION]),"")</f>
        <v/>
      </c>
      <c r="T17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5" s="131"/>
      <c r="V175" s="122"/>
      <c r="W175" s="135" t="str">
        <f>IF(AND(TBL_CIPDRFRESI_LOANPOOL[[#This Row],[QUAL_METHOD]]='$DB.LOOKUP'!$AD$3,TBL_CIPDRFRESI_LOANPOOL[[#This Row],[QUAL_OO_ANNUAL_INCOME]]&lt;&gt;"",TBL_CIPDRFRESI_LOANPOOL[[#This Row],[HUD_MFI]]&lt;&gt;""),TBL_CIPDRFRESI_LOANPOOL[[#This Row],[QUAL_OO_ANNUAL_INCOME]]/TBL_CIPDRFRESI_LOANPOOL[[#This Row],[HUD_MFI]],"")</f>
        <v/>
      </c>
      <c r="X175" s="133" t="str">
        <f>IF(AND(TBL_CIPDRFRESI_LOANPOOL[[#This Row],[QUAL_METHOD]]='$DB.LOOKUP'!$AD$4,TBL_CIPDRFRESI_LOANPOOL[[#This Row],[HUD_MFI_115]]&lt;&gt;""),TBL_CIPDRFRESI_LOANPOOL[[#This Row],[HUD_MFI_115]] / 12 * 0.3,"")</f>
        <v/>
      </c>
      <c r="Y175" s="112" t="str">
        <f>IF(AND(TBL_CIPDRFRESI_LOANPOOL[[#This Row],[QUAL_METHOD]]='$DB.LOOKUP'!$AD$4,TBL_CIPDRFRESI_LOANPOOL[[#This Row],[LOAN_ID]]&lt;&gt;""),COUNTIF(TBL_QUAL_RENTROLL_UNITS[RENTROLL_LOAN_ID_PROP_ADDR],TBL_CIPDRFRESI_LOANPOOL[[#This Row],[LOAN_ID_PROP_ADDR]]),"")</f>
        <v/>
      </c>
      <c r="Z175" s="113" t="str">
        <f>IF(AND(TBL_CIPDRFRESI_LOANPOOL[[#This Row],[LOAN_ID]]&lt;&gt;"",TBL_CIPDRFRESI_LOANPOOL[[#This Row],[QUAL_METHOD]]='$DB.LOOKUP'!$AD$4),COUNTIFS(TBL_QUAL_RENTROLL_UNITS[RENTROLL_LOAN_ID_PROP_ADDR],TBL_CIPDRFRESI_LOANPOOL[[#This Row],[LOAN_ID_PROP_ADDR]],TBL_QUAL_RENTROLL_UNITS[RENTROLL_QUALUNIT_FLAG],"Yes"),"")</f>
        <v/>
      </c>
      <c r="AA175" s="111" t="str">
        <f>IF(AND(TBL_CIPDRFRESI_LOANPOOL[[#This Row],[QUAL_MRA_UNITS_TOTL]]&gt;0,TBL_CIPDRFRESI_LOANPOOL[[#This Row],[QUAL_MRA_UNITS_TOTL]]&lt;&gt;""),TBL_CIPDRFRESI_LOANPOOL[[#This Row],[QUAL_MRA_UNITS_QUALIFIED]]/TBL_CIPDRFRESI_LOANPOOL[[#This Row],[QUAL_MRA_UNITS_TOTL]],"")</f>
        <v/>
      </c>
      <c r="AB175" s="137" t="str">
        <f>IF(TBL_CIPDRFRESI_LOANPOOL[[#This Row],[QUAL_METHOD]]='$DB.LOOKUP'!$AD$4,HYPERLINK("#QUAL_RENTROLL!TARGET_TOP","View/Edit"),"")</f>
        <v/>
      </c>
      <c r="AC175" s="136" t="str">
        <f>IF(AND(TBL_CIPDRFRESI_LOANPOOL[[#This Row],[QUAL_METHOD]]='$DB.LOOKUP'!$AD$5,TBL_CIPDRFRESI_LOANPOOL[[#This Row],[LOAN_ID]]&lt;&gt;""),COUNTIF(TBL_QUAL_INCOMELISTING_UNITS[INCOMELISTING_LOAN_ID_PROP_ADDR],TBL_CIPDRFRESI_LOANPOOL[[#This Row],[LOAN_ID_PROP_ADDR]]),"")</f>
        <v/>
      </c>
      <c r="AD17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5" s="111" t="str">
        <f>IF(AND(TBL_CIPDRFRESI_LOANPOOL[[#This Row],[QUAL_MIE_UNITS_TOTL]]&gt;0,TBL_CIPDRFRESI_LOANPOOL[[#This Row],[QUAL_MIE_UNITS_TOTL]]&lt;&gt;""),TBL_CIPDRFRESI_LOANPOOL[[#This Row],[QUAL_MIE_UNITS_QUALIFIED]]/TBL_CIPDRFRESI_LOANPOOL[[#This Row],[QUAL_MIE_UNITS_TOTL]],"")</f>
        <v/>
      </c>
      <c r="AF175" s="138" t="str">
        <f>IF(TBL_CIPDRFRESI_LOANPOOL[[#This Row],[QUAL_METHOD]]='$DB.LOOKUP'!$AD$5,HYPERLINK("#QUAL_INCOMELISTING!TARGET_TOP","View/Edit"),"")</f>
        <v/>
      </c>
      <c r="AG175" s="122"/>
      <c r="AH175" s="103"/>
      <c r="AI17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5" s="70" t="str">
        <f>IF(TBL_CIPDRFRESI_LOANPOOL[[#This Row],[LOAN_ID]] = "","",TBL_CIPDRFRESI_LOANPOOL[[#This Row],[LOAN_ID]]&amp;" ("&amp;IF(TBL_CIPDRFRESI_LOANPOOL[[#This Row],[PROP_ADDR_STREET]]="","Address Not Defined",TBL_CIPDRFRESI_LOANPOOL[[#This Row],[PROP_ADDR_STREET]])&amp;")")</f>
        <v/>
      </c>
      <c r="AL17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5" s="27" t="b">
        <f ca="1">IFERROR((IF(APP_CIP_DRFRESI_CERT_DATE&lt;&gt;"",APP_CIP_DRFRESI_CERT_DATE,TODAY())-TBL_CIPDRFRESI_LOANPOOL[[#This Row],[SETTLEMENT_DATE]])&lt;91,TRUE)</f>
        <v>1</v>
      </c>
      <c r="AN175" s="27" t="b">
        <f>COUNTIFS(TBL_CIPDRFRESI_LOANPOOL[LOAN_ID],TBL_CIPDRFRESI_LOANPOOL[[#This Row],[LOAN_ID]],TBL_CIPDRFRESI_LOANPOOL[QUAL_OO_INCOME_MFI_PCT],"&gt;1.15")=0</f>
        <v>1</v>
      </c>
      <c r="AO17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5" s="27" t="b">
        <f>COUNTIFS(TBL_CIPDRFRESI_LOANPOOL[LOAN_ID],TBL_CIPDRFRESI_LOANPOOL[[#This Row],[LOAN_ID]],TBL_CIPDRFRESI_LOANPOOL[QUAL_NIE_FFEIC_MFI_PCT],"&gt;1.15")=0</f>
        <v>1</v>
      </c>
      <c r="AR175" s="29">
        <f>IF(TBL_CIPDRFRESI_LOANPOOL[[#This Row],[MULTIPROP_REC_COUNT]]&lt;&gt;"",TBL_CIPDRFRESI_LOANPOOL[[#This Row],[LOAN_AMOUNT]]/TBL_CIPDRFRESI_LOANPOOL[[#This Row],[MULTIPROP_REC_COUNT]],TBL_CIPDRFRESI_LOANPOOL[[#This Row],[LOAN_AMOUNT]])</f>
        <v>0</v>
      </c>
      <c r="AS175" s="29" t="b">
        <f>TBL_CIPDRFRESI_LOANPOOL[[#This Row],[MULTIPROP_REC_COUNT]]&gt;1</f>
        <v>0</v>
      </c>
      <c r="AT175" s="36">
        <f>IF(TBL_CIPDRFRESI_LOANPOOL[[#This Row],[LOAN_ID]]&lt;&gt;"",COUNTIF(TBL_CIPDRFRESI_LOANPOOL[LOAN_ID],TBL_CIPDRFRESI_LOANPOOL[[#This Row],[LOAN_ID]]),1)</f>
        <v>1</v>
      </c>
      <c r="AU175" s="36">
        <f>IFERROR(MATCH(TBL_CIPDRFRESI_LOANPOOL[[#This Row],[QUAL_METHOD]],RANGE_LOOKUP_QUALMETHODS_CIP_RESIDRF,0),-1)</f>
        <v>-1</v>
      </c>
      <c r="AV17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6" spans="2:53" ht="26.25" customHeight="1" x14ac:dyDescent="0.25">
      <c r="B176" s="25" t="str">
        <f>IF(TBL_CIPDRFRESI_LOANPOOL[[#This Row],[RECORD_STARTED]],IF(TBL_CIPDRFRESI_LOANPOOL[[#This Row],[ERROR_COUNT]]&gt;0,-1,IF(TBL_CIPDRFRESI_LOANPOOL[[#This Row],[REQ_FIELDS_POPULATED]],1,0)),"")</f>
        <v/>
      </c>
      <c r="C176" s="36">
        <f>ROW()-ROW(TBL_CIPDRFRESI_LOANPOOL[[#Headers],[ROW_ID]])</f>
        <v>160</v>
      </c>
      <c r="D176" s="55"/>
      <c r="E176" s="56"/>
      <c r="F176" s="57"/>
      <c r="G176" s="58"/>
      <c r="H176" s="120"/>
      <c r="I176" s="116"/>
      <c r="J176" s="55"/>
      <c r="K176" s="61"/>
      <c r="L176" s="62"/>
      <c r="M176" s="124"/>
      <c r="N176" s="122"/>
      <c r="O176" s="127" t="str">
        <f>IF(TBL_CIPDRFRESI_LOANPOOL[[#This Row],[HUD_MFI]]&lt;&gt;"",TBL_CIPDRFRESI_LOANPOOL[[#This Row],[HUD_MFI]]*1.15,"")</f>
        <v/>
      </c>
      <c r="P176" s="126"/>
      <c r="Q176" s="105"/>
      <c r="R176" s="107"/>
      <c r="S176" s="108" t="str">
        <f>IF(TBL_CIPDRFRESI_LOANPOOL[[#This Row],[MBS_FLAG]]="Yes",SUMIF(TBL_CIPDRFRESI_LOANPOOL[MBS_POOL_ID],TBL_CIPDRFRESI_LOANPOOL[[#This Row],[MBS_POOL_ID]],TBL_CIPDRFRESI_LOANPOOL[LOAN_AMOUNT_ADDR_PORTION]),"")</f>
        <v/>
      </c>
      <c r="T17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6" s="131"/>
      <c r="V176" s="122"/>
      <c r="W176" s="135" t="str">
        <f>IF(AND(TBL_CIPDRFRESI_LOANPOOL[[#This Row],[QUAL_METHOD]]='$DB.LOOKUP'!$AD$3,TBL_CIPDRFRESI_LOANPOOL[[#This Row],[QUAL_OO_ANNUAL_INCOME]]&lt;&gt;"",TBL_CIPDRFRESI_LOANPOOL[[#This Row],[HUD_MFI]]&lt;&gt;""),TBL_CIPDRFRESI_LOANPOOL[[#This Row],[QUAL_OO_ANNUAL_INCOME]]/TBL_CIPDRFRESI_LOANPOOL[[#This Row],[HUD_MFI]],"")</f>
        <v/>
      </c>
      <c r="X176" s="133" t="str">
        <f>IF(AND(TBL_CIPDRFRESI_LOANPOOL[[#This Row],[QUAL_METHOD]]='$DB.LOOKUP'!$AD$4,TBL_CIPDRFRESI_LOANPOOL[[#This Row],[HUD_MFI_115]]&lt;&gt;""),TBL_CIPDRFRESI_LOANPOOL[[#This Row],[HUD_MFI_115]] / 12 * 0.3,"")</f>
        <v/>
      </c>
      <c r="Y176" s="112" t="str">
        <f>IF(AND(TBL_CIPDRFRESI_LOANPOOL[[#This Row],[QUAL_METHOD]]='$DB.LOOKUP'!$AD$4,TBL_CIPDRFRESI_LOANPOOL[[#This Row],[LOAN_ID]]&lt;&gt;""),COUNTIF(TBL_QUAL_RENTROLL_UNITS[RENTROLL_LOAN_ID_PROP_ADDR],TBL_CIPDRFRESI_LOANPOOL[[#This Row],[LOAN_ID_PROP_ADDR]]),"")</f>
        <v/>
      </c>
      <c r="Z176" s="113" t="str">
        <f>IF(AND(TBL_CIPDRFRESI_LOANPOOL[[#This Row],[LOAN_ID]]&lt;&gt;"",TBL_CIPDRFRESI_LOANPOOL[[#This Row],[QUAL_METHOD]]='$DB.LOOKUP'!$AD$4),COUNTIFS(TBL_QUAL_RENTROLL_UNITS[RENTROLL_LOAN_ID_PROP_ADDR],TBL_CIPDRFRESI_LOANPOOL[[#This Row],[LOAN_ID_PROP_ADDR]],TBL_QUAL_RENTROLL_UNITS[RENTROLL_QUALUNIT_FLAG],"Yes"),"")</f>
        <v/>
      </c>
      <c r="AA176" s="111" t="str">
        <f>IF(AND(TBL_CIPDRFRESI_LOANPOOL[[#This Row],[QUAL_MRA_UNITS_TOTL]]&gt;0,TBL_CIPDRFRESI_LOANPOOL[[#This Row],[QUAL_MRA_UNITS_TOTL]]&lt;&gt;""),TBL_CIPDRFRESI_LOANPOOL[[#This Row],[QUAL_MRA_UNITS_QUALIFIED]]/TBL_CIPDRFRESI_LOANPOOL[[#This Row],[QUAL_MRA_UNITS_TOTL]],"")</f>
        <v/>
      </c>
      <c r="AB176" s="137" t="str">
        <f>IF(TBL_CIPDRFRESI_LOANPOOL[[#This Row],[QUAL_METHOD]]='$DB.LOOKUP'!$AD$4,HYPERLINK("#QUAL_RENTROLL!TARGET_TOP","View/Edit"),"")</f>
        <v/>
      </c>
      <c r="AC176" s="136" t="str">
        <f>IF(AND(TBL_CIPDRFRESI_LOANPOOL[[#This Row],[QUAL_METHOD]]='$DB.LOOKUP'!$AD$5,TBL_CIPDRFRESI_LOANPOOL[[#This Row],[LOAN_ID]]&lt;&gt;""),COUNTIF(TBL_QUAL_INCOMELISTING_UNITS[INCOMELISTING_LOAN_ID_PROP_ADDR],TBL_CIPDRFRESI_LOANPOOL[[#This Row],[LOAN_ID_PROP_ADDR]]),"")</f>
        <v/>
      </c>
      <c r="AD17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6" s="111" t="str">
        <f>IF(AND(TBL_CIPDRFRESI_LOANPOOL[[#This Row],[QUAL_MIE_UNITS_TOTL]]&gt;0,TBL_CIPDRFRESI_LOANPOOL[[#This Row],[QUAL_MIE_UNITS_TOTL]]&lt;&gt;""),TBL_CIPDRFRESI_LOANPOOL[[#This Row],[QUAL_MIE_UNITS_QUALIFIED]]/TBL_CIPDRFRESI_LOANPOOL[[#This Row],[QUAL_MIE_UNITS_TOTL]],"")</f>
        <v/>
      </c>
      <c r="AF176" s="138" t="str">
        <f>IF(TBL_CIPDRFRESI_LOANPOOL[[#This Row],[QUAL_METHOD]]='$DB.LOOKUP'!$AD$5,HYPERLINK("#QUAL_INCOMELISTING!TARGET_TOP","View/Edit"),"")</f>
        <v/>
      </c>
      <c r="AG176" s="122"/>
      <c r="AH176" s="103"/>
      <c r="AI17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6" s="70" t="str">
        <f>IF(TBL_CIPDRFRESI_LOANPOOL[[#This Row],[LOAN_ID]] = "","",TBL_CIPDRFRESI_LOANPOOL[[#This Row],[LOAN_ID]]&amp;" ("&amp;IF(TBL_CIPDRFRESI_LOANPOOL[[#This Row],[PROP_ADDR_STREET]]="","Address Not Defined",TBL_CIPDRFRESI_LOANPOOL[[#This Row],[PROP_ADDR_STREET]])&amp;")")</f>
        <v/>
      </c>
      <c r="AL17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6" s="27" t="b">
        <f ca="1">IFERROR((IF(APP_CIP_DRFRESI_CERT_DATE&lt;&gt;"",APP_CIP_DRFRESI_CERT_DATE,TODAY())-TBL_CIPDRFRESI_LOANPOOL[[#This Row],[SETTLEMENT_DATE]])&lt;91,TRUE)</f>
        <v>1</v>
      </c>
      <c r="AN176" s="27" t="b">
        <f>COUNTIFS(TBL_CIPDRFRESI_LOANPOOL[LOAN_ID],TBL_CIPDRFRESI_LOANPOOL[[#This Row],[LOAN_ID]],TBL_CIPDRFRESI_LOANPOOL[QUAL_OO_INCOME_MFI_PCT],"&gt;1.15")=0</f>
        <v>1</v>
      </c>
      <c r="AO17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6" s="27" t="b">
        <f>COUNTIFS(TBL_CIPDRFRESI_LOANPOOL[LOAN_ID],TBL_CIPDRFRESI_LOANPOOL[[#This Row],[LOAN_ID]],TBL_CIPDRFRESI_LOANPOOL[QUAL_NIE_FFEIC_MFI_PCT],"&gt;1.15")=0</f>
        <v>1</v>
      </c>
      <c r="AR176" s="29">
        <f>IF(TBL_CIPDRFRESI_LOANPOOL[[#This Row],[MULTIPROP_REC_COUNT]]&lt;&gt;"",TBL_CIPDRFRESI_LOANPOOL[[#This Row],[LOAN_AMOUNT]]/TBL_CIPDRFRESI_LOANPOOL[[#This Row],[MULTIPROP_REC_COUNT]],TBL_CIPDRFRESI_LOANPOOL[[#This Row],[LOAN_AMOUNT]])</f>
        <v>0</v>
      </c>
      <c r="AS176" s="29" t="b">
        <f>TBL_CIPDRFRESI_LOANPOOL[[#This Row],[MULTIPROP_REC_COUNT]]&gt;1</f>
        <v>0</v>
      </c>
      <c r="AT176" s="36">
        <f>IF(TBL_CIPDRFRESI_LOANPOOL[[#This Row],[LOAN_ID]]&lt;&gt;"",COUNTIF(TBL_CIPDRFRESI_LOANPOOL[LOAN_ID],TBL_CIPDRFRESI_LOANPOOL[[#This Row],[LOAN_ID]]),1)</f>
        <v>1</v>
      </c>
      <c r="AU176" s="36">
        <f>IFERROR(MATCH(TBL_CIPDRFRESI_LOANPOOL[[#This Row],[QUAL_METHOD]],RANGE_LOOKUP_QUALMETHODS_CIP_RESIDRF,0),-1)</f>
        <v>-1</v>
      </c>
      <c r="AV17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7" spans="2:53" ht="26.25" customHeight="1" x14ac:dyDescent="0.25">
      <c r="B177" s="25" t="str">
        <f>IF(TBL_CIPDRFRESI_LOANPOOL[[#This Row],[RECORD_STARTED]],IF(TBL_CIPDRFRESI_LOANPOOL[[#This Row],[ERROR_COUNT]]&gt;0,-1,IF(TBL_CIPDRFRESI_LOANPOOL[[#This Row],[REQ_FIELDS_POPULATED]],1,0)),"")</f>
        <v/>
      </c>
      <c r="C177" s="36">
        <f>ROW()-ROW(TBL_CIPDRFRESI_LOANPOOL[[#Headers],[ROW_ID]])</f>
        <v>161</v>
      </c>
      <c r="D177" s="55"/>
      <c r="E177" s="56"/>
      <c r="F177" s="57"/>
      <c r="G177" s="58"/>
      <c r="H177" s="120"/>
      <c r="I177" s="116"/>
      <c r="J177" s="55"/>
      <c r="K177" s="61"/>
      <c r="L177" s="62"/>
      <c r="M177" s="124"/>
      <c r="N177" s="122"/>
      <c r="O177" s="127" t="str">
        <f>IF(TBL_CIPDRFRESI_LOANPOOL[[#This Row],[HUD_MFI]]&lt;&gt;"",TBL_CIPDRFRESI_LOANPOOL[[#This Row],[HUD_MFI]]*1.15,"")</f>
        <v/>
      </c>
      <c r="P177" s="126"/>
      <c r="Q177" s="105"/>
      <c r="R177" s="107"/>
      <c r="S177" s="108" t="str">
        <f>IF(TBL_CIPDRFRESI_LOANPOOL[[#This Row],[MBS_FLAG]]="Yes",SUMIF(TBL_CIPDRFRESI_LOANPOOL[MBS_POOL_ID],TBL_CIPDRFRESI_LOANPOOL[[#This Row],[MBS_POOL_ID]],TBL_CIPDRFRESI_LOANPOOL[LOAN_AMOUNT_ADDR_PORTION]),"")</f>
        <v/>
      </c>
      <c r="T17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7" s="131"/>
      <c r="V177" s="122"/>
      <c r="W177" s="135" t="str">
        <f>IF(AND(TBL_CIPDRFRESI_LOANPOOL[[#This Row],[QUAL_METHOD]]='$DB.LOOKUP'!$AD$3,TBL_CIPDRFRESI_LOANPOOL[[#This Row],[QUAL_OO_ANNUAL_INCOME]]&lt;&gt;"",TBL_CIPDRFRESI_LOANPOOL[[#This Row],[HUD_MFI]]&lt;&gt;""),TBL_CIPDRFRESI_LOANPOOL[[#This Row],[QUAL_OO_ANNUAL_INCOME]]/TBL_CIPDRFRESI_LOANPOOL[[#This Row],[HUD_MFI]],"")</f>
        <v/>
      </c>
      <c r="X177" s="133" t="str">
        <f>IF(AND(TBL_CIPDRFRESI_LOANPOOL[[#This Row],[QUAL_METHOD]]='$DB.LOOKUP'!$AD$4,TBL_CIPDRFRESI_LOANPOOL[[#This Row],[HUD_MFI_115]]&lt;&gt;""),TBL_CIPDRFRESI_LOANPOOL[[#This Row],[HUD_MFI_115]] / 12 * 0.3,"")</f>
        <v/>
      </c>
      <c r="Y177" s="112" t="str">
        <f>IF(AND(TBL_CIPDRFRESI_LOANPOOL[[#This Row],[QUAL_METHOD]]='$DB.LOOKUP'!$AD$4,TBL_CIPDRFRESI_LOANPOOL[[#This Row],[LOAN_ID]]&lt;&gt;""),COUNTIF(TBL_QUAL_RENTROLL_UNITS[RENTROLL_LOAN_ID_PROP_ADDR],TBL_CIPDRFRESI_LOANPOOL[[#This Row],[LOAN_ID_PROP_ADDR]]),"")</f>
        <v/>
      </c>
      <c r="Z177" s="113" t="str">
        <f>IF(AND(TBL_CIPDRFRESI_LOANPOOL[[#This Row],[LOAN_ID]]&lt;&gt;"",TBL_CIPDRFRESI_LOANPOOL[[#This Row],[QUAL_METHOD]]='$DB.LOOKUP'!$AD$4),COUNTIFS(TBL_QUAL_RENTROLL_UNITS[RENTROLL_LOAN_ID_PROP_ADDR],TBL_CIPDRFRESI_LOANPOOL[[#This Row],[LOAN_ID_PROP_ADDR]],TBL_QUAL_RENTROLL_UNITS[RENTROLL_QUALUNIT_FLAG],"Yes"),"")</f>
        <v/>
      </c>
      <c r="AA177" s="111" t="str">
        <f>IF(AND(TBL_CIPDRFRESI_LOANPOOL[[#This Row],[QUAL_MRA_UNITS_TOTL]]&gt;0,TBL_CIPDRFRESI_LOANPOOL[[#This Row],[QUAL_MRA_UNITS_TOTL]]&lt;&gt;""),TBL_CIPDRFRESI_LOANPOOL[[#This Row],[QUAL_MRA_UNITS_QUALIFIED]]/TBL_CIPDRFRESI_LOANPOOL[[#This Row],[QUAL_MRA_UNITS_TOTL]],"")</f>
        <v/>
      </c>
      <c r="AB177" s="137" t="str">
        <f>IF(TBL_CIPDRFRESI_LOANPOOL[[#This Row],[QUAL_METHOD]]='$DB.LOOKUP'!$AD$4,HYPERLINK("#QUAL_RENTROLL!TARGET_TOP","View/Edit"),"")</f>
        <v/>
      </c>
      <c r="AC177" s="136" t="str">
        <f>IF(AND(TBL_CIPDRFRESI_LOANPOOL[[#This Row],[QUAL_METHOD]]='$DB.LOOKUP'!$AD$5,TBL_CIPDRFRESI_LOANPOOL[[#This Row],[LOAN_ID]]&lt;&gt;""),COUNTIF(TBL_QUAL_INCOMELISTING_UNITS[INCOMELISTING_LOAN_ID_PROP_ADDR],TBL_CIPDRFRESI_LOANPOOL[[#This Row],[LOAN_ID_PROP_ADDR]]),"")</f>
        <v/>
      </c>
      <c r="AD17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7" s="111" t="str">
        <f>IF(AND(TBL_CIPDRFRESI_LOANPOOL[[#This Row],[QUAL_MIE_UNITS_TOTL]]&gt;0,TBL_CIPDRFRESI_LOANPOOL[[#This Row],[QUAL_MIE_UNITS_TOTL]]&lt;&gt;""),TBL_CIPDRFRESI_LOANPOOL[[#This Row],[QUAL_MIE_UNITS_QUALIFIED]]/TBL_CIPDRFRESI_LOANPOOL[[#This Row],[QUAL_MIE_UNITS_TOTL]],"")</f>
        <v/>
      </c>
      <c r="AF177" s="138" t="str">
        <f>IF(TBL_CIPDRFRESI_LOANPOOL[[#This Row],[QUAL_METHOD]]='$DB.LOOKUP'!$AD$5,HYPERLINK("#QUAL_INCOMELISTING!TARGET_TOP","View/Edit"),"")</f>
        <v/>
      </c>
      <c r="AG177" s="122"/>
      <c r="AH177" s="103"/>
      <c r="AI17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7" s="70" t="str">
        <f>IF(TBL_CIPDRFRESI_LOANPOOL[[#This Row],[LOAN_ID]] = "","",TBL_CIPDRFRESI_LOANPOOL[[#This Row],[LOAN_ID]]&amp;" ("&amp;IF(TBL_CIPDRFRESI_LOANPOOL[[#This Row],[PROP_ADDR_STREET]]="","Address Not Defined",TBL_CIPDRFRESI_LOANPOOL[[#This Row],[PROP_ADDR_STREET]])&amp;")")</f>
        <v/>
      </c>
      <c r="AL17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7" s="27" t="b">
        <f ca="1">IFERROR((IF(APP_CIP_DRFRESI_CERT_DATE&lt;&gt;"",APP_CIP_DRFRESI_CERT_DATE,TODAY())-TBL_CIPDRFRESI_LOANPOOL[[#This Row],[SETTLEMENT_DATE]])&lt;91,TRUE)</f>
        <v>1</v>
      </c>
      <c r="AN177" s="27" t="b">
        <f>COUNTIFS(TBL_CIPDRFRESI_LOANPOOL[LOAN_ID],TBL_CIPDRFRESI_LOANPOOL[[#This Row],[LOAN_ID]],TBL_CIPDRFRESI_LOANPOOL[QUAL_OO_INCOME_MFI_PCT],"&gt;1.15")=0</f>
        <v>1</v>
      </c>
      <c r="AO17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7" s="27" t="b">
        <f>COUNTIFS(TBL_CIPDRFRESI_LOANPOOL[LOAN_ID],TBL_CIPDRFRESI_LOANPOOL[[#This Row],[LOAN_ID]],TBL_CIPDRFRESI_LOANPOOL[QUAL_NIE_FFEIC_MFI_PCT],"&gt;1.15")=0</f>
        <v>1</v>
      </c>
      <c r="AR177" s="29">
        <f>IF(TBL_CIPDRFRESI_LOANPOOL[[#This Row],[MULTIPROP_REC_COUNT]]&lt;&gt;"",TBL_CIPDRFRESI_LOANPOOL[[#This Row],[LOAN_AMOUNT]]/TBL_CIPDRFRESI_LOANPOOL[[#This Row],[MULTIPROP_REC_COUNT]],TBL_CIPDRFRESI_LOANPOOL[[#This Row],[LOAN_AMOUNT]])</f>
        <v>0</v>
      </c>
      <c r="AS177" s="29" t="b">
        <f>TBL_CIPDRFRESI_LOANPOOL[[#This Row],[MULTIPROP_REC_COUNT]]&gt;1</f>
        <v>0</v>
      </c>
      <c r="AT177" s="36">
        <f>IF(TBL_CIPDRFRESI_LOANPOOL[[#This Row],[LOAN_ID]]&lt;&gt;"",COUNTIF(TBL_CIPDRFRESI_LOANPOOL[LOAN_ID],TBL_CIPDRFRESI_LOANPOOL[[#This Row],[LOAN_ID]]),1)</f>
        <v>1</v>
      </c>
      <c r="AU177" s="36">
        <f>IFERROR(MATCH(TBL_CIPDRFRESI_LOANPOOL[[#This Row],[QUAL_METHOD]],RANGE_LOOKUP_QUALMETHODS_CIP_RESIDRF,0),-1)</f>
        <v>-1</v>
      </c>
      <c r="AV17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8" spans="2:53" ht="26.25" customHeight="1" x14ac:dyDescent="0.25">
      <c r="B178" s="25" t="str">
        <f>IF(TBL_CIPDRFRESI_LOANPOOL[[#This Row],[RECORD_STARTED]],IF(TBL_CIPDRFRESI_LOANPOOL[[#This Row],[ERROR_COUNT]]&gt;0,-1,IF(TBL_CIPDRFRESI_LOANPOOL[[#This Row],[REQ_FIELDS_POPULATED]],1,0)),"")</f>
        <v/>
      </c>
      <c r="C178" s="36">
        <f>ROW()-ROW(TBL_CIPDRFRESI_LOANPOOL[[#Headers],[ROW_ID]])</f>
        <v>162</v>
      </c>
      <c r="D178" s="55"/>
      <c r="E178" s="56"/>
      <c r="F178" s="57"/>
      <c r="G178" s="58"/>
      <c r="H178" s="120"/>
      <c r="I178" s="116"/>
      <c r="J178" s="55"/>
      <c r="K178" s="61"/>
      <c r="L178" s="62"/>
      <c r="M178" s="124"/>
      <c r="N178" s="122"/>
      <c r="O178" s="127" t="str">
        <f>IF(TBL_CIPDRFRESI_LOANPOOL[[#This Row],[HUD_MFI]]&lt;&gt;"",TBL_CIPDRFRESI_LOANPOOL[[#This Row],[HUD_MFI]]*1.15,"")</f>
        <v/>
      </c>
      <c r="P178" s="126"/>
      <c r="Q178" s="105"/>
      <c r="R178" s="107"/>
      <c r="S178" s="108" t="str">
        <f>IF(TBL_CIPDRFRESI_LOANPOOL[[#This Row],[MBS_FLAG]]="Yes",SUMIF(TBL_CIPDRFRESI_LOANPOOL[MBS_POOL_ID],TBL_CIPDRFRESI_LOANPOOL[[#This Row],[MBS_POOL_ID]],TBL_CIPDRFRESI_LOANPOOL[LOAN_AMOUNT_ADDR_PORTION]),"")</f>
        <v/>
      </c>
      <c r="T17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8" s="131"/>
      <c r="V178" s="122"/>
      <c r="W178" s="135" t="str">
        <f>IF(AND(TBL_CIPDRFRESI_LOANPOOL[[#This Row],[QUAL_METHOD]]='$DB.LOOKUP'!$AD$3,TBL_CIPDRFRESI_LOANPOOL[[#This Row],[QUAL_OO_ANNUAL_INCOME]]&lt;&gt;"",TBL_CIPDRFRESI_LOANPOOL[[#This Row],[HUD_MFI]]&lt;&gt;""),TBL_CIPDRFRESI_LOANPOOL[[#This Row],[QUAL_OO_ANNUAL_INCOME]]/TBL_CIPDRFRESI_LOANPOOL[[#This Row],[HUD_MFI]],"")</f>
        <v/>
      </c>
      <c r="X178" s="133" t="str">
        <f>IF(AND(TBL_CIPDRFRESI_LOANPOOL[[#This Row],[QUAL_METHOD]]='$DB.LOOKUP'!$AD$4,TBL_CIPDRFRESI_LOANPOOL[[#This Row],[HUD_MFI_115]]&lt;&gt;""),TBL_CIPDRFRESI_LOANPOOL[[#This Row],[HUD_MFI_115]] / 12 * 0.3,"")</f>
        <v/>
      </c>
      <c r="Y178" s="112" t="str">
        <f>IF(AND(TBL_CIPDRFRESI_LOANPOOL[[#This Row],[QUAL_METHOD]]='$DB.LOOKUP'!$AD$4,TBL_CIPDRFRESI_LOANPOOL[[#This Row],[LOAN_ID]]&lt;&gt;""),COUNTIF(TBL_QUAL_RENTROLL_UNITS[RENTROLL_LOAN_ID_PROP_ADDR],TBL_CIPDRFRESI_LOANPOOL[[#This Row],[LOAN_ID_PROP_ADDR]]),"")</f>
        <v/>
      </c>
      <c r="Z178" s="113" t="str">
        <f>IF(AND(TBL_CIPDRFRESI_LOANPOOL[[#This Row],[LOAN_ID]]&lt;&gt;"",TBL_CIPDRFRESI_LOANPOOL[[#This Row],[QUAL_METHOD]]='$DB.LOOKUP'!$AD$4),COUNTIFS(TBL_QUAL_RENTROLL_UNITS[RENTROLL_LOAN_ID_PROP_ADDR],TBL_CIPDRFRESI_LOANPOOL[[#This Row],[LOAN_ID_PROP_ADDR]],TBL_QUAL_RENTROLL_UNITS[RENTROLL_QUALUNIT_FLAG],"Yes"),"")</f>
        <v/>
      </c>
      <c r="AA178" s="111" t="str">
        <f>IF(AND(TBL_CIPDRFRESI_LOANPOOL[[#This Row],[QUAL_MRA_UNITS_TOTL]]&gt;0,TBL_CIPDRFRESI_LOANPOOL[[#This Row],[QUAL_MRA_UNITS_TOTL]]&lt;&gt;""),TBL_CIPDRFRESI_LOANPOOL[[#This Row],[QUAL_MRA_UNITS_QUALIFIED]]/TBL_CIPDRFRESI_LOANPOOL[[#This Row],[QUAL_MRA_UNITS_TOTL]],"")</f>
        <v/>
      </c>
      <c r="AB178" s="137" t="str">
        <f>IF(TBL_CIPDRFRESI_LOANPOOL[[#This Row],[QUAL_METHOD]]='$DB.LOOKUP'!$AD$4,HYPERLINK("#QUAL_RENTROLL!TARGET_TOP","View/Edit"),"")</f>
        <v/>
      </c>
      <c r="AC178" s="136" t="str">
        <f>IF(AND(TBL_CIPDRFRESI_LOANPOOL[[#This Row],[QUAL_METHOD]]='$DB.LOOKUP'!$AD$5,TBL_CIPDRFRESI_LOANPOOL[[#This Row],[LOAN_ID]]&lt;&gt;""),COUNTIF(TBL_QUAL_INCOMELISTING_UNITS[INCOMELISTING_LOAN_ID_PROP_ADDR],TBL_CIPDRFRESI_LOANPOOL[[#This Row],[LOAN_ID_PROP_ADDR]]),"")</f>
        <v/>
      </c>
      <c r="AD17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8" s="111" t="str">
        <f>IF(AND(TBL_CIPDRFRESI_LOANPOOL[[#This Row],[QUAL_MIE_UNITS_TOTL]]&gt;0,TBL_CIPDRFRESI_LOANPOOL[[#This Row],[QUAL_MIE_UNITS_TOTL]]&lt;&gt;""),TBL_CIPDRFRESI_LOANPOOL[[#This Row],[QUAL_MIE_UNITS_QUALIFIED]]/TBL_CIPDRFRESI_LOANPOOL[[#This Row],[QUAL_MIE_UNITS_TOTL]],"")</f>
        <v/>
      </c>
      <c r="AF178" s="138" t="str">
        <f>IF(TBL_CIPDRFRESI_LOANPOOL[[#This Row],[QUAL_METHOD]]='$DB.LOOKUP'!$AD$5,HYPERLINK("#QUAL_INCOMELISTING!TARGET_TOP","View/Edit"),"")</f>
        <v/>
      </c>
      <c r="AG178" s="122"/>
      <c r="AH178" s="103"/>
      <c r="AI17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8" s="70" t="str">
        <f>IF(TBL_CIPDRFRESI_LOANPOOL[[#This Row],[LOAN_ID]] = "","",TBL_CIPDRFRESI_LOANPOOL[[#This Row],[LOAN_ID]]&amp;" ("&amp;IF(TBL_CIPDRFRESI_LOANPOOL[[#This Row],[PROP_ADDR_STREET]]="","Address Not Defined",TBL_CIPDRFRESI_LOANPOOL[[#This Row],[PROP_ADDR_STREET]])&amp;")")</f>
        <v/>
      </c>
      <c r="AL17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8" s="27" t="b">
        <f ca="1">IFERROR((IF(APP_CIP_DRFRESI_CERT_DATE&lt;&gt;"",APP_CIP_DRFRESI_CERT_DATE,TODAY())-TBL_CIPDRFRESI_LOANPOOL[[#This Row],[SETTLEMENT_DATE]])&lt;91,TRUE)</f>
        <v>1</v>
      </c>
      <c r="AN178" s="27" t="b">
        <f>COUNTIFS(TBL_CIPDRFRESI_LOANPOOL[LOAN_ID],TBL_CIPDRFRESI_LOANPOOL[[#This Row],[LOAN_ID]],TBL_CIPDRFRESI_LOANPOOL[QUAL_OO_INCOME_MFI_PCT],"&gt;1.15")=0</f>
        <v>1</v>
      </c>
      <c r="AO17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8" s="27" t="b">
        <f>COUNTIFS(TBL_CIPDRFRESI_LOANPOOL[LOAN_ID],TBL_CIPDRFRESI_LOANPOOL[[#This Row],[LOAN_ID]],TBL_CIPDRFRESI_LOANPOOL[QUAL_NIE_FFEIC_MFI_PCT],"&gt;1.15")=0</f>
        <v>1</v>
      </c>
      <c r="AR178" s="29">
        <f>IF(TBL_CIPDRFRESI_LOANPOOL[[#This Row],[MULTIPROP_REC_COUNT]]&lt;&gt;"",TBL_CIPDRFRESI_LOANPOOL[[#This Row],[LOAN_AMOUNT]]/TBL_CIPDRFRESI_LOANPOOL[[#This Row],[MULTIPROP_REC_COUNT]],TBL_CIPDRFRESI_LOANPOOL[[#This Row],[LOAN_AMOUNT]])</f>
        <v>0</v>
      </c>
      <c r="AS178" s="29" t="b">
        <f>TBL_CIPDRFRESI_LOANPOOL[[#This Row],[MULTIPROP_REC_COUNT]]&gt;1</f>
        <v>0</v>
      </c>
      <c r="AT178" s="36">
        <f>IF(TBL_CIPDRFRESI_LOANPOOL[[#This Row],[LOAN_ID]]&lt;&gt;"",COUNTIF(TBL_CIPDRFRESI_LOANPOOL[LOAN_ID],TBL_CIPDRFRESI_LOANPOOL[[#This Row],[LOAN_ID]]),1)</f>
        <v>1</v>
      </c>
      <c r="AU178" s="36">
        <f>IFERROR(MATCH(TBL_CIPDRFRESI_LOANPOOL[[#This Row],[QUAL_METHOD]],RANGE_LOOKUP_QUALMETHODS_CIP_RESIDRF,0),-1)</f>
        <v>-1</v>
      </c>
      <c r="AV17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9" spans="2:53" ht="26.25" customHeight="1" x14ac:dyDescent="0.25">
      <c r="B179" s="25" t="str">
        <f>IF(TBL_CIPDRFRESI_LOANPOOL[[#This Row],[RECORD_STARTED]],IF(TBL_CIPDRFRESI_LOANPOOL[[#This Row],[ERROR_COUNT]]&gt;0,-1,IF(TBL_CIPDRFRESI_LOANPOOL[[#This Row],[REQ_FIELDS_POPULATED]],1,0)),"")</f>
        <v/>
      </c>
      <c r="C179" s="36">
        <f>ROW()-ROW(TBL_CIPDRFRESI_LOANPOOL[[#Headers],[ROW_ID]])</f>
        <v>163</v>
      </c>
      <c r="D179" s="55"/>
      <c r="E179" s="56"/>
      <c r="F179" s="57"/>
      <c r="G179" s="58"/>
      <c r="H179" s="120"/>
      <c r="I179" s="116"/>
      <c r="J179" s="55"/>
      <c r="K179" s="61"/>
      <c r="L179" s="62"/>
      <c r="M179" s="124"/>
      <c r="N179" s="122"/>
      <c r="O179" s="127" t="str">
        <f>IF(TBL_CIPDRFRESI_LOANPOOL[[#This Row],[HUD_MFI]]&lt;&gt;"",TBL_CIPDRFRESI_LOANPOOL[[#This Row],[HUD_MFI]]*1.15,"")</f>
        <v/>
      </c>
      <c r="P179" s="126"/>
      <c r="Q179" s="105"/>
      <c r="R179" s="107"/>
      <c r="S179" s="108" t="str">
        <f>IF(TBL_CIPDRFRESI_LOANPOOL[[#This Row],[MBS_FLAG]]="Yes",SUMIF(TBL_CIPDRFRESI_LOANPOOL[MBS_POOL_ID],TBL_CIPDRFRESI_LOANPOOL[[#This Row],[MBS_POOL_ID]],TBL_CIPDRFRESI_LOANPOOL[LOAN_AMOUNT_ADDR_PORTION]),"")</f>
        <v/>
      </c>
      <c r="T17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9" s="131"/>
      <c r="V179" s="122"/>
      <c r="W179" s="135" t="str">
        <f>IF(AND(TBL_CIPDRFRESI_LOANPOOL[[#This Row],[QUAL_METHOD]]='$DB.LOOKUP'!$AD$3,TBL_CIPDRFRESI_LOANPOOL[[#This Row],[QUAL_OO_ANNUAL_INCOME]]&lt;&gt;"",TBL_CIPDRFRESI_LOANPOOL[[#This Row],[HUD_MFI]]&lt;&gt;""),TBL_CIPDRFRESI_LOANPOOL[[#This Row],[QUAL_OO_ANNUAL_INCOME]]/TBL_CIPDRFRESI_LOANPOOL[[#This Row],[HUD_MFI]],"")</f>
        <v/>
      </c>
      <c r="X179" s="133" t="str">
        <f>IF(AND(TBL_CIPDRFRESI_LOANPOOL[[#This Row],[QUAL_METHOD]]='$DB.LOOKUP'!$AD$4,TBL_CIPDRFRESI_LOANPOOL[[#This Row],[HUD_MFI_115]]&lt;&gt;""),TBL_CIPDRFRESI_LOANPOOL[[#This Row],[HUD_MFI_115]] / 12 * 0.3,"")</f>
        <v/>
      </c>
      <c r="Y179" s="112" t="str">
        <f>IF(AND(TBL_CIPDRFRESI_LOANPOOL[[#This Row],[QUAL_METHOD]]='$DB.LOOKUP'!$AD$4,TBL_CIPDRFRESI_LOANPOOL[[#This Row],[LOAN_ID]]&lt;&gt;""),COUNTIF(TBL_QUAL_RENTROLL_UNITS[RENTROLL_LOAN_ID_PROP_ADDR],TBL_CIPDRFRESI_LOANPOOL[[#This Row],[LOAN_ID_PROP_ADDR]]),"")</f>
        <v/>
      </c>
      <c r="Z179" s="113" t="str">
        <f>IF(AND(TBL_CIPDRFRESI_LOANPOOL[[#This Row],[LOAN_ID]]&lt;&gt;"",TBL_CIPDRFRESI_LOANPOOL[[#This Row],[QUAL_METHOD]]='$DB.LOOKUP'!$AD$4),COUNTIFS(TBL_QUAL_RENTROLL_UNITS[RENTROLL_LOAN_ID_PROP_ADDR],TBL_CIPDRFRESI_LOANPOOL[[#This Row],[LOAN_ID_PROP_ADDR]],TBL_QUAL_RENTROLL_UNITS[RENTROLL_QUALUNIT_FLAG],"Yes"),"")</f>
        <v/>
      </c>
      <c r="AA179" s="111" t="str">
        <f>IF(AND(TBL_CIPDRFRESI_LOANPOOL[[#This Row],[QUAL_MRA_UNITS_TOTL]]&gt;0,TBL_CIPDRFRESI_LOANPOOL[[#This Row],[QUAL_MRA_UNITS_TOTL]]&lt;&gt;""),TBL_CIPDRFRESI_LOANPOOL[[#This Row],[QUAL_MRA_UNITS_QUALIFIED]]/TBL_CIPDRFRESI_LOANPOOL[[#This Row],[QUAL_MRA_UNITS_TOTL]],"")</f>
        <v/>
      </c>
      <c r="AB179" s="137" t="str">
        <f>IF(TBL_CIPDRFRESI_LOANPOOL[[#This Row],[QUAL_METHOD]]='$DB.LOOKUP'!$AD$4,HYPERLINK("#QUAL_RENTROLL!TARGET_TOP","View/Edit"),"")</f>
        <v/>
      </c>
      <c r="AC179" s="136" t="str">
        <f>IF(AND(TBL_CIPDRFRESI_LOANPOOL[[#This Row],[QUAL_METHOD]]='$DB.LOOKUP'!$AD$5,TBL_CIPDRFRESI_LOANPOOL[[#This Row],[LOAN_ID]]&lt;&gt;""),COUNTIF(TBL_QUAL_INCOMELISTING_UNITS[INCOMELISTING_LOAN_ID_PROP_ADDR],TBL_CIPDRFRESI_LOANPOOL[[#This Row],[LOAN_ID_PROP_ADDR]]),"")</f>
        <v/>
      </c>
      <c r="AD17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9" s="111" t="str">
        <f>IF(AND(TBL_CIPDRFRESI_LOANPOOL[[#This Row],[QUAL_MIE_UNITS_TOTL]]&gt;0,TBL_CIPDRFRESI_LOANPOOL[[#This Row],[QUAL_MIE_UNITS_TOTL]]&lt;&gt;""),TBL_CIPDRFRESI_LOANPOOL[[#This Row],[QUAL_MIE_UNITS_QUALIFIED]]/TBL_CIPDRFRESI_LOANPOOL[[#This Row],[QUAL_MIE_UNITS_TOTL]],"")</f>
        <v/>
      </c>
      <c r="AF179" s="138" t="str">
        <f>IF(TBL_CIPDRFRESI_LOANPOOL[[#This Row],[QUAL_METHOD]]='$DB.LOOKUP'!$AD$5,HYPERLINK("#QUAL_INCOMELISTING!TARGET_TOP","View/Edit"),"")</f>
        <v/>
      </c>
      <c r="AG179" s="122"/>
      <c r="AH179" s="103"/>
      <c r="AI17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9" s="70" t="str">
        <f>IF(TBL_CIPDRFRESI_LOANPOOL[[#This Row],[LOAN_ID]] = "","",TBL_CIPDRFRESI_LOANPOOL[[#This Row],[LOAN_ID]]&amp;" ("&amp;IF(TBL_CIPDRFRESI_LOANPOOL[[#This Row],[PROP_ADDR_STREET]]="","Address Not Defined",TBL_CIPDRFRESI_LOANPOOL[[#This Row],[PROP_ADDR_STREET]])&amp;")")</f>
        <v/>
      </c>
      <c r="AL17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9" s="27" t="b">
        <f ca="1">IFERROR((IF(APP_CIP_DRFRESI_CERT_DATE&lt;&gt;"",APP_CIP_DRFRESI_CERT_DATE,TODAY())-TBL_CIPDRFRESI_LOANPOOL[[#This Row],[SETTLEMENT_DATE]])&lt;91,TRUE)</f>
        <v>1</v>
      </c>
      <c r="AN179" s="27" t="b">
        <f>COUNTIFS(TBL_CIPDRFRESI_LOANPOOL[LOAN_ID],TBL_CIPDRFRESI_LOANPOOL[[#This Row],[LOAN_ID]],TBL_CIPDRFRESI_LOANPOOL[QUAL_OO_INCOME_MFI_PCT],"&gt;1.15")=0</f>
        <v>1</v>
      </c>
      <c r="AO17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9" s="27" t="b">
        <f>COUNTIFS(TBL_CIPDRFRESI_LOANPOOL[LOAN_ID],TBL_CIPDRFRESI_LOANPOOL[[#This Row],[LOAN_ID]],TBL_CIPDRFRESI_LOANPOOL[QUAL_NIE_FFEIC_MFI_PCT],"&gt;1.15")=0</f>
        <v>1</v>
      </c>
      <c r="AR179" s="29">
        <f>IF(TBL_CIPDRFRESI_LOANPOOL[[#This Row],[MULTIPROP_REC_COUNT]]&lt;&gt;"",TBL_CIPDRFRESI_LOANPOOL[[#This Row],[LOAN_AMOUNT]]/TBL_CIPDRFRESI_LOANPOOL[[#This Row],[MULTIPROP_REC_COUNT]],TBL_CIPDRFRESI_LOANPOOL[[#This Row],[LOAN_AMOUNT]])</f>
        <v>0</v>
      </c>
      <c r="AS179" s="29" t="b">
        <f>TBL_CIPDRFRESI_LOANPOOL[[#This Row],[MULTIPROP_REC_COUNT]]&gt;1</f>
        <v>0</v>
      </c>
      <c r="AT179" s="36">
        <f>IF(TBL_CIPDRFRESI_LOANPOOL[[#This Row],[LOAN_ID]]&lt;&gt;"",COUNTIF(TBL_CIPDRFRESI_LOANPOOL[LOAN_ID],TBL_CIPDRFRESI_LOANPOOL[[#This Row],[LOAN_ID]]),1)</f>
        <v>1</v>
      </c>
      <c r="AU179" s="36">
        <f>IFERROR(MATCH(TBL_CIPDRFRESI_LOANPOOL[[#This Row],[QUAL_METHOD]],RANGE_LOOKUP_QUALMETHODS_CIP_RESIDRF,0),-1)</f>
        <v>-1</v>
      </c>
      <c r="AV17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0" spans="2:53" ht="26.25" customHeight="1" x14ac:dyDescent="0.25">
      <c r="B180" s="25" t="str">
        <f>IF(TBL_CIPDRFRESI_LOANPOOL[[#This Row],[RECORD_STARTED]],IF(TBL_CIPDRFRESI_LOANPOOL[[#This Row],[ERROR_COUNT]]&gt;0,-1,IF(TBL_CIPDRFRESI_LOANPOOL[[#This Row],[REQ_FIELDS_POPULATED]],1,0)),"")</f>
        <v/>
      </c>
      <c r="C180" s="36">
        <f>ROW()-ROW(TBL_CIPDRFRESI_LOANPOOL[[#Headers],[ROW_ID]])</f>
        <v>164</v>
      </c>
      <c r="D180" s="55"/>
      <c r="E180" s="56"/>
      <c r="F180" s="57"/>
      <c r="G180" s="58"/>
      <c r="H180" s="120"/>
      <c r="I180" s="116"/>
      <c r="J180" s="55"/>
      <c r="K180" s="61"/>
      <c r="L180" s="62"/>
      <c r="M180" s="124"/>
      <c r="N180" s="122"/>
      <c r="O180" s="127" t="str">
        <f>IF(TBL_CIPDRFRESI_LOANPOOL[[#This Row],[HUD_MFI]]&lt;&gt;"",TBL_CIPDRFRESI_LOANPOOL[[#This Row],[HUD_MFI]]*1.15,"")</f>
        <v/>
      </c>
      <c r="P180" s="126"/>
      <c r="Q180" s="105"/>
      <c r="R180" s="107"/>
      <c r="S180" s="108" t="str">
        <f>IF(TBL_CIPDRFRESI_LOANPOOL[[#This Row],[MBS_FLAG]]="Yes",SUMIF(TBL_CIPDRFRESI_LOANPOOL[MBS_POOL_ID],TBL_CIPDRFRESI_LOANPOOL[[#This Row],[MBS_POOL_ID]],TBL_CIPDRFRESI_LOANPOOL[LOAN_AMOUNT_ADDR_PORTION]),"")</f>
        <v/>
      </c>
      <c r="T18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0" s="131"/>
      <c r="V180" s="122"/>
      <c r="W180" s="135" t="str">
        <f>IF(AND(TBL_CIPDRFRESI_LOANPOOL[[#This Row],[QUAL_METHOD]]='$DB.LOOKUP'!$AD$3,TBL_CIPDRFRESI_LOANPOOL[[#This Row],[QUAL_OO_ANNUAL_INCOME]]&lt;&gt;"",TBL_CIPDRFRESI_LOANPOOL[[#This Row],[HUD_MFI]]&lt;&gt;""),TBL_CIPDRFRESI_LOANPOOL[[#This Row],[QUAL_OO_ANNUAL_INCOME]]/TBL_CIPDRFRESI_LOANPOOL[[#This Row],[HUD_MFI]],"")</f>
        <v/>
      </c>
      <c r="X180" s="133" t="str">
        <f>IF(AND(TBL_CIPDRFRESI_LOANPOOL[[#This Row],[QUAL_METHOD]]='$DB.LOOKUP'!$AD$4,TBL_CIPDRFRESI_LOANPOOL[[#This Row],[HUD_MFI_115]]&lt;&gt;""),TBL_CIPDRFRESI_LOANPOOL[[#This Row],[HUD_MFI_115]] / 12 * 0.3,"")</f>
        <v/>
      </c>
      <c r="Y180" s="112" t="str">
        <f>IF(AND(TBL_CIPDRFRESI_LOANPOOL[[#This Row],[QUAL_METHOD]]='$DB.LOOKUP'!$AD$4,TBL_CIPDRFRESI_LOANPOOL[[#This Row],[LOAN_ID]]&lt;&gt;""),COUNTIF(TBL_QUAL_RENTROLL_UNITS[RENTROLL_LOAN_ID_PROP_ADDR],TBL_CIPDRFRESI_LOANPOOL[[#This Row],[LOAN_ID_PROP_ADDR]]),"")</f>
        <v/>
      </c>
      <c r="Z180" s="113" t="str">
        <f>IF(AND(TBL_CIPDRFRESI_LOANPOOL[[#This Row],[LOAN_ID]]&lt;&gt;"",TBL_CIPDRFRESI_LOANPOOL[[#This Row],[QUAL_METHOD]]='$DB.LOOKUP'!$AD$4),COUNTIFS(TBL_QUAL_RENTROLL_UNITS[RENTROLL_LOAN_ID_PROP_ADDR],TBL_CIPDRFRESI_LOANPOOL[[#This Row],[LOAN_ID_PROP_ADDR]],TBL_QUAL_RENTROLL_UNITS[RENTROLL_QUALUNIT_FLAG],"Yes"),"")</f>
        <v/>
      </c>
      <c r="AA180" s="111" t="str">
        <f>IF(AND(TBL_CIPDRFRESI_LOANPOOL[[#This Row],[QUAL_MRA_UNITS_TOTL]]&gt;0,TBL_CIPDRFRESI_LOANPOOL[[#This Row],[QUAL_MRA_UNITS_TOTL]]&lt;&gt;""),TBL_CIPDRFRESI_LOANPOOL[[#This Row],[QUAL_MRA_UNITS_QUALIFIED]]/TBL_CIPDRFRESI_LOANPOOL[[#This Row],[QUAL_MRA_UNITS_TOTL]],"")</f>
        <v/>
      </c>
      <c r="AB180" s="137" t="str">
        <f>IF(TBL_CIPDRFRESI_LOANPOOL[[#This Row],[QUAL_METHOD]]='$DB.LOOKUP'!$AD$4,HYPERLINK("#QUAL_RENTROLL!TARGET_TOP","View/Edit"),"")</f>
        <v/>
      </c>
      <c r="AC180" s="136" t="str">
        <f>IF(AND(TBL_CIPDRFRESI_LOANPOOL[[#This Row],[QUAL_METHOD]]='$DB.LOOKUP'!$AD$5,TBL_CIPDRFRESI_LOANPOOL[[#This Row],[LOAN_ID]]&lt;&gt;""),COUNTIF(TBL_QUAL_INCOMELISTING_UNITS[INCOMELISTING_LOAN_ID_PROP_ADDR],TBL_CIPDRFRESI_LOANPOOL[[#This Row],[LOAN_ID_PROP_ADDR]]),"")</f>
        <v/>
      </c>
      <c r="AD18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0" s="111" t="str">
        <f>IF(AND(TBL_CIPDRFRESI_LOANPOOL[[#This Row],[QUAL_MIE_UNITS_TOTL]]&gt;0,TBL_CIPDRFRESI_LOANPOOL[[#This Row],[QUAL_MIE_UNITS_TOTL]]&lt;&gt;""),TBL_CIPDRFRESI_LOANPOOL[[#This Row],[QUAL_MIE_UNITS_QUALIFIED]]/TBL_CIPDRFRESI_LOANPOOL[[#This Row],[QUAL_MIE_UNITS_TOTL]],"")</f>
        <v/>
      </c>
      <c r="AF180" s="138" t="str">
        <f>IF(TBL_CIPDRFRESI_LOANPOOL[[#This Row],[QUAL_METHOD]]='$DB.LOOKUP'!$AD$5,HYPERLINK("#QUAL_INCOMELISTING!TARGET_TOP","View/Edit"),"")</f>
        <v/>
      </c>
      <c r="AG180" s="122"/>
      <c r="AH180" s="103"/>
      <c r="AI18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0" s="70" t="str">
        <f>IF(TBL_CIPDRFRESI_LOANPOOL[[#This Row],[LOAN_ID]] = "","",TBL_CIPDRFRESI_LOANPOOL[[#This Row],[LOAN_ID]]&amp;" ("&amp;IF(TBL_CIPDRFRESI_LOANPOOL[[#This Row],[PROP_ADDR_STREET]]="","Address Not Defined",TBL_CIPDRFRESI_LOANPOOL[[#This Row],[PROP_ADDR_STREET]])&amp;")")</f>
        <v/>
      </c>
      <c r="AL18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0" s="27" t="b">
        <f ca="1">IFERROR((IF(APP_CIP_DRFRESI_CERT_DATE&lt;&gt;"",APP_CIP_DRFRESI_CERT_DATE,TODAY())-TBL_CIPDRFRESI_LOANPOOL[[#This Row],[SETTLEMENT_DATE]])&lt;91,TRUE)</f>
        <v>1</v>
      </c>
      <c r="AN180" s="27" t="b">
        <f>COUNTIFS(TBL_CIPDRFRESI_LOANPOOL[LOAN_ID],TBL_CIPDRFRESI_LOANPOOL[[#This Row],[LOAN_ID]],TBL_CIPDRFRESI_LOANPOOL[QUAL_OO_INCOME_MFI_PCT],"&gt;1.15")=0</f>
        <v>1</v>
      </c>
      <c r="AO18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0" s="27" t="b">
        <f>COUNTIFS(TBL_CIPDRFRESI_LOANPOOL[LOAN_ID],TBL_CIPDRFRESI_LOANPOOL[[#This Row],[LOAN_ID]],TBL_CIPDRFRESI_LOANPOOL[QUAL_NIE_FFEIC_MFI_PCT],"&gt;1.15")=0</f>
        <v>1</v>
      </c>
      <c r="AR180" s="29">
        <f>IF(TBL_CIPDRFRESI_LOANPOOL[[#This Row],[MULTIPROP_REC_COUNT]]&lt;&gt;"",TBL_CIPDRFRESI_LOANPOOL[[#This Row],[LOAN_AMOUNT]]/TBL_CIPDRFRESI_LOANPOOL[[#This Row],[MULTIPROP_REC_COUNT]],TBL_CIPDRFRESI_LOANPOOL[[#This Row],[LOAN_AMOUNT]])</f>
        <v>0</v>
      </c>
      <c r="AS180" s="29" t="b">
        <f>TBL_CIPDRFRESI_LOANPOOL[[#This Row],[MULTIPROP_REC_COUNT]]&gt;1</f>
        <v>0</v>
      </c>
      <c r="AT180" s="36">
        <f>IF(TBL_CIPDRFRESI_LOANPOOL[[#This Row],[LOAN_ID]]&lt;&gt;"",COUNTIF(TBL_CIPDRFRESI_LOANPOOL[LOAN_ID],TBL_CIPDRFRESI_LOANPOOL[[#This Row],[LOAN_ID]]),1)</f>
        <v>1</v>
      </c>
      <c r="AU180" s="36">
        <f>IFERROR(MATCH(TBL_CIPDRFRESI_LOANPOOL[[#This Row],[QUAL_METHOD]],RANGE_LOOKUP_QUALMETHODS_CIP_RESIDRF,0),-1)</f>
        <v>-1</v>
      </c>
      <c r="AV18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1" spans="2:53" ht="26.25" customHeight="1" x14ac:dyDescent="0.25">
      <c r="B181" s="25" t="str">
        <f>IF(TBL_CIPDRFRESI_LOANPOOL[[#This Row],[RECORD_STARTED]],IF(TBL_CIPDRFRESI_LOANPOOL[[#This Row],[ERROR_COUNT]]&gt;0,-1,IF(TBL_CIPDRFRESI_LOANPOOL[[#This Row],[REQ_FIELDS_POPULATED]],1,0)),"")</f>
        <v/>
      </c>
      <c r="C181" s="36">
        <f>ROW()-ROW(TBL_CIPDRFRESI_LOANPOOL[[#Headers],[ROW_ID]])</f>
        <v>165</v>
      </c>
      <c r="D181" s="55"/>
      <c r="E181" s="56"/>
      <c r="F181" s="57"/>
      <c r="G181" s="58"/>
      <c r="H181" s="120"/>
      <c r="I181" s="116"/>
      <c r="J181" s="55"/>
      <c r="K181" s="61"/>
      <c r="L181" s="62"/>
      <c r="M181" s="124"/>
      <c r="N181" s="122"/>
      <c r="O181" s="127" t="str">
        <f>IF(TBL_CIPDRFRESI_LOANPOOL[[#This Row],[HUD_MFI]]&lt;&gt;"",TBL_CIPDRFRESI_LOANPOOL[[#This Row],[HUD_MFI]]*1.15,"")</f>
        <v/>
      </c>
      <c r="P181" s="126"/>
      <c r="Q181" s="105"/>
      <c r="R181" s="107"/>
      <c r="S181" s="108" t="str">
        <f>IF(TBL_CIPDRFRESI_LOANPOOL[[#This Row],[MBS_FLAG]]="Yes",SUMIF(TBL_CIPDRFRESI_LOANPOOL[MBS_POOL_ID],TBL_CIPDRFRESI_LOANPOOL[[#This Row],[MBS_POOL_ID]],TBL_CIPDRFRESI_LOANPOOL[LOAN_AMOUNT_ADDR_PORTION]),"")</f>
        <v/>
      </c>
      <c r="T18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1" s="131"/>
      <c r="V181" s="122"/>
      <c r="W181" s="135" t="str">
        <f>IF(AND(TBL_CIPDRFRESI_LOANPOOL[[#This Row],[QUAL_METHOD]]='$DB.LOOKUP'!$AD$3,TBL_CIPDRFRESI_LOANPOOL[[#This Row],[QUAL_OO_ANNUAL_INCOME]]&lt;&gt;"",TBL_CIPDRFRESI_LOANPOOL[[#This Row],[HUD_MFI]]&lt;&gt;""),TBL_CIPDRFRESI_LOANPOOL[[#This Row],[QUAL_OO_ANNUAL_INCOME]]/TBL_CIPDRFRESI_LOANPOOL[[#This Row],[HUD_MFI]],"")</f>
        <v/>
      </c>
      <c r="X181" s="133" t="str">
        <f>IF(AND(TBL_CIPDRFRESI_LOANPOOL[[#This Row],[QUAL_METHOD]]='$DB.LOOKUP'!$AD$4,TBL_CIPDRFRESI_LOANPOOL[[#This Row],[HUD_MFI_115]]&lt;&gt;""),TBL_CIPDRFRESI_LOANPOOL[[#This Row],[HUD_MFI_115]] / 12 * 0.3,"")</f>
        <v/>
      </c>
      <c r="Y181" s="112" t="str">
        <f>IF(AND(TBL_CIPDRFRESI_LOANPOOL[[#This Row],[QUAL_METHOD]]='$DB.LOOKUP'!$AD$4,TBL_CIPDRFRESI_LOANPOOL[[#This Row],[LOAN_ID]]&lt;&gt;""),COUNTIF(TBL_QUAL_RENTROLL_UNITS[RENTROLL_LOAN_ID_PROP_ADDR],TBL_CIPDRFRESI_LOANPOOL[[#This Row],[LOAN_ID_PROP_ADDR]]),"")</f>
        <v/>
      </c>
      <c r="Z181" s="113" t="str">
        <f>IF(AND(TBL_CIPDRFRESI_LOANPOOL[[#This Row],[LOAN_ID]]&lt;&gt;"",TBL_CIPDRFRESI_LOANPOOL[[#This Row],[QUAL_METHOD]]='$DB.LOOKUP'!$AD$4),COUNTIFS(TBL_QUAL_RENTROLL_UNITS[RENTROLL_LOAN_ID_PROP_ADDR],TBL_CIPDRFRESI_LOANPOOL[[#This Row],[LOAN_ID_PROP_ADDR]],TBL_QUAL_RENTROLL_UNITS[RENTROLL_QUALUNIT_FLAG],"Yes"),"")</f>
        <v/>
      </c>
      <c r="AA181" s="111" t="str">
        <f>IF(AND(TBL_CIPDRFRESI_LOANPOOL[[#This Row],[QUAL_MRA_UNITS_TOTL]]&gt;0,TBL_CIPDRFRESI_LOANPOOL[[#This Row],[QUAL_MRA_UNITS_TOTL]]&lt;&gt;""),TBL_CIPDRFRESI_LOANPOOL[[#This Row],[QUAL_MRA_UNITS_QUALIFIED]]/TBL_CIPDRFRESI_LOANPOOL[[#This Row],[QUAL_MRA_UNITS_TOTL]],"")</f>
        <v/>
      </c>
      <c r="AB181" s="137" t="str">
        <f>IF(TBL_CIPDRFRESI_LOANPOOL[[#This Row],[QUAL_METHOD]]='$DB.LOOKUP'!$AD$4,HYPERLINK("#QUAL_RENTROLL!TARGET_TOP","View/Edit"),"")</f>
        <v/>
      </c>
      <c r="AC181" s="136" t="str">
        <f>IF(AND(TBL_CIPDRFRESI_LOANPOOL[[#This Row],[QUAL_METHOD]]='$DB.LOOKUP'!$AD$5,TBL_CIPDRFRESI_LOANPOOL[[#This Row],[LOAN_ID]]&lt;&gt;""),COUNTIF(TBL_QUAL_INCOMELISTING_UNITS[INCOMELISTING_LOAN_ID_PROP_ADDR],TBL_CIPDRFRESI_LOANPOOL[[#This Row],[LOAN_ID_PROP_ADDR]]),"")</f>
        <v/>
      </c>
      <c r="AD18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1" s="111" t="str">
        <f>IF(AND(TBL_CIPDRFRESI_LOANPOOL[[#This Row],[QUAL_MIE_UNITS_TOTL]]&gt;0,TBL_CIPDRFRESI_LOANPOOL[[#This Row],[QUAL_MIE_UNITS_TOTL]]&lt;&gt;""),TBL_CIPDRFRESI_LOANPOOL[[#This Row],[QUAL_MIE_UNITS_QUALIFIED]]/TBL_CIPDRFRESI_LOANPOOL[[#This Row],[QUAL_MIE_UNITS_TOTL]],"")</f>
        <v/>
      </c>
      <c r="AF181" s="138" t="str">
        <f>IF(TBL_CIPDRFRESI_LOANPOOL[[#This Row],[QUAL_METHOD]]='$DB.LOOKUP'!$AD$5,HYPERLINK("#QUAL_INCOMELISTING!TARGET_TOP","View/Edit"),"")</f>
        <v/>
      </c>
      <c r="AG181" s="122"/>
      <c r="AH181" s="103"/>
      <c r="AI18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1" s="70" t="str">
        <f>IF(TBL_CIPDRFRESI_LOANPOOL[[#This Row],[LOAN_ID]] = "","",TBL_CIPDRFRESI_LOANPOOL[[#This Row],[LOAN_ID]]&amp;" ("&amp;IF(TBL_CIPDRFRESI_LOANPOOL[[#This Row],[PROP_ADDR_STREET]]="","Address Not Defined",TBL_CIPDRFRESI_LOANPOOL[[#This Row],[PROP_ADDR_STREET]])&amp;")")</f>
        <v/>
      </c>
      <c r="AL18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1" s="27" t="b">
        <f ca="1">IFERROR((IF(APP_CIP_DRFRESI_CERT_DATE&lt;&gt;"",APP_CIP_DRFRESI_CERT_DATE,TODAY())-TBL_CIPDRFRESI_LOANPOOL[[#This Row],[SETTLEMENT_DATE]])&lt;91,TRUE)</f>
        <v>1</v>
      </c>
      <c r="AN181" s="27" t="b">
        <f>COUNTIFS(TBL_CIPDRFRESI_LOANPOOL[LOAN_ID],TBL_CIPDRFRESI_LOANPOOL[[#This Row],[LOAN_ID]],TBL_CIPDRFRESI_LOANPOOL[QUAL_OO_INCOME_MFI_PCT],"&gt;1.15")=0</f>
        <v>1</v>
      </c>
      <c r="AO18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1" s="27" t="b">
        <f>COUNTIFS(TBL_CIPDRFRESI_LOANPOOL[LOAN_ID],TBL_CIPDRFRESI_LOANPOOL[[#This Row],[LOAN_ID]],TBL_CIPDRFRESI_LOANPOOL[QUAL_NIE_FFEIC_MFI_PCT],"&gt;1.15")=0</f>
        <v>1</v>
      </c>
      <c r="AR181" s="29">
        <f>IF(TBL_CIPDRFRESI_LOANPOOL[[#This Row],[MULTIPROP_REC_COUNT]]&lt;&gt;"",TBL_CIPDRFRESI_LOANPOOL[[#This Row],[LOAN_AMOUNT]]/TBL_CIPDRFRESI_LOANPOOL[[#This Row],[MULTIPROP_REC_COUNT]],TBL_CIPDRFRESI_LOANPOOL[[#This Row],[LOAN_AMOUNT]])</f>
        <v>0</v>
      </c>
      <c r="AS181" s="29" t="b">
        <f>TBL_CIPDRFRESI_LOANPOOL[[#This Row],[MULTIPROP_REC_COUNT]]&gt;1</f>
        <v>0</v>
      </c>
      <c r="AT181" s="36">
        <f>IF(TBL_CIPDRFRESI_LOANPOOL[[#This Row],[LOAN_ID]]&lt;&gt;"",COUNTIF(TBL_CIPDRFRESI_LOANPOOL[LOAN_ID],TBL_CIPDRFRESI_LOANPOOL[[#This Row],[LOAN_ID]]),1)</f>
        <v>1</v>
      </c>
      <c r="AU181" s="36">
        <f>IFERROR(MATCH(TBL_CIPDRFRESI_LOANPOOL[[#This Row],[QUAL_METHOD]],RANGE_LOOKUP_QUALMETHODS_CIP_RESIDRF,0),-1)</f>
        <v>-1</v>
      </c>
      <c r="AV18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2" spans="2:53" ht="26.25" customHeight="1" x14ac:dyDescent="0.25">
      <c r="B182" s="25" t="str">
        <f>IF(TBL_CIPDRFRESI_LOANPOOL[[#This Row],[RECORD_STARTED]],IF(TBL_CIPDRFRESI_LOANPOOL[[#This Row],[ERROR_COUNT]]&gt;0,-1,IF(TBL_CIPDRFRESI_LOANPOOL[[#This Row],[REQ_FIELDS_POPULATED]],1,0)),"")</f>
        <v/>
      </c>
      <c r="C182" s="36">
        <f>ROW()-ROW(TBL_CIPDRFRESI_LOANPOOL[[#Headers],[ROW_ID]])</f>
        <v>166</v>
      </c>
      <c r="D182" s="55"/>
      <c r="E182" s="56"/>
      <c r="F182" s="57"/>
      <c r="G182" s="58"/>
      <c r="H182" s="120"/>
      <c r="I182" s="116"/>
      <c r="J182" s="55"/>
      <c r="K182" s="61"/>
      <c r="L182" s="62"/>
      <c r="M182" s="124"/>
      <c r="N182" s="122"/>
      <c r="O182" s="127" t="str">
        <f>IF(TBL_CIPDRFRESI_LOANPOOL[[#This Row],[HUD_MFI]]&lt;&gt;"",TBL_CIPDRFRESI_LOANPOOL[[#This Row],[HUD_MFI]]*1.15,"")</f>
        <v/>
      </c>
      <c r="P182" s="126"/>
      <c r="Q182" s="105"/>
      <c r="R182" s="107"/>
      <c r="S182" s="108" t="str">
        <f>IF(TBL_CIPDRFRESI_LOANPOOL[[#This Row],[MBS_FLAG]]="Yes",SUMIF(TBL_CIPDRFRESI_LOANPOOL[MBS_POOL_ID],TBL_CIPDRFRESI_LOANPOOL[[#This Row],[MBS_POOL_ID]],TBL_CIPDRFRESI_LOANPOOL[LOAN_AMOUNT_ADDR_PORTION]),"")</f>
        <v/>
      </c>
      <c r="T18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2" s="131"/>
      <c r="V182" s="122"/>
      <c r="W182" s="135" t="str">
        <f>IF(AND(TBL_CIPDRFRESI_LOANPOOL[[#This Row],[QUAL_METHOD]]='$DB.LOOKUP'!$AD$3,TBL_CIPDRFRESI_LOANPOOL[[#This Row],[QUAL_OO_ANNUAL_INCOME]]&lt;&gt;"",TBL_CIPDRFRESI_LOANPOOL[[#This Row],[HUD_MFI]]&lt;&gt;""),TBL_CIPDRFRESI_LOANPOOL[[#This Row],[QUAL_OO_ANNUAL_INCOME]]/TBL_CIPDRFRESI_LOANPOOL[[#This Row],[HUD_MFI]],"")</f>
        <v/>
      </c>
      <c r="X182" s="133" t="str">
        <f>IF(AND(TBL_CIPDRFRESI_LOANPOOL[[#This Row],[QUAL_METHOD]]='$DB.LOOKUP'!$AD$4,TBL_CIPDRFRESI_LOANPOOL[[#This Row],[HUD_MFI_115]]&lt;&gt;""),TBL_CIPDRFRESI_LOANPOOL[[#This Row],[HUD_MFI_115]] / 12 * 0.3,"")</f>
        <v/>
      </c>
      <c r="Y182" s="112" t="str">
        <f>IF(AND(TBL_CIPDRFRESI_LOANPOOL[[#This Row],[QUAL_METHOD]]='$DB.LOOKUP'!$AD$4,TBL_CIPDRFRESI_LOANPOOL[[#This Row],[LOAN_ID]]&lt;&gt;""),COUNTIF(TBL_QUAL_RENTROLL_UNITS[RENTROLL_LOAN_ID_PROP_ADDR],TBL_CIPDRFRESI_LOANPOOL[[#This Row],[LOAN_ID_PROP_ADDR]]),"")</f>
        <v/>
      </c>
      <c r="Z182" s="113" t="str">
        <f>IF(AND(TBL_CIPDRFRESI_LOANPOOL[[#This Row],[LOAN_ID]]&lt;&gt;"",TBL_CIPDRFRESI_LOANPOOL[[#This Row],[QUAL_METHOD]]='$DB.LOOKUP'!$AD$4),COUNTIFS(TBL_QUAL_RENTROLL_UNITS[RENTROLL_LOAN_ID_PROP_ADDR],TBL_CIPDRFRESI_LOANPOOL[[#This Row],[LOAN_ID_PROP_ADDR]],TBL_QUAL_RENTROLL_UNITS[RENTROLL_QUALUNIT_FLAG],"Yes"),"")</f>
        <v/>
      </c>
      <c r="AA182" s="111" t="str">
        <f>IF(AND(TBL_CIPDRFRESI_LOANPOOL[[#This Row],[QUAL_MRA_UNITS_TOTL]]&gt;0,TBL_CIPDRFRESI_LOANPOOL[[#This Row],[QUAL_MRA_UNITS_TOTL]]&lt;&gt;""),TBL_CIPDRFRESI_LOANPOOL[[#This Row],[QUAL_MRA_UNITS_QUALIFIED]]/TBL_CIPDRFRESI_LOANPOOL[[#This Row],[QUAL_MRA_UNITS_TOTL]],"")</f>
        <v/>
      </c>
      <c r="AB182" s="137" t="str">
        <f>IF(TBL_CIPDRFRESI_LOANPOOL[[#This Row],[QUAL_METHOD]]='$DB.LOOKUP'!$AD$4,HYPERLINK("#QUAL_RENTROLL!TARGET_TOP","View/Edit"),"")</f>
        <v/>
      </c>
      <c r="AC182" s="136" t="str">
        <f>IF(AND(TBL_CIPDRFRESI_LOANPOOL[[#This Row],[QUAL_METHOD]]='$DB.LOOKUP'!$AD$5,TBL_CIPDRFRESI_LOANPOOL[[#This Row],[LOAN_ID]]&lt;&gt;""),COUNTIF(TBL_QUAL_INCOMELISTING_UNITS[INCOMELISTING_LOAN_ID_PROP_ADDR],TBL_CIPDRFRESI_LOANPOOL[[#This Row],[LOAN_ID_PROP_ADDR]]),"")</f>
        <v/>
      </c>
      <c r="AD18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2" s="111" t="str">
        <f>IF(AND(TBL_CIPDRFRESI_LOANPOOL[[#This Row],[QUAL_MIE_UNITS_TOTL]]&gt;0,TBL_CIPDRFRESI_LOANPOOL[[#This Row],[QUAL_MIE_UNITS_TOTL]]&lt;&gt;""),TBL_CIPDRFRESI_LOANPOOL[[#This Row],[QUAL_MIE_UNITS_QUALIFIED]]/TBL_CIPDRFRESI_LOANPOOL[[#This Row],[QUAL_MIE_UNITS_TOTL]],"")</f>
        <v/>
      </c>
      <c r="AF182" s="138" t="str">
        <f>IF(TBL_CIPDRFRESI_LOANPOOL[[#This Row],[QUAL_METHOD]]='$DB.LOOKUP'!$AD$5,HYPERLINK("#QUAL_INCOMELISTING!TARGET_TOP","View/Edit"),"")</f>
        <v/>
      </c>
      <c r="AG182" s="122"/>
      <c r="AH182" s="103"/>
      <c r="AI18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2" s="70" t="str">
        <f>IF(TBL_CIPDRFRESI_LOANPOOL[[#This Row],[LOAN_ID]] = "","",TBL_CIPDRFRESI_LOANPOOL[[#This Row],[LOAN_ID]]&amp;" ("&amp;IF(TBL_CIPDRFRESI_LOANPOOL[[#This Row],[PROP_ADDR_STREET]]="","Address Not Defined",TBL_CIPDRFRESI_LOANPOOL[[#This Row],[PROP_ADDR_STREET]])&amp;")")</f>
        <v/>
      </c>
      <c r="AL18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2" s="27" t="b">
        <f ca="1">IFERROR((IF(APP_CIP_DRFRESI_CERT_DATE&lt;&gt;"",APP_CIP_DRFRESI_CERT_DATE,TODAY())-TBL_CIPDRFRESI_LOANPOOL[[#This Row],[SETTLEMENT_DATE]])&lt;91,TRUE)</f>
        <v>1</v>
      </c>
      <c r="AN182" s="27" t="b">
        <f>COUNTIFS(TBL_CIPDRFRESI_LOANPOOL[LOAN_ID],TBL_CIPDRFRESI_LOANPOOL[[#This Row],[LOAN_ID]],TBL_CIPDRFRESI_LOANPOOL[QUAL_OO_INCOME_MFI_PCT],"&gt;1.15")=0</f>
        <v>1</v>
      </c>
      <c r="AO18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2" s="27" t="b">
        <f>COUNTIFS(TBL_CIPDRFRESI_LOANPOOL[LOAN_ID],TBL_CIPDRFRESI_LOANPOOL[[#This Row],[LOAN_ID]],TBL_CIPDRFRESI_LOANPOOL[QUAL_NIE_FFEIC_MFI_PCT],"&gt;1.15")=0</f>
        <v>1</v>
      </c>
      <c r="AR182" s="29">
        <f>IF(TBL_CIPDRFRESI_LOANPOOL[[#This Row],[MULTIPROP_REC_COUNT]]&lt;&gt;"",TBL_CIPDRFRESI_LOANPOOL[[#This Row],[LOAN_AMOUNT]]/TBL_CIPDRFRESI_LOANPOOL[[#This Row],[MULTIPROP_REC_COUNT]],TBL_CIPDRFRESI_LOANPOOL[[#This Row],[LOAN_AMOUNT]])</f>
        <v>0</v>
      </c>
      <c r="AS182" s="29" t="b">
        <f>TBL_CIPDRFRESI_LOANPOOL[[#This Row],[MULTIPROP_REC_COUNT]]&gt;1</f>
        <v>0</v>
      </c>
      <c r="AT182" s="36">
        <f>IF(TBL_CIPDRFRESI_LOANPOOL[[#This Row],[LOAN_ID]]&lt;&gt;"",COUNTIF(TBL_CIPDRFRESI_LOANPOOL[LOAN_ID],TBL_CIPDRFRESI_LOANPOOL[[#This Row],[LOAN_ID]]),1)</f>
        <v>1</v>
      </c>
      <c r="AU182" s="36">
        <f>IFERROR(MATCH(TBL_CIPDRFRESI_LOANPOOL[[#This Row],[QUAL_METHOD]],RANGE_LOOKUP_QUALMETHODS_CIP_RESIDRF,0),-1)</f>
        <v>-1</v>
      </c>
      <c r="AV18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3" spans="2:53" ht="26.25" customHeight="1" x14ac:dyDescent="0.25">
      <c r="B183" s="25" t="str">
        <f>IF(TBL_CIPDRFRESI_LOANPOOL[[#This Row],[RECORD_STARTED]],IF(TBL_CIPDRFRESI_LOANPOOL[[#This Row],[ERROR_COUNT]]&gt;0,-1,IF(TBL_CIPDRFRESI_LOANPOOL[[#This Row],[REQ_FIELDS_POPULATED]],1,0)),"")</f>
        <v/>
      </c>
      <c r="C183" s="36">
        <f>ROW()-ROW(TBL_CIPDRFRESI_LOANPOOL[[#Headers],[ROW_ID]])</f>
        <v>167</v>
      </c>
      <c r="D183" s="55"/>
      <c r="E183" s="56"/>
      <c r="F183" s="57"/>
      <c r="G183" s="58"/>
      <c r="H183" s="120"/>
      <c r="I183" s="116"/>
      <c r="J183" s="55"/>
      <c r="K183" s="61"/>
      <c r="L183" s="62"/>
      <c r="M183" s="124"/>
      <c r="N183" s="122"/>
      <c r="O183" s="127" t="str">
        <f>IF(TBL_CIPDRFRESI_LOANPOOL[[#This Row],[HUD_MFI]]&lt;&gt;"",TBL_CIPDRFRESI_LOANPOOL[[#This Row],[HUD_MFI]]*1.15,"")</f>
        <v/>
      </c>
      <c r="P183" s="126"/>
      <c r="Q183" s="105"/>
      <c r="R183" s="107"/>
      <c r="S183" s="108" t="str">
        <f>IF(TBL_CIPDRFRESI_LOANPOOL[[#This Row],[MBS_FLAG]]="Yes",SUMIF(TBL_CIPDRFRESI_LOANPOOL[MBS_POOL_ID],TBL_CIPDRFRESI_LOANPOOL[[#This Row],[MBS_POOL_ID]],TBL_CIPDRFRESI_LOANPOOL[LOAN_AMOUNT_ADDR_PORTION]),"")</f>
        <v/>
      </c>
      <c r="T18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3" s="131"/>
      <c r="V183" s="122"/>
      <c r="W183" s="135" t="str">
        <f>IF(AND(TBL_CIPDRFRESI_LOANPOOL[[#This Row],[QUAL_METHOD]]='$DB.LOOKUP'!$AD$3,TBL_CIPDRFRESI_LOANPOOL[[#This Row],[QUAL_OO_ANNUAL_INCOME]]&lt;&gt;"",TBL_CIPDRFRESI_LOANPOOL[[#This Row],[HUD_MFI]]&lt;&gt;""),TBL_CIPDRFRESI_LOANPOOL[[#This Row],[QUAL_OO_ANNUAL_INCOME]]/TBL_CIPDRFRESI_LOANPOOL[[#This Row],[HUD_MFI]],"")</f>
        <v/>
      </c>
      <c r="X183" s="133" t="str">
        <f>IF(AND(TBL_CIPDRFRESI_LOANPOOL[[#This Row],[QUAL_METHOD]]='$DB.LOOKUP'!$AD$4,TBL_CIPDRFRESI_LOANPOOL[[#This Row],[HUD_MFI_115]]&lt;&gt;""),TBL_CIPDRFRESI_LOANPOOL[[#This Row],[HUD_MFI_115]] / 12 * 0.3,"")</f>
        <v/>
      </c>
      <c r="Y183" s="112" t="str">
        <f>IF(AND(TBL_CIPDRFRESI_LOANPOOL[[#This Row],[QUAL_METHOD]]='$DB.LOOKUP'!$AD$4,TBL_CIPDRFRESI_LOANPOOL[[#This Row],[LOAN_ID]]&lt;&gt;""),COUNTIF(TBL_QUAL_RENTROLL_UNITS[RENTROLL_LOAN_ID_PROP_ADDR],TBL_CIPDRFRESI_LOANPOOL[[#This Row],[LOAN_ID_PROP_ADDR]]),"")</f>
        <v/>
      </c>
      <c r="Z183" s="113" t="str">
        <f>IF(AND(TBL_CIPDRFRESI_LOANPOOL[[#This Row],[LOAN_ID]]&lt;&gt;"",TBL_CIPDRFRESI_LOANPOOL[[#This Row],[QUAL_METHOD]]='$DB.LOOKUP'!$AD$4),COUNTIFS(TBL_QUAL_RENTROLL_UNITS[RENTROLL_LOAN_ID_PROP_ADDR],TBL_CIPDRFRESI_LOANPOOL[[#This Row],[LOAN_ID_PROP_ADDR]],TBL_QUAL_RENTROLL_UNITS[RENTROLL_QUALUNIT_FLAG],"Yes"),"")</f>
        <v/>
      </c>
      <c r="AA183" s="111" t="str">
        <f>IF(AND(TBL_CIPDRFRESI_LOANPOOL[[#This Row],[QUAL_MRA_UNITS_TOTL]]&gt;0,TBL_CIPDRFRESI_LOANPOOL[[#This Row],[QUAL_MRA_UNITS_TOTL]]&lt;&gt;""),TBL_CIPDRFRESI_LOANPOOL[[#This Row],[QUAL_MRA_UNITS_QUALIFIED]]/TBL_CIPDRFRESI_LOANPOOL[[#This Row],[QUAL_MRA_UNITS_TOTL]],"")</f>
        <v/>
      </c>
      <c r="AB183" s="137" t="str">
        <f>IF(TBL_CIPDRFRESI_LOANPOOL[[#This Row],[QUAL_METHOD]]='$DB.LOOKUP'!$AD$4,HYPERLINK("#QUAL_RENTROLL!TARGET_TOP","View/Edit"),"")</f>
        <v/>
      </c>
      <c r="AC183" s="136" t="str">
        <f>IF(AND(TBL_CIPDRFRESI_LOANPOOL[[#This Row],[QUAL_METHOD]]='$DB.LOOKUP'!$AD$5,TBL_CIPDRFRESI_LOANPOOL[[#This Row],[LOAN_ID]]&lt;&gt;""),COUNTIF(TBL_QUAL_INCOMELISTING_UNITS[INCOMELISTING_LOAN_ID_PROP_ADDR],TBL_CIPDRFRESI_LOANPOOL[[#This Row],[LOAN_ID_PROP_ADDR]]),"")</f>
        <v/>
      </c>
      <c r="AD18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3" s="111" t="str">
        <f>IF(AND(TBL_CIPDRFRESI_LOANPOOL[[#This Row],[QUAL_MIE_UNITS_TOTL]]&gt;0,TBL_CIPDRFRESI_LOANPOOL[[#This Row],[QUAL_MIE_UNITS_TOTL]]&lt;&gt;""),TBL_CIPDRFRESI_LOANPOOL[[#This Row],[QUAL_MIE_UNITS_QUALIFIED]]/TBL_CIPDRFRESI_LOANPOOL[[#This Row],[QUAL_MIE_UNITS_TOTL]],"")</f>
        <v/>
      </c>
      <c r="AF183" s="138" t="str">
        <f>IF(TBL_CIPDRFRESI_LOANPOOL[[#This Row],[QUAL_METHOD]]='$DB.LOOKUP'!$AD$5,HYPERLINK("#QUAL_INCOMELISTING!TARGET_TOP","View/Edit"),"")</f>
        <v/>
      </c>
      <c r="AG183" s="122"/>
      <c r="AH183" s="103"/>
      <c r="AI18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3" s="70" t="str">
        <f>IF(TBL_CIPDRFRESI_LOANPOOL[[#This Row],[LOAN_ID]] = "","",TBL_CIPDRFRESI_LOANPOOL[[#This Row],[LOAN_ID]]&amp;" ("&amp;IF(TBL_CIPDRFRESI_LOANPOOL[[#This Row],[PROP_ADDR_STREET]]="","Address Not Defined",TBL_CIPDRFRESI_LOANPOOL[[#This Row],[PROP_ADDR_STREET]])&amp;")")</f>
        <v/>
      </c>
      <c r="AL18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3" s="27" t="b">
        <f ca="1">IFERROR((IF(APP_CIP_DRFRESI_CERT_DATE&lt;&gt;"",APP_CIP_DRFRESI_CERT_DATE,TODAY())-TBL_CIPDRFRESI_LOANPOOL[[#This Row],[SETTLEMENT_DATE]])&lt;91,TRUE)</f>
        <v>1</v>
      </c>
      <c r="AN183" s="27" t="b">
        <f>COUNTIFS(TBL_CIPDRFRESI_LOANPOOL[LOAN_ID],TBL_CIPDRFRESI_LOANPOOL[[#This Row],[LOAN_ID]],TBL_CIPDRFRESI_LOANPOOL[QUAL_OO_INCOME_MFI_PCT],"&gt;1.15")=0</f>
        <v>1</v>
      </c>
      <c r="AO18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3" s="27" t="b">
        <f>COUNTIFS(TBL_CIPDRFRESI_LOANPOOL[LOAN_ID],TBL_CIPDRFRESI_LOANPOOL[[#This Row],[LOAN_ID]],TBL_CIPDRFRESI_LOANPOOL[QUAL_NIE_FFEIC_MFI_PCT],"&gt;1.15")=0</f>
        <v>1</v>
      </c>
      <c r="AR183" s="29">
        <f>IF(TBL_CIPDRFRESI_LOANPOOL[[#This Row],[MULTIPROP_REC_COUNT]]&lt;&gt;"",TBL_CIPDRFRESI_LOANPOOL[[#This Row],[LOAN_AMOUNT]]/TBL_CIPDRFRESI_LOANPOOL[[#This Row],[MULTIPROP_REC_COUNT]],TBL_CIPDRFRESI_LOANPOOL[[#This Row],[LOAN_AMOUNT]])</f>
        <v>0</v>
      </c>
      <c r="AS183" s="29" t="b">
        <f>TBL_CIPDRFRESI_LOANPOOL[[#This Row],[MULTIPROP_REC_COUNT]]&gt;1</f>
        <v>0</v>
      </c>
      <c r="AT183" s="36">
        <f>IF(TBL_CIPDRFRESI_LOANPOOL[[#This Row],[LOAN_ID]]&lt;&gt;"",COUNTIF(TBL_CIPDRFRESI_LOANPOOL[LOAN_ID],TBL_CIPDRFRESI_LOANPOOL[[#This Row],[LOAN_ID]]),1)</f>
        <v>1</v>
      </c>
      <c r="AU183" s="36">
        <f>IFERROR(MATCH(TBL_CIPDRFRESI_LOANPOOL[[#This Row],[QUAL_METHOD]],RANGE_LOOKUP_QUALMETHODS_CIP_RESIDRF,0),-1)</f>
        <v>-1</v>
      </c>
      <c r="AV18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4" spans="2:53" ht="26.25" customHeight="1" x14ac:dyDescent="0.25">
      <c r="B184" s="25" t="str">
        <f>IF(TBL_CIPDRFRESI_LOANPOOL[[#This Row],[RECORD_STARTED]],IF(TBL_CIPDRFRESI_LOANPOOL[[#This Row],[ERROR_COUNT]]&gt;0,-1,IF(TBL_CIPDRFRESI_LOANPOOL[[#This Row],[REQ_FIELDS_POPULATED]],1,0)),"")</f>
        <v/>
      </c>
      <c r="C184" s="36">
        <f>ROW()-ROW(TBL_CIPDRFRESI_LOANPOOL[[#Headers],[ROW_ID]])</f>
        <v>168</v>
      </c>
      <c r="D184" s="55"/>
      <c r="E184" s="56"/>
      <c r="F184" s="57"/>
      <c r="G184" s="58"/>
      <c r="H184" s="120"/>
      <c r="I184" s="116"/>
      <c r="J184" s="55"/>
      <c r="K184" s="61"/>
      <c r="L184" s="62"/>
      <c r="M184" s="124"/>
      <c r="N184" s="122"/>
      <c r="O184" s="127" t="str">
        <f>IF(TBL_CIPDRFRESI_LOANPOOL[[#This Row],[HUD_MFI]]&lt;&gt;"",TBL_CIPDRFRESI_LOANPOOL[[#This Row],[HUD_MFI]]*1.15,"")</f>
        <v/>
      </c>
      <c r="P184" s="126"/>
      <c r="Q184" s="105"/>
      <c r="R184" s="107"/>
      <c r="S184" s="108" t="str">
        <f>IF(TBL_CIPDRFRESI_LOANPOOL[[#This Row],[MBS_FLAG]]="Yes",SUMIF(TBL_CIPDRFRESI_LOANPOOL[MBS_POOL_ID],TBL_CIPDRFRESI_LOANPOOL[[#This Row],[MBS_POOL_ID]],TBL_CIPDRFRESI_LOANPOOL[LOAN_AMOUNT_ADDR_PORTION]),"")</f>
        <v/>
      </c>
      <c r="T18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4" s="131"/>
      <c r="V184" s="122"/>
      <c r="W184" s="135" t="str">
        <f>IF(AND(TBL_CIPDRFRESI_LOANPOOL[[#This Row],[QUAL_METHOD]]='$DB.LOOKUP'!$AD$3,TBL_CIPDRFRESI_LOANPOOL[[#This Row],[QUAL_OO_ANNUAL_INCOME]]&lt;&gt;"",TBL_CIPDRFRESI_LOANPOOL[[#This Row],[HUD_MFI]]&lt;&gt;""),TBL_CIPDRFRESI_LOANPOOL[[#This Row],[QUAL_OO_ANNUAL_INCOME]]/TBL_CIPDRFRESI_LOANPOOL[[#This Row],[HUD_MFI]],"")</f>
        <v/>
      </c>
      <c r="X184" s="133" t="str">
        <f>IF(AND(TBL_CIPDRFRESI_LOANPOOL[[#This Row],[QUAL_METHOD]]='$DB.LOOKUP'!$AD$4,TBL_CIPDRFRESI_LOANPOOL[[#This Row],[HUD_MFI_115]]&lt;&gt;""),TBL_CIPDRFRESI_LOANPOOL[[#This Row],[HUD_MFI_115]] / 12 * 0.3,"")</f>
        <v/>
      </c>
      <c r="Y184" s="112" t="str">
        <f>IF(AND(TBL_CIPDRFRESI_LOANPOOL[[#This Row],[QUAL_METHOD]]='$DB.LOOKUP'!$AD$4,TBL_CIPDRFRESI_LOANPOOL[[#This Row],[LOAN_ID]]&lt;&gt;""),COUNTIF(TBL_QUAL_RENTROLL_UNITS[RENTROLL_LOAN_ID_PROP_ADDR],TBL_CIPDRFRESI_LOANPOOL[[#This Row],[LOAN_ID_PROP_ADDR]]),"")</f>
        <v/>
      </c>
      <c r="Z184" s="113" t="str">
        <f>IF(AND(TBL_CIPDRFRESI_LOANPOOL[[#This Row],[LOAN_ID]]&lt;&gt;"",TBL_CIPDRFRESI_LOANPOOL[[#This Row],[QUAL_METHOD]]='$DB.LOOKUP'!$AD$4),COUNTIFS(TBL_QUAL_RENTROLL_UNITS[RENTROLL_LOAN_ID_PROP_ADDR],TBL_CIPDRFRESI_LOANPOOL[[#This Row],[LOAN_ID_PROP_ADDR]],TBL_QUAL_RENTROLL_UNITS[RENTROLL_QUALUNIT_FLAG],"Yes"),"")</f>
        <v/>
      </c>
      <c r="AA184" s="111" t="str">
        <f>IF(AND(TBL_CIPDRFRESI_LOANPOOL[[#This Row],[QUAL_MRA_UNITS_TOTL]]&gt;0,TBL_CIPDRFRESI_LOANPOOL[[#This Row],[QUAL_MRA_UNITS_TOTL]]&lt;&gt;""),TBL_CIPDRFRESI_LOANPOOL[[#This Row],[QUAL_MRA_UNITS_QUALIFIED]]/TBL_CIPDRFRESI_LOANPOOL[[#This Row],[QUAL_MRA_UNITS_TOTL]],"")</f>
        <v/>
      </c>
      <c r="AB184" s="137" t="str">
        <f>IF(TBL_CIPDRFRESI_LOANPOOL[[#This Row],[QUAL_METHOD]]='$DB.LOOKUP'!$AD$4,HYPERLINK("#QUAL_RENTROLL!TARGET_TOP","View/Edit"),"")</f>
        <v/>
      </c>
      <c r="AC184" s="136" t="str">
        <f>IF(AND(TBL_CIPDRFRESI_LOANPOOL[[#This Row],[QUAL_METHOD]]='$DB.LOOKUP'!$AD$5,TBL_CIPDRFRESI_LOANPOOL[[#This Row],[LOAN_ID]]&lt;&gt;""),COUNTIF(TBL_QUAL_INCOMELISTING_UNITS[INCOMELISTING_LOAN_ID_PROP_ADDR],TBL_CIPDRFRESI_LOANPOOL[[#This Row],[LOAN_ID_PROP_ADDR]]),"")</f>
        <v/>
      </c>
      <c r="AD18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4" s="111" t="str">
        <f>IF(AND(TBL_CIPDRFRESI_LOANPOOL[[#This Row],[QUAL_MIE_UNITS_TOTL]]&gt;0,TBL_CIPDRFRESI_LOANPOOL[[#This Row],[QUAL_MIE_UNITS_TOTL]]&lt;&gt;""),TBL_CIPDRFRESI_LOANPOOL[[#This Row],[QUAL_MIE_UNITS_QUALIFIED]]/TBL_CIPDRFRESI_LOANPOOL[[#This Row],[QUAL_MIE_UNITS_TOTL]],"")</f>
        <v/>
      </c>
      <c r="AF184" s="138" t="str">
        <f>IF(TBL_CIPDRFRESI_LOANPOOL[[#This Row],[QUAL_METHOD]]='$DB.LOOKUP'!$AD$5,HYPERLINK("#QUAL_INCOMELISTING!TARGET_TOP","View/Edit"),"")</f>
        <v/>
      </c>
      <c r="AG184" s="122"/>
      <c r="AH184" s="103"/>
      <c r="AI18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4" s="70" t="str">
        <f>IF(TBL_CIPDRFRESI_LOANPOOL[[#This Row],[LOAN_ID]] = "","",TBL_CIPDRFRESI_LOANPOOL[[#This Row],[LOAN_ID]]&amp;" ("&amp;IF(TBL_CIPDRFRESI_LOANPOOL[[#This Row],[PROP_ADDR_STREET]]="","Address Not Defined",TBL_CIPDRFRESI_LOANPOOL[[#This Row],[PROP_ADDR_STREET]])&amp;")")</f>
        <v/>
      </c>
      <c r="AL18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4" s="27" t="b">
        <f ca="1">IFERROR((IF(APP_CIP_DRFRESI_CERT_DATE&lt;&gt;"",APP_CIP_DRFRESI_CERT_DATE,TODAY())-TBL_CIPDRFRESI_LOANPOOL[[#This Row],[SETTLEMENT_DATE]])&lt;91,TRUE)</f>
        <v>1</v>
      </c>
      <c r="AN184" s="27" t="b">
        <f>COUNTIFS(TBL_CIPDRFRESI_LOANPOOL[LOAN_ID],TBL_CIPDRFRESI_LOANPOOL[[#This Row],[LOAN_ID]],TBL_CIPDRFRESI_LOANPOOL[QUAL_OO_INCOME_MFI_PCT],"&gt;1.15")=0</f>
        <v>1</v>
      </c>
      <c r="AO18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4" s="27" t="b">
        <f>COUNTIFS(TBL_CIPDRFRESI_LOANPOOL[LOAN_ID],TBL_CIPDRFRESI_LOANPOOL[[#This Row],[LOAN_ID]],TBL_CIPDRFRESI_LOANPOOL[QUAL_NIE_FFEIC_MFI_PCT],"&gt;1.15")=0</f>
        <v>1</v>
      </c>
      <c r="AR184" s="29">
        <f>IF(TBL_CIPDRFRESI_LOANPOOL[[#This Row],[MULTIPROP_REC_COUNT]]&lt;&gt;"",TBL_CIPDRFRESI_LOANPOOL[[#This Row],[LOAN_AMOUNT]]/TBL_CIPDRFRESI_LOANPOOL[[#This Row],[MULTIPROP_REC_COUNT]],TBL_CIPDRFRESI_LOANPOOL[[#This Row],[LOAN_AMOUNT]])</f>
        <v>0</v>
      </c>
      <c r="AS184" s="29" t="b">
        <f>TBL_CIPDRFRESI_LOANPOOL[[#This Row],[MULTIPROP_REC_COUNT]]&gt;1</f>
        <v>0</v>
      </c>
      <c r="AT184" s="36">
        <f>IF(TBL_CIPDRFRESI_LOANPOOL[[#This Row],[LOAN_ID]]&lt;&gt;"",COUNTIF(TBL_CIPDRFRESI_LOANPOOL[LOAN_ID],TBL_CIPDRFRESI_LOANPOOL[[#This Row],[LOAN_ID]]),1)</f>
        <v>1</v>
      </c>
      <c r="AU184" s="36">
        <f>IFERROR(MATCH(TBL_CIPDRFRESI_LOANPOOL[[#This Row],[QUAL_METHOD]],RANGE_LOOKUP_QUALMETHODS_CIP_RESIDRF,0),-1)</f>
        <v>-1</v>
      </c>
      <c r="AV18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5" spans="2:53" ht="26.25" customHeight="1" x14ac:dyDescent="0.25">
      <c r="B185" s="25" t="str">
        <f>IF(TBL_CIPDRFRESI_LOANPOOL[[#This Row],[RECORD_STARTED]],IF(TBL_CIPDRFRESI_LOANPOOL[[#This Row],[ERROR_COUNT]]&gt;0,-1,IF(TBL_CIPDRFRESI_LOANPOOL[[#This Row],[REQ_FIELDS_POPULATED]],1,0)),"")</f>
        <v/>
      </c>
      <c r="C185" s="36">
        <f>ROW()-ROW(TBL_CIPDRFRESI_LOANPOOL[[#Headers],[ROW_ID]])</f>
        <v>169</v>
      </c>
      <c r="D185" s="55"/>
      <c r="E185" s="56"/>
      <c r="F185" s="57"/>
      <c r="G185" s="58"/>
      <c r="H185" s="120"/>
      <c r="I185" s="116"/>
      <c r="J185" s="55"/>
      <c r="K185" s="61"/>
      <c r="L185" s="62"/>
      <c r="M185" s="124"/>
      <c r="N185" s="122"/>
      <c r="O185" s="127" t="str">
        <f>IF(TBL_CIPDRFRESI_LOANPOOL[[#This Row],[HUD_MFI]]&lt;&gt;"",TBL_CIPDRFRESI_LOANPOOL[[#This Row],[HUD_MFI]]*1.15,"")</f>
        <v/>
      </c>
      <c r="P185" s="126"/>
      <c r="Q185" s="105"/>
      <c r="R185" s="107"/>
      <c r="S185" s="108" t="str">
        <f>IF(TBL_CIPDRFRESI_LOANPOOL[[#This Row],[MBS_FLAG]]="Yes",SUMIF(TBL_CIPDRFRESI_LOANPOOL[MBS_POOL_ID],TBL_CIPDRFRESI_LOANPOOL[[#This Row],[MBS_POOL_ID]],TBL_CIPDRFRESI_LOANPOOL[LOAN_AMOUNT_ADDR_PORTION]),"")</f>
        <v/>
      </c>
      <c r="T18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5" s="131"/>
      <c r="V185" s="122"/>
      <c r="W185" s="135" t="str">
        <f>IF(AND(TBL_CIPDRFRESI_LOANPOOL[[#This Row],[QUAL_METHOD]]='$DB.LOOKUP'!$AD$3,TBL_CIPDRFRESI_LOANPOOL[[#This Row],[QUAL_OO_ANNUAL_INCOME]]&lt;&gt;"",TBL_CIPDRFRESI_LOANPOOL[[#This Row],[HUD_MFI]]&lt;&gt;""),TBL_CIPDRFRESI_LOANPOOL[[#This Row],[QUAL_OO_ANNUAL_INCOME]]/TBL_CIPDRFRESI_LOANPOOL[[#This Row],[HUD_MFI]],"")</f>
        <v/>
      </c>
      <c r="X185" s="133" t="str">
        <f>IF(AND(TBL_CIPDRFRESI_LOANPOOL[[#This Row],[QUAL_METHOD]]='$DB.LOOKUP'!$AD$4,TBL_CIPDRFRESI_LOANPOOL[[#This Row],[HUD_MFI_115]]&lt;&gt;""),TBL_CIPDRFRESI_LOANPOOL[[#This Row],[HUD_MFI_115]] / 12 * 0.3,"")</f>
        <v/>
      </c>
      <c r="Y185" s="112" t="str">
        <f>IF(AND(TBL_CIPDRFRESI_LOANPOOL[[#This Row],[QUAL_METHOD]]='$DB.LOOKUP'!$AD$4,TBL_CIPDRFRESI_LOANPOOL[[#This Row],[LOAN_ID]]&lt;&gt;""),COUNTIF(TBL_QUAL_RENTROLL_UNITS[RENTROLL_LOAN_ID_PROP_ADDR],TBL_CIPDRFRESI_LOANPOOL[[#This Row],[LOAN_ID_PROP_ADDR]]),"")</f>
        <v/>
      </c>
      <c r="Z185" s="113" t="str">
        <f>IF(AND(TBL_CIPDRFRESI_LOANPOOL[[#This Row],[LOAN_ID]]&lt;&gt;"",TBL_CIPDRFRESI_LOANPOOL[[#This Row],[QUAL_METHOD]]='$DB.LOOKUP'!$AD$4),COUNTIFS(TBL_QUAL_RENTROLL_UNITS[RENTROLL_LOAN_ID_PROP_ADDR],TBL_CIPDRFRESI_LOANPOOL[[#This Row],[LOAN_ID_PROP_ADDR]],TBL_QUAL_RENTROLL_UNITS[RENTROLL_QUALUNIT_FLAG],"Yes"),"")</f>
        <v/>
      </c>
      <c r="AA185" s="111" t="str">
        <f>IF(AND(TBL_CIPDRFRESI_LOANPOOL[[#This Row],[QUAL_MRA_UNITS_TOTL]]&gt;0,TBL_CIPDRFRESI_LOANPOOL[[#This Row],[QUAL_MRA_UNITS_TOTL]]&lt;&gt;""),TBL_CIPDRFRESI_LOANPOOL[[#This Row],[QUAL_MRA_UNITS_QUALIFIED]]/TBL_CIPDRFRESI_LOANPOOL[[#This Row],[QUAL_MRA_UNITS_TOTL]],"")</f>
        <v/>
      </c>
      <c r="AB185" s="137" t="str">
        <f>IF(TBL_CIPDRFRESI_LOANPOOL[[#This Row],[QUAL_METHOD]]='$DB.LOOKUP'!$AD$4,HYPERLINK("#QUAL_RENTROLL!TARGET_TOP","View/Edit"),"")</f>
        <v/>
      </c>
      <c r="AC185" s="136" t="str">
        <f>IF(AND(TBL_CIPDRFRESI_LOANPOOL[[#This Row],[QUAL_METHOD]]='$DB.LOOKUP'!$AD$5,TBL_CIPDRFRESI_LOANPOOL[[#This Row],[LOAN_ID]]&lt;&gt;""),COUNTIF(TBL_QUAL_INCOMELISTING_UNITS[INCOMELISTING_LOAN_ID_PROP_ADDR],TBL_CIPDRFRESI_LOANPOOL[[#This Row],[LOAN_ID_PROP_ADDR]]),"")</f>
        <v/>
      </c>
      <c r="AD18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5" s="111" t="str">
        <f>IF(AND(TBL_CIPDRFRESI_LOANPOOL[[#This Row],[QUAL_MIE_UNITS_TOTL]]&gt;0,TBL_CIPDRFRESI_LOANPOOL[[#This Row],[QUAL_MIE_UNITS_TOTL]]&lt;&gt;""),TBL_CIPDRFRESI_LOANPOOL[[#This Row],[QUAL_MIE_UNITS_QUALIFIED]]/TBL_CIPDRFRESI_LOANPOOL[[#This Row],[QUAL_MIE_UNITS_TOTL]],"")</f>
        <v/>
      </c>
      <c r="AF185" s="138" t="str">
        <f>IF(TBL_CIPDRFRESI_LOANPOOL[[#This Row],[QUAL_METHOD]]='$DB.LOOKUP'!$AD$5,HYPERLINK("#QUAL_INCOMELISTING!TARGET_TOP","View/Edit"),"")</f>
        <v/>
      </c>
      <c r="AG185" s="122"/>
      <c r="AH185" s="103"/>
      <c r="AI18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5" s="70" t="str">
        <f>IF(TBL_CIPDRFRESI_LOANPOOL[[#This Row],[LOAN_ID]] = "","",TBL_CIPDRFRESI_LOANPOOL[[#This Row],[LOAN_ID]]&amp;" ("&amp;IF(TBL_CIPDRFRESI_LOANPOOL[[#This Row],[PROP_ADDR_STREET]]="","Address Not Defined",TBL_CIPDRFRESI_LOANPOOL[[#This Row],[PROP_ADDR_STREET]])&amp;")")</f>
        <v/>
      </c>
      <c r="AL18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5" s="27" t="b">
        <f ca="1">IFERROR((IF(APP_CIP_DRFRESI_CERT_DATE&lt;&gt;"",APP_CIP_DRFRESI_CERT_DATE,TODAY())-TBL_CIPDRFRESI_LOANPOOL[[#This Row],[SETTLEMENT_DATE]])&lt;91,TRUE)</f>
        <v>1</v>
      </c>
      <c r="AN185" s="27" t="b">
        <f>COUNTIFS(TBL_CIPDRFRESI_LOANPOOL[LOAN_ID],TBL_CIPDRFRESI_LOANPOOL[[#This Row],[LOAN_ID]],TBL_CIPDRFRESI_LOANPOOL[QUAL_OO_INCOME_MFI_PCT],"&gt;1.15")=0</f>
        <v>1</v>
      </c>
      <c r="AO18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5" s="27" t="b">
        <f>COUNTIFS(TBL_CIPDRFRESI_LOANPOOL[LOAN_ID],TBL_CIPDRFRESI_LOANPOOL[[#This Row],[LOAN_ID]],TBL_CIPDRFRESI_LOANPOOL[QUAL_NIE_FFEIC_MFI_PCT],"&gt;1.15")=0</f>
        <v>1</v>
      </c>
      <c r="AR185" s="29">
        <f>IF(TBL_CIPDRFRESI_LOANPOOL[[#This Row],[MULTIPROP_REC_COUNT]]&lt;&gt;"",TBL_CIPDRFRESI_LOANPOOL[[#This Row],[LOAN_AMOUNT]]/TBL_CIPDRFRESI_LOANPOOL[[#This Row],[MULTIPROP_REC_COUNT]],TBL_CIPDRFRESI_LOANPOOL[[#This Row],[LOAN_AMOUNT]])</f>
        <v>0</v>
      </c>
      <c r="AS185" s="29" t="b">
        <f>TBL_CIPDRFRESI_LOANPOOL[[#This Row],[MULTIPROP_REC_COUNT]]&gt;1</f>
        <v>0</v>
      </c>
      <c r="AT185" s="36">
        <f>IF(TBL_CIPDRFRESI_LOANPOOL[[#This Row],[LOAN_ID]]&lt;&gt;"",COUNTIF(TBL_CIPDRFRESI_LOANPOOL[LOAN_ID],TBL_CIPDRFRESI_LOANPOOL[[#This Row],[LOAN_ID]]),1)</f>
        <v>1</v>
      </c>
      <c r="AU185" s="36">
        <f>IFERROR(MATCH(TBL_CIPDRFRESI_LOANPOOL[[#This Row],[QUAL_METHOD]],RANGE_LOOKUP_QUALMETHODS_CIP_RESIDRF,0),-1)</f>
        <v>-1</v>
      </c>
      <c r="AV18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6" spans="2:53" ht="26.25" customHeight="1" x14ac:dyDescent="0.25">
      <c r="B186" s="25" t="str">
        <f>IF(TBL_CIPDRFRESI_LOANPOOL[[#This Row],[RECORD_STARTED]],IF(TBL_CIPDRFRESI_LOANPOOL[[#This Row],[ERROR_COUNT]]&gt;0,-1,IF(TBL_CIPDRFRESI_LOANPOOL[[#This Row],[REQ_FIELDS_POPULATED]],1,0)),"")</f>
        <v/>
      </c>
      <c r="C186" s="36">
        <f>ROW()-ROW(TBL_CIPDRFRESI_LOANPOOL[[#Headers],[ROW_ID]])</f>
        <v>170</v>
      </c>
      <c r="D186" s="55"/>
      <c r="E186" s="56"/>
      <c r="F186" s="57"/>
      <c r="G186" s="58"/>
      <c r="H186" s="120"/>
      <c r="I186" s="116"/>
      <c r="J186" s="55"/>
      <c r="K186" s="61"/>
      <c r="L186" s="62"/>
      <c r="M186" s="124"/>
      <c r="N186" s="122"/>
      <c r="O186" s="127" t="str">
        <f>IF(TBL_CIPDRFRESI_LOANPOOL[[#This Row],[HUD_MFI]]&lt;&gt;"",TBL_CIPDRFRESI_LOANPOOL[[#This Row],[HUD_MFI]]*1.15,"")</f>
        <v/>
      </c>
      <c r="P186" s="126"/>
      <c r="Q186" s="105"/>
      <c r="R186" s="107"/>
      <c r="S186" s="108" t="str">
        <f>IF(TBL_CIPDRFRESI_LOANPOOL[[#This Row],[MBS_FLAG]]="Yes",SUMIF(TBL_CIPDRFRESI_LOANPOOL[MBS_POOL_ID],TBL_CIPDRFRESI_LOANPOOL[[#This Row],[MBS_POOL_ID]],TBL_CIPDRFRESI_LOANPOOL[LOAN_AMOUNT_ADDR_PORTION]),"")</f>
        <v/>
      </c>
      <c r="T18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6" s="131"/>
      <c r="V186" s="122"/>
      <c r="W186" s="135" t="str">
        <f>IF(AND(TBL_CIPDRFRESI_LOANPOOL[[#This Row],[QUAL_METHOD]]='$DB.LOOKUP'!$AD$3,TBL_CIPDRFRESI_LOANPOOL[[#This Row],[QUAL_OO_ANNUAL_INCOME]]&lt;&gt;"",TBL_CIPDRFRESI_LOANPOOL[[#This Row],[HUD_MFI]]&lt;&gt;""),TBL_CIPDRFRESI_LOANPOOL[[#This Row],[QUAL_OO_ANNUAL_INCOME]]/TBL_CIPDRFRESI_LOANPOOL[[#This Row],[HUD_MFI]],"")</f>
        <v/>
      </c>
      <c r="X186" s="133" t="str">
        <f>IF(AND(TBL_CIPDRFRESI_LOANPOOL[[#This Row],[QUAL_METHOD]]='$DB.LOOKUP'!$AD$4,TBL_CIPDRFRESI_LOANPOOL[[#This Row],[HUD_MFI_115]]&lt;&gt;""),TBL_CIPDRFRESI_LOANPOOL[[#This Row],[HUD_MFI_115]] / 12 * 0.3,"")</f>
        <v/>
      </c>
      <c r="Y186" s="112" t="str">
        <f>IF(AND(TBL_CIPDRFRESI_LOANPOOL[[#This Row],[QUAL_METHOD]]='$DB.LOOKUP'!$AD$4,TBL_CIPDRFRESI_LOANPOOL[[#This Row],[LOAN_ID]]&lt;&gt;""),COUNTIF(TBL_QUAL_RENTROLL_UNITS[RENTROLL_LOAN_ID_PROP_ADDR],TBL_CIPDRFRESI_LOANPOOL[[#This Row],[LOAN_ID_PROP_ADDR]]),"")</f>
        <v/>
      </c>
      <c r="Z186" s="113" t="str">
        <f>IF(AND(TBL_CIPDRFRESI_LOANPOOL[[#This Row],[LOAN_ID]]&lt;&gt;"",TBL_CIPDRFRESI_LOANPOOL[[#This Row],[QUAL_METHOD]]='$DB.LOOKUP'!$AD$4),COUNTIFS(TBL_QUAL_RENTROLL_UNITS[RENTROLL_LOAN_ID_PROP_ADDR],TBL_CIPDRFRESI_LOANPOOL[[#This Row],[LOAN_ID_PROP_ADDR]],TBL_QUAL_RENTROLL_UNITS[RENTROLL_QUALUNIT_FLAG],"Yes"),"")</f>
        <v/>
      </c>
      <c r="AA186" s="111" t="str">
        <f>IF(AND(TBL_CIPDRFRESI_LOANPOOL[[#This Row],[QUAL_MRA_UNITS_TOTL]]&gt;0,TBL_CIPDRFRESI_LOANPOOL[[#This Row],[QUAL_MRA_UNITS_TOTL]]&lt;&gt;""),TBL_CIPDRFRESI_LOANPOOL[[#This Row],[QUAL_MRA_UNITS_QUALIFIED]]/TBL_CIPDRFRESI_LOANPOOL[[#This Row],[QUAL_MRA_UNITS_TOTL]],"")</f>
        <v/>
      </c>
      <c r="AB186" s="137" t="str">
        <f>IF(TBL_CIPDRFRESI_LOANPOOL[[#This Row],[QUAL_METHOD]]='$DB.LOOKUP'!$AD$4,HYPERLINK("#QUAL_RENTROLL!TARGET_TOP","View/Edit"),"")</f>
        <v/>
      </c>
      <c r="AC186" s="136" t="str">
        <f>IF(AND(TBL_CIPDRFRESI_LOANPOOL[[#This Row],[QUAL_METHOD]]='$DB.LOOKUP'!$AD$5,TBL_CIPDRFRESI_LOANPOOL[[#This Row],[LOAN_ID]]&lt;&gt;""),COUNTIF(TBL_QUAL_INCOMELISTING_UNITS[INCOMELISTING_LOAN_ID_PROP_ADDR],TBL_CIPDRFRESI_LOANPOOL[[#This Row],[LOAN_ID_PROP_ADDR]]),"")</f>
        <v/>
      </c>
      <c r="AD18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6" s="111" t="str">
        <f>IF(AND(TBL_CIPDRFRESI_LOANPOOL[[#This Row],[QUAL_MIE_UNITS_TOTL]]&gt;0,TBL_CIPDRFRESI_LOANPOOL[[#This Row],[QUAL_MIE_UNITS_TOTL]]&lt;&gt;""),TBL_CIPDRFRESI_LOANPOOL[[#This Row],[QUAL_MIE_UNITS_QUALIFIED]]/TBL_CIPDRFRESI_LOANPOOL[[#This Row],[QUAL_MIE_UNITS_TOTL]],"")</f>
        <v/>
      </c>
      <c r="AF186" s="138" t="str">
        <f>IF(TBL_CIPDRFRESI_LOANPOOL[[#This Row],[QUAL_METHOD]]='$DB.LOOKUP'!$AD$5,HYPERLINK("#QUAL_INCOMELISTING!TARGET_TOP","View/Edit"),"")</f>
        <v/>
      </c>
      <c r="AG186" s="122"/>
      <c r="AH186" s="103"/>
      <c r="AI18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6" s="70" t="str">
        <f>IF(TBL_CIPDRFRESI_LOANPOOL[[#This Row],[LOAN_ID]] = "","",TBL_CIPDRFRESI_LOANPOOL[[#This Row],[LOAN_ID]]&amp;" ("&amp;IF(TBL_CIPDRFRESI_LOANPOOL[[#This Row],[PROP_ADDR_STREET]]="","Address Not Defined",TBL_CIPDRFRESI_LOANPOOL[[#This Row],[PROP_ADDR_STREET]])&amp;")")</f>
        <v/>
      </c>
      <c r="AL18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6" s="27" t="b">
        <f ca="1">IFERROR((IF(APP_CIP_DRFRESI_CERT_DATE&lt;&gt;"",APP_CIP_DRFRESI_CERT_DATE,TODAY())-TBL_CIPDRFRESI_LOANPOOL[[#This Row],[SETTLEMENT_DATE]])&lt;91,TRUE)</f>
        <v>1</v>
      </c>
      <c r="AN186" s="27" t="b">
        <f>COUNTIFS(TBL_CIPDRFRESI_LOANPOOL[LOAN_ID],TBL_CIPDRFRESI_LOANPOOL[[#This Row],[LOAN_ID]],TBL_CIPDRFRESI_LOANPOOL[QUAL_OO_INCOME_MFI_PCT],"&gt;1.15")=0</f>
        <v>1</v>
      </c>
      <c r="AO18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6" s="27" t="b">
        <f>COUNTIFS(TBL_CIPDRFRESI_LOANPOOL[LOAN_ID],TBL_CIPDRFRESI_LOANPOOL[[#This Row],[LOAN_ID]],TBL_CIPDRFRESI_LOANPOOL[QUAL_NIE_FFEIC_MFI_PCT],"&gt;1.15")=0</f>
        <v>1</v>
      </c>
      <c r="AR186" s="29">
        <f>IF(TBL_CIPDRFRESI_LOANPOOL[[#This Row],[MULTIPROP_REC_COUNT]]&lt;&gt;"",TBL_CIPDRFRESI_LOANPOOL[[#This Row],[LOAN_AMOUNT]]/TBL_CIPDRFRESI_LOANPOOL[[#This Row],[MULTIPROP_REC_COUNT]],TBL_CIPDRFRESI_LOANPOOL[[#This Row],[LOAN_AMOUNT]])</f>
        <v>0</v>
      </c>
      <c r="AS186" s="29" t="b">
        <f>TBL_CIPDRFRESI_LOANPOOL[[#This Row],[MULTIPROP_REC_COUNT]]&gt;1</f>
        <v>0</v>
      </c>
      <c r="AT186" s="36">
        <f>IF(TBL_CIPDRFRESI_LOANPOOL[[#This Row],[LOAN_ID]]&lt;&gt;"",COUNTIF(TBL_CIPDRFRESI_LOANPOOL[LOAN_ID],TBL_CIPDRFRESI_LOANPOOL[[#This Row],[LOAN_ID]]),1)</f>
        <v>1</v>
      </c>
      <c r="AU186" s="36">
        <f>IFERROR(MATCH(TBL_CIPDRFRESI_LOANPOOL[[#This Row],[QUAL_METHOD]],RANGE_LOOKUP_QUALMETHODS_CIP_RESIDRF,0),-1)</f>
        <v>-1</v>
      </c>
      <c r="AV18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7" spans="2:53" ht="26.25" customHeight="1" x14ac:dyDescent="0.25">
      <c r="B187" s="25" t="str">
        <f>IF(TBL_CIPDRFRESI_LOANPOOL[[#This Row],[RECORD_STARTED]],IF(TBL_CIPDRFRESI_LOANPOOL[[#This Row],[ERROR_COUNT]]&gt;0,-1,IF(TBL_CIPDRFRESI_LOANPOOL[[#This Row],[REQ_FIELDS_POPULATED]],1,0)),"")</f>
        <v/>
      </c>
      <c r="C187" s="36">
        <f>ROW()-ROW(TBL_CIPDRFRESI_LOANPOOL[[#Headers],[ROW_ID]])</f>
        <v>171</v>
      </c>
      <c r="D187" s="55"/>
      <c r="E187" s="56"/>
      <c r="F187" s="57"/>
      <c r="G187" s="58"/>
      <c r="H187" s="120"/>
      <c r="I187" s="116"/>
      <c r="J187" s="55"/>
      <c r="K187" s="61"/>
      <c r="L187" s="62"/>
      <c r="M187" s="124"/>
      <c r="N187" s="122"/>
      <c r="O187" s="127" t="str">
        <f>IF(TBL_CIPDRFRESI_LOANPOOL[[#This Row],[HUD_MFI]]&lt;&gt;"",TBL_CIPDRFRESI_LOANPOOL[[#This Row],[HUD_MFI]]*1.15,"")</f>
        <v/>
      </c>
      <c r="P187" s="126"/>
      <c r="Q187" s="105"/>
      <c r="R187" s="107"/>
      <c r="S187" s="108" t="str">
        <f>IF(TBL_CIPDRFRESI_LOANPOOL[[#This Row],[MBS_FLAG]]="Yes",SUMIF(TBL_CIPDRFRESI_LOANPOOL[MBS_POOL_ID],TBL_CIPDRFRESI_LOANPOOL[[#This Row],[MBS_POOL_ID]],TBL_CIPDRFRESI_LOANPOOL[LOAN_AMOUNT_ADDR_PORTION]),"")</f>
        <v/>
      </c>
      <c r="T18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7" s="131"/>
      <c r="V187" s="122"/>
      <c r="W187" s="135" t="str">
        <f>IF(AND(TBL_CIPDRFRESI_LOANPOOL[[#This Row],[QUAL_METHOD]]='$DB.LOOKUP'!$AD$3,TBL_CIPDRFRESI_LOANPOOL[[#This Row],[QUAL_OO_ANNUAL_INCOME]]&lt;&gt;"",TBL_CIPDRFRESI_LOANPOOL[[#This Row],[HUD_MFI]]&lt;&gt;""),TBL_CIPDRFRESI_LOANPOOL[[#This Row],[QUAL_OO_ANNUAL_INCOME]]/TBL_CIPDRFRESI_LOANPOOL[[#This Row],[HUD_MFI]],"")</f>
        <v/>
      </c>
      <c r="X187" s="133" t="str">
        <f>IF(AND(TBL_CIPDRFRESI_LOANPOOL[[#This Row],[QUAL_METHOD]]='$DB.LOOKUP'!$AD$4,TBL_CIPDRFRESI_LOANPOOL[[#This Row],[HUD_MFI_115]]&lt;&gt;""),TBL_CIPDRFRESI_LOANPOOL[[#This Row],[HUD_MFI_115]] / 12 * 0.3,"")</f>
        <v/>
      </c>
      <c r="Y187" s="112" t="str">
        <f>IF(AND(TBL_CIPDRFRESI_LOANPOOL[[#This Row],[QUAL_METHOD]]='$DB.LOOKUP'!$AD$4,TBL_CIPDRFRESI_LOANPOOL[[#This Row],[LOAN_ID]]&lt;&gt;""),COUNTIF(TBL_QUAL_RENTROLL_UNITS[RENTROLL_LOAN_ID_PROP_ADDR],TBL_CIPDRFRESI_LOANPOOL[[#This Row],[LOAN_ID_PROP_ADDR]]),"")</f>
        <v/>
      </c>
      <c r="Z187" s="113" t="str">
        <f>IF(AND(TBL_CIPDRFRESI_LOANPOOL[[#This Row],[LOAN_ID]]&lt;&gt;"",TBL_CIPDRFRESI_LOANPOOL[[#This Row],[QUAL_METHOD]]='$DB.LOOKUP'!$AD$4),COUNTIFS(TBL_QUAL_RENTROLL_UNITS[RENTROLL_LOAN_ID_PROP_ADDR],TBL_CIPDRFRESI_LOANPOOL[[#This Row],[LOAN_ID_PROP_ADDR]],TBL_QUAL_RENTROLL_UNITS[RENTROLL_QUALUNIT_FLAG],"Yes"),"")</f>
        <v/>
      </c>
      <c r="AA187" s="111" t="str">
        <f>IF(AND(TBL_CIPDRFRESI_LOANPOOL[[#This Row],[QUAL_MRA_UNITS_TOTL]]&gt;0,TBL_CIPDRFRESI_LOANPOOL[[#This Row],[QUAL_MRA_UNITS_TOTL]]&lt;&gt;""),TBL_CIPDRFRESI_LOANPOOL[[#This Row],[QUAL_MRA_UNITS_QUALIFIED]]/TBL_CIPDRFRESI_LOANPOOL[[#This Row],[QUAL_MRA_UNITS_TOTL]],"")</f>
        <v/>
      </c>
      <c r="AB187" s="137" t="str">
        <f>IF(TBL_CIPDRFRESI_LOANPOOL[[#This Row],[QUAL_METHOD]]='$DB.LOOKUP'!$AD$4,HYPERLINK("#QUAL_RENTROLL!TARGET_TOP","View/Edit"),"")</f>
        <v/>
      </c>
      <c r="AC187" s="136" t="str">
        <f>IF(AND(TBL_CIPDRFRESI_LOANPOOL[[#This Row],[QUAL_METHOD]]='$DB.LOOKUP'!$AD$5,TBL_CIPDRFRESI_LOANPOOL[[#This Row],[LOAN_ID]]&lt;&gt;""),COUNTIF(TBL_QUAL_INCOMELISTING_UNITS[INCOMELISTING_LOAN_ID_PROP_ADDR],TBL_CIPDRFRESI_LOANPOOL[[#This Row],[LOAN_ID_PROP_ADDR]]),"")</f>
        <v/>
      </c>
      <c r="AD18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7" s="111" t="str">
        <f>IF(AND(TBL_CIPDRFRESI_LOANPOOL[[#This Row],[QUAL_MIE_UNITS_TOTL]]&gt;0,TBL_CIPDRFRESI_LOANPOOL[[#This Row],[QUAL_MIE_UNITS_TOTL]]&lt;&gt;""),TBL_CIPDRFRESI_LOANPOOL[[#This Row],[QUAL_MIE_UNITS_QUALIFIED]]/TBL_CIPDRFRESI_LOANPOOL[[#This Row],[QUAL_MIE_UNITS_TOTL]],"")</f>
        <v/>
      </c>
      <c r="AF187" s="138" t="str">
        <f>IF(TBL_CIPDRFRESI_LOANPOOL[[#This Row],[QUAL_METHOD]]='$DB.LOOKUP'!$AD$5,HYPERLINK("#QUAL_INCOMELISTING!TARGET_TOP","View/Edit"),"")</f>
        <v/>
      </c>
      <c r="AG187" s="122"/>
      <c r="AH187" s="103"/>
      <c r="AI18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7" s="70" t="str">
        <f>IF(TBL_CIPDRFRESI_LOANPOOL[[#This Row],[LOAN_ID]] = "","",TBL_CIPDRFRESI_LOANPOOL[[#This Row],[LOAN_ID]]&amp;" ("&amp;IF(TBL_CIPDRFRESI_LOANPOOL[[#This Row],[PROP_ADDR_STREET]]="","Address Not Defined",TBL_CIPDRFRESI_LOANPOOL[[#This Row],[PROP_ADDR_STREET]])&amp;")")</f>
        <v/>
      </c>
      <c r="AL18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7" s="27" t="b">
        <f ca="1">IFERROR((IF(APP_CIP_DRFRESI_CERT_DATE&lt;&gt;"",APP_CIP_DRFRESI_CERT_DATE,TODAY())-TBL_CIPDRFRESI_LOANPOOL[[#This Row],[SETTLEMENT_DATE]])&lt;91,TRUE)</f>
        <v>1</v>
      </c>
      <c r="AN187" s="27" t="b">
        <f>COUNTIFS(TBL_CIPDRFRESI_LOANPOOL[LOAN_ID],TBL_CIPDRFRESI_LOANPOOL[[#This Row],[LOAN_ID]],TBL_CIPDRFRESI_LOANPOOL[QUAL_OO_INCOME_MFI_PCT],"&gt;1.15")=0</f>
        <v>1</v>
      </c>
      <c r="AO18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7" s="27" t="b">
        <f>COUNTIFS(TBL_CIPDRFRESI_LOANPOOL[LOAN_ID],TBL_CIPDRFRESI_LOANPOOL[[#This Row],[LOAN_ID]],TBL_CIPDRFRESI_LOANPOOL[QUAL_NIE_FFEIC_MFI_PCT],"&gt;1.15")=0</f>
        <v>1</v>
      </c>
      <c r="AR187" s="29">
        <f>IF(TBL_CIPDRFRESI_LOANPOOL[[#This Row],[MULTIPROP_REC_COUNT]]&lt;&gt;"",TBL_CIPDRFRESI_LOANPOOL[[#This Row],[LOAN_AMOUNT]]/TBL_CIPDRFRESI_LOANPOOL[[#This Row],[MULTIPROP_REC_COUNT]],TBL_CIPDRFRESI_LOANPOOL[[#This Row],[LOAN_AMOUNT]])</f>
        <v>0</v>
      </c>
      <c r="AS187" s="29" t="b">
        <f>TBL_CIPDRFRESI_LOANPOOL[[#This Row],[MULTIPROP_REC_COUNT]]&gt;1</f>
        <v>0</v>
      </c>
      <c r="AT187" s="36">
        <f>IF(TBL_CIPDRFRESI_LOANPOOL[[#This Row],[LOAN_ID]]&lt;&gt;"",COUNTIF(TBL_CIPDRFRESI_LOANPOOL[LOAN_ID],TBL_CIPDRFRESI_LOANPOOL[[#This Row],[LOAN_ID]]),1)</f>
        <v>1</v>
      </c>
      <c r="AU187" s="36">
        <f>IFERROR(MATCH(TBL_CIPDRFRESI_LOANPOOL[[#This Row],[QUAL_METHOD]],RANGE_LOOKUP_QUALMETHODS_CIP_RESIDRF,0),-1)</f>
        <v>-1</v>
      </c>
      <c r="AV18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8" spans="2:53" ht="26.25" customHeight="1" x14ac:dyDescent="0.25">
      <c r="B188" s="25" t="str">
        <f>IF(TBL_CIPDRFRESI_LOANPOOL[[#This Row],[RECORD_STARTED]],IF(TBL_CIPDRFRESI_LOANPOOL[[#This Row],[ERROR_COUNT]]&gt;0,-1,IF(TBL_CIPDRFRESI_LOANPOOL[[#This Row],[REQ_FIELDS_POPULATED]],1,0)),"")</f>
        <v/>
      </c>
      <c r="C188" s="36">
        <f>ROW()-ROW(TBL_CIPDRFRESI_LOANPOOL[[#Headers],[ROW_ID]])</f>
        <v>172</v>
      </c>
      <c r="D188" s="55"/>
      <c r="E188" s="56"/>
      <c r="F188" s="57"/>
      <c r="G188" s="58"/>
      <c r="H188" s="120"/>
      <c r="I188" s="116"/>
      <c r="J188" s="55"/>
      <c r="K188" s="61"/>
      <c r="L188" s="62"/>
      <c r="M188" s="124"/>
      <c r="N188" s="122"/>
      <c r="O188" s="127" t="str">
        <f>IF(TBL_CIPDRFRESI_LOANPOOL[[#This Row],[HUD_MFI]]&lt;&gt;"",TBL_CIPDRFRESI_LOANPOOL[[#This Row],[HUD_MFI]]*1.15,"")</f>
        <v/>
      </c>
      <c r="P188" s="126"/>
      <c r="Q188" s="105"/>
      <c r="R188" s="107"/>
      <c r="S188" s="108" t="str">
        <f>IF(TBL_CIPDRFRESI_LOANPOOL[[#This Row],[MBS_FLAG]]="Yes",SUMIF(TBL_CIPDRFRESI_LOANPOOL[MBS_POOL_ID],TBL_CIPDRFRESI_LOANPOOL[[#This Row],[MBS_POOL_ID]],TBL_CIPDRFRESI_LOANPOOL[LOAN_AMOUNT_ADDR_PORTION]),"")</f>
        <v/>
      </c>
      <c r="T18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8" s="131"/>
      <c r="V188" s="122"/>
      <c r="W188" s="135" t="str">
        <f>IF(AND(TBL_CIPDRFRESI_LOANPOOL[[#This Row],[QUAL_METHOD]]='$DB.LOOKUP'!$AD$3,TBL_CIPDRFRESI_LOANPOOL[[#This Row],[QUAL_OO_ANNUAL_INCOME]]&lt;&gt;"",TBL_CIPDRFRESI_LOANPOOL[[#This Row],[HUD_MFI]]&lt;&gt;""),TBL_CIPDRFRESI_LOANPOOL[[#This Row],[QUAL_OO_ANNUAL_INCOME]]/TBL_CIPDRFRESI_LOANPOOL[[#This Row],[HUD_MFI]],"")</f>
        <v/>
      </c>
      <c r="X188" s="133" t="str">
        <f>IF(AND(TBL_CIPDRFRESI_LOANPOOL[[#This Row],[QUAL_METHOD]]='$DB.LOOKUP'!$AD$4,TBL_CIPDRFRESI_LOANPOOL[[#This Row],[HUD_MFI_115]]&lt;&gt;""),TBL_CIPDRFRESI_LOANPOOL[[#This Row],[HUD_MFI_115]] / 12 * 0.3,"")</f>
        <v/>
      </c>
      <c r="Y188" s="112" t="str">
        <f>IF(AND(TBL_CIPDRFRESI_LOANPOOL[[#This Row],[QUAL_METHOD]]='$DB.LOOKUP'!$AD$4,TBL_CIPDRFRESI_LOANPOOL[[#This Row],[LOAN_ID]]&lt;&gt;""),COUNTIF(TBL_QUAL_RENTROLL_UNITS[RENTROLL_LOAN_ID_PROP_ADDR],TBL_CIPDRFRESI_LOANPOOL[[#This Row],[LOAN_ID_PROP_ADDR]]),"")</f>
        <v/>
      </c>
      <c r="Z188" s="113" t="str">
        <f>IF(AND(TBL_CIPDRFRESI_LOANPOOL[[#This Row],[LOAN_ID]]&lt;&gt;"",TBL_CIPDRFRESI_LOANPOOL[[#This Row],[QUAL_METHOD]]='$DB.LOOKUP'!$AD$4),COUNTIFS(TBL_QUAL_RENTROLL_UNITS[RENTROLL_LOAN_ID_PROP_ADDR],TBL_CIPDRFRESI_LOANPOOL[[#This Row],[LOAN_ID_PROP_ADDR]],TBL_QUAL_RENTROLL_UNITS[RENTROLL_QUALUNIT_FLAG],"Yes"),"")</f>
        <v/>
      </c>
      <c r="AA188" s="111" t="str">
        <f>IF(AND(TBL_CIPDRFRESI_LOANPOOL[[#This Row],[QUAL_MRA_UNITS_TOTL]]&gt;0,TBL_CIPDRFRESI_LOANPOOL[[#This Row],[QUAL_MRA_UNITS_TOTL]]&lt;&gt;""),TBL_CIPDRFRESI_LOANPOOL[[#This Row],[QUAL_MRA_UNITS_QUALIFIED]]/TBL_CIPDRFRESI_LOANPOOL[[#This Row],[QUAL_MRA_UNITS_TOTL]],"")</f>
        <v/>
      </c>
      <c r="AB188" s="137" t="str">
        <f>IF(TBL_CIPDRFRESI_LOANPOOL[[#This Row],[QUAL_METHOD]]='$DB.LOOKUP'!$AD$4,HYPERLINK("#QUAL_RENTROLL!TARGET_TOP","View/Edit"),"")</f>
        <v/>
      </c>
      <c r="AC188" s="136" t="str">
        <f>IF(AND(TBL_CIPDRFRESI_LOANPOOL[[#This Row],[QUAL_METHOD]]='$DB.LOOKUP'!$AD$5,TBL_CIPDRFRESI_LOANPOOL[[#This Row],[LOAN_ID]]&lt;&gt;""),COUNTIF(TBL_QUAL_INCOMELISTING_UNITS[INCOMELISTING_LOAN_ID_PROP_ADDR],TBL_CIPDRFRESI_LOANPOOL[[#This Row],[LOAN_ID_PROP_ADDR]]),"")</f>
        <v/>
      </c>
      <c r="AD18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8" s="111" t="str">
        <f>IF(AND(TBL_CIPDRFRESI_LOANPOOL[[#This Row],[QUAL_MIE_UNITS_TOTL]]&gt;0,TBL_CIPDRFRESI_LOANPOOL[[#This Row],[QUAL_MIE_UNITS_TOTL]]&lt;&gt;""),TBL_CIPDRFRESI_LOANPOOL[[#This Row],[QUAL_MIE_UNITS_QUALIFIED]]/TBL_CIPDRFRESI_LOANPOOL[[#This Row],[QUAL_MIE_UNITS_TOTL]],"")</f>
        <v/>
      </c>
      <c r="AF188" s="138" t="str">
        <f>IF(TBL_CIPDRFRESI_LOANPOOL[[#This Row],[QUAL_METHOD]]='$DB.LOOKUP'!$AD$5,HYPERLINK("#QUAL_INCOMELISTING!TARGET_TOP","View/Edit"),"")</f>
        <v/>
      </c>
      <c r="AG188" s="122"/>
      <c r="AH188" s="103"/>
      <c r="AI18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8" s="70" t="str">
        <f>IF(TBL_CIPDRFRESI_LOANPOOL[[#This Row],[LOAN_ID]] = "","",TBL_CIPDRFRESI_LOANPOOL[[#This Row],[LOAN_ID]]&amp;" ("&amp;IF(TBL_CIPDRFRESI_LOANPOOL[[#This Row],[PROP_ADDR_STREET]]="","Address Not Defined",TBL_CIPDRFRESI_LOANPOOL[[#This Row],[PROP_ADDR_STREET]])&amp;")")</f>
        <v/>
      </c>
      <c r="AL18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8" s="27" t="b">
        <f ca="1">IFERROR((IF(APP_CIP_DRFRESI_CERT_DATE&lt;&gt;"",APP_CIP_DRFRESI_CERT_DATE,TODAY())-TBL_CIPDRFRESI_LOANPOOL[[#This Row],[SETTLEMENT_DATE]])&lt;91,TRUE)</f>
        <v>1</v>
      </c>
      <c r="AN188" s="27" t="b">
        <f>COUNTIFS(TBL_CIPDRFRESI_LOANPOOL[LOAN_ID],TBL_CIPDRFRESI_LOANPOOL[[#This Row],[LOAN_ID]],TBL_CIPDRFRESI_LOANPOOL[QUAL_OO_INCOME_MFI_PCT],"&gt;1.15")=0</f>
        <v>1</v>
      </c>
      <c r="AO18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8" s="27" t="b">
        <f>COUNTIFS(TBL_CIPDRFRESI_LOANPOOL[LOAN_ID],TBL_CIPDRFRESI_LOANPOOL[[#This Row],[LOAN_ID]],TBL_CIPDRFRESI_LOANPOOL[QUAL_NIE_FFEIC_MFI_PCT],"&gt;1.15")=0</f>
        <v>1</v>
      </c>
      <c r="AR188" s="29">
        <f>IF(TBL_CIPDRFRESI_LOANPOOL[[#This Row],[MULTIPROP_REC_COUNT]]&lt;&gt;"",TBL_CIPDRFRESI_LOANPOOL[[#This Row],[LOAN_AMOUNT]]/TBL_CIPDRFRESI_LOANPOOL[[#This Row],[MULTIPROP_REC_COUNT]],TBL_CIPDRFRESI_LOANPOOL[[#This Row],[LOAN_AMOUNT]])</f>
        <v>0</v>
      </c>
      <c r="AS188" s="29" t="b">
        <f>TBL_CIPDRFRESI_LOANPOOL[[#This Row],[MULTIPROP_REC_COUNT]]&gt;1</f>
        <v>0</v>
      </c>
      <c r="AT188" s="36">
        <f>IF(TBL_CIPDRFRESI_LOANPOOL[[#This Row],[LOAN_ID]]&lt;&gt;"",COUNTIF(TBL_CIPDRFRESI_LOANPOOL[LOAN_ID],TBL_CIPDRFRESI_LOANPOOL[[#This Row],[LOAN_ID]]),1)</f>
        <v>1</v>
      </c>
      <c r="AU188" s="36">
        <f>IFERROR(MATCH(TBL_CIPDRFRESI_LOANPOOL[[#This Row],[QUAL_METHOD]],RANGE_LOOKUP_QUALMETHODS_CIP_RESIDRF,0),-1)</f>
        <v>-1</v>
      </c>
      <c r="AV18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9" spans="2:53" ht="26.25" customHeight="1" x14ac:dyDescent="0.25">
      <c r="B189" s="25" t="str">
        <f>IF(TBL_CIPDRFRESI_LOANPOOL[[#This Row],[RECORD_STARTED]],IF(TBL_CIPDRFRESI_LOANPOOL[[#This Row],[ERROR_COUNT]]&gt;0,-1,IF(TBL_CIPDRFRESI_LOANPOOL[[#This Row],[REQ_FIELDS_POPULATED]],1,0)),"")</f>
        <v/>
      </c>
      <c r="C189" s="36">
        <f>ROW()-ROW(TBL_CIPDRFRESI_LOANPOOL[[#Headers],[ROW_ID]])</f>
        <v>173</v>
      </c>
      <c r="D189" s="55"/>
      <c r="E189" s="56"/>
      <c r="F189" s="57"/>
      <c r="G189" s="58"/>
      <c r="H189" s="120"/>
      <c r="I189" s="116"/>
      <c r="J189" s="55"/>
      <c r="K189" s="61"/>
      <c r="L189" s="62"/>
      <c r="M189" s="124"/>
      <c r="N189" s="122"/>
      <c r="O189" s="127" t="str">
        <f>IF(TBL_CIPDRFRESI_LOANPOOL[[#This Row],[HUD_MFI]]&lt;&gt;"",TBL_CIPDRFRESI_LOANPOOL[[#This Row],[HUD_MFI]]*1.15,"")</f>
        <v/>
      </c>
      <c r="P189" s="126"/>
      <c r="Q189" s="105"/>
      <c r="R189" s="107"/>
      <c r="S189" s="108" t="str">
        <f>IF(TBL_CIPDRFRESI_LOANPOOL[[#This Row],[MBS_FLAG]]="Yes",SUMIF(TBL_CIPDRFRESI_LOANPOOL[MBS_POOL_ID],TBL_CIPDRFRESI_LOANPOOL[[#This Row],[MBS_POOL_ID]],TBL_CIPDRFRESI_LOANPOOL[LOAN_AMOUNT_ADDR_PORTION]),"")</f>
        <v/>
      </c>
      <c r="T18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9" s="131"/>
      <c r="V189" s="122"/>
      <c r="W189" s="135" t="str">
        <f>IF(AND(TBL_CIPDRFRESI_LOANPOOL[[#This Row],[QUAL_METHOD]]='$DB.LOOKUP'!$AD$3,TBL_CIPDRFRESI_LOANPOOL[[#This Row],[QUAL_OO_ANNUAL_INCOME]]&lt;&gt;"",TBL_CIPDRFRESI_LOANPOOL[[#This Row],[HUD_MFI]]&lt;&gt;""),TBL_CIPDRFRESI_LOANPOOL[[#This Row],[QUAL_OO_ANNUAL_INCOME]]/TBL_CIPDRFRESI_LOANPOOL[[#This Row],[HUD_MFI]],"")</f>
        <v/>
      </c>
      <c r="X189" s="133" t="str">
        <f>IF(AND(TBL_CIPDRFRESI_LOANPOOL[[#This Row],[QUAL_METHOD]]='$DB.LOOKUP'!$AD$4,TBL_CIPDRFRESI_LOANPOOL[[#This Row],[HUD_MFI_115]]&lt;&gt;""),TBL_CIPDRFRESI_LOANPOOL[[#This Row],[HUD_MFI_115]] / 12 * 0.3,"")</f>
        <v/>
      </c>
      <c r="Y189" s="112" t="str">
        <f>IF(AND(TBL_CIPDRFRESI_LOANPOOL[[#This Row],[QUAL_METHOD]]='$DB.LOOKUP'!$AD$4,TBL_CIPDRFRESI_LOANPOOL[[#This Row],[LOAN_ID]]&lt;&gt;""),COUNTIF(TBL_QUAL_RENTROLL_UNITS[RENTROLL_LOAN_ID_PROP_ADDR],TBL_CIPDRFRESI_LOANPOOL[[#This Row],[LOAN_ID_PROP_ADDR]]),"")</f>
        <v/>
      </c>
      <c r="Z189" s="113" t="str">
        <f>IF(AND(TBL_CIPDRFRESI_LOANPOOL[[#This Row],[LOAN_ID]]&lt;&gt;"",TBL_CIPDRFRESI_LOANPOOL[[#This Row],[QUAL_METHOD]]='$DB.LOOKUP'!$AD$4),COUNTIFS(TBL_QUAL_RENTROLL_UNITS[RENTROLL_LOAN_ID_PROP_ADDR],TBL_CIPDRFRESI_LOANPOOL[[#This Row],[LOAN_ID_PROP_ADDR]],TBL_QUAL_RENTROLL_UNITS[RENTROLL_QUALUNIT_FLAG],"Yes"),"")</f>
        <v/>
      </c>
      <c r="AA189" s="111" t="str">
        <f>IF(AND(TBL_CIPDRFRESI_LOANPOOL[[#This Row],[QUAL_MRA_UNITS_TOTL]]&gt;0,TBL_CIPDRFRESI_LOANPOOL[[#This Row],[QUAL_MRA_UNITS_TOTL]]&lt;&gt;""),TBL_CIPDRFRESI_LOANPOOL[[#This Row],[QUAL_MRA_UNITS_QUALIFIED]]/TBL_CIPDRFRESI_LOANPOOL[[#This Row],[QUAL_MRA_UNITS_TOTL]],"")</f>
        <v/>
      </c>
      <c r="AB189" s="137" t="str">
        <f>IF(TBL_CIPDRFRESI_LOANPOOL[[#This Row],[QUAL_METHOD]]='$DB.LOOKUP'!$AD$4,HYPERLINK("#QUAL_RENTROLL!TARGET_TOP","View/Edit"),"")</f>
        <v/>
      </c>
      <c r="AC189" s="136" t="str">
        <f>IF(AND(TBL_CIPDRFRESI_LOANPOOL[[#This Row],[QUAL_METHOD]]='$DB.LOOKUP'!$AD$5,TBL_CIPDRFRESI_LOANPOOL[[#This Row],[LOAN_ID]]&lt;&gt;""),COUNTIF(TBL_QUAL_INCOMELISTING_UNITS[INCOMELISTING_LOAN_ID_PROP_ADDR],TBL_CIPDRFRESI_LOANPOOL[[#This Row],[LOAN_ID_PROP_ADDR]]),"")</f>
        <v/>
      </c>
      <c r="AD18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9" s="111" t="str">
        <f>IF(AND(TBL_CIPDRFRESI_LOANPOOL[[#This Row],[QUAL_MIE_UNITS_TOTL]]&gt;0,TBL_CIPDRFRESI_LOANPOOL[[#This Row],[QUAL_MIE_UNITS_TOTL]]&lt;&gt;""),TBL_CIPDRFRESI_LOANPOOL[[#This Row],[QUAL_MIE_UNITS_QUALIFIED]]/TBL_CIPDRFRESI_LOANPOOL[[#This Row],[QUAL_MIE_UNITS_TOTL]],"")</f>
        <v/>
      </c>
      <c r="AF189" s="138" t="str">
        <f>IF(TBL_CIPDRFRESI_LOANPOOL[[#This Row],[QUAL_METHOD]]='$DB.LOOKUP'!$AD$5,HYPERLINK("#QUAL_INCOMELISTING!TARGET_TOP","View/Edit"),"")</f>
        <v/>
      </c>
      <c r="AG189" s="122"/>
      <c r="AH189" s="103"/>
      <c r="AI18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9" s="70" t="str">
        <f>IF(TBL_CIPDRFRESI_LOANPOOL[[#This Row],[LOAN_ID]] = "","",TBL_CIPDRFRESI_LOANPOOL[[#This Row],[LOAN_ID]]&amp;" ("&amp;IF(TBL_CIPDRFRESI_LOANPOOL[[#This Row],[PROP_ADDR_STREET]]="","Address Not Defined",TBL_CIPDRFRESI_LOANPOOL[[#This Row],[PROP_ADDR_STREET]])&amp;")")</f>
        <v/>
      </c>
      <c r="AL18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9" s="27" t="b">
        <f ca="1">IFERROR((IF(APP_CIP_DRFRESI_CERT_DATE&lt;&gt;"",APP_CIP_DRFRESI_CERT_DATE,TODAY())-TBL_CIPDRFRESI_LOANPOOL[[#This Row],[SETTLEMENT_DATE]])&lt;91,TRUE)</f>
        <v>1</v>
      </c>
      <c r="AN189" s="27" t="b">
        <f>COUNTIFS(TBL_CIPDRFRESI_LOANPOOL[LOAN_ID],TBL_CIPDRFRESI_LOANPOOL[[#This Row],[LOAN_ID]],TBL_CIPDRFRESI_LOANPOOL[QUAL_OO_INCOME_MFI_PCT],"&gt;1.15")=0</f>
        <v>1</v>
      </c>
      <c r="AO18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9" s="27" t="b">
        <f>COUNTIFS(TBL_CIPDRFRESI_LOANPOOL[LOAN_ID],TBL_CIPDRFRESI_LOANPOOL[[#This Row],[LOAN_ID]],TBL_CIPDRFRESI_LOANPOOL[QUAL_NIE_FFEIC_MFI_PCT],"&gt;1.15")=0</f>
        <v>1</v>
      </c>
      <c r="AR189" s="29">
        <f>IF(TBL_CIPDRFRESI_LOANPOOL[[#This Row],[MULTIPROP_REC_COUNT]]&lt;&gt;"",TBL_CIPDRFRESI_LOANPOOL[[#This Row],[LOAN_AMOUNT]]/TBL_CIPDRFRESI_LOANPOOL[[#This Row],[MULTIPROP_REC_COUNT]],TBL_CIPDRFRESI_LOANPOOL[[#This Row],[LOAN_AMOUNT]])</f>
        <v>0</v>
      </c>
      <c r="AS189" s="29" t="b">
        <f>TBL_CIPDRFRESI_LOANPOOL[[#This Row],[MULTIPROP_REC_COUNT]]&gt;1</f>
        <v>0</v>
      </c>
      <c r="AT189" s="36">
        <f>IF(TBL_CIPDRFRESI_LOANPOOL[[#This Row],[LOAN_ID]]&lt;&gt;"",COUNTIF(TBL_CIPDRFRESI_LOANPOOL[LOAN_ID],TBL_CIPDRFRESI_LOANPOOL[[#This Row],[LOAN_ID]]),1)</f>
        <v>1</v>
      </c>
      <c r="AU189" s="36">
        <f>IFERROR(MATCH(TBL_CIPDRFRESI_LOANPOOL[[#This Row],[QUAL_METHOD]],RANGE_LOOKUP_QUALMETHODS_CIP_RESIDRF,0),-1)</f>
        <v>-1</v>
      </c>
      <c r="AV18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0" spans="2:53" ht="26.25" customHeight="1" x14ac:dyDescent="0.25">
      <c r="B190" s="25" t="str">
        <f>IF(TBL_CIPDRFRESI_LOANPOOL[[#This Row],[RECORD_STARTED]],IF(TBL_CIPDRFRESI_LOANPOOL[[#This Row],[ERROR_COUNT]]&gt;0,-1,IF(TBL_CIPDRFRESI_LOANPOOL[[#This Row],[REQ_FIELDS_POPULATED]],1,0)),"")</f>
        <v/>
      </c>
      <c r="C190" s="36">
        <f>ROW()-ROW(TBL_CIPDRFRESI_LOANPOOL[[#Headers],[ROW_ID]])</f>
        <v>174</v>
      </c>
      <c r="D190" s="55"/>
      <c r="E190" s="56"/>
      <c r="F190" s="57"/>
      <c r="G190" s="58"/>
      <c r="H190" s="120"/>
      <c r="I190" s="116"/>
      <c r="J190" s="55"/>
      <c r="K190" s="61"/>
      <c r="L190" s="62"/>
      <c r="M190" s="124"/>
      <c r="N190" s="122"/>
      <c r="O190" s="127" t="str">
        <f>IF(TBL_CIPDRFRESI_LOANPOOL[[#This Row],[HUD_MFI]]&lt;&gt;"",TBL_CIPDRFRESI_LOANPOOL[[#This Row],[HUD_MFI]]*1.15,"")</f>
        <v/>
      </c>
      <c r="P190" s="126"/>
      <c r="Q190" s="105"/>
      <c r="R190" s="107"/>
      <c r="S190" s="108" t="str">
        <f>IF(TBL_CIPDRFRESI_LOANPOOL[[#This Row],[MBS_FLAG]]="Yes",SUMIF(TBL_CIPDRFRESI_LOANPOOL[MBS_POOL_ID],TBL_CIPDRFRESI_LOANPOOL[[#This Row],[MBS_POOL_ID]],TBL_CIPDRFRESI_LOANPOOL[LOAN_AMOUNT_ADDR_PORTION]),"")</f>
        <v/>
      </c>
      <c r="T19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0" s="131"/>
      <c r="V190" s="122"/>
      <c r="W190" s="135" t="str">
        <f>IF(AND(TBL_CIPDRFRESI_LOANPOOL[[#This Row],[QUAL_METHOD]]='$DB.LOOKUP'!$AD$3,TBL_CIPDRFRESI_LOANPOOL[[#This Row],[QUAL_OO_ANNUAL_INCOME]]&lt;&gt;"",TBL_CIPDRFRESI_LOANPOOL[[#This Row],[HUD_MFI]]&lt;&gt;""),TBL_CIPDRFRESI_LOANPOOL[[#This Row],[QUAL_OO_ANNUAL_INCOME]]/TBL_CIPDRFRESI_LOANPOOL[[#This Row],[HUD_MFI]],"")</f>
        <v/>
      </c>
      <c r="X190" s="133" t="str">
        <f>IF(AND(TBL_CIPDRFRESI_LOANPOOL[[#This Row],[QUAL_METHOD]]='$DB.LOOKUP'!$AD$4,TBL_CIPDRFRESI_LOANPOOL[[#This Row],[HUD_MFI_115]]&lt;&gt;""),TBL_CIPDRFRESI_LOANPOOL[[#This Row],[HUD_MFI_115]] / 12 * 0.3,"")</f>
        <v/>
      </c>
      <c r="Y190" s="112" t="str">
        <f>IF(AND(TBL_CIPDRFRESI_LOANPOOL[[#This Row],[QUAL_METHOD]]='$DB.LOOKUP'!$AD$4,TBL_CIPDRFRESI_LOANPOOL[[#This Row],[LOAN_ID]]&lt;&gt;""),COUNTIF(TBL_QUAL_RENTROLL_UNITS[RENTROLL_LOAN_ID_PROP_ADDR],TBL_CIPDRFRESI_LOANPOOL[[#This Row],[LOAN_ID_PROP_ADDR]]),"")</f>
        <v/>
      </c>
      <c r="Z190" s="113" t="str">
        <f>IF(AND(TBL_CIPDRFRESI_LOANPOOL[[#This Row],[LOAN_ID]]&lt;&gt;"",TBL_CIPDRFRESI_LOANPOOL[[#This Row],[QUAL_METHOD]]='$DB.LOOKUP'!$AD$4),COUNTIFS(TBL_QUAL_RENTROLL_UNITS[RENTROLL_LOAN_ID_PROP_ADDR],TBL_CIPDRFRESI_LOANPOOL[[#This Row],[LOAN_ID_PROP_ADDR]],TBL_QUAL_RENTROLL_UNITS[RENTROLL_QUALUNIT_FLAG],"Yes"),"")</f>
        <v/>
      </c>
      <c r="AA190" s="111" t="str">
        <f>IF(AND(TBL_CIPDRFRESI_LOANPOOL[[#This Row],[QUAL_MRA_UNITS_TOTL]]&gt;0,TBL_CIPDRFRESI_LOANPOOL[[#This Row],[QUAL_MRA_UNITS_TOTL]]&lt;&gt;""),TBL_CIPDRFRESI_LOANPOOL[[#This Row],[QUAL_MRA_UNITS_QUALIFIED]]/TBL_CIPDRFRESI_LOANPOOL[[#This Row],[QUAL_MRA_UNITS_TOTL]],"")</f>
        <v/>
      </c>
      <c r="AB190" s="137" t="str">
        <f>IF(TBL_CIPDRFRESI_LOANPOOL[[#This Row],[QUAL_METHOD]]='$DB.LOOKUP'!$AD$4,HYPERLINK("#QUAL_RENTROLL!TARGET_TOP","View/Edit"),"")</f>
        <v/>
      </c>
      <c r="AC190" s="136" t="str">
        <f>IF(AND(TBL_CIPDRFRESI_LOANPOOL[[#This Row],[QUAL_METHOD]]='$DB.LOOKUP'!$AD$5,TBL_CIPDRFRESI_LOANPOOL[[#This Row],[LOAN_ID]]&lt;&gt;""),COUNTIF(TBL_QUAL_INCOMELISTING_UNITS[INCOMELISTING_LOAN_ID_PROP_ADDR],TBL_CIPDRFRESI_LOANPOOL[[#This Row],[LOAN_ID_PROP_ADDR]]),"")</f>
        <v/>
      </c>
      <c r="AD19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0" s="111" t="str">
        <f>IF(AND(TBL_CIPDRFRESI_LOANPOOL[[#This Row],[QUAL_MIE_UNITS_TOTL]]&gt;0,TBL_CIPDRFRESI_LOANPOOL[[#This Row],[QUAL_MIE_UNITS_TOTL]]&lt;&gt;""),TBL_CIPDRFRESI_LOANPOOL[[#This Row],[QUAL_MIE_UNITS_QUALIFIED]]/TBL_CIPDRFRESI_LOANPOOL[[#This Row],[QUAL_MIE_UNITS_TOTL]],"")</f>
        <v/>
      </c>
      <c r="AF190" s="138" t="str">
        <f>IF(TBL_CIPDRFRESI_LOANPOOL[[#This Row],[QUAL_METHOD]]='$DB.LOOKUP'!$AD$5,HYPERLINK("#QUAL_INCOMELISTING!TARGET_TOP","View/Edit"),"")</f>
        <v/>
      </c>
      <c r="AG190" s="122"/>
      <c r="AH190" s="103"/>
      <c r="AI19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0" s="70" t="str">
        <f>IF(TBL_CIPDRFRESI_LOANPOOL[[#This Row],[LOAN_ID]] = "","",TBL_CIPDRFRESI_LOANPOOL[[#This Row],[LOAN_ID]]&amp;" ("&amp;IF(TBL_CIPDRFRESI_LOANPOOL[[#This Row],[PROP_ADDR_STREET]]="","Address Not Defined",TBL_CIPDRFRESI_LOANPOOL[[#This Row],[PROP_ADDR_STREET]])&amp;")")</f>
        <v/>
      </c>
      <c r="AL19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0" s="27" t="b">
        <f ca="1">IFERROR((IF(APP_CIP_DRFRESI_CERT_DATE&lt;&gt;"",APP_CIP_DRFRESI_CERT_DATE,TODAY())-TBL_CIPDRFRESI_LOANPOOL[[#This Row],[SETTLEMENT_DATE]])&lt;91,TRUE)</f>
        <v>1</v>
      </c>
      <c r="AN190" s="27" t="b">
        <f>COUNTIFS(TBL_CIPDRFRESI_LOANPOOL[LOAN_ID],TBL_CIPDRFRESI_LOANPOOL[[#This Row],[LOAN_ID]],TBL_CIPDRFRESI_LOANPOOL[QUAL_OO_INCOME_MFI_PCT],"&gt;1.15")=0</f>
        <v>1</v>
      </c>
      <c r="AO19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0" s="27" t="b">
        <f>COUNTIFS(TBL_CIPDRFRESI_LOANPOOL[LOAN_ID],TBL_CIPDRFRESI_LOANPOOL[[#This Row],[LOAN_ID]],TBL_CIPDRFRESI_LOANPOOL[QUAL_NIE_FFEIC_MFI_PCT],"&gt;1.15")=0</f>
        <v>1</v>
      </c>
      <c r="AR190" s="29">
        <f>IF(TBL_CIPDRFRESI_LOANPOOL[[#This Row],[MULTIPROP_REC_COUNT]]&lt;&gt;"",TBL_CIPDRFRESI_LOANPOOL[[#This Row],[LOAN_AMOUNT]]/TBL_CIPDRFRESI_LOANPOOL[[#This Row],[MULTIPROP_REC_COUNT]],TBL_CIPDRFRESI_LOANPOOL[[#This Row],[LOAN_AMOUNT]])</f>
        <v>0</v>
      </c>
      <c r="AS190" s="29" t="b">
        <f>TBL_CIPDRFRESI_LOANPOOL[[#This Row],[MULTIPROP_REC_COUNT]]&gt;1</f>
        <v>0</v>
      </c>
      <c r="AT190" s="36">
        <f>IF(TBL_CIPDRFRESI_LOANPOOL[[#This Row],[LOAN_ID]]&lt;&gt;"",COUNTIF(TBL_CIPDRFRESI_LOANPOOL[LOAN_ID],TBL_CIPDRFRESI_LOANPOOL[[#This Row],[LOAN_ID]]),1)</f>
        <v>1</v>
      </c>
      <c r="AU190" s="36">
        <f>IFERROR(MATCH(TBL_CIPDRFRESI_LOANPOOL[[#This Row],[QUAL_METHOD]],RANGE_LOOKUP_QUALMETHODS_CIP_RESIDRF,0),-1)</f>
        <v>-1</v>
      </c>
      <c r="AV19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1" spans="2:53" ht="26.25" customHeight="1" x14ac:dyDescent="0.25">
      <c r="B191" s="25" t="str">
        <f>IF(TBL_CIPDRFRESI_LOANPOOL[[#This Row],[RECORD_STARTED]],IF(TBL_CIPDRFRESI_LOANPOOL[[#This Row],[ERROR_COUNT]]&gt;0,-1,IF(TBL_CIPDRFRESI_LOANPOOL[[#This Row],[REQ_FIELDS_POPULATED]],1,0)),"")</f>
        <v/>
      </c>
      <c r="C191" s="36">
        <f>ROW()-ROW(TBL_CIPDRFRESI_LOANPOOL[[#Headers],[ROW_ID]])</f>
        <v>175</v>
      </c>
      <c r="D191" s="55"/>
      <c r="E191" s="56"/>
      <c r="F191" s="57"/>
      <c r="G191" s="58"/>
      <c r="H191" s="120"/>
      <c r="I191" s="116"/>
      <c r="J191" s="55"/>
      <c r="K191" s="61"/>
      <c r="L191" s="62"/>
      <c r="M191" s="124"/>
      <c r="N191" s="122"/>
      <c r="O191" s="127" t="str">
        <f>IF(TBL_CIPDRFRESI_LOANPOOL[[#This Row],[HUD_MFI]]&lt;&gt;"",TBL_CIPDRFRESI_LOANPOOL[[#This Row],[HUD_MFI]]*1.15,"")</f>
        <v/>
      </c>
      <c r="P191" s="126"/>
      <c r="Q191" s="105"/>
      <c r="R191" s="107"/>
      <c r="S191" s="108" t="str">
        <f>IF(TBL_CIPDRFRESI_LOANPOOL[[#This Row],[MBS_FLAG]]="Yes",SUMIF(TBL_CIPDRFRESI_LOANPOOL[MBS_POOL_ID],TBL_CIPDRFRESI_LOANPOOL[[#This Row],[MBS_POOL_ID]],TBL_CIPDRFRESI_LOANPOOL[LOAN_AMOUNT_ADDR_PORTION]),"")</f>
        <v/>
      </c>
      <c r="T19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1" s="131"/>
      <c r="V191" s="122"/>
      <c r="W191" s="135" t="str">
        <f>IF(AND(TBL_CIPDRFRESI_LOANPOOL[[#This Row],[QUAL_METHOD]]='$DB.LOOKUP'!$AD$3,TBL_CIPDRFRESI_LOANPOOL[[#This Row],[QUAL_OO_ANNUAL_INCOME]]&lt;&gt;"",TBL_CIPDRFRESI_LOANPOOL[[#This Row],[HUD_MFI]]&lt;&gt;""),TBL_CIPDRFRESI_LOANPOOL[[#This Row],[QUAL_OO_ANNUAL_INCOME]]/TBL_CIPDRFRESI_LOANPOOL[[#This Row],[HUD_MFI]],"")</f>
        <v/>
      </c>
      <c r="X191" s="133" t="str">
        <f>IF(AND(TBL_CIPDRFRESI_LOANPOOL[[#This Row],[QUAL_METHOD]]='$DB.LOOKUP'!$AD$4,TBL_CIPDRFRESI_LOANPOOL[[#This Row],[HUD_MFI_115]]&lt;&gt;""),TBL_CIPDRFRESI_LOANPOOL[[#This Row],[HUD_MFI_115]] / 12 * 0.3,"")</f>
        <v/>
      </c>
      <c r="Y191" s="112" t="str">
        <f>IF(AND(TBL_CIPDRFRESI_LOANPOOL[[#This Row],[QUAL_METHOD]]='$DB.LOOKUP'!$AD$4,TBL_CIPDRFRESI_LOANPOOL[[#This Row],[LOAN_ID]]&lt;&gt;""),COUNTIF(TBL_QUAL_RENTROLL_UNITS[RENTROLL_LOAN_ID_PROP_ADDR],TBL_CIPDRFRESI_LOANPOOL[[#This Row],[LOAN_ID_PROP_ADDR]]),"")</f>
        <v/>
      </c>
      <c r="Z191" s="113" t="str">
        <f>IF(AND(TBL_CIPDRFRESI_LOANPOOL[[#This Row],[LOAN_ID]]&lt;&gt;"",TBL_CIPDRFRESI_LOANPOOL[[#This Row],[QUAL_METHOD]]='$DB.LOOKUP'!$AD$4),COUNTIFS(TBL_QUAL_RENTROLL_UNITS[RENTROLL_LOAN_ID_PROP_ADDR],TBL_CIPDRFRESI_LOANPOOL[[#This Row],[LOAN_ID_PROP_ADDR]],TBL_QUAL_RENTROLL_UNITS[RENTROLL_QUALUNIT_FLAG],"Yes"),"")</f>
        <v/>
      </c>
      <c r="AA191" s="111" t="str">
        <f>IF(AND(TBL_CIPDRFRESI_LOANPOOL[[#This Row],[QUAL_MRA_UNITS_TOTL]]&gt;0,TBL_CIPDRFRESI_LOANPOOL[[#This Row],[QUAL_MRA_UNITS_TOTL]]&lt;&gt;""),TBL_CIPDRFRESI_LOANPOOL[[#This Row],[QUAL_MRA_UNITS_QUALIFIED]]/TBL_CIPDRFRESI_LOANPOOL[[#This Row],[QUAL_MRA_UNITS_TOTL]],"")</f>
        <v/>
      </c>
      <c r="AB191" s="137" t="str">
        <f>IF(TBL_CIPDRFRESI_LOANPOOL[[#This Row],[QUAL_METHOD]]='$DB.LOOKUP'!$AD$4,HYPERLINK("#QUAL_RENTROLL!TARGET_TOP","View/Edit"),"")</f>
        <v/>
      </c>
      <c r="AC191" s="136" t="str">
        <f>IF(AND(TBL_CIPDRFRESI_LOANPOOL[[#This Row],[QUAL_METHOD]]='$DB.LOOKUP'!$AD$5,TBL_CIPDRFRESI_LOANPOOL[[#This Row],[LOAN_ID]]&lt;&gt;""),COUNTIF(TBL_QUAL_INCOMELISTING_UNITS[INCOMELISTING_LOAN_ID_PROP_ADDR],TBL_CIPDRFRESI_LOANPOOL[[#This Row],[LOAN_ID_PROP_ADDR]]),"")</f>
        <v/>
      </c>
      <c r="AD19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1" s="111" t="str">
        <f>IF(AND(TBL_CIPDRFRESI_LOANPOOL[[#This Row],[QUAL_MIE_UNITS_TOTL]]&gt;0,TBL_CIPDRFRESI_LOANPOOL[[#This Row],[QUAL_MIE_UNITS_TOTL]]&lt;&gt;""),TBL_CIPDRFRESI_LOANPOOL[[#This Row],[QUAL_MIE_UNITS_QUALIFIED]]/TBL_CIPDRFRESI_LOANPOOL[[#This Row],[QUAL_MIE_UNITS_TOTL]],"")</f>
        <v/>
      </c>
      <c r="AF191" s="138" t="str">
        <f>IF(TBL_CIPDRFRESI_LOANPOOL[[#This Row],[QUAL_METHOD]]='$DB.LOOKUP'!$AD$5,HYPERLINK("#QUAL_INCOMELISTING!TARGET_TOP","View/Edit"),"")</f>
        <v/>
      </c>
      <c r="AG191" s="122"/>
      <c r="AH191" s="103"/>
      <c r="AI19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1" s="70" t="str">
        <f>IF(TBL_CIPDRFRESI_LOANPOOL[[#This Row],[LOAN_ID]] = "","",TBL_CIPDRFRESI_LOANPOOL[[#This Row],[LOAN_ID]]&amp;" ("&amp;IF(TBL_CIPDRFRESI_LOANPOOL[[#This Row],[PROP_ADDR_STREET]]="","Address Not Defined",TBL_CIPDRFRESI_LOANPOOL[[#This Row],[PROP_ADDR_STREET]])&amp;")")</f>
        <v/>
      </c>
      <c r="AL19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1" s="27" t="b">
        <f ca="1">IFERROR((IF(APP_CIP_DRFRESI_CERT_DATE&lt;&gt;"",APP_CIP_DRFRESI_CERT_DATE,TODAY())-TBL_CIPDRFRESI_LOANPOOL[[#This Row],[SETTLEMENT_DATE]])&lt;91,TRUE)</f>
        <v>1</v>
      </c>
      <c r="AN191" s="27" t="b">
        <f>COUNTIFS(TBL_CIPDRFRESI_LOANPOOL[LOAN_ID],TBL_CIPDRFRESI_LOANPOOL[[#This Row],[LOAN_ID]],TBL_CIPDRFRESI_LOANPOOL[QUAL_OO_INCOME_MFI_PCT],"&gt;1.15")=0</f>
        <v>1</v>
      </c>
      <c r="AO19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1" s="27" t="b">
        <f>COUNTIFS(TBL_CIPDRFRESI_LOANPOOL[LOAN_ID],TBL_CIPDRFRESI_LOANPOOL[[#This Row],[LOAN_ID]],TBL_CIPDRFRESI_LOANPOOL[QUAL_NIE_FFEIC_MFI_PCT],"&gt;1.15")=0</f>
        <v>1</v>
      </c>
      <c r="AR191" s="29">
        <f>IF(TBL_CIPDRFRESI_LOANPOOL[[#This Row],[MULTIPROP_REC_COUNT]]&lt;&gt;"",TBL_CIPDRFRESI_LOANPOOL[[#This Row],[LOAN_AMOUNT]]/TBL_CIPDRFRESI_LOANPOOL[[#This Row],[MULTIPROP_REC_COUNT]],TBL_CIPDRFRESI_LOANPOOL[[#This Row],[LOAN_AMOUNT]])</f>
        <v>0</v>
      </c>
      <c r="AS191" s="29" t="b">
        <f>TBL_CIPDRFRESI_LOANPOOL[[#This Row],[MULTIPROP_REC_COUNT]]&gt;1</f>
        <v>0</v>
      </c>
      <c r="AT191" s="36">
        <f>IF(TBL_CIPDRFRESI_LOANPOOL[[#This Row],[LOAN_ID]]&lt;&gt;"",COUNTIF(TBL_CIPDRFRESI_LOANPOOL[LOAN_ID],TBL_CIPDRFRESI_LOANPOOL[[#This Row],[LOAN_ID]]),1)</f>
        <v>1</v>
      </c>
      <c r="AU191" s="36">
        <f>IFERROR(MATCH(TBL_CIPDRFRESI_LOANPOOL[[#This Row],[QUAL_METHOD]],RANGE_LOOKUP_QUALMETHODS_CIP_RESIDRF,0),-1)</f>
        <v>-1</v>
      </c>
      <c r="AV19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2" spans="2:53" ht="26.25" customHeight="1" x14ac:dyDescent="0.25">
      <c r="B192" s="25" t="str">
        <f>IF(TBL_CIPDRFRESI_LOANPOOL[[#This Row],[RECORD_STARTED]],IF(TBL_CIPDRFRESI_LOANPOOL[[#This Row],[ERROR_COUNT]]&gt;0,-1,IF(TBL_CIPDRFRESI_LOANPOOL[[#This Row],[REQ_FIELDS_POPULATED]],1,0)),"")</f>
        <v/>
      </c>
      <c r="C192" s="36">
        <f>ROW()-ROW(TBL_CIPDRFRESI_LOANPOOL[[#Headers],[ROW_ID]])</f>
        <v>176</v>
      </c>
      <c r="D192" s="55"/>
      <c r="E192" s="56"/>
      <c r="F192" s="57"/>
      <c r="G192" s="58"/>
      <c r="H192" s="120"/>
      <c r="I192" s="116"/>
      <c r="J192" s="55"/>
      <c r="K192" s="61"/>
      <c r="L192" s="62"/>
      <c r="M192" s="124"/>
      <c r="N192" s="122"/>
      <c r="O192" s="127" t="str">
        <f>IF(TBL_CIPDRFRESI_LOANPOOL[[#This Row],[HUD_MFI]]&lt;&gt;"",TBL_CIPDRFRESI_LOANPOOL[[#This Row],[HUD_MFI]]*1.15,"")</f>
        <v/>
      </c>
      <c r="P192" s="126"/>
      <c r="Q192" s="105"/>
      <c r="R192" s="107"/>
      <c r="S192" s="108" t="str">
        <f>IF(TBL_CIPDRFRESI_LOANPOOL[[#This Row],[MBS_FLAG]]="Yes",SUMIF(TBL_CIPDRFRESI_LOANPOOL[MBS_POOL_ID],TBL_CIPDRFRESI_LOANPOOL[[#This Row],[MBS_POOL_ID]],TBL_CIPDRFRESI_LOANPOOL[LOAN_AMOUNT_ADDR_PORTION]),"")</f>
        <v/>
      </c>
      <c r="T19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2" s="131"/>
      <c r="V192" s="122"/>
      <c r="W192" s="135" t="str">
        <f>IF(AND(TBL_CIPDRFRESI_LOANPOOL[[#This Row],[QUAL_METHOD]]='$DB.LOOKUP'!$AD$3,TBL_CIPDRFRESI_LOANPOOL[[#This Row],[QUAL_OO_ANNUAL_INCOME]]&lt;&gt;"",TBL_CIPDRFRESI_LOANPOOL[[#This Row],[HUD_MFI]]&lt;&gt;""),TBL_CIPDRFRESI_LOANPOOL[[#This Row],[QUAL_OO_ANNUAL_INCOME]]/TBL_CIPDRFRESI_LOANPOOL[[#This Row],[HUD_MFI]],"")</f>
        <v/>
      </c>
      <c r="X192" s="133" t="str">
        <f>IF(AND(TBL_CIPDRFRESI_LOANPOOL[[#This Row],[QUAL_METHOD]]='$DB.LOOKUP'!$AD$4,TBL_CIPDRFRESI_LOANPOOL[[#This Row],[HUD_MFI_115]]&lt;&gt;""),TBL_CIPDRFRESI_LOANPOOL[[#This Row],[HUD_MFI_115]] / 12 * 0.3,"")</f>
        <v/>
      </c>
      <c r="Y192" s="112" t="str">
        <f>IF(AND(TBL_CIPDRFRESI_LOANPOOL[[#This Row],[QUAL_METHOD]]='$DB.LOOKUP'!$AD$4,TBL_CIPDRFRESI_LOANPOOL[[#This Row],[LOAN_ID]]&lt;&gt;""),COUNTIF(TBL_QUAL_RENTROLL_UNITS[RENTROLL_LOAN_ID_PROP_ADDR],TBL_CIPDRFRESI_LOANPOOL[[#This Row],[LOAN_ID_PROP_ADDR]]),"")</f>
        <v/>
      </c>
      <c r="Z192" s="113" t="str">
        <f>IF(AND(TBL_CIPDRFRESI_LOANPOOL[[#This Row],[LOAN_ID]]&lt;&gt;"",TBL_CIPDRFRESI_LOANPOOL[[#This Row],[QUAL_METHOD]]='$DB.LOOKUP'!$AD$4),COUNTIFS(TBL_QUAL_RENTROLL_UNITS[RENTROLL_LOAN_ID_PROP_ADDR],TBL_CIPDRFRESI_LOANPOOL[[#This Row],[LOAN_ID_PROP_ADDR]],TBL_QUAL_RENTROLL_UNITS[RENTROLL_QUALUNIT_FLAG],"Yes"),"")</f>
        <v/>
      </c>
      <c r="AA192" s="111" t="str">
        <f>IF(AND(TBL_CIPDRFRESI_LOANPOOL[[#This Row],[QUAL_MRA_UNITS_TOTL]]&gt;0,TBL_CIPDRFRESI_LOANPOOL[[#This Row],[QUAL_MRA_UNITS_TOTL]]&lt;&gt;""),TBL_CIPDRFRESI_LOANPOOL[[#This Row],[QUAL_MRA_UNITS_QUALIFIED]]/TBL_CIPDRFRESI_LOANPOOL[[#This Row],[QUAL_MRA_UNITS_TOTL]],"")</f>
        <v/>
      </c>
      <c r="AB192" s="137" t="str">
        <f>IF(TBL_CIPDRFRESI_LOANPOOL[[#This Row],[QUAL_METHOD]]='$DB.LOOKUP'!$AD$4,HYPERLINK("#QUAL_RENTROLL!TARGET_TOP","View/Edit"),"")</f>
        <v/>
      </c>
      <c r="AC192" s="136" t="str">
        <f>IF(AND(TBL_CIPDRFRESI_LOANPOOL[[#This Row],[QUAL_METHOD]]='$DB.LOOKUP'!$AD$5,TBL_CIPDRFRESI_LOANPOOL[[#This Row],[LOAN_ID]]&lt;&gt;""),COUNTIF(TBL_QUAL_INCOMELISTING_UNITS[INCOMELISTING_LOAN_ID_PROP_ADDR],TBL_CIPDRFRESI_LOANPOOL[[#This Row],[LOAN_ID_PROP_ADDR]]),"")</f>
        <v/>
      </c>
      <c r="AD19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2" s="111" t="str">
        <f>IF(AND(TBL_CIPDRFRESI_LOANPOOL[[#This Row],[QUAL_MIE_UNITS_TOTL]]&gt;0,TBL_CIPDRFRESI_LOANPOOL[[#This Row],[QUAL_MIE_UNITS_TOTL]]&lt;&gt;""),TBL_CIPDRFRESI_LOANPOOL[[#This Row],[QUAL_MIE_UNITS_QUALIFIED]]/TBL_CIPDRFRESI_LOANPOOL[[#This Row],[QUAL_MIE_UNITS_TOTL]],"")</f>
        <v/>
      </c>
      <c r="AF192" s="138" t="str">
        <f>IF(TBL_CIPDRFRESI_LOANPOOL[[#This Row],[QUAL_METHOD]]='$DB.LOOKUP'!$AD$5,HYPERLINK("#QUAL_INCOMELISTING!TARGET_TOP","View/Edit"),"")</f>
        <v/>
      </c>
      <c r="AG192" s="122"/>
      <c r="AH192" s="103"/>
      <c r="AI19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2" s="70" t="str">
        <f>IF(TBL_CIPDRFRESI_LOANPOOL[[#This Row],[LOAN_ID]] = "","",TBL_CIPDRFRESI_LOANPOOL[[#This Row],[LOAN_ID]]&amp;" ("&amp;IF(TBL_CIPDRFRESI_LOANPOOL[[#This Row],[PROP_ADDR_STREET]]="","Address Not Defined",TBL_CIPDRFRESI_LOANPOOL[[#This Row],[PROP_ADDR_STREET]])&amp;")")</f>
        <v/>
      </c>
      <c r="AL19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2" s="27" t="b">
        <f ca="1">IFERROR((IF(APP_CIP_DRFRESI_CERT_DATE&lt;&gt;"",APP_CIP_DRFRESI_CERT_DATE,TODAY())-TBL_CIPDRFRESI_LOANPOOL[[#This Row],[SETTLEMENT_DATE]])&lt;91,TRUE)</f>
        <v>1</v>
      </c>
      <c r="AN192" s="27" t="b">
        <f>COUNTIFS(TBL_CIPDRFRESI_LOANPOOL[LOAN_ID],TBL_CIPDRFRESI_LOANPOOL[[#This Row],[LOAN_ID]],TBL_CIPDRFRESI_LOANPOOL[QUAL_OO_INCOME_MFI_PCT],"&gt;1.15")=0</f>
        <v>1</v>
      </c>
      <c r="AO19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2" s="27" t="b">
        <f>COUNTIFS(TBL_CIPDRFRESI_LOANPOOL[LOAN_ID],TBL_CIPDRFRESI_LOANPOOL[[#This Row],[LOAN_ID]],TBL_CIPDRFRESI_LOANPOOL[QUAL_NIE_FFEIC_MFI_PCT],"&gt;1.15")=0</f>
        <v>1</v>
      </c>
      <c r="AR192" s="29">
        <f>IF(TBL_CIPDRFRESI_LOANPOOL[[#This Row],[MULTIPROP_REC_COUNT]]&lt;&gt;"",TBL_CIPDRFRESI_LOANPOOL[[#This Row],[LOAN_AMOUNT]]/TBL_CIPDRFRESI_LOANPOOL[[#This Row],[MULTIPROP_REC_COUNT]],TBL_CIPDRFRESI_LOANPOOL[[#This Row],[LOAN_AMOUNT]])</f>
        <v>0</v>
      </c>
      <c r="AS192" s="29" t="b">
        <f>TBL_CIPDRFRESI_LOANPOOL[[#This Row],[MULTIPROP_REC_COUNT]]&gt;1</f>
        <v>0</v>
      </c>
      <c r="AT192" s="36">
        <f>IF(TBL_CIPDRFRESI_LOANPOOL[[#This Row],[LOAN_ID]]&lt;&gt;"",COUNTIF(TBL_CIPDRFRESI_LOANPOOL[LOAN_ID],TBL_CIPDRFRESI_LOANPOOL[[#This Row],[LOAN_ID]]),1)</f>
        <v>1</v>
      </c>
      <c r="AU192" s="36">
        <f>IFERROR(MATCH(TBL_CIPDRFRESI_LOANPOOL[[#This Row],[QUAL_METHOD]],RANGE_LOOKUP_QUALMETHODS_CIP_RESIDRF,0),-1)</f>
        <v>-1</v>
      </c>
      <c r="AV19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3" spans="2:53" ht="26.25" customHeight="1" x14ac:dyDescent="0.25">
      <c r="B193" s="25" t="str">
        <f>IF(TBL_CIPDRFRESI_LOANPOOL[[#This Row],[RECORD_STARTED]],IF(TBL_CIPDRFRESI_LOANPOOL[[#This Row],[ERROR_COUNT]]&gt;0,-1,IF(TBL_CIPDRFRESI_LOANPOOL[[#This Row],[REQ_FIELDS_POPULATED]],1,0)),"")</f>
        <v/>
      </c>
      <c r="C193" s="36">
        <f>ROW()-ROW(TBL_CIPDRFRESI_LOANPOOL[[#Headers],[ROW_ID]])</f>
        <v>177</v>
      </c>
      <c r="D193" s="55"/>
      <c r="E193" s="56"/>
      <c r="F193" s="57"/>
      <c r="G193" s="58"/>
      <c r="H193" s="120"/>
      <c r="I193" s="116"/>
      <c r="J193" s="55"/>
      <c r="K193" s="61"/>
      <c r="L193" s="62"/>
      <c r="M193" s="124"/>
      <c r="N193" s="122"/>
      <c r="O193" s="127" t="str">
        <f>IF(TBL_CIPDRFRESI_LOANPOOL[[#This Row],[HUD_MFI]]&lt;&gt;"",TBL_CIPDRFRESI_LOANPOOL[[#This Row],[HUD_MFI]]*1.15,"")</f>
        <v/>
      </c>
      <c r="P193" s="126"/>
      <c r="Q193" s="105"/>
      <c r="R193" s="107"/>
      <c r="S193" s="108" t="str">
        <f>IF(TBL_CIPDRFRESI_LOANPOOL[[#This Row],[MBS_FLAG]]="Yes",SUMIF(TBL_CIPDRFRESI_LOANPOOL[MBS_POOL_ID],TBL_CIPDRFRESI_LOANPOOL[[#This Row],[MBS_POOL_ID]],TBL_CIPDRFRESI_LOANPOOL[LOAN_AMOUNT_ADDR_PORTION]),"")</f>
        <v/>
      </c>
      <c r="T19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3" s="131"/>
      <c r="V193" s="122"/>
      <c r="W193" s="135" t="str">
        <f>IF(AND(TBL_CIPDRFRESI_LOANPOOL[[#This Row],[QUAL_METHOD]]='$DB.LOOKUP'!$AD$3,TBL_CIPDRFRESI_LOANPOOL[[#This Row],[QUAL_OO_ANNUAL_INCOME]]&lt;&gt;"",TBL_CIPDRFRESI_LOANPOOL[[#This Row],[HUD_MFI]]&lt;&gt;""),TBL_CIPDRFRESI_LOANPOOL[[#This Row],[QUAL_OO_ANNUAL_INCOME]]/TBL_CIPDRFRESI_LOANPOOL[[#This Row],[HUD_MFI]],"")</f>
        <v/>
      </c>
      <c r="X193" s="133" t="str">
        <f>IF(AND(TBL_CIPDRFRESI_LOANPOOL[[#This Row],[QUAL_METHOD]]='$DB.LOOKUP'!$AD$4,TBL_CIPDRFRESI_LOANPOOL[[#This Row],[HUD_MFI_115]]&lt;&gt;""),TBL_CIPDRFRESI_LOANPOOL[[#This Row],[HUD_MFI_115]] / 12 * 0.3,"")</f>
        <v/>
      </c>
      <c r="Y193" s="112" t="str">
        <f>IF(AND(TBL_CIPDRFRESI_LOANPOOL[[#This Row],[QUAL_METHOD]]='$DB.LOOKUP'!$AD$4,TBL_CIPDRFRESI_LOANPOOL[[#This Row],[LOAN_ID]]&lt;&gt;""),COUNTIF(TBL_QUAL_RENTROLL_UNITS[RENTROLL_LOAN_ID_PROP_ADDR],TBL_CIPDRFRESI_LOANPOOL[[#This Row],[LOAN_ID_PROP_ADDR]]),"")</f>
        <v/>
      </c>
      <c r="Z193" s="113" t="str">
        <f>IF(AND(TBL_CIPDRFRESI_LOANPOOL[[#This Row],[LOAN_ID]]&lt;&gt;"",TBL_CIPDRFRESI_LOANPOOL[[#This Row],[QUAL_METHOD]]='$DB.LOOKUP'!$AD$4),COUNTIFS(TBL_QUAL_RENTROLL_UNITS[RENTROLL_LOAN_ID_PROP_ADDR],TBL_CIPDRFRESI_LOANPOOL[[#This Row],[LOAN_ID_PROP_ADDR]],TBL_QUAL_RENTROLL_UNITS[RENTROLL_QUALUNIT_FLAG],"Yes"),"")</f>
        <v/>
      </c>
      <c r="AA193" s="111" t="str">
        <f>IF(AND(TBL_CIPDRFRESI_LOANPOOL[[#This Row],[QUAL_MRA_UNITS_TOTL]]&gt;0,TBL_CIPDRFRESI_LOANPOOL[[#This Row],[QUAL_MRA_UNITS_TOTL]]&lt;&gt;""),TBL_CIPDRFRESI_LOANPOOL[[#This Row],[QUAL_MRA_UNITS_QUALIFIED]]/TBL_CIPDRFRESI_LOANPOOL[[#This Row],[QUAL_MRA_UNITS_TOTL]],"")</f>
        <v/>
      </c>
      <c r="AB193" s="137" t="str">
        <f>IF(TBL_CIPDRFRESI_LOANPOOL[[#This Row],[QUAL_METHOD]]='$DB.LOOKUP'!$AD$4,HYPERLINK("#QUAL_RENTROLL!TARGET_TOP","View/Edit"),"")</f>
        <v/>
      </c>
      <c r="AC193" s="136" t="str">
        <f>IF(AND(TBL_CIPDRFRESI_LOANPOOL[[#This Row],[QUAL_METHOD]]='$DB.LOOKUP'!$AD$5,TBL_CIPDRFRESI_LOANPOOL[[#This Row],[LOAN_ID]]&lt;&gt;""),COUNTIF(TBL_QUAL_INCOMELISTING_UNITS[INCOMELISTING_LOAN_ID_PROP_ADDR],TBL_CIPDRFRESI_LOANPOOL[[#This Row],[LOAN_ID_PROP_ADDR]]),"")</f>
        <v/>
      </c>
      <c r="AD19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3" s="111" t="str">
        <f>IF(AND(TBL_CIPDRFRESI_LOANPOOL[[#This Row],[QUAL_MIE_UNITS_TOTL]]&gt;0,TBL_CIPDRFRESI_LOANPOOL[[#This Row],[QUAL_MIE_UNITS_TOTL]]&lt;&gt;""),TBL_CIPDRFRESI_LOANPOOL[[#This Row],[QUAL_MIE_UNITS_QUALIFIED]]/TBL_CIPDRFRESI_LOANPOOL[[#This Row],[QUAL_MIE_UNITS_TOTL]],"")</f>
        <v/>
      </c>
      <c r="AF193" s="138" t="str">
        <f>IF(TBL_CIPDRFRESI_LOANPOOL[[#This Row],[QUAL_METHOD]]='$DB.LOOKUP'!$AD$5,HYPERLINK("#QUAL_INCOMELISTING!TARGET_TOP","View/Edit"),"")</f>
        <v/>
      </c>
      <c r="AG193" s="122"/>
      <c r="AH193" s="103"/>
      <c r="AI19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3" s="70" t="str">
        <f>IF(TBL_CIPDRFRESI_LOANPOOL[[#This Row],[LOAN_ID]] = "","",TBL_CIPDRFRESI_LOANPOOL[[#This Row],[LOAN_ID]]&amp;" ("&amp;IF(TBL_CIPDRFRESI_LOANPOOL[[#This Row],[PROP_ADDR_STREET]]="","Address Not Defined",TBL_CIPDRFRESI_LOANPOOL[[#This Row],[PROP_ADDR_STREET]])&amp;")")</f>
        <v/>
      </c>
      <c r="AL19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3" s="27" t="b">
        <f ca="1">IFERROR((IF(APP_CIP_DRFRESI_CERT_DATE&lt;&gt;"",APP_CIP_DRFRESI_CERT_DATE,TODAY())-TBL_CIPDRFRESI_LOANPOOL[[#This Row],[SETTLEMENT_DATE]])&lt;91,TRUE)</f>
        <v>1</v>
      </c>
      <c r="AN193" s="27" t="b">
        <f>COUNTIFS(TBL_CIPDRFRESI_LOANPOOL[LOAN_ID],TBL_CIPDRFRESI_LOANPOOL[[#This Row],[LOAN_ID]],TBL_CIPDRFRESI_LOANPOOL[QUAL_OO_INCOME_MFI_PCT],"&gt;1.15")=0</f>
        <v>1</v>
      </c>
      <c r="AO19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3" s="27" t="b">
        <f>COUNTIFS(TBL_CIPDRFRESI_LOANPOOL[LOAN_ID],TBL_CIPDRFRESI_LOANPOOL[[#This Row],[LOAN_ID]],TBL_CIPDRFRESI_LOANPOOL[QUAL_NIE_FFEIC_MFI_PCT],"&gt;1.15")=0</f>
        <v>1</v>
      </c>
      <c r="AR193" s="29">
        <f>IF(TBL_CIPDRFRESI_LOANPOOL[[#This Row],[MULTIPROP_REC_COUNT]]&lt;&gt;"",TBL_CIPDRFRESI_LOANPOOL[[#This Row],[LOAN_AMOUNT]]/TBL_CIPDRFRESI_LOANPOOL[[#This Row],[MULTIPROP_REC_COUNT]],TBL_CIPDRFRESI_LOANPOOL[[#This Row],[LOAN_AMOUNT]])</f>
        <v>0</v>
      </c>
      <c r="AS193" s="29" t="b">
        <f>TBL_CIPDRFRESI_LOANPOOL[[#This Row],[MULTIPROP_REC_COUNT]]&gt;1</f>
        <v>0</v>
      </c>
      <c r="AT193" s="36">
        <f>IF(TBL_CIPDRFRESI_LOANPOOL[[#This Row],[LOAN_ID]]&lt;&gt;"",COUNTIF(TBL_CIPDRFRESI_LOANPOOL[LOAN_ID],TBL_CIPDRFRESI_LOANPOOL[[#This Row],[LOAN_ID]]),1)</f>
        <v>1</v>
      </c>
      <c r="AU193" s="36">
        <f>IFERROR(MATCH(TBL_CIPDRFRESI_LOANPOOL[[#This Row],[QUAL_METHOD]],RANGE_LOOKUP_QUALMETHODS_CIP_RESIDRF,0),-1)</f>
        <v>-1</v>
      </c>
      <c r="AV19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4" spans="2:53" ht="26.25" customHeight="1" x14ac:dyDescent="0.25">
      <c r="B194" s="25" t="str">
        <f>IF(TBL_CIPDRFRESI_LOANPOOL[[#This Row],[RECORD_STARTED]],IF(TBL_CIPDRFRESI_LOANPOOL[[#This Row],[ERROR_COUNT]]&gt;0,-1,IF(TBL_CIPDRFRESI_LOANPOOL[[#This Row],[REQ_FIELDS_POPULATED]],1,0)),"")</f>
        <v/>
      </c>
      <c r="C194" s="36">
        <f>ROW()-ROW(TBL_CIPDRFRESI_LOANPOOL[[#Headers],[ROW_ID]])</f>
        <v>178</v>
      </c>
      <c r="D194" s="55"/>
      <c r="E194" s="56"/>
      <c r="F194" s="57"/>
      <c r="G194" s="58"/>
      <c r="H194" s="120"/>
      <c r="I194" s="116"/>
      <c r="J194" s="55"/>
      <c r="K194" s="61"/>
      <c r="L194" s="62"/>
      <c r="M194" s="124"/>
      <c r="N194" s="122"/>
      <c r="O194" s="127" t="str">
        <f>IF(TBL_CIPDRFRESI_LOANPOOL[[#This Row],[HUD_MFI]]&lt;&gt;"",TBL_CIPDRFRESI_LOANPOOL[[#This Row],[HUD_MFI]]*1.15,"")</f>
        <v/>
      </c>
      <c r="P194" s="126"/>
      <c r="Q194" s="105"/>
      <c r="R194" s="107"/>
      <c r="S194" s="108" t="str">
        <f>IF(TBL_CIPDRFRESI_LOANPOOL[[#This Row],[MBS_FLAG]]="Yes",SUMIF(TBL_CIPDRFRESI_LOANPOOL[MBS_POOL_ID],TBL_CIPDRFRESI_LOANPOOL[[#This Row],[MBS_POOL_ID]],TBL_CIPDRFRESI_LOANPOOL[LOAN_AMOUNT_ADDR_PORTION]),"")</f>
        <v/>
      </c>
      <c r="T19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4" s="131"/>
      <c r="V194" s="122"/>
      <c r="W194" s="135" t="str">
        <f>IF(AND(TBL_CIPDRFRESI_LOANPOOL[[#This Row],[QUAL_METHOD]]='$DB.LOOKUP'!$AD$3,TBL_CIPDRFRESI_LOANPOOL[[#This Row],[QUAL_OO_ANNUAL_INCOME]]&lt;&gt;"",TBL_CIPDRFRESI_LOANPOOL[[#This Row],[HUD_MFI]]&lt;&gt;""),TBL_CIPDRFRESI_LOANPOOL[[#This Row],[QUAL_OO_ANNUAL_INCOME]]/TBL_CIPDRFRESI_LOANPOOL[[#This Row],[HUD_MFI]],"")</f>
        <v/>
      </c>
      <c r="X194" s="133" t="str">
        <f>IF(AND(TBL_CIPDRFRESI_LOANPOOL[[#This Row],[QUAL_METHOD]]='$DB.LOOKUP'!$AD$4,TBL_CIPDRFRESI_LOANPOOL[[#This Row],[HUD_MFI_115]]&lt;&gt;""),TBL_CIPDRFRESI_LOANPOOL[[#This Row],[HUD_MFI_115]] / 12 * 0.3,"")</f>
        <v/>
      </c>
      <c r="Y194" s="112" t="str">
        <f>IF(AND(TBL_CIPDRFRESI_LOANPOOL[[#This Row],[QUAL_METHOD]]='$DB.LOOKUP'!$AD$4,TBL_CIPDRFRESI_LOANPOOL[[#This Row],[LOAN_ID]]&lt;&gt;""),COUNTIF(TBL_QUAL_RENTROLL_UNITS[RENTROLL_LOAN_ID_PROP_ADDR],TBL_CIPDRFRESI_LOANPOOL[[#This Row],[LOAN_ID_PROP_ADDR]]),"")</f>
        <v/>
      </c>
      <c r="Z194" s="113" t="str">
        <f>IF(AND(TBL_CIPDRFRESI_LOANPOOL[[#This Row],[LOAN_ID]]&lt;&gt;"",TBL_CIPDRFRESI_LOANPOOL[[#This Row],[QUAL_METHOD]]='$DB.LOOKUP'!$AD$4),COUNTIFS(TBL_QUAL_RENTROLL_UNITS[RENTROLL_LOAN_ID_PROP_ADDR],TBL_CIPDRFRESI_LOANPOOL[[#This Row],[LOAN_ID_PROP_ADDR]],TBL_QUAL_RENTROLL_UNITS[RENTROLL_QUALUNIT_FLAG],"Yes"),"")</f>
        <v/>
      </c>
      <c r="AA194" s="111" t="str">
        <f>IF(AND(TBL_CIPDRFRESI_LOANPOOL[[#This Row],[QUAL_MRA_UNITS_TOTL]]&gt;0,TBL_CIPDRFRESI_LOANPOOL[[#This Row],[QUAL_MRA_UNITS_TOTL]]&lt;&gt;""),TBL_CIPDRFRESI_LOANPOOL[[#This Row],[QUAL_MRA_UNITS_QUALIFIED]]/TBL_CIPDRFRESI_LOANPOOL[[#This Row],[QUAL_MRA_UNITS_TOTL]],"")</f>
        <v/>
      </c>
      <c r="AB194" s="137" t="str">
        <f>IF(TBL_CIPDRFRESI_LOANPOOL[[#This Row],[QUAL_METHOD]]='$DB.LOOKUP'!$AD$4,HYPERLINK("#QUAL_RENTROLL!TARGET_TOP","View/Edit"),"")</f>
        <v/>
      </c>
      <c r="AC194" s="136" t="str">
        <f>IF(AND(TBL_CIPDRFRESI_LOANPOOL[[#This Row],[QUAL_METHOD]]='$DB.LOOKUP'!$AD$5,TBL_CIPDRFRESI_LOANPOOL[[#This Row],[LOAN_ID]]&lt;&gt;""),COUNTIF(TBL_QUAL_INCOMELISTING_UNITS[INCOMELISTING_LOAN_ID_PROP_ADDR],TBL_CIPDRFRESI_LOANPOOL[[#This Row],[LOAN_ID_PROP_ADDR]]),"")</f>
        <v/>
      </c>
      <c r="AD19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4" s="111" t="str">
        <f>IF(AND(TBL_CIPDRFRESI_LOANPOOL[[#This Row],[QUAL_MIE_UNITS_TOTL]]&gt;0,TBL_CIPDRFRESI_LOANPOOL[[#This Row],[QUAL_MIE_UNITS_TOTL]]&lt;&gt;""),TBL_CIPDRFRESI_LOANPOOL[[#This Row],[QUAL_MIE_UNITS_QUALIFIED]]/TBL_CIPDRFRESI_LOANPOOL[[#This Row],[QUAL_MIE_UNITS_TOTL]],"")</f>
        <v/>
      </c>
      <c r="AF194" s="138" t="str">
        <f>IF(TBL_CIPDRFRESI_LOANPOOL[[#This Row],[QUAL_METHOD]]='$DB.LOOKUP'!$AD$5,HYPERLINK("#QUAL_INCOMELISTING!TARGET_TOP","View/Edit"),"")</f>
        <v/>
      </c>
      <c r="AG194" s="122"/>
      <c r="AH194" s="103"/>
      <c r="AI19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4" s="70" t="str">
        <f>IF(TBL_CIPDRFRESI_LOANPOOL[[#This Row],[LOAN_ID]] = "","",TBL_CIPDRFRESI_LOANPOOL[[#This Row],[LOAN_ID]]&amp;" ("&amp;IF(TBL_CIPDRFRESI_LOANPOOL[[#This Row],[PROP_ADDR_STREET]]="","Address Not Defined",TBL_CIPDRFRESI_LOANPOOL[[#This Row],[PROP_ADDR_STREET]])&amp;")")</f>
        <v/>
      </c>
      <c r="AL19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4" s="27" t="b">
        <f ca="1">IFERROR((IF(APP_CIP_DRFRESI_CERT_DATE&lt;&gt;"",APP_CIP_DRFRESI_CERT_DATE,TODAY())-TBL_CIPDRFRESI_LOANPOOL[[#This Row],[SETTLEMENT_DATE]])&lt;91,TRUE)</f>
        <v>1</v>
      </c>
      <c r="AN194" s="27" t="b">
        <f>COUNTIFS(TBL_CIPDRFRESI_LOANPOOL[LOAN_ID],TBL_CIPDRFRESI_LOANPOOL[[#This Row],[LOAN_ID]],TBL_CIPDRFRESI_LOANPOOL[QUAL_OO_INCOME_MFI_PCT],"&gt;1.15")=0</f>
        <v>1</v>
      </c>
      <c r="AO19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4" s="27" t="b">
        <f>COUNTIFS(TBL_CIPDRFRESI_LOANPOOL[LOAN_ID],TBL_CIPDRFRESI_LOANPOOL[[#This Row],[LOAN_ID]],TBL_CIPDRFRESI_LOANPOOL[QUAL_NIE_FFEIC_MFI_PCT],"&gt;1.15")=0</f>
        <v>1</v>
      </c>
      <c r="AR194" s="29">
        <f>IF(TBL_CIPDRFRESI_LOANPOOL[[#This Row],[MULTIPROP_REC_COUNT]]&lt;&gt;"",TBL_CIPDRFRESI_LOANPOOL[[#This Row],[LOAN_AMOUNT]]/TBL_CIPDRFRESI_LOANPOOL[[#This Row],[MULTIPROP_REC_COUNT]],TBL_CIPDRFRESI_LOANPOOL[[#This Row],[LOAN_AMOUNT]])</f>
        <v>0</v>
      </c>
      <c r="AS194" s="29" t="b">
        <f>TBL_CIPDRFRESI_LOANPOOL[[#This Row],[MULTIPROP_REC_COUNT]]&gt;1</f>
        <v>0</v>
      </c>
      <c r="AT194" s="36">
        <f>IF(TBL_CIPDRFRESI_LOANPOOL[[#This Row],[LOAN_ID]]&lt;&gt;"",COUNTIF(TBL_CIPDRFRESI_LOANPOOL[LOAN_ID],TBL_CIPDRFRESI_LOANPOOL[[#This Row],[LOAN_ID]]),1)</f>
        <v>1</v>
      </c>
      <c r="AU194" s="36">
        <f>IFERROR(MATCH(TBL_CIPDRFRESI_LOANPOOL[[#This Row],[QUAL_METHOD]],RANGE_LOOKUP_QUALMETHODS_CIP_RESIDRF,0),-1)</f>
        <v>-1</v>
      </c>
      <c r="AV19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5" spans="2:53" ht="26.25" customHeight="1" x14ac:dyDescent="0.25">
      <c r="B195" s="25" t="str">
        <f>IF(TBL_CIPDRFRESI_LOANPOOL[[#This Row],[RECORD_STARTED]],IF(TBL_CIPDRFRESI_LOANPOOL[[#This Row],[ERROR_COUNT]]&gt;0,-1,IF(TBL_CIPDRFRESI_LOANPOOL[[#This Row],[REQ_FIELDS_POPULATED]],1,0)),"")</f>
        <v/>
      </c>
      <c r="C195" s="36">
        <f>ROW()-ROW(TBL_CIPDRFRESI_LOANPOOL[[#Headers],[ROW_ID]])</f>
        <v>179</v>
      </c>
      <c r="D195" s="55"/>
      <c r="E195" s="56"/>
      <c r="F195" s="57"/>
      <c r="G195" s="58"/>
      <c r="H195" s="120"/>
      <c r="I195" s="116"/>
      <c r="J195" s="55"/>
      <c r="K195" s="61"/>
      <c r="L195" s="62"/>
      <c r="M195" s="124"/>
      <c r="N195" s="122"/>
      <c r="O195" s="127" t="str">
        <f>IF(TBL_CIPDRFRESI_LOANPOOL[[#This Row],[HUD_MFI]]&lt;&gt;"",TBL_CIPDRFRESI_LOANPOOL[[#This Row],[HUD_MFI]]*1.15,"")</f>
        <v/>
      </c>
      <c r="P195" s="126"/>
      <c r="Q195" s="105"/>
      <c r="R195" s="107"/>
      <c r="S195" s="108" t="str">
        <f>IF(TBL_CIPDRFRESI_LOANPOOL[[#This Row],[MBS_FLAG]]="Yes",SUMIF(TBL_CIPDRFRESI_LOANPOOL[MBS_POOL_ID],TBL_CIPDRFRESI_LOANPOOL[[#This Row],[MBS_POOL_ID]],TBL_CIPDRFRESI_LOANPOOL[LOAN_AMOUNT_ADDR_PORTION]),"")</f>
        <v/>
      </c>
      <c r="T19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5" s="131"/>
      <c r="V195" s="122"/>
      <c r="W195" s="135" t="str">
        <f>IF(AND(TBL_CIPDRFRESI_LOANPOOL[[#This Row],[QUAL_METHOD]]='$DB.LOOKUP'!$AD$3,TBL_CIPDRFRESI_LOANPOOL[[#This Row],[QUAL_OO_ANNUAL_INCOME]]&lt;&gt;"",TBL_CIPDRFRESI_LOANPOOL[[#This Row],[HUD_MFI]]&lt;&gt;""),TBL_CIPDRFRESI_LOANPOOL[[#This Row],[QUAL_OO_ANNUAL_INCOME]]/TBL_CIPDRFRESI_LOANPOOL[[#This Row],[HUD_MFI]],"")</f>
        <v/>
      </c>
      <c r="X195" s="133" t="str">
        <f>IF(AND(TBL_CIPDRFRESI_LOANPOOL[[#This Row],[QUAL_METHOD]]='$DB.LOOKUP'!$AD$4,TBL_CIPDRFRESI_LOANPOOL[[#This Row],[HUD_MFI_115]]&lt;&gt;""),TBL_CIPDRFRESI_LOANPOOL[[#This Row],[HUD_MFI_115]] / 12 * 0.3,"")</f>
        <v/>
      </c>
      <c r="Y195" s="112" t="str">
        <f>IF(AND(TBL_CIPDRFRESI_LOANPOOL[[#This Row],[QUAL_METHOD]]='$DB.LOOKUP'!$AD$4,TBL_CIPDRFRESI_LOANPOOL[[#This Row],[LOAN_ID]]&lt;&gt;""),COUNTIF(TBL_QUAL_RENTROLL_UNITS[RENTROLL_LOAN_ID_PROP_ADDR],TBL_CIPDRFRESI_LOANPOOL[[#This Row],[LOAN_ID_PROP_ADDR]]),"")</f>
        <v/>
      </c>
      <c r="Z195" s="113" t="str">
        <f>IF(AND(TBL_CIPDRFRESI_LOANPOOL[[#This Row],[LOAN_ID]]&lt;&gt;"",TBL_CIPDRFRESI_LOANPOOL[[#This Row],[QUAL_METHOD]]='$DB.LOOKUP'!$AD$4),COUNTIFS(TBL_QUAL_RENTROLL_UNITS[RENTROLL_LOAN_ID_PROP_ADDR],TBL_CIPDRFRESI_LOANPOOL[[#This Row],[LOAN_ID_PROP_ADDR]],TBL_QUAL_RENTROLL_UNITS[RENTROLL_QUALUNIT_FLAG],"Yes"),"")</f>
        <v/>
      </c>
      <c r="AA195" s="111" t="str">
        <f>IF(AND(TBL_CIPDRFRESI_LOANPOOL[[#This Row],[QUAL_MRA_UNITS_TOTL]]&gt;0,TBL_CIPDRFRESI_LOANPOOL[[#This Row],[QUAL_MRA_UNITS_TOTL]]&lt;&gt;""),TBL_CIPDRFRESI_LOANPOOL[[#This Row],[QUAL_MRA_UNITS_QUALIFIED]]/TBL_CIPDRFRESI_LOANPOOL[[#This Row],[QUAL_MRA_UNITS_TOTL]],"")</f>
        <v/>
      </c>
      <c r="AB195" s="137" t="str">
        <f>IF(TBL_CIPDRFRESI_LOANPOOL[[#This Row],[QUAL_METHOD]]='$DB.LOOKUP'!$AD$4,HYPERLINK("#QUAL_RENTROLL!TARGET_TOP","View/Edit"),"")</f>
        <v/>
      </c>
      <c r="AC195" s="136" t="str">
        <f>IF(AND(TBL_CIPDRFRESI_LOANPOOL[[#This Row],[QUAL_METHOD]]='$DB.LOOKUP'!$AD$5,TBL_CIPDRFRESI_LOANPOOL[[#This Row],[LOAN_ID]]&lt;&gt;""),COUNTIF(TBL_QUAL_INCOMELISTING_UNITS[INCOMELISTING_LOAN_ID_PROP_ADDR],TBL_CIPDRFRESI_LOANPOOL[[#This Row],[LOAN_ID_PROP_ADDR]]),"")</f>
        <v/>
      </c>
      <c r="AD19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5" s="111" t="str">
        <f>IF(AND(TBL_CIPDRFRESI_LOANPOOL[[#This Row],[QUAL_MIE_UNITS_TOTL]]&gt;0,TBL_CIPDRFRESI_LOANPOOL[[#This Row],[QUAL_MIE_UNITS_TOTL]]&lt;&gt;""),TBL_CIPDRFRESI_LOANPOOL[[#This Row],[QUAL_MIE_UNITS_QUALIFIED]]/TBL_CIPDRFRESI_LOANPOOL[[#This Row],[QUAL_MIE_UNITS_TOTL]],"")</f>
        <v/>
      </c>
      <c r="AF195" s="138" t="str">
        <f>IF(TBL_CIPDRFRESI_LOANPOOL[[#This Row],[QUAL_METHOD]]='$DB.LOOKUP'!$AD$5,HYPERLINK("#QUAL_INCOMELISTING!TARGET_TOP","View/Edit"),"")</f>
        <v/>
      </c>
      <c r="AG195" s="122"/>
      <c r="AH195" s="103"/>
      <c r="AI19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5" s="70" t="str">
        <f>IF(TBL_CIPDRFRESI_LOANPOOL[[#This Row],[LOAN_ID]] = "","",TBL_CIPDRFRESI_LOANPOOL[[#This Row],[LOAN_ID]]&amp;" ("&amp;IF(TBL_CIPDRFRESI_LOANPOOL[[#This Row],[PROP_ADDR_STREET]]="","Address Not Defined",TBL_CIPDRFRESI_LOANPOOL[[#This Row],[PROP_ADDR_STREET]])&amp;")")</f>
        <v/>
      </c>
      <c r="AL19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5" s="27" t="b">
        <f ca="1">IFERROR((IF(APP_CIP_DRFRESI_CERT_DATE&lt;&gt;"",APP_CIP_DRFRESI_CERT_DATE,TODAY())-TBL_CIPDRFRESI_LOANPOOL[[#This Row],[SETTLEMENT_DATE]])&lt;91,TRUE)</f>
        <v>1</v>
      </c>
      <c r="AN195" s="27" t="b">
        <f>COUNTIFS(TBL_CIPDRFRESI_LOANPOOL[LOAN_ID],TBL_CIPDRFRESI_LOANPOOL[[#This Row],[LOAN_ID]],TBL_CIPDRFRESI_LOANPOOL[QUAL_OO_INCOME_MFI_PCT],"&gt;1.15")=0</f>
        <v>1</v>
      </c>
      <c r="AO19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5" s="27" t="b">
        <f>COUNTIFS(TBL_CIPDRFRESI_LOANPOOL[LOAN_ID],TBL_CIPDRFRESI_LOANPOOL[[#This Row],[LOAN_ID]],TBL_CIPDRFRESI_LOANPOOL[QUAL_NIE_FFEIC_MFI_PCT],"&gt;1.15")=0</f>
        <v>1</v>
      </c>
      <c r="AR195" s="29">
        <f>IF(TBL_CIPDRFRESI_LOANPOOL[[#This Row],[MULTIPROP_REC_COUNT]]&lt;&gt;"",TBL_CIPDRFRESI_LOANPOOL[[#This Row],[LOAN_AMOUNT]]/TBL_CIPDRFRESI_LOANPOOL[[#This Row],[MULTIPROP_REC_COUNT]],TBL_CIPDRFRESI_LOANPOOL[[#This Row],[LOAN_AMOUNT]])</f>
        <v>0</v>
      </c>
      <c r="AS195" s="29" t="b">
        <f>TBL_CIPDRFRESI_LOANPOOL[[#This Row],[MULTIPROP_REC_COUNT]]&gt;1</f>
        <v>0</v>
      </c>
      <c r="AT195" s="36">
        <f>IF(TBL_CIPDRFRESI_LOANPOOL[[#This Row],[LOAN_ID]]&lt;&gt;"",COUNTIF(TBL_CIPDRFRESI_LOANPOOL[LOAN_ID],TBL_CIPDRFRESI_LOANPOOL[[#This Row],[LOAN_ID]]),1)</f>
        <v>1</v>
      </c>
      <c r="AU195" s="36">
        <f>IFERROR(MATCH(TBL_CIPDRFRESI_LOANPOOL[[#This Row],[QUAL_METHOD]],RANGE_LOOKUP_QUALMETHODS_CIP_RESIDRF,0),-1)</f>
        <v>-1</v>
      </c>
      <c r="AV19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6" spans="2:53" ht="26.25" customHeight="1" x14ac:dyDescent="0.25">
      <c r="B196" s="25" t="str">
        <f>IF(TBL_CIPDRFRESI_LOANPOOL[[#This Row],[RECORD_STARTED]],IF(TBL_CIPDRFRESI_LOANPOOL[[#This Row],[ERROR_COUNT]]&gt;0,-1,IF(TBL_CIPDRFRESI_LOANPOOL[[#This Row],[REQ_FIELDS_POPULATED]],1,0)),"")</f>
        <v/>
      </c>
      <c r="C196" s="36">
        <f>ROW()-ROW(TBL_CIPDRFRESI_LOANPOOL[[#Headers],[ROW_ID]])</f>
        <v>180</v>
      </c>
      <c r="D196" s="55"/>
      <c r="E196" s="56"/>
      <c r="F196" s="57"/>
      <c r="G196" s="58"/>
      <c r="H196" s="120"/>
      <c r="I196" s="116"/>
      <c r="J196" s="55"/>
      <c r="K196" s="61"/>
      <c r="L196" s="62"/>
      <c r="M196" s="124"/>
      <c r="N196" s="122"/>
      <c r="O196" s="127" t="str">
        <f>IF(TBL_CIPDRFRESI_LOANPOOL[[#This Row],[HUD_MFI]]&lt;&gt;"",TBL_CIPDRFRESI_LOANPOOL[[#This Row],[HUD_MFI]]*1.15,"")</f>
        <v/>
      </c>
      <c r="P196" s="126"/>
      <c r="Q196" s="105"/>
      <c r="R196" s="107"/>
      <c r="S196" s="108" t="str">
        <f>IF(TBL_CIPDRFRESI_LOANPOOL[[#This Row],[MBS_FLAG]]="Yes",SUMIF(TBL_CIPDRFRESI_LOANPOOL[MBS_POOL_ID],TBL_CIPDRFRESI_LOANPOOL[[#This Row],[MBS_POOL_ID]],TBL_CIPDRFRESI_LOANPOOL[LOAN_AMOUNT_ADDR_PORTION]),"")</f>
        <v/>
      </c>
      <c r="T19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6" s="131"/>
      <c r="V196" s="122"/>
      <c r="W196" s="135" t="str">
        <f>IF(AND(TBL_CIPDRFRESI_LOANPOOL[[#This Row],[QUAL_METHOD]]='$DB.LOOKUP'!$AD$3,TBL_CIPDRFRESI_LOANPOOL[[#This Row],[QUAL_OO_ANNUAL_INCOME]]&lt;&gt;"",TBL_CIPDRFRESI_LOANPOOL[[#This Row],[HUD_MFI]]&lt;&gt;""),TBL_CIPDRFRESI_LOANPOOL[[#This Row],[QUAL_OO_ANNUAL_INCOME]]/TBL_CIPDRFRESI_LOANPOOL[[#This Row],[HUD_MFI]],"")</f>
        <v/>
      </c>
      <c r="X196" s="133" t="str">
        <f>IF(AND(TBL_CIPDRFRESI_LOANPOOL[[#This Row],[QUAL_METHOD]]='$DB.LOOKUP'!$AD$4,TBL_CIPDRFRESI_LOANPOOL[[#This Row],[HUD_MFI_115]]&lt;&gt;""),TBL_CIPDRFRESI_LOANPOOL[[#This Row],[HUD_MFI_115]] / 12 * 0.3,"")</f>
        <v/>
      </c>
      <c r="Y196" s="112" t="str">
        <f>IF(AND(TBL_CIPDRFRESI_LOANPOOL[[#This Row],[QUAL_METHOD]]='$DB.LOOKUP'!$AD$4,TBL_CIPDRFRESI_LOANPOOL[[#This Row],[LOAN_ID]]&lt;&gt;""),COUNTIF(TBL_QUAL_RENTROLL_UNITS[RENTROLL_LOAN_ID_PROP_ADDR],TBL_CIPDRFRESI_LOANPOOL[[#This Row],[LOAN_ID_PROP_ADDR]]),"")</f>
        <v/>
      </c>
      <c r="Z196" s="113" t="str">
        <f>IF(AND(TBL_CIPDRFRESI_LOANPOOL[[#This Row],[LOAN_ID]]&lt;&gt;"",TBL_CIPDRFRESI_LOANPOOL[[#This Row],[QUAL_METHOD]]='$DB.LOOKUP'!$AD$4),COUNTIFS(TBL_QUAL_RENTROLL_UNITS[RENTROLL_LOAN_ID_PROP_ADDR],TBL_CIPDRFRESI_LOANPOOL[[#This Row],[LOAN_ID_PROP_ADDR]],TBL_QUAL_RENTROLL_UNITS[RENTROLL_QUALUNIT_FLAG],"Yes"),"")</f>
        <v/>
      </c>
      <c r="AA196" s="111" t="str">
        <f>IF(AND(TBL_CIPDRFRESI_LOANPOOL[[#This Row],[QUAL_MRA_UNITS_TOTL]]&gt;0,TBL_CIPDRFRESI_LOANPOOL[[#This Row],[QUAL_MRA_UNITS_TOTL]]&lt;&gt;""),TBL_CIPDRFRESI_LOANPOOL[[#This Row],[QUAL_MRA_UNITS_QUALIFIED]]/TBL_CIPDRFRESI_LOANPOOL[[#This Row],[QUAL_MRA_UNITS_TOTL]],"")</f>
        <v/>
      </c>
      <c r="AB196" s="137" t="str">
        <f>IF(TBL_CIPDRFRESI_LOANPOOL[[#This Row],[QUAL_METHOD]]='$DB.LOOKUP'!$AD$4,HYPERLINK("#QUAL_RENTROLL!TARGET_TOP","View/Edit"),"")</f>
        <v/>
      </c>
      <c r="AC196" s="136" t="str">
        <f>IF(AND(TBL_CIPDRFRESI_LOANPOOL[[#This Row],[QUAL_METHOD]]='$DB.LOOKUP'!$AD$5,TBL_CIPDRFRESI_LOANPOOL[[#This Row],[LOAN_ID]]&lt;&gt;""),COUNTIF(TBL_QUAL_INCOMELISTING_UNITS[INCOMELISTING_LOAN_ID_PROP_ADDR],TBL_CIPDRFRESI_LOANPOOL[[#This Row],[LOAN_ID_PROP_ADDR]]),"")</f>
        <v/>
      </c>
      <c r="AD19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6" s="111" t="str">
        <f>IF(AND(TBL_CIPDRFRESI_LOANPOOL[[#This Row],[QUAL_MIE_UNITS_TOTL]]&gt;0,TBL_CIPDRFRESI_LOANPOOL[[#This Row],[QUAL_MIE_UNITS_TOTL]]&lt;&gt;""),TBL_CIPDRFRESI_LOANPOOL[[#This Row],[QUAL_MIE_UNITS_QUALIFIED]]/TBL_CIPDRFRESI_LOANPOOL[[#This Row],[QUAL_MIE_UNITS_TOTL]],"")</f>
        <v/>
      </c>
      <c r="AF196" s="138" t="str">
        <f>IF(TBL_CIPDRFRESI_LOANPOOL[[#This Row],[QUAL_METHOD]]='$DB.LOOKUP'!$AD$5,HYPERLINK("#QUAL_INCOMELISTING!TARGET_TOP","View/Edit"),"")</f>
        <v/>
      </c>
      <c r="AG196" s="122"/>
      <c r="AH196" s="103"/>
      <c r="AI19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6" s="70" t="str">
        <f>IF(TBL_CIPDRFRESI_LOANPOOL[[#This Row],[LOAN_ID]] = "","",TBL_CIPDRFRESI_LOANPOOL[[#This Row],[LOAN_ID]]&amp;" ("&amp;IF(TBL_CIPDRFRESI_LOANPOOL[[#This Row],[PROP_ADDR_STREET]]="","Address Not Defined",TBL_CIPDRFRESI_LOANPOOL[[#This Row],[PROP_ADDR_STREET]])&amp;")")</f>
        <v/>
      </c>
      <c r="AL19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6" s="27" t="b">
        <f ca="1">IFERROR((IF(APP_CIP_DRFRESI_CERT_DATE&lt;&gt;"",APP_CIP_DRFRESI_CERT_DATE,TODAY())-TBL_CIPDRFRESI_LOANPOOL[[#This Row],[SETTLEMENT_DATE]])&lt;91,TRUE)</f>
        <v>1</v>
      </c>
      <c r="AN196" s="27" t="b">
        <f>COUNTIFS(TBL_CIPDRFRESI_LOANPOOL[LOAN_ID],TBL_CIPDRFRESI_LOANPOOL[[#This Row],[LOAN_ID]],TBL_CIPDRFRESI_LOANPOOL[QUAL_OO_INCOME_MFI_PCT],"&gt;1.15")=0</f>
        <v>1</v>
      </c>
      <c r="AO19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6" s="27" t="b">
        <f>COUNTIFS(TBL_CIPDRFRESI_LOANPOOL[LOAN_ID],TBL_CIPDRFRESI_LOANPOOL[[#This Row],[LOAN_ID]],TBL_CIPDRFRESI_LOANPOOL[QUAL_NIE_FFEIC_MFI_PCT],"&gt;1.15")=0</f>
        <v>1</v>
      </c>
      <c r="AR196" s="29">
        <f>IF(TBL_CIPDRFRESI_LOANPOOL[[#This Row],[MULTIPROP_REC_COUNT]]&lt;&gt;"",TBL_CIPDRFRESI_LOANPOOL[[#This Row],[LOAN_AMOUNT]]/TBL_CIPDRFRESI_LOANPOOL[[#This Row],[MULTIPROP_REC_COUNT]],TBL_CIPDRFRESI_LOANPOOL[[#This Row],[LOAN_AMOUNT]])</f>
        <v>0</v>
      </c>
      <c r="AS196" s="29" t="b">
        <f>TBL_CIPDRFRESI_LOANPOOL[[#This Row],[MULTIPROP_REC_COUNT]]&gt;1</f>
        <v>0</v>
      </c>
      <c r="AT196" s="36">
        <f>IF(TBL_CIPDRFRESI_LOANPOOL[[#This Row],[LOAN_ID]]&lt;&gt;"",COUNTIF(TBL_CIPDRFRESI_LOANPOOL[LOAN_ID],TBL_CIPDRFRESI_LOANPOOL[[#This Row],[LOAN_ID]]),1)</f>
        <v>1</v>
      </c>
      <c r="AU196" s="36">
        <f>IFERROR(MATCH(TBL_CIPDRFRESI_LOANPOOL[[#This Row],[QUAL_METHOD]],RANGE_LOOKUP_QUALMETHODS_CIP_RESIDRF,0),-1)</f>
        <v>-1</v>
      </c>
      <c r="AV19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7" spans="2:53" ht="26.25" customHeight="1" x14ac:dyDescent="0.25">
      <c r="B197" s="25" t="str">
        <f>IF(TBL_CIPDRFRESI_LOANPOOL[[#This Row],[RECORD_STARTED]],IF(TBL_CIPDRFRESI_LOANPOOL[[#This Row],[ERROR_COUNT]]&gt;0,-1,IF(TBL_CIPDRFRESI_LOANPOOL[[#This Row],[REQ_FIELDS_POPULATED]],1,0)),"")</f>
        <v/>
      </c>
      <c r="C197" s="36">
        <f>ROW()-ROW(TBL_CIPDRFRESI_LOANPOOL[[#Headers],[ROW_ID]])</f>
        <v>181</v>
      </c>
      <c r="D197" s="55"/>
      <c r="E197" s="56"/>
      <c r="F197" s="57"/>
      <c r="G197" s="58"/>
      <c r="H197" s="120"/>
      <c r="I197" s="116"/>
      <c r="J197" s="55"/>
      <c r="K197" s="61"/>
      <c r="L197" s="62"/>
      <c r="M197" s="124"/>
      <c r="N197" s="122"/>
      <c r="O197" s="127" t="str">
        <f>IF(TBL_CIPDRFRESI_LOANPOOL[[#This Row],[HUD_MFI]]&lt;&gt;"",TBL_CIPDRFRESI_LOANPOOL[[#This Row],[HUD_MFI]]*1.15,"")</f>
        <v/>
      </c>
      <c r="P197" s="126"/>
      <c r="Q197" s="105"/>
      <c r="R197" s="107"/>
      <c r="S197" s="108" t="str">
        <f>IF(TBL_CIPDRFRESI_LOANPOOL[[#This Row],[MBS_FLAG]]="Yes",SUMIF(TBL_CIPDRFRESI_LOANPOOL[MBS_POOL_ID],TBL_CIPDRFRESI_LOANPOOL[[#This Row],[MBS_POOL_ID]],TBL_CIPDRFRESI_LOANPOOL[LOAN_AMOUNT_ADDR_PORTION]),"")</f>
        <v/>
      </c>
      <c r="T19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7" s="131"/>
      <c r="V197" s="122"/>
      <c r="W197" s="135" t="str">
        <f>IF(AND(TBL_CIPDRFRESI_LOANPOOL[[#This Row],[QUAL_METHOD]]='$DB.LOOKUP'!$AD$3,TBL_CIPDRFRESI_LOANPOOL[[#This Row],[QUAL_OO_ANNUAL_INCOME]]&lt;&gt;"",TBL_CIPDRFRESI_LOANPOOL[[#This Row],[HUD_MFI]]&lt;&gt;""),TBL_CIPDRFRESI_LOANPOOL[[#This Row],[QUAL_OO_ANNUAL_INCOME]]/TBL_CIPDRFRESI_LOANPOOL[[#This Row],[HUD_MFI]],"")</f>
        <v/>
      </c>
      <c r="X197" s="133" t="str">
        <f>IF(AND(TBL_CIPDRFRESI_LOANPOOL[[#This Row],[QUAL_METHOD]]='$DB.LOOKUP'!$AD$4,TBL_CIPDRFRESI_LOANPOOL[[#This Row],[HUD_MFI_115]]&lt;&gt;""),TBL_CIPDRFRESI_LOANPOOL[[#This Row],[HUD_MFI_115]] / 12 * 0.3,"")</f>
        <v/>
      </c>
      <c r="Y197" s="112" t="str">
        <f>IF(AND(TBL_CIPDRFRESI_LOANPOOL[[#This Row],[QUAL_METHOD]]='$DB.LOOKUP'!$AD$4,TBL_CIPDRFRESI_LOANPOOL[[#This Row],[LOAN_ID]]&lt;&gt;""),COUNTIF(TBL_QUAL_RENTROLL_UNITS[RENTROLL_LOAN_ID_PROP_ADDR],TBL_CIPDRFRESI_LOANPOOL[[#This Row],[LOAN_ID_PROP_ADDR]]),"")</f>
        <v/>
      </c>
      <c r="Z197" s="113" t="str">
        <f>IF(AND(TBL_CIPDRFRESI_LOANPOOL[[#This Row],[LOAN_ID]]&lt;&gt;"",TBL_CIPDRFRESI_LOANPOOL[[#This Row],[QUAL_METHOD]]='$DB.LOOKUP'!$AD$4),COUNTIFS(TBL_QUAL_RENTROLL_UNITS[RENTROLL_LOAN_ID_PROP_ADDR],TBL_CIPDRFRESI_LOANPOOL[[#This Row],[LOAN_ID_PROP_ADDR]],TBL_QUAL_RENTROLL_UNITS[RENTROLL_QUALUNIT_FLAG],"Yes"),"")</f>
        <v/>
      </c>
      <c r="AA197" s="111" t="str">
        <f>IF(AND(TBL_CIPDRFRESI_LOANPOOL[[#This Row],[QUAL_MRA_UNITS_TOTL]]&gt;0,TBL_CIPDRFRESI_LOANPOOL[[#This Row],[QUAL_MRA_UNITS_TOTL]]&lt;&gt;""),TBL_CIPDRFRESI_LOANPOOL[[#This Row],[QUAL_MRA_UNITS_QUALIFIED]]/TBL_CIPDRFRESI_LOANPOOL[[#This Row],[QUAL_MRA_UNITS_TOTL]],"")</f>
        <v/>
      </c>
      <c r="AB197" s="137" t="str">
        <f>IF(TBL_CIPDRFRESI_LOANPOOL[[#This Row],[QUAL_METHOD]]='$DB.LOOKUP'!$AD$4,HYPERLINK("#QUAL_RENTROLL!TARGET_TOP","View/Edit"),"")</f>
        <v/>
      </c>
      <c r="AC197" s="136" t="str">
        <f>IF(AND(TBL_CIPDRFRESI_LOANPOOL[[#This Row],[QUAL_METHOD]]='$DB.LOOKUP'!$AD$5,TBL_CIPDRFRESI_LOANPOOL[[#This Row],[LOAN_ID]]&lt;&gt;""),COUNTIF(TBL_QUAL_INCOMELISTING_UNITS[INCOMELISTING_LOAN_ID_PROP_ADDR],TBL_CIPDRFRESI_LOANPOOL[[#This Row],[LOAN_ID_PROP_ADDR]]),"")</f>
        <v/>
      </c>
      <c r="AD19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7" s="111" t="str">
        <f>IF(AND(TBL_CIPDRFRESI_LOANPOOL[[#This Row],[QUAL_MIE_UNITS_TOTL]]&gt;0,TBL_CIPDRFRESI_LOANPOOL[[#This Row],[QUAL_MIE_UNITS_TOTL]]&lt;&gt;""),TBL_CIPDRFRESI_LOANPOOL[[#This Row],[QUAL_MIE_UNITS_QUALIFIED]]/TBL_CIPDRFRESI_LOANPOOL[[#This Row],[QUAL_MIE_UNITS_TOTL]],"")</f>
        <v/>
      </c>
      <c r="AF197" s="138" t="str">
        <f>IF(TBL_CIPDRFRESI_LOANPOOL[[#This Row],[QUAL_METHOD]]='$DB.LOOKUP'!$AD$5,HYPERLINK("#QUAL_INCOMELISTING!TARGET_TOP","View/Edit"),"")</f>
        <v/>
      </c>
      <c r="AG197" s="122"/>
      <c r="AH197" s="103"/>
      <c r="AI19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7" s="70" t="str">
        <f>IF(TBL_CIPDRFRESI_LOANPOOL[[#This Row],[LOAN_ID]] = "","",TBL_CIPDRFRESI_LOANPOOL[[#This Row],[LOAN_ID]]&amp;" ("&amp;IF(TBL_CIPDRFRESI_LOANPOOL[[#This Row],[PROP_ADDR_STREET]]="","Address Not Defined",TBL_CIPDRFRESI_LOANPOOL[[#This Row],[PROP_ADDR_STREET]])&amp;")")</f>
        <v/>
      </c>
      <c r="AL19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7" s="27" t="b">
        <f ca="1">IFERROR((IF(APP_CIP_DRFRESI_CERT_DATE&lt;&gt;"",APP_CIP_DRFRESI_CERT_DATE,TODAY())-TBL_CIPDRFRESI_LOANPOOL[[#This Row],[SETTLEMENT_DATE]])&lt;91,TRUE)</f>
        <v>1</v>
      </c>
      <c r="AN197" s="27" t="b">
        <f>COUNTIFS(TBL_CIPDRFRESI_LOANPOOL[LOAN_ID],TBL_CIPDRFRESI_LOANPOOL[[#This Row],[LOAN_ID]],TBL_CIPDRFRESI_LOANPOOL[QUAL_OO_INCOME_MFI_PCT],"&gt;1.15")=0</f>
        <v>1</v>
      </c>
      <c r="AO19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7" s="27" t="b">
        <f>COUNTIFS(TBL_CIPDRFRESI_LOANPOOL[LOAN_ID],TBL_CIPDRFRESI_LOANPOOL[[#This Row],[LOAN_ID]],TBL_CIPDRFRESI_LOANPOOL[QUAL_NIE_FFEIC_MFI_PCT],"&gt;1.15")=0</f>
        <v>1</v>
      </c>
      <c r="AR197" s="29">
        <f>IF(TBL_CIPDRFRESI_LOANPOOL[[#This Row],[MULTIPROP_REC_COUNT]]&lt;&gt;"",TBL_CIPDRFRESI_LOANPOOL[[#This Row],[LOAN_AMOUNT]]/TBL_CIPDRFRESI_LOANPOOL[[#This Row],[MULTIPROP_REC_COUNT]],TBL_CIPDRFRESI_LOANPOOL[[#This Row],[LOAN_AMOUNT]])</f>
        <v>0</v>
      </c>
      <c r="AS197" s="29" t="b">
        <f>TBL_CIPDRFRESI_LOANPOOL[[#This Row],[MULTIPROP_REC_COUNT]]&gt;1</f>
        <v>0</v>
      </c>
      <c r="AT197" s="36">
        <f>IF(TBL_CIPDRFRESI_LOANPOOL[[#This Row],[LOAN_ID]]&lt;&gt;"",COUNTIF(TBL_CIPDRFRESI_LOANPOOL[LOAN_ID],TBL_CIPDRFRESI_LOANPOOL[[#This Row],[LOAN_ID]]),1)</f>
        <v>1</v>
      </c>
      <c r="AU197" s="36">
        <f>IFERROR(MATCH(TBL_CIPDRFRESI_LOANPOOL[[#This Row],[QUAL_METHOD]],RANGE_LOOKUP_QUALMETHODS_CIP_RESIDRF,0),-1)</f>
        <v>-1</v>
      </c>
      <c r="AV19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8" spans="2:53" ht="26.25" customHeight="1" x14ac:dyDescent="0.25">
      <c r="B198" s="25" t="str">
        <f>IF(TBL_CIPDRFRESI_LOANPOOL[[#This Row],[RECORD_STARTED]],IF(TBL_CIPDRFRESI_LOANPOOL[[#This Row],[ERROR_COUNT]]&gt;0,-1,IF(TBL_CIPDRFRESI_LOANPOOL[[#This Row],[REQ_FIELDS_POPULATED]],1,0)),"")</f>
        <v/>
      </c>
      <c r="C198" s="36">
        <f>ROW()-ROW(TBL_CIPDRFRESI_LOANPOOL[[#Headers],[ROW_ID]])</f>
        <v>182</v>
      </c>
      <c r="D198" s="55"/>
      <c r="E198" s="56"/>
      <c r="F198" s="57"/>
      <c r="G198" s="58"/>
      <c r="H198" s="120"/>
      <c r="I198" s="116"/>
      <c r="J198" s="55"/>
      <c r="K198" s="61"/>
      <c r="L198" s="62"/>
      <c r="M198" s="124"/>
      <c r="N198" s="122"/>
      <c r="O198" s="127" t="str">
        <f>IF(TBL_CIPDRFRESI_LOANPOOL[[#This Row],[HUD_MFI]]&lt;&gt;"",TBL_CIPDRFRESI_LOANPOOL[[#This Row],[HUD_MFI]]*1.15,"")</f>
        <v/>
      </c>
      <c r="P198" s="126"/>
      <c r="Q198" s="105"/>
      <c r="R198" s="107"/>
      <c r="S198" s="108" t="str">
        <f>IF(TBL_CIPDRFRESI_LOANPOOL[[#This Row],[MBS_FLAG]]="Yes",SUMIF(TBL_CIPDRFRESI_LOANPOOL[MBS_POOL_ID],TBL_CIPDRFRESI_LOANPOOL[[#This Row],[MBS_POOL_ID]],TBL_CIPDRFRESI_LOANPOOL[LOAN_AMOUNT_ADDR_PORTION]),"")</f>
        <v/>
      </c>
      <c r="T19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8" s="131"/>
      <c r="V198" s="122"/>
      <c r="W198" s="135" t="str">
        <f>IF(AND(TBL_CIPDRFRESI_LOANPOOL[[#This Row],[QUAL_METHOD]]='$DB.LOOKUP'!$AD$3,TBL_CIPDRFRESI_LOANPOOL[[#This Row],[QUAL_OO_ANNUAL_INCOME]]&lt;&gt;"",TBL_CIPDRFRESI_LOANPOOL[[#This Row],[HUD_MFI]]&lt;&gt;""),TBL_CIPDRFRESI_LOANPOOL[[#This Row],[QUAL_OO_ANNUAL_INCOME]]/TBL_CIPDRFRESI_LOANPOOL[[#This Row],[HUD_MFI]],"")</f>
        <v/>
      </c>
      <c r="X198" s="133" t="str">
        <f>IF(AND(TBL_CIPDRFRESI_LOANPOOL[[#This Row],[QUAL_METHOD]]='$DB.LOOKUP'!$AD$4,TBL_CIPDRFRESI_LOANPOOL[[#This Row],[HUD_MFI_115]]&lt;&gt;""),TBL_CIPDRFRESI_LOANPOOL[[#This Row],[HUD_MFI_115]] / 12 * 0.3,"")</f>
        <v/>
      </c>
      <c r="Y198" s="112" t="str">
        <f>IF(AND(TBL_CIPDRFRESI_LOANPOOL[[#This Row],[QUAL_METHOD]]='$DB.LOOKUP'!$AD$4,TBL_CIPDRFRESI_LOANPOOL[[#This Row],[LOAN_ID]]&lt;&gt;""),COUNTIF(TBL_QUAL_RENTROLL_UNITS[RENTROLL_LOAN_ID_PROP_ADDR],TBL_CIPDRFRESI_LOANPOOL[[#This Row],[LOAN_ID_PROP_ADDR]]),"")</f>
        <v/>
      </c>
      <c r="Z198" s="113" t="str">
        <f>IF(AND(TBL_CIPDRFRESI_LOANPOOL[[#This Row],[LOAN_ID]]&lt;&gt;"",TBL_CIPDRFRESI_LOANPOOL[[#This Row],[QUAL_METHOD]]='$DB.LOOKUP'!$AD$4),COUNTIFS(TBL_QUAL_RENTROLL_UNITS[RENTROLL_LOAN_ID_PROP_ADDR],TBL_CIPDRFRESI_LOANPOOL[[#This Row],[LOAN_ID_PROP_ADDR]],TBL_QUAL_RENTROLL_UNITS[RENTROLL_QUALUNIT_FLAG],"Yes"),"")</f>
        <v/>
      </c>
      <c r="AA198" s="111" t="str">
        <f>IF(AND(TBL_CIPDRFRESI_LOANPOOL[[#This Row],[QUAL_MRA_UNITS_TOTL]]&gt;0,TBL_CIPDRFRESI_LOANPOOL[[#This Row],[QUAL_MRA_UNITS_TOTL]]&lt;&gt;""),TBL_CIPDRFRESI_LOANPOOL[[#This Row],[QUAL_MRA_UNITS_QUALIFIED]]/TBL_CIPDRFRESI_LOANPOOL[[#This Row],[QUAL_MRA_UNITS_TOTL]],"")</f>
        <v/>
      </c>
      <c r="AB198" s="137" t="str">
        <f>IF(TBL_CIPDRFRESI_LOANPOOL[[#This Row],[QUAL_METHOD]]='$DB.LOOKUP'!$AD$4,HYPERLINK("#QUAL_RENTROLL!TARGET_TOP","View/Edit"),"")</f>
        <v/>
      </c>
      <c r="AC198" s="136" t="str">
        <f>IF(AND(TBL_CIPDRFRESI_LOANPOOL[[#This Row],[QUAL_METHOD]]='$DB.LOOKUP'!$AD$5,TBL_CIPDRFRESI_LOANPOOL[[#This Row],[LOAN_ID]]&lt;&gt;""),COUNTIF(TBL_QUAL_INCOMELISTING_UNITS[INCOMELISTING_LOAN_ID_PROP_ADDR],TBL_CIPDRFRESI_LOANPOOL[[#This Row],[LOAN_ID_PROP_ADDR]]),"")</f>
        <v/>
      </c>
      <c r="AD19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8" s="111" t="str">
        <f>IF(AND(TBL_CIPDRFRESI_LOANPOOL[[#This Row],[QUAL_MIE_UNITS_TOTL]]&gt;0,TBL_CIPDRFRESI_LOANPOOL[[#This Row],[QUAL_MIE_UNITS_TOTL]]&lt;&gt;""),TBL_CIPDRFRESI_LOANPOOL[[#This Row],[QUAL_MIE_UNITS_QUALIFIED]]/TBL_CIPDRFRESI_LOANPOOL[[#This Row],[QUAL_MIE_UNITS_TOTL]],"")</f>
        <v/>
      </c>
      <c r="AF198" s="138" t="str">
        <f>IF(TBL_CIPDRFRESI_LOANPOOL[[#This Row],[QUAL_METHOD]]='$DB.LOOKUP'!$AD$5,HYPERLINK("#QUAL_INCOMELISTING!TARGET_TOP","View/Edit"),"")</f>
        <v/>
      </c>
      <c r="AG198" s="122"/>
      <c r="AH198" s="103"/>
      <c r="AI19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8" s="70" t="str">
        <f>IF(TBL_CIPDRFRESI_LOANPOOL[[#This Row],[LOAN_ID]] = "","",TBL_CIPDRFRESI_LOANPOOL[[#This Row],[LOAN_ID]]&amp;" ("&amp;IF(TBL_CIPDRFRESI_LOANPOOL[[#This Row],[PROP_ADDR_STREET]]="","Address Not Defined",TBL_CIPDRFRESI_LOANPOOL[[#This Row],[PROP_ADDR_STREET]])&amp;")")</f>
        <v/>
      </c>
      <c r="AL19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8" s="27" t="b">
        <f ca="1">IFERROR((IF(APP_CIP_DRFRESI_CERT_DATE&lt;&gt;"",APP_CIP_DRFRESI_CERT_DATE,TODAY())-TBL_CIPDRFRESI_LOANPOOL[[#This Row],[SETTLEMENT_DATE]])&lt;91,TRUE)</f>
        <v>1</v>
      </c>
      <c r="AN198" s="27" t="b">
        <f>COUNTIFS(TBL_CIPDRFRESI_LOANPOOL[LOAN_ID],TBL_CIPDRFRESI_LOANPOOL[[#This Row],[LOAN_ID]],TBL_CIPDRFRESI_LOANPOOL[QUAL_OO_INCOME_MFI_PCT],"&gt;1.15")=0</f>
        <v>1</v>
      </c>
      <c r="AO19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8" s="27" t="b">
        <f>COUNTIFS(TBL_CIPDRFRESI_LOANPOOL[LOAN_ID],TBL_CIPDRFRESI_LOANPOOL[[#This Row],[LOAN_ID]],TBL_CIPDRFRESI_LOANPOOL[QUAL_NIE_FFEIC_MFI_PCT],"&gt;1.15")=0</f>
        <v>1</v>
      </c>
      <c r="AR198" s="29">
        <f>IF(TBL_CIPDRFRESI_LOANPOOL[[#This Row],[MULTIPROP_REC_COUNT]]&lt;&gt;"",TBL_CIPDRFRESI_LOANPOOL[[#This Row],[LOAN_AMOUNT]]/TBL_CIPDRFRESI_LOANPOOL[[#This Row],[MULTIPROP_REC_COUNT]],TBL_CIPDRFRESI_LOANPOOL[[#This Row],[LOAN_AMOUNT]])</f>
        <v>0</v>
      </c>
      <c r="AS198" s="29" t="b">
        <f>TBL_CIPDRFRESI_LOANPOOL[[#This Row],[MULTIPROP_REC_COUNT]]&gt;1</f>
        <v>0</v>
      </c>
      <c r="AT198" s="36">
        <f>IF(TBL_CIPDRFRESI_LOANPOOL[[#This Row],[LOAN_ID]]&lt;&gt;"",COUNTIF(TBL_CIPDRFRESI_LOANPOOL[LOAN_ID],TBL_CIPDRFRESI_LOANPOOL[[#This Row],[LOAN_ID]]),1)</f>
        <v>1</v>
      </c>
      <c r="AU198" s="36">
        <f>IFERROR(MATCH(TBL_CIPDRFRESI_LOANPOOL[[#This Row],[QUAL_METHOD]],RANGE_LOOKUP_QUALMETHODS_CIP_RESIDRF,0),-1)</f>
        <v>-1</v>
      </c>
      <c r="AV19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9" spans="2:53" ht="26.25" customHeight="1" x14ac:dyDescent="0.25">
      <c r="B199" s="25" t="str">
        <f>IF(TBL_CIPDRFRESI_LOANPOOL[[#This Row],[RECORD_STARTED]],IF(TBL_CIPDRFRESI_LOANPOOL[[#This Row],[ERROR_COUNT]]&gt;0,-1,IF(TBL_CIPDRFRESI_LOANPOOL[[#This Row],[REQ_FIELDS_POPULATED]],1,0)),"")</f>
        <v/>
      </c>
      <c r="C199" s="36">
        <f>ROW()-ROW(TBL_CIPDRFRESI_LOANPOOL[[#Headers],[ROW_ID]])</f>
        <v>183</v>
      </c>
      <c r="D199" s="55"/>
      <c r="E199" s="56"/>
      <c r="F199" s="57"/>
      <c r="G199" s="58"/>
      <c r="H199" s="120"/>
      <c r="I199" s="116"/>
      <c r="J199" s="55"/>
      <c r="K199" s="61"/>
      <c r="L199" s="62"/>
      <c r="M199" s="124"/>
      <c r="N199" s="122"/>
      <c r="O199" s="127" t="str">
        <f>IF(TBL_CIPDRFRESI_LOANPOOL[[#This Row],[HUD_MFI]]&lt;&gt;"",TBL_CIPDRFRESI_LOANPOOL[[#This Row],[HUD_MFI]]*1.15,"")</f>
        <v/>
      </c>
      <c r="P199" s="126"/>
      <c r="Q199" s="105"/>
      <c r="R199" s="107"/>
      <c r="S199" s="108" t="str">
        <f>IF(TBL_CIPDRFRESI_LOANPOOL[[#This Row],[MBS_FLAG]]="Yes",SUMIF(TBL_CIPDRFRESI_LOANPOOL[MBS_POOL_ID],TBL_CIPDRFRESI_LOANPOOL[[#This Row],[MBS_POOL_ID]],TBL_CIPDRFRESI_LOANPOOL[LOAN_AMOUNT_ADDR_PORTION]),"")</f>
        <v/>
      </c>
      <c r="T19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9" s="131"/>
      <c r="V199" s="122"/>
      <c r="W199" s="135" t="str">
        <f>IF(AND(TBL_CIPDRFRESI_LOANPOOL[[#This Row],[QUAL_METHOD]]='$DB.LOOKUP'!$AD$3,TBL_CIPDRFRESI_LOANPOOL[[#This Row],[QUAL_OO_ANNUAL_INCOME]]&lt;&gt;"",TBL_CIPDRFRESI_LOANPOOL[[#This Row],[HUD_MFI]]&lt;&gt;""),TBL_CIPDRFRESI_LOANPOOL[[#This Row],[QUAL_OO_ANNUAL_INCOME]]/TBL_CIPDRFRESI_LOANPOOL[[#This Row],[HUD_MFI]],"")</f>
        <v/>
      </c>
      <c r="X199" s="133" t="str">
        <f>IF(AND(TBL_CIPDRFRESI_LOANPOOL[[#This Row],[QUAL_METHOD]]='$DB.LOOKUP'!$AD$4,TBL_CIPDRFRESI_LOANPOOL[[#This Row],[HUD_MFI_115]]&lt;&gt;""),TBL_CIPDRFRESI_LOANPOOL[[#This Row],[HUD_MFI_115]] / 12 * 0.3,"")</f>
        <v/>
      </c>
      <c r="Y199" s="112" t="str">
        <f>IF(AND(TBL_CIPDRFRESI_LOANPOOL[[#This Row],[QUAL_METHOD]]='$DB.LOOKUP'!$AD$4,TBL_CIPDRFRESI_LOANPOOL[[#This Row],[LOAN_ID]]&lt;&gt;""),COUNTIF(TBL_QUAL_RENTROLL_UNITS[RENTROLL_LOAN_ID_PROP_ADDR],TBL_CIPDRFRESI_LOANPOOL[[#This Row],[LOAN_ID_PROP_ADDR]]),"")</f>
        <v/>
      </c>
      <c r="Z199" s="113" t="str">
        <f>IF(AND(TBL_CIPDRFRESI_LOANPOOL[[#This Row],[LOAN_ID]]&lt;&gt;"",TBL_CIPDRFRESI_LOANPOOL[[#This Row],[QUAL_METHOD]]='$DB.LOOKUP'!$AD$4),COUNTIFS(TBL_QUAL_RENTROLL_UNITS[RENTROLL_LOAN_ID_PROP_ADDR],TBL_CIPDRFRESI_LOANPOOL[[#This Row],[LOAN_ID_PROP_ADDR]],TBL_QUAL_RENTROLL_UNITS[RENTROLL_QUALUNIT_FLAG],"Yes"),"")</f>
        <v/>
      </c>
      <c r="AA199" s="111" t="str">
        <f>IF(AND(TBL_CIPDRFRESI_LOANPOOL[[#This Row],[QUAL_MRA_UNITS_TOTL]]&gt;0,TBL_CIPDRFRESI_LOANPOOL[[#This Row],[QUAL_MRA_UNITS_TOTL]]&lt;&gt;""),TBL_CIPDRFRESI_LOANPOOL[[#This Row],[QUAL_MRA_UNITS_QUALIFIED]]/TBL_CIPDRFRESI_LOANPOOL[[#This Row],[QUAL_MRA_UNITS_TOTL]],"")</f>
        <v/>
      </c>
      <c r="AB199" s="137" t="str">
        <f>IF(TBL_CIPDRFRESI_LOANPOOL[[#This Row],[QUAL_METHOD]]='$DB.LOOKUP'!$AD$4,HYPERLINK("#QUAL_RENTROLL!TARGET_TOP","View/Edit"),"")</f>
        <v/>
      </c>
      <c r="AC199" s="136" t="str">
        <f>IF(AND(TBL_CIPDRFRESI_LOANPOOL[[#This Row],[QUAL_METHOD]]='$DB.LOOKUP'!$AD$5,TBL_CIPDRFRESI_LOANPOOL[[#This Row],[LOAN_ID]]&lt;&gt;""),COUNTIF(TBL_QUAL_INCOMELISTING_UNITS[INCOMELISTING_LOAN_ID_PROP_ADDR],TBL_CIPDRFRESI_LOANPOOL[[#This Row],[LOAN_ID_PROP_ADDR]]),"")</f>
        <v/>
      </c>
      <c r="AD19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9" s="111" t="str">
        <f>IF(AND(TBL_CIPDRFRESI_LOANPOOL[[#This Row],[QUAL_MIE_UNITS_TOTL]]&gt;0,TBL_CIPDRFRESI_LOANPOOL[[#This Row],[QUAL_MIE_UNITS_TOTL]]&lt;&gt;""),TBL_CIPDRFRESI_LOANPOOL[[#This Row],[QUAL_MIE_UNITS_QUALIFIED]]/TBL_CIPDRFRESI_LOANPOOL[[#This Row],[QUAL_MIE_UNITS_TOTL]],"")</f>
        <v/>
      </c>
      <c r="AF199" s="138" t="str">
        <f>IF(TBL_CIPDRFRESI_LOANPOOL[[#This Row],[QUAL_METHOD]]='$DB.LOOKUP'!$AD$5,HYPERLINK("#QUAL_INCOMELISTING!TARGET_TOP","View/Edit"),"")</f>
        <v/>
      </c>
      <c r="AG199" s="122"/>
      <c r="AH199" s="103"/>
      <c r="AI19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9" s="70" t="str">
        <f>IF(TBL_CIPDRFRESI_LOANPOOL[[#This Row],[LOAN_ID]] = "","",TBL_CIPDRFRESI_LOANPOOL[[#This Row],[LOAN_ID]]&amp;" ("&amp;IF(TBL_CIPDRFRESI_LOANPOOL[[#This Row],[PROP_ADDR_STREET]]="","Address Not Defined",TBL_CIPDRFRESI_LOANPOOL[[#This Row],[PROP_ADDR_STREET]])&amp;")")</f>
        <v/>
      </c>
      <c r="AL19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9" s="27" t="b">
        <f ca="1">IFERROR((IF(APP_CIP_DRFRESI_CERT_DATE&lt;&gt;"",APP_CIP_DRFRESI_CERT_DATE,TODAY())-TBL_CIPDRFRESI_LOANPOOL[[#This Row],[SETTLEMENT_DATE]])&lt;91,TRUE)</f>
        <v>1</v>
      </c>
      <c r="AN199" s="27" t="b">
        <f>COUNTIFS(TBL_CIPDRFRESI_LOANPOOL[LOAN_ID],TBL_CIPDRFRESI_LOANPOOL[[#This Row],[LOAN_ID]],TBL_CIPDRFRESI_LOANPOOL[QUAL_OO_INCOME_MFI_PCT],"&gt;1.15")=0</f>
        <v>1</v>
      </c>
      <c r="AO19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9" s="27" t="b">
        <f>COUNTIFS(TBL_CIPDRFRESI_LOANPOOL[LOAN_ID],TBL_CIPDRFRESI_LOANPOOL[[#This Row],[LOAN_ID]],TBL_CIPDRFRESI_LOANPOOL[QUAL_NIE_FFEIC_MFI_PCT],"&gt;1.15")=0</f>
        <v>1</v>
      </c>
      <c r="AR199" s="29">
        <f>IF(TBL_CIPDRFRESI_LOANPOOL[[#This Row],[MULTIPROP_REC_COUNT]]&lt;&gt;"",TBL_CIPDRFRESI_LOANPOOL[[#This Row],[LOAN_AMOUNT]]/TBL_CIPDRFRESI_LOANPOOL[[#This Row],[MULTIPROP_REC_COUNT]],TBL_CIPDRFRESI_LOANPOOL[[#This Row],[LOAN_AMOUNT]])</f>
        <v>0</v>
      </c>
      <c r="AS199" s="29" t="b">
        <f>TBL_CIPDRFRESI_LOANPOOL[[#This Row],[MULTIPROP_REC_COUNT]]&gt;1</f>
        <v>0</v>
      </c>
      <c r="AT199" s="36">
        <f>IF(TBL_CIPDRFRESI_LOANPOOL[[#This Row],[LOAN_ID]]&lt;&gt;"",COUNTIF(TBL_CIPDRFRESI_LOANPOOL[LOAN_ID],TBL_CIPDRFRESI_LOANPOOL[[#This Row],[LOAN_ID]]),1)</f>
        <v>1</v>
      </c>
      <c r="AU199" s="36">
        <f>IFERROR(MATCH(TBL_CIPDRFRESI_LOANPOOL[[#This Row],[QUAL_METHOD]],RANGE_LOOKUP_QUALMETHODS_CIP_RESIDRF,0),-1)</f>
        <v>-1</v>
      </c>
      <c r="AV19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0" spans="2:53" ht="26.25" customHeight="1" x14ac:dyDescent="0.25">
      <c r="B200" s="25" t="str">
        <f>IF(TBL_CIPDRFRESI_LOANPOOL[[#This Row],[RECORD_STARTED]],IF(TBL_CIPDRFRESI_LOANPOOL[[#This Row],[ERROR_COUNT]]&gt;0,-1,IF(TBL_CIPDRFRESI_LOANPOOL[[#This Row],[REQ_FIELDS_POPULATED]],1,0)),"")</f>
        <v/>
      </c>
      <c r="C200" s="36">
        <f>ROW()-ROW(TBL_CIPDRFRESI_LOANPOOL[[#Headers],[ROW_ID]])</f>
        <v>184</v>
      </c>
      <c r="D200" s="55"/>
      <c r="E200" s="56"/>
      <c r="F200" s="57"/>
      <c r="G200" s="58"/>
      <c r="H200" s="120"/>
      <c r="I200" s="116"/>
      <c r="J200" s="55"/>
      <c r="K200" s="61"/>
      <c r="L200" s="62"/>
      <c r="M200" s="124"/>
      <c r="N200" s="122"/>
      <c r="O200" s="127" t="str">
        <f>IF(TBL_CIPDRFRESI_LOANPOOL[[#This Row],[HUD_MFI]]&lt;&gt;"",TBL_CIPDRFRESI_LOANPOOL[[#This Row],[HUD_MFI]]*1.15,"")</f>
        <v/>
      </c>
      <c r="P200" s="126"/>
      <c r="Q200" s="105"/>
      <c r="R200" s="107"/>
      <c r="S200" s="108" t="str">
        <f>IF(TBL_CIPDRFRESI_LOANPOOL[[#This Row],[MBS_FLAG]]="Yes",SUMIF(TBL_CIPDRFRESI_LOANPOOL[MBS_POOL_ID],TBL_CIPDRFRESI_LOANPOOL[[#This Row],[MBS_POOL_ID]],TBL_CIPDRFRESI_LOANPOOL[LOAN_AMOUNT_ADDR_PORTION]),"")</f>
        <v/>
      </c>
      <c r="T20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0" s="131"/>
      <c r="V200" s="122"/>
      <c r="W200" s="135" t="str">
        <f>IF(AND(TBL_CIPDRFRESI_LOANPOOL[[#This Row],[QUAL_METHOD]]='$DB.LOOKUP'!$AD$3,TBL_CIPDRFRESI_LOANPOOL[[#This Row],[QUAL_OO_ANNUAL_INCOME]]&lt;&gt;"",TBL_CIPDRFRESI_LOANPOOL[[#This Row],[HUD_MFI]]&lt;&gt;""),TBL_CIPDRFRESI_LOANPOOL[[#This Row],[QUAL_OO_ANNUAL_INCOME]]/TBL_CIPDRFRESI_LOANPOOL[[#This Row],[HUD_MFI]],"")</f>
        <v/>
      </c>
      <c r="X200" s="133" t="str">
        <f>IF(AND(TBL_CIPDRFRESI_LOANPOOL[[#This Row],[QUAL_METHOD]]='$DB.LOOKUP'!$AD$4,TBL_CIPDRFRESI_LOANPOOL[[#This Row],[HUD_MFI_115]]&lt;&gt;""),TBL_CIPDRFRESI_LOANPOOL[[#This Row],[HUD_MFI_115]] / 12 * 0.3,"")</f>
        <v/>
      </c>
      <c r="Y200" s="112" t="str">
        <f>IF(AND(TBL_CIPDRFRESI_LOANPOOL[[#This Row],[QUAL_METHOD]]='$DB.LOOKUP'!$AD$4,TBL_CIPDRFRESI_LOANPOOL[[#This Row],[LOAN_ID]]&lt;&gt;""),COUNTIF(TBL_QUAL_RENTROLL_UNITS[RENTROLL_LOAN_ID_PROP_ADDR],TBL_CIPDRFRESI_LOANPOOL[[#This Row],[LOAN_ID_PROP_ADDR]]),"")</f>
        <v/>
      </c>
      <c r="Z200" s="113" t="str">
        <f>IF(AND(TBL_CIPDRFRESI_LOANPOOL[[#This Row],[LOAN_ID]]&lt;&gt;"",TBL_CIPDRFRESI_LOANPOOL[[#This Row],[QUAL_METHOD]]='$DB.LOOKUP'!$AD$4),COUNTIFS(TBL_QUAL_RENTROLL_UNITS[RENTROLL_LOAN_ID_PROP_ADDR],TBL_CIPDRFRESI_LOANPOOL[[#This Row],[LOAN_ID_PROP_ADDR]],TBL_QUAL_RENTROLL_UNITS[RENTROLL_QUALUNIT_FLAG],"Yes"),"")</f>
        <v/>
      </c>
      <c r="AA200" s="111" t="str">
        <f>IF(AND(TBL_CIPDRFRESI_LOANPOOL[[#This Row],[QUAL_MRA_UNITS_TOTL]]&gt;0,TBL_CIPDRFRESI_LOANPOOL[[#This Row],[QUAL_MRA_UNITS_TOTL]]&lt;&gt;""),TBL_CIPDRFRESI_LOANPOOL[[#This Row],[QUAL_MRA_UNITS_QUALIFIED]]/TBL_CIPDRFRESI_LOANPOOL[[#This Row],[QUAL_MRA_UNITS_TOTL]],"")</f>
        <v/>
      </c>
      <c r="AB200" s="137" t="str">
        <f>IF(TBL_CIPDRFRESI_LOANPOOL[[#This Row],[QUAL_METHOD]]='$DB.LOOKUP'!$AD$4,HYPERLINK("#QUAL_RENTROLL!TARGET_TOP","View/Edit"),"")</f>
        <v/>
      </c>
      <c r="AC200" s="136" t="str">
        <f>IF(AND(TBL_CIPDRFRESI_LOANPOOL[[#This Row],[QUAL_METHOD]]='$DB.LOOKUP'!$AD$5,TBL_CIPDRFRESI_LOANPOOL[[#This Row],[LOAN_ID]]&lt;&gt;""),COUNTIF(TBL_QUAL_INCOMELISTING_UNITS[INCOMELISTING_LOAN_ID_PROP_ADDR],TBL_CIPDRFRESI_LOANPOOL[[#This Row],[LOAN_ID_PROP_ADDR]]),"")</f>
        <v/>
      </c>
      <c r="AD20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0" s="111" t="str">
        <f>IF(AND(TBL_CIPDRFRESI_LOANPOOL[[#This Row],[QUAL_MIE_UNITS_TOTL]]&gt;0,TBL_CIPDRFRESI_LOANPOOL[[#This Row],[QUAL_MIE_UNITS_TOTL]]&lt;&gt;""),TBL_CIPDRFRESI_LOANPOOL[[#This Row],[QUAL_MIE_UNITS_QUALIFIED]]/TBL_CIPDRFRESI_LOANPOOL[[#This Row],[QUAL_MIE_UNITS_TOTL]],"")</f>
        <v/>
      </c>
      <c r="AF200" s="138" t="str">
        <f>IF(TBL_CIPDRFRESI_LOANPOOL[[#This Row],[QUAL_METHOD]]='$DB.LOOKUP'!$AD$5,HYPERLINK("#QUAL_INCOMELISTING!TARGET_TOP","View/Edit"),"")</f>
        <v/>
      </c>
      <c r="AG200" s="122"/>
      <c r="AH200" s="103"/>
      <c r="AI20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0" s="70" t="str">
        <f>IF(TBL_CIPDRFRESI_LOANPOOL[[#This Row],[LOAN_ID]] = "","",TBL_CIPDRFRESI_LOANPOOL[[#This Row],[LOAN_ID]]&amp;" ("&amp;IF(TBL_CIPDRFRESI_LOANPOOL[[#This Row],[PROP_ADDR_STREET]]="","Address Not Defined",TBL_CIPDRFRESI_LOANPOOL[[#This Row],[PROP_ADDR_STREET]])&amp;")")</f>
        <v/>
      </c>
      <c r="AL20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0" s="27" t="b">
        <f ca="1">IFERROR((IF(APP_CIP_DRFRESI_CERT_DATE&lt;&gt;"",APP_CIP_DRFRESI_CERT_DATE,TODAY())-TBL_CIPDRFRESI_LOANPOOL[[#This Row],[SETTLEMENT_DATE]])&lt;91,TRUE)</f>
        <v>1</v>
      </c>
      <c r="AN200" s="27" t="b">
        <f>COUNTIFS(TBL_CIPDRFRESI_LOANPOOL[LOAN_ID],TBL_CIPDRFRESI_LOANPOOL[[#This Row],[LOAN_ID]],TBL_CIPDRFRESI_LOANPOOL[QUAL_OO_INCOME_MFI_PCT],"&gt;1.15")=0</f>
        <v>1</v>
      </c>
      <c r="AO20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0" s="27" t="b">
        <f>COUNTIFS(TBL_CIPDRFRESI_LOANPOOL[LOAN_ID],TBL_CIPDRFRESI_LOANPOOL[[#This Row],[LOAN_ID]],TBL_CIPDRFRESI_LOANPOOL[QUAL_NIE_FFEIC_MFI_PCT],"&gt;1.15")=0</f>
        <v>1</v>
      </c>
      <c r="AR200" s="29">
        <f>IF(TBL_CIPDRFRESI_LOANPOOL[[#This Row],[MULTIPROP_REC_COUNT]]&lt;&gt;"",TBL_CIPDRFRESI_LOANPOOL[[#This Row],[LOAN_AMOUNT]]/TBL_CIPDRFRESI_LOANPOOL[[#This Row],[MULTIPROP_REC_COUNT]],TBL_CIPDRFRESI_LOANPOOL[[#This Row],[LOAN_AMOUNT]])</f>
        <v>0</v>
      </c>
      <c r="AS200" s="29" t="b">
        <f>TBL_CIPDRFRESI_LOANPOOL[[#This Row],[MULTIPROP_REC_COUNT]]&gt;1</f>
        <v>0</v>
      </c>
      <c r="AT200" s="36">
        <f>IF(TBL_CIPDRFRESI_LOANPOOL[[#This Row],[LOAN_ID]]&lt;&gt;"",COUNTIF(TBL_CIPDRFRESI_LOANPOOL[LOAN_ID],TBL_CIPDRFRESI_LOANPOOL[[#This Row],[LOAN_ID]]),1)</f>
        <v>1</v>
      </c>
      <c r="AU200" s="36">
        <f>IFERROR(MATCH(TBL_CIPDRFRESI_LOANPOOL[[#This Row],[QUAL_METHOD]],RANGE_LOOKUP_QUALMETHODS_CIP_RESIDRF,0),-1)</f>
        <v>-1</v>
      </c>
      <c r="AV20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1" spans="2:53" ht="26.25" customHeight="1" x14ac:dyDescent="0.25">
      <c r="B201" s="25" t="str">
        <f>IF(TBL_CIPDRFRESI_LOANPOOL[[#This Row],[RECORD_STARTED]],IF(TBL_CIPDRFRESI_LOANPOOL[[#This Row],[ERROR_COUNT]]&gt;0,-1,IF(TBL_CIPDRFRESI_LOANPOOL[[#This Row],[REQ_FIELDS_POPULATED]],1,0)),"")</f>
        <v/>
      </c>
      <c r="C201" s="36">
        <f>ROW()-ROW(TBL_CIPDRFRESI_LOANPOOL[[#Headers],[ROW_ID]])</f>
        <v>185</v>
      </c>
      <c r="D201" s="55"/>
      <c r="E201" s="56"/>
      <c r="F201" s="57"/>
      <c r="G201" s="58"/>
      <c r="H201" s="120"/>
      <c r="I201" s="116"/>
      <c r="J201" s="55"/>
      <c r="K201" s="61"/>
      <c r="L201" s="62"/>
      <c r="M201" s="124"/>
      <c r="N201" s="122"/>
      <c r="O201" s="127" t="str">
        <f>IF(TBL_CIPDRFRESI_LOANPOOL[[#This Row],[HUD_MFI]]&lt;&gt;"",TBL_CIPDRFRESI_LOANPOOL[[#This Row],[HUD_MFI]]*1.15,"")</f>
        <v/>
      </c>
      <c r="P201" s="126"/>
      <c r="Q201" s="105"/>
      <c r="R201" s="107"/>
      <c r="S201" s="108" t="str">
        <f>IF(TBL_CIPDRFRESI_LOANPOOL[[#This Row],[MBS_FLAG]]="Yes",SUMIF(TBL_CIPDRFRESI_LOANPOOL[MBS_POOL_ID],TBL_CIPDRFRESI_LOANPOOL[[#This Row],[MBS_POOL_ID]],TBL_CIPDRFRESI_LOANPOOL[LOAN_AMOUNT_ADDR_PORTION]),"")</f>
        <v/>
      </c>
      <c r="T20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1" s="131"/>
      <c r="V201" s="122"/>
      <c r="W201" s="135" t="str">
        <f>IF(AND(TBL_CIPDRFRESI_LOANPOOL[[#This Row],[QUAL_METHOD]]='$DB.LOOKUP'!$AD$3,TBL_CIPDRFRESI_LOANPOOL[[#This Row],[QUAL_OO_ANNUAL_INCOME]]&lt;&gt;"",TBL_CIPDRFRESI_LOANPOOL[[#This Row],[HUD_MFI]]&lt;&gt;""),TBL_CIPDRFRESI_LOANPOOL[[#This Row],[QUAL_OO_ANNUAL_INCOME]]/TBL_CIPDRFRESI_LOANPOOL[[#This Row],[HUD_MFI]],"")</f>
        <v/>
      </c>
      <c r="X201" s="133" t="str">
        <f>IF(AND(TBL_CIPDRFRESI_LOANPOOL[[#This Row],[QUAL_METHOD]]='$DB.LOOKUP'!$AD$4,TBL_CIPDRFRESI_LOANPOOL[[#This Row],[HUD_MFI_115]]&lt;&gt;""),TBL_CIPDRFRESI_LOANPOOL[[#This Row],[HUD_MFI_115]] / 12 * 0.3,"")</f>
        <v/>
      </c>
      <c r="Y201" s="112" t="str">
        <f>IF(AND(TBL_CIPDRFRESI_LOANPOOL[[#This Row],[QUAL_METHOD]]='$DB.LOOKUP'!$AD$4,TBL_CIPDRFRESI_LOANPOOL[[#This Row],[LOAN_ID]]&lt;&gt;""),COUNTIF(TBL_QUAL_RENTROLL_UNITS[RENTROLL_LOAN_ID_PROP_ADDR],TBL_CIPDRFRESI_LOANPOOL[[#This Row],[LOAN_ID_PROP_ADDR]]),"")</f>
        <v/>
      </c>
      <c r="Z201" s="113" t="str">
        <f>IF(AND(TBL_CIPDRFRESI_LOANPOOL[[#This Row],[LOAN_ID]]&lt;&gt;"",TBL_CIPDRFRESI_LOANPOOL[[#This Row],[QUAL_METHOD]]='$DB.LOOKUP'!$AD$4),COUNTIFS(TBL_QUAL_RENTROLL_UNITS[RENTROLL_LOAN_ID_PROP_ADDR],TBL_CIPDRFRESI_LOANPOOL[[#This Row],[LOAN_ID_PROP_ADDR]],TBL_QUAL_RENTROLL_UNITS[RENTROLL_QUALUNIT_FLAG],"Yes"),"")</f>
        <v/>
      </c>
      <c r="AA201" s="111" t="str">
        <f>IF(AND(TBL_CIPDRFRESI_LOANPOOL[[#This Row],[QUAL_MRA_UNITS_TOTL]]&gt;0,TBL_CIPDRFRESI_LOANPOOL[[#This Row],[QUAL_MRA_UNITS_TOTL]]&lt;&gt;""),TBL_CIPDRFRESI_LOANPOOL[[#This Row],[QUAL_MRA_UNITS_QUALIFIED]]/TBL_CIPDRFRESI_LOANPOOL[[#This Row],[QUAL_MRA_UNITS_TOTL]],"")</f>
        <v/>
      </c>
      <c r="AB201" s="137" t="str">
        <f>IF(TBL_CIPDRFRESI_LOANPOOL[[#This Row],[QUAL_METHOD]]='$DB.LOOKUP'!$AD$4,HYPERLINK("#QUAL_RENTROLL!TARGET_TOP","View/Edit"),"")</f>
        <v/>
      </c>
      <c r="AC201" s="136" t="str">
        <f>IF(AND(TBL_CIPDRFRESI_LOANPOOL[[#This Row],[QUAL_METHOD]]='$DB.LOOKUP'!$AD$5,TBL_CIPDRFRESI_LOANPOOL[[#This Row],[LOAN_ID]]&lt;&gt;""),COUNTIF(TBL_QUAL_INCOMELISTING_UNITS[INCOMELISTING_LOAN_ID_PROP_ADDR],TBL_CIPDRFRESI_LOANPOOL[[#This Row],[LOAN_ID_PROP_ADDR]]),"")</f>
        <v/>
      </c>
      <c r="AD20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1" s="111" t="str">
        <f>IF(AND(TBL_CIPDRFRESI_LOANPOOL[[#This Row],[QUAL_MIE_UNITS_TOTL]]&gt;0,TBL_CIPDRFRESI_LOANPOOL[[#This Row],[QUAL_MIE_UNITS_TOTL]]&lt;&gt;""),TBL_CIPDRFRESI_LOANPOOL[[#This Row],[QUAL_MIE_UNITS_QUALIFIED]]/TBL_CIPDRFRESI_LOANPOOL[[#This Row],[QUAL_MIE_UNITS_TOTL]],"")</f>
        <v/>
      </c>
      <c r="AF201" s="138" t="str">
        <f>IF(TBL_CIPDRFRESI_LOANPOOL[[#This Row],[QUAL_METHOD]]='$DB.LOOKUP'!$AD$5,HYPERLINK("#QUAL_INCOMELISTING!TARGET_TOP","View/Edit"),"")</f>
        <v/>
      </c>
      <c r="AG201" s="122"/>
      <c r="AH201" s="103"/>
      <c r="AI20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1" s="70" t="str">
        <f>IF(TBL_CIPDRFRESI_LOANPOOL[[#This Row],[LOAN_ID]] = "","",TBL_CIPDRFRESI_LOANPOOL[[#This Row],[LOAN_ID]]&amp;" ("&amp;IF(TBL_CIPDRFRESI_LOANPOOL[[#This Row],[PROP_ADDR_STREET]]="","Address Not Defined",TBL_CIPDRFRESI_LOANPOOL[[#This Row],[PROP_ADDR_STREET]])&amp;")")</f>
        <v/>
      </c>
      <c r="AL20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1" s="27" t="b">
        <f ca="1">IFERROR((IF(APP_CIP_DRFRESI_CERT_DATE&lt;&gt;"",APP_CIP_DRFRESI_CERT_DATE,TODAY())-TBL_CIPDRFRESI_LOANPOOL[[#This Row],[SETTLEMENT_DATE]])&lt;91,TRUE)</f>
        <v>1</v>
      </c>
      <c r="AN201" s="27" t="b">
        <f>COUNTIFS(TBL_CIPDRFRESI_LOANPOOL[LOAN_ID],TBL_CIPDRFRESI_LOANPOOL[[#This Row],[LOAN_ID]],TBL_CIPDRFRESI_LOANPOOL[QUAL_OO_INCOME_MFI_PCT],"&gt;1.15")=0</f>
        <v>1</v>
      </c>
      <c r="AO20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1" s="27" t="b">
        <f>COUNTIFS(TBL_CIPDRFRESI_LOANPOOL[LOAN_ID],TBL_CIPDRFRESI_LOANPOOL[[#This Row],[LOAN_ID]],TBL_CIPDRFRESI_LOANPOOL[QUAL_NIE_FFEIC_MFI_PCT],"&gt;1.15")=0</f>
        <v>1</v>
      </c>
      <c r="AR201" s="29">
        <f>IF(TBL_CIPDRFRESI_LOANPOOL[[#This Row],[MULTIPROP_REC_COUNT]]&lt;&gt;"",TBL_CIPDRFRESI_LOANPOOL[[#This Row],[LOAN_AMOUNT]]/TBL_CIPDRFRESI_LOANPOOL[[#This Row],[MULTIPROP_REC_COUNT]],TBL_CIPDRFRESI_LOANPOOL[[#This Row],[LOAN_AMOUNT]])</f>
        <v>0</v>
      </c>
      <c r="AS201" s="29" t="b">
        <f>TBL_CIPDRFRESI_LOANPOOL[[#This Row],[MULTIPROP_REC_COUNT]]&gt;1</f>
        <v>0</v>
      </c>
      <c r="AT201" s="36">
        <f>IF(TBL_CIPDRFRESI_LOANPOOL[[#This Row],[LOAN_ID]]&lt;&gt;"",COUNTIF(TBL_CIPDRFRESI_LOANPOOL[LOAN_ID],TBL_CIPDRFRESI_LOANPOOL[[#This Row],[LOAN_ID]]),1)</f>
        <v>1</v>
      </c>
      <c r="AU201" s="36">
        <f>IFERROR(MATCH(TBL_CIPDRFRESI_LOANPOOL[[#This Row],[QUAL_METHOD]],RANGE_LOOKUP_QUALMETHODS_CIP_RESIDRF,0),-1)</f>
        <v>-1</v>
      </c>
      <c r="AV20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2" spans="2:53" ht="26.25" customHeight="1" x14ac:dyDescent="0.25">
      <c r="B202" s="25" t="str">
        <f>IF(TBL_CIPDRFRESI_LOANPOOL[[#This Row],[RECORD_STARTED]],IF(TBL_CIPDRFRESI_LOANPOOL[[#This Row],[ERROR_COUNT]]&gt;0,-1,IF(TBL_CIPDRFRESI_LOANPOOL[[#This Row],[REQ_FIELDS_POPULATED]],1,0)),"")</f>
        <v/>
      </c>
      <c r="C202" s="36">
        <f>ROW()-ROW(TBL_CIPDRFRESI_LOANPOOL[[#Headers],[ROW_ID]])</f>
        <v>186</v>
      </c>
      <c r="D202" s="55"/>
      <c r="E202" s="56"/>
      <c r="F202" s="57"/>
      <c r="G202" s="58"/>
      <c r="H202" s="120"/>
      <c r="I202" s="116"/>
      <c r="J202" s="55"/>
      <c r="K202" s="61"/>
      <c r="L202" s="62"/>
      <c r="M202" s="124"/>
      <c r="N202" s="122"/>
      <c r="O202" s="127" t="str">
        <f>IF(TBL_CIPDRFRESI_LOANPOOL[[#This Row],[HUD_MFI]]&lt;&gt;"",TBL_CIPDRFRESI_LOANPOOL[[#This Row],[HUD_MFI]]*1.15,"")</f>
        <v/>
      </c>
      <c r="P202" s="126"/>
      <c r="Q202" s="105"/>
      <c r="R202" s="107"/>
      <c r="S202" s="108" t="str">
        <f>IF(TBL_CIPDRFRESI_LOANPOOL[[#This Row],[MBS_FLAG]]="Yes",SUMIF(TBL_CIPDRFRESI_LOANPOOL[MBS_POOL_ID],TBL_CIPDRFRESI_LOANPOOL[[#This Row],[MBS_POOL_ID]],TBL_CIPDRFRESI_LOANPOOL[LOAN_AMOUNT_ADDR_PORTION]),"")</f>
        <v/>
      </c>
      <c r="T20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2" s="131"/>
      <c r="V202" s="122"/>
      <c r="W202" s="135" t="str">
        <f>IF(AND(TBL_CIPDRFRESI_LOANPOOL[[#This Row],[QUAL_METHOD]]='$DB.LOOKUP'!$AD$3,TBL_CIPDRFRESI_LOANPOOL[[#This Row],[QUAL_OO_ANNUAL_INCOME]]&lt;&gt;"",TBL_CIPDRFRESI_LOANPOOL[[#This Row],[HUD_MFI]]&lt;&gt;""),TBL_CIPDRFRESI_LOANPOOL[[#This Row],[QUAL_OO_ANNUAL_INCOME]]/TBL_CIPDRFRESI_LOANPOOL[[#This Row],[HUD_MFI]],"")</f>
        <v/>
      </c>
      <c r="X202" s="133" t="str">
        <f>IF(AND(TBL_CIPDRFRESI_LOANPOOL[[#This Row],[QUAL_METHOD]]='$DB.LOOKUP'!$AD$4,TBL_CIPDRFRESI_LOANPOOL[[#This Row],[HUD_MFI_115]]&lt;&gt;""),TBL_CIPDRFRESI_LOANPOOL[[#This Row],[HUD_MFI_115]] / 12 * 0.3,"")</f>
        <v/>
      </c>
      <c r="Y202" s="112" t="str">
        <f>IF(AND(TBL_CIPDRFRESI_LOANPOOL[[#This Row],[QUAL_METHOD]]='$DB.LOOKUP'!$AD$4,TBL_CIPDRFRESI_LOANPOOL[[#This Row],[LOAN_ID]]&lt;&gt;""),COUNTIF(TBL_QUAL_RENTROLL_UNITS[RENTROLL_LOAN_ID_PROP_ADDR],TBL_CIPDRFRESI_LOANPOOL[[#This Row],[LOAN_ID_PROP_ADDR]]),"")</f>
        <v/>
      </c>
      <c r="Z202" s="113" t="str">
        <f>IF(AND(TBL_CIPDRFRESI_LOANPOOL[[#This Row],[LOAN_ID]]&lt;&gt;"",TBL_CIPDRFRESI_LOANPOOL[[#This Row],[QUAL_METHOD]]='$DB.LOOKUP'!$AD$4),COUNTIFS(TBL_QUAL_RENTROLL_UNITS[RENTROLL_LOAN_ID_PROP_ADDR],TBL_CIPDRFRESI_LOANPOOL[[#This Row],[LOAN_ID_PROP_ADDR]],TBL_QUAL_RENTROLL_UNITS[RENTROLL_QUALUNIT_FLAG],"Yes"),"")</f>
        <v/>
      </c>
      <c r="AA202" s="111" t="str">
        <f>IF(AND(TBL_CIPDRFRESI_LOANPOOL[[#This Row],[QUAL_MRA_UNITS_TOTL]]&gt;0,TBL_CIPDRFRESI_LOANPOOL[[#This Row],[QUAL_MRA_UNITS_TOTL]]&lt;&gt;""),TBL_CIPDRFRESI_LOANPOOL[[#This Row],[QUAL_MRA_UNITS_QUALIFIED]]/TBL_CIPDRFRESI_LOANPOOL[[#This Row],[QUAL_MRA_UNITS_TOTL]],"")</f>
        <v/>
      </c>
      <c r="AB202" s="137" t="str">
        <f>IF(TBL_CIPDRFRESI_LOANPOOL[[#This Row],[QUAL_METHOD]]='$DB.LOOKUP'!$AD$4,HYPERLINK("#QUAL_RENTROLL!TARGET_TOP","View/Edit"),"")</f>
        <v/>
      </c>
      <c r="AC202" s="136" t="str">
        <f>IF(AND(TBL_CIPDRFRESI_LOANPOOL[[#This Row],[QUAL_METHOD]]='$DB.LOOKUP'!$AD$5,TBL_CIPDRFRESI_LOANPOOL[[#This Row],[LOAN_ID]]&lt;&gt;""),COUNTIF(TBL_QUAL_INCOMELISTING_UNITS[INCOMELISTING_LOAN_ID_PROP_ADDR],TBL_CIPDRFRESI_LOANPOOL[[#This Row],[LOAN_ID_PROP_ADDR]]),"")</f>
        <v/>
      </c>
      <c r="AD20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2" s="111" t="str">
        <f>IF(AND(TBL_CIPDRFRESI_LOANPOOL[[#This Row],[QUAL_MIE_UNITS_TOTL]]&gt;0,TBL_CIPDRFRESI_LOANPOOL[[#This Row],[QUAL_MIE_UNITS_TOTL]]&lt;&gt;""),TBL_CIPDRFRESI_LOANPOOL[[#This Row],[QUAL_MIE_UNITS_QUALIFIED]]/TBL_CIPDRFRESI_LOANPOOL[[#This Row],[QUAL_MIE_UNITS_TOTL]],"")</f>
        <v/>
      </c>
      <c r="AF202" s="138" t="str">
        <f>IF(TBL_CIPDRFRESI_LOANPOOL[[#This Row],[QUAL_METHOD]]='$DB.LOOKUP'!$AD$5,HYPERLINK("#QUAL_INCOMELISTING!TARGET_TOP","View/Edit"),"")</f>
        <v/>
      </c>
      <c r="AG202" s="122"/>
      <c r="AH202" s="103"/>
      <c r="AI20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2" s="70" t="str">
        <f>IF(TBL_CIPDRFRESI_LOANPOOL[[#This Row],[LOAN_ID]] = "","",TBL_CIPDRFRESI_LOANPOOL[[#This Row],[LOAN_ID]]&amp;" ("&amp;IF(TBL_CIPDRFRESI_LOANPOOL[[#This Row],[PROP_ADDR_STREET]]="","Address Not Defined",TBL_CIPDRFRESI_LOANPOOL[[#This Row],[PROP_ADDR_STREET]])&amp;")")</f>
        <v/>
      </c>
      <c r="AL20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2" s="27" t="b">
        <f ca="1">IFERROR((IF(APP_CIP_DRFRESI_CERT_DATE&lt;&gt;"",APP_CIP_DRFRESI_CERT_DATE,TODAY())-TBL_CIPDRFRESI_LOANPOOL[[#This Row],[SETTLEMENT_DATE]])&lt;91,TRUE)</f>
        <v>1</v>
      </c>
      <c r="AN202" s="27" t="b">
        <f>COUNTIFS(TBL_CIPDRFRESI_LOANPOOL[LOAN_ID],TBL_CIPDRFRESI_LOANPOOL[[#This Row],[LOAN_ID]],TBL_CIPDRFRESI_LOANPOOL[QUAL_OO_INCOME_MFI_PCT],"&gt;1.15")=0</f>
        <v>1</v>
      </c>
      <c r="AO20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2" s="27" t="b">
        <f>COUNTIFS(TBL_CIPDRFRESI_LOANPOOL[LOAN_ID],TBL_CIPDRFRESI_LOANPOOL[[#This Row],[LOAN_ID]],TBL_CIPDRFRESI_LOANPOOL[QUAL_NIE_FFEIC_MFI_PCT],"&gt;1.15")=0</f>
        <v>1</v>
      </c>
      <c r="AR202" s="29">
        <f>IF(TBL_CIPDRFRESI_LOANPOOL[[#This Row],[MULTIPROP_REC_COUNT]]&lt;&gt;"",TBL_CIPDRFRESI_LOANPOOL[[#This Row],[LOAN_AMOUNT]]/TBL_CIPDRFRESI_LOANPOOL[[#This Row],[MULTIPROP_REC_COUNT]],TBL_CIPDRFRESI_LOANPOOL[[#This Row],[LOAN_AMOUNT]])</f>
        <v>0</v>
      </c>
      <c r="AS202" s="29" t="b">
        <f>TBL_CIPDRFRESI_LOANPOOL[[#This Row],[MULTIPROP_REC_COUNT]]&gt;1</f>
        <v>0</v>
      </c>
      <c r="AT202" s="36">
        <f>IF(TBL_CIPDRFRESI_LOANPOOL[[#This Row],[LOAN_ID]]&lt;&gt;"",COUNTIF(TBL_CIPDRFRESI_LOANPOOL[LOAN_ID],TBL_CIPDRFRESI_LOANPOOL[[#This Row],[LOAN_ID]]),1)</f>
        <v>1</v>
      </c>
      <c r="AU202" s="36">
        <f>IFERROR(MATCH(TBL_CIPDRFRESI_LOANPOOL[[#This Row],[QUAL_METHOD]],RANGE_LOOKUP_QUALMETHODS_CIP_RESIDRF,0),-1)</f>
        <v>-1</v>
      </c>
      <c r="AV20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3" spans="2:53" ht="26.25" customHeight="1" x14ac:dyDescent="0.25">
      <c r="B203" s="25" t="str">
        <f>IF(TBL_CIPDRFRESI_LOANPOOL[[#This Row],[RECORD_STARTED]],IF(TBL_CIPDRFRESI_LOANPOOL[[#This Row],[ERROR_COUNT]]&gt;0,-1,IF(TBL_CIPDRFRESI_LOANPOOL[[#This Row],[REQ_FIELDS_POPULATED]],1,0)),"")</f>
        <v/>
      </c>
      <c r="C203" s="36">
        <f>ROW()-ROW(TBL_CIPDRFRESI_LOANPOOL[[#Headers],[ROW_ID]])</f>
        <v>187</v>
      </c>
      <c r="D203" s="55"/>
      <c r="E203" s="56"/>
      <c r="F203" s="57"/>
      <c r="G203" s="58"/>
      <c r="H203" s="120"/>
      <c r="I203" s="116"/>
      <c r="J203" s="55"/>
      <c r="K203" s="61"/>
      <c r="L203" s="62"/>
      <c r="M203" s="124"/>
      <c r="N203" s="122"/>
      <c r="O203" s="127" t="str">
        <f>IF(TBL_CIPDRFRESI_LOANPOOL[[#This Row],[HUD_MFI]]&lt;&gt;"",TBL_CIPDRFRESI_LOANPOOL[[#This Row],[HUD_MFI]]*1.15,"")</f>
        <v/>
      </c>
      <c r="P203" s="126"/>
      <c r="Q203" s="105"/>
      <c r="R203" s="107"/>
      <c r="S203" s="108" t="str">
        <f>IF(TBL_CIPDRFRESI_LOANPOOL[[#This Row],[MBS_FLAG]]="Yes",SUMIF(TBL_CIPDRFRESI_LOANPOOL[MBS_POOL_ID],TBL_CIPDRFRESI_LOANPOOL[[#This Row],[MBS_POOL_ID]],TBL_CIPDRFRESI_LOANPOOL[LOAN_AMOUNT_ADDR_PORTION]),"")</f>
        <v/>
      </c>
      <c r="T20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3" s="131"/>
      <c r="V203" s="122"/>
      <c r="W203" s="135" t="str">
        <f>IF(AND(TBL_CIPDRFRESI_LOANPOOL[[#This Row],[QUAL_METHOD]]='$DB.LOOKUP'!$AD$3,TBL_CIPDRFRESI_LOANPOOL[[#This Row],[QUAL_OO_ANNUAL_INCOME]]&lt;&gt;"",TBL_CIPDRFRESI_LOANPOOL[[#This Row],[HUD_MFI]]&lt;&gt;""),TBL_CIPDRFRESI_LOANPOOL[[#This Row],[QUAL_OO_ANNUAL_INCOME]]/TBL_CIPDRFRESI_LOANPOOL[[#This Row],[HUD_MFI]],"")</f>
        <v/>
      </c>
      <c r="X203" s="133" t="str">
        <f>IF(AND(TBL_CIPDRFRESI_LOANPOOL[[#This Row],[QUAL_METHOD]]='$DB.LOOKUP'!$AD$4,TBL_CIPDRFRESI_LOANPOOL[[#This Row],[HUD_MFI_115]]&lt;&gt;""),TBL_CIPDRFRESI_LOANPOOL[[#This Row],[HUD_MFI_115]] / 12 * 0.3,"")</f>
        <v/>
      </c>
      <c r="Y203" s="112" t="str">
        <f>IF(AND(TBL_CIPDRFRESI_LOANPOOL[[#This Row],[QUAL_METHOD]]='$DB.LOOKUP'!$AD$4,TBL_CIPDRFRESI_LOANPOOL[[#This Row],[LOAN_ID]]&lt;&gt;""),COUNTIF(TBL_QUAL_RENTROLL_UNITS[RENTROLL_LOAN_ID_PROP_ADDR],TBL_CIPDRFRESI_LOANPOOL[[#This Row],[LOAN_ID_PROP_ADDR]]),"")</f>
        <v/>
      </c>
      <c r="Z203" s="113" t="str">
        <f>IF(AND(TBL_CIPDRFRESI_LOANPOOL[[#This Row],[LOAN_ID]]&lt;&gt;"",TBL_CIPDRFRESI_LOANPOOL[[#This Row],[QUAL_METHOD]]='$DB.LOOKUP'!$AD$4),COUNTIFS(TBL_QUAL_RENTROLL_UNITS[RENTROLL_LOAN_ID_PROP_ADDR],TBL_CIPDRFRESI_LOANPOOL[[#This Row],[LOAN_ID_PROP_ADDR]],TBL_QUAL_RENTROLL_UNITS[RENTROLL_QUALUNIT_FLAG],"Yes"),"")</f>
        <v/>
      </c>
      <c r="AA203" s="111" t="str">
        <f>IF(AND(TBL_CIPDRFRESI_LOANPOOL[[#This Row],[QUAL_MRA_UNITS_TOTL]]&gt;0,TBL_CIPDRFRESI_LOANPOOL[[#This Row],[QUAL_MRA_UNITS_TOTL]]&lt;&gt;""),TBL_CIPDRFRESI_LOANPOOL[[#This Row],[QUAL_MRA_UNITS_QUALIFIED]]/TBL_CIPDRFRESI_LOANPOOL[[#This Row],[QUAL_MRA_UNITS_TOTL]],"")</f>
        <v/>
      </c>
      <c r="AB203" s="137" t="str">
        <f>IF(TBL_CIPDRFRESI_LOANPOOL[[#This Row],[QUAL_METHOD]]='$DB.LOOKUP'!$AD$4,HYPERLINK("#QUAL_RENTROLL!TARGET_TOP","View/Edit"),"")</f>
        <v/>
      </c>
      <c r="AC203" s="136" t="str">
        <f>IF(AND(TBL_CIPDRFRESI_LOANPOOL[[#This Row],[QUAL_METHOD]]='$DB.LOOKUP'!$AD$5,TBL_CIPDRFRESI_LOANPOOL[[#This Row],[LOAN_ID]]&lt;&gt;""),COUNTIF(TBL_QUAL_INCOMELISTING_UNITS[INCOMELISTING_LOAN_ID_PROP_ADDR],TBL_CIPDRFRESI_LOANPOOL[[#This Row],[LOAN_ID_PROP_ADDR]]),"")</f>
        <v/>
      </c>
      <c r="AD20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3" s="111" t="str">
        <f>IF(AND(TBL_CIPDRFRESI_LOANPOOL[[#This Row],[QUAL_MIE_UNITS_TOTL]]&gt;0,TBL_CIPDRFRESI_LOANPOOL[[#This Row],[QUAL_MIE_UNITS_TOTL]]&lt;&gt;""),TBL_CIPDRFRESI_LOANPOOL[[#This Row],[QUAL_MIE_UNITS_QUALIFIED]]/TBL_CIPDRFRESI_LOANPOOL[[#This Row],[QUAL_MIE_UNITS_TOTL]],"")</f>
        <v/>
      </c>
      <c r="AF203" s="138" t="str">
        <f>IF(TBL_CIPDRFRESI_LOANPOOL[[#This Row],[QUAL_METHOD]]='$DB.LOOKUP'!$AD$5,HYPERLINK("#QUAL_INCOMELISTING!TARGET_TOP","View/Edit"),"")</f>
        <v/>
      </c>
      <c r="AG203" s="122"/>
      <c r="AH203" s="103"/>
      <c r="AI20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3" s="70" t="str">
        <f>IF(TBL_CIPDRFRESI_LOANPOOL[[#This Row],[LOAN_ID]] = "","",TBL_CIPDRFRESI_LOANPOOL[[#This Row],[LOAN_ID]]&amp;" ("&amp;IF(TBL_CIPDRFRESI_LOANPOOL[[#This Row],[PROP_ADDR_STREET]]="","Address Not Defined",TBL_CIPDRFRESI_LOANPOOL[[#This Row],[PROP_ADDR_STREET]])&amp;")")</f>
        <v/>
      </c>
      <c r="AL20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3" s="27" t="b">
        <f ca="1">IFERROR((IF(APP_CIP_DRFRESI_CERT_DATE&lt;&gt;"",APP_CIP_DRFRESI_CERT_DATE,TODAY())-TBL_CIPDRFRESI_LOANPOOL[[#This Row],[SETTLEMENT_DATE]])&lt;91,TRUE)</f>
        <v>1</v>
      </c>
      <c r="AN203" s="27" t="b">
        <f>COUNTIFS(TBL_CIPDRFRESI_LOANPOOL[LOAN_ID],TBL_CIPDRFRESI_LOANPOOL[[#This Row],[LOAN_ID]],TBL_CIPDRFRESI_LOANPOOL[QUAL_OO_INCOME_MFI_PCT],"&gt;1.15")=0</f>
        <v>1</v>
      </c>
      <c r="AO20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3" s="27" t="b">
        <f>COUNTIFS(TBL_CIPDRFRESI_LOANPOOL[LOAN_ID],TBL_CIPDRFRESI_LOANPOOL[[#This Row],[LOAN_ID]],TBL_CIPDRFRESI_LOANPOOL[QUAL_NIE_FFEIC_MFI_PCT],"&gt;1.15")=0</f>
        <v>1</v>
      </c>
      <c r="AR203" s="29">
        <f>IF(TBL_CIPDRFRESI_LOANPOOL[[#This Row],[MULTIPROP_REC_COUNT]]&lt;&gt;"",TBL_CIPDRFRESI_LOANPOOL[[#This Row],[LOAN_AMOUNT]]/TBL_CIPDRFRESI_LOANPOOL[[#This Row],[MULTIPROP_REC_COUNT]],TBL_CIPDRFRESI_LOANPOOL[[#This Row],[LOAN_AMOUNT]])</f>
        <v>0</v>
      </c>
      <c r="AS203" s="29" t="b">
        <f>TBL_CIPDRFRESI_LOANPOOL[[#This Row],[MULTIPROP_REC_COUNT]]&gt;1</f>
        <v>0</v>
      </c>
      <c r="AT203" s="36">
        <f>IF(TBL_CIPDRFRESI_LOANPOOL[[#This Row],[LOAN_ID]]&lt;&gt;"",COUNTIF(TBL_CIPDRFRESI_LOANPOOL[LOAN_ID],TBL_CIPDRFRESI_LOANPOOL[[#This Row],[LOAN_ID]]),1)</f>
        <v>1</v>
      </c>
      <c r="AU203" s="36">
        <f>IFERROR(MATCH(TBL_CIPDRFRESI_LOANPOOL[[#This Row],[QUAL_METHOD]],RANGE_LOOKUP_QUALMETHODS_CIP_RESIDRF,0),-1)</f>
        <v>-1</v>
      </c>
      <c r="AV20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4" spans="2:53" ht="26.25" customHeight="1" x14ac:dyDescent="0.25">
      <c r="B204" s="25" t="str">
        <f>IF(TBL_CIPDRFRESI_LOANPOOL[[#This Row],[RECORD_STARTED]],IF(TBL_CIPDRFRESI_LOANPOOL[[#This Row],[ERROR_COUNT]]&gt;0,-1,IF(TBL_CIPDRFRESI_LOANPOOL[[#This Row],[REQ_FIELDS_POPULATED]],1,0)),"")</f>
        <v/>
      </c>
      <c r="C204" s="36">
        <f>ROW()-ROW(TBL_CIPDRFRESI_LOANPOOL[[#Headers],[ROW_ID]])</f>
        <v>188</v>
      </c>
      <c r="D204" s="55"/>
      <c r="E204" s="56"/>
      <c r="F204" s="57"/>
      <c r="G204" s="58"/>
      <c r="H204" s="120"/>
      <c r="I204" s="116"/>
      <c r="J204" s="55"/>
      <c r="K204" s="61"/>
      <c r="L204" s="62"/>
      <c r="M204" s="124"/>
      <c r="N204" s="122"/>
      <c r="O204" s="127" t="str">
        <f>IF(TBL_CIPDRFRESI_LOANPOOL[[#This Row],[HUD_MFI]]&lt;&gt;"",TBL_CIPDRFRESI_LOANPOOL[[#This Row],[HUD_MFI]]*1.15,"")</f>
        <v/>
      </c>
      <c r="P204" s="126"/>
      <c r="Q204" s="105"/>
      <c r="R204" s="107"/>
      <c r="S204" s="108" t="str">
        <f>IF(TBL_CIPDRFRESI_LOANPOOL[[#This Row],[MBS_FLAG]]="Yes",SUMIF(TBL_CIPDRFRESI_LOANPOOL[MBS_POOL_ID],TBL_CIPDRFRESI_LOANPOOL[[#This Row],[MBS_POOL_ID]],TBL_CIPDRFRESI_LOANPOOL[LOAN_AMOUNT_ADDR_PORTION]),"")</f>
        <v/>
      </c>
      <c r="T20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4" s="131"/>
      <c r="V204" s="122"/>
      <c r="W204" s="135" t="str">
        <f>IF(AND(TBL_CIPDRFRESI_LOANPOOL[[#This Row],[QUAL_METHOD]]='$DB.LOOKUP'!$AD$3,TBL_CIPDRFRESI_LOANPOOL[[#This Row],[QUAL_OO_ANNUAL_INCOME]]&lt;&gt;"",TBL_CIPDRFRESI_LOANPOOL[[#This Row],[HUD_MFI]]&lt;&gt;""),TBL_CIPDRFRESI_LOANPOOL[[#This Row],[QUAL_OO_ANNUAL_INCOME]]/TBL_CIPDRFRESI_LOANPOOL[[#This Row],[HUD_MFI]],"")</f>
        <v/>
      </c>
      <c r="X204" s="133" t="str">
        <f>IF(AND(TBL_CIPDRFRESI_LOANPOOL[[#This Row],[QUAL_METHOD]]='$DB.LOOKUP'!$AD$4,TBL_CIPDRFRESI_LOANPOOL[[#This Row],[HUD_MFI_115]]&lt;&gt;""),TBL_CIPDRFRESI_LOANPOOL[[#This Row],[HUD_MFI_115]] / 12 * 0.3,"")</f>
        <v/>
      </c>
      <c r="Y204" s="112" t="str">
        <f>IF(AND(TBL_CIPDRFRESI_LOANPOOL[[#This Row],[QUAL_METHOD]]='$DB.LOOKUP'!$AD$4,TBL_CIPDRFRESI_LOANPOOL[[#This Row],[LOAN_ID]]&lt;&gt;""),COUNTIF(TBL_QUAL_RENTROLL_UNITS[RENTROLL_LOAN_ID_PROP_ADDR],TBL_CIPDRFRESI_LOANPOOL[[#This Row],[LOAN_ID_PROP_ADDR]]),"")</f>
        <v/>
      </c>
      <c r="Z204" s="113" t="str">
        <f>IF(AND(TBL_CIPDRFRESI_LOANPOOL[[#This Row],[LOAN_ID]]&lt;&gt;"",TBL_CIPDRFRESI_LOANPOOL[[#This Row],[QUAL_METHOD]]='$DB.LOOKUP'!$AD$4),COUNTIFS(TBL_QUAL_RENTROLL_UNITS[RENTROLL_LOAN_ID_PROP_ADDR],TBL_CIPDRFRESI_LOANPOOL[[#This Row],[LOAN_ID_PROP_ADDR]],TBL_QUAL_RENTROLL_UNITS[RENTROLL_QUALUNIT_FLAG],"Yes"),"")</f>
        <v/>
      </c>
      <c r="AA204" s="111" t="str">
        <f>IF(AND(TBL_CIPDRFRESI_LOANPOOL[[#This Row],[QUAL_MRA_UNITS_TOTL]]&gt;0,TBL_CIPDRFRESI_LOANPOOL[[#This Row],[QUAL_MRA_UNITS_TOTL]]&lt;&gt;""),TBL_CIPDRFRESI_LOANPOOL[[#This Row],[QUAL_MRA_UNITS_QUALIFIED]]/TBL_CIPDRFRESI_LOANPOOL[[#This Row],[QUAL_MRA_UNITS_TOTL]],"")</f>
        <v/>
      </c>
      <c r="AB204" s="137" t="str">
        <f>IF(TBL_CIPDRFRESI_LOANPOOL[[#This Row],[QUAL_METHOD]]='$DB.LOOKUP'!$AD$4,HYPERLINK("#QUAL_RENTROLL!TARGET_TOP","View/Edit"),"")</f>
        <v/>
      </c>
      <c r="AC204" s="136" t="str">
        <f>IF(AND(TBL_CIPDRFRESI_LOANPOOL[[#This Row],[QUAL_METHOD]]='$DB.LOOKUP'!$AD$5,TBL_CIPDRFRESI_LOANPOOL[[#This Row],[LOAN_ID]]&lt;&gt;""),COUNTIF(TBL_QUAL_INCOMELISTING_UNITS[INCOMELISTING_LOAN_ID_PROP_ADDR],TBL_CIPDRFRESI_LOANPOOL[[#This Row],[LOAN_ID_PROP_ADDR]]),"")</f>
        <v/>
      </c>
      <c r="AD20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4" s="111" t="str">
        <f>IF(AND(TBL_CIPDRFRESI_LOANPOOL[[#This Row],[QUAL_MIE_UNITS_TOTL]]&gt;0,TBL_CIPDRFRESI_LOANPOOL[[#This Row],[QUAL_MIE_UNITS_TOTL]]&lt;&gt;""),TBL_CIPDRFRESI_LOANPOOL[[#This Row],[QUAL_MIE_UNITS_QUALIFIED]]/TBL_CIPDRFRESI_LOANPOOL[[#This Row],[QUAL_MIE_UNITS_TOTL]],"")</f>
        <v/>
      </c>
      <c r="AF204" s="138" t="str">
        <f>IF(TBL_CIPDRFRESI_LOANPOOL[[#This Row],[QUAL_METHOD]]='$DB.LOOKUP'!$AD$5,HYPERLINK("#QUAL_INCOMELISTING!TARGET_TOP","View/Edit"),"")</f>
        <v/>
      </c>
      <c r="AG204" s="122"/>
      <c r="AH204" s="103"/>
      <c r="AI20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4" s="70" t="str">
        <f>IF(TBL_CIPDRFRESI_LOANPOOL[[#This Row],[LOAN_ID]] = "","",TBL_CIPDRFRESI_LOANPOOL[[#This Row],[LOAN_ID]]&amp;" ("&amp;IF(TBL_CIPDRFRESI_LOANPOOL[[#This Row],[PROP_ADDR_STREET]]="","Address Not Defined",TBL_CIPDRFRESI_LOANPOOL[[#This Row],[PROP_ADDR_STREET]])&amp;")")</f>
        <v/>
      </c>
      <c r="AL20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4" s="27" t="b">
        <f ca="1">IFERROR((IF(APP_CIP_DRFRESI_CERT_DATE&lt;&gt;"",APP_CIP_DRFRESI_CERT_DATE,TODAY())-TBL_CIPDRFRESI_LOANPOOL[[#This Row],[SETTLEMENT_DATE]])&lt;91,TRUE)</f>
        <v>1</v>
      </c>
      <c r="AN204" s="27" t="b">
        <f>COUNTIFS(TBL_CIPDRFRESI_LOANPOOL[LOAN_ID],TBL_CIPDRFRESI_LOANPOOL[[#This Row],[LOAN_ID]],TBL_CIPDRFRESI_LOANPOOL[QUAL_OO_INCOME_MFI_PCT],"&gt;1.15")=0</f>
        <v>1</v>
      </c>
      <c r="AO20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4" s="27" t="b">
        <f>COUNTIFS(TBL_CIPDRFRESI_LOANPOOL[LOAN_ID],TBL_CIPDRFRESI_LOANPOOL[[#This Row],[LOAN_ID]],TBL_CIPDRFRESI_LOANPOOL[QUAL_NIE_FFEIC_MFI_PCT],"&gt;1.15")=0</f>
        <v>1</v>
      </c>
      <c r="AR204" s="29">
        <f>IF(TBL_CIPDRFRESI_LOANPOOL[[#This Row],[MULTIPROP_REC_COUNT]]&lt;&gt;"",TBL_CIPDRFRESI_LOANPOOL[[#This Row],[LOAN_AMOUNT]]/TBL_CIPDRFRESI_LOANPOOL[[#This Row],[MULTIPROP_REC_COUNT]],TBL_CIPDRFRESI_LOANPOOL[[#This Row],[LOAN_AMOUNT]])</f>
        <v>0</v>
      </c>
      <c r="AS204" s="29" t="b">
        <f>TBL_CIPDRFRESI_LOANPOOL[[#This Row],[MULTIPROP_REC_COUNT]]&gt;1</f>
        <v>0</v>
      </c>
      <c r="AT204" s="36">
        <f>IF(TBL_CIPDRFRESI_LOANPOOL[[#This Row],[LOAN_ID]]&lt;&gt;"",COUNTIF(TBL_CIPDRFRESI_LOANPOOL[LOAN_ID],TBL_CIPDRFRESI_LOANPOOL[[#This Row],[LOAN_ID]]),1)</f>
        <v>1</v>
      </c>
      <c r="AU204" s="36">
        <f>IFERROR(MATCH(TBL_CIPDRFRESI_LOANPOOL[[#This Row],[QUAL_METHOD]],RANGE_LOOKUP_QUALMETHODS_CIP_RESIDRF,0),-1)</f>
        <v>-1</v>
      </c>
      <c r="AV20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5" spans="2:53" ht="26.25" customHeight="1" x14ac:dyDescent="0.25">
      <c r="B205" s="25" t="str">
        <f>IF(TBL_CIPDRFRESI_LOANPOOL[[#This Row],[RECORD_STARTED]],IF(TBL_CIPDRFRESI_LOANPOOL[[#This Row],[ERROR_COUNT]]&gt;0,-1,IF(TBL_CIPDRFRESI_LOANPOOL[[#This Row],[REQ_FIELDS_POPULATED]],1,0)),"")</f>
        <v/>
      </c>
      <c r="C205" s="36">
        <f>ROW()-ROW(TBL_CIPDRFRESI_LOANPOOL[[#Headers],[ROW_ID]])</f>
        <v>189</v>
      </c>
      <c r="D205" s="55"/>
      <c r="E205" s="56"/>
      <c r="F205" s="57"/>
      <c r="G205" s="58"/>
      <c r="H205" s="120"/>
      <c r="I205" s="116"/>
      <c r="J205" s="55"/>
      <c r="K205" s="61"/>
      <c r="L205" s="62"/>
      <c r="M205" s="124"/>
      <c r="N205" s="122"/>
      <c r="O205" s="127" t="str">
        <f>IF(TBL_CIPDRFRESI_LOANPOOL[[#This Row],[HUD_MFI]]&lt;&gt;"",TBL_CIPDRFRESI_LOANPOOL[[#This Row],[HUD_MFI]]*1.15,"")</f>
        <v/>
      </c>
      <c r="P205" s="126"/>
      <c r="Q205" s="105"/>
      <c r="R205" s="107"/>
      <c r="S205" s="108" t="str">
        <f>IF(TBL_CIPDRFRESI_LOANPOOL[[#This Row],[MBS_FLAG]]="Yes",SUMIF(TBL_CIPDRFRESI_LOANPOOL[MBS_POOL_ID],TBL_CIPDRFRESI_LOANPOOL[[#This Row],[MBS_POOL_ID]],TBL_CIPDRFRESI_LOANPOOL[LOAN_AMOUNT_ADDR_PORTION]),"")</f>
        <v/>
      </c>
      <c r="T20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5" s="131"/>
      <c r="V205" s="122"/>
      <c r="W205" s="135" t="str">
        <f>IF(AND(TBL_CIPDRFRESI_LOANPOOL[[#This Row],[QUAL_METHOD]]='$DB.LOOKUP'!$AD$3,TBL_CIPDRFRESI_LOANPOOL[[#This Row],[QUAL_OO_ANNUAL_INCOME]]&lt;&gt;"",TBL_CIPDRFRESI_LOANPOOL[[#This Row],[HUD_MFI]]&lt;&gt;""),TBL_CIPDRFRESI_LOANPOOL[[#This Row],[QUAL_OO_ANNUAL_INCOME]]/TBL_CIPDRFRESI_LOANPOOL[[#This Row],[HUD_MFI]],"")</f>
        <v/>
      </c>
      <c r="X205" s="133" t="str">
        <f>IF(AND(TBL_CIPDRFRESI_LOANPOOL[[#This Row],[QUAL_METHOD]]='$DB.LOOKUP'!$AD$4,TBL_CIPDRFRESI_LOANPOOL[[#This Row],[HUD_MFI_115]]&lt;&gt;""),TBL_CIPDRFRESI_LOANPOOL[[#This Row],[HUD_MFI_115]] / 12 * 0.3,"")</f>
        <v/>
      </c>
      <c r="Y205" s="112" t="str">
        <f>IF(AND(TBL_CIPDRFRESI_LOANPOOL[[#This Row],[QUAL_METHOD]]='$DB.LOOKUP'!$AD$4,TBL_CIPDRFRESI_LOANPOOL[[#This Row],[LOAN_ID]]&lt;&gt;""),COUNTIF(TBL_QUAL_RENTROLL_UNITS[RENTROLL_LOAN_ID_PROP_ADDR],TBL_CIPDRFRESI_LOANPOOL[[#This Row],[LOAN_ID_PROP_ADDR]]),"")</f>
        <v/>
      </c>
      <c r="Z205" s="113" t="str">
        <f>IF(AND(TBL_CIPDRFRESI_LOANPOOL[[#This Row],[LOAN_ID]]&lt;&gt;"",TBL_CIPDRFRESI_LOANPOOL[[#This Row],[QUAL_METHOD]]='$DB.LOOKUP'!$AD$4),COUNTIFS(TBL_QUAL_RENTROLL_UNITS[RENTROLL_LOAN_ID_PROP_ADDR],TBL_CIPDRFRESI_LOANPOOL[[#This Row],[LOAN_ID_PROP_ADDR]],TBL_QUAL_RENTROLL_UNITS[RENTROLL_QUALUNIT_FLAG],"Yes"),"")</f>
        <v/>
      </c>
      <c r="AA205" s="111" t="str">
        <f>IF(AND(TBL_CIPDRFRESI_LOANPOOL[[#This Row],[QUAL_MRA_UNITS_TOTL]]&gt;0,TBL_CIPDRFRESI_LOANPOOL[[#This Row],[QUAL_MRA_UNITS_TOTL]]&lt;&gt;""),TBL_CIPDRFRESI_LOANPOOL[[#This Row],[QUAL_MRA_UNITS_QUALIFIED]]/TBL_CIPDRFRESI_LOANPOOL[[#This Row],[QUAL_MRA_UNITS_TOTL]],"")</f>
        <v/>
      </c>
      <c r="AB205" s="137" t="str">
        <f>IF(TBL_CIPDRFRESI_LOANPOOL[[#This Row],[QUAL_METHOD]]='$DB.LOOKUP'!$AD$4,HYPERLINK("#QUAL_RENTROLL!TARGET_TOP","View/Edit"),"")</f>
        <v/>
      </c>
      <c r="AC205" s="136" t="str">
        <f>IF(AND(TBL_CIPDRFRESI_LOANPOOL[[#This Row],[QUAL_METHOD]]='$DB.LOOKUP'!$AD$5,TBL_CIPDRFRESI_LOANPOOL[[#This Row],[LOAN_ID]]&lt;&gt;""),COUNTIF(TBL_QUAL_INCOMELISTING_UNITS[INCOMELISTING_LOAN_ID_PROP_ADDR],TBL_CIPDRFRESI_LOANPOOL[[#This Row],[LOAN_ID_PROP_ADDR]]),"")</f>
        <v/>
      </c>
      <c r="AD20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5" s="111" t="str">
        <f>IF(AND(TBL_CIPDRFRESI_LOANPOOL[[#This Row],[QUAL_MIE_UNITS_TOTL]]&gt;0,TBL_CIPDRFRESI_LOANPOOL[[#This Row],[QUAL_MIE_UNITS_TOTL]]&lt;&gt;""),TBL_CIPDRFRESI_LOANPOOL[[#This Row],[QUAL_MIE_UNITS_QUALIFIED]]/TBL_CIPDRFRESI_LOANPOOL[[#This Row],[QUAL_MIE_UNITS_TOTL]],"")</f>
        <v/>
      </c>
      <c r="AF205" s="138" t="str">
        <f>IF(TBL_CIPDRFRESI_LOANPOOL[[#This Row],[QUAL_METHOD]]='$DB.LOOKUP'!$AD$5,HYPERLINK("#QUAL_INCOMELISTING!TARGET_TOP","View/Edit"),"")</f>
        <v/>
      </c>
      <c r="AG205" s="122"/>
      <c r="AH205" s="103"/>
      <c r="AI20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5" s="70" t="str">
        <f>IF(TBL_CIPDRFRESI_LOANPOOL[[#This Row],[LOAN_ID]] = "","",TBL_CIPDRFRESI_LOANPOOL[[#This Row],[LOAN_ID]]&amp;" ("&amp;IF(TBL_CIPDRFRESI_LOANPOOL[[#This Row],[PROP_ADDR_STREET]]="","Address Not Defined",TBL_CIPDRFRESI_LOANPOOL[[#This Row],[PROP_ADDR_STREET]])&amp;")")</f>
        <v/>
      </c>
      <c r="AL20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5" s="27" t="b">
        <f ca="1">IFERROR((IF(APP_CIP_DRFRESI_CERT_DATE&lt;&gt;"",APP_CIP_DRFRESI_CERT_DATE,TODAY())-TBL_CIPDRFRESI_LOANPOOL[[#This Row],[SETTLEMENT_DATE]])&lt;91,TRUE)</f>
        <v>1</v>
      </c>
      <c r="AN205" s="27" t="b">
        <f>COUNTIFS(TBL_CIPDRFRESI_LOANPOOL[LOAN_ID],TBL_CIPDRFRESI_LOANPOOL[[#This Row],[LOAN_ID]],TBL_CIPDRFRESI_LOANPOOL[QUAL_OO_INCOME_MFI_PCT],"&gt;1.15")=0</f>
        <v>1</v>
      </c>
      <c r="AO20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5" s="27" t="b">
        <f>COUNTIFS(TBL_CIPDRFRESI_LOANPOOL[LOAN_ID],TBL_CIPDRFRESI_LOANPOOL[[#This Row],[LOAN_ID]],TBL_CIPDRFRESI_LOANPOOL[QUAL_NIE_FFEIC_MFI_PCT],"&gt;1.15")=0</f>
        <v>1</v>
      </c>
      <c r="AR205" s="29">
        <f>IF(TBL_CIPDRFRESI_LOANPOOL[[#This Row],[MULTIPROP_REC_COUNT]]&lt;&gt;"",TBL_CIPDRFRESI_LOANPOOL[[#This Row],[LOAN_AMOUNT]]/TBL_CIPDRFRESI_LOANPOOL[[#This Row],[MULTIPROP_REC_COUNT]],TBL_CIPDRFRESI_LOANPOOL[[#This Row],[LOAN_AMOUNT]])</f>
        <v>0</v>
      </c>
      <c r="AS205" s="29" t="b">
        <f>TBL_CIPDRFRESI_LOANPOOL[[#This Row],[MULTIPROP_REC_COUNT]]&gt;1</f>
        <v>0</v>
      </c>
      <c r="AT205" s="36">
        <f>IF(TBL_CIPDRFRESI_LOANPOOL[[#This Row],[LOAN_ID]]&lt;&gt;"",COUNTIF(TBL_CIPDRFRESI_LOANPOOL[LOAN_ID],TBL_CIPDRFRESI_LOANPOOL[[#This Row],[LOAN_ID]]),1)</f>
        <v>1</v>
      </c>
      <c r="AU205" s="36">
        <f>IFERROR(MATCH(TBL_CIPDRFRESI_LOANPOOL[[#This Row],[QUAL_METHOD]],RANGE_LOOKUP_QUALMETHODS_CIP_RESIDRF,0),-1)</f>
        <v>-1</v>
      </c>
      <c r="AV20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6" spans="2:53" ht="26.25" customHeight="1" x14ac:dyDescent="0.25">
      <c r="B206" s="25" t="str">
        <f>IF(TBL_CIPDRFRESI_LOANPOOL[[#This Row],[RECORD_STARTED]],IF(TBL_CIPDRFRESI_LOANPOOL[[#This Row],[ERROR_COUNT]]&gt;0,-1,IF(TBL_CIPDRFRESI_LOANPOOL[[#This Row],[REQ_FIELDS_POPULATED]],1,0)),"")</f>
        <v/>
      </c>
      <c r="C206" s="36">
        <f>ROW()-ROW(TBL_CIPDRFRESI_LOANPOOL[[#Headers],[ROW_ID]])</f>
        <v>190</v>
      </c>
      <c r="D206" s="55"/>
      <c r="E206" s="56"/>
      <c r="F206" s="57"/>
      <c r="G206" s="58"/>
      <c r="H206" s="120"/>
      <c r="I206" s="116"/>
      <c r="J206" s="55"/>
      <c r="K206" s="61"/>
      <c r="L206" s="62"/>
      <c r="M206" s="124"/>
      <c r="N206" s="122"/>
      <c r="O206" s="127" t="str">
        <f>IF(TBL_CIPDRFRESI_LOANPOOL[[#This Row],[HUD_MFI]]&lt;&gt;"",TBL_CIPDRFRESI_LOANPOOL[[#This Row],[HUD_MFI]]*1.15,"")</f>
        <v/>
      </c>
      <c r="P206" s="126"/>
      <c r="Q206" s="105"/>
      <c r="R206" s="107"/>
      <c r="S206" s="108" t="str">
        <f>IF(TBL_CIPDRFRESI_LOANPOOL[[#This Row],[MBS_FLAG]]="Yes",SUMIF(TBL_CIPDRFRESI_LOANPOOL[MBS_POOL_ID],TBL_CIPDRFRESI_LOANPOOL[[#This Row],[MBS_POOL_ID]],TBL_CIPDRFRESI_LOANPOOL[LOAN_AMOUNT_ADDR_PORTION]),"")</f>
        <v/>
      </c>
      <c r="T20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6" s="131"/>
      <c r="V206" s="122"/>
      <c r="W206" s="135" t="str">
        <f>IF(AND(TBL_CIPDRFRESI_LOANPOOL[[#This Row],[QUAL_METHOD]]='$DB.LOOKUP'!$AD$3,TBL_CIPDRFRESI_LOANPOOL[[#This Row],[QUAL_OO_ANNUAL_INCOME]]&lt;&gt;"",TBL_CIPDRFRESI_LOANPOOL[[#This Row],[HUD_MFI]]&lt;&gt;""),TBL_CIPDRFRESI_LOANPOOL[[#This Row],[QUAL_OO_ANNUAL_INCOME]]/TBL_CIPDRFRESI_LOANPOOL[[#This Row],[HUD_MFI]],"")</f>
        <v/>
      </c>
      <c r="X206" s="133" t="str">
        <f>IF(AND(TBL_CIPDRFRESI_LOANPOOL[[#This Row],[QUAL_METHOD]]='$DB.LOOKUP'!$AD$4,TBL_CIPDRFRESI_LOANPOOL[[#This Row],[HUD_MFI_115]]&lt;&gt;""),TBL_CIPDRFRESI_LOANPOOL[[#This Row],[HUD_MFI_115]] / 12 * 0.3,"")</f>
        <v/>
      </c>
      <c r="Y206" s="112" t="str">
        <f>IF(AND(TBL_CIPDRFRESI_LOANPOOL[[#This Row],[QUAL_METHOD]]='$DB.LOOKUP'!$AD$4,TBL_CIPDRFRESI_LOANPOOL[[#This Row],[LOAN_ID]]&lt;&gt;""),COUNTIF(TBL_QUAL_RENTROLL_UNITS[RENTROLL_LOAN_ID_PROP_ADDR],TBL_CIPDRFRESI_LOANPOOL[[#This Row],[LOAN_ID_PROP_ADDR]]),"")</f>
        <v/>
      </c>
      <c r="Z206" s="113" t="str">
        <f>IF(AND(TBL_CIPDRFRESI_LOANPOOL[[#This Row],[LOAN_ID]]&lt;&gt;"",TBL_CIPDRFRESI_LOANPOOL[[#This Row],[QUAL_METHOD]]='$DB.LOOKUP'!$AD$4),COUNTIFS(TBL_QUAL_RENTROLL_UNITS[RENTROLL_LOAN_ID_PROP_ADDR],TBL_CIPDRFRESI_LOANPOOL[[#This Row],[LOAN_ID_PROP_ADDR]],TBL_QUAL_RENTROLL_UNITS[RENTROLL_QUALUNIT_FLAG],"Yes"),"")</f>
        <v/>
      </c>
      <c r="AA206" s="111" t="str">
        <f>IF(AND(TBL_CIPDRFRESI_LOANPOOL[[#This Row],[QUAL_MRA_UNITS_TOTL]]&gt;0,TBL_CIPDRFRESI_LOANPOOL[[#This Row],[QUAL_MRA_UNITS_TOTL]]&lt;&gt;""),TBL_CIPDRFRESI_LOANPOOL[[#This Row],[QUAL_MRA_UNITS_QUALIFIED]]/TBL_CIPDRFRESI_LOANPOOL[[#This Row],[QUAL_MRA_UNITS_TOTL]],"")</f>
        <v/>
      </c>
      <c r="AB206" s="137" t="str">
        <f>IF(TBL_CIPDRFRESI_LOANPOOL[[#This Row],[QUAL_METHOD]]='$DB.LOOKUP'!$AD$4,HYPERLINK("#QUAL_RENTROLL!TARGET_TOP","View/Edit"),"")</f>
        <v/>
      </c>
      <c r="AC206" s="136" t="str">
        <f>IF(AND(TBL_CIPDRFRESI_LOANPOOL[[#This Row],[QUAL_METHOD]]='$DB.LOOKUP'!$AD$5,TBL_CIPDRFRESI_LOANPOOL[[#This Row],[LOAN_ID]]&lt;&gt;""),COUNTIF(TBL_QUAL_INCOMELISTING_UNITS[INCOMELISTING_LOAN_ID_PROP_ADDR],TBL_CIPDRFRESI_LOANPOOL[[#This Row],[LOAN_ID_PROP_ADDR]]),"")</f>
        <v/>
      </c>
      <c r="AD20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6" s="111" t="str">
        <f>IF(AND(TBL_CIPDRFRESI_LOANPOOL[[#This Row],[QUAL_MIE_UNITS_TOTL]]&gt;0,TBL_CIPDRFRESI_LOANPOOL[[#This Row],[QUAL_MIE_UNITS_TOTL]]&lt;&gt;""),TBL_CIPDRFRESI_LOANPOOL[[#This Row],[QUAL_MIE_UNITS_QUALIFIED]]/TBL_CIPDRFRESI_LOANPOOL[[#This Row],[QUAL_MIE_UNITS_TOTL]],"")</f>
        <v/>
      </c>
      <c r="AF206" s="138" t="str">
        <f>IF(TBL_CIPDRFRESI_LOANPOOL[[#This Row],[QUAL_METHOD]]='$DB.LOOKUP'!$AD$5,HYPERLINK("#QUAL_INCOMELISTING!TARGET_TOP","View/Edit"),"")</f>
        <v/>
      </c>
      <c r="AG206" s="122"/>
      <c r="AH206" s="103"/>
      <c r="AI20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6" s="70" t="str">
        <f>IF(TBL_CIPDRFRESI_LOANPOOL[[#This Row],[LOAN_ID]] = "","",TBL_CIPDRFRESI_LOANPOOL[[#This Row],[LOAN_ID]]&amp;" ("&amp;IF(TBL_CIPDRFRESI_LOANPOOL[[#This Row],[PROP_ADDR_STREET]]="","Address Not Defined",TBL_CIPDRFRESI_LOANPOOL[[#This Row],[PROP_ADDR_STREET]])&amp;")")</f>
        <v/>
      </c>
      <c r="AL20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6" s="27" t="b">
        <f ca="1">IFERROR((IF(APP_CIP_DRFRESI_CERT_DATE&lt;&gt;"",APP_CIP_DRFRESI_CERT_DATE,TODAY())-TBL_CIPDRFRESI_LOANPOOL[[#This Row],[SETTLEMENT_DATE]])&lt;91,TRUE)</f>
        <v>1</v>
      </c>
      <c r="AN206" s="27" t="b">
        <f>COUNTIFS(TBL_CIPDRFRESI_LOANPOOL[LOAN_ID],TBL_CIPDRFRESI_LOANPOOL[[#This Row],[LOAN_ID]],TBL_CIPDRFRESI_LOANPOOL[QUAL_OO_INCOME_MFI_PCT],"&gt;1.15")=0</f>
        <v>1</v>
      </c>
      <c r="AO20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6" s="27" t="b">
        <f>COUNTIFS(TBL_CIPDRFRESI_LOANPOOL[LOAN_ID],TBL_CIPDRFRESI_LOANPOOL[[#This Row],[LOAN_ID]],TBL_CIPDRFRESI_LOANPOOL[QUAL_NIE_FFEIC_MFI_PCT],"&gt;1.15")=0</f>
        <v>1</v>
      </c>
      <c r="AR206" s="29">
        <f>IF(TBL_CIPDRFRESI_LOANPOOL[[#This Row],[MULTIPROP_REC_COUNT]]&lt;&gt;"",TBL_CIPDRFRESI_LOANPOOL[[#This Row],[LOAN_AMOUNT]]/TBL_CIPDRFRESI_LOANPOOL[[#This Row],[MULTIPROP_REC_COUNT]],TBL_CIPDRFRESI_LOANPOOL[[#This Row],[LOAN_AMOUNT]])</f>
        <v>0</v>
      </c>
      <c r="AS206" s="29" t="b">
        <f>TBL_CIPDRFRESI_LOANPOOL[[#This Row],[MULTIPROP_REC_COUNT]]&gt;1</f>
        <v>0</v>
      </c>
      <c r="AT206" s="36">
        <f>IF(TBL_CIPDRFRESI_LOANPOOL[[#This Row],[LOAN_ID]]&lt;&gt;"",COUNTIF(TBL_CIPDRFRESI_LOANPOOL[LOAN_ID],TBL_CIPDRFRESI_LOANPOOL[[#This Row],[LOAN_ID]]),1)</f>
        <v>1</v>
      </c>
      <c r="AU206" s="36">
        <f>IFERROR(MATCH(TBL_CIPDRFRESI_LOANPOOL[[#This Row],[QUAL_METHOD]],RANGE_LOOKUP_QUALMETHODS_CIP_RESIDRF,0),-1)</f>
        <v>-1</v>
      </c>
      <c r="AV20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7" spans="2:53" ht="26.25" customHeight="1" x14ac:dyDescent="0.25">
      <c r="B207" s="25" t="str">
        <f>IF(TBL_CIPDRFRESI_LOANPOOL[[#This Row],[RECORD_STARTED]],IF(TBL_CIPDRFRESI_LOANPOOL[[#This Row],[ERROR_COUNT]]&gt;0,-1,IF(TBL_CIPDRFRESI_LOANPOOL[[#This Row],[REQ_FIELDS_POPULATED]],1,0)),"")</f>
        <v/>
      </c>
      <c r="C207" s="36">
        <f>ROW()-ROW(TBL_CIPDRFRESI_LOANPOOL[[#Headers],[ROW_ID]])</f>
        <v>191</v>
      </c>
      <c r="D207" s="55"/>
      <c r="E207" s="56"/>
      <c r="F207" s="57"/>
      <c r="G207" s="58"/>
      <c r="H207" s="120"/>
      <c r="I207" s="116"/>
      <c r="J207" s="55"/>
      <c r="K207" s="61"/>
      <c r="L207" s="62"/>
      <c r="M207" s="124"/>
      <c r="N207" s="122"/>
      <c r="O207" s="127" t="str">
        <f>IF(TBL_CIPDRFRESI_LOANPOOL[[#This Row],[HUD_MFI]]&lt;&gt;"",TBL_CIPDRFRESI_LOANPOOL[[#This Row],[HUD_MFI]]*1.15,"")</f>
        <v/>
      </c>
      <c r="P207" s="126"/>
      <c r="Q207" s="105"/>
      <c r="R207" s="107"/>
      <c r="S207" s="108" t="str">
        <f>IF(TBL_CIPDRFRESI_LOANPOOL[[#This Row],[MBS_FLAG]]="Yes",SUMIF(TBL_CIPDRFRESI_LOANPOOL[MBS_POOL_ID],TBL_CIPDRFRESI_LOANPOOL[[#This Row],[MBS_POOL_ID]],TBL_CIPDRFRESI_LOANPOOL[LOAN_AMOUNT_ADDR_PORTION]),"")</f>
        <v/>
      </c>
      <c r="T20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7" s="131"/>
      <c r="V207" s="122"/>
      <c r="W207" s="135" t="str">
        <f>IF(AND(TBL_CIPDRFRESI_LOANPOOL[[#This Row],[QUAL_METHOD]]='$DB.LOOKUP'!$AD$3,TBL_CIPDRFRESI_LOANPOOL[[#This Row],[QUAL_OO_ANNUAL_INCOME]]&lt;&gt;"",TBL_CIPDRFRESI_LOANPOOL[[#This Row],[HUD_MFI]]&lt;&gt;""),TBL_CIPDRFRESI_LOANPOOL[[#This Row],[QUAL_OO_ANNUAL_INCOME]]/TBL_CIPDRFRESI_LOANPOOL[[#This Row],[HUD_MFI]],"")</f>
        <v/>
      </c>
      <c r="X207" s="133" t="str">
        <f>IF(AND(TBL_CIPDRFRESI_LOANPOOL[[#This Row],[QUAL_METHOD]]='$DB.LOOKUP'!$AD$4,TBL_CIPDRFRESI_LOANPOOL[[#This Row],[HUD_MFI_115]]&lt;&gt;""),TBL_CIPDRFRESI_LOANPOOL[[#This Row],[HUD_MFI_115]] / 12 * 0.3,"")</f>
        <v/>
      </c>
      <c r="Y207" s="112" t="str">
        <f>IF(AND(TBL_CIPDRFRESI_LOANPOOL[[#This Row],[QUAL_METHOD]]='$DB.LOOKUP'!$AD$4,TBL_CIPDRFRESI_LOANPOOL[[#This Row],[LOAN_ID]]&lt;&gt;""),COUNTIF(TBL_QUAL_RENTROLL_UNITS[RENTROLL_LOAN_ID_PROP_ADDR],TBL_CIPDRFRESI_LOANPOOL[[#This Row],[LOAN_ID_PROP_ADDR]]),"")</f>
        <v/>
      </c>
      <c r="Z207" s="113" t="str">
        <f>IF(AND(TBL_CIPDRFRESI_LOANPOOL[[#This Row],[LOAN_ID]]&lt;&gt;"",TBL_CIPDRFRESI_LOANPOOL[[#This Row],[QUAL_METHOD]]='$DB.LOOKUP'!$AD$4),COUNTIFS(TBL_QUAL_RENTROLL_UNITS[RENTROLL_LOAN_ID_PROP_ADDR],TBL_CIPDRFRESI_LOANPOOL[[#This Row],[LOAN_ID_PROP_ADDR]],TBL_QUAL_RENTROLL_UNITS[RENTROLL_QUALUNIT_FLAG],"Yes"),"")</f>
        <v/>
      </c>
      <c r="AA207" s="111" t="str">
        <f>IF(AND(TBL_CIPDRFRESI_LOANPOOL[[#This Row],[QUAL_MRA_UNITS_TOTL]]&gt;0,TBL_CIPDRFRESI_LOANPOOL[[#This Row],[QUAL_MRA_UNITS_TOTL]]&lt;&gt;""),TBL_CIPDRFRESI_LOANPOOL[[#This Row],[QUAL_MRA_UNITS_QUALIFIED]]/TBL_CIPDRFRESI_LOANPOOL[[#This Row],[QUAL_MRA_UNITS_TOTL]],"")</f>
        <v/>
      </c>
      <c r="AB207" s="137" t="str">
        <f>IF(TBL_CIPDRFRESI_LOANPOOL[[#This Row],[QUAL_METHOD]]='$DB.LOOKUP'!$AD$4,HYPERLINK("#QUAL_RENTROLL!TARGET_TOP","View/Edit"),"")</f>
        <v/>
      </c>
      <c r="AC207" s="136" t="str">
        <f>IF(AND(TBL_CIPDRFRESI_LOANPOOL[[#This Row],[QUAL_METHOD]]='$DB.LOOKUP'!$AD$5,TBL_CIPDRFRESI_LOANPOOL[[#This Row],[LOAN_ID]]&lt;&gt;""),COUNTIF(TBL_QUAL_INCOMELISTING_UNITS[INCOMELISTING_LOAN_ID_PROP_ADDR],TBL_CIPDRFRESI_LOANPOOL[[#This Row],[LOAN_ID_PROP_ADDR]]),"")</f>
        <v/>
      </c>
      <c r="AD20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7" s="111" t="str">
        <f>IF(AND(TBL_CIPDRFRESI_LOANPOOL[[#This Row],[QUAL_MIE_UNITS_TOTL]]&gt;0,TBL_CIPDRFRESI_LOANPOOL[[#This Row],[QUAL_MIE_UNITS_TOTL]]&lt;&gt;""),TBL_CIPDRFRESI_LOANPOOL[[#This Row],[QUAL_MIE_UNITS_QUALIFIED]]/TBL_CIPDRFRESI_LOANPOOL[[#This Row],[QUAL_MIE_UNITS_TOTL]],"")</f>
        <v/>
      </c>
      <c r="AF207" s="138" t="str">
        <f>IF(TBL_CIPDRFRESI_LOANPOOL[[#This Row],[QUAL_METHOD]]='$DB.LOOKUP'!$AD$5,HYPERLINK("#QUAL_INCOMELISTING!TARGET_TOP","View/Edit"),"")</f>
        <v/>
      </c>
      <c r="AG207" s="122"/>
      <c r="AH207" s="103"/>
      <c r="AI20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7" s="70" t="str">
        <f>IF(TBL_CIPDRFRESI_LOANPOOL[[#This Row],[LOAN_ID]] = "","",TBL_CIPDRFRESI_LOANPOOL[[#This Row],[LOAN_ID]]&amp;" ("&amp;IF(TBL_CIPDRFRESI_LOANPOOL[[#This Row],[PROP_ADDR_STREET]]="","Address Not Defined",TBL_CIPDRFRESI_LOANPOOL[[#This Row],[PROP_ADDR_STREET]])&amp;")")</f>
        <v/>
      </c>
      <c r="AL20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7" s="27" t="b">
        <f ca="1">IFERROR((IF(APP_CIP_DRFRESI_CERT_DATE&lt;&gt;"",APP_CIP_DRFRESI_CERT_DATE,TODAY())-TBL_CIPDRFRESI_LOANPOOL[[#This Row],[SETTLEMENT_DATE]])&lt;91,TRUE)</f>
        <v>1</v>
      </c>
      <c r="AN207" s="27" t="b">
        <f>COUNTIFS(TBL_CIPDRFRESI_LOANPOOL[LOAN_ID],TBL_CIPDRFRESI_LOANPOOL[[#This Row],[LOAN_ID]],TBL_CIPDRFRESI_LOANPOOL[QUAL_OO_INCOME_MFI_PCT],"&gt;1.15")=0</f>
        <v>1</v>
      </c>
      <c r="AO20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7" s="27" t="b">
        <f>COUNTIFS(TBL_CIPDRFRESI_LOANPOOL[LOAN_ID],TBL_CIPDRFRESI_LOANPOOL[[#This Row],[LOAN_ID]],TBL_CIPDRFRESI_LOANPOOL[QUAL_NIE_FFEIC_MFI_PCT],"&gt;1.15")=0</f>
        <v>1</v>
      </c>
      <c r="AR207" s="29">
        <f>IF(TBL_CIPDRFRESI_LOANPOOL[[#This Row],[MULTIPROP_REC_COUNT]]&lt;&gt;"",TBL_CIPDRFRESI_LOANPOOL[[#This Row],[LOAN_AMOUNT]]/TBL_CIPDRFRESI_LOANPOOL[[#This Row],[MULTIPROP_REC_COUNT]],TBL_CIPDRFRESI_LOANPOOL[[#This Row],[LOAN_AMOUNT]])</f>
        <v>0</v>
      </c>
      <c r="AS207" s="29" t="b">
        <f>TBL_CIPDRFRESI_LOANPOOL[[#This Row],[MULTIPROP_REC_COUNT]]&gt;1</f>
        <v>0</v>
      </c>
      <c r="AT207" s="36">
        <f>IF(TBL_CIPDRFRESI_LOANPOOL[[#This Row],[LOAN_ID]]&lt;&gt;"",COUNTIF(TBL_CIPDRFRESI_LOANPOOL[LOAN_ID],TBL_CIPDRFRESI_LOANPOOL[[#This Row],[LOAN_ID]]),1)</f>
        <v>1</v>
      </c>
      <c r="AU207" s="36">
        <f>IFERROR(MATCH(TBL_CIPDRFRESI_LOANPOOL[[#This Row],[QUAL_METHOD]],RANGE_LOOKUP_QUALMETHODS_CIP_RESIDRF,0),-1)</f>
        <v>-1</v>
      </c>
      <c r="AV20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8" spans="2:53" ht="26.25" customHeight="1" x14ac:dyDescent="0.25">
      <c r="B208" s="25" t="str">
        <f>IF(TBL_CIPDRFRESI_LOANPOOL[[#This Row],[RECORD_STARTED]],IF(TBL_CIPDRFRESI_LOANPOOL[[#This Row],[ERROR_COUNT]]&gt;0,-1,IF(TBL_CIPDRFRESI_LOANPOOL[[#This Row],[REQ_FIELDS_POPULATED]],1,0)),"")</f>
        <v/>
      </c>
      <c r="C208" s="36">
        <f>ROW()-ROW(TBL_CIPDRFRESI_LOANPOOL[[#Headers],[ROW_ID]])</f>
        <v>192</v>
      </c>
      <c r="D208" s="55"/>
      <c r="E208" s="56"/>
      <c r="F208" s="57"/>
      <c r="G208" s="58"/>
      <c r="H208" s="120"/>
      <c r="I208" s="116"/>
      <c r="J208" s="55"/>
      <c r="K208" s="61"/>
      <c r="L208" s="62"/>
      <c r="M208" s="124"/>
      <c r="N208" s="122"/>
      <c r="O208" s="127" t="str">
        <f>IF(TBL_CIPDRFRESI_LOANPOOL[[#This Row],[HUD_MFI]]&lt;&gt;"",TBL_CIPDRFRESI_LOANPOOL[[#This Row],[HUD_MFI]]*1.15,"")</f>
        <v/>
      </c>
      <c r="P208" s="126"/>
      <c r="Q208" s="105"/>
      <c r="R208" s="107"/>
      <c r="S208" s="108" t="str">
        <f>IF(TBL_CIPDRFRESI_LOANPOOL[[#This Row],[MBS_FLAG]]="Yes",SUMIF(TBL_CIPDRFRESI_LOANPOOL[MBS_POOL_ID],TBL_CIPDRFRESI_LOANPOOL[[#This Row],[MBS_POOL_ID]],TBL_CIPDRFRESI_LOANPOOL[LOAN_AMOUNT_ADDR_PORTION]),"")</f>
        <v/>
      </c>
      <c r="T20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8" s="131"/>
      <c r="V208" s="122"/>
      <c r="W208" s="135" t="str">
        <f>IF(AND(TBL_CIPDRFRESI_LOANPOOL[[#This Row],[QUAL_METHOD]]='$DB.LOOKUP'!$AD$3,TBL_CIPDRFRESI_LOANPOOL[[#This Row],[QUAL_OO_ANNUAL_INCOME]]&lt;&gt;"",TBL_CIPDRFRESI_LOANPOOL[[#This Row],[HUD_MFI]]&lt;&gt;""),TBL_CIPDRFRESI_LOANPOOL[[#This Row],[QUAL_OO_ANNUAL_INCOME]]/TBL_CIPDRFRESI_LOANPOOL[[#This Row],[HUD_MFI]],"")</f>
        <v/>
      </c>
      <c r="X208" s="133" t="str">
        <f>IF(AND(TBL_CIPDRFRESI_LOANPOOL[[#This Row],[QUAL_METHOD]]='$DB.LOOKUP'!$AD$4,TBL_CIPDRFRESI_LOANPOOL[[#This Row],[HUD_MFI_115]]&lt;&gt;""),TBL_CIPDRFRESI_LOANPOOL[[#This Row],[HUD_MFI_115]] / 12 * 0.3,"")</f>
        <v/>
      </c>
      <c r="Y208" s="112" t="str">
        <f>IF(AND(TBL_CIPDRFRESI_LOANPOOL[[#This Row],[QUAL_METHOD]]='$DB.LOOKUP'!$AD$4,TBL_CIPDRFRESI_LOANPOOL[[#This Row],[LOAN_ID]]&lt;&gt;""),COUNTIF(TBL_QUAL_RENTROLL_UNITS[RENTROLL_LOAN_ID_PROP_ADDR],TBL_CIPDRFRESI_LOANPOOL[[#This Row],[LOAN_ID_PROP_ADDR]]),"")</f>
        <v/>
      </c>
      <c r="Z208" s="113" t="str">
        <f>IF(AND(TBL_CIPDRFRESI_LOANPOOL[[#This Row],[LOAN_ID]]&lt;&gt;"",TBL_CIPDRFRESI_LOANPOOL[[#This Row],[QUAL_METHOD]]='$DB.LOOKUP'!$AD$4),COUNTIFS(TBL_QUAL_RENTROLL_UNITS[RENTROLL_LOAN_ID_PROP_ADDR],TBL_CIPDRFRESI_LOANPOOL[[#This Row],[LOAN_ID_PROP_ADDR]],TBL_QUAL_RENTROLL_UNITS[RENTROLL_QUALUNIT_FLAG],"Yes"),"")</f>
        <v/>
      </c>
      <c r="AA208" s="111" t="str">
        <f>IF(AND(TBL_CIPDRFRESI_LOANPOOL[[#This Row],[QUAL_MRA_UNITS_TOTL]]&gt;0,TBL_CIPDRFRESI_LOANPOOL[[#This Row],[QUAL_MRA_UNITS_TOTL]]&lt;&gt;""),TBL_CIPDRFRESI_LOANPOOL[[#This Row],[QUAL_MRA_UNITS_QUALIFIED]]/TBL_CIPDRFRESI_LOANPOOL[[#This Row],[QUAL_MRA_UNITS_TOTL]],"")</f>
        <v/>
      </c>
      <c r="AB208" s="137" t="str">
        <f>IF(TBL_CIPDRFRESI_LOANPOOL[[#This Row],[QUAL_METHOD]]='$DB.LOOKUP'!$AD$4,HYPERLINK("#QUAL_RENTROLL!TARGET_TOP","View/Edit"),"")</f>
        <v/>
      </c>
      <c r="AC208" s="136" t="str">
        <f>IF(AND(TBL_CIPDRFRESI_LOANPOOL[[#This Row],[QUAL_METHOD]]='$DB.LOOKUP'!$AD$5,TBL_CIPDRFRESI_LOANPOOL[[#This Row],[LOAN_ID]]&lt;&gt;""),COUNTIF(TBL_QUAL_INCOMELISTING_UNITS[INCOMELISTING_LOAN_ID_PROP_ADDR],TBL_CIPDRFRESI_LOANPOOL[[#This Row],[LOAN_ID_PROP_ADDR]]),"")</f>
        <v/>
      </c>
      <c r="AD20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8" s="111" t="str">
        <f>IF(AND(TBL_CIPDRFRESI_LOANPOOL[[#This Row],[QUAL_MIE_UNITS_TOTL]]&gt;0,TBL_CIPDRFRESI_LOANPOOL[[#This Row],[QUAL_MIE_UNITS_TOTL]]&lt;&gt;""),TBL_CIPDRFRESI_LOANPOOL[[#This Row],[QUAL_MIE_UNITS_QUALIFIED]]/TBL_CIPDRFRESI_LOANPOOL[[#This Row],[QUAL_MIE_UNITS_TOTL]],"")</f>
        <v/>
      </c>
      <c r="AF208" s="138" t="str">
        <f>IF(TBL_CIPDRFRESI_LOANPOOL[[#This Row],[QUAL_METHOD]]='$DB.LOOKUP'!$AD$5,HYPERLINK("#QUAL_INCOMELISTING!TARGET_TOP","View/Edit"),"")</f>
        <v/>
      </c>
      <c r="AG208" s="122"/>
      <c r="AH208" s="103"/>
      <c r="AI20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8" s="70" t="str">
        <f>IF(TBL_CIPDRFRESI_LOANPOOL[[#This Row],[LOAN_ID]] = "","",TBL_CIPDRFRESI_LOANPOOL[[#This Row],[LOAN_ID]]&amp;" ("&amp;IF(TBL_CIPDRFRESI_LOANPOOL[[#This Row],[PROP_ADDR_STREET]]="","Address Not Defined",TBL_CIPDRFRESI_LOANPOOL[[#This Row],[PROP_ADDR_STREET]])&amp;")")</f>
        <v/>
      </c>
      <c r="AL20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8" s="27" t="b">
        <f ca="1">IFERROR((IF(APP_CIP_DRFRESI_CERT_DATE&lt;&gt;"",APP_CIP_DRFRESI_CERT_DATE,TODAY())-TBL_CIPDRFRESI_LOANPOOL[[#This Row],[SETTLEMENT_DATE]])&lt;91,TRUE)</f>
        <v>1</v>
      </c>
      <c r="AN208" s="27" t="b">
        <f>COUNTIFS(TBL_CIPDRFRESI_LOANPOOL[LOAN_ID],TBL_CIPDRFRESI_LOANPOOL[[#This Row],[LOAN_ID]],TBL_CIPDRFRESI_LOANPOOL[QUAL_OO_INCOME_MFI_PCT],"&gt;1.15")=0</f>
        <v>1</v>
      </c>
      <c r="AO20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8" s="27" t="b">
        <f>COUNTIFS(TBL_CIPDRFRESI_LOANPOOL[LOAN_ID],TBL_CIPDRFRESI_LOANPOOL[[#This Row],[LOAN_ID]],TBL_CIPDRFRESI_LOANPOOL[QUAL_NIE_FFEIC_MFI_PCT],"&gt;1.15")=0</f>
        <v>1</v>
      </c>
      <c r="AR208" s="29">
        <f>IF(TBL_CIPDRFRESI_LOANPOOL[[#This Row],[MULTIPROP_REC_COUNT]]&lt;&gt;"",TBL_CIPDRFRESI_LOANPOOL[[#This Row],[LOAN_AMOUNT]]/TBL_CIPDRFRESI_LOANPOOL[[#This Row],[MULTIPROP_REC_COUNT]],TBL_CIPDRFRESI_LOANPOOL[[#This Row],[LOAN_AMOUNT]])</f>
        <v>0</v>
      </c>
      <c r="AS208" s="29" t="b">
        <f>TBL_CIPDRFRESI_LOANPOOL[[#This Row],[MULTIPROP_REC_COUNT]]&gt;1</f>
        <v>0</v>
      </c>
      <c r="AT208" s="36">
        <f>IF(TBL_CIPDRFRESI_LOANPOOL[[#This Row],[LOAN_ID]]&lt;&gt;"",COUNTIF(TBL_CIPDRFRESI_LOANPOOL[LOAN_ID],TBL_CIPDRFRESI_LOANPOOL[[#This Row],[LOAN_ID]]),1)</f>
        <v>1</v>
      </c>
      <c r="AU208" s="36">
        <f>IFERROR(MATCH(TBL_CIPDRFRESI_LOANPOOL[[#This Row],[QUAL_METHOD]],RANGE_LOOKUP_QUALMETHODS_CIP_RESIDRF,0),-1)</f>
        <v>-1</v>
      </c>
      <c r="AV20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9" spans="2:53" ht="26.25" customHeight="1" x14ac:dyDescent="0.25">
      <c r="B209" s="25" t="str">
        <f>IF(TBL_CIPDRFRESI_LOANPOOL[[#This Row],[RECORD_STARTED]],IF(TBL_CIPDRFRESI_LOANPOOL[[#This Row],[ERROR_COUNT]]&gt;0,-1,IF(TBL_CIPDRFRESI_LOANPOOL[[#This Row],[REQ_FIELDS_POPULATED]],1,0)),"")</f>
        <v/>
      </c>
      <c r="C209" s="36">
        <f>ROW()-ROW(TBL_CIPDRFRESI_LOANPOOL[[#Headers],[ROW_ID]])</f>
        <v>193</v>
      </c>
      <c r="D209" s="55"/>
      <c r="E209" s="56"/>
      <c r="F209" s="57"/>
      <c r="G209" s="58"/>
      <c r="H209" s="120"/>
      <c r="I209" s="116"/>
      <c r="J209" s="55"/>
      <c r="K209" s="61"/>
      <c r="L209" s="62"/>
      <c r="M209" s="124"/>
      <c r="N209" s="122"/>
      <c r="O209" s="127" t="str">
        <f>IF(TBL_CIPDRFRESI_LOANPOOL[[#This Row],[HUD_MFI]]&lt;&gt;"",TBL_CIPDRFRESI_LOANPOOL[[#This Row],[HUD_MFI]]*1.15,"")</f>
        <v/>
      </c>
      <c r="P209" s="126"/>
      <c r="Q209" s="105"/>
      <c r="R209" s="107"/>
      <c r="S209" s="108" t="str">
        <f>IF(TBL_CIPDRFRESI_LOANPOOL[[#This Row],[MBS_FLAG]]="Yes",SUMIF(TBL_CIPDRFRESI_LOANPOOL[MBS_POOL_ID],TBL_CIPDRFRESI_LOANPOOL[[#This Row],[MBS_POOL_ID]],TBL_CIPDRFRESI_LOANPOOL[LOAN_AMOUNT_ADDR_PORTION]),"")</f>
        <v/>
      </c>
      <c r="T20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9" s="131"/>
      <c r="V209" s="122"/>
      <c r="W209" s="135" t="str">
        <f>IF(AND(TBL_CIPDRFRESI_LOANPOOL[[#This Row],[QUAL_METHOD]]='$DB.LOOKUP'!$AD$3,TBL_CIPDRFRESI_LOANPOOL[[#This Row],[QUAL_OO_ANNUAL_INCOME]]&lt;&gt;"",TBL_CIPDRFRESI_LOANPOOL[[#This Row],[HUD_MFI]]&lt;&gt;""),TBL_CIPDRFRESI_LOANPOOL[[#This Row],[QUAL_OO_ANNUAL_INCOME]]/TBL_CIPDRFRESI_LOANPOOL[[#This Row],[HUD_MFI]],"")</f>
        <v/>
      </c>
      <c r="X209" s="133" t="str">
        <f>IF(AND(TBL_CIPDRFRESI_LOANPOOL[[#This Row],[QUAL_METHOD]]='$DB.LOOKUP'!$AD$4,TBL_CIPDRFRESI_LOANPOOL[[#This Row],[HUD_MFI_115]]&lt;&gt;""),TBL_CIPDRFRESI_LOANPOOL[[#This Row],[HUD_MFI_115]] / 12 * 0.3,"")</f>
        <v/>
      </c>
      <c r="Y209" s="112" t="str">
        <f>IF(AND(TBL_CIPDRFRESI_LOANPOOL[[#This Row],[QUAL_METHOD]]='$DB.LOOKUP'!$AD$4,TBL_CIPDRFRESI_LOANPOOL[[#This Row],[LOAN_ID]]&lt;&gt;""),COUNTIF(TBL_QUAL_RENTROLL_UNITS[RENTROLL_LOAN_ID_PROP_ADDR],TBL_CIPDRFRESI_LOANPOOL[[#This Row],[LOAN_ID_PROP_ADDR]]),"")</f>
        <v/>
      </c>
      <c r="Z209" s="113" t="str">
        <f>IF(AND(TBL_CIPDRFRESI_LOANPOOL[[#This Row],[LOAN_ID]]&lt;&gt;"",TBL_CIPDRFRESI_LOANPOOL[[#This Row],[QUAL_METHOD]]='$DB.LOOKUP'!$AD$4),COUNTIFS(TBL_QUAL_RENTROLL_UNITS[RENTROLL_LOAN_ID_PROP_ADDR],TBL_CIPDRFRESI_LOANPOOL[[#This Row],[LOAN_ID_PROP_ADDR]],TBL_QUAL_RENTROLL_UNITS[RENTROLL_QUALUNIT_FLAG],"Yes"),"")</f>
        <v/>
      </c>
      <c r="AA209" s="111" t="str">
        <f>IF(AND(TBL_CIPDRFRESI_LOANPOOL[[#This Row],[QUAL_MRA_UNITS_TOTL]]&gt;0,TBL_CIPDRFRESI_LOANPOOL[[#This Row],[QUAL_MRA_UNITS_TOTL]]&lt;&gt;""),TBL_CIPDRFRESI_LOANPOOL[[#This Row],[QUAL_MRA_UNITS_QUALIFIED]]/TBL_CIPDRFRESI_LOANPOOL[[#This Row],[QUAL_MRA_UNITS_TOTL]],"")</f>
        <v/>
      </c>
      <c r="AB209" s="137" t="str">
        <f>IF(TBL_CIPDRFRESI_LOANPOOL[[#This Row],[QUAL_METHOD]]='$DB.LOOKUP'!$AD$4,HYPERLINK("#QUAL_RENTROLL!TARGET_TOP","View/Edit"),"")</f>
        <v/>
      </c>
      <c r="AC209" s="136" t="str">
        <f>IF(AND(TBL_CIPDRFRESI_LOANPOOL[[#This Row],[QUAL_METHOD]]='$DB.LOOKUP'!$AD$5,TBL_CIPDRFRESI_LOANPOOL[[#This Row],[LOAN_ID]]&lt;&gt;""),COUNTIF(TBL_QUAL_INCOMELISTING_UNITS[INCOMELISTING_LOAN_ID_PROP_ADDR],TBL_CIPDRFRESI_LOANPOOL[[#This Row],[LOAN_ID_PROP_ADDR]]),"")</f>
        <v/>
      </c>
      <c r="AD20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9" s="111" t="str">
        <f>IF(AND(TBL_CIPDRFRESI_LOANPOOL[[#This Row],[QUAL_MIE_UNITS_TOTL]]&gt;0,TBL_CIPDRFRESI_LOANPOOL[[#This Row],[QUAL_MIE_UNITS_TOTL]]&lt;&gt;""),TBL_CIPDRFRESI_LOANPOOL[[#This Row],[QUAL_MIE_UNITS_QUALIFIED]]/TBL_CIPDRFRESI_LOANPOOL[[#This Row],[QUAL_MIE_UNITS_TOTL]],"")</f>
        <v/>
      </c>
      <c r="AF209" s="138" t="str">
        <f>IF(TBL_CIPDRFRESI_LOANPOOL[[#This Row],[QUAL_METHOD]]='$DB.LOOKUP'!$AD$5,HYPERLINK("#QUAL_INCOMELISTING!TARGET_TOP","View/Edit"),"")</f>
        <v/>
      </c>
      <c r="AG209" s="122"/>
      <c r="AH209" s="103"/>
      <c r="AI20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9" s="70" t="str">
        <f>IF(TBL_CIPDRFRESI_LOANPOOL[[#This Row],[LOAN_ID]] = "","",TBL_CIPDRFRESI_LOANPOOL[[#This Row],[LOAN_ID]]&amp;" ("&amp;IF(TBL_CIPDRFRESI_LOANPOOL[[#This Row],[PROP_ADDR_STREET]]="","Address Not Defined",TBL_CIPDRFRESI_LOANPOOL[[#This Row],[PROP_ADDR_STREET]])&amp;")")</f>
        <v/>
      </c>
      <c r="AL20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9" s="27" t="b">
        <f ca="1">IFERROR((IF(APP_CIP_DRFRESI_CERT_DATE&lt;&gt;"",APP_CIP_DRFRESI_CERT_DATE,TODAY())-TBL_CIPDRFRESI_LOANPOOL[[#This Row],[SETTLEMENT_DATE]])&lt;91,TRUE)</f>
        <v>1</v>
      </c>
      <c r="AN209" s="27" t="b">
        <f>COUNTIFS(TBL_CIPDRFRESI_LOANPOOL[LOAN_ID],TBL_CIPDRFRESI_LOANPOOL[[#This Row],[LOAN_ID]],TBL_CIPDRFRESI_LOANPOOL[QUAL_OO_INCOME_MFI_PCT],"&gt;1.15")=0</f>
        <v>1</v>
      </c>
      <c r="AO20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9" s="27" t="b">
        <f>COUNTIFS(TBL_CIPDRFRESI_LOANPOOL[LOAN_ID],TBL_CIPDRFRESI_LOANPOOL[[#This Row],[LOAN_ID]],TBL_CIPDRFRESI_LOANPOOL[QUAL_NIE_FFEIC_MFI_PCT],"&gt;1.15")=0</f>
        <v>1</v>
      </c>
      <c r="AR209" s="29">
        <f>IF(TBL_CIPDRFRESI_LOANPOOL[[#This Row],[MULTIPROP_REC_COUNT]]&lt;&gt;"",TBL_CIPDRFRESI_LOANPOOL[[#This Row],[LOAN_AMOUNT]]/TBL_CIPDRFRESI_LOANPOOL[[#This Row],[MULTIPROP_REC_COUNT]],TBL_CIPDRFRESI_LOANPOOL[[#This Row],[LOAN_AMOUNT]])</f>
        <v>0</v>
      </c>
      <c r="AS209" s="29" t="b">
        <f>TBL_CIPDRFRESI_LOANPOOL[[#This Row],[MULTIPROP_REC_COUNT]]&gt;1</f>
        <v>0</v>
      </c>
      <c r="AT209" s="36">
        <f>IF(TBL_CIPDRFRESI_LOANPOOL[[#This Row],[LOAN_ID]]&lt;&gt;"",COUNTIF(TBL_CIPDRFRESI_LOANPOOL[LOAN_ID],TBL_CIPDRFRESI_LOANPOOL[[#This Row],[LOAN_ID]]),1)</f>
        <v>1</v>
      </c>
      <c r="AU209" s="36">
        <f>IFERROR(MATCH(TBL_CIPDRFRESI_LOANPOOL[[#This Row],[QUAL_METHOD]],RANGE_LOOKUP_QUALMETHODS_CIP_RESIDRF,0),-1)</f>
        <v>-1</v>
      </c>
      <c r="AV20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0" spans="2:53" ht="26.25" customHeight="1" x14ac:dyDescent="0.25">
      <c r="B210" s="25" t="str">
        <f>IF(TBL_CIPDRFRESI_LOANPOOL[[#This Row],[RECORD_STARTED]],IF(TBL_CIPDRFRESI_LOANPOOL[[#This Row],[ERROR_COUNT]]&gt;0,-1,IF(TBL_CIPDRFRESI_LOANPOOL[[#This Row],[REQ_FIELDS_POPULATED]],1,0)),"")</f>
        <v/>
      </c>
      <c r="C210" s="36">
        <f>ROW()-ROW(TBL_CIPDRFRESI_LOANPOOL[[#Headers],[ROW_ID]])</f>
        <v>194</v>
      </c>
      <c r="D210" s="55"/>
      <c r="E210" s="56"/>
      <c r="F210" s="57"/>
      <c r="G210" s="58"/>
      <c r="H210" s="120"/>
      <c r="I210" s="116"/>
      <c r="J210" s="55"/>
      <c r="K210" s="61"/>
      <c r="L210" s="62"/>
      <c r="M210" s="124"/>
      <c r="N210" s="122"/>
      <c r="O210" s="127" t="str">
        <f>IF(TBL_CIPDRFRESI_LOANPOOL[[#This Row],[HUD_MFI]]&lt;&gt;"",TBL_CIPDRFRESI_LOANPOOL[[#This Row],[HUD_MFI]]*1.15,"")</f>
        <v/>
      </c>
      <c r="P210" s="126"/>
      <c r="Q210" s="105"/>
      <c r="R210" s="107"/>
      <c r="S210" s="108" t="str">
        <f>IF(TBL_CIPDRFRESI_LOANPOOL[[#This Row],[MBS_FLAG]]="Yes",SUMIF(TBL_CIPDRFRESI_LOANPOOL[MBS_POOL_ID],TBL_CIPDRFRESI_LOANPOOL[[#This Row],[MBS_POOL_ID]],TBL_CIPDRFRESI_LOANPOOL[LOAN_AMOUNT_ADDR_PORTION]),"")</f>
        <v/>
      </c>
      <c r="T21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0" s="131"/>
      <c r="V210" s="122"/>
      <c r="W210" s="135" t="str">
        <f>IF(AND(TBL_CIPDRFRESI_LOANPOOL[[#This Row],[QUAL_METHOD]]='$DB.LOOKUP'!$AD$3,TBL_CIPDRFRESI_LOANPOOL[[#This Row],[QUAL_OO_ANNUAL_INCOME]]&lt;&gt;"",TBL_CIPDRFRESI_LOANPOOL[[#This Row],[HUD_MFI]]&lt;&gt;""),TBL_CIPDRFRESI_LOANPOOL[[#This Row],[QUAL_OO_ANNUAL_INCOME]]/TBL_CIPDRFRESI_LOANPOOL[[#This Row],[HUD_MFI]],"")</f>
        <v/>
      </c>
      <c r="X210" s="133" t="str">
        <f>IF(AND(TBL_CIPDRFRESI_LOANPOOL[[#This Row],[QUAL_METHOD]]='$DB.LOOKUP'!$AD$4,TBL_CIPDRFRESI_LOANPOOL[[#This Row],[HUD_MFI_115]]&lt;&gt;""),TBL_CIPDRFRESI_LOANPOOL[[#This Row],[HUD_MFI_115]] / 12 * 0.3,"")</f>
        <v/>
      </c>
      <c r="Y210" s="112" t="str">
        <f>IF(AND(TBL_CIPDRFRESI_LOANPOOL[[#This Row],[QUAL_METHOD]]='$DB.LOOKUP'!$AD$4,TBL_CIPDRFRESI_LOANPOOL[[#This Row],[LOAN_ID]]&lt;&gt;""),COUNTIF(TBL_QUAL_RENTROLL_UNITS[RENTROLL_LOAN_ID_PROP_ADDR],TBL_CIPDRFRESI_LOANPOOL[[#This Row],[LOAN_ID_PROP_ADDR]]),"")</f>
        <v/>
      </c>
      <c r="Z210" s="113" t="str">
        <f>IF(AND(TBL_CIPDRFRESI_LOANPOOL[[#This Row],[LOAN_ID]]&lt;&gt;"",TBL_CIPDRFRESI_LOANPOOL[[#This Row],[QUAL_METHOD]]='$DB.LOOKUP'!$AD$4),COUNTIFS(TBL_QUAL_RENTROLL_UNITS[RENTROLL_LOAN_ID_PROP_ADDR],TBL_CIPDRFRESI_LOANPOOL[[#This Row],[LOAN_ID_PROP_ADDR]],TBL_QUAL_RENTROLL_UNITS[RENTROLL_QUALUNIT_FLAG],"Yes"),"")</f>
        <v/>
      </c>
      <c r="AA210" s="111" t="str">
        <f>IF(AND(TBL_CIPDRFRESI_LOANPOOL[[#This Row],[QUAL_MRA_UNITS_TOTL]]&gt;0,TBL_CIPDRFRESI_LOANPOOL[[#This Row],[QUAL_MRA_UNITS_TOTL]]&lt;&gt;""),TBL_CIPDRFRESI_LOANPOOL[[#This Row],[QUAL_MRA_UNITS_QUALIFIED]]/TBL_CIPDRFRESI_LOANPOOL[[#This Row],[QUAL_MRA_UNITS_TOTL]],"")</f>
        <v/>
      </c>
      <c r="AB210" s="137" t="str">
        <f>IF(TBL_CIPDRFRESI_LOANPOOL[[#This Row],[QUAL_METHOD]]='$DB.LOOKUP'!$AD$4,HYPERLINK("#QUAL_RENTROLL!TARGET_TOP","View/Edit"),"")</f>
        <v/>
      </c>
      <c r="AC210" s="136" t="str">
        <f>IF(AND(TBL_CIPDRFRESI_LOANPOOL[[#This Row],[QUAL_METHOD]]='$DB.LOOKUP'!$AD$5,TBL_CIPDRFRESI_LOANPOOL[[#This Row],[LOAN_ID]]&lt;&gt;""),COUNTIF(TBL_QUAL_INCOMELISTING_UNITS[INCOMELISTING_LOAN_ID_PROP_ADDR],TBL_CIPDRFRESI_LOANPOOL[[#This Row],[LOAN_ID_PROP_ADDR]]),"")</f>
        <v/>
      </c>
      <c r="AD21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0" s="111" t="str">
        <f>IF(AND(TBL_CIPDRFRESI_LOANPOOL[[#This Row],[QUAL_MIE_UNITS_TOTL]]&gt;0,TBL_CIPDRFRESI_LOANPOOL[[#This Row],[QUAL_MIE_UNITS_TOTL]]&lt;&gt;""),TBL_CIPDRFRESI_LOANPOOL[[#This Row],[QUAL_MIE_UNITS_QUALIFIED]]/TBL_CIPDRFRESI_LOANPOOL[[#This Row],[QUAL_MIE_UNITS_TOTL]],"")</f>
        <v/>
      </c>
      <c r="AF210" s="138" t="str">
        <f>IF(TBL_CIPDRFRESI_LOANPOOL[[#This Row],[QUAL_METHOD]]='$DB.LOOKUP'!$AD$5,HYPERLINK("#QUAL_INCOMELISTING!TARGET_TOP","View/Edit"),"")</f>
        <v/>
      </c>
      <c r="AG210" s="122"/>
      <c r="AH210" s="103"/>
      <c r="AI21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0" s="70" t="str">
        <f>IF(TBL_CIPDRFRESI_LOANPOOL[[#This Row],[LOAN_ID]] = "","",TBL_CIPDRFRESI_LOANPOOL[[#This Row],[LOAN_ID]]&amp;" ("&amp;IF(TBL_CIPDRFRESI_LOANPOOL[[#This Row],[PROP_ADDR_STREET]]="","Address Not Defined",TBL_CIPDRFRESI_LOANPOOL[[#This Row],[PROP_ADDR_STREET]])&amp;")")</f>
        <v/>
      </c>
      <c r="AL21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0" s="27" t="b">
        <f ca="1">IFERROR((IF(APP_CIP_DRFRESI_CERT_DATE&lt;&gt;"",APP_CIP_DRFRESI_CERT_DATE,TODAY())-TBL_CIPDRFRESI_LOANPOOL[[#This Row],[SETTLEMENT_DATE]])&lt;91,TRUE)</f>
        <v>1</v>
      </c>
      <c r="AN210" s="27" t="b">
        <f>COUNTIFS(TBL_CIPDRFRESI_LOANPOOL[LOAN_ID],TBL_CIPDRFRESI_LOANPOOL[[#This Row],[LOAN_ID]],TBL_CIPDRFRESI_LOANPOOL[QUAL_OO_INCOME_MFI_PCT],"&gt;1.15")=0</f>
        <v>1</v>
      </c>
      <c r="AO21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0" s="27" t="b">
        <f>COUNTIFS(TBL_CIPDRFRESI_LOANPOOL[LOAN_ID],TBL_CIPDRFRESI_LOANPOOL[[#This Row],[LOAN_ID]],TBL_CIPDRFRESI_LOANPOOL[QUAL_NIE_FFEIC_MFI_PCT],"&gt;1.15")=0</f>
        <v>1</v>
      </c>
      <c r="AR210" s="29">
        <f>IF(TBL_CIPDRFRESI_LOANPOOL[[#This Row],[MULTIPROP_REC_COUNT]]&lt;&gt;"",TBL_CIPDRFRESI_LOANPOOL[[#This Row],[LOAN_AMOUNT]]/TBL_CIPDRFRESI_LOANPOOL[[#This Row],[MULTIPROP_REC_COUNT]],TBL_CIPDRFRESI_LOANPOOL[[#This Row],[LOAN_AMOUNT]])</f>
        <v>0</v>
      </c>
      <c r="AS210" s="29" t="b">
        <f>TBL_CIPDRFRESI_LOANPOOL[[#This Row],[MULTIPROP_REC_COUNT]]&gt;1</f>
        <v>0</v>
      </c>
      <c r="AT210" s="36">
        <f>IF(TBL_CIPDRFRESI_LOANPOOL[[#This Row],[LOAN_ID]]&lt;&gt;"",COUNTIF(TBL_CIPDRFRESI_LOANPOOL[LOAN_ID],TBL_CIPDRFRESI_LOANPOOL[[#This Row],[LOAN_ID]]),1)</f>
        <v>1</v>
      </c>
      <c r="AU210" s="36">
        <f>IFERROR(MATCH(TBL_CIPDRFRESI_LOANPOOL[[#This Row],[QUAL_METHOD]],RANGE_LOOKUP_QUALMETHODS_CIP_RESIDRF,0),-1)</f>
        <v>-1</v>
      </c>
      <c r="AV21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1" spans="2:53" ht="26.25" customHeight="1" x14ac:dyDescent="0.25">
      <c r="B211" s="25" t="str">
        <f>IF(TBL_CIPDRFRESI_LOANPOOL[[#This Row],[RECORD_STARTED]],IF(TBL_CIPDRFRESI_LOANPOOL[[#This Row],[ERROR_COUNT]]&gt;0,-1,IF(TBL_CIPDRFRESI_LOANPOOL[[#This Row],[REQ_FIELDS_POPULATED]],1,0)),"")</f>
        <v/>
      </c>
      <c r="C211" s="36">
        <f>ROW()-ROW(TBL_CIPDRFRESI_LOANPOOL[[#Headers],[ROW_ID]])</f>
        <v>195</v>
      </c>
      <c r="D211" s="55"/>
      <c r="E211" s="56"/>
      <c r="F211" s="57"/>
      <c r="G211" s="58"/>
      <c r="H211" s="120"/>
      <c r="I211" s="116"/>
      <c r="J211" s="55"/>
      <c r="K211" s="61"/>
      <c r="L211" s="62"/>
      <c r="M211" s="124"/>
      <c r="N211" s="122"/>
      <c r="O211" s="127" t="str">
        <f>IF(TBL_CIPDRFRESI_LOANPOOL[[#This Row],[HUD_MFI]]&lt;&gt;"",TBL_CIPDRFRESI_LOANPOOL[[#This Row],[HUD_MFI]]*1.15,"")</f>
        <v/>
      </c>
      <c r="P211" s="126"/>
      <c r="Q211" s="105"/>
      <c r="R211" s="107"/>
      <c r="S211" s="108" t="str">
        <f>IF(TBL_CIPDRFRESI_LOANPOOL[[#This Row],[MBS_FLAG]]="Yes",SUMIF(TBL_CIPDRFRESI_LOANPOOL[MBS_POOL_ID],TBL_CIPDRFRESI_LOANPOOL[[#This Row],[MBS_POOL_ID]],TBL_CIPDRFRESI_LOANPOOL[LOAN_AMOUNT_ADDR_PORTION]),"")</f>
        <v/>
      </c>
      <c r="T21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1" s="131"/>
      <c r="V211" s="122"/>
      <c r="W211" s="135" t="str">
        <f>IF(AND(TBL_CIPDRFRESI_LOANPOOL[[#This Row],[QUAL_METHOD]]='$DB.LOOKUP'!$AD$3,TBL_CIPDRFRESI_LOANPOOL[[#This Row],[QUAL_OO_ANNUAL_INCOME]]&lt;&gt;"",TBL_CIPDRFRESI_LOANPOOL[[#This Row],[HUD_MFI]]&lt;&gt;""),TBL_CIPDRFRESI_LOANPOOL[[#This Row],[QUAL_OO_ANNUAL_INCOME]]/TBL_CIPDRFRESI_LOANPOOL[[#This Row],[HUD_MFI]],"")</f>
        <v/>
      </c>
      <c r="X211" s="133" t="str">
        <f>IF(AND(TBL_CIPDRFRESI_LOANPOOL[[#This Row],[QUAL_METHOD]]='$DB.LOOKUP'!$AD$4,TBL_CIPDRFRESI_LOANPOOL[[#This Row],[HUD_MFI_115]]&lt;&gt;""),TBL_CIPDRFRESI_LOANPOOL[[#This Row],[HUD_MFI_115]] / 12 * 0.3,"")</f>
        <v/>
      </c>
      <c r="Y211" s="112" t="str">
        <f>IF(AND(TBL_CIPDRFRESI_LOANPOOL[[#This Row],[QUAL_METHOD]]='$DB.LOOKUP'!$AD$4,TBL_CIPDRFRESI_LOANPOOL[[#This Row],[LOAN_ID]]&lt;&gt;""),COUNTIF(TBL_QUAL_RENTROLL_UNITS[RENTROLL_LOAN_ID_PROP_ADDR],TBL_CIPDRFRESI_LOANPOOL[[#This Row],[LOAN_ID_PROP_ADDR]]),"")</f>
        <v/>
      </c>
      <c r="Z211" s="113" t="str">
        <f>IF(AND(TBL_CIPDRFRESI_LOANPOOL[[#This Row],[LOAN_ID]]&lt;&gt;"",TBL_CIPDRFRESI_LOANPOOL[[#This Row],[QUAL_METHOD]]='$DB.LOOKUP'!$AD$4),COUNTIFS(TBL_QUAL_RENTROLL_UNITS[RENTROLL_LOAN_ID_PROP_ADDR],TBL_CIPDRFRESI_LOANPOOL[[#This Row],[LOAN_ID_PROP_ADDR]],TBL_QUAL_RENTROLL_UNITS[RENTROLL_QUALUNIT_FLAG],"Yes"),"")</f>
        <v/>
      </c>
      <c r="AA211" s="111" t="str">
        <f>IF(AND(TBL_CIPDRFRESI_LOANPOOL[[#This Row],[QUAL_MRA_UNITS_TOTL]]&gt;0,TBL_CIPDRFRESI_LOANPOOL[[#This Row],[QUAL_MRA_UNITS_TOTL]]&lt;&gt;""),TBL_CIPDRFRESI_LOANPOOL[[#This Row],[QUAL_MRA_UNITS_QUALIFIED]]/TBL_CIPDRFRESI_LOANPOOL[[#This Row],[QUAL_MRA_UNITS_TOTL]],"")</f>
        <v/>
      </c>
      <c r="AB211" s="137" t="str">
        <f>IF(TBL_CIPDRFRESI_LOANPOOL[[#This Row],[QUAL_METHOD]]='$DB.LOOKUP'!$AD$4,HYPERLINK("#QUAL_RENTROLL!TARGET_TOP","View/Edit"),"")</f>
        <v/>
      </c>
      <c r="AC211" s="136" t="str">
        <f>IF(AND(TBL_CIPDRFRESI_LOANPOOL[[#This Row],[QUAL_METHOD]]='$DB.LOOKUP'!$AD$5,TBL_CIPDRFRESI_LOANPOOL[[#This Row],[LOAN_ID]]&lt;&gt;""),COUNTIF(TBL_QUAL_INCOMELISTING_UNITS[INCOMELISTING_LOAN_ID_PROP_ADDR],TBL_CIPDRFRESI_LOANPOOL[[#This Row],[LOAN_ID_PROP_ADDR]]),"")</f>
        <v/>
      </c>
      <c r="AD21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1" s="111" t="str">
        <f>IF(AND(TBL_CIPDRFRESI_LOANPOOL[[#This Row],[QUAL_MIE_UNITS_TOTL]]&gt;0,TBL_CIPDRFRESI_LOANPOOL[[#This Row],[QUAL_MIE_UNITS_TOTL]]&lt;&gt;""),TBL_CIPDRFRESI_LOANPOOL[[#This Row],[QUAL_MIE_UNITS_QUALIFIED]]/TBL_CIPDRFRESI_LOANPOOL[[#This Row],[QUAL_MIE_UNITS_TOTL]],"")</f>
        <v/>
      </c>
      <c r="AF211" s="138" t="str">
        <f>IF(TBL_CIPDRFRESI_LOANPOOL[[#This Row],[QUAL_METHOD]]='$DB.LOOKUP'!$AD$5,HYPERLINK("#QUAL_INCOMELISTING!TARGET_TOP","View/Edit"),"")</f>
        <v/>
      </c>
      <c r="AG211" s="122"/>
      <c r="AH211" s="103"/>
      <c r="AI21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1" s="70" t="str">
        <f>IF(TBL_CIPDRFRESI_LOANPOOL[[#This Row],[LOAN_ID]] = "","",TBL_CIPDRFRESI_LOANPOOL[[#This Row],[LOAN_ID]]&amp;" ("&amp;IF(TBL_CIPDRFRESI_LOANPOOL[[#This Row],[PROP_ADDR_STREET]]="","Address Not Defined",TBL_CIPDRFRESI_LOANPOOL[[#This Row],[PROP_ADDR_STREET]])&amp;")")</f>
        <v/>
      </c>
      <c r="AL21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1" s="27" t="b">
        <f ca="1">IFERROR((IF(APP_CIP_DRFRESI_CERT_DATE&lt;&gt;"",APP_CIP_DRFRESI_CERT_DATE,TODAY())-TBL_CIPDRFRESI_LOANPOOL[[#This Row],[SETTLEMENT_DATE]])&lt;91,TRUE)</f>
        <v>1</v>
      </c>
      <c r="AN211" s="27" t="b">
        <f>COUNTIFS(TBL_CIPDRFRESI_LOANPOOL[LOAN_ID],TBL_CIPDRFRESI_LOANPOOL[[#This Row],[LOAN_ID]],TBL_CIPDRFRESI_LOANPOOL[QUAL_OO_INCOME_MFI_PCT],"&gt;1.15")=0</f>
        <v>1</v>
      </c>
      <c r="AO21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1" s="27" t="b">
        <f>COUNTIFS(TBL_CIPDRFRESI_LOANPOOL[LOAN_ID],TBL_CIPDRFRESI_LOANPOOL[[#This Row],[LOAN_ID]],TBL_CIPDRFRESI_LOANPOOL[QUAL_NIE_FFEIC_MFI_PCT],"&gt;1.15")=0</f>
        <v>1</v>
      </c>
      <c r="AR211" s="29">
        <f>IF(TBL_CIPDRFRESI_LOANPOOL[[#This Row],[MULTIPROP_REC_COUNT]]&lt;&gt;"",TBL_CIPDRFRESI_LOANPOOL[[#This Row],[LOAN_AMOUNT]]/TBL_CIPDRFRESI_LOANPOOL[[#This Row],[MULTIPROP_REC_COUNT]],TBL_CIPDRFRESI_LOANPOOL[[#This Row],[LOAN_AMOUNT]])</f>
        <v>0</v>
      </c>
      <c r="AS211" s="29" t="b">
        <f>TBL_CIPDRFRESI_LOANPOOL[[#This Row],[MULTIPROP_REC_COUNT]]&gt;1</f>
        <v>0</v>
      </c>
      <c r="AT211" s="36">
        <f>IF(TBL_CIPDRFRESI_LOANPOOL[[#This Row],[LOAN_ID]]&lt;&gt;"",COUNTIF(TBL_CIPDRFRESI_LOANPOOL[LOAN_ID],TBL_CIPDRFRESI_LOANPOOL[[#This Row],[LOAN_ID]]),1)</f>
        <v>1</v>
      </c>
      <c r="AU211" s="36">
        <f>IFERROR(MATCH(TBL_CIPDRFRESI_LOANPOOL[[#This Row],[QUAL_METHOD]],RANGE_LOOKUP_QUALMETHODS_CIP_RESIDRF,0),-1)</f>
        <v>-1</v>
      </c>
      <c r="AV21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2" spans="2:53" ht="26.25" customHeight="1" x14ac:dyDescent="0.25">
      <c r="B212" s="25" t="str">
        <f>IF(TBL_CIPDRFRESI_LOANPOOL[[#This Row],[RECORD_STARTED]],IF(TBL_CIPDRFRESI_LOANPOOL[[#This Row],[ERROR_COUNT]]&gt;0,-1,IF(TBL_CIPDRFRESI_LOANPOOL[[#This Row],[REQ_FIELDS_POPULATED]],1,0)),"")</f>
        <v/>
      </c>
      <c r="C212" s="36">
        <f>ROW()-ROW(TBL_CIPDRFRESI_LOANPOOL[[#Headers],[ROW_ID]])</f>
        <v>196</v>
      </c>
      <c r="D212" s="55"/>
      <c r="E212" s="56"/>
      <c r="F212" s="57"/>
      <c r="G212" s="58"/>
      <c r="H212" s="120"/>
      <c r="I212" s="116"/>
      <c r="J212" s="55"/>
      <c r="K212" s="61"/>
      <c r="L212" s="62"/>
      <c r="M212" s="124"/>
      <c r="N212" s="122"/>
      <c r="O212" s="127" t="str">
        <f>IF(TBL_CIPDRFRESI_LOANPOOL[[#This Row],[HUD_MFI]]&lt;&gt;"",TBL_CIPDRFRESI_LOANPOOL[[#This Row],[HUD_MFI]]*1.15,"")</f>
        <v/>
      </c>
      <c r="P212" s="126"/>
      <c r="Q212" s="105"/>
      <c r="R212" s="107"/>
      <c r="S212" s="108" t="str">
        <f>IF(TBL_CIPDRFRESI_LOANPOOL[[#This Row],[MBS_FLAG]]="Yes",SUMIF(TBL_CIPDRFRESI_LOANPOOL[MBS_POOL_ID],TBL_CIPDRFRESI_LOANPOOL[[#This Row],[MBS_POOL_ID]],TBL_CIPDRFRESI_LOANPOOL[LOAN_AMOUNT_ADDR_PORTION]),"")</f>
        <v/>
      </c>
      <c r="T21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2" s="131"/>
      <c r="V212" s="122"/>
      <c r="W212" s="135" t="str">
        <f>IF(AND(TBL_CIPDRFRESI_LOANPOOL[[#This Row],[QUAL_METHOD]]='$DB.LOOKUP'!$AD$3,TBL_CIPDRFRESI_LOANPOOL[[#This Row],[QUAL_OO_ANNUAL_INCOME]]&lt;&gt;"",TBL_CIPDRFRESI_LOANPOOL[[#This Row],[HUD_MFI]]&lt;&gt;""),TBL_CIPDRFRESI_LOANPOOL[[#This Row],[QUAL_OO_ANNUAL_INCOME]]/TBL_CIPDRFRESI_LOANPOOL[[#This Row],[HUD_MFI]],"")</f>
        <v/>
      </c>
      <c r="X212" s="133" t="str">
        <f>IF(AND(TBL_CIPDRFRESI_LOANPOOL[[#This Row],[QUAL_METHOD]]='$DB.LOOKUP'!$AD$4,TBL_CIPDRFRESI_LOANPOOL[[#This Row],[HUD_MFI_115]]&lt;&gt;""),TBL_CIPDRFRESI_LOANPOOL[[#This Row],[HUD_MFI_115]] / 12 * 0.3,"")</f>
        <v/>
      </c>
      <c r="Y212" s="112" t="str">
        <f>IF(AND(TBL_CIPDRFRESI_LOANPOOL[[#This Row],[QUAL_METHOD]]='$DB.LOOKUP'!$AD$4,TBL_CIPDRFRESI_LOANPOOL[[#This Row],[LOAN_ID]]&lt;&gt;""),COUNTIF(TBL_QUAL_RENTROLL_UNITS[RENTROLL_LOAN_ID_PROP_ADDR],TBL_CIPDRFRESI_LOANPOOL[[#This Row],[LOAN_ID_PROP_ADDR]]),"")</f>
        <v/>
      </c>
      <c r="Z212" s="113" t="str">
        <f>IF(AND(TBL_CIPDRFRESI_LOANPOOL[[#This Row],[LOAN_ID]]&lt;&gt;"",TBL_CIPDRFRESI_LOANPOOL[[#This Row],[QUAL_METHOD]]='$DB.LOOKUP'!$AD$4),COUNTIFS(TBL_QUAL_RENTROLL_UNITS[RENTROLL_LOAN_ID_PROP_ADDR],TBL_CIPDRFRESI_LOANPOOL[[#This Row],[LOAN_ID_PROP_ADDR]],TBL_QUAL_RENTROLL_UNITS[RENTROLL_QUALUNIT_FLAG],"Yes"),"")</f>
        <v/>
      </c>
      <c r="AA212" s="111" t="str">
        <f>IF(AND(TBL_CIPDRFRESI_LOANPOOL[[#This Row],[QUAL_MRA_UNITS_TOTL]]&gt;0,TBL_CIPDRFRESI_LOANPOOL[[#This Row],[QUAL_MRA_UNITS_TOTL]]&lt;&gt;""),TBL_CIPDRFRESI_LOANPOOL[[#This Row],[QUAL_MRA_UNITS_QUALIFIED]]/TBL_CIPDRFRESI_LOANPOOL[[#This Row],[QUAL_MRA_UNITS_TOTL]],"")</f>
        <v/>
      </c>
      <c r="AB212" s="137" t="str">
        <f>IF(TBL_CIPDRFRESI_LOANPOOL[[#This Row],[QUAL_METHOD]]='$DB.LOOKUP'!$AD$4,HYPERLINK("#QUAL_RENTROLL!TARGET_TOP","View/Edit"),"")</f>
        <v/>
      </c>
      <c r="AC212" s="136" t="str">
        <f>IF(AND(TBL_CIPDRFRESI_LOANPOOL[[#This Row],[QUAL_METHOD]]='$DB.LOOKUP'!$AD$5,TBL_CIPDRFRESI_LOANPOOL[[#This Row],[LOAN_ID]]&lt;&gt;""),COUNTIF(TBL_QUAL_INCOMELISTING_UNITS[INCOMELISTING_LOAN_ID_PROP_ADDR],TBL_CIPDRFRESI_LOANPOOL[[#This Row],[LOAN_ID_PROP_ADDR]]),"")</f>
        <v/>
      </c>
      <c r="AD21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2" s="111" t="str">
        <f>IF(AND(TBL_CIPDRFRESI_LOANPOOL[[#This Row],[QUAL_MIE_UNITS_TOTL]]&gt;0,TBL_CIPDRFRESI_LOANPOOL[[#This Row],[QUAL_MIE_UNITS_TOTL]]&lt;&gt;""),TBL_CIPDRFRESI_LOANPOOL[[#This Row],[QUAL_MIE_UNITS_QUALIFIED]]/TBL_CIPDRFRESI_LOANPOOL[[#This Row],[QUAL_MIE_UNITS_TOTL]],"")</f>
        <v/>
      </c>
      <c r="AF212" s="138" t="str">
        <f>IF(TBL_CIPDRFRESI_LOANPOOL[[#This Row],[QUAL_METHOD]]='$DB.LOOKUP'!$AD$5,HYPERLINK("#QUAL_INCOMELISTING!TARGET_TOP","View/Edit"),"")</f>
        <v/>
      </c>
      <c r="AG212" s="122"/>
      <c r="AH212" s="103"/>
      <c r="AI21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2" s="70" t="str">
        <f>IF(TBL_CIPDRFRESI_LOANPOOL[[#This Row],[LOAN_ID]] = "","",TBL_CIPDRFRESI_LOANPOOL[[#This Row],[LOAN_ID]]&amp;" ("&amp;IF(TBL_CIPDRFRESI_LOANPOOL[[#This Row],[PROP_ADDR_STREET]]="","Address Not Defined",TBL_CIPDRFRESI_LOANPOOL[[#This Row],[PROP_ADDR_STREET]])&amp;")")</f>
        <v/>
      </c>
      <c r="AL21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2" s="27" t="b">
        <f ca="1">IFERROR((IF(APP_CIP_DRFRESI_CERT_DATE&lt;&gt;"",APP_CIP_DRFRESI_CERT_DATE,TODAY())-TBL_CIPDRFRESI_LOANPOOL[[#This Row],[SETTLEMENT_DATE]])&lt;91,TRUE)</f>
        <v>1</v>
      </c>
      <c r="AN212" s="27" t="b">
        <f>COUNTIFS(TBL_CIPDRFRESI_LOANPOOL[LOAN_ID],TBL_CIPDRFRESI_LOANPOOL[[#This Row],[LOAN_ID]],TBL_CIPDRFRESI_LOANPOOL[QUAL_OO_INCOME_MFI_PCT],"&gt;1.15")=0</f>
        <v>1</v>
      </c>
      <c r="AO21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2" s="27" t="b">
        <f>COUNTIFS(TBL_CIPDRFRESI_LOANPOOL[LOAN_ID],TBL_CIPDRFRESI_LOANPOOL[[#This Row],[LOAN_ID]],TBL_CIPDRFRESI_LOANPOOL[QUAL_NIE_FFEIC_MFI_PCT],"&gt;1.15")=0</f>
        <v>1</v>
      </c>
      <c r="AR212" s="29">
        <f>IF(TBL_CIPDRFRESI_LOANPOOL[[#This Row],[MULTIPROP_REC_COUNT]]&lt;&gt;"",TBL_CIPDRFRESI_LOANPOOL[[#This Row],[LOAN_AMOUNT]]/TBL_CIPDRFRESI_LOANPOOL[[#This Row],[MULTIPROP_REC_COUNT]],TBL_CIPDRFRESI_LOANPOOL[[#This Row],[LOAN_AMOUNT]])</f>
        <v>0</v>
      </c>
      <c r="AS212" s="29" t="b">
        <f>TBL_CIPDRFRESI_LOANPOOL[[#This Row],[MULTIPROP_REC_COUNT]]&gt;1</f>
        <v>0</v>
      </c>
      <c r="AT212" s="36">
        <f>IF(TBL_CIPDRFRESI_LOANPOOL[[#This Row],[LOAN_ID]]&lt;&gt;"",COUNTIF(TBL_CIPDRFRESI_LOANPOOL[LOAN_ID],TBL_CIPDRFRESI_LOANPOOL[[#This Row],[LOAN_ID]]),1)</f>
        <v>1</v>
      </c>
      <c r="AU212" s="36">
        <f>IFERROR(MATCH(TBL_CIPDRFRESI_LOANPOOL[[#This Row],[QUAL_METHOD]],RANGE_LOOKUP_QUALMETHODS_CIP_RESIDRF,0),-1)</f>
        <v>-1</v>
      </c>
      <c r="AV21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3" spans="2:53" ht="26.25" customHeight="1" x14ac:dyDescent="0.25">
      <c r="B213" s="25" t="str">
        <f>IF(TBL_CIPDRFRESI_LOANPOOL[[#This Row],[RECORD_STARTED]],IF(TBL_CIPDRFRESI_LOANPOOL[[#This Row],[ERROR_COUNT]]&gt;0,-1,IF(TBL_CIPDRFRESI_LOANPOOL[[#This Row],[REQ_FIELDS_POPULATED]],1,0)),"")</f>
        <v/>
      </c>
      <c r="C213" s="36">
        <f>ROW()-ROW(TBL_CIPDRFRESI_LOANPOOL[[#Headers],[ROW_ID]])</f>
        <v>197</v>
      </c>
      <c r="D213" s="55"/>
      <c r="E213" s="56"/>
      <c r="F213" s="57"/>
      <c r="G213" s="58"/>
      <c r="H213" s="120"/>
      <c r="I213" s="116"/>
      <c r="J213" s="55"/>
      <c r="K213" s="61"/>
      <c r="L213" s="62"/>
      <c r="M213" s="124"/>
      <c r="N213" s="122"/>
      <c r="O213" s="127" t="str">
        <f>IF(TBL_CIPDRFRESI_LOANPOOL[[#This Row],[HUD_MFI]]&lt;&gt;"",TBL_CIPDRFRESI_LOANPOOL[[#This Row],[HUD_MFI]]*1.15,"")</f>
        <v/>
      </c>
      <c r="P213" s="126"/>
      <c r="Q213" s="105"/>
      <c r="R213" s="107"/>
      <c r="S213" s="108" t="str">
        <f>IF(TBL_CIPDRFRESI_LOANPOOL[[#This Row],[MBS_FLAG]]="Yes",SUMIF(TBL_CIPDRFRESI_LOANPOOL[MBS_POOL_ID],TBL_CIPDRFRESI_LOANPOOL[[#This Row],[MBS_POOL_ID]],TBL_CIPDRFRESI_LOANPOOL[LOAN_AMOUNT_ADDR_PORTION]),"")</f>
        <v/>
      </c>
      <c r="T21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3" s="131"/>
      <c r="V213" s="122"/>
      <c r="W213" s="135" t="str">
        <f>IF(AND(TBL_CIPDRFRESI_LOANPOOL[[#This Row],[QUAL_METHOD]]='$DB.LOOKUP'!$AD$3,TBL_CIPDRFRESI_LOANPOOL[[#This Row],[QUAL_OO_ANNUAL_INCOME]]&lt;&gt;"",TBL_CIPDRFRESI_LOANPOOL[[#This Row],[HUD_MFI]]&lt;&gt;""),TBL_CIPDRFRESI_LOANPOOL[[#This Row],[QUAL_OO_ANNUAL_INCOME]]/TBL_CIPDRFRESI_LOANPOOL[[#This Row],[HUD_MFI]],"")</f>
        <v/>
      </c>
      <c r="X213" s="133" t="str">
        <f>IF(AND(TBL_CIPDRFRESI_LOANPOOL[[#This Row],[QUAL_METHOD]]='$DB.LOOKUP'!$AD$4,TBL_CIPDRFRESI_LOANPOOL[[#This Row],[HUD_MFI_115]]&lt;&gt;""),TBL_CIPDRFRESI_LOANPOOL[[#This Row],[HUD_MFI_115]] / 12 * 0.3,"")</f>
        <v/>
      </c>
      <c r="Y213" s="112" t="str">
        <f>IF(AND(TBL_CIPDRFRESI_LOANPOOL[[#This Row],[QUAL_METHOD]]='$DB.LOOKUP'!$AD$4,TBL_CIPDRFRESI_LOANPOOL[[#This Row],[LOAN_ID]]&lt;&gt;""),COUNTIF(TBL_QUAL_RENTROLL_UNITS[RENTROLL_LOAN_ID_PROP_ADDR],TBL_CIPDRFRESI_LOANPOOL[[#This Row],[LOAN_ID_PROP_ADDR]]),"")</f>
        <v/>
      </c>
      <c r="Z213" s="113" t="str">
        <f>IF(AND(TBL_CIPDRFRESI_LOANPOOL[[#This Row],[LOAN_ID]]&lt;&gt;"",TBL_CIPDRFRESI_LOANPOOL[[#This Row],[QUAL_METHOD]]='$DB.LOOKUP'!$AD$4),COUNTIFS(TBL_QUAL_RENTROLL_UNITS[RENTROLL_LOAN_ID_PROP_ADDR],TBL_CIPDRFRESI_LOANPOOL[[#This Row],[LOAN_ID_PROP_ADDR]],TBL_QUAL_RENTROLL_UNITS[RENTROLL_QUALUNIT_FLAG],"Yes"),"")</f>
        <v/>
      </c>
      <c r="AA213" s="111" t="str">
        <f>IF(AND(TBL_CIPDRFRESI_LOANPOOL[[#This Row],[QUAL_MRA_UNITS_TOTL]]&gt;0,TBL_CIPDRFRESI_LOANPOOL[[#This Row],[QUAL_MRA_UNITS_TOTL]]&lt;&gt;""),TBL_CIPDRFRESI_LOANPOOL[[#This Row],[QUAL_MRA_UNITS_QUALIFIED]]/TBL_CIPDRFRESI_LOANPOOL[[#This Row],[QUAL_MRA_UNITS_TOTL]],"")</f>
        <v/>
      </c>
      <c r="AB213" s="137" t="str">
        <f>IF(TBL_CIPDRFRESI_LOANPOOL[[#This Row],[QUAL_METHOD]]='$DB.LOOKUP'!$AD$4,HYPERLINK("#QUAL_RENTROLL!TARGET_TOP","View/Edit"),"")</f>
        <v/>
      </c>
      <c r="AC213" s="136" t="str">
        <f>IF(AND(TBL_CIPDRFRESI_LOANPOOL[[#This Row],[QUAL_METHOD]]='$DB.LOOKUP'!$AD$5,TBL_CIPDRFRESI_LOANPOOL[[#This Row],[LOAN_ID]]&lt;&gt;""),COUNTIF(TBL_QUAL_INCOMELISTING_UNITS[INCOMELISTING_LOAN_ID_PROP_ADDR],TBL_CIPDRFRESI_LOANPOOL[[#This Row],[LOAN_ID_PROP_ADDR]]),"")</f>
        <v/>
      </c>
      <c r="AD21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3" s="111" t="str">
        <f>IF(AND(TBL_CIPDRFRESI_LOANPOOL[[#This Row],[QUAL_MIE_UNITS_TOTL]]&gt;0,TBL_CIPDRFRESI_LOANPOOL[[#This Row],[QUAL_MIE_UNITS_TOTL]]&lt;&gt;""),TBL_CIPDRFRESI_LOANPOOL[[#This Row],[QUAL_MIE_UNITS_QUALIFIED]]/TBL_CIPDRFRESI_LOANPOOL[[#This Row],[QUAL_MIE_UNITS_TOTL]],"")</f>
        <v/>
      </c>
      <c r="AF213" s="138" t="str">
        <f>IF(TBL_CIPDRFRESI_LOANPOOL[[#This Row],[QUAL_METHOD]]='$DB.LOOKUP'!$AD$5,HYPERLINK("#QUAL_INCOMELISTING!TARGET_TOP","View/Edit"),"")</f>
        <v/>
      </c>
      <c r="AG213" s="122"/>
      <c r="AH213" s="103"/>
      <c r="AI21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3" s="70" t="str">
        <f>IF(TBL_CIPDRFRESI_LOANPOOL[[#This Row],[LOAN_ID]] = "","",TBL_CIPDRFRESI_LOANPOOL[[#This Row],[LOAN_ID]]&amp;" ("&amp;IF(TBL_CIPDRFRESI_LOANPOOL[[#This Row],[PROP_ADDR_STREET]]="","Address Not Defined",TBL_CIPDRFRESI_LOANPOOL[[#This Row],[PROP_ADDR_STREET]])&amp;")")</f>
        <v/>
      </c>
      <c r="AL21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3" s="27" t="b">
        <f ca="1">IFERROR((IF(APP_CIP_DRFRESI_CERT_DATE&lt;&gt;"",APP_CIP_DRFRESI_CERT_DATE,TODAY())-TBL_CIPDRFRESI_LOANPOOL[[#This Row],[SETTLEMENT_DATE]])&lt;91,TRUE)</f>
        <v>1</v>
      </c>
      <c r="AN213" s="27" t="b">
        <f>COUNTIFS(TBL_CIPDRFRESI_LOANPOOL[LOAN_ID],TBL_CIPDRFRESI_LOANPOOL[[#This Row],[LOAN_ID]],TBL_CIPDRFRESI_LOANPOOL[QUAL_OO_INCOME_MFI_PCT],"&gt;1.15")=0</f>
        <v>1</v>
      </c>
      <c r="AO21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3" s="27" t="b">
        <f>COUNTIFS(TBL_CIPDRFRESI_LOANPOOL[LOAN_ID],TBL_CIPDRFRESI_LOANPOOL[[#This Row],[LOAN_ID]],TBL_CIPDRFRESI_LOANPOOL[QUAL_NIE_FFEIC_MFI_PCT],"&gt;1.15")=0</f>
        <v>1</v>
      </c>
      <c r="AR213" s="29">
        <f>IF(TBL_CIPDRFRESI_LOANPOOL[[#This Row],[MULTIPROP_REC_COUNT]]&lt;&gt;"",TBL_CIPDRFRESI_LOANPOOL[[#This Row],[LOAN_AMOUNT]]/TBL_CIPDRFRESI_LOANPOOL[[#This Row],[MULTIPROP_REC_COUNT]],TBL_CIPDRFRESI_LOANPOOL[[#This Row],[LOAN_AMOUNT]])</f>
        <v>0</v>
      </c>
      <c r="AS213" s="29" t="b">
        <f>TBL_CIPDRFRESI_LOANPOOL[[#This Row],[MULTIPROP_REC_COUNT]]&gt;1</f>
        <v>0</v>
      </c>
      <c r="AT213" s="36">
        <f>IF(TBL_CIPDRFRESI_LOANPOOL[[#This Row],[LOAN_ID]]&lt;&gt;"",COUNTIF(TBL_CIPDRFRESI_LOANPOOL[LOAN_ID],TBL_CIPDRFRESI_LOANPOOL[[#This Row],[LOAN_ID]]),1)</f>
        <v>1</v>
      </c>
      <c r="AU213" s="36">
        <f>IFERROR(MATCH(TBL_CIPDRFRESI_LOANPOOL[[#This Row],[QUAL_METHOD]],RANGE_LOOKUP_QUALMETHODS_CIP_RESIDRF,0),-1)</f>
        <v>-1</v>
      </c>
      <c r="AV21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4" spans="2:53" ht="26.25" customHeight="1" x14ac:dyDescent="0.25">
      <c r="B214" s="25" t="str">
        <f>IF(TBL_CIPDRFRESI_LOANPOOL[[#This Row],[RECORD_STARTED]],IF(TBL_CIPDRFRESI_LOANPOOL[[#This Row],[ERROR_COUNT]]&gt;0,-1,IF(TBL_CIPDRFRESI_LOANPOOL[[#This Row],[REQ_FIELDS_POPULATED]],1,0)),"")</f>
        <v/>
      </c>
      <c r="C214" s="36">
        <f>ROW()-ROW(TBL_CIPDRFRESI_LOANPOOL[[#Headers],[ROW_ID]])</f>
        <v>198</v>
      </c>
      <c r="D214" s="55"/>
      <c r="E214" s="56"/>
      <c r="F214" s="57"/>
      <c r="G214" s="58"/>
      <c r="H214" s="120"/>
      <c r="I214" s="116"/>
      <c r="J214" s="55"/>
      <c r="K214" s="61"/>
      <c r="L214" s="62"/>
      <c r="M214" s="124"/>
      <c r="N214" s="122"/>
      <c r="O214" s="127" t="str">
        <f>IF(TBL_CIPDRFRESI_LOANPOOL[[#This Row],[HUD_MFI]]&lt;&gt;"",TBL_CIPDRFRESI_LOANPOOL[[#This Row],[HUD_MFI]]*1.15,"")</f>
        <v/>
      </c>
      <c r="P214" s="126"/>
      <c r="Q214" s="105"/>
      <c r="R214" s="107"/>
      <c r="S214" s="108" t="str">
        <f>IF(TBL_CIPDRFRESI_LOANPOOL[[#This Row],[MBS_FLAG]]="Yes",SUMIF(TBL_CIPDRFRESI_LOANPOOL[MBS_POOL_ID],TBL_CIPDRFRESI_LOANPOOL[[#This Row],[MBS_POOL_ID]],TBL_CIPDRFRESI_LOANPOOL[LOAN_AMOUNT_ADDR_PORTION]),"")</f>
        <v/>
      </c>
      <c r="T21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4" s="131"/>
      <c r="V214" s="122"/>
      <c r="W214" s="135" t="str">
        <f>IF(AND(TBL_CIPDRFRESI_LOANPOOL[[#This Row],[QUAL_METHOD]]='$DB.LOOKUP'!$AD$3,TBL_CIPDRFRESI_LOANPOOL[[#This Row],[QUAL_OO_ANNUAL_INCOME]]&lt;&gt;"",TBL_CIPDRFRESI_LOANPOOL[[#This Row],[HUD_MFI]]&lt;&gt;""),TBL_CIPDRFRESI_LOANPOOL[[#This Row],[QUAL_OO_ANNUAL_INCOME]]/TBL_CIPDRFRESI_LOANPOOL[[#This Row],[HUD_MFI]],"")</f>
        <v/>
      </c>
      <c r="X214" s="133" t="str">
        <f>IF(AND(TBL_CIPDRFRESI_LOANPOOL[[#This Row],[QUAL_METHOD]]='$DB.LOOKUP'!$AD$4,TBL_CIPDRFRESI_LOANPOOL[[#This Row],[HUD_MFI_115]]&lt;&gt;""),TBL_CIPDRFRESI_LOANPOOL[[#This Row],[HUD_MFI_115]] / 12 * 0.3,"")</f>
        <v/>
      </c>
      <c r="Y214" s="112" t="str">
        <f>IF(AND(TBL_CIPDRFRESI_LOANPOOL[[#This Row],[QUAL_METHOD]]='$DB.LOOKUP'!$AD$4,TBL_CIPDRFRESI_LOANPOOL[[#This Row],[LOAN_ID]]&lt;&gt;""),COUNTIF(TBL_QUAL_RENTROLL_UNITS[RENTROLL_LOAN_ID_PROP_ADDR],TBL_CIPDRFRESI_LOANPOOL[[#This Row],[LOAN_ID_PROP_ADDR]]),"")</f>
        <v/>
      </c>
      <c r="Z214" s="113" t="str">
        <f>IF(AND(TBL_CIPDRFRESI_LOANPOOL[[#This Row],[LOAN_ID]]&lt;&gt;"",TBL_CIPDRFRESI_LOANPOOL[[#This Row],[QUAL_METHOD]]='$DB.LOOKUP'!$AD$4),COUNTIFS(TBL_QUAL_RENTROLL_UNITS[RENTROLL_LOAN_ID_PROP_ADDR],TBL_CIPDRFRESI_LOANPOOL[[#This Row],[LOAN_ID_PROP_ADDR]],TBL_QUAL_RENTROLL_UNITS[RENTROLL_QUALUNIT_FLAG],"Yes"),"")</f>
        <v/>
      </c>
      <c r="AA214" s="111" t="str">
        <f>IF(AND(TBL_CIPDRFRESI_LOANPOOL[[#This Row],[QUAL_MRA_UNITS_TOTL]]&gt;0,TBL_CIPDRFRESI_LOANPOOL[[#This Row],[QUAL_MRA_UNITS_TOTL]]&lt;&gt;""),TBL_CIPDRFRESI_LOANPOOL[[#This Row],[QUAL_MRA_UNITS_QUALIFIED]]/TBL_CIPDRFRESI_LOANPOOL[[#This Row],[QUAL_MRA_UNITS_TOTL]],"")</f>
        <v/>
      </c>
      <c r="AB214" s="137" t="str">
        <f>IF(TBL_CIPDRFRESI_LOANPOOL[[#This Row],[QUAL_METHOD]]='$DB.LOOKUP'!$AD$4,HYPERLINK("#QUAL_RENTROLL!TARGET_TOP","View/Edit"),"")</f>
        <v/>
      </c>
      <c r="AC214" s="136" t="str">
        <f>IF(AND(TBL_CIPDRFRESI_LOANPOOL[[#This Row],[QUAL_METHOD]]='$DB.LOOKUP'!$AD$5,TBL_CIPDRFRESI_LOANPOOL[[#This Row],[LOAN_ID]]&lt;&gt;""),COUNTIF(TBL_QUAL_INCOMELISTING_UNITS[INCOMELISTING_LOAN_ID_PROP_ADDR],TBL_CIPDRFRESI_LOANPOOL[[#This Row],[LOAN_ID_PROP_ADDR]]),"")</f>
        <v/>
      </c>
      <c r="AD21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4" s="111" t="str">
        <f>IF(AND(TBL_CIPDRFRESI_LOANPOOL[[#This Row],[QUAL_MIE_UNITS_TOTL]]&gt;0,TBL_CIPDRFRESI_LOANPOOL[[#This Row],[QUAL_MIE_UNITS_TOTL]]&lt;&gt;""),TBL_CIPDRFRESI_LOANPOOL[[#This Row],[QUAL_MIE_UNITS_QUALIFIED]]/TBL_CIPDRFRESI_LOANPOOL[[#This Row],[QUAL_MIE_UNITS_TOTL]],"")</f>
        <v/>
      </c>
      <c r="AF214" s="138" t="str">
        <f>IF(TBL_CIPDRFRESI_LOANPOOL[[#This Row],[QUAL_METHOD]]='$DB.LOOKUP'!$AD$5,HYPERLINK("#QUAL_INCOMELISTING!TARGET_TOP","View/Edit"),"")</f>
        <v/>
      </c>
      <c r="AG214" s="122"/>
      <c r="AH214" s="103"/>
      <c r="AI21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4" s="70" t="str">
        <f>IF(TBL_CIPDRFRESI_LOANPOOL[[#This Row],[LOAN_ID]] = "","",TBL_CIPDRFRESI_LOANPOOL[[#This Row],[LOAN_ID]]&amp;" ("&amp;IF(TBL_CIPDRFRESI_LOANPOOL[[#This Row],[PROP_ADDR_STREET]]="","Address Not Defined",TBL_CIPDRFRESI_LOANPOOL[[#This Row],[PROP_ADDR_STREET]])&amp;")")</f>
        <v/>
      </c>
      <c r="AL21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4" s="27" t="b">
        <f ca="1">IFERROR((IF(APP_CIP_DRFRESI_CERT_DATE&lt;&gt;"",APP_CIP_DRFRESI_CERT_DATE,TODAY())-TBL_CIPDRFRESI_LOANPOOL[[#This Row],[SETTLEMENT_DATE]])&lt;91,TRUE)</f>
        <v>1</v>
      </c>
      <c r="AN214" s="27" t="b">
        <f>COUNTIFS(TBL_CIPDRFRESI_LOANPOOL[LOAN_ID],TBL_CIPDRFRESI_LOANPOOL[[#This Row],[LOAN_ID]],TBL_CIPDRFRESI_LOANPOOL[QUAL_OO_INCOME_MFI_PCT],"&gt;1.15")=0</f>
        <v>1</v>
      </c>
      <c r="AO21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4" s="27" t="b">
        <f>COUNTIFS(TBL_CIPDRFRESI_LOANPOOL[LOAN_ID],TBL_CIPDRFRESI_LOANPOOL[[#This Row],[LOAN_ID]],TBL_CIPDRFRESI_LOANPOOL[QUAL_NIE_FFEIC_MFI_PCT],"&gt;1.15")=0</f>
        <v>1</v>
      </c>
      <c r="AR214" s="29">
        <f>IF(TBL_CIPDRFRESI_LOANPOOL[[#This Row],[MULTIPROP_REC_COUNT]]&lt;&gt;"",TBL_CIPDRFRESI_LOANPOOL[[#This Row],[LOAN_AMOUNT]]/TBL_CIPDRFRESI_LOANPOOL[[#This Row],[MULTIPROP_REC_COUNT]],TBL_CIPDRFRESI_LOANPOOL[[#This Row],[LOAN_AMOUNT]])</f>
        <v>0</v>
      </c>
      <c r="AS214" s="29" t="b">
        <f>TBL_CIPDRFRESI_LOANPOOL[[#This Row],[MULTIPROP_REC_COUNT]]&gt;1</f>
        <v>0</v>
      </c>
      <c r="AT214" s="36">
        <f>IF(TBL_CIPDRFRESI_LOANPOOL[[#This Row],[LOAN_ID]]&lt;&gt;"",COUNTIF(TBL_CIPDRFRESI_LOANPOOL[LOAN_ID],TBL_CIPDRFRESI_LOANPOOL[[#This Row],[LOAN_ID]]),1)</f>
        <v>1</v>
      </c>
      <c r="AU214" s="36">
        <f>IFERROR(MATCH(TBL_CIPDRFRESI_LOANPOOL[[#This Row],[QUAL_METHOD]],RANGE_LOOKUP_QUALMETHODS_CIP_RESIDRF,0),-1)</f>
        <v>-1</v>
      </c>
      <c r="AV21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5" spans="2:53" ht="26.25" customHeight="1" x14ac:dyDescent="0.25">
      <c r="B215" s="25" t="str">
        <f>IF(TBL_CIPDRFRESI_LOANPOOL[[#This Row],[RECORD_STARTED]],IF(TBL_CIPDRFRESI_LOANPOOL[[#This Row],[ERROR_COUNT]]&gt;0,-1,IF(TBL_CIPDRFRESI_LOANPOOL[[#This Row],[REQ_FIELDS_POPULATED]],1,0)),"")</f>
        <v/>
      </c>
      <c r="C215" s="36">
        <f>ROW()-ROW(TBL_CIPDRFRESI_LOANPOOL[[#Headers],[ROW_ID]])</f>
        <v>199</v>
      </c>
      <c r="D215" s="55"/>
      <c r="E215" s="56"/>
      <c r="F215" s="57"/>
      <c r="G215" s="58"/>
      <c r="H215" s="120"/>
      <c r="I215" s="116"/>
      <c r="J215" s="55"/>
      <c r="K215" s="61"/>
      <c r="L215" s="62"/>
      <c r="M215" s="124"/>
      <c r="N215" s="122"/>
      <c r="O215" s="127" t="str">
        <f>IF(TBL_CIPDRFRESI_LOANPOOL[[#This Row],[HUD_MFI]]&lt;&gt;"",TBL_CIPDRFRESI_LOANPOOL[[#This Row],[HUD_MFI]]*1.15,"")</f>
        <v/>
      </c>
      <c r="P215" s="126"/>
      <c r="Q215" s="105"/>
      <c r="R215" s="107"/>
      <c r="S215" s="108" t="str">
        <f>IF(TBL_CIPDRFRESI_LOANPOOL[[#This Row],[MBS_FLAG]]="Yes",SUMIF(TBL_CIPDRFRESI_LOANPOOL[MBS_POOL_ID],TBL_CIPDRFRESI_LOANPOOL[[#This Row],[MBS_POOL_ID]],TBL_CIPDRFRESI_LOANPOOL[LOAN_AMOUNT_ADDR_PORTION]),"")</f>
        <v/>
      </c>
      <c r="T21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5" s="131"/>
      <c r="V215" s="122"/>
      <c r="W215" s="135" t="str">
        <f>IF(AND(TBL_CIPDRFRESI_LOANPOOL[[#This Row],[QUAL_METHOD]]='$DB.LOOKUP'!$AD$3,TBL_CIPDRFRESI_LOANPOOL[[#This Row],[QUAL_OO_ANNUAL_INCOME]]&lt;&gt;"",TBL_CIPDRFRESI_LOANPOOL[[#This Row],[HUD_MFI]]&lt;&gt;""),TBL_CIPDRFRESI_LOANPOOL[[#This Row],[QUAL_OO_ANNUAL_INCOME]]/TBL_CIPDRFRESI_LOANPOOL[[#This Row],[HUD_MFI]],"")</f>
        <v/>
      </c>
      <c r="X215" s="133" t="str">
        <f>IF(AND(TBL_CIPDRFRESI_LOANPOOL[[#This Row],[QUAL_METHOD]]='$DB.LOOKUP'!$AD$4,TBL_CIPDRFRESI_LOANPOOL[[#This Row],[HUD_MFI_115]]&lt;&gt;""),TBL_CIPDRFRESI_LOANPOOL[[#This Row],[HUD_MFI_115]] / 12 * 0.3,"")</f>
        <v/>
      </c>
      <c r="Y215" s="112" t="str">
        <f>IF(AND(TBL_CIPDRFRESI_LOANPOOL[[#This Row],[QUAL_METHOD]]='$DB.LOOKUP'!$AD$4,TBL_CIPDRFRESI_LOANPOOL[[#This Row],[LOAN_ID]]&lt;&gt;""),COUNTIF(TBL_QUAL_RENTROLL_UNITS[RENTROLL_LOAN_ID_PROP_ADDR],TBL_CIPDRFRESI_LOANPOOL[[#This Row],[LOAN_ID_PROP_ADDR]]),"")</f>
        <v/>
      </c>
      <c r="Z215" s="113" t="str">
        <f>IF(AND(TBL_CIPDRFRESI_LOANPOOL[[#This Row],[LOAN_ID]]&lt;&gt;"",TBL_CIPDRFRESI_LOANPOOL[[#This Row],[QUAL_METHOD]]='$DB.LOOKUP'!$AD$4),COUNTIFS(TBL_QUAL_RENTROLL_UNITS[RENTROLL_LOAN_ID_PROP_ADDR],TBL_CIPDRFRESI_LOANPOOL[[#This Row],[LOAN_ID_PROP_ADDR]],TBL_QUAL_RENTROLL_UNITS[RENTROLL_QUALUNIT_FLAG],"Yes"),"")</f>
        <v/>
      </c>
      <c r="AA215" s="111" t="str">
        <f>IF(AND(TBL_CIPDRFRESI_LOANPOOL[[#This Row],[QUAL_MRA_UNITS_TOTL]]&gt;0,TBL_CIPDRFRESI_LOANPOOL[[#This Row],[QUAL_MRA_UNITS_TOTL]]&lt;&gt;""),TBL_CIPDRFRESI_LOANPOOL[[#This Row],[QUAL_MRA_UNITS_QUALIFIED]]/TBL_CIPDRFRESI_LOANPOOL[[#This Row],[QUAL_MRA_UNITS_TOTL]],"")</f>
        <v/>
      </c>
      <c r="AB215" s="137" t="str">
        <f>IF(TBL_CIPDRFRESI_LOANPOOL[[#This Row],[QUAL_METHOD]]='$DB.LOOKUP'!$AD$4,HYPERLINK("#QUAL_RENTROLL!TARGET_TOP","View/Edit"),"")</f>
        <v/>
      </c>
      <c r="AC215" s="136" t="str">
        <f>IF(AND(TBL_CIPDRFRESI_LOANPOOL[[#This Row],[QUAL_METHOD]]='$DB.LOOKUP'!$AD$5,TBL_CIPDRFRESI_LOANPOOL[[#This Row],[LOAN_ID]]&lt;&gt;""),COUNTIF(TBL_QUAL_INCOMELISTING_UNITS[INCOMELISTING_LOAN_ID_PROP_ADDR],TBL_CIPDRFRESI_LOANPOOL[[#This Row],[LOAN_ID_PROP_ADDR]]),"")</f>
        <v/>
      </c>
      <c r="AD21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5" s="111" t="str">
        <f>IF(AND(TBL_CIPDRFRESI_LOANPOOL[[#This Row],[QUAL_MIE_UNITS_TOTL]]&gt;0,TBL_CIPDRFRESI_LOANPOOL[[#This Row],[QUAL_MIE_UNITS_TOTL]]&lt;&gt;""),TBL_CIPDRFRESI_LOANPOOL[[#This Row],[QUAL_MIE_UNITS_QUALIFIED]]/TBL_CIPDRFRESI_LOANPOOL[[#This Row],[QUAL_MIE_UNITS_TOTL]],"")</f>
        <v/>
      </c>
      <c r="AF215" s="138" t="str">
        <f>IF(TBL_CIPDRFRESI_LOANPOOL[[#This Row],[QUAL_METHOD]]='$DB.LOOKUP'!$AD$5,HYPERLINK("#QUAL_INCOMELISTING!TARGET_TOP","View/Edit"),"")</f>
        <v/>
      </c>
      <c r="AG215" s="122"/>
      <c r="AH215" s="103"/>
      <c r="AI21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5" s="70" t="str">
        <f>IF(TBL_CIPDRFRESI_LOANPOOL[[#This Row],[LOAN_ID]] = "","",TBL_CIPDRFRESI_LOANPOOL[[#This Row],[LOAN_ID]]&amp;" ("&amp;IF(TBL_CIPDRFRESI_LOANPOOL[[#This Row],[PROP_ADDR_STREET]]="","Address Not Defined",TBL_CIPDRFRESI_LOANPOOL[[#This Row],[PROP_ADDR_STREET]])&amp;")")</f>
        <v/>
      </c>
      <c r="AL21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5" s="27" t="b">
        <f ca="1">IFERROR((IF(APP_CIP_DRFRESI_CERT_DATE&lt;&gt;"",APP_CIP_DRFRESI_CERT_DATE,TODAY())-TBL_CIPDRFRESI_LOANPOOL[[#This Row],[SETTLEMENT_DATE]])&lt;91,TRUE)</f>
        <v>1</v>
      </c>
      <c r="AN215" s="27" t="b">
        <f>COUNTIFS(TBL_CIPDRFRESI_LOANPOOL[LOAN_ID],TBL_CIPDRFRESI_LOANPOOL[[#This Row],[LOAN_ID]],TBL_CIPDRFRESI_LOANPOOL[QUAL_OO_INCOME_MFI_PCT],"&gt;1.15")=0</f>
        <v>1</v>
      </c>
      <c r="AO21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5" s="27" t="b">
        <f>COUNTIFS(TBL_CIPDRFRESI_LOANPOOL[LOAN_ID],TBL_CIPDRFRESI_LOANPOOL[[#This Row],[LOAN_ID]],TBL_CIPDRFRESI_LOANPOOL[QUAL_NIE_FFEIC_MFI_PCT],"&gt;1.15")=0</f>
        <v>1</v>
      </c>
      <c r="AR215" s="29">
        <f>IF(TBL_CIPDRFRESI_LOANPOOL[[#This Row],[MULTIPROP_REC_COUNT]]&lt;&gt;"",TBL_CIPDRFRESI_LOANPOOL[[#This Row],[LOAN_AMOUNT]]/TBL_CIPDRFRESI_LOANPOOL[[#This Row],[MULTIPROP_REC_COUNT]],TBL_CIPDRFRESI_LOANPOOL[[#This Row],[LOAN_AMOUNT]])</f>
        <v>0</v>
      </c>
      <c r="AS215" s="29" t="b">
        <f>TBL_CIPDRFRESI_LOANPOOL[[#This Row],[MULTIPROP_REC_COUNT]]&gt;1</f>
        <v>0</v>
      </c>
      <c r="AT215" s="36">
        <f>IF(TBL_CIPDRFRESI_LOANPOOL[[#This Row],[LOAN_ID]]&lt;&gt;"",COUNTIF(TBL_CIPDRFRESI_LOANPOOL[LOAN_ID],TBL_CIPDRFRESI_LOANPOOL[[#This Row],[LOAN_ID]]),1)</f>
        <v>1</v>
      </c>
      <c r="AU215" s="36">
        <f>IFERROR(MATCH(TBL_CIPDRFRESI_LOANPOOL[[#This Row],[QUAL_METHOD]],RANGE_LOOKUP_QUALMETHODS_CIP_RESIDRF,0),-1)</f>
        <v>-1</v>
      </c>
      <c r="AV21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6" spans="2:53" ht="26.25" customHeight="1" x14ac:dyDescent="0.25">
      <c r="B216" s="25" t="str">
        <f>IF(TBL_CIPDRFRESI_LOANPOOL[[#This Row],[RECORD_STARTED]],IF(TBL_CIPDRFRESI_LOANPOOL[[#This Row],[ERROR_COUNT]]&gt;0,-1,IF(TBL_CIPDRFRESI_LOANPOOL[[#This Row],[REQ_FIELDS_POPULATED]],1,0)),"")</f>
        <v/>
      </c>
      <c r="C216" s="36">
        <f>ROW()-ROW(TBL_CIPDRFRESI_LOANPOOL[[#Headers],[ROW_ID]])</f>
        <v>200</v>
      </c>
      <c r="D216" s="55"/>
      <c r="E216" s="56"/>
      <c r="F216" s="57"/>
      <c r="G216" s="58"/>
      <c r="H216" s="120"/>
      <c r="I216" s="116"/>
      <c r="J216" s="55"/>
      <c r="K216" s="61"/>
      <c r="L216" s="62"/>
      <c r="M216" s="124"/>
      <c r="N216" s="122"/>
      <c r="O216" s="127" t="str">
        <f>IF(TBL_CIPDRFRESI_LOANPOOL[[#This Row],[HUD_MFI]]&lt;&gt;"",TBL_CIPDRFRESI_LOANPOOL[[#This Row],[HUD_MFI]]*1.15,"")</f>
        <v/>
      </c>
      <c r="P216" s="126"/>
      <c r="Q216" s="105"/>
      <c r="R216" s="107"/>
      <c r="S216" s="108" t="str">
        <f>IF(TBL_CIPDRFRESI_LOANPOOL[[#This Row],[MBS_FLAG]]="Yes",SUMIF(TBL_CIPDRFRESI_LOANPOOL[MBS_POOL_ID],TBL_CIPDRFRESI_LOANPOOL[[#This Row],[MBS_POOL_ID]],TBL_CIPDRFRESI_LOANPOOL[LOAN_AMOUNT_ADDR_PORTION]),"")</f>
        <v/>
      </c>
      <c r="T21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6" s="131"/>
      <c r="V216" s="122"/>
      <c r="W216" s="135" t="str">
        <f>IF(AND(TBL_CIPDRFRESI_LOANPOOL[[#This Row],[QUAL_METHOD]]='$DB.LOOKUP'!$AD$3,TBL_CIPDRFRESI_LOANPOOL[[#This Row],[QUAL_OO_ANNUAL_INCOME]]&lt;&gt;"",TBL_CIPDRFRESI_LOANPOOL[[#This Row],[HUD_MFI]]&lt;&gt;""),TBL_CIPDRFRESI_LOANPOOL[[#This Row],[QUAL_OO_ANNUAL_INCOME]]/TBL_CIPDRFRESI_LOANPOOL[[#This Row],[HUD_MFI]],"")</f>
        <v/>
      </c>
      <c r="X216" s="133" t="str">
        <f>IF(AND(TBL_CIPDRFRESI_LOANPOOL[[#This Row],[QUAL_METHOD]]='$DB.LOOKUP'!$AD$4,TBL_CIPDRFRESI_LOANPOOL[[#This Row],[HUD_MFI_115]]&lt;&gt;""),TBL_CIPDRFRESI_LOANPOOL[[#This Row],[HUD_MFI_115]] / 12 * 0.3,"")</f>
        <v/>
      </c>
      <c r="Y216" s="112" t="str">
        <f>IF(AND(TBL_CIPDRFRESI_LOANPOOL[[#This Row],[QUAL_METHOD]]='$DB.LOOKUP'!$AD$4,TBL_CIPDRFRESI_LOANPOOL[[#This Row],[LOAN_ID]]&lt;&gt;""),COUNTIF(TBL_QUAL_RENTROLL_UNITS[RENTROLL_LOAN_ID_PROP_ADDR],TBL_CIPDRFRESI_LOANPOOL[[#This Row],[LOAN_ID_PROP_ADDR]]),"")</f>
        <v/>
      </c>
      <c r="Z216" s="113" t="str">
        <f>IF(AND(TBL_CIPDRFRESI_LOANPOOL[[#This Row],[LOAN_ID]]&lt;&gt;"",TBL_CIPDRFRESI_LOANPOOL[[#This Row],[QUAL_METHOD]]='$DB.LOOKUP'!$AD$4),COUNTIFS(TBL_QUAL_RENTROLL_UNITS[RENTROLL_LOAN_ID_PROP_ADDR],TBL_CIPDRFRESI_LOANPOOL[[#This Row],[LOAN_ID_PROP_ADDR]],TBL_QUAL_RENTROLL_UNITS[RENTROLL_QUALUNIT_FLAG],"Yes"),"")</f>
        <v/>
      </c>
      <c r="AA216" s="111" t="str">
        <f>IF(AND(TBL_CIPDRFRESI_LOANPOOL[[#This Row],[QUAL_MRA_UNITS_TOTL]]&gt;0,TBL_CIPDRFRESI_LOANPOOL[[#This Row],[QUAL_MRA_UNITS_TOTL]]&lt;&gt;""),TBL_CIPDRFRESI_LOANPOOL[[#This Row],[QUAL_MRA_UNITS_QUALIFIED]]/TBL_CIPDRFRESI_LOANPOOL[[#This Row],[QUAL_MRA_UNITS_TOTL]],"")</f>
        <v/>
      </c>
      <c r="AB216" s="137" t="str">
        <f>IF(TBL_CIPDRFRESI_LOANPOOL[[#This Row],[QUAL_METHOD]]='$DB.LOOKUP'!$AD$4,HYPERLINK("#QUAL_RENTROLL!TARGET_TOP","View/Edit"),"")</f>
        <v/>
      </c>
      <c r="AC216" s="136" t="str">
        <f>IF(AND(TBL_CIPDRFRESI_LOANPOOL[[#This Row],[QUAL_METHOD]]='$DB.LOOKUP'!$AD$5,TBL_CIPDRFRESI_LOANPOOL[[#This Row],[LOAN_ID]]&lt;&gt;""),COUNTIF(TBL_QUAL_INCOMELISTING_UNITS[INCOMELISTING_LOAN_ID_PROP_ADDR],TBL_CIPDRFRESI_LOANPOOL[[#This Row],[LOAN_ID_PROP_ADDR]]),"")</f>
        <v/>
      </c>
      <c r="AD21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6" s="111" t="str">
        <f>IF(AND(TBL_CIPDRFRESI_LOANPOOL[[#This Row],[QUAL_MIE_UNITS_TOTL]]&gt;0,TBL_CIPDRFRESI_LOANPOOL[[#This Row],[QUAL_MIE_UNITS_TOTL]]&lt;&gt;""),TBL_CIPDRFRESI_LOANPOOL[[#This Row],[QUAL_MIE_UNITS_QUALIFIED]]/TBL_CIPDRFRESI_LOANPOOL[[#This Row],[QUAL_MIE_UNITS_TOTL]],"")</f>
        <v/>
      </c>
      <c r="AF216" s="138" t="str">
        <f>IF(TBL_CIPDRFRESI_LOANPOOL[[#This Row],[QUAL_METHOD]]='$DB.LOOKUP'!$AD$5,HYPERLINK("#QUAL_INCOMELISTING!TARGET_TOP","View/Edit"),"")</f>
        <v/>
      </c>
      <c r="AG216" s="122"/>
      <c r="AH216" s="103"/>
      <c r="AI21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6" s="70" t="str">
        <f>IF(TBL_CIPDRFRESI_LOANPOOL[[#This Row],[LOAN_ID]] = "","",TBL_CIPDRFRESI_LOANPOOL[[#This Row],[LOAN_ID]]&amp;" ("&amp;IF(TBL_CIPDRFRESI_LOANPOOL[[#This Row],[PROP_ADDR_STREET]]="","Address Not Defined",TBL_CIPDRFRESI_LOANPOOL[[#This Row],[PROP_ADDR_STREET]])&amp;")")</f>
        <v/>
      </c>
      <c r="AL21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6" s="27" t="b">
        <f ca="1">IFERROR((IF(APP_CIP_DRFRESI_CERT_DATE&lt;&gt;"",APP_CIP_DRFRESI_CERT_DATE,TODAY())-TBL_CIPDRFRESI_LOANPOOL[[#This Row],[SETTLEMENT_DATE]])&lt;91,TRUE)</f>
        <v>1</v>
      </c>
      <c r="AN216" s="27" t="b">
        <f>COUNTIFS(TBL_CIPDRFRESI_LOANPOOL[LOAN_ID],TBL_CIPDRFRESI_LOANPOOL[[#This Row],[LOAN_ID]],TBL_CIPDRFRESI_LOANPOOL[QUAL_OO_INCOME_MFI_PCT],"&gt;1.15")=0</f>
        <v>1</v>
      </c>
      <c r="AO21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6" s="27" t="b">
        <f>COUNTIFS(TBL_CIPDRFRESI_LOANPOOL[LOAN_ID],TBL_CIPDRFRESI_LOANPOOL[[#This Row],[LOAN_ID]],TBL_CIPDRFRESI_LOANPOOL[QUAL_NIE_FFEIC_MFI_PCT],"&gt;1.15")=0</f>
        <v>1</v>
      </c>
      <c r="AR216" s="29">
        <f>IF(TBL_CIPDRFRESI_LOANPOOL[[#This Row],[MULTIPROP_REC_COUNT]]&lt;&gt;"",TBL_CIPDRFRESI_LOANPOOL[[#This Row],[LOAN_AMOUNT]]/TBL_CIPDRFRESI_LOANPOOL[[#This Row],[MULTIPROP_REC_COUNT]],TBL_CIPDRFRESI_LOANPOOL[[#This Row],[LOAN_AMOUNT]])</f>
        <v>0</v>
      </c>
      <c r="AS216" s="29" t="b">
        <f>TBL_CIPDRFRESI_LOANPOOL[[#This Row],[MULTIPROP_REC_COUNT]]&gt;1</f>
        <v>0</v>
      </c>
      <c r="AT216" s="36">
        <f>IF(TBL_CIPDRFRESI_LOANPOOL[[#This Row],[LOAN_ID]]&lt;&gt;"",COUNTIF(TBL_CIPDRFRESI_LOANPOOL[LOAN_ID],TBL_CIPDRFRESI_LOANPOOL[[#This Row],[LOAN_ID]]),1)</f>
        <v>1</v>
      </c>
      <c r="AU216" s="36">
        <f>IFERROR(MATCH(TBL_CIPDRFRESI_LOANPOOL[[#This Row],[QUAL_METHOD]],RANGE_LOOKUP_QUALMETHODS_CIP_RESIDRF,0),-1)</f>
        <v>-1</v>
      </c>
      <c r="AV21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7" spans="2:53" ht="26.25" customHeight="1" x14ac:dyDescent="0.25">
      <c r="B217" s="25" t="str">
        <f>IF(TBL_CIPDRFRESI_LOANPOOL[[#This Row],[RECORD_STARTED]],IF(TBL_CIPDRFRESI_LOANPOOL[[#This Row],[ERROR_COUNT]]&gt;0,-1,IF(TBL_CIPDRFRESI_LOANPOOL[[#This Row],[REQ_FIELDS_POPULATED]],1,0)),"")</f>
        <v/>
      </c>
      <c r="C217" s="36">
        <f>ROW()-ROW(TBL_CIPDRFRESI_LOANPOOL[[#Headers],[ROW_ID]])</f>
        <v>201</v>
      </c>
      <c r="D217" s="55"/>
      <c r="E217" s="56"/>
      <c r="F217" s="57"/>
      <c r="G217" s="58"/>
      <c r="H217" s="120"/>
      <c r="I217" s="116"/>
      <c r="J217" s="55"/>
      <c r="K217" s="61"/>
      <c r="L217" s="62"/>
      <c r="M217" s="124"/>
      <c r="N217" s="122"/>
      <c r="O217" s="127" t="str">
        <f>IF(TBL_CIPDRFRESI_LOANPOOL[[#This Row],[HUD_MFI]]&lt;&gt;"",TBL_CIPDRFRESI_LOANPOOL[[#This Row],[HUD_MFI]]*1.15,"")</f>
        <v/>
      </c>
      <c r="P217" s="126"/>
      <c r="Q217" s="105"/>
      <c r="R217" s="107"/>
      <c r="S217" s="108" t="str">
        <f>IF(TBL_CIPDRFRESI_LOANPOOL[[#This Row],[MBS_FLAG]]="Yes",SUMIF(TBL_CIPDRFRESI_LOANPOOL[MBS_POOL_ID],TBL_CIPDRFRESI_LOANPOOL[[#This Row],[MBS_POOL_ID]],TBL_CIPDRFRESI_LOANPOOL[LOAN_AMOUNT_ADDR_PORTION]),"")</f>
        <v/>
      </c>
      <c r="T21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7" s="131"/>
      <c r="V217" s="122"/>
      <c r="W217" s="135" t="str">
        <f>IF(AND(TBL_CIPDRFRESI_LOANPOOL[[#This Row],[QUAL_METHOD]]='$DB.LOOKUP'!$AD$3,TBL_CIPDRFRESI_LOANPOOL[[#This Row],[QUAL_OO_ANNUAL_INCOME]]&lt;&gt;"",TBL_CIPDRFRESI_LOANPOOL[[#This Row],[HUD_MFI]]&lt;&gt;""),TBL_CIPDRFRESI_LOANPOOL[[#This Row],[QUAL_OO_ANNUAL_INCOME]]/TBL_CIPDRFRESI_LOANPOOL[[#This Row],[HUD_MFI]],"")</f>
        <v/>
      </c>
      <c r="X217" s="133" t="str">
        <f>IF(AND(TBL_CIPDRFRESI_LOANPOOL[[#This Row],[QUAL_METHOD]]='$DB.LOOKUP'!$AD$4,TBL_CIPDRFRESI_LOANPOOL[[#This Row],[HUD_MFI_115]]&lt;&gt;""),TBL_CIPDRFRESI_LOANPOOL[[#This Row],[HUD_MFI_115]] / 12 * 0.3,"")</f>
        <v/>
      </c>
      <c r="Y217" s="112" t="str">
        <f>IF(AND(TBL_CIPDRFRESI_LOANPOOL[[#This Row],[QUAL_METHOD]]='$DB.LOOKUP'!$AD$4,TBL_CIPDRFRESI_LOANPOOL[[#This Row],[LOAN_ID]]&lt;&gt;""),COUNTIF(TBL_QUAL_RENTROLL_UNITS[RENTROLL_LOAN_ID_PROP_ADDR],TBL_CIPDRFRESI_LOANPOOL[[#This Row],[LOAN_ID_PROP_ADDR]]),"")</f>
        <v/>
      </c>
      <c r="Z217" s="113" t="str">
        <f>IF(AND(TBL_CIPDRFRESI_LOANPOOL[[#This Row],[LOAN_ID]]&lt;&gt;"",TBL_CIPDRFRESI_LOANPOOL[[#This Row],[QUAL_METHOD]]='$DB.LOOKUP'!$AD$4),COUNTIFS(TBL_QUAL_RENTROLL_UNITS[RENTROLL_LOAN_ID_PROP_ADDR],TBL_CIPDRFRESI_LOANPOOL[[#This Row],[LOAN_ID_PROP_ADDR]],TBL_QUAL_RENTROLL_UNITS[RENTROLL_QUALUNIT_FLAG],"Yes"),"")</f>
        <v/>
      </c>
      <c r="AA217" s="111" t="str">
        <f>IF(AND(TBL_CIPDRFRESI_LOANPOOL[[#This Row],[QUAL_MRA_UNITS_TOTL]]&gt;0,TBL_CIPDRFRESI_LOANPOOL[[#This Row],[QUAL_MRA_UNITS_TOTL]]&lt;&gt;""),TBL_CIPDRFRESI_LOANPOOL[[#This Row],[QUAL_MRA_UNITS_QUALIFIED]]/TBL_CIPDRFRESI_LOANPOOL[[#This Row],[QUAL_MRA_UNITS_TOTL]],"")</f>
        <v/>
      </c>
      <c r="AB217" s="137" t="str">
        <f>IF(TBL_CIPDRFRESI_LOANPOOL[[#This Row],[QUAL_METHOD]]='$DB.LOOKUP'!$AD$4,HYPERLINK("#QUAL_RENTROLL!TARGET_TOP","View/Edit"),"")</f>
        <v/>
      </c>
      <c r="AC217" s="136" t="str">
        <f>IF(AND(TBL_CIPDRFRESI_LOANPOOL[[#This Row],[QUAL_METHOD]]='$DB.LOOKUP'!$AD$5,TBL_CIPDRFRESI_LOANPOOL[[#This Row],[LOAN_ID]]&lt;&gt;""),COUNTIF(TBL_QUAL_INCOMELISTING_UNITS[INCOMELISTING_LOAN_ID_PROP_ADDR],TBL_CIPDRFRESI_LOANPOOL[[#This Row],[LOAN_ID_PROP_ADDR]]),"")</f>
        <v/>
      </c>
      <c r="AD21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7" s="111" t="str">
        <f>IF(AND(TBL_CIPDRFRESI_LOANPOOL[[#This Row],[QUAL_MIE_UNITS_TOTL]]&gt;0,TBL_CIPDRFRESI_LOANPOOL[[#This Row],[QUAL_MIE_UNITS_TOTL]]&lt;&gt;""),TBL_CIPDRFRESI_LOANPOOL[[#This Row],[QUAL_MIE_UNITS_QUALIFIED]]/TBL_CIPDRFRESI_LOANPOOL[[#This Row],[QUAL_MIE_UNITS_TOTL]],"")</f>
        <v/>
      </c>
      <c r="AF217" s="138" t="str">
        <f>IF(TBL_CIPDRFRESI_LOANPOOL[[#This Row],[QUAL_METHOD]]='$DB.LOOKUP'!$AD$5,HYPERLINK("#QUAL_INCOMELISTING!TARGET_TOP","View/Edit"),"")</f>
        <v/>
      </c>
      <c r="AG217" s="122"/>
      <c r="AH217" s="103"/>
      <c r="AI21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7" s="70" t="str">
        <f>IF(TBL_CIPDRFRESI_LOANPOOL[[#This Row],[LOAN_ID]] = "","",TBL_CIPDRFRESI_LOANPOOL[[#This Row],[LOAN_ID]]&amp;" ("&amp;IF(TBL_CIPDRFRESI_LOANPOOL[[#This Row],[PROP_ADDR_STREET]]="","Address Not Defined",TBL_CIPDRFRESI_LOANPOOL[[#This Row],[PROP_ADDR_STREET]])&amp;")")</f>
        <v/>
      </c>
      <c r="AL21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7" s="27" t="b">
        <f ca="1">IFERROR((IF(APP_CIP_DRFRESI_CERT_DATE&lt;&gt;"",APP_CIP_DRFRESI_CERT_DATE,TODAY())-TBL_CIPDRFRESI_LOANPOOL[[#This Row],[SETTLEMENT_DATE]])&lt;91,TRUE)</f>
        <v>1</v>
      </c>
      <c r="AN217" s="27" t="b">
        <f>COUNTIFS(TBL_CIPDRFRESI_LOANPOOL[LOAN_ID],TBL_CIPDRFRESI_LOANPOOL[[#This Row],[LOAN_ID]],TBL_CIPDRFRESI_LOANPOOL[QUAL_OO_INCOME_MFI_PCT],"&gt;1.15")=0</f>
        <v>1</v>
      </c>
      <c r="AO21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7" s="27" t="b">
        <f>COUNTIFS(TBL_CIPDRFRESI_LOANPOOL[LOAN_ID],TBL_CIPDRFRESI_LOANPOOL[[#This Row],[LOAN_ID]],TBL_CIPDRFRESI_LOANPOOL[QUAL_NIE_FFEIC_MFI_PCT],"&gt;1.15")=0</f>
        <v>1</v>
      </c>
      <c r="AR217" s="29">
        <f>IF(TBL_CIPDRFRESI_LOANPOOL[[#This Row],[MULTIPROP_REC_COUNT]]&lt;&gt;"",TBL_CIPDRFRESI_LOANPOOL[[#This Row],[LOAN_AMOUNT]]/TBL_CIPDRFRESI_LOANPOOL[[#This Row],[MULTIPROP_REC_COUNT]],TBL_CIPDRFRESI_LOANPOOL[[#This Row],[LOAN_AMOUNT]])</f>
        <v>0</v>
      </c>
      <c r="AS217" s="29" t="b">
        <f>TBL_CIPDRFRESI_LOANPOOL[[#This Row],[MULTIPROP_REC_COUNT]]&gt;1</f>
        <v>0</v>
      </c>
      <c r="AT217" s="36">
        <f>IF(TBL_CIPDRFRESI_LOANPOOL[[#This Row],[LOAN_ID]]&lt;&gt;"",COUNTIF(TBL_CIPDRFRESI_LOANPOOL[LOAN_ID],TBL_CIPDRFRESI_LOANPOOL[[#This Row],[LOAN_ID]]),1)</f>
        <v>1</v>
      </c>
      <c r="AU217" s="36">
        <f>IFERROR(MATCH(TBL_CIPDRFRESI_LOANPOOL[[#This Row],[QUAL_METHOD]],RANGE_LOOKUP_QUALMETHODS_CIP_RESIDRF,0),-1)</f>
        <v>-1</v>
      </c>
      <c r="AV21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8" spans="2:53" ht="26.25" customHeight="1" x14ac:dyDescent="0.25">
      <c r="B218" s="25" t="str">
        <f>IF(TBL_CIPDRFRESI_LOANPOOL[[#This Row],[RECORD_STARTED]],IF(TBL_CIPDRFRESI_LOANPOOL[[#This Row],[ERROR_COUNT]]&gt;0,-1,IF(TBL_CIPDRFRESI_LOANPOOL[[#This Row],[REQ_FIELDS_POPULATED]],1,0)),"")</f>
        <v/>
      </c>
      <c r="C218" s="36">
        <f>ROW()-ROW(TBL_CIPDRFRESI_LOANPOOL[[#Headers],[ROW_ID]])</f>
        <v>202</v>
      </c>
      <c r="D218" s="55"/>
      <c r="E218" s="56"/>
      <c r="F218" s="57"/>
      <c r="G218" s="58"/>
      <c r="H218" s="120"/>
      <c r="I218" s="116"/>
      <c r="J218" s="55"/>
      <c r="K218" s="61"/>
      <c r="L218" s="62"/>
      <c r="M218" s="124"/>
      <c r="N218" s="122"/>
      <c r="O218" s="127" t="str">
        <f>IF(TBL_CIPDRFRESI_LOANPOOL[[#This Row],[HUD_MFI]]&lt;&gt;"",TBL_CIPDRFRESI_LOANPOOL[[#This Row],[HUD_MFI]]*1.15,"")</f>
        <v/>
      </c>
      <c r="P218" s="126"/>
      <c r="Q218" s="105"/>
      <c r="R218" s="107"/>
      <c r="S218" s="108" t="str">
        <f>IF(TBL_CIPDRFRESI_LOANPOOL[[#This Row],[MBS_FLAG]]="Yes",SUMIF(TBL_CIPDRFRESI_LOANPOOL[MBS_POOL_ID],TBL_CIPDRFRESI_LOANPOOL[[#This Row],[MBS_POOL_ID]],TBL_CIPDRFRESI_LOANPOOL[LOAN_AMOUNT_ADDR_PORTION]),"")</f>
        <v/>
      </c>
      <c r="T21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8" s="131"/>
      <c r="V218" s="122"/>
      <c r="W218" s="135" t="str">
        <f>IF(AND(TBL_CIPDRFRESI_LOANPOOL[[#This Row],[QUAL_METHOD]]='$DB.LOOKUP'!$AD$3,TBL_CIPDRFRESI_LOANPOOL[[#This Row],[QUAL_OO_ANNUAL_INCOME]]&lt;&gt;"",TBL_CIPDRFRESI_LOANPOOL[[#This Row],[HUD_MFI]]&lt;&gt;""),TBL_CIPDRFRESI_LOANPOOL[[#This Row],[QUAL_OO_ANNUAL_INCOME]]/TBL_CIPDRFRESI_LOANPOOL[[#This Row],[HUD_MFI]],"")</f>
        <v/>
      </c>
      <c r="X218" s="133" t="str">
        <f>IF(AND(TBL_CIPDRFRESI_LOANPOOL[[#This Row],[QUAL_METHOD]]='$DB.LOOKUP'!$AD$4,TBL_CIPDRFRESI_LOANPOOL[[#This Row],[HUD_MFI_115]]&lt;&gt;""),TBL_CIPDRFRESI_LOANPOOL[[#This Row],[HUD_MFI_115]] / 12 * 0.3,"")</f>
        <v/>
      </c>
      <c r="Y218" s="112" t="str">
        <f>IF(AND(TBL_CIPDRFRESI_LOANPOOL[[#This Row],[QUAL_METHOD]]='$DB.LOOKUP'!$AD$4,TBL_CIPDRFRESI_LOANPOOL[[#This Row],[LOAN_ID]]&lt;&gt;""),COUNTIF(TBL_QUAL_RENTROLL_UNITS[RENTROLL_LOAN_ID_PROP_ADDR],TBL_CIPDRFRESI_LOANPOOL[[#This Row],[LOAN_ID_PROP_ADDR]]),"")</f>
        <v/>
      </c>
      <c r="Z218" s="113" t="str">
        <f>IF(AND(TBL_CIPDRFRESI_LOANPOOL[[#This Row],[LOAN_ID]]&lt;&gt;"",TBL_CIPDRFRESI_LOANPOOL[[#This Row],[QUAL_METHOD]]='$DB.LOOKUP'!$AD$4),COUNTIFS(TBL_QUAL_RENTROLL_UNITS[RENTROLL_LOAN_ID_PROP_ADDR],TBL_CIPDRFRESI_LOANPOOL[[#This Row],[LOAN_ID_PROP_ADDR]],TBL_QUAL_RENTROLL_UNITS[RENTROLL_QUALUNIT_FLAG],"Yes"),"")</f>
        <v/>
      </c>
      <c r="AA218" s="111" t="str">
        <f>IF(AND(TBL_CIPDRFRESI_LOANPOOL[[#This Row],[QUAL_MRA_UNITS_TOTL]]&gt;0,TBL_CIPDRFRESI_LOANPOOL[[#This Row],[QUAL_MRA_UNITS_TOTL]]&lt;&gt;""),TBL_CIPDRFRESI_LOANPOOL[[#This Row],[QUAL_MRA_UNITS_QUALIFIED]]/TBL_CIPDRFRESI_LOANPOOL[[#This Row],[QUAL_MRA_UNITS_TOTL]],"")</f>
        <v/>
      </c>
      <c r="AB218" s="137" t="str">
        <f>IF(TBL_CIPDRFRESI_LOANPOOL[[#This Row],[QUAL_METHOD]]='$DB.LOOKUP'!$AD$4,HYPERLINK("#QUAL_RENTROLL!TARGET_TOP","View/Edit"),"")</f>
        <v/>
      </c>
      <c r="AC218" s="136" t="str">
        <f>IF(AND(TBL_CIPDRFRESI_LOANPOOL[[#This Row],[QUAL_METHOD]]='$DB.LOOKUP'!$AD$5,TBL_CIPDRFRESI_LOANPOOL[[#This Row],[LOAN_ID]]&lt;&gt;""),COUNTIF(TBL_QUAL_INCOMELISTING_UNITS[INCOMELISTING_LOAN_ID_PROP_ADDR],TBL_CIPDRFRESI_LOANPOOL[[#This Row],[LOAN_ID_PROP_ADDR]]),"")</f>
        <v/>
      </c>
      <c r="AD21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8" s="111" t="str">
        <f>IF(AND(TBL_CIPDRFRESI_LOANPOOL[[#This Row],[QUAL_MIE_UNITS_TOTL]]&gt;0,TBL_CIPDRFRESI_LOANPOOL[[#This Row],[QUAL_MIE_UNITS_TOTL]]&lt;&gt;""),TBL_CIPDRFRESI_LOANPOOL[[#This Row],[QUAL_MIE_UNITS_QUALIFIED]]/TBL_CIPDRFRESI_LOANPOOL[[#This Row],[QUAL_MIE_UNITS_TOTL]],"")</f>
        <v/>
      </c>
      <c r="AF218" s="138" t="str">
        <f>IF(TBL_CIPDRFRESI_LOANPOOL[[#This Row],[QUAL_METHOD]]='$DB.LOOKUP'!$AD$5,HYPERLINK("#QUAL_INCOMELISTING!TARGET_TOP","View/Edit"),"")</f>
        <v/>
      </c>
      <c r="AG218" s="122"/>
      <c r="AH218" s="103"/>
      <c r="AI21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8" s="70" t="str">
        <f>IF(TBL_CIPDRFRESI_LOANPOOL[[#This Row],[LOAN_ID]] = "","",TBL_CIPDRFRESI_LOANPOOL[[#This Row],[LOAN_ID]]&amp;" ("&amp;IF(TBL_CIPDRFRESI_LOANPOOL[[#This Row],[PROP_ADDR_STREET]]="","Address Not Defined",TBL_CIPDRFRESI_LOANPOOL[[#This Row],[PROP_ADDR_STREET]])&amp;")")</f>
        <v/>
      </c>
      <c r="AL21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8" s="27" t="b">
        <f ca="1">IFERROR((IF(APP_CIP_DRFRESI_CERT_DATE&lt;&gt;"",APP_CIP_DRFRESI_CERT_DATE,TODAY())-TBL_CIPDRFRESI_LOANPOOL[[#This Row],[SETTLEMENT_DATE]])&lt;91,TRUE)</f>
        <v>1</v>
      </c>
      <c r="AN218" s="27" t="b">
        <f>COUNTIFS(TBL_CIPDRFRESI_LOANPOOL[LOAN_ID],TBL_CIPDRFRESI_LOANPOOL[[#This Row],[LOAN_ID]],TBL_CIPDRFRESI_LOANPOOL[QUAL_OO_INCOME_MFI_PCT],"&gt;1.15")=0</f>
        <v>1</v>
      </c>
      <c r="AO21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8" s="27" t="b">
        <f>COUNTIFS(TBL_CIPDRFRESI_LOANPOOL[LOAN_ID],TBL_CIPDRFRESI_LOANPOOL[[#This Row],[LOAN_ID]],TBL_CIPDRFRESI_LOANPOOL[QUAL_NIE_FFEIC_MFI_PCT],"&gt;1.15")=0</f>
        <v>1</v>
      </c>
      <c r="AR218" s="29">
        <f>IF(TBL_CIPDRFRESI_LOANPOOL[[#This Row],[MULTIPROP_REC_COUNT]]&lt;&gt;"",TBL_CIPDRFRESI_LOANPOOL[[#This Row],[LOAN_AMOUNT]]/TBL_CIPDRFRESI_LOANPOOL[[#This Row],[MULTIPROP_REC_COUNT]],TBL_CIPDRFRESI_LOANPOOL[[#This Row],[LOAN_AMOUNT]])</f>
        <v>0</v>
      </c>
      <c r="AS218" s="29" t="b">
        <f>TBL_CIPDRFRESI_LOANPOOL[[#This Row],[MULTIPROP_REC_COUNT]]&gt;1</f>
        <v>0</v>
      </c>
      <c r="AT218" s="36">
        <f>IF(TBL_CIPDRFRESI_LOANPOOL[[#This Row],[LOAN_ID]]&lt;&gt;"",COUNTIF(TBL_CIPDRFRESI_LOANPOOL[LOAN_ID],TBL_CIPDRFRESI_LOANPOOL[[#This Row],[LOAN_ID]]),1)</f>
        <v>1</v>
      </c>
      <c r="AU218" s="36">
        <f>IFERROR(MATCH(TBL_CIPDRFRESI_LOANPOOL[[#This Row],[QUAL_METHOD]],RANGE_LOOKUP_QUALMETHODS_CIP_RESIDRF,0),-1)</f>
        <v>-1</v>
      </c>
      <c r="AV21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9" spans="2:53" ht="26.25" customHeight="1" x14ac:dyDescent="0.25">
      <c r="B219" s="25" t="str">
        <f>IF(TBL_CIPDRFRESI_LOANPOOL[[#This Row],[RECORD_STARTED]],IF(TBL_CIPDRFRESI_LOANPOOL[[#This Row],[ERROR_COUNT]]&gt;0,-1,IF(TBL_CIPDRFRESI_LOANPOOL[[#This Row],[REQ_FIELDS_POPULATED]],1,0)),"")</f>
        <v/>
      </c>
      <c r="C219" s="36">
        <f>ROW()-ROW(TBL_CIPDRFRESI_LOANPOOL[[#Headers],[ROW_ID]])</f>
        <v>203</v>
      </c>
      <c r="D219" s="55"/>
      <c r="E219" s="56"/>
      <c r="F219" s="57"/>
      <c r="G219" s="58"/>
      <c r="H219" s="120"/>
      <c r="I219" s="116"/>
      <c r="J219" s="55"/>
      <c r="K219" s="61"/>
      <c r="L219" s="62"/>
      <c r="M219" s="124"/>
      <c r="N219" s="122"/>
      <c r="O219" s="127" t="str">
        <f>IF(TBL_CIPDRFRESI_LOANPOOL[[#This Row],[HUD_MFI]]&lt;&gt;"",TBL_CIPDRFRESI_LOANPOOL[[#This Row],[HUD_MFI]]*1.15,"")</f>
        <v/>
      </c>
      <c r="P219" s="126"/>
      <c r="Q219" s="105"/>
      <c r="R219" s="107"/>
      <c r="S219" s="108" t="str">
        <f>IF(TBL_CIPDRFRESI_LOANPOOL[[#This Row],[MBS_FLAG]]="Yes",SUMIF(TBL_CIPDRFRESI_LOANPOOL[MBS_POOL_ID],TBL_CIPDRFRESI_LOANPOOL[[#This Row],[MBS_POOL_ID]],TBL_CIPDRFRESI_LOANPOOL[LOAN_AMOUNT_ADDR_PORTION]),"")</f>
        <v/>
      </c>
      <c r="T21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9" s="131"/>
      <c r="V219" s="122"/>
      <c r="W219" s="135" t="str">
        <f>IF(AND(TBL_CIPDRFRESI_LOANPOOL[[#This Row],[QUAL_METHOD]]='$DB.LOOKUP'!$AD$3,TBL_CIPDRFRESI_LOANPOOL[[#This Row],[QUAL_OO_ANNUAL_INCOME]]&lt;&gt;"",TBL_CIPDRFRESI_LOANPOOL[[#This Row],[HUD_MFI]]&lt;&gt;""),TBL_CIPDRFRESI_LOANPOOL[[#This Row],[QUAL_OO_ANNUAL_INCOME]]/TBL_CIPDRFRESI_LOANPOOL[[#This Row],[HUD_MFI]],"")</f>
        <v/>
      </c>
      <c r="X219" s="133" t="str">
        <f>IF(AND(TBL_CIPDRFRESI_LOANPOOL[[#This Row],[QUAL_METHOD]]='$DB.LOOKUP'!$AD$4,TBL_CIPDRFRESI_LOANPOOL[[#This Row],[HUD_MFI_115]]&lt;&gt;""),TBL_CIPDRFRESI_LOANPOOL[[#This Row],[HUD_MFI_115]] / 12 * 0.3,"")</f>
        <v/>
      </c>
      <c r="Y219" s="112" t="str">
        <f>IF(AND(TBL_CIPDRFRESI_LOANPOOL[[#This Row],[QUAL_METHOD]]='$DB.LOOKUP'!$AD$4,TBL_CIPDRFRESI_LOANPOOL[[#This Row],[LOAN_ID]]&lt;&gt;""),COUNTIF(TBL_QUAL_RENTROLL_UNITS[RENTROLL_LOAN_ID_PROP_ADDR],TBL_CIPDRFRESI_LOANPOOL[[#This Row],[LOAN_ID_PROP_ADDR]]),"")</f>
        <v/>
      </c>
      <c r="Z219" s="113" t="str">
        <f>IF(AND(TBL_CIPDRFRESI_LOANPOOL[[#This Row],[LOAN_ID]]&lt;&gt;"",TBL_CIPDRFRESI_LOANPOOL[[#This Row],[QUAL_METHOD]]='$DB.LOOKUP'!$AD$4),COUNTIFS(TBL_QUAL_RENTROLL_UNITS[RENTROLL_LOAN_ID_PROP_ADDR],TBL_CIPDRFRESI_LOANPOOL[[#This Row],[LOAN_ID_PROP_ADDR]],TBL_QUAL_RENTROLL_UNITS[RENTROLL_QUALUNIT_FLAG],"Yes"),"")</f>
        <v/>
      </c>
      <c r="AA219" s="111" t="str">
        <f>IF(AND(TBL_CIPDRFRESI_LOANPOOL[[#This Row],[QUAL_MRA_UNITS_TOTL]]&gt;0,TBL_CIPDRFRESI_LOANPOOL[[#This Row],[QUAL_MRA_UNITS_TOTL]]&lt;&gt;""),TBL_CIPDRFRESI_LOANPOOL[[#This Row],[QUAL_MRA_UNITS_QUALIFIED]]/TBL_CIPDRFRESI_LOANPOOL[[#This Row],[QUAL_MRA_UNITS_TOTL]],"")</f>
        <v/>
      </c>
      <c r="AB219" s="137" t="str">
        <f>IF(TBL_CIPDRFRESI_LOANPOOL[[#This Row],[QUAL_METHOD]]='$DB.LOOKUP'!$AD$4,HYPERLINK("#QUAL_RENTROLL!TARGET_TOP","View/Edit"),"")</f>
        <v/>
      </c>
      <c r="AC219" s="136" t="str">
        <f>IF(AND(TBL_CIPDRFRESI_LOANPOOL[[#This Row],[QUAL_METHOD]]='$DB.LOOKUP'!$AD$5,TBL_CIPDRFRESI_LOANPOOL[[#This Row],[LOAN_ID]]&lt;&gt;""),COUNTIF(TBL_QUAL_INCOMELISTING_UNITS[INCOMELISTING_LOAN_ID_PROP_ADDR],TBL_CIPDRFRESI_LOANPOOL[[#This Row],[LOAN_ID_PROP_ADDR]]),"")</f>
        <v/>
      </c>
      <c r="AD21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9" s="111" t="str">
        <f>IF(AND(TBL_CIPDRFRESI_LOANPOOL[[#This Row],[QUAL_MIE_UNITS_TOTL]]&gt;0,TBL_CIPDRFRESI_LOANPOOL[[#This Row],[QUAL_MIE_UNITS_TOTL]]&lt;&gt;""),TBL_CIPDRFRESI_LOANPOOL[[#This Row],[QUAL_MIE_UNITS_QUALIFIED]]/TBL_CIPDRFRESI_LOANPOOL[[#This Row],[QUAL_MIE_UNITS_TOTL]],"")</f>
        <v/>
      </c>
      <c r="AF219" s="138" t="str">
        <f>IF(TBL_CIPDRFRESI_LOANPOOL[[#This Row],[QUAL_METHOD]]='$DB.LOOKUP'!$AD$5,HYPERLINK("#QUAL_INCOMELISTING!TARGET_TOP","View/Edit"),"")</f>
        <v/>
      </c>
      <c r="AG219" s="122"/>
      <c r="AH219" s="103"/>
      <c r="AI21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9" s="70" t="str">
        <f>IF(TBL_CIPDRFRESI_LOANPOOL[[#This Row],[LOAN_ID]] = "","",TBL_CIPDRFRESI_LOANPOOL[[#This Row],[LOAN_ID]]&amp;" ("&amp;IF(TBL_CIPDRFRESI_LOANPOOL[[#This Row],[PROP_ADDR_STREET]]="","Address Not Defined",TBL_CIPDRFRESI_LOANPOOL[[#This Row],[PROP_ADDR_STREET]])&amp;")")</f>
        <v/>
      </c>
      <c r="AL21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9" s="27" t="b">
        <f ca="1">IFERROR((IF(APP_CIP_DRFRESI_CERT_DATE&lt;&gt;"",APP_CIP_DRFRESI_CERT_DATE,TODAY())-TBL_CIPDRFRESI_LOANPOOL[[#This Row],[SETTLEMENT_DATE]])&lt;91,TRUE)</f>
        <v>1</v>
      </c>
      <c r="AN219" s="27" t="b">
        <f>COUNTIFS(TBL_CIPDRFRESI_LOANPOOL[LOAN_ID],TBL_CIPDRFRESI_LOANPOOL[[#This Row],[LOAN_ID]],TBL_CIPDRFRESI_LOANPOOL[QUAL_OO_INCOME_MFI_PCT],"&gt;1.15")=0</f>
        <v>1</v>
      </c>
      <c r="AO21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9" s="27" t="b">
        <f>COUNTIFS(TBL_CIPDRFRESI_LOANPOOL[LOAN_ID],TBL_CIPDRFRESI_LOANPOOL[[#This Row],[LOAN_ID]],TBL_CIPDRFRESI_LOANPOOL[QUAL_NIE_FFEIC_MFI_PCT],"&gt;1.15")=0</f>
        <v>1</v>
      </c>
      <c r="AR219" s="29">
        <f>IF(TBL_CIPDRFRESI_LOANPOOL[[#This Row],[MULTIPROP_REC_COUNT]]&lt;&gt;"",TBL_CIPDRFRESI_LOANPOOL[[#This Row],[LOAN_AMOUNT]]/TBL_CIPDRFRESI_LOANPOOL[[#This Row],[MULTIPROP_REC_COUNT]],TBL_CIPDRFRESI_LOANPOOL[[#This Row],[LOAN_AMOUNT]])</f>
        <v>0</v>
      </c>
      <c r="AS219" s="29" t="b">
        <f>TBL_CIPDRFRESI_LOANPOOL[[#This Row],[MULTIPROP_REC_COUNT]]&gt;1</f>
        <v>0</v>
      </c>
      <c r="AT219" s="36">
        <f>IF(TBL_CIPDRFRESI_LOANPOOL[[#This Row],[LOAN_ID]]&lt;&gt;"",COUNTIF(TBL_CIPDRFRESI_LOANPOOL[LOAN_ID],TBL_CIPDRFRESI_LOANPOOL[[#This Row],[LOAN_ID]]),1)</f>
        <v>1</v>
      </c>
      <c r="AU219" s="36">
        <f>IFERROR(MATCH(TBL_CIPDRFRESI_LOANPOOL[[#This Row],[QUAL_METHOD]],RANGE_LOOKUP_QUALMETHODS_CIP_RESIDRF,0),-1)</f>
        <v>-1</v>
      </c>
      <c r="AV21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0" spans="2:53" ht="26.25" customHeight="1" x14ac:dyDescent="0.25">
      <c r="B220" s="25" t="str">
        <f>IF(TBL_CIPDRFRESI_LOANPOOL[[#This Row],[RECORD_STARTED]],IF(TBL_CIPDRFRESI_LOANPOOL[[#This Row],[ERROR_COUNT]]&gt;0,-1,IF(TBL_CIPDRFRESI_LOANPOOL[[#This Row],[REQ_FIELDS_POPULATED]],1,0)),"")</f>
        <v/>
      </c>
      <c r="C220" s="36">
        <f>ROW()-ROW(TBL_CIPDRFRESI_LOANPOOL[[#Headers],[ROW_ID]])</f>
        <v>204</v>
      </c>
      <c r="D220" s="55"/>
      <c r="E220" s="56"/>
      <c r="F220" s="57"/>
      <c r="G220" s="58"/>
      <c r="H220" s="120"/>
      <c r="I220" s="116"/>
      <c r="J220" s="55"/>
      <c r="K220" s="61"/>
      <c r="L220" s="62"/>
      <c r="M220" s="124"/>
      <c r="N220" s="122"/>
      <c r="O220" s="127" t="str">
        <f>IF(TBL_CIPDRFRESI_LOANPOOL[[#This Row],[HUD_MFI]]&lt;&gt;"",TBL_CIPDRFRESI_LOANPOOL[[#This Row],[HUD_MFI]]*1.15,"")</f>
        <v/>
      </c>
      <c r="P220" s="126"/>
      <c r="Q220" s="105"/>
      <c r="R220" s="107"/>
      <c r="S220" s="108" t="str">
        <f>IF(TBL_CIPDRFRESI_LOANPOOL[[#This Row],[MBS_FLAG]]="Yes",SUMIF(TBL_CIPDRFRESI_LOANPOOL[MBS_POOL_ID],TBL_CIPDRFRESI_LOANPOOL[[#This Row],[MBS_POOL_ID]],TBL_CIPDRFRESI_LOANPOOL[LOAN_AMOUNT_ADDR_PORTION]),"")</f>
        <v/>
      </c>
      <c r="T22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0" s="131"/>
      <c r="V220" s="122"/>
      <c r="W220" s="135" t="str">
        <f>IF(AND(TBL_CIPDRFRESI_LOANPOOL[[#This Row],[QUAL_METHOD]]='$DB.LOOKUP'!$AD$3,TBL_CIPDRFRESI_LOANPOOL[[#This Row],[QUAL_OO_ANNUAL_INCOME]]&lt;&gt;"",TBL_CIPDRFRESI_LOANPOOL[[#This Row],[HUD_MFI]]&lt;&gt;""),TBL_CIPDRFRESI_LOANPOOL[[#This Row],[QUAL_OO_ANNUAL_INCOME]]/TBL_CIPDRFRESI_LOANPOOL[[#This Row],[HUD_MFI]],"")</f>
        <v/>
      </c>
      <c r="X220" s="133" t="str">
        <f>IF(AND(TBL_CIPDRFRESI_LOANPOOL[[#This Row],[QUAL_METHOD]]='$DB.LOOKUP'!$AD$4,TBL_CIPDRFRESI_LOANPOOL[[#This Row],[HUD_MFI_115]]&lt;&gt;""),TBL_CIPDRFRESI_LOANPOOL[[#This Row],[HUD_MFI_115]] / 12 * 0.3,"")</f>
        <v/>
      </c>
      <c r="Y220" s="112" t="str">
        <f>IF(AND(TBL_CIPDRFRESI_LOANPOOL[[#This Row],[QUAL_METHOD]]='$DB.LOOKUP'!$AD$4,TBL_CIPDRFRESI_LOANPOOL[[#This Row],[LOAN_ID]]&lt;&gt;""),COUNTIF(TBL_QUAL_RENTROLL_UNITS[RENTROLL_LOAN_ID_PROP_ADDR],TBL_CIPDRFRESI_LOANPOOL[[#This Row],[LOAN_ID_PROP_ADDR]]),"")</f>
        <v/>
      </c>
      <c r="Z220" s="113" t="str">
        <f>IF(AND(TBL_CIPDRFRESI_LOANPOOL[[#This Row],[LOAN_ID]]&lt;&gt;"",TBL_CIPDRFRESI_LOANPOOL[[#This Row],[QUAL_METHOD]]='$DB.LOOKUP'!$AD$4),COUNTIFS(TBL_QUAL_RENTROLL_UNITS[RENTROLL_LOAN_ID_PROP_ADDR],TBL_CIPDRFRESI_LOANPOOL[[#This Row],[LOAN_ID_PROP_ADDR]],TBL_QUAL_RENTROLL_UNITS[RENTROLL_QUALUNIT_FLAG],"Yes"),"")</f>
        <v/>
      </c>
      <c r="AA220" s="111" t="str">
        <f>IF(AND(TBL_CIPDRFRESI_LOANPOOL[[#This Row],[QUAL_MRA_UNITS_TOTL]]&gt;0,TBL_CIPDRFRESI_LOANPOOL[[#This Row],[QUAL_MRA_UNITS_TOTL]]&lt;&gt;""),TBL_CIPDRFRESI_LOANPOOL[[#This Row],[QUAL_MRA_UNITS_QUALIFIED]]/TBL_CIPDRFRESI_LOANPOOL[[#This Row],[QUAL_MRA_UNITS_TOTL]],"")</f>
        <v/>
      </c>
      <c r="AB220" s="137" t="str">
        <f>IF(TBL_CIPDRFRESI_LOANPOOL[[#This Row],[QUAL_METHOD]]='$DB.LOOKUP'!$AD$4,HYPERLINK("#QUAL_RENTROLL!TARGET_TOP","View/Edit"),"")</f>
        <v/>
      </c>
      <c r="AC220" s="136" t="str">
        <f>IF(AND(TBL_CIPDRFRESI_LOANPOOL[[#This Row],[QUAL_METHOD]]='$DB.LOOKUP'!$AD$5,TBL_CIPDRFRESI_LOANPOOL[[#This Row],[LOAN_ID]]&lt;&gt;""),COUNTIF(TBL_QUAL_INCOMELISTING_UNITS[INCOMELISTING_LOAN_ID_PROP_ADDR],TBL_CIPDRFRESI_LOANPOOL[[#This Row],[LOAN_ID_PROP_ADDR]]),"")</f>
        <v/>
      </c>
      <c r="AD22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0" s="111" t="str">
        <f>IF(AND(TBL_CIPDRFRESI_LOANPOOL[[#This Row],[QUAL_MIE_UNITS_TOTL]]&gt;0,TBL_CIPDRFRESI_LOANPOOL[[#This Row],[QUAL_MIE_UNITS_TOTL]]&lt;&gt;""),TBL_CIPDRFRESI_LOANPOOL[[#This Row],[QUAL_MIE_UNITS_QUALIFIED]]/TBL_CIPDRFRESI_LOANPOOL[[#This Row],[QUAL_MIE_UNITS_TOTL]],"")</f>
        <v/>
      </c>
      <c r="AF220" s="138" t="str">
        <f>IF(TBL_CIPDRFRESI_LOANPOOL[[#This Row],[QUAL_METHOD]]='$DB.LOOKUP'!$AD$5,HYPERLINK("#QUAL_INCOMELISTING!TARGET_TOP","View/Edit"),"")</f>
        <v/>
      </c>
      <c r="AG220" s="122"/>
      <c r="AH220" s="103"/>
      <c r="AI22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0" s="70" t="str">
        <f>IF(TBL_CIPDRFRESI_LOANPOOL[[#This Row],[LOAN_ID]] = "","",TBL_CIPDRFRESI_LOANPOOL[[#This Row],[LOAN_ID]]&amp;" ("&amp;IF(TBL_CIPDRFRESI_LOANPOOL[[#This Row],[PROP_ADDR_STREET]]="","Address Not Defined",TBL_CIPDRFRESI_LOANPOOL[[#This Row],[PROP_ADDR_STREET]])&amp;")")</f>
        <v/>
      </c>
      <c r="AL22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0" s="27" t="b">
        <f ca="1">IFERROR((IF(APP_CIP_DRFRESI_CERT_DATE&lt;&gt;"",APP_CIP_DRFRESI_CERT_DATE,TODAY())-TBL_CIPDRFRESI_LOANPOOL[[#This Row],[SETTLEMENT_DATE]])&lt;91,TRUE)</f>
        <v>1</v>
      </c>
      <c r="AN220" s="27" t="b">
        <f>COUNTIFS(TBL_CIPDRFRESI_LOANPOOL[LOAN_ID],TBL_CIPDRFRESI_LOANPOOL[[#This Row],[LOAN_ID]],TBL_CIPDRFRESI_LOANPOOL[QUAL_OO_INCOME_MFI_PCT],"&gt;1.15")=0</f>
        <v>1</v>
      </c>
      <c r="AO22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0" s="27" t="b">
        <f>COUNTIFS(TBL_CIPDRFRESI_LOANPOOL[LOAN_ID],TBL_CIPDRFRESI_LOANPOOL[[#This Row],[LOAN_ID]],TBL_CIPDRFRESI_LOANPOOL[QUAL_NIE_FFEIC_MFI_PCT],"&gt;1.15")=0</f>
        <v>1</v>
      </c>
      <c r="AR220" s="29">
        <f>IF(TBL_CIPDRFRESI_LOANPOOL[[#This Row],[MULTIPROP_REC_COUNT]]&lt;&gt;"",TBL_CIPDRFRESI_LOANPOOL[[#This Row],[LOAN_AMOUNT]]/TBL_CIPDRFRESI_LOANPOOL[[#This Row],[MULTIPROP_REC_COUNT]],TBL_CIPDRFRESI_LOANPOOL[[#This Row],[LOAN_AMOUNT]])</f>
        <v>0</v>
      </c>
      <c r="AS220" s="29" t="b">
        <f>TBL_CIPDRFRESI_LOANPOOL[[#This Row],[MULTIPROP_REC_COUNT]]&gt;1</f>
        <v>0</v>
      </c>
      <c r="AT220" s="36">
        <f>IF(TBL_CIPDRFRESI_LOANPOOL[[#This Row],[LOAN_ID]]&lt;&gt;"",COUNTIF(TBL_CIPDRFRESI_LOANPOOL[LOAN_ID],TBL_CIPDRFRESI_LOANPOOL[[#This Row],[LOAN_ID]]),1)</f>
        <v>1</v>
      </c>
      <c r="AU220" s="36">
        <f>IFERROR(MATCH(TBL_CIPDRFRESI_LOANPOOL[[#This Row],[QUAL_METHOD]],RANGE_LOOKUP_QUALMETHODS_CIP_RESIDRF,0),-1)</f>
        <v>-1</v>
      </c>
      <c r="AV22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1" spans="2:53" ht="26.25" customHeight="1" x14ac:dyDescent="0.25">
      <c r="B221" s="25" t="str">
        <f>IF(TBL_CIPDRFRESI_LOANPOOL[[#This Row],[RECORD_STARTED]],IF(TBL_CIPDRFRESI_LOANPOOL[[#This Row],[ERROR_COUNT]]&gt;0,-1,IF(TBL_CIPDRFRESI_LOANPOOL[[#This Row],[REQ_FIELDS_POPULATED]],1,0)),"")</f>
        <v/>
      </c>
      <c r="C221" s="36">
        <f>ROW()-ROW(TBL_CIPDRFRESI_LOANPOOL[[#Headers],[ROW_ID]])</f>
        <v>205</v>
      </c>
      <c r="D221" s="55"/>
      <c r="E221" s="56"/>
      <c r="F221" s="57"/>
      <c r="G221" s="58"/>
      <c r="H221" s="120"/>
      <c r="I221" s="116"/>
      <c r="J221" s="55"/>
      <c r="K221" s="61"/>
      <c r="L221" s="62"/>
      <c r="M221" s="124"/>
      <c r="N221" s="122"/>
      <c r="O221" s="127" t="str">
        <f>IF(TBL_CIPDRFRESI_LOANPOOL[[#This Row],[HUD_MFI]]&lt;&gt;"",TBL_CIPDRFRESI_LOANPOOL[[#This Row],[HUD_MFI]]*1.15,"")</f>
        <v/>
      </c>
      <c r="P221" s="126"/>
      <c r="Q221" s="105"/>
      <c r="R221" s="107"/>
      <c r="S221" s="108" t="str">
        <f>IF(TBL_CIPDRFRESI_LOANPOOL[[#This Row],[MBS_FLAG]]="Yes",SUMIF(TBL_CIPDRFRESI_LOANPOOL[MBS_POOL_ID],TBL_CIPDRFRESI_LOANPOOL[[#This Row],[MBS_POOL_ID]],TBL_CIPDRFRESI_LOANPOOL[LOAN_AMOUNT_ADDR_PORTION]),"")</f>
        <v/>
      </c>
      <c r="T22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1" s="131"/>
      <c r="V221" s="122"/>
      <c r="W221" s="135" t="str">
        <f>IF(AND(TBL_CIPDRFRESI_LOANPOOL[[#This Row],[QUAL_METHOD]]='$DB.LOOKUP'!$AD$3,TBL_CIPDRFRESI_LOANPOOL[[#This Row],[QUAL_OO_ANNUAL_INCOME]]&lt;&gt;"",TBL_CIPDRFRESI_LOANPOOL[[#This Row],[HUD_MFI]]&lt;&gt;""),TBL_CIPDRFRESI_LOANPOOL[[#This Row],[QUAL_OO_ANNUAL_INCOME]]/TBL_CIPDRFRESI_LOANPOOL[[#This Row],[HUD_MFI]],"")</f>
        <v/>
      </c>
      <c r="X221" s="133" t="str">
        <f>IF(AND(TBL_CIPDRFRESI_LOANPOOL[[#This Row],[QUAL_METHOD]]='$DB.LOOKUP'!$AD$4,TBL_CIPDRFRESI_LOANPOOL[[#This Row],[HUD_MFI_115]]&lt;&gt;""),TBL_CIPDRFRESI_LOANPOOL[[#This Row],[HUD_MFI_115]] / 12 * 0.3,"")</f>
        <v/>
      </c>
      <c r="Y221" s="112" t="str">
        <f>IF(AND(TBL_CIPDRFRESI_LOANPOOL[[#This Row],[QUAL_METHOD]]='$DB.LOOKUP'!$AD$4,TBL_CIPDRFRESI_LOANPOOL[[#This Row],[LOAN_ID]]&lt;&gt;""),COUNTIF(TBL_QUAL_RENTROLL_UNITS[RENTROLL_LOAN_ID_PROP_ADDR],TBL_CIPDRFRESI_LOANPOOL[[#This Row],[LOAN_ID_PROP_ADDR]]),"")</f>
        <v/>
      </c>
      <c r="Z221" s="113" t="str">
        <f>IF(AND(TBL_CIPDRFRESI_LOANPOOL[[#This Row],[LOAN_ID]]&lt;&gt;"",TBL_CIPDRFRESI_LOANPOOL[[#This Row],[QUAL_METHOD]]='$DB.LOOKUP'!$AD$4),COUNTIFS(TBL_QUAL_RENTROLL_UNITS[RENTROLL_LOAN_ID_PROP_ADDR],TBL_CIPDRFRESI_LOANPOOL[[#This Row],[LOAN_ID_PROP_ADDR]],TBL_QUAL_RENTROLL_UNITS[RENTROLL_QUALUNIT_FLAG],"Yes"),"")</f>
        <v/>
      </c>
      <c r="AA221" s="111" t="str">
        <f>IF(AND(TBL_CIPDRFRESI_LOANPOOL[[#This Row],[QUAL_MRA_UNITS_TOTL]]&gt;0,TBL_CIPDRFRESI_LOANPOOL[[#This Row],[QUAL_MRA_UNITS_TOTL]]&lt;&gt;""),TBL_CIPDRFRESI_LOANPOOL[[#This Row],[QUAL_MRA_UNITS_QUALIFIED]]/TBL_CIPDRFRESI_LOANPOOL[[#This Row],[QUAL_MRA_UNITS_TOTL]],"")</f>
        <v/>
      </c>
      <c r="AB221" s="137" t="str">
        <f>IF(TBL_CIPDRFRESI_LOANPOOL[[#This Row],[QUAL_METHOD]]='$DB.LOOKUP'!$AD$4,HYPERLINK("#QUAL_RENTROLL!TARGET_TOP","View/Edit"),"")</f>
        <v/>
      </c>
      <c r="AC221" s="136" t="str">
        <f>IF(AND(TBL_CIPDRFRESI_LOANPOOL[[#This Row],[QUAL_METHOD]]='$DB.LOOKUP'!$AD$5,TBL_CIPDRFRESI_LOANPOOL[[#This Row],[LOAN_ID]]&lt;&gt;""),COUNTIF(TBL_QUAL_INCOMELISTING_UNITS[INCOMELISTING_LOAN_ID_PROP_ADDR],TBL_CIPDRFRESI_LOANPOOL[[#This Row],[LOAN_ID_PROP_ADDR]]),"")</f>
        <v/>
      </c>
      <c r="AD22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1" s="111" t="str">
        <f>IF(AND(TBL_CIPDRFRESI_LOANPOOL[[#This Row],[QUAL_MIE_UNITS_TOTL]]&gt;0,TBL_CIPDRFRESI_LOANPOOL[[#This Row],[QUAL_MIE_UNITS_TOTL]]&lt;&gt;""),TBL_CIPDRFRESI_LOANPOOL[[#This Row],[QUAL_MIE_UNITS_QUALIFIED]]/TBL_CIPDRFRESI_LOANPOOL[[#This Row],[QUAL_MIE_UNITS_TOTL]],"")</f>
        <v/>
      </c>
      <c r="AF221" s="138" t="str">
        <f>IF(TBL_CIPDRFRESI_LOANPOOL[[#This Row],[QUAL_METHOD]]='$DB.LOOKUP'!$AD$5,HYPERLINK("#QUAL_INCOMELISTING!TARGET_TOP","View/Edit"),"")</f>
        <v/>
      </c>
      <c r="AG221" s="122"/>
      <c r="AH221" s="103"/>
      <c r="AI22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1" s="70" t="str">
        <f>IF(TBL_CIPDRFRESI_LOANPOOL[[#This Row],[LOAN_ID]] = "","",TBL_CIPDRFRESI_LOANPOOL[[#This Row],[LOAN_ID]]&amp;" ("&amp;IF(TBL_CIPDRFRESI_LOANPOOL[[#This Row],[PROP_ADDR_STREET]]="","Address Not Defined",TBL_CIPDRFRESI_LOANPOOL[[#This Row],[PROP_ADDR_STREET]])&amp;")")</f>
        <v/>
      </c>
      <c r="AL22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1" s="27" t="b">
        <f ca="1">IFERROR((IF(APP_CIP_DRFRESI_CERT_DATE&lt;&gt;"",APP_CIP_DRFRESI_CERT_DATE,TODAY())-TBL_CIPDRFRESI_LOANPOOL[[#This Row],[SETTLEMENT_DATE]])&lt;91,TRUE)</f>
        <v>1</v>
      </c>
      <c r="AN221" s="27" t="b">
        <f>COUNTIFS(TBL_CIPDRFRESI_LOANPOOL[LOAN_ID],TBL_CIPDRFRESI_LOANPOOL[[#This Row],[LOAN_ID]],TBL_CIPDRFRESI_LOANPOOL[QUAL_OO_INCOME_MFI_PCT],"&gt;1.15")=0</f>
        <v>1</v>
      </c>
      <c r="AO22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1" s="27" t="b">
        <f>COUNTIFS(TBL_CIPDRFRESI_LOANPOOL[LOAN_ID],TBL_CIPDRFRESI_LOANPOOL[[#This Row],[LOAN_ID]],TBL_CIPDRFRESI_LOANPOOL[QUAL_NIE_FFEIC_MFI_PCT],"&gt;1.15")=0</f>
        <v>1</v>
      </c>
      <c r="AR221" s="29">
        <f>IF(TBL_CIPDRFRESI_LOANPOOL[[#This Row],[MULTIPROP_REC_COUNT]]&lt;&gt;"",TBL_CIPDRFRESI_LOANPOOL[[#This Row],[LOAN_AMOUNT]]/TBL_CIPDRFRESI_LOANPOOL[[#This Row],[MULTIPROP_REC_COUNT]],TBL_CIPDRFRESI_LOANPOOL[[#This Row],[LOAN_AMOUNT]])</f>
        <v>0</v>
      </c>
      <c r="AS221" s="29" t="b">
        <f>TBL_CIPDRFRESI_LOANPOOL[[#This Row],[MULTIPROP_REC_COUNT]]&gt;1</f>
        <v>0</v>
      </c>
      <c r="AT221" s="36">
        <f>IF(TBL_CIPDRFRESI_LOANPOOL[[#This Row],[LOAN_ID]]&lt;&gt;"",COUNTIF(TBL_CIPDRFRESI_LOANPOOL[LOAN_ID],TBL_CIPDRFRESI_LOANPOOL[[#This Row],[LOAN_ID]]),1)</f>
        <v>1</v>
      </c>
      <c r="AU221" s="36">
        <f>IFERROR(MATCH(TBL_CIPDRFRESI_LOANPOOL[[#This Row],[QUAL_METHOD]],RANGE_LOOKUP_QUALMETHODS_CIP_RESIDRF,0),-1)</f>
        <v>-1</v>
      </c>
      <c r="AV22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2" spans="2:53" ht="26.25" customHeight="1" x14ac:dyDescent="0.25">
      <c r="B222" s="25" t="str">
        <f>IF(TBL_CIPDRFRESI_LOANPOOL[[#This Row],[RECORD_STARTED]],IF(TBL_CIPDRFRESI_LOANPOOL[[#This Row],[ERROR_COUNT]]&gt;0,-1,IF(TBL_CIPDRFRESI_LOANPOOL[[#This Row],[REQ_FIELDS_POPULATED]],1,0)),"")</f>
        <v/>
      </c>
      <c r="C222" s="36">
        <f>ROW()-ROW(TBL_CIPDRFRESI_LOANPOOL[[#Headers],[ROW_ID]])</f>
        <v>206</v>
      </c>
      <c r="D222" s="55"/>
      <c r="E222" s="56"/>
      <c r="F222" s="57"/>
      <c r="G222" s="58"/>
      <c r="H222" s="120"/>
      <c r="I222" s="116"/>
      <c r="J222" s="55"/>
      <c r="K222" s="61"/>
      <c r="L222" s="62"/>
      <c r="M222" s="124"/>
      <c r="N222" s="122"/>
      <c r="O222" s="127" t="str">
        <f>IF(TBL_CIPDRFRESI_LOANPOOL[[#This Row],[HUD_MFI]]&lt;&gt;"",TBL_CIPDRFRESI_LOANPOOL[[#This Row],[HUD_MFI]]*1.15,"")</f>
        <v/>
      </c>
      <c r="P222" s="126"/>
      <c r="Q222" s="105"/>
      <c r="R222" s="107"/>
      <c r="S222" s="108" t="str">
        <f>IF(TBL_CIPDRFRESI_LOANPOOL[[#This Row],[MBS_FLAG]]="Yes",SUMIF(TBL_CIPDRFRESI_LOANPOOL[MBS_POOL_ID],TBL_CIPDRFRESI_LOANPOOL[[#This Row],[MBS_POOL_ID]],TBL_CIPDRFRESI_LOANPOOL[LOAN_AMOUNT_ADDR_PORTION]),"")</f>
        <v/>
      </c>
      <c r="T22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2" s="131"/>
      <c r="V222" s="122"/>
      <c r="W222" s="135" t="str">
        <f>IF(AND(TBL_CIPDRFRESI_LOANPOOL[[#This Row],[QUAL_METHOD]]='$DB.LOOKUP'!$AD$3,TBL_CIPDRFRESI_LOANPOOL[[#This Row],[QUAL_OO_ANNUAL_INCOME]]&lt;&gt;"",TBL_CIPDRFRESI_LOANPOOL[[#This Row],[HUD_MFI]]&lt;&gt;""),TBL_CIPDRFRESI_LOANPOOL[[#This Row],[QUAL_OO_ANNUAL_INCOME]]/TBL_CIPDRFRESI_LOANPOOL[[#This Row],[HUD_MFI]],"")</f>
        <v/>
      </c>
      <c r="X222" s="133" t="str">
        <f>IF(AND(TBL_CIPDRFRESI_LOANPOOL[[#This Row],[QUAL_METHOD]]='$DB.LOOKUP'!$AD$4,TBL_CIPDRFRESI_LOANPOOL[[#This Row],[HUD_MFI_115]]&lt;&gt;""),TBL_CIPDRFRESI_LOANPOOL[[#This Row],[HUD_MFI_115]] / 12 * 0.3,"")</f>
        <v/>
      </c>
      <c r="Y222" s="112" t="str">
        <f>IF(AND(TBL_CIPDRFRESI_LOANPOOL[[#This Row],[QUAL_METHOD]]='$DB.LOOKUP'!$AD$4,TBL_CIPDRFRESI_LOANPOOL[[#This Row],[LOAN_ID]]&lt;&gt;""),COUNTIF(TBL_QUAL_RENTROLL_UNITS[RENTROLL_LOAN_ID_PROP_ADDR],TBL_CIPDRFRESI_LOANPOOL[[#This Row],[LOAN_ID_PROP_ADDR]]),"")</f>
        <v/>
      </c>
      <c r="Z222" s="113" t="str">
        <f>IF(AND(TBL_CIPDRFRESI_LOANPOOL[[#This Row],[LOAN_ID]]&lt;&gt;"",TBL_CIPDRFRESI_LOANPOOL[[#This Row],[QUAL_METHOD]]='$DB.LOOKUP'!$AD$4),COUNTIFS(TBL_QUAL_RENTROLL_UNITS[RENTROLL_LOAN_ID_PROP_ADDR],TBL_CIPDRFRESI_LOANPOOL[[#This Row],[LOAN_ID_PROP_ADDR]],TBL_QUAL_RENTROLL_UNITS[RENTROLL_QUALUNIT_FLAG],"Yes"),"")</f>
        <v/>
      </c>
      <c r="AA222" s="111" t="str">
        <f>IF(AND(TBL_CIPDRFRESI_LOANPOOL[[#This Row],[QUAL_MRA_UNITS_TOTL]]&gt;0,TBL_CIPDRFRESI_LOANPOOL[[#This Row],[QUAL_MRA_UNITS_TOTL]]&lt;&gt;""),TBL_CIPDRFRESI_LOANPOOL[[#This Row],[QUAL_MRA_UNITS_QUALIFIED]]/TBL_CIPDRFRESI_LOANPOOL[[#This Row],[QUAL_MRA_UNITS_TOTL]],"")</f>
        <v/>
      </c>
      <c r="AB222" s="137" t="str">
        <f>IF(TBL_CIPDRFRESI_LOANPOOL[[#This Row],[QUAL_METHOD]]='$DB.LOOKUP'!$AD$4,HYPERLINK("#QUAL_RENTROLL!TARGET_TOP","View/Edit"),"")</f>
        <v/>
      </c>
      <c r="AC222" s="136" t="str">
        <f>IF(AND(TBL_CIPDRFRESI_LOANPOOL[[#This Row],[QUAL_METHOD]]='$DB.LOOKUP'!$AD$5,TBL_CIPDRFRESI_LOANPOOL[[#This Row],[LOAN_ID]]&lt;&gt;""),COUNTIF(TBL_QUAL_INCOMELISTING_UNITS[INCOMELISTING_LOAN_ID_PROP_ADDR],TBL_CIPDRFRESI_LOANPOOL[[#This Row],[LOAN_ID_PROP_ADDR]]),"")</f>
        <v/>
      </c>
      <c r="AD22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2" s="111" t="str">
        <f>IF(AND(TBL_CIPDRFRESI_LOANPOOL[[#This Row],[QUAL_MIE_UNITS_TOTL]]&gt;0,TBL_CIPDRFRESI_LOANPOOL[[#This Row],[QUAL_MIE_UNITS_TOTL]]&lt;&gt;""),TBL_CIPDRFRESI_LOANPOOL[[#This Row],[QUAL_MIE_UNITS_QUALIFIED]]/TBL_CIPDRFRESI_LOANPOOL[[#This Row],[QUAL_MIE_UNITS_TOTL]],"")</f>
        <v/>
      </c>
      <c r="AF222" s="138" t="str">
        <f>IF(TBL_CIPDRFRESI_LOANPOOL[[#This Row],[QUAL_METHOD]]='$DB.LOOKUP'!$AD$5,HYPERLINK("#QUAL_INCOMELISTING!TARGET_TOP","View/Edit"),"")</f>
        <v/>
      </c>
      <c r="AG222" s="122"/>
      <c r="AH222" s="103"/>
      <c r="AI22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2" s="70" t="str">
        <f>IF(TBL_CIPDRFRESI_LOANPOOL[[#This Row],[LOAN_ID]] = "","",TBL_CIPDRFRESI_LOANPOOL[[#This Row],[LOAN_ID]]&amp;" ("&amp;IF(TBL_CIPDRFRESI_LOANPOOL[[#This Row],[PROP_ADDR_STREET]]="","Address Not Defined",TBL_CIPDRFRESI_LOANPOOL[[#This Row],[PROP_ADDR_STREET]])&amp;")")</f>
        <v/>
      </c>
      <c r="AL22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2" s="27" t="b">
        <f ca="1">IFERROR((IF(APP_CIP_DRFRESI_CERT_DATE&lt;&gt;"",APP_CIP_DRFRESI_CERT_DATE,TODAY())-TBL_CIPDRFRESI_LOANPOOL[[#This Row],[SETTLEMENT_DATE]])&lt;91,TRUE)</f>
        <v>1</v>
      </c>
      <c r="AN222" s="27" t="b">
        <f>COUNTIFS(TBL_CIPDRFRESI_LOANPOOL[LOAN_ID],TBL_CIPDRFRESI_LOANPOOL[[#This Row],[LOAN_ID]],TBL_CIPDRFRESI_LOANPOOL[QUAL_OO_INCOME_MFI_PCT],"&gt;1.15")=0</f>
        <v>1</v>
      </c>
      <c r="AO22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2" s="27" t="b">
        <f>COUNTIFS(TBL_CIPDRFRESI_LOANPOOL[LOAN_ID],TBL_CIPDRFRESI_LOANPOOL[[#This Row],[LOAN_ID]],TBL_CIPDRFRESI_LOANPOOL[QUAL_NIE_FFEIC_MFI_PCT],"&gt;1.15")=0</f>
        <v>1</v>
      </c>
      <c r="AR222" s="29">
        <f>IF(TBL_CIPDRFRESI_LOANPOOL[[#This Row],[MULTIPROP_REC_COUNT]]&lt;&gt;"",TBL_CIPDRFRESI_LOANPOOL[[#This Row],[LOAN_AMOUNT]]/TBL_CIPDRFRESI_LOANPOOL[[#This Row],[MULTIPROP_REC_COUNT]],TBL_CIPDRFRESI_LOANPOOL[[#This Row],[LOAN_AMOUNT]])</f>
        <v>0</v>
      </c>
      <c r="AS222" s="29" t="b">
        <f>TBL_CIPDRFRESI_LOANPOOL[[#This Row],[MULTIPROP_REC_COUNT]]&gt;1</f>
        <v>0</v>
      </c>
      <c r="AT222" s="36">
        <f>IF(TBL_CIPDRFRESI_LOANPOOL[[#This Row],[LOAN_ID]]&lt;&gt;"",COUNTIF(TBL_CIPDRFRESI_LOANPOOL[LOAN_ID],TBL_CIPDRFRESI_LOANPOOL[[#This Row],[LOAN_ID]]),1)</f>
        <v>1</v>
      </c>
      <c r="AU222" s="36">
        <f>IFERROR(MATCH(TBL_CIPDRFRESI_LOANPOOL[[#This Row],[QUAL_METHOD]],RANGE_LOOKUP_QUALMETHODS_CIP_RESIDRF,0),-1)</f>
        <v>-1</v>
      </c>
      <c r="AV22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3" spans="2:53" ht="26.25" customHeight="1" x14ac:dyDescent="0.25">
      <c r="B223" s="25" t="str">
        <f>IF(TBL_CIPDRFRESI_LOANPOOL[[#This Row],[RECORD_STARTED]],IF(TBL_CIPDRFRESI_LOANPOOL[[#This Row],[ERROR_COUNT]]&gt;0,-1,IF(TBL_CIPDRFRESI_LOANPOOL[[#This Row],[REQ_FIELDS_POPULATED]],1,0)),"")</f>
        <v/>
      </c>
      <c r="C223" s="36">
        <f>ROW()-ROW(TBL_CIPDRFRESI_LOANPOOL[[#Headers],[ROW_ID]])</f>
        <v>207</v>
      </c>
      <c r="D223" s="55"/>
      <c r="E223" s="56"/>
      <c r="F223" s="57"/>
      <c r="G223" s="58"/>
      <c r="H223" s="120"/>
      <c r="I223" s="116"/>
      <c r="J223" s="55"/>
      <c r="K223" s="61"/>
      <c r="L223" s="62"/>
      <c r="M223" s="124"/>
      <c r="N223" s="122"/>
      <c r="O223" s="127" t="str">
        <f>IF(TBL_CIPDRFRESI_LOANPOOL[[#This Row],[HUD_MFI]]&lt;&gt;"",TBL_CIPDRFRESI_LOANPOOL[[#This Row],[HUD_MFI]]*1.15,"")</f>
        <v/>
      </c>
      <c r="P223" s="126"/>
      <c r="Q223" s="105"/>
      <c r="R223" s="107"/>
      <c r="S223" s="108" t="str">
        <f>IF(TBL_CIPDRFRESI_LOANPOOL[[#This Row],[MBS_FLAG]]="Yes",SUMIF(TBL_CIPDRFRESI_LOANPOOL[MBS_POOL_ID],TBL_CIPDRFRESI_LOANPOOL[[#This Row],[MBS_POOL_ID]],TBL_CIPDRFRESI_LOANPOOL[LOAN_AMOUNT_ADDR_PORTION]),"")</f>
        <v/>
      </c>
      <c r="T22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3" s="131"/>
      <c r="V223" s="122"/>
      <c r="W223" s="135" t="str">
        <f>IF(AND(TBL_CIPDRFRESI_LOANPOOL[[#This Row],[QUAL_METHOD]]='$DB.LOOKUP'!$AD$3,TBL_CIPDRFRESI_LOANPOOL[[#This Row],[QUAL_OO_ANNUAL_INCOME]]&lt;&gt;"",TBL_CIPDRFRESI_LOANPOOL[[#This Row],[HUD_MFI]]&lt;&gt;""),TBL_CIPDRFRESI_LOANPOOL[[#This Row],[QUAL_OO_ANNUAL_INCOME]]/TBL_CIPDRFRESI_LOANPOOL[[#This Row],[HUD_MFI]],"")</f>
        <v/>
      </c>
      <c r="X223" s="133" t="str">
        <f>IF(AND(TBL_CIPDRFRESI_LOANPOOL[[#This Row],[QUAL_METHOD]]='$DB.LOOKUP'!$AD$4,TBL_CIPDRFRESI_LOANPOOL[[#This Row],[HUD_MFI_115]]&lt;&gt;""),TBL_CIPDRFRESI_LOANPOOL[[#This Row],[HUD_MFI_115]] / 12 * 0.3,"")</f>
        <v/>
      </c>
      <c r="Y223" s="112" t="str">
        <f>IF(AND(TBL_CIPDRFRESI_LOANPOOL[[#This Row],[QUAL_METHOD]]='$DB.LOOKUP'!$AD$4,TBL_CIPDRFRESI_LOANPOOL[[#This Row],[LOAN_ID]]&lt;&gt;""),COUNTIF(TBL_QUAL_RENTROLL_UNITS[RENTROLL_LOAN_ID_PROP_ADDR],TBL_CIPDRFRESI_LOANPOOL[[#This Row],[LOAN_ID_PROP_ADDR]]),"")</f>
        <v/>
      </c>
      <c r="Z223" s="113" t="str">
        <f>IF(AND(TBL_CIPDRFRESI_LOANPOOL[[#This Row],[LOAN_ID]]&lt;&gt;"",TBL_CIPDRFRESI_LOANPOOL[[#This Row],[QUAL_METHOD]]='$DB.LOOKUP'!$AD$4),COUNTIFS(TBL_QUAL_RENTROLL_UNITS[RENTROLL_LOAN_ID_PROP_ADDR],TBL_CIPDRFRESI_LOANPOOL[[#This Row],[LOAN_ID_PROP_ADDR]],TBL_QUAL_RENTROLL_UNITS[RENTROLL_QUALUNIT_FLAG],"Yes"),"")</f>
        <v/>
      </c>
      <c r="AA223" s="111" t="str">
        <f>IF(AND(TBL_CIPDRFRESI_LOANPOOL[[#This Row],[QUAL_MRA_UNITS_TOTL]]&gt;0,TBL_CIPDRFRESI_LOANPOOL[[#This Row],[QUAL_MRA_UNITS_TOTL]]&lt;&gt;""),TBL_CIPDRFRESI_LOANPOOL[[#This Row],[QUAL_MRA_UNITS_QUALIFIED]]/TBL_CIPDRFRESI_LOANPOOL[[#This Row],[QUAL_MRA_UNITS_TOTL]],"")</f>
        <v/>
      </c>
      <c r="AB223" s="137" t="str">
        <f>IF(TBL_CIPDRFRESI_LOANPOOL[[#This Row],[QUAL_METHOD]]='$DB.LOOKUP'!$AD$4,HYPERLINK("#QUAL_RENTROLL!TARGET_TOP","View/Edit"),"")</f>
        <v/>
      </c>
      <c r="AC223" s="136" t="str">
        <f>IF(AND(TBL_CIPDRFRESI_LOANPOOL[[#This Row],[QUAL_METHOD]]='$DB.LOOKUP'!$AD$5,TBL_CIPDRFRESI_LOANPOOL[[#This Row],[LOAN_ID]]&lt;&gt;""),COUNTIF(TBL_QUAL_INCOMELISTING_UNITS[INCOMELISTING_LOAN_ID_PROP_ADDR],TBL_CIPDRFRESI_LOANPOOL[[#This Row],[LOAN_ID_PROP_ADDR]]),"")</f>
        <v/>
      </c>
      <c r="AD22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3" s="111" t="str">
        <f>IF(AND(TBL_CIPDRFRESI_LOANPOOL[[#This Row],[QUAL_MIE_UNITS_TOTL]]&gt;0,TBL_CIPDRFRESI_LOANPOOL[[#This Row],[QUAL_MIE_UNITS_TOTL]]&lt;&gt;""),TBL_CIPDRFRESI_LOANPOOL[[#This Row],[QUAL_MIE_UNITS_QUALIFIED]]/TBL_CIPDRFRESI_LOANPOOL[[#This Row],[QUAL_MIE_UNITS_TOTL]],"")</f>
        <v/>
      </c>
      <c r="AF223" s="138" t="str">
        <f>IF(TBL_CIPDRFRESI_LOANPOOL[[#This Row],[QUAL_METHOD]]='$DB.LOOKUP'!$AD$5,HYPERLINK("#QUAL_INCOMELISTING!TARGET_TOP","View/Edit"),"")</f>
        <v/>
      </c>
      <c r="AG223" s="122"/>
      <c r="AH223" s="103"/>
      <c r="AI22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3" s="70" t="str">
        <f>IF(TBL_CIPDRFRESI_LOANPOOL[[#This Row],[LOAN_ID]] = "","",TBL_CIPDRFRESI_LOANPOOL[[#This Row],[LOAN_ID]]&amp;" ("&amp;IF(TBL_CIPDRFRESI_LOANPOOL[[#This Row],[PROP_ADDR_STREET]]="","Address Not Defined",TBL_CIPDRFRESI_LOANPOOL[[#This Row],[PROP_ADDR_STREET]])&amp;")")</f>
        <v/>
      </c>
      <c r="AL22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3" s="27" t="b">
        <f ca="1">IFERROR((IF(APP_CIP_DRFRESI_CERT_DATE&lt;&gt;"",APP_CIP_DRFRESI_CERT_DATE,TODAY())-TBL_CIPDRFRESI_LOANPOOL[[#This Row],[SETTLEMENT_DATE]])&lt;91,TRUE)</f>
        <v>1</v>
      </c>
      <c r="AN223" s="27" t="b">
        <f>COUNTIFS(TBL_CIPDRFRESI_LOANPOOL[LOAN_ID],TBL_CIPDRFRESI_LOANPOOL[[#This Row],[LOAN_ID]],TBL_CIPDRFRESI_LOANPOOL[QUAL_OO_INCOME_MFI_PCT],"&gt;1.15")=0</f>
        <v>1</v>
      </c>
      <c r="AO22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3" s="27" t="b">
        <f>COUNTIFS(TBL_CIPDRFRESI_LOANPOOL[LOAN_ID],TBL_CIPDRFRESI_LOANPOOL[[#This Row],[LOAN_ID]],TBL_CIPDRFRESI_LOANPOOL[QUAL_NIE_FFEIC_MFI_PCT],"&gt;1.15")=0</f>
        <v>1</v>
      </c>
      <c r="AR223" s="29">
        <f>IF(TBL_CIPDRFRESI_LOANPOOL[[#This Row],[MULTIPROP_REC_COUNT]]&lt;&gt;"",TBL_CIPDRFRESI_LOANPOOL[[#This Row],[LOAN_AMOUNT]]/TBL_CIPDRFRESI_LOANPOOL[[#This Row],[MULTIPROP_REC_COUNT]],TBL_CIPDRFRESI_LOANPOOL[[#This Row],[LOAN_AMOUNT]])</f>
        <v>0</v>
      </c>
      <c r="AS223" s="29" t="b">
        <f>TBL_CIPDRFRESI_LOANPOOL[[#This Row],[MULTIPROP_REC_COUNT]]&gt;1</f>
        <v>0</v>
      </c>
      <c r="AT223" s="36">
        <f>IF(TBL_CIPDRFRESI_LOANPOOL[[#This Row],[LOAN_ID]]&lt;&gt;"",COUNTIF(TBL_CIPDRFRESI_LOANPOOL[LOAN_ID],TBL_CIPDRFRESI_LOANPOOL[[#This Row],[LOAN_ID]]),1)</f>
        <v>1</v>
      </c>
      <c r="AU223" s="36">
        <f>IFERROR(MATCH(TBL_CIPDRFRESI_LOANPOOL[[#This Row],[QUAL_METHOD]],RANGE_LOOKUP_QUALMETHODS_CIP_RESIDRF,0),-1)</f>
        <v>-1</v>
      </c>
      <c r="AV22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4" spans="2:53" ht="26.25" customHeight="1" x14ac:dyDescent="0.25">
      <c r="B224" s="25" t="str">
        <f>IF(TBL_CIPDRFRESI_LOANPOOL[[#This Row],[RECORD_STARTED]],IF(TBL_CIPDRFRESI_LOANPOOL[[#This Row],[ERROR_COUNT]]&gt;0,-1,IF(TBL_CIPDRFRESI_LOANPOOL[[#This Row],[REQ_FIELDS_POPULATED]],1,0)),"")</f>
        <v/>
      </c>
      <c r="C224" s="36">
        <f>ROW()-ROW(TBL_CIPDRFRESI_LOANPOOL[[#Headers],[ROW_ID]])</f>
        <v>208</v>
      </c>
      <c r="D224" s="55"/>
      <c r="E224" s="56"/>
      <c r="F224" s="57"/>
      <c r="G224" s="58"/>
      <c r="H224" s="120"/>
      <c r="I224" s="116"/>
      <c r="J224" s="55"/>
      <c r="K224" s="61"/>
      <c r="L224" s="62"/>
      <c r="M224" s="124"/>
      <c r="N224" s="122"/>
      <c r="O224" s="127" t="str">
        <f>IF(TBL_CIPDRFRESI_LOANPOOL[[#This Row],[HUD_MFI]]&lt;&gt;"",TBL_CIPDRFRESI_LOANPOOL[[#This Row],[HUD_MFI]]*1.15,"")</f>
        <v/>
      </c>
      <c r="P224" s="126"/>
      <c r="Q224" s="105"/>
      <c r="R224" s="107"/>
      <c r="S224" s="108" t="str">
        <f>IF(TBL_CIPDRFRESI_LOANPOOL[[#This Row],[MBS_FLAG]]="Yes",SUMIF(TBL_CIPDRFRESI_LOANPOOL[MBS_POOL_ID],TBL_CIPDRFRESI_LOANPOOL[[#This Row],[MBS_POOL_ID]],TBL_CIPDRFRESI_LOANPOOL[LOAN_AMOUNT_ADDR_PORTION]),"")</f>
        <v/>
      </c>
      <c r="T22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4" s="131"/>
      <c r="V224" s="122"/>
      <c r="W224" s="135" t="str">
        <f>IF(AND(TBL_CIPDRFRESI_LOANPOOL[[#This Row],[QUAL_METHOD]]='$DB.LOOKUP'!$AD$3,TBL_CIPDRFRESI_LOANPOOL[[#This Row],[QUAL_OO_ANNUAL_INCOME]]&lt;&gt;"",TBL_CIPDRFRESI_LOANPOOL[[#This Row],[HUD_MFI]]&lt;&gt;""),TBL_CIPDRFRESI_LOANPOOL[[#This Row],[QUAL_OO_ANNUAL_INCOME]]/TBL_CIPDRFRESI_LOANPOOL[[#This Row],[HUD_MFI]],"")</f>
        <v/>
      </c>
      <c r="X224" s="133" t="str">
        <f>IF(AND(TBL_CIPDRFRESI_LOANPOOL[[#This Row],[QUAL_METHOD]]='$DB.LOOKUP'!$AD$4,TBL_CIPDRFRESI_LOANPOOL[[#This Row],[HUD_MFI_115]]&lt;&gt;""),TBL_CIPDRFRESI_LOANPOOL[[#This Row],[HUD_MFI_115]] / 12 * 0.3,"")</f>
        <v/>
      </c>
      <c r="Y224" s="112" t="str">
        <f>IF(AND(TBL_CIPDRFRESI_LOANPOOL[[#This Row],[QUAL_METHOD]]='$DB.LOOKUP'!$AD$4,TBL_CIPDRFRESI_LOANPOOL[[#This Row],[LOAN_ID]]&lt;&gt;""),COUNTIF(TBL_QUAL_RENTROLL_UNITS[RENTROLL_LOAN_ID_PROP_ADDR],TBL_CIPDRFRESI_LOANPOOL[[#This Row],[LOAN_ID_PROP_ADDR]]),"")</f>
        <v/>
      </c>
      <c r="Z224" s="113" t="str">
        <f>IF(AND(TBL_CIPDRFRESI_LOANPOOL[[#This Row],[LOAN_ID]]&lt;&gt;"",TBL_CIPDRFRESI_LOANPOOL[[#This Row],[QUAL_METHOD]]='$DB.LOOKUP'!$AD$4),COUNTIFS(TBL_QUAL_RENTROLL_UNITS[RENTROLL_LOAN_ID_PROP_ADDR],TBL_CIPDRFRESI_LOANPOOL[[#This Row],[LOAN_ID_PROP_ADDR]],TBL_QUAL_RENTROLL_UNITS[RENTROLL_QUALUNIT_FLAG],"Yes"),"")</f>
        <v/>
      </c>
      <c r="AA224" s="111" t="str">
        <f>IF(AND(TBL_CIPDRFRESI_LOANPOOL[[#This Row],[QUAL_MRA_UNITS_TOTL]]&gt;0,TBL_CIPDRFRESI_LOANPOOL[[#This Row],[QUAL_MRA_UNITS_TOTL]]&lt;&gt;""),TBL_CIPDRFRESI_LOANPOOL[[#This Row],[QUAL_MRA_UNITS_QUALIFIED]]/TBL_CIPDRFRESI_LOANPOOL[[#This Row],[QUAL_MRA_UNITS_TOTL]],"")</f>
        <v/>
      </c>
      <c r="AB224" s="137" t="str">
        <f>IF(TBL_CIPDRFRESI_LOANPOOL[[#This Row],[QUAL_METHOD]]='$DB.LOOKUP'!$AD$4,HYPERLINK("#QUAL_RENTROLL!TARGET_TOP","View/Edit"),"")</f>
        <v/>
      </c>
      <c r="AC224" s="136" t="str">
        <f>IF(AND(TBL_CIPDRFRESI_LOANPOOL[[#This Row],[QUAL_METHOD]]='$DB.LOOKUP'!$AD$5,TBL_CIPDRFRESI_LOANPOOL[[#This Row],[LOAN_ID]]&lt;&gt;""),COUNTIF(TBL_QUAL_INCOMELISTING_UNITS[INCOMELISTING_LOAN_ID_PROP_ADDR],TBL_CIPDRFRESI_LOANPOOL[[#This Row],[LOAN_ID_PROP_ADDR]]),"")</f>
        <v/>
      </c>
      <c r="AD22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4" s="111" t="str">
        <f>IF(AND(TBL_CIPDRFRESI_LOANPOOL[[#This Row],[QUAL_MIE_UNITS_TOTL]]&gt;0,TBL_CIPDRFRESI_LOANPOOL[[#This Row],[QUAL_MIE_UNITS_TOTL]]&lt;&gt;""),TBL_CIPDRFRESI_LOANPOOL[[#This Row],[QUAL_MIE_UNITS_QUALIFIED]]/TBL_CIPDRFRESI_LOANPOOL[[#This Row],[QUAL_MIE_UNITS_TOTL]],"")</f>
        <v/>
      </c>
      <c r="AF224" s="138" t="str">
        <f>IF(TBL_CIPDRFRESI_LOANPOOL[[#This Row],[QUAL_METHOD]]='$DB.LOOKUP'!$AD$5,HYPERLINK("#QUAL_INCOMELISTING!TARGET_TOP","View/Edit"),"")</f>
        <v/>
      </c>
      <c r="AG224" s="122"/>
      <c r="AH224" s="103"/>
      <c r="AI22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4" s="70" t="str">
        <f>IF(TBL_CIPDRFRESI_LOANPOOL[[#This Row],[LOAN_ID]] = "","",TBL_CIPDRFRESI_LOANPOOL[[#This Row],[LOAN_ID]]&amp;" ("&amp;IF(TBL_CIPDRFRESI_LOANPOOL[[#This Row],[PROP_ADDR_STREET]]="","Address Not Defined",TBL_CIPDRFRESI_LOANPOOL[[#This Row],[PROP_ADDR_STREET]])&amp;")")</f>
        <v/>
      </c>
      <c r="AL22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4" s="27" t="b">
        <f ca="1">IFERROR((IF(APP_CIP_DRFRESI_CERT_DATE&lt;&gt;"",APP_CIP_DRFRESI_CERT_DATE,TODAY())-TBL_CIPDRFRESI_LOANPOOL[[#This Row],[SETTLEMENT_DATE]])&lt;91,TRUE)</f>
        <v>1</v>
      </c>
      <c r="AN224" s="27" t="b">
        <f>COUNTIFS(TBL_CIPDRFRESI_LOANPOOL[LOAN_ID],TBL_CIPDRFRESI_LOANPOOL[[#This Row],[LOAN_ID]],TBL_CIPDRFRESI_LOANPOOL[QUAL_OO_INCOME_MFI_PCT],"&gt;1.15")=0</f>
        <v>1</v>
      </c>
      <c r="AO22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4" s="27" t="b">
        <f>COUNTIFS(TBL_CIPDRFRESI_LOANPOOL[LOAN_ID],TBL_CIPDRFRESI_LOANPOOL[[#This Row],[LOAN_ID]],TBL_CIPDRFRESI_LOANPOOL[QUAL_NIE_FFEIC_MFI_PCT],"&gt;1.15")=0</f>
        <v>1</v>
      </c>
      <c r="AR224" s="29">
        <f>IF(TBL_CIPDRFRESI_LOANPOOL[[#This Row],[MULTIPROP_REC_COUNT]]&lt;&gt;"",TBL_CIPDRFRESI_LOANPOOL[[#This Row],[LOAN_AMOUNT]]/TBL_CIPDRFRESI_LOANPOOL[[#This Row],[MULTIPROP_REC_COUNT]],TBL_CIPDRFRESI_LOANPOOL[[#This Row],[LOAN_AMOUNT]])</f>
        <v>0</v>
      </c>
      <c r="AS224" s="29" t="b">
        <f>TBL_CIPDRFRESI_LOANPOOL[[#This Row],[MULTIPROP_REC_COUNT]]&gt;1</f>
        <v>0</v>
      </c>
      <c r="AT224" s="36">
        <f>IF(TBL_CIPDRFRESI_LOANPOOL[[#This Row],[LOAN_ID]]&lt;&gt;"",COUNTIF(TBL_CIPDRFRESI_LOANPOOL[LOAN_ID],TBL_CIPDRFRESI_LOANPOOL[[#This Row],[LOAN_ID]]),1)</f>
        <v>1</v>
      </c>
      <c r="AU224" s="36">
        <f>IFERROR(MATCH(TBL_CIPDRFRESI_LOANPOOL[[#This Row],[QUAL_METHOD]],RANGE_LOOKUP_QUALMETHODS_CIP_RESIDRF,0),-1)</f>
        <v>-1</v>
      </c>
      <c r="AV22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5" spans="2:53" ht="26.25" customHeight="1" x14ac:dyDescent="0.25">
      <c r="B225" s="25" t="str">
        <f>IF(TBL_CIPDRFRESI_LOANPOOL[[#This Row],[RECORD_STARTED]],IF(TBL_CIPDRFRESI_LOANPOOL[[#This Row],[ERROR_COUNT]]&gt;0,-1,IF(TBL_CIPDRFRESI_LOANPOOL[[#This Row],[REQ_FIELDS_POPULATED]],1,0)),"")</f>
        <v/>
      </c>
      <c r="C225" s="36">
        <f>ROW()-ROW(TBL_CIPDRFRESI_LOANPOOL[[#Headers],[ROW_ID]])</f>
        <v>209</v>
      </c>
      <c r="D225" s="55"/>
      <c r="E225" s="56"/>
      <c r="F225" s="57"/>
      <c r="G225" s="58"/>
      <c r="H225" s="120"/>
      <c r="I225" s="116"/>
      <c r="J225" s="55"/>
      <c r="K225" s="61"/>
      <c r="L225" s="62"/>
      <c r="M225" s="124"/>
      <c r="N225" s="122"/>
      <c r="O225" s="127" t="str">
        <f>IF(TBL_CIPDRFRESI_LOANPOOL[[#This Row],[HUD_MFI]]&lt;&gt;"",TBL_CIPDRFRESI_LOANPOOL[[#This Row],[HUD_MFI]]*1.15,"")</f>
        <v/>
      </c>
      <c r="P225" s="126"/>
      <c r="Q225" s="105"/>
      <c r="R225" s="107"/>
      <c r="S225" s="108" t="str">
        <f>IF(TBL_CIPDRFRESI_LOANPOOL[[#This Row],[MBS_FLAG]]="Yes",SUMIF(TBL_CIPDRFRESI_LOANPOOL[MBS_POOL_ID],TBL_CIPDRFRESI_LOANPOOL[[#This Row],[MBS_POOL_ID]],TBL_CIPDRFRESI_LOANPOOL[LOAN_AMOUNT_ADDR_PORTION]),"")</f>
        <v/>
      </c>
      <c r="T22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5" s="131"/>
      <c r="V225" s="122"/>
      <c r="W225" s="135" t="str">
        <f>IF(AND(TBL_CIPDRFRESI_LOANPOOL[[#This Row],[QUAL_METHOD]]='$DB.LOOKUP'!$AD$3,TBL_CIPDRFRESI_LOANPOOL[[#This Row],[QUAL_OO_ANNUAL_INCOME]]&lt;&gt;"",TBL_CIPDRFRESI_LOANPOOL[[#This Row],[HUD_MFI]]&lt;&gt;""),TBL_CIPDRFRESI_LOANPOOL[[#This Row],[QUAL_OO_ANNUAL_INCOME]]/TBL_CIPDRFRESI_LOANPOOL[[#This Row],[HUD_MFI]],"")</f>
        <v/>
      </c>
      <c r="X225" s="133" t="str">
        <f>IF(AND(TBL_CIPDRFRESI_LOANPOOL[[#This Row],[QUAL_METHOD]]='$DB.LOOKUP'!$AD$4,TBL_CIPDRFRESI_LOANPOOL[[#This Row],[HUD_MFI_115]]&lt;&gt;""),TBL_CIPDRFRESI_LOANPOOL[[#This Row],[HUD_MFI_115]] / 12 * 0.3,"")</f>
        <v/>
      </c>
      <c r="Y225" s="112" t="str">
        <f>IF(AND(TBL_CIPDRFRESI_LOANPOOL[[#This Row],[QUAL_METHOD]]='$DB.LOOKUP'!$AD$4,TBL_CIPDRFRESI_LOANPOOL[[#This Row],[LOAN_ID]]&lt;&gt;""),COUNTIF(TBL_QUAL_RENTROLL_UNITS[RENTROLL_LOAN_ID_PROP_ADDR],TBL_CIPDRFRESI_LOANPOOL[[#This Row],[LOAN_ID_PROP_ADDR]]),"")</f>
        <v/>
      </c>
      <c r="Z225" s="113" t="str">
        <f>IF(AND(TBL_CIPDRFRESI_LOANPOOL[[#This Row],[LOAN_ID]]&lt;&gt;"",TBL_CIPDRFRESI_LOANPOOL[[#This Row],[QUAL_METHOD]]='$DB.LOOKUP'!$AD$4),COUNTIFS(TBL_QUAL_RENTROLL_UNITS[RENTROLL_LOAN_ID_PROP_ADDR],TBL_CIPDRFRESI_LOANPOOL[[#This Row],[LOAN_ID_PROP_ADDR]],TBL_QUAL_RENTROLL_UNITS[RENTROLL_QUALUNIT_FLAG],"Yes"),"")</f>
        <v/>
      </c>
      <c r="AA225" s="111" t="str">
        <f>IF(AND(TBL_CIPDRFRESI_LOANPOOL[[#This Row],[QUAL_MRA_UNITS_TOTL]]&gt;0,TBL_CIPDRFRESI_LOANPOOL[[#This Row],[QUAL_MRA_UNITS_TOTL]]&lt;&gt;""),TBL_CIPDRFRESI_LOANPOOL[[#This Row],[QUAL_MRA_UNITS_QUALIFIED]]/TBL_CIPDRFRESI_LOANPOOL[[#This Row],[QUAL_MRA_UNITS_TOTL]],"")</f>
        <v/>
      </c>
      <c r="AB225" s="137" t="str">
        <f>IF(TBL_CIPDRFRESI_LOANPOOL[[#This Row],[QUAL_METHOD]]='$DB.LOOKUP'!$AD$4,HYPERLINK("#QUAL_RENTROLL!TARGET_TOP","View/Edit"),"")</f>
        <v/>
      </c>
      <c r="AC225" s="136" t="str">
        <f>IF(AND(TBL_CIPDRFRESI_LOANPOOL[[#This Row],[QUAL_METHOD]]='$DB.LOOKUP'!$AD$5,TBL_CIPDRFRESI_LOANPOOL[[#This Row],[LOAN_ID]]&lt;&gt;""),COUNTIF(TBL_QUAL_INCOMELISTING_UNITS[INCOMELISTING_LOAN_ID_PROP_ADDR],TBL_CIPDRFRESI_LOANPOOL[[#This Row],[LOAN_ID_PROP_ADDR]]),"")</f>
        <v/>
      </c>
      <c r="AD22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5" s="111" t="str">
        <f>IF(AND(TBL_CIPDRFRESI_LOANPOOL[[#This Row],[QUAL_MIE_UNITS_TOTL]]&gt;0,TBL_CIPDRFRESI_LOANPOOL[[#This Row],[QUAL_MIE_UNITS_TOTL]]&lt;&gt;""),TBL_CIPDRFRESI_LOANPOOL[[#This Row],[QUAL_MIE_UNITS_QUALIFIED]]/TBL_CIPDRFRESI_LOANPOOL[[#This Row],[QUAL_MIE_UNITS_TOTL]],"")</f>
        <v/>
      </c>
      <c r="AF225" s="138" t="str">
        <f>IF(TBL_CIPDRFRESI_LOANPOOL[[#This Row],[QUAL_METHOD]]='$DB.LOOKUP'!$AD$5,HYPERLINK("#QUAL_INCOMELISTING!TARGET_TOP","View/Edit"),"")</f>
        <v/>
      </c>
      <c r="AG225" s="122"/>
      <c r="AH225" s="103"/>
      <c r="AI22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5" s="70" t="str">
        <f>IF(TBL_CIPDRFRESI_LOANPOOL[[#This Row],[LOAN_ID]] = "","",TBL_CIPDRFRESI_LOANPOOL[[#This Row],[LOAN_ID]]&amp;" ("&amp;IF(TBL_CIPDRFRESI_LOANPOOL[[#This Row],[PROP_ADDR_STREET]]="","Address Not Defined",TBL_CIPDRFRESI_LOANPOOL[[#This Row],[PROP_ADDR_STREET]])&amp;")")</f>
        <v/>
      </c>
      <c r="AL22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5" s="27" t="b">
        <f ca="1">IFERROR((IF(APP_CIP_DRFRESI_CERT_DATE&lt;&gt;"",APP_CIP_DRFRESI_CERT_DATE,TODAY())-TBL_CIPDRFRESI_LOANPOOL[[#This Row],[SETTLEMENT_DATE]])&lt;91,TRUE)</f>
        <v>1</v>
      </c>
      <c r="AN225" s="27" t="b">
        <f>COUNTIFS(TBL_CIPDRFRESI_LOANPOOL[LOAN_ID],TBL_CIPDRFRESI_LOANPOOL[[#This Row],[LOAN_ID]],TBL_CIPDRFRESI_LOANPOOL[QUAL_OO_INCOME_MFI_PCT],"&gt;1.15")=0</f>
        <v>1</v>
      </c>
      <c r="AO22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5" s="27" t="b">
        <f>COUNTIFS(TBL_CIPDRFRESI_LOANPOOL[LOAN_ID],TBL_CIPDRFRESI_LOANPOOL[[#This Row],[LOAN_ID]],TBL_CIPDRFRESI_LOANPOOL[QUAL_NIE_FFEIC_MFI_PCT],"&gt;1.15")=0</f>
        <v>1</v>
      </c>
      <c r="AR225" s="29">
        <f>IF(TBL_CIPDRFRESI_LOANPOOL[[#This Row],[MULTIPROP_REC_COUNT]]&lt;&gt;"",TBL_CIPDRFRESI_LOANPOOL[[#This Row],[LOAN_AMOUNT]]/TBL_CIPDRFRESI_LOANPOOL[[#This Row],[MULTIPROP_REC_COUNT]],TBL_CIPDRFRESI_LOANPOOL[[#This Row],[LOAN_AMOUNT]])</f>
        <v>0</v>
      </c>
      <c r="AS225" s="29" t="b">
        <f>TBL_CIPDRFRESI_LOANPOOL[[#This Row],[MULTIPROP_REC_COUNT]]&gt;1</f>
        <v>0</v>
      </c>
      <c r="AT225" s="36">
        <f>IF(TBL_CIPDRFRESI_LOANPOOL[[#This Row],[LOAN_ID]]&lt;&gt;"",COUNTIF(TBL_CIPDRFRESI_LOANPOOL[LOAN_ID],TBL_CIPDRFRESI_LOANPOOL[[#This Row],[LOAN_ID]]),1)</f>
        <v>1</v>
      </c>
      <c r="AU225" s="36">
        <f>IFERROR(MATCH(TBL_CIPDRFRESI_LOANPOOL[[#This Row],[QUAL_METHOD]],RANGE_LOOKUP_QUALMETHODS_CIP_RESIDRF,0),-1)</f>
        <v>-1</v>
      </c>
      <c r="AV22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6" spans="2:53" ht="26.25" customHeight="1" x14ac:dyDescent="0.25">
      <c r="B226" s="25" t="str">
        <f>IF(TBL_CIPDRFRESI_LOANPOOL[[#This Row],[RECORD_STARTED]],IF(TBL_CIPDRFRESI_LOANPOOL[[#This Row],[ERROR_COUNT]]&gt;0,-1,IF(TBL_CIPDRFRESI_LOANPOOL[[#This Row],[REQ_FIELDS_POPULATED]],1,0)),"")</f>
        <v/>
      </c>
      <c r="C226" s="36">
        <f>ROW()-ROW(TBL_CIPDRFRESI_LOANPOOL[[#Headers],[ROW_ID]])</f>
        <v>210</v>
      </c>
      <c r="D226" s="55"/>
      <c r="E226" s="56"/>
      <c r="F226" s="57"/>
      <c r="G226" s="58"/>
      <c r="H226" s="120"/>
      <c r="I226" s="116"/>
      <c r="J226" s="55"/>
      <c r="K226" s="61"/>
      <c r="L226" s="62"/>
      <c r="M226" s="124"/>
      <c r="N226" s="122"/>
      <c r="O226" s="127" t="str">
        <f>IF(TBL_CIPDRFRESI_LOANPOOL[[#This Row],[HUD_MFI]]&lt;&gt;"",TBL_CIPDRFRESI_LOANPOOL[[#This Row],[HUD_MFI]]*1.15,"")</f>
        <v/>
      </c>
      <c r="P226" s="126"/>
      <c r="Q226" s="105"/>
      <c r="R226" s="107"/>
      <c r="S226" s="108" t="str">
        <f>IF(TBL_CIPDRFRESI_LOANPOOL[[#This Row],[MBS_FLAG]]="Yes",SUMIF(TBL_CIPDRFRESI_LOANPOOL[MBS_POOL_ID],TBL_CIPDRFRESI_LOANPOOL[[#This Row],[MBS_POOL_ID]],TBL_CIPDRFRESI_LOANPOOL[LOAN_AMOUNT_ADDR_PORTION]),"")</f>
        <v/>
      </c>
      <c r="T22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6" s="131"/>
      <c r="V226" s="122"/>
      <c r="W226" s="135" t="str">
        <f>IF(AND(TBL_CIPDRFRESI_LOANPOOL[[#This Row],[QUAL_METHOD]]='$DB.LOOKUP'!$AD$3,TBL_CIPDRFRESI_LOANPOOL[[#This Row],[QUAL_OO_ANNUAL_INCOME]]&lt;&gt;"",TBL_CIPDRFRESI_LOANPOOL[[#This Row],[HUD_MFI]]&lt;&gt;""),TBL_CIPDRFRESI_LOANPOOL[[#This Row],[QUAL_OO_ANNUAL_INCOME]]/TBL_CIPDRFRESI_LOANPOOL[[#This Row],[HUD_MFI]],"")</f>
        <v/>
      </c>
      <c r="X226" s="133" t="str">
        <f>IF(AND(TBL_CIPDRFRESI_LOANPOOL[[#This Row],[QUAL_METHOD]]='$DB.LOOKUP'!$AD$4,TBL_CIPDRFRESI_LOANPOOL[[#This Row],[HUD_MFI_115]]&lt;&gt;""),TBL_CIPDRFRESI_LOANPOOL[[#This Row],[HUD_MFI_115]] / 12 * 0.3,"")</f>
        <v/>
      </c>
      <c r="Y226" s="112" t="str">
        <f>IF(AND(TBL_CIPDRFRESI_LOANPOOL[[#This Row],[QUAL_METHOD]]='$DB.LOOKUP'!$AD$4,TBL_CIPDRFRESI_LOANPOOL[[#This Row],[LOAN_ID]]&lt;&gt;""),COUNTIF(TBL_QUAL_RENTROLL_UNITS[RENTROLL_LOAN_ID_PROP_ADDR],TBL_CIPDRFRESI_LOANPOOL[[#This Row],[LOAN_ID_PROP_ADDR]]),"")</f>
        <v/>
      </c>
      <c r="Z226" s="113" t="str">
        <f>IF(AND(TBL_CIPDRFRESI_LOANPOOL[[#This Row],[LOAN_ID]]&lt;&gt;"",TBL_CIPDRFRESI_LOANPOOL[[#This Row],[QUAL_METHOD]]='$DB.LOOKUP'!$AD$4),COUNTIFS(TBL_QUAL_RENTROLL_UNITS[RENTROLL_LOAN_ID_PROP_ADDR],TBL_CIPDRFRESI_LOANPOOL[[#This Row],[LOAN_ID_PROP_ADDR]],TBL_QUAL_RENTROLL_UNITS[RENTROLL_QUALUNIT_FLAG],"Yes"),"")</f>
        <v/>
      </c>
      <c r="AA226" s="111" t="str">
        <f>IF(AND(TBL_CIPDRFRESI_LOANPOOL[[#This Row],[QUAL_MRA_UNITS_TOTL]]&gt;0,TBL_CIPDRFRESI_LOANPOOL[[#This Row],[QUAL_MRA_UNITS_TOTL]]&lt;&gt;""),TBL_CIPDRFRESI_LOANPOOL[[#This Row],[QUAL_MRA_UNITS_QUALIFIED]]/TBL_CIPDRFRESI_LOANPOOL[[#This Row],[QUAL_MRA_UNITS_TOTL]],"")</f>
        <v/>
      </c>
      <c r="AB226" s="137" t="str">
        <f>IF(TBL_CIPDRFRESI_LOANPOOL[[#This Row],[QUAL_METHOD]]='$DB.LOOKUP'!$AD$4,HYPERLINK("#QUAL_RENTROLL!TARGET_TOP","View/Edit"),"")</f>
        <v/>
      </c>
      <c r="AC226" s="136" t="str">
        <f>IF(AND(TBL_CIPDRFRESI_LOANPOOL[[#This Row],[QUAL_METHOD]]='$DB.LOOKUP'!$AD$5,TBL_CIPDRFRESI_LOANPOOL[[#This Row],[LOAN_ID]]&lt;&gt;""),COUNTIF(TBL_QUAL_INCOMELISTING_UNITS[INCOMELISTING_LOAN_ID_PROP_ADDR],TBL_CIPDRFRESI_LOANPOOL[[#This Row],[LOAN_ID_PROP_ADDR]]),"")</f>
        <v/>
      </c>
      <c r="AD22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6" s="111" t="str">
        <f>IF(AND(TBL_CIPDRFRESI_LOANPOOL[[#This Row],[QUAL_MIE_UNITS_TOTL]]&gt;0,TBL_CIPDRFRESI_LOANPOOL[[#This Row],[QUAL_MIE_UNITS_TOTL]]&lt;&gt;""),TBL_CIPDRFRESI_LOANPOOL[[#This Row],[QUAL_MIE_UNITS_QUALIFIED]]/TBL_CIPDRFRESI_LOANPOOL[[#This Row],[QUAL_MIE_UNITS_TOTL]],"")</f>
        <v/>
      </c>
      <c r="AF226" s="138" t="str">
        <f>IF(TBL_CIPDRFRESI_LOANPOOL[[#This Row],[QUAL_METHOD]]='$DB.LOOKUP'!$AD$5,HYPERLINK("#QUAL_INCOMELISTING!TARGET_TOP","View/Edit"),"")</f>
        <v/>
      </c>
      <c r="AG226" s="122"/>
      <c r="AH226" s="103"/>
      <c r="AI22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6" s="70" t="str">
        <f>IF(TBL_CIPDRFRESI_LOANPOOL[[#This Row],[LOAN_ID]] = "","",TBL_CIPDRFRESI_LOANPOOL[[#This Row],[LOAN_ID]]&amp;" ("&amp;IF(TBL_CIPDRFRESI_LOANPOOL[[#This Row],[PROP_ADDR_STREET]]="","Address Not Defined",TBL_CIPDRFRESI_LOANPOOL[[#This Row],[PROP_ADDR_STREET]])&amp;")")</f>
        <v/>
      </c>
      <c r="AL22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6" s="27" t="b">
        <f ca="1">IFERROR((IF(APP_CIP_DRFRESI_CERT_DATE&lt;&gt;"",APP_CIP_DRFRESI_CERT_DATE,TODAY())-TBL_CIPDRFRESI_LOANPOOL[[#This Row],[SETTLEMENT_DATE]])&lt;91,TRUE)</f>
        <v>1</v>
      </c>
      <c r="AN226" s="27" t="b">
        <f>COUNTIFS(TBL_CIPDRFRESI_LOANPOOL[LOAN_ID],TBL_CIPDRFRESI_LOANPOOL[[#This Row],[LOAN_ID]],TBL_CIPDRFRESI_LOANPOOL[QUAL_OO_INCOME_MFI_PCT],"&gt;1.15")=0</f>
        <v>1</v>
      </c>
      <c r="AO22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6" s="27" t="b">
        <f>COUNTIFS(TBL_CIPDRFRESI_LOANPOOL[LOAN_ID],TBL_CIPDRFRESI_LOANPOOL[[#This Row],[LOAN_ID]],TBL_CIPDRFRESI_LOANPOOL[QUAL_NIE_FFEIC_MFI_PCT],"&gt;1.15")=0</f>
        <v>1</v>
      </c>
      <c r="AR226" s="29">
        <f>IF(TBL_CIPDRFRESI_LOANPOOL[[#This Row],[MULTIPROP_REC_COUNT]]&lt;&gt;"",TBL_CIPDRFRESI_LOANPOOL[[#This Row],[LOAN_AMOUNT]]/TBL_CIPDRFRESI_LOANPOOL[[#This Row],[MULTIPROP_REC_COUNT]],TBL_CIPDRFRESI_LOANPOOL[[#This Row],[LOAN_AMOUNT]])</f>
        <v>0</v>
      </c>
      <c r="AS226" s="29" t="b">
        <f>TBL_CIPDRFRESI_LOANPOOL[[#This Row],[MULTIPROP_REC_COUNT]]&gt;1</f>
        <v>0</v>
      </c>
      <c r="AT226" s="36">
        <f>IF(TBL_CIPDRFRESI_LOANPOOL[[#This Row],[LOAN_ID]]&lt;&gt;"",COUNTIF(TBL_CIPDRFRESI_LOANPOOL[LOAN_ID],TBL_CIPDRFRESI_LOANPOOL[[#This Row],[LOAN_ID]]),1)</f>
        <v>1</v>
      </c>
      <c r="AU226" s="36">
        <f>IFERROR(MATCH(TBL_CIPDRFRESI_LOANPOOL[[#This Row],[QUAL_METHOD]],RANGE_LOOKUP_QUALMETHODS_CIP_RESIDRF,0),-1)</f>
        <v>-1</v>
      </c>
      <c r="AV22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7" spans="2:53" ht="26.25" customHeight="1" x14ac:dyDescent="0.25">
      <c r="B227" s="25" t="str">
        <f>IF(TBL_CIPDRFRESI_LOANPOOL[[#This Row],[RECORD_STARTED]],IF(TBL_CIPDRFRESI_LOANPOOL[[#This Row],[ERROR_COUNT]]&gt;0,-1,IF(TBL_CIPDRFRESI_LOANPOOL[[#This Row],[REQ_FIELDS_POPULATED]],1,0)),"")</f>
        <v/>
      </c>
      <c r="C227" s="36">
        <f>ROW()-ROW(TBL_CIPDRFRESI_LOANPOOL[[#Headers],[ROW_ID]])</f>
        <v>211</v>
      </c>
      <c r="D227" s="55"/>
      <c r="E227" s="56"/>
      <c r="F227" s="57"/>
      <c r="G227" s="58"/>
      <c r="H227" s="120"/>
      <c r="I227" s="116"/>
      <c r="J227" s="55"/>
      <c r="K227" s="61"/>
      <c r="L227" s="62"/>
      <c r="M227" s="124"/>
      <c r="N227" s="122"/>
      <c r="O227" s="127" t="str">
        <f>IF(TBL_CIPDRFRESI_LOANPOOL[[#This Row],[HUD_MFI]]&lt;&gt;"",TBL_CIPDRFRESI_LOANPOOL[[#This Row],[HUD_MFI]]*1.15,"")</f>
        <v/>
      </c>
      <c r="P227" s="126"/>
      <c r="Q227" s="105"/>
      <c r="R227" s="107"/>
      <c r="S227" s="108" t="str">
        <f>IF(TBL_CIPDRFRESI_LOANPOOL[[#This Row],[MBS_FLAG]]="Yes",SUMIF(TBL_CIPDRFRESI_LOANPOOL[MBS_POOL_ID],TBL_CIPDRFRESI_LOANPOOL[[#This Row],[MBS_POOL_ID]],TBL_CIPDRFRESI_LOANPOOL[LOAN_AMOUNT_ADDR_PORTION]),"")</f>
        <v/>
      </c>
      <c r="T22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7" s="131"/>
      <c r="V227" s="122"/>
      <c r="W227" s="135" t="str">
        <f>IF(AND(TBL_CIPDRFRESI_LOANPOOL[[#This Row],[QUAL_METHOD]]='$DB.LOOKUP'!$AD$3,TBL_CIPDRFRESI_LOANPOOL[[#This Row],[QUAL_OO_ANNUAL_INCOME]]&lt;&gt;"",TBL_CIPDRFRESI_LOANPOOL[[#This Row],[HUD_MFI]]&lt;&gt;""),TBL_CIPDRFRESI_LOANPOOL[[#This Row],[QUAL_OO_ANNUAL_INCOME]]/TBL_CIPDRFRESI_LOANPOOL[[#This Row],[HUD_MFI]],"")</f>
        <v/>
      </c>
      <c r="X227" s="133" t="str">
        <f>IF(AND(TBL_CIPDRFRESI_LOANPOOL[[#This Row],[QUAL_METHOD]]='$DB.LOOKUP'!$AD$4,TBL_CIPDRFRESI_LOANPOOL[[#This Row],[HUD_MFI_115]]&lt;&gt;""),TBL_CIPDRFRESI_LOANPOOL[[#This Row],[HUD_MFI_115]] / 12 * 0.3,"")</f>
        <v/>
      </c>
      <c r="Y227" s="112" t="str">
        <f>IF(AND(TBL_CIPDRFRESI_LOANPOOL[[#This Row],[QUAL_METHOD]]='$DB.LOOKUP'!$AD$4,TBL_CIPDRFRESI_LOANPOOL[[#This Row],[LOAN_ID]]&lt;&gt;""),COUNTIF(TBL_QUAL_RENTROLL_UNITS[RENTROLL_LOAN_ID_PROP_ADDR],TBL_CIPDRFRESI_LOANPOOL[[#This Row],[LOAN_ID_PROP_ADDR]]),"")</f>
        <v/>
      </c>
      <c r="Z227" s="113" t="str">
        <f>IF(AND(TBL_CIPDRFRESI_LOANPOOL[[#This Row],[LOAN_ID]]&lt;&gt;"",TBL_CIPDRFRESI_LOANPOOL[[#This Row],[QUAL_METHOD]]='$DB.LOOKUP'!$AD$4),COUNTIFS(TBL_QUAL_RENTROLL_UNITS[RENTROLL_LOAN_ID_PROP_ADDR],TBL_CIPDRFRESI_LOANPOOL[[#This Row],[LOAN_ID_PROP_ADDR]],TBL_QUAL_RENTROLL_UNITS[RENTROLL_QUALUNIT_FLAG],"Yes"),"")</f>
        <v/>
      </c>
      <c r="AA227" s="111" t="str">
        <f>IF(AND(TBL_CIPDRFRESI_LOANPOOL[[#This Row],[QUAL_MRA_UNITS_TOTL]]&gt;0,TBL_CIPDRFRESI_LOANPOOL[[#This Row],[QUAL_MRA_UNITS_TOTL]]&lt;&gt;""),TBL_CIPDRFRESI_LOANPOOL[[#This Row],[QUAL_MRA_UNITS_QUALIFIED]]/TBL_CIPDRFRESI_LOANPOOL[[#This Row],[QUAL_MRA_UNITS_TOTL]],"")</f>
        <v/>
      </c>
      <c r="AB227" s="137" t="str">
        <f>IF(TBL_CIPDRFRESI_LOANPOOL[[#This Row],[QUAL_METHOD]]='$DB.LOOKUP'!$AD$4,HYPERLINK("#QUAL_RENTROLL!TARGET_TOP","View/Edit"),"")</f>
        <v/>
      </c>
      <c r="AC227" s="136" t="str">
        <f>IF(AND(TBL_CIPDRFRESI_LOANPOOL[[#This Row],[QUAL_METHOD]]='$DB.LOOKUP'!$AD$5,TBL_CIPDRFRESI_LOANPOOL[[#This Row],[LOAN_ID]]&lt;&gt;""),COUNTIF(TBL_QUAL_INCOMELISTING_UNITS[INCOMELISTING_LOAN_ID_PROP_ADDR],TBL_CIPDRFRESI_LOANPOOL[[#This Row],[LOAN_ID_PROP_ADDR]]),"")</f>
        <v/>
      </c>
      <c r="AD22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7" s="111" t="str">
        <f>IF(AND(TBL_CIPDRFRESI_LOANPOOL[[#This Row],[QUAL_MIE_UNITS_TOTL]]&gt;0,TBL_CIPDRFRESI_LOANPOOL[[#This Row],[QUAL_MIE_UNITS_TOTL]]&lt;&gt;""),TBL_CIPDRFRESI_LOANPOOL[[#This Row],[QUAL_MIE_UNITS_QUALIFIED]]/TBL_CIPDRFRESI_LOANPOOL[[#This Row],[QUAL_MIE_UNITS_TOTL]],"")</f>
        <v/>
      </c>
      <c r="AF227" s="138" t="str">
        <f>IF(TBL_CIPDRFRESI_LOANPOOL[[#This Row],[QUAL_METHOD]]='$DB.LOOKUP'!$AD$5,HYPERLINK("#QUAL_INCOMELISTING!TARGET_TOP","View/Edit"),"")</f>
        <v/>
      </c>
      <c r="AG227" s="122"/>
      <c r="AH227" s="103"/>
      <c r="AI22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7" s="70" t="str">
        <f>IF(TBL_CIPDRFRESI_LOANPOOL[[#This Row],[LOAN_ID]] = "","",TBL_CIPDRFRESI_LOANPOOL[[#This Row],[LOAN_ID]]&amp;" ("&amp;IF(TBL_CIPDRFRESI_LOANPOOL[[#This Row],[PROP_ADDR_STREET]]="","Address Not Defined",TBL_CIPDRFRESI_LOANPOOL[[#This Row],[PROP_ADDR_STREET]])&amp;")")</f>
        <v/>
      </c>
      <c r="AL22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7" s="27" t="b">
        <f ca="1">IFERROR((IF(APP_CIP_DRFRESI_CERT_DATE&lt;&gt;"",APP_CIP_DRFRESI_CERT_DATE,TODAY())-TBL_CIPDRFRESI_LOANPOOL[[#This Row],[SETTLEMENT_DATE]])&lt;91,TRUE)</f>
        <v>1</v>
      </c>
      <c r="AN227" s="27" t="b">
        <f>COUNTIFS(TBL_CIPDRFRESI_LOANPOOL[LOAN_ID],TBL_CIPDRFRESI_LOANPOOL[[#This Row],[LOAN_ID]],TBL_CIPDRFRESI_LOANPOOL[QUAL_OO_INCOME_MFI_PCT],"&gt;1.15")=0</f>
        <v>1</v>
      </c>
      <c r="AO22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7" s="27" t="b">
        <f>COUNTIFS(TBL_CIPDRFRESI_LOANPOOL[LOAN_ID],TBL_CIPDRFRESI_LOANPOOL[[#This Row],[LOAN_ID]],TBL_CIPDRFRESI_LOANPOOL[QUAL_NIE_FFEIC_MFI_PCT],"&gt;1.15")=0</f>
        <v>1</v>
      </c>
      <c r="AR227" s="29">
        <f>IF(TBL_CIPDRFRESI_LOANPOOL[[#This Row],[MULTIPROP_REC_COUNT]]&lt;&gt;"",TBL_CIPDRFRESI_LOANPOOL[[#This Row],[LOAN_AMOUNT]]/TBL_CIPDRFRESI_LOANPOOL[[#This Row],[MULTIPROP_REC_COUNT]],TBL_CIPDRFRESI_LOANPOOL[[#This Row],[LOAN_AMOUNT]])</f>
        <v>0</v>
      </c>
      <c r="AS227" s="29" t="b">
        <f>TBL_CIPDRFRESI_LOANPOOL[[#This Row],[MULTIPROP_REC_COUNT]]&gt;1</f>
        <v>0</v>
      </c>
      <c r="AT227" s="36">
        <f>IF(TBL_CIPDRFRESI_LOANPOOL[[#This Row],[LOAN_ID]]&lt;&gt;"",COUNTIF(TBL_CIPDRFRESI_LOANPOOL[LOAN_ID],TBL_CIPDRFRESI_LOANPOOL[[#This Row],[LOAN_ID]]),1)</f>
        <v>1</v>
      </c>
      <c r="AU227" s="36">
        <f>IFERROR(MATCH(TBL_CIPDRFRESI_LOANPOOL[[#This Row],[QUAL_METHOD]],RANGE_LOOKUP_QUALMETHODS_CIP_RESIDRF,0),-1)</f>
        <v>-1</v>
      </c>
      <c r="AV22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8" spans="2:53" ht="26.25" customHeight="1" x14ac:dyDescent="0.25">
      <c r="B228" s="25" t="str">
        <f>IF(TBL_CIPDRFRESI_LOANPOOL[[#This Row],[RECORD_STARTED]],IF(TBL_CIPDRFRESI_LOANPOOL[[#This Row],[ERROR_COUNT]]&gt;0,-1,IF(TBL_CIPDRFRESI_LOANPOOL[[#This Row],[REQ_FIELDS_POPULATED]],1,0)),"")</f>
        <v/>
      </c>
      <c r="C228" s="36">
        <f>ROW()-ROW(TBL_CIPDRFRESI_LOANPOOL[[#Headers],[ROW_ID]])</f>
        <v>212</v>
      </c>
      <c r="D228" s="55"/>
      <c r="E228" s="56"/>
      <c r="F228" s="57"/>
      <c r="G228" s="58"/>
      <c r="H228" s="120"/>
      <c r="I228" s="116"/>
      <c r="J228" s="55"/>
      <c r="K228" s="61"/>
      <c r="L228" s="62"/>
      <c r="M228" s="124"/>
      <c r="N228" s="122"/>
      <c r="O228" s="127" t="str">
        <f>IF(TBL_CIPDRFRESI_LOANPOOL[[#This Row],[HUD_MFI]]&lt;&gt;"",TBL_CIPDRFRESI_LOANPOOL[[#This Row],[HUD_MFI]]*1.15,"")</f>
        <v/>
      </c>
      <c r="P228" s="126"/>
      <c r="Q228" s="105"/>
      <c r="R228" s="107"/>
      <c r="S228" s="108" t="str">
        <f>IF(TBL_CIPDRFRESI_LOANPOOL[[#This Row],[MBS_FLAG]]="Yes",SUMIF(TBL_CIPDRFRESI_LOANPOOL[MBS_POOL_ID],TBL_CIPDRFRESI_LOANPOOL[[#This Row],[MBS_POOL_ID]],TBL_CIPDRFRESI_LOANPOOL[LOAN_AMOUNT_ADDR_PORTION]),"")</f>
        <v/>
      </c>
      <c r="T22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8" s="131"/>
      <c r="V228" s="122"/>
      <c r="W228" s="135" t="str">
        <f>IF(AND(TBL_CIPDRFRESI_LOANPOOL[[#This Row],[QUAL_METHOD]]='$DB.LOOKUP'!$AD$3,TBL_CIPDRFRESI_LOANPOOL[[#This Row],[QUAL_OO_ANNUAL_INCOME]]&lt;&gt;"",TBL_CIPDRFRESI_LOANPOOL[[#This Row],[HUD_MFI]]&lt;&gt;""),TBL_CIPDRFRESI_LOANPOOL[[#This Row],[QUAL_OO_ANNUAL_INCOME]]/TBL_CIPDRFRESI_LOANPOOL[[#This Row],[HUD_MFI]],"")</f>
        <v/>
      </c>
      <c r="X228" s="133" t="str">
        <f>IF(AND(TBL_CIPDRFRESI_LOANPOOL[[#This Row],[QUAL_METHOD]]='$DB.LOOKUP'!$AD$4,TBL_CIPDRFRESI_LOANPOOL[[#This Row],[HUD_MFI_115]]&lt;&gt;""),TBL_CIPDRFRESI_LOANPOOL[[#This Row],[HUD_MFI_115]] / 12 * 0.3,"")</f>
        <v/>
      </c>
      <c r="Y228" s="112" t="str">
        <f>IF(AND(TBL_CIPDRFRESI_LOANPOOL[[#This Row],[QUAL_METHOD]]='$DB.LOOKUP'!$AD$4,TBL_CIPDRFRESI_LOANPOOL[[#This Row],[LOAN_ID]]&lt;&gt;""),COUNTIF(TBL_QUAL_RENTROLL_UNITS[RENTROLL_LOAN_ID_PROP_ADDR],TBL_CIPDRFRESI_LOANPOOL[[#This Row],[LOAN_ID_PROP_ADDR]]),"")</f>
        <v/>
      </c>
      <c r="Z228" s="113" t="str">
        <f>IF(AND(TBL_CIPDRFRESI_LOANPOOL[[#This Row],[LOAN_ID]]&lt;&gt;"",TBL_CIPDRFRESI_LOANPOOL[[#This Row],[QUAL_METHOD]]='$DB.LOOKUP'!$AD$4),COUNTIFS(TBL_QUAL_RENTROLL_UNITS[RENTROLL_LOAN_ID_PROP_ADDR],TBL_CIPDRFRESI_LOANPOOL[[#This Row],[LOAN_ID_PROP_ADDR]],TBL_QUAL_RENTROLL_UNITS[RENTROLL_QUALUNIT_FLAG],"Yes"),"")</f>
        <v/>
      </c>
      <c r="AA228" s="111" t="str">
        <f>IF(AND(TBL_CIPDRFRESI_LOANPOOL[[#This Row],[QUAL_MRA_UNITS_TOTL]]&gt;0,TBL_CIPDRFRESI_LOANPOOL[[#This Row],[QUAL_MRA_UNITS_TOTL]]&lt;&gt;""),TBL_CIPDRFRESI_LOANPOOL[[#This Row],[QUAL_MRA_UNITS_QUALIFIED]]/TBL_CIPDRFRESI_LOANPOOL[[#This Row],[QUAL_MRA_UNITS_TOTL]],"")</f>
        <v/>
      </c>
      <c r="AB228" s="137" t="str">
        <f>IF(TBL_CIPDRFRESI_LOANPOOL[[#This Row],[QUAL_METHOD]]='$DB.LOOKUP'!$AD$4,HYPERLINK("#QUAL_RENTROLL!TARGET_TOP","View/Edit"),"")</f>
        <v/>
      </c>
      <c r="AC228" s="136" t="str">
        <f>IF(AND(TBL_CIPDRFRESI_LOANPOOL[[#This Row],[QUAL_METHOD]]='$DB.LOOKUP'!$AD$5,TBL_CIPDRFRESI_LOANPOOL[[#This Row],[LOAN_ID]]&lt;&gt;""),COUNTIF(TBL_QUAL_INCOMELISTING_UNITS[INCOMELISTING_LOAN_ID_PROP_ADDR],TBL_CIPDRFRESI_LOANPOOL[[#This Row],[LOAN_ID_PROP_ADDR]]),"")</f>
        <v/>
      </c>
      <c r="AD22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8" s="111" t="str">
        <f>IF(AND(TBL_CIPDRFRESI_LOANPOOL[[#This Row],[QUAL_MIE_UNITS_TOTL]]&gt;0,TBL_CIPDRFRESI_LOANPOOL[[#This Row],[QUAL_MIE_UNITS_TOTL]]&lt;&gt;""),TBL_CIPDRFRESI_LOANPOOL[[#This Row],[QUAL_MIE_UNITS_QUALIFIED]]/TBL_CIPDRFRESI_LOANPOOL[[#This Row],[QUAL_MIE_UNITS_TOTL]],"")</f>
        <v/>
      </c>
      <c r="AF228" s="138" t="str">
        <f>IF(TBL_CIPDRFRESI_LOANPOOL[[#This Row],[QUAL_METHOD]]='$DB.LOOKUP'!$AD$5,HYPERLINK("#QUAL_INCOMELISTING!TARGET_TOP","View/Edit"),"")</f>
        <v/>
      </c>
      <c r="AG228" s="122"/>
      <c r="AH228" s="103"/>
      <c r="AI22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8" s="70" t="str">
        <f>IF(TBL_CIPDRFRESI_LOANPOOL[[#This Row],[LOAN_ID]] = "","",TBL_CIPDRFRESI_LOANPOOL[[#This Row],[LOAN_ID]]&amp;" ("&amp;IF(TBL_CIPDRFRESI_LOANPOOL[[#This Row],[PROP_ADDR_STREET]]="","Address Not Defined",TBL_CIPDRFRESI_LOANPOOL[[#This Row],[PROP_ADDR_STREET]])&amp;")")</f>
        <v/>
      </c>
      <c r="AL22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8" s="27" t="b">
        <f ca="1">IFERROR((IF(APP_CIP_DRFRESI_CERT_DATE&lt;&gt;"",APP_CIP_DRFRESI_CERT_DATE,TODAY())-TBL_CIPDRFRESI_LOANPOOL[[#This Row],[SETTLEMENT_DATE]])&lt;91,TRUE)</f>
        <v>1</v>
      </c>
      <c r="AN228" s="27" t="b">
        <f>COUNTIFS(TBL_CIPDRFRESI_LOANPOOL[LOAN_ID],TBL_CIPDRFRESI_LOANPOOL[[#This Row],[LOAN_ID]],TBL_CIPDRFRESI_LOANPOOL[QUAL_OO_INCOME_MFI_PCT],"&gt;1.15")=0</f>
        <v>1</v>
      </c>
      <c r="AO22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8" s="27" t="b">
        <f>COUNTIFS(TBL_CIPDRFRESI_LOANPOOL[LOAN_ID],TBL_CIPDRFRESI_LOANPOOL[[#This Row],[LOAN_ID]],TBL_CIPDRFRESI_LOANPOOL[QUAL_NIE_FFEIC_MFI_PCT],"&gt;1.15")=0</f>
        <v>1</v>
      </c>
      <c r="AR228" s="29">
        <f>IF(TBL_CIPDRFRESI_LOANPOOL[[#This Row],[MULTIPROP_REC_COUNT]]&lt;&gt;"",TBL_CIPDRFRESI_LOANPOOL[[#This Row],[LOAN_AMOUNT]]/TBL_CIPDRFRESI_LOANPOOL[[#This Row],[MULTIPROP_REC_COUNT]],TBL_CIPDRFRESI_LOANPOOL[[#This Row],[LOAN_AMOUNT]])</f>
        <v>0</v>
      </c>
      <c r="AS228" s="29" t="b">
        <f>TBL_CIPDRFRESI_LOANPOOL[[#This Row],[MULTIPROP_REC_COUNT]]&gt;1</f>
        <v>0</v>
      </c>
      <c r="AT228" s="36">
        <f>IF(TBL_CIPDRFRESI_LOANPOOL[[#This Row],[LOAN_ID]]&lt;&gt;"",COUNTIF(TBL_CIPDRFRESI_LOANPOOL[LOAN_ID],TBL_CIPDRFRESI_LOANPOOL[[#This Row],[LOAN_ID]]),1)</f>
        <v>1</v>
      </c>
      <c r="AU228" s="36">
        <f>IFERROR(MATCH(TBL_CIPDRFRESI_LOANPOOL[[#This Row],[QUAL_METHOD]],RANGE_LOOKUP_QUALMETHODS_CIP_RESIDRF,0),-1)</f>
        <v>-1</v>
      </c>
      <c r="AV22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9" spans="2:53" ht="26.25" customHeight="1" x14ac:dyDescent="0.25">
      <c r="B229" s="25" t="str">
        <f>IF(TBL_CIPDRFRESI_LOANPOOL[[#This Row],[RECORD_STARTED]],IF(TBL_CIPDRFRESI_LOANPOOL[[#This Row],[ERROR_COUNT]]&gt;0,-1,IF(TBL_CIPDRFRESI_LOANPOOL[[#This Row],[REQ_FIELDS_POPULATED]],1,0)),"")</f>
        <v/>
      </c>
      <c r="C229" s="36">
        <f>ROW()-ROW(TBL_CIPDRFRESI_LOANPOOL[[#Headers],[ROW_ID]])</f>
        <v>213</v>
      </c>
      <c r="D229" s="55"/>
      <c r="E229" s="56"/>
      <c r="F229" s="57"/>
      <c r="G229" s="58"/>
      <c r="H229" s="120"/>
      <c r="I229" s="116"/>
      <c r="J229" s="55"/>
      <c r="K229" s="61"/>
      <c r="L229" s="62"/>
      <c r="M229" s="124"/>
      <c r="N229" s="122"/>
      <c r="O229" s="127" t="str">
        <f>IF(TBL_CIPDRFRESI_LOANPOOL[[#This Row],[HUD_MFI]]&lt;&gt;"",TBL_CIPDRFRESI_LOANPOOL[[#This Row],[HUD_MFI]]*1.15,"")</f>
        <v/>
      </c>
      <c r="P229" s="126"/>
      <c r="Q229" s="105"/>
      <c r="R229" s="107"/>
      <c r="S229" s="108" t="str">
        <f>IF(TBL_CIPDRFRESI_LOANPOOL[[#This Row],[MBS_FLAG]]="Yes",SUMIF(TBL_CIPDRFRESI_LOANPOOL[MBS_POOL_ID],TBL_CIPDRFRESI_LOANPOOL[[#This Row],[MBS_POOL_ID]],TBL_CIPDRFRESI_LOANPOOL[LOAN_AMOUNT_ADDR_PORTION]),"")</f>
        <v/>
      </c>
      <c r="T22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9" s="131"/>
      <c r="V229" s="122"/>
      <c r="W229" s="135" t="str">
        <f>IF(AND(TBL_CIPDRFRESI_LOANPOOL[[#This Row],[QUAL_METHOD]]='$DB.LOOKUP'!$AD$3,TBL_CIPDRFRESI_LOANPOOL[[#This Row],[QUAL_OO_ANNUAL_INCOME]]&lt;&gt;"",TBL_CIPDRFRESI_LOANPOOL[[#This Row],[HUD_MFI]]&lt;&gt;""),TBL_CIPDRFRESI_LOANPOOL[[#This Row],[QUAL_OO_ANNUAL_INCOME]]/TBL_CIPDRFRESI_LOANPOOL[[#This Row],[HUD_MFI]],"")</f>
        <v/>
      </c>
      <c r="X229" s="133" t="str">
        <f>IF(AND(TBL_CIPDRFRESI_LOANPOOL[[#This Row],[QUAL_METHOD]]='$DB.LOOKUP'!$AD$4,TBL_CIPDRFRESI_LOANPOOL[[#This Row],[HUD_MFI_115]]&lt;&gt;""),TBL_CIPDRFRESI_LOANPOOL[[#This Row],[HUD_MFI_115]] / 12 * 0.3,"")</f>
        <v/>
      </c>
      <c r="Y229" s="112" t="str">
        <f>IF(AND(TBL_CIPDRFRESI_LOANPOOL[[#This Row],[QUAL_METHOD]]='$DB.LOOKUP'!$AD$4,TBL_CIPDRFRESI_LOANPOOL[[#This Row],[LOAN_ID]]&lt;&gt;""),COUNTIF(TBL_QUAL_RENTROLL_UNITS[RENTROLL_LOAN_ID_PROP_ADDR],TBL_CIPDRFRESI_LOANPOOL[[#This Row],[LOAN_ID_PROP_ADDR]]),"")</f>
        <v/>
      </c>
      <c r="Z229" s="113" t="str">
        <f>IF(AND(TBL_CIPDRFRESI_LOANPOOL[[#This Row],[LOAN_ID]]&lt;&gt;"",TBL_CIPDRFRESI_LOANPOOL[[#This Row],[QUAL_METHOD]]='$DB.LOOKUP'!$AD$4),COUNTIFS(TBL_QUAL_RENTROLL_UNITS[RENTROLL_LOAN_ID_PROP_ADDR],TBL_CIPDRFRESI_LOANPOOL[[#This Row],[LOAN_ID_PROP_ADDR]],TBL_QUAL_RENTROLL_UNITS[RENTROLL_QUALUNIT_FLAG],"Yes"),"")</f>
        <v/>
      </c>
      <c r="AA229" s="111" t="str">
        <f>IF(AND(TBL_CIPDRFRESI_LOANPOOL[[#This Row],[QUAL_MRA_UNITS_TOTL]]&gt;0,TBL_CIPDRFRESI_LOANPOOL[[#This Row],[QUAL_MRA_UNITS_TOTL]]&lt;&gt;""),TBL_CIPDRFRESI_LOANPOOL[[#This Row],[QUAL_MRA_UNITS_QUALIFIED]]/TBL_CIPDRFRESI_LOANPOOL[[#This Row],[QUAL_MRA_UNITS_TOTL]],"")</f>
        <v/>
      </c>
      <c r="AB229" s="137" t="str">
        <f>IF(TBL_CIPDRFRESI_LOANPOOL[[#This Row],[QUAL_METHOD]]='$DB.LOOKUP'!$AD$4,HYPERLINK("#QUAL_RENTROLL!TARGET_TOP","View/Edit"),"")</f>
        <v/>
      </c>
      <c r="AC229" s="136" t="str">
        <f>IF(AND(TBL_CIPDRFRESI_LOANPOOL[[#This Row],[QUAL_METHOD]]='$DB.LOOKUP'!$AD$5,TBL_CIPDRFRESI_LOANPOOL[[#This Row],[LOAN_ID]]&lt;&gt;""),COUNTIF(TBL_QUAL_INCOMELISTING_UNITS[INCOMELISTING_LOAN_ID_PROP_ADDR],TBL_CIPDRFRESI_LOANPOOL[[#This Row],[LOAN_ID_PROP_ADDR]]),"")</f>
        <v/>
      </c>
      <c r="AD22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9" s="111" t="str">
        <f>IF(AND(TBL_CIPDRFRESI_LOANPOOL[[#This Row],[QUAL_MIE_UNITS_TOTL]]&gt;0,TBL_CIPDRFRESI_LOANPOOL[[#This Row],[QUAL_MIE_UNITS_TOTL]]&lt;&gt;""),TBL_CIPDRFRESI_LOANPOOL[[#This Row],[QUAL_MIE_UNITS_QUALIFIED]]/TBL_CIPDRFRESI_LOANPOOL[[#This Row],[QUAL_MIE_UNITS_TOTL]],"")</f>
        <v/>
      </c>
      <c r="AF229" s="138" t="str">
        <f>IF(TBL_CIPDRFRESI_LOANPOOL[[#This Row],[QUAL_METHOD]]='$DB.LOOKUP'!$AD$5,HYPERLINK("#QUAL_INCOMELISTING!TARGET_TOP","View/Edit"),"")</f>
        <v/>
      </c>
      <c r="AG229" s="122"/>
      <c r="AH229" s="103"/>
      <c r="AI22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9" s="70" t="str">
        <f>IF(TBL_CIPDRFRESI_LOANPOOL[[#This Row],[LOAN_ID]] = "","",TBL_CIPDRFRESI_LOANPOOL[[#This Row],[LOAN_ID]]&amp;" ("&amp;IF(TBL_CIPDRFRESI_LOANPOOL[[#This Row],[PROP_ADDR_STREET]]="","Address Not Defined",TBL_CIPDRFRESI_LOANPOOL[[#This Row],[PROP_ADDR_STREET]])&amp;")")</f>
        <v/>
      </c>
      <c r="AL22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9" s="27" t="b">
        <f ca="1">IFERROR((IF(APP_CIP_DRFRESI_CERT_DATE&lt;&gt;"",APP_CIP_DRFRESI_CERT_DATE,TODAY())-TBL_CIPDRFRESI_LOANPOOL[[#This Row],[SETTLEMENT_DATE]])&lt;91,TRUE)</f>
        <v>1</v>
      </c>
      <c r="AN229" s="27" t="b">
        <f>COUNTIFS(TBL_CIPDRFRESI_LOANPOOL[LOAN_ID],TBL_CIPDRFRESI_LOANPOOL[[#This Row],[LOAN_ID]],TBL_CIPDRFRESI_LOANPOOL[QUAL_OO_INCOME_MFI_PCT],"&gt;1.15")=0</f>
        <v>1</v>
      </c>
      <c r="AO22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9" s="27" t="b">
        <f>COUNTIFS(TBL_CIPDRFRESI_LOANPOOL[LOAN_ID],TBL_CIPDRFRESI_LOANPOOL[[#This Row],[LOAN_ID]],TBL_CIPDRFRESI_LOANPOOL[QUAL_NIE_FFEIC_MFI_PCT],"&gt;1.15")=0</f>
        <v>1</v>
      </c>
      <c r="AR229" s="29">
        <f>IF(TBL_CIPDRFRESI_LOANPOOL[[#This Row],[MULTIPROP_REC_COUNT]]&lt;&gt;"",TBL_CIPDRFRESI_LOANPOOL[[#This Row],[LOAN_AMOUNT]]/TBL_CIPDRFRESI_LOANPOOL[[#This Row],[MULTIPROP_REC_COUNT]],TBL_CIPDRFRESI_LOANPOOL[[#This Row],[LOAN_AMOUNT]])</f>
        <v>0</v>
      </c>
      <c r="AS229" s="29" t="b">
        <f>TBL_CIPDRFRESI_LOANPOOL[[#This Row],[MULTIPROP_REC_COUNT]]&gt;1</f>
        <v>0</v>
      </c>
      <c r="AT229" s="36">
        <f>IF(TBL_CIPDRFRESI_LOANPOOL[[#This Row],[LOAN_ID]]&lt;&gt;"",COUNTIF(TBL_CIPDRFRESI_LOANPOOL[LOAN_ID],TBL_CIPDRFRESI_LOANPOOL[[#This Row],[LOAN_ID]]),1)</f>
        <v>1</v>
      </c>
      <c r="AU229" s="36">
        <f>IFERROR(MATCH(TBL_CIPDRFRESI_LOANPOOL[[#This Row],[QUAL_METHOD]],RANGE_LOOKUP_QUALMETHODS_CIP_RESIDRF,0),-1)</f>
        <v>-1</v>
      </c>
      <c r="AV22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0" spans="2:53" ht="26.25" customHeight="1" x14ac:dyDescent="0.25">
      <c r="B230" s="25" t="str">
        <f>IF(TBL_CIPDRFRESI_LOANPOOL[[#This Row],[RECORD_STARTED]],IF(TBL_CIPDRFRESI_LOANPOOL[[#This Row],[ERROR_COUNT]]&gt;0,-1,IF(TBL_CIPDRFRESI_LOANPOOL[[#This Row],[REQ_FIELDS_POPULATED]],1,0)),"")</f>
        <v/>
      </c>
      <c r="C230" s="36">
        <f>ROW()-ROW(TBL_CIPDRFRESI_LOANPOOL[[#Headers],[ROW_ID]])</f>
        <v>214</v>
      </c>
      <c r="D230" s="55"/>
      <c r="E230" s="56"/>
      <c r="F230" s="57"/>
      <c r="G230" s="58"/>
      <c r="H230" s="120"/>
      <c r="I230" s="116"/>
      <c r="J230" s="55"/>
      <c r="K230" s="61"/>
      <c r="L230" s="62"/>
      <c r="M230" s="124"/>
      <c r="N230" s="122"/>
      <c r="O230" s="127" t="str">
        <f>IF(TBL_CIPDRFRESI_LOANPOOL[[#This Row],[HUD_MFI]]&lt;&gt;"",TBL_CIPDRFRESI_LOANPOOL[[#This Row],[HUD_MFI]]*1.15,"")</f>
        <v/>
      </c>
      <c r="P230" s="126"/>
      <c r="Q230" s="105"/>
      <c r="R230" s="107"/>
      <c r="S230" s="108" t="str">
        <f>IF(TBL_CIPDRFRESI_LOANPOOL[[#This Row],[MBS_FLAG]]="Yes",SUMIF(TBL_CIPDRFRESI_LOANPOOL[MBS_POOL_ID],TBL_CIPDRFRESI_LOANPOOL[[#This Row],[MBS_POOL_ID]],TBL_CIPDRFRESI_LOANPOOL[LOAN_AMOUNT_ADDR_PORTION]),"")</f>
        <v/>
      </c>
      <c r="T23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0" s="131"/>
      <c r="V230" s="122"/>
      <c r="W230" s="135" t="str">
        <f>IF(AND(TBL_CIPDRFRESI_LOANPOOL[[#This Row],[QUAL_METHOD]]='$DB.LOOKUP'!$AD$3,TBL_CIPDRFRESI_LOANPOOL[[#This Row],[QUAL_OO_ANNUAL_INCOME]]&lt;&gt;"",TBL_CIPDRFRESI_LOANPOOL[[#This Row],[HUD_MFI]]&lt;&gt;""),TBL_CIPDRFRESI_LOANPOOL[[#This Row],[QUAL_OO_ANNUAL_INCOME]]/TBL_CIPDRFRESI_LOANPOOL[[#This Row],[HUD_MFI]],"")</f>
        <v/>
      </c>
      <c r="X230" s="133" t="str">
        <f>IF(AND(TBL_CIPDRFRESI_LOANPOOL[[#This Row],[QUAL_METHOD]]='$DB.LOOKUP'!$AD$4,TBL_CIPDRFRESI_LOANPOOL[[#This Row],[HUD_MFI_115]]&lt;&gt;""),TBL_CIPDRFRESI_LOANPOOL[[#This Row],[HUD_MFI_115]] / 12 * 0.3,"")</f>
        <v/>
      </c>
      <c r="Y230" s="112" t="str">
        <f>IF(AND(TBL_CIPDRFRESI_LOANPOOL[[#This Row],[QUAL_METHOD]]='$DB.LOOKUP'!$AD$4,TBL_CIPDRFRESI_LOANPOOL[[#This Row],[LOAN_ID]]&lt;&gt;""),COUNTIF(TBL_QUAL_RENTROLL_UNITS[RENTROLL_LOAN_ID_PROP_ADDR],TBL_CIPDRFRESI_LOANPOOL[[#This Row],[LOAN_ID_PROP_ADDR]]),"")</f>
        <v/>
      </c>
      <c r="Z230" s="113" t="str">
        <f>IF(AND(TBL_CIPDRFRESI_LOANPOOL[[#This Row],[LOAN_ID]]&lt;&gt;"",TBL_CIPDRFRESI_LOANPOOL[[#This Row],[QUAL_METHOD]]='$DB.LOOKUP'!$AD$4),COUNTIFS(TBL_QUAL_RENTROLL_UNITS[RENTROLL_LOAN_ID_PROP_ADDR],TBL_CIPDRFRESI_LOANPOOL[[#This Row],[LOAN_ID_PROP_ADDR]],TBL_QUAL_RENTROLL_UNITS[RENTROLL_QUALUNIT_FLAG],"Yes"),"")</f>
        <v/>
      </c>
      <c r="AA230" s="111" t="str">
        <f>IF(AND(TBL_CIPDRFRESI_LOANPOOL[[#This Row],[QUAL_MRA_UNITS_TOTL]]&gt;0,TBL_CIPDRFRESI_LOANPOOL[[#This Row],[QUAL_MRA_UNITS_TOTL]]&lt;&gt;""),TBL_CIPDRFRESI_LOANPOOL[[#This Row],[QUAL_MRA_UNITS_QUALIFIED]]/TBL_CIPDRFRESI_LOANPOOL[[#This Row],[QUAL_MRA_UNITS_TOTL]],"")</f>
        <v/>
      </c>
      <c r="AB230" s="137" t="str">
        <f>IF(TBL_CIPDRFRESI_LOANPOOL[[#This Row],[QUAL_METHOD]]='$DB.LOOKUP'!$AD$4,HYPERLINK("#QUAL_RENTROLL!TARGET_TOP","View/Edit"),"")</f>
        <v/>
      </c>
      <c r="AC230" s="136" t="str">
        <f>IF(AND(TBL_CIPDRFRESI_LOANPOOL[[#This Row],[QUAL_METHOD]]='$DB.LOOKUP'!$AD$5,TBL_CIPDRFRESI_LOANPOOL[[#This Row],[LOAN_ID]]&lt;&gt;""),COUNTIF(TBL_QUAL_INCOMELISTING_UNITS[INCOMELISTING_LOAN_ID_PROP_ADDR],TBL_CIPDRFRESI_LOANPOOL[[#This Row],[LOAN_ID_PROP_ADDR]]),"")</f>
        <v/>
      </c>
      <c r="AD23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0" s="111" t="str">
        <f>IF(AND(TBL_CIPDRFRESI_LOANPOOL[[#This Row],[QUAL_MIE_UNITS_TOTL]]&gt;0,TBL_CIPDRFRESI_LOANPOOL[[#This Row],[QUAL_MIE_UNITS_TOTL]]&lt;&gt;""),TBL_CIPDRFRESI_LOANPOOL[[#This Row],[QUAL_MIE_UNITS_QUALIFIED]]/TBL_CIPDRFRESI_LOANPOOL[[#This Row],[QUAL_MIE_UNITS_TOTL]],"")</f>
        <v/>
      </c>
      <c r="AF230" s="138" t="str">
        <f>IF(TBL_CIPDRFRESI_LOANPOOL[[#This Row],[QUAL_METHOD]]='$DB.LOOKUP'!$AD$5,HYPERLINK("#QUAL_INCOMELISTING!TARGET_TOP","View/Edit"),"")</f>
        <v/>
      </c>
      <c r="AG230" s="122"/>
      <c r="AH230" s="103"/>
      <c r="AI23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0" s="70" t="str">
        <f>IF(TBL_CIPDRFRESI_LOANPOOL[[#This Row],[LOAN_ID]] = "","",TBL_CIPDRFRESI_LOANPOOL[[#This Row],[LOAN_ID]]&amp;" ("&amp;IF(TBL_CIPDRFRESI_LOANPOOL[[#This Row],[PROP_ADDR_STREET]]="","Address Not Defined",TBL_CIPDRFRESI_LOANPOOL[[#This Row],[PROP_ADDR_STREET]])&amp;")")</f>
        <v/>
      </c>
      <c r="AL23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0" s="27" t="b">
        <f ca="1">IFERROR((IF(APP_CIP_DRFRESI_CERT_DATE&lt;&gt;"",APP_CIP_DRFRESI_CERT_DATE,TODAY())-TBL_CIPDRFRESI_LOANPOOL[[#This Row],[SETTLEMENT_DATE]])&lt;91,TRUE)</f>
        <v>1</v>
      </c>
      <c r="AN230" s="27" t="b">
        <f>COUNTIFS(TBL_CIPDRFRESI_LOANPOOL[LOAN_ID],TBL_CIPDRFRESI_LOANPOOL[[#This Row],[LOAN_ID]],TBL_CIPDRFRESI_LOANPOOL[QUAL_OO_INCOME_MFI_PCT],"&gt;1.15")=0</f>
        <v>1</v>
      </c>
      <c r="AO23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0" s="27" t="b">
        <f>COUNTIFS(TBL_CIPDRFRESI_LOANPOOL[LOAN_ID],TBL_CIPDRFRESI_LOANPOOL[[#This Row],[LOAN_ID]],TBL_CIPDRFRESI_LOANPOOL[QUAL_NIE_FFEIC_MFI_PCT],"&gt;1.15")=0</f>
        <v>1</v>
      </c>
      <c r="AR230" s="29">
        <f>IF(TBL_CIPDRFRESI_LOANPOOL[[#This Row],[MULTIPROP_REC_COUNT]]&lt;&gt;"",TBL_CIPDRFRESI_LOANPOOL[[#This Row],[LOAN_AMOUNT]]/TBL_CIPDRFRESI_LOANPOOL[[#This Row],[MULTIPROP_REC_COUNT]],TBL_CIPDRFRESI_LOANPOOL[[#This Row],[LOAN_AMOUNT]])</f>
        <v>0</v>
      </c>
      <c r="AS230" s="29" t="b">
        <f>TBL_CIPDRFRESI_LOANPOOL[[#This Row],[MULTIPROP_REC_COUNT]]&gt;1</f>
        <v>0</v>
      </c>
      <c r="AT230" s="36">
        <f>IF(TBL_CIPDRFRESI_LOANPOOL[[#This Row],[LOAN_ID]]&lt;&gt;"",COUNTIF(TBL_CIPDRFRESI_LOANPOOL[LOAN_ID],TBL_CIPDRFRESI_LOANPOOL[[#This Row],[LOAN_ID]]),1)</f>
        <v>1</v>
      </c>
      <c r="AU230" s="36">
        <f>IFERROR(MATCH(TBL_CIPDRFRESI_LOANPOOL[[#This Row],[QUAL_METHOD]],RANGE_LOOKUP_QUALMETHODS_CIP_RESIDRF,0),-1)</f>
        <v>-1</v>
      </c>
      <c r="AV23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1" spans="2:53" ht="26.25" customHeight="1" x14ac:dyDescent="0.25">
      <c r="B231" s="25" t="str">
        <f>IF(TBL_CIPDRFRESI_LOANPOOL[[#This Row],[RECORD_STARTED]],IF(TBL_CIPDRFRESI_LOANPOOL[[#This Row],[ERROR_COUNT]]&gt;0,-1,IF(TBL_CIPDRFRESI_LOANPOOL[[#This Row],[REQ_FIELDS_POPULATED]],1,0)),"")</f>
        <v/>
      </c>
      <c r="C231" s="36">
        <f>ROW()-ROW(TBL_CIPDRFRESI_LOANPOOL[[#Headers],[ROW_ID]])</f>
        <v>215</v>
      </c>
      <c r="D231" s="55"/>
      <c r="E231" s="56"/>
      <c r="F231" s="57"/>
      <c r="G231" s="58"/>
      <c r="H231" s="120"/>
      <c r="I231" s="116"/>
      <c r="J231" s="55"/>
      <c r="K231" s="61"/>
      <c r="L231" s="62"/>
      <c r="M231" s="124"/>
      <c r="N231" s="122"/>
      <c r="O231" s="127" t="str">
        <f>IF(TBL_CIPDRFRESI_LOANPOOL[[#This Row],[HUD_MFI]]&lt;&gt;"",TBL_CIPDRFRESI_LOANPOOL[[#This Row],[HUD_MFI]]*1.15,"")</f>
        <v/>
      </c>
      <c r="P231" s="126"/>
      <c r="Q231" s="105"/>
      <c r="R231" s="107"/>
      <c r="S231" s="108" t="str">
        <f>IF(TBL_CIPDRFRESI_LOANPOOL[[#This Row],[MBS_FLAG]]="Yes",SUMIF(TBL_CIPDRFRESI_LOANPOOL[MBS_POOL_ID],TBL_CIPDRFRESI_LOANPOOL[[#This Row],[MBS_POOL_ID]],TBL_CIPDRFRESI_LOANPOOL[LOAN_AMOUNT_ADDR_PORTION]),"")</f>
        <v/>
      </c>
      <c r="T23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1" s="131"/>
      <c r="V231" s="122"/>
      <c r="W231" s="135" t="str">
        <f>IF(AND(TBL_CIPDRFRESI_LOANPOOL[[#This Row],[QUAL_METHOD]]='$DB.LOOKUP'!$AD$3,TBL_CIPDRFRESI_LOANPOOL[[#This Row],[QUAL_OO_ANNUAL_INCOME]]&lt;&gt;"",TBL_CIPDRFRESI_LOANPOOL[[#This Row],[HUD_MFI]]&lt;&gt;""),TBL_CIPDRFRESI_LOANPOOL[[#This Row],[QUAL_OO_ANNUAL_INCOME]]/TBL_CIPDRFRESI_LOANPOOL[[#This Row],[HUD_MFI]],"")</f>
        <v/>
      </c>
      <c r="X231" s="133" t="str">
        <f>IF(AND(TBL_CIPDRFRESI_LOANPOOL[[#This Row],[QUAL_METHOD]]='$DB.LOOKUP'!$AD$4,TBL_CIPDRFRESI_LOANPOOL[[#This Row],[HUD_MFI_115]]&lt;&gt;""),TBL_CIPDRFRESI_LOANPOOL[[#This Row],[HUD_MFI_115]] / 12 * 0.3,"")</f>
        <v/>
      </c>
      <c r="Y231" s="112" t="str">
        <f>IF(AND(TBL_CIPDRFRESI_LOANPOOL[[#This Row],[QUAL_METHOD]]='$DB.LOOKUP'!$AD$4,TBL_CIPDRFRESI_LOANPOOL[[#This Row],[LOAN_ID]]&lt;&gt;""),COUNTIF(TBL_QUAL_RENTROLL_UNITS[RENTROLL_LOAN_ID_PROP_ADDR],TBL_CIPDRFRESI_LOANPOOL[[#This Row],[LOAN_ID_PROP_ADDR]]),"")</f>
        <v/>
      </c>
      <c r="Z231" s="113" t="str">
        <f>IF(AND(TBL_CIPDRFRESI_LOANPOOL[[#This Row],[LOAN_ID]]&lt;&gt;"",TBL_CIPDRFRESI_LOANPOOL[[#This Row],[QUAL_METHOD]]='$DB.LOOKUP'!$AD$4),COUNTIFS(TBL_QUAL_RENTROLL_UNITS[RENTROLL_LOAN_ID_PROP_ADDR],TBL_CIPDRFRESI_LOANPOOL[[#This Row],[LOAN_ID_PROP_ADDR]],TBL_QUAL_RENTROLL_UNITS[RENTROLL_QUALUNIT_FLAG],"Yes"),"")</f>
        <v/>
      </c>
      <c r="AA231" s="111" t="str">
        <f>IF(AND(TBL_CIPDRFRESI_LOANPOOL[[#This Row],[QUAL_MRA_UNITS_TOTL]]&gt;0,TBL_CIPDRFRESI_LOANPOOL[[#This Row],[QUAL_MRA_UNITS_TOTL]]&lt;&gt;""),TBL_CIPDRFRESI_LOANPOOL[[#This Row],[QUAL_MRA_UNITS_QUALIFIED]]/TBL_CIPDRFRESI_LOANPOOL[[#This Row],[QUAL_MRA_UNITS_TOTL]],"")</f>
        <v/>
      </c>
      <c r="AB231" s="137" t="str">
        <f>IF(TBL_CIPDRFRESI_LOANPOOL[[#This Row],[QUAL_METHOD]]='$DB.LOOKUP'!$AD$4,HYPERLINK("#QUAL_RENTROLL!TARGET_TOP","View/Edit"),"")</f>
        <v/>
      </c>
      <c r="AC231" s="136" t="str">
        <f>IF(AND(TBL_CIPDRFRESI_LOANPOOL[[#This Row],[QUAL_METHOD]]='$DB.LOOKUP'!$AD$5,TBL_CIPDRFRESI_LOANPOOL[[#This Row],[LOAN_ID]]&lt;&gt;""),COUNTIF(TBL_QUAL_INCOMELISTING_UNITS[INCOMELISTING_LOAN_ID_PROP_ADDR],TBL_CIPDRFRESI_LOANPOOL[[#This Row],[LOAN_ID_PROP_ADDR]]),"")</f>
        <v/>
      </c>
      <c r="AD23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1" s="111" t="str">
        <f>IF(AND(TBL_CIPDRFRESI_LOANPOOL[[#This Row],[QUAL_MIE_UNITS_TOTL]]&gt;0,TBL_CIPDRFRESI_LOANPOOL[[#This Row],[QUAL_MIE_UNITS_TOTL]]&lt;&gt;""),TBL_CIPDRFRESI_LOANPOOL[[#This Row],[QUAL_MIE_UNITS_QUALIFIED]]/TBL_CIPDRFRESI_LOANPOOL[[#This Row],[QUAL_MIE_UNITS_TOTL]],"")</f>
        <v/>
      </c>
      <c r="AF231" s="138" t="str">
        <f>IF(TBL_CIPDRFRESI_LOANPOOL[[#This Row],[QUAL_METHOD]]='$DB.LOOKUP'!$AD$5,HYPERLINK("#QUAL_INCOMELISTING!TARGET_TOP","View/Edit"),"")</f>
        <v/>
      </c>
      <c r="AG231" s="122"/>
      <c r="AH231" s="103"/>
      <c r="AI23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1" s="70" t="str">
        <f>IF(TBL_CIPDRFRESI_LOANPOOL[[#This Row],[LOAN_ID]] = "","",TBL_CIPDRFRESI_LOANPOOL[[#This Row],[LOAN_ID]]&amp;" ("&amp;IF(TBL_CIPDRFRESI_LOANPOOL[[#This Row],[PROP_ADDR_STREET]]="","Address Not Defined",TBL_CIPDRFRESI_LOANPOOL[[#This Row],[PROP_ADDR_STREET]])&amp;")")</f>
        <v/>
      </c>
      <c r="AL23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1" s="27" t="b">
        <f ca="1">IFERROR((IF(APP_CIP_DRFRESI_CERT_DATE&lt;&gt;"",APP_CIP_DRFRESI_CERT_DATE,TODAY())-TBL_CIPDRFRESI_LOANPOOL[[#This Row],[SETTLEMENT_DATE]])&lt;91,TRUE)</f>
        <v>1</v>
      </c>
      <c r="AN231" s="27" t="b">
        <f>COUNTIFS(TBL_CIPDRFRESI_LOANPOOL[LOAN_ID],TBL_CIPDRFRESI_LOANPOOL[[#This Row],[LOAN_ID]],TBL_CIPDRFRESI_LOANPOOL[QUAL_OO_INCOME_MFI_PCT],"&gt;1.15")=0</f>
        <v>1</v>
      </c>
      <c r="AO23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1" s="27" t="b">
        <f>COUNTIFS(TBL_CIPDRFRESI_LOANPOOL[LOAN_ID],TBL_CIPDRFRESI_LOANPOOL[[#This Row],[LOAN_ID]],TBL_CIPDRFRESI_LOANPOOL[QUAL_NIE_FFEIC_MFI_PCT],"&gt;1.15")=0</f>
        <v>1</v>
      </c>
      <c r="AR231" s="29">
        <f>IF(TBL_CIPDRFRESI_LOANPOOL[[#This Row],[MULTIPROP_REC_COUNT]]&lt;&gt;"",TBL_CIPDRFRESI_LOANPOOL[[#This Row],[LOAN_AMOUNT]]/TBL_CIPDRFRESI_LOANPOOL[[#This Row],[MULTIPROP_REC_COUNT]],TBL_CIPDRFRESI_LOANPOOL[[#This Row],[LOAN_AMOUNT]])</f>
        <v>0</v>
      </c>
      <c r="AS231" s="29" t="b">
        <f>TBL_CIPDRFRESI_LOANPOOL[[#This Row],[MULTIPROP_REC_COUNT]]&gt;1</f>
        <v>0</v>
      </c>
      <c r="AT231" s="36">
        <f>IF(TBL_CIPDRFRESI_LOANPOOL[[#This Row],[LOAN_ID]]&lt;&gt;"",COUNTIF(TBL_CIPDRFRESI_LOANPOOL[LOAN_ID],TBL_CIPDRFRESI_LOANPOOL[[#This Row],[LOAN_ID]]),1)</f>
        <v>1</v>
      </c>
      <c r="AU231" s="36">
        <f>IFERROR(MATCH(TBL_CIPDRFRESI_LOANPOOL[[#This Row],[QUAL_METHOD]],RANGE_LOOKUP_QUALMETHODS_CIP_RESIDRF,0),-1)</f>
        <v>-1</v>
      </c>
      <c r="AV23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2" spans="2:53" ht="26.25" customHeight="1" x14ac:dyDescent="0.25">
      <c r="B232" s="25" t="str">
        <f>IF(TBL_CIPDRFRESI_LOANPOOL[[#This Row],[RECORD_STARTED]],IF(TBL_CIPDRFRESI_LOANPOOL[[#This Row],[ERROR_COUNT]]&gt;0,-1,IF(TBL_CIPDRFRESI_LOANPOOL[[#This Row],[REQ_FIELDS_POPULATED]],1,0)),"")</f>
        <v/>
      </c>
      <c r="C232" s="36">
        <f>ROW()-ROW(TBL_CIPDRFRESI_LOANPOOL[[#Headers],[ROW_ID]])</f>
        <v>216</v>
      </c>
      <c r="D232" s="55"/>
      <c r="E232" s="56"/>
      <c r="F232" s="57"/>
      <c r="G232" s="58"/>
      <c r="H232" s="120"/>
      <c r="I232" s="116"/>
      <c r="J232" s="55"/>
      <c r="K232" s="61"/>
      <c r="L232" s="62"/>
      <c r="M232" s="124"/>
      <c r="N232" s="122"/>
      <c r="O232" s="127" t="str">
        <f>IF(TBL_CIPDRFRESI_LOANPOOL[[#This Row],[HUD_MFI]]&lt;&gt;"",TBL_CIPDRFRESI_LOANPOOL[[#This Row],[HUD_MFI]]*1.15,"")</f>
        <v/>
      </c>
      <c r="P232" s="126"/>
      <c r="Q232" s="105"/>
      <c r="R232" s="107"/>
      <c r="S232" s="108" t="str">
        <f>IF(TBL_CIPDRFRESI_LOANPOOL[[#This Row],[MBS_FLAG]]="Yes",SUMIF(TBL_CIPDRFRESI_LOANPOOL[MBS_POOL_ID],TBL_CIPDRFRESI_LOANPOOL[[#This Row],[MBS_POOL_ID]],TBL_CIPDRFRESI_LOANPOOL[LOAN_AMOUNT_ADDR_PORTION]),"")</f>
        <v/>
      </c>
      <c r="T23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2" s="131"/>
      <c r="V232" s="122"/>
      <c r="W232" s="135" t="str">
        <f>IF(AND(TBL_CIPDRFRESI_LOANPOOL[[#This Row],[QUAL_METHOD]]='$DB.LOOKUP'!$AD$3,TBL_CIPDRFRESI_LOANPOOL[[#This Row],[QUAL_OO_ANNUAL_INCOME]]&lt;&gt;"",TBL_CIPDRFRESI_LOANPOOL[[#This Row],[HUD_MFI]]&lt;&gt;""),TBL_CIPDRFRESI_LOANPOOL[[#This Row],[QUAL_OO_ANNUAL_INCOME]]/TBL_CIPDRFRESI_LOANPOOL[[#This Row],[HUD_MFI]],"")</f>
        <v/>
      </c>
      <c r="X232" s="133" t="str">
        <f>IF(AND(TBL_CIPDRFRESI_LOANPOOL[[#This Row],[QUAL_METHOD]]='$DB.LOOKUP'!$AD$4,TBL_CIPDRFRESI_LOANPOOL[[#This Row],[HUD_MFI_115]]&lt;&gt;""),TBL_CIPDRFRESI_LOANPOOL[[#This Row],[HUD_MFI_115]] / 12 * 0.3,"")</f>
        <v/>
      </c>
      <c r="Y232" s="112" t="str">
        <f>IF(AND(TBL_CIPDRFRESI_LOANPOOL[[#This Row],[QUAL_METHOD]]='$DB.LOOKUP'!$AD$4,TBL_CIPDRFRESI_LOANPOOL[[#This Row],[LOAN_ID]]&lt;&gt;""),COUNTIF(TBL_QUAL_RENTROLL_UNITS[RENTROLL_LOAN_ID_PROP_ADDR],TBL_CIPDRFRESI_LOANPOOL[[#This Row],[LOAN_ID_PROP_ADDR]]),"")</f>
        <v/>
      </c>
      <c r="Z232" s="113" t="str">
        <f>IF(AND(TBL_CIPDRFRESI_LOANPOOL[[#This Row],[LOAN_ID]]&lt;&gt;"",TBL_CIPDRFRESI_LOANPOOL[[#This Row],[QUAL_METHOD]]='$DB.LOOKUP'!$AD$4),COUNTIFS(TBL_QUAL_RENTROLL_UNITS[RENTROLL_LOAN_ID_PROP_ADDR],TBL_CIPDRFRESI_LOANPOOL[[#This Row],[LOAN_ID_PROP_ADDR]],TBL_QUAL_RENTROLL_UNITS[RENTROLL_QUALUNIT_FLAG],"Yes"),"")</f>
        <v/>
      </c>
      <c r="AA232" s="111" t="str">
        <f>IF(AND(TBL_CIPDRFRESI_LOANPOOL[[#This Row],[QUAL_MRA_UNITS_TOTL]]&gt;0,TBL_CIPDRFRESI_LOANPOOL[[#This Row],[QUAL_MRA_UNITS_TOTL]]&lt;&gt;""),TBL_CIPDRFRESI_LOANPOOL[[#This Row],[QUAL_MRA_UNITS_QUALIFIED]]/TBL_CIPDRFRESI_LOANPOOL[[#This Row],[QUAL_MRA_UNITS_TOTL]],"")</f>
        <v/>
      </c>
      <c r="AB232" s="137" t="str">
        <f>IF(TBL_CIPDRFRESI_LOANPOOL[[#This Row],[QUAL_METHOD]]='$DB.LOOKUP'!$AD$4,HYPERLINK("#QUAL_RENTROLL!TARGET_TOP","View/Edit"),"")</f>
        <v/>
      </c>
      <c r="AC232" s="136" t="str">
        <f>IF(AND(TBL_CIPDRFRESI_LOANPOOL[[#This Row],[QUAL_METHOD]]='$DB.LOOKUP'!$AD$5,TBL_CIPDRFRESI_LOANPOOL[[#This Row],[LOAN_ID]]&lt;&gt;""),COUNTIF(TBL_QUAL_INCOMELISTING_UNITS[INCOMELISTING_LOAN_ID_PROP_ADDR],TBL_CIPDRFRESI_LOANPOOL[[#This Row],[LOAN_ID_PROP_ADDR]]),"")</f>
        <v/>
      </c>
      <c r="AD23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2" s="111" t="str">
        <f>IF(AND(TBL_CIPDRFRESI_LOANPOOL[[#This Row],[QUAL_MIE_UNITS_TOTL]]&gt;0,TBL_CIPDRFRESI_LOANPOOL[[#This Row],[QUAL_MIE_UNITS_TOTL]]&lt;&gt;""),TBL_CIPDRFRESI_LOANPOOL[[#This Row],[QUAL_MIE_UNITS_QUALIFIED]]/TBL_CIPDRFRESI_LOANPOOL[[#This Row],[QUAL_MIE_UNITS_TOTL]],"")</f>
        <v/>
      </c>
      <c r="AF232" s="138" t="str">
        <f>IF(TBL_CIPDRFRESI_LOANPOOL[[#This Row],[QUAL_METHOD]]='$DB.LOOKUP'!$AD$5,HYPERLINK("#QUAL_INCOMELISTING!TARGET_TOP","View/Edit"),"")</f>
        <v/>
      </c>
      <c r="AG232" s="122"/>
      <c r="AH232" s="103"/>
      <c r="AI23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2" s="70" t="str">
        <f>IF(TBL_CIPDRFRESI_LOANPOOL[[#This Row],[LOAN_ID]] = "","",TBL_CIPDRFRESI_LOANPOOL[[#This Row],[LOAN_ID]]&amp;" ("&amp;IF(TBL_CIPDRFRESI_LOANPOOL[[#This Row],[PROP_ADDR_STREET]]="","Address Not Defined",TBL_CIPDRFRESI_LOANPOOL[[#This Row],[PROP_ADDR_STREET]])&amp;")")</f>
        <v/>
      </c>
      <c r="AL23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2" s="27" t="b">
        <f ca="1">IFERROR((IF(APP_CIP_DRFRESI_CERT_DATE&lt;&gt;"",APP_CIP_DRFRESI_CERT_DATE,TODAY())-TBL_CIPDRFRESI_LOANPOOL[[#This Row],[SETTLEMENT_DATE]])&lt;91,TRUE)</f>
        <v>1</v>
      </c>
      <c r="AN232" s="27" t="b">
        <f>COUNTIFS(TBL_CIPDRFRESI_LOANPOOL[LOAN_ID],TBL_CIPDRFRESI_LOANPOOL[[#This Row],[LOAN_ID]],TBL_CIPDRFRESI_LOANPOOL[QUAL_OO_INCOME_MFI_PCT],"&gt;1.15")=0</f>
        <v>1</v>
      </c>
      <c r="AO23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2" s="27" t="b">
        <f>COUNTIFS(TBL_CIPDRFRESI_LOANPOOL[LOAN_ID],TBL_CIPDRFRESI_LOANPOOL[[#This Row],[LOAN_ID]],TBL_CIPDRFRESI_LOANPOOL[QUAL_NIE_FFEIC_MFI_PCT],"&gt;1.15")=0</f>
        <v>1</v>
      </c>
      <c r="AR232" s="29">
        <f>IF(TBL_CIPDRFRESI_LOANPOOL[[#This Row],[MULTIPROP_REC_COUNT]]&lt;&gt;"",TBL_CIPDRFRESI_LOANPOOL[[#This Row],[LOAN_AMOUNT]]/TBL_CIPDRFRESI_LOANPOOL[[#This Row],[MULTIPROP_REC_COUNT]],TBL_CIPDRFRESI_LOANPOOL[[#This Row],[LOAN_AMOUNT]])</f>
        <v>0</v>
      </c>
      <c r="AS232" s="29" t="b">
        <f>TBL_CIPDRFRESI_LOANPOOL[[#This Row],[MULTIPROP_REC_COUNT]]&gt;1</f>
        <v>0</v>
      </c>
      <c r="AT232" s="36">
        <f>IF(TBL_CIPDRFRESI_LOANPOOL[[#This Row],[LOAN_ID]]&lt;&gt;"",COUNTIF(TBL_CIPDRFRESI_LOANPOOL[LOAN_ID],TBL_CIPDRFRESI_LOANPOOL[[#This Row],[LOAN_ID]]),1)</f>
        <v>1</v>
      </c>
      <c r="AU232" s="36">
        <f>IFERROR(MATCH(TBL_CIPDRFRESI_LOANPOOL[[#This Row],[QUAL_METHOD]],RANGE_LOOKUP_QUALMETHODS_CIP_RESIDRF,0),-1)</f>
        <v>-1</v>
      </c>
      <c r="AV23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3" spans="2:53" ht="26.25" customHeight="1" x14ac:dyDescent="0.25">
      <c r="B233" s="25" t="str">
        <f>IF(TBL_CIPDRFRESI_LOANPOOL[[#This Row],[RECORD_STARTED]],IF(TBL_CIPDRFRESI_LOANPOOL[[#This Row],[ERROR_COUNT]]&gt;0,-1,IF(TBL_CIPDRFRESI_LOANPOOL[[#This Row],[REQ_FIELDS_POPULATED]],1,0)),"")</f>
        <v/>
      </c>
      <c r="C233" s="36">
        <f>ROW()-ROW(TBL_CIPDRFRESI_LOANPOOL[[#Headers],[ROW_ID]])</f>
        <v>217</v>
      </c>
      <c r="D233" s="55"/>
      <c r="E233" s="56"/>
      <c r="F233" s="57"/>
      <c r="G233" s="58"/>
      <c r="H233" s="120"/>
      <c r="I233" s="116"/>
      <c r="J233" s="55"/>
      <c r="K233" s="61"/>
      <c r="L233" s="62"/>
      <c r="M233" s="124"/>
      <c r="N233" s="122"/>
      <c r="O233" s="127" t="str">
        <f>IF(TBL_CIPDRFRESI_LOANPOOL[[#This Row],[HUD_MFI]]&lt;&gt;"",TBL_CIPDRFRESI_LOANPOOL[[#This Row],[HUD_MFI]]*1.15,"")</f>
        <v/>
      </c>
      <c r="P233" s="126"/>
      <c r="Q233" s="105"/>
      <c r="R233" s="107"/>
      <c r="S233" s="108" t="str">
        <f>IF(TBL_CIPDRFRESI_LOANPOOL[[#This Row],[MBS_FLAG]]="Yes",SUMIF(TBL_CIPDRFRESI_LOANPOOL[MBS_POOL_ID],TBL_CIPDRFRESI_LOANPOOL[[#This Row],[MBS_POOL_ID]],TBL_CIPDRFRESI_LOANPOOL[LOAN_AMOUNT_ADDR_PORTION]),"")</f>
        <v/>
      </c>
      <c r="T23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3" s="131"/>
      <c r="V233" s="122"/>
      <c r="W233" s="135" t="str">
        <f>IF(AND(TBL_CIPDRFRESI_LOANPOOL[[#This Row],[QUAL_METHOD]]='$DB.LOOKUP'!$AD$3,TBL_CIPDRFRESI_LOANPOOL[[#This Row],[QUAL_OO_ANNUAL_INCOME]]&lt;&gt;"",TBL_CIPDRFRESI_LOANPOOL[[#This Row],[HUD_MFI]]&lt;&gt;""),TBL_CIPDRFRESI_LOANPOOL[[#This Row],[QUAL_OO_ANNUAL_INCOME]]/TBL_CIPDRFRESI_LOANPOOL[[#This Row],[HUD_MFI]],"")</f>
        <v/>
      </c>
      <c r="X233" s="133" t="str">
        <f>IF(AND(TBL_CIPDRFRESI_LOANPOOL[[#This Row],[QUAL_METHOD]]='$DB.LOOKUP'!$AD$4,TBL_CIPDRFRESI_LOANPOOL[[#This Row],[HUD_MFI_115]]&lt;&gt;""),TBL_CIPDRFRESI_LOANPOOL[[#This Row],[HUD_MFI_115]] / 12 * 0.3,"")</f>
        <v/>
      </c>
      <c r="Y233" s="112" t="str">
        <f>IF(AND(TBL_CIPDRFRESI_LOANPOOL[[#This Row],[QUAL_METHOD]]='$DB.LOOKUP'!$AD$4,TBL_CIPDRFRESI_LOANPOOL[[#This Row],[LOAN_ID]]&lt;&gt;""),COUNTIF(TBL_QUAL_RENTROLL_UNITS[RENTROLL_LOAN_ID_PROP_ADDR],TBL_CIPDRFRESI_LOANPOOL[[#This Row],[LOAN_ID_PROP_ADDR]]),"")</f>
        <v/>
      </c>
      <c r="Z233" s="113" t="str">
        <f>IF(AND(TBL_CIPDRFRESI_LOANPOOL[[#This Row],[LOAN_ID]]&lt;&gt;"",TBL_CIPDRFRESI_LOANPOOL[[#This Row],[QUAL_METHOD]]='$DB.LOOKUP'!$AD$4),COUNTIFS(TBL_QUAL_RENTROLL_UNITS[RENTROLL_LOAN_ID_PROP_ADDR],TBL_CIPDRFRESI_LOANPOOL[[#This Row],[LOAN_ID_PROP_ADDR]],TBL_QUAL_RENTROLL_UNITS[RENTROLL_QUALUNIT_FLAG],"Yes"),"")</f>
        <v/>
      </c>
      <c r="AA233" s="111" t="str">
        <f>IF(AND(TBL_CIPDRFRESI_LOANPOOL[[#This Row],[QUAL_MRA_UNITS_TOTL]]&gt;0,TBL_CIPDRFRESI_LOANPOOL[[#This Row],[QUAL_MRA_UNITS_TOTL]]&lt;&gt;""),TBL_CIPDRFRESI_LOANPOOL[[#This Row],[QUAL_MRA_UNITS_QUALIFIED]]/TBL_CIPDRFRESI_LOANPOOL[[#This Row],[QUAL_MRA_UNITS_TOTL]],"")</f>
        <v/>
      </c>
      <c r="AB233" s="137" t="str">
        <f>IF(TBL_CIPDRFRESI_LOANPOOL[[#This Row],[QUAL_METHOD]]='$DB.LOOKUP'!$AD$4,HYPERLINK("#QUAL_RENTROLL!TARGET_TOP","View/Edit"),"")</f>
        <v/>
      </c>
      <c r="AC233" s="136" t="str">
        <f>IF(AND(TBL_CIPDRFRESI_LOANPOOL[[#This Row],[QUAL_METHOD]]='$DB.LOOKUP'!$AD$5,TBL_CIPDRFRESI_LOANPOOL[[#This Row],[LOAN_ID]]&lt;&gt;""),COUNTIF(TBL_QUAL_INCOMELISTING_UNITS[INCOMELISTING_LOAN_ID_PROP_ADDR],TBL_CIPDRFRESI_LOANPOOL[[#This Row],[LOAN_ID_PROP_ADDR]]),"")</f>
        <v/>
      </c>
      <c r="AD23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3" s="111" t="str">
        <f>IF(AND(TBL_CIPDRFRESI_LOANPOOL[[#This Row],[QUAL_MIE_UNITS_TOTL]]&gt;0,TBL_CIPDRFRESI_LOANPOOL[[#This Row],[QUAL_MIE_UNITS_TOTL]]&lt;&gt;""),TBL_CIPDRFRESI_LOANPOOL[[#This Row],[QUAL_MIE_UNITS_QUALIFIED]]/TBL_CIPDRFRESI_LOANPOOL[[#This Row],[QUAL_MIE_UNITS_TOTL]],"")</f>
        <v/>
      </c>
      <c r="AF233" s="138" t="str">
        <f>IF(TBL_CIPDRFRESI_LOANPOOL[[#This Row],[QUAL_METHOD]]='$DB.LOOKUP'!$AD$5,HYPERLINK("#QUAL_INCOMELISTING!TARGET_TOP","View/Edit"),"")</f>
        <v/>
      </c>
      <c r="AG233" s="122"/>
      <c r="AH233" s="103"/>
      <c r="AI23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3" s="70" t="str">
        <f>IF(TBL_CIPDRFRESI_LOANPOOL[[#This Row],[LOAN_ID]] = "","",TBL_CIPDRFRESI_LOANPOOL[[#This Row],[LOAN_ID]]&amp;" ("&amp;IF(TBL_CIPDRFRESI_LOANPOOL[[#This Row],[PROP_ADDR_STREET]]="","Address Not Defined",TBL_CIPDRFRESI_LOANPOOL[[#This Row],[PROP_ADDR_STREET]])&amp;")")</f>
        <v/>
      </c>
      <c r="AL23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3" s="27" t="b">
        <f ca="1">IFERROR((IF(APP_CIP_DRFRESI_CERT_DATE&lt;&gt;"",APP_CIP_DRFRESI_CERT_DATE,TODAY())-TBL_CIPDRFRESI_LOANPOOL[[#This Row],[SETTLEMENT_DATE]])&lt;91,TRUE)</f>
        <v>1</v>
      </c>
      <c r="AN233" s="27" t="b">
        <f>COUNTIFS(TBL_CIPDRFRESI_LOANPOOL[LOAN_ID],TBL_CIPDRFRESI_LOANPOOL[[#This Row],[LOAN_ID]],TBL_CIPDRFRESI_LOANPOOL[QUAL_OO_INCOME_MFI_PCT],"&gt;1.15")=0</f>
        <v>1</v>
      </c>
      <c r="AO23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3" s="27" t="b">
        <f>COUNTIFS(TBL_CIPDRFRESI_LOANPOOL[LOAN_ID],TBL_CIPDRFRESI_LOANPOOL[[#This Row],[LOAN_ID]],TBL_CIPDRFRESI_LOANPOOL[QUAL_NIE_FFEIC_MFI_PCT],"&gt;1.15")=0</f>
        <v>1</v>
      </c>
      <c r="AR233" s="29">
        <f>IF(TBL_CIPDRFRESI_LOANPOOL[[#This Row],[MULTIPROP_REC_COUNT]]&lt;&gt;"",TBL_CIPDRFRESI_LOANPOOL[[#This Row],[LOAN_AMOUNT]]/TBL_CIPDRFRESI_LOANPOOL[[#This Row],[MULTIPROP_REC_COUNT]],TBL_CIPDRFRESI_LOANPOOL[[#This Row],[LOAN_AMOUNT]])</f>
        <v>0</v>
      </c>
      <c r="AS233" s="29" t="b">
        <f>TBL_CIPDRFRESI_LOANPOOL[[#This Row],[MULTIPROP_REC_COUNT]]&gt;1</f>
        <v>0</v>
      </c>
      <c r="AT233" s="36">
        <f>IF(TBL_CIPDRFRESI_LOANPOOL[[#This Row],[LOAN_ID]]&lt;&gt;"",COUNTIF(TBL_CIPDRFRESI_LOANPOOL[LOAN_ID],TBL_CIPDRFRESI_LOANPOOL[[#This Row],[LOAN_ID]]),1)</f>
        <v>1</v>
      </c>
      <c r="AU233" s="36">
        <f>IFERROR(MATCH(TBL_CIPDRFRESI_LOANPOOL[[#This Row],[QUAL_METHOD]],RANGE_LOOKUP_QUALMETHODS_CIP_RESIDRF,0),-1)</f>
        <v>-1</v>
      </c>
      <c r="AV23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4" spans="2:53" ht="26.25" customHeight="1" x14ac:dyDescent="0.25">
      <c r="B234" s="25" t="str">
        <f>IF(TBL_CIPDRFRESI_LOANPOOL[[#This Row],[RECORD_STARTED]],IF(TBL_CIPDRFRESI_LOANPOOL[[#This Row],[ERROR_COUNT]]&gt;0,-1,IF(TBL_CIPDRFRESI_LOANPOOL[[#This Row],[REQ_FIELDS_POPULATED]],1,0)),"")</f>
        <v/>
      </c>
      <c r="C234" s="36">
        <f>ROW()-ROW(TBL_CIPDRFRESI_LOANPOOL[[#Headers],[ROW_ID]])</f>
        <v>218</v>
      </c>
      <c r="D234" s="55"/>
      <c r="E234" s="56"/>
      <c r="F234" s="57"/>
      <c r="G234" s="58"/>
      <c r="H234" s="120"/>
      <c r="I234" s="116"/>
      <c r="J234" s="55"/>
      <c r="K234" s="61"/>
      <c r="L234" s="62"/>
      <c r="M234" s="124"/>
      <c r="N234" s="122"/>
      <c r="O234" s="127" t="str">
        <f>IF(TBL_CIPDRFRESI_LOANPOOL[[#This Row],[HUD_MFI]]&lt;&gt;"",TBL_CIPDRFRESI_LOANPOOL[[#This Row],[HUD_MFI]]*1.15,"")</f>
        <v/>
      </c>
      <c r="P234" s="126"/>
      <c r="Q234" s="105"/>
      <c r="R234" s="107"/>
      <c r="S234" s="108" t="str">
        <f>IF(TBL_CIPDRFRESI_LOANPOOL[[#This Row],[MBS_FLAG]]="Yes",SUMIF(TBL_CIPDRFRESI_LOANPOOL[MBS_POOL_ID],TBL_CIPDRFRESI_LOANPOOL[[#This Row],[MBS_POOL_ID]],TBL_CIPDRFRESI_LOANPOOL[LOAN_AMOUNT_ADDR_PORTION]),"")</f>
        <v/>
      </c>
      <c r="T23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4" s="131"/>
      <c r="V234" s="122"/>
      <c r="W234" s="135" t="str">
        <f>IF(AND(TBL_CIPDRFRESI_LOANPOOL[[#This Row],[QUAL_METHOD]]='$DB.LOOKUP'!$AD$3,TBL_CIPDRFRESI_LOANPOOL[[#This Row],[QUAL_OO_ANNUAL_INCOME]]&lt;&gt;"",TBL_CIPDRFRESI_LOANPOOL[[#This Row],[HUD_MFI]]&lt;&gt;""),TBL_CIPDRFRESI_LOANPOOL[[#This Row],[QUAL_OO_ANNUAL_INCOME]]/TBL_CIPDRFRESI_LOANPOOL[[#This Row],[HUD_MFI]],"")</f>
        <v/>
      </c>
      <c r="X234" s="133" t="str">
        <f>IF(AND(TBL_CIPDRFRESI_LOANPOOL[[#This Row],[QUAL_METHOD]]='$DB.LOOKUP'!$AD$4,TBL_CIPDRFRESI_LOANPOOL[[#This Row],[HUD_MFI_115]]&lt;&gt;""),TBL_CIPDRFRESI_LOANPOOL[[#This Row],[HUD_MFI_115]] / 12 * 0.3,"")</f>
        <v/>
      </c>
      <c r="Y234" s="112" t="str">
        <f>IF(AND(TBL_CIPDRFRESI_LOANPOOL[[#This Row],[QUAL_METHOD]]='$DB.LOOKUP'!$AD$4,TBL_CIPDRFRESI_LOANPOOL[[#This Row],[LOAN_ID]]&lt;&gt;""),COUNTIF(TBL_QUAL_RENTROLL_UNITS[RENTROLL_LOAN_ID_PROP_ADDR],TBL_CIPDRFRESI_LOANPOOL[[#This Row],[LOAN_ID_PROP_ADDR]]),"")</f>
        <v/>
      </c>
      <c r="Z234" s="113" t="str">
        <f>IF(AND(TBL_CIPDRFRESI_LOANPOOL[[#This Row],[LOAN_ID]]&lt;&gt;"",TBL_CIPDRFRESI_LOANPOOL[[#This Row],[QUAL_METHOD]]='$DB.LOOKUP'!$AD$4),COUNTIFS(TBL_QUAL_RENTROLL_UNITS[RENTROLL_LOAN_ID_PROP_ADDR],TBL_CIPDRFRESI_LOANPOOL[[#This Row],[LOAN_ID_PROP_ADDR]],TBL_QUAL_RENTROLL_UNITS[RENTROLL_QUALUNIT_FLAG],"Yes"),"")</f>
        <v/>
      </c>
      <c r="AA234" s="111" t="str">
        <f>IF(AND(TBL_CIPDRFRESI_LOANPOOL[[#This Row],[QUAL_MRA_UNITS_TOTL]]&gt;0,TBL_CIPDRFRESI_LOANPOOL[[#This Row],[QUAL_MRA_UNITS_TOTL]]&lt;&gt;""),TBL_CIPDRFRESI_LOANPOOL[[#This Row],[QUAL_MRA_UNITS_QUALIFIED]]/TBL_CIPDRFRESI_LOANPOOL[[#This Row],[QUAL_MRA_UNITS_TOTL]],"")</f>
        <v/>
      </c>
      <c r="AB234" s="137" t="str">
        <f>IF(TBL_CIPDRFRESI_LOANPOOL[[#This Row],[QUAL_METHOD]]='$DB.LOOKUP'!$AD$4,HYPERLINK("#QUAL_RENTROLL!TARGET_TOP","View/Edit"),"")</f>
        <v/>
      </c>
      <c r="AC234" s="136" t="str">
        <f>IF(AND(TBL_CIPDRFRESI_LOANPOOL[[#This Row],[QUAL_METHOD]]='$DB.LOOKUP'!$AD$5,TBL_CIPDRFRESI_LOANPOOL[[#This Row],[LOAN_ID]]&lt;&gt;""),COUNTIF(TBL_QUAL_INCOMELISTING_UNITS[INCOMELISTING_LOAN_ID_PROP_ADDR],TBL_CIPDRFRESI_LOANPOOL[[#This Row],[LOAN_ID_PROP_ADDR]]),"")</f>
        <v/>
      </c>
      <c r="AD23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4" s="111" t="str">
        <f>IF(AND(TBL_CIPDRFRESI_LOANPOOL[[#This Row],[QUAL_MIE_UNITS_TOTL]]&gt;0,TBL_CIPDRFRESI_LOANPOOL[[#This Row],[QUAL_MIE_UNITS_TOTL]]&lt;&gt;""),TBL_CIPDRFRESI_LOANPOOL[[#This Row],[QUAL_MIE_UNITS_QUALIFIED]]/TBL_CIPDRFRESI_LOANPOOL[[#This Row],[QUAL_MIE_UNITS_TOTL]],"")</f>
        <v/>
      </c>
      <c r="AF234" s="138" t="str">
        <f>IF(TBL_CIPDRFRESI_LOANPOOL[[#This Row],[QUAL_METHOD]]='$DB.LOOKUP'!$AD$5,HYPERLINK("#QUAL_INCOMELISTING!TARGET_TOP","View/Edit"),"")</f>
        <v/>
      </c>
      <c r="AG234" s="122"/>
      <c r="AH234" s="103"/>
      <c r="AI23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4" s="70" t="str">
        <f>IF(TBL_CIPDRFRESI_LOANPOOL[[#This Row],[LOAN_ID]] = "","",TBL_CIPDRFRESI_LOANPOOL[[#This Row],[LOAN_ID]]&amp;" ("&amp;IF(TBL_CIPDRFRESI_LOANPOOL[[#This Row],[PROP_ADDR_STREET]]="","Address Not Defined",TBL_CIPDRFRESI_LOANPOOL[[#This Row],[PROP_ADDR_STREET]])&amp;")")</f>
        <v/>
      </c>
      <c r="AL23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4" s="27" t="b">
        <f ca="1">IFERROR((IF(APP_CIP_DRFRESI_CERT_DATE&lt;&gt;"",APP_CIP_DRFRESI_CERT_DATE,TODAY())-TBL_CIPDRFRESI_LOANPOOL[[#This Row],[SETTLEMENT_DATE]])&lt;91,TRUE)</f>
        <v>1</v>
      </c>
      <c r="AN234" s="27" t="b">
        <f>COUNTIFS(TBL_CIPDRFRESI_LOANPOOL[LOAN_ID],TBL_CIPDRFRESI_LOANPOOL[[#This Row],[LOAN_ID]],TBL_CIPDRFRESI_LOANPOOL[QUAL_OO_INCOME_MFI_PCT],"&gt;1.15")=0</f>
        <v>1</v>
      </c>
      <c r="AO23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4" s="27" t="b">
        <f>COUNTIFS(TBL_CIPDRFRESI_LOANPOOL[LOAN_ID],TBL_CIPDRFRESI_LOANPOOL[[#This Row],[LOAN_ID]],TBL_CIPDRFRESI_LOANPOOL[QUAL_NIE_FFEIC_MFI_PCT],"&gt;1.15")=0</f>
        <v>1</v>
      </c>
      <c r="AR234" s="29">
        <f>IF(TBL_CIPDRFRESI_LOANPOOL[[#This Row],[MULTIPROP_REC_COUNT]]&lt;&gt;"",TBL_CIPDRFRESI_LOANPOOL[[#This Row],[LOAN_AMOUNT]]/TBL_CIPDRFRESI_LOANPOOL[[#This Row],[MULTIPROP_REC_COUNT]],TBL_CIPDRFRESI_LOANPOOL[[#This Row],[LOAN_AMOUNT]])</f>
        <v>0</v>
      </c>
      <c r="AS234" s="29" t="b">
        <f>TBL_CIPDRFRESI_LOANPOOL[[#This Row],[MULTIPROP_REC_COUNT]]&gt;1</f>
        <v>0</v>
      </c>
      <c r="AT234" s="36">
        <f>IF(TBL_CIPDRFRESI_LOANPOOL[[#This Row],[LOAN_ID]]&lt;&gt;"",COUNTIF(TBL_CIPDRFRESI_LOANPOOL[LOAN_ID],TBL_CIPDRFRESI_LOANPOOL[[#This Row],[LOAN_ID]]),1)</f>
        <v>1</v>
      </c>
      <c r="AU234" s="36">
        <f>IFERROR(MATCH(TBL_CIPDRFRESI_LOANPOOL[[#This Row],[QUAL_METHOD]],RANGE_LOOKUP_QUALMETHODS_CIP_RESIDRF,0),-1)</f>
        <v>-1</v>
      </c>
      <c r="AV23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5" spans="2:53" ht="26.25" customHeight="1" x14ac:dyDescent="0.25">
      <c r="B235" s="25" t="str">
        <f>IF(TBL_CIPDRFRESI_LOANPOOL[[#This Row],[RECORD_STARTED]],IF(TBL_CIPDRFRESI_LOANPOOL[[#This Row],[ERROR_COUNT]]&gt;0,-1,IF(TBL_CIPDRFRESI_LOANPOOL[[#This Row],[REQ_FIELDS_POPULATED]],1,0)),"")</f>
        <v/>
      </c>
      <c r="C235" s="36">
        <f>ROW()-ROW(TBL_CIPDRFRESI_LOANPOOL[[#Headers],[ROW_ID]])</f>
        <v>219</v>
      </c>
      <c r="D235" s="55"/>
      <c r="E235" s="56"/>
      <c r="F235" s="57"/>
      <c r="G235" s="58"/>
      <c r="H235" s="120"/>
      <c r="I235" s="116"/>
      <c r="J235" s="55"/>
      <c r="K235" s="61"/>
      <c r="L235" s="62"/>
      <c r="M235" s="124"/>
      <c r="N235" s="122"/>
      <c r="O235" s="127" t="str">
        <f>IF(TBL_CIPDRFRESI_LOANPOOL[[#This Row],[HUD_MFI]]&lt;&gt;"",TBL_CIPDRFRESI_LOANPOOL[[#This Row],[HUD_MFI]]*1.15,"")</f>
        <v/>
      </c>
      <c r="P235" s="126"/>
      <c r="Q235" s="105"/>
      <c r="R235" s="107"/>
      <c r="S235" s="108" t="str">
        <f>IF(TBL_CIPDRFRESI_LOANPOOL[[#This Row],[MBS_FLAG]]="Yes",SUMIF(TBL_CIPDRFRESI_LOANPOOL[MBS_POOL_ID],TBL_CIPDRFRESI_LOANPOOL[[#This Row],[MBS_POOL_ID]],TBL_CIPDRFRESI_LOANPOOL[LOAN_AMOUNT_ADDR_PORTION]),"")</f>
        <v/>
      </c>
      <c r="T23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5" s="131"/>
      <c r="V235" s="122"/>
      <c r="W235" s="135" t="str">
        <f>IF(AND(TBL_CIPDRFRESI_LOANPOOL[[#This Row],[QUAL_METHOD]]='$DB.LOOKUP'!$AD$3,TBL_CIPDRFRESI_LOANPOOL[[#This Row],[QUAL_OO_ANNUAL_INCOME]]&lt;&gt;"",TBL_CIPDRFRESI_LOANPOOL[[#This Row],[HUD_MFI]]&lt;&gt;""),TBL_CIPDRFRESI_LOANPOOL[[#This Row],[QUAL_OO_ANNUAL_INCOME]]/TBL_CIPDRFRESI_LOANPOOL[[#This Row],[HUD_MFI]],"")</f>
        <v/>
      </c>
      <c r="X235" s="133" t="str">
        <f>IF(AND(TBL_CIPDRFRESI_LOANPOOL[[#This Row],[QUAL_METHOD]]='$DB.LOOKUP'!$AD$4,TBL_CIPDRFRESI_LOANPOOL[[#This Row],[HUD_MFI_115]]&lt;&gt;""),TBL_CIPDRFRESI_LOANPOOL[[#This Row],[HUD_MFI_115]] / 12 * 0.3,"")</f>
        <v/>
      </c>
      <c r="Y235" s="112" t="str">
        <f>IF(AND(TBL_CIPDRFRESI_LOANPOOL[[#This Row],[QUAL_METHOD]]='$DB.LOOKUP'!$AD$4,TBL_CIPDRFRESI_LOANPOOL[[#This Row],[LOAN_ID]]&lt;&gt;""),COUNTIF(TBL_QUAL_RENTROLL_UNITS[RENTROLL_LOAN_ID_PROP_ADDR],TBL_CIPDRFRESI_LOANPOOL[[#This Row],[LOAN_ID_PROP_ADDR]]),"")</f>
        <v/>
      </c>
      <c r="Z235" s="113" t="str">
        <f>IF(AND(TBL_CIPDRFRESI_LOANPOOL[[#This Row],[LOAN_ID]]&lt;&gt;"",TBL_CIPDRFRESI_LOANPOOL[[#This Row],[QUAL_METHOD]]='$DB.LOOKUP'!$AD$4),COUNTIFS(TBL_QUAL_RENTROLL_UNITS[RENTROLL_LOAN_ID_PROP_ADDR],TBL_CIPDRFRESI_LOANPOOL[[#This Row],[LOAN_ID_PROP_ADDR]],TBL_QUAL_RENTROLL_UNITS[RENTROLL_QUALUNIT_FLAG],"Yes"),"")</f>
        <v/>
      </c>
      <c r="AA235" s="111" t="str">
        <f>IF(AND(TBL_CIPDRFRESI_LOANPOOL[[#This Row],[QUAL_MRA_UNITS_TOTL]]&gt;0,TBL_CIPDRFRESI_LOANPOOL[[#This Row],[QUAL_MRA_UNITS_TOTL]]&lt;&gt;""),TBL_CIPDRFRESI_LOANPOOL[[#This Row],[QUAL_MRA_UNITS_QUALIFIED]]/TBL_CIPDRFRESI_LOANPOOL[[#This Row],[QUAL_MRA_UNITS_TOTL]],"")</f>
        <v/>
      </c>
      <c r="AB235" s="137" t="str">
        <f>IF(TBL_CIPDRFRESI_LOANPOOL[[#This Row],[QUAL_METHOD]]='$DB.LOOKUP'!$AD$4,HYPERLINK("#QUAL_RENTROLL!TARGET_TOP","View/Edit"),"")</f>
        <v/>
      </c>
      <c r="AC235" s="136" t="str">
        <f>IF(AND(TBL_CIPDRFRESI_LOANPOOL[[#This Row],[QUAL_METHOD]]='$DB.LOOKUP'!$AD$5,TBL_CIPDRFRESI_LOANPOOL[[#This Row],[LOAN_ID]]&lt;&gt;""),COUNTIF(TBL_QUAL_INCOMELISTING_UNITS[INCOMELISTING_LOAN_ID_PROP_ADDR],TBL_CIPDRFRESI_LOANPOOL[[#This Row],[LOAN_ID_PROP_ADDR]]),"")</f>
        <v/>
      </c>
      <c r="AD23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5" s="111" t="str">
        <f>IF(AND(TBL_CIPDRFRESI_LOANPOOL[[#This Row],[QUAL_MIE_UNITS_TOTL]]&gt;0,TBL_CIPDRFRESI_LOANPOOL[[#This Row],[QUAL_MIE_UNITS_TOTL]]&lt;&gt;""),TBL_CIPDRFRESI_LOANPOOL[[#This Row],[QUAL_MIE_UNITS_QUALIFIED]]/TBL_CIPDRFRESI_LOANPOOL[[#This Row],[QUAL_MIE_UNITS_TOTL]],"")</f>
        <v/>
      </c>
      <c r="AF235" s="138" t="str">
        <f>IF(TBL_CIPDRFRESI_LOANPOOL[[#This Row],[QUAL_METHOD]]='$DB.LOOKUP'!$AD$5,HYPERLINK("#QUAL_INCOMELISTING!TARGET_TOP","View/Edit"),"")</f>
        <v/>
      </c>
      <c r="AG235" s="122"/>
      <c r="AH235" s="103"/>
      <c r="AI23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5" s="70" t="str">
        <f>IF(TBL_CIPDRFRESI_LOANPOOL[[#This Row],[LOAN_ID]] = "","",TBL_CIPDRFRESI_LOANPOOL[[#This Row],[LOAN_ID]]&amp;" ("&amp;IF(TBL_CIPDRFRESI_LOANPOOL[[#This Row],[PROP_ADDR_STREET]]="","Address Not Defined",TBL_CIPDRFRESI_LOANPOOL[[#This Row],[PROP_ADDR_STREET]])&amp;")")</f>
        <v/>
      </c>
      <c r="AL23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5" s="27" t="b">
        <f ca="1">IFERROR((IF(APP_CIP_DRFRESI_CERT_DATE&lt;&gt;"",APP_CIP_DRFRESI_CERT_DATE,TODAY())-TBL_CIPDRFRESI_LOANPOOL[[#This Row],[SETTLEMENT_DATE]])&lt;91,TRUE)</f>
        <v>1</v>
      </c>
      <c r="AN235" s="27" t="b">
        <f>COUNTIFS(TBL_CIPDRFRESI_LOANPOOL[LOAN_ID],TBL_CIPDRFRESI_LOANPOOL[[#This Row],[LOAN_ID]],TBL_CIPDRFRESI_LOANPOOL[QUAL_OO_INCOME_MFI_PCT],"&gt;1.15")=0</f>
        <v>1</v>
      </c>
      <c r="AO23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5" s="27" t="b">
        <f>COUNTIFS(TBL_CIPDRFRESI_LOANPOOL[LOAN_ID],TBL_CIPDRFRESI_LOANPOOL[[#This Row],[LOAN_ID]],TBL_CIPDRFRESI_LOANPOOL[QUAL_NIE_FFEIC_MFI_PCT],"&gt;1.15")=0</f>
        <v>1</v>
      </c>
      <c r="AR235" s="29">
        <f>IF(TBL_CIPDRFRESI_LOANPOOL[[#This Row],[MULTIPROP_REC_COUNT]]&lt;&gt;"",TBL_CIPDRFRESI_LOANPOOL[[#This Row],[LOAN_AMOUNT]]/TBL_CIPDRFRESI_LOANPOOL[[#This Row],[MULTIPROP_REC_COUNT]],TBL_CIPDRFRESI_LOANPOOL[[#This Row],[LOAN_AMOUNT]])</f>
        <v>0</v>
      </c>
      <c r="AS235" s="29" t="b">
        <f>TBL_CIPDRFRESI_LOANPOOL[[#This Row],[MULTIPROP_REC_COUNT]]&gt;1</f>
        <v>0</v>
      </c>
      <c r="AT235" s="36">
        <f>IF(TBL_CIPDRFRESI_LOANPOOL[[#This Row],[LOAN_ID]]&lt;&gt;"",COUNTIF(TBL_CIPDRFRESI_LOANPOOL[LOAN_ID],TBL_CIPDRFRESI_LOANPOOL[[#This Row],[LOAN_ID]]),1)</f>
        <v>1</v>
      </c>
      <c r="AU235" s="36">
        <f>IFERROR(MATCH(TBL_CIPDRFRESI_LOANPOOL[[#This Row],[QUAL_METHOD]],RANGE_LOOKUP_QUALMETHODS_CIP_RESIDRF,0),-1)</f>
        <v>-1</v>
      </c>
      <c r="AV23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6" spans="2:53" ht="26.25" customHeight="1" x14ac:dyDescent="0.25">
      <c r="B236" s="25" t="str">
        <f>IF(TBL_CIPDRFRESI_LOANPOOL[[#This Row],[RECORD_STARTED]],IF(TBL_CIPDRFRESI_LOANPOOL[[#This Row],[ERROR_COUNT]]&gt;0,-1,IF(TBL_CIPDRFRESI_LOANPOOL[[#This Row],[REQ_FIELDS_POPULATED]],1,0)),"")</f>
        <v/>
      </c>
      <c r="C236" s="36">
        <f>ROW()-ROW(TBL_CIPDRFRESI_LOANPOOL[[#Headers],[ROW_ID]])</f>
        <v>220</v>
      </c>
      <c r="D236" s="55"/>
      <c r="E236" s="56"/>
      <c r="F236" s="57"/>
      <c r="G236" s="58"/>
      <c r="H236" s="120"/>
      <c r="I236" s="116"/>
      <c r="J236" s="55"/>
      <c r="K236" s="61"/>
      <c r="L236" s="62"/>
      <c r="M236" s="124"/>
      <c r="N236" s="122"/>
      <c r="O236" s="127" t="str">
        <f>IF(TBL_CIPDRFRESI_LOANPOOL[[#This Row],[HUD_MFI]]&lt;&gt;"",TBL_CIPDRFRESI_LOANPOOL[[#This Row],[HUD_MFI]]*1.15,"")</f>
        <v/>
      </c>
      <c r="P236" s="126"/>
      <c r="Q236" s="105"/>
      <c r="R236" s="107"/>
      <c r="S236" s="108" t="str">
        <f>IF(TBL_CIPDRFRESI_LOANPOOL[[#This Row],[MBS_FLAG]]="Yes",SUMIF(TBL_CIPDRFRESI_LOANPOOL[MBS_POOL_ID],TBL_CIPDRFRESI_LOANPOOL[[#This Row],[MBS_POOL_ID]],TBL_CIPDRFRESI_LOANPOOL[LOAN_AMOUNT_ADDR_PORTION]),"")</f>
        <v/>
      </c>
      <c r="T23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6" s="131"/>
      <c r="V236" s="122"/>
      <c r="W236" s="135" t="str">
        <f>IF(AND(TBL_CIPDRFRESI_LOANPOOL[[#This Row],[QUAL_METHOD]]='$DB.LOOKUP'!$AD$3,TBL_CIPDRFRESI_LOANPOOL[[#This Row],[QUAL_OO_ANNUAL_INCOME]]&lt;&gt;"",TBL_CIPDRFRESI_LOANPOOL[[#This Row],[HUD_MFI]]&lt;&gt;""),TBL_CIPDRFRESI_LOANPOOL[[#This Row],[QUAL_OO_ANNUAL_INCOME]]/TBL_CIPDRFRESI_LOANPOOL[[#This Row],[HUD_MFI]],"")</f>
        <v/>
      </c>
      <c r="X236" s="133" t="str">
        <f>IF(AND(TBL_CIPDRFRESI_LOANPOOL[[#This Row],[QUAL_METHOD]]='$DB.LOOKUP'!$AD$4,TBL_CIPDRFRESI_LOANPOOL[[#This Row],[HUD_MFI_115]]&lt;&gt;""),TBL_CIPDRFRESI_LOANPOOL[[#This Row],[HUD_MFI_115]] / 12 * 0.3,"")</f>
        <v/>
      </c>
      <c r="Y236" s="112" t="str">
        <f>IF(AND(TBL_CIPDRFRESI_LOANPOOL[[#This Row],[QUAL_METHOD]]='$DB.LOOKUP'!$AD$4,TBL_CIPDRFRESI_LOANPOOL[[#This Row],[LOAN_ID]]&lt;&gt;""),COUNTIF(TBL_QUAL_RENTROLL_UNITS[RENTROLL_LOAN_ID_PROP_ADDR],TBL_CIPDRFRESI_LOANPOOL[[#This Row],[LOAN_ID_PROP_ADDR]]),"")</f>
        <v/>
      </c>
      <c r="Z236" s="113" t="str">
        <f>IF(AND(TBL_CIPDRFRESI_LOANPOOL[[#This Row],[LOAN_ID]]&lt;&gt;"",TBL_CIPDRFRESI_LOANPOOL[[#This Row],[QUAL_METHOD]]='$DB.LOOKUP'!$AD$4),COUNTIFS(TBL_QUAL_RENTROLL_UNITS[RENTROLL_LOAN_ID_PROP_ADDR],TBL_CIPDRFRESI_LOANPOOL[[#This Row],[LOAN_ID_PROP_ADDR]],TBL_QUAL_RENTROLL_UNITS[RENTROLL_QUALUNIT_FLAG],"Yes"),"")</f>
        <v/>
      </c>
      <c r="AA236" s="111" t="str">
        <f>IF(AND(TBL_CIPDRFRESI_LOANPOOL[[#This Row],[QUAL_MRA_UNITS_TOTL]]&gt;0,TBL_CIPDRFRESI_LOANPOOL[[#This Row],[QUAL_MRA_UNITS_TOTL]]&lt;&gt;""),TBL_CIPDRFRESI_LOANPOOL[[#This Row],[QUAL_MRA_UNITS_QUALIFIED]]/TBL_CIPDRFRESI_LOANPOOL[[#This Row],[QUAL_MRA_UNITS_TOTL]],"")</f>
        <v/>
      </c>
      <c r="AB236" s="137" t="str">
        <f>IF(TBL_CIPDRFRESI_LOANPOOL[[#This Row],[QUAL_METHOD]]='$DB.LOOKUP'!$AD$4,HYPERLINK("#QUAL_RENTROLL!TARGET_TOP","View/Edit"),"")</f>
        <v/>
      </c>
      <c r="AC236" s="136" t="str">
        <f>IF(AND(TBL_CIPDRFRESI_LOANPOOL[[#This Row],[QUAL_METHOD]]='$DB.LOOKUP'!$AD$5,TBL_CIPDRFRESI_LOANPOOL[[#This Row],[LOAN_ID]]&lt;&gt;""),COUNTIF(TBL_QUAL_INCOMELISTING_UNITS[INCOMELISTING_LOAN_ID_PROP_ADDR],TBL_CIPDRFRESI_LOANPOOL[[#This Row],[LOAN_ID_PROP_ADDR]]),"")</f>
        <v/>
      </c>
      <c r="AD23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6" s="111" t="str">
        <f>IF(AND(TBL_CIPDRFRESI_LOANPOOL[[#This Row],[QUAL_MIE_UNITS_TOTL]]&gt;0,TBL_CIPDRFRESI_LOANPOOL[[#This Row],[QUAL_MIE_UNITS_TOTL]]&lt;&gt;""),TBL_CIPDRFRESI_LOANPOOL[[#This Row],[QUAL_MIE_UNITS_QUALIFIED]]/TBL_CIPDRFRESI_LOANPOOL[[#This Row],[QUAL_MIE_UNITS_TOTL]],"")</f>
        <v/>
      </c>
      <c r="AF236" s="138" t="str">
        <f>IF(TBL_CIPDRFRESI_LOANPOOL[[#This Row],[QUAL_METHOD]]='$DB.LOOKUP'!$AD$5,HYPERLINK("#QUAL_INCOMELISTING!TARGET_TOP","View/Edit"),"")</f>
        <v/>
      </c>
      <c r="AG236" s="122"/>
      <c r="AH236" s="103"/>
      <c r="AI23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6" s="70" t="str">
        <f>IF(TBL_CIPDRFRESI_LOANPOOL[[#This Row],[LOAN_ID]] = "","",TBL_CIPDRFRESI_LOANPOOL[[#This Row],[LOAN_ID]]&amp;" ("&amp;IF(TBL_CIPDRFRESI_LOANPOOL[[#This Row],[PROP_ADDR_STREET]]="","Address Not Defined",TBL_CIPDRFRESI_LOANPOOL[[#This Row],[PROP_ADDR_STREET]])&amp;")")</f>
        <v/>
      </c>
      <c r="AL23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6" s="27" t="b">
        <f ca="1">IFERROR((IF(APP_CIP_DRFRESI_CERT_DATE&lt;&gt;"",APP_CIP_DRFRESI_CERT_DATE,TODAY())-TBL_CIPDRFRESI_LOANPOOL[[#This Row],[SETTLEMENT_DATE]])&lt;91,TRUE)</f>
        <v>1</v>
      </c>
      <c r="AN236" s="27" t="b">
        <f>COUNTIFS(TBL_CIPDRFRESI_LOANPOOL[LOAN_ID],TBL_CIPDRFRESI_LOANPOOL[[#This Row],[LOAN_ID]],TBL_CIPDRFRESI_LOANPOOL[QUAL_OO_INCOME_MFI_PCT],"&gt;1.15")=0</f>
        <v>1</v>
      </c>
      <c r="AO23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6" s="27" t="b">
        <f>COUNTIFS(TBL_CIPDRFRESI_LOANPOOL[LOAN_ID],TBL_CIPDRFRESI_LOANPOOL[[#This Row],[LOAN_ID]],TBL_CIPDRFRESI_LOANPOOL[QUAL_NIE_FFEIC_MFI_PCT],"&gt;1.15")=0</f>
        <v>1</v>
      </c>
      <c r="AR236" s="29">
        <f>IF(TBL_CIPDRFRESI_LOANPOOL[[#This Row],[MULTIPROP_REC_COUNT]]&lt;&gt;"",TBL_CIPDRFRESI_LOANPOOL[[#This Row],[LOAN_AMOUNT]]/TBL_CIPDRFRESI_LOANPOOL[[#This Row],[MULTIPROP_REC_COUNT]],TBL_CIPDRFRESI_LOANPOOL[[#This Row],[LOAN_AMOUNT]])</f>
        <v>0</v>
      </c>
      <c r="AS236" s="29" t="b">
        <f>TBL_CIPDRFRESI_LOANPOOL[[#This Row],[MULTIPROP_REC_COUNT]]&gt;1</f>
        <v>0</v>
      </c>
      <c r="AT236" s="36">
        <f>IF(TBL_CIPDRFRESI_LOANPOOL[[#This Row],[LOAN_ID]]&lt;&gt;"",COUNTIF(TBL_CIPDRFRESI_LOANPOOL[LOAN_ID],TBL_CIPDRFRESI_LOANPOOL[[#This Row],[LOAN_ID]]),1)</f>
        <v>1</v>
      </c>
      <c r="AU236" s="36">
        <f>IFERROR(MATCH(TBL_CIPDRFRESI_LOANPOOL[[#This Row],[QUAL_METHOD]],RANGE_LOOKUP_QUALMETHODS_CIP_RESIDRF,0),-1)</f>
        <v>-1</v>
      </c>
      <c r="AV23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7" spans="2:53" ht="26.25" customHeight="1" x14ac:dyDescent="0.25">
      <c r="B237" s="25" t="str">
        <f>IF(TBL_CIPDRFRESI_LOANPOOL[[#This Row],[RECORD_STARTED]],IF(TBL_CIPDRFRESI_LOANPOOL[[#This Row],[ERROR_COUNT]]&gt;0,-1,IF(TBL_CIPDRFRESI_LOANPOOL[[#This Row],[REQ_FIELDS_POPULATED]],1,0)),"")</f>
        <v/>
      </c>
      <c r="C237" s="36">
        <f>ROW()-ROW(TBL_CIPDRFRESI_LOANPOOL[[#Headers],[ROW_ID]])</f>
        <v>221</v>
      </c>
      <c r="D237" s="55"/>
      <c r="E237" s="56"/>
      <c r="F237" s="57"/>
      <c r="G237" s="58"/>
      <c r="H237" s="120"/>
      <c r="I237" s="116"/>
      <c r="J237" s="55"/>
      <c r="K237" s="61"/>
      <c r="L237" s="62"/>
      <c r="M237" s="124"/>
      <c r="N237" s="122"/>
      <c r="O237" s="127" t="str">
        <f>IF(TBL_CIPDRFRESI_LOANPOOL[[#This Row],[HUD_MFI]]&lt;&gt;"",TBL_CIPDRFRESI_LOANPOOL[[#This Row],[HUD_MFI]]*1.15,"")</f>
        <v/>
      </c>
      <c r="P237" s="126"/>
      <c r="Q237" s="105"/>
      <c r="R237" s="107"/>
      <c r="S237" s="108" t="str">
        <f>IF(TBL_CIPDRFRESI_LOANPOOL[[#This Row],[MBS_FLAG]]="Yes",SUMIF(TBL_CIPDRFRESI_LOANPOOL[MBS_POOL_ID],TBL_CIPDRFRESI_LOANPOOL[[#This Row],[MBS_POOL_ID]],TBL_CIPDRFRESI_LOANPOOL[LOAN_AMOUNT_ADDR_PORTION]),"")</f>
        <v/>
      </c>
      <c r="T23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7" s="131"/>
      <c r="V237" s="122"/>
      <c r="W237" s="135" t="str">
        <f>IF(AND(TBL_CIPDRFRESI_LOANPOOL[[#This Row],[QUAL_METHOD]]='$DB.LOOKUP'!$AD$3,TBL_CIPDRFRESI_LOANPOOL[[#This Row],[QUAL_OO_ANNUAL_INCOME]]&lt;&gt;"",TBL_CIPDRFRESI_LOANPOOL[[#This Row],[HUD_MFI]]&lt;&gt;""),TBL_CIPDRFRESI_LOANPOOL[[#This Row],[QUAL_OO_ANNUAL_INCOME]]/TBL_CIPDRFRESI_LOANPOOL[[#This Row],[HUD_MFI]],"")</f>
        <v/>
      </c>
      <c r="X237" s="133" t="str">
        <f>IF(AND(TBL_CIPDRFRESI_LOANPOOL[[#This Row],[QUAL_METHOD]]='$DB.LOOKUP'!$AD$4,TBL_CIPDRFRESI_LOANPOOL[[#This Row],[HUD_MFI_115]]&lt;&gt;""),TBL_CIPDRFRESI_LOANPOOL[[#This Row],[HUD_MFI_115]] / 12 * 0.3,"")</f>
        <v/>
      </c>
      <c r="Y237" s="112" t="str">
        <f>IF(AND(TBL_CIPDRFRESI_LOANPOOL[[#This Row],[QUAL_METHOD]]='$DB.LOOKUP'!$AD$4,TBL_CIPDRFRESI_LOANPOOL[[#This Row],[LOAN_ID]]&lt;&gt;""),COUNTIF(TBL_QUAL_RENTROLL_UNITS[RENTROLL_LOAN_ID_PROP_ADDR],TBL_CIPDRFRESI_LOANPOOL[[#This Row],[LOAN_ID_PROP_ADDR]]),"")</f>
        <v/>
      </c>
      <c r="Z237" s="113" t="str">
        <f>IF(AND(TBL_CIPDRFRESI_LOANPOOL[[#This Row],[LOAN_ID]]&lt;&gt;"",TBL_CIPDRFRESI_LOANPOOL[[#This Row],[QUAL_METHOD]]='$DB.LOOKUP'!$AD$4),COUNTIFS(TBL_QUAL_RENTROLL_UNITS[RENTROLL_LOAN_ID_PROP_ADDR],TBL_CIPDRFRESI_LOANPOOL[[#This Row],[LOAN_ID_PROP_ADDR]],TBL_QUAL_RENTROLL_UNITS[RENTROLL_QUALUNIT_FLAG],"Yes"),"")</f>
        <v/>
      </c>
      <c r="AA237" s="111" t="str">
        <f>IF(AND(TBL_CIPDRFRESI_LOANPOOL[[#This Row],[QUAL_MRA_UNITS_TOTL]]&gt;0,TBL_CIPDRFRESI_LOANPOOL[[#This Row],[QUAL_MRA_UNITS_TOTL]]&lt;&gt;""),TBL_CIPDRFRESI_LOANPOOL[[#This Row],[QUAL_MRA_UNITS_QUALIFIED]]/TBL_CIPDRFRESI_LOANPOOL[[#This Row],[QUAL_MRA_UNITS_TOTL]],"")</f>
        <v/>
      </c>
      <c r="AB237" s="137" t="str">
        <f>IF(TBL_CIPDRFRESI_LOANPOOL[[#This Row],[QUAL_METHOD]]='$DB.LOOKUP'!$AD$4,HYPERLINK("#QUAL_RENTROLL!TARGET_TOP","View/Edit"),"")</f>
        <v/>
      </c>
      <c r="AC237" s="136" t="str">
        <f>IF(AND(TBL_CIPDRFRESI_LOANPOOL[[#This Row],[QUAL_METHOD]]='$DB.LOOKUP'!$AD$5,TBL_CIPDRFRESI_LOANPOOL[[#This Row],[LOAN_ID]]&lt;&gt;""),COUNTIF(TBL_QUAL_INCOMELISTING_UNITS[INCOMELISTING_LOAN_ID_PROP_ADDR],TBL_CIPDRFRESI_LOANPOOL[[#This Row],[LOAN_ID_PROP_ADDR]]),"")</f>
        <v/>
      </c>
      <c r="AD23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7" s="111" t="str">
        <f>IF(AND(TBL_CIPDRFRESI_LOANPOOL[[#This Row],[QUAL_MIE_UNITS_TOTL]]&gt;0,TBL_CIPDRFRESI_LOANPOOL[[#This Row],[QUAL_MIE_UNITS_TOTL]]&lt;&gt;""),TBL_CIPDRFRESI_LOANPOOL[[#This Row],[QUAL_MIE_UNITS_QUALIFIED]]/TBL_CIPDRFRESI_LOANPOOL[[#This Row],[QUAL_MIE_UNITS_TOTL]],"")</f>
        <v/>
      </c>
      <c r="AF237" s="138" t="str">
        <f>IF(TBL_CIPDRFRESI_LOANPOOL[[#This Row],[QUAL_METHOD]]='$DB.LOOKUP'!$AD$5,HYPERLINK("#QUAL_INCOMELISTING!TARGET_TOP","View/Edit"),"")</f>
        <v/>
      </c>
      <c r="AG237" s="122"/>
      <c r="AH237" s="103"/>
      <c r="AI23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7" s="70" t="str">
        <f>IF(TBL_CIPDRFRESI_LOANPOOL[[#This Row],[LOAN_ID]] = "","",TBL_CIPDRFRESI_LOANPOOL[[#This Row],[LOAN_ID]]&amp;" ("&amp;IF(TBL_CIPDRFRESI_LOANPOOL[[#This Row],[PROP_ADDR_STREET]]="","Address Not Defined",TBL_CIPDRFRESI_LOANPOOL[[#This Row],[PROP_ADDR_STREET]])&amp;")")</f>
        <v/>
      </c>
      <c r="AL23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7" s="27" t="b">
        <f ca="1">IFERROR((IF(APP_CIP_DRFRESI_CERT_DATE&lt;&gt;"",APP_CIP_DRFRESI_CERT_DATE,TODAY())-TBL_CIPDRFRESI_LOANPOOL[[#This Row],[SETTLEMENT_DATE]])&lt;91,TRUE)</f>
        <v>1</v>
      </c>
      <c r="AN237" s="27" t="b">
        <f>COUNTIFS(TBL_CIPDRFRESI_LOANPOOL[LOAN_ID],TBL_CIPDRFRESI_LOANPOOL[[#This Row],[LOAN_ID]],TBL_CIPDRFRESI_LOANPOOL[QUAL_OO_INCOME_MFI_PCT],"&gt;1.15")=0</f>
        <v>1</v>
      </c>
      <c r="AO23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7" s="27" t="b">
        <f>COUNTIFS(TBL_CIPDRFRESI_LOANPOOL[LOAN_ID],TBL_CIPDRFRESI_LOANPOOL[[#This Row],[LOAN_ID]],TBL_CIPDRFRESI_LOANPOOL[QUAL_NIE_FFEIC_MFI_PCT],"&gt;1.15")=0</f>
        <v>1</v>
      </c>
      <c r="AR237" s="29">
        <f>IF(TBL_CIPDRFRESI_LOANPOOL[[#This Row],[MULTIPROP_REC_COUNT]]&lt;&gt;"",TBL_CIPDRFRESI_LOANPOOL[[#This Row],[LOAN_AMOUNT]]/TBL_CIPDRFRESI_LOANPOOL[[#This Row],[MULTIPROP_REC_COUNT]],TBL_CIPDRFRESI_LOANPOOL[[#This Row],[LOAN_AMOUNT]])</f>
        <v>0</v>
      </c>
      <c r="AS237" s="29" t="b">
        <f>TBL_CIPDRFRESI_LOANPOOL[[#This Row],[MULTIPROP_REC_COUNT]]&gt;1</f>
        <v>0</v>
      </c>
      <c r="AT237" s="36">
        <f>IF(TBL_CIPDRFRESI_LOANPOOL[[#This Row],[LOAN_ID]]&lt;&gt;"",COUNTIF(TBL_CIPDRFRESI_LOANPOOL[LOAN_ID],TBL_CIPDRFRESI_LOANPOOL[[#This Row],[LOAN_ID]]),1)</f>
        <v>1</v>
      </c>
      <c r="AU237" s="36">
        <f>IFERROR(MATCH(TBL_CIPDRFRESI_LOANPOOL[[#This Row],[QUAL_METHOD]],RANGE_LOOKUP_QUALMETHODS_CIP_RESIDRF,0),-1)</f>
        <v>-1</v>
      </c>
      <c r="AV23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8" spans="2:53" ht="26.25" customHeight="1" x14ac:dyDescent="0.25">
      <c r="B238" s="25" t="str">
        <f>IF(TBL_CIPDRFRESI_LOANPOOL[[#This Row],[RECORD_STARTED]],IF(TBL_CIPDRFRESI_LOANPOOL[[#This Row],[ERROR_COUNT]]&gt;0,-1,IF(TBL_CIPDRFRESI_LOANPOOL[[#This Row],[REQ_FIELDS_POPULATED]],1,0)),"")</f>
        <v/>
      </c>
      <c r="C238" s="36">
        <f>ROW()-ROW(TBL_CIPDRFRESI_LOANPOOL[[#Headers],[ROW_ID]])</f>
        <v>222</v>
      </c>
      <c r="D238" s="55"/>
      <c r="E238" s="56"/>
      <c r="F238" s="57"/>
      <c r="G238" s="58"/>
      <c r="H238" s="120"/>
      <c r="I238" s="116"/>
      <c r="J238" s="55"/>
      <c r="K238" s="61"/>
      <c r="L238" s="62"/>
      <c r="M238" s="124"/>
      <c r="N238" s="122"/>
      <c r="O238" s="127" t="str">
        <f>IF(TBL_CIPDRFRESI_LOANPOOL[[#This Row],[HUD_MFI]]&lt;&gt;"",TBL_CIPDRFRESI_LOANPOOL[[#This Row],[HUD_MFI]]*1.15,"")</f>
        <v/>
      </c>
      <c r="P238" s="126"/>
      <c r="Q238" s="105"/>
      <c r="R238" s="107"/>
      <c r="S238" s="108" t="str">
        <f>IF(TBL_CIPDRFRESI_LOANPOOL[[#This Row],[MBS_FLAG]]="Yes",SUMIF(TBL_CIPDRFRESI_LOANPOOL[MBS_POOL_ID],TBL_CIPDRFRESI_LOANPOOL[[#This Row],[MBS_POOL_ID]],TBL_CIPDRFRESI_LOANPOOL[LOAN_AMOUNT_ADDR_PORTION]),"")</f>
        <v/>
      </c>
      <c r="T23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8" s="131"/>
      <c r="V238" s="122"/>
      <c r="W238" s="135" t="str">
        <f>IF(AND(TBL_CIPDRFRESI_LOANPOOL[[#This Row],[QUAL_METHOD]]='$DB.LOOKUP'!$AD$3,TBL_CIPDRFRESI_LOANPOOL[[#This Row],[QUAL_OO_ANNUAL_INCOME]]&lt;&gt;"",TBL_CIPDRFRESI_LOANPOOL[[#This Row],[HUD_MFI]]&lt;&gt;""),TBL_CIPDRFRESI_LOANPOOL[[#This Row],[QUAL_OO_ANNUAL_INCOME]]/TBL_CIPDRFRESI_LOANPOOL[[#This Row],[HUD_MFI]],"")</f>
        <v/>
      </c>
      <c r="X238" s="133" t="str">
        <f>IF(AND(TBL_CIPDRFRESI_LOANPOOL[[#This Row],[QUAL_METHOD]]='$DB.LOOKUP'!$AD$4,TBL_CIPDRFRESI_LOANPOOL[[#This Row],[HUD_MFI_115]]&lt;&gt;""),TBL_CIPDRFRESI_LOANPOOL[[#This Row],[HUD_MFI_115]] / 12 * 0.3,"")</f>
        <v/>
      </c>
      <c r="Y238" s="112" t="str">
        <f>IF(AND(TBL_CIPDRFRESI_LOANPOOL[[#This Row],[QUAL_METHOD]]='$DB.LOOKUP'!$AD$4,TBL_CIPDRFRESI_LOANPOOL[[#This Row],[LOAN_ID]]&lt;&gt;""),COUNTIF(TBL_QUAL_RENTROLL_UNITS[RENTROLL_LOAN_ID_PROP_ADDR],TBL_CIPDRFRESI_LOANPOOL[[#This Row],[LOAN_ID_PROP_ADDR]]),"")</f>
        <v/>
      </c>
      <c r="Z238" s="113" t="str">
        <f>IF(AND(TBL_CIPDRFRESI_LOANPOOL[[#This Row],[LOAN_ID]]&lt;&gt;"",TBL_CIPDRFRESI_LOANPOOL[[#This Row],[QUAL_METHOD]]='$DB.LOOKUP'!$AD$4),COUNTIFS(TBL_QUAL_RENTROLL_UNITS[RENTROLL_LOAN_ID_PROP_ADDR],TBL_CIPDRFRESI_LOANPOOL[[#This Row],[LOAN_ID_PROP_ADDR]],TBL_QUAL_RENTROLL_UNITS[RENTROLL_QUALUNIT_FLAG],"Yes"),"")</f>
        <v/>
      </c>
      <c r="AA238" s="111" t="str">
        <f>IF(AND(TBL_CIPDRFRESI_LOANPOOL[[#This Row],[QUAL_MRA_UNITS_TOTL]]&gt;0,TBL_CIPDRFRESI_LOANPOOL[[#This Row],[QUAL_MRA_UNITS_TOTL]]&lt;&gt;""),TBL_CIPDRFRESI_LOANPOOL[[#This Row],[QUAL_MRA_UNITS_QUALIFIED]]/TBL_CIPDRFRESI_LOANPOOL[[#This Row],[QUAL_MRA_UNITS_TOTL]],"")</f>
        <v/>
      </c>
      <c r="AB238" s="137" t="str">
        <f>IF(TBL_CIPDRFRESI_LOANPOOL[[#This Row],[QUAL_METHOD]]='$DB.LOOKUP'!$AD$4,HYPERLINK("#QUAL_RENTROLL!TARGET_TOP","View/Edit"),"")</f>
        <v/>
      </c>
      <c r="AC238" s="136" t="str">
        <f>IF(AND(TBL_CIPDRFRESI_LOANPOOL[[#This Row],[QUAL_METHOD]]='$DB.LOOKUP'!$AD$5,TBL_CIPDRFRESI_LOANPOOL[[#This Row],[LOAN_ID]]&lt;&gt;""),COUNTIF(TBL_QUAL_INCOMELISTING_UNITS[INCOMELISTING_LOAN_ID_PROP_ADDR],TBL_CIPDRFRESI_LOANPOOL[[#This Row],[LOAN_ID_PROP_ADDR]]),"")</f>
        <v/>
      </c>
      <c r="AD23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8" s="111" t="str">
        <f>IF(AND(TBL_CIPDRFRESI_LOANPOOL[[#This Row],[QUAL_MIE_UNITS_TOTL]]&gt;0,TBL_CIPDRFRESI_LOANPOOL[[#This Row],[QUAL_MIE_UNITS_TOTL]]&lt;&gt;""),TBL_CIPDRFRESI_LOANPOOL[[#This Row],[QUAL_MIE_UNITS_QUALIFIED]]/TBL_CIPDRFRESI_LOANPOOL[[#This Row],[QUAL_MIE_UNITS_TOTL]],"")</f>
        <v/>
      </c>
      <c r="AF238" s="138" t="str">
        <f>IF(TBL_CIPDRFRESI_LOANPOOL[[#This Row],[QUAL_METHOD]]='$DB.LOOKUP'!$AD$5,HYPERLINK("#QUAL_INCOMELISTING!TARGET_TOP","View/Edit"),"")</f>
        <v/>
      </c>
      <c r="AG238" s="122"/>
      <c r="AH238" s="103"/>
      <c r="AI23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8" s="70" t="str">
        <f>IF(TBL_CIPDRFRESI_LOANPOOL[[#This Row],[LOAN_ID]] = "","",TBL_CIPDRFRESI_LOANPOOL[[#This Row],[LOAN_ID]]&amp;" ("&amp;IF(TBL_CIPDRFRESI_LOANPOOL[[#This Row],[PROP_ADDR_STREET]]="","Address Not Defined",TBL_CIPDRFRESI_LOANPOOL[[#This Row],[PROP_ADDR_STREET]])&amp;")")</f>
        <v/>
      </c>
      <c r="AL23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8" s="27" t="b">
        <f ca="1">IFERROR((IF(APP_CIP_DRFRESI_CERT_DATE&lt;&gt;"",APP_CIP_DRFRESI_CERT_DATE,TODAY())-TBL_CIPDRFRESI_LOANPOOL[[#This Row],[SETTLEMENT_DATE]])&lt;91,TRUE)</f>
        <v>1</v>
      </c>
      <c r="AN238" s="27" t="b">
        <f>COUNTIFS(TBL_CIPDRFRESI_LOANPOOL[LOAN_ID],TBL_CIPDRFRESI_LOANPOOL[[#This Row],[LOAN_ID]],TBL_CIPDRFRESI_LOANPOOL[QUAL_OO_INCOME_MFI_PCT],"&gt;1.15")=0</f>
        <v>1</v>
      </c>
      <c r="AO23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8" s="27" t="b">
        <f>COUNTIFS(TBL_CIPDRFRESI_LOANPOOL[LOAN_ID],TBL_CIPDRFRESI_LOANPOOL[[#This Row],[LOAN_ID]],TBL_CIPDRFRESI_LOANPOOL[QUAL_NIE_FFEIC_MFI_PCT],"&gt;1.15")=0</f>
        <v>1</v>
      </c>
      <c r="AR238" s="29">
        <f>IF(TBL_CIPDRFRESI_LOANPOOL[[#This Row],[MULTIPROP_REC_COUNT]]&lt;&gt;"",TBL_CIPDRFRESI_LOANPOOL[[#This Row],[LOAN_AMOUNT]]/TBL_CIPDRFRESI_LOANPOOL[[#This Row],[MULTIPROP_REC_COUNT]],TBL_CIPDRFRESI_LOANPOOL[[#This Row],[LOAN_AMOUNT]])</f>
        <v>0</v>
      </c>
      <c r="AS238" s="29" t="b">
        <f>TBL_CIPDRFRESI_LOANPOOL[[#This Row],[MULTIPROP_REC_COUNT]]&gt;1</f>
        <v>0</v>
      </c>
      <c r="AT238" s="36">
        <f>IF(TBL_CIPDRFRESI_LOANPOOL[[#This Row],[LOAN_ID]]&lt;&gt;"",COUNTIF(TBL_CIPDRFRESI_LOANPOOL[LOAN_ID],TBL_CIPDRFRESI_LOANPOOL[[#This Row],[LOAN_ID]]),1)</f>
        <v>1</v>
      </c>
      <c r="AU238" s="36">
        <f>IFERROR(MATCH(TBL_CIPDRFRESI_LOANPOOL[[#This Row],[QUAL_METHOD]],RANGE_LOOKUP_QUALMETHODS_CIP_RESIDRF,0),-1)</f>
        <v>-1</v>
      </c>
      <c r="AV23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9" spans="2:53" ht="26.25" customHeight="1" x14ac:dyDescent="0.25">
      <c r="B239" s="25" t="str">
        <f>IF(TBL_CIPDRFRESI_LOANPOOL[[#This Row],[RECORD_STARTED]],IF(TBL_CIPDRFRESI_LOANPOOL[[#This Row],[ERROR_COUNT]]&gt;0,-1,IF(TBL_CIPDRFRESI_LOANPOOL[[#This Row],[REQ_FIELDS_POPULATED]],1,0)),"")</f>
        <v/>
      </c>
      <c r="C239" s="36">
        <f>ROW()-ROW(TBL_CIPDRFRESI_LOANPOOL[[#Headers],[ROW_ID]])</f>
        <v>223</v>
      </c>
      <c r="D239" s="55"/>
      <c r="E239" s="56"/>
      <c r="F239" s="57"/>
      <c r="G239" s="58"/>
      <c r="H239" s="120"/>
      <c r="I239" s="116"/>
      <c r="J239" s="55"/>
      <c r="K239" s="61"/>
      <c r="L239" s="62"/>
      <c r="M239" s="124"/>
      <c r="N239" s="122"/>
      <c r="O239" s="127" t="str">
        <f>IF(TBL_CIPDRFRESI_LOANPOOL[[#This Row],[HUD_MFI]]&lt;&gt;"",TBL_CIPDRFRESI_LOANPOOL[[#This Row],[HUD_MFI]]*1.15,"")</f>
        <v/>
      </c>
      <c r="P239" s="126"/>
      <c r="Q239" s="105"/>
      <c r="R239" s="107"/>
      <c r="S239" s="108" t="str">
        <f>IF(TBL_CIPDRFRESI_LOANPOOL[[#This Row],[MBS_FLAG]]="Yes",SUMIF(TBL_CIPDRFRESI_LOANPOOL[MBS_POOL_ID],TBL_CIPDRFRESI_LOANPOOL[[#This Row],[MBS_POOL_ID]],TBL_CIPDRFRESI_LOANPOOL[LOAN_AMOUNT_ADDR_PORTION]),"")</f>
        <v/>
      </c>
      <c r="T23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9" s="131"/>
      <c r="V239" s="122"/>
      <c r="W239" s="135" t="str">
        <f>IF(AND(TBL_CIPDRFRESI_LOANPOOL[[#This Row],[QUAL_METHOD]]='$DB.LOOKUP'!$AD$3,TBL_CIPDRFRESI_LOANPOOL[[#This Row],[QUAL_OO_ANNUAL_INCOME]]&lt;&gt;"",TBL_CIPDRFRESI_LOANPOOL[[#This Row],[HUD_MFI]]&lt;&gt;""),TBL_CIPDRFRESI_LOANPOOL[[#This Row],[QUAL_OO_ANNUAL_INCOME]]/TBL_CIPDRFRESI_LOANPOOL[[#This Row],[HUD_MFI]],"")</f>
        <v/>
      </c>
      <c r="X239" s="133" t="str">
        <f>IF(AND(TBL_CIPDRFRESI_LOANPOOL[[#This Row],[QUAL_METHOD]]='$DB.LOOKUP'!$AD$4,TBL_CIPDRFRESI_LOANPOOL[[#This Row],[HUD_MFI_115]]&lt;&gt;""),TBL_CIPDRFRESI_LOANPOOL[[#This Row],[HUD_MFI_115]] / 12 * 0.3,"")</f>
        <v/>
      </c>
      <c r="Y239" s="112" t="str">
        <f>IF(AND(TBL_CIPDRFRESI_LOANPOOL[[#This Row],[QUAL_METHOD]]='$DB.LOOKUP'!$AD$4,TBL_CIPDRFRESI_LOANPOOL[[#This Row],[LOAN_ID]]&lt;&gt;""),COUNTIF(TBL_QUAL_RENTROLL_UNITS[RENTROLL_LOAN_ID_PROP_ADDR],TBL_CIPDRFRESI_LOANPOOL[[#This Row],[LOAN_ID_PROP_ADDR]]),"")</f>
        <v/>
      </c>
      <c r="Z239" s="113" t="str">
        <f>IF(AND(TBL_CIPDRFRESI_LOANPOOL[[#This Row],[LOAN_ID]]&lt;&gt;"",TBL_CIPDRFRESI_LOANPOOL[[#This Row],[QUAL_METHOD]]='$DB.LOOKUP'!$AD$4),COUNTIFS(TBL_QUAL_RENTROLL_UNITS[RENTROLL_LOAN_ID_PROP_ADDR],TBL_CIPDRFRESI_LOANPOOL[[#This Row],[LOAN_ID_PROP_ADDR]],TBL_QUAL_RENTROLL_UNITS[RENTROLL_QUALUNIT_FLAG],"Yes"),"")</f>
        <v/>
      </c>
      <c r="AA239" s="111" t="str">
        <f>IF(AND(TBL_CIPDRFRESI_LOANPOOL[[#This Row],[QUAL_MRA_UNITS_TOTL]]&gt;0,TBL_CIPDRFRESI_LOANPOOL[[#This Row],[QUAL_MRA_UNITS_TOTL]]&lt;&gt;""),TBL_CIPDRFRESI_LOANPOOL[[#This Row],[QUAL_MRA_UNITS_QUALIFIED]]/TBL_CIPDRFRESI_LOANPOOL[[#This Row],[QUAL_MRA_UNITS_TOTL]],"")</f>
        <v/>
      </c>
      <c r="AB239" s="137" t="str">
        <f>IF(TBL_CIPDRFRESI_LOANPOOL[[#This Row],[QUAL_METHOD]]='$DB.LOOKUP'!$AD$4,HYPERLINK("#QUAL_RENTROLL!TARGET_TOP","View/Edit"),"")</f>
        <v/>
      </c>
      <c r="AC239" s="136" t="str">
        <f>IF(AND(TBL_CIPDRFRESI_LOANPOOL[[#This Row],[QUAL_METHOD]]='$DB.LOOKUP'!$AD$5,TBL_CIPDRFRESI_LOANPOOL[[#This Row],[LOAN_ID]]&lt;&gt;""),COUNTIF(TBL_QUAL_INCOMELISTING_UNITS[INCOMELISTING_LOAN_ID_PROP_ADDR],TBL_CIPDRFRESI_LOANPOOL[[#This Row],[LOAN_ID_PROP_ADDR]]),"")</f>
        <v/>
      </c>
      <c r="AD23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9" s="111" t="str">
        <f>IF(AND(TBL_CIPDRFRESI_LOANPOOL[[#This Row],[QUAL_MIE_UNITS_TOTL]]&gt;0,TBL_CIPDRFRESI_LOANPOOL[[#This Row],[QUAL_MIE_UNITS_TOTL]]&lt;&gt;""),TBL_CIPDRFRESI_LOANPOOL[[#This Row],[QUAL_MIE_UNITS_QUALIFIED]]/TBL_CIPDRFRESI_LOANPOOL[[#This Row],[QUAL_MIE_UNITS_TOTL]],"")</f>
        <v/>
      </c>
      <c r="AF239" s="138" t="str">
        <f>IF(TBL_CIPDRFRESI_LOANPOOL[[#This Row],[QUAL_METHOD]]='$DB.LOOKUP'!$AD$5,HYPERLINK("#QUAL_INCOMELISTING!TARGET_TOP","View/Edit"),"")</f>
        <v/>
      </c>
      <c r="AG239" s="122"/>
      <c r="AH239" s="103"/>
      <c r="AI23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9" s="70" t="str">
        <f>IF(TBL_CIPDRFRESI_LOANPOOL[[#This Row],[LOAN_ID]] = "","",TBL_CIPDRFRESI_LOANPOOL[[#This Row],[LOAN_ID]]&amp;" ("&amp;IF(TBL_CIPDRFRESI_LOANPOOL[[#This Row],[PROP_ADDR_STREET]]="","Address Not Defined",TBL_CIPDRFRESI_LOANPOOL[[#This Row],[PROP_ADDR_STREET]])&amp;")")</f>
        <v/>
      </c>
      <c r="AL23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9" s="27" t="b">
        <f ca="1">IFERROR((IF(APP_CIP_DRFRESI_CERT_DATE&lt;&gt;"",APP_CIP_DRFRESI_CERT_DATE,TODAY())-TBL_CIPDRFRESI_LOANPOOL[[#This Row],[SETTLEMENT_DATE]])&lt;91,TRUE)</f>
        <v>1</v>
      </c>
      <c r="AN239" s="27" t="b">
        <f>COUNTIFS(TBL_CIPDRFRESI_LOANPOOL[LOAN_ID],TBL_CIPDRFRESI_LOANPOOL[[#This Row],[LOAN_ID]],TBL_CIPDRFRESI_LOANPOOL[QUAL_OO_INCOME_MFI_PCT],"&gt;1.15")=0</f>
        <v>1</v>
      </c>
      <c r="AO23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9" s="27" t="b">
        <f>COUNTIFS(TBL_CIPDRFRESI_LOANPOOL[LOAN_ID],TBL_CIPDRFRESI_LOANPOOL[[#This Row],[LOAN_ID]],TBL_CIPDRFRESI_LOANPOOL[QUAL_NIE_FFEIC_MFI_PCT],"&gt;1.15")=0</f>
        <v>1</v>
      </c>
      <c r="AR239" s="29">
        <f>IF(TBL_CIPDRFRESI_LOANPOOL[[#This Row],[MULTIPROP_REC_COUNT]]&lt;&gt;"",TBL_CIPDRFRESI_LOANPOOL[[#This Row],[LOAN_AMOUNT]]/TBL_CIPDRFRESI_LOANPOOL[[#This Row],[MULTIPROP_REC_COUNT]],TBL_CIPDRFRESI_LOANPOOL[[#This Row],[LOAN_AMOUNT]])</f>
        <v>0</v>
      </c>
      <c r="AS239" s="29" t="b">
        <f>TBL_CIPDRFRESI_LOANPOOL[[#This Row],[MULTIPROP_REC_COUNT]]&gt;1</f>
        <v>0</v>
      </c>
      <c r="AT239" s="36">
        <f>IF(TBL_CIPDRFRESI_LOANPOOL[[#This Row],[LOAN_ID]]&lt;&gt;"",COUNTIF(TBL_CIPDRFRESI_LOANPOOL[LOAN_ID],TBL_CIPDRFRESI_LOANPOOL[[#This Row],[LOAN_ID]]),1)</f>
        <v>1</v>
      </c>
      <c r="AU239" s="36">
        <f>IFERROR(MATCH(TBL_CIPDRFRESI_LOANPOOL[[#This Row],[QUAL_METHOD]],RANGE_LOOKUP_QUALMETHODS_CIP_RESIDRF,0),-1)</f>
        <v>-1</v>
      </c>
      <c r="AV23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0" spans="2:53" ht="26.25" customHeight="1" x14ac:dyDescent="0.25">
      <c r="B240" s="25" t="str">
        <f>IF(TBL_CIPDRFRESI_LOANPOOL[[#This Row],[RECORD_STARTED]],IF(TBL_CIPDRFRESI_LOANPOOL[[#This Row],[ERROR_COUNT]]&gt;0,-1,IF(TBL_CIPDRFRESI_LOANPOOL[[#This Row],[REQ_FIELDS_POPULATED]],1,0)),"")</f>
        <v/>
      </c>
      <c r="C240" s="36">
        <f>ROW()-ROW(TBL_CIPDRFRESI_LOANPOOL[[#Headers],[ROW_ID]])</f>
        <v>224</v>
      </c>
      <c r="D240" s="55"/>
      <c r="E240" s="56"/>
      <c r="F240" s="57"/>
      <c r="G240" s="58"/>
      <c r="H240" s="120"/>
      <c r="I240" s="116"/>
      <c r="J240" s="55"/>
      <c r="K240" s="61"/>
      <c r="L240" s="62"/>
      <c r="M240" s="124"/>
      <c r="N240" s="122"/>
      <c r="O240" s="127" t="str">
        <f>IF(TBL_CIPDRFRESI_LOANPOOL[[#This Row],[HUD_MFI]]&lt;&gt;"",TBL_CIPDRFRESI_LOANPOOL[[#This Row],[HUD_MFI]]*1.15,"")</f>
        <v/>
      </c>
      <c r="P240" s="126"/>
      <c r="Q240" s="105"/>
      <c r="R240" s="107"/>
      <c r="S240" s="108" t="str">
        <f>IF(TBL_CIPDRFRESI_LOANPOOL[[#This Row],[MBS_FLAG]]="Yes",SUMIF(TBL_CIPDRFRESI_LOANPOOL[MBS_POOL_ID],TBL_CIPDRFRESI_LOANPOOL[[#This Row],[MBS_POOL_ID]],TBL_CIPDRFRESI_LOANPOOL[LOAN_AMOUNT_ADDR_PORTION]),"")</f>
        <v/>
      </c>
      <c r="T24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0" s="131"/>
      <c r="V240" s="122"/>
      <c r="W240" s="135" t="str">
        <f>IF(AND(TBL_CIPDRFRESI_LOANPOOL[[#This Row],[QUAL_METHOD]]='$DB.LOOKUP'!$AD$3,TBL_CIPDRFRESI_LOANPOOL[[#This Row],[QUAL_OO_ANNUAL_INCOME]]&lt;&gt;"",TBL_CIPDRFRESI_LOANPOOL[[#This Row],[HUD_MFI]]&lt;&gt;""),TBL_CIPDRFRESI_LOANPOOL[[#This Row],[QUAL_OO_ANNUAL_INCOME]]/TBL_CIPDRFRESI_LOANPOOL[[#This Row],[HUD_MFI]],"")</f>
        <v/>
      </c>
      <c r="X240" s="133" t="str">
        <f>IF(AND(TBL_CIPDRFRESI_LOANPOOL[[#This Row],[QUAL_METHOD]]='$DB.LOOKUP'!$AD$4,TBL_CIPDRFRESI_LOANPOOL[[#This Row],[HUD_MFI_115]]&lt;&gt;""),TBL_CIPDRFRESI_LOANPOOL[[#This Row],[HUD_MFI_115]] / 12 * 0.3,"")</f>
        <v/>
      </c>
      <c r="Y240" s="112" t="str">
        <f>IF(AND(TBL_CIPDRFRESI_LOANPOOL[[#This Row],[QUAL_METHOD]]='$DB.LOOKUP'!$AD$4,TBL_CIPDRFRESI_LOANPOOL[[#This Row],[LOAN_ID]]&lt;&gt;""),COUNTIF(TBL_QUAL_RENTROLL_UNITS[RENTROLL_LOAN_ID_PROP_ADDR],TBL_CIPDRFRESI_LOANPOOL[[#This Row],[LOAN_ID_PROP_ADDR]]),"")</f>
        <v/>
      </c>
      <c r="Z240" s="113" t="str">
        <f>IF(AND(TBL_CIPDRFRESI_LOANPOOL[[#This Row],[LOAN_ID]]&lt;&gt;"",TBL_CIPDRFRESI_LOANPOOL[[#This Row],[QUAL_METHOD]]='$DB.LOOKUP'!$AD$4),COUNTIFS(TBL_QUAL_RENTROLL_UNITS[RENTROLL_LOAN_ID_PROP_ADDR],TBL_CIPDRFRESI_LOANPOOL[[#This Row],[LOAN_ID_PROP_ADDR]],TBL_QUAL_RENTROLL_UNITS[RENTROLL_QUALUNIT_FLAG],"Yes"),"")</f>
        <v/>
      </c>
      <c r="AA240" s="111" t="str">
        <f>IF(AND(TBL_CIPDRFRESI_LOANPOOL[[#This Row],[QUAL_MRA_UNITS_TOTL]]&gt;0,TBL_CIPDRFRESI_LOANPOOL[[#This Row],[QUAL_MRA_UNITS_TOTL]]&lt;&gt;""),TBL_CIPDRFRESI_LOANPOOL[[#This Row],[QUAL_MRA_UNITS_QUALIFIED]]/TBL_CIPDRFRESI_LOANPOOL[[#This Row],[QUAL_MRA_UNITS_TOTL]],"")</f>
        <v/>
      </c>
      <c r="AB240" s="137" t="str">
        <f>IF(TBL_CIPDRFRESI_LOANPOOL[[#This Row],[QUAL_METHOD]]='$DB.LOOKUP'!$AD$4,HYPERLINK("#QUAL_RENTROLL!TARGET_TOP","View/Edit"),"")</f>
        <v/>
      </c>
      <c r="AC240" s="136" t="str">
        <f>IF(AND(TBL_CIPDRFRESI_LOANPOOL[[#This Row],[QUAL_METHOD]]='$DB.LOOKUP'!$AD$5,TBL_CIPDRFRESI_LOANPOOL[[#This Row],[LOAN_ID]]&lt;&gt;""),COUNTIF(TBL_QUAL_INCOMELISTING_UNITS[INCOMELISTING_LOAN_ID_PROP_ADDR],TBL_CIPDRFRESI_LOANPOOL[[#This Row],[LOAN_ID_PROP_ADDR]]),"")</f>
        <v/>
      </c>
      <c r="AD24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0" s="111" t="str">
        <f>IF(AND(TBL_CIPDRFRESI_LOANPOOL[[#This Row],[QUAL_MIE_UNITS_TOTL]]&gt;0,TBL_CIPDRFRESI_LOANPOOL[[#This Row],[QUAL_MIE_UNITS_TOTL]]&lt;&gt;""),TBL_CIPDRFRESI_LOANPOOL[[#This Row],[QUAL_MIE_UNITS_QUALIFIED]]/TBL_CIPDRFRESI_LOANPOOL[[#This Row],[QUAL_MIE_UNITS_TOTL]],"")</f>
        <v/>
      </c>
      <c r="AF240" s="138" t="str">
        <f>IF(TBL_CIPDRFRESI_LOANPOOL[[#This Row],[QUAL_METHOD]]='$DB.LOOKUP'!$AD$5,HYPERLINK("#QUAL_INCOMELISTING!TARGET_TOP","View/Edit"),"")</f>
        <v/>
      </c>
      <c r="AG240" s="122"/>
      <c r="AH240" s="103"/>
      <c r="AI24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0" s="70" t="str">
        <f>IF(TBL_CIPDRFRESI_LOANPOOL[[#This Row],[LOAN_ID]] = "","",TBL_CIPDRFRESI_LOANPOOL[[#This Row],[LOAN_ID]]&amp;" ("&amp;IF(TBL_CIPDRFRESI_LOANPOOL[[#This Row],[PROP_ADDR_STREET]]="","Address Not Defined",TBL_CIPDRFRESI_LOANPOOL[[#This Row],[PROP_ADDR_STREET]])&amp;")")</f>
        <v/>
      </c>
      <c r="AL24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0" s="27" t="b">
        <f ca="1">IFERROR((IF(APP_CIP_DRFRESI_CERT_DATE&lt;&gt;"",APP_CIP_DRFRESI_CERT_DATE,TODAY())-TBL_CIPDRFRESI_LOANPOOL[[#This Row],[SETTLEMENT_DATE]])&lt;91,TRUE)</f>
        <v>1</v>
      </c>
      <c r="AN240" s="27" t="b">
        <f>COUNTIFS(TBL_CIPDRFRESI_LOANPOOL[LOAN_ID],TBL_CIPDRFRESI_LOANPOOL[[#This Row],[LOAN_ID]],TBL_CIPDRFRESI_LOANPOOL[QUAL_OO_INCOME_MFI_PCT],"&gt;1.15")=0</f>
        <v>1</v>
      </c>
      <c r="AO24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0" s="27" t="b">
        <f>COUNTIFS(TBL_CIPDRFRESI_LOANPOOL[LOAN_ID],TBL_CIPDRFRESI_LOANPOOL[[#This Row],[LOAN_ID]],TBL_CIPDRFRESI_LOANPOOL[QUAL_NIE_FFEIC_MFI_PCT],"&gt;1.15")=0</f>
        <v>1</v>
      </c>
      <c r="AR240" s="29">
        <f>IF(TBL_CIPDRFRESI_LOANPOOL[[#This Row],[MULTIPROP_REC_COUNT]]&lt;&gt;"",TBL_CIPDRFRESI_LOANPOOL[[#This Row],[LOAN_AMOUNT]]/TBL_CIPDRFRESI_LOANPOOL[[#This Row],[MULTIPROP_REC_COUNT]],TBL_CIPDRFRESI_LOANPOOL[[#This Row],[LOAN_AMOUNT]])</f>
        <v>0</v>
      </c>
      <c r="AS240" s="29" t="b">
        <f>TBL_CIPDRFRESI_LOANPOOL[[#This Row],[MULTIPROP_REC_COUNT]]&gt;1</f>
        <v>0</v>
      </c>
      <c r="AT240" s="36">
        <f>IF(TBL_CIPDRFRESI_LOANPOOL[[#This Row],[LOAN_ID]]&lt;&gt;"",COUNTIF(TBL_CIPDRFRESI_LOANPOOL[LOAN_ID],TBL_CIPDRFRESI_LOANPOOL[[#This Row],[LOAN_ID]]),1)</f>
        <v>1</v>
      </c>
      <c r="AU240" s="36">
        <f>IFERROR(MATCH(TBL_CIPDRFRESI_LOANPOOL[[#This Row],[QUAL_METHOD]],RANGE_LOOKUP_QUALMETHODS_CIP_RESIDRF,0),-1)</f>
        <v>-1</v>
      </c>
      <c r="AV24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1" spans="2:53" ht="26.25" customHeight="1" x14ac:dyDescent="0.25">
      <c r="B241" s="25" t="str">
        <f>IF(TBL_CIPDRFRESI_LOANPOOL[[#This Row],[RECORD_STARTED]],IF(TBL_CIPDRFRESI_LOANPOOL[[#This Row],[ERROR_COUNT]]&gt;0,-1,IF(TBL_CIPDRFRESI_LOANPOOL[[#This Row],[REQ_FIELDS_POPULATED]],1,0)),"")</f>
        <v/>
      </c>
      <c r="C241" s="36">
        <f>ROW()-ROW(TBL_CIPDRFRESI_LOANPOOL[[#Headers],[ROW_ID]])</f>
        <v>225</v>
      </c>
      <c r="D241" s="55"/>
      <c r="E241" s="56"/>
      <c r="F241" s="57"/>
      <c r="G241" s="58"/>
      <c r="H241" s="120"/>
      <c r="I241" s="116"/>
      <c r="J241" s="55"/>
      <c r="K241" s="61"/>
      <c r="L241" s="62"/>
      <c r="M241" s="124"/>
      <c r="N241" s="122"/>
      <c r="O241" s="127" t="str">
        <f>IF(TBL_CIPDRFRESI_LOANPOOL[[#This Row],[HUD_MFI]]&lt;&gt;"",TBL_CIPDRFRESI_LOANPOOL[[#This Row],[HUD_MFI]]*1.15,"")</f>
        <v/>
      </c>
      <c r="P241" s="126"/>
      <c r="Q241" s="105"/>
      <c r="R241" s="107"/>
      <c r="S241" s="108" t="str">
        <f>IF(TBL_CIPDRFRESI_LOANPOOL[[#This Row],[MBS_FLAG]]="Yes",SUMIF(TBL_CIPDRFRESI_LOANPOOL[MBS_POOL_ID],TBL_CIPDRFRESI_LOANPOOL[[#This Row],[MBS_POOL_ID]],TBL_CIPDRFRESI_LOANPOOL[LOAN_AMOUNT_ADDR_PORTION]),"")</f>
        <v/>
      </c>
      <c r="T24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1" s="131"/>
      <c r="V241" s="122"/>
      <c r="W241" s="135" t="str">
        <f>IF(AND(TBL_CIPDRFRESI_LOANPOOL[[#This Row],[QUAL_METHOD]]='$DB.LOOKUP'!$AD$3,TBL_CIPDRFRESI_LOANPOOL[[#This Row],[QUAL_OO_ANNUAL_INCOME]]&lt;&gt;"",TBL_CIPDRFRESI_LOANPOOL[[#This Row],[HUD_MFI]]&lt;&gt;""),TBL_CIPDRFRESI_LOANPOOL[[#This Row],[QUAL_OO_ANNUAL_INCOME]]/TBL_CIPDRFRESI_LOANPOOL[[#This Row],[HUD_MFI]],"")</f>
        <v/>
      </c>
      <c r="X241" s="133" t="str">
        <f>IF(AND(TBL_CIPDRFRESI_LOANPOOL[[#This Row],[QUAL_METHOD]]='$DB.LOOKUP'!$AD$4,TBL_CIPDRFRESI_LOANPOOL[[#This Row],[HUD_MFI_115]]&lt;&gt;""),TBL_CIPDRFRESI_LOANPOOL[[#This Row],[HUD_MFI_115]] / 12 * 0.3,"")</f>
        <v/>
      </c>
      <c r="Y241" s="112" t="str">
        <f>IF(AND(TBL_CIPDRFRESI_LOANPOOL[[#This Row],[QUAL_METHOD]]='$DB.LOOKUP'!$AD$4,TBL_CIPDRFRESI_LOANPOOL[[#This Row],[LOAN_ID]]&lt;&gt;""),COUNTIF(TBL_QUAL_RENTROLL_UNITS[RENTROLL_LOAN_ID_PROP_ADDR],TBL_CIPDRFRESI_LOANPOOL[[#This Row],[LOAN_ID_PROP_ADDR]]),"")</f>
        <v/>
      </c>
      <c r="Z241" s="113" t="str">
        <f>IF(AND(TBL_CIPDRFRESI_LOANPOOL[[#This Row],[LOAN_ID]]&lt;&gt;"",TBL_CIPDRFRESI_LOANPOOL[[#This Row],[QUAL_METHOD]]='$DB.LOOKUP'!$AD$4),COUNTIFS(TBL_QUAL_RENTROLL_UNITS[RENTROLL_LOAN_ID_PROP_ADDR],TBL_CIPDRFRESI_LOANPOOL[[#This Row],[LOAN_ID_PROP_ADDR]],TBL_QUAL_RENTROLL_UNITS[RENTROLL_QUALUNIT_FLAG],"Yes"),"")</f>
        <v/>
      </c>
      <c r="AA241" s="111" t="str">
        <f>IF(AND(TBL_CIPDRFRESI_LOANPOOL[[#This Row],[QUAL_MRA_UNITS_TOTL]]&gt;0,TBL_CIPDRFRESI_LOANPOOL[[#This Row],[QUAL_MRA_UNITS_TOTL]]&lt;&gt;""),TBL_CIPDRFRESI_LOANPOOL[[#This Row],[QUAL_MRA_UNITS_QUALIFIED]]/TBL_CIPDRFRESI_LOANPOOL[[#This Row],[QUAL_MRA_UNITS_TOTL]],"")</f>
        <v/>
      </c>
      <c r="AB241" s="137" t="str">
        <f>IF(TBL_CIPDRFRESI_LOANPOOL[[#This Row],[QUAL_METHOD]]='$DB.LOOKUP'!$AD$4,HYPERLINK("#QUAL_RENTROLL!TARGET_TOP","View/Edit"),"")</f>
        <v/>
      </c>
      <c r="AC241" s="136" t="str">
        <f>IF(AND(TBL_CIPDRFRESI_LOANPOOL[[#This Row],[QUAL_METHOD]]='$DB.LOOKUP'!$AD$5,TBL_CIPDRFRESI_LOANPOOL[[#This Row],[LOAN_ID]]&lt;&gt;""),COUNTIF(TBL_QUAL_INCOMELISTING_UNITS[INCOMELISTING_LOAN_ID_PROP_ADDR],TBL_CIPDRFRESI_LOANPOOL[[#This Row],[LOAN_ID_PROP_ADDR]]),"")</f>
        <v/>
      </c>
      <c r="AD24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1" s="111" t="str">
        <f>IF(AND(TBL_CIPDRFRESI_LOANPOOL[[#This Row],[QUAL_MIE_UNITS_TOTL]]&gt;0,TBL_CIPDRFRESI_LOANPOOL[[#This Row],[QUAL_MIE_UNITS_TOTL]]&lt;&gt;""),TBL_CIPDRFRESI_LOANPOOL[[#This Row],[QUAL_MIE_UNITS_QUALIFIED]]/TBL_CIPDRFRESI_LOANPOOL[[#This Row],[QUAL_MIE_UNITS_TOTL]],"")</f>
        <v/>
      </c>
      <c r="AF241" s="138" t="str">
        <f>IF(TBL_CIPDRFRESI_LOANPOOL[[#This Row],[QUAL_METHOD]]='$DB.LOOKUP'!$AD$5,HYPERLINK("#QUAL_INCOMELISTING!TARGET_TOP","View/Edit"),"")</f>
        <v/>
      </c>
      <c r="AG241" s="122"/>
      <c r="AH241" s="103"/>
      <c r="AI24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1" s="70" t="str">
        <f>IF(TBL_CIPDRFRESI_LOANPOOL[[#This Row],[LOAN_ID]] = "","",TBL_CIPDRFRESI_LOANPOOL[[#This Row],[LOAN_ID]]&amp;" ("&amp;IF(TBL_CIPDRFRESI_LOANPOOL[[#This Row],[PROP_ADDR_STREET]]="","Address Not Defined",TBL_CIPDRFRESI_LOANPOOL[[#This Row],[PROP_ADDR_STREET]])&amp;")")</f>
        <v/>
      </c>
      <c r="AL24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1" s="27" t="b">
        <f ca="1">IFERROR((IF(APP_CIP_DRFRESI_CERT_DATE&lt;&gt;"",APP_CIP_DRFRESI_CERT_DATE,TODAY())-TBL_CIPDRFRESI_LOANPOOL[[#This Row],[SETTLEMENT_DATE]])&lt;91,TRUE)</f>
        <v>1</v>
      </c>
      <c r="AN241" s="27" t="b">
        <f>COUNTIFS(TBL_CIPDRFRESI_LOANPOOL[LOAN_ID],TBL_CIPDRFRESI_LOANPOOL[[#This Row],[LOAN_ID]],TBL_CIPDRFRESI_LOANPOOL[QUAL_OO_INCOME_MFI_PCT],"&gt;1.15")=0</f>
        <v>1</v>
      </c>
      <c r="AO24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1" s="27" t="b">
        <f>COUNTIFS(TBL_CIPDRFRESI_LOANPOOL[LOAN_ID],TBL_CIPDRFRESI_LOANPOOL[[#This Row],[LOAN_ID]],TBL_CIPDRFRESI_LOANPOOL[QUAL_NIE_FFEIC_MFI_PCT],"&gt;1.15")=0</f>
        <v>1</v>
      </c>
      <c r="AR241" s="29">
        <f>IF(TBL_CIPDRFRESI_LOANPOOL[[#This Row],[MULTIPROP_REC_COUNT]]&lt;&gt;"",TBL_CIPDRFRESI_LOANPOOL[[#This Row],[LOAN_AMOUNT]]/TBL_CIPDRFRESI_LOANPOOL[[#This Row],[MULTIPROP_REC_COUNT]],TBL_CIPDRFRESI_LOANPOOL[[#This Row],[LOAN_AMOUNT]])</f>
        <v>0</v>
      </c>
      <c r="AS241" s="29" t="b">
        <f>TBL_CIPDRFRESI_LOANPOOL[[#This Row],[MULTIPROP_REC_COUNT]]&gt;1</f>
        <v>0</v>
      </c>
      <c r="AT241" s="36">
        <f>IF(TBL_CIPDRFRESI_LOANPOOL[[#This Row],[LOAN_ID]]&lt;&gt;"",COUNTIF(TBL_CIPDRFRESI_LOANPOOL[LOAN_ID],TBL_CIPDRFRESI_LOANPOOL[[#This Row],[LOAN_ID]]),1)</f>
        <v>1</v>
      </c>
      <c r="AU241" s="36">
        <f>IFERROR(MATCH(TBL_CIPDRFRESI_LOANPOOL[[#This Row],[QUAL_METHOD]],RANGE_LOOKUP_QUALMETHODS_CIP_RESIDRF,0),-1)</f>
        <v>-1</v>
      </c>
      <c r="AV24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2" spans="2:53" ht="26.25" customHeight="1" x14ac:dyDescent="0.25">
      <c r="B242" s="25" t="str">
        <f>IF(TBL_CIPDRFRESI_LOANPOOL[[#This Row],[RECORD_STARTED]],IF(TBL_CIPDRFRESI_LOANPOOL[[#This Row],[ERROR_COUNT]]&gt;0,-1,IF(TBL_CIPDRFRESI_LOANPOOL[[#This Row],[REQ_FIELDS_POPULATED]],1,0)),"")</f>
        <v/>
      </c>
      <c r="C242" s="36">
        <f>ROW()-ROW(TBL_CIPDRFRESI_LOANPOOL[[#Headers],[ROW_ID]])</f>
        <v>226</v>
      </c>
      <c r="D242" s="55"/>
      <c r="E242" s="56"/>
      <c r="F242" s="57"/>
      <c r="G242" s="58"/>
      <c r="H242" s="120"/>
      <c r="I242" s="116"/>
      <c r="J242" s="55"/>
      <c r="K242" s="61"/>
      <c r="L242" s="62"/>
      <c r="M242" s="124"/>
      <c r="N242" s="122"/>
      <c r="O242" s="127" t="str">
        <f>IF(TBL_CIPDRFRESI_LOANPOOL[[#This Row],[HUD_MFI]]&lt;&gt;"",TBL_CIPDRFRESI_LOANPOOL[[#This Row],[HUD_MFI]]*1.15,"")</f>
        <v/>
      </c>
      <c r="P242" s="126"/>
      <c r="Q242" s="105"/>
      <c r="R242" s="107"/>
      <c r="S242" s="108" t="str">
        <f>IF(TBL_CIPDRFRESI_LOANPOOL[[#This Row],[MBS_FLAG]]="Yes",SUMIF(TBL_CIPDRFRESI_LOANPOOL[MBS_POOL_ID],TBL_CIPDRFRESI_LOANPOOL[[#This Row],[MBS_POOL_ID]],TBL_CIPDRFRESI_LOANPOOL[LOAN_AMOUNT_ADDR_PORTION]),"")</f>
        <v/>
      </c>
      <c r="T24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2" s="131"/>
      <c r="V242" s="122"/>
      <c r="W242" s="135" t="str">
        <f>IF(AND(TBL_CIPDRFRESI_LOANPOOL[[#This Row],[QUAL_METHOD]]='$DB.LOOKUP'!$AD$3,TBL_CIPDRFRESI_LOANPOOL[[#This Row],[QUAL_OO_ANNUAL_INCOME]]&lt;&gt;"",TBL_CIPDRFRESI_LOANPOOL[[#This Row],[HUD_MFI]]&lt;&gt;""),TBL_CIPDRFRESI_LOANPOOL[[#This Row],[QUAL_OO_ANNUAL_INCOME]]/TBL_CIPDRFRESI_LOANPOOL[[#This Row],[HUD_MFI]],"")</f>
        <v/>
      </c>
      <c r="X242" s="133" t="str">
        <f>IF(AND(TBL_CIPDRFRESI_LOANPOOL[[#This Row],[QUAL_METHOD]]='$DB.LOOKUP'!$AD$4,TBL_CIPDRFRESI_LOANPOOL[[#This Row],[HUD_MFI_115]]&lt;&gt;""),TBL_CIPDRFRESI_LOANPOOL[[#This Row],[HUD_MFI_115]] / 12 * 0.3,"")</f>
        <v/>
      </c>
      <c r="Y242" s="112" t="str">
        <f>IF(AND(TBL_CIPDRFRESI_LOANPOOL[[#This Row],[QUAL_METHOD]]='$DB.LOOKUP'!$AD$4,TBL_CIPDRFRESI_LOANPOOL[[#This Row],[LOAN_ID]]&lt;&gt;""),COUNTIF(TBL_QUAL_RENTROLL_UNITS[RENTROLL_LOAN_ID_PROP_ADDR],TBL_CIPDRFRESI_LOANPOOL[[#This Row],[LOAN_ID_PROP_ADDR]]),"")</f>
        <v/>
      </c>
      <c r="Z242" s="113" t="str">
        <f>IF(AND(TBL_CIPDRFRESI_LOANPOOL[[#This Row],[LOAN_ID]]&lt;&gt;"",TBL_CIPDRFRESI_LOANPOOL[[#This Row],[QUAL_METHOD]]='$DB.LOOKUP'!$AD$4),COUNTIFS(TBL_QUAL_RENTROLL_UNITS[RENTROLL_LOAN_ID_PROP_ADDR],TBL_CIPDRFRESI_LOANPOOL[[#This Row],[LOAN_ID_PROP_ADDR]],TBL_QUAL_RENTROLL_UNITS[RENTROLL_QUALUNIT_FLAG],"Yes"),"")</f>
        <v/>
      </c>
      <c r="AA242" s="111" t="str">
        <f>IF(AND(TBL_CIPDRFRESI_LOANPOOL[[#This Row],[QUAL_MRA_UNITS_TOTL]]&gt;0,TBL_CIPDRFRESI_LOANPOOL[[#This Row],[QUAL_MRA_UNITS_TOTL]]&lt;&gt;""),TBL_CIPDRFRESI_LOANPOOL[[#This Row],[QUAL_MRA_UNITS_QUALIFIED]]/TBL_CIPDRFRESI_LOANPOOL[[#This Row],[QUAL_MRA_UNITS_TOTL]],"")</f>
        <v/>
      </c>
      <c r="AB242" s="137" t="str">
        <f>IF(TBL_CIPDRFRESI_LOANPOOL[[#This Row],[QUAL_METHOD]]='$DB.LOOKUP'!$AD$4,HYPERLINK("#QUAL_RENTROLL!TARGET_TOP","View/Edit"),"")</f>
        <v/>
      </c>
      <c r="AC242" s="136" t="str">
        <f>IF(AND(TBL_CIPDRFRESI_LOANPOOL[[#This Row],[QUAL_METHOD]]='$DB.LOOKUP'!$AD$5,TBL_CIPDRFRESI_LOANPOOL[[#This Row],[LOAN_ID]]&lt;&gt;""),COUNTIF(TBL_QUAL_INCOMELISTING_UNITS[INCOMELISTING_LOAN_ID_PROP_ADDR],TBL_CIPDRFRESI_LOANPOOL[[#This Row],[LOAN_ID_PROP_ADDR]]),"")</f>
        <v/>
      </c>
      <c r="AD24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2" s="111" t="str">
        <f>IF(AND(TBL_CIPDRFRESI_LOANPOOL[[#This Row],[QUAL_MIE_UNITS_TOTL]]&gt;0,TBL_CIPDRFRESI_LOANPOOL[[#This Row],[QUAL_MIE_UNITS_TOTL]]&lt;&gt;""),TBL_CIPDRFRESI_LOANPOOL[[#This Row],[QUAL_MIE_UNITS_QUALIFIED]]/TBL_CIPDRFRESI_LOANPOOL[[#This Row],[QUAL_MIE_UNITS_TOTL]],"")</f>
        <v/>
      </c>
      <c r="AF242" s="138" t="str">
        <f>IF(TBL_CIPDRFRESI_LOANPOOL[[#This Row],[QUAL_METHOD]]='$DB.LOOKUP'!$AD$5,HYPERLINK("#QUAL_INCOMELISTING!TARGET_TOP","View/Edit"),"")</f>
        <v/>
      </c>
      <c r="AG242" s="122"/>
      <c r="AH242" s="103"/>
      <c r="AI24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2" s="70" t="str">
        <f>IF(TBL_CIPDRFRESI_LOANPOOL[[#This Row],[LOAN_ID]] = "","",TBL_CIPDRFRESI_LOANPOOL[[#This Row],[LOAN_ID]]&amp;" ("&amp;IF(TBL_CIPDRFRESI_LOANPOOL[[#This Row],[PROP_ADDR_STREET]]="","Address Not Defined",TBL_CIPDRFRESI_LOANPOOL[[#This Row],[PROP_ADDR_STREET]])&amp;")")</f>
        <v/>
      </c>
      <c r="AL24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2" s="27" t="b">
        <f ca="1">IFERROR((IF(APP_CIP_DRFRESI_CERT_DATE&lt;&gt;"",APP_CIP_DRFRESI_CERT_DATE,TODAY())-TBL_CIPDRFRESI_LOANPOOL[[#This Row],[SETTLEMENT_DATE]])&lt;91,TRUE)</f>
        <v>1</v>
      </c>
      <c r="AN242" s="27" t="b">
        <f>COUNTIFS(TBL_CIPDRFRESI_LOANPOOL[LOAN_ID],TBL_CIPDRFRESI_LOANPOOL[[#This Row],[LOAN_ID]],TBL_CIPDRFRESI_LOANPOOL[QUAL_OO_INCOME_MFI_PCT],"&gt;1.15")=0</f>
        <v>1</v>
      </c>
      <c r="AO24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2" s="27" t="b">
        <f>COUNTIFS(TBL_CIPDRFRESI_LOANPOOL[LOAN_ID],TBL_CIPDRFRESI_LOANPOOL[[#This Row],[LOAN_ID]],TBL_CIPDRFRESI_LOANPOOL[QUAL_NIE_FFEIC_MFI_PCT],"&gt;1.15")=0</f>
        <v>1</v>
      </c>
      <c r="AR242" s="29">
        <f>IF(TBL_CIPDRFRESI_LOANPOOL[[#This Row],[MULTIPROP_REC_COUNT]]&lt;&gt;"",TBL_CIPDRFRESI_LOANPOOL[[#This Row],[LOAN_AMOUNT]]/TBL_CIPDRFRESI_LOANPOOL[[#This Row],[MULTIPROP_REC_COUNT]],TBL_CIPDRFRESI_LOANPOOL[[#This Row],[LOAN_AMOUNT]])</f>
        <v>0</v>
      </c>
      <c r="AS242" s="29" t="b">
        <f>TBL_CIPDRFRESI_LOANPOOL[[#This Row],[MULTIPROP_REC_COUNT]]&gt;1</f>
        <v>0</v>
      </c>
      <c r="AT242" s="36">
        <f>IF(TBL_CIPDRFRESI_LOANPOOL[[#This Row],[LOAN_ID]]&lt;&gt;"",COUNTIF(TBL_CIPDRFRESI_LOANPOOL[LOAN_ID],TBL_CIPDRFRESI_LOANPOOL[[#This Row],[LOAN_ID]]),1)</f>
        <v>1</v>
      </c>
      <c r="AU242" s="36">
        <f>IFERROR(MATCH(TBL_CIPDRFRESI_LOANPOOL[[#This Row],[QUAL_METHOD]],RANGE_LOOKUP_QUALMETHODS_CIP_RESIDRF,0),-1)</f>
        <v>-1</v>
      </c>
      <c r="AV24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3" spans="2:53" ht="26.25" customHeight="1" x14ac:dyDescent="0.25">
      <c r="B243" s="25" t="str">
        <f>IF(TBL_CIPDRFRESI_LOANPOOL[[#This Row],[RECORD_STARTED]],IF(TBL_CIPDRFRESI_LOANPOOL[[#This Row],[ERROR_COUNT]]&gt;0,-1,IF(TBL_CIPDRFRESI_LOANPOOL[[#This Row],[REQ_FIELDS_POPULATED]],1,0)),"")</f>
        <v/>
      </c>
      <c r="C243" s="36">
        <f>ROW()-ROW(TBL_CIPDRFRESI_LOANPOOL[[#Headers],[ROW_ID]])</f>
        <v>227</v>
      </c>
      <c r="D243" s="55"/>
      <c r="E243" s="56"/>
      <c r="F243" s="57"/>
      <c r="G243" s="58"/>
      <c r="H243" s="120"/>
      <c r="I243" s="116"/>
      <c r="J243" s="55"/>
      <c r="K243" s="61"/>
      <c r="L243" s="62"/>
      <c r="M243" s="124"/>
      <c r="N243" s="122"/>
      <c r="O243" s="127" t="str">
        <f>IF(TBL_CIPDRFRESI_LOANPOOL[[#This Row],[HUD_MFI]]&lt;&gt;"",TBL_CIPDRFRESI_LOANPOOL[[#This Row],[HUD_MFI]]*1.15,"")</f>
        <v/>
      </c>
      <c r="P243" s="126"/>
      <c r="Q243" s="105"/>
      <c r="R243" s="107"/>
      <c r="S243" s="108" t="str">
        <f>IF(TBL_CIPDRFRESI_LOANPOOL[[#This Row],[MBS_FLAG]]="Yes",SUMIF(TBL_CIPDRFRESI_LOANPOOL[MBS_POOL_ID],TBL_CIPDRFRESI_LOANPOOL[[#This Row],[MBS_POOL_ID]],TBL_CIPDRFRESI_LOANPOOL[LOAN_AMOUNT_ADDR_PORTION]),"")</f>
        <v/>
      </c>
      <c r="T24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3" s="131"/>
      <c r="V243" s="122"/>
      <c r="W243" s="135" t="str">
        <f>IF(AND(TBL_CIPDRFRESI_LOANPOOL[[#This Row],[QUAL_METHOD]]='$DB.LOOKUP'!$AD$3,TBL_CIPDRFRESI_LOANPOOL[[#This Row],[QUAL_OO_ANNUAL_INCOME]]&lt;&gt;"",TBL_CIPDRFRESI_LOANPOOL[[#This Row],[HUD_MFI]]&lt;&gt;""),TBL_CIPDRFRESI_LOANPOOL[[#This Row],[QUAL_OO_ANNUAL_INCOME]]/TBL_CIPDRFRESI_LOANPOOL[[#This Row],[HUD_MFI]],"")</f>
        <v/>
      </c>
      <c r="X243" s="133" t="str">
        <f>IF(AND(TBL_CIPDRFRESI_LOANPOOL[[#This Row],[QUAL_METHOD]]='$DB.LOOKUP'!$AD$4,TBL_CIPDRFRESI_LOANPOOL[[#This Row],[HUD_MFI_115]]&lt;&gt;""),TBL_CIPDRFRESI_LOANPOOL[[#This Row],[HUD_MFI_115]] / 12 * 0.3,"")</f>
        <v/>
      </c>
      <c r="Y243" s="112" t="str">
        <f>IF(AND(TBL_CIPDRFRESI_LOANPOOL[[#This Row],[QUAL_METHOD]]='$DB.LOOKUP'!$AD$4,TBL_CIPDRFRESI_LOANPOOL[[#This Row],[LOAN_ID]]&lt;&gt;""),COUNTIF(TBL_QUAL_RENTROLL_UNITS[RENTROLL_LOAN_ID_PROP_ADDR],TBL_CIPDRFRESI_LOANPOOL[[#This Row],[LOAN_ID_PROP_ADDR]]),"")</f>
        <v/>
      </c>
      <c r="Z243" s="113" t="str">
        <f>IF(AND(TBL_CIPDRFRESI_LOANPOOL[[#This Row],[LOAN_ID]]&lt;&gt;"",TBL_CIPDRFRESI_LOANPOOL[[#This Row],[QUAL_METHOD]]='$DB.LOOKUP'!$AD$4),COUNTIFS(TBL_QUAL_RENTROLL_UNITS[RENTROLL_LOAN_ID_PROP_ADDR],TBL_CIPDRFRESI_LOANPOOL[[#This Row],[LOAN_ID_PROP_ADDR]],TBL_QUAL_RENTROLL_UNITS[RENTROLL_QUALUNIT_FLAG],"Yes"),"")</f>
        <v/>
      </c>
      <c r="AA243" s="111" t="str">
        <f>IF(AND(TBL_CIPDRFRESI_LOANPOOL[[#This Row],[QUAL_MRA_UNITS_TOTL]]&gt;0,TBL_CIPDRFRESI_LOANPOOL[[#This Row],[QUAL_MRA_UNITS_TOTL]]&lt;&gt;""),TBL_CIPDRFRESI_LOANPOOL[[#This Row],[QUAL_MRA_UNITS_QUALIFIED]]/TBL_CIPDRFRESI_LOANPOOL[[#This Row],[QUAL_MRA_UNITS_TOTL]],"")</f>
        <v/>
      </c>
      <c r="AB243" s="137" t="str">
        <f>IF(TBL_CIPDRFRESI_LOANPOOL[[#This Row],[QUAL_METHOD]]='$DB.LOOKUP'!$AD$4,HYPERLINK("#QUAL_RENTROLL!TARGET_TOP","View/Edit"),"")</f>
        <v/>
      </c>
      <c r="AC243" s="136" t="str">
        <f>IF(AND(TBL_CIPDRFRESI_LOANPOOL[[#This Row],[QUAL_METHOD]]='$DB.LOOKUP'!$AD$5,TBL_CIPDRFRESI_LOANPOOL[[#This Row],[LOAN_ID]]&lt;&gt;""),COUNTIF(TBL_QUAL_INCOMELISTING_UNITS[INCOMELISTING_LOAN_ID_PROP_ADDR],TBL_CIPDRFRESI_LOANPOOL[[#This Row],[LOAN_ID_PROP_ADDR]]),"")</f>
        <v/>
      </c>
      <c r="AD24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3" s="111" t="str">
        <f>IF(AND(TBL_CIPDRFRESI_LOANPOOL[[#This Row],[QUAL_MIE_UNITS_TOTL]]&gt;0,TBL_CIPDRFRESI_LOANPOOL[[#This Row],[QUAL_MIE_UNITS_TOTL]]&lt;&gt;""),TBL_CIPDRFRESI_LOANPOOL[[#This Row],[QUAL_MIE_UNITS_QUALIFIED]]/TBL_CIPDRFRESI_LOANPOOL[[#This Row],[QUAL_MIE_UNITS_TOTL]],"")</f>
        <v/>
      </c>
      <c r="AF243" s="138" t="str">
        <f>IF(TBL_CIPDRFRESI_LOANPOOL[[#This Row],[QUAL_METHOD]]='$DB.LOOKUP'!$AD$5,HYPERLINK("#QUAL_INCOMELISTING!TARGET_TOP","View/Edit"),"")</f>
        <v/>
      </c>
      <c r="AG243" s="122"/>
      <c r="AH243" s="103"/>
      <c r="AI24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3" s="70" t="str">
        <f>IF(TBL_CIPDRFRESI_LOANPOOL[[#This Row],[LOAN_ID]] = "","",TBL_CIPDRFRESI_LOANPOOL[[#This Row],[LOAN_ID]]&amp;" ("&amp;IF(TBL_CIPDRFRESI_LOANPOOL[[#This Row],[PROP_ADDR_STREET]]="","Address Not Defined",TBL_CIPDRFRESI_LOANPOOL[[#This Row],[PROP_ADDR_STREET]])&amp;")")</f>
        <v/>
      </c>
      <c r="AL24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3" s="27" t="b">
        <f ca="1">IFERROR((IF(APP_CIP_DRFRESI_CERT_DATE&lt;&gt;"",APP_CIP_DRFRESI_CERT_DATE,TODAY())-TBL_CIPDRFRESI_LOANPOOL[[#This Row],[SETTLEMENT_DATE]])&lt;91,TRUE)</f>
        <v>1</v>
      </c>
      <c r="AN243" s="27" t="b">
        <f>COUNTIFS(TBL_CIPDRFRESI_LOANPOOL[LOAN_ID],TBL_CIPDRFRESI_LOANPOOL[[#This Row],[LOAN_ID]],TBL_CIPDRFRESI_LOANPOOL[QUAL_OO_INCOME_MFI_PCT],"&gt;1.15")=0</f>
        <v>1</v>
      </c>
      <c r="AO24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3" s="27" t="b">
        <f>COUNTIFS(TBL_CIPDRFRESI_LOANPOOL[LOAN_ID],TBL_CIPDRFRESI_LOANPOOL[[#This Row],[LOAN_ID]],TBL_CIPDRFRESI_LOANPOOL[QUAL_NIE_FFEIC_MFI_PCT],"&gt;1.15")=0</f>
        <v>1</v>
      </c>
      <c r="AR243" s="29">
        <f>IF(TBL_CIPDRFRESI_LOANPOOL[[#This Row],[MULTIPROP_REC_COUNT]]&lt;&gt;"",TBL_CIPDRFRESI_LOANPOOL[[#This Row],[LOAN_AMOUNT]]/TBL_CIPDRFRESI_LOANPOOL[[#This Row],[MULTIPROP_REC_COUNT]],TBL_CIPDRFRESI_LOANPOOL[[#This Row],[LOAN_AMOUNT]])</f>
        <v>0</v>
      </c>
      <c r="AS243" s="29" t="b">
        <f>TBL_CIPDRFRESI_LOANPOOL[[#This Row],[MULTIPROP_REC_COUNT]]&gt;1</f>
        <v>0</v>
      </c>
      <c r="AT243" s="36">
        <f>IF(TBL_CIPDRFRESI_LOANPOOL[[#This Row],[LOAN_ID]]&lt;&gt;"",COUNTIF(TBL_CIPDRFRESI_LOANPOOL[LOAN_ID],TBL_CIPDRFRESI_LOANPOOL[[#This Row],[LOAN_ID]]),1)</f>
        <v>1</v>
      </c>
      <c r="AU243" s="36">
        <f>IFERROR(MATCH(TBL_CIPDRFRESI_LOANPOOL[[#This Row],[QUAL_METHOD]],RANGE_LOOKUP_QUALMETHODS_CIP_RESIDRF,0),-1)</f>
        <v>-1</v>
      </c>
      <c r="AV24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4" spans="2:53" ht="26.25" customHeight="1" x14ac:dyDescent="0.25">
      <c r="B244" s="25" t="str">
        <f>IF(TBL_CIPDRFRESI_LOANPOOL[[#This Row],[RECORD_STARTED]],IF(TBL_CIPDRFRESI_LOANPOOL[[#This Row],[ERROR_COUNT]]&gt;0,-1,IF(TBL_CIPDRFRESI_LOANPOOL[[#This Row],[REQ_FIELDS_POPULATED]],1,0)),"")</f>
        <v/>
      </c>
      <c r="C244" s="36">
        <f>ROW()-ROW(TBL_CIPDRFRESI_LOANPOOL[[#Headers],[ROW_ID]])</f>
        <v>228</v>
      </c>
      <c r="D244" s="55"/>
      <c r="E244" s="56"/>
      <c r="F244" s="57"/>
      <c r="G244" s="58"/>
      <c r="H244" s="120"/>
      <c r="I244" s="116"/>
      <c r="J244" s="55"/>
      <c r="K244" s="61"/>
      <c r="L244" s="62"/>
      <c r="M244" s="124"/>
      <c r="N244" s="122"/>
      <c r="O244" s="127" t="str">
        <f>IF(TBL_CIPDRFRESI_LOANPOOL[[#This Row],[HUD_MFI]]&lt;&gt;"",TBL_CIPDRFRESI_LOANPOOL[[#This Row],[HUD_MFI]]*1.15,"")</f>
        <v/>
      </c>
      <c r="P244" s="126"/>
      <c r="Q244" s="105"/>
      <c r="R244" s="107"/>
      <c r="S244" s="108" t="str">
        <f>IF(TBL_CIPDRFRESI_LOANPOOL[[#This Row],[MBS_FLAG]]="Yes",SUMIF(TBL_CIPDRFRESI_LOANPOOL[MBS_POOL_ID],TBL_CIPDRFRESI_LOANPOOL[[#This Row],[MBS_POOL_ID]],TBL_CIPDRFRESI_LOANPOOL[LOAN_AMOUNT_ADDR_PORTION]),"")</f>
        <v/>
      </c>
      <c r="T24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4" s="131"/>
      <c r="V244" s="122"/>
      <c r="W244" s="135" t="str">
        <f>IF(AND(TBL_CIPDRFRESI_LOANPOOL[[#This Row],[QUAL_METHOD]]='$DB.LOOKUP'!$AD$3,TBL_CIPDRFRESI_LOANPOOL[[#This Row],[QUAL_OO_ANNUAL_INCOME]]&lt;&gt;"",TBL_CIPDRFRESI_LOANPOOL[[#This Row],[HUD_MFI]]&lt;&gt;""),TBL_CIPDRFRESI_LOANPOOL[[#This Row],[QUAL_OO_ANNUAL_INCOME]]/TBL_CIPDRFRESI_LOANPOOL[[#This Row],[HUD_MFI]],"")</f>
        <v/>
      </c>
      <c r="X244" s="133" t="str">
        <f>IF(AND(TBL_CIPDRFRESI_LOANPOOL[[#This Row],[QUAL_METHOD]]='$DB.LOOKUP'!$AD$4,TBL_CIPDRFRESI_LOANPOOL[[#This Row],[HUD_MFI_115]]&lt;&gt;""),TBL_CIPDRFRESI_LOANPOOL[[#This Row],[HUD_MFI_115]] / 12 * 0.3,"")</f>
        <v/>
      </c>
      <c r="Y244" s="112" t="str">
        <f>IF(AND(TBL_CIPDRFRESI_LOANPOOL[[#This Row],[QUAL_METHOD]]='$DB.LOOKUP'!$AD$4,TBL_CIPDRFRESI_LOANPOOL[[#This Row],[LOAN_ID]]&lt;&gt;""),COUNTIF(TBL_QUAL_RENTROLL_UNITS[RENTROLL_LOAN_ID_PROP_ADDR],TBL_CIPDRFRESI_LOANPOOL[[#This Row],[LOAN_ID_PROP_ADDR]]),"")</f>
        <v/>
      </c>
      <c r="Z244" s="113" t="str">
        <f>IF(AND(TBL_CIPDRFRESI_LOANPOOL[[#This Row],[LOAN_ID]]&lt;&gt;"",TBL_CIPDRFRESI_LOANPOOL[[#This Row],[QUAL_METHOD]]='$DB.LOOKUP'!$AD$4),COUNTIFS(TBL_QUAL_RENTROLL_UNITS[RENTROLL_LOAN_ID_PROP_ADDR],TBL_CIPDRFRESI_LOANPOOL[[#This Row],[LOAN_ID_PROP_ADDR]],TBL_QUAL_RENTROLL_UNITS[RENTROLL_QUALUNIT_FLAG],"Yes"),"")</f>
        <v/>
      </c>
      <c r="AA244" s="111" t="str">
        <f>IF(AND(TBL_CIPDRFRESI_LOANPOOL[[#This Row],[QUAL_MRA_UNITS_TOTL]]&gt;0,TBL_CIPDRFRESI_LOANPOOL[[#This Row],[QUAL_MRA_UNITS_TOTL]]&lt;&gt;""),TBL_CIPDRFRESI_LOANPOOL[[#This Row],[QUAL_MRA_UNITS_QUALIFIED]]/TBL_CIPDRFRESI_LOANPOOL[[#This Row],[QUAL_MRA_UNITS_TOTL]],"")</f>
        <v/>
      </c>
      <c r="AB244" s="137" t="str">
        <f>IF(TBL_CIPDRFRESI_LOANPOOL[[#This Row],[QUAL_METHOD]]='$DB.LOOKUP'!$AD$4,HYPERLINK("#QUAL_RENTROLL!TARGET_TOP","View/Edit"),"")</f>
        <v/>
      </c>
      <c r="AC244" s="136" t="str">
        <f>IF(AND(TBL_CIPDRFRESI_LOANPOOL[[#This Row],[QUAL_METHOD]]='$DB.LOOKUP'!$AD$5,TBL_CIPDRFRESI_LOANPOOL[[#This Row],[LOAN_ID]]&lt;&gt;""),COUNTIF(TBL_QUAL_INCOMELISTING_UNITS[INCOMELISTING_LOAN_ID_PROP_ADDR],TBL_CIPDRFRESI_LOANPOOL[[#This Row],[LOAN_ID_PROP_ADDR]]),"")</f>
        <v/>
      </c>
      <c r="AD24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4" s="111" t="str">
        <f>IF(AND(TBL_CIPDRFRESI_LOANPOOL[[#This Row],[QUAL_MIE_UNITS_TOTL]]&gt;0,TBL_CIPDRFRESI_LOANPOOL[[#This Row],[QUAL_MIE_UNITS_TOTL]]&lt;&gt;""),TBL_CIPDRFRESI_LOANPOOL[[#This Row],[QUAL_MIE_UNITS_QUALIFIED]]/TBL_CIPDRFRESI_LOANPOOL[[#This Row],[QUAL_MIE_UNITS_TOTL]],"")</f>
        <v/>
      </c>
      <c r="AF244" s="138" t="str">
        <f>IF(TBL_CIPDRFRESI_LOANPOOL[[#This Row],[QUAL_METHOD]]='$DB.LOOKUP'!$AD$5,HYPERLINK("#QUAL_INCOMELISTING!TARGET_TOP","View/Edit"),"")</f>
        <v/>
      </c>
      <c r="AG244" s="122"/>
      <c r="AH244" s="103"/>
      <c r="AI24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4" s="70" t="str">
        <f>IF(TBL_CIPDRFRESI_LOANPOOL[[#This Row],[LOAN_ID]] = "","",TBL_CIPDRFRESI_LOANPOOL[[#This Row],[LOAN_ID]]&amp;" ("&amp;IF(TBL_CIPDRFRESI_LOANPOOL[[#This Row],[PROP_ADDR_STREET]]="","Address Not Defined",TBL_CIPDRFRESI_LOANPOOL[[#This Row],[PROP_ADDR_STREET]])&amp;")")</f>
        <v/>
      </c>
      <c r="AL24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4" s="27" t="b">
        <f ca="1">IFERROR((IF(APP_CIP_DRFRESI_CERT_DATE&lt;&gt;"",APP_CIP_DRFRESI_CERT_DATE,TODAY())-TBL_CIPDRFRESI_LOANPOOL[[#This Row],[SETTLEMENT_DATE]])&lt;91,TRUE)</f>
        <v>1</v>
      </c>
      <c r="AN244" s="27" t="b">
        <f>COUNTIFS(TBL_CIPDRFRESI_LOANPOOL[LOAN_ID],TBL_CIPDRFRESI_LOANPOOL[[#This Row],[LOAN_ID]],TBL_CIPDRFRESI_LOANPOOL[QUAL_OO_INCOME_MFI_PCT],"&gt;1.15")=0</f>
        <v>1</v>
      </c>
      <c r="AO24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4" s="27" t="b">
        <f>COUNTIFS(TBL_CIPDRFRESI_LOANPOOL[LOAN_ID],TBL_CIPDRFRESI_LOANPOOL[[#This Row],[LOAN_ID]],TBL_CIPDRFRESI_LOANPOOL[QUAL_NIE_FFEIC_MFI_PCT],"&gt;1.15")=0</f>
        <v>1</v>
      </c>
      <c r="AR244" s="29">
        <f>IF(TBL_CIPDRFRESI_LOANPOOL[[#This Row],[MULTIPROP_REC_COUNT]]&lt;&gt;"",TBL_CIPDRFRESI_LOANPOOL[[#This Row],[LOAN_AMOUNT]]/TBL_CIPDRFRESI_LOANPOOL[[#This Row],[MULTIPROP_REC_COUNT]],TBL_CIPDRFRESI_LOANPOOL[[#This Row],[LOAN_AMOUNT]])</f>
        <v>0</v>
      </c>
      <c r="AS244" s="29" t="b">
        <f>TBL_CIPDRFRESI_LOANPOOL[[#This Row],[MULTIPROP_REC_COUNT]]&gt;1</f>
        <v>0</v>
      </c>
      <c r="AT244" s="36">
        <f>IF(TBL_CIPDRFRESI_LOANPOOL[[#This Row],[LOAN_ID]]&lt;&gt;"",COUNTIF(TBL_CIPDRFRESI_LOANPOOL[LOAN_ID],TBL_CIPDRFRESI_LOANPOOL[[#This Row],[LOAN_ID]]),1)</f>
        <v>1</v>
      </c>
      <c r="AU244" s="36">
        <f>IFERROR(MATCH(TBL_CIPDRFRESI_LOANPOOL[[#This Row],[QUAL_METHOD]],RANGE_LOOKUP_QUALMETHODS_CIP_RESIDRF,0),-1)</f>
        <v>-1</v>
      </c>
      <c r="AV24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5" spans="2:53" ht="26.25" customHeight="1" x14ac:dyDescent="0.25">
      <c r="B245" s="25" t="str">
        <f>IF(TBL_CIPDRFRESI_LOANPOOL[[#This Row],[RECORD_STARTED]],IF(TBL_CIPDRFRESI_LOANPOOL[[#This Row],[ERROR_COUNT]]&gt;0,-1,IF(TBL_CIPDRFRESI_LOANPOOL[[#This Row],[REQ_FIELDS_POPULATED]],1,0)),"")</f>
        <v/>
      </c>
      <c r="C245" s="36">
        <f>ROW()-ROW(TBL_CIPDRFRESI_LOANPOOL[[#Headers],[ROW_ID]])</f>
        <v>229</v>
      </c>
      <c r="D245" s="55"/>
      <c r="E245" s="56"/>
      <c r="F245" s="57"/>
      <c r="G245" s="58"/>
      <c r="H245" s="120"/>
      <c r="I245" s="116"/>
      <c r="J245" s="55"/>
      <c r="K245" s="61"/>
      <c r="L245" s="62"/>
      <c r="M245" s="124"/>
      <c r="N245" s="122"/>
      <c r="O245" s="127" t="str">
        <f>IF(TBL_CIPDRFRESI_LOANPOOL[[#This Row],[HUD_MFI]]&lt;&gt;"",TBL_CIPDRFRESI_LOANPOOL[[#This Row],[HUD_MFI]]*1.15,"")</f>
        <v/>
      </c>
      <c r="P245" s="126"/>
      <c r="Q245" s="105"/>
      <c r="R245" s="107"/>
      <c r="S245" s="108" t="str">
        <f>IF(TBL_CIPDRFRESI_LOANPOOL[[#This Row],[MBS_FLAG]]="Yes",SUMIF(TBL_CIPDRFRESI_LOANPOOL[MBS_POOL_ID],TBL_CIPDRFRESI_LOANPOOL[[#This Row],[MBS_POOL_ID]],TBL_CIPDRFRESI_LOANPOOL[LOAN_AMOUNT_ADDR_PORTION]),"")</f>
        <v/>
      </c>
      <c r="T24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5" s="131"/>
      <c r="V245" s="122"/>
      <c r="W245" s="135" t="str">
        <f>IF(AND(TBL_CIPDRFRESI_LOANPOOL[[#This Row],[QUAL_METHOD]]='$DB.LOOKUP'!$AD$3,TBL_CIPDRFRESI_LOANPOOL[[#This Row],[QUAL_OO_ANNUAL_INCOME]]&lt;&gt;"",TBL_CIPDRFRESI_LOANPOOL[[#This Row],[HUD_MFI]]&lt;&gt;""),TBL_CIPDRFRESI_LOANPOOL[[#This Row],[QUAL_OO_ANNUAL_INCOME]]/TBL_CIPDRFRESI_LOANPOOL[[#This Row],[HUD_MFI]],"")</f>
        <v/>
      </c>
      <c r="X245" s="133" t="str">
        <f>IF(AND(TBL_CIPDRFRESI_LOANPOOL[[#This Row],[QUAL_METHOD]]='$DB.LOOKUP'!$AD$4,TBL_CIPDRFRESI_LOANPOOL[[#This Row],[HUD_MFI_115]]&lt;&gt;""),TBL_CIPDRFRESI_LOANPOOL[[#This Row],[HUD_MFI_115]] / 12 * 0.3,"")</f>
        <v/>
      </c>
      <c r="Y245" s="112" t="str">
        <f>IF(AND(TBL_CIPDRFRESI_LOANPOOL[[#This Row],[QUAL_METHOD]]='$DB.LOOKUP'!$AD$4,TBL_CIPDRFRESI_LOANPOOL[[#This Row],[LOAN_ID]]&lt;&gt;""),COUNTIF(TBL_QUAL_RENTROLL_UNITS[RENTROLL_LOAN_ID_PROP_ADDR],TBL_CIPDRFRESI_LOANPOOL[[#This Row],[LOAN_ID_PROP_ADDR]]),"")</f>
        <v/>
      </c>
      <c r="Z245" s="113" t="str">
        <f>IF(AND(TBL_CIPDRFRESI_LOANPOOL[[#This Row],[LOAN_ID]]&lt;&gt;"",TBL_CIPDRFRESI_LOANPOOL[[#This Row],[QUAL_METHOD]]='$DB.LOOKUP'!$AD$4),COUNTIFS(TBL_QUAL_RENTROLL_UNITS[RENTROLL_LOAN_ID_PROP_ADDR],TBL_CIPDRFRESI_LOANPOOL[[#This Row],[LOAN_ID_PROP_ADDR]],TBL_QUAL_RENTROLL_UNITS[RENTROLL_QUALUNIT_FLAG],"Yes"),"")</f>
        <v/>
      </c>
      <c r="AA245" s="111" t="str">
        <f>IF(AND(TBL_CIPDRFRESI_LOANPOOL[[#This Row],[QUAL_MRA_UNITS_TOTL]]&gt;0,TBL_CIPDRFRESI_LOANPOOL[[#This Row],[QUAL_MRA_UNITS_TOTL]]&lt;&gt;""),TBL_CIPDRFRESI_LOANPOOL[[#This Row],[QUAL_MRA_UNITS_QUALIFIED]]/TBL_CIPDRFRESI_LOANPOOL[[#This Row],[QUAL_MRA_UNITS_TOTL]],"")</f>
        <v/>
      </c>
      <c r="AB245" s="137" t="str">
        <f>IF(TBL_CIPDRFRESI_LOANPOOL[[#This Row],[QUAL_METHOD]]='$DB.LOOKUP'!$AD$4,HYPERLINK("#QUAL_RENTROLL!TARGET_TOP","View/Edit"),"")</f>
        <v/>
      </c>
      <c r="AC245" s="136" t="str">
        <f>IF(AND(TBL_CIPDRFRESI_LOANPOOL[[#This Row],[QUAL_METHOD]]='$DB.LOOKUP'!$AD$5,TBL_CIPDRFRESI_LOANPOOL[[#This Row],[LOAN_ID]]&lt;&gt;""),COUNTIF(TBL_QUAL_INCOMELISTING_UNITS[INCOMELISTING_LOAN_ID_PROP_ADDR],TBL_CIPDRFRESI_LOANPOOL[[#This Row],[LOAN_ID_PROP_ADDR]]),"")</f>
        <v/>
      </c>
      <c r="AD24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5" s="111" t="str">
        <f>IF(AND(TBL_CIPDRFRESI_LOANPOOL[[#This Row],[QUAL_MIE_UNITS_TOTL]]&gt;0,TBL_CIPDRFRESI_LOANPOOL[[#This Row],[QUAL_MIE_UNITS_TOTL]]&lt;&gt;""),TBL_CIPDRFRESI_LOANPOOL[[#This Row],[QUAL_MIE_UNITS_QUALIFIED]]/TBL_CIPDRFRESI_LOANPOOL[[#This Row],[QUAL_MIE_UNITS_TOTL]],"")</f>
        <v/>
      </c>
      <c r="AF245" s="138" t="str">
        <f>IF(TBL_CIPDRFRESI_LOANPOOL[[#This Row],[QUAL_METHOD]]='$DB.LOOKUP'!$AD$5,HYPERLINK("#QUAL_INCOMELISTING!TARGET_TOP","View/Edit"),"")</f>
        <v/>
      </c>
      <c r="AG245" s="122"/>
      <c r="AH245" s="103"/>
      <c r="AI24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5" s="70" t="str">
        <f>IF(TBL_CIPDRFRESI_LOANPOOL[[#This Row],[LOAN_ID]] = "","",TBL_CIPDRFRESI_LOANPOOL[[#This Row],[LOAN_ID]]&amp;" ("&amp;IF(TBL_CIPDRFRESI_LOANPOOL[[#This Row],[PROP_ADDR_STREET]]="","Address Not Defined",TBL_CIPDRFRESI_LOANPOOL[[#This Row],[PROP_ADDR_STREET]])&amp;")")</f>
        <v/>
      </c>
      <c r="AL24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5" s="27" t="b">
        <f ca="1">IFERROR((IF(APP_CIP_DRFRESI_CERT_DATE&lt;&gt;"",APP_CIP_DRFRESI_CERT_DATE,TODAY())-TBL_CIPDRFRESI_LOANPOOL[[#This Row],[SETTLEMENT_DATE]])&lt;91,TRUE)</f>
        <v>1</v>
      </c>
      <c r="AN245" s="27" t="b">
        <f>COUNTIFS(TBL_CIPDRFRESI_LOANPOOL[LOAN_ID],TBL_CIPDRFRESI_LOANPOOL[[#This Row],[LOAN_ID]],TBL_CIPDRFRESI_LOANPOOL[QUAL_OO_INCOME_MFI_PCT],"&gt;1.15")=0</f>
        <v>1</v>
      </c>
      <c r="AO24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5" s="27" t="b">
        <f>COUNTIFS(TBL_CIPDRFRESI_LOANPOOL[LOAN_ID],TBL_CIPDRFRESI_LOANPOOL[[#This Row],[LOAN_ID]],TBL_CIPDRFRESI_LOANPOOL[QUAL_NIE_FFEIC_MFI_PCT],"&gt;1.15")=0</f>
        <v>1</v>
      </c>
      <c r="AR245" s="29">
        <f>IF(TBL_CIPDRFRESI_LOANPOOL[[#This Row],[MULTIPROP_REC_COUNT]]&lt;&gt;"",TBL_CIPDRFRESI_LOANPOOL[[#This Row],[LOAN_AMOUNT]]/TBL_CIPDRFRESI_LOANPOOL[[#This Row],[MULTIPROP_REC_COUNT]],TBL_CIPDRFRESI_LOANPOOL[[#This Row],[LOAN_AMOUNT]])</f>
        <v>0</v>
      </c>
      <c r="AS245" s="29" t="b">
        <f>TBL_CIPDRFRESI_LOANPOOL[[#This Row],[MULTIPROP_REC_COUNT]]&gt;1</f>
        <v>0</v>
      </c>
      <c r="AT245" s="36">
        <f>IF(TBL_CIPDRFRESI_LOANPOOL[[#This Row],[LOAN_ID]]&lt;&gt;"",COUNTIF(TBL_CIPDRFRESI_LOANPOOL[LOAN_ID],TBL_CIPDRFRESI_LOANPOOL[[#This Row],[LOAN_ID]]),1)</f>
        <v>1</v>
      </c>
      <c r="AU245" s="36">
        <f>IFERROR(MATCH(TBL_CIPDRFRESI_LOANPOOL[[#This Row],[QUAL_METHOD]],RANGE_LOOKUP_QUALMETHODS_CIP_RESIDRF,0),-1)</f>
        <v>-1</v>
      </c>
      <c r="AV24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6" spans="2:53" ht="26.25" customHeight="1" x14ac:dyDescent="0.25">
      <c r="B246" s="25" t="str">
        <f>IF(TBL_CIPDRFRESI_LOANPOOL[[#This Row],[RECORD_STARTED]],IF(TBL_CIPDRFRESI_LOANPOOL[[#This Row],[ERROR_COUNT]]&gt;0,-1,IF(TBL_CIPDRFRESI_LOANPOOL[[#This Row],[REQ_FIELDS_POPULATED]],1,0)),"")</f>
        <v/>
      </c>
      <c r="C246" s="36">
        <f>ROW()-ROW(TBL_CIPDRFRESI_LOANPOOL[[#Headers],[ROW_ID]])</f>
        <v>230</v>
      </c>
      <c r="D246" s="55"/>
      <c r="E246" s="56"/>
      <c r="F246" s="57"/>
      <c r="G246" s="58"/>
      <c r="H246" s="120"/>
      <c r="I246" s="116"/>
      <c r="J246" s="55"/>
      <c r="K246" s="61"/>
      <c r="L246" s="62"/>
      <c r="M246" s="124"/>
      <c r="N246" s="122"/>
      <c r="O246" s="127" t="str">
        <f>IF(TBL_CIPDRFRESI_LOANPOOL[[#This Row],[HUD_MFI]]&lt;&gt;"",TBL_CIPDRFRESI_LOANPOOL[[#This Row],[HUD_MFI]]*1.15,"")</f>
        <v/>
      </c>
      <c r="P246" s="126"/>
      <c r="Q246" s="105"/>
      <c r="R246" s="107"/>
      <c r="S246" s="108" t="str">
        <f>IF(TBL_CIPDRFRESI_LOANPOOL[[#This Row],[MBS_FLAG]]="Yes",SUMIF(TBL_CIPDRFRESI_LOANPOOL[MBS_POOL_ID],TBL_CIPDRFRESI_LOANPOOL[[#This Row],[MBS_POOL_ID]],TBL_CIPDRFRESI_LOANPOOL[LOAN_AMOUNT_ADDR_PORTION]),"")</f>
        <v/>
      </c>
      <c r="T24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6" s="131"/>
      <c r="V246" s="122"/>
      <c r="W246" s="135" t="str">
        <f>IF(AND(TBL_CIPDRFRESI_LOANPOOL[[#This Row],[QUAL_METHOD]]='$DB.LOOKUP'!$AD$3,TBL_CIPDRFRESI_LOANPOOL[[#This Row],[QUAL_OO_ANNUAL_INCOME]]&lt;&gt;"",TBL_CIPDRFRESI_LOANPOOL[[#This Row],[HUD_MFI]]&lt;&gt;""),TBL_CIPDRFRESI_LOANPOOL[[#This Row],[QUAL_OO_ANNUAL_INCOME]]/TBL_CIPDRFRESI_LOANPOOL[[#This Row],[HUD_MFI]],"")</f>
        <v/>
      </c>
      <c r="X246" s="133" t="str">
        <f>IF(AND(TBL_CIPDRFRESI_LOANPOOL[[#This Row],[QUAL_METHOD]]='$DB.LOOKUP'!$AD$4,TBL_CIPDRFRESI_LOANPOOL[[#This Row],[HUD_MFI_115]]&lt;&gt;""),TBL_CIPDRFRESI_LOANPOOL[[#This Row],[HUD_MFI_115]] / 12 * 0.3,"")</f>
        <v/>
      </c>
      <c r="Y246" s="112" t="str">
        <f>IF(AND(TBL_CIPDRFRESI_LOANPOOL[[#This Row],[QUAL_METHOD]]='$DB.LOOKUP'!$AD$4,TBL_CIPDRFRESI_LOANPOOL[[#This Row],[LOAN_ID]]&lt;&gt;""),COUNTIF(TBL_QUAL_RENTROLL_UNITS[RENTROLL_LOAN_ID_PROP_ADDR],TBL_CIPDRFRESI_LOANPOOL[[#This Row],[LOAN_ID_PROP_ADDR]]),"")</f>
        <v/>
      </c>
      <c r="Z246" s="113" t="str">
        <f>IF(AND(TBL_CIPDRFRESI_LOANPOOL[[#This Row],[LOAN_ID]]&lt;&gt;"",TBL_CIPDRFRESI_LOANPOOL[[#This Row],[QUAL_METHOD]]='$DB.LOOKUP'!$AD$4),COUNTIFS(TBL_QUAL_RENTROLL_UNITS[RENTROLL_LOAN_ID_PROP_ADDR],TBL_CIPDRFRESI_LOANPOOL[[#This Row],[LOAN_ID_PROP_ADDR]],TBL_QUAL_RENTROLL_UNITS[RENTROLL_QUALUNIT_FLAG],"Yes"),"")</f>
        <v/>
      </c>
      <c r="AA246" s="111" t="str">
        <f>IF(AND(TBL_CIPDRFRESI_LOANPOOL[[#This Row],[QUAL_MRA_UNITS_TOTL]]&gt;0,TBL_CIPDRFRESI_LOANPOOL[[#This Row],[QUAL_MRA_UNITS_TOTL]]&lt;&gt;""),TBL_CIPDRFRESI_LOANPOOL[[#This Row],[QUAL_MRA_UNITS_QUALIFIED]]/TBL_CIPDRFRESI_LOANPOOL[[#This Row],[QUAL_MRA_UNITS_TOTL]],"")</f>
        <v/>
      </c>
      <c r="AB246" s="137" t="str">
        <f>IF(TBL_CIPDRFRESI_LOANPOOL[[#This Row],[QUAL_METHOD]]='$DB.LOOKUP'!$AD$4,HYPERLINK("#QUAL_RENTROLL!TARGET_TOP","View/Edit"),"")</f>
        <v/>
      </c>
      <c r="AC246" s="136" t="str">
        <f>IF(AND(TBL_CIPDRFRESI_LOANPOOL[[#This Row],[QUAL_METHOD]]='$DB.LOOKUP'!$AD$5,TBL_CIPDRFRESI_LOANPOOL[[#This Row],[LOAN_ID]]&lt;&gt;""),COUNTIF(TBL_QUAL_INCOMELISTING_UNITS[INCOMELISTING_LOAN_ID_PROP_ADDR],TBL_CIPDRFRESI_LOANPOOL[[#This Row],[LOAN_ID_PROP_ADDR]]),"")</f>
        <v/>
      </c>
      <c r="AD24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6" s="111" t="str">
        <f>IF(AND(TBL_CIPDRFRESI_LOANPOOL[[#This Row],[QUAL_MIE_UNITS_TOTL]]&gt;0,TBL_CIPDRFRESI_LOANPOOL[[#This Row],[QUAL_MIE_UNITS_TOTL]]&lt;&gt;""),TBL_CIPDRFRESI_LOANPOOL[[#This Row],[QUAL_MIE_UNITS_QUALIFIED]]/TBL_CIPDRFRESI_LOANPOOL[[#This Row],[QUAL_MIE_UNITS_TOTL]],"")</f>
        <v/>
      </c>
      <c r="AF246" s="138" t="str">
        <f>IF(TBL_CIPDRFRESI_LOANPOOL[[#This Row],[QUAL_METHOD]]='$DB.LOOKUP'!$AD$5,HYPERLINK("#QUAL_INCOMELISTING!TARGET_TOP","View/Edit"),"")</f>
        <v/>
      </c>
      <c r="AG246" s="122"/>
      <c r="AH246" s="103"/>
      <c r="AI24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6" s="70" t="str">
        <f>IF(TBL_CIPDRFRESI_LOANPOOL[[#This Row],[LOAN_ID]] = "","",TBL_CIPDRFRESI_LOANPOOL[[#This Row],[LOAN_ID]]&amp;" ("&amp;IF(TBL_CIPDRFRESI_LOANPOOL[[#This Row],[PROP_ADDR_STREET]]="","Address Not Defined",TBL_CIPDRFRESI_LOANPOOL[[#This Row],[PROP_ADDR_STREET]])&amp;")")</f>
        <v/>
      </c>
      <c r="AL24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6" s="27" t="b">
        <f ca="1">IFERROR((IF(APP_CIP_DRFRESI_CERT_DATE&lt;&gt;"",APP_CIP_DRFRESI_CERT_DATE,TODAY())-TBL_CIPDRFRESI_LOANPOOL[[#This Row],[SETTLEMENT_DATE]])&lt;91,TRUE)</f>
        <v>1</v>
      </c>
      <c r="AN246" s="27" t="b">
        <f>COUNTIFS(TBL_CIPDRFRESI_LOANPOOL[LOAN_ID],TBL_CIPDRFRESI_LOANPOOL[[#This Row],[LOAN_ID]],TBL_CIPDRFRESI_LOANPOOL[QUAL_OO_INCOME_MFI_PCT],"&gt;1.15")=0</f>
        <v>1</v>
      </c>
      <c r="AO24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6" s="27" t="b">
        <f>COUNTIFS(TBL_CIPDRFRESI_LOANPOOL[LOAN_ID],TBL_CIPDRFRESI_LOANPOOL[[#This Row],[LOAN_ID]],TBL_CIPDRFRESI_LOANPOOL[QUAL_NIE_FFEIC_MFI_PCT],"&gt;1.15")=0</f>
        <v>1</v>
      </c>
      <c r="AR246" s="29">
        <f>IF(TBL_CIPDRFRESI_LOANPOOL[[#This Row],[MULTIPROP_REC_COUNT]]&lt;&gt;"",TBL_CIPDRFRESI_LOANPOOL[[#This Row],[LOAN_AMOUNT]]/TBL_CIPDRFRESI_LOANPOOL[[#This Row],[MULTIPROP_REC_COUNT]],TBL_CIPDRFRESI_LOANPOOL[[#This Row],[LOAN_AMOUNT]])</f>
        <v>0</v>
      </c>
      <c r="AS246" s="29" t="b">
        <f>TBL_CIPDRFRESI_LOANPOOL[[#This Row],[MULTIPROP_REC_COUNT]]&gt;1</f>
        <v>0</v>
      </c>
      <c r="AT246" s="36">
        <f>IF(TBL_CIPDRFRESI_LOANPOOL[[#This Row],[LOAN_ID]]&lt;&gt;"",COUNTIF(TBL_CIPDRFRESI_LOANPOOL[LOAN_ID],TBL_CIPDRFRESI_LOANPOOL[[#This Row],[LOAN_ID]]),1)</f>
        <v>1</v>
      </c>
      <c r="AU246" s="36">
        <f>IFERROR(MATCH(TBL_CIPDRFRESI_LOANPOOL[[#This Row],[QUAL_METHOD]],RANGE_LOOKUP_QUALMETHODS_CIP_RESIDRF,0),-1)</f>
        <v>-1</v>
      </c>
      <c r="AV24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7" spans="2:53" ht="26.25" customHeight="1" x14ac:dyDescent="0.25">
      <c r="B247" s="25" t="str">
        <f>IF(TBL_CIPDRFRESI_LOANPOOL[[#This Row],[RECORD_STARTED]],IF(TBL_CIPDRFRESI_LOANPOOL[[#This Row],[ERROR_COUNT]]&gt;0,-1,IF(TBL_CIPDRFRESI_LOANPOOL[[#This Row],[REQ_FIELDS_POPULATED]],1,0)),"")</f>
        <v/>
      </c>
      <c r="C247" s="36">
        <f>ROW()-ROW(TBL_CIPDRFRESI_LOANPOOL[[#Headers],[ROW_ID]])</f>
        <v>231</v>
      </c>
      <c r="D247" s="55"/>
      <c r="E247" s="56"/>
      <c r="F247" s="57"/>
      <c r="G247" s="58"/>
      <c r="H247" s="120"/>
      <c r="I247" s="116"/>
      <c r="J247" s="55"/>
      <c r="K247" s="61"/>
      <c r="L247" s="62"/>
      <c r="M247" s="124"/>
      <c r="N247" s="122"/>
      <c r="O247" s="127" t="str">
        <f>IF(TBL_CIPDRFRESI_LOANPOOL[[#This Row],[HUD_MFI]]&lt;&gt;"",TBL_CIPDRFRESI_LOANPOOL[[#This Row],[HUD_MFI]]*1.15,"")</f>
        <v/>
      </c>
      <c r="P247" s="126"/>
      <c r="Q247" s="105"/>
      <c r="R247" s="107"/>
      <c r="S247" s="108" t="str">
        <f>IF(TBL_CIPDRFRESI_LOANPOOL[[#This Row],[MBS_FLAG]]="Yes",SUMIF(TBL_CIPDRFRESI_LOANPOOL[MBS_POOL_ID],TBL_CIPDRFRESI_LOANPOOL[[#This Row],[MBS_POOL_ID]],TBL_CIPDRFRESI_LOANPOOL[LOAN_AMOUNT_ADDR_PORTION]),"")</f>
        <v/>
      </c>
      <c r="T24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7" s="131"/>
      <c r="V247" s="122"/>
      <c r="W247" s="135" t="str">
        <f>IF(AND(TBL_CIPDRFRESI_LOANPOOL[[#This Row],[QUAL_METHOD]]='$DB.LOOKUP'!$AD$3,TBL_CIPDRFRESI_LOANPOOL[[#This Row],[QUAL_OO_ANNUAL_INCOME]]&lt;&gt;"",TBL_CIPDRFRESI_LOANPOOL[[#This Row],[HUD_MFI]]&lt;&gt;""),TBL_CIPDRFRESI_LOANPOOL[[#This Row],[QUAL_OO_ANNUAL_INCOME]]/TBL_CIPDRFRESI_LOANPOOL[[#This Row],[HUD_MFI]],"")</f>
        <v/>
      </c>
      <c r="X247" s="133" t="str">
        <f>IF(AND(TBL_CIPDRFRESI_LOANPOOL[[#This Row],[QUAL_METHOD]]='$DB.LOOKUP'!$AD$4,TBL_CIPDRFRESI_LOANPOOL[[#This Row],[HUD_MFI_115]]&lt;&gt;""),TBL_CIPDRFRESI_LOANPOOL[[#This Row],[HUD_MFI_115]] / 12 * 0.3,"")</f>
        <v/>
      </c>
      <c r="Y247" s="112" t="str">
        <f>IF(AND(TBL_CIPDRFRESI_LOANPOOL[[#This Row],[QUAL_METHOD]]='$DB.LOOKUP'!$AD$4,TBL_CIPDRFRESI_LOANPOOL[[#This Row],[LOAN_ID]]&lt;&gt;""),COUNTIF(TBL_QUAL_RENTROLL_UNITS[RENTROLL_LOAN_ID_PROP_ADDR],TBL_CIPDRFRESI_LOANPOOL[[#This Row],[LOAN_ID_PROP_ADDR]]),"")</f>
        <v/>
      </c>
      <c r="Z247" s="113" t="str">
        <f>IF(AND(TBL_CIPDRFRESI_LOANPOOL[[#This Row],[LOAN_ID]]&lt;&gt;"",TBL_CIPDRFRESI_LOANPOOL[[#This Row],[QUAL_METHOD]]='$DB.LOOKUP'!$AD$4),COUNTIFS(TBL_QUAL_RENTROLL_UNITS[RENTROLL_LOAN_ID_PROP_ADDR],TBL_CIPDRFRESI_LOANPOOL[[#This Row],[LOAN_ID_PROP_ADDR]],TBL_QUAL_RENTROLL_UNITS[RENTROLL_QUALUNIT_FLAG],"Yes"),"")</f>
        <v/>
      </c>
      <c r="AA247" s="111" t="str">
        <f>IF(AND(TBL_CIPDRFRESI_LOANPOOL[[#This Row],[QUAL_MRA_UNITS_TOTL]]&gt;0,TBL_CIPDRFRESI_LOANPOOL[[#This Row],[QUAL_MRA_UNITS_TOTL]]&lt;&gt;""),TBL_CIPDRFRESI_LOANPOOL[[#This Row],[QUAL_MRA_UNITS_QUALIFIED]]/TBL_CIPDRFRESI_LOANPOOL[[#This Row],[QUAL_MRA_UNITS_TOTL]],"")</f>
        <v/>
      </c>
      <c r="AB247" s="137" t="str">
        <f>IF(TBL_CIPDRFRESI_LOANPOOL[[#This Row],[QUAL_METHOD]]='$DB.LOOKUP'!$AD$4,HYPERLINK("#QUAL_RENTROLL!TARGET_TOP","View/Edit"),"")</f>
        <v/>
      </c>
      <c r="AC247" s="136" t="str">
        <f>IF(AND(TBL_CIPDRFRESI_LOANPOOL[[#This Row],[QUAL_METHOD]]='$DB.LOOKUP'!$AD$5,TBL_CIPDRFRESI_LOANPOOL[[#This Row],[LOAN_ID]]&lt;&gt;""),COUNTIF(TBL_QUAL_INCOMELISTING_UNITS[INCOMELISTING_LOAN_ID_PROP_ADDR],TBL_CIPDRFRESI_LOANPOOL[[#This Row],[LOAN_ID_PROP_ADDR]]),"")</f>
        <v/>
      </c>
      <c r="AD24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7" s="111" t="str">
        <f>IF(AND(TBL_CIPDRFRESI_LOANPOOL[[#This Row],[QUAL_MIE_UNITS_TOTL]]&gt;0,TBL_CIPDRFRESI_LOANPOOL[[#This Row],[QUAL_MIE_UNITS_TOTL]]&lt;&gt;""),TBL_CIPDRFRESI_LOANPOOL[[#This Row],[QUAL_MIE_UNITS_QUALIFIED]]/TBL_CIPDRFRESI_LOANPOOL[[#This Row],[QUAL_MIE_UNITS_TOTL]],"")</f>
        <v/>
      </c>
      <c r="AF247" s="138" t="str">
        <f>IF(TBL_CIPDRFRESI_LOANPOOL[[#This Row],[QUAL_METHOD]]='$DB.LOOKUP'!$AD$5,HYPERLINK("#QUAL_INCOMELISTING!TARGET_TOP","View/Edit"),"")</f>
        <v/>
      </c>
      <c r="AG247" s="122"/>
      <c r="AH247" s="103"/>
      <c r="AI24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7" s="70" t="str">
        <f>IF(TBL_CIPDRFRESI_LOANPOOL[[#This Row],[LOAN_ID]] = "","",TBL_CIPDRFRESI_LOANPOOL[[#This Row],[LOAN_ID]]&amp;" ("&amp;IF(TBL_CIPDRFRESI_LOANPOOL[[#This Row],[PROP_ADDR_STREET]]="","Address Not Defined",TBL_CIPDRFRESI_LOANPOOL[[#This Row],[PROP_ADDR_STREET]])&amp;")")</f>
        <v/>
      </c>
      <c r="AL24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7" s="27" t="b">
        <f ca="1">IFERROR((IF(APP_CIP_DRFRESI_CERT_DATE&lt;&gt;"",APP_CIP_DRFRESI_CERT_DATE,TODAY())-TBL_CIPDRFRESI_LOANPOOL[[#This Row],[SETTLEMENT_DATE]])&lt;91,TRUE)</f>
        <v>1</v>
      </c>
      <c r="AN247" s="27" t="b">
        <f>COUNTIFS(TBL_CIPDRFRESI_LOANPOOL[LOAN_ID],TBL_CIPDRFRESI_LOANPOOL[[#This Row],[LOAN_ID]],TBL_CIPDRFRESI_LOANPOOL[QUAL_OO_INCOME_MFI_PCT],"&gt;1.15")=0</f>
        <v>1</v>
      </c>
      <c r="AO24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7" s="27" t="b">
        <f>COUNTIFS(TBL_CIPDRFRESI_LOANPOOL[LOAN_ID],TBL_CIPDRFRESI_LOANPOOL[[#This Row],[LOAN_ID]],TBL_CIPDRFRESI_LOANPOOL[QUAL_NIE_FFEIC_MFI_PCT],"&gt;1.15")=0</f>
        <v>1</v>
      </c>
      <c r="AR247" s="29">
        <f>IF(TBL_CIPDRFRESI_LOANPOOL[[#This Row],[MULTIPROP_REC_COUNT]]&lt;&gt;"",TBL_CIPDRFRESI_LOANPOOL[[#This Row],[LOAN_AMOUNT]]/TBL_CIPDRFRESI_LOANPOOL[[#This Row],[MULTIPROP_REC_COUNT]],TBL_CIPDRFRESI_LOANPOOL[[#This Row],[LOAN_AMOUNT]])</f>
        <v>0</v>
      </c>
      <c r="AS247" s="29" t="b">
        <f>TBL_CIPDRFRESI_LOANPOOL[[#This Row],[MULTIPROP_REC_COUNT]]&gt;1</f>
        <v>0</v>
      </c>
      <c r="AT247" s="36">
        <f>IF(TBL_CIPDRFRESI_LOANPOOL[[#This Row],[LOAN_ID]]&lt;&gt;"",COUNTIF(TBL_CIPDRFRESI_LOANPOOL[LOAN_ID],TBL_CIPDRFRESI_LOANPOOL[[#This Row],[LOAN_ID]]),1)</f>
        <v>1</v>
      </c>
      <c r="AU247" s="36">
        <f>IFERROR(MATCH(TBL_CIPDRFRESI_LOANPOOL[[#This Row],[QUAL_METHOD]],RANGE_LOOKUP_QUALMETHODS_CIP_RESIDRF,0),-1)</f>
        <v>-1</v>
      </c>
      <c r="AV24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8" spans="2:53" ht="26.25" customHeight="1" x14ac:dyDescent="0.25">
      <c r="B248" s="25" t="str">
        <f>IF(TBL_CIPDRFRESI_LOANPOOL[[#This Row],[RECORD_STARTED]],IF(TBL_CIPDRFRESI_LOANPOOL[[#This Row],[ERROR_COUNT]]&gt;0,-1,IF(TBL_CIPDRFRESI_LOANPOOL[[#This Row],[REQ_FIELDS_POPULATED]],1,0)),"")</f>
        <v/>
      </c>
      <c r="C248" s="36">
        <f>ROW()-ROW(TBL_CIPDRFRESI_LOANPOOL[[#Headers],[ROW_ID]])</f>
        <v>232</v>
      </c>
      <c r="D248" s="55"/>
      <c r="E248" s="56"/>
      <c r="F248" s="57"/>
      <c r="G248" s="58"/>
      <c r="H248" s="120"/>
      <c r="I248" s="116"/>
      <c r="J248" s="55"/>
      <c r="K248" s="61"/>
      <c r="L248" s="62"/>
      <c r="M248" s="124"/>
      <c r="N248" s="122"/>
      <c r="O248" s="127" t="str">
        <f>IF(TBL_CIPDRFRESI_LOANPOOL[[#This Row],[HUD_MFI]]&lt;&gt;"",TBL_CIPDRFRESI_LOANPOOL[[#This Row],[HUD_MFI]]*1.15,"")</f>
        <v/>
      </c>
      <c r="P248" s="126"/>
      <c r="Q248" s="105"/>
      <c r="R248" s="107"/>
      <c r="S248" s="108" t="str">
        <f>IF(TBL_CIPDRFRESI_LOANPOOL[[#This Row],[MBS_FLAG]]="Yes",SUMIF(TBL_CIPDRFRESI_LOANPOOL[MBS_POOL_ID],TBL_CIPDRFRESI_LOANPOOL[[#This Row],[MBS_POOL_ID]],TBL_CIPDRFRESI_LOANPOOL[LOAN_AMOUNT_ADDR_PORTION]),"")</f>
        <v/>
      </c>
      <c r="T24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8" s="131"/>
      <c r="V248" s="122"/>
      <c r="W248" s="135" t="str">
        <f>IF(AND(TBL_CIPDRFRESI_LOANPOOL[[#This Row],[QUAL_METHOD]]='$DB.LOOKUP'!$AD$3,TBL_CIPDRFRESI_LOANPOOL[[#This Row],[QUAL_OO_ANNUAL_INCOME]]&lt;&gt;"",TBL_CIPDRFRESI_LOANPOOL[[#This Row],[HUD_MFI]]&lt;&gt;""),TBL_CIPDRFRESI_LOANPOOL[[#This Row],[QUAL_OO_ANNUAL_INCOME]]/TBL_CIPDRFRESI_LOANPOOL[[#This Row],[HUD_MFI]],"")</f>
        <v/>
      </c>
      <c r="X248" s="133" t="str">
        <f>IF(AND(TBL_CIPDRFRESI_LOANPOOL[[#This Row],[QUAL_METHOD]]='$DB.LOOKUP'!$AD$4,TBL_CIPDRFRESI_LOANPOOL[[#This Row],[HUD_MFI_115]]&lt;&gt;""),TBL_CIPDRFRESI_LOANPOOL[[#This Row],[HUD_MFI_115]] / 12 * 0.3,"")</f>
        <v/>
      </c>
      <c r="Y248" s="112" t="str">
        <f>IF(AND(TBL_CIPDRFRESI_LOANPOOL[[#This Row],[QUAL_METHOD]]='$DB.LOOKUP'!$AD$4,TBL_CIPDRFRESI_LOANPOOL[[#This Row],[LOAN_ID]]&lt;&gt;""),COUNTIF(TBL_QUAL_RENTROLL_UNITS[RENTROLL_LOAN_ID_PROP_ADDR],TBL_CIPDRFRESI_LOANPOOL[[#This Row],[LOAN_ID_PROP_ADDR]]),"")</f>
        <v/>
      </c>
      <c r="Z248" s="113" t="str">
        <f>IF(AND(TBL_CIPDRFRESI_LOANPOOL[[#This Row],[LOAN_ID]]&lt;&gt;"",TBL_CIPDRFRESI_LOANPOOL[[#This Row],[QUAL_METHOD]]='$DB.LOOKUP'!$AD$4),COUNTIFS(TBL_QUAL_RENTROLL_UNITS[RENTROLL_LOAN_ID_PROP_ADDR],TBL_CIPDRFRESI_LOANPOOL[[#This Row],[LOAN_ID_PROP_ADDR]],TBL_QUAL_RENTROLL_UNITS[RENTROLL_QUALUNIT_FLAG],"Yes"),"")</f>
        <v/>
      </c>
      <c r="AA248" s="111" t="str">
        <f>IF(AND(TBL_CIPDRFRESI_LOANPOOL[[#This Row],[QUAL_MRA_UNITS_TOTL]]&gt;0,TBL_CIPDRFRESI_LOANPOOL[[#This Row],[QUAL_MRA_UNITS_TOTL]]&lt;&gt;""),TBL_CIPDRFRESI_LOANPOOL[[#This Row],[QUAL_MRA_UNITS_QUALIFIED]]/TBL_CIPDRFRESI_LOANPOOL[[#This Row],[QUAL_MRA_UNITS_TOTL]],"")</f>
        <v/>
      </c>
      <c r="AB248" s="137" t="str">
        <f>IF(TBL_CIPDRFRESI_LOANPOOL[[#This Row],[QUAL_METHOD]]='$DB.LOOKUP'!$AD$4,HYPERLINK("#QUAL_RENTROLL!TARGET_TOP","View/Edit"),"")</f>
        <v/>
      </c>
      <c r="AC248" s="136" t="str">
        <f>IF(AND(TBL_CIPDRFRESI_LOANPOOL[[#This Row],[QUAL_METHOD]]='$DB.LOOKUP'!$AD$5,TBL_CIPDRFRESI_LOANPOOL[[#This Row],[LOAN_ID]]&lt;&gt;""),COUNTIF(TBL_QUAL_INCOMELISTING_UNITS[INCOMELISTING_LOAN_ID_PROP_ADDR],TBL_CIPDRFRESI_LOANPOOL[[#This Row],[LOAN_ID_PROP_ADDR]]),"")</f>
        <v/>
      </c>
      <c r="AD24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8" s="111" t="str">
        <f>IF(AND(TBL_CIPDRFRESI_LOANPOOL[[#This Row],[QUAL_MIE_UNITS_TOTL]]&gt;0,TBL_CIPDRFRESI_LOANPOOL[[#This Row],[QUAL_MIE_UNITS_TOTL]]&lt;&gt;""),TBL_CIPDRFRESI_LOANPOOL[[#This Row],[QUAL_MIE_UNITS_QUALIFIED]]/TBL_CIPDRFRESI_LOANPOOL[[#This Row],[QUAL_MIE_UNITS_TOTL]],"")</f>
        <v/>
      </c>
      <c r="AF248" s="138" t="str">
        <f>IF(TBL_CIPDRFRESI_LOANPOOL[[#This Row],[QUAL_METHOD]]='$DB.LOOKUP'!$AD$5,HYPERLINK("#QUAL_INCOMELISTING!TARGET_TOP","View/Edit"),"")</f>
        <v/>
      </c>
      <c r="AG248" s="122"/>
      <c r="AH248" s="103"/>
      <c r="AI24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8" s="70" t="str">
        <f>IF(TBL_CIPDRFRESI_LOANPOOL[[#This Row],[LOAN_ID]] = "","",TBL_CIPDRFRESI_LOANPOOL[[#This Row],[LOAN_ID]]&amp;" ("&amp;IF(TBL_CIPDRFRESI_LOANPOOL[[#This Row],[PROP_ADDR_STREET]]="","Address Not Defined",TBL_CIPDRFRESI_LOANPOOL[[#This Row],[PROP_ADDR_STREET]])&amp;")")</f>
        <v/>
      </c>
      <c r="AL24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8" s="27" t="b">
        <f ca="1">IFERROR((IF(APP_CIP_DRFRESI_CERT_DATE&lt;&gt;"",APP_CIP_DRFRESI_CERT_DATE,TODAY())-TBL_CIPDRFRESI_LOANPOOL[[#This Row],[SETTLEMENT_DATE]])&lt;91,TRUE)</f>
        <v>1</v>
      </c>
      <c r="AN248" s="27" t="b">
        <f>COUNTIFS(TBL_CIPDRFRESI_LOANPOOL[LOAN_ID],TBL_CIPDRFRESI_LOANPOOL[[#This Row],[LOAN_ID]],TBL_CIPDRFRESI_LOANPOOL[QUAL_OO_INCOME_MFI_PCT],"&gt;1.15")=0</f>
        <v>1</v>
      </c>
      <c r="AO24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8" s="27" t="b">
        <f>COUNTIFS(TBL_CIPDRFRESI_LOANPOOL[LOAN_ID],TBL_CIPDRFRESI_LOANPOOL[[#This Row],[LOAN_ID]],TBL_CIPDRFRESI_LOANPOOL[QUAL_NIE_FFEIC_MFI_PCT],"&gt;1.15")=0</f>
        <v>1</v>
      </c>
      <c r="AR248" s="29">
        <f>IF(TBL_CIPDRFRESI_LOANPOOL[[#This Row],[MULTIPROP_REC_COUNT]]&lt;&gt;"",TBL_CIPDRFRESI_LOANPOOL[[#This Row],[LOAN_AMOUNT]]/TBL_CIPDRFRESI_LOANPOOL[[#This Row],[MULTIPROP_REC_COUNT]],TBL_CIPDRFRESI_LOANPOOL[[#This Row],[LOAN_AMOUNT]])</f>
        <v>0</v>
      </c>
      <c r="AS248" s="29" t="b">
        <f>TBL_CIPDRFRESI_LOANPOOL[[#This Row],[MULTIPROP_REC_COUNT]]&gt;1</f>
        <v>0</v>
      </c>
      <c r="AT248" s="36">
        <f>IF(TBL_CIPDRFRESI_LOANPOOL[[#This Row],[LOAN_ID]]&lt;&gt;"",COUNTIF(TBL_CIPDRFRESI_LOANPOOL[LOAN_ID],TBL_CIPDRFRESI_LOANPOOL[[#This Row],[LOAN_ID]]),1)</f>
        <v>1</v>
      </c>
      <c r="AU248" s="36">
        <f>IFERROR(MATCH(TBL_CIPDRFRESI_LOANPOOL[[#This Row],[QUAL_METHOD]],RANGE_LOOKUP_QUALMETHODS_CIP_RESIDRF,0),-1)</f>
        <v>-1</v>
      </c>
      <c r="AV24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9" spans="2:53" ht="26.25" customHeight="1" x14ac:dyDescent="0.25">
      <c r="B249" s="25" t="str">
        <f>IF(TBL_CIPDRFRESI_LOANPOOL[[#This Row],[RECORD_STARTED]],IF(TBL_CIPDRFRESI_LOANPOOL[[#This Row],[ERROR_COUNT]]&gt;0,-1,IF(TBL_CIPDRFRESI_LOANPOOL[[#This Row],[REQ_FIELDS_POPULATED]],1,0)),"")</f>
        <v/>
      </c>
      <c r="C249" s="36">
        <f>ROW()-ROW(TBL_CIPDRFRESI_LOANPOOL[[#Headers],[ROW_ID]])</f>
        <v>233</v>
      </c>
      <c r="D249" s="55"/>
      <c r="E249" s="56"/>
      <c r="F249" s="57"/>
      <c r="G249" s="58"/>
      <c r="H249" s="120"/>
      <c r="I249" s="116"/>
      <c r="J249" s="55"/>
      <c r="K249" s="61"/>
      <c r="L249" s="62"/>
      <c r="M249" s="124"/>
      <c r="N249" s="122"/>
      <c r="O249" s="127" t="str">
        <f>IF(TBL_CIPDRFRESI_LOANPOOL[[#This Row],[HUD_MFI]]&lt;&gt;"",TBL_CIPDRFRESI_LOANPOOL[[#This Row],[HUD_MFI]]*1.15,"")</f>
        <v/>
      </c>
      <c r="P249" s="126"/>
      <c r="Q249" s="105"/>
      <c r="R249" s="107"/>
      <c r="S249" s="108" t="str">
        <f>IF(TBL_CIPDRFRESI_LOANPOOL[[#This Row],[MBS_FLAG]]="Yes",SUMIF(TBL_CIPDRFRESI_LOANPOOL[MBS_POOL_ID],TBL_CIPDRFRESI_LOANPOOL[[#This Row],[MBS_POOL_ID]],TBL_CIPDRFRESI_LOANPOOL[LOAN_AMOUNT_ADDR_PORTION]),"")</f>
        <v/>
      </c>
      <c r="T24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9" s="131"/>
      <c r="V249" s="122"/>
      <c r="W249" s="135" t="str">
        <f>IF(AND(TBL_CIPDRFRESI_LOANPOOL[[#This Row],[QUAL_METHOD]]='$DB.LOOKUP'!$AD$3,TBL_CIPDRFRESI_LOANPOOL[[#This Row],[QUAL_OO_ANNUAL_INCOME]]&lt;&gt;"",TBL_CIPDRFRESI_LOANPOOL[[#This Row],[HUD_MFI]]&lt;&gt;""),TBL_CIPDRFRESI_LOANPOOL[[#This Row],[QUAL_OO_ANNUAL_INCOME]]/TBL_CIPDRFRESI_LOANPOOL[[#This Row],[HUD_MFI]],"")</f>
        <v/>
      </c>
      <c r="X249" s="133" t="str">
        <f>IF(AND(TBL_CIPDRFRESI_LOANPOOL[[#This Row],[QUAL_METHOD]]='$DB.LOOKUP'!$AD$4,TBL_CIPDRFRESI_LOANPOOL[[#This Row],[HUD_MFI_115]]&lt;&gt;""),TBL_CIPDRFRESI_LOANPOOL[[#This Row],[HUD_MFI_115]] / 12 * 0.3,"")</f>
        <v/>
      </c>
      <c r="Y249" s="112" t="str">
        <f>IF(AND(TBL_CIPDRFRESI_LOANPOOL[[#This Row],[QUAL_METHOD]]='$DB.LOOKUP'!$AD$4,TBL_CIPDRFRESI_LOANPOOL[[#This Row],[LOAN_ID]]&lt;&gt;""),COUNTIF(TBL_QUAL_RENTROLL_UNITS[RENTROLL_LOAN_ID_PROP_ADDR],TBL_CIPDRFRESI_LOANPOOL[[#This Row],[LOAN_ID_PROP_ADDR]]),"")</f>
        <v/>
      </c>
      <c r="Z249" s="113" t="str">
        <f>IF(AND(TBL_CIPDRFRESI_LOANPOOL[[#This Row],[LOAN_ID]]&lt;&gt;"",TBL_CIPDRFRESI_LOANPOOL[[#This Row],[QUAL_METHOD]]='$DB.LOOKUP'!$AD$4),COUNTIFS(TBL_QUAL_RENTROLL_UNITS[RENTROLL_LOAN_ID_PROP_ADDR],TBL_CIPDRFRESI_LOANPOOL[[#This Row],[LOAN_ID_PROP_ADDR]],TBL_QUAL_RENTROLL_UNITS[RENTROLL_QUALUNIT_FLAG],"Yes"),"")</f>
        <v/>
      </c>
      <c r="AA249" s="111" t="str">
        <f>IF(AND(TBL_CIPDRFRESI_LOANPOOL[[#This Row],[QUAL_MRA_UNITS_TOTL]]&gt;0,TBL_CIPDRFRESI_LOANPOOL[[#This Row],[QUAL_MRA_UNITS_TOTL]]&lt;&gt;""),TBL_CIPDRFRESI_LOANPOOL[[#This Row],[QUAL_MRA_UNITS_QUALIFIED]]/TBL_CIPDRFRESI_LOANPOOL[[#This Row],[QUAL_MRA_UNITS_TOTL]],"")</f>
        <v/>
      </c>
      <c r="AB249" s="137" t="str">
        <f>IF(TBL_CIPDRFRESI_LOANPOOL[[#This Row],[QUAL_METHOD]]='$DB.LOOKUP'!$AD$4,HYPERLINK("#QUAL_RENTROLL!TARGET_TOP","View/Edit"),"")</f>
        <v/>
      </c>
      <c r="AC249" s="136" t="str">
        <f>IF(AND(TBL_CIPDRFRESI_LOANPOOL[[#This Row],[QUAL_METHOD]]='$DB.LOOKUP'!$AD$5,TBL_CIPDRFRESI_LOANPOOL[[#This Row],[LOAN_ID]]&lt;&gt;""),COUNTIF(TBL_QUAL_INCOMELISTING_UNITS[INCOMELISTING_LOAN_ID_PROP_ADDR],TBL_CIPDRFRESI_LOANPOOL[[#This Row],[LOAN_ID_PROP_ADDR]]),"")</f>
        <v/>
      </c>
      <c r="AD24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9" s="111" t="str">
        <f>IF(AND(TBL_CIPDRFRESI_LOANPOOL[[#This Row],[QUAL_MIE_UNITS_TOTL]]&gt;0,TBL_CIPDRFRESI_LOANPOOL[[#This Row],[QUAL_MIE_UNITS_TOTL]]&lt;&gt;""),TBL_CIPDRFRESI_LOANPOOL[[#This Row],[QUAL_MIE_UNITS_QUALIFIED]]/TBL_CIPDRFRESI_LOANPOOL[[#This Row],[QUAL_MIE_UNITS_TOTL]],"")</f>
        <v/>
      </c>
      <c r="AF249" s="138" t="str">
        <f>IF(TBL_CIPDRFRESI_LOANPOOL[[#This Row],[QUAL_METHOD]]='$DB.LOOKUP'!$AD$5,HYPERLINK("#QUAL_INCOMELISTING!TARGET_TOP","View/Edit"),"")</f>
        <v/>
      </c>
      <c r="AG249" s="122"/>
      <c r="AH249" s="103"/>
      <c r="AI24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9" s="70" t="str">
        <f>IF(TBL_CIPDRFRESI_LOANPOOL[[#This Row],[LOAN_ID]] = "","",TBL_CIPDRFRESI_LOANPOOL[[#This Row],[LOAN_ID]]&amp;" ("&amp;IF(TBL_CIPDRFRESI_LOANPOOL[[#This Row],[PROP_ADDR_STREET]]="","Address Not Defined",TBL_CIPDRFRESI_LOANPOOL[[#This Row],[PROP_ADDR_STREET]])&amp;")")</f>
        <v/>
      </c>
      <c r="AL24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9" s="27" t="b">
        <f ca="1">IFERROR((IF(APP_CIP_DRFRESI_CERT_DATE&lt;&gt;"",APP_CIP_DRFRESI_CERT_DATE,TODAY())-TBL_CIPDRFRESI_LOANPOOL[[#This Row],[SETTLEMENT_DATE]])&lt;91,TRUE)</f>
        <v>1</v>
      </c>
      <c r="AN249" s="27" t="b">
        <f>COUNTIFS(TBL_CIPDRFRESI_LOANPOOL[LOAN_ID],TBL_CIPDRFRESI_LOANPOOL[[#This Row],[LOAN_ID]],TBL_CIPDRFRESI_LOANPOOL[QUAL_OO_INCOME_MFI_PCT],"&gt;1.15")=0</f>
        <v>1</v>
      </c>
      <c r="AO24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9" s="27" t="b">
        <f>COUNTIFS(TBL_CIPDRFRESI_LOANPOOL[LOAN_ID],TBL_CIPDRFRESI_LOANPOOL[[#This Row],[LOAN_ID]],TBL_CIPDRFRESI_LOANPOOL[QUAL_NIE_FFEIC_MFI_PCT],"&gt;1.15")=0</f>
        <v>1</v>
      </c>
      <c r="AR249" s="29">
        <f>IF(TBL_CIPDRFRESI_LOANPOOL[[#This Row],[MULTIPROP_REC_COUNT]]&lt;&gt;"",TBL_CIPDRFRESI_LOANPOOL[[#This Row],[LOAN_AMOUNT]]/TBL_CIPDRFRESI_LOANPOOL[[#This Row],[MULTIPROP_REC_COUNT]],TBL_CIPDRFRESI_LOANPOOL[[#This Row],[LOAN_AMOUNT]])</f>
        <v>0</v>
      </c>
      <c r="AS249" s="29" t="b">
        <f>TBL_CIPDRFRESI_LOANPOOL[[#This Row],[MULTIPROP_REC_COUNT]]&gt;1</f>
        <v>0</v>
      </c>
      <c r="AT249" s="36">
        <f>IF(TBL_CIPDRFRESI_LOANPOOL[[#This Row],[LOAN_ID]]&lt;&gt;"",COUNTIF(TBL_CIPDRFRESI_LOANPOOL[LOAN_ID],TBL_CIPDRFRESI_LOANPOOL[[#This Row],[LOAN_ID]]),1)</f>
        <v>1</v>
      </c>
      <c r="AU249" s="36">
        <f>IFERROR(MATCH(TBL_CIPDRFRESI_LOANPOOL[[#This Row],[QUAL_METHOD]],RANGE_LOOKUP_QUALMETHODS_CIP_RESIDRF,0),-1)</f>
        <v>-1</v>
      </c>
      <c r="AV24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0" spans="2:53" ht="26.25" customHeight="1" x14ac:dyDescent="0.25">
      <c r="B250" s="25" t="str">
        <f>IF(TBL_CIPDRFRESI_LOANPOOL[[#This Row],[RECORD_STARTED]],IF(TBL_CIPDRFRESI_LOANPOOL[[#This Row],[ERROR_COUNT]]&gt;0,-1,IF(TBL_CIPDRFRESI_LOANPOOL[[#This Row],[REQ_FIELDS_POPULATED]],1,0)),"")</f>
        <v/>
      </c>
      <c r="C250" s="36">
        <f>ROW()-ROW(TBL_CIPDRFRESI_LOANPOOL[[#Headers],[ROW_ID]])</f>
        <v>234</v>
      </c>
      <c r="D250" s="55"/>
      <c r="E250" s="56"/>
      <c r="F250" s="57"/>
      <c r="G250" s="58"/>
      <c r="H250" s="120"/>
      <c r="I250" s="116"/>
      <c r="J250" s="55"/>
      <c r="K250" s="61"/>
      <c r="L250" s="62"/>
      <c r="M250" s="124"/>
      <c r="N250" s="122"/>
      <c r="O250" s="127" t="str">
        <f>IF(TBL_CIPDRFRESI_LOANPOOL[[#This Row],[HUD_MFI]]&lt;&gt;"",TBL_CIPDRFRESI_LOANPOOL[[#This Row],[HUD_MFI]]*1.15,"")</f>
        <v/>
      </c>
      <c r="P250" s="126"/>
      <c r="Q250" s="105"/>
      <c r="R250" s="107"/>
      <c r="S250" s="108" t="str">
        <f>IF(TBL_CIPDRFRESI_LOANPOOL[[#This Row],[MBS_FLAG]]="Yes",SUMIF(TBL_CIPDRFRESI_LOANPOOL[MBS_POOL_ID],TBL_CIPDRFRESI_LOANPOOL[[#This Row],[MBS_POOL_ID]],TBL_CIPDRFRESI_LOANPOOL[LOAN_AMOUNT_ADDR_PORTION]),"")</f>
        <v/>
      </c>
      <c r="T25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0" s="131"/>
      <c r="V250" s="122"/>
      <c r="W250" s="135" t="str">
        <f>IF(AND(TBL_CIPDRFRESI_LOANPOOL[[#This Row],[QUAL_METHOD]]='$DB.LOOKUP'!$AD$3,TBL_CIPDRFRESI_LOANPOOL[[#This Row],[QUAL_OO_ANNUAL_INCOME]]&lt;&gt;"",TBL_CIPDRFRESI_LOANPOOL[[#This Row],[HUD_MFI]]&lt;&gt;""),TBL_CIPDRFRESI_LOANPOOL[[#This Row],[QUAL_OO_ANNUAL_INCOME]]/TBL_CIPDRFRESI_LOANPOOL[[#This Row],[HUD_MFI]],"")</f>
        <v/>
      </c>
      <c r="X250" s="133" t="str">
        <f>IF(AND(TBL_CIPDRFRESI_LOANPOOL[[#This Row],[QUAL_METHOD]]='$DB.LOOKUP'!$AD$4,TBL_CIPDRFRESI_LOANPOOL[[#This Row],[HUD_MFI_115]]&lt;&gt;""),TBL_CIPDRFRESI_LOANPOOL[[#This Row],[HUD_MFI_115]] / 12 * 0.3,"")</f>
        <v/>
      </c>
      <c r="Y250" s="112" t="str">
        <f>IF(AND(TBL_CIPDRFRESI_LOANPOOL[[#This Row],[QUAL_METHOD]]='$DB.LOOKUP'!$AD$4,TBL_CIPDRFRESI_LOANPOOL[[#This Row],[LOAN_ID]]&lt;&gt;""),COUNTIF(TBL_QUAL_RENTROLL_UNITS[RENTROLL_LOAN_ID_PROP_ADDR],TBL_CIPDRFRESI_LOANPOOL[[#This Row],[LOAN_ID_PROP_ADDR]]),"")</f>
        <v/>
      </c>
      <c r="Z250" s="113" t="str">
        <f>IF(AND(TBL_CIPDRFRESI_LOANPOOL[[#This Row],[LOAN_ID]]&lt;&gt;"",TBL_CIPDRFRESI_LOANPOOL[[#This Row],[QUAL_METHOD]]='$DB.LOOKUP'!$AD$4),COUNTIFS(TBL_QUAL_RENTROLL_UNITS[RENTROLL_LOAN_ID_PROP_ADDR],TBL_CIPDRFRESI_LOANPOOL[[#This Row],[LOAN_ID_PROP_ADDR]],TBL_QUAL_RENTROLL_UNITS[RENTROLL_QUALUNIT_FLAG],"Yes"),"")</f>
        <v/>
      </c>
      <c r="AA250" s="111" t="str">
        <f>IF(AND(TBL_CIPDRFRESI_LOANPOOL[[#This Row],[QUAL_MRA_UNITS_TOTL]]&gt;0,TBL_CIPDRFRESI_LOANPOOL[[#This Row],[QUAL_MRA_UNITS_TOTL]]&lt;&gt;""),TBL_CIPDRFRESI_LOANPOOL[[#This Row],[QUAL_MRA_UNITS_QUALIFIED]]/TBL_CIPDRFRESI_LOANPOOL[[#This Row],[QUAL_MRA_UNITS_TOTL]],"")</f>
        <v/>
      </c>
      <c r="AB250" s="137" t="str">
        <f>IF(TBL_CIPDRFRESI_LOANPOOL[[#This Row],[QUAL_METHOD]]='$DB.LOOKUP'!$AD$4,HYPERLINK("#QUAL_RENTROLL!TARGET_TOP","View/Edit"),"")</f>
        <v/>
      </c>
      <c r="AC250" s="136" t="str">
        <f>IF(AND(TBL_CIPDRFRESI_LOANPOOL[[#This Row],[QUAL_METHOD]]='$DB.LOOKUP'!$AD$5,TBL_CIPDRFRESI_LOANPOOL[[#This Row],[LOAN_ID]]&lt;&gt;""),COUNTIF(TBL_QUAL_INCOMELISTING_UNITS[INCOMELISTING_LOAN_ID_PROP_ADDR],TBL_CIPDRFRESI_LOANPOOL[[#This Row],[LOAN_ID_PROP_ADDR]]),"")</f>
        <v/>
      </c>
      <c r="AD25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0" s="111" t="str">
        <f>IF(AND(TBL_CIPDRFRESI_LOANPOOL[[#This Row],[QUAL_MIE_UNITS_TOTL]]&gt;0,TBL_CIPDRFRESI_LOANPOOL[[#This Row],[QUAL_MIE_UNITS_TOTL]]&lt;&gt;""),TBL_CIPDRFRESI_LOANPOOL[[#This Row],[QUAL_MIE_UNITS_QUALIFIED]]/TBL_CIPDRFRESI_LOANPOOL[[#This Row],[QUAL_MIE_UNITS_TOTL]],"")</f>
        <v/>
      </c>
      <c r="AF250" s="138" t="str">
        <f>IF(TBL_CIPDRFRESI_LOANPOOL[[#This Row],[QUAL_METHOD]]='$DB.LOOKUP'!$AD$5,HYPERLINK("#QUAL_INCOMELISTING!TARGET_TOP","View/Edit"),"")</f>
        <v/>
      </c>
      <c r="AG250" s="122"/>
      <c r="AH250" s="103"/>
      <c r="AI25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0" s="70" t="str">
        <f>IF(TBL_CIPDRFRESI_LOANPOOL[[#This Row],[LOAN_ID]] = "","",TBL_CIPDRFRESI_LOANPOOL[[#This Row],[LOAN_ID]]&amp;" ("&amp;IF(TBL_CIPDRFRESI_LOANPOOL[[#This Row],[PROP_ADDR_STREET]]="","Address Not Defined",TBL_CIPDRFRESI_LOANPOOL[[#This Row],[PROP_ADDR_STREET]])&amp;")")</f>
        <v/>
      </c>
      <c r="AL25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0" s="27" t="b">
        <f ca="1">IFERROR((IF(APP_CIP_DRFRESI_CERT_DATE&lt;&gt;"",APP_CIP_DRFRESI_CERT_DATE,TODAY())-TBL_CIPDRFRESI_LOANPOOL[[#This Row],[SETTLEMENT_DATE]])&lt;91,TRUE)</f>
        <v>1</v>
      </c>
      <c r="AN250" s="27" t="b">
        <f>COUNTIFS(TBL_CIPDRFRESI_LOANPOOL[LOAN_ID],TBL_CIPDRFRESI_LOANPOOL[[#This Row],[LOAN_ID]],TBL_CIPDRFRESI_LOANPOOL[QUAL_OO_INCOME_MFI_PCT],"&gt;1.15")=0</f>
        <v>1</v>
      </c>
      <c r="AO25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0" s="27" t="b">
        <f>COUNTIFS(TBL_CIPDRFRESI_LOANPOOL[LOAN_ID],TBL_CIPDRFRESI_LOANPOOL[[#This Row],[LOAN_ID]],TBL_CIPDRFRESI_LOANPOOL[QUAL_NIE_FFEIC_MFI_PCT],"&gt;1.15")=0</f>
        <v>1</v>
      </c>
      <c r="AR250" s="29">
        <f>IF(TBL_CIPDRFRESI_LOANPOOL[[#This Row],[MULTIPROP_REC_COUNT]]&lt;&gt;"",TBL_CIPDRFRESI_LOANPOOL[[#This Row],[LOAN_AMOUNT]]/TBL_CIPDRFRESI_LOANPOOL[[#This Row],[MULTIPROP_REC_COUNT]],TBL_CIPDRFRESI_LOANPOOL[[#This Row],[LOAN_AMOUNT]])</f>
        <v>0</v>
      </c>
      <c r="AS250" s="29" t="b">
        <f>TBL_CIPDRFRESI_LOANPOOL[[#This Row],[MULTIPROP_REC_COUNT]]&gt;1</f>
        <v>0</v>
      </c>
      <c r="AT250" s="36">
        <f>IF(TBL_CIPDRFRESI_LOANPOOL[[#This Row],[LOAN_ID]]&lt;&gt;"",COUNTIF(TBL_CIPDRFRESI_LOANPOOL[LOAN_ID],TBL_CIPDRFRESI_LOANPOOL[[#This Row],[LOAN_ID]]),1)</f>
        <v>1</v>
      </c>
      <c r="AU250" s="36">
        <f>IFERROR(MATCH(TBL_CIPDRFRESI_LOANPOOL[[#This Row],[QUAL_METHOD]],RANGE_LOOKUP_QUALMETHODS_CIP_RESIDRF,0),-1)</f>
        <v>-1</v>
      </c>
      <c r="AV25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1" spans="2:53" ht="26.25" customHeight="1" x14ac:dyDescent="0.25">
      <c r="B251" s="25" t="str">
        <f>IF(TBL_CIPDRFRESI_LOANPOOL[[#This Row],[RECORD_STARTED]],IF(TBL_CIPDRFRESI_LOANPOOL[[#This Row],[ERROR_COUNT]]&gt;0,-1,IF(TBL_CIPDRFRESI_LOANPOOL[[#This Row],[REQ_FIELDS_POPULATED]],1,0)),"")</f>
        <v/>
      </c>
      <c r="C251" s="36">
        <f>ROW()-ROW(TBL_CIPDRFRESI_LOANPOOL[[#Headers],[ROW_ID]])</f>
        <v>235</v>
      </c>
      <c r="D251" s="55"/>
      <c r="E251" s="56"/>
      <c r="F251" s="57"/>
      <c r="G251" s="58"/>
      <c r="H251" s="120"/>
      <c r="I251" s="116"/>
      <c r="J251" s="55"/>
      <c r="K251" s="61"/>
      <c r="L251" s="62"/>
      <c r="M251" s="124"/>
      <c r="N251" s="122"/>
      <c r="O251" s="127" t="str">
        <f>IF(TBL_CIPDRFRESI_LOANPOOL[[#This Row],[HUD_MFI]]&lt;&gt;"",TBL_CIPDRFRESI_LOANPOOL[[#This Row],[HUD_MFI]]*1.15,"")</f>
        <v/>
      </c>
      <c r="P251" s="126"/>
      <c r="Q251" s="105"/>
      <c r="R251" s="107"/>
      <c r="S251" s="108" t="str">
        <f>IF(TBL_CIPDRFRESI_LOANPOOL[[#This Row],[MBS_FLAG]]="Yes",SUMIF(TBL_CIPDRFRESI_LOANPOOL[MBS_POOL_ID],TBL_CIPDRFRESI_LOANPOOL[[#This Row],[MBS_POOL_ID]],TBL_CIPDRFRESI_LOANPOOL[LOAN_AMOUNT_ADDR_PORTION]),"")</f>
        <v/>
      </c>
      <c r="T25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1" s="131"/>
      <c r="V251" s="122"/>
      <c r="W251" s="135" t="str">
        <f>IF(AND(TBL_CIPDRFRESI_LOANPOOL[[#This Row],[QUAL_METHOD]]='$DB.LOOKUP'!$AD$3,TBL_CIPDRFRESI_LOANPOOL[[#This Row],[QUAL_OO_ANNUAL_INCOME]]&lt;&gt;"",TBL_CIPDRFRESI_LOANPOOL[[#This Row],[HUD_MFI]]&lt;&gt;""),TBL_CIPDRFRESI_LOANPOOL[[#This Row],[QUAL_OO_ANNUAL_INCOME]]/TBL_CIPDRFRESI_LOANPOOL[[#This Row],[HUD_MFI]],"")</f>
        <v/>
      </c>
      <c r="X251" s="133" t="str">
        <f>IF(AND(TBL_CIPDRFRESI_LOANPOOL[[#This Row],[QUAL_METHOD]]='$DB.LOOKUP'!$AD$4,TBL_CIPDRFRESI_LOANPOOL[[#This Row],[HUD_MFI_115]]&lt;&gt;""),TBL_CIPDRFRESI_LOANPOOL[[#This Row],[HUD_MFI_115]] / 12 * 0.3,"")</f>
        <v/>
      </c>
      <c r="Y251" s="112" t="str">
        <f>IF(AND(TBL_CIPDRFRESI_LOANPOOL[[#This Row],[QUAL_METHOD]]='$DB.LOOKUP'!$AD$4,TBL_CIPDRFRESI_LOANPOOL[[#This Row],[LOAN_ID]]&lt;&gt;""),COUNTIF(TBL_QUAL_RENTROLL_UNITS[RENTROLL_LOAN_ID_PROP_ADDR],TBL_CIPDRFRESI_LOANPOOL[[#This Row],[LOAN_ID_PROP_ADDR]]),"")</f>
        <v/>
      </c>
      <c r="Z251" s="113" t="str">
        <f>IF(AND(TBL_CIPDRFRESI_LOANPOOL[[#This Row],[LOAN_ID]]&lt;&gt;"",TBL_CIPDRFRESI_LOANPOOL[[#This Row],[QUAL_METHOD]]='$DB.LOOKUP'!$AD$4),COUNTIFS(TBL_QUAL_RENTROLL_UNITS[RENTROLL_LOAN_ID_PROP_ADDR],TBL_CIPDRFRESI_LOANPOOL[[#This Row],[LOAN_ID_PROP_ADDR]],TBL_QUAL_RENTROLL_UNITS[RENTROLL_QUALUNIT_FLAG],"Yes"),"")</f>
        <v/>
      </c>
      <c r="AA251" s="111" t="str">
        <f>IF(AND(TBL_CIPDRFRESI_LOANPOOL[[#This Row],[QUAL_MRA_UNITS_TOTL]]&gt;0,TBL_CIPDRFRESI_LOANPOOL[[#This Row],[QUAL_MRA_UNITS_TOTL]]&lt;&gt;""),TBL_CIPDRFRESI_LOANPOOL[[#This Row],[QUAL_MRA_UNITS_QUALIFIED]]/TBL_CIPDRFRESI_LOANPOOL[[#This Row],[QUAL_MRA_UNITS_TOTL]],"")</f>
        <v/>
      </c>
      <c r="AB251" s="137" t="str">
        <f>IF(TBL_CIPDRFRESI_LOANPOOL[[#This Row],[QUAL_METHOD]]='$DB.LOOKUP'!$AD$4,HYPERLINK("#QUAL_RENTROLL!TARGET_TOP","View/Edit"),"")</f>
        <v/>
      </c>
      <c r="AC251" s="136" t="str">
        <f>IF(AND(TBL_CIPDRFRESI_LOANPOOL[[#This Row],[QUAL_METHOD]]='$DB.LOOKUP'!$AD$5,TBL_CIPDRFRESI_LOANPOOL[[#This Row],[LOAN_ID]]&lt;&gt;""),COUNTIF(TBL_QUAL_INCOMELISTING_UNITS[INCOMELISTING_LOAN_ID_PROP_ADDR],TBL_CIPDRFRESI_LOANPOOL[[#This Row],[LOAN_ID_PROP_ADDR]]),"")</f>
        <v/>
      </c>
      <c r="AD25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1" s="111" t="str">
        <f>IF(AND(TBL_CIPDRFRESI_LOANPOOL[[#This Row],[QUAL_MIE_UNITS_TOTL]]&gt;0,TBL_CIPDRFRESI_LOANPOOL[[#This Row],[QUAL_MIE_UNITS_TOTL]]&lt;&gt;""),TBL_CIPDRFRESI_LOANPOOL[[#This Row],[QUAL_MIE_UNITS_QUALIFIED]]/TBL_CIPDRFRESI_LOANPOOL[[#This Row],[QUAL_MIE_UNITS_TOTL]],"")</f>
        <v/>
      </c>
      <c r="AF251" s="138" t="str">
        <f>IF(TBL_CIPDRFRESI_LOANPOOL[[#This Row],[QUAL_METHOD]]='$DB.LOOKUP'!$AD$5,HYPERLINK("#QUAL_INCOMELISTING!TARGET_TOP","View/Edit"),"")</f>
        <v/>
      </c>
      <c r="AG251" s="122"/>
      <c r="AH251" s="103"/>
      <c r="AI25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1" s="70" t="str">
        <f>IF(TBL_CIPDRFRESI_LOANPOOL[[#This Row],[LOAN_ID]] = "","",TBL_CIPDRFRESI_LOANPOOL[[#This Row],[LOAN_ID]]&amp;" ("&amp;IF(TBL_CIPDRFRESI_LOANPOOL[[#This Row],[PROP_ADDR_STREET]]="","Address Not Defined",TBL_CIPDRFRESI_LOANPOOL[[#This Row],[PROP_ADDR_STREET]])&amp;")")</f>
        <v/>
      </c>
      <c r="AL25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1" s="27" t="b">
        <f ca="1">IFERROR((IF(APP_CIP_DRFRESI_CERT_DATE&lt;&gt;"",APP_CIP_DRFRESI_CERT_DATE,TODAY())-TBL_CIPDRFRESI_LOANPOOL[[#This Row],[SETTLEMENT_DATE]])&lt;91,TRUE)</f>
        <v>1</v>
      </c>
      <c r="AN251" s="27" t="b">
        <f>COUNTIFS(TBL_CIPDRFRESI_LOANPOOL[LOAN_ID],TBL_CIPDRFRESI_LOANPOOL[[#This Row],[LOAN_ID]],TBL_CIPDRFRESI_LOANPOOL[QUAL_OO_INCOME_MFI_PCT],"&gt;1.15")=0</f>
        <v>1</v>
      </c>
      <c r="AO25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1" s="27" t="b">
        <f>COUNTIFS(TBL_CIPDRFRESI_LOANPOOL[LOAN_ID],TBL_CIPDRFRESI_LOANPOOL[[#This Row],[LOAN_ID]],TBL_CIPDRFRESI_LOANPOOL[QUAL_NIE_FFEIC_MFI_PCT],"&gt;1.15")=0</f>
        <v>1</v>
      </c>
      <c r="AR251" s="29">
        <f>IF(TBL_CIPDRFRESI_LOANPOOL[[#This Row],[MULTIPROP_REC_COUNT]]&lt;&gt;"",TBL_CIPDRFRESI_LOANPOOL[[#This Row],[LOAN_AMOUNT]]/TBL_CIPDRFRESI_LOANPOOL[[#This Row],[MULTIPROP_REC_COUNT]],TBL_CIPDRFRESI_LOANPOOL[[#This Row],[LOAN_AMOUNT]])</f>
        <v>0</v>
      </c>
      <c r="AS251" s="29" t="b">
        <f>TBL_CIPDRFRESI_LOANPOOL[[#This Row],[MULTIPROP_REC_COUNT]]&gt;1</f>
        <v>0</v>
      </c>
      <c r="AT251" s="36">
        <f>IF(TBL_CIPDRFRESI_LOANPOOL[[#This Row],[LOAN_ID]]&lt;&gt;"",COUNTIF(TBL_CIPDRFRESI_LOANPOOL[LOAN_ID],TBL_CIPDRFRESI_LOANPOOL[[#This Row],[LOAN_ID]]),1)</f>
        <v>1</v>
      </c>
      <c r="AU251" s="36">
        <f>IFERROR(MATCH(TBL_CIPDRFRESI_LOANPOOL[[#This Row],[QUAL_METHOD]],RANGE_LOOKUP_QUALMETHODS_CIP_RESIDRF,0),-1)</f>
        <v>-1</v>
      </c>
      <c r="AV25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2" spans="2:53" ht="26.25" customHeight="1" x14ac:dyDescent="0.25">
      <c r="B252" s="25" t="str">
        <f>IF(TBL_CIPDRFRESI_LOANPOOL[[#This Row],[RECORD_STARTED]],IF(TBL_CIPDRFRESI_LOANPOOL[[#This Row],[ERROR_COUNT]]&gt;0,-1,IF(TBL_CIPDRFRESI_LOANPOOL[[#This Row],[REQ_FIELDS_POPULATED]],1,0)),"")</f>
        <v/>
      </c>
      <c r="C252" s="36">
        <f>ROW()-ROW(TBL_CIPDRFRESI_LOANPOOL[[#Headers],[ROW_ID]])</f>
        <v>236</v>
      </c>
      <c r="D252" s="55"/>
      <c r="E252" s="56"/>
      <c r="F252" s="57"/>
      <c r="G252" s="58"/>
      <c r="H252" s="120"/>
      <c r="I252" s="116"/>
      <c r="J252" s="55"/>
      <c r="K252" s="61"/>
      <c r="L252" s="62"/>
      <c r="M252" s="124"/>
      <c r="N252" s="122"/>
      <c r="O252" s="127" t="str">
        <f>IF(TBL_CIPDRFRESI_LOANPOOL[[#This Row],[HUD_MFI]]&lt;&gt;"",TBL_CIPDRFRESI_LOANPOOL[[#This Row],[HUD_MFI]]*1.15,"")</f>
        <v/>
      </c>
      <c r="P252" s="126"/>
      <c r="Q252" s="105"/>
      <c r="R252" s="107"/>
      <c r="S252" s="108" t="str">
        <f>IF(TBL_CIPDRFRESI_LOANPOOL[[#This Row],[MBS_FLAG]]="Yes",SUMIF(TBL_CIPDRFRESI_LOANPOOL[MBS_POOL_ID],TBL_CIPDRFRESI_LOANPOOL[[#This Row],[MBS_POOL_ID]],TBL_CIPDRFRESI_LOANPOOL[LOAN_AMOUNT_ADDR_PORTION]),"")</f>
        <v/>
      </c>
      <c r="T25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2" s="131"/>
      <c r="V252" s="122"/>
      <c r="W252" s="135" t="str">
        <f>IF(AND(TBL_CIPDRFRESI_LOANPOOL[[#This Row],[QUAL_METHOD]]='$DB.LOOKUP'!$AD$3,TBL_CIPDRFRESI_LOANPOOL[[#This Row],[QUAL_OO_ANNUAL_INCOME]]&lt;&gt;"",TBL_CIPDRFRESI_LOANPOOL[[#This Row],[HUD_MFI]]&lt;&gt;""),TBL_CIPDRFRESI_LOANPOOL[[#This Row],[QUAL_OO_ANNUAL_INCOME]]/TBL_CIPDRFRESI_LOANPOOL[[#This Row],[HUD_MFI]],"")</f>
        <v/>
      </c>
      <c r="X252" s="133" t="str">
        <f>IF(AND(TBL_CIPDRFRESI_LOANPOOL[[#This Row],[QUAL_METHOD]]='$DB.LOOKUP'!$AD$4,TBL_CIPDRFRESI_LOANPOOL[[#This Row],[HUD_MFI_115]]&lt;&gt;""),TBL_CIPDRFRESI_LOANPOOL[[#This Row],[HUD_MFI_115]] / 12 * 0.3,"")</f>
        <v/>
      </c>
      <c r="Y252" s="112" t="str">
        <f>IF(AND(TBL_CIPDRFRESI_LOANPOOL[[#This Row],[QUAL_METHOD]]='$DB.LOOKUP'!$AD$4,TBL_CIPDRFRESI_LOANPOOL[[#This Row],[LOAN_ID]]&lt;&gt;""),COUNTIF(TBL_QUAL_RENTROLL_UNITS[RENTROLL_LOAN_ID_PROP_ADDR],TBL_CIPDRFRESI_LOANPOOL[[#This Row],[LOAN_ID_PROP_ADDR]]),"")</f>
        <v/>
      </c>
      <c r="Z252" s="113" t="str">
        <f>IF(AND(TBL_CIPDRFRESI_LOANPOOL[[#This Row],[LOAN_ID]]&lt;&gt;"",TBL_CIPDRFRESI_LOANPOOL[[#This Row],[QUAL_METHOD]]='$DB.LOOKUP'!$AD$4),COUNTIFS(TBL_QUAL_RENTROLL_UNITS[RENTROLL_LOAN_ID_PROP_ADDR],TBL_CIPDRFRESI_LOANPOOL[[#This Row],[LOAN_ID_PROP_ADDR]],TBL_QUAL_RENTROLL_UNITS[RENTROLL_QUALUNIT_FLAG],"Yes"),"")</f>
        <v/>
      </c>
      <c r="AA252" s="111" t="str">
        <f>IF(AND(TBL_CIPDRFRESI_LOANPOOL[[#This Row],[QUAL_MRA_UNITS_TOTL]]&gt;0,TBL_CIPDRFRESI_LOANPOOL[[#This Row],[QUAL_MRA_UNITS_TOTL]]&lt;&gt;""),TBL_CIPDRFRESI_LOANPOOL[[#This Row],[QUAL_MRA_UNITS_QUALIFIED]]/TBL_CIPDRFRESI_LOANPOOL[[#This Row],[QUAL_MRA_UNITS_TOTL]],"")</f>
        <v/>
      </c>
      <c r="AB252" s="137" t="str">
        <f>IF(TBL_CIPDRFRESI_LOANPOOL[[#This Row],[QUAL_METHOD]]='$DB.LOOKUP'!$AD$4,HYPERLINK("#QUAL_RENTROLL!TARGET_TOP","View/Edit"),"")</f>
        <v/>
      </c>
      <c r="AC252" s="136" t="str">
        <f>IF(AND(TBL_CIPDRFRESI_LOANPOOL[[#This Row],[QUAL_METHOD]]='$DB.LOOKUP'!$AD$5,TBL_CIPDRFRESI_LOANPOOL[[#This Row],[LOAN_ID]]&lt;&gt;""),COUNTIF(TBL_QUAL_INCOMELISTING_UNITS[INCOMELISTING_LOAN_ID_PROP_ADDR],TBL_CIPDRFRESI_LOANPOOL[[#This Row],[LOAN_ID_PROP_ADDR]]),"")</f>
        <v/>
      </c>
      <c r="AD25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2" s="111" t="str">
        <f>IF(AND(TBL_CIPDRFRESI_LOANPOOL[[#This Row],[QUAL_MIE_UNITS_TOTL]]&gt;0,TBL_CIPDRFRESI_LOANPOOL[[#This Row],[QUAL_MIE_UNITS_TOTL]]&lt;&gt;""),TBL_CIPDRFRESI_LOANPOOL[[#This Row],[QUAL_MIE_UNITS_QUALIFIED]]/TBL_CIPDRFRESI_LOANPOOL[[#This Row],[QUAL_MIE_UNITS_TOTL]],"")</f>
        <v/>
      </c>
      <c r="AF252" s="138" t="str">
        <f>IF(TBL_CIPDRFRESI_LOANPOOL[[#This Row],[QUAL_METHOD]]='$DB.LOOKUP'!$AD$5,HYPERLINK("#QUAL_INCOMELISTING!TARGET_TOP","View/Edit"),"")</f>
        <v/>
      </c>
      <c r="AG252" s="122"/>
      <c r="AH252" s="103"/>
      <c r="AI25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2" s="70" t="str">
        <f>IF(TBL_CIPDRFRESI_LOANPOOL[[#This Row],[LOAN_ID]] = "","",TBL_CIPDRFRESI_LOANPOOL[[#This Row],[LOAN_ID]]&amp;" ("&amp;IF(TBL_CIPDRFRESI_LOANPOOL[[#This Row],[PROP_ADDR_STREET]]="","Address Not Defined",TBL_CIPDRFRESI_LOANPOOL[[#This Row],[PROP_ADDR_STREET]])&amp;")")</f>
        <v/>
      </c>
      <c r="AL25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2" s="27" t="b">
        <f ca="1">IFERROR((IF(APP_CIP_DRFRESI_CERT_DATE&lt;&gt;"",APP_CIP_DRFRESI_CERT_DATE,TODAY())-TBL_CIPDRFRESI_LOANPOOL[[#This Row],[SETTLEMENT_DATE]])&lt;91,TRUE)</f>
        <v>1</v>
      </c>
      <c r="AN252" s="27" t="b">
        <f>COUNTIFS(TBL_CIPDRFRESI_LOANPOOL[LOAN_ID],TBL_CIPDRFRESI_LOANPOOL[[#This Row],[LOAN_ID]],TBL_CIPDRFRESI_LOANPOOL[QUAL_OO_INCOME_MFI_PCT],"&gt;1.15")=0</f>
        <v>1</v>
      </c>
      <c r="AO25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2" s="27" t="b">
        <f>COUNTIFS(TBL_CIPDRFRESI_LOANPOOL[LOAN_ID],TBL_CIPDRFRESI_LOANPOOL[[#This Row],[LOAN_ID]],TBL_CIPDRFRESI_LOANPOOL[QUAL_NIE_FFEIC_MFI_PCT],"&gt;1.15")=0</f>
        <v>1</v>
      </c>
      <c r="AR252" s="29">
        <f>IF(TBL_CIPDRFRESI_LOANPOOL[[#This Row],[MULTIPROP_REC_COUNT]]&lt;&gt;"",TBL_CIPDRFRESI_LOANPOOL[[#This Row],[LOAN_AMOUNT]]/TBL_CIPDRFRESI_LOANPOOL[[#This Row],[MULTIPROP_REC_COUNT]],TBL_CIPDRFRESI_LOANPOOL[[#This Row],[LOAN_AMOUNT]])</f>
        <v>0</v>
      </c>
      <c r="AS252" s="29" t="b">
        <f>TBL_CIPDRFRESI_LOANPOOL[[#This Row],[MULTIPROP_REC_COUNT]]&gt;1</f>
        <v>0</v>
      </c>
      <c r="AT252" s="36">
        <f>IF(TBL_CIPDRFRESI_LOANPOOL[[#This Row],[LOAN_ID]]&lt;&gt;"",COUNTIF(TBL_CIPDRFRESI_LOANPOOL[LOAN_ID],TBL_CIPDRFRESI_LOANPOOL[[#This Row],[LOAN_ID]]),1)</f>
        <v>1</v>
      </c>
      <c r="AU252" s="36">
        <f>IFERROR(MATCH(TBL_CIPDRFRESI_LOANPOOL[[#This Row],[QUAL_METHOD]],RANGE_LOOKUP_QUALMETHODS_CIP_RESIDRF,0),-1)</f>
        <v>-1</v>
      </c>
      <c r="AV25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3" spans="2:53" ht="26.25" customHeight="1" x14ac:dyDescent="0.25">
      <c r="B253" s="25" t="str">
        <f>IF(TBL_CIPDRFRESI_LOANPOOL[[#This Row],[RECORD_STARTED]],IF(TBL_CIPDRFRESI_LOANPOOL[[#This Row],[ERROR_COUNT]]&gt;0,-1,IF(TBL_CIPDRFRESI_LOANPOOL[[#This Row],[REQ_FIELDS_POPULATED]],1,0)),"")</f>
        <v/>
      </c>
      <c r="C253" s="36">
        <f>ROW()-ROW(TBL_CIPDRFRESI_LOANPOOL[[#Headers],[ROW_ID]])</f>
        <v>237</v>
      </c>
      <c r="D253" s="55"/>
      <c r="E253" s="56"/>
      <c r="F253" s="57"/>
      <c r="G253" s="58"/>
      <c r="H253" s="120"/>
      <c r="I253" s="116"/>
      <c r="J253" s="55"/>
      <c r="K253" s="61"/>
      <c r="L253" s="62"/>
      <c r="M253" s="124"/>
      <c r="N253" s="122"/>
      <c r="O253" s="127" t="str">
        <f>IF(TBL_CIPDRFRESI_LOANPOOL[[#This Row],[HUD_MFI]]&lt;&gt;"",TBL_CIPDRFRESI_LOANPOOL[[#This Row],[HUD_MFI]]*1.15,"")</f>
        <v/>
      </c>
      <c r="P253" s="126"/>
      <c r="Q253" s="105"/>
      <c r="R253" s="107"/>
      <c r="S253" s="108" t="str">
        <f>IF(TBL_CIPDRFRESI_LOANPOOL[[#This Row],[MBS_FLAG]]="Yes",SUMIF(TBL_CIPDRFRESI_LOANPOOL[MBS_POOL_ID],TBL_CIPDRFRESI_LOANPOOL[[#This Row],[MBS_POOL_ID]],TBL_CIPDRFRESI_LOANPOOL[LOAN_AMOUNT_ADDR_PORTION]),"")</f>
        <v/>
      </c>
      <c r="T25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3" s="131"/>
      <c r="V253" s="122"/>
      <c r="W253" s="135" t="str">
        <f>IF(AND(TBL_CIPDRFRESI_LOANPOOL[[#This Row],[QUAL_METHOD]]='$DB.LOOKUP'!$AD$3,TBL_CIPDRFRESI_LOANPOOL[[#This Row],[QUAL_OO_ANNUAL_INCOME]]&lt;&gt;"",TBL_CIPDRFRESI_LOANPOOL[[#This Row],[HUD_MFI]]&lt;&gt;""),TBL_CIPDRFRESI_LOANPOOL[[#This Row],[QUAL_OO_ANNUAL_INCOME]]/TBL_CIPDRFRESI_LOANPOOL[[#This Row],[HUD_MFI]],"")</f>
        <v/>
      </c>
      <c r="X253" s="133" t="str">
        <f>IF(AND(TBL_CIPDRFRESI_LOANPOOL[[#This Row],[QUAL_METHOD]]='$DB.LOOKUP'!$AD$4,TBL_CIPDRFRESI_LOANPOOL[[#This Row],[HUD_MFI_115]]&lt;&gt;""),TBL_CIPDRFRESI_LOANPOOL[[#This Row],[HUD_MFI_115]] / 12 * 0.3,"")</f>
        <v/>
      </c>
      <c r="Y253" s="112" t="str">
        <f>IF(AND(TBL_CIPDRFRESI_LOANPOOL[[#This Row],[QUAL_METHOD]]='$DB.LOOKUP'!$AD$4,TBL_CIPDRFRESI_LOANPOOL[[#This Row],[LOAN_ID]]&lt;&gt;""),COUNTIF(TBL_QUAL_RENTROLL_UNITS[RENTROLL_LOAN_ID_PROP_ADDR],TBL_CIPDRFRESI_LOANPOOL[[#This Row],[LOAN_ID_PROP_ADDR]]),"")</f>
        <v/>
      </c>
      <c r="Z253" s="113" t="str">
        <f>IF(AND(TBL_CIPDRFRESI_LOANPOOL[[#This Row],[LOAN_ID]]&lt;&gt;"",TBL_CIPDRFRESI_LOANPOOL[[#This Row],[QUAL_METHOD]]='$DB.LOOKUP'!$AD$4),COUNTIFS(TBL_QUAL_RENTROLL_UNITS[RENTROLL_LOAN_ID_PROP_ADDR],TBL_CIPDRFRESI_LOANPOOL[[#This Row],[LOAN_ID_PROP_ADDR]],TBL_QUAL_RENTROLL_UNITS[RENTROLL_QUALUNIT_FLAG],"Yes"),"")</f>
        <v/>
      </c>
      <c r="AA253" s="111" t="str">
        <f>IF(AND(TBL_CIPDRFRESI_LOANPOOL[[#This Row],[QUAL_MRA_UNITS_TOTL]]&gt;0,TBL_CIPDRFRESI_LOANPOOL[[#This Row],[QUAL_MRA_UNITS_TOTL]]&lt;&gt;""),TBL_CIPDRFRESI_LOANPOOL[[#This Row],[QUAL_MRA_UNITS_QUALIFIED]]/TBL_CIPDRFRESI_LOANPOOL[[#This Row],[QUAL_MRA_UNITS_TOTL]],"")</f>
        <v/>
      </c>
      <c r="AB253" s="137" t="str">
        <f>IF(TBL_CIPDRFRESI_LOANPOOL[[#This Row],[QUAL_METHOD]]='$DB.LOOKUP'!$AD$4,HYPERLINK("#QUAL_RENTROLL!TARGET_TOP","View/Edit"),"")</f>
        <v/>
      </c>
      <c r="AC253" s="136" t="str">
        <f>IF(AND(TBL_CIPDRFRESI_LOANPOOL[[#This Row],[QUAL_METHOD]]='$DB.LOOKUP'!$AD$5,TBL_CIPDRFRESI_LOANPOOL[[#This Row],[LOAN_ID]]&lt;&gt;""),COUNTIF(TBL_QUAL_INCOMELISTING_UNITS[INCOMELISTING_LOAN_ID_PROP_ADDR],TBL_CIPDRFRESI_LOANPOOL[[#This Row],[LOAN_ID_PROP_ADDR]]),"")</f>
        <v/>
      </c>
      <c r="AD25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3" s="111" t="str">
        <f>IF(AND(TBL_CIPDRFRESI_LOANPOOL[[#This Row],[QUAL_MIE_UNITS_TOTL]]&gt;0,TBL_CIPDRFRESI_LOANPOOL[[#This Row],[QUAL_MIE_UNITS_TOTL]]&lt;&gt;""),TBL_CIPDRFRESI_LOANPOOL[[#This Row],[QUAL_MIE_UNITS_QUALIFIED]]/TBL_CIPDRFRESI_LOANPOOL[[#This Row],[QUAL_MIE_UNITS_TOTL]],"")</f>
        <v/>
      </c>
      <c r="AF253" s="138" t="str">
        <f>IF(TBL_CIPDRFRESI_LOANPOOL[[#This Row],[QUAL_METHOD]]='$DB.LOOKUP'!$AD$5,HYPERLINK("#QUAL_INCOMELISTING!TARGET_TOP","View/Edit"),"")</f>
        <v/>
      </c>
      <c r="AG253" s="122"/>
      <c r="AH253" s="103"/>
      <c r="AI25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3" s="70" t="str">
        <f>IF(TBL_CIPDRFRESI_LOANPOOL[[#This Row],[LOAN_ID]] = "","",TBL_CIPDRFRESI_LOANPOOL[[#This Row],[LOAN_ID]]&amp;" ("&amp;IF(TBL_CIPDRFRESI_LOANPOOL[[#This Row],[PROP_ADDR_STREET]]="","Address Not Defined",TBL_CIPDRFRESI_LOANPOOL[[#This Row],[PROP_ADDR_STREET]])&amp;")")</f>
        <v/>
      </c>
      <c r="AL25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3" s="27" t="b">
        <f ca="1">IFERROR((IF(APP_CIP_DRFRESI_CERT_DATE&lt;&gt;"",APP_CIP_DRFRESI_CERT_DATE,TODAY())-TBL_CIPDRFRESI_LOANPOOL[[#This Row],[SETTLEMENT_DATE]])&lt;91,TRUE)</f>
        <v>1</v>
      </c>
      <c r="AN253" s="27" t="b">
        <f>COUNTIFS(TBL_CIPDRFRESI_LOANPOOL[LOAN_ID],TBL_CIPDRFRESI_LOANPOOL[[#This Row],[LOAN_ID]],TBL_CIPDRFRESI_LOANPOOL[QUAL_OO_INCOME_MFI_PCT],"&gt;1.15")=0</f>
        <v>1</v>
      </c>
      <c r="AO25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3" s="27" t="b">
        <f>COUNTIFS(TBL_CIPDRFRESI_LOANPOOL[LOAN_ID],TBL_CIPDRFRESI_LOANPOOL[[#This Row],[LOAN_ID]],TBL_CIPDRFRESI_LOANPOOL[QUAL_NIE_FFEIC_MFI_PCT],"&gt;1.15")=0</f>
        <v>1</v>
      </c>
      <c r="AR253" s="29">
        <f>IF(TBL_CIPDRFRESI_LOANPOOL[[#This Row],[MULTIPROP_REC_COUNT]]&lt;&gt;"",TBL_CIPDRFRESI_LOANPOOL[[#This Row],[LOAN_AMOUNT]]/TBL_CIPDRFRESI_LOANPOOL[[#This Row],[MULTIPROP_REC_COUNT]],TBL_CIPDRFRESI_LOANPOOL[[#This Row],[LOAN_AMOUNT]])</f>
        <v>0</v>
      </c>
      <c r="AS253" s="29" t="b">
        <f>TBL_CIPDRFRESI_LOANPOOL[[#This Row],[MULTIPROP_REC_COUNT]]&gt;1</f>
        <v>0</v>
      </c>
      <c r="AT253" s="36">
        <f>IF(TBL_CIPDRFRESI_LOANPOOL[[#This Row],[LOAN_ID]]&lt;&gt;"",COUNTIF(TBL_CIPDRFRESI_LOANPOOL[LOAN_ID],TBL_CIPDRFRESI_LOANPOOL[[#This Row],[LOAN_ID]]),1)</f>
        <v>1</v>
      </c>
      <c r="AU253" s="36">
        <f>IFERROR(MATCH(TBL_CIPDRFRESI_LOANPOOL[[#This Row],[QUAL_METHOD]],RANGE_LOOKUP_QUALMETHODS_CIP_RESIDRF,0),-1)</f>
        <v>-1</v>
      </c>
      <c r="AV25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4" spans="2:53" ht="26.25" customHeight="1" x14ac:dyDescent="0.25">
      <c r="B254" s="25" t="str">
        <f>IF(TBL_CIPDRFRESI_LOANPOOL[[#This Row],[RECORD_STARTED]],IF(TBL_CIPDRFRESI_LOANPOOL[[#This Row],[ERROR_COUNT]]&gt;0,-1,IF(TBL_CIPDRFRESI_LOANPOOL[[#This Row],[REQ_FIELDS_POPULATED]],1,0)),"")</f>
        <v/>
      </c>
      <c r="C254" s="36">
        <f>ROW()-ROW(TBL_CIPDRFRESI_LOANPOOL[[#Headers],[ROW_ID]])</f>
        <v>238</v>
      </c>
      <c r="D254" s="55"/>
      <c r="E254" s="56"/>
      <c r="F254" s="57"/>
      <c r="G254" s="58"/>
      <c r="H254" s="120"/>
      <c r="I254" s="116"/>
      <c r="J254" s="55"/>
      <c r="K254" s="61"/>
      <c r="L254" s="62"/>
      <c r="M254" s="124"/>
      <c r="N254" s="122"/>
      <c r="O254" s="127" t="str">
        <f>IF(TBL_CIPDRFRESI_LOANPOOL[[#This Row],[HUD_MFI]]&lt;&gt;"",TBL_CIPDRFRESI_LOANPOOL[[#This Row],[HUD_MFI]]*1.15,"")</f>
        <v/>
      </c>
      <c r="P254" s="126"/>
      <c r="Q254" s="105"/>
      <c r="R254" s="107"/>
      <c r="S254" s="108" t="str">
        <f>IF(TBL_CIPDRFRESI_LOANPOOL[[#This Row],[MBS_FLAG]]="Yes",SUMIF(TBL_CIPDRFRESI_LOANPOOL[MBS_POOL_ID],TBL_CIPDRFRESI_LOANPOOL[[#This Row],[MBS_POOL_ID]],TBL_CIPDRFRESI_LOANPOOL[LOAN_AMOUNT_ADDR_PORTION]),"")</f>
        <v/>
      </c>
      <c r="T25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4" s="131"/>
      <c r="V254" s="122"/>
      <c r="W254" s="135" t="str">
        <f>IF(AND(TBL_CIPDRFRESI_LOANPOOL[[#This Row],[QUAL_METHOD]]='$DB.LOOKUP'!$AD$3,TBL_CIPDRFRESI_LOANPOOL[[#This Row],[QUAL_OO_ANNUAL_INCOME]]&lt;&gt;"",TBL_CIPDRFRESI_LOANPOOL[[#This Row],[HUD_MFI]]&lt;&gt;""),TBL_CIPDRFRESI_LOANPOOL[[#This Row],[QUAL_OO_ANNUAL_INCOME]]/TBL_CIPDRFRESI_LOANPOOL[[#This Row],[HUD_MFI]],"")</f>
        <v/>
      </c>
      <c r="X254" s="133" t="str">
        <f>IF(AND(TBL_CIPDRFRESI_LOANPOOL[[#This Row],[QUAL_METHOD]]='$DB.LOOKUP'!$AD$4,TBL_CIPDRFRESI_LOANPOOL[[#This Row],[HUD_MFI_115]]&lt;&gt;""),TBL_CIPDRFRESI_LOANPOOL[[#This Row],[HUD_MFI_115]] / 12 * 0.3,"")</f>
        <v/>
      </c>
      <c r="Y254" s="112" t="str">
        <f>IF(AND(TBL_CIPDRFRESI_LOANPOOL[[#This Row],[QUAL_METHOD]]='$DB.LOOKUP'!$AD$4,TBL_CIPDRFRESI_LOANPOOL[[#This Row],[LOAN_ID]]&lt;&gt;""),COUNTIF(TBL_QUAL_RENTROLL_UNITS[RENTROLL_LOAN_ID_PROP_ADDR],TBL_CIPDRFRESI_LOANPOOL[[#This Row],[LOAN_ID_PROP_ADDR]]),"")</f>
        <v/>
      </c>
      <c r="Z254" s="113" t="str">
        <f>IF(AND(TBL_CIPDRFRESI_LOANPOOL[[#This Row],[LOAN_ID]]&lt;&gt;"",TBL_CIPDRFRESI_LOANPOOL[[#This Row],[QUAL_METHOD]]='$DB.LOOKUP'!$AD$4),COUNTIFS(TBL_QUAL_RENTROLL_UNITS[RENTROLL_LOAN_ID_PROP_ADDR],TBL_CIPDRFRESI_LOANPOOL[[#This Row],[LOAN_ID_PROP_ADDR]],TBL_QUAL_RENTROLL_UNITS[RENTROLL_QUALUNIT_FLAG],"Yes"),"")</f>
        <v/>
      </c>
      <c r="AA254" s="111" t="str">
        <f>IF(AND(TBL_CIPDRFRESI_LOANPOOL[[#This Row],[QUAL_MRA_UNITS_TOTL]]&gt;0,TBL_CIPDRFRESI_LOANPOOL[[#This Row],[QUAL_MRA_UNITS_TOTL]]&lt;&gt;""),TBL_CIPDRFRESI_LOANPOOL[[#This Row],[QUAL_MRA_UNITS_QUALIFIED]]/TBL_CIPDRFRESI_LOANPOOL[[#This Row],[QUAL_MRA_UNITS_TOTL]],"")</f>
        <v/>
      </c>
      <c r="AB254" s="137" t="str">
        <f>IF(TBL_CIPDRFRESI_LOANPOOL[[#This Row],[QUAL_METHOD]]='$DB.LOOKUP'!$AD$4,HYPERLINK("#QUAL_RENTROLL!TARGET_TOP","View/Edit"),"")</f>
        <v/>
      </c>
      <c r="AC254" s="136" t="str">
        <f>IF(AND(TBL_CIPDRFRESI_LOANPOOL[[#This Row],[QUAL_METHOD]]='$DB.LOOKUP'!$AD$5,TBL_CIPDRFRESI_LOANPOOL[[#This Row],[LOAN_ID]]&lt;&gt;""),COUNTIF(TBL_QUAL_INCOMELISTING_UNITS[INCOMELISTING_LOAN_ID_PROP_ADDR],TBL_CIPDRFRESI_LOANPOOL[[#This Row],[LOAN_ID_PROP_ADDR]]),"")</f>
        <v/>
      </c>
      <c r="AD25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4" s="111" t="str">
        <f>IF(AND(TBL_CIPDRFRESI_LOANPOOL[[#This Row],[QUAL_MIE_UNITS_TOTL]]&gt;0,TBL_CIPDRFRESI_LOANPOOL[[#This Row],[QUAL_MIE_UNITS_TOTL]]&lt;&gt;""),TBL_CIPDRFRESI_LOANPOOL[[#This Row],[QUAL_MIE_UNITS_QUALIFIED]]/TBL_CIPDRFRESI_LOANPOOL[[#This Row],[QUAL_MIE_UNITS_TOTL]],"")</f>
        <v/>
      </c>
      <c r="AF254" s="138" t="str">
        <f>IF(TBL_CIPDRFRESI_LOANPOOL[[#This Row],[QUAL_METHOD]]='$DB.LOOKUP'!$AD$5,HYPERLINK("#QUAL_INCOMELISTING!TARGET_TOP","View/Edit"),"")</f>
        <v/>
      </c>
      <c r="AG254" s="122"/>
      <c r="AH254" s="103"/>
      <c r="AI25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4" s="70" t="str">
        <f>IF(TBL_CIPDRFRESI_LOANPOOL[[#This Row],[LOAN_ID]] = "","",TBL_CIPDRFRESI_LOANPOOL[[#This Row],[LOAN_ID]]&amp;" ("&amp;IF(TBL_CIPDRFRESI_LOANPOOL[[#This Row],[PROP_ADDR_STREET]]="","Address Not Defined",TBL_CIPDRFRESI_LOANPOOL[[#This Row],[PROP_ADDR_STREET]])&amp;")")</f>
        <v/>
      </c>
      <c r="AL25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4" s="27" t="b">
        <f ca="1">IFERROR((IF(APP_CIP_DRFRESI_CERT_DATE&lt;&gt;"",APP_CIP_DRFRESI_CERT_DATE,TODAY())-TBL_CIPDRFRESI_LOANPOOL[[#This Row],[SETTLEMENT_DATE]])&lt;91,TRUE)</f>
        <v>1</v>
      </c>
      <c r="AN254" s="27" t="b">
        <f>COUNTIFS(TBL_CIPDRFRESI_LOANPOOL[LOAN_ID],TBL_CIPDRFRESI_LOANPOOL[[#This Row],[LOAN_ID]],TBL_CIPDRFRESI_LOANPOOL[QUAL_OO_INCOME_MFI_PCT],"&gt;1.15")=0</f>
        <v>1</v>
      </c>
      <c r="AO25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4" s="27" t="b">
        <f>COUNTIFS(TBL_CIPDRFRESI_LOANPOOL[LOAN_ID],TBL_CIPDRFRESI_LOANPOOL[[#This Row],[LOAN_ID]],TBL_CIPDRFRESI_LOANPOOL[QUAL_NIE_FFEIC_MFI_PCT],"&gt;1.15")=0</f>
        <v>1</v>
      </c>
      <c r="AR254" s="29">
        <f>IF(TBL_CIPDRFRESI_LOANPOOL[[#This Row],[MULTIPROP_REC_COUNT]]&lt;&gt;"",TBL_CIPDRFRESI_LOANPOOL[[#This Row],[LOAN_AMOUNT]]/TBL_CIPDRFRESI_LOANPOOL[[#This Row],[MULTIPROP_REC_COUNT]],TBL_CIPDRFRESI_LOANPOOL[[#This Row],[LOAN_AMOUNT]])</f>
        <v>0</v>
      </c>
      <c r="AS254" s="29" t="b">
        <f>TBL_CIPDRFRESI_LOANPOOL[[#This Row],[MULTIPROP_REC_COUNT]]&gt;1</f>
        <v>0</v>
      </c>
      <c r="AT254" s="36">
        <f>IF(TBL_CIPDRFRESI_LOANPOOL[[#This Row],[LOAN_ID]]&lt;&gt;"",COUNTIF(TBL_CIPDRFRESI_LOANPOOL[LOAN_ID],TBL_CIPDRFRESI_LOANPOOL[[#This Row],[LOAN_ID]]),1)</f>
        <v>1</v>
      </c>
      <c r="AU254" s="36">
        <f>IFERROR(MATCH(TBL_CIPDRFRESI_LOANPOOL[[#This Row],[QUAL_METHOD]],RANGE_LOOKUP_QUALMETHODS_CIP_RESIDRF,0),-1)</f>
        <v>-1</v>
      </c>
      <c r="AV25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5" spans="2:53" ht="26.25" customHeight="1" x14ac:dyDescent="0.25">
      <c r="B255" s="25" t="str">
        <f>IF(TBL_CIPDRFRESI_LOANPOOL[[#This Row],[RECORD_STARTED]],IF(TBL_CIPDRFRESI_LOANPOOL[[#This Row],[ERROR_COUNT]]&gt;0,-1,IF(TBL_CIPDRFRESI_LOANPOOL[[#This Row],[REQ_FIELDS_POPULATED]],1,0)),"")</f>
        <v/>
      </c>
      <c r="C255" s="36">
        <f>ROW()-ROW(TBL_CIPDRFRESI_LOANPOOL[[#Headers],[ROW_ID]])</f>
        <v>239</v>
      </c>
      <c r="D255" s="55"/>
      <c r="E255" s="56"/>
      <c r="F255" s="57"/>
      <c r="G255" s="58"/>
      <c r="H255" s="120"/>
      <c r="I255" s="116"/>
      <c r="J255" s="55"/>
      <c r="K255" s="61"/>
      <c r="L255" s="62"/>
      <c r="M255" s="124"/>
      <c r="N255" s="122"/>
      <c r="O255" s="127" t="str">
        <f>IF(TBL_CIPDRFRESI_LOANPOOL[[#This Row],[HUD_MFI]]&lt;&gt;"",TBL_CIPDRFRESI_LOANPOOL[[#This Row],[HUD_MFI]]*1.15,"")</f>
        <v/>
      </c>
      <c r="P255" s="126"/>
      <c r="Q255" s="105"/>
      <c r="R255" s="107"/>
      <c r="S255" s="108" t="str">
        <f>IF(TBL_CIPDRFRESI_LOANPOOL[[#This Row],[MBS_FLAG]]="Yes",SUMIF(TBL_CIPDRFRESI_LOANPOOL[MBS_POOL_ID],TBL_CIPDRFRESI_LOANPOOL[[#This Row],[MBS_POOL_ID]],TBL_CIPDRFRESI_LOANPOOL[LOAN_AMOUNT_ADDR_PORTION]),"")</f>
        <v/>
      </c>
      <c r="T25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5" s="131"/>
      <c r="V255" s="122"/>
      <c r="W255" s="135" t="str">
        <f>IF(AND(TBL_CIPDRFRESI_LOANPOOL[[#This Row],[QUAL_METHOD]]='$DB.LOOKUP'!$AD$3,TBL_CIPDRFRESI_LOANPOOL[[#This Row],[QUAL_OO_ANNUAL_INCOME]]&lt;&gt;"",TBL_CIPDRFRESI_LOANPOOL[[#This Row],[HUD_MFI]]&lt;&gt;""),TBL_CIPDRFRESI_LOANPOOL[[#This Row],[QUAL_OO_ANNUAL_INCOME]]/TBL_CIPDRFRESI_LOANPOOL[[#This Row],[HUD_MFI]],"")</f>
        <v/>
      </c>
      <c r="X255" s="133" t="str">
        <f>IF(AND(TBL_CIPDRFRESI_LOANPOOL[[#This Row],[QUAL_METHOD]]='$DB.LOOKUP'!$AD$4,TBL_CIPDRFRESI_LOANPOOL[[#This Row],[HUD_MFI_115]]&lt;&gt;""),TBL_CIPDRFRESI_LOANPOOL[[#This Row],[HUD_MFI_115]] / 12 * 0.3,"")</f>
        <v/>
      </c>
      <c r="Y255" s="112" t="str">
        <f>IF(AND(TBL_CIPDRFRESI_LOANPOOL[[#This Row],[QUAL_METHOD]]='$DB.LOOKUP'!$AD$4,TBL_CIPDRFRESI_LOANPOOL[[#This Row],[LOAN_ID]]&lt;&gt;""),COUNTIF(TBL_QUAL_RENTROLL_UNITS[RENTROLL_LOAN_ID_PROP_ADDR],TBL_CIPDRFRESI_LOANPOOL[[#This Row],[LOAN_ID_PROP_ADDR]]),"")</f>
        <v/>
      </c>
      <c r="Z255" s="113" t="str">
        <f>IF(AND(TBL_CIPDRFRESI_LOANPOOL[[#This Row],[LOAN_ID]]&lt;&gt;"",TBL_CIPDRFRESI_LOANPOOL[[#This Row],[QUAL_METHOD]]='$DB.LOOKUP'!$AD$4),COUNTIFS(TBL_QUAL_RENTROLL_UNITS[RENTROLL_LOAN_ID_PROP_ADDR],TBL_CIPDRFRESI_LOANPOOL[[#This Row],[LOAN_ID_PROP_ADDR]],TBL_QUAL_RENTROLL_UNITS[RENTROLL_QUALUNIT_FLAG],"Yes"),"")</f>
        <v/>
      </c>
      <c r="AA255" s="111" t="str">
        <f>IF(AND(TBL_CIPDRFRESI_LOANPOOL[[#This Row],[QUAL_MRA_UNITS_TOTL]]&gt;0,TBL_CIPDRFRESI_LOANPOOL[[#This Row],[QUAL_MRA_UNITS_TOTL]]&lt;&gt;""),TBL_CIPDRFRESI_LOANPOOL[[#This Row],[QUAL_MRA_UNITS_QUALIFIED]]/TBL_CIPDRFRESI_LOANPOOL[[#This Row],[QUAL_MRA_UNITS_TOTL]],"")</f>
        <v/>
      </c>
      <c r="AB255" s="137" t="str">
        <f>IF(TBL_CIPDRFRESI_LOANPOOL[[#This Row],[QUAL_METHOD]]='$DB.LOOKUP'!$AD$4,HYPERLINK("#QUAL_RENTROLL!TARGET_TOP","View/Edit"),"")</f>
        <v/>
      </c>
      <c r="AC255" s="136" t="str">
        <f>IF(AND(TBL_CIPDRFRESI_LOANPOOL[[#This Row],[QUAL_METHOD]]='$DB.LOOKUP'!$AD$5,TBL_CIPDRFRESI_LOANPOOL[[#This Row],[LOAN_ID]]&lt;&gt;""),COUNTIF(TBL_QUAL_INCOMELISTING_UNITS[INCOMELISTING_LOAN_ID_PROP_ADDR],TBL_CIPDRFRESI_LOANPOOL[[#This Row],[LOAN_ID_PROP_ADDR]]),"")</f>
        <v/>
      </c>
      <c r="AD25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5" s="111" t="str">
        <f>IF(AND(TBL_CIPDRFRESI_LOANPOOL[[#This Row],[QUAL_MIE_UNITS_TOTL]]&gt;0,TBL_CIPDRFRESI_LOANPOOL[[#This Row],[QUAL_MIE_UNITS_TOTL]]&lt;&gt;""),TBL_CIPDRFRESI_LOANPOOL[[#This Row],[QUAL_MIE_UNITS_QUALIFIED]]/TBL_CIPDRFRESI_LOANPOOL[[#This Row],[QUAL_MIE_UNITS_TOTL]],"")</f>
        <v/>
      </c>
      <c r="AF255" s="138" t="str">
        <f>IF(TBL_CIPDRFRESI_LOANPOOL[[#This Row],[QUAL_METHOD]]='$DB.LOOKUP'!$AD$5,HYPERLINK("#QUAL_INCOMELISTING!TARGET_TOP","View/Edit"),"")</f>
        <v/>
      </c>
      <c r="AG255" s="122"/>
      <c r="AH255" s="103"/>
      <c r="AI25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5" s="70" t="str">
        <f>IF(TBL_CIPDRFRESI_LOANPOOL[[#This Row],[LOAN_ID]] = "","",TBL_CIPDRFRESI_LOANPOOL[[#This Row],[LOAN_ID]]&amp;" ("&amp;IF(TBL_CIPDRFRESI_LOANPOOL[[#This Row],[PROP_ADDR_STREET]]="","Address Not Defined",TBL_CIPDRFRESI_LOANPOOL[[#This Row],[PROP_ADDR_STREET]])&amp;")")</f>
        <v/>
      </c>
      <c r="AL25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5" s="27" t="b">
        <f ca="1">IFERROR((IF(APP_CIP_DRFRESI_CERT_DATE&lt;&gt;"",APP_CIP_DRFRESI_CERT_DATE,TODAY())-TBL_CIPDRFRESI_LOANPOOL[[#This Row],[SETTLEMENT_DATE]])&lt;91,TRUE)</f>
        <v>1</v>
      </c>
      <c r="AN255" s="27" t="b">
        <f>COUNTIFS(TBL_CIPDRFRESI_LOANPOOL[LOAN_ID],TBL_CIPDRFRESI_LOANPOOL[[#This Row],[LOAN_ID]],TBL_CIPDRFRESI_LOANPOOL[QUAL_OO_INCOME_MFI_PCT],"&gt;1.15")=0</f>
        <v>1</v>
      </c>
      <c r="AO25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5" s="27" t="b">
        <f>COUNTIFS(TBL_CIPDRFRESI_LOANPOOL[LOAN_ID],TBL_CIPDRFRESI_LOANPOOL[[#This Row],[LOAN_ID]],TBL_CIPDRFRESI_LOANPOOL[QUAL_NIE_FFEIC_MFI_PCT],"&gt;1.15")=0</f>
        <v>1</v>
      </c>
      <c r="AR255" s="29">
        <f>IF(TBL_CIPDRFRESI_LOANPOOL[[#This Row],[MULTIPROP_REC_COUNT]]&lt;&gt;"",TBL_CIPDRFRESI_LOANPOOL[[#This Row],[LOAN_AMOUNT]]/TBL_CIPDRFRESI_LOANPOOL[[#This Row],[MULTIPROP_REC_COUNT]],TBL_CIPDRFRESI_LOANPOOL[[#This Row],[LOAN_AMOUNT]])</f>
        <v>0</v>
      </c>
      <c r="AS255" s="29" t="b">
        <f>TBL_CIPDRFRESI_LOANPOOL[[#This Row],[MULTIPROP_REC_COUNT]]&gt;1</f>
        <v>0</v>
      </c>
      <c r="AT255" s="36">
        <f>IF(TBL_CIPDRFRESI_LOANPOOL[[#This Row],[LOAN_ID]]&lt;&gt;"",COUNTIF(TBL_CIPDRFRESI_LOANPOOL[LOAN_ID],TBL_CIPDRFRESI_LOANPOOL[[#This Row],[LOAN_ID]]),1)</f>
        <v>1</v>
      </c>
      <c r="AU255" s="36">
        <f>IFERROR(MATCH(TBL_CIPDRFRESI_LOANPOOL[[#This Row],[QUAL_METHOD]],RANGE_LOOKUP_QUALMETHODS_CIP_RESIDRF,0),-1)</f>
        <v>-1</v>
      </c>
      <c r="AV25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6" spans="2:53" ht="26.25" customHeight="1" x14ac:dyDescent="0.25">
      <c r="B256" s="25" t="str">
        <f>IF(TBL_CIPDRFRESI_LOANPOOL[[#This Row],[RECORD_STARTED]],IF(TBL_CIPDRFRESI_LOANPOOL[[#This Row],[ERROR_COUNT]]&gt;0,-1,IF(TBL_CIPDRFRESI_LOANPOOL[[#This Row],[REQ_FIELDS_POPULATED]],1,0)),"")</f>
        <v/>
      </c>
      <c r="C256" s="36">
        <f>ROW()-ROW(TBL_CIPDRFRESI_LOANPOOL[[#Headers],[ROW_ID]])</f>
        <v>240</v>
      </c>
      <c r="D256" s="55"/>
      <c r="E256" s="56"/>
      <c r="F256" s="57"/>
      <c r="G256" s="58"/>
      <c r="H256" s="120"/>
      <c r="I256" s="116"/>
      <c r="J256" s="55"/>
      <c r="K256" s="61"/>
      <c r="L256" s="62"/>
      <c r="M256" s="124"/>
      <c r="N256" s="122"/>
      <c r="O256" s="127" t="str">
        <f>IF(TBL_CIPDRFRESI_LOANPOOL[[#This Row],[HUD_MFI]]&lt;&gt;"",TBL_CIPDRFRESI_LOANPOOL[[#This Row],[HUD_MFI]]*1.15,"")</f>
        <v/>
      </c>
      <c r="P256" s="126"/>
      <c r="Q256" s="105"/>
      <c r="R256" s="107"/>
      <c r="S256" s="108" t="str">
        <f>IF(TBL_CIPDRFRESI_LOANPOOL[[#This Row],[MBS_FLAG]]="Yes",SUMIF(TBL_CIPDRFRESI_LOANPOOL[MBS_POOL_ID],TBL_CIPDRFRESI_LOANPOOL[[#This Row],[MBS_POOL_ID]],TBL_CIPDRFRESI_LOANPOOL[LOAN_AMOUNT_ADDR_PORTION]),"")</f>
        <v/>
      </c>
      <c r="T25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6" s="131"/>
      <c r="V256" s="122"/>
      <c r="W256" s="135" t="str">
        <f>IF(AND(TBL_CIPDRFRESI_LOANPOOL[[#This Row],[QUAL_METHOD]]='$DB.LOOKUP'!$AD$3,TBL_CIPDRFRESI_LOANPOOL[[#This Row],[QUAL_OO_ANNUAL_INCOME]]&lt;&gt;"",TBL_CIPDRFRESI_LOANPOOL[[#This Row],[HUD_MFI]]&lt;&gt;""),TBL_CIPDRFRESI_LOANPOOL[[#This Row],[QUAL_OO_ANNUAL_INCOME]]/TBL_CIPDRFRESI_LOANPOOL[[#This Row],[HUD_MFI]],"")</f>
        <v/>
      </c>
      <c r="X256" s="133" t="str">
        <f>IF(AND(TBL_CIPDRFRESI_LOANPOOL[[#This Row],[QUAL_METHOD]]='$DB.LOOKUP'!$AD$4,TBL_CIPDRFRESI_LOANPOOL[[#This Row],[HUD_MFI_115]]&lt;&gt;""),TBL_CIPDRFRESI_LOANPOOL[[#This Row],[HUD_MFI_115]] / 12 * 0.3,"")</f>
        <v/>
      </c>
      <c r="Y256" s="112" t="str">
        <f>IF(AND(TBL_CIPDRFRESI_LOANPOOL[[#This Row],[QUAL_METHOD]]='$DB.LOOKUP'!$AD$4,TBL_CIPDRFRESI_LOANPOOL[[#This Row],[LOAN_ID]]&lt;&gt;""),COUNTIF(TBL_QUAL_RENTROLL_UNITS[RENTROLL_LOAN_ID_PROP_ADDR],TBL_CIPDRFRESI_LOANPOOL[[#This Row],[LOAN_ID_PROP_ADDR]]),"")</f>
        <v/>
      </c>
      <c r="Z256" s="113" t="str">
        <f>IF(AND(TBL_CIPDRFRESI_LOANPOOL[[#This Row],[LOAN_ID]]&lt;&gt;"",TBL_CIPDRFRESI_LOANPOOL[[#This Row],[QUAL_METHOD]]='$DB.LOOKUP'!$AD$4),COUNTIFS(TBL_QUAL_RENTROLL_UNITS[RENTROLL_LOAN_ID_PROP_ADDR],TBL_CIPDRFRESI_LOANPOOL[[#This Row],[LOAN_ID_PROP_ADDR]],TBL_QUAL_RENTROLL_UNITS[RENTROLL_QUALUNIT_FLAG],"Yes"),"")</f>
        <v/>
      </c>
      <c r="AA256" s="111" t="str">
        <f>IF(AND(TBL_CIPDRFRESI_LOANPOOL[[#This Row],[QUAL_MRA_UNITS_TOTL]]&gt;0,TBL_CIPDRFRESI_LOANPOOL[[#This Row],[QUAL_MRA_UNITS_TOTL]]&lt;&gt;""),TBL_CIPDRFRESI_LOANPOOL[[#This Row],[QUAL_MRA_UNITS_QUALIFIED]]/TBL_CIPDRFRESI_LOANPOOL[[#This Row],[QUAL_MRA_UNITS_TOTL]],"")</f>
        <v/>
      </c>
      <c r="AB256" s="137" t="str">
        <f>IF(TBL_CIPDRFRESI_LOANPOOL[[#This Row],[QUAL_METHOD]]='$DB.LOOKUP'!$AD$4,HYPERLINK("#QUAL_RENTROLL!TARGET_TOP","View/Edit"),"")</f>
        <v/>
      </c>
      <c r="AC256" s="136" t="str">
        <f>IF(AND(TBL_CIPDRFRESI_LOANPOOL[[#This Row],[QUAL_METHOD]]='$DB.LOOKUP'!$AD$5,TBL_CIPDRFRESI_LOANPOOL[[#This Row],[LOAN_ID]]&lt;&gt;""),COUNTIF(TBL_QUAL_INCOMELISTING_UNITS[INCOMELISTING_LOAN_ID_PROP_ADDR],TBL_CIPDRFRESI_LOANPOOL[[#This Row],[LOAN_ID_PROP_ADDR]]),"")</f>
        <v/>
      </c>
      <c r="AD25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6" s="111" t="str">
        <f>IF(AND(TBL_CIPDRFRESI_LOANPOOL[[#This Row],[QUAL_MIE_UNITS_TOTL]]&gt;0,TBL_CIPDRFRESI_LOANPOOL[[#This Row],[QUAL_MIE_UNITS_TOTL]]&lt;&gt;""),TBL_CIPDRFRESI_LOANPOOL[[#This Row],[QUAL_MIE_UNITS_QUALIFIED]]/TBL_CIPDRFRESI_LOANPOOL[[#This Row],[QUAL_MIE_UNITS_TOTL]],"")</f>
        <v/>
      </c>
      <c r="AF256" s="138" t="str">
        <f>IF(TBL_CIPDRFRESI_LOANPOOL[[#This Row],[QUAL_METHOD]]='$DB.LOOKUP'!$AD$5,HYPERLINK("#QUAL_INCOMELISTING!TARGET_TOP","View/Edit"),"")</f>
        <v/>
      </c>
      <c r="AG256" s="122"/>
      <c r="AH256" s="103"/>
      <c r="AI25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6" s="70" t="str">
        <f>IF(TBL_CIPDRFRESI_LOANPOOL[[#This Row],[LOAN_ID]] = "","",TBL_CIPDRFRESI_LOANPOOL[[#This Row],[LOAN_ID]]&amp;" ("&amp;IF(TBL_CIPDRFRESI_LOANPOOL[[#This Row],[PROP_ADDR_STREET]]="","Address Not Defined",TBL_CIPDRFRESI_LOANPOOL[[#This Row],[PROP_ADDR_STREET]])&amp;")")</f>
        <v/>
      </c>
      <c r="AL25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6" s="27" t="b">
        <f ca="1">IFERROR((IF(APP_CIP_DRFRESI_CERT_DATE&lt;&gt;"",APP_CIP_DRFRESI_CERT_DATE,TODAY())-TBL_CIPDRFRESI_LOANPOOL[[#This Row],[SETTLEMENT_DATE]])&lt;91,TRUE)</f>
        <v>1</v>
      </c>
      <c r="AN256" s="27" t="b">
        <f>COUNTIFS(TBL_CIPDRFRESI_LOANPOOL[LOAN_ID],TBL_CIPDRFRESI_LOANPOOL[[#This Row],[LOAN_ID]],TBL_CIPDRFRESI_LOANPOOL[QUAL_OO_INCOME_MFI_PCT],"&gt;1.15")=0</f>
        <v>1</v>
      </c>
      <c r="AO25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6" s="27" t="b">
        <f>COUNTIFS(TBL_CIPDRFRESI_LOANPOOL[LOAN_ID],TBL_CIPDRFRESI_LOANPOOL[[#This Row],[LOAN_ID]],TBL_CIPDRFRESI_LOANPOOL[QUAL_NIE_FFEIC_MFI_PCT],"&gt;1.15")=0</f>
        <v>1</v>
      </c>
      <c r="AR256" s="29">
        <f>IF(TBL_CIPDRFRESI_LOANPOOL[[#This Row],[MULTIPROP_REC_COUNT]]&lt;&gt;"",TBL_CIPDRFRESI_LOANPOOL[[#This Row],[LOAN_AMOUNT]]/TBL_CIPDRFRESI_LOANPOOL[[#This Row],[MULTIPROP_REC_COUNT]],TBL_CIPDRFRESI_LOANPOOL[[#This Row],[LOAN_AMOUNT]])</f>
        <v>0</v>
      </c>
      <c r="AS256" s="29" t="b">
        <f>TBL_CIPDRFRESI_LOANPOOL[[#This Row],[MULTIPROP_REC_COUNT]]&gt;1</f>
        <v>0</v>
      </c>
      <c r="AT256" s="36">
        <f>IF(TBL_CIPDRFRESI_LOANPOOL[[#This Row],[LOAN_ID]]&lt;&gt;"",COUNTIF(TBL_CIPDRFRESI_LOANPOOL[LOAN_ID],TBL_CIPDRFRESI_LOANPOOL[[#This Row],[LOAN_ID]]),1)</f>
        <v>1</v>
      </c>
      <c r="AU256" s="36">
        <f>IFERROR(MATCH(TBL_CIPDRFRESI_LOANPOOL[[#This Row],[QUAL_METHOD]],RANGE_LOOKUP_QUALMETHODS_CIP_RESIDRF,0),-1)</f>
        <v>-1</v>
      </c>
      <c r="AV25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7" spans="2:53" ht="26.25" customHeight="1" x14ac:dyDescent="0.25">
      <c r="B257" s="25" t="str">
        <f>IF(TBL_CIPDRFRESI_LOANPOOL[[#This Row],[RECORD_STARTED]],IF(TBL_CIPDRFRESI_LOANPOOL[[#This Row],[ERROR_COUNT]]&gt;0,-1,IF(TBL_CIPDRFRESI_LOANPOOL[[#This Row],[REQ_FIELDS_POPULATED]],1,0)),"")</f>
        <v/>
      </c>
      <c r="C257" s="36">
        <f>ROW()-ROW(TBL_CIPDRFRESI_LOANPOOL[[#Headers],[ROW_ID]])</f>
        <v>241</v>
      </c>
      <c r="D257" s="55"/>
      <c r="E257" s="56"/>
      <c r="F257" s="57"/>
      <c r="G257" s="58"/>
      <c r="H257" s="120"/>
      <c r="I257" s="116"/>
      <c r="J257" s="55"/>
      <c r="K257" s="61"/>
      <c r="L257" s="62"/>
      <c r="M257" s="124"/>
      <c r="N257" s="122"/>
      <c r="O257" s="127" t="str">
        <f>IF(TBL_CIPDRFRESI_LOANPOOL[[#This Row],[HUD_MFI]]&lt;&gt;"",TBL_CIPDRFRESI_LOANPOOL[[#This Row],[HUD_MFI]]*1.15,"")</f>
        <v/>
      </c>
      <c r="P257" s="126"/>
      <c r="Q257" s="105"/>
      <c r="R257" s="107"/>
      <c r="S257" s="108" t="str">
        <f>IF(TBL_CIPDRFRESI_LOANPOOL[[#This Row],[MBS_FLAG]]="Yes",SUMIF(TBL_CIPDRFRESI_LOANPOOL[MBS_POOL_ID],TBL_CIPDRFRESI_LOANPOOL[[#This Row],[MBS_POOL_ID]],TBL_CIPDRFRESI_LOANPOOL[LOAN_AMOUNT_ADDR_PORTION]),"")</f>
        <v/>
      </c>
      <c r="T257"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7" s="131"/>
      <c r="V257" s="122"/>
      <c r="W257" s="135" t="str">
        <f>IF(AND(TBL_CIPDRFRESI_LOANPOOL[[#This Row],[QUAL_METHOD]]='$DB.LOOKUP'!$AD$3,TBL_CIPDRFRESI_LOANPOOL[[#This Row],[QUAL_OO_ANNUAL_INCOME]]&lt;&gt;"",TBL_CIPDRFRESI_LOANPOOL[[#This Row],[HUD_MFI]]&lt;&gt;""),TBL_CIPDRFRESI_LOANPOOL[[#This Row],[QUAL_OO_ANNUAL_INCOME]]/TBL_CIPDRFRESI_LOANPOOL[[#This Row],[HUD_MFI]],"")</f>
        <v/>
      </c>
      <c r="X257" s="133" t="str">
        <f>IF(AND(TBL_CIPDRFRESI_LOANPOOL[[#This Row],[QUAL_METHOD]]='$DB.LOOKUP'!$AD$4,TBL_CIPDRFRESI_LOANPOOL[[#This Row],[HUD_MFI_115]]&lt;&gt;""),TBL_CIPDRFRESI_LOANPOOL[[#This Row],[HUD_MFI_115]] / 12 * 0.3,"")</f>
        <v/>
      </c>
      <c r="Y257" s="112" t="str">
        <f>IF(AND(TBL_CIPDRFRESI_LOANPOOL[[#This Row],[QUAL_METHOD]]='$DB.LOOKUP'!$AD$4,TBL_CIPDRFRESI_LOANPOOL[[#This Row],[LOAN_ID]]&lt;&gt;""),COUNTIF(TBL_QUAL_RENTROLL_UNITS[RENTROLL_LOAN_ID_PROP_ADDR],TBL_CIPDRFRESI_LOANPOOL[[#This Row],[LOAN_ID_PROP_ADDR]]),"")</f>
        <v/>
      </c>
      <c r="Z257" s="113" t="str">
        <f>IF(AND(TBL_CIPDRFRESI_LOANPOOL[[#This Row],[LOAN_ID]]&lt;&gt;"",TBL_CIPDRFRESI_LOANPOOL[[#This Row],[QUAL_METHOD]]='$DB.LOOKUP'!$AD$4),COUNTIFS(TBL_QUAL_RENTROLL_UNITS[RENTROLL_LOAN_ID_PROP_ADDR],TBL_CIPDRFRESI_LOANPOOL[[#This Row],[LOAN_ID_PROP_ADDR]],TBL_QUAL_RENTROLL_UNITS[RENTROLL_QUALUNIT_FLAG],"Yes"),"")</f>
        <v/>
      </c>
      <c r="AA257" s="111" t="str">
        <f>IF(AND(TBL_CIPDRFRESI_LOANPOOL[[#This Row],[QUAL_MRA_UNITS_TOTL]]&gt;0,TBL_CIPDRFRESI_LOANPOOL[[#This Row],[QUAL_MRA_UNITS_TOTL]]&lt;&gt;""),TBL_CIPDRFRESI_LOANPOOL[[#This Row],[QUAL_MRA_UNITS_QUALIFIED]]/TBL_CIPDRFRESI_LOANPOOL[[#This Row],[QUAL_MRA_UNITS_TOTL]],"")</f>
        <v/>
      </c>
      <c r="AB257" s="137" t="str">
        <f>IF(TBL_CIPDRFRESI_LOANPOOL[[#This Row],[QUAL_METHOD]]='$DB.LOOKUP'!$AD$4,HYPERLINK("#QUAL_RENTROLL!TARGET_TOP","View/Edit"),"")</f>
        <v/>
      </c>
      <c r="AC257" s="136" t="str">
        <f>IF(AND(TBL_CIPDRFRESI_LOANPOOL[[#This Row],[QUAL_METHOD]]='$DB.LOOKUP'!$AD$5,TBL_CIPDRFRESI_LOANPOOL[[#This Row],[LOAN_ID]]&lt;&gt;""),COUNTIF(TBL_QUAL_INCOMELISTING_UNITS[INCOMELISTING_LOAN_ID_PROP_ADDR],TBL_CIPDRFRESI_LOANPOOL[[#This Row],[LOAN_ID_PROP_ADDR]]),"")</f>
        <v/>
      </c>
      <c r="AD257"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7" s="111" t="str">
        <f>IF(AND(TBL_CIPDRFRESI_LOANPOOL[[#This Row],[QUAL_MIE_UNITS_TOTL]]&gt;0,TBL_CIPDRFRESI_LOANPOOL[[#This Row],[QUAL_MIE_UNITS_TOTL]]&lt;&gt;""),TBL_CIPDRFRESI_LOANPOOL[[#This Row],[QUAL_MIE_UNITS_QUALIFIED]]/TBL_CIPDRFRESI_LOANPOOL[[#This Row],[QUAL_MIE_UNITS_TOTL]],"")</f>
        <v/>
      </c>
      <c r="AF257" s="138" t="str">
        <f>IF(TBL_CIPDRFRESI_LOANPOOL[[#This Row],[QUAL_METHOD]]='$DB.LOOKUP'!$AD$5,HYPERLINK("#QUAL_INCOMELISTING!TARGET_TOP","View/Edit"),"")</f>
        <v/>
      </c>
      <c r="AG257" s="122"/>
      <c r="AH257" s="103"/>
      <c r="AI257"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7"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7" s="70" t="str">
        <f>IF(TBL_CIPDRFRESI_LOANPOOL[[#This Row],[LOAN_ID]] = "","",TBL_CIPDRFRESI_LOANPOOL[[#This Row],[LOAN_ID]]&amp;" ("&amp;IF(TBL_CIPDRFRESI_LOANPOOL[[#This Row],[PROP_ADDR_STREET]]="","Address Not Defined",TBL_CIPDRFRESI_LOANPOOL[[#This Row],[PROP_ADDR_STREET]])&amp;")")</f>
        <v/>
      </c>
      <c r="AL257"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7" s="27" t="b">
        <f ca="1">IFERROR((IF(APP_CIP_DRFRESI_CERT_DATE&lt;&gt;"",APP_CIP_DRFRESI_CERT_DATE,TODAY())-TBL_CIPDRFRESI_LOANPOOL[[#This Row],[SETTLEMENT_DATE]])&lt;91,TRUE)</f>
        <v>1</v>
      </c>
      <c r="AN257" s="27" t="b">
        <f>COUNTIFS(TBL_CIPDRFRESI_LOANPOOL[LOAN_ID],TBL_CIPDRFRESI_LOANPOOL[[#This Row],[LOAN_ID]],TBL_CIPDRFRESI_LOANPOOL[QUAL_OO_INCOME_MFI_PCT],"&gt;1.15")=0</f>
        <v>1</v>
      </c>
      <c r="AO257"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7"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7" s="27" t="b">
        <f>COUNTIFS(TBL_CIPDRFRESI_LOANPOOL[LOAN_ID],TBL_CIPDRFRESI_LOANPOOL[[#This Row],[LOAN_ID]],TBL_CIPDRFRESI_LOANPOOL[QUAL_NIE_FFEIC_MFI_PCT],"&gt;1.15")=0</f>
        <v>1</v>
      </c>
      <c r="AR257" s="29">
        <f>IF(TBL_CIPDRFRESI_LOANPOOL[[#This Row],[MULTIPROP_REC_COUNT]]&lt;&gt;"",TBL_CIPDRFRESI_LOANPOOL[[#This Row],[LOAN_AMOUNT]]/TBL_CIPDRFRESI_LOANPOOL[[#This Row],[MULTIPROP_REC_COUNT]],TBL_CIPDRFRESI_LOANPOOL[[#This Row],[LOAN_AMOUNT]])</f>
        <v>0</v>
      </c>
      <c r="AS257" s="29" t="b">
        <f>TBL_CIPDRFRESI_LOANPOOL[[#This Row],[MULTIPROP_REC_COUNT]]&gt;1</f>
        <v>0</v>
      </c>
      <c r="AT257" s="36">
        <f>IF(TBL_CIPDRFRESI_LOANPOOL[[#This Row],[LOAN_ID]]&lt;&gt;"",COUNTIF(TBL_CIPDRFRESI_LOANPOOL[LOAN_ID],TBL_CIPDRFRESI_LOANPOOL[[#This Row],[LOAN_ID]]),1)</f>
        <v>1</v>
      </c>
      <c r="AU257" s="36">
        <f>IFERROR(MATCH(TBL_CIPDRFRESI_LOANPOOL[[#This Row],[QUAL_METHOD]],RANGE_LOOKUP_QUALMETHODS_CIP_RESIDRF,0),-1)</f>
        <v>-1</v>
      </c>
      <c r="AV25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7"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7"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8" spans="2:53" ht="26.25" customHeight="1" x14ac:dyDescent="0.25">
      <c r="B258" s="25" t="str">
        <f>IF(TBL_CIPDRFRESI_LOANPOOL[[#This Row],[RECORD_STARTED]],IF(TBL_CIPDRFRESI_LOANPOOL[[#This Row],[ERROR_COUNT]]&gt;0,-1,IF(TBL_CIPDRFRESI_LOANPOOL[[#This Row],[REQ_FIELDS_POPULATED]],1,0)),"")</f>
        <v/>
      </c>
      <c r="C258" s="36">
        <f>ROW()-ROW(TBL_CIPDRFRESI_LOANPOOL[[#Headers],[ROW_ID]])</f>
        <v>242</v>
      </c>
      <c r="D258" s="55"/>
      <c r="E258" s="56"/>
      <c r="F258" s="57"/>
      <c r="G258" s="58"/>
      <c r="H258" s="120"/>
      <c r="I258" s="116"/>
      <c r="J258" s="55"/>
      <c r="K258" s="61"/>
      <c r="L258" s="62"/>
      <c r="M258" s="124"/>
      <c r="N258" s="122"/>
      <c r="O258" s="127" t="str">
        <f>IF(TBL_CIPDRFRESI_LOANPOOL[[#This Row],[HUD_MFI]]&lt;&gt;"",TBL_CIPDRFRESI_LOANPOOL[[#This Row],[HUD_MFI]]*1.15,"")</f>
        <v/>
      </c>
      <c r="P258" s="126"/>
      <c r="Q258" s="105"/>
      <c r="R258" s="107"/>
      <c r="S258" s="108" t="str">
        <f>IF(TBL_CIPDRFRESI_LOANPOOL[[#This Row],[MBS_FLAG]]="Yes",SUMIF(TBL_CIPDRFRESI_LOANPOOL[MBS_POOL_ID],TBL_CIPDRFRESI_LOANPOOL[[#This Row],[MBS_POOL_ID]],TBL_CIPDRFRESI_LOANPOOL[LOAN_AMOUNT_ADDR_PORTION]),"")</f>
        <v/>
      </c>
      <c r="T258"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8" s="131"/>
      <c r="V258" s="122"/>
      <c r="W258" s="135" t="str">
        <f>IF(AND(TBL_CIPDRFRESI_LOANPOOL[[#This Row],[QUAL_METHOD]]='$DB.LOOKUP'!$AD$3,TBL_CIPDRFRESI_LOANPOOL[[#This Row],[QUAL_OO_ANNUAL_INCOME]]&lt;&gt;"",TBL_CIPDRFRESI_LOANPOOL[[#This Row],[HUD_MFI]]&lt;&gt;""),TBL_CIPDRFRESI_LOANPOOL[[#This Row],[QUAL_OO_ANNUAL_INCOME]]/TBL_CIPDRFRESI_LOANPOOL[[#This Row],[HUD_MFI]],"")</f>
        <v/>
      </c>
      <c r="X258" s="133" t="str">
        <f>IF(AND(TBL_CIPDRFRESI_LOANPOOL[[#This Row],[QUAL_METHOD]]='$DB.LOOKUP'!$AD$4,TBL_CIPDRFRESI_LOANPOOL[[#This Row],[HUD_MFI_115]]&lt;&gt;""),TBL_CIPDRFRESI_LOANPOOL[[#This Row],[HUD_MFI_115]] / 12 * 0.3,"")</f>
        <v/>
      </c>
      <c r="Y258" s="112" t="str">
        <f>IF(AND(TBL_CIPDRFRESI_LOANPOOL[[#This Row],[QUAL_METHOD]]='$DB.LOOKUP'!$AD$4,TBL_CIPDRFRESI_LOANPOOL[[#This Row],[LOAN_ID]]&lt;&gt;""),COUNTIF(TBL_QUAL_RENTROLL_UNITS[RENTROLL_LOAN_ID_PROP_ADDR],TBL_CIPDRFRESI_LOANPOOL[[#This Row],[LOAN_ID_PROP_ADDR]]),"")</f>
        <v/>
      </c>
      <c r="Z258" s="113" t="str">
        <f>IF(AND(TBL_CIPDRFRESI_LOANPOOL[[#This Row],[LOAN_ID]]&lt;&gt;"",TBL_CIPDRFRESI_LOANPOOL[[#This Row],[QUAL_METHOD]]='$DB.LOOKUP'!$AD$4),COUNTIFS(TBL_QUAL_RENTROLL_UNITS[RENTROLL_LOAN_ID_PROP_ADDR],TBL_CIPDRFRESI_LOANPOOL[[#This Row],[LOAN_ID_PROP_ADDR]],TBL_QUAL_RENTROLL_UNITS[RENTROLL_QUALUNIT_FLAG],"Yes"),"")</f>
        <v/>
      </c>
      <c r="AA258" s="111" t="str">
        <f>IF(AND(TBL_CIPDRFRESI_LOANPOOL[[#This Row],[QUAL_MRA_UNITS_TOTL]]&gt;0,TBL_CIPDRFRESI_LOANPOOL[[#This Row],[QUAL_MRA_UNITS_TOTL]]&lt;&gt;""),TBL_CIPDRFRESI_LOANPOOL[[#This Row],[QUAL_MRA_UNITS_QUALIFIED]]/TBL_CIPDRFRESI_LOANPOOL[[#This Row],[QUAL_MRA_UNITS_TOTL]],"")</f>
        <v/>
      </c>
      <c r="AB258" s="137" t="str">
        <f>IF(TBL_CIPDRFRESI_LOANPOOL[[#This Row],[QUAL_METHOD]]='$DB.LOOKUP'!$AD$4,HYPERLINK("#QUAL_RENTROLL!TARGET_TOP","View/Edit"),"")</f>
        <v/>
      </c>
      <c r="AC258" s="136" t="str">
        <f>IF(AND(TBL_CIPDRFRESI_LOANPOOL[[#This Row],[QUAL_METHOD]]='$DB.LOOKUP'!$AD$5,TBL_CIPDRFRESI_LOANPOOL[[#This Row],[LOAN_ID]]&lt;&gt;""),COUNTIF(TBL_QUAL_INCOMELISTING_UNITS[INCOMELISTING_LOAN_ID_PROP_ADDR],TBL_CIPDRFRESI_LOANPOOL[[#This Row],[LOAN_ID_PROP_ADDR]]),"")</f>
        <v/>
      </c>
      <c r="AD258"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8" s="111" t="str">
        <f>IF(AND(TBL_CIPDRFRESI_LOANPOOL[[#This Row],[QUAL_MIE_UNITS_TOTL]]&gt;0,TBL_CIPDRFRESI_LOANPOOL[[#This Row],[QUAL_MIE_UNITS_TOTL]]&lt;&gt;""),TBL_CIPDRFRESI_LOANPOOL[[#This Row],[QUAL_MIE_UNITS_QUALIFIED]]/TBL_CIPDRFRESI_LOANPOOL[[#This Row],[QUAL_MIE_UNITS_TOTL]],"")</f>
        <v/>
      </c>
      <c r="AF258" s="138" t="str">
        <f>IF(TBL_CIPDRFRESI_LOANPOOL[[#This Row],[QUAL_METHOD]]='$DB.LOOKUP'!$AD$5,HYPERLINK("#QUAL_INCOMELISTING!TARGET_TOP","View/Edit"),"")</f>
        <v/>
      </c>
      <c r="AG258" s="122"/>
      <c r="AH258" s="103"/>
      <c r="AI258"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8"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8" s="70" t="str">
        <f>IF(TBL_CIPDRFRESI_LOANPOOL[[#This Row],[LOAN_ID]] = "","",TBL_CIPDRFRESI_LOANPOOL[[#This Row],[LOAN_ID]]&amp;" ("&amp;IF(TBL_CIPDRFRESI_LOANPOOL[[#This Row],[PROP_ADDR_STREET]]="","Address Not Defined",TBL_CIPDRFRESI_LOANPOOL[[#This Row],[PROP_ADDR_STREET]])&amp;")")</f>
        <v/>
      </c>
      <c r="AL258"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8" s="27" t="b">
        <f ca="1">IFERROR((IF(APP_CIP_DRFRESI_CERT_DATE&lt;&gt;"",APP_CIP_DRFRESI_CERT_DATE,TODAY())-TBL_CIPDRFRESI_LOANPOOL[[#This Row],[SETTLEMENT_DATE]])&lt;91,TRUE)</f>
        <v>1</v>
      </c>
      <c r="AN258" s="27" t="b">
        <f>COUNTIFS(TBL_CIPDRFRESI_LOANPOOL[LOAN_ID],TBL_CIPDRFRESI_LOANPOOL[[#This Row],[LOAN_ID]],TBL_CIPDRFRESI_LOANPOOL[QUAL_OO_INCOME_MFI_PCT],"&gt;1.15")=0</f>
        <v>1</v>
      </c>
      <c r="AO258"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8"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8" s="27" t="b">
        <f>COUNTIFS(TBL_CIPDRFRESI_LOANPOOL[LOAN_ID],TBL_CIPDRFRESI_LOANPOOL[[#This Row],[LOAN_ID]],TBL_CIPDRFRESI_LOANPOOL[QUAL_NIE_FFEIC_MFI_PCT],"&gt;1.15")=0</f>
        <v>1</v>
      </c>
      <c r="AR258" s="29">
        <f>IF(TBL_CIPDRFRESI_LOANPOOL[[#This Row],[MULTIPROP_REC_COUNT]]&lt;&gt;"",TBL_CIPDRFRESI_LOANPOOL[[#This Row],[LOAN_AMOUNT]]/TBL_CIPDRFRESI_LOANPOOL[[#This Row],[MULTIPROP_REC_COUNT]],TBL_CIPDRFRESI_LOANPOOL[[#This Row],[LOAN_AMOUNT]])</f>
        <v>0</v>
      </c>
      <c r="AS258" s="29" t="b">
        <f>TBL_CIPDRFRESI_LOANPOOL[[#This Row],[MULTIPROP_REC_COUNT]]&gt;1</f>
        <v>0</v>
      </c>
      <c r="AT258" s="36">
        <f>IF(TBL_CIPDRFRESI_LOANPOOL[[#This Row],[LOAN_ID]]&lt;&gt;"",COUNTIF(TBL_CIPDRFRESI_LOANPOOL[LOAN_ID],TBL_CIPDRFRESI_LOANPOOL[[#This Row],[LOAN_ID]]),1)</f>
        <v>1</v>
      </c>
      <c r="AU258" s="36">
        <f>IFERROR(MATCH(TBL_CIPDRFRESI_LOANPOOL[[#This Row],[QUAL_METHOD]],RANGE_LOOKUP_QUALMETHODS_CIP_RESIDRF,0),-1)</f>
        <v>-1</v>
      </c>
      <c r="AV25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8"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8"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9" spans="2:53" ht="26.25" customHeight="1" x14ac:dyDescent="0.25">
      <c r="B259" s="25" t="str">
        <f>IF(TBL_CIPDRFRESI_LOANPOOL[[#This Row],[RECORD_STARTED]],IF(TBL_CIPDRFRESI_LOANPOOL[[#This Row],[ERROR_COUNT]]&gt;0,-1,IF(TBL_CIPDRFRESI_LOANPOOL[[#This Row],[REQ_FIELDS_POPULATED]],1,0)),"")</f>
        <v/>
      </c>
      <c r="C259" s="36">
        <f>ROW()-ROW(TBL_CIPDRFRESI_LOANPOOL[[#Headers],[ROW_ID]])</f>
        <v>243</v>
      </c>
      <c r="D259" s="55"/>
      <c r="E259" s="56"/>
      <c r="F259" s="57"/>
      <c r="G259" s="58"/>
      <c r="H259" s="120"/>
      <c r="I259" s="116"/>
      <c r="J259" s="55"/>
      <c r="K259" s="61"/>
      <c r="L259" s="62"/>
      <c r="M259" s="124"/>
      <c r="N259" s="122"/>
      <c r="O259" s="127" t="str">
        <f>IF(TBL_CIPDRFRESI_LOANPOOL[[#This Row],[HUD_MFI]]&lt;&gt;"",TBL_CIPDRFRESI_LOANPOOL[[#This Row],[HUD_MFI]]*1.15,"")</f>
        <v/>
      </c>
      <c r="P259" s="126"/>
      <c r="Q259" s="105"/>
      <c r="R259" s="107"/>
      <c r="S259" s="108" t="str">
        <f>IF(TBL_CIPDRFRESI_LOANPOOL[[#This Row],[MBS_FLAG]]="Yes",SUMIF(TBL_CIPDRFRESI_LOANPOOL[MBS_POOL_ID],TBL_CIPDRFRESI_LOANPOOL[[#This Row],[MBS_POOL_ID]],TBL_CIPDRFRESI_LOANPOOL[LOAN_AMOUNT_ADDR_PORTION]),"")</f>
        <v/>
      </c>
      <c r="T259"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9" s="131"/>
      <c r="V259" s="122"/>
      <c r="W259" s="135" t="str">
        <f>IF(AND(TBL_CIPDRFRESI_LOANPOOL[[#This Row],[QUAL_METHOD]]='$DB.LOOKUP'!$AD$3,TBL_CIPDRFRESI_LOANPOOL[[#This Row],[QUAL_OO_ANNUAL_INCOME]]&lt;&gt;"",TBL_CIPDRFRESI_LOANPOOL[[#This Row],[HUD_MFI]]&lt;&gt;""),TBL_CIPDRFRESI_LOANPOOL[[#This Row],[QUAL_OO_ANNUAL_INCOME]]/TBL_CIPDRFRESI_LOANPOOL[[#This Row],[HUD_MFI]],"")</f>
        <v/>
      </c>
      <c r="X259" s="133" t="str">
        <f>IF(AND(TBL_CIPDRFRESI_LOANPOOL[[#This Row],[QUAL_METHOD]]='$DB.LOOKUP'!$AD$4,TBL_CIPDRFRESI_LOANPOOL[[#This Row],[HUD_MFI_115]]&lt;&gt;""),TBL_CIPDRFRESI_LOANPOOL[[#This Row],[HUD_MFI_115]] / 12 * 0.3,"")</f>
        <v/>
      </c>
      <c r="Y259" s="112" t="str">
        <f>IF(AND(TBL_CIPDRFRESI_LOANPOOL[[#This Row],[QUAL_METHOD]]='$DB.LOOKUP'!$AD$4,TBL_CIPDRFRESI_LOANPOOL[[#This Row],[LOAN_ID]]&lt;&gt;""),COUNTIF(TBL_QUAL_RENTROLL_UNITS[RENTROLL_LOAN_ID_PROP_ADDR],TBL_CIPDRFRESI_LOANPOOL[[#This Row],[LOAN_ID_PROP_ADDR]]),"")</f>
        <v/>
      </c>
      <c r="Z259" s="113" t="str">
        <f>IF(AND(TBL_CIPDRFRESI_LOANPOOL[[#This Row],[LOAN_ID]]&lt;&gt;"",TBL_CIPDRFRESI_LOANPOOL[[#This Row],[QUAL_METHOD]]='$DB.LOOKUP'!$AD$4),COUNTIFS(TBL_QUAL_RENTROLL_UNITS[RENTROLL_LOAN_ID_PROP_ADDR],TBL_CIPDRFRESI_LOANPOOL[[#This Row],[LOAN_ID_PROP_ADDR]],TBL_QUAL_RENTROLL_UNITS[RENTROLL_QUALUNIT_FLAG],"Yes"),"")</f>
        <v/>
      </c>
      <c r="AA259" s="111" t="str">
        <f>IF(AND(TBL_CIPDRFRESI_LOANPOOL[[#This Row],[QUAL_MRA_UNITS_TOTL]]&gt;0,TBL_CIPDRFRESI_LOANPOOL[[#This Row],[QUAL_MRA_UNITS_TOTL]]&lt;&gt;""),TBL_CIPDRFRESI_LOANPOOL[[#This Row],[QUAL_MRA_UNITS_QUALIFIED]]/TBL_CIPDRFRESI_LOANPOOL[[#This Row],[QUAL_MRA_UNITS_TOTL]],"")</f>
        <v/>
      </c>
      <c r="AB259" s="137" t="str">
        <f>IF(TBL_CIPDRFRESI_LOANPOOL[[#This Row],[QUAL_METHOD]]='$DB.LOOKUP'!$AD$4,HYPERLINK("#QUAL_RENTROLL!TARGET_TOP","View/Edit"),"")</f>
        <v/>
      </c>
      <c r="AC259" s="136" t="str">
        <f>IF(AND(TBL_CIPDRFRESI_LOANPOOL[[#This Row],[QUAL_METHOD]]='$DB.LOOKUP'!$AD$5,TBL_CIPDRFRESI_LOANPOOL[[#This Row],[LOAN_ID]]&lt;&gt;""),COUNTIF(TBL_QUAL_INCOMELISTING_UNITS[INCOMELISTING_LOAN_ID_PROP_ADDR],TBL_CIPDRFRESI_LOANPOOL[[#This Row],[LOAN_ID_PROP_ADDR]]),"")</f>
        <v/>
      </c>
      <c r="AD259"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9" s="111" t="str">
        <f>IF(AND(TBL_CIPDRFRESI_LOANPOOL[[#This Row],[QUAL_MIE_UNITS_TOTL]]&gt;0,TBL_CIPDRFRESI_LOANPOOL[[#This Row],[QUAL_MIE_UNITS_TOTL]]&lt;&gt;""),TBL_CIPDRFRESI_LOANPOOL[[#This Row],[QUAL_MIE_UNITS_QUALIFIED]]/TBL_CIPDRFRESI_LOANPOOL[[#This Row],[QUAL_MIE_UNITS_TOTL]],"")</f>
        <v/>
      </c>
      <c r="AF259" s="138" t="str">
        <f>IF(TBL_CIPDRFRESI_LOANPOOL[[#This Row],[QUAL_METHOD]]='$DB.LOOKUP'!$AD$5,HYPERLINK("#QUAL_INCOMELISTING!TARGET_TOP","View/Edit"),"")</f>
        <v/>
      </c>
      <c r="AG259" s="122"/>
      <c r="AH259" s="103"/>
      <c r="AI259"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9"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9" s="70" t="str">
        <f>IF(TBL_CIPDRFRESI_LOANPOOL[[#This Row],[LOAN_ID]] = "","",TBL_CIPDRFRESI_LOANPOOL[[#This Row],[LOAN_ID]]&amp;" ("&amp;IF(TBL_CIPDRFRESI_LOANPOOL[[#This Row],[PROP_ADDR_STREET]]="","Address Not Defined",TBL_CIPDRFRESI_LOANPOOL[[#This Row],[PROP_ADDR_STREET]])&amp;")")</f>
        <v/>
      </c>
      <c r="AL259"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9" s="27" t="b">
        <f ca="1">IFERROR((IF(APP_CIP_DRFRESI_CERT_DATE&lt;&gt;"",APP_CIP_DRFRESI_CERT_DATE,TODAY())-TBL_CIPDRFRESI_LOANPOOL[[#This Row],[SETTLEMENT_DATE]])&lt;91,TRUE)</f>
        <v>1</v>
      </c>
      <c r="AN259" s="27" t="b">
        <f>COUNTIFS(TBL_CIPDRFRESI_LOANPOOL[LOAN_ID],TBL_CIPDRFRESI_LOANPOOL[[#This Row],[LOAN_ID]],TBL_CIPDRFRESI_LOANPOOL[QUAL_OO_INCOME_MFI_PCT],"&gt;1.15")=0</f>
        <v>1</v>
      </c>
      <c r="AO259"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9"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9" s="27" t="b">
        <f>COUNTIFS(TBL_CIPDRFRESI_LOANPOOL[LOAN_ID],TBL_CIPDRFRESI_LOANPOOL[[#This Row],[LOAN_ID]],TBL_CIPDRFRESI_LOANPOOL[QUAL_NIE_FFEIC_MFI_PCT],"&gt;1.15")=0</f>
        <v>1</v>
      </c>
      <c r="AR259" s="29">
        <f>IF(TBL_CIPDRFRESI_LOANPOOL[[#This Row],[MULTIPROP_REC_COUNT]]&lt;&gt;"",TBL_CIPDRFRESI_LOANPOOL[[#This Row],[LOAN_AMOUNT]]/TBL_CIPDRFRESI_LOANPOOL[[#This Row],[MULTIPROP_REC_COUNT]],TBL_CIPDRFRESI_LOANPOOL[[#This Row],[LOAN_AMOUNT]])</f>
        <v>0</v>
      </c>
      <c r="AS259" s="29" t="b">
        <f>TBL_CIPDRFRESI_LOANPOOL[[#This Row],[MULTIPROP_REC_COUNT]]&gt;1</f>
        <v>0</v>
      </c>
      <c r="AT259" s="36">
        <f>IF(TBL_CIPDRFRESI_LOANPOOL[[#This Row],[LOAN_ID]]&lt;&gt;"",COUNTIF(TBL_CIPDRFRESI_LOANPOOL[LOAN_ID],TBL_CIPDRFRESI_LOANPOOL[[#This Row],[LOAN_ID]]),1)</f>
        <v>1</v>
      </c>
      <c r="AU259" s="36">
        <f>IFERROR(MATCH(TBL_CIPDRFRESI_LOANPOOL[[#This Row],[QUAL_METHOD]],RANGE_LOOKUP_QUALMETHODS_CIP_RESIDRF,0),-1)</f>
        <v>-1</v>
      </c>
      <c r="AV25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9"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9"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0" spans="2:53" ht="26.25" customHeight="1" x14ac:dyDescent="0.25">
      <c r="B260" s="25" t="str">
        <f>IF(TBL_CIPDRFRESI_LOANPOOL[[#This Row],[RECORD_STARTED]],IF(TBL_CIPDRFRESI_LOANPOOL[[#This Row],[ERROR_COUNT]]&gt;0,-1,IF(TBL_CIPDRFRESI_LOANPOOL[[#This Row],[REQ_FIELDS_POPULATED]],1,0)),"")</f>
        <v/>
      </c>
      <c r="C260" s="36">
        <f>ROW()-ROW(TBL_CIPDRFRESI_LOANPOOL[[#Headers],[ROW_ID]])</f>
        <v>244</v>
      </c>
      <c r="D260" s="55"/>
      <c r="E260" s="56"/>
      <c r="F260" s="57"/>
      <c r="G260" s="58"/>
      <c r="H260" s="120"/>
      <c r="I260" s="116"/>
      <c r="J260" s="55"/>
      <c r="K260" s="61"/>
      <c r="L260" s="62"/>
      <c r="M260" s="124"/>
      <c r="N260" s="122"/>
      <c r="O260" s="127" t="str">
        <f>IF(TBL_CIPDRFRESI_LOANPOOL[[#This Row],[HUD_MFI]]&lt;&gt;"",TBL_CIPDRFRESI_LOANPOOL[[#This Row],[HUD_MFI]]*1.15,"")</f>
        <v/>
      </c>
      <c r="P260" s="126"/>
      <c r="Q260" s="105"/>
      <c r="R260" s="107"/>
      <c r="S260" s="108" t="str">
        <f>IF(TBL_CIPDRFRESI_LOANPOOL[[#This Row],[MBS_FLAG]]="Yes",SUMIF(TBL_CIPDRFRESI_LOANPOOL[MBS_POOL_ID],TBL_CIPDRFRESI_LOANPOOL[[#This Row],[MBS_POOL_ID]],TBL_CIPDRFRESI_LOANPOOL[LOAN_AMOUNT_ADDR_PORTION]),"")</f>
        <v/>
      </c>
      <c r="T260"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0" s="131"/>
      <c r="V260" s="122"/>
      <c r="W260" s="135" t="str">
        <f>IF(AND(TBL_CIPDRFRESI_LOANPOOL[[#This Row],[QUAL_METHOD]]='$DB.LOOKUP'!$AD$3,TBL_CIPDRFRESI_LOANPOOL[[#This Row],[QUAL_OO_ANNUAL_INCOME]]&lt;&gt;"",TBL_CIPDRFRESI_LOANPOOL[[#This Row],[HUD_MFI]]&lt;&gt;""),TBL_CIPDRFRESI_LOANPOOL[[#This Row],[QUAL_OO_ANNUAL_INCOME]]/TBL_CIPDRFRESI_LOANPOOL[[#This Row],[HUD_MFI]],"")</f>
        <v/>
      </c>
      <c r="X260" s="133" t="str">
        <f>IF(AND(TBL_CIPDRFRESI_LOANPOOL[[#This Row],[QUAL_METHOD]]='$DB.LOOKUP'!$AD$4,TBL_CIPDRFRESI_LOANPOOL[[#This Row],[HUD_MFI_115]]&lt;&gt;""),TBL_CIPDRFRESI_LOANPOOL[[#This Row],[HUD_MFI_115]] / 12 * 0.3,"")</f>
        <v/>
      </c>
      <c r="Y260" s="112" t="str">
        <f>IF(AND(TBL_CIPDRFRESI_LOANPOOL[[#This Row],[QUAL_METHOD]]='$DB.LOOKUP'!$AD$4,TBL_CIPDRFRESI_LOANPOOL[[#This Row],[LOAN_ID]]&lt;&gt;""),COUNTIF(TBL_QUAL_RENTROLL_UNITS[RENTROLL_LOAN_ID_PROP_ADDR],TBL_CIPDRFRESI_LOANPOOL[[#This Row],[LOAN_ID_PROP_ADDR]]),"")</f>
        <v/>
      </c>
      <c r="Z260" s="113" t="str">
        <f>IF(AND(TBL_CIPDRFRESI_LOANPOOL[[#This Row],[LOAN_ID]]&lt;&gt;"",TBL_CIPDRFRESI_LOANPOOL[[#This Row],[QUAL_METHOD]]='$DB.LOOKUP'!$AD$4),COUNTIFS(TBL_QUAL_RENTROLL_UNITS[RENTROLL_LOAN_ID_PROP_ADDR],TBL_CIPDRFRESI_LOANPOOL[[#This Row],[LOAN_ID_PROP_ADDR]],TBL_QUAL_RENTROLL_UNITS[RENTROLL_QUALUNIT_FLAG],"Yes"),"")</f>
        <v/>
      </c>
      <c r="AA260" s="111" t="str">
        <f>IF(AND(TBL_CIPDRFRESI_LOANPOOL[[#This Row],[QUAL_MRA_UNITS_TOTL]]&gt;0,TBL_CIPDRFRESI_LOANPOOL[[#This Row],[QUAL_MRA_UNITS_TOTL]]&lt;&gt;""),TBL_CIPDRFRESI_LOANPOOL[[#This Row],[QUAL_MRA_UNITS_QUALIFIED]]/TBL_CIPDRFRESI_LOANPOOL[[#This Row],[QUAL_MRA_UNITS_TOTL]],"")</f>
        <v/>
      </c>
      <c r="AB260" s="137" t="str">
        <f>IF(TBL_CIPDRFRESI_LOANPOOL[[#This Row],[QUAL_METHOD]]='$DB.LOOKUP'!$AD$4,HYPERLINK("#QUAL_RENTROLL!TARGET_TOP","View/Edit"),"")</f>
        <v/>
      </c>
      <c r="AC260" s="136" t="str">
        <f>IF(AND(TBL_CIPDRFRESI_LOANPOOL[[#This Row],[QUAL_METHOD]]='$DB.LOOKUP'!$AD$5,TBL_CIPDRFRESI_LOANPOOL[[#This Row],[LOAN_ID]]&lt;&gt;""),COUNTIF(TBL_QUAL_INCOMELISTING_UNITS[INCOMELISTING_LOAN_ID_PROP_ADDR],TBL_CIPDRFRESI_LOANPOOL[[#This Row],[LOAN_ID_PROP_ADDR]]),"")</f>
        <v/>
      </c>
      <c r="AD260"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0" s="111" t="str">
        <f>IF(AND(TBL_CIPDRFRESI_LOANPOOL[[#This Row],[QUAL_MIE_UNITS_TOTL]]&gt;0,TBL_CIPDRFRESI_LOANPOOL[[#This Row],[QUAL_MIE_UNITS_TOTL]]&lt;&gt;""),TBL_CIPDRFRESI_LOANPOOL[[#This Row],[QUAL_MIE_UNITS_QUALIFIED]]/TBL_CIPDRFRESI_LOANPOOL[[#This Row],[QUAL_MIE_UNITS_TOTL]],"")</f>
        <v/>
      </c>
      <c r="AF260" s="138" t="str">
        <f>IF(TBL_CIPDRFRESI_LOANPOOL[[#This Row],[QUAL_METHOD]]='$DB.LOOKUP'!$AD$5,HYPERLINK("#QUAL_INCOMELISTING!TARGET_TOP","View/Edit"),"")</f>
        <v/>
      </c>
      <c r="AG260" s="122"/>
      <c r="AH260" s="103"/>
      <c r="AI260"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0"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0" s="70" t="str">
        <f>IF(TBL_CIPDRFRESI_LOANPOOL[[#This Row],[LOAN_ID]] = "","",TBL_CIPDRFRESI_LOANPOOL[[#This Row],[LOAN_ID]]&amp;" ("&amp;IF(TBL_CIPDRFRESI_LOANPOOL[[#This Row],[PROP_ADDR_STREET]]="","Address Not Defined",TBL_CIPDRFRESI_LOANPOOL[[#This Row],[PROP_ADDR_STREET]])&amp;")")</f>
        <v/>
      </c>
      <c r="AL260"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0" s="27" t="b">
        <f ca="1">IFERROR((IF(APP_CIP_DRFRESI_CERT_DATE&lt;&gt;"",APP_CIP_DRFRESI_CERT_DATE,TODAY())-TBL_CIPDRFRESI_LOANPOOL[[#This Row],[SETTLEMENT_DATE]])&lt;91,TRUE)</f>
        <v>1</v>
      </c>
      <c r="AN260" s="27" t="b">
        <f>COUNTIFS(TBL_CIPDRFRESI_LOANPOOL[LOAN_ID],TBL_CIPDRFRESI_LOANPOOL[[#This Row],[LOAN_ID]],TBL_CIPDRFRESI_LOANPOOL[QUAL_OO_INCOME_MFI_PCT],"&gt;1.15")=0</f>
        <v>1</v>
      </c>
      <c r="AO260"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0"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0" s="27" t="b">
        <f>COUNTIFS(TBL_CIPDRFRESI_LOANPOOL[LOAN_ID],TBL_CIPDRFRESI_LOANPOOL[[#This Row],[LOAN_ID]],TBL_CIPDRFRESI_LOANPOOL[QUAL_NIE_FFEIC_MFI_PCT],"&gt;1.15")=0</f>
        <v>1</v>
      </c>
      <c r="AR260" s="29">
        <f>IF(TBL_CIPDRFRESI_LOANPOOL[[#This Row],[MULTIPROP_REC_COUNT]]&lt;&gt;"",TBL_CIPDRFRESI_LOANPOOL[[#This Row],[LOAN_AMOUNT]]/TBL_CIPDRFRESI_LOANPOOL[[#This Row],[MULTIPROP_REC_COUNT]],TBL_CIPDRFRESI_LOANPOOL[[#This Row],[LOAN_AMOUNT]])</f>
        <v>0</v>
      </c>
      <c r="AS260" s="29" t="b">
        <f>TBL_CIPDRFRESI_LOANPOOL[[#This Row],[MULTIPROP_REC_COUNT]]&gt;1</f>
        <v>0</v>
      </c>
      <c r="AT260" s="36">
        <f>IF(TBL_CIPDRFRESI_LOANPOOL[[#This Row],[LOAN_ID]]&lt;&gt;"",COUNTIF(TBL_CIPDRFRESI_LOANPOOL[LOAN_ID],TBL_CIPDRFRESI_LOANPOOL[[#This Row],[LOAN_ID]]),1)</f>
        <v>1</v>
      </c>
      <c r="AU260" s="36">
        <f>IFERROR(MATCH(TBL_CIPDRFRESI_LOANPOOL[[#This Row],[QUAL_METHOD]],RANGE_LOOKUP_QUALMETHODS_CIP_RESIDRF,0),-1)</f>
        <v>-1</v>
      </c>
      <c r="AV26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0"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0"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1" spans="2:53" ht="26.25" customHeight="1" x14ac:dyDescent="0.25">
      <c r="B261" s="25" t="str">
        <f>IF(TBL_CIPDRFRESI_LOANPOOL[[#This Row],[RECORD_STARTED]],IF(TBL_CIPDRFRESI_LOANPOOL[[#This Row],[ERROR_COUNT]]&gt;0,-1,IF(TBL_CIPDRFRESI_LOANPOOL[[#This Row],[REQ_FIELDS_POPULATED]],1,0)),"")</f>
        <v/>
      </c>
      <c r="C261" s="36">
        <f>ROW()-ROW(TBL_CIPDRFRESI_LOANPOOL[[#Headers],[ROW_ID]])</f>
        <v>245</v>
      </c>
      <c r="D261" s="55"/>
      <c r="E261" s="56"/>
      <c r="F261" s="57"/>
      <c r="G261" s="58"/>
      <c r="H261" s="120"/>
      <c r="I261" s="116"/>
      <c r="J261" s="55"/>
      <c r="K261" s="61"/>
      <c r="L261" s="62"/>
      <c r="M261" s="124"/>
      <c r="N261" s="122"/>
      <c r="O261" s="127" t="str">
        <f>IF(TBL_CIPDRFRESI_LOANPOOL[[#This Row],[HUD_MFI]]&lt;&gt;"",TBL_CIPDRFRESI_LOANPOOL[[#This Row],[HUD_MFI]]*1.15,"")</f>
        <v/>
      </c>
      <c r="P261" s="126"/>
      <c r="Q261" s="105"/>
      <c r="R261" s="107"/>
      <c r="S261" s="108" t="str">
        <f>IF(TBL_CIPDRFRESI_LOANPOOL[[#This Row],[MBS_FLAG]]="Yes",SUMIF(TBL_CIPDRFRESI_LOANPOOL[MBS_POOL_ID],TBL_CIPDRFRESI_LOANPOOL[[#This Row],[MBS_POOL_ID]],TBL_CIPDRFRESI_LOANPOOL[LOAN_AMOUNT_ADDR_PORTION]),"")</f>
        <v/>
      </c>
      <c r="T261"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1" s="131"/>
      <c r="V261" s="122"/>
      <c r="W261" s="135" t="str">
        <f>IF(AND(TBL_CIPDRFRESI_LOANPOOL[[#This Row],[QUAL_METHOD]]='$DB.LOOKUP'!$AD$3,TBL_CIPDRFRESI_LOANPOOL[[#This Row],[QUAL_OO_ANNUAL_INCOME]]&lt;&gt;"",TBL_CIPDRFRESI_LOANPOOL[[#This Row],[HUD_MFI]]&lt;&gt;""),TBL_CIPDRFRESI_LOANPOOL[[#This Row],[QUAL_OO_ANNUAL_INCOME]]/TBL_CIPDRFRESI_LOANPOOL[[#This Row],[HUD_MFI]],"")</f>
        <v/>
      </c>
      <c r="X261" s="133" t="str">
        <f>IF(AND(TBL_CIPDRFRESI_LOANPOOL[[#This Row],[QUAL_METHOD]]='$DB.LOOKUP'!$AD$4,TBL_CIPDRFRESI_LOANPOOL[[#This Row],[HUD_MFI_115]]&lt;&gt;""),TBL_CIPDRFRESI_LOANPOOL[[#This Row],[HUD_MFI_115]] / 12 * 0.3,"")</f>
        <v/>
      </c>
      <c r="Y261" s="112" t="str">
        <f>IF(AND(TBL_CIPDRFRESI_LOANPOOL[[#This Row],[QUAL_METHOD]]='$DB.LOOKUP'!$AD$4,TBL_CIPDRFRESI_LOANPOOL[[#This Row],[LOAN_ID]]&lt;&gt;""),COUNTIF(TBL_QUAL_RENTROLL_UNITS[RENTROLL_LOAN_ID_PROP_ADDR],TBL_CIPDRFRESI_LOANPOOL[[#This Row],[LOAN_ID_PROP_ADDR]]),"")</f>
        <v/>
      </c>
      <c r="Z261" s="113" t="str">
        <f>IF(AND(TBL_CIPDRFRESI_LOANPOOL[[#This Row],[LOAN_ID]]&lt;&gt;"",TBL_CIPDRFRESI_LOANPOOL[[#This Row],[QUAL_METHOD]]='$DB.LOOKUP'!$AD$4),COUNTIFS(TBL_QUAL_RENTROLL_UNITS[RENTROLL_LOAN_ID_PROP_ADDR],TBL_CIPDRFRESI_LOANPOOL[[#This Row],[LOAN_ID_PROP_ADDR]],TBL_QUAL_RENTROLL_UNITS[RENTROLL_QUALUNIT_FLAG],"Yes"),"")</f>
        <v/>
      </c>
      <c r="AA261" s="111" t="str">
        <f>IF(AND(TBL_CIPDRFRESI_LOANPOOL[[#This Row],[QUAL_MRA_UNITS_TOTL]]&gt;0,TBL_CIPDRFRESI_LOANPOOL[[#This Row],[QUAL_MRA_UNITS_TOTL]]&lt;&gt;""),TBL_CIPDRFRESI_LOANPOOL[[#This Row],[QUAL_MRA_UNITS_QUALIFIED]]/TBL_CIPDRFRESI_LOANPOOL[[#This Row],[QUAL_MRA_UNITS_TOTL]],"")</f>
        <v/>
      </c>
      <c r="AB261" s="137" t="str">
        <f>IF(TBL_CIPDRFRESI_LOANPOOL[[#This Row],[QUAL_METHOD]]='$DB.LOOKUP'!$AD$4,HYPERLINK("#QUAL_RENTROLL!TARGET_TOP","View/Edit"),"")</f>
        <v/>
      </c>
      <c r="AC261" s="136" t="str">
        <f>IF(AND(TBL_CIPDRFRESI_LOANPOOL[[#This Row],[QUAL_METHOD]]='$DB.LOOKUP'!$AD$5,TBL_CIPDRFRESI_LOANPOOL[[#This Row],[LOAN_ID]]&lt;&gt;""),COUNTIF(TBL_QUAL_INCOMELISTING_UNITS[INCOMELISTING_LOAN_ID_PROP_ADDR],TBL_CIPDRFRESI_LOANPOOL[[#This Row],[LOAN_ID_PROP_ADDR]]),"")</f>
        <v/>
      </c>
      <c r="AD261"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1" s="111" t="str">
        <f>IF(AND(TBL_CIPDRFRESI_LOANPOOL[[#This Row],[QUAL_MIE_UNITS_TOTL]]&gt;0,TBL_CIPDRFRESI_LOANPOOL[[#This Row],[QUAL_MIE_UNITS_TOTL]]&lt;&gt;""),TBL_CIPDRFRESI_LOANPOOL[[#This Row],[QUAL_MIE_UNITS_QUALIFIED]]/TBL_CIPDRFRESI_LOANPOOL[[#This Row],[QUAL_MIE_UNITS_TOTL]],"")</f>
        <v/>
      </c>
      <c r="AF261" s="138" t="str">
        <f>IF(TBL_CIPDRFRESI_LOANPOOL[[#This Row],[QUAL_METHOD]]='$DB.LOOKUP'!$AD$5,HYPERLINK("#QUAL_INCOMELISTING!TARGET_TOP","View/Edit"),"")</f>
        <v/>
      </c>
      <c r="AG261" s="122"/>
      <c r="AH261" s="103"/>
      <c r="AI261"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1"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1" s="70" t="str">
        <f>IF(TBL_CIPDRFRESI_LOANPOOL[[#This Row],[LOAN_ID]] = "","",TBL_CIPDRFRESI_LOANPOOL[[#This Row],[LOAN_ID]]&amp;" ("&amp;IF(TBL_CIPDRFRESI_LOANPOOL[[#This Row],[PROP_ADDR_STREET]]="","Address Not Defined",TBL_CIPDRFRESI_LOANPOOL[[#This Row],[PROP_ADDR_STREET]])&amp;")")</f>
        <v/>
      </c>
      <c r="AL261"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1" s="27" t="b">
        <f ca="1">IFERROR((IF(APP_CIP_DRFRESI_CERT_DATE&lt;&gt;"",APP_CIP_DRFRESI_CERT_DATE,TODAY())-TBL_CIPDRFRESI_LOANPOOL[[#This Row],[SETTLEMENT_DATE]])&lt;91,TRUE)</f>
        <v>1</v>
      </c>
      <c r="AN261" s="27" t="b">
        <f>COUNTIFS(TBL_CIPDRFRESI_LOANPOOL[LOAN_ID],TBL_CIPDRFRESI_LOANPOOL[[#This Row],[LOAN_ID]],TBL_CIPDRFRESI_LOANPOOL[QUAL_OO_INCOME_MFI_PCT],"&gt;1.15")=0</f>
        <v>1</v>
      </c>
      <c r="AO261"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1"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1" s="27" t="b">
        <f>COUNTIFS(TBL_CIPDRFRESI_LOANPOOL[LOAN_ID],TBL_CIPDRFRESI_LOANPOOL[[#This Row],[LOAN_ID]],TBL_CIPDRFRESI_LOANPOOL[QUAL_NIE_FFEIC_MFI_PCT],"&gt;1.15")=0</f>
        <v>1</v>
      </c>
      <c r="AR261" s="29">
        <f>IF(TBL_CIPDRFRESI_LOANPOOL[[#This Row],[MULTIPROP_REC_COUNT]]&lt;&gt;"",TBL_CIPDRFRESI_LOANPOOL[[#This Row],[LOAN_AMOUNT]]/TBL_CIPDRFRESI_LOANPOOL[[#This Row],[MULTIPROP_REC_COUNT]],TBL_CIPDRFRESI_LOANPOOL[[#This Row],[LOAN_AMOUNT]])</f>
        <v>0</v>
      </c>
      <c r="AS261" s="29" t="b">
        <f>TBL_CIPDRFRESI_LOANPOOL[[#This Row],[MULTIPROP_REC_COUNT]]&gt;1</f>
        <v>0</v>
      </c>
      <c r="AT261" s="36">
        <f>IF(TBL_CIPDRFRESI_LOANPOOL[[#This Row],[LOAN_ID]]&lt;&gt;"",COUNTIF(TBL_CIPDRFRESI_LOANPOOL[LOAN_ID],TBL_CIPDRFRESI_LOANPOOL[[#This Row],[LOAN_ID]]),1)</f>
        <v>1</v>
      </c>
      <c r="AU261" s="36">
        <f>IFERROR(MATCH(TBL_CIPDRFRESI_LOANPOOL[[#This Row],[QUAL_METHOD]],RANGE_LOOKUP_QUALMETHODS_CIP_RESIDRF,0),-1)</f>
        <v>-1</v>
      </c>
      <c r="AV26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1"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1"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2" spans="2:53" ht="26.25" customHeight="1" x14ac:dyDescent="0.25">
      <c r="B262" s="25" t="str">
        <f>IF(TBL_CIPDRFRESI_LOANPOOL[[#This Row],[RECORD_STARTED]],IF(TBL_CIPDRFRESI_LOANPOOL[[#This Row],[ERROR_COUNT]]&gt;0,-1,IF(TBL_CIPDRFRESI_LOANPOOL[[#This Row],[REQ_FIELDS_POPULATED]],1,0)),"")</f>
        <v/>
      </c>
      <c r="C262" s="36">
        <f>ROW()-ROW(TBL_CIPDRFRESI_LOANPOOL[[#Headers],[ROW_ID]])</f>
        <v>246</v>
      </c>
      <c r="D262" s="55"/>
      <c r="E262" s="56"/>
      <c r="F262" s="57"/>
      <c r="G262" s="58"/>
      <c r="H262" s="120"/>
      <c r="I262" s="116"/>
      <c r="J262" s="55"/>
      <c r="K262" s="61"/>
      <c r="L262" s="62"/>
      <c r="M262" s="124"/>
      <c r="N262" s="122"/>
      <c r="O262" s="127" t="str">
        <f>IF(TBL_CIPDRFRESI_LOANPOOL[[#This Row],[HUD_MFI]]&lt;&gt;"",TBL_CIPDRFRESI_LOANPOOL[[#This Row],[HUD_MFI]]*1.15,"")</f>
        <v/>
      </c>
      <c r="P262" s="126"/>
      <c r="Q262" s="105"/>
      <c r="R262" s="107"/>
      <c r="S262" s="108" t="str">
        <f>IF(TBL_CIPDRFRESI_LOANPOOL[[#This Row],[MBS_FLAG]]="Yes",SUMIF(TBL_CIPDRFRESI_LOANPOOL[MBS_POOL_ID],TBL_CIPDRFRESI_LOANPOOL[[#This Row],[MBS_POOL_ID]],TBL_CIPDRFRESI_LOANPOOL[LOAN_AMOUNT_ADDR_PORTION]),"")</f>
        <v/>
      </c>
      <c r="T262"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2" s="131"/>
      <c r="V262" s="122"/>
      <c r="W262" s="135" t="str">
        <f>IF(AND(TBL_CIPDRFRESI_LOANPOOL[[#This Row],[QUAL_METHOD]]='$DB.LOOKUP'!$AD$3,TBL_CIPDRFRESI_LOANPOOL[[#This Row],[QUAL_OO_ANNUAL_INCOME]]&lt;&gt;"",TBL_CIPDRFRESI_LOANPOOL[[#This Row],[HUD_MFI]]&lt;&gt;""),TBL_CIPDRFRESI_LOANPOOL[[#This Row],[QUAL_OO_ANNUAL_INCOME]]/TBL_CIPDRFRESI_LOANPOOL[[#This Row],[HUD_MFI]],"")</f>
        <v/>
      </c>
      <c r="X262" s="133" t="str">
        <f>IF(AND(TBL_CIPDRFRESI_LOANPOOL[[#This Row],[QUAL_METHOD]]='$DB.LOOKUP'!$AD$4,TBL_CIPDRFRESI_LOANPOOL[[#This Row],[HUD_MFI_115]]&lt;&gt;""),TBL_CIPDRFRESI_LOANPOOL[[#This Row],[HUD_MFI_115]] / 12 * 0.3,"")</f>
        <v/>
      </c>
      <c r="Y262" s="112" t="str">
        <f>IF(AND(TBL_CIPDRFRESI_LOANPOOL[[#This Row],[QUAL_METHOD]]='$DB.LOOKUP'!$AD$4,TBL_CIPDRFRESI_LOANPOOL[[#This Row],[LOAN_ID]]&lt;&gt;""),COUNTIF(TBL_QUAL_RENTROLL_UNITS[RENTROLL_LOAN_ID_PROP_ADDR],TBL_CIPDRFRESI_LOANPOOL[[#This Row],[LOAN_ID_PROP_ADDR]]),"")</f>
        <v/>
      </c>
      <c r="Z262" s="113" t="str">
        <f>IF(AND(TBL_CIPDRFRESI_LOANPOOL[[#This Row],[LOAN_ID]]&lt;&gt;"",TBL_CIPDRFRESI_LOANPOOL[[#This Row],[QUAL_METHOD]]='$DB.LOOKUP'!$AD$4),COUNTIFS(TBL_QUAL_RENTROLL_UNITS[RENTROLL_LOAN_ID_PROP_ADDR],TBL_CIPDRFRESI_LOANPOOL[[#This Row],[LOAN_ID_PROP_ADDR]],TBL_QUAL_RENTROLL_UNITS[RENTROLL_QUALUNIT_FLAG],"Yes"),"")</f>
        <v/>
      </c>
      <c r="AA262" s="111" t="str">
        <f>IF(AND(TBL_CIPDRFRESI_LOANPOOL[[#This Row],[QUAL_MRA_UNITS_TOTL]]&gt;0,TBL_CIPDRFRESI_LOANPOOL[[#This Row],[QUAL_MRA_UNITS_TOTL]]&lt;&gt;""),TBL_CIPDRFRESI_LOANPOOL[[#This Row],[QUAL_MRA_UNITS_QUALIFIED]]/TBL_CIPDRFRESI_LOANPOOL[[#This Row],[QUAL_MRA_UNITS_TOTL]],"")</f>
        <v/>
      </c>
      <c r="AB262" s="137" t="str">
        <f>IF(TBL_CIPDRFRESI_LOANPOOL[[#This Row],[QUAL_METHOD]]='$DB.LOOKUP'!$AD$4,HYPERLINK("#QUAL_RENTROLL!TARGET_TOP","View/Edit"),"")</f>
        <v/>
      </c>
      <c r="AC262" s="136" t="str">
        <f>IF(AND(TBL_CIPDRFRESI_LOANPOOL[[#This Row],[QUAL_METHOD]]='$DB.LOOKUP'!$AD$5,TBL_CIPDRFRESI_LOANPOOL[[#This Row],[LOAN_ID]]&lt;&gt;""),COUNTIF(TBL_QUAL_INCOMELISTING_UNITS[INCOMELISTING_LOAN_ID_PROP_ADDR],TBL_CIPDRFRESI_LOANPOOL[[#This Row],[LOAN_ID_PROP_ADDR]]),"")</f>
        <v/>
      </c>
      <c r="AD262"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2" s="111" t="str">
        <f>IF(AND(TBL_CIPDRFRESI_LOANPOOL[[#This Row],[QUAL_MIE_UNITS_TOTL]]&gt;0,TBL_CIPDRFRESI_LOANPOOL[[#This Row],[QUAL_MIE_UNITS_TOTL]]&lt;&gt;""),TBL_CIPDRFRESI_LOANPOOL[[#This Row],[QUAL_MIE_UNITS_QUALIFIED]]/TBL_CIPDRFRESI_LOANPOOL[[#This Row],[QUAL_MIE_UNITS_TOTL]],"")</f>
        <v/>
      </c>
      <c r="AF262" s="138" t="str">
        <f>IF(TBL_CIPDRFRESI_LOANPOOL[[#This Row],[QUAL_METHOD]]='$DB.LOOKUP'!$AD$5,HYPERLINK("#QUAL_INCOMELISTING!TARGET_TOP","View/Edit"),"")</f>
        <v/>
      </c>
      <c r="AG262" s="122"/>
      <c r="AH262" s="103"/>
      <c r="AI262"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2"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2" s="70" t="str">
        <f>IF(TBL_CIPDRFRESI_LOANPOOL[[#This Row],[LOAN_ID]] = "","",TBL_CIPDRFRESI_LOANPOOL[[#This Row],[LOAN_ID]]&amp;" ("&amp;IF(TBL_CIPDRFRESI_LOANPOOL[[#This Row],[PROP_ADDR_STREET]]="","Address Not Defined",TBL_CIPDRFRESI_LOANPOOL[[#This Row],[PROP_ADDR_STREET]])&amp;")")</f>
        <v/>
      </c>
      <c r="AL262"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2" s="27" t="b">
        <f ca="1">IFERROR((IF(APP_CIP_DRFRESI_CERT_DATE&lt;&gt;"",APP_CIP_DRFRESI_CERT_DATE,TODAY())-TBL_CIPDRFRESI_LOANPOOL[[#This Row],[SETTLEMENT_DATE]])&lt;91,TRUE)</f>
        <v>1</v>
      </c>
      <c r="AN262" s="27" t="b">
        <f>COUNTIFS(TBL_CIPDRFRESI_LOANPOOL[LOAN_ID],TBL_CIPDRFRESI_LOANPOOL[[#This Row],[LOAN_ID]],TBL_CIPDRFRESI_LOANPOOL[QUAL_OO_INCOME_MFI_PCT],"&gt;1.15")=0</f>
        <v>1</v>
      </c>
      <c r="AO262"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2"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2" s="27" t="b">
        <f>COUNTIFS(TBL_CIPDRFRESI_LOANPOOL[LOAN_ID],TBL_CIPDRFRESI_LOANPOOL[[#This Row],[LOAN_ID]],TBL_CIPDRFRESI_LOANPOOL[QUAL_NIE_FFEIC_MFI_PCT],"&gt;1.15")=0</f>
        <v>1</v>
      </c>
      <c r="AR262" s="29">
        <f>IF(TBL_CIPDRFRESI_LOANPOOL[[#This Row],[MULTIPROP_REC_COUNT]]&lt;&gt;"",TBL_CIPDRFRESI_LOANPOOL[[#This Row],[LOAN_AMOUNT]]/TBL_CIPDRFRESI_LOANPOOL[[#This Row],[MULTIPROP_REC_COUNT]],TBL_CIPDRFRESI_LOANPOOL[[#This Row],[LOAN_AMOUNT]])</f>
        <v>0</v>
      </c>
      <c r="AS262" s="29" t="b">
        <f>TBL_CIPDRFRESI_LOANPOOL[[#This Row],[MULTIPROP_REC_COUNT]]&gt;1</f>
        <v>0</v>
      </c>
      <c r="AT262" s="36">
        <f>IF(TBL_CIPDRFRESI_LOANPOOL[[#This Row],[LOAN_ID]]&lt;&gt;"",COUNTIF(TBL_CIPDRFRESI_LOANPOOL[LOAN_ID],TBL_CIPDRFRESI_LOANPOOL[[#This Row],[LOAN_ID]]),1)</f>
        <v>1</v>
      </c>
      <c r="AU262" s="36">
        <f>IFERROR(MATCH(TBL_CIPDRFRESI_LOANPOOL[[#This Row],[QUAL_METHOD]],RANGE_LOOKUP_QUALMETHODS_CIP_RESIDRF,0),-1)</f>
        <v>-1</v>
      </c>
      <c r="AV26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2"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2"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3" spans="2:53" ht="26.25" customHeight="1" x14ac:dyDescent="0.25">
      <c r="B263" s="25" t="str">
        <f>IF(TBL_CIPDRFRESI_LOANPOOL[[#This Row],[RECORD_STARTED]],IF(TBL_CIPDRFRESI_LOANPOOL[[#This Row],[ERROR_COUNT]]&gt;0,-1,IF(TBL_CIPDRFRESI_LOANPOOL[[#This Row],[REQ_FIELDS_POPULATED]],1,0)),"")</f>
        <v/>
      </c>
      <c r="C263" s="36">
        <f>ROW()-ROW(TBL_CIPDRFRESI_LOANPOOL[[#Headers],[ROW_ID]])</f>
        <v>247</v>
      </c>
      <c r="D263" s="55"/>
      <c r="E263" s="56"/>
      <c r="F263" s="57"/>
      <c r="G263" s="58"/>
      <c r="H263" s="120"/>
      <c r="I263" s="116"/>
      <c r="J263" s="55"/>
      <c r="K263" s="61"/>
      <c r="L263" s="62"/>
      <c r="M263" s="124"/>
      <c r="N263" s="122"/>
      <c r="O263" s="127" t="str">
        <f>IF(TBL_CIPDRFRESI_LOANPOOL[[#This Row],[HUD_MFI]]&lt;&gt;"",TBL_CIPDRFRESI_LOANPOOL[[#This Row],[HUD_MFI]]*1.15,"")</f>
        <v/>
      </c>
      <c r="P263" s="126"/>
      <c r="Q263" s="105"/>
      <c r="R263" s="107"/>
      <c r="S263" s="108" t="str">
        <f>IF(TBL_CIPDRFRESI_LOANPOOL[[#This Row],[MBS_FLAG]]="Yes",SUMIF(TBL_CIPDRFRESI_LOANPOOL[MBS_POOL_ID],TBL_CIPDRFRESI_LOANPOOL[[#This Row],[MBS_POOL_ID]],TBL_CIPDRFRESI_LOANPOOL[LOAN_AMOUNT_ADDR_PORTION]),"")</f>
        <v/>
      </c>
      <c r="T263"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3" s="131"/>
      <c r="V263" s="122"/>
      <c r="W263" s="135" t="str">
        <f>IF(AND(TBL_CIPDRFRESI_LOANPOOL[[#This Row],[QUAL_METHOD]]='$DB.LOOKUP'!$AD$3,TBL_CIPDRFRESI_LOANPOOL[[#This Row],[QUAL_OO_ANNUAL_INCOME]]&lt;&gt;"",TBL_CIPDRFRESI_LOANPOOL[[#This Row],[HUD_MFI]]&lt;&gt;""),TBL_CIPDRFRESI_LOANPOOL[[#This Row],[QUAL_OO_ANNUAL_INCOME]]/TBL_CIPDRFRESI_LOANPOOL[[#This Row],[HUD_MFI]],"")</f>
        <v/>
      </c>
      <c r="X263" s="133" t="str">
        <f>IF(AND(TBL_CIPDRFRESI_LOANPOOL[[#This Row],[QUAL_METHOD]]='$DB.LOOKUP'!$AD$4,TBL_CIPDRFRESI_LOANPOOL[[#This Row],[HUD_MFI_115]]&lt;&gt;""),TBL_CIPDRFRESI_LOANPOOL[[#This Row],[HUD_MFI_115]] / 12 * 0.3,"")</f>
        <v/>
      </c>
      <c r="Y263" s="112" t="str">
        <f>IF(AND(TBL_CIPDRFRESI_LOANPOOL[[#This Row],[QUAL_METHOD]]='$DB.LOOKUP'!$AD$4,TBL_CIPDRFRESI_LOANPOOL[[#This Row],[LOAN_ID]]&lt;&gt;""),COUNTIF(TBL_QUAL_RENTROLL_UNITS[RENTROLL_LOAN_ID_PROP_ADDR],TBL_CIPDRFRESI_LOANPOOL[[#This Row],[LOAN_ID_PROP_ADDR]]),"")</f>
        <v/>
      </c>
      <c r="Z263" s="113" t="str">
        <f>IF(AND(TBL_CIPDRFRESI_LOANPOOL[[#This Row],[LOAN_ID]]&lt;&gt;"",TBL_CIPDRFRESI_LOANPOOL[[#This Row],[QUAL_METHOD]]='$DB.LOOKUP'!$AD$4),COUNTIFS(TBL_QUAL_RENTROLL_UNITS[RENTROLL_LOAN_ID_PROP_ADDR],TBL_CIPDRFRESI_LOANPOOL[[#This Row],[LOAN_ID_PROP_ADDR]],TBL_QUAL_RENTROLL_UNITS[RENTROLL_QUALUNIT_FLAG],"Yes"),"")</f>
        <v/>
      </c>
      <c r="AA263" s="111" t="str">
        <f>IF(AND(TBL_CIPDRFRESI_LOANPOOL[[#This Row],[QUAL_MRA_UNITS_TOTL]]&gt;0,TBL_CIPDRFRESI_LOANPOOL[[#This Row],[QUAL_MRA_UNITS_TOTL]]&lt;&gt;""),TBL_CIPDRFRESI_LOANPOOL[[#This Row],[QUAL_MRA_UNITS_QUALIFIED]]/TBL_CIPDRFRESI_LOANPOOL[[#This Row],[QUAL_MRA_UNITS_TOTL]],"")</f>
        <v/>
      </c>
      <c r="AB263" s="137" t="str">
        <f>IF(TBL_CIPDRFRESI_LOANPOOL[[#This Row],[QUAL_METHOD]]='$DB.LOOKUP'!$AD$4,HYPERLINK("#QUAL_RENTROLL!TARGET_TOP","View/Edit"),"")</f>
        <v/>
      </c>
      <c r="AC263" s="136" t="str">
        <f>IF(AND(TBL_CIPDRFRESI_LOANPOOL[[#This Row],[QUAL_METHOD]]='$DB.LOOKUP'!$AD$5,TBL_CIPDRFRESI_LOANPOOL[[#This Row],[LOAN_ID]]&lt;&gt;""),COUNTIF(TBL_QUAL_INCOMELISTING_UNITS[INCOMELISTING_LOAN_ID_PROP_ADDR],TBL_CIPDRFRESI_LOANPOOL[[#This Row],[LOAN_ID_PROP_ADDR]]),"")</f>
        <v/>
      </c>
      <c r="AD263"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3" s="111" t="str">
        <f>IF(AND(TBL_CIPDRFRESI_LOANPOOL[[#This Row],[QUAL_MIE_UNITS_TOTL]]&gt;0,TBL_CIPDRFRESI_LOANPOOL[[#This Row],[QUAL_MIE_UNITS_TOTL]]&lt;&gt;""),TBL_CIPDRFRESI_LOANPOOL[[#This Row],[QUAL_MIE_UNITS_QUALIFIED]]/TBL_CIPDRFRESI_LOANPOOL[[#This Row],[QUAL_MIE_UNITS_TOTL]],"")</f>
        <v/>
      </c>
      <c r="AF263" s="138" t="str">
        <f>IF(TBL_CIPDRFRESI_LOANPOOL[[#This Row],[QUAL_METHOD]]='$DB.LOOKUP'!$AD$5,HYPERLINK("#QUAL_INCOMELISTING!TARGET_TOP","View/Edit"),"")</f>
        <v/>
      </c>
      <c r="AG263" s="122"/>
      <c r="AH263" s="103"/>
      <c r="AI263"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3"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3" s="70" t="str">
        <f>IF(TBL_CIPDRFRESI_LOANPOOL[[#This Row],[LOAN_ID]] = "","",TBL_CIPDRFRESI_LOANPOOL[[#This Row],[LOAN_ID]]&amp;" ("&amp;IF(TBL_CIPDRFRESI_LOANPOOL[[#This Row],[PROP_ADDR_STREET]]="","Address Not Defined",TBL_CIPDRFRESI_LOANPOOL[[#This Row],[PROP_ADDR_STREET]])&amp;")")</f>
        <v/>
      </c>
      <c r="AL263"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3" s="27" t="b">
        <f ca="1">IFERROR((IF(APP_CIP_DRFRESI_CERT_DATE&lt;&gt;"",APP_CIP_DRFRESI_CERT_DATE,TODAY())-TBL_CIPDRFRESI_LOANPOOL[[#This Row],[SETTLEMENT_DATE]])&lt;91,TRUE)</f>
        <v>1</v>
      </c>
      <c r="AN263" s="27" t="b">
        <f>COUNTIFS(TBL_CIPDRFRESI_LOANPOOL[LOAN_ID],TBL_CIPDRFRESI_LOANPOOL[[#This Row],[LOAN_ID]],TBL_CIPDRFRESI_LOANPOOL[QUAL_OO_INCOME_MFI_PCT],"&gt;1.15")=0</f>
        <v>1</v>
      </c>
      <c r="AO263"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3"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3" s="27" t="b">
        <f>COUNTIFS(TBL_CIPDRFRESI_LOANPOOL[LOAN_ID],TBL_CIPDRFRESI_LOANPOOL[[#This Row],[LOAN_ID]],TBL_CIPDRFRESI_LOANPOOL[QUAL_NIE_FFEIC_MFI_PCT],"&gt;1.15")=0</f>
        <v>1</v>
      </c>
      <c r="AR263" s="29">
        <f>IF(TBL_CIPDRFRESI_LOANPOOL[[#This Row],[MULTIPROP_REC_COUNT]]&lt;&gt;"",TBL_CIPDRFRESI_LOANPOOL[[#This Row],[LOAN_AMOUNT]]/TBL_CIPDRFRESI_LOANPOOL[[#This Row],[MULTIPROP_REC_COUNT]],TBL_CIPDRFRESI_LOANPOOL[[#This Row],[LOAN_AMOUNT]])</f>
        <v>0</v>
      </c>
      <c r="AS263" s="29" t="b">
        <f>TBL_CIPDRFRESI_LOANPOOL[[#This Row],[MULTIPROP_REC_COUNT]]&gt;1</f>
        <v>0</v>
      </c>
      <c r="AT263" s="36">
        <f>IF(TBL_CIPDRFRESI_LOANPOOL[[#This Row],[LOAN_ID]]&lt;&gt;"",COUNTIF(TBL_CIPDRFRESI_LOANPOOL[LOAN_ID],TBL_CIPDRFRESI_LOANPOOL[[#This Row],[LOAN_ID]]),1)</f>
        <v>1</v>
      </c>
      <c r="AU263" s="36">
        <f>IFERROR(MATCH(TBL_CIPDRFRESI_LOANPOOL[[#This Row],[QUAL_METHOD]],RANGE_LOOKUP_QUALMETHODS_CIP_RESIDRF,0),-1)</f>
        <v>-1</v>
      </c>
      <c r="AV26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3"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3"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4" spans="2:53" ht="26.25" customHeight="1" x14ac:dyDescent="0.25">
      <c r="B264" s="25" t="str">
        <f>IF(TBL_CIPDRFRESI_LOANPOOL[[#This Row],[RECORD_STARTED]],IF(TBL_CIPDRFRESI_LOANPOOL[[#This Row],[ERROR_COUNT]]&gt;0,-1,IF(TBL_CIPDRFRESI_LOANPOOL[[#This Row],[REQ_FIELDS_POPULATED]],1,0)),"")</f>
        <v/>
      </c>
      <c r="C264" s="36">
        <f>ROW()-ROW(TBL_CIPDRFRESI_LOANPOOL[[#Headers],[ROW_ID]])</f>
        <v>248</v>
      </c>
      <c r="D264" s="55"/>
      <c r="E264" s="56"/>
      <c r="F264" s="57"/>
      <c r="G264" s="58"/>
      <c r="H264" s="120"/>
      <c r="I264" s="116"/>
      <c r="J264" s="55"/>
      <c r="K264" s="61"/>
      <c r="L264" s="62"/>
      <c r="M264" s="124"/>
      <c r="N264" s="122"/>
      <c r="O264" s="127" t="str">
        <f>IF(TBL_CIPDRFRESI_LOANPOOL[[#This Row],[HUD_MFI]]&lt;&gt;"",TBL_CIPDRFRESI_LOANPOOL[[#This Row],[HUD_MFI]]*1.15,"")</f>
        <v/>
      </c>
      <c r="P264" s="126"/>
      <c r="Q264" s="105"/>
      <c r="R264" s="107"/>
      <c r="S264" s="108" t="str">
        <f>IF(TBL_CIPDRFRESI_LOANPOOL[[#This Row],[MBS_FLAG]]="Yes",SUMIF(TBL_CIPDRFRESI_LOANPOOL[MBS_POOL_ID],TBL_CIPDRFRESI_LOANPOOL[[#This Row],[MBS_POOL_ID]],TBL_CIPDRFRESI_LOANPOOL[LOAN_AMOUNT_ADDR_PORTION]),"")</f>
        <v/>
      </c>
      <c r="T264"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4" s="131"/>
      <c r="V264" s="122"/>
      <c r="W264" s="135" t="str">
        <f>IF(AND(TBL_CIPDRFRESI_LOANPOOL[[#This Row],[QUAL_METHOD]]='$DB.LOOKUP'!$AD$3,TBL_CIPDRFRESI_LOANPOOL[[#This Row],[QUAL_OO_ANNUAL_INCOME]]&lt;&gt;"",TBL_CIPDRFRESI_LOANPOOL[[#This Row],[HUD_MFI]]&lt;&gt;""),TBL_CIPDRFRESI_LOANPOOL[[#This Row],[QUAL_OO_ANNUAL_INCOME]]/TBL_CIPDRFRESI_LOANPOOL[[#This Row],[HUD_MFI]],"")</f>
        <v/>
      </c>
      <c r="X264" s="133" t="str">
        <f>IF(AND(TBL_CIPDRFRESI_LOANPOOL[[#This Row],[QUAL_METHOD]]='$DB.LOOKUP'!$AD$4,TBL_CIPDRFRESI_LOANPOOL[[#This Row],[HUD_MFI_115]]&lt;&gt;""),TBL_CIPDRFRESI_LOANPOOL[[#This Row],[HUD_MFI_115]] / 12 * 0.3,"")</f>
        <v/>
      </c>
      <c r="Y264" s="112" t="str">
        <f>IF(AND(TBL_CIPDRFRESI_LOANPOOL[[#This Row],[QUAL_METHOD]]='$DB.LOOKUP'!$AD$4,TBL_CIPDRFRESI_LOANPOOL[[#This Row],[LOAN_ID]]&lt;&gt;""),COUNTIF(TBL_QUAL_RENTROLL_UNITS[RENTROLL_LOAN_ID_PROP_ADDR],TBL_CIPDRFRESI_LOANPOOL[[#This Row],[LOAN_ID_PROP_ADDR]]),"")</f>
        <v/>
      </c>
      <c r="Z264" s="113" t="str">
        <f>IF(AND(TBL_CIPDRFRESI_LOANPOOL[[#This Row],[LOAN_ID]]&lt;&gt;"",TBL_CIPDRFRESI_LOANPOOL[[#This Row],[QUAL_METHOD]]='$DB.LOOKUP'!$AD$4),COUNTIFS(TBL_QUAL_RENTROLL_UNITS[RENTROLL_LOAN_ID_PROP_ADDR],TBL_CIPDRFRESI_LOANPOOL[[#This Row],[LOAN_ID_PROP_ADDR]],TBL_QUAL_RENTROLL_UNITS[RENTROLL_QUALUNIT_FLAG],"Yes"),"")</f>
        <v/>
      </c>
      <c r="AA264" s="111" t="str">
        <f>IF(AND(TBL_CIPDRFRESI_LOANPOOL[[#This Row],[QUAL_MRA_UNITS_TOTL]]&gt;0,TBL_CIPDRFRESI_LOANPOOL[[#This Row],[QUAL_MRA_UNITS_TOTL]]&lt;&gt;""),TBL_CIPDRFRESI_LOANPOOL[[#This Row],[QUAL_MRA_UNITS_QUALIFIED]]/TBL_CIPDRFRESI_LOANPOOL[[#This Row],[QUAL_MRA_UNITS_TOTL]],"")</f>
        <v/>
      </c>
      <c r="AB264" s="137" t="str">
        <f>IF(TBL_CIPDRFRESI_LOANPOOL[[#This Row],[QUAL_METHOD]]='$DB.LOOKUP'!$AD$4,HYPERLINK("#QUAL_RENTROLL!TARGET_TOP","View/Edit"),"")</f>
        <v/>
      </c>
      <c r="AC264" s="136" t="str">
        <f>IF(AND(TBL_CIPDRFRESI_LOANPOOL[[#This Row],[QUAL_METHOD]]='$DB.LOOKUP'!$AD$5,TBL_CIPDRFRESI_LOANPOOL[[#This Row],[LOAN_ID]]&lt;&gt;""),COUNTIF(TBL_QUAL_INCOMELISTING_UNITS[INCOMELISTING_LOAN_ID_PROP_ADDR],TBL_CIPDRFRESI_LOANPOOL[[#This Row],[LOAN_ID_PROP_ADDR]]),"")</f>
        <v/>
      </c>
      <c r="AD264"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4" s="111" t="str">
        <f>IF(AND(TBL_CIPDRFRESI_LOANPOOL[[#This Row],[QUAL_MIE_UNITS_TOTL]]&gt;0,TBL_CIPDRFRESI_LOANPOOL[[#This Row],[QUAL_MIE_UNITS_TOTL]]&lt;&gt;""),TBL_CIPDRFRESI_LOANPOOL[[#This Row],[QUAL_MIE_UNITS_QUALIFIED]]/TBL_CIPDRFRESI_LOANPOOL[[#This Row],[QUAL_MIE_UNITS_TOTL]],"")</f>
        <v/>
      </c>
      <c r="AF264" s="138" t="str">
        <f>IF(TBL_CIPDRFRESI_LOANPOOL[[#This Row],[QUAL_METHOD]]='$DB.LOOKUP'!$AD$5,HYPERLINK("#QUAL_INCOMELISTING!TARGET_TOP","View/Edit"),"")</f>
        <v/>
      </c>
      <c r="AG264" s="122"/>
      <c r="AH264" s="103"/>
      <c r="AI264"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4"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4" s="70" t="str">
        <f>IF(TBL_CIPDRFRESI_LOANPOOL[[#This Row],[LOAN_ID]] = "","",TBL_CIPDRFRESI_LOANPOOL[[#This Row],[LOAN_ID]]&amp;" ("&amp;IF(TBL_CIPDRFRESI_LOANPOOL[[#This Row],[PROP_ADDR_STREET]]="","Address Not Defined",TBL_CIPDRFRESI_LOANPOOL[[#This Row],[PROP_ADDR_STREET]])&amp;")")</f>
        <v/>
      </c>
      <c r="AL264"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4" s="27" t="b">
        <f ca="1">IFERROR((IF(APP_CIP_DRFRESI_CERT_DATE&lt;&gt;"",APP_CIP_DRFRESI_CERT_DATE,TODAY())-TBL_CIPDRFRESI_LOANPOOL[[#This Row],[SETTLEMENT_DATE]])&lt;91,TRUE)</f>
        <v>1</v>
      </c>
      <c r="AN264" s="27" t="b">
        <f>COUNTIFS(TBL_CIPDRFRESI_LOANPOOL[LOAN_ID],TBL_CIPDRFRESI_LOANPOOL[[#This Row],[LOAN_ID]],TBL_CIPDRFRESI_LOANPOOL[QUAL_OO_INCOME_MFI_PCT],"&gt;1.15")=0</f>
        <v>1</v>
      </c>
      <c r="AO264"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4"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4" s="27" t="b">
        <f>COUNTIFS(TBL_CIPDRFRESI_LOANPOOL[LOAN_ID],TBL_CIPDRFRESI_LOANPOOL[[#This Row],[LOAN_ID]],TBL_CIPDRFRESI_LOANPOOL[QUAL_NIE_FFEIC_MFI_PCT],"&gt;1.15")=0</f>
        <v>1</v>
      </c>
      <c r="AR264" s="29">
        <f>IF(TBL_CIPDRFRESI_LOANPOOL[[#This Row],[MULTIPROP_REC_COUNT]]&lt;&gt;"",TBL_CIPDRFRESI_LOANPOOL[[#This Row],[LOAN_AMOUNT]]/TBL_CIPDRFRESI_LOANPOOL[[#This Row],[MULTIPROP_REC_COUNT]],TBL_CIPDRFRESI_LOANPOOL[[#This Row],[LOAN_AMOUNT]])</f>
        <v>0</v>
      </c>
      <c r="AS264" s="29" t="b">
        <f>TBL_CIPDRFRESI_LOANPOOL[[#This Row],[MULTIPROP_REC_COUNT]]&gt;1</f>
        <v>0</v>
      </c>
      <c r="AT264" s="36">
        <f>IF(TBL_CIPDRFRESI_LOANPOOL[[#This Row],[LOAN_ID]]&lt;&gt;"",COUNTIF(TBL_CIPDRFRESI_LOANPOOL[LOAN_ID],TBL_CIPDRFRESI_LOANPOOL[[#This Row],[LOAN_ID]]),1)</f>
        <v>1</v>
      </c>
      <c r="AU264" s="36">
        <f>IFERROR(MATCH(TBL_CIPDRFRESI_LOANPOOL[[#This Row],[QUAL_METHOD]],RANGE_LOOKUP_QUALMETHODS_CIP_RESIDRF,0),-1)</f>
        <v>-1</v>
      </c>
      <c r="AV26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4"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4"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5" spans="2:53" ht="26.25" customHeight="1" x14ac:dyDescent="0.25">
      <c r="B265" s="25" t="str">
        <f>IF(TBL_CIPDRFRESI_LOANPOOL[[#This Row],[RECORD_STARTED]],IF(TBL_CIPDRFRESI_LOANPOOL[[#This Row],[ERROR_COUNT]]&gt;0,-1,IF(TBL_CIPDRFRESI_LOANPOOL[[#This Row],[REQ_FIELDS_POPULATED]],1,0)),"")</f>
        <v/>
      </c>
      <c r="C265" s="36">
        <f>ROW()-ROW(TBL_CIPDRFRESI_LOANPOOL[[#Headers],[ROW_ID]])</f>
        <v>249</v>
      </c>
      <c r="D265" s="55"/>
      <c r="E265" s="56"/>
      <c r="F265" s="57"/>
      <c r="G265" s="58"/>
      <c r="H265" s="120"/>
      <c r="I265" s="116"/>
      <c r="J265" s="55"/>
      <c r="K265" s="61"/>
      <c r="L265" s="62"/>
      <c r="M265" s="124"/>
      <c r="N265" s="122"/>
      <c r="O265" s="127" t="str">
        <f>IF(TBL_CIPDRFRESI_LOANPOOL[[#This Row],[HUD_MFI]]&lt;&gt;"",TBL_CIPDRFRESI_LOANPOOL[[#This Row],[HUD_MFI]]*1.15,"")</f>
        <v/>
      </c>
      <c r="P265" s="126"/>
      <c r="Q265" s="105"/>
      <c r="R265" s="107"/>
      <c r="S265" s="108" t="str">
        <f>IF(TBL_CIPDRFRESI_LOANPOOL[[#This Row],[MBS_FLAG]]="Yes",SUMIF(TBL_CIPDRFRESI_LOANPOOL[MBS_POOL_ID],TBL_CIPDRFRESI_LOANPOOL[[#This Row],[MBS_POOL_ID]],TBL_CIPDRFRESI_LOANPOOL[LOAN_AMOUNT_ADDR_PORTION]),"")</f>
        <v/>
      </c>
      <c r="T265"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5" s="131"/>
      <c r="V265" s="122"/>
      <c r="W265" s="135" t="str">
        <f>IF(AND(TBL_CIPDRFRESI_LOANPOOL[[#This Row],[QUAL_METHOD]]='$DB.LOOKUP'!$AD$3,TBL_CIPDRFRESI_LOANPOOL[[#This Row],[QUAL_OO_ANNUAL_INCOME]]&lt;&gt;"",TBL_CIPDRFRESI_LOANPOOL[[#This Row],[HUD_MFI]]&lt;&gt;""),TBL_CIPDRFRESI_LOANPOOL[[#This Row],[QUAL_OO_ANNUAL_INCOME]]/TBL_CIPDRFRESI_LOANPOOL[[#This Row],[HUD_MFI]],"")</f>
        <v/>
      </c>
      <c r="X265" s="133" t="str">
        <f>IF(AND(TBL_CIPDRFRESI_LOANPOOL[[#This Row],[QUAL_METHOD]]='$DB.LOOKUP'!$AD$4,TBL_CIPDRFRESI_LOANPOOL[[#This Row],[HUD_MFI_115]]&lt;&gt;""),TBL_CIPDRFRESI_LOANPOOL[[#This Row],[HUD_MFI_115]] / 12 * 0.3,"")</f>
        <v/>
      </c>
      <c r="Y265" s="112" t="str">
        <f>IF(AND(TBL_CIPDRFRESI_LOANPOOL[[#This Row],[QUAL_METHOD]]='$DB.LOOKUP'!$AD$4,TBL_CIPDRFRESI_LOANPOOL[[#This Row],[LOAN_ID]]&lt;&gt;""),COUNTIF(TBL_QUAL_RENTROLL_UNITS[RENTROLL_LOAN_ID_PROP_ADDR],TBL_CIPDRFRESI_LOANPOOL[[#This Row],[LOAN_ID_PROP_ADDR]]),"")</f>
        <v/>
      </c>
      <c r="Z265" s="113" t="str">
        <f>IF(AND(TBL_CIPDRFRESI_LOANPOOL[[#This Row],[LOAN_ID]]&lt;&gt;"",TBL_CIPDRFRESI_LOANPOOL[[#This Row],[QUAL_METHOD]]='$DB.LOOKUP'!$AD$4),COUNTIFS(TBL_QUAL_RENTROLL_UNITS[RENTROLL_LOAN_ID_PROP_ADDR],TBL_CIPDRFRESI_LOANPOOL[[#This Row],[LOAN_ID_PROP_ADDR]],TBL_QUAL_RENTROLL_UNITS[RENTROLL_QUALUNIT_FLAG],"Yes"),"")</f>
        <v/>
      </c>
      <c r="AA265" s="111" t="str">
        <f>IF(AND(TBL_CIPDRFRESI_LOANPOOL[[#This Row],[QUAL_MRA_UNITS_TOTL]]&gt;0,TBL_CIPDRFRESI_LOANPOOL[[#This Row],[QUAL_MRA_UNITS_TOTL]]&lt;&gt;""),TBL_CIPDRFRESI_LOANPOOL[[#This Row],[QUAL_MRA_UNITS_QUALIFIED]]/TBL_CIPDRFRESI_LOANPOOL[[#This Row],[QUAL_MRA_UNITS_TOTL]],"")</f>
        <v/>
      </c>
      <c r="AB265" s="137" t="str">
        <f>IF(TBL_CIPDRFRESI_LOANPOOL[[#This Row],[QUAL_METHOD]]='$DB.LOOKUP'!$AD$4,HYPERLINK("#QUAL_RENTROLL!TARGET_TOP","View/Edit"),"")</f>
        <v/>
      </c>
      <c r="AC265" s="136" t="str">
        <f>IF(AND(TBL_CIPDRFRESI_LOANPOOL[[#This Row],[QUAL_METHOD]]='$DB.LOOKUP'!$AD$5,TBL_CIPDRFRESI_LOANPOOL[[#This Row],[LOAN_ID]]&lt;&gt;""),COUNTIF(TBL_QUAL_INCOMELISTING_UNITS[INCOMELISTING_LOAN_ID_PROP_ADDR],TBL_CIPDRFRESI_LOANPOOL[[#This Row],[LOAN_ID_PROP_ADDR]]),"")</f>
        <v/>
      </c>
      <c r="AD265"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5" s="111" t="str">
        <f>IF(AND(TBL_CIPDRFRESI_LOANPOOL[[#This Row],[QUAL_MIE_UNITS_TOTL]]&gt;0,TBL_CIPDRFRESI_LOANPOOL[[#This Row],[QUAL_MIE_UNITS_TOTL]]&lt;&gt;""),TBL_CIPDRFRESI_LOANPOOL[[#This Row],[QUAL_MIE_UNITS_QUALIFIED]]/TBL_CIPDRFRESI_LOANPOOL[[#This Row],[QUAL_MIE_UNITS_TOTL]],"")</f>
        <v/>
      </c>
      <c r="AF265" s="138" t="str">
        <f>IF(TBL_CIPDRFRESI_LOANPOOL[[#This Row],[QUAL_METHOD]]='$DB.LOOKUP'!$AD$5,HYPERLINK("#QUAL_INCOMELISTING!TARGET_TOP","View/Edit"),"")</f>
        <v/>
      </c>
      <c r="AG265" s="122"/>
      <c r="AH265" s="103"/>
      <c r="AI265"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5"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5" s="70" t="str">
        <f>IF(TBL_CIPDRFRESI_LOANPOOL[[#This Row],[LOAN_ID]] = "","",TBL_CIPDRFRESI_LOANPOOL[[#This Row],[LOAN_ID]]&amp;" ("&amp;IF(TBL_CIPDRFRESI_LOANPOOL[[#This Row],[PROP_ADDR_STREET]]="","Address Not Defined",TBL_CIPDRFRESI_LOANPOOL[[#This Row],[PROP_ADDR_STREET]])&amp;")")</f>
        <v/>
      </c>
      <c r="AL265"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5" s="27" t="b">
        <f ca="1">IFERROR((IF(APP_CIP_DRFRESI_CERT_DATE&lt;&gt;"",APP_CIP_DRFRESI_CERT_DATE,TODAY())-TBL_CIPDRFRESI_LOANPOOL[[#This Row],[SETTLEMENT_DATE]])&lt;91,TRUE)</f>
        <v>1</v>
      </c>
      <c r="AN265" s="27" t="b">
        <f>COUNTIFS(TBL_CIPDRFRESI_LOANPOOL[LOAN_ID],TBL_CIPDRFRESI_LOANPOOL[[#This Row],[LOAN_ID]],TBL_CIPDRFRESI_LOANPOOL[QUAL_OO_INCOME_MFI_PCT],"&gt;1.15")=0</f>
        <v>1</v>
      </c>
      <c r="AO265"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5"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5" s="27" t="b">
        <f>COUNTIFS(TBL_CIPDRFRESI_LOANPOOL[LOAN_ID],TBL_CIPDRFRESI_LOANPOOL[[#This Row],[LOAN_ID]],TBL_CIPDRFRESI_LOANPOOL[QUAL_NIE_FFEIC_MFI_PCT],"&gt;1.15")=0</f>
        <v>1</v>
      </c>
      <c r="AR265" s="29">
        <f>IF(TBL_CIPDRFRESI_LOANPOOL[[#This Row],[MULTIPROP_REC_COUNT]]&lt;&gt;"",TBL_CIPDRFRESI_LOANPOOL[[#This Row],[LOAN_AMOUNT]]/TBL_CIPDRFRESI_LOANPOOL[[#This Row],[MULTIPROP_REC_COUNT]],TBL_CIPDRFRESI_LOANPOOL[[#This Row],[LOAN_AMOUNT]])</f>
        <v>0</v>
      </c>
      <c r="AS265" s="29" t="b">
        <f>TBL_CIPDRFRESI_LOANPOOL[[#This Row],[MULTIPROP_REC_COUNT]]&gt;1</f>
        <v>0</v>
      </c>
      <c r="AT265" s="36">
        <f>IF(TBL_CIPDRFRESI_LOANPOOL[[#This Row],[LOAN_ID]]&lt;&gt;"",COUNTIF(TBL_CIPDRFRESI_LOANPOOL[LOAN_ID],TBL_CIPDRFRESI_LOANPOOL[[#This Row],[LOAN_ID]]),1)</f>
        <v>1</v>
      </c>
      <c r="AU265" s="36">
        <f>IFERROR(MATCH(TBL_CIPDRFRESI_LOANPOOL[[#This Row],[QUAL_METHOD]],RANGE_LOOKUP_QUALMETHODS_CIP_RESIDRF,0),-1)</f>
        <v>-1</v>
      </c>
      <c r="AV26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5"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5"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6" spans="2:53" ht="26.25" customHeight="1" x14ac:dyDescent="0.25">
      <c r="B266" s="25" t="str">
        <f>IF(TBL_CIPDRFRESI_LOANPOOL[[#This Row],[RECORD_STARTED]],IF(TBL_CIPDRFRESI_LOANPOOL[[#This Row],[ERROR_COUNT]]&gt;0,-1,IF(TBL_CIPDRFRESI_LOANPOOL[[#This Row],[REQ_FIELDS_POPULATED]],1,0)),"")</f>
        <v/>
      </c>
      <c r="C266" s="36">
        <f>ROW()-ROW(TBL_CIPDRFRESI_LOANPOOL[[#Headers],[ROW_ID]])</f>
        <v>250</v>
      </c>
      <c r="D266" s="55"/>
      <c r="E266" s="56"/>
      <c r="F266" s="57"/>
      <c r="G266" s="58"/>
      <c r="H266" s="120"/>
      <c r="I266" s="116"/>
      <c r="J266" s="55"/>
      <c r="K266" s="61"/>
      <c r="L266" s="62"/>
      <c r="M266" s="124"/>
      <c r="N266" s="122"/>
      <c r="O266" s="127" t="str">
        <f>IF(TBL_CIPDRFRESI_LOANPOOL[[#This Row],[HUD_MFI]]&lt;&gt;"",TBL_CIPDRFRESI_LOANPOOL[[#This Row],[HUD_MFI]]*1.15,"")</f>
        <v/>
      </c>
      <c r="P266" s="126"/>
      <c r="Q266" s="105"/>
      <c r="R266" s="107"/>
      <c r="S266" s="108" t="str">
        <f>IF(TBL_CIPDRFRESI_LOANPOOL[[#This Row],[MBS_FLAG]]="Yes",SUMIF(TBL_CIPDRFRESI_LOANPOOL[MBS_POOL_ID],TBL_CIPDRFRESI_LOANPOOL[[#This Row],[MBS_POOL_ID]],TBL_CIPDRFRESI_LOANPOOL[LOAN_AMOUNT_ADDR_PORTION]),"")</f>
        <v/>
      </c>
      <c r="T266" s="128"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6" s="131"/>
      <c r="V266" s="122"/>
      <c r="W266" s="135" t="str">
        <f>IF(AND(TBL_CIPDRFRESI_LOANPOOL[[#This Row],[QUAL_METHOD]]='$DB.LOOKUP'!$AD$3,TBL_CIPDRFRESI_LOANPOOL[[#This Row],[QUAL_OO_ANNUAL_INCOME]]&lt;&gt;"",TBL_CIPDRFRESI_LOANPOOL[[#This Row],[HUD_MFI]]&lt;&gt;""),TBL_CIPDRFRESI_LOANPOOL[[#This Row],[QUAL_OO_ANNUAL_INCOME]]/TBL_CIPDRFRESI_LOANPOOL[[#This Row],[HUD_MFI]],"")</f>
        <v/>
      </c>
      <c r="X266" s="133" t="str">
        <f>IF(AND(TBL_CIPDRFRESI_LOANPOOL[[#This Row],[QUAL_METHOD]]='$DB.LOOKUP'!$AD$4,TBL_CIPDRFRESI_LOANPOOL[[#This Row],[HUD_MFI_115]]&lt;&gt;""),TBL_CIPDRFRESI_LOANPOOL[[#This Row],[HUD_MFI_115]] / 12 * 0.3,"")</f>
        <v/>
      </c>
      <c r="Y266" s="112" t="str">
        <f>IF(AND(TBL_CIPDRFRESI_LOANPOOL[[#This Row],[QUAL_METHOD]]='$DB.LOOKUP'!$AD$4,TBL_CIPDRFRESI_LOANPOOL[[#This Row],[LOAN_ID]]&lt;&gt;""),COUNTIF(TBL_QUAL_RENTROLL_UNITS[RENTROLL_LOAN_ID_PROP_ADDR],TBL_CIPDRFRESI_LOANPOOL[[#This Row],[LOAN_ID_PROP_ADDR]]),"")</f>
        <v/>
      </c>
      <c r="Z266" s="113" t="str">
        <f>IF(AND(TBL_CIPDRFRESI_LOANPOOL[[#This Row],[LOAN_ID]]&lt;&gt;"",TBL_CIPDRFRESI_LOANPOOL[[#This Row],[QUAL_METHOD]]='$DB.LOOKUP'!$AD$4),COUNTIFS(TBL_QUAL_RENTROLL_UNITS[RENTROLL_LOAN_ID_PROP_ADDR],TBL_CIPDRFRESI_LOANPOOL[[#This Row],[LOAN_ID_PROP_ADDR]],TBL_QUAL_RENTROLL_UNITS[RENTROLL_QUALUNIT_FLAG],"Yes"),"")</f>
        <v/>
      </c>
      <c r="AA266" s="111" t="str">
        <f>IF(AND(TBL_CIPDRFRESI_LOANPOOL[[#This Row],[QUAL_MRA_UNITS_TOTL]]&gt;0,TBL_CIPDRFRESI_LOANPOOL[[#This Row],[QUAL_MRA_UNITS_TOTL]]&lt;&gt;""),TBL_CIPDRFRESI_LOANPOOL[[#This Row],[QUAL_MRA_UNITS_QUALIFIED]]/TBL_CIPDRFRESI_LOANPOOL[[#This Row],[QUAL_MRA_UNITS_TOTL]],"")</f>
        <v/>
      </c>
      <c r="AB266" s="137" t="str">
        <f>IF(TBL_CIPDRFRESI_LOANPOOL[[#This Row],[QUAL_METHOD]]='$DB.LOOKUP'!$AD$4,HYPERLINK("#QUAL_RENTROLL!TARGET_TOP","View/Edit"),"")</f>
        <v/>
      </c>
      <c r="AC266" s="136" t="str">
        <f>IF(AND(TBL_CIPDRFRESI_LOANPOOL[[#This Row],[QUAL_METHOD]]='$DB.LOOKUP'!$AD$5,TBL_CIPDRFRESI_LOANPOOL[[#This Row],[LOAN_ID]]&lt;&gt;""),COUNTIF(TBL_QUAL_INCOMELISTING_UNITS[INCOMELISTING_LOAN_ID_PROP_ADDR],TBL_CIPDRFRESI_LOANPOOL[[#This Row],[LOAN_ID_PROP_ADDR]]),"")</f>
        <v/>
      </c>
      <c r="AD266" s="112"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6" s="111" t="str">
        <f>IF(AND(TBL_CIPDRFRESI_LOANPOOL[[#This Row],[QUAL_MIE_UNITS_TOTL]]&gt;0,TBL_CIPDRFRESI_LOANPOOL[[#This Row],[QUAL_MIE_UNITS_TOTL]]&lt;&gt;""),TBL_CIPDRFRESI_LOANPOOL[[#This Row],[QUAL_MIE_UNITS_QUALIFIED]]/TBL_CIPDRFRESI_LOANPOOL[[#This Row],[QUAL_MIE_UNITS_TOTL]],"")</f>
        <v/>
      </c>
      <c r="AF266" s="138" t="str">
        <f>IF(TBL_CIPDRFRESI_LOANPOOL[[#This Row],[QUAL_METHOD]]='$DB.LOOKUP'!$AD$5,HYPERLINK("#QUAL_INCOMELISTING!TARGET_TOP","View/Edit"),"")</f>
        <v/>
      </c>
      <c r="AG266" s="122"/>
      <c r="AH266" s="103"/>
      <c r="AI266" s="135"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6" s="94"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6" s="70" t="str">
        <f>IF(TBL_CIPDRFRESI_LOANPOOL[[#This Row],[LOAN_ID]] = "","",TBL_CIPDRFRESI_LOANPOOL[[#This Row],[LOAN_ID]]&amp;" ("&amp;IF(TBL_CIPDRFRESI_LOANPOOL[[#This Row],[PROP_ADDR_STREET]]="","Address Not Defined",TBL_CIPDRFRESI_LOANPOOL[[#This Row],[PROP_ADDR_STREET]])&amp;")")</f>
        <v/>
      </c>
      <c r="AL266" s="70"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6" s="27" t="b">
        <f ca="1">IFERROR((IF(APP_CIP_DRFRESI_CERT_DATE&lt;&gt;"",APP_CIP_DRFRESI_CERT_DATE,TODAY())-TBL_CIPDRFRESI_LOANPOOL[[#This Row],[SETTLEMENT_DATE]])&lt;91,TRUE)</f>
        <v>1</v>
      </c>
      <c r="AN266" s="27" t="b">
        <f>COUNTIFS(TBL_CIPDRFRESI_LOANPOOL[LOAN_ID],TBL_CIPDRFRESI_LOANPOOL[[#This Row],[LOAN_ID]],TBL_CIPDRFRESI_LOANPOOL[QUAL_OO_INCOME_MFI_PCT],"&gt;1.15")=0</f>
        <v>1</v>
      </c>
      <c r="AO266" s="27"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6" s="27"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6" s="27" t="b">
        <f>COUNTIFS(TBL_CIPDRFRESI_LOANPOOL[LOAN_ID],TBL_CIPDRFRESI_LOANPOOL[[#This Row],[LOAN_ID]],TBL_CIPDRFRESI_LOANPOOL[QUAL_NIE_FFEIC_MFI_PCT],"&gt;1.15")=0</f>
        <v>1</v>
      </c>
      <c r="AR266" s="29">
        <f>IF(TBL_CIPDRFRESI_LOANPOOL[[#This Row],[MULTIPROP_REC_COUNT]]&lt;&gt;"",TBL_CIPDRFRESI_LOANPOOL[[#This Row],[LOAN_AMOUNT]]/TBL_CIPDRFRESI_LOANPOOL[[#This Row],[MULTIPROP_REC_COUNT]],TBL_CIPDRFRESI_LOANPOOL[[#This Row],[LOAN_AMOUNT]])</f>
        <v>0</v>
      </c>
      <c r="AS266" s="29" t="b">
        <f>TBL_CIPDRFRESI_LOANPOOL[[#This Row],[MULTIPROP_REC_COUNT]]&gt;1</f>
        <v>0</v>
      </c>
      <c r="AT266" s="36">
        <f>IF(TBL_CIPDRFRESI_LOANPOOL[[#This Row],[LOAN_ID]]&lt;&gt;"",COUNTIF(TBL_CIPDRFRESI_LOANPOOL[LOAN_ID],TBL_CIPDRFRESI_LOANPOOL[[#This Row],[LOAN_ID]]),1)</f>
        <v>1</v>
      </c>
      <c r="AU266" s="36">
        <f>IFERROR(MATCH(TBL_CIPDRFRESI_LOANPOOL[[#This Row],[QUAL_METHOD]],RANGE_LOOKUP_QUALMETHODS_CIP_RESIDRF,0),-1)</f>
        <v>-1</v>
      </c>
      <c r="AV26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6" s="27"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6" s="65">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sheetData>
  <sheetProtection algorithmName="SHA-512" hashValue="PU0yrM/B0I+iNzyDld0Pyu66A9v8Whh+vz+Jo9N2qV8k1hIC/JBa8nxZm9DVPHOjUUauR+ScTA55Z3zHY+mbOA==" saltValue="BbOkaT8DVpyFK9iqJfh5tg==" spinCount="100000" sheet="1" objects="1" scenarios="1"/>
  <dataConsolidate/>
  <mergeCells count="55">
    <mergeCell ref="G13:G14"/>
    <mergeCell ref="B13:B14"/>
    <mergeCell ref="C13:C14"/>
    <mergeCell ref="D13:D14"/>
    <mergeCell ref="E13:E14"/>
    <mergeCell ref="F13:F14"/>
    <mergeCell ref="B5:D5"/>
    <mergeCell ref="E5:G5"/>
    <mergeCell ref="B6:D6"/>
    <mergeCell ref="E6:G6"/>
    <mergeCell ref="D12:H12"/>
    <mergeCell ref="H13:H14"/>
    <mergeCell ref="I13:I14"/>
    <mergeCell ref="J13:J14"/>
    <mergeCell ref="K13:K14"/>
    <mergeCell ref="AJ13:AJ14"/>
    <mergeCell ref="AH13:AH14"/>
    <mergeCell ref="AI13:AI14"/>
    <mergeCell ref="AS15:AX15"/>
    <mergeCell ref="AY15:BA15"/>
    <mergeCell ref="O13:O14"/>
    <mergeCell ref="P13:P14"/>
    <mergeCell ref="Q13:Q14"/>
    <mergeCell ref="R13:R14"/>
    <mergeCell ref="S13:S14"/>
    <mergeCell ref="U13:U14"/>
    <mergeCell ref="T13:T14"/>
    <mergeCell ref="AL15:AQ15"/>
    <mergeCell ref="Y13:Y14"/>
    <mergeCell ref="Z13:Z14"/>
    <mergeCell ref="AA13:AA14"/>
    <mergeCell ref="AG13:AG14"/>
    <mergeCell ref="AF13:AF14"/>
    <mergeCell ref="V12:W12"/>
    <mergeCell ref="V13:V14"/>
    <mergeCell ref="W13:W14"/>
    <mergeCell ref="X13:X14"/>
    <mergeCell ref="K5:L5"/>
    <mergeCell ref="K6:L6"/>
    <mergeCell ref="M5:N5"/>
    <mergeCell ref="M6:N6"/>
    <mergeCell ref="N12:O12"/>
    <mergeCell ref="P12:T12"/>
    <mergeCell ref="M13:M14"/>
    <mergeCell ref="N13:N14"/>
    <mergeCell ref="L13:L14"/>
    <mergeCell ref="U11:AJ11"/>
    <mergeCell ref="AG12:AI12"/>
    <mergeCell ref="I12:M12"/>
    <mergeCell ref="AC12:AF12"/>
    <mergeCell ref="AB13:AB14"/>
    <mergeCell ref="X12:AB12"/>
    <mergeCell ref="AC13:AC14"/>
    <mergeCell ref="AD13:AD14"/>
    <mergeCell ref="AE13:AE14"/>
  </mergeCells>
  <phoneticPr fontId="30" type="noConversion"/>
  <conditionalFormatting sqref="B15">
    <cfRule type="iconSet" priority="26">
      <iconSet iconSet="3Signs" showValue="0">
        <cfvo type="percent" val="0"/>
        <cfvo type="num" val="0"/>
        <cfvo type="num" val="1"/>
      </iconSet>
    </cfRule>
  </conditionalFormatting>
  <conditionalFormatting sqref="B17:B266">
    <cfRule type="iconSet" priority="27">
      <iconSet iconSet="3Signs" showValue="0">
        <cfvo type="percent" val="0"/>
        <cfvo type="num" val="0"/>
        <cfvo type="num" val="1"/>
      </iconSet>
    </cfRule>
  </conditionalFormatting>
  <conditionalFormatting sqref="D9">
    <cfRule type="iconSet" priority="18">
      <iconSet iconSet="3Signs" showValue="0">
        <cfvo type="percent" val="0"/>
        <cfvo type="num" val="0"/>
        <cfvo type="num" val="1"/>
      </iconSet>
    </cfRule>
  </conditionalFormatting>
  <conditionalFormatting sqref="E17:E266">
    <cfRule type="expression" dxfId="86" priority="21">
      <formula>$AX17=FALSE</formula>
    </cfRule>
  </conditionalFormatting>
  <conditionalFormatting sqref="F17:F266">
    <cfRule type="expression" dxfId="85" priority="20">
      <formula>$AW17=FALSE</formula>
    </cfRule>
  </conditionalFormatting>
  <conditionalFormatting sqref="G9">
    <cfRule type="iconSet" priority="17">
      <iconSet iconSet="3Signs" showValue="0">
        <cfvo type="percent" val="0"/>
        <cfvo type="num" val="0"/>
        <cfvo type="num" val="1"/>
      </iconSet>
    </cfRule>
  </conditionalFormatting>
  <conditionalFormatting sqref="H17:H266">
    <cfRule type="expression" dxfId="84" priority="23">
      <formula>AND(G17&lt;&gt;"Other",H17&lt;&gt;"")</formula>
    </cfRule>
    <cfRule type="expression" dxfId="83" priority="24">
      <formula>(G17&lt;&gt;"Other")</formula>
    </cfRule>
  </conditionalFormatting>
  <conditionalFormatting sqref="I6 K6">
    <cfRule type="cellIs" dxfId="82" priority="19" operator="equal">
      <formula>"Yes"</formula>
    </cfRule>
    <cfRule type="cellIs" dxfId="81" priority="25" operator="equal">
      <formula>"No"</formula>
    </cfRule>
  </conditionalFormatting>
  <conditionalFormatting sqref="I9">
    <cfRule type="iconSet" priority="1">
      <iconSet iconSet="3Signs" showValue="0">
        <cfvo type="percent" val="0"/>
        <cfvo type="num" val="0"/>
        <cfvo type="num" val="1"/>
      </iconSet>
    </cfRule>
  </conditionalFormatting>
  <conditionalFormatting sqref="K9">
    <cfRule type="iconSet" priority="2">
      <iconSet iconSet="3Signs" showValue="0">
        <cfvo type="percent" val="0"/>
        <cfvo type="num" val="0"/>
        <cfvo type="num" val="1"/>
      </iconSet>
    </cfRule>
  </conditionalFormatting>
  <conditionalFormatting sqref="K17:K266">
    <cfRule type="expression" dxfId="80" priority="22">
      <formula>$M17&lt;&gt;""</formula>
    </cfRule>
  </conditionalFormatting>
  <conditionalFormatting sqref="Q17:R266">
    <cfRule type="expression" dxfId="79" priority="12">
      <formula>AND($P17&lt;&gt;"Yes",Q17&lt;&gt;"")</formula>
    </cfRule>
  </conditionalFormatting>
  <conditionalFormatting sqref="Q17:T266">
    <cfRule type="expression" dxfId="78" priority="13">
      <formula>$P17&lt;&gt;"Yes"</formula>
    </cfRule>
  </conditionalFormatting>
  <conditionalFormatting sqref="T17:T266">
    <cfRule type="cellIs" dxfId="77" priority="5" operator="equal">
      <formula>"Yes"</formula>
    </cfRule>
    <cfRule type="cellIs" dxfId="76" priority="6" operator="equal">
      <formula>"No"</formula>
    </cfRule>
  </conditionalFormatting>
  <conditionalFormatting sqref="U17:U266">
    <cfRule type="expression" dxfId="75" priority="9">
      <formula>$AV17=FALSE</formula>
    </cfRule>
  </conditionalFormatting>
  <conditionalFormatting sqref="AJ17:AJ266">
    <cfRule type="cellIs" dxfId="68" priority="14" operator="equal">
      <formula>"No"</formula>
    </cfRule>
    <cfRule type="cellIs" dxfId="67" priority="15" operator="equal">
      <formula>"Yes"</formula>
    </cfRule>
  </conditionalFormatting>
  <dataValidations count="11">
    <dataValidation type="list" allowBlank="1" showInputMessage="1" showErrorMessage="1" sqref="M17:M266" xr:uid="{3660FAD1-51AB-4D64-A39C-FA7D464FE9B6}">
      <formula1>IF($K17&lt;&gt;"",INDIRECT("RANGE_LOOKUP_COUNTY_"&amp;$K17),INDIRECT("RANGE_LOOKUP_COUNTY_PLACEHOLDER"))</formula1>
    </dataValidation>
    <dataValidation type="list" allowBlank="1" showInputMessage="1" showErrorMessage="1" sqref="K17:K266" xr:uid="{DFFCEA5F-572C-4A37-9BCE-A9479100FBE4}">
      <formula1>IF($M17="",RANGE_LOOKUP_STATE_ALLSTATES,INDIRECT("RANGE_FAKE"))</formula1>
    </dataValidation>
    <dataValidation type="whole" allowBlank="1" showInputMessage="1" showErrorMessage="1" sqref="L17:L266" xr:uid="{29A2FCC1-F877-4906-9C1C-0072A6EC3E8B}">
      <formula1>1</formula1>
      <formula2>99999</formula2>
    </dataValidation>
    <dataValidation type="list" allowBlank="1" showInputMessage="1" showErrorMessage="1" sqref="G17:G266" xr:uid="{250D55DA-11A2-4BAD-A58C-A1B49C2063D3}">
      <formula1>RANGE_LOOKUP_LOANPURPOSE</formula1>
    </dataValidation>
    <dataValidation type="decimal" operator="greaterThan" allowBlank="1" showInputMessage="1" showErrorMessage="1" sqref="F17:F266 AG17:AH266 N17:N266" xr:uid="{9789853A-62D7-40D1-B688-25BCD8DB5C15}">
      <formula1>0</formula1>
    </dataValidation>
    <dataValidation type="date" operator="greaterThan" allowBlank="1" showInputMessage="1" showErrorMessage="1" sqref="E17:E266 R17:R266" xr:uid="{13C51E33-A84A-40B8-8083-A9658514DA02}">
      <formula1>36526</formula1>
    </dataValidation>
    <dataValidation operator="equal" allowBlank="1" showInputMessage="1" showErrorMessage="1" error="Please provide census tract in ####.## format_x000a_" sqref="Q17:Q266 S17:T266 O17:O266 AI17:AI266 W17:AF266" xr:uid="{E6C6DBF0-787F-43C1-B63B-E2D5C8F5A37D}"/>
    <dataValidation type="list" operator="equal" allowBlank="1" showInputMessage="1" showErrorMessage="1" error="Please provide census tract in ####.## format_x000a_" sqref="P17:P266" xr:uid="{B24CD9D4-4B7A-46E7-AFC3-453B80BB9C24}">
      <formula1>RANGE_LOOKUP_YESNO</formula1>
    </dataValidation>
    <dataValidation type="list" allowBlank="1" showInputMessage="1" showErrorMessage="1" sqref="U17:U266" xr:uid="{24064533-B8F8-4AFB-A358-0E1CB25539CD}">
      <formula1>RANGE_LOOKUP_QUALMETHODS_CIP_RESIDRF</formula1>
    </dataValidation>
    <dataValidation type="decimal" operator="greaterThanOrEqual" allowBlank="1" showInputMessage="1" showErrorMessage="1" error="_x000a_" sqref="V17:V266" xr:uid="{57D74B28-B44D-43E2-99D5-BF5EF4187928}">
      <formula1>0</formula1>
    </dataValidation>
    <dataValidation type="textLength" operator="lessThanOrEqual" allowBlank="1" showInputMessage="1" showErrorMessage="1" error="Text length must not exceed 50 characters." sqref="H17:H266 I17:J266" xr:uid="{83B16893-41AE-4290-9922-605570784701}">
      <formula1>50</formula1>
    </dataValidation>
  </dataValidations>
  <pageMargins left="0.7" right="0.7" top="0.75" bottom="0.75" header="0.3" footer="0.3"/>
  <pageSetup scale="25"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0" id="{AD0561E5-FA8A-4753-8FE9-FA1384D57487}">
            <xm:f>AND($U17&lt;&gt;'$DB.LOOKUP'!$AD$3,$V17&lt;&gt;"")</xm:f>
            <x14:dxf>
              <fill>
                <patternFill patternType="lightUp">
                  <fgColor theme="5" tint="0.79998168889431442"/>
                  <bgColor auto="1"/>
                </patternFill>
              </fill>
            </x14:dxf>
          </x14:cfRule>
          <xm:sqref>V17:V266</xm:sqref>
        </x14:conditionalFormatting>
        <x14:conditionalFormatting xmlns:xm="http://schemas.microsoft.com/office/excel/2006/main">
          <x14:cfRule type="expression" priority="11" id="{F0C7CFE0-37AD-43B6-BBF3-1BBF1538CF45}">
            <xm:f>$U17&lt;&gt;'$DB.LOOKUP'!$AD$3</xm:f>
            <x14:dxf>
              <fill>
                <patternFill>
                  <bgColor theme="0" tint="-4.9989318521683403E-2"/>
                </patternFill>
              </fill>
            </x14:dxf>
          </x14:cfRule>
          <xm:sqref>V17:W266</xm:sqref>
        </x14:conditionalFormatting>
        <x14:conditionalFormatting xmlns:xm="http://schemas.microsoft.com/office/excel/2006/main">
          <x14:cfRule type="expression" priority="8" id="{306E33B4-CB14-493D-9528-DA5C1AAF0AD5}">
            <xm:f>$U17&lt;&gt;'$DB.LOOKUP'!$AD$4</xm:f>
            <x14:dxf>
              <fill>
                <patternFill>
                  <bgColor theme="0" tint="-4.9989318521683403E-2"/>
                </patternFill>
              </fill>
            </x14:dxf>
          </x14:cfRule>
          <xm:sqref>X17:AB266</xm:sqref>
        </x14:conditionalFormatting>
        <x14:conditionalFormatting xmlns:xm="http://schemas.microsoft.com/office/excel/2006/main">
          <x14:cfRule type="expression" priority="7" id="{15E3B182-9191-4C89-9062-892E7E19B38D}">
            <xm:f>$U17&lt;&gt;'$DB.LOOKUP'!$AD$5</xm:f>
            <x14:dxf>
              <fill>
                <patternFill>
                  <bgColor theme="0" tint="-4.9989318521683403E-2"/>
                </patternFill>
              </fill>
            </x14:dxf>
          </x14:cfRule>
          <xm:sqref>AC17:AF266</xm:sqref>
        </x14:conditionalFormatting>
        <x14:conditionalFormatting xmlns:xm="http://schemas.microsoft.com/office/excel/2006/main">
          <x14:cfRule type="expression" priority="3" id="{AAAAE1D6-CEFC-4230-9984-F9FE5BD5D8B5}">
            <xm:f>AND($U17&lt;&gt;'$DB.LOOKUP'!$AD$6,AG17&lt;&gt;"")</xm:f>
            <x14:dxf>
              <fill>
                <patternFill patternType="lightUp">
                  <fgColor theme="5" tint="0.59996337778862885"/>
                </patternFill>
              </fill>
            </x14:dxf>
          </x14:cfRule>
          <xm:sqref>AG17:AH266</xm:sqref>
        </x14:conditionalFormatting>
        <x14:conditionalFormatting xmlns:xm="http://schemas.microsoft.com/office/excel/2006/main">
          <x14:cfRule type="expression" priority="4" id="{4F454A78-1990-4E9F-9B66-BBDE59AEBA4B}">
            <xm:f>$U17&lt;&gt;'$DB.LOOKUP'!$AD$6</xm:f>
            <x14:dxf>
              <fill>
                <patternFill>
                  <bgColor theme="0" tint="-4.9989318521683403E-2"/>
                </patternFill>
              </fill>
            </x14:dxf>
          </x14:cfRule>
          <xm:sqref>AG17:AI266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F6221-334A-460B-AD03-372F246905FB}">
  <sheetPr>
    <tabColor theme="9"/>
    <pageSetUpPr fitToPage="1"/>
  </sheetPr>
  <dimension ref="A1:CK269"/>
  <sheetViews>
    <sheetView showGridLines="0" showRowColHeaders="0" zoomScaleNormal="100" workbookViewId="0">
      <pane ySplit="17" topLeftCell="A18" activePane="bottomLeft" state="frozen"/>
      <selection pane="bottomLeft" activeCell="E6" sqref="E6:G6"/>
    </sheetView>
  </sheetViews>
  <sheetFormatPr defaultColWidth="0" defaultRowHeight="15" x14ac:dyDescent="0.25"/>
  <cols>
    <col min="1" max="1" width="1.28515625" customWidth="1"/>
    <col min="2" max="2" width="5.85546875" customWidth="1"/>
    <col min="3" max="3" width="6.28515625" customWidth="1"/>
    <col min="4" max="4" width="16.28515625" customWidth="1"/>
    <col min="5" max="5" width="12.140625" customWidth="1"/>
    <col min="6" max="6" width="15.42578125" customWidth="1"/>
    <col min="7" max="7" width="16" customWidth="1"/>
    <col min="8" max="8" width="22.85546875" customWidth="1"/>
    <col min="9" max="9" width="24.7109375" customWidth="1"/>
    <col min="10" max="10" width="19.85546875" customWidth="1"/>
    <col min="11" max="11" width="20.85546875" customWidth="1"/>
    <col min="12" max="12" width="19.85546875" customWidth="1"/>
    <col min="13" max="13" width="19" bestFit="1" customWidth="1"/>
    <col min="14" max="14" width="8.42578125" customWidth="1"/>
    <col min="15" max="15" width="11.140625" customWidth="1"/>
    <col min="16" max="16" width="16.140625" customWidth="1"/>
    <col min="17" max="17" width="34.7109375" customWidth="1"/>
    <col min="18" max="18" width="13.28515625" customWidth="1"/>
    <col min="19" max="19" width="11.7109375" customWidth="1"/>
    <col min="20" max="20" width="38" customWidth="1"/>
    <col min="21" max="21" width="17.85546875" customWidth="1"/>
    <col min="22" max="22" width="9.140625" customWidth="1"/>
    <col min="23" max="23" width="25.140625" customWidth="1"/>
    <col min="24" max="27" width="11.7109375" customWidth="1"/>
    <col min="28" max="28" width="10.140625" customWidth="1"/>
    <col min="29" max="29" width="14.28515625" customWidth="1"/>
    <col min="30" max="30" width="7.42578125" customWidth="1"/>
    <col min="31" max="31" width="9.28515625" customWidth="1"/>
    <col min="32" max="32" width="11.28515625" customWidth="1"/>
    <col min="33" max="33" width="13.28515625" customWidth="1"/>
    <col min="34" max="34" width="14.28515625" customWidth="1"/>
    <col min="35" max="35" width="7.42578125" customWidth="1"/>
    <col min="36" max="36" width="9.28515625" customWidth="1"/>
    <col min="37" max="37" width="11.28515625" customWidth="1"/>
    <col min="38" max="38" width="13.28515625" customWidth="1"/>
    <col min="39" max="39" width="12.5703125" customWidth="1"/>
    <col min="40" max="40" width="20.5703125" hidden="1" customWidth="1"/>
    <col min="41" max="41" width="24.28515625" hidden="1" customWidth="1"/>
    <col min="42" max="42" width="29.28515625" hidden="1" customWidth="1"/>
    <col min="43" max="43" width="28.85546875" hidden="1" customWidth="1"/>
    <col min="44" max="44" width="26.7109375" hidden="1" customWidth="1"/>
    <col min="45" max="45" width="24" hidden="1" customWidth="1"/>
    <col min="46" max="47" width="16.140625" hidden="1" customWidth="1"/>
    <col min="48" max="48" width="30.42578125" hidden="1" customWidth="1"/>
    <col min="49" max="49" width="20.85546875" style="4" hidden="1" customWidth="1"/>
    <col min="50" max="50" width="29.5703125" hidden="1" customWidth="1"/>
    <col min="51" max="51" width="30" hidden="1" customWidth="1"/>
    <col min="52" max="54" width="25.28515625" hidden="1" customWidth="1"/>
    <col min="55" max="55" width="35.140625" hidden="1" customWidth="1"/>
    <col min="56" max="56" width="31.42578125" hidden="1" customWidth="1"/>
    <col min="57" max="57" width="33.42578125" hidden="1" customWidth="1"/>
    <col min="58" max="58" width="2.42578125" customWidth="1"/>
    <col min="59" max="59" width="25" hidden="1" customWidth="1"/>
    <col min="60" max="60" width="16.42578125" hidden="1" customWidth="1"/>
    <col min="61" max="61" width="1.5703125" hidden="1" customWidth="1"/>
    <col min="62" max="89" width="0" hidden="1" customWidth="1"/>
    <col min="90" max="16384" width="9.140625" hidden="1"/>
  </cols>
  <sheetData>
    <row r="1" spans="1:58" ht="22.5" customHeight="1" x14ac:dyDescent="0.25">
      <c r="A1" s="210"/>
      <c r="B1" s="211" t="str">
        <f>"Community Lending Programs (CLP): "&amp;ATTR_PROG_SHORTNAME&amp;" Application"</f>
        <v>Community Lending Programs (CLP):  Application</v>
      </c>
      <c r="C1" s="212"/>
      <c r="D1" s="213"/>
      <c r="E1" s="213"/>
      <c r="F1" s="213"/>
      <c r="G1" s="213"/>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5"/>
      <c r="AO1" s="215"/>
      <c r="AP1" s="215"/>
      <c r="AQ1" s="214"/>
      <c r="AR1" s="214"/>
      <c r="AS1" s="214"/>
      <c r="AT1" s="214"/>
      <c r="AU1" s="214"/>
      <c r="AV1" s="214"/>
      <c r="AW1" s="214"/>
      <c r="AX1" s="214"/>
      <c r="AY1" s="214"/>
      <c r="AZ1" s="214"/>
      <c r="BA1" s="214"/>
      <c r="BB1" s="214"/>
      <c r="BC1" s="214"/>
      <c r="BD1" s="214"/>
      <c r="BE1" s="214"/>
      <c r="BF1" s="214"/>
    </row>
    <row r="2" spans="1:58" ht="8.1" customHeight="1" x14ac:dyDescent="0.25">
      <c r="AN2" s="4"/>
      <c r="AO2" s="4"/>
      <c r="AP2" s="4"/>
      <c r="AW2"/>
    </row>
    <row r="3" spans="1:58" ht="21.95" customHeight="1" x14ac:dyDescent="0.25">
      <c r="A3" s="18"/>
      <c r="B3" s="37" t="s">
        <v>5489</v>
      </c>
      <c r="C3" s="21"/>
      <c r="D3" s="19"/>
      <c r="E3" s="20"/>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85"/>
      <c r="AO3" s="85"/>
      <c r="AP3" s="85"/>
      <c r="AQ3" s="19"/>
      <c r="AR3" s="19"/>
      <c r="AS3" s="19"/>
      <c r="AT3" s="19"/>
      <c r="AU3" s="19"/>
      <c r="AV3" s="19"/>
      <c r="AW3" s="19"/>
      <c r="AX3" s="19"/>
      <c r="AY3" s="19"/>
      <c r="AZ3" s="19"/>
      <c r="BA3" s="19"/>
      <c r="BB3" s="19"/>
      <c r="BC3" s="19"/>
      <c r="BD3" s="19"/>
      <c r="BE3" s="19"/>
      <c r="BF3" s="19"/>
    </row>
    <row r="4" spans="1:58" ht="12" customHeight="1" x14ac:dyDescent="0.25">
      <c r="AP4" s="4"/>
      <c r="AQ4" s="4"/>
      <c r="AR4" s="4"/>
      <c r="AS4" s="4"/>
      <c r="AT4" s="4"/>
      <c r="AU4" s="4"/>
      <c r="AW4"/>
    </row>
    <row r="5" spans="1:58" ht="20.100000000000001" customHeight="1" x14ac:dyDescent="0.25">
      <c r="B5" s="252" t="s">
        <v>5525</v>
      </c>
      <c r="C5" s="252"/>
      <c r="D5" s="252"/>
      <c r="E5" s="252" t="s">
        <v>5526</v>
      </c>
      <c r="F5" s="252"/>
      <c r="G5" s="252"/>
      <c r="H5" s="28" t="s">
        <v>5527</v>
      </c>
      <c r="I5" s="28" t="s">
        <v>5557</v>
      </c>
      <c r="J5" s="28" t="s">
        <v>5534</v>
      </c>
      <c r="K5" s="236" t="s">
        <v>5535</v>
      </c>
      <c r="L5" s="236"/>
      <c r="M5" s="236" t="s">
        <v>5550</v>
      </c>
      <c r="N5" s="236"/>
      <c r="O5" s="236" t="s">
        <v>5549</v>
      </c>
      <c r="P5" s="236"/>
      <c r="AT5" s="4"/>
      <c r="AW5"/>
    </row>
    <row r="6" spans="1:58" ht="20.100000000000001" customHeight="1" x14ac:dyDescent="0.25">
      <c r="B6" s="253" t="str">
        <f>ATTR_PROG_SHORTNAME</f>
        <v/>
      </c>
      <c r="C6" s="253"/>
      <c r="D6" s="253"/>
      <c r="E6" s="254"/>
      <c r="F6" s="254"/>
      <c r="G6" s="254"/>
      <c r="H6" s="30">
        <f>SUM(TBL_UDARDA_LOANPOOL[LOAN_AMOUNT_ADDR_PORTION])</f>
        <v>0</v>
      </c>
      <c r="I6" s="36" t="e" cm="1">
        <f t="array" aca="1" ref="I6" ca="1">IF(AND(K6="Yes",COUNTIF(TBL_UDARDA_LOANPOOL[REC_STATUS_CODE],1)&gt;0,COUNTIF(TBL_UDARDA_LOANPOOL[REC_STATUS_CODE],"&lt;1")=0,$B$9&lt;&gt;"",IF(APP_PROJSPECIFIC_FLAG,AND($E$9&lt;&gt;"",$H$9&lt;&gt;""),TRUE),IF(NOT(APP_PROJSPECIFIC_FLAG),AND($E$9="",$H$9=""),TRUE)),"Yes","No")</f>
        <v>#REF!</v>
      </c>
      <c r="J6" s="74" t="e">
        <f ca="1">HYPERLINK("#"&amp;ATTR_CERT_TAB_TARGET&amp;"!TARGET_TOP",IF(K6="No","Complete Certification","View Certification"))</f>
        <v>#REF!</v>
      </c>
      <c r="K6" s="237" t="e" cm="1">
        <f t="array" aca="1" ref="K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L6" s="237"/>
      <c r="M6" s="237" t="e" cm="1">
        <f t="array" aca="1" ref="M6" ca="1">IF(INDIRECT(ATTR_CERT_TAB_TARGET&amp;"!CERT_MEMBER_REPRESENTATIVE_NAME")&lt;&gt;"",INDIRECT(ATTR_CERT_TAB_TARGET&amp;"!CERT_MEMBER_REPRESENTATIVE_NAME"),"")</f>
        <v>#REF!</v>
      </c>
      <c r="N6" s="237"/>
      <c r="O6" s="266" t="e" cm="1">
        <f t="array" aca="1" ref="O6" ca="1">IF(INDIRECT(ATTR_CERT_TAB_TARGET&amp;"!CERT_DATE")&lt;&gt;"",INDIRECT(ATTR_CERT_TAB_TARGET&amp;"!CERT_DATE"),"")</f>
        <v>#REF!</v>
      </c>
      <c r="P6" s="266"/>
      <c r="AT6" s="4"/>
      <c r="AW6"/>
    </row>
    <row r="7" spans="1:58" ht="12" customHeight="1" x14ac:dyDescent="0.25">
      <c r="AN7" s="4"/>
      <c r="AO7" s="4"/>
      <c r="AP7" s="4"/>
      <c r="AW7"/>
    </row>
    <row r="8" spans="1:58" ht="20.100000000000001" customHeight="1" x14ac:dyDescent="0.25">
      <c r="B8" s="252" t="s">
        <v>5655</v>
      </c>
      <c r="C8" s="252"/>
      <c r="D8" s="252"/>
      <c r="E8" s="252" t="s">
        <v>5656</v>
      </c>
      <c r="F8" s="252"/>
      <c r="G8" s="252"/>
      <c r="H8" s="252" t="s">
        <v>5657</v>
      </c>
      <c r="I8" s="252"/>
      <c r="J8" s="252"/>
      <c r="K8" s="252"/>
      <c r="L8" s="252"/>
      <c r="M8" s="252"/>
      <c r="N8" s="252"/>
      <c r="O8" s="252"/>
      <c r="P8" s="252"/>
      <c r="AW8"/>
    </row>
    <row r="9" spans="1:58" ht="20.100000000000001" customHeight="1" x14ac:dyDescent="0.25">
      <c r="B9" s="260"/>
      <c r="C9" s="260"/>
      <c r="D9" s="260"/>
      <c r="E9" s="254"/>
      <c r="F9" s="254"/>
      <c r="G9" s="254"/>
      <c r="H9" s="267"/>
      <c r="I9" s="267"/>
      <c r="J9" s="267"/>
      <c r="K9" s="267"/>
      <c r="L9" s="267"/>
      <c r="M9" s="267"/>
      <c r="N9" s="267"/>
      <c r="O9" s="267"/>
      <c r="P9" s="267"/>
      <c r="AW9"/>
    </row>
    <row r="10" spans="1:58" ht="12" customHeight="1" x14ac:dyDescent="0.25">
      <c r="AN10" s="4"/>
      <c r="AO10" s="4"/>
      <c r="AP10" s="4"/>
      <c r="AW10"/>
    </row>
    <row r="11" spans="1:58" ht="21.95" customHeight="1" x14ac:dyDescent="0.25">
      <c r="A11" s="18"/>
      <c r="B11" s="37" t="s">
        <v>5490</v>
      </c>
      <c r="C11" s="21"/>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9"/>
      <c r="AN11" s="85"/>
      <c r="AO11" s="85"/>
      <c r="AP11" s="85"/>
      <c r="AQ11" s="19"/>
      <c r="AR11" s="19"/>
      <c r="AS11" s="19"/>
      <c r="AT11" s="19"/>
      <c r="AU11" s="19"/>
      <c r="AV11" s="19"/>
      <c r="AW11" s="19"/>
      <c r="AX11" s="19"/>
      <c r="AY11" s="19"/>
      <c r="AZ11" s="19"/>
      <c r="BA11" s="19"/>
      <c r="BB11" s="19"/>
      <c r="BC11" s="19"/>
      <c r="BD11" s="19"/>
      <c r="BE11" s="19"/>
      <c r="BF11" s="19"/>
    </row>
    <row r="12" spans="1:58" ht="25.5" customHeight="1" x14ac:dyDescent="0.25">
      <c r="A12" s="66"/>
      <c r="B12" s="67" t="s">
        <v>5564</v>
      </c>
      <c r="C12" s="66"/>
      <c r="D12" s="68">
        <v>1</v>
      </c>
      <c r="E12" s="69" t="s">
        <v>5562</v>
      </c>
      <c r="F12" s="66"/>
      <c r="G12" s="68">
        <v>0</v>
      </c>
      <c r="H12" s="69" t="s">
        <v>5563</v>
      </c>
      <c r="I12" s="68">
        <v>-1</v>
      </c>
      <c r="J12" s="69" t="s">
        <v>5528</v>
      </c>
      <c r="K12" s="69"/>
      <c r="L12" s="68"/>
      <c r="M12" s="68"/>
      <c r="N12" s="68"/>
      <c r="O12" s="69"/>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86"/>
      <c r="AO12" s="86"/>
      <c r="AP12" s="86"/>
      <c r="AQ12" s="66"/>
      <c r="AR12" s="66"/>
      <c r="AS12" s="66"/>
      <c r="AT12" s="66"/>
      <c r="AU12" s="66"/>
      <c r="AV12" s="66"/>
      <c r="AW12" s="66"/>
      <c r="AX12" s="66"/>
      <c r="AY12" s="66"/>
      <c r="AZ12" s="66"/>
      <c r="BA12" s="66"/>
      <c r="BB12" s="66"/>
      <c r="BC12" s="66"/>
      <c r="BD12" s="66"/>
      <c r="BE12" s="66"/>
      <c r="BF12" s="66"/>
    </row>
    <row r="13" spans="1:58" ht="7.5" customHeight="1" x14ac:dyDescent="0.25">
      <c r="AN13" s="4"/>
      <c r="AO13" s="4"/>
      <c r="AP13" s="4"/>
      <c r="AW13"/>
    </row>
    <row r="14" spans="1:58" s="17" customFormat="1" ht="24" customHeight="1" thickBot="1" x14ac:dyDescent="0.3">
      <c r="Q14" s="240" t="s">
        <v>5620</v>
      </c>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109"/>
      <c r="AO14" s="109"/>
      <c r="AP14" s="109"/>
    </row>
    <row r="15" spans="1:58" ht="19.5" customHeight="1" x14ac:dyDescent="0.25">
      <c r="D15" s="255" t="s">
        <v>5524</v>
      </c>
      <c r="E15" s="256"/>
      <c r="F15" s="256"/>
      <c r="G15" s="256"/>
      <c r="H15" s="256"/>
      <c r="I15" s="140"/>
      <c r="J15" s="140"/>
      <c r="K15" s="140"/>
      <c r="L15" s="242" t="s">
        <v>5547</v>
      </c>
      <c r="M15" s="243"/>
      <c r="N15" s="243"/>
      <c r="O15" s="243"/>
      <c r="P15" s="243"/>
      <c r="Q15" s="101" t="s">
        <v>5625</v>
      </c>
      <c r="R15" s="228" t="s">
        <v>5422</v>
      </c>
      <c r="S15" s="229"/>
      <c r="T15" s="139" t="s">
        <v>5423</v>
      </c>
      <c r="U15" s="228" t="s">
        <v>5424</v>
      </c>
      <c r="V15" s="229"/>
      <c r="W15" s="229"/>
      <c r="X15" s="229"/>
      <c r="Y15" s="229"/>
      <c r="Z15" s="229"/>
      <c r="AA15" s="229"/>
      <c r="AB15" s="229"/>
      <c r="AC15" s="228" t="s">
        <v>5680</v>
      </c>
      <c r="AD15" s="229"/>
      <c r="AE15" s="229"/>
      <c r="AF15" s="229"/>
      <c r="AG15" s="229"/>
      <c r="AH15" s="228" t="s">
        <v>5426</v>
      </c>
      <c r="AI15" s="229"/>
      <c r="AJ15" s="229"/>
      <c r="AK15" s="229"/>
      <c r="AL15" s="229"/>
      <c r="AM15" s="44" t="s">
        <v>5553</v>
      </c>
      <c r="AN15" s="4"/>
      <c r="AO15" s="4"/>
      <c r="AP15" s="4"/>
      <c r="AW15"/>
    </row>
    <row r="16" spans="1:58" x14ac:dyDescent="0.25">
      <c r="B16" s="258" t="s">
        <v>5518</v>
      </c>
      <c r="C16" s="258" t="s">
        <v>5519</v>
      </c>
      <c r="D16" s="235" t="s">
        <v>5520</v>
      </c>
      <c r="E16" s="235" t="s">
        <v>5521</v>
      </c>
      <c r="F16" s="235" t="s">
        <v>5522</v>
      </c>
      <c r="G16" s="235" t="s">
        <v>5523</v>
      </c>
      <c r="H16" s="264" t="s">
        <v>5537</v>
      </c>
      <c r="I16" s="234" t="s">
        <v>5538</v>
      </c>
      <c r="J16" s="234" t="s">
        <v>5539</v>
      </c>
      <c r="K16" s="230" t="s">
        <v>5540</v>
      </c>
      <c r="L16" s="232" t="s">
        <v>5541</v>
      </c>
      <c r="M16" s="234" t="s">
        <v>5542</v>
      </c>
      <c r="N16" s="234" t="s">
        <v>5543</v>
      </c>
      <c r="O16" s="234" t="s">
        <v>5544</v>
      </c>
      <c r="P16" s="230" t="s">
        <v>5545</v>
      </c>
      <c r="Q16" s="247" t="s">
        <v>5623</v>
      </c>
      <c r="R16" s="232" t="s">
        <v>5660</v>
      </c>
      <c r="S16" s="230" t="s">
        <v>5661</v>
      </c>
      <c r="T16" s="247" t="s">
        <v>5664</v>
      </c>
      <c r="U16" s="268" t="s">
        <v>5666</v>
      </c>
      <c r="V16" s="262" t="s">
        <v>5667</v>
      </c>
      <c r="W16" s="268" t="s">
        <v>5668</v>
      </c>
      <c r="X16" s="261" t="s">
        <v>5439</v>
      </c>
      <c r="Y16" s="261"/>
      <c r="Z16" s="261" t="s">
        <v>5440</v>
      </c>
      <c r="AA16" s="261"/>
      <c r="AB16" s="230" t="s">
        <v>5672</v>
      </c>
      <c r="AC16" s="232" t="s">
        <v>5681</v>
      </c>
      <c r="AD16" s="234" t="s">
        <v>5688</v>
      </c>
      <c r="AE16" s="234" t="s">
        <v>5718</v>
      </c>
      <c r="AF16" s="234" t="s">
        <v>5689</v>
      </c>
      <c r="AG16" s="230" t="s">
        <v>5687</v>
      </c>
      <c r="AH16" s="232" t="s">
        <v>5681</v>
      </c>
      <c r="AI16" s="234" t="s">
        <v>5716</v>
      </c>
      <c r="AJ16" s="234" t="s">
        <v>5717</v>
      </c>
      <c r="AK16" s="234" t="s">
        <v>5719</v>
      </c>
      <c r="AL16" s="230" t="s">
        <v>5720</v>
      </c>
      <c r="AM16" s="232" t="s">
        <v>5552</v>
      </c>
      <c r="AN16" s="4"/>
      <c r="AO16" s="4"/>
      <c r="AP16" s="4"/>
      <c r="AW16"/>
    </row>
    <row r="17" spans="2:57" ht="15" customHeight="1" x14ac:dyDescent="0.25">
      <c r="B17" s="259"/>
      <c r="C17" s="259"/>
      <c r="D17" s="257"/>
      <c r="E17" s="257"/>
      <c r="F17" s="257"/>
      <c r="G17" s="257"/>
      <c r="H17" s="265"/>
      <c r="I17" s="234"/>
      <c r="J17" s="234"/>
      <c r="K17" s="230"/>
      <c r="L17" s="233"/>
      <c r="M17" s="235"/>
      <c r="N17" s="235"/>
      <c r="O17" s="235"/>
      <c r="P17" s="231"/>
      <c r="Q17" s="248"/>
      <c r="R17" s="233"/>
      <c r="S17" s="231"/>
      <c r="T17" s="248"/>
      <c r="U17" s="269"/>
      <c r="V17" s="263"/>
      <c r="W17" s="269"/>
      <c r="X17" s="73" t="s">
        <v>5678</v>
      </c>
      <c r="Y17" s="182" t="s">
        <v>5679</v>
      </c>
      <c r="Z17" s="73" t="s">
        <v>5678</v>
      </c>
      <c r="AA17" s="182" t="s">
        <v>5679</v>
      </c>
      <c r="AB17" s="230"/>
      <c r="AC17" s="233"/>
      <c r="AD17" s="235"/>
      <c r="AE17" s="235"/>
      <c r="AF17" s="235"/>
      <c r="AG17" s="231"/>
      <c r="AH17" s="233"/>
      <c r="AI17" s="235"/>
      <c r="AJ17" s="235"/>
      <c r="AK17" s="235"/>
      <c r="AL17" s="231"/>
      <c r="AM17" s="233"/>
      <c r="AN17" s="4"/>
      <c r="AO17" s="4"/>
      <c r="AP17" s="110"/>
      <c r="AW17"/>
    </row>
    <row r="18" spans="2:57" s="17" customFormat="1" ht="26.1" customHeight="1" thickBot="1" x14ac:dyDescent="0.3">
      <c r="B18" s="150">
        <v>1</v>
      </c>
      <c r="C18" s="151" t="s">
        <v>5517</v>
      </c>
      <c r="D18" s="152">
        <v>123456</v>
      </c>
      <c r="E18" s="153">
        <v>44180</v>
      </c>
      <c r="F18" s="154">
        <v>450000</v>
      </c>
      <c r="G18" s="155" t="s">
        <v>5403</v>
      </c>
      <c r="H18" s="170"/>
      <c r="I18" s="155" t="s">
        <v>5726</v>
      </c>
      <c r="J18" s="155" t="s">
        <v>5398</v>
      </c>
      <c r="K18" s="156"/>
      <c r="L18" s="157" t="s">
        <v>5548</v>
      </c>
      <c r="M18" s="158" t="s">
        <v>5555</v>
      </c>
      <c r="N18" s="159" t="s">
        <v>42</v>
      </c>
      <c r="O18" s="159">
        <v>10590</v>
      </c>
      <c r="P18" s="160" t="s">
        <v>3230</v>
      </c>
      <c r="Q18" s="165" t="s">
        <v>5422</v>
      </c>
      <c r="R18" s="171">
        <v>1234.56</v>
      </c>
      <c r="S18" s="167">
        <v>0.92</v>
      </c>
      <c r="T18" s="172"/>
      <c r="U18" s="183"/>
      <c r="V18" s="184"/>
      <c r="W18" s="184"/>
      <c r="X18" s="184"/>
      <c r="Y18" s="184"/>
      <c r="Z18" s="184"/>
      <c r="AA18" s="184"/>
      <c r="AB18" s="167"/>
      <c r="AC18" s="163"/>
      <c r="AD18" s="159"/>
      <c r="AE18" s="159"/>
      <c r="AF18" s="159"/>
      <c r="AG18" s="168"/>
      <c r="AH18" s="163"/>
      <c r="AI18" s="159"/>
      <c r="AJ18" s="159"/>
      <c r="AK18" s="159"/>
      <c r="AL18" s="168"/>
      <c r="AM18" s="169" t="s">
        <v>5410</v>
      </c>
      <c r="AN18" s="87" t="s">
        <v>5565</v>
      </c>
      <c r="AO18" s="188" t="s">
        <v>5658</v>
      </c>
      <c r="AP18" s="249" t="s">
        <v>5618</v>
      </c>
      <c r="AQ18" s="250"/>
      <c r="AR18" s="250"/>
      <c r="AS18" s="250"/>
      <c r="AT18" s="250"/>
      <c r="AU18" s="251"/>
      <c r="AV18" s="47" t="s">
        <v>5514</v>
      </c>
      <c r="AW18" s="244" t="s">
        <v>5509</v>
      </c>
      <c r="AX18" s="245"/>
      <c r="AY18" s="245"/>
      <c r="AZ18" s="245"/>
      <c r="BA18" s="245"/>
      <c r="BB18" s="245"/>
      <c r="BC18" s="244" t="s">
        <v>5513</v>
      </c>
      <c r="BD18" s="245"/>
      <c r="BE18" s="246"/>
    </row>
    <row r="19" spans="2:57" ht="15.75" hidden="1" thickTop="1" x14ac:dyDescent="0.25">
      <c r="B19" s="22" t="s">
        <v>5491</v>
      </c>
      <c r="C19" s="23" t="s">
        <v>5515</v>
      </c>
      <c r="D19" s="23" t="s">
        <v>5492</v>
      </c>
      <c r="E19" s="23" t="s">
        <v>5493</v>
      </c>
      <c r="F19" s="23" t="s">
        <v>5494</v>
      </c>
      <c r="G19" s="23" t="s">
        <v>5402</v>
      </c>
      <c r="H19" s="24" t="s">
        <v>5495</v>
      </c>
      <c r="I19" s="23" t="s">
        <v>5496</v>
      </c>
      <c r="J19" s="23" t="s">
        <v>5396</v>
      </c>
      <c r="K19" s="117" t="s">
        <v>5497</v>
      </c>
      <c r="L19" s="22" t="s">
        <v>5499</v>
      </c>
      <c r="M19" s="23" t="s">
        <v>5498</v>
      </c>
      <c r="N19" s="23" t="s">
        <v>5501</v>
      </c>
      <c r="O19" s="23" t="s">
        <v>5502</v>
      </c>
      <c r="P19" s="117" t="s">
        <v>5503</v>
      </c>
      <c r="Q19" s="129" t="s">
        <v>5624</v>
      </c>
      <c r="R19" s="149" t="s">
        <v>5662</v>
      </c>
      <c r="S19" s="117" t="s">
        <v>5663</v>
      </c>
      <c r="T19" s="129" t="s">
        <v>5665</v>
      </c>
      <c r="U19" s="141" t="s">
        <v>5669</v>
      </c>
      <c r="V19" s="141" t="s">
        <v>5670</v>
      </c>
      <c r="W19" s="141" t="s">
        <v>5671</v>
      </c>
      <c r="X19" s="141" t="s">
        <v>5673</v>
      </c>
      <c r="Y19" s="141" t="s">
        <v>5674</v>
      </c>
      <c r="Z19" s="141" t="s">
        <v>5675</v>
      </c>
      <c r="AA19" s="141" t="s">
        <v>5676</v>
      </c>
      <c r="AB19" s="179" t="s">
        <v>5677</v>
      </c>
      <c r="AC19" s="22" t="s">
        <v>5682</v>
      </c>
      <c r="AD19" s="23" t="s">
        <v>5683</v>
      </c>
      <c r="AE19" s="23" t="s">
        <v>5684</v>
      </c>
      <c r="AF19" s="23" t="s">
        <v>5685</v>
      </c>
      <c r="AG19" s="117" t="s">
        <v>5686</v>
      </c>
      <c r="AH19" s="22" t="s">
        <v>5702</v>
      </c>
      <c r="AI19" s="23" t="s">
        <v>5703</v>
      </c>
      <c r="AJ19" s="23" t="s">
        <v>5704</v>
      </c>
      <c r="AK19" s="23" t="s">
        <v>5705</v>
      </c>
      <c r="AL19" s="117" t="s">
        <v>5706</v>
      </c>
      <c r="AM19" s="22" t="s">
        <v>5505</v>
      </c>
      <c r="AN19" s="88" t="s">
        <v>5566</v>
      </c>
      <c r="AO19" s="88" t="s">
        <v>5659</v>
      </c>
      <c r="AP19" s="88" t="s">
        <v>5617</v>
      </c>
      <c r="AQ19" s="23" t="s">
        <v>5619</v>
      </c>
      <c r="AR19" s="23" t="s">
        <v>5721</v>
      </c>
      <c r="AS19" s="23" t="s">
        <v>5722</v>
      </c>
      <c r="AT19" s="23" t="s">
        <v>5723</v>
      </c>
      <c r="AU19" s="23" t="s">
        <v>5724</v>
      </c>
      <c r="AV19" s="23" t="s">
        <v>5554</v>
      </c>
      <c r="AW19" s="23" t="s">
        <v>5500</v>
      </c>
      <c r="AX19" s="23" t="s">
        <v>5516</v>
      </c>
      <c r="AY19" s="23" t="s">
        <v>5603</v>
      </c>
      <c r="AZ19" s="23" t="s">
        <v>5506</v>
      </c>
      <c r="BA19" s="23" t="s">
        <v>5507</v>
      </c>
      <c r="BB19" s="23" t="s">
        <v>5508</v>
      </c>
      <c r="BC19" s="23" t="s">
        <v>5510</v>
      </c>
      <c r="BD19" s="23" t="s">
        <v>5511</v>
      </c>
      <c r="BE19" s="24" t="s">
        <v>5512</v>
      </c>
    </row>
    <row r="20" spans="2:57" s="17" customFormat="1" ht="26.25" customHeight="1" thickTop="1" x14ac:dyDescent="0.25">
      <c r="B20" s="25" t="str">
        <f>IF(TBL_UDARDA_LOANPOOL[[#This Row],[RECORD_STARTED]],IF(TBL_UDARDA_LOANPOOL[[#This Row],[ERROR_COUNT]]&gt;0,-1,IF(TBL_UDARDA_LOANPOOL[[#This Row],[REQ_FIELDS_POPULATED]],1,0)),"")</f>
        <v/>
      </c>
      <c r="C20" s="26">
        <f>ROW()-ROW(TBL_UDARDA_LOANPOOL[[#Headers],[ROW_ID]])</f>
        <v>1</v>
      </c>
      <c r="D20" s="31"/>
      <c r="E20" s="32"/>
      <c r="F20" s="33"/>
      <c r="G20" s="38"/>
      <c r="H20" s="143"/>
      <c r="I20" s="144"/>
      <c r="J20" s="144"/>
      <c r="K20" s="120"/>
      <c r="L20" s="114"/>
      <c r="M20" s="31"/>
      <c r="N20" s="39"/>
      <c r="O20" s="41"/>
      <c r="P20" s="123"/>
      <c r="Q20" s="130"/>
      <c r="R20" s="147"/>
      <c r="S20" s="145"/>
      <c r="T20" s="173"/>
      <c r="U20" s="175"/>
      <c r="V20" s="176"/>
      <c r="W20" s="177"/>
      <c r="X20" s="185"/>
      <c r="Y20" s="185"/>
      <c r="Z20" s="186"/>
      <c r="AA20" s="186"/>
      <c r="AB20"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 s="121"/>
      <c r="AD20" s="112" t="str">
        <f>IF(AND(TBL_UDARDA_LOANPOOL[[#This Row],[QUAL_METHOD]]='$DB.LOOKUP'!$AF$6,TBL_UDARDA_LOANPOOL[[#This Row],[LOAN_ID]]&lt;&gt;""),COUNTIF(TBL_QUAL_JOBSLISTING_JOBS[LISTING_LOAN_ID_PROP_ADDR],TBL_UDARDA_LOANPOOL[[#This Row],[LOAN_ID_PROP_ADDR]]),"")</f>
        <v/>
      </c>
      <c r="AE20" s="112" t="str">
        <f>IF(AND(TBL_UDARDA_LOANPOOL[[#This Row],[LOAN_ID]]&lt;&gt;"",TBL_UDARDA_LOANPOOL[[#This Row],[QUAL_METHOD]]='$DB.LOOKUP'!$AF$6),COUNTIFS(TBL_QUAL_JOBSLISTING_JOBS[LISTING_LOAN_ID_PROP_ADDR],TBL_UDARDA_LOANPOOL[[#This Row],[LOAN_ID_PROP_ADDR]],TBL_QUAL_JOBSLISTING_JOBS[JOB_QUALIFIED_FLAG],"Yes"),"")</f>
        <v/>
      </c>
      <c r="AF20" s="111" t="str">
        <f>IF(AND(TBL_UDARDA_LOANPOOL[[#This Row],[QUAL_JOBS_TOTL]]&gt;0,TBL_UDARDA_LOANPOOL[[#This Row],[QUAL_JOBS_TOTL]]&lt;&gt;""),TBL_UDARDA_LOANPOOL[[#This Row],[QUAL_JOBS_QUALIFIED]]/TBL_UDARDA_LOANPOOL[[#This Row],[QUAL_JOBS_TOTL]],"")</f>
        <v/>
      </c>
      <c r="AG20" s="137" t="str">
        <f>IF(TBL_UDARDA_LOANPOOL[[#This Row],[QUAL_METHOD]]='$DB.LOOKUP'!$AF$6,HYPERLINK("#QUAL_JOBS!TARGET_TOP","View/Edit"),"")</f>
        <v/>
      </c>
      <c r="AH20" s="121"/>
      <c r="AI20" s="112" t="str">
        <f>IF(AND(TBL_UDARDA_LOANPOOL[[#This Row],[QUAL_METHOD]]='$DB.LOOKUP'!$AF$7,TBL_UDARDA_LOANPOOL[[#This Row],[LOAN_ID]]&lt;&gt;""),COUNTIF(TBL_QUAL_SERVICESLISTING_FAMILIES[LISTING_LOAN_ID_PROP_ADDR],TBL_UDARDA_LOANPOOL[[#This Row],[LOAN_ID_PROP_ADDR]]),"")</f>
        <v/>
      </c>
      <c r="AJ20"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0" s="111" t="str">
        <f>IF(AND(TBL_UDARDA_LOANPOOL[[#This Row],[QUAL_SERVICES_FAMILIES_TOTL]]&gt;0,TBL_UDARDA_LOANPOOL[[#This Row],[QUAL_SERVICES_FAMILIES_TOTL]]&lt;&gt;""),TBL_UDARDA_LOANPOOL[[#This Row],[QUAL_SERVICES_FAMILIES_QUALIFIED]]/TBL_UDARDA_LOANPOOL[[#This Row],[QUAL_SERVICES_FAMILIES_TOTL]],"")</f>
        <v/>
      </c>
      <c r="AL20" s="137" t="str">
        <f>IF(TBL_UDARDA_LOANPOOL[[#This Row],[QUAL_METHOD]]='$DB.LOOKUP'!$AF$7,HYPERLINK("#QUAL_SERVICES!TARGET_TOP","View/Edit"),"")</f>
        <v/>
      </c>
      <c r="AM20" s="94" t="str">
        <f>IF(TBL_UDARDA_LOANPOOL[[#This Row],[LOAN_LEVEL_PREQUALIFIED_FLAG]]&lt;&gt;"",
IF(TBL_UDARDA_LOANPOOL[[#This Row],[LOAN_LEVEL_PREQUALIFIED_FLAG]],"Yes","No"),
"")</f>
        <v/>
      </c>
      <c r="AN20" s="70" t="str">
        <f>IF(TBL_UDARDA_LOANPOOL[[#This Row],[LOAN_ID]] = "","",TBL_UDARDA_LOANPOOL[[#This Row],[LOAN_ID]]&amp;" ("&amp;IF(TBL_UDARDA_LOANPOOL[[#This Row],[PROP_ADDR_STREET]]="","Address Not Defined",TBL_UDARDA_LOANPOOL[[#This Row],[PROP_ADDR_STREET]])&amp;")")</f>
        <v/>
      </c>
      <c r="AO20" s="70" t="b">
        <f>IF(TBL_UDARDA_LOANPOOL[[#This Row],[QUAL_METHOD]]="",TRUE,IFERROR(MATCH(TBL_UDARDA_LOANPOOL[[#This Row],[QUAL_METHOD]],RANGE_LOOKUP_QUALMETHODS_UDA_RDA_ENABLED,0)&gt;0,FALSE))</f>
        <v>1</v>
      </c>
      <c r="AP2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 s="27" t="b">
        <f ca="1">IFERROR((IF(APP_UDA_RDA_CERT_DATE&lt;&gt;"",APP_UDA_RDA_CERT_DATE,TODAY())-TBL_UDARDA_LOANPOOL[[#This Row],[SETTLEMENT_DATE]])&lt;91,TRUE)</f>
        <v>1</v>
      </c>
      <c r="AR20" s="27" t="b" cm="1">
        <f t="array" ref="AR20">COUNTIFS(TBL_UDARDA_LOANPOOL[LOAN_ID],TBL_UDARDA_LOANPOOL[[#This Row],[LOAN_ID]],TBL_UDARDA_LOANPOOL[QUAL_LOCATION_TRACT_MFIPCT],"&gt;"&amp;THRESHOLD_UDARDA_MFIPCT)=0</f>
        <v>1</v>
      </c>
      <c r="AS20" s="27" t="b">
        <f>COUNTIFS(TBL_UDARDA_LOANPOOL[LOAN_ID],TBL_UDARDA_LOANPOOL[[#This Row],[LOAN_ID]],TBL_UDARDA_LOANPOOL[SBA_QUALIFIED],"No")=0</f>
        <v>1</v>
      </c>
      <c r="AT2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 s="45">
        <f>IF(TBL_UDARDA_LOANPOOL[[#This Row],[MULTIPROP_REC_COUNT]]&lt;&gt;"",TBL_UDARDA_LOANPOOL[[#This Row],[LOAN_AMOUNT]]/TBL_UDARDA_LOANPOOL[[#This Row],[MULTIPROP_REC_COUNT]],TBL_UDARDA_LOANPOOL[[#This Row],[LOAN_AMOUNT]])</f>
        <v>0</v>
      </c>
      <c r="AW20" s="27" t="b">
        <f>TBL_UDARDA_LOANPOOL[[#This Row],[MULTIPROP_REC_COUNT]]&gt;1</f>
        <v>0</v>
      </c>
      <c r="AX20" s="26">
        <f>IF(TBL_UDARDA_LOANPOOL[[#This Row],[LOAN_ID]]&lt;&gt;"",COUNTIF(TBL_UDARDA_LOANPOOL[LOAN_ID],TBL_UDARDA_LOANPOOL[[#This Row],[LOAN_ID]]),1)</f>
        <v>1</v>
      </c>
      <c r="AY20" s="26">
        <f>IFERROR(MATCH(TBL_UDARDA_LOANPOOL[[#This Row],[QUAL_METHOD]],RANGE_LOOKUP_QUALMETHODS_UDA_RDA_PROJSPECIFIC,0),-1)</f>
        <v>-1</v>
      </c>
      <c r="AZ20"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 spans="2:57" ht="26.25" customHeight="1" x14ac:dyDescent="0.25">
      <c r="B21" s="49" t="str">
        <f>IF(TBL_UDARDA_LOANPOOL[[#This Row],[RECORD_STARTED]],IF(TBL_UDARDA_LOANPOOL[[#This Row],[ERROR_COUNT]]&gt;0,-1,IF(TBL_UDARDA_LOANPOOL[[#This Row],[REQ_FIELDS_POPULATED]],1,0)),"")</f>
        <v/>
      </c>
      <c r="C21" s="26">
        <f>ROW()-ROW(TBL_UDARDA_LOANPOOL[[#Headers],[ROW_ID]])</f>
        <v>2</v>
      </c>
      <c r="D21" s="31"/>
      <c r="E21" s="32"/>
      <c r="F21" s="42"/>
      <c r="G21" s="38"/>
      <c r="H21" s="143"/>
      <c r="I21" s="144"/>
      <c r="J21" s="144"/>
      <c r="K21" s="120"/>
      <c r="L21" s="115"/>
      <c r="M21" s="50"/>
      <c r="N21" s="39"/>
      <c r="O21" s="41"/>
      <c r="P21" s="123"/>
      <c r="Q21" s="130"/>
      <c r="R21" s="147"/>
      <c r="S21" s="145"/>
      <c r="T21" s="173"/>
      <c r="U21" s="175"/>
      <c r="V21" s="176"/>
      <c r="W21" s="177"/>
      <c r="X21" s="185"/>
      <c r="Y21" s="185"/>
      <c r="Z21" s="186"/>
      <c r="AA21" s="186"/>
      <c r="AB21"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 s="121"/>
      <c r="AD21" s="112" t="str">
        <f>IF(AND(TBL_UDARDA_LOANPOOL[[#This Row],[QUAL_METHOD]]='$DB.LOOKUP'!$AF$6,TBL_UDARDA_LOANPOOL[[#This Row],[LOAN_ID]]&lt;&gt;""),COUNTIF(TBL_QUAL_JOBSLISTING_JOBS[LISTING_LOAN_ID_PROP_ADDR],TBL_UDARDA_LOANPOOL[[#This Row],[LOAN_ID_PROP_ADDR]]),"")</f>
        <v/>
      </c>
      <c r="AE21" s="112" t="str">
        <f>IF(AND(TBL_UDARDA_LOANPOOL[[#This Row],[LOAN_ID]]&lt;&gt;"",TBL_UDARDA_LOANPOOL[[#This Row],[QUAL_METHOD]]='$DB.LOOKUP'!$AF$6),COUNTIFS(TBL_QUAL_JOBSLISTING_JOBS[LISTING_LOAN_ID_PROP_ADDR],TBL_UDARDA_LOANPOOL[[#This Row],[LOAN_ID_PROP_ADDR]],TBL_QUAL_JOBSLISTING_JOBS[JOB_QUALIFIED_FLAG],"Yes"),"")</f>
        <v/>
      </c>
      <c r="AF21" s="111" t="str">
        <f>IF(AND(TBL_UDARDA_LOANPOOL[[#This Row],[QUAL_JOBS_TOTL]]&gt;0,TBL_UDARDA_LOANPOOL[[#This Row],[QUAL_JOBS_TOTL]]&lt;&gt;""),TBL_UDARDA_LOANPOOL[[#This Row],[QUAL_JOBS_QUALIFIED]]/TBL_UDARDA_LOANPOOL[[#This Row],[QUAL_JOBS_TOTL]],"")</f>
        <v/>
      </c>
      <c r="AG21" s="137" t="str">
        <f>IF(TBL_UDARDA_LOANPOOL[[#This Row],[QUAL_METHOD]]='$DB.LOOKUP'!$AF$6,HYPERLINK("#QUAL_JOBS!TARGET_TOP","View/Edit"),"")</f>
        <v/>
      </c>
      <c r="AH21" s="121"/>
      <c r="AI21" s="112" t="str">
        <f>IF(AND(TBL_UDARDA_LOANPOOL[[#This Row],[QUAL_METHOD]]='$DB.LOOKUP'!$AF$7,TBL_UDARDA_LOANPOOL[[#This Row],[LOAN_ID]]&lt;&gt;""),COUNTIF(TBL_QUAL_SERVICESLISTING_FAMILIES[LISTING_LOAN_ID_PROP_ADDR],TBL_UDARDA_LOANPOOL[[#This Row],[LOAN_ID_PROP_ADDR]]),"")</f>
        <v/>
      </c>
      <c r="AJ21"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1" s="111" t="str">
        <f>IF(AND(TBL_UDARDA_LOANPOOL[[#This Row],[QUAL_SERVICES_FAMILIES_TOTL]]&gt;0,TBL_UDARDA_LOANPOOL[[#This Row],[QUAL_SERVICES_FAMILIES_TOTL]]&lt;&gt;""),TBL_UDARDA_LOANPOOL[[#This Row],[QUAL_SERVICES_FAMILIES_QUALIFIED]]/TBL_UDARDA_LOANPOOL[[#This Row],[QUAL_SERVICES_FAMILIES_TOTL]],"")</f>
        <v/>
      </c>
      <c r="AL21" s="137" t="str">
        <f>IF(TBL_UDARDA_LOANPOOL[[#This Row],[QUAL_METHOD]]='$DB.LOOKUP'!$AF$7,HYPERLINK("#QUAL_SERVICES!TARGET_TOP","View/Edit"),"")</f>
        <v/>
      </c>
      <c r="AM21" s="94" t="str">
        <f>IF(TBL_UDARDA_LOANPOOL[[#This Row],[LOAN_LEVEL_PREQUALIFIED_FLAG]]&lt;&gt;"",
IF(TBL_UDARDA_LOANPOOL[[#This Row],[LOAN_LEVEL_PREQUALIFIED_FLAG]],"Yes","No"),
"")</f>
        <v/>
      </c>
      <c r="AN21" s="70" t="str">
        <f>IF(TBL_UDARDA_LOANPOOL[[#This Row],[LOAN_ID]] = "","",TBL_UDARDA_LOANPOOL[[#This Row],[LOAN_ID]]&amp;" ("&amp;IF(TBL_UDARDA_LOANPOOL[[#This Row],[PROP_ADDR_STREET]]="","Address Not Defined",TBL_UDARDA_LOANPOOL[[#This Row],[PROP_ADDR_STREET]])&amp;")")</f>
        <v/>
      </c>
      <c r="AO21" s="70" t="b">
        <f>IF(TBL_UDARDA_LOANPOOL[[#This Row],[QUAL_METHOD]]="",TRUE,IFERROR(MATCH(TBL_UDARDA_LOANPOOL[[#This Row],[QUAL_METHOD]],RANGE_LOOKUP_QUALMETHODS_UDA_RDA_ENABLED,0)&gt;0,FALSE))</f>
        <v>1</v>
      </c>
      <c r="AP2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 s="27" t="b">
        <f ca="1">IFERROR((IF(APP_UDA_RDA_CERT_DATE&lt;&gt;"",APP_UDA_RDA_CERT_DATE,TODAY())-TBL_UDARDA_LOANPOOL[[#This Row],[SETTLEMENT_DATE]])&lt;91,TRUE)</f>
        <v>1</v>
      </c>
      <c r="AR21" s="27" t="b" cm="1">
        <f t="array" ref="AR21">COUNTIFS(TBL_UDARDA_LOANPOOL[LOAN_ID],TBL_UDARDA_LOANPOOL[[#This Row],[LOAN_ID]],TBL_UDARDA_LOANPOOL[QUAL_LOCATION_TRACT_MFIPCT],"&gt;"&amp;THRESHOLD_UDARDA_MFIPCT)=0</f>
        <v>1</v>
      </c>
      <c r="AS21" s="27" t="b">
        <f>COUNTIFS(TBL_UDARDA_LOANPOOL[LOAN_ID],TBL_UDARDA_LOANPOOL[[#This Row],[LOAN_ID]],TBL_UDARDA_LOANPOOL[SBA_QUALIFIED],"No")=0</f>
        <v>1</v>
      </c>
      <c r="AT2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 s="45">
        <f>IF(TBL_UDARDA_LOANPOOL[[#This Row],[MULTIPROP_REC_COUNT]]&lt;&gt;"",TBL_UDARDA_LOANPOOL[[#This Row],[LOAN_AMOUNT]]/TBL_UDARDA_LOANPOOL[[#This Row],[MULTIPROP_REC_COUNT]],TBL_UDARDA_LOANPOOL[[#This Row],[LOAN_AMOUNT]])</f>
        <v>0</v>
      </c>
      <c r="AW21" s="27" t="b">
        <f>TBL_UDARDA_LOANPOOL[[#This Row],[MULTIPROP_REC_COUNT]]&gt;1</f>
        <v>0</v>
      </c>
      <c r="AX21" s="26">
        <f>IF(TBL_UDARDA_LOANPOOL[[#This Row],[LOAN_ID]]&lt;&gt;"",COUNTIF(TBL_UDARDA_LOANPOOL[LOAN_ID],TBL_UDARDA_LOANPOOL[[#This Row],[LOAN_ID]]),1)</f>
        <v>1</v>
      </c>
      <c r="AY21" s="26">
        <f>IFERROR(MATCH(TBL_UDARDA_LOANPOOL[[#This Row],[QUAL_METHOD]],RANGE_LOOKUP_QUALMETHODS_UDA_RDA_PROJSPECIFIC,0),-1)</f>
        <v>-1</v>
      </c>
      <c r="AZ21"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 spans="2:57" ht="26.25" customHeight="1" x14ac:dyDescent="0.25">
      <c r="B22" s="49" t="str">
        <f>IF(TBL_UDARDA_LOANPOOL[[#This Row],[RECORD_STARTED]],IF(TBL_UDARDA_LOANPOOL[[#This Row],[ERROR_COUNT]]&gt;0,-1,IF(TBL_UDARDA_LOANPOOL[[#This Row],[REQ_FIELDS_POPULATED]],1,0)),"")</f>
        <v/>
      </c>
      <c r="C22" s="26">
        <f>ROW()-ROW(TBL_UDARDA_LOANPOOL[[#Headers],[ROW_ID]])</f>
        <v>3</v>
      </c>
      <c r="D22" s="31"/>
      <c r="E22" s="32"/>
      <c r="F22" s="42"/>
      <c r="G22" s="38"/>
      <c r="H22" s="143"/>
      <c r="I22" s="144"/>
      <c r="J22" s="144"/>
      <c r="K22" s="120"/>
      <c r="L22" s="114"/>
      <c r="M22" s="31"/>
      <c r="N22" s="39"/>
      <c r="O22" s="41"/>
      <c r="P22" s="123"/>
      <c r="Q22" s="130"/>
      <c r="R22" s="147"/>
      <c r="S22" s="145"/>
      <c r="T22" s="173"/>
      <c r="U22" s="175"/>
      <c r="V22" s="176"/>
      <c r="W22" s="177"/>
      <c r="X22" s="185"/>
      <c r="Y22" s="185"/>
      <c r="Z22" s="186"/>
      <c r="AA22" s="186"/>
      <c r="AB22"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 s="121"/>
      <c r="AD22" s="112" t="str">
        <f>IF(AND(TBL_UDARDA_LOANPOOL[[#This Row],[QUAL_METHOD]]='$DB.LOOKUP'!$AF$6,TBL_UDARDA_LOANPOOL[[#This Row],[LOAN_ID]]&lt;&gt;""),COUNTIF(TBL_QUAL_JOBSLISTING_JOBS[LISTING_LOAN_ID_PROP_ADDR],TBL_UDARDA_LOANPOOL[[#This Row],[LOAN_ID_PROP_ADDR]]),"")</f>
        <v/>
      </c>
      <c r="AE22" s="112" t="str">
        <f>IF(AND(TBL_UDARDA_LOANPOOL[[#This Row],[LOAN_ID]]&lt;&gt;"",TBL_UDARDA_LOANPOOL[[#This Row],[QUAL_METHOD]]='$DB.LOOKUP'!$AF$6),COUNTIFS(TBL_QUAL_JOBSLISTING_JOBS[LISTING_LOAN_ID_PROP_ADDR],TBL_UDARDA_LOANPOOL[[#This Row],[LOAN_ID_PROP_ADDR]],TBL_QUAL_JOBSLISTING_JOBS[JOB_QUALIFIED_FLAG],"Yes"),"")</f>
        <v/>
      </c>
      <c r="AF22" s="111" t="str">
        <f>IF(AND(TBL_UDARDA_LOANPOOL[[#This Row],[QUAL_JOBS_TOTL]]&gt;0,TBL_UDARDA_LOANPOOL[[#This Row],[QUAL_JOBS_TOTL]]&lt;&gt;""),TBL_UDARDA_LOANPOOL[[#This Row],[QUAL_JOBS_QUALIFIED]]/TBL_UDARDA_LOANPOOL[[#This Row],[QUAL_JOBS_TOTL]],"")</f>
        <v/>
      </c>
      <c r="AG22" s="137" t="str">
        <f>IF(TBL_UDARDA_LOANPOOL[[#This Row],[QUAL_METHOD]]='$DB.LOOKUP'!$AF$6,HYPERLINK("#QUAL_JOBS!TARGET_TOP","View/Edit"),"")</f>
        <v/>
      </c>
      <c r="AH22" s="121"/>
      <c r="AI22" s="112" t="str">
        <f>IF(AND(TBL_UDARDA_LOANPOOL[[#This Row],[QUAL_METHOD]]='$DB.LOOKUP'!$AF$7,TBL_UDARDA_LOANPOOL[[#This Row],[LOAN_ID]]&lt;&gt;""),COUNTIF(TBL_QUAL_SERVICESLISTING_FAMILIES[LISTING_LOAN_ID_PROP_ADDR],TBL_UDARDA_LOANPOOL[[#This Row],[LOAN_ID_PROP_ADDR]]),"")</f>
        <v/>
      </c>
      <c r="AJ22"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2" s="111" t="str">
        <f>IF(AND(TBL_UDARDA_LOANPOOL[[#This Row],[QUAL_SERVICES_FAMILIES_TOTL]]&gt;0,TBL_UDARDA_LOANPOOL[[#This Row],[QUAL_SERVICES_FAMILIES_TOTL]]&lt;&gt;""),TBL_UDARDA_LOANPOOL[[#This Row],[QUAL_SERVICES_FAMILIES_QUALIFIED]]/TBL_UDARDA_LOANPOOL[[#This Row],[QUAL_SERVICES_FAMILIES_TOTL]],"")</f>
        <v/>
      </c>
      <c r="AL22" s="137" t="str">
        <f>IF(TBL_UDARDA_LOANPOOL[[#This Row],[QUAL_METHOD]]='$DB.LOOKUP'!$AF$7,HYPERLINK("#QUAL_SERVICES!TARGET_TOP","View/Edit"),"")</f>
        <v/>
      </c>
      <c r="AM22" s="94" t="str">
        <f>IF(TBL_UDARDA_LOANPOOL[[#This Row],[LOAN_LEVEL_PREQUALIFIED_FLAG]]&lt;&gt;"",
IF(TBL_UDARDA_LOANPOOL[[#This Row],[LOAN_LEVEL_PREQUALIFIED_FLAG]],"Yes","No"),
"")</f>
        <v/>
      </c>
      <c r="AN22" s="70" t="str">
        <f>IF(TBL_UDARDA_LOANPOOL[[#This Row],[LOAN_ID]] = "","",TBL_UDARDA_LOANPOOL[[#This Row],[LOAN_ID]]&amp;" ("&amp;IF(TBL_UDARDA_LOANPOOL[[#This Row],[PROP_ADDR_STREET]]="","Address Not Defined",TBL_UDARDA_LOANPOOL[[#This Row],[PROP_ADDR_STREET]])&amp;")")</f>
        <v/>
      </c>
      <c r="AO22" s="70" t="b">
        <f>IF(TBL_UDARDA_LOANPOOL[[#This Row],[QUAL_METHOD]]="",TRUE,IFERROR(MATCH(TBL_UDARDA_LOANPOOL[[#This Row],[QUAL_METHOD]],RANGE_LOOKUP_QUALMETHODS_UDA_RDA_ENABLED,0)&gt;0,FALSE))</f>
        <v>1</v>
      </c>
      <c r="AP2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 s="27" t="b">
        <f ca="1">IFERROR((IF(APP_UDA_RDA_CERT_DATE&lt;&gt;"",APP_UDA_RDA_CERT_DATE,TODAY())-TBL_UDARDA_LOANPOOL[[#This Row],[SETTLEMENT_DATE]])&lt;91,TRUE)</f>
        <v>1</v>
      </c>
      <c r="AR22" s="27" t="b" cm="1">
        <f t="array" ref="AR22">COUNTIFS(TBL_UDARDA_LOANPOOL[LOAN_ID],TBL_UDARDA_LOANPOOL[[#This Row],[LOAN_ID]],TBL_UDARDA_LOANPOOL[QUAL_LOCATION_TRACT_MFIPCT],"&gt;"&amp;THRESHOLD_UDARDA_MFIPCT)=0</f>
        <v>1</v>
      </c>
      <c r="AS22" s="27" t="b">
        <f>COUNTIFS(TBL_UDARDA_LOANPOOL[LOAN_ID],TBL_UDARDA_LOANPOOL[[#This Row],[LOAN_ID]],TBL_UDARDA_LOANPOOL[SBA_QUALIFIED],"No")=0</f>
        <v>1</v>
      </c>
      <c r="AT2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 s="45">
        <f>IF(TBL_UDARDA_LOANPOOL[[#This Row],[MULTIPROP_REC_COUNT]]&lt;&gt;"",TBL_UDARDA_LOANPOOL[[#This Row],[LOAN_AMOUNT]]/TBL_UDARDA_LOANPOOL[[#This Row],[MULTIPROP_REC_COUNT]],TBL_UDARDA_LOANPOOL[[#This Row],[LOAN_AMOUNT]])</f>
        <v>0</v>
      </c>
      <c r="AW22" s="27" t="b">
        <f>TBL_UDARDA_LOANPOOL[[#This Row],[MULTIPROP_REC_COUNT]]&gt;1</f>
        <v>0</v>
      </c>
      <c r="AX22" s="26">
        <f>IF(TBL_UDARDA_LOANPOOL[[#This Row],[LOAN_ID]]&lt;&gt;"",COUNTIF(TBL_UDARDA_LOANPOOL[LOAN_ID],TBL_UDARDA_LOANPOOL[[#This Row],[LOAN_ID]]),1)</f>
        <v>1</v>
      </c>
      <c r="AY22" s="26">
        <f>IFERROR(MATCH(TBL_UDARDA_LOANPOOL[[#This Row],[QUAL_METHOD]],RANGE_LOOKUP_QUALMETHODS_UDA_RDA_PROJSPECIFIC,0),-1)</f>
        <v>-1</v>
      </c>
      <c r="AZ22"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 spans="2:57" ht="26.25" customHeight="1" x14ac:dyDescent="0.25">
      <c r="B23" s="49" t="str">
        <f>IF(TBL_UDARDA_LOANPOOL[[#This Row],[RECORD_STARTED]],IF(TBL_UDARDA_LOANPOOL[[#This Row],[ERROR_COUNT]]&gt;0,-1,IF(TBL_UDARDA_LOANPOOL[[#This Row],[REQ_FIELDS_POPULATED]],1,0)),"")</f>
        <v/>
      </c>
      <c r="C23" s="26">
        <f>ROW()-ROW(TBL_UDARDA_LOANPOOL[[#Headers],[ROW_ID]])</f>
        <v>4</v>
      </c>
      <c r="D23" s="31"/>
      <c r="E23" s="32"/>
      <c r="F23" s="42"/>
      <c r="G23" s="38"/>
      <c r="H23" s="143"/>
      <c r="I23" s="144"/>
      <c r="J23" s="144"/>
      <c r="K23" s="120"/>
      <c r="L23" s="114"/>
      <c r="M23" s="31"/>
      <c r="N23" s="39"/>
      <c r="O23" s="41"/>
      <c r="P23" s="123"/>
      <c r="Q23" s="130"/>
      <c r="R23" s="147"/>
      <c r="S23" s="145"/>
      <c r="T23" s="173"/>
      <c r="U23" s="175"/>
      <c r="V23" s="176"/>
      <c r="W23" s="177"/>
      <c r="X23" s="185"/>
      <c r="Y23" s="185"/>
      <c r="Z23" s="186"/>
      <c r="AA23" s="186"/>
      <c r="AB23"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 s="121"/>
      <c r="AD23" s="112" t="str">
        <f>IF(AND(TBL_UDARDA_LOANPOOL[[#This Row],[QUAL_METHOD]]='$DB.LOOKUP'!$AF$6,TBL_UDARDA_LOANPOOL[[#This Row],[LOAN_ID]]&lt;&gt;""),COUNTIF(TBL_QUAL_JOBSLISTING_JOBS[LISTING_LOAN_ID_PROP_ADDR],TBL_UDARDA_LOANPOOL[[#This Row],[LOAN_ID_PROP_ADDR]]),"")</f>
        <v/>
      </c>
      <c r="AE23" s="112" t="str">
        <f>IF(AND(TBL_UDARDA_LOANPOOL[[#This Row],[LOAN_ID]]&lt;&gt;"",TBL_UDARDA_LOANPOOL[[#This Row],[QUAL_METHOD]]='$DB.LOOKUP'!$AF$6),COUNTIFS(TBL_QUAL_JOBSLISTING_JOBS[LISTING_LOAN_ID_PROP_ADDR],TBL_UDARDA_LOANPOOL[[#This Row],[LOAN_ID_PROP_ADDR]],TBL_QUAL_JOBSLISTING_JOBS[JOB_QUALIFIED_FLAG],"Yes"),"")</f>
        <v/>
      </c>
      <c r="AF23" s="111" t="str">
        <f>IF(AND(TBL_UDARDA_LOANPOOL[[#This Row],[QUAL_JOBS_TOTL]]&gt;0,TBL_UDARDA_LOANPOOL[[#This Row],[QUAL_JOBS_TOTL]]&lt;&gt;""),TBL_UDARDA_LOANPOOL[[#This Row],[QUAL_JOBS_QUALIFIED]]/TBL_UDARDA_LOANPOOL[[#This Row],[QUAL_JOBS_TOTL]],"")</f>
        <v/>
      </c>
      <c r="AG23" s="137" t="str">
        <f>IF(TBL_UDARDA_LOANPOOL[[#This Row],[QUAL_METHOD]]='$DB.LOOKUP'!$AF$6,HYPERLINK("#QUAL_JOBS!TARGET_TOP","View/Edit"),"")</f>
        <v/>
      </c>
      <c r="AH23" s="121"/>
      <c r="AI23" s="112" t="str">
        <f>IF(AND(TBL_UDARDA_LOANPOOL[[#This Row],[QUAL_METHOD]]='$DB.LOOKUP'!$AF$7,TBL_UDARDA_LOANPOOL[[#This Row],[LOAN_ID]]&lt;&gt;""),COUNTIF(TBL_QUAL_SERVICESLISTING_FAMILIES[LISTING_LOAN_ID_PROP_ADDR],TBL_UDARDA_LOANPOOL[[#This Row],[LOAN_ID_PROP_ADDR]]),"")</f>
        <v/>
      </c>
      <c r="AJ23"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3" s="111" t="str">
        <f>IF(AND(TBL_UDARDA_LOANPOOL[[#This Row],[QUAL_SERVICES_FAMILIES_TOTL]]&gt;0,TBL_UDARDA_LOANPOOL[[#This Row],[QUAL_SERVICES_FAMILIES_TOTL]]&lt;&gt;""),TBL_UDARDA_LOANPOOL[[#This Row],[QUAL_SERVICES_FAMILIES_QUALIFIED]]/TBL_UDARDA_LOANPOOL[[#This Row],[QUAL_SERVICES_FAMILIES_TOTL]],"")</f>
        <v/>
      </c>
      <c r="AL23" s="137" t="str">
        <f>IF(TBL_UDARDA_LOANPOOL[[#This Row],[QUAL_METHOD]]='$DB.LOOKUP'!$AF$7,HYPERLINK("#QUAL_SERVICES!TARGET_TOP","View/Edit"),"")</f>
        <v/>
      </c>
      <c r="AM23" s="94" t="str">
        <f>IF(TBL_UDARDA_LOANPOOL[[#This Row],[LOAN_LEVEL_PREQUALIFIED_FLAG]]&lt;&gt;"",
IF(TBL_UDARDA_LOANPOOL[[#This Row],[LOAN_LEVEL_PREQUALIFIED_FLAG]],"Yes","No"),
"")</f>
        <v/>
      </c>
      <c r="AN23" s="70" t="str">
        <f>IF(TBL_UDARDA_LOANPOOL[[#This Row],[LOAN_ID]] = "","",TBL_UDARDA_LOANPOOL[[#This Row],[LOAN_ID]]&amp;" ("&amp;IF(TBL_UDARDA_LOANPOOL[[#This Row],[PROP_ADDR_STREET]]="","Address Not Defined",TBL_UDARDA_LOANPOOL[[#This Row],[PROP_ADDR_STREET]])&amp;")")</f>
        <v/>
      </c>
      <c r="AO23" s="70" t="b">
        <f>IF(TBL_UDARDA_LOANPOOL[[#This Row],[QUAL_METHOD]]="",TRUE,IFERROR(MATCH(TBL_UDARDA_LOANPOOL[[#This Row],[QUAL_METHOD]],RANGE_LOOKUP_QUALMETHODS_UDA_RDA_ENABLED,0)&gt;0,FALSE))</f>
        <v>1</v>
      </c>
      <c r="AP2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 s="27" t="b">
        <f ca="1">IFERROR((IF(APP_UDA_RDA_CERT_DATE&lt;&gt;"",APP_UDA_RDA_CERT_DATE,TODAY())-TBL_UDARDA_LOANPOOL[[#This Row],[SETTLEMENT_DATE]])&lt;91,TRUE)</f>
        <v>1</v>
      </c>
      <c r="AR23" s="27" t="b" cm="1">
        <f t="array" ref="AR23">COUNTIFS(TBL_UDARDA_LOANPOOL[LOAN_ID],TBL_UDARDA_LOANPOOL[[#This Row],[LOAN_ID]],TBL_UDARDA_LOANPOOL[QUAL_LOCATION_TRACT_MFIPCT],"&gt;"&amp;THRESHOLD_UDARDA_MFIPCT)=0</f>
        <v>1</v>
      </c>
      <c r="AS23" s="27" t="b">
        <f>COUNTIFS(TBL_UDARDA_LOANPOOL[LOAN_ID],TBL_UDARDA_LOANPOOL[[#This Row],[LOAN_ID]],TBL_UDARDA_LOANPOOL[SBA_QUALIFIED],"No")=0</f>
        <v>1</v>
      </c>
      <c r="AT2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 s="45">
        <f>IF(TBL_UDARDA_LOANPOOL[[#This Row],[MULTIPROP_REC_COUNT]]&lt;&gt;"",TBL_UDARDA_LOANPOOL[[#This Row],[LOAN_AMOUNT]]/TBL_UDARDA_LOANPOOL[[#This Row],[MULTIPROP_REC_COUNT]],TBL_UDARDA_LOANPOOL[[#This Row],[LOAN_AMOUNT]])</f>
        <v>0</v>
      </c>
      <c r="AW23" s="27" t="b">
        <f>TBL_UDARDA_LOANPOOL[[#This Row],[MULTIPROP_REC_COUNT]]&gt;1</f>
        <v>0</v>
      </c>
      <c r="AX23" s="26">
        <f>IF(TBL_UDARDA_LOANPOOL[[#This Row],[LOAN_ID]]&lt;&gt;"",COUNTIF(TBL_UDARDA_LOANPOOL[LOAN_ID],TBL_UDARDA_LOANPOOL[[#This Row],[LOAN_ID]]),1)</f>
        <v>1</v>
      </c>
      <c r="AY23" s="26">
        <f>IFERROR(MATCH(TBL_UDARDA_LOANPOOL[[#This Row],[QUAL_METHOD]],RANGE_LOOKUP_QUALMETHODS_UDA_RDA_PROJSPECIFIC,0),-1)</f>
        <v>-1</v>
      </c>
      <c r="AZ23"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 spans="2:57" ht="26.25" customHeight="1" x14ac:dyDescent="0.25">
      <c r="B24" s="49" t="str">
        <f>IF(TBL_UDARDA_LOANPOOL[[#This Row],[RECORD_STARTED]],IF(TBL_UDARDA_LOANPOOL[[#This Row],[ERROR_COUNT]]&gt;0,-1,IF(TBL_UDARDA_LOANPOOL[[#This Row],[REQ_FIELDS_POPULATED]],1,0)),"")</f>
        <v/>
      </c>
      <c r="C24" s="26">
        <f>ROW()-ROW(TBL_UDARDA_LOANPOOL[[#Headers],[ROW_ID]])</f>
        <v>5</v>
      </c>
      <c r="D24" s="31"/>
      <c r="E24" s="32"/>
      <c r="F24" s="42"/>
      <c r="G24" s="38"/>
      <c r="H24" s="143"/>
      <c r="I24" s="144"/>
      <c r="J24" s="144"/>
      <c r="K24" s="120"/>
      <c r="L24" s="114"/>
      <c r="M24" s="31"/>
      <c r="N24" s="39"/>
      <c r="O24" s="41"/>
      <c r="P24" s="123"/>
      <c r="Q24" s="130"/>
      <c r="R24" s="147"/>
      <c r="S24" s="145"/>
      <c r="T24" s="173"/>
      <c r="U24" s="175"/>
      <c r="V24" s="176"/>
      <c r="W24" s="177"/>
      <c r="X24" s="185"/>
      <c r="Y24" s="185"/>
      <c r="Z24" s="186"/>
      <c r="AA24" s="186"/>
      <c r="AB24"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 s="121"/>
      <c r="AD24" s="112" t="str">
        <f>IF(AND(TBL_UDARDA_LOANPOOL[[#This Row],[QUAL_METHOD]]='$DB.LOOKUP'!$AF$6,TBL_UDARDA_LOANPOOL[[#This Row],[LOAN_ID]]&lt;&gt;""),COUNTIF(TBL_QUAL_JOBSLISTING_JOBS[LISTING_LOAN_ID_PROP_ADDR],TBL_UDARDA_LOANPOOL[[#This Row],[LOAN_ID_PROP_ADDR]]),"")</f>
        <v/>
      </c>
      <c r="AE24" s="112" t="str">
        <f>IF(AND(TBL_UDARDA_LOANPOOL[[#This Row],[LOAN_ID]]&lt;&gt;"",TBL_UDARDA_LOANPOOL[[#This Row],[QUAL_METHOD]]='$DB.LOOKUP'!$AF$6),COUNTIFS(TBL_QUAL_JOBSLISTING_JOBS[LISTING_LOAN_ID_PROP_ADDR],TBL_UDARDA_LOANPOOL[[#This Row],[LOAN_ID_PROP_ADDR]],TBL_QUAL_JOBSLISTING_JOBS[JOB_QUALIFIED_FLAG],"Yes"),"")</f>
        <v/>
      </c>
      <c r="AF24" s="111" t="str">
        <f>IF(AND(TBL_UDARDA_LOANPOOL[[#This Row],[QUAL_JOBS_TOTL]]&gt;0,TBL_UDARDA_LOANPOOL[[#This Row],[QUAL_JOBS_TOTL]]&lt;&gt;""),TBL_UDARDA_LOANPOOL[[#This Row],[QUAL_JOBS_QUALIFIED]]/TBL_UDARDA_LOANPOOL[[#This Row],[QUAL_JOBS_TOTL]],"")</f>
        <v/>
      </c>
      <c r="AG24" s="137" t="str">
        <f>IF(TBL_UDARDA_LOANPOOL[[#This Row],[QUAL_METHOD]]='$DB.LOOKUP'!$AF$6,HYPERLINK("#QUAL_JOBS!TARGET_TOP","View/Edit"),"")</f>
        <v/>
      </c>
      <c r="AH24" s="121"/>
      <c r="AI24" s="112" t="str">
        <f>IF(AND(TBL_UDARDA_LOANPOOL[[#This Row],[QUAL_METHOD]]='$DB.LOOKUP'!$AF$7,TBL_UDARDA_LOANPOOL[[#This Row],[LOAN_ID]]&lt;&gt;""),COUNTIF(TBL_QUAL_SERVICESLISTING_FAMILIES[LISTING_LOAN_ID_PROP_ADDR],TBL_UDARDA_LOANPOOL[[#This Row],[LOAN_ID_PROP_ADDR]]),"")</f>
        <v/>
      </c>
      <c r="AJ24"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4" s="111" t="str">
        <f>IF(AND(TBL_UDARDA_LOANPOOL[[#This Row],[QUAL_SERVICES_FAMILIES_TOTL]]&gt;0,TBL_UDARDA_LOANPOOL[[#This Row],[QUAL_SERVICES_FAMILIES_TOTL]]&lt;&gt;""),TBL_UDARDA_LOANPOOL[[#This Row],[QUAL_SERVICES_FAMILIES_QUALIFIED]]/TBL_UDARDA_LOANPOOL[[#This Row],[QUAL_SERVICES_FAMILIES_TOTL]],"")</f>
        <v/>
      </c>
      <c r="AL24" s="137" t="str">
        <f>IF(TBL_UDARDA_LOANPOOL[[#This Row],[QUAL_METHOD]]='$DB.LOOKUP'!$AF$7,HYPERLINK("#QUAL_SERVICES!TARGET_TOP","View/Edit"),"")</f>
        <v/>
      </c>
      <c r="AM24" s="94" t="str">
        <f>IF(TBL_UDARDA_LOANPOOL[[#This Row],[LOAN_LEVEL_PREQUALIFIED_FLAG]]&lt;&gt;"",
IF(TBL_UDARDA_LOANPOOL[[#This Row],[LOAN_LEVEL_PREQUALIFIED_FLAG]],"Yes","No"),
"")</f>
        <v/>
      </c>
      <c r="AN24" s="70" t="str">
        <f>IF(TBL_UDARDA_LOANPOOL[[#This Row],[LOAN_ID]] = "","",TBL_UDARDA_LOANPOOL[[#This Row],[LOAN_ID]]&amp;" ("&amp;IF(TBL_UDARDA_LOANPOOL[[#This Row],[PROP_ADDR_STREET]]="","Address Not Defined",TBL_UDARDA_LOANPOOL[[#This Row],[PROP_ADDR_STREET]])&amp;")")</f>
        <v/>
      </c>
      <c r="AO24" s="70" t="b">
        <f>IF(TBL_UDARDA_LOANPOOL[[#This Row],[QUAL_METHOD]]="",TRUE,IFERROR(MATCH(TBL_UDARDA_LOANPOOL[[#This Row],[QUAL_METHOD]],RANGE_LOOKUP_QUALMETHODS_UDA_RDA_ENABLED,0)&gt;0,FALSE))</f>
        <v>1</v>
      </c>
      <c r="AP2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 s="27" t="b">
        <f ca="1">IFERROR((IF(APP_UDA_RDA_CERT_DATE&lt;&gt;"",APP_UDA_RDA_CERT_DATE,TODAY())-TBL_UDARDA_LOANPOOL[[#This Row],[SETTLEMENT_DATE]])&lt;91,TRUE)</f>
        <v>1</v>
      </c>
      <c r="AR24" s="27" t="b" cm="1">
        <f t="array" ref="AR24">COUNTIFS(TBL_UDARDA_LOANPOOL[LOAN_ID],TBL_UDARDA_LOANPOOL[[#This Row],[LOAN_ID]],TBL_UDARDA_LOANPOOL[QUAL_LOCATION_TRACT_MFIPCT],"&gt;"&amp;THRESHOLD_UDARDA_MFIPCT)=0</f>
        <v>1</v>
      </c>
      <c r="AS24" s="27" t="b">
        <f>COUNTIFS(TBL_UDARDA_LOANPOOL[LOAN_ID],TBL_UDARDA_LOANPOOL[[#This Row],[LOAN_ID]],TBL_UDARDA_LOANPOOL[SBA_QUALIFIED],"No")=0</f>
        <v>1</v>
      </c>
      <c r="AT2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 s="45">
        <f>IF(TBL_UDARDA_LOANPOOL[[#This Row],[MULTIPROP_REC_COUNT]]&lt;&gt;"",TBL_UDARDA_LOANPOOL[[#This Row],[LOAN_AMOUNT]]/TBL_UDARDA_LOANPOOL[[#This Row],[MULTIPROP_REC_COUNT]],TBL_UDARDA_LOANPOOL[[#This Row],[LOAN_AMOUNT]])</f>
        <v>0</v>
      </c>
      <c r="AW24" s="27" t="b">
        <f>TBL_UDARDA_LOANPOOL[[#This Row],[MULTIPROP_REC_COUNT]]&gt;1</f>
        <v>0</v>
      </c>
      <c r="AX24" s="26">
        <f>IF(TBL_UDARDA_LOANPOOL[[#This Row],[LOAN_ID]]&lt;&gt;"",COUNTIF(TBL_UDARDA_LOANPOOL[LOAN_ID],TBL_UDARDA_LOANPOOL[[#This Row],[LOAN_ID]]),1)</f>
        <v>1</v>
      </c>
      <c r="AY24" s="26">
        <f>IFERROR(MATCH(TBL_UDARDA_LOANPOOL[[#This Row],[QUAL_METHOD]],RANGE_LOOKUP_QUALMETHODS_UDA_RDA_PROJSPECIFIC,0),-1)</f>
        <v>-1</v>
      </c>
      <c r="AZ24"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 spans="2:57" ht="26.25" customHeight="1" x14ac:dyDescent="0.25">
      <c r="B25" s="49" t="str">
        <f>IF(TBL_UDARDA_LOANPOOL[[#This Row],[RECORD_STARTED]],IF(TBL_UDARDA_LOANPOOL[[#This Row],[ERROR_COUNT]]&gt;0,-1,IF(TBL_UDARDA_LOANPOOL[[#This Row],[REQ_FIELDS_POPULATED]],1,0)),"")</f>
        <v/>
      </c>
      <c r="C25" s="26">
        <f>ROW()-ROW(TBL_UDARDA_LOANPOOL[[#Headers],[ROW_ID]])</f>
        <v>6</v>
      </c>
      <c r="D25" s="31"/>
      <c r="E25" s="32"/>
      <c r="F25" s="42"/>
      <c r="G25" s="38"/>
      <c r="H25" s="143"/>
      <c r="I25" s="144"/>
      <c r="J25" s="144"/>
      <c r="K25" s="120"/>
      <c r="L25" s="114"/>
      <c r="M25" s="31"/>
      <c r="N25" s="39"/>
      <c r="O25" s="41"/>
      <c r="P25" s="123"/>
      <c r="Q25" s="130"/>
      <c r="R25" s="147"/>
      <c r="S25" s="145"/>
      <c r="T25" s="173"/>
      <c r="U25" s="175"/>
      <c r="V25" s="176"/>
      <c r="W25" s="177"/>
      <c r="X25" s="185"/>
      <c r="Y25" s="185"/>
      <c r="Z25" s="186"/>
      <c r="AA25" s="186"/>
      <c r="AB25"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 s="121"/>
      <c r="AD25" s="112" t="str">
        <f>IF(AND(TBL_UDARDA_LOANPOOL[[#This Row],[QUAL_METHOD]]='$DB.LOOKUP'!$AF$6,TBL_UDARDA_LOANPOOL[[#This Row],[LOAN_ID]]&lt;&gt;""),COUNTIF(TBL_QUAL_JOBSLISTING_JOBS[LISTING_LOAN_ID_PROP_ADDR],TBL_UDARDA_LOANPOOL[[#This Row],[LOAN_ID_PROP_ADDR]]),"")</f>
        <v/>
      </c>
      <c r="AE25" s="112" t="str">
        <f>IF(AND(TBL_UDARDA_LOANPOOL[[#This Row],[LOAN_ID]]&lt;&gt;"",TBL_UDARDA_LOANPOOL[[#This Row],[QUAL_METHOD]]='$DB.LOOKUP'!$AF$6),COUNTIFS(TBL_QUAL_JOBSLISTING_JOBS[LISTING_LOAN_ID_PROP_ADDR],TBL_UDARDA_LOANPOOL[[#This Row],[LOAN_ID_PROP_ADDR]],TBL_QUAL_JOBSLISTING_JOBS[JOB_QUALIFIED_FLAG],"Yes"),"")</f>
        <v/>
      </c>
      <c r="AF25" s="111" t="str">
        <f>IF(AND(TBL_UDARDA_LOANPOOL[[#This Row],[QUAL_JOBS_TOTL]]&gt;0,TBL_UDARDA_LOANPOOL[[#This Row],[QUAL_JOBS_TOTL]]&lt;&gt;""),TBL_UDARDA_LOANPOOL[[#This Row],[QUAL_JOBS_QUALIFIED]]/TBL_UDARDA_LOANPOOL[[#This Row],[QUAL_JOBS_TOTL]],"")</f>
        <v/>
      </c>
      <c r="AG25" s="137" t="str">
        <f>IF(TBL_UDARDA_LOANPOOL[[#This Row],[QUAL_METHOD]]='$DB.LOOKUP'!$AF$6,HYPERLINK("#QUAL_JOBS!TARGET_TOP","View/Edit"),"")</f>
        <v/>
      </c>
      <c r="AH25" s="121"/>
      <c r="AI25" s="112" t="str">
        <f>IF(AND(TBL_UDARDA_LOANPOOL[[#This Row],[QUAL_METHOD]]='$DB.LOOKUP'!$AF$7,TBL_UDARDA_LOANPOOL[[#This Row],[LOAN_ID]]&lt;&gt;""),COUNTIF(TBL_QUAL_SERVICESLISTING_FAMILIES[LISTING_LOAN_ID_PROP_ADDR],TBL_UDARDA_LOANPOOL[[#This Row],[LOAN_ID_PROP_ADDR]]),"")</f>
        <v/>
      </c>
      <c r="AJ25"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5" s="111" t="str">
        <f>IF(AND(TBL_UDARDA_LOANPOOL[[#This Row],[QUAL_SERVICES_FAMILIES_TOTL]]&gt;0,TBL_UDARDA_LOANPOOL[[#This Row],[QUAL_SERVICES_FAMILIES_TOTL]]&lt;&gt;""),TBL_UDARDA_LOANPOOL[[#This Row],[QUAL_SERVICES_FAMILIES_QUALIFIED]]/TBL_UDARDA_LOANPOOL[[#This Row],[QUAL_SERVICES_FAMILIES_TOTL]],"")</f>
        <v/>
      </c>
      <c r="AL25" s="137" t="str">
        <f>IF(TBL_UDARDA_LOANPOOL[[#This Row],[QUAL_METHOD]]='$DB.LOOKUP'!$AF$7,HYPERLINK("#QUAL_SERVICES!TARGET_TOP","View/Edit"),"")</f>
        <v/>
      </c>
      <c r="AM25" s="94" t="str">
        <f>IF(TBL_UDARDA_LOANPOOL[[#This Row],[LOAN_LEVEL_PREQUALIFIED_FLAG]]&lt;&gt;"",
IF(TBL_UDARDA_LOANPOOL[[#This Row],[LOAN_LEVEL_PREQUALIFIED_FLAG]],"Yes","No"),
"")</f>
        <v/>
      </c>
      <c r="AN25" s="70" t="str">
        <f>IF(TBL_UDARDA_LOANPOOL[[#This Row],[LOAN_ID]] = "","",TBL_UDARDA_LOANPOOL[[#This Row],[LOAN_ID]]&amp;" ("&amp;IF(TBL_UDARDA_LOANPOOL[[#This Row],[PROP_ADDR_STREET]]="","Address Not Defined",TBL_UDARDA_LOANPOOL[[#This Row],[PROP_ADDR_STREET]])&amp;")")</f>
        <v/>
      </c>
      <c r="AO25" s="70" t="b">
        <f>IF(TBL_UDARDA_LOANPOOL[[#This Row],[QUAL_METHOD]]="",TRUE,IFERROR(MATCH(TBL_UDARDA_LOANPOOL[[#This Row],[QUAL_METHOD]],RANGE_LOOKUP_QUALMETHODS_UDA_RDA_ENABLED,0)&gt;0,FALSE))</f>
        <v>1</v>
      </c>
      <c r="AP2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 s="27" t="b">
        <f ca="1">IFERROR((IF(APP_UDA_RDA_CERT_DATE&lt;&gt;"",APP_UDA_RDA_CERT_DATE,TODAY())-TBL_UDARDA_LOANPOOL[[#This Row],[SETTLEMENT_DATE]])&lt;91,TRUE)</f>
        <v>1</v>
      </c>
      <c r="AR25" s="27" t="b" cm="1">
        <f t="array" ref="AR25">COUNTIFS(TBL_UDARDA_LOANPOOL[LOAN_ID],TBL_UDARDA_LOANPOOL[[#This Row],[LOAN_ID]],TBL_UDARDA_LOANPOOL[QUAL_LOCATION_TRACT_MFIPCT],"&gt;"&amp;THRESHOLD_UDARDA_MFIPCT)=0</f>
        <v>1</v>
      </c>
      <c r="AS25" s="27" t="b">
        <f>COUNTIFS(TBL_UDARDA_LOANPOOL[LOAN_ID],TBL_UDARDA_LOANPOOL[[#This Row],[LOAN_ID]],TBL_UDARDA_LOANPOOL[SBA_QUALIFIED],"No")=0</f>
        <v>1</v>
      </c>
      <c r="AT2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 s="45">
        <f>IF(TBL_UDARDA_LOANPOOL[[#This Row],[MULTIPROP_REC_COUNT]]&lt;&gt;"",TBL_UDARDA_LOANPOOL[[#This Row],[LOAN_AMOUNT]]/TBL_UDARDA_LOANPOOL[[#This Row],[MULTIPROP_REC_COUNT]],TBL_UDARDA_LOANPOOL[[#This Row],[LOAN_AMOUNT]])</f>
        <v>0</v>
      </c>
      <c r="AW25" s="27" t="b">
        <f>TBL_UDARDA_LOANPOOL[[#This Row],[MULTIPROP_REC_COUNT]]&gt;1</f>
        <v>0</v>
      </c>
      <c r="AX25" s="26">
        <f>IF(TBL_UDARDA_LOANPOOL[[#This Row],[LOAN_ID]]&lt;&gt;"",COUNTIF(TBL_UDARDA_LOANPOOL[LOAN_ID],TBL_UDARDA_LOANPOOL[[#This Row],[LOAN_ID]]),1)</f>
        <v>1</v>
      </c>
      <c r="AY25" s="26">
        <f>IFERROR(MATCH(TBL_UDARDA_LOANPOOL[[#This Row],[QUAL_METHOD]],RANGE_LOOKUP_QUALMETHODS_UDA_RDA_PROJSPECIFIC,0),-1)</f>
        <v>-1</v>
      </c>
      <c r="AZ25"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 spans="2:57" ht="26.25" customHeight="1" x14ac:dyDescent="0.25">
      <c r="B26" s="49" t="str">
        <f>IF(TBL_UDARDA_LOANPOOL[[#This Row],[RECORD_STARTED]],IF(TBL_UDARDA_LOANPOOL[[#This Row],[ERROR_COUNT]]&gt;0,-1,IF(TBL_UDARDA_LOANPOOL[[#This Row],[REQ_FIELDS_POPULATED]],1,0)),"")</f>
        <v/>
      </c>
      <c r="C26" s="26">
        <f>ROW()-ROW(TBL_UDARDA_LOANPOOL[[#Headers],[ROW_ID]])</f>
        <v>7</v>
      </c>
      <c r="D26" s="31"/>
      <c r="E26" s="32"/>
      <c r="F26" s="42"/>
      <c r="G26" s="38"/>
      <c r="H26" s="143"/>
      <c r="I26" s="144"/>
      <c r="J26" s="144"/>
      <c r="K26" s="120"/>
      <c r="L26" s="114"/>
      <c r="M26" s="31"/>
      <c r="N26" s="39"/>
      <c r="O26" s="41"/>
      <c r="P26" s="123"/>
      <c r="Q26" s="130"/>
      <c r="R26" s="147"/>
      <c r="S26" s="145"/>
      <c r="T26" s="173"/>
      <c r="U26" s="175"/>
      <c r="V26" s="176"/>
      <c r="W26" s="177"/>
      <c r="X26" s="185"/>
      <c r="Y26" s="185"/>
      <c r="Z26" s="186"/>
      <c r="AA26" s="186"/>
      <c r="AB26"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 s="121"/>
      <c r="AD26" s="112" t="str">
        <f>IF(AND(TBL_UDARDA_LOANPOOL[[#This Row],[QUAL_METHOD]]='$DB.LOOKUP'!$AF$6,TBL_UDARDA_LOANPOOL[[#This Row],[LOAN_ID]]&lt;&gt;""),COUNTIF(TBL_QUAL_JOBSLISTING_JOBS[LISTING_LOAN_ID_PROP_ADDR],TBL_UDARDA_LOANPOOL[[#This Row],[LOAN_ID_PROP_ADDR]]),"")</f>
        <v/>
      </c>
      <c r="AE26" s="112" t="str">
        <f>IF(AND(TBL_UDARDA_LOANPOOL[[#This Row],[LOAN_ID]]&lt;&gt;"",TBL_UDARDA_LOANPOOL[[#This Row],[QUAL_METHOD]]='$DB.LOOKUP'!$AF$6),COUNTIFS(TBL_QUAL_JOBSLISTING_JOBS[LISTING_LOAN_ID_PROP_ADDR],TBL_UDARDA_LOANPOOL[[#This Row],[LOAN_ID_PROP_ADDR]],TBL_QUAL_JOBSLISTING_JOBS[JOB_QUALIFIED_FLAG],"Yes"),"")</f>
        <v/>
      </c>
      <c r="AF26" s="111" t="str">
        <f>IF(AND(TBL_UDARDA_LOANPOOL[[#This Row],[QUAL_JOBS_TOTL]]&gt;0,TBL_UDARDA_LOANPOOL[[#This Row],[QUAL_JOBS_TOTL]]&lt;&gt;""),TBL_UDARDA_LOANPOOL[[#This Row],[QUAL_JOBS_QUALIFIED]]/TBL_UDARDA_LOANPOOL[[#This Row],[QUAL_JOBS_TOTL]],"")</f>
        <v/>
      </c>
      <c r="AG26" s="137" t="str">
        <f>IF(TBL_UDARDA_LOANPOOL[[#This Row],[QUAL_METHOD]]='$DB.LOOKUP'!$AF$6,HYPERLINK("#QUAL_JOBS!TARGET_TOP","View/Edit"),"")</f>
        <v/>
      </c>
      <c r="AH26" s="121"/>
      <c r="AI26" s="112" t="str">
        <f>IF(AND(TBL_UDARDA_LOANPOOL[[#This Row],[QUAL_METHOD]]='$DB.LOOKUP'!$AF$7,TBL_UDARDA_LOANPOOL[[#This Row],[LOAN_ID]]&lt;&gt;""),COUNTIF(TBL_QUAL_SERVICESLISTING_FAMILIES[LISTING_LOAN_ID_PROP_ADDR],TBL_UDARDA_LOANPOOL[[#This Row],[LOAN_ID_PROP_ADDR]]),"")</f>
        <v/>
      </c>
      <c r="AJ26"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6" s="111" t="str">
        <f>IF(AND(TBL_UDARDA_LOANPOOL[[#This Row],[QUAL_SERVICES_FAMILIES_TOTL]]&gt;0,TBL_UDARDA_LOANPOOL[[#This Row],[QUAL_SERVICES_FAMILIES_TOTL]]&lt;&gt;""),TBL_UDARDA_LOANPOOL[[#This Row],[QUAL_SERVICES_FAMILIES_QUALIFIED]]/TBL_UDARDA_LOANPOOL[[#This Row],[QUAL_SERVICES_FAMILIES_TOTL]],"")</f>
        <v/>
      </c>
      <c r="AL26" s="137" t="str">
        <f>IF(TBL_UDARDA_LOANPOOL[[#This Row],[QUAL_METHOD]]='$DB.LOOKUP'!$AF$7,HYPERLINK("#QUAL_SERVICES!TARGET_TOP","View/Edit"),"")</f>
        <v/>
      </c>
      <c r="AM26" s="94" t="str">
        <f>IF(TBL_UDARDA_LOANPOOL[[#This Row],[LOAN_LEVEL_PREQUALIFIED_FLAG]]&lt;&gt;"",
IF(TBL_UDARDA_LOANPOOL[[#This Row],[LOAN_LEVEL_PREQUALIFIED_FLAG]],"Yes","No"),
"")</f>
        <v/>
      </c>
      <c r="AN26" s="70" t="str">
        <f>IF(TBL_UDARDA_LOANPOOL[[#This Row],[LOAN_ID]] = "","",TBL_UDARDA_LOANPOOL[[#This Row],[LOAN_ID]]&amp;" ("&amp;IF(TBL_UDARDA_LOANPOOL[[#This Row],[PROP_ADDR_STREET]]="","Address Not Defined",TBL_UDARDA_LOANPOOL[[#This Row],[PROP_ADDR_STREET]])&amp;")")</f>
        <v/>
      </c>
      <c r="AO26" s="70" t="b">
        <f>IF(TBL_UDARDA_LOANPOOL[[#This Row],[QUAL_METHOD]]="",TRUE,IFERROR(MATCH(TBL_UDARDA_LOANPOOL[[#This Row],[QUAL_METHOD]],RANGE_LOOKUP_QUALMETHODS_UDA_RDA_ENABLED,0)&gt;0,FALSE))</f>
        <v>1</v>
      </c>
      <c r="AP2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 s="27" t="b">
        <f ca="1">IFERROR((IF(APP_UDA_RDA_CERT_DATE&lt;&gt;"",APP_UDA_RDA_CERT_DATE,TODAY())-TBL_UDARDA_LOANPOOL[[#This Row],[SETTLEMENT_DATE]])&lt;91,TRUE)</f>
        <v>1</v>
      </c>
      <c r="AR26" s="27" t="b" cm="1">
        <f t="array" ref="AR26">COUNTIFS(TBL_UDARDA_LOANPOOL[LOAN_ID],TBL_UDARDA_LOANPOOL[[#This Row],[LOAN_ID]],TBL_UDARDA_LOANPOOL[QUAL_LOCATION_TRACT_MFIPCT],"&gt;"&amp;THRESHOLD_UDARDA_MFIPCT)=0</f>
        <v>1</v>
      </c>
      <c r="AS26" s="27" t="b">
        <f>COUNTIFS(TBL_UDARDA_LOANPOOL[LOAN_ID],TBL_UDARDA_LOANPOOL[[#This Row],[LOAN_ID]],TBL_UDARDA_LOANPOOL[SBA_QUALIFIED],"No")=0</f>
        <v>1</v>
      </c>
      <c r="AT2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 s="45">
        <f>IF(TBL_UDARDA_LOANPOOL[[#This Row],[MULTIPROP_REC_COUNT]]&lt;&gt;"",TBL_UDARDA_LOANPOOL[[#This Row],[LOAN_AMOUNT]]/TBL_UDARDA_LOANPOOL[[#This Row],[MULTIPROP_REC_COUNT]],TBL_UDARDA_LOANPOOL[[#This Row],[LOAN_AMOUNT]])</f>
        <v>0</v>
      </c>
      <c r="AW26" s="27" t="b">
        <f>TBL_UDARDA_LOANPOOL[[#This Row],[MULTIPROP_REC_COUNT]]&gt;1</f>
        <v>0</v>
      </c>
      <c r="AX26" s="26">
        <f>IF(TBL_UDARDA_LOANPOOL[[#This Row],[LOAN_ID]]&lt;&gt;"",COUNTIF(TBL_UDARDA_LOANPOOL[LOAN_ID],TBL_UDARDA_LOANPOOL[[#This Row],[LOAN_ID]]),1)</f>
        <v>1</v>
      </c>
      <c r="AY26" s="26">
        <f>IFERROR(MATCH(TBL_UDARDA_LOANPOOL[[#This Row],[QUAL_METHOD]],RANGE_LOOKUP_QUALMETHODS_UDA_RDA_PROJSPECIFIC,0),-1)</f>
        <v>-1</v>
      </c>
      <c r="AZ26"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7" spans="2:57" ht="26.25" customHeight="1" x14ac:dyDescent="0.25">
      <c r="B27" s="49" t="str">
        <f>IF(TBL_UDARDA_LOANPOOL[[#This Row],[RECORD_STARTED]],IF(TBL_UDARDA_LOANPOOL[[#This Row],[ERROR_COUNT]]&gt;0,-1,IF(TBL_UDARDA_LOANPOOL[[#This Row],[REQ_FIELDS_POPULATED]],1,0)),"")</f>
        <v/>
      </c>
      <c r="C27" s="26">
        <f>ROW()-ROW(TBL_UDARDA_LOANPOOL[[#Headers],[ROW_ID]])</f>
        <v>8</v>
      </c>
      <c r="D27" s="31"/>
      <c r="E27" s="32"/>
      <c r="F27" s="42"/>
      <c r="G27" s="38"/>
      <c r="H27" s="143"/>
      <c r="I27" s="144"/>
      <c r="J27" s="144"/>
      <c r="K27" s="120"/>
      <c r="L27" s="114"/>
      <c r="M27" s="31"/>
      <c r="N27" s="39"/>
      <c r="O27" s="41"/>
      <c r="P27" s="123"/>
      <c r="Q27" s="130"/>
      <c r="R27" s="147"/>
      <c r="S27" s="145"/>
      <c r="T27" s="173"/>
      <c r="U27" s="175"/>
      <c r="V27" s="176"/>
      <c r="W27" s="177"/>
      <c r="X27" s="185"/>
      <c r="Y27" s="185"/>
      <c r="Z27" s="186"/>
      <c r="AA27" s="186"/>
      <c r="AB27"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7" s="121"/>
      <c r="AD27" s="112" t="str">
        <f>IF(AND(TBL_UDARDA_LOANPOOL[[#This Row],[QUAL_METHOD]]='$DB.LOOKUP'!$AF$6,TBL_UDARDA_LOANPOOL[[#This Row],[LOAN_ID]]&lt;&gt;""),COUNTIF(TBL_QUAL_JOBSLISTING_JOBS[LISTING_LOAN_ID_PROP_ADDR],TBL_UDARDA_LOANPOOL[[#This Row],[LOAN_ID_PROP_ADDR]]),"")</f>
        <v/>
      </c>
      <c r="AE27" s="112" t="str">
        <f>IF(AND(TBL_UDARDA_LOANPOOL[[#This Row],[LOAN_ID]]&lt;&gt;"",TBL_UDARDA_LOANPOOL[[#This Row],[QUAL_METHOD]]='$DB.LOOKUP'!$AF$6),COUNTIFS(TBL_QUAL_JOBSLISTING_JOBS[LISTING_LOAN_ID_PROP_ADDR],TBL_UDARDA_LOANPOOL[[#This Row],[LOAN_ID_PROP_ADDR]],TBL_QUAL_JOBSLISTING_JOBS[JOB_QUALIFIED_FLAG],"Yes"),"")</f>
        <v/>
      </c>
      <c r="AF27" s="111" t="str">
        <f>IF(AND(TBL_UDARDA_LOANPOOL[[#This Row],[QUAL_JOBS_TOTL]]&gt;0,TBL_UDARDA_LOANPOOL[[#This Row],[QUAL_JOBS_TOTL]]&lt;&gt;""),TBL_UDARDA_LOANPOOL[[#This Row],[QUAL_JOBS_QUALIFIED]]/TBL_UDARDA_LOANPOOL[[#This Row],[QUAL_JOBS_TOTL]],"")</f>
        <v/>
      </c>
      <c r="AG27" s="137" t="str">
        <f>IF(TBL_UDARDA_LOANPOOL[[#This Row],[QUAL_METHOD]]='$DB.LOOKUP'!$AF$6,HYPERLINK("#QUAL_JOBS!TARGET_TOP","View/Edit"),"")</f>
        <v/>
      </c>
      <c r="AH27" s="121"/>
      <c r="AI27" s="112" t="str">
        <f>IF(AND(TBL_UDARDA_LOANPOOL[[#This Row],[QUAL_METHOD]]='$DB.LOOKUP'!$AF$7,TBL_UDARDA_LOANPOOL[[#This Row],[LOAN_ID]]&lt;&gt;""),COUNTIF(TBL_QUAL_SERVICESLISTING_FAMILIES[LISTING_LOAN_ID_PROP_ADDR],TBL_UDARDA_LOANPOOL[[#This Row],[LOAN_ID_PROP_ADDR]]),"")</f>
        <v/>
      </c>
      <c r="AJ27"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7" s="111" t="str">
        <f>IF(AND(TBL_UDARDA_LOANPOOL[[#This Row],[QUAL_SERVICES_FAMILIES_TOTL]]&gt;0,TBL_UDARDA_LOANPOOL[[#This Row],[QUAL_SERVICES_FAMILIES_TOTL]]&lt;&gt;""),TBL_UDARDA_LOANPOOL[[#This Row],[QUAL_SERVICES_FAMILIES_QUALIFIED]]/TBL_UDARDA_LOANPOOL[[#This Row],[QUAL_SERVICES_FAMILIES_TOTL]],"")</f>
        <v/>
      </c>
      <c r="AL27" s="137" t="str">
        <f>IF(TBL_UDARDA_LOANPOOL[[#This Row],[QUAL_METHOD]]='$DB.LOOKUP'!$AF$7,HYPERLINK("#QUAL_SERVICES!TARGET_TOP","View/Edit"),"")</f>
        <v/>
      </c>
      <c r="AM27" s="94" t="str">
        <f>IF(TBL_UDARDA_LOANPOOL[[#This Row],[LOAN_LEVEL_PREQUALIFIED_FLAG]]&lt;&gt;"",
IF(TBL_UDARDA_LOANPOOL[[#This Row],[LOAN_LEVEL_PREQUALIFIED_FLAG]],"Yes","No"),
"")</f>
        <v/>
      </c>
      <c r="AN27" s="70" t="str">
        <f>IF(TBL_UDARDA_LOANPOOL[[#This Row],[LOAN_ID]] = "","",TBL_UDARDA_LOANPOOL[[#This Row],[LOAN_ID]]&amp;" ("&amp;IF(TBL_UDARDA_LOANPOOL[[#This Row],[PROP_ADDR_STREET]]="","Address Not Defined",TBL_UDARDA_LOANPOOL[[#This Row],[PROP_ADDR_STREET]])&amp;")")</f>
        <v/>
      </c>
      <c r="AO27" s="70" t="b">
        <f>IF(TBL_UDARDA_LOANPOOL[[#This Row],[QUAL_METHOD]]="",TRUE,IFERROR(MATCH(TBL_UDARDA_LOANPOOL[[#This Row],[QUAL_METHOD]],RANGE_LOOKUP_QUALMETHODS_UDA_RDA_ENABLED,0)&gt;0,FALSE))</f>
        <v>1</v>
      </c>
      <c r="AP2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7" s="27" t="b">
        <f ca="1">IFERROR((IF(APP_UDA_RDA_CERT_DATE&lt;&gt;"",APP_UDA_RDA_CERT_DATE,TODAY())-TBL_UDARDA_LOANPOOL[[#This Row],[SETTLEMENT_DATE]])&lt;91,TRUE)</f>
        <v>1</v>
      </c>
      <c r="AR27" s="27" t="b" cm="1">
        <f t="array" ref="AR27">COUNTIFS(TBL_UDARDA_LOANPOOL[LOAN_ID],TBL_UDARDA_LOANPOOL[[#This Row],[LOAN_ID]],TBL_UDARDA_LOANPOOL[QUAL_LOCATION_TRACT_MFIPCT],"&gt;"&amp;THRESHOLD_UDARDA_MFIPCT)=0</f>
        <v>1</v>
      </c>
      <c r="AS27" s="27" t="b">
        <f>COUNTIFS(TBL_UDARDA_LOANPOOL[LOAN_ID],TBL_UDARDA_LOANPOOL[[#This Row],[LOAN_ID]],TBL_UDARDA_LOANPOOL[SBA_QUALIFIED],"No")=0</f>
        <v>1</v>
      </c>
      <c r="AT2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7" s="45">
        <f>IF(TBL_UDARDA_LOANPOOL[[#This Row],[MULTIPROP_REC_COUNT]]&lt;&gt;"",TBL_UDARDA_LOANPOOL[[#This Row],[LOAN_AMOUNT]]/TBL_UDARDA_LOANPOOL[[#This Row],[MULTIPROP_REC_COUNT]],TBL_UDARDA_LOANPOOL[[#This Row],[LOAN_AMOUNT]])</f>
        <v>0</v>
      </c>
      <c r="AW27" s="27" t="b">
        <f>TBL_UDARDA_LOANPOOL[[#This Row],[MULTIPROP_REC_COUNT]]&gt;1</f>
        <v>0</v>
      </c>
      <c r="AX27" s="26">
        <f>IF(TBL_UDARDA_LOANPOOL[[#This Row],[LOAN_ID]]&lt;&gt;"",COUNTIF(TBL_UDARDA_LOANPOOL[LOAN_ID],TBL_UDARDA_LOANPOOL[[#This Row],[LOAN_ID]]),1)</f>
        <v>1</v>
      </c>
      <c r="AY27" s="26">
        <f>IFERROR(MATCH(TBL_UDARDA_LOANPOOL[[#This Row],[QUAL_METHOD]],RANGE_LOOKUP_QUALMETHODS_UDA_RDA_PROJSPECIFIC,0),-1)</f>
        <v>-1</v>
      </c>
      <c r="AZ27"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7"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7"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8" spans="2:57" ht="26.25" customHeight="1" x14ac:dyDescent="0.25">
      <c r="B28" s="49" t="str">
        <f>IF(TBL_UDARDA_LOANPOOL[[#This Row],[RECORD_STARTED]],IF(TBL_UDARDA_LOANPOOL[[#This Row],[ERROR_COUNT]]&gt;0,-1,IF(TBL_UDARDA_LOANPOOL[[#This Row],[REQ_FIELDS_POPULATED]],1,0)),"")</f>
        <v/>
      </c>
      <c r="C28" s="26">
        <f>ROW()-ROW(TBL_UDARDA_LOANPOOL[[#Headers],[ROW_ID]])</f>
        <v>9</v>
      </c>
      <c r="D28" s="31"/>
      <c r="E28" s="32"/>
      <c r="F28" s="42"/>
      <c r="G28" s="38"/>
      <c r="H28" s="143"/>
      <c r="I28" s="144"/>
      <c r="J28" s="144"/>
      <c r="K28" s="120"/>
      <c r="L28" s="114"/>
      <c r="M28" s="31"/>
      <c r="N28" s="39"/>
      <c r="O28" s="41"/>
      <c r="P28" s="123"/>
      <c r="Q28" s="130"/>
      <c r="R28" s="147"/>
      <c r="S28" s="145"/>
      <c r="T28" s="173"/>
      <c r="U28" s="175"/>
      <c r="V28" s="176"/>
      <c r="W28" s="177"/>
      <c r="X28" s="185"/>
      <c r="Y28" s="185"/>
      <c r="Z28" s="186"/>
      <c r="AA28" s="186"/>
      <c r="AB28"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8" s="121"/>
      <c r="AD28" s="112" t="str">
        <f>IF(AND(TBL_UDARDA_LOANPOOL[[#This Row],[QUAL_METHOD]]='$DB.LOOKUP'!$AF$6,TBL_UDARDA_LOANPOOL[[#This Row],[LOAN_ID]]&lt;&gt;""),COUNTIF(TBL_QUAL_JOBSLISTING_JOBS[LISTING_LOAN_ID_PROP_ADDR],TBL_UDARDA_LOANPOOL[[#This Row],[LOAN_ID_PROP_ADDR]]),"")</f>
        <v/>
      </c>
      <c r="AE28" s="112" t="str">
        <f>IF(AND(TBL_UDARDA_LOANPOOL[[#This Row],[LOAN_ID]]&lt;&gt;"",TBL_UDARDA_LOANPOOL[[#This Row],[QUAL_METHOD]]='$DB.LOOKUP'!$AF$6),COUNTIFS(TBL_QUAL_JOBSLISTING_JOBS[LISTING_LOAN_ID_PROP_ADDR],TBL_UDARDA_LOANPOOL[[#This Row],[LOAN_ID_PROP_ADDR]],TBL_QUAL_JOBSLISTING_JOBS[JOB_QUALIFIED_FLAG],"Yes"),"")</f>
        <v/>
      </c>
      <c r="AF28" s="111" t="str">
        <f>IF(AND(TBL_UDARDA_LOANPOOL[[#This Row],[QUAL_JOBS_TOTL]]&gt;0,TBL_UDARDA_LOANPOOL[[#This Row],[QUAL_JOBS_TOTL]]&lt;&gt;""),TBL_UDARDA_LOANPOOL[[#This Row],[QUAL_JOBS_QUALIFIED]]/TBL_UDARDA_LOANPOOL[[#This Row],[QUAL_JOBS_TOTL]],"")</f>
        <v/>
      </c>
      <c r="AG28" s="137" t="str">
        <f>IF(TBL_UDARDA_LOANPOOL[[#This Row],[QUAL_METHOD]]='$DB.LOOKUP'!$AF$6,HYPERLINK("#QUAL_JOBS!TARGET_TOP","View/Edit"),"")</f>
        <v/>
      </c>
      <c r="AH28" s="121"/>
      <c r="AI28" s="112" t="str">
        <f>IF(AND(TBL_UDARDA_LOANPOOL[[#This Row],[QUAL_METHOD]]='$DB.LOOKUP'!$AF$7,TBL_UDARDA_LOANPOOL[[#This Row],[LOAN_ID]]&lt;&gt;""),COUNTIF(TBL_QUAL_SERVICESLISTING_FAMILIES[LISTING_LOAN_ID_PROP_ADDR],TBL_UDARDA_LOANPOOL[[#This Row],[LOAN_ID_PROP_ADDR]]),"")</f>
        <v/>
      </c>
      <c r="AJ28"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8" s="111" t="str">
        <f>IF(AND(TBL_UDARDA_LOANPOOL[[#This Row],[QUAL_SERVICES_FAMILIES_TOTL]]&gt;0,TBL_UDARDA_LOANPOOL[[#This Row],[QUAL_SERVICES_FAMILIES_TOTL]]&lt;&gt;""),TBL_UDARDA_LOANPOOL[[#This Row],[QUAL_SERVICES_FAMILIES_QUALIFIED]]/TBL_UDARDA_LOANPOOL[[#This Row],[QUAL_SERVICES_FAMILIES_TOTL]],"")</f>
        <v/>
      </c>
      <c r="AL28" s="137" t="str">
        <f>IF(TBL_UDARDA_LOANPOOL[[#This Row],[QUAL_METHOD]]='$DB.LOOKUP'!$AF$7,HYPERLINK("#QUAL_SERVICES!TARGET_TOP","View/Edit"),"")</f>
        <v/>
      </c>
      <c r="AM28" s="94" t="str">
        <f>IF(TBL_UDARDA_LOANPOOL[[#This Row],[LOAN_LEVEL_PREQUALIFIED_FLAG]]&lt;&gt;"",
IF(TBL_UDARDA_LOANPOOL[[#This Row],[LOAN_LEVEL_PREQUALIFIED_FLAG]],"Yes","No"),
"")</f>
        <v/>
      </c>
      <c r="AN28" s="70" t="str">
        <f>IF(TBL_UDARDA_LOANPOOL[[#This Row],[LOAN_ID]] = "","",TBL_UDARDA_LOANPOOL[[#This Row],[LOAN_ID]]&amp;" ("&amp;IF(TBL_UDARDA_LOANPOOL[[#This Row],[PROP_ADDR_STREET]]="","Address Not Defined",TBL_UDARDA_LOANPOOL[[#This Row],[PROP_ADDR_STREET]])&amp;")")</f>
        <v/>
      </c>
      <c r="AO28" s="70" t="b">
        <f>IF(TBL_UDARDA_LOANPOOL[[#This Row],[QUAL_METHOD]]="",TRUE,IFERROR(MATCH(TBL_UDARDA_LOANPOOL[[#This Row],[QUAL_METHOD]],RANGE_LOOKUP_QUALMETHODS_UDA_RDA_ENABLED,0)&gt;0,FALSE))</f>
        <v>1</v>
      </c>
      <c r="AP2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8" s="27" t="b">
        <f ca="1">IFERROR((IF(APP_UDA_RDA_CERT_DATE&lt;&gt;"",APP_UDA_RDA_CERT_DATE,TODAY())-TBL_UDARDA_LOANPOOL[[#This Row],[SETTLEMENT_DATE]])&lt;91,TRUE)</f>
        <v>1</v>
      </c>
      <c r="AR28" s="27" t="b" cm="1">
        <f t="array" ref="AR28">COUNTIFS(TBL_UDARDA_LOANPOOL[LOAN_ID],TBL_UDARDA_LOANPOOL[[#This Row],[LOAN_ID]],TBL_UDARDA_LOANPOOL[QUAL_LOCATION_TRACT_MFIPCT],"&gt;"&amp;THRESHOLD_UDARDA_MFIPCT)=0</f>
        <v>1</v>
      </c>
      <c r="AS28" s="27" t="b">
        <f>COUNTIFS(TBL_UDARDA_LOANPOOL[LOAN_ID],TBL_UDARDA_LOANPOOL[[#This Row],[LOAN_ID]],TBL_UDARDA_LOANPOOL[SBA_QUALIFIED],"No")=0</f>
        <v>1</v>
      </c>
      <c r="AT2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8" s="45">
        <f>IF(TBL_UDARDA_LOANPOOL[[#This Row],[MULTIPROP_REC_COUNT]]&lt;&gt;"",TBL_UDARDA_LOANPOOL[[#This Row],[LOAN_AMOUNT]]/TBL_UDARDA_LOANPOOL[[#This Row],[MULTIPROP_REC_COUNT]],TBL_UDARDA_LOANPOOL[[#This Row],[LOAN_AMOUNT]])</f>
        <v>0</v>
      </c>
      <c r="AW28" s="27" t="b">
        <f>TBL_UDARDA_LOANPOOL[[#This Row],[MULTIPROP_REC_COUNT]]&gt;1</f>
        <v>0</v>
      </c>
      <c r="AX28" s="26">
        <f>IF(TBL_UDARDA_LOANPOOL[[#This Row],[LOAN_ID]]&lt;&gt;"",COUNTIF(TBL_UDARDA_LOANPOOL[LOAN_ID],TBL_UDARDA_LOANPOOL[[#This Row],[LOAN_ID]]),1)</f>
        <v>1</v>
      </c>
      <c r="AY28" s="26">
        <f>IFERROR(MATCH(TBL_UDARDA_LOANPOOL[[#This Row],[QUAL_METHOD]],RANGE_LOOKUP_QUALMETHODS_UDA_RDA_PROJSPECIFIC,0),-1)</f>
        <v>-1</v>
      </c>
      <c r="AZ28"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8"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8"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9" spans="2:57" ht="26.25" customHeight="1" x14ac:dyDescent="0.25">
      <c r="B29" s="49" t="str">
        <f>IF(TBL_UDARDA_LOANPOOL[[#This Row],[RECORD_STARTED]],IF(TBL_UDARDA_LOANPOOL[[#This Row],[ERROR_COUNT]]&gt;0,-1,IF(TBL_UDARDA_LOANPOOL[[#This Row],[REQ_FIELDS_POPULATED]],1,0)),"")</f>
        <v/>
      </c>
      <c r="C29" s="26">
        <f>ROW()-ROW(TBL_UDARDA_LOANPOOL[[#Headers],[ROW_ID]])</f>
        <v>10</v>
      </c>
      <c r="D29" s="31"/>
      <c r="E29" s="32"/>
      <c r="F29" s="42"/>
      <c r="G29" s="38"/>
      <c r="H29" s="143"/>
      <c r="I29" s="144"/>
      <c r="J29" s="144"/>
      <c r="K29" s="120"/>
      <c r="L29" s="114"/>
      <c r="M29" s="31"/>
      <c r="N29" s="39"/>
      <c r="O29" s="41"/>
      <c r="P29" s="123"/>
      <c r="Q29" s="130"/>
      <c r="R29" s="147"/>
      <c r="S29" s="145"/>
      <c r="T29" s="173"/>
      <c r="U29" s="175"/>
      <c r="V29" s="176"/>
      <c r="W29" s="177"/>
      <c r="X29" s="185"/>
      <c r="Y29" s="185"/>
      <c r="Z29" s="186"/>
      <c r="AA29" s="186"/>
      <c r="AB29"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9" s="121"/>
      <c r="AD29" s="112" t="str">
        <f>IF(AND(TBL_UDARDA_LOANPOOL[[#This Row],[QUAL_METHOD]]='$DB.LOOKUP'!$AF$6,TBL_UDARDA_LOANPOOL[[#This Row],[LOAN_ID]]&lt;&gt;""),COUNTIF(TBL_QUAL_JOBSLISTING_JOBS[LISTING_LOAN_ID_PROP_ADDR],TBL_UDARDA_LOANPOOL[[#This Row],[LOAN_ID_PROP_ADDR]]),"")</f>
        <v/>
      </c>
      <c r="AE29" s="112" t="str">
        <f>IF(AND(TBL_UDARDA_LOANPOOL[[#This Row],[LOAN_ID]]&lt;&gt;"",TBL_UDARDA_LOANPOOL[[#This Row],[QUAL_METHOD]]='$DB.LOOKUP'!$AF$6),COUNTIFS(TBL_QUAL_JOBSLISTING_JOBS[LISTING_LOAN_ID_PROP_ADDR],TBL_UDARDA_LOANPOOL[[#This Row],[LOAN_ID_PROP_ADDR]],TBL_QUAL_JOBSLISTING_JOBS[JOB_QUALIFIED_FLAG],"Yes"),"")</f>
        <v/>
      </c>
      <c r="AF29" s="111" t="str">
        <f>IF(AND(TBL_UDARDA_LOANPOOL[[#This Row],[QUAL_JOBS_TOTL]]&gt;0,TBL_UDARDA_LOANPOOL[[#This Row],[QUAL_JOBS_TOTL]]&lt;&gt;""),TBL_UDARDA_LOANPOOL[[#This Row],[QUAL_JOBS_QUALIFIED]]/TBL_UDARDA_LOANPOOL[[#This Row],[QUAL_JOBS_TOTL]],"")</f>
        <v/>
      </c>
      <c r="AG29" s="137" t="str">
        <f>IF(TBL_UDARDA_LOANPOOL[[#This Row],[QUAL_METHOD]]='$DB.LOOKUP'!$AF$6,HYPERLINK("#QUAL_JOBS!TARGET_TOP","View/Edit"),"")</f>
        <v/>
      </c>
      <c r="AH29" s="121"/>
      <c r="AI29" s="112" t="str">
        <f>IF(AND(TBL_UDARDA_LOANPOOL[[#This Row],[QUAL_METHOD]]='$DB.LOOKUP'!$AF$7,TBL_UDARDA_LOANPOOL[[#This Row],[LOAN_ID]]&lt;&gt;""),COUNTIF(TBL_QUAL_SERVICESLISTING_FAMILIES[LISTING_LOAN_ID_PROP_ADDR],TBL_UDARDA_LOANPOOL[[#This Row],[LOAN_ID_PROP_ADDR]]),"")</f>
        <v/>
      </c>
      <c r="AJ29"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29" s="111" t="str">
        <f>IF(AND(TBL_UDARDA_LOANPOOL[[#This Row],[QUAL_SERVICES_FAMILIES_TOTL]]&gt;0,TBL_UDARDA_LOANPOOL[[#This Row],[QUAL_SERVICES_FAMILIES_TOTL]]&lt;&gt;""),TBL_UDARDA_LOANPOOL[[#This Row],[QUAL_SERVICES_FAMILIES_QUALIFIED]]/TBL_UDARDA_LOANPOOL[[#This Row],[QUAL_SERVICES_FAMILIES_TOTL]],"")</f>
        <v/>
      </c>
      <c r="AL29" s="137" t="str">
        <f>IF(TBL_UDARDA_LOANPOOL[[#This Row],[QUAL_METHOD]]='$DB.LOOKUP'!$AF$7,HYPERLINK("#QUAL_SERVICES!TARGET_TOP","View/Edit"),"")</f>
        <v/>
      </c>
      <c r="AM29" s="94" t="str">
        <f>IF(TBL_UDARDA_LOANPOOL[[#This Row],[LOAN_LEVEL_PREQUALIFIED_FLAG]]&lt;&gt;"",
IF(TBL_UDARDA_LOANPOOL[[#This Row],[LOAN_LEVEL_PREQUALIFIED_FLAG]],"Yes","No"),
"")</f>
        <v/>
      </c>
      <c r="AN29" s="70" t="str">
        <f>IF(TBL_UDARDA_LOANPOOL[[#This Row],[LOAN_ID]] = "","",TBL_UDARDA_LOANPOOL[[#This Row],[LOAN_ID]]&amp;" ("&amp;IF(TBL_UDARDA_LOANPOOL[[#This Row],[PROP_ADDR_STREET]]="","Address Not Defined",TBL_UDARDA_LOANPOOL[[#This Row],[PROP_ADDR_STREET]])&amp;")")</f>
        <v/>
      </c>
      <c r="AO29" s="70" t="b">
        <f>IF(TBL_UDARDA_LOANPOOL[[#This Row],[QUAL_METHOD]]="",TRUE,IFERROR(MATCH(TBL_UDARDA_LOANPOOL[[#This Row],[QUAL_METHOD]],RANGE_LOOKUP_QUALMETHODS_UDA_RDA_ENABLED,0)&gt;0,FALSE))</f>
        <v>1</v>
      </c>
      <c r="AP2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9" s="27" t="b">
        <f ca="1">IFERROR((IF(APP_UDA_RDA_CERT_DATE&lt;&gt;"",APP_UDA_RDA_CERT_DATE,TODAY())-TBL_UDARDA_LOANPOOL[[#This Row],[SETTLEMENT_DATE]])&lt;91,TRUE)</f>
        <v>1</v>
      </c>
      <c r="AR29" s="27" t="b" cm="1">
        <f t="array" ref="AR29">COUNTIFS(TBL_UDARDA_LOANPOOL[LOAN_ID],TBL_UDARDA_LOANPOOL[[#This Row],[LOAN_ID]],TBL_UDARDA_LOANPOOL[QUAL_LOCATION_TRACT_MFIPCT],"&gt;"&amp;THRESHOLD_UDARDA_MFIPCT)=0</f>
        <v>1</v>
      </c>
      <c r="AS29" s="27" t="b">
        <f>COUNTIFS(TBL_UDARDA_LOANPOOL[LOAN_ID],TBL_UDARDA_LOANPOOL[[#This Row],[LOAN_ID]],TBL_UDARDA_LOANPOOL[SBA_QUALIFIED],"No")=0</f>
        <v>1</v>
      </c>
      <c r="AT2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9" s="45">
        <f>IF(TBL_UDARDA_LOANPOOL[[#This Row],[MULTIPROP_REC_COUNT]]&lt;&gt;"",TBL_UDARDA_LOANPOOL[[#This Row],[LOAN_AMOUNT]]/TBL_UDARDA_LOANPOOL[[#This Row],[MULTIPROP_REC_COUNT]],TBL_UDARDA_LOANPOOL[[#This Row],[LOAN_AMOUNT]])</f>
        <v>0</v>
      </c>
      <c r="AW29" s="27" t="b">
        <f>TBL_UDARDA_LOANPOOL[[#This Row],[MULTIPROP_REC_COUNT]]&gt;1</f>
        <v>0</v>
      </c>
      <c r="AX29" s="26">
        <f>IF(TBL_UDARDA_LOANPOOL[[#This Row],[LOAN_ID]]&lt;&gt;"",COUNTIF(TBL_UDARDA_LOANPOOL[LOAN_ID],TBL_UDARDA_LOANPOOL[[#This Row],[LOAN_ID]]),1)</f>
        <v>1</v>
      </c>
      <c r="AY29" s="26">
        <f>IFERROR(MATCH(TBL_UDARDA_LOANPOOL[[#This Row],[QUAL_METHOD]],RANGE_LOOKUP_QUALMETHODS_UDA_RDA_PROJSPECIFIC,0),-1)</f>
        <v>-1</v>
      </c>
      <c r="AZ29"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9"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9"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0" spans="2:57" ht="26.25" customHeight="1" x14ac:dyDescent="0.25">
      <c r="B30" s="49" t="str">
        <f>IF(TBL_UDARDA_LOANPOOL[[#This Row],[RECORD_STARTED]],IF(TBL_UDARDA_LOANPOOL[[#This Row],[ERROR_COUNT]]&gt;0,-1,IF(TBL_UDARDA_LOANPOOL[[#This Row],[REQ_FIELDS_POPULATED]],1,0)),"")</f>
        <v/>
      </c>
      <c r="C30" s="26">
        <f>ROW()-ROW(TBL_UDARDA_LOANPOOL[[#Headers],[ROW_ID]])</f>
        <v>11</v>
      </c>
      <c r="D30" s="31"/>
      <c r="E30" s="32"/>
      <c r="F30" s="42"/>
      <c r="G30" s="38"/>
      <c r="H30" s="143"/>
      <c r="I30" s="144"/>
      <c r="J30" s="144"/>
      <c r="K30" s="120"/>
      <c r="L30" s="114"/>
      <c r="M30" s="31"/>
      <c r="N30" s="39"/>
      <c r="O30" s="41"/>
      <c r="P30" s="123"/>
      <c r="Q30" s="130"/>
      <c r="R30" s="147"/>
      <c r="S30" s="145"/>
      <c r="T30" s="173"/>
      <c r="U30" s="175"/>
      <c r="V30" s="176"/>
      <c r="W30" s="177"/>
      <c r="X30" s="185"/>
      <c r="Y30" s="185"/>
      <c r="Z30" s="186"/>
      <c r="AA30" s="186"/>
      <c r="AB30"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0" s="121"/>
      <c r="AD30" s="112" t="str">
        <f>IF(AND(TBL_UDARDA_LOANPOOL[[#This Row],[QUAL_METHOD]]='$DB.LOOKUP'!$AF$6,TBL_UDARDA_LOANPOOL[[#This Row],[LOAN_ID]]&lt;&gt;""),COUNTIF(TBL_QUAL_JOBSLISTING_JOBS[LISTING_LOAN_ID_PROP_ADDR],TBL_UDARDA_LOANPOOL[[#This Row],[LOAN_ID_PROP_ADDR]]),"")</f>
        <v/>
      </c>
      <c r="AE30" s="112" t="str">
        <f>IF(AND(TBL_UDARDA_LOANPOOL[[#This Row],[LOAN_ID]]&lt;&gt;"",TBL_UDARDA_LOANPOOL[[#This Row],[QUAL_METHOD]]='$DB.LOOKUP'!$AF$6),COUNTIFS(TBL_QUAL_JOBSLISTING_JOBS[LISTING_LOAN_ID_PROP_ADDR],TBL_UDARDA_LOANPOOL[[#This Row],[LOAN_ID_PROP_ADDR]],TBL_QUAL_JOBSLISTING_JOBS[JOB_QUALIFIED_FLAG],"Yes"),"")</f>
        <v/>
      </c>
      <c r="AF30" s="111" t="str">
        <f>IF(AND(TBL_UDARDA_LOANPOOL[[#This Row],[QUAL_JOBS_TOTL]]&gt;0,TBL_UDARDA_LOANPOOL[[#This Row],[QUAL_JOBS_TOTL]]&lt;&gt;""),TBL_UDARDA_LOANPOOL[[#This Row],[QUAL_JOBS_QUALIFIED]]/TBL_UDARDA_LOANPOOL[[#This Row],[QUAL_JOBS_TOTL]],"")</f>
        <v/>
      </c>
      <c r="AG30" s="137" t="str">
        <f>IF(TBL_UDARDA_LOANPOOL[[#This Row],[QUAL_METHOD]]='$DB.LOOKUP'!$AF$6,HYPERLINK("#QUAL_JOBS!TARGET_TOP","View/Edit"),"")</f>
        <v/>
      </c>
      <c r="AH30" s="121"/>
      <c r="AI30" s="112" t="str">
        <f>IF(AND(TBL_UDARDA_LOANPOOL[[#This Row],[QUAL_METHOD]]='$DB.LOOKUP'!$AF$7,TBL_UDARDA_LOANPOOL[[#This Row],[LOAN_ID]]&lt;&gt;""),COUNTIF(TBL_QUAL_SERVICESLISTING_FAMILIES[LISTING_LOAN_ID_PROP_ADDR],TBL_UDARDA_LOANPOOL[[#This Row],[LOAN_ID_PROP_ADDR]]),"")</f>
        <v/>
      </c>
      <c r="AJ30"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30" s="111" t="str">
        <f>IF(AND(TBL_UDARDA_LOANPOOL[[#This Row],[QUAL_SERVICES_FAMILIES_TOTL]]&gt;0,TBL_UDARDA_LOANPOOL[[#This Row],[QUAL_SERVICES_FAMILIES_TOTL]]&lt;&gt;""),TBL_UDARDA_LOANPOOL[[#This Row],[QUAL_SERVICES_FAMILIES_QUALIFIED]]/TBL_UDARDA_LOANPOOL[[#This Row],[QUAL_SERVICES_FAMILIES_TOTL]],"")</f>
        <v/>
      </c>
      <c r="AL30" s="137" t="str">
        <f>IF(TBL_UDARDA_LOANPOOL[[#This Row],[QUAL_METHOD]]='$DB.LOOKUP'!$AF$7,HYPERLINK("#QUAL_SERVICES!TARGET_TOP","View/Edit"),"")</f>
        <v/>
      </c>
      <c r="AM30" s="94" t="str">
        <f>IF(TBL_UDARDA_LOANPOOL[[#This Row],[LOAN_LEVEL_PREQUALIFIED_FLAG]]&lt;&gt;"",
IF(TBL_UDARDA_LOANPOOL[[#This Row],[LOAN_LEVEL_PREQUALIFIED_FLAG]],"Yes","No"),
"")</f>
        <v/>
      </c>
      <c r="AN30" s="70" t="str">
        <f>IF(TBL_UDARDA_LOANPOOL[[#This Row],[LOAN_ID]] = "","",TBL_UDARDA_LOANPOOL[[#This Row],[LOAN_ID]]&amp;" ("&amp;IF(TBL_UDARDA_LOANPOOL[[#This Row],[PROP_ADDR_STREET]]="","Address Not Defined",TBL_UDARDA_LOANPOOL[[#This Row],[PROP_ADDR_STREET]])&amp;")")</f>
        <v/>
      </c>
      <c r="AO30" s="70" t="b">
        <f>IF(TBL_UDARDA_LOANPOOL[[#This Row],[QUAL_METHOD]]="",TRUE,IFERROR(MATCH(TBL_UDARDA_LOANPOOL[[#This Row],[QUAL_METHOD]],RANGE_LOOKUP_QUALMETHODS_UDA_RDA_ENABLED,0)&gt;0,FALSE))</f>
        <v>1</v>
      </c>
      <c r="AP3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0" s="27" t="b">
        <f ca="1">IFERROR((IF(APP_UDA_RDA_CERT_DATE&lt;&gt;"",APP_UDA_RDA_CERT_DATE,TODAY())-TBL_UDARDA_LOANPOOL[[#This Row],[SETTLEMENT_DATE]])&lt;91,TRUE)</f>
        <v>1</v>
      </c>
      <c r="AR30" s="27" t="b" cm="1">
        <f t="array" ref="AR30">COUNTIFS(TBL_UDARDA_LOANPOOL[LOAN_ID],TBL_UDARDA_LOANPOOL[[#This Row],[LOAN_ID]],TBL_UDARDA_LOANPOOL[QUAL_LOCATION_TRACT_MFIPCT],"&gt;"&amp;THRESHOLD_UDARDA_MFIPCT)=0</f>
        <v>1</v>
      </c>
      <c r="AS30" s="27" t="b">
        <f>COUNTIFS(TBL_UDARDA_LOANPOOL[LOAN_ID],TBL_UDARDA_LOANPOOL[[#This Row],[LOAN_ID]],TBL_UDARDA_LOANPOOL[SBA_QUALIFIED],"No")=0</f>
        <v>1</v>
      </c>
      <c r="AT3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0" s="45">
        <f>IF(TBL_UDARDA_LOANPOOL[[#This Row],[MULTIPROP_REC_COUNT]]&lt;&gt;"",TBL_UDARDA_LOANPOOL[[#This Row],[LOAN_AMOUNT]]/TBL_UDARDA_LOANPOOL[[#This Row],[MULTIPROP_REC_COUNT]],TBL_UDARDA_LOANPOOL[[#This Row],[LOAN_AMOUNT]])</f>
        <v>0</v>
      </c>
      <c r="AW30" s="27" t="b">
        <f>TBL_UDARDA_LOANPOOL[[#This Row],[MULTIPROP_REC_COUNT]]&gt;1</f>
        <v>0</v>
      </c>
      <c r="AX30" s="26">
        <f>IF(TBL_UDARDA_LOANPOOL[[#This Row],[LOAN_ID]]&lt;&gt;"",COUNTIF(TBL_UDARDA_LOANPOOL[LOAN_ID],TBL_UDARDA_LOANPOOL[[#This Row],[LOAN_ID]]),1)</f>
        <v>1</v>
      </c>
      <c r="AY30" s="26">
        <f>IFERROR(MATCH(TBL_UDARDA_LOANPOOL[[#This Row],[QUAL_METHOD]],RANGE_LOOKUP_QUALMETHODS_UDA_RDA_PROJSPECIFIC,0),-1)</f>
        <v>-1</v>
      </c>
      <c r="AZ30"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0"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0"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1" spans="2:57" ht="26.25" customHeight="1" x14ac:dyDescent="0.25">
      <c r="B31" s="49" t="str">
        <f>IF(TBL_UDARDA_LOANPOOL[[#This Row],[RECORD_STARTED]],IF(TBL_UDARDA_LOANPOOL[[#This Row],[ERROR_COUNT]]&gt;0,-1,IF(TBL_UDARDA_LOANPOOL[[#This Row],[REQ_FIELDS_POPULATED]],1,0)),"")</f>
        <v/>
      </c>
      <c r="C31" s="26">
        <f>ROW()-ROW(TBL_UDARDA_LOANPOOL[[#Headers],[ROW_ID]])</f>
        <v>12</v>
      </c>
      <c r="D31" s="31"/>
      <c r="E31" s="32"/>
      <c r="F31" s="42"/>
      <c r="G31" s="38"/>
      <c r="H31" s="143"/>
      <c r="I31" s="144"/>
      <c r="J31" s="144"/>
      <c r="K31" s="120"/>
      <c r="L31" s="114"/>
      <c r="M31" s="31"/>
      <c r="N31" s="39"/>
      <c r="O31" s="41"/>
      <c r="P31" s="123"/>
      <c r="Q31" s="130"/>
      <c r="R31" s="147"/>
      <c r="S31" s="145"/>
      <c r="T31" s="173"/>
      <c r="U31" s="175"/>
      <c r="V31" s="176"/>
      <c r="W31" s="177"/>
      <c r="X31" s="185"/>
      <c r="Y31" s="185"/>
      <c r="Z31" s="186"/>
      <c r="AA31" s="186"/>
      <c r="AB31"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1" s="121"/>
      <c r="AD31" s="112" t="str">
        <f>IF(AND(TBL_UDARDA_LOANPOOL[[#This Row],[QUAL_METHOD]]='$DB.LOOKUP'!$AF$6,TBL_UDARDA_LOANPOOL[[#This Row],[LOAN_ID]]&lt;&gt;""),COUNTIF(TBL_QUAL_JOBSLISTING_JOBS[LISTING_LOAN_ID_PROP_ADDR],TBL_UDARDA_LOANPOOL[[#This Row],[LOAN_ID_PROP_ADDR]]),"")</f>
        <v/>
      </c>
      <c r="AE31" s="112" t="str">
        <f>IF(AND(TBL_UDARDA_LOANPOOL[[#This Row],[LOAN_ID]]&lt;&gt;"",TBL_UDARDA_LOANPOOL[[#This Row],[QUAL_METHOD]]='$DB.LOOKUP'!$AF$6),COUNTIFS(TBL_QUAL_JOBSLISTING_JOBS[LISTING_LOAN_ID_PROP_ADDR],TBL_UDARDA_LOANPOOL[[#This Row],[LOAN_ID_PROP_ADDR]],TBL_QUAL_JOBSLISTING_JOBS[JOB_QUALIFIED_FLAG],"Yes"),"")</f>
        <v/>
      </c>
      <c r="AF31" s="111" t="str">
        <f>IF(AND(TBL_UDARDA_LOANPOOL[[#This Row],[QUAL_JOBS_TOTL]]&gt;0,TBL_UDARDA_LOANPOOL[[#This Row],[QUAL_JOBS_TOTL]]&lt;&gt;""),TBL_UDARDA_LOANPOOL[[#This Row],[QUAL_JOBS_QUALIFIED]]/TBL_UDARDA_LOANPOOL[[#This Row],[QUAL_JOBS_TOTL]],"")</f>
        <v/>
      </c>
      <c r="AG31" s="137" t="str">
        <f>IF(TBL_UDARDA_LOANPOOL[[#This Row],[QUAL_METHOD]]='$DB.LOOKUP'!$AF$6,HYPERLINK("#QUAL_JOBS!TARGET_TOP","View/Edit"),"")</f>
        <v/>
      </c>
      <c r="AH31" s="121"/>
      <c r="AI31" s="112" t="str">
        <f>IF(AND(TBL_UDARDA_LOANPOOL[[#This Row],[QUAL_METHOD]]='$DB.LOOKUP'!$AF$7,TBL_UDARDA_LOANPOOL[[#This Row],[LOAN_ID]]&lt;&gt;""),COUNTIF(TBL_QUAL_SERVICESLISTING_FAMILIES[LISTING_LOAN_ID_PROP_ADDR],TBL_UDARDA_LOANPOOL[[#This Row],[LOAN_ID_PROP_ADDR]]),"")</f>
        <v/>
      </c>
      <c r="AJ31"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31" s="111" t="str">
        <f>IF(AND(TBL_UDARDA_LOANPOOL[[#This Row],[QUAL_SERVICES_FAMILIES_TOTL]]&gt;0,TBL_UDARDA_LOANPOOL[[#This Row],[QUAL_SERVICES_FAMILIES_TOTL]]&lt;&gt;""),TBL_UDARDA_LOANPOOL[[#This Row],[QUAL_SERVICES_FAMILIES_QUALIFIED]]/TBL_UDARDA_LOANPOOL[[#This Row],[QUAL_SERVICES_FAMILIES_TOTL]],"")</f>
        <v/>
      </c>
      <c r="AL31" s="137" t="str">
        <f>IF(TBL_UDARDA_LOANPOOL[[#This Row],[QUAL_METHOD]]='$DB.LOOKUP'!$AF$7,HYPERLINK("#QUAL_SERVICES!TARGET_TOP","View/Edit"),"")</f>
        <v/>
      </c>
      <c r="AM31" s="94" t="str">
        <f>IF(TBL_UDARDA_LOANPOOL[[#This Row],[LOAN_LEVEL_PREQUALIFIED_FLAG]]&lt;&gt;"",
IF(TBL_UDARDA_LOANPOOL[[#This Row],[LOAN_LEVEL_PREQUALIFIED_FLAG]],"Yes","No"),
"")</f>
        <v/>
      </c>
      <c r="AN31" s="70" t="str">
        <f>IF(TBL_UDARDA_LOANPOOL[[#This Row],[LOAN_ID]] = "","",TBL_UDARDA_LOANPOOL[[#This Row],[LOAN_ID]]&amp;" ("&amp;IF(TBL_UDARDA_LOANPOOL[[#This Row],[PROP_ADDR_STREET]]="","Address Not Defined",TBL_UDARDA_LOANPOOL[[#This Row],[PROP_ADDR_STREET]])&amp;")")</f>
        <v/>
      </c>
      <c r="AO31" s="70" t="b">
        <f>IF(TBL_UDARDA_LOANPOOL[[#This Row],[QUAL_METHOD]]="",TRUE,IFERROR(MATCH(TBL_UDARDA_LOANPOOL[[#This Row],[QUAL_METHOD]],RANGE_LOOKUP_QUALMETHODS_UDA_RDA_ENABLED,0)&gt;0,FALSE))</f>
        <v>1</v>
      </c>
      <c r="AP3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1" s="27" t="b">
        <f ca="1">IFERROR((IF(APP_UDA_RDA_CERT_DATE&lt;&gt;"",APP_UDA_RDA_CERT_DATE,TODAY())-TBL_UDARDA_LOANPOOL[[#This Row],[SETTLEMENT_DATE]])&lt;91,TRUE)</f>
        <v>1</v>
      </c>
      <c r="AR31" s="27" t="b" cm="1">
        <f t="array" ref="AR31">COUNTIFS(TBL_UDARDA_LOANPOOL[LOAN_ID],TBL_UDARDA_LOANPOOL[[#This Row],[LOAN_ID]],TBL_UDARDA_LOANPOOL[QUAL_LOCATION_TRACT_MFIPCT],"&gt;"&amp;THRESHOLD_UDARDA_MFIPCT)=0</f>
        <v>1</v>
      </c>
      <c r="AS31" s="27" t="b">
        <f>COUNTIFS(TBL_UDARDA_LOANPOOL[LOAN_ID],TBL_UDARDA_LOANPOOL[[#This Row],[LOAN_ID]],TBL_UDARDA_LOANPOOL[SBA_QUALIFIED],"No")=0</f>
        <v>1</v>
      </c>
      <c r="AT3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1" s="45">
        <f>IF(TBL_UDARDA_LOANPOOL[[#This Row],[MULTIPROP_REC_COUNT]]&lt;&gt;"",TBL_UDARDA_LOANPOOL[[#This Row],[LOAN_AMOUNT]]/TBL_UDARDA_LOANPOOL[[#This Row],[MULTIPROP_REC_COUNT]],TBL_UDARDA_LOANPOOL[[#This Row],[LOAN_AMOUNT]])</f>
        <v>0</v>
      </c>
      <c r="AW31" s="27" t="b">
        <f>TBL_UDARDA_LOANPOOL[[#This Row],[MULTIPROP_REC_COUNT]]&gt;1</f>
        <v>0</v>
      </c>
      <c r="AX31" s="26">
        <f>IF(TBL_UDARDA_LOANPOOL[[#This Row],[LOAN_ID]]&lt;&gt;"",COUNTIF(TBL_UDARDA_LOANPOOL[LOAN_ID],TBL_UDARDA_LOANPOOL[[#This Row],[LOAN_ID]]),1)</f>
        <v>1</v>
      </c>
      <c r="AY31" s="26">
        <f>IFERROR(MATCH(TBL_UDARDA_LOANPOOL[[#This Row],[QUAL_METHOD]],RANGE_LOOKUP_QUALMETHODS_UDA_RDA_PROJSPECIFIC,0),-1)</f>
        <v>-1</v>
      </c>
      <c r="AZ31"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1"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1"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2" spans="2:57" ht="26.25" customHeight="1" x14ac:dyDescent="0.25">
      <c r="B32" s="49" t="str">
        <f>IF(TBL_UDARDA_LOANPOOL[[#This Row],[RECORD_STARTED]],IF(TBL_UDARDA_LOANPOOL[[#This Row],[ERROR_COUNT]]&gt;0,-1,IF(TBL_UDARDA_LOANPOOL[[#This Row],[REQ_FIELDS_POPULATED]],1,0)),"")</f>
        <v/>
      </c>
      <c r="C32" s="26">
        <f>ROW()-ROW(TBL_UDARDA_LOANPOOL[[#Headers],[ROW_ID]])</f>
        <v>13</v>
      </c>
      <c r="D32" s="31"/>
      <c r="E32" s="32"/>
      <c r="F32" s="42"/>
      <c r="G32" s="38"/>
      <c r="H32" s="143"/>
      <c r="I32" s="144"/>
      <c r="J32" s="144"/>
      <c r="K32" s="120"/>
      <c r="L32" s="114"/>
      <c r="M32" s="31"/>
      <c r="N32" s="39"/>
      <c r="O32" s="41"/>
      <c r="P32" s="123"/>
      <c r="Q32" s="130"/>
      <c r="R32" s="147"/>
      <c r="S32" s="145"/>
      <c r="T32" s="173"/>
      <c r="U32" s="175"/>
      <c r="V32" s="176"/>
      <c r="W32" s="177"/>
      <c r="X32" s="185"/>
      <c r="Y32" s="185"/>
      <c r="Z32" s="186"/>
      <c r="AA32" s="186"/>
      <c r="AB32"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2" s="121"/>
      <c r="AD32" s="112" t="str">
        <f>IF(AND(TBL_UDARDA_LOANPOOL[[#This Row],[QUAL_METHOD]]='$DB.LOOKUP'!$AF$6,TBL_UDARDA_LOANPOOL[[#This Row],[LOAN_ID]]&lt;&gt;""),COUNTIF(TBL_QUAL_JOBSLISTING_JOBS[LISTING_LOAN_ID_PROP_ADDR],TBL_UDARDA_LOANPOOL[[#This Row],[LOAN_ID_PROP_ADDR]]),"")</f>
        <v/>
      </c>
      <c r="AE32" s="112" t="str">
        <f>IF(AND(TBL_UDARDA_LOANPOOL[[#This Row],[LOAN_ID]]&lt;&gt;"",TBL_UDARDA_LOANPOOL[[#This Row],[QUAL_METHOD]]='$DB.LOOKUP'!$AF$6),COUNTIFS(TBL_QUAL_JOBSLISTING_JOBS[LISTING_LOAN_ID_PROP_ADDR],TBL_UDARDA_LOANPOOL[[#This Row],[LOAN_ID_PROP_ADDR]],TBL_QUAL_JOBSLISTING_JOBS[JOB_QUALIFIED_FLAG],"Yes"),"")</f>
        <v/>
      </c>
      <c r="AF32" s="111" t="str">
        <f>IF(AND(TBL_UDARDA_LOANPOOL[[#This Row],[QUAL_JOBS_TOTL]]&gt;0,TBL_UDARDA_LOANPOOL[[#This Row],[QUAL_JOBS_TOTL]]&lt;&gt;""),TBL_UDARDA_LOANPOOL[[#This Row],[QUAL_JOBS_QUALIFIED]]/TBL_UDARDA_LOANPOOL[[#This Row],[QUAL_JOBS_TOTL]],"")</f>
        <v/>
      </c>
      <c r="AG32" s="137" t="str">
        <f>IF(TBL_UDARDA_LOANPOOL[[#This Row],[QUAL_METHOD]]='$DB.LOOKUP'!$AF$6,HYPERLINK("#QUAL_JOBS!TARGET_TOP","View/Edit"),"")</f>
        <v/>
      </c>
      <c r="AH32" s="121"/>
      <c r="AI32" s="112" t="str">
        <f>IF(AND(TBL_UDARDA_LOANPOOL[[#This Row],[QUAL_METHOD]]='$DB.LOOKUP'!$AF$7,TBL_UDARDA_LOANPOOL[[#This Row],[LOAN_ID]]&lt;&gt;""),COUNTIF(TBL_QUAL_SERVICESLISTING_FAMILIES[LISTING_LOAN_ID_PROP_ADDR],TBL_UDARDA_LOANPOOL[[#This Row],[LOAN_ID_PROP_ADDR]]),"")</f>
        <v/>
      </c>
      <c r="AJ32"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32" s="111" t="str">
        <f>IF(AND(TBL_UDARDA_LOANPOOL[[#This Row],[QUAL_SERVICES_FAMILIES_TOTL]]&gt;0,TBL_UDARDA_LOANPOOL[[#This Row],[QUAL_SERVICES_FAMILIES_TOTL]]&lt;&gt;""),TBL_UDARDA_LOANPOOL[[#This Row],[QUAL_SERVICES_FAMILIES_QUALIFIED]]/TBL_UDARDA_LOANPOOL[[#This Row],[QUAL_SERVICES_FAMILIES_TOTL]],"")</f>
        <v/>
      </c>
      <c r="AL32" s="137" t="str">
        <f>IF(TBL_UDARDA_LOANPOOL[[#This Row],[QUAL_METHOD]]='$DB.LOOKUP'!$AF$7,HYPERLINK("#QUAL_SERVICES!TARGET_TOP","View/Edit"),"")</f>
        <v/>
      </c>
      <c r="AM32" s="94" t="str">
        <f>IF(TBL_UDARDA_LOANPOOL[[#This Row],[LOAN_LEVEL_PREQUALIFIED_FLAG]]&lt;&gt;"",
IF(TBL_UDARDA_LOANPOOL[[#This Row],[LOAN_LEVEL_PREQUALIFIED_FLAG]],"Yes","No"),
"")</f>
        <v/>
      </c>
      <c r="AN32" s="70" t="str">
        <f>IF(TBL_UDARDA_LOANPOOL[[#This Row],[LOAN_ID]] = "","",TBL_UDARDA_LOANPOOL[[#This Row],[LOAN_ID]]&amp;" ("&amp;IF(TBL_UDARDA_LOANPOOL[[#This Row],[PROP_ADDR_STREET]]="","Address Not Defined",TBL_UDARDA_LOANPOOL[[#This Row],[PROP_ADDR_STREET]])&amp;")")</f>
        <v/>
      </c>
      <c r="AO32" s="70" t="b">
        <f>IF(TBL_UDARDA_LOANPOOL[[#This Row],[QUAL_METHOD]]="",TRUE,IFERROR(MATCH(TBL_UDARDA_LOANPOOL[[#This Row],[QUAL_METHOD]],RANGE_LOOKUP_QUALMETHODS_UDA_RDA_ENABLED,0)&gt;0,FALSE))</f>
        <v>1</v>
      </c>
      <c r="AP3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2" s="27" t="b">
        <f ca="1">IFERROR((IF(APP_UDA_RDA_CERT_DATE&lt;&gt;"",APP_UDA_RDA_CERT_DATE,TODAY())-TBL_UDARDA_LOANPOOL[[#This Row],[SETTLEMENT_DATE]])&lt;91,TRUE)</f>
        <v>1</v>
      </c>
      <c r="AR32" s="27" t="b" cm="1">
        <f t="array" ref="AR32">COUNTIFS(TBL_UDARDA_LOANPOOL[LOAN_ID],TBL_UDARDA_LOANPOOL[[#This Row],[LOAN_ID]],TBL_UDARDA_LOANPOOL[QUAL_LOCATION_TRACT_MFIPCT],"&gt;"&amp;THRESHOLD_UDARDA_MFIPCT)=0</f>
        <v>1</v>
      </c>
      <c r="AS32" s="27" t="b">
        <f>COUNTIFS(TBL_UDARDA_LOANPOOL[LOAN_ID],TBL_UDARDA_LOANPOOL[[#This Row],[LOAN_ID]],TBL_UDARDA_LOANPOOL[SBA_QUALIFIED],"No")=0</f>
        <v>1</v>
      </c>
      <c r="AT3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2" s="45">
        <f>IF(TBL_UDARDA_LOANPOOL[[#This Row],[MULTIPROP_REC_COUNT]]&lt;&gt;"",TBL_UDARDA_LOANPOOL[[#This Row],[LOAN_AMOUNT]]/TBL_UDARDA_LOANPOOL[[#This Row],[MULTIPROP_REC_COUNT]],TBL_UDARDA_LOANPOOL[[#This Row],[LOAN_AMOUNT]])</f>
        <v>0</v>
      </c>
      <c r="AW32" s="27" t="b">
        <f>TBL_UDARDA_LOANPOOL[[#This Row],[MULTIPROP_REC_COUNT]]&gt;1</f>
        <v>0</v>
      </c>
      <c r="AX32" s="26">
        <f>IF(TBL_UDARDA_LOANPOOL[[#This Row],[LOAN_ID]]&lt;&gt;"",COUNTIF(TBL_UDARDA_LOANPOOL[LOAN_ID],TBL_UDARDA_LOANPOOL[[#This Row],[LOAN_ID]]),1)</f>
        <v>1</v>
      </c>
      <c r="AY32" s="26">
        <f>IFERROR(MATCH(TBL_UDARDA_LOANPOOL[[#This Row],[QUAL_METHOD]],RANGE_LOOKUP_QUALMETHODS_UDA_RDA_PROJSPECIFIC,0),-1)</f>
        <v>-1</v>
      </c>
      <c r="AZ32"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2"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2"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3" spans="2:57" ht="26.25" customHeight="1" x14ac:dyDescent="0.25">
      <c r="B33" s="49" t="str">
        <f>IF(TBL_UDARDA_LOANPOOL[[#This Row],[RECORD_STARTED]],IF(TBL_UDARDA_LOANPOOL[[#This Row],[ERROR_COUNT]]&gt;0,-1,IF(TBL_UDARDA_LOANPOOL[[#This Row],[REQ_FIELDS_POPULATED]],1,0)),"")</f>
        <v/>
      </c>
      <c r="C33" s="26">
        <f>ROW()-ROW(TBL_UDARDA_LOANPOOL[[#Headers],[ROW_ID]])</f>
        <v>14</v>
      </c>
      <c r="D33" s="31"/>
      <c r="E33" s="32"/>
      <c r="F33" s="42"/>
      <c r="G33" s="38"/>
      <c r="H33" s="143"/>
      <c r="I33" s="144"/>
      <c r="J33" s="144"/>
      <c r="K33" s="120"/>
      <c r="L33" s="114"/>
      <c r="M33" s="31"/>
      <c r="N33" s="39"/>
      <c r="O33" s="41"/>
      <c r="P33" s="123"/>
      <c r="Q33" s="130"/>
      <c r="R33" s="147"/>
      <c r="S33" s="145"/>
      <c r="T33" s="173"/>
      <c r="U33" s="175"/>
      <c r="V33" s="176"/>
      <c r="W33" s="177"/>
      <c r="X33" s="185"/>
      <c r="Y33" s="185"/>
      <c r="Z33" s="186"/>
      <c r="AA33" s="186"/>
      <c r="AB33"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3" s="121"/>
      <c r="AD33" s="112" t="str">
        <f>IF(AND(TBL_UDARDA_LOANPOOL[[#This Row],[QUAL_METHOD]]='$DB.LOOKUP'!$AF$6,TBL_UDARDA_LOANPOOL[[#This Row],[LOAN_ID]]&lt;&gt;""),COUNTIF(TBL_QUAL_JOBSLISTING_JOBS[LISTING_LOAN_ID_PROP_ADDR],TBL_UDARDA_LOANPOOL[[#This Row],[LOAN_ID_PROP_ADDR]]),"")</f>
        <v/>
      </c>
      <c r="AE33" s="112" t="str">
        <f>IF(AND(TBL_UDARDA_LOANPOOL[[#This Row],[LOAN_ID]]&lt;&gt;"",TBL_UDARDA_LOANPOOL[[#This Row],[QUAL_METHOD]]='$DB.LOOKUP'!$AF$6),COUNTIFS(TBL_QUAL_JOBSLISTING_JOBS[LISTING_LOAN_ID_PROP_ADDR],TBL_UDARDA_LOANPOOL[[#This Row],[LOAN_ID_PROP_ADDR]],TBL_QUAL_JOBSLISTING_JOBS[JOB_QUALIFIED_FLAG],"Yes"),"")</f>
        <v/>
      </c>
      <c r="AF33" s="111" t="str">
        <f>IF(AND(TBL_UDARDA_LOANPOOL[[#This Row],[QUAL_JOBS_TOTL]]&gt;0,TBL_UDARDA_LOANPOOL[[#This Row],[QUAL_JOBS_TOTL]]&lt;&gt;""),TBL_UDARDA_LOANPOOL[[#This Row],[QUAL_JOBS_QUALIFIED]]/TBL_UDARDA_LOANPOOL[[#This Row],[QUAL_JOBS_TOTL]],"")</f>
        <v/>
      </c>
      <c r="AG33" s="137" t="str">
        <f>IF(TBL_UDARDA_LOANPOOL[[#This Row],[QUAL_METHOD]]='$DB.LOOKUP'!$AF$6,HYPERLINK("#QUAL_JOBS!TARGET_TOP","View/Edit"),"")</f>
        <v/>
      </c>
      <c r="AH33" s="121"/>
      <c r="AI33" s="112" t="str">
        <f>IF(AND(TBL_UDARDA_LOANPOOL[[#This Row],[QUAL_METHOD]]='$DB.LOOKUP'!$AF$7,TBL_UDARDA_LOANPOOL[[#This Row],[LOAN_ID]]&lt;&gt;""),COUNTIF(TBL_QUAL_SERVICESLISTING_FAMILIES[LISTING_LOAN_ID_PROP_ADDR],TBL_UDARDA_LOANPOOL[[#This Row],[LOAN_ID_PROP_ADDR]]),"")</f>
        <v/>
      </c>
      <c r="AJ33"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33" s="111" t="str">
        <f>IF(AND(TBL_UDARDA_LOANPOOL[[#This Row],[QUAL_SERVICES_FAMILIES_TOTL]]&gt;0,TBL_UDARDA_LOANPOOL[[#This Row],[QUAL_SERVICES_FAMILIES_TOTL]]&lt;&gt;""),TBL_UDARDA_LOANPOOL[[#This Row],[QUAL_SERVICES_FAMILIES_QUALIFIED]]/TBL_UDARDA_LOANPOOL[[#This Row],[QUAL_SERVICES_FAMILIES_TOTL]],"")</f>
        <v/>
      </c>
      <c r="AL33" s="137" t="str">
        <f>IF(TBL_UDARDA_LOANPOOL[[#This Row],[QUAL_METHOD]]='$DB.LOOKUP'!$AF$7,HYPERLINK("#QUAL_SERVICES!TARGET_TOP","View/Edit"),"")</f>
        <v/>
      </c>
      <c r="AM33" s="94" t="str">
        <f>IF(TBL_UDARDA_LOANPOOL[[#This Row],[LOAN_LEVEL_PREQUALIFIED_FLAG]]&lt;&gt;"",
IF(TBL_UDARDA_LOANPOOL[[#This Row],[LOAN_LEVEL_PREQUALIFIED_FLAG]],"Yes","No"),
"")</f>
        <v/>
      </c>
      <c r="AN33" s="70" t="str">
        <f>IF(TBL_UDARDA_LOANPOOL[[#This Row],[LOAN_ID]] = "","",TBL_UDARDA_LOANPOOL[[#This Row],[LOAN_ID]]&amp;" ("&amp;IF(TBL_UDARDA_LOANPOOL[[#This Row],[PROP_ADDR_STREET]]="","Address Not Defined",TBL_UDARDA_LOANPOOL[[#This Row],[PROP_ADDR_STREET]])&amp;")")</f>
        <v/>
      </c>
      <c r="AO33" s="70" t="b">
        <f>IF(TBL_UDARDA_LOANPOOL[[#This Row],[QUAL_METHOD]]="",TRUE,IFERROR(MATCH(TBL_UDARDA_LOANPOOL[[#This Row],[QUAL_METHOD]],RANGE_LOOKUP_QUALMETHODS_UDA_RDA_ENABLED,0)&gt;0,FALSE))</f>
        <v>1</v>
      </c>
      <c r="AP3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3" s="27" t="b">
        <f ca="1">IFERROR((IF(APP_UDA_RDA_CERT_DATE&lt;&gt;"",APP_UDA_RDA_CERT_DATE,TODAY())-TBL_UDARDA_LOANPOOL[[#This Row],[SETTLEMENT_DATE]])&lt;91,TRUE)</f>
        <v>1</v>
      </c>
      <c r="AR33" s="27" t="b" cm="1">
        <f t="array" ref="AR33">COUNTIFS(TBL_UDARDA_LOANPOOL[LOAN_ID],TBL_UDARDA_LOANPOOL[[#This Row],[LOAN_ID]],TBL_UDARDA_LOANPOOL[QUAL_LOCATION_TRACT_MFIPCT],"&gt;"&amp;THRESHOLD_UDARDA_MFIPCT)=0</f>
        <v>1</v>
      </c>
      <c r="AS33" s="27" t="b">
        <f>COUNTIFS(TBL_UDARDA_LOANPOOL[LOAN_ID],TBL_UDARDA_LOANPOOL[[#This Row],[LOAN_ID]],TBL_UDARDA_LOANPOOL[SBA_QUALIFIED],"No")=0</f>
        <v>1</v>
      </c>
      <c r="AT3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3" s="45">
        <f>IF(TBL_UDARDA_LOANPOOL[[#This Row],[MULTIPROP_REC_COUNT]]&lt;&gt;"",TBL_UDARDA_LOANPOOL[[#This Row],[LOAN_AMOUNT]]/TBL_UDARDA_LOANPOOL[[#This Row],[MULTIPROP_REC_COUNT]],TBL_UDARDA_LOANPOOL[[#This Row],[LOAN_AMOUNT]])</f>
        <v>0</v>
      </c>
      <c r="AW33" s="27" t="b">
        <f>TBL_UDARDA_LOANPOOL[[#This Row],[MULTIPROP_REC_COUNT]]&gt;1</f>
        <v>0</v>
      </c>
      <c r="AX33" s="26">
        <f>IF(TBL_UDARDA_LOANPOOL[[#This Row],[LOAN_ID]]&lt;&gt;"",COUNTIF(TBL_UDARDA_LOANPOOL[LOAN_ID],TBL_UDARDA_LOANPOOL[[#This Row],[LOAN_ID]]),1)</f>
        <v>1</v>
      </c>
      <c r="AY33" s="26">
        <f>IFERROR(MATCH(TBL_UDARDA_LOANPOOL[[#This Row],[QUAL_METHOD]],RANGE_LOOKUP_QUALMETHODS_UDA_RDA_PROJSPECIFIC,0),-1)</f>
        <v>-1</v>
      </c>
      <c r="AZ33"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3"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3"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4" spans="2:57" ht="26.25" customHeight="1" x14ac:dyDescent="0.25">
      <c r="B34" s="25" t="str">
        <f>IF(TBL_UDARDA_LOANPOOL[[#This Row],[RECORD_STARTED]],IF(TBL_UDARDA_LOANPOOL[[#This Row],[ERROR_COUNT]]&gt;0,-1,IF(TBL_UDARDA_LOANPOOL[[#This Row],[REQ_FIELDS_POPULATED]],1,0)),"")</f>
        <v/>
      </c>
      <c r="C34" s="36">
        <f>ROW()-ROW(TBL_UDARDA_LOANPOOL[[#Headers],[ROW_ID]])</f>
        <v>15</v>
      </c>
      <c r="D34" s="55"/>
      <c r="E34" s="56"/>
      <c r="F34" s="57"/>
      <c r="G34" s="58"/>
      <c r="H34" s="142"/>
      <c r="I34" s="144"/>
      <c r="J34" s="144"/>
      <c r="K34" s="120"/>
      <c r="L34" s="116"/>
      <c r="M34" s="55"/>
      <c r="N34" s="61"/>
      <c r="O34" s="62"/>
      <c r="P34" s="124"/>
      <c r="Q34" s="131"/>
      <c r="R34" s="148"/>
      <c r="S34" s="146"/>
      <c r="T34" s="174"/>
      <c r="U34" s="178"/>
      <c r="V34" s="176"/>
      <c r="W34" s="177"/>
      <c r="X34" s="185"/>
      <c r="Y34" s="185"/>
      <c r="Z34" s="186"/>
      <c r="AA34" s="186"/>
      <c r="AB3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4" s="122"/>
      <c r="AD34" s="112" t="str">
        <f>IF(AND(TBL_UDARDA_LOANPOOL[[#This Row],[QUAL_METHOD]]='$DB.LOOKUP'!$AF$6,TBL_UDARDA_LOANPOOL[[#This Row],[LOAN_ID]]&lt;&gt;""),COUNTIF(TBL_QUAL_JOBSLISTING_JOBS[LISTING_LOAN_ID_PROP_ADDR],TBL_UDARDA_LOANPOOL[[#This Row],[LOAN_ID_PROP_ADDR]]),"")</f>
        <v/>
      </c>
      <c r="AE34" s="113" t="str">
        <f>IF(AND(TBL_UDARDA_LOANPOOL[[#This Row],[LOAN_ID]]&lt;&gt;"",TBL_UDARDA_LOANPOOL[[#This Row],[QUAL_METHOD]]='$DB.LOOKUP'!$AF$6),COUNTIFS(TBL_QUAL_JOBSLISTING_JOBS[LISTING_LOAN_ID_PROP_ADDR],TBL_UDARDA_LOANPOOL[[#This Row],[LOAN_ID_PROP_ADDR]],TBL_QUAL_JOBSLISTING_JOBS[JOB_QUALIFIED_FLAG],"Yes"),"")</f>
        <v/>
      </c>
      <c r="AF34" s="111" t="str">
        <f>IF(AND(TBL_UDARDA_LOANPOOL[[#This Row],[QUAL_JOBS_TOTL]]&gt;0,TBL_UDARDA_LOANPOOL[[#This Row],[QUAL_JOBS_TOTL]]&lt;&gt;""),TBL_UDARDA_LOANPOOL[[#This Row],[QUAL_JOBS_QUALIFIED]]/TBL_UDARDA_LOANPOOL[[#This Row],[QUAL_JOBS_TOTL]],"")</f>
        <v/>
      </c>
      <c r="AG34" s="137" t="str">
        <f>IF(TBL_UDARDA_LOANPOOL[[#This Row],[QUAL_METHOD]]='$DB.LOOKUP'!$AF$6,HYPERLINK("#QUAL_JOBS!TARGET_TOP","View/Edit"),"")</f>
        <v/>
      </c>
      <c r="AH34" s="122"/>
      <c r="AI34" s="112" t="str">
        <f>IF(AND(TBL_UDARDA_LOANPOOL[[#This Row],[QUAL_METHOD]]='$DB.LOOKUP'!$AF$7,TBL_UDARDA_LOANPOOL[[#This Row],[LOAN_ID]]&lt;&gt;""),COUNTIF(TBL_QUAL_SERVICESLISTING_FAMILIES[LISTING_LOAN_ID_PROP_ADDR],TBL_UDARDA_LOANPOOL[[#This Row],[LOAN_ID_PROP_ADDR]]),"")</f>
        <v/>
      </c>
      <c r="AJ3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34" s="111" t="str">
        <f>IF(AND(TBL_UDARDA_LOANPOOL[[#This Row],[QUAL_SERVICES_FAMILIES_TOTL]]&gt;0,TBL_UDARDA_LOANPOOL[[#This Row],[QUAL_SERVICES_FAMILIES_TOTL]]&lt;&gt;""),TBL_UDARDA_LOANPOOL[[#This Row],[QUAL_SERVICES_FAMILIES_QUALIFIED]]/TBL_UDARDA_LOANPOOL[[#This Row],[QUAL_SERVICES_FAMILIES_TOTL]],"")</f>
        <v/>
      </c>
      <c r="AL34" s="137" t="str">
        <f>IF(TBL_UDARDA_LOANPOOL[[#This Row],[QUAL_METHOD]]='$DB.LOOKUP'!$AF$7,HYPERLINK("#QUAL_SERVICES!TARGET_TOP","View/Edit"),"")</f>
        <v/>
      </c>
      <c r="AM34" s="94" t="str">
        <f>IF(TBL_UDARDA_LOANPOOL[[#This Row],[LOAN_LEVEL_PREQUALIFIED_FLAG]]&lt;&gt;"",
IF(TBL_UDARDA_LOANPOOL[[#This Row],[LOAN_LEVEL_PREQUALIFIED_FLAG]],"Yes","No"),
"")</f>
        <v/>
      </c>
      <c r="AN34" s="70" t="str">
        <f>IF(TBL_UDARDA_LOANPOOL[[#This Row],[LOAN_ID]] = "","",TBL_UDARDA_LOANPOOL[[#This Row],[LOAN_ID]]&amp;" ("&amp;IF(TBL_UDARDA_LOANPOOL[[#This Row],[PROP_ADDR_STREET]]="","Address Not Defined",TBL_UDARDA_LOANPOOL[[#This Row],[PROP_ADDR_STREET]])&amp;")")</f>
        <v/>
      </c>
      <c r="AO34" s="70" t="b">
        <f>IF(TBL_UDARDA_LOANPOOL[[#This Row],[QUAL_METHOD]]="",TRUE,IFERROR(MATCH(TBL_UDARDA_LOANPOOL[[#This Row],[QUAL_METHOD]],RANGE_LOOKUP_QUALMETHODS_UDA_RDA_ENABLED,0)&gt;0,FALSE))</f>
        <v>1</v>
      </c>
      <c r="AP3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4" s="27" t="b">
        <f ca="1">IFERROR((IF(APP_UDA_RDA_CERT_DATE&lt;&gt;"",APP_UDA_RDA_CERT_DATE,TODAY())-TBL_UDARDA_LOANPOOL[[#This Row],[SETTLEMENT_DATE]])&lt;91,TRUE)</f>
        <v>1</v>
      </c>
      <c r="AR34" s="27" t="b" cm="1">
        <f t="array" ref="AR34">COUNTIFS(TBL_UDARDA_LOANPOOL[LOAN_ID],TBL_UDARDA_LOANPOOL[[#This Row],[LOAN_ID]],TBL_UDARDA_LOANPOOL[QUAL_LOCATION_TRACT_MFIPCT],"&gt;"&amp;THRESHOLD_UDARDA_MFIPCT)=0</f>
        <v>1</v>
      </c>
      <c r="AS34" s="27" t="b">
        <f>COUNTIFS(TBL_UDARDA_LOANPOOL[LOAN_ID],TBL_UDARDA_LOANPOOL[[#This Row],[LOAN_ID]],TBL_UDARDA_LOANPOOL[SBA_QUALIFIED],"No")=0</f>
        <v>1</v>
      </c>
      <c r="AT3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4" s="63">
        <f>IF(TBL_UDARDA_LOANPOOL[[#This Row],[MULTIPROP_REC_COUNT]]&lt;&gt;"",TBL_UDARDA_LOANPOOL[[#This Row],[LOAN_AMOUNT]]/TBL_UDARDA_LOANPOOL[[#This Row],[MULTIPROP_REC_COUNT]],TBL_UDARDA_LOANPOOL[[#This Row],[LOAN_AMOUNT]])</f>
        <v>0</v>
      </c>
      <c r="AW34" s="29" t="b">
        <f>TBL_UDARDA_LOANPOOL[[#This Row],[MULTIPROP_REC_COUNT]]&gt;1</f>
        <v>0</v>
      </c>
      <c r="AX34" s="36">
        <f>IF(TBL_UDARDA_LOANPOOL[[#This Row],[LOAN_ID]]&lt;&gt;"",COUNTIF(TBL_UDARDA_LOANPOOL[LOAN_ID],TBL_UDARDA_LOANPOOL[[#This Row],[LOAN_ID]]),1)</f>
        <v>1</v>
      </c>
      <c r="AY34" s="36">
        <f>IFERROR(MATCH(TBL_UDARDA_LOANPOOL[[#This Row],[QUAL_METHOD]],RANGE_LOOKUP_QUALMETHODS_UDA_RDA_PROJSPECIFIC,0),-1)</f>
        <v>-1</v>
      </c>
      <c r="AZ3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5" spans="2:57" ht="26.25" customHeight="1" x14ac:dyDescent="0.25">
      <c r="B35" s="25" t="str">
        <f>IF(TBL_UDARDA_LOANPOOL[[#This Row],[RECORD_STARTED]],IF(TBL_UDARDA_LOANPOOL[[#This Row],[ERROR_COUNT]]&gt;0,-1,IF(TBL_UDARDA_LOANPOOL[[#This Row],[REQ_FIELDS_POPULATED]],1,0)),"")</f>
        <v/>
      </c>
      <c r="C35" s="36">
        <f>ROW()-ROW(TBL_UDARDA_LOANPOOL[[#Headers],[ROW_ID]])</f>
        <v>16</v>
      </c>
      <c r="D35" s="55"/>
      <c r="E35" s="56"/>
      <c r="F35" s="57"/>
      <c r="G35" s="58"/>
      <c r="H35" s="142"/>
      <c r="I35" s="144"/>
      <c r="J35" s="144"/>
      <c r="K35" s="120"/>
      <c r="L35" s="116"/>
      <c r="M35" s="55"/>
      <c r="N35" s="61"/>
      <c r="O35" s="62"/>
      <c r="P35" s="124"/>
      <c r="Q35" s="131"/>
      <c r="R35" s="148"/>
      <c r="S35" s="146"/>
      <c r="T35" s="174"/>
      <c r="U35" s="178"/>
      <c r="V35" s="176"/>
      <c r="W35" s="177"/>
      <c r="X35" s="185"/>
      <c r="Y35" s="185"/>
      <c r="Z35" s="186"/>
      <c r="AA35" s="186"/>
      <c r="AB3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5" s="122"/>
      <c r="AD35" s="112" t="str">
        <f>IF(AND(TBL_UDARDA_LOANPOOL[[#This Row],[QUAL_METHOD]]='$DB.LOOKUP'!$AF$6,TBL_UDARDA_LOANPOOL[[#This Row],[LOAN_ID]]&lt;&gt;""),COUNTIF(TBL_QUAL_JOBSLISTING_JOBS[LISTING_LOAN_ID_PROP_ADDR],TBL_UDARDA_LOANPOOL[[#This Row],[LOAN_ID_PROP_ADDR]]),"")</f>
        <v/>
      </c>
      <c r="AE35" s="113" t="str">
        <f>IF(AND(TBL_UDARDA_LOANPOOL[[#This Row],[LOAN_ID]]&lt;&gt;"",TBL_UDARDA_LOANPOOL[[#This Row],[QUAL_METHOD]]='$DB.LOOKUP'!$AF$6),COUNTIFS(TBL_QUAL_JOBSLISTING_JOBS[LISTING_LOAN_ID_PROP_ADDR],TBL_UDARDA_LOANPOOL[[#This Row],[LOAN_ID_PROP_ADDR]],TBL_QUAL_JOBSLISTING_JOBS[JOB_QUALIFIED_FLAG],"Yes"),"")</f>
        <v/>
      </c>
      <c r="AF35" s="111" t="str">
        <f>IF(AND(TBL_UDARDA_LOANPOOL[[#This Row],[QUAL_JOBS_TOTL]]&gt;0,TBL_UDARDA_LOANPOOL[[#This Row],[QUAL_JOBS_TOTL]]&lt;&gt;""),TBL_UDARDA_LOANPOOL[[#This Row],[QUAL_JOBS_QUALIFIED]]/TBL_UDARDA_LOANPOOL[[#This Row],[QUAL_JOBS_TOTL]],"")</f>
        <v/>
      </c>
      <c r="AG35" s="137" t="str">
        <f>IF(TBL_UDARDA_LOANPOOL[[#This Row],[QUAL_METHOD]]='$DB.LOOKUP'!$AF$6,HYPERLINK("#QUAL_JOBS!TARGET_TOP","View/Edit"),"")</f>
        <v/>
      </c>
      <c r="AH35" s="122"/>
      <c r="AI35" s="112" t="str">
        <f>IF(AND(TBL_UDARDA_LOANPOOL[[#This Row],[QUAL_METHOD]]='$DB.LOOKUP'!$AF$7,TBL_UDARDA_LOANPOOL[[#This Row],[LOAN_ID]]&lt;&gt;""),COUNTIF(TBL_QUAL_SERVICESLISTING_FAMILIES[LISTING_LOAN_ID_PROP_ADDR],TBL_UDARDA_LOANPOOL[[#This Row],[LOAN_ID_PROP_ADDR]]),"")</f>
        <v/>
      </c>
      <c r="AJ3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35" s="111" t="str">
        <f>IF(AND(TBL_UDARDA_LOANPOOL[[#This Row],[QUAL_SERVICES_FAMILIES_TOTL]]&gt;0,TBL_UDARDA_LOANPOOL[[#This Row],[QUAL_SERVICES_FAMILIES_TOTL]]&lt;&gt;""),TBL_UDARDA_LOANPOOL[[#This Row],[QUAL_SERVICES_FAMILIES_QUALIFIED]]/TBL_UDARDA_LOANPOOL[[#This Row],[QUAL_SERVICES_FAMILIES_TOTL]],"")</f>
        <v/>
      </c>
      <c r="AL35" s="137" t="str">
        <f>IF(TBL_UDARDA_LOANPOOL[[#This Row],[QUAL_METHOD]]='$DB.LOOKUP'!$AF$7,HYPERLINK("#QUAL_SERVICES!TARGET_TOP","View/Edit"),"")</f>
        <v/>
      </c>
      <c r="AM35" s="94" t="str">
        <f>IF(TBL_UDARDA_LOANPOOL[[#This Row],[LOAN_LEVEL_PREQUALIFIED_FLAG]]&lt;&gt;"",
IF(TBL_UDARDA_LOANPOOL[[#This Row],[LOAN_LEVEL_PREQUALIFIED_FLAG]],"Yes","No"),
"")</f>
        <v/>
      </c>
      <c r="AN35" s="70" t="str">
        <f>IF(TBL_UDARDA_LOANPOOL[[#This Row],[LOAN_ID]] = "","",TBL_UDARDA_LOANPOOL[[#This Row],[LOAN_ID]]&amp;" ("&amp;IF(TBL_UDARDA_LOANPOOL[[#This Row],[PROP_ADDR_STREET]]="","Address Not Defined",TBL_UDARDA_LOANPOOL[[#This Row],[PROP_ADDR_STREET]])&amp;")")</f>
        <v/>
      </c>
      <c r="AO35" s="70" t="b">
        <f>IF(TBL_UDARDA_LOANPOOL[[#This Row],[QUAL_METHOD]]="",TRUE,IFERROR(MATCH(TBL_UDARDA_LOANPOOL[[#This Row],[QUAL_METHOD]],RANGE_LOOKUP_QUALMETHODS_UDA_RDA_ENABLED,0)&gt;0,FALSE))</f>
        <v>1</v>
      </c>
      <c r="AP3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5" s="27" t="b">
        <f ca="1">IFERROR((IF(APP_UDA_RDA_CERT_DATE&lt;&gt;"",APP_UDA_RDA_CERT_DATE,TODAY())-TBL_UDARDA_LOANPOOL[[#This Row],[SETTLEMENT_DATE]])&lt;91,TRUE)</f>
        <v>1</v>
      </c>
      <c r="AR35" s="27" t="b" cm="1">
        <f t="array" ref="AR35">COUNTIFS(TBL_UDARDA_LOANPOOL[LOAN_ID],TBL_UDARDA_LOANPOOL[[#This Row],[LOAN_ID]],TBL_UDARDA_LOANPOOL[QUAL_LOCATION_TRACT_MFIPCT],"&gt;"&amp;THRESHOLD_UDARDA_MFIPCT)=0</f>
        <v>1</v>
      </c>
      <c r="AS35" s="27" t="b">
        <f>COUNTIFS(TBL_UDARDA_LOANPOOL[LOAN_ID],TBL_UDARDA_LOANPOOL[[#This Row],[LOAN_ID]],TBL_UDARDA_LOANPOOL[SBA_QUALIFIED],"No")=0</f>
        <v>1</v>
      </c>
      <c r="AT3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5" s="63">
        <f>IF(TBL_UDARDA_LOANPOOL[[#This Row],[MULTIPROP_REC_COUNT]]&lt;&gt;"",TBL_UDARDA_LOANPOOL[[#This Row],[LOAN_AMOUNT]]/TBL_UDARDA_LOANPOOL[[#This Row],[MULTIPROP_REC_COUNT]],TBL_UDARDA_LOANPOOL[[#This Row],[LOAN_AMOUNT]])</f>
        <v>0</v>
      </c>
      <c r="AW35" s="29" t="b">
        <f>TBL_UDARDA_LOANPOOL[[#This Row],[MULTIPROP_REC_COUNT]]&gt;1</f>
        <v>0</v>
      </c>
      <c r="AX35" s="36">
        <f>IF(TBL_UDARDA_LOANPOOL[[#This Row],[LOAN_ID]]&lt;&gt;"",COUNTIF(TBL_UDARDA_LOANPOOL[LOAN_ID],TBL_UDARDA_LOANPOOL[[#This Row],[LOAN_ID]]),1)</f>
        <v>1</v>
      </c>
      <c r="AY35" s="36">
        <f>IFERROR(MATCH(TBL_UDARDA_LOANPOOL[[#This Row],[QUAL_METHOD]],RANGE_LOOKUP_QUALMETHODS_UDA_RDA_PROJSPECIFIC,0),-1)</f>
        <v>-1</v>
      </c>
      <c r="AZ3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6" spans="2:57" ht="26.25" customHeight="1" x14ac:dyDescent="0.25">
      <c r="B36" s="25" t="str">
        <f>IF(TBL_UDARDA_LOANPOOL[[#This Row],[RECORD_STARTED]],IF(TBL_UDARDA_LOANPOOL[[#This Row],[ERROR_COUNT]]&gt;0,-1,IF(TBL_UDARDA_LOANPOOL[[#This Row],[REQ_FIELDS_POPULATED]],1,0)),"")</f>
        <v/>
      </c>
      <c r="C36" s="36">
        <f>ROW()-ROW(TBL_UDARDA_LOANPOOL[[#Headers],[ROW_ID]])</f>
        <v>17</v>
      </c>
      <c r="D36" s="55"/>
      <c r="E36" s="56"/>
      <c r="F36" s="57"/>
      <c r="G36" s="58"/>
      <c r="H36" s="142"/>
      <c r="I36" s="144"/>
      <c r="J36" s="144"/>
      <c r="K36" s="120"/>
      <c r="L36" s="116"/>
      <c r="M36" s="55"/>
      <c r="N36" s="61"/>
      <c r="O36" s="62"/>
      <c r="P36" s="124"/>
      <c r="Q36" s="131"/>
      <c r="R36" s="148"/>
      <c r="S36" s="146"/>
      <c r="T36" s="174"/>
      <c r="U36" s="178"/>
      <c r="V36" s="176"/>
      <c r="W36" s="177"/>
      <c r="X36" s="185"/>
      <c r="Y36" s="185"/>
      <c r="Z36" s="186"/>
      <c r="AA36" s="186"/>
      <c r="AB3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6" s="122"/>
      <c r="AD36" s="112" t="str">
        <f>IF(AND(TBL_UDARDA_LOANPOOL[[#This Row],[QUAL_METHOD]]='$DB.LOOKUP'!$AF$6,TBL_UDARDA_LOANPOOL[[#This Row],[LOAN_ID]]&lt;&gt;""),COUNTIF(TBL_QUAL_JOBSLISTING_JOBS[LISTING_LOAN_ID_PROP_ADDR],TBL_UDARDA_LOANPOOL[[#This Row],[LOAN_ID_PROP_ADDR]]),"")</f>
        <v/>
      </c>
      <c r="AE36" s="113" t="str">
        <f>IF(AND(TBL_UDARDA_LOANPOOL[[#This Row],[LOAN_ID]]&lt;&gt;"",TBL_UDARDA_LOANPOOL[[#This Row],[QUAL_METHOD]]='$DB.LOOKUP'!$AF$6),COUNTIFS(TBL_QUAL_JOBSLISTING_JOBS[LISTING_LOAN_ID_PROP_ADDR],TBL_UDARDA_LOANPOOL[[#This Row],[LOAN_ID_PROP_ADDR]],TBL_QUAL_JOBSLISTING_JOBS[JOB_QUALIFIED_FLAG],"Yes"),"")</f>
        <v/>
      </c>
      <c r="AF36" s="111" t="str">
        <f>IF(AND(TBL_UDARDA_LOANPOOL[[#This Row],[QUAL_JOBS_TOTL]]&gt;0,TBL_UDARDA_LOANPOOL[[#This Row],[QUAL_JOBS_TOTL]]&lt;&gt;""),TBL_UDARDA_LOANPOOL[[#This Row],[QUAL_JOBS_QUALIFIED]]/TBL_UDARDA_LOANPOOL[[#This Row],[QUAL_JOBS_TOTL]],"")</f>
        <v/>
      </c>
      <c r="AG36" s="137" t="str">
        <f>IF(TBL_UDARDA_LOANPOOL[[#This Row],[QUAL_METHOD]]='$DB.LOOKUP'!$AF$6,HYPERLINK("#QUAL_JOBS!TARGET_TOP","View/Edit"),"")</f>
        <v/>
      </c>
      <c r="AH36" s="122"/>
      <c r="AI36" s="112" t="str">
        <f>IF(AND(TBL_UDARDA_LOANPOOL[[#This Row],[QUAL_METHOD]]='$DB.LOOKUP'!$AF$7,TBL_UDARDA_LOANPOOL[[#This Row],[LOAN_ID]]&lt;&gt;""),COUNTIF(TBL_QUAL_SERVICESLISTING_FAMILIES[LISTING_LOAN_ID_PROP_ADDR],TBL_UDARDA_LOANPOOL[[#This Row],[LOAN_ID_PROP_ADDR]]),"")</f>
        <v/>
      </c>
      <c r="AJ3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36" s="111" t="str">
        <f>IF(AND(TBL_UDARDA_LOANPOOL[[#This Row],[QUAL_SERVICES_FAMILIES_TOTL]]&gt;0,TBL_UDARDA_LOANPOOL[[#This Row],[QUAL_SERVICES_FAMILIES_TOTL]]&lt;&gt;""),TBL_UDARDA_LOANPOOL[[#This Row],[QUAL_SERVICES_FAMILIES_QUALIFIED]]/TBL_UDARDA_LOANPOOL[[#This Row],[QUAL_SERVICES_FAMILIES_TOTL]],"")</f>
        <v/>
      </c>
      <c r="AL36" s="137" t="str">
        <f>IF(TBL_UDARDA_LOANPOOL[[#This Row],[QUAL_METHOD]]='$DB.LOOKUP'!$AF$7,HYPERLINK("#QUAL_SERVICES!TARGET_TOP","View/Edit"),"")</f>
        <v/>
      </c>
      <c r="AM36" s="94" t="str">
        <f>IF(TBL_UDARDA_LOANPOOL[[#This Row],[LOAN_LEVEL_PREQUALIFIED_FLAG]]&lt;&gt;"",
IF(TBL_UDARDA_LOANPOOL[[#This Row],[LOAN_LEVEL_PREQUALIFIED_FLAG]],"Yes","No"),
"")</f>
        <v/>
      </c>
      <c r="AN36" s="70" t="str">
        <f>IF(TBL_UDARDA_LOANPOOL[[#This Row],[LOAN_ID]] = "","",TBL_UDARDA_LOANPOOL[[#This Row],[LOAN_ID]]&amp;" ("&amp;IF(TBL_UDARDA_LOANPOOL[[#This Row],[PROP_ADDR_STREET]]="","Address Not Defined",TBL_UDARDA_LOANPOOL[[#This Row],[PROP_ADDR_STREET]])&amp;")")</f>
        <v/>
      </c>
      <c r="AO36" s="70" t="b">
        <f>IF(TBL_UDARDA_LOANPOOL[[#This Row],[QUAL_METHOD]]="",TRUE,IFERROR(MATCH(TBL_UDARDA_LOANPOOL[[#This Row],[QUAL_METHOD]],RANGE_LOOKUP_QUALMETHODS_UDA_RDA_ENABLED,0)&gt;0,FALSE))</f>
        <v>1</v>
      </c>
      <c r="AP3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6" s="27" t="b">
        <f ca="1">IFERROR((IF(APP_UDA_RDA_CERT_DATE&lt;&gt;"",APP_UDA_RDA_CERT_DATE,TODAY())-TBL_UDARDA_LOANPOOL[[#This Row],[SETTLEMENT_DATE]])&lt;91,TRUE)</f>
        <v>1</v>
      </c>
      <c r="AR36" s="27" t="b" cm="1">
        <f t="array" ref="AR36">COUNTIFS(TBL_UDARDA_LOANPOOL[LOAN_ID],TBL_UDARDA_LOANPOOL[[#This Row],[LOAN_ID]],TBL_UDARDA_LOANPOOL[QUAL_LOCATION_TRACT_MFIPCT],"&gt;"&amp;THRESHOLD_UDARDA_MFIPCT)=0</f>
        <v>1</v>
      </c>
      <c r="AS36" s="27" t="b">
        <f>COUNTIFS(TBL_UDARDA_LOANPOOL[LOAN_ID],TBL_UDARDA_LOANPOOL[[#This Row],[LOAN_ID]],TBL_UDARDA_LOANPOOL[SBA_QUALIFIED],"No")=0</f>
        <v>1</v>
      </c>
      <c r="AT3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6" s="63">
        <f>IF(TBL_UDARDA_LOANPOOL[[#This Row],[MULTIPROP_REC_COUNT]]&lt;&gt;"",TBL_UDARDA_LOANPOOL[[#This Row],[LOAN_AMOUNT]]/TBL_UDARDA_LOANPOOL[[#This Row],[MULTIPROP_REC_COUNT]],TBL_UDARDA_LOANPOOL[[#This Row],[LOAN_AMOUNT]])</f>
        <v>0</v>
      </c>
      <c r="AW36" s="29" t="b">
        <f>TBL_UDARDA_LOANPOOL[[#This Row],[MULTIPROP_REC_COUNT]]&gt;1</f>
        <v>0</v>
      </c>
      <c r="AX36" s="36">
        <f>IF(TBL_UDARDA_LOANPOOL[[#This Row],[LOAN_ID]]&lt;&gt;"",COUNTIF(TBL_UDARDA_LOANPOOL[LOAN_ID],TBL_UDARDA_LOANPOOL[[#This Row],[LOAN_ID]]),1)</f>
        <v>1</v>
      </c>
      <c r="AY36" s="36">
        <f>IFERROR(MATCH(TBL_UDARDA_LOANPOOL[[#This Row],[QUAL_METHOD]],RANGE_LOOKUP_QUALMETHODS_UDA_RDA_PROJSPECIFIC,0),-1)</f>
        <v>-1</v>
      </c>
      <c r="AZ3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7" spans="2:57" ht="26.25" customHeight="1" x14ac:dyDescent="0.25">
      <c r="B37" s="25" t="str">
        <f>IF(TBL_UDARDA_LOANPOOL[[#This Row],[RECORD_STARTED]],IF(TBL_UDARDA_LOANPOOL[[#This Row],[ERROR_COUNT]]&gt;0,-1,IF(TBL_UDARDA_LOANPOOL[[#This Row],[REQ_FIELDS_POPULATED]],1,0)),"")</f>
        <v/>
      </c>
      <c r="C37" s="36">
        <f>ROW()-ROW(TBL_UDARDA_LOANPOOL[[#Headers],[ROW_ID]])</f>
        <v>18</v>
      </c>
      <c r="D37" s="55"/>
      <c r="E37" s="56"/>
      <c r="F37" s="57"/>
      <c r="G37" s="58"/>
      <c r="H37" s="142"/>
      <c r="I37" s="144"/>
      <c r="J37" s="144"/>
      <c r="K37" s="120"/>
      <c r="L37" s="116"/>
      <c r="M37" s="55"/>
      <c r="N37" s="61"/>
      <c r="O37" s="62"/>
      <c r="P37" s="124"/>
      <c r="Q37" s="131"/>
      <c r="R37" s="148"/>
      <c r="S37" s="146"/>
      <c r="T37" s="174"/>
      <c r="U37" s="178"/>
      <c r="V37" s="176"/>
      <c r="W37" s="177"/>
      <c r="X37" s="185"/>
      <c r="Y37" s="185"/>
      <c r="Z37" s="186"/>
      <c r="AA37" s="186"/>
      <c r="AB3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7" s="122"/>
      <c r="AD37" s="112" t="str">
        <f>IF(AND(TBL_UDARDA_LOANPOOL[[#This Row],[QUAL_METHOD]]='$DB.LOOKUP'!$AF$6,TBL_UDARDA_LOANPOOL[[#This Row],[LOAN_ID]]&lt;&gt;""),COUNTIF(TBL_QUAL_JOBSLISTING_JOBS[LISTING_LOAN_ID_PROP_ADDR],TBL_UDARDA_LOANPOOL[[#This Row],[LOAN_ID_PROP_ADDR]]),"")</f>
        <v/>
      </c>
      <c r="AE37" s="113" t="str">
        <f>IF(AND(TBL_UDARDA_LOANPOOL[[#This Row],[LOAN_ID]]&lt;&gt;"",TBL_UDARDA_LOANPOOL[[#This Row],[QUAL_METHOD]]='$DB.LOOKUP'!$AF$6),COUNTIFS(TBL_QUAL_JOBSLISTING_JOBS[LISTING_LOAN_ID_PROP_ADDR],TBL_UDARDA_LOANPOOL[[#This Row],[LOAN_ID_PROP_ADDR]],TBL_QUAL_JOBSLISTING_JOBS[JOB_QUALIFIED_FLAG],"Yes"),"")</f>
        <v/>
      </c>
      <c r="AF37" s="111" t="str">
        <f>IF(AND(TBL_UDARDA_LOANPOOL[[#This Row],[QUAL_JOBS_TOTL]]&gt;0,TBL_UDARDA_LOANPOOL[[#This Row],[QUAL_JOBS_TOTL]]&lt;&gt;""),TBL_UDARDA_LOANPOOL[[#This Row],[QUAL_JOBS_QUALIFIED]]/TBL_UDARDA_LOANPOOL[[#This Row],[QUAL_JOBS_TOTL]],"")</f>
        <v/>
      </c>
      <c r="AG37" s="137" t="str">
        <f>IF(TBL_UDARDA_LOANPOOL[[#This Row],[QUAL_METHOD]]='$DB.LOOKUP'!$AF$6,HYPERLINK("#QUAL_JOBS!TARGET_TOP","View/Edit"),"")</f>
        <v/>
      </c>
      <c r="AH37" s="122"/>
      <c r="AI37" s="112" t="str">
        <f>IF(AND(TBL_UDARDA_LOANPOOL[[#This Row],[QUAL_METHOD]]='$DB.LOOKUP'!$AF$7,TBL_UDARDA_LOANPOOL[[#This Row],[LOAN_ID]]&lt;&gt;""),COUNTIF(TBL_QUAL_SERVICESLISTING_FAMILIES[LISTING_LOAN_ID_PROP_ADDR],TBL_UDARDA_LOANPOOL[[#This Row],[LOAN_ID_PROP_ADDR]]),"")</f>
        <v/>
      </c>
      <c r="AJ3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37" s="111" t="str">
        <f>IF(AND(TBL_UDARDA_LOANPOOL[[#This Row],[QUAL_SERVICES_FAMILIES_TOTL]]&gt;0,TBL_UDARDA_LOANPOOL[[#This Row],[QUAL_SERVICES_FAMILIES_TOTL]]&lt;&gt;""),TBL_UDARDA_LOANPOOL[[#This Row],[QUAL_SERVICES_FAMILIES_QUALIFIED]]/TBL_UDARDA_LOANPOOL[[#This Row],[QUAL_SERVICES_FAMILIES_TOTL]],"")</f>
        <v/>
      </c>
      <c r="AL37" s="137" t="str">
        <f>IF(TBL_UDARDA_LOANPOOL[[#This Row],[QUAL_METHOD]]='$DB.LOOKUP'!$AF$7,HYPERLINK("#QUAL_SERVICES!TARGET_TOP","View/Edit"),"")</f>
        <v/>
      </c>
      <c r="AM37" s="94" t="str">
        <f>IF(TBL_UDARDA_LOANPOOL[[#This Row],[LOAN_LEVEL_PREQUALIFIED_FLAG]]&lt;&gt;"",
IF(TBL_UDARDA_LOANPOOL[[#This Row],[LOAN_LEVEL_PREQUALIFIED_FLAG]],"Yes","No"),
"")</f>
        <v/>
      </c>
      <c r="AN37" s="70" t="str">
        <f>IF(TBL_UDARDA_LOANPOOL[[#This Row],[LOAN_ID]] = "","",TBL_UDARDA_LOANPOOL[[#This Row],[LOAN_ID]]&amp;" ("&amp;IF(TBL_UDARDA_LOANPOOL[[#This Row],[PROP_ADDR_STREET]]="","Address Not Defined",TBL_UDARDA_LOANPOOL[[#This Row],[PROP_ADDR_STREET]])&amp;")")</f>
        <v/>
      </c>
      <c r="AO37" s="70" t="b">
        <f>IF(TBL_UDARDA_LOANPOOL[[#This Row],[QUAL_METHOD]]="",TRUE,IFERROR(MATCH(TBL_UDARDA_LOANPOOL[[#This Row],[QUAL_METHOD]],RANGE_LOOKUP_QUALMETHODS_UDA_RDA_ENABLED,0)&gt;0,FALSE))</f>
        <v>1</v>
      </c>
      <c r="AP3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7" s="27" t="b">
        <f ca="1">IFERROR((IF(APP_UDA_RDA_CERT_DATE&lt;&gt;"",APP_UDA_RDA_CERT_DATE,TODAY())-TBL_UDARDA_LOANPOOL[[#This Row],[SETTLEMENT_DATE]])&lt;91,TRUE)</f>
        <v>1</v>
      </c>
      <c r="AR37" s="27" t="b" cm="1">
        <f t="array" ref="AR37">COUNTIFS(TBL_UDARDA_LOANPOOL[LOAN_ID],TBL_UDARDA_LOANPOOL[[#This Row],[LOAN_ID]],TBL_UDARDA_LOANPOOL[QUAL_LOCATION_TRACT_MFIPCT],"&gt;"&amp;THRESHOLD_UDARDA_MFIPCT)=0</f>
        <v>1</v>
      </c>
      <c r="AS37" s="27" t="b">
        <f>COUNTIFS(TBL_UDARDA_LOANPOOL[LOAN_ID],TBL_UDARDA_LOANPOOL[[#This Row],[LOAN_ID]],TBL_UDARDA_LOANPOOL[SBA_QUALIFIED],"No")=0</f>
        <v>1</v>
      </c>
      <c r="AT3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7" s="63">
        <f>IF(TBL_UDARDA_LOANPOOL[[#This Row],[MULTIPROP_REC_COUNT]]&lt;&gt;"",TBL_UDARDA_LOANPOOL[[#This Row],[LOAN_AMOUNT]]/TBL_UDARDA_LOANPOOL[[#This Row],[MULTIPROP_REC_COUNT]],TBL_UDARDA_LOANPOOL[[#This Row],[LOAN_AMOUNT]])</f>
        <v>0</v>
      </c>
      <c r="AW37" s="29" t="b">
        <f>TBL_UDARDA_LOANPOOL[[#This Row],[MULTIPROP_REC_COUNT]]&gt;1</f>
        <v>0</v>
      </c>
      <c r="AX37" s="36">
        <f>IF(TBL_UDARDA_LOANPOOL[[#This Row],[LOAN_ID]]&lt;&gt;"",COUNTIF(TBL_UDARDA_LOANPOOL[LOAN_ID],TBL_UDARDA_LOANPOOL[[#This Row],[LOAN_ID]]),1)</f>
        <v>1</v>
      </c>
      <c r="AY37" s="36">
        <f>IFERROR(MATCH(TBL_UDARDA_LOANPOOL[[#This Row],[QUAL_METHOD]],RANGE_LOOKUP_QUALMETHODS_UDA_RDA_PROJSPECIFIC,0),-1)</f>
        <v>-1</v>
      </c>
      <c r="AZ3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8" spans="2:57" ht="26.25" customHeight="1" x14ac:dyDescent="0.25">
      <c r="B38" s="25" t="str">
        <f>IF(TBL_UDARDA_LOANPOOL[[#This Row],[RECORD_STARTED]],IF(TBL_UDARDA_LOANPOOL[[#This Row],[ERROR_COUNT]]&gt;0,-1,IF(TBL_UDARDA_LOANPOOL[[#This Row],[REQ_FIELDS_POPULATED]],1,0)),"")</f>
        <v/>
      </c>
      <c r="C38" s="36">
        <f>ROW()-ROW(TBL_UDARDA_LOANPOOL[[#Headers],[ROW_ID]])</f>
        <v>19</v>
      </c>
      <c r="D38" s="55"/>
      <c r="E38" s="56"/>
      <c r="F38" s="57"/>
      <c r="G38" s="58"/>
      <c r="H38" s="142"/>
      <c r="I38" s="144"/>
      <c r="J38" s="144"/>
      <c r="K38" s="120"/>
      <c r="L38" s="116"/>
      <c r="M38" s="55"/>
      <c r="N38" s="61"/>
      <c r="O38" s="62"/>
      <c r="P38" s="124"/>
      <c r="Q38" s="131"/>
      <c r="R38" s="148"/>
      <c r="S38" s="146"/>
      <c r="T38" s="174"/>
      <c r="U38" s="178"/>
      <c r="V38" s="176"/>
      <c r="W38" s="177"/>
      <c r="X38" s="185"/>
      <c r="Y38" s="185"/>
      <c r="Z38" s="186"/>
      <c r="AA38" s="186"/>
      <c r="AB3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8" s="122"/>
      <c r="AD38" s="112" t="str">
        <f>IF(AND(TBL_UDARDA_LOANPOOL[[#This Row],[QUAL_METHOD]]='$DB.LOOKUP'!$AF$6,TBL_UDARDA_LOANPOOL[[#This Row],[LOAN_ID]]&lt;&gt;""),COUNTIF(TBL_QUAL_JOBSLISTING_JOBS[LISTING_LOAN_ID_PROP_ADDR],TBL_UDARDA_LOANPOOL[[#This Row],[LOAN_ID_PROP_ADDR]]),"")</f>
        <v/>
      </c>
      <c r="AE38" s="113" t="str">
        <f>IF(AND(TBL_UDARDA_LOANPOOL[[#This Row],[LOAN_ID]]&lt;&gt;"",TBL_UDARDA_LOANPOOL[[#This Row],[QUAL_METHOD]]='$DB.LOOKUP'!$AF$6),COUNTIFS(TBL_QUAL_JOBSLISTING_JOBS[LISTING_LOAN_ID_PROP_ADDR],TBL_UDARDA_LOANPOOL[[#This Row],[LOAN_ID_PROP_ADDR]],TBL_QUAL_JOBSLISTING_JOBS[JOB_QUALIFIED_FLAG],"Yes"),"")</f>
        <v/>
      </c>
      <c r="AF38" s="111" t="str">
        <f>IF(AND(TBL_UDARDA_LOANPOOL[[#This Row],[QUAL_JOBS_TOTL]]&gt;0,TBL_UDARDA_LOANPOOL[[#This Row],[QUAL_JOBS_TOTL]]&lt;&gt;""),TBL_UDARDA_LOANPOOL[[#This Row],[QUAL_JOBS_QUALIFIED]]/TBL_UDARDA_LOANPOOL[[#This Row],[QUAL_JOBS_TOTL]],"")</f>
        <v/>
      </c>
      <c r="AG38" s="137" t="str">
        <f>IF(TBL_UDARDA_LOANPOOL[[#This Row],[QUAL_METHOD]]='$DB.LOOKUP'!$AF$6,HYPERLINK("#QUAL_JOBS!TARGET_TOP","View/Edit"),"")</f>
        <v/>
      </c>
      <c r="AH38" s="122"/>
      <c r="AI38" s="112" t="str">
        <f>IF(AND(TBL_UDARDA_LOANPOOL[[#This Row],[QUAL_METHOD]]='$DB.LOOKUP'!$AF$7,TBL_UDARDA_LOANPOOL[[#This Row],[LOAN_ID]]&lt;&gt;""),COUNTIF(TBL_QUAL_SERVICESLISTING_FAMILIES[LISTING_LOAN_ID_PROP_ADDR],TBL_UDARDA_LOANPOOL[[#This Row],[LOAN_ID_PROP_ADDR]]),"")</f>
        <v/>
      </c>
      <c r="AJ3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38" s="111" t="str">
        <f>IF(AND(TBL_UDARDA_LOANPOOL[[#This Row],[QUAL_SERVICES_FAMILIES_TOTL]]&gt;0,TBL_UDARDA_LOANPOOL[[#This Row],[QUAL_SERVICES_FAMILIES_TOTL]]&lt;&gt;""),TBL_UDARDA_LOANPOOL[[#This Row],[QUAL_SERVICES_FAMILIES_QUALIFIED]]/TBL_UDARDA_LOANPOOL[[#This Row],[QUAL_SERVICES_FAMILIES_TOTL]],"")</f>
        <v/>
      </c>
      <c r="AL38" s="137" t="str">
        <f>IF(TBL_UDARDA_LOANPOOL[[#This Row],[QUAL_METHOD]]='$DB.LOOKUP'!$AF$7,HYPERLINK("#QUAL_SERVICES!TARGET_TOP","View/Edit"),"")</f>
        <v/>
      </c>
      <c r="AM38" s="94" t="str">
        <f>IF(TBL_UDARDA_LOANPOOL[[#This Row],[LOAN_LEVEL_PREQUALIFIED_FLAG]]&lt;&gt;"",
IF(TBL_UDARDA_LOANPOOL[[#This Row],[LOAN_LEVEL_PREQUALIFIED_FLAG]],"Yes","No"),
"")</f>
        <v/>
      </c>
      <c r="AN38" s="70" t="str">
        <f>IF(TBL_UDARDA_LOANPOOL[[#This Row],[LOAN_ID]] = "","",TBL_UDARDA_LOANPOOL[[#This Row],[LOAN_ID]]&amp;" ("&amp;IF(TBL_UDARDA_LOANPOOL[[#This Row],[PROP_ADDR_STREET]]="","Address Not Defined",TBL_UDARDA_LOANPOOL[[#This Row],[PROP_ADDR_STREET]])&amp;")")</f>
        <v/>
      </c>
      <c r="AO38" s="70" t="b">
        <f>IF(TBL_UDARDA_LOANPOOL[[#This Row],[QUAL_METHOD]]="",TRUE,IFERROR(MATCH(TBL_UDARDA_LOANPOOL[[#This Row],[QUAL_METHOD]],RANGE_LOOKUP_QUALMETHODS_UDA_RDA_ENABLED,0)&gt;0,FALSE))</f>
        <v>1</v>
      </c>
      <c r="AP3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8" s="27" t="b">
        <f ca="1">IFERROR((IF(APP_UDA_RDA_CERT_DATE&lt;&gt;"",APP_UDA_RDA_CERT_DATE,TODAY())-TBL_UDARDA_LOANPOOL[[#This Row],[SETTLEMENT_DATE]])&lt;91,TRUE)</f>
        <v>1</v>
      </c>
      <c r="AR38" s="27" t="b" cm="1">
        <f t="array" ref="AR38">COUNTIFS(TBL_UDARDA_LOANPOOL[LOAN_ID],TBL_UDARDA_LOANPOOL[[#This Row],[LOAN_ID]],TBL_UDARDA_LOANPOOL[QUAL_LOCATION_TRACT_MFIPCT],"&gt;"&amp;THRESHOLD_UDARDA_MFIPCT)=0</f>
        <v>1</v>
      </c>
      <c r="AS38" s="27" t="b">
        <f>COUNTIFS(TBL_UDARDA_LOANPOOL[LOAN_ID],TBL_UDARDA_LOANPOOL[[#This Row],[LOAN_ID]],TBL_UDARDA_LOANPOOL[SBA_QUALIFIED],"No")=0</f>
        <v>1</v>
      </c>
      <c r="AT3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8" s="63">
        <f>IF(TBL_UDARDA_LOANPOOL[[#This Row],[MULTIPROP_REC_COUNT]]&lt;&gt;"",TBL_UDARDA_LOANPOOL[[#This Row],[LOAN_AMOUNT]]/TBL_UDARDA_LOANPOOL[[#This Row],[MULTIPROP_REC_COUNT]],TBL_UDARDA_LOANPOOL[[#This Row],[LOAN_AMOUNT]])</f>
        <v>0</v>
      </c>
      <c r="AW38" s="29" t="b">
        <f>TBL_UDARDA_LOANPOOL[[#This Row],[MULTIPROP_REC_COUNT]]&gt;1</f>
        <v>0</v>
      </c>
      <c r="AX38" s="36">
        <f>IF(TBL_UDARDA_LOANPOOL[[#This Row],[LOAN_ID]]&lt;&gt;"",COUNTIF(TBL_UDARDA_LOANPOOL[LOAN_ID],TBL_UDARDA_LOANPOOL[[#This Row],[LOAN_ID]]),1)</f>
        <v>1</v>
      </c>
      <c r="AY38" s="36">
        <f>IFERROR(MATCH(TBL_UDARDA_LOANPOOL[[#This Row],[QUAL_METHOD]],RANGE_LOOKUP_QUALMETHODS_UDA_RDA_PROJSPECIFIC,0),-1)</f>
        <v>-1</v>
      </c>
      <c r="AZ3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9" spans="2:57" ht="26.25" customHeight="1" x14ac:dyDescent="0.25">
      <c r="B39" s="25" t="str">
        <f>IF(TBL_UDARDA_LOANPOOL[[#This Row],[RECORD_STARTED]],IF(TBL_UDARDA_LOANPOOL[[#This Row],[ERROR_COUNT]]&gt;0,-1,IF(TBL_UDARDA_LOANPOOL[[#This Row],[REQ_FIELDS_POPULATED]],1,0)),"")</f>
        <v/>
      </c>
      <c r="C39" s="36">
        <f>ROW()-ROW(TBL_UDARDA_LOANPOOL[[#Headers],[ROW_ID]])</f>
        <v>20</v>
      </c>
      <c r="D39" s="55"/>
      <c r="E39" s="56"/>
      <c r="F39" s="57"/>
      <c r="G39" s="58"/>
      <c r="H39" s="142"/>
      <c r="I39" s="144"/>
      <c r="J39" s="144"/>
      <c r="K39" s="120"/>
      <c r="L39" s="116"/>
      <c r="M39" s="55"/>
      <c r="N39" s="61"/>
      <c r="O39" s="62"/>
      <c r="P39" s="124"/>
      <c r="Q39" s="131"/>
      <c r="R39" s="148"/>
      <c r="S39" s="146"/>
      <c r="T39" s="174"/>
      <c r="U39" s="178"/>
      <c r="V39" s="176"/>
      <c r="W39" s="177"/>
      <c r="X39" s="185"/>
      <c r="Y39" s="185"/>
      <c r="Z39" s="186"/>
      <c r="AA39" s="186"/>
      <c r="AB3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9" s="122"/>
      <c r="AD39" s="112" t="str">
        <f>IF(AND(TBL_UDARDA_LOANPOOL[[#This Row],[QUAL_METHOD]]='$DB.LOOKUP'!$AF$6,TBL_UDARDA_LOANPOOL[[#This Row],[LOAN_ID]]&lt;&gt;""),COUNTIF(TBL_QUAL_JOBSLISTING_JOBS[LISTING_LOAN_ID_PROP_ADDR],TBL_UDARDA_LOANPOOL[[#This Row],[LOAN_ID_PROP_ADDR]]),"")</f>
        <v/>
      </c>
      <c r="AE39" s="113" t="str">
        <f>IF(AND(TBL_UDARDA_LOANPOOL[[#This Row],[LOAN_ID]]&lt;&gt;"",TBL_UDARDA_LOANPOOL[[#This Row],[QUAL_METHOD]]='$DB.LOOKUP'!$AF$6),COUNTIFS(TBL_QUAL_JOBSLISTING_JOBS[LISTING_LOAN_ID_PROP_ADDR],TBL_UDARDA_LOANPOOL[[#This Row],[LOAN_ID_PROP_ADDR]],TBL_QUAL_JOBSLISTING_JOBS[JOB_QUALIFIED_FLAG],"Yes"),"")</f>
        <v/>
      </c>
      <c r="AF39" s="111" t="str">
        <f>IF(AND(TBL_UDARDA_LOANPOOL[[#This Row],[QUAL_JOBS_TOTL]]&gt;0,TBL_UDARDA_LOANPOOL[[#This Row],[QUAL_JOBS_TOTL]]&lt;&gt;""),TBL_UDARDA_LOANPOOL[[#This Row],[QUAL_JOBS_QUALIFIED]]/TBL_UDARDA_LOANPOOL[[#This Row],[QUAL_JOBS_TOTL]],"")</f>
        <v/>
      </c>
      <c r="AG39" s="137" t="str">
        <f>IF(TBL_UDARDA_LOANPOOL[[#This Row],[QUAL_METHOD]]='$DB.LOOKUP'!$AF$6,HYPERLINK("#QUAL_JOBS!TARGET_TOP","View/Edit"),"")</f>
        <v/>
      </c>
      <c r="AH39" s="122"/>
      <c r="AI39" s="112" t="str">
        <f>IF(AND(TBL_UDARDA_LOANPOOL[[#This Row],[QUAL_METHOD]]='$DB.LOOKUP'!$AF$7,TBL_UDARDA_LOANPOOL[[#This Row],[LOAN_ID]]&lt;&gt;""),COUNTIF(TBL_QUAL_SERVICESLISTING_FAMILIES[LISTING_LOAN_ID_PROP_ADDR],TBL_UDARDA_LOANPOOL[[#This Row],[LOAN_ID_PROP_ADDR]]),"")</f>
        <v/>
      </c>
      <c r="AJ3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39" s="111" t="str">
        <f>IF(AND(TBL_UDARDA_LOANPOOL[[#This Row],[QUAL_SERVICES_FAMILIES_TOTL]]&gt;0,TBL_UDARDA_LOANPOOL[[#This Row],[QUAL_SERVICES_FAMILIES_TOTL]]&lt;&gt;""),TBL_UDARDA_LOANPOOL[[#This Row],[QUAL_SERVICES_FAMILIES_QUALIFIED]]/TBL_UDARDA_LOANPOOL[[#This Row],[QUAL_SERVICES_FAMILIES_TOTL]],"")</f>
        <v/>
      </c>
      <c r="AL39" s="137" t="str">
        <f>IF(TBL_UDARDA_LOANPOOL[[#This Row],[QUAL_METHOD]]='$DB.LOOKUP'!$AF$7,HYPERLINK("#QUAL_SERVICES!TARGET_TOP","View/Edit"),"")</f>
        <v/>
      </c>
      <c r="AM39" s="94" t="str">
        <f>IF(TBL_UDARDA_LOANPOOL[[#This Row],[LOAN_LEVEL_PREQUALIFIED_FLAG]]&lt;&gt;"",
IF(TBL_UDARDA_LOANPOOL[[#This Row],[LOAN_LEVEL_PREQUALIFIED_FLAG]],"Yes","No"),
"")</f>
        <v/>
      </c>
      <c r="AN39" s="70" t="str">
        <f>IF(TBL_UDARDA_LOANPOOL[[#This Row],[LOAN_ID]] = "","",TBL_UDARDA_LOANPOOL[[#This Row],[LOAN_ID]]&amp;" ("&amp;IF(TBL_UDARDA_LOANPOOL[[#This Row],[PROP_ADDR_STREET]]="","Address Not Defined",TBL_UDARDA_LOANPOOL[[#This Row],[PROP_ADDR_STREET]])&amp;")")</f>
        <v/>
      </c>
      <c r="AO39" s="70" t="b">
        <f>IF(TBL_UDARDA_LOANPOOL[[#This Row],[QUAL_METHOD]]="",TRUE,IFERROR(MATCH(TBL_UDARDA_LOANPOOL[[#This Row],[QUAL_METHOD]],RANGE_LOOKUP_QUALMETHODS_UDA_RDA_ENABLED,0)&gt;0,FALSE))</f>
        <v>1</v>
      </c>
      <c r="AP3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9" s="27" t="b">
        <f ca="1">IFERROR((IF(APP_UDA_RDA_CERT_DATE&lt;&gt;"",APP_UDA_RDA_CERT_DATE,TODAY())-TBL_UDARDA_LOANPOOL[[#This Row],[SETTLEMENT_DATE]])&lt;91,TRUE)</f>
        <v>1</v>
      </c>
      <c r="AR39" s="27" t="b" cm="1">
        <f t="array" ref="AR39">COUNTIFS(TBL_UDARDA_LOANPOOL[LOAN_ID],TBL_UDARDA_LOANPOOL[[#This Row],[LOAN_ID]],TBL_UDARDA_LOANPOOL[QUAL_LOCATION_TRACT_MFIPCT],"&gt;"&amp;THRESHOLD_UDARDA_MFIPCT)=0</f>
        <v>1</v>
      </c>
      <c r="AS39" s="27" t="b">
        <f>COUNTIFS(TBL_UDARDA_LOANPOOL[LOAN_ID],TBL_UDARDA_LOANPOOL[[#This Row],[LOAN_ID]],TBL_UDARDA_LOANPOOL[SBA_QUALIFIED],"No")=0</f>
        <v>1</v>
      </c>
      <c r="AT3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9" s="63">
        <f>IF(TBL_UDARDA_LOANPOOL[[#This Row],[MULTIPROP_REC_COUNT]]&lt;&gt;"",TBL_UDARDA_LOANPOOL[[#This Row],[LOAN_AMOUNT]]/TBL_UDARDA_LOANPOOL[[#This Row],[MULTIPROP_REC_COUNT]],TBL_UDARDA_LOANPOOL[[#This Row],[LOAN_AMOUNT]])</f>
        <v>0</v>
      </c>
      <c r="AW39" s="29" t="b">
        <f>TBL_UDARDA_LOANPOOL[[#This Row],[MULTIPROP_REC_COUNT]]&gt;1</f>
        <v>0</v>
      </c>
      <c r="AX39" s="36">
        <f>IF(TBL_UDARDA_LOANPOOL[[#This Row],[LOAN_ID]]&lt;&gt;"",COUNTIF(TBL_UDARDA_LOANPOOL[LOAN_ID],TBL_UDARDA_LOANPOOL[[#This Row],[LOAN_ID]]),1)</f>
        <v>1</v>
      </c>
      <c r="AY39" s="36">
        <f>IFERROR(MATCH(TBL_UDARDA_LOANPOOL[[#This Row],[QUAL_METHOD]],RANGE_LOOKUP_QUALMETHODS_UDA_RDA_PROJSPECIFIC,0),-1)</f>
        <v>-1</v>
      </c>
      <c r="AZ3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0" spans="2:57" ht="26.25" customHeight="1" x14ac:dyDescent="0.25">
      <c r="B40" s="25" t="str">
        <f>IF(TBL_UDARDA_LOANPOOL[[#This Row],[RECORD_STARTED]],IF(TBL_UDARDA_LOANPOOL[[#This Row],[ERROR_COUNT]]&gt;0,-1,IF(TBL_UDARDA_LOANPOOL[[#This Row],[REQ_FIELDS_POPULATED]],1,0)),"")</f>
        <v/>
      </c>
      <c r="C40" s="36">
        <f>ROW()-ROW(TBL_UDARDA_LOANPOOL[[#Headers],[ROW_ID]])</f>
        <v>21</v>
      </c>
      <c r="D40" s="55"/>
      <c r="E40" s="56"/>
      <c r="F40" s="57"/>
      <c r="G40" s="58"/>
      <c r="H40" s="142"/>
      <c r="I40" s="144"/>
      <c r="J40" s="144"/>
      <c r="K40" s="120"/>
      <c r="L40" s="116"/>
      <c r="M40" s="55"/>
      <c r="N40" s="61"/>
      <c r="O40" s="62"/>
      <c r="P40" s="124"/>
      <c r="Q40" s="131"/>
      <c r="R40" s="148"/>
      <c r="S40" s="146"/>
      <c r="T40" s="174"/>
      <c r="U40" s="178"/>
      <c r="V40" s="176"/>
      <c r="W40" s="177"/>
      <c r="X40" s="185"/>
      <c r="Y40" s="185"/>
      <c r="Z40" s="186"/>
      <c r="AA40" s="186"/>
      <c r="AB4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0" s="122"/>
      <c r="AD40" s="112" t="str">
        <f>IF(AND(TBL_UDARDA_LOANPOOL[[#This Row],[QUAL_METHOD]]='$DB.LOOKUP'!$AF$6,TBL_UDARDA_LOANPOOL[[#This Row],[LOAN_ID]]&lt;&gt;""),COUNTIF(TBL_QUAL_JOBSLISTING_JOBS[LISTING_LOAN_ID_PROP_ADDR],TBL_UDARDA_LOANPOOL[[#This Row],[LOAN_ID_PROP_ADDR]]),"")</f>
        <v/>
      </c>
      <c r="AE40" s="113" t="str">
        <f>IF(AND(TBL_UDARDA_LOANPOOL[[#This Row],[LOAN_ID]]&lt;&gt;"",TBL_UDARDA_LOANPOOL[[#This Row],[QUAL_METHOD]]='$DB.LOOKUP'!$AF$6),COUNTIFS(TBL_QUAL_JOBSLISTING_JOBS[LISTING_LOAN_ID_PROP_ADDR],TBL_UDARDA_LOANPOOL[[#This Row],[LOAN_ID_PROP_ADDR]],TBL_QUAL_JOBSLISTING_JOBS[JOB_QUALIFIED_FLAG],"Yes"),"")</f>
        <v/>
      </c>
      <c r="AF40" s="111" t="str">
        <f>IF(AND(TBL_UDARDA_LOANPOOL[[#This Row],[QUAL_JOBS_TOTL]]&gt;0,TBL_UDARDA_LOANPOOL[[#This Row],[QUAL_JOBS_TOTL]]&lt;&gt;""),TBL_UDARDA_LOANPOOL[[#This Row],[QUAL_JOBS_QUALIFIED]]/TBL_UDARDA_LOANPOOL[[#This Row],[QUAL_JOBS_TOTL]],"")</f>
        <v/>
      </c>
      <c r="AG40" s="137" t="str">
        <f>IF(TBL_UDARDA_LOANPOOL[[#This Row],[QUAL_METHOD]]='$DB.LOOKUP'!$AF$6,HYPERLINK("#QUAL_JOBS!TARGET_TOP","View/Edit"),"")</f>
        <v/>
      </c>
      <c r="AH40" s="122"/>
      <c r="AI40" s="112" t="str">
        <f>IF(AND(TBL_UDARDA_LOANPOOL[[#This Row],[QUAL_METHOD]]='$DB.LOOKUP'!$AF$7,TBL_UDARDA_LOANPOOL[[#This Row],[LOAN_ID]]&lt;&gt;""),COUNTIF(TBL_QUAL_SERVICESLISTING_FAMILIES[LISTING_LOAN_ID_PROP_ADDR],TBL_UDARDA_LOANPOOL[[#This Row],[LOAN_ID_PROP_ADDR]]),"")</f>
        <v/>
      </c>
      <c r="AJ4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40" s="111" t="str">
        <f>IF(AND(TBL_UDARDA_LOANPOOL[[#This Row],[QUAL_SERVICES_FAMILIES_TOTL]]&gt;0,TBL_UDARDA_LOANPOOL[[#This Row],[QUAL_SERVICES_FAMILIES_TOTL]]&lt;&gt;""),TBL_UDARDA_LOANPOOL[[#This Row],[QUAL_SERVICES_FAMILIES_QUALIFIED]]/TBL_UDARDA_LOANPOOL[[#This Row],[QUAL_SERVICES_FAMILIES_TOTL]],"")</f>
        <v/>
      </c>
      <c r="AL40" s="137" t="str">
        <f>IF(TBL_UDARDA_LOANPOOL[[#This Row],[QUAL_METHOD]]='$DB.LOOKUP'!$AF$7,HYPERLINK("#QUAL_SERVICES!TARGET_TOP","View/Edit"),"")</f>
        <v/>
      </c>
      <c r="AM40" s="94" t="str">
        <f>IF(TBL_UDARDA_LOANPOOL[[#This Row],[LOAN_LEVEL_PREQUALIFIED_FLAG]]&lt;&gt;"",
IF(TBL_UDARDA_LOANPOOL[[#This Row],[LOAN_LEVEL_PREQUALIFIED_FLAG]],"Yes","No"),
"")</f>
        <v/>
      </c>
      <c r="AN40" s="70" t="str">
        <f>IF(TBL_UDARDA_LOANPOOL[[#This Row],[LOAN_ID]] = "","",TBL_UDARDA_LOANPOOL[[#This Row],[LOAN_ID]]&amp;" ("&amp;IF(TBL_UDARDA_LOANPOOL[[#This Row],[PROP_ADDR_STREET]]="","Address Not Defined",TBL_UDARDA_LOANPOOL[[#This Row],[PROP_ADDR_STREET]])&amp;")")</f>
        <v/>
      </c>
      <c r="AO40" s="70" t="b">
        <f>IF(TBL_UDARDA_LOANPOOL[[#This Row],[QUAL_METHOD]]="",TRUE,IFERROR(MATCH(TBL_UDARDA_LOANPOOL[[#This Row],[QUAL_METHOD]],RANGE_LOOKUP_QUALMETHODS_UDA_RDA_ENABLED,0)&gt;0,FALSE))</f>
        <v>1</v>
      </c>
      <c r="AP4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0" s="27" t="b">
        <f ca="1">IFERROR((IF(APP_UDA_RDA_CERT_DATE&lt;&gt;"",APP_UDA_RDA_CERT_DATE,TODAY())-TBL_UDARDA_LOANPOOL[[#This Row],[SETTLEMENT_DATE]])&lt;91,TRUE)</f>
        <v>1</v>
      </c>
      <c r="AR40" s="27" t="b" cm="1">
        <f t="array" ref="AR40">COUNTIFS(TBL_UDARDA_LOANPOOL[LOAN_ID],TBL_UDARDA_LOANPOOL[[#This Row],[LOAN_ID]],TBL_UDARDA_LOANPOOL[QUAL_LOCATION_TRACT_MFIPCT],"&gt;"&amp;THRESHOLD_UDARDA_MFIPCT)=0</f>
        <v>1</v>
      </c>
      <c r="AS40" s="27" t="b">
        <f>COUNTIFS(TBL_UDARDA_LOANPOOL[LOAN_ID],TBL_UDARDA_LOANPOOL[[#This Row],[LOAN_ID]],TBL_UDARDA_LOANPOOL[SBA_QUALIFIED],"No")=0</f>
        <v>1</v>
      </c>
      <c r="AT4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0" s="29">
        <f>IF(TBL_UDARDA_LOANPOOL[[#This Row],[MULTIPROP_REC_COUNT]]&lt;&gt;"",TBL_UDARDA_LOANPOOL[[#This Row],[LOAN_AMOUNT]]/TBL_UDARDA_LOANPOOL[[#This Row],[MULTIPROP_REC_COUNT]],TBL_UDARDA_LOANPOOL[[#This Row],[LOAN_AMOUNT]])</f>
        <v>0</v>
      </c>
      <c r="AW40" s="29" t="b">
        <f>TBL_UDARDA_LOANPOOL[[#This Row],[MULTIPROP_REC_COUNT]]&gt;1</f>
        <v>0</v>
      </c>
      <c r="AX40" s="36">
        <f>IF(TBL_UDARDA_LOANPOOL[[#This Row],[LOAN_ID]]&lt;&gt;"",COUNTIF(TBL_UDARDA_LOANPOOL[LOAN_ID],TBL_UDARDA_LOANPOOL[[#This Row],[LOAN_ID]]),1)</f>
        <v>1</v>
      </c>
      <c r="AY40" s="36">
        <f>IFERROR(MATCH(TBL_UDARDA_LOANPOOL[[#This Row],[QUAL_METHOD]],RANGE_LOOKUP_QUALMETHODS_UDA_RDA_PROJSPECIFIC,0),-1)</f>
        <v>-1</v>
      </c>
      <c r="AZ4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1" spans="2:57" ht="26.25" customHeight="1" x14ac:dyDescent="0.25">
      <c r="B41" s="25" t="str">
        <f>IF(TBL_UDARDA_LOANPOOL[[#This Row],[RECORD_STARTED]],IF(TBL_UDARDA_LOANPOOL[[#This Row],[ERROR_COUNT]]&gt;0,-1,IF(TBL_UDARDA_LOANPOOL[[#This Row],[REQ_FIELDS_POPULATED]],1,0)),"")</f>
        <v/>
      </c>
      <c r="C41" s="36">
        <f>ROW()-ROW(TBL_UDARDA_LOANPOOL[[#Headers],[ROW_ID]])</f>
        <v>22</v>
      </c>
      <c r="D41" s="55"/>
      <c r="E41" s="56"/>
      <c r="F41" s="57"/>
      <c r="G41" s="58"/>
      <c r="H41" s="142"/>
      <c r="I41" s="144"/>
      <c r="J41" s="144"/>
      <c r="K41" s="120"/>
      <c r="L41" s="116"/>
      <c r="M41" s="55"/>
      <c r="N41" s="61"/>
      <c r="O41" s="62"/>
      <c r="P41" s="124"/>
      <c r="Q41" s="131"/>
      <c r="R41" s="148"/>
      <c r="S41" s="146"/>
      <c r="T41" s="174"/>
      <c r="U41" s="178"/>
      <c r="V41" s="176"/>
      <c r="W41" s="177"/>
      <c r="X41" s="185"/>
      <c r="Y41" s="185"/>
      <c r="Z41" s="186"/>
      <c r="AA41" s="186"/>
      <c r="AB4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1" s="122"/>
      <c r="AD41" s="112" t="str">
        <f>IF(AND(TBL_UDARDA_LOANPOOL[[#This Row],[QUAL_METHOD]]='$DB.LOOKUP'!$AF$6,TBL_UDARDA_LOANPOOL[[#This Row],[LOAN_ID]]&lt;&gt;""),COUNTIF(TBL_QUAL_JOBSLISTING_JOBS[LISTING_LOAN_ID_PROP_ADDR],TBL_UDARDA_LOANPOOL[[#This Row],[LOAN_ID_PROP_ADDR]]),"")</f>
        <v/>
      </c>
      <c r="AE41" s="113" t="str">
        <f>IF(AND(TBL_UDARDA_LOANPOOL[[#This Row],[LOAN_ID]]&lt;&gt;"",TBL_UDARDA_LOANPOOL[[#This Row],[QUAL_METHOD]]='$DB.LOOKUP'!$AF$6),COUNTIFS(TBL_QUAL_JOBSLISTING_JOBS[LISTING_LOAN_ID_PROP_ADDR],TBL_UDARDA_LOANPOOL[[#This Row],[LOAN_ID_PROP_ADDR]],TBL_QUAL_JOBSLISTING_JOBS[JOB_QUALIFIED_FLAG],"Yes"),"")</f>
        <v/>
      </c>
      <c r="AF41" s="111" t="str">
        <f>IF(AND(TBL_UDARDA_LOANPOOL[[#This Row],[QUAL_JOBS_TOTL]]&gt;0,TBL_UDARDA_LOANPOOL[[#This Row],[QUAL_JOBS_TOTL]]&lt;&gt;""),TBL_UDARDA_LOANPOOL[[#This Row],[QUAL_JOBS_QUALIFIED]]/TBL_UDARDA_LOANPOOL[[#This Row],[QUAL_JOBS_TOTL]],"")</f>
        <v/>
      </c>
      <c r="AG41" s="137" t="str">
        <f>IF(TBL_UDARDA_LOANPOOL[[#This Row],[QUAL_METHOD]]='$DB.LOOKUP'!$AF$6,HYPERLINK("#QUAL_JOBS!TARGET_TOP","View/Edit"),"")</f>
        <v/>
      </c>
      <c r="AH41" s="122"/>
      <c r="AI41" s="112" t="str">
        <f>IF(AND(TBL_UDARDA_LOANPOOL[[#This Row],[QUAL_METHOD]]='$DB.LOOKUP'!$AF$7,TBL_UDARDA_LOANPOOL[[#This Row],[LOAN_ID]]&lt;&gt;""),COUNTIF(TBL_QUAL_SERVICESLISTING_FAMILIES[LISTING_LOAN_ID_PROP_ADDR],TBL_UDARDA_LOANPOOL[[#This Row],[LOAN_ID_PROP_ADDR]]),"")</f>
        <v/>
      </c>
      <c r="AJ4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41" s="111" t="str">
        <f>IF(AND(TBL_UDARDA_LOANPOOL[[#This Row],[QUAL_SERVICES_FAMILIES_TOTL]]&gt;0,TBL_UDARDA_LOANPOOL[[#This Row],[QUAL_SERVICES_FAMILIES_TOTL]]&lt;&gt;""),TBL_UDARDA_LOANPOOL[[#This Row],[QUAL_SERVICES_FAMILIES_QUALIFIED]]/TBL_UDARDA_LOANPOOL[[#This Row],[QUAL_SERVICES_FAMILIES_TOTL]],"")</f>
        <v/>
      </c>
      <c r="AL41" s="137" t="str">
        <f>IF(TBL_UDARDA_LOANPOOL[[#This Row],[QUAL_METHOD]]='$DB.LOOKUP'!$AF$7,HYPERLINK("#QUAL_SERVICES!TARGET_TOP","View/Edit"),"")</f>
        <v/>
      </c>
      <c r="AM41" s="94" t="str">
        <f>IF(TBL_UDARDA_LOANPOOL[[#This Row],[LOAN_LEVEL_PREQUALIFIED_FLAG]]&lt;&gt;"",
IF(TBL_UDARDA_LOANPOOL[[#This Row],[LOAN_LEVEL_PREQUALIFIED_FLAG]],"Yes","No"),
"")</f>
        <v/>
      </c>
      <c r="AN41" s="70" t="str">
        <f>IF(TBL_UDARDA_LOANPOOL[[#This Row],[LOAN_ID]] = "","",TBL_UDARDA_LOANPOOL[[#This Row],[LOAN_ID]]&amp;" ("&amp;IF(TBL_UDARDA_LOANPOOL[[#This Row],[PROP_ADDR_STREET]]="","Address Not Defined",TBL_UDARDA_LOANPOOL[[#This Row],[PROP_ADDR_STREET]])&amp;")")</f>
        <v/>
      </c>
      <c r="AO41" s="70" t="b">
        <f>IF(TBL_UDARDA_LOANPOOL[[#This Row],[QUAL_METHOD]]="",TRUE,IFERROR(MATCH(TBL_UDARDA_LOANPOOL[[#This Row],[QUAL_METHOD]],RANGE_LOOKUP_QUALMETHODS_UDA_RDA_ENABLED,0)&gt;0,FALSE))</f>
        <v>1</v>
      </c>
      <c r="AP4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1" s="27" t="b">
        <f ca="1">IFERROR((IF(APP_UDA_RDA_CERT_DATE&lt;&gt;"",APP_UDA_RDA_CERT_DATE,TODAY())-TBL_UDARDA_LOANPOOL[[#This Row],[SETTLEMENT_DATE]])&lt;91,TRUE)</f>
        <v>1</v>
      </c>
      <c r="AR41" s="27" t="b" cm="1">
        <f t="array" ref="AR41">COUNTIFS(TBL_UDARDA_LOANPOOL[LOAN_ID],TBL_UDARDA_LOANPOOL[[#This Row],[LOAN_ID]],TBL_UDARDA_LOANPOOL[QUAL_LOCATION_TRACT_MFIPCT],"&gt;"&amp;THRESHOLD_UDARDA_MFIPCT)=0</f>
        <v>1</v>
      </c>
      <c r="AS41" s="27" t="b">
        <f>COUNTIFS(TBL_UDARDA_LOANPOOL[LOAN_ID],TBL_UDARDA_LOANPOOL[[#This Row],[LOAN_ID]],TBL_UDARDA_LOANPOOL[SBA_QUALIFIED],"No")=0</f>
        <v>1</v>
      </c>
      <c r="AT4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1" s="29">
        <f>IF(TBL_UDARDA_LOANPOOL[[#This Row],[MULTIPROP_REC_COUNT]]&lt;&gt;"",TBL_UDARDA_LOANPOOL[[#This Row],[LOAN_AMOUNT]]/TBL_UDARDA_LOANPOOL[[#This Row],[MULTIPROP_REC_COUNT]],TBL_UDARDA_LOANPOOL[[#This Row],[LOAN_AMOUNT]])</f>
        <v>0</v>
      </c>
      <c r="AW41" s="29" t="b">
        <f>TBL_UDARDA_LOANPOOL[[#This Row],[MULTIPROP_REC_COUNT]]&gt;1</f>
        <v>0</v>
      </c>
      <c r="AX41" s="36">
        <f>IF(TBL_UDARDA_LOANPOOL[[#This Row],[LOAN_ID]]&lt;&gt;"",COUNTIF(TBL_UDARDA_LOANPOOL[LOAN_ID],TBL_UDARDA_LOANPOOL[[#This Row],[LOAN_ID]]),1)</f>
        <v>1</v>
      </c>
      <c r="AY41" s="36">
        <f>IFERROR(MATCH(TBL_UDARDA_LOANPOOL[[#This Row],[QUAL_METHOD]],RANGE_LOOKUP_QUALMETHODS_UDA_RDA_PROJSPECIFIC,0),-1)</f>
        <v>-1</v>
      </c>
      <c r="AZ4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2" spans="2:57" ht="26.25" customHeight="1" x14ac:dyDescent="0.25">
      <c r="B42" s="25" t="str">
        <f>IF(TBL_UDARDA_LOANPOOL[[#This Row],[RECORD_STARTED]],IF(TBL_UDARDA_LOANPOOL[[#This Row],[ERROR_COUNT]]&gt;0,-1,IF(TBL_UDARDA_LOANPOOL[[#This Row],[REQ_FIELDS_POPULATED]],1,0)),"")</f>
        <v/>
      </c>
      <c r="C42" s="36">
        <f>ROW()-ROW(TBL_UDARDA_LOANPOOL[[#Headers],[ROW_ID]])</f>
        <v>23</v>
      </c>
      <c r="D42" s="55"/>
      <c r="E42" s="56"/>
      <c r="F42" s="57"/>
      <c r="G42" s="58"/>
      <c r="H42" s="142"/>
      <c r="I42" s="144"/>
      <c r="J42" s="144"/>
      <c r="K42" s="120"/>
      <c r="L42" s="116"/>
      <c r="M42" s="55"/>
      <c r="N42" s="61"/>
      <c r="O42" s="62"/>
      <c r="P42" s="124"/>
      <c r="Q42" s="131"/>
      <c r="R42" s="148"/>
      <c r="S42" s="146"/>
      <c r="T42" s="174"/>
      <c r="U42" s="178"/>
      <c r="V42" s="176"/>
      <c r="W42" s="177"/>
      <c r="X42" s="185"/>
      <c r="Y42" s="185"/>
      <c r="Z42" s="186"/>
      <c r="AA42" s="186"/>
      <c r="AB4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2" s="122"/>
      <c r="AD42" s="112" t="str">
        <f>IF(AND(TBL_UDARDA_LOANPOOL[[#This Row],[QUAL_METHOD]]='$DB.LOOKUP'!$AF$6,TBL_UDARDA_LOANPOOL[[#This Row],[LOAN_ID]]&lt;&gt;""),COUNTIF(TBL_QUAL_JOBSLISTING_JOBS[LISTING_LOAN_ID_PROP_ADDR],TBL_UDARDA_LOANPOOL[[#This Row],[LOAN_ID_PROP_ADDR]]),"")</f>
        <v/>
      </c>
      <c r="AE42" s="113" t="str">
        <f>IF(AND(TBL_UDARDA_LOANPOOL[[#This Row],[LOAN_ID]]&lt;&gt;"",TBL_UDARDA_LOANPOOL[[#This Row],[QUAL_METHOD]]='$DB.LOOKUP'!$AF$6),COUNTIFS(TBL_QUAL_JOBSLISTING_JOBS[LISTING_LOAN_ID_PROP_ADDR],TBL_UDARDA_LOANPOOL[[#This Row],[LOAN_ID_PROP_ADDR]],TBL_QUAL_JOBSLISTING_JOBS[JOB_QUALIFIED_FLAG],"Yes"),"")</f>
        <v/>
      </c>
      <c r="AF42" s="111" t="str">
        <f>IF(AND(TBL_UDARDA_LOANPOOL[[#This Row],[QUAL_JOBS_TOTL]]&gt;0,TBL_UDARDA_LOANPOOL[[#This Row],[QUAL_JOBS_TOTL]]&lt;&gt;""),TBL_UDARDA_LOANPOOL[[#This Row],[QUAL_JOBS_QUALIFIED]]/TBL_UDARDA_LOANPOOL[[#This Row],[QUAL_JOBS_TOTL]],"")</f>
        <v/>
      </c>
      <c r="AG42" s="137" t="str">
        <f>IF(TBL_UDARDA_LOANPOOL[[#This Row],[QUAL_METHOD]]='$DB.LOOKUP'!$AF$6,HYPERLINK("#QUAL_JOBS!TARGET_TOP","View/Edit"),"")</f>
        <v/>
      </c>
      <c r="AH42" s="122"/>
      <c r="AI42" s="112" t="str">
        <f>IF(AND(TBL_UDARDA_LOANPOOL[[#This Row],[QUAL_METHOD]]='$DB.LOOKUP'!$AF$7,TBL_UDARDA_LOANPOOL[[#This Row],[LOAN_ID]]&lt;&gt;""),COUNTIF(TBL_QUAL_SERVICESLISTING_FAMILIES[LISTING_LOAN_ID_PROP_ADDR],TBL_UDARDA_LOANPOOL[[#This Row],[LOAN_ID_PROP_ADDR]]),"")</f>
        <v/>
      </c>
      <c r="AJ4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42" s="111" t="str">
        <f>IF(AND(TBL_UDARDA_LOANPOOL[[#This Row],[QUAL_SERVICES_FAMILIES_TOTL]]&gt;0,TBL_UDARDA_LOANPOOL[[#This Row],[QUAL_SERVICES_FAMILIES_TOTL]]&lt;&gt;""),TBL_UDARDA_LOANPOOL[[#This Row],[QUAL_SERVICES_FAMILIES_QUALIFIED]]/TBL_UDARDA_LOANPOOL[[#This Row],[QUAL_SERVICES_FAMILIES_TOTL]],"")</f>
        <v/>
      </c>
      <c r="AL42" s="137" t="str">
        <f>IF(TBL_UDARDA_LOANPOOL[[#This Row],[QUAL_METHOD]]='$DB.LOOKUP'!$AF$7,HYPERLINK("#QUAL_SERVICES!TARGET_TOP","View/Edit"),"")</f>
        <v/>
      </c>
      <c r="AM42" s="94" t="str">
        <f>IF(TBL_UDARDA_LOANPOOL[[#This Row],[LOAN_LEVEL_PREQUALIFIED_FLAG]]&lt;&gt;"",
IF(TBL_UDARDA_LOANPOOL[[#This Row],[LOAN_LEVEL_PREQUALIFIED_FLAG]],"Yes","No"),
"")</f>
        <v/>
      </c>
      <c r="AN42" s="70" t="str">
        <f>IF(TBL_UDARDA_LOANPOOL[[#This Row],[LOAN_ID]] = "","",TBL_UDARDA_LOANPOOL[[#This Row],[LOAN_ID]]&amp;" ("&amp;IF(TBL_UDARDA_LOANPOOL[[#This Row],[PROP_ADDR_STREET]]="","Address Not Defined",TBL_UDARDA_LOANPOOL[[#This Row],[PROP_ADDR_STREET]])&amp;")")</f>
        <v/>
      </c>
      <c r="AO42" s="70" t="b">
        <f>IF(TBL_UDARDA_LOANPOOL[[#This Row],[QUAL_METHOD]]="",TRUE,IFERROR(MATCH(TBL_UDARDA_LOANPOOL[[#This Row],[QUAL_METHOD]],RANGE_LOOKUP_QUALMETHODS_UDA_RDA_ENABLED,0)&gt;0,FALSE))</f>
        <v>1</v>
      </c>
      <c r="AP4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2" s="27" t="b">
        <f ca="1">IFERROR((IF(APP_UDA_RDA_CERT_DATE&lt;&gt;"",APP_UDA_RDA_CERT_DATE,TODAY())-TBL_UDARDA_LOANPOOL[[#This Row],[SETTLEMENT_DATE]])&lt;91,TRUE)</f>
        <v>1</v>
      </c>
      <c r="AR42" s="27" t="b" cm="1">
        <f t="array" ref="AR42">COUNTIFS(TBL_UDARDA_LOANPOOL[LOAN_ID],TBL_UDARDA_LOANPOOL[[#This Row],[LOAN_ID]],TBL_UDARDA_LOANPOOL[QUAL_LOCATION_TRACT_MFIPCT],"&gt;"&amp;THRESHOLD_UDARDA_MFIPCT)=0</f>
        <v>1</v>
      </c>
      <c r="AS42" s="27" t="b">
        <f>COUNTIFS(TBL_UDARDA_LOANPOOL[LOAN_ID],TBL_UDARDA_LOANPOOL[[#This Row],[LOAN_ID]],TBL_UDARDA_LOANPOOL[SBA_QUALIFIED],"No")=0</f>
        <v>1</v>
      </c>
      <c r="AT4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2" s="29">
        <f>IF(TBL_UDARDA_LOANPOOL[[#This Row],[MULTIPROP_REC_COUNT]]&lt;&gt;"",TBL_UDARDA_LOANPOOL[[#This Row],[LOAN_AMOUNT]]/TBL_UDARDA_LOANPOOL[[#This Row],[MULTIPROP_REC_COUNT]],TBL_UDARDA_LOANPOOL[[#This Row],[LOAN_AMOUNT]])</f>
        <v>0</v>
      </c>
      <c r="AW42" s="29" t="b">
        <f>TBL_UDARDA_LOANPOOL[[#This Row],[MULTIPROP_REC_COUNT]]&gt;1</f>
        <v>0</v>
      </c>
      <c r="AX42" s="36">
        <f>IF(TBL_UDARDA_LOANPOOL[[#This Row],[LOAN_ID]]&lt;&gt;"",COUNTIF(TBL_UDARDA_LOANPOOL[LOAN_ID],TBL_UDARDA_LOANPOOL[[#This Row],[LOAN_ID]]),1)</f>
        <v>1</v>
      </c>
      <c r="AY42" s="36">
        <f>IFERROR(MATCH(TBL_UDARDA_LOANPOOL[[#This Row],[QUAL_METHOD]],RANGE_LOOKUP_QUALMETHODS_UDA_RDA_PROJSPECIFIC,0),-1)</f>
        <v>-1</v>
      </c>
      <c r="AZ4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3" spans="2:57" ht="26.25" customHeight="1" x14ac:dyDescent="0.25">
      <c r="B43" s="25" t="str">
        <f>IF(TBL_UDARDA_LOANPOOL[[#This Row],[RECORD_STARTED]],IF(TBL_UDARDA_LOANPOOL[[#This Row],[ERROR_COUNT]]&gt;0,-1,IF(TBL_UDARDA_LOANPOOL[[#This Row],[REQ_FIELDS_POPULATED]],1,0)),"")</f>
        <v/>
      </c>
      <c r="C43" s="26">
        <f>ROW()-ROW(TBL_UDARDA_LOANPOOL[[#Headers],[ROW_ID]])</f>
        <v>24</v>
      </c>
      <c r="D43" s="31"/>
      <c r="E43" s="32"/>
      <c r="F43" s="42"/>
      <c r="G43" s="38"/>
      <c r="H43" s="143"/>
      <c r="I43" s="144"/>
      <c r="J43" s="144"/>
      <c r="K43" s="120"/>
      <c r="L43" s="114"/>
      <c r="M43" s="31"/>
      <c r="N43" s="39"/>
      <c r="O43" s="41"/>
      <c r="P43" s="123"/>
      <c r="Q43" s="130"/>
      <c r="R43" s="147"/>
      <c r="S43" s="145"/>
      <c r="T43" s="173"/>
      <c r="U43" s="175"/>
      <c r="V43" s="176"/>
      <c r="W43" s="177"/>
      <c r="X43" s="185"/>
      <c r="Y43" s="185"/>
      <c r="Z43" s="186"/>
      <c r="AA43" s="186"/>
      <c r="AB43" s="180"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3" s="121"/>
      <c r="AD43" s="112" t="str">
        <f>IF(AND(TBL_UDARDA_LOANPOOL[[#This Row],[QUAL_METHOD]]='$DB.LOOKUP'!$AF$6,TBL_UDARDA_LOANPOOL[[#This Row],[LOAN_ID]]&lt;&gt;""),COUNTIF(TBL_QUAL_JOBSLISTING_JOBS[LISTING_LOAN_ID_PROP_ADDR],TBL_UDARDA_LOANPOOL[[#This Row],[LOAN_ID_PROP_ADDR]]),"")</f>
        <v/>
      </c>
      <c r="AE43" s="112" t="str">
        <f>IF(AND(TBL_UDARDA_LOANPOOL[[#This Row],[LOAN_ID]]&lt;&gt;"",TBL_UDARDA_LOANPOOL[[#This Row],[QUAL_METHOD]]='$DB.LOOKUP'!$AF$6),COUNTIFS(TBL_QUAL_JOBSLISTING_JOBS[LISTING_LOAN_ID_PROP_ADDR],TBL_UDARDA_LOANPOOL[[#This Row],[LOAN_ID_PROP_ADDR]],TBL_QUAL_JOBSLISTING_JOBS[JOB_QUALIFIED_FLAG],"Yes"),"")</f>
        <v/>
      </c>
      <c r="AF43" s="111" t="str">
        <f>IF(AND(TBL_UDARDA_LOANPOOL[[#This Row],[QUAL_JOBS_TOTL]]&gt;0,TBL_UDARDA_LOANPOOL[[#This Row],[QUAL_JOBS_TOTL]]&lt;&gt;""),TBL_UDARDA_LOANPOOL[[#This Row],[QUAL_JOBS_QUALIFIED]]/TBL_UDARDA_LOANPOOL[[#This Row],[QUAL_JOBS_TOTL]],"")</f>
        <v/>
      </c>
      <c r="AG43" s="137" t="str">
        <f>IF(TBL_UDARDA_LOANPOOL[[#This Row],[QUAL_METHOD]]='$DB.LOOKUP'!$AF$6,HYPERLINK("#QUAL_JOBS!TARGET_TOP","View/Edit"),"")</f>
        <v/>
      </c>
      <c r="AH43" s="121"/>
      <c r="AI43" s="112" t="str">
        <f>IF(AND(TBL_UDARDA_LOANPOOL[[#This Row],[QUAL_METHOD]]='$DB.LOOKUP'!$AF$7,TBL_UDARDA_LOANPOOL[[#This Row],[LOAN_ID]]&lt;&gt;""),COUNTIF(TBL_QUAL_SERVICESLISTING_FAMILIES[LISTING_LOAN_ID_PROP_ADDR],TBL_UDARDA_LOANPOOL[[#This Row],[LOAN_ID_PROP_ADDR]]),"")</f>
        <v/>
      </c>
      <c r="AJ43" s="112" t="str">
        <f>IF(AND(TBL_UDARDA_LOANPOOL[[#This Row],[LOAN_ID]]&lt;&gt;"",TBL_UDARDA_LOANPOOL[[#This Row],[QUAL_METHOD]]='$DB.LOOKUP'!$AF$7),COUNTIFS(TBL_QUAL_SERVICESLISTING_FAMILIES[LISTING_LOAN_ID_PROP_ADDR],TBL_UDARDA_LOANPOOL[[#This Row],[LOAN_ID_PROP_ADDR]],TBL_QUAL_SERVICESLISTING_FAMILIES[FAMILY_QUALIFIED_FLAG],"Yes"),"")</f>
        <v/>
      </c>
      <c r="AK43" s="111" t="str">
        <f>IF(AND(TBL_UDARDA_LOANPOOL[[#This Row],[QUAL_SERVICES_FAMILIES_TOTL]]&gt;0,TBL_UDARDA_LOANPOOL[[#This Row],[QUAL_SERVICES_FAMILIES_TOTL]]&lt;&gt;""),TBL_UDARDA_LOANPOOL[[#This Row],[QUAL_SERVICES_FAMILIES_QUALIFIED]]/TBL_UDARDA_LOANPOOL[[#This Row],[QUAL_SERVICES_FAMILIES_TOTL]],"")</f>
        <v/>
      </c>
      <c r="AL43" s="137" t="str">
        <f>IF(TBL_UDARDA_LOANPOOL[[#This Row],[QUAL_METHOD]]='$DB.LOOKUP'!$AF$7,HYPERLINK("#QUAL_SERVICES!TARGET_TOP","View/Edit"),"")</f>
        <v/>
      </c>
      <c r="AM43" s="94" t="str">
        <f>IF(TBL_UDARDA_LOANPOOL[[#This Row],[LOAN_LEVEL_PREQUALIFIED_FLAG]]&lt;&gt;"",
IF(TBL_UDARDA_LOANPOOL[[#This Row],[LOAN_LEVEL_PREQUALIFIED_FLAG]],"Yes","No"),
"")</f>
        <v/>
      </c>
      <c r="AN43" s="70" t="str">
        <f>IF(TBL_UDARDA_LOANPOOL[[#This Row],[LOAN_ID]] = "","",TBL_UDARDA_LOANPOOL[[#This Row],[LOAN_ID]]&amp;" ("&amp;IF(TBL_UDARDA_LOANPOOL[[#This Row],[PROP_ADDR_STREET]]="","Address Not Defined",TBL_UDARDA_LOANPOOL[[#This Row],[PROP_ADDR_STREET]])&amp;")")</f>
        <v/>
      </c>
      <c r="AO43" s="70" t="b">
        <f>IF(TBL_UDARDA_LOANPOOL[[#This Row],[QUAL_METHOD]]="",TRUE,IFERROR(MATCH(TBL_UDARDA_LOANPOOL[[#This Row],[QUAL_METHOD]],RANGE_LOOKUP_QUALMETHODS_UDA_RDA_ENABLED,0)&gt;0,FALSE))</f>
        <v>1</v>
      </c>
      <c r="AP4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3" s="27" t="b">
        <f ca="1">IFERROR((IF(APP_UDA_RDA_CERT_DATE&lt;&gt;"",APP_UDA_RDA_CERT_DATE,TODAY())-TBL_UDARDA_LOANPOOL[[#This Row],[SETTLEMENT_DATE]])&lt;91,TRUE)</f>
        <v>1</v>
      </c>
      <c r="AR43" s="27" t="b" cm="1">
        <f t="array" ref="AR43">COUNTIFS(TBL_UDARDA_LOANPOOL[LOAN_ID],TBL_UDARDA_LOANPOOL[[#This Row],[LOAN_ID]],TBL_UDARDA_LOANPOOL[QUAL_LOCATION_TRACT_MFIPCT],"&gt;"&amp;THRESHOLD_UDARDA_MFIPCT)=0</f>
        <v>1</v>
      </c>
      <c r="AS43" s="27" t="b">
        <f>COUNTIFS(TBL_UDARDA_LOANPOOL[LOAN_ID],TBL_UDARDA_LOANPOOL[[#This Row],[LOAN_ID]],TBL_UDARDA_LOANPOOL[SBA_QUALIFIED],"No")=0</f>
        <v>1</v>
      </c>
      <c r="AT4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3" s="27">
        <f>IF(TBL_UDARDA_LOANPOOL[[#This Row],[MULTIPROP_REC_COUNT]]&lt;&gt;"",TBL_UDARDA_LOANPOOL[[#This Row],[LOAN_AMOUNT]]/TBL_UDARDA_LOANPOOL[[#This Row],[MULTIPROP_REC_COUNT]],TBL_UDARDA_LOANPOOL[[#This Row],[LOAN_AMOUNT]])</f>
        <v>0</v>
      </c>
      <c r="AW43" s="27" t="b">
        <f>TBL_UDARDA_LOANPOOL[[#This Row],[MULTIPROP_REC_COUNT]]&gt;1</f>
        <v>0</v>
      </c>
      <c r="AX43" s="26">
        <f>IF(TBL_UDARDA_LOANPOOL[[#This Row],[LOAN_ID]]&lt;&gt;"",COUNTIF(TBL_UDARDA_LOANPOOL[LOAN_ID],TBL_UDARDA_LOANPOOL[[#This Row],[LOAN_ID]]),1)</f>
        <v>1</v>
      </c>
      <c r="AY43" s="26">
        <f>IFERROR(MATCH(TBL_UDARDA_LOANPOOL[[#This Row],[QUAL_METHOD]],RANGE_LOOKUP_QUALMETHODS_UDA_RDA_PROJSPECIFIC,0),-1)</f>
        <v>-1</v>
      </c>
      <c r="AZ43" s="27"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3" s="27"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3" s="27"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4" spans="2:57" ht="26.25" customHeight="1" x14ac:dyDescent="0.25">
      <c r="B44" s="25" t="str">
        <f>IF(TBL_UDARDA_LOANPOOL[[#This Row],[RECORD_STARTED]],IF(TBL_UDARDA_LOANPOOL[[#This Row],[ERROR_COUNT]]&gt;0,-1,IF(TBL_UDARDA_LOANPOOL[[#This Row],[REQ_FIELDS_POPULATED]],1,0)),"")</f>
        <v/>
      </c>
      <c r="C44" s="36">
        <f>ROW()-ROW(TBL_UDARDA_LOANPOOL[[#Headers],[ROW_ID]])</f>
        <v>25</v>
      </c>
      <c r="D44" s="55"/>
      <c r="E44" s="56"/>
      <c r="F44" s="57"/>
      <c r="G44" s="58"/>
      <c r="H44" s="142"/>
      <c r="I44" s="144"/>
      <c r="J44" s="144"/>
      <c r="K44" s="120"/>
      <c r="L44" s="116"/>
      <c r="M44" s="55"/>
      <c r="N44" s="61"/>
      <c r="O44" s="62"/>
      <c r="P44" s="124"/>
      <c r="Q44" s="131"/>
      <c r="R44" s="148"/>
      <c r="S44" s="146"/>
      <c r="T44" s="174"/>
      <c r="U44" s="178"/>
      <c r="V44" s="176"/>
      <c r="W44" s="177"/>
      <c r="X44" s="185"/>
      <c r="Y44" s="185"/>
      <c r="Z44" s="186"/>
      <c r="AA44" s="186"/>
      <c r="AB4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4" s="122"/>
      <c r="AD44" s="112" t="str">
        <f>IF(AND(TBL_UDARDA_LOANPOOL[[#This Row],[QUAL_METHOD]]='$DB.LOOKUP'!$AF$6,TBL_UDARDA_LOANPOOL[[#This Row],[LOAN_ID]]&lt;&gt;""),COUNTIF(TBL_QUAL_JOBSLISTING_JOBS[LISTING_LOAN_ID_PROP_ADDR],TBL_UDARDA_LOANPOOL[[#This Row],[LOAN_ID_PROP_ADDR]]),"")</f>
        <v/>
      </c>
      <c r="AE44" s="113" t="str">
        <f>IF(AND(TBL_UDARDA_LOANPOOL[[#This Row],[LOAN_ID]]&lt;&gt;"",TBL_UDARDA_LOANPOOL[[#This Row],[QUAL_METHOD]]='$DB.LOOKUP'!$AF$6),COUNTIFS(TBL_QUAL_JOBSLISTING_JOBS[LISTING_LOAN_ID_PROP_ADDR],TBL_UDARDA_LOANPOOL[[#This Row],[LOAN_ID_PROP_ADDR]],TBL_QUAL_JOBSLISTING_JOBS[JOB_QUALIFIED_FLAG],"Yes"),"")</f>
        <v/>
      </c>
      <c r="AF44" s="111" t="str">
        <f>IF(AND(TBL_UDARDA_LOANPOOL[[#This Row],[QUAL_JOBS_TOTL]]&gt;0,TBL_UDARDA_LOANPOOL[[#This Row],[QUAL_JOBS_TOTL]]&lt;&gt;""),TBL_UDARDA_LOANPOOL[[#This Row],[QUAL_JOBS_QUALIFIED]]/TBL_UDARDA_LOANPOOL[[#This Row],[QUAL_JOBS_TOTL]],"")</f>
        <v/>
      </c>
      <c r="AG44" s="137" t="str">
        <f>IF(TBL_UDARDA_LOANPOOL[[#This Row],[QUAL_METHOD]]='$DB.LOOKUP'!$AF$6,HYPERLINK("#QUAL_JOBS!TARGET_TOP","View/Edit"),"")</f>
        <v/>
      </c>
      <c r="AH44" s="122"/>
      <c r="AI44" s="112" t="str">
        <f>IF(AND(TBL_UDARDA_LOANPOOL[[#This Row],[QUAL_METHOD]]='$DB.LOOKUP'!$AF$7,TBL_UDARDA_LOANPOOL[[#This Row],[LOAN_ID]]&lt;&gt;""),COUNTIF(TBL_QUAL_SERVICESLISTING_FAMILIES[LISTING_LOAN_ID_PROP_ADDR],TBL_UDARDA_LOANPOOL[[#This Row],[LOAN_ID_PROP_ADDR]]),"")</f>
        <v/>
      </c>
      <c r="AJ4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44" s="111" t="str">
        <f>IF(AND(TBL_UDARDA_LOANPOOL[[#This Row],[QUAL_SERVICES_FAMILIES_TOTL]]&gt;0,TBL_UDARDA_LOANPOOL[[#This Row],[QUAL_SERVICES_FAMILIES_TOTL]]&lt;&gt;""),TBL_UDARDA_LOANPOOL[[#This Row],[QUAL_SERVICES_FAMILIES_QUALIFIED]]/TBL_UDARDA_LOANPOOL[[#This Row],[QUAL_SERVICES_FAMILIES_TOTL]],"")</f>
        <v/>
      </c>
      <c r="AL44" s="137" t="str">
        <f>IF(TBL_UDARDA_LOANPOOL[[#This Row],[QUAL_METHOD]]='$DB.LOOKUP'!$AF$7,HYPERLINK("#QUAL_SERVICES!TARGET_TOP","View/Edit"),"")</f>
        <v/>
      </c>
      <c r="AM44" s="94" t="str">
        <f>IF(TBL_UDARDA_LOANPOOL[[#This Row],[LOAN_LEVEL_PREQUALIFIED_FLAG]]&lt;&gt;"",
IF(TBL_UDARDA_LOANPOOL[[#This Row],[LOAN_LEVEL_PREQUALIFIED_FLAG]],"Yes","No"),
"")</f>
        <v/>
      </c>
      <c r="AN44" s="70" t="str">
        <f>IF(TBL_UDARDA_LOANPOOL[[#This Row],[LOAN_ID]] = "","",TBL_UDARDA_LOANPOOL[[#This Row],[LOAN_ID]]&amp;" ("&amp;IF(TBL_UDARDA_LOANPOOL[[#This Row],[PROP_ADDR_STREET]]="","Address Not Defined",TBL_UDARDA_LOANPOOL[[#This Row],[PROP_ADDR_STREET]])&amp;")")</f>
        <v/>
      </c>
      <c r="AO44" s="70" t="b">
        <f>IF(TBL_UDARDA_LOANPOOL[[#This Row],[QUAL_METHOD]]="",TRUE,IFERROR(MATCH(TBL_UDARDA_LOANPOOL[[#This Row],[QUAL_METHOD]],RANGE_LOOKUP_QUALMETHODS_UDA_RDA_ENABLED,0)&gt;0,FALSE))</f>
        <v>1</v>
      </c>
      <c r="AP4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4" s="27" t="b">
        <f ca="1">IFERROR((IF(APP_UDA_RDA_CERT_DATE&lt;&gt;"",APP_UDA_RDA_CERT_DATE,TODAY())-TBL_UDARDA_LOANPOOL[[#This Row],[SETTLEMENT_DATE]])&lt;91,TRUE)</f>
        <v>1</v>
      </c>
      <c r="AR44" s="27" t="b" cm="1">
        <f t="array" ref="AR44">COUNTIFS(TBL_UDARDA_LOANPOOL[LOAN_ID],TBL_UDARDA_LOANPOOL[[#This Row],[LOAN_ID]],TBL_UDARDA_LOANPOOL[QUAL_LOCATION_TRACT_MFIPCT],"&gt;"&amp;THRESHOLD_UDARDA_MFIPCT)=0</f>
        <v>1</v>
      </c>
      <c r="AS44" s="27" t="b">
        <f>COUNTIFS(TBL_UDARDA_LOANPOOL[LOAN_ID],TBL_UDARDA_LOANPOOL[[#This Row],[LOAN_ID]],TBL_UDARDA_LOANPOOL[SBA_QUALIFIED],"No")=0</f>
        <v>1</v>
      </c>
      <c r="AT4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4" s="29">
        <f>IF(TBL_UDARDA_LOANPOOL[[#This Row],[MULTIPROP_REC_COUNT]]&lt;&gt;"",TBL_UDARDA_LOANPOOL[[#This Row],[LOAN_AMOUNT]]/TBL_UDARDA_LOANPOOL[[#This Row],[MULTIPROP_REC_COUNT]],TBL_UDARDA_LOANPOOL[[#This Row],[LOAN_AMOUNT]])</f>
        <v>0</v>
      </c>
      <c r="AW44" s="29" t="b">
        <f>TBL_UDARDA_LOANPOOL[[#This Row],[MULTIPROP_REC_COUNT]]&gt;1</f>
        <v>0</v>
      </c>
      <c r="AX44" s="36">
        <f>IF(TBL_UDARDA_LOANPOOL[[#This Row],[LOAN_ID]]&lt;&gt;"",COUNTIF(TBL_UDARDA_LOANPOOL[LOAN_ID],TBL_UDARDA_LOANPOOL[[#This Row],[LOAN_ID]]),1)</f>
        <v>1</v>
      </c>
      <c r="AY44" s="36">
        <f>IFERROR(MATCH(TBL_UDARDA_LOANPOOL[[#This Row],[QUAL_METHOD]],RANGE_LOOKUP_QUALMETHODS_UDA_RDA_PROJSPECIFIC,0),-1)</f>
        <v>-1</v>
      </c>
      <c r="AZ4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5" spans="2:57" ht="26.25" customHeight="1" x14ac:dyDescent="0.25">
      <c r="B45" s="25" t="str">
        <f>IF(TBL_UDARDA_LOANPOOL[[#This Row],[RECORD_STARTED]],IF(TBL_UDARDA_LOANPOOL[[#This Row],[ERROR_COUNT]]&gt;0,-1,IF(TBL_UDARDA_LOANPOOL[[#This Row],[REQ_FIELDS_POPULATED]],1,0)),"")</f>
        <v/>
      </c>
      <c r="C45" s="36">
        <f>ROW()-ROW(TBL_UDARDA_LOANPOOL[[#Headers],[ROW_ID]])</f>
        <v>26</v>
      </c>
      <c r="D45" s="55"/>
      <c r="E45" s="56"/>
      <c r="F45" s="57"/>
      <c r="G45" s="58"/>
      <c r="H45" s="142"/>
      <c r="I45" s="144"/>
      <c r="J45" s="144"/>
      <c r="K45" s="120"/>
      <c r="L45" s="116"/>
      <c r="M45" s="55"/>
      <c r="N45" s="61"/>
      <c r="O45" s="62"/>
      <c r="P45" s="124"/>
      <c r="Q45" s="131"/>
      <c r="R45" s="148"/>
      <c r="S45" s="146"/>
      <c r="T45" s="174"/>
      <c r="U45" s="178"/>
      <c r="V45" s="176"/>
      <c r="W45" s="177"/>
      <c r="X45" s="185"/>
      <c r="Y45" s="185"/>
      <c r="Z45" s="186"/>
      <c r="AA45" s="186"/>
      <c r="AB4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5" s="122"/>
      <c r="AD45" s="112" t="str">
        <f>IF(AND(TBL_UDARDA_LOANPOOL[[#This Row],[QUAL_METHOD]]='$DB.LOOKUP'!$AF$6,TBL_UDARDA_LOANPOOL[[#This Row],[LOAN_ID]]&lt;&gt;""),COUNTIF(TBL_QUAL_JOBSLISTING_JOBS[LISTING_LOAN_ID_PROP_ADDR],TBL_UDARDA_LOANPOOL[[#This Row],[LOAN_ID_PROP_ADDR]]),"")</f>
        <v/>
      </c>
      <c r="AE45" s="113" t="str">
        <f>IF(AND(TBL_UDARDA_LOANPOOL[[#This Row],[LOAN_ID]]&lt;&gt;"",TBL_UDARDA_LOANPOOL[[#This Row],[QUAL_METHOD]]='$DB.LOOKUP'!$AF$6),COUNTIFS(TBL_QUAL_JOBSLISTING_JOBS[LISTING_LOAN_ID_PROP_ADDR],TBL_UDARDA_LOANPOOL[[#This Row],[LOAN_ID_PROP_ADDR]],TBL_QUAL_JOBSLISTING_JOBS[JOB_QUALIFIED_FLAG],"Yes"),"")</f>
        <v/>
      </c>
      <c r="AF45" s="111" t="str">
        <f>IF(AND(TBL_UDARDA_LOANPOOL[[#This Row],[QUAL_JOBS_TOTL]]&gt;0,TBL_UDARDA_LOANPOOL[[#This Row],[QUAL_JOBS_TOTL]]&lt;&gt;""),TBL_UDARDA_LOANPOOL[[#This Row],[QUAL_JOBS_QUALIFIED]]/TBL_UDARDA_LOANPOOL[[#This Row],[QUAL_JOBS_TOTL]],"")</f>
        <v/>
      </c>
      <c r="AG45" s="137" t="str">
        <f>IF(TBL_UDARDA_LOANPOOL[[#This Row],[QUAL_METHOD]]='$DB.LOOKUP'!$AF$6,HYPERLINK("#QUAL_JOBS!TARGET_TOP","View/Edit"),"")</f>
        <v/>
      </c>
      <c r="AH45" s="122"/>
      <c r="AI45" s="112" t="str">
        <f>IF(AND(TBL_UDARDA_LOANPOOL[[#This Row],[QUAL_METHOD]]='$DB.LOOKUP'!$AF$7,TBL_UDARDA_LOANPOOL[[#This Row],[LOAN_ID]]&lt;&gt;""),COUNTIF(TBL_QUAL_SERVICESLISTING_FAMILIES[LISTING_LOAN_ID_PROP_ADDR],TBL_UDARDA_LOANPOOL[[#This Row],[LOAN_ID_PROP_ADDR]]),"")</f>
        <v/>
      </c>
      <c r="AJ4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45" s="111" t="str">
        <f>IF(AND(TBL_UDARDA_LOANPOOL[[#This Row],[QUAL_SERVICES_FAMILIES_TOTL]]&gt;0,TBL_UDARDA_LOANPOOL[[#This Row],[QUAL_SERVICES_FAMILIES_TOTL]]&lt;&gt;""),TBL_UDARDA_LOANPOOL[[#This Row],[QUAL_SERVICES_FAMILIES_QUALIFIED]]/TBL_UDARDA_LOANPOOL[[#This Row],[QUAL_SERVICES_FAMILIES_TOTL]],"")</f>
        <v/>
      </c>
      <c r="AL45" s="137" t="str">
        <f>IF(TBL_UDARDA_LOANPOOL[[#This Row],[QUAL_METHOD]]='$DB.LOOKUP'!$AF$7,HYPERLINK("#QUAL_SERVICES!TARGET_TOP","View/Edit"),"")</f>
        <v/>
      </c>
      <c r="AM45" s="94" t="str">
        <f>IF(TBL_UDARDA_LOANPOOL[[#This Row],[LOAN_LEVEL_PREQUALIFIED_FLAG]]&lt;&gt;"",
IF(TBL_UDARDA_LOANPOOL[[#This Row],[LOAN_LEVEL_PREQUALIFIED_FLAG]],"Yes","No"),
"")</f>
        <v/>
      </c>
      <c r="AN45" s="70" t="str">
        <f>IF(TBL_UDARDA_LOANPOOL[[#This Row],[LOAN_ID]] = "","",TBL_UDARDA_LOANPOOL[[#This Row],[LOAN_ID]]&amp;" ("&amp;IF(TBL_UDARDA_LOANPOOL[[#This Row],[PROP_ADDR_STREET]]="","Address Not Defined",TBL_UDARDA_LOANPOOL[[#This Row],[PROP_ADDR_STREET]])&amp;")")</f>
        <v/>
      </c>
      <c r="AO45" s="70" t="b">
        <f>IF(TBL_UDARDA_LOANPOOL[[#This Row],[QUAL_METHOD]]="",TRUE,IFERROR(MATCH(TBL_UDARDA_LOANPOOL[[#This Row],[QUAL_METHOD]],RANGE_LOOKUP_QUALMETHODS_UDA_RDA_ENABLED,0)&gt;0,FALSE))</f>
        <v>1</v>
      </c>
      <c r="AP4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5" s="27" t="b">
        <f ca="1">IFERROR((IF(APP_UDA_RDA_CERT_DATE&lt;&gt;"",APP_UDA_RDA_CERT_DATE,TODAY())-TBL_UDARDA_LOANPOOL[[#This Row],[SETTLEMENT_DATE]])&lt;91,TRUE)</f>
        <v>1</v>
      </c>
      <c r="AR45" s="27" t="b" cm="1">
        <f t="array" ref="AR45">COUNTIFS(TBL_UDARDA_LOANPOOL[LOAN_ID],TBL_UDARDA_LOANPOOL[[#This Row],[LOAN_ID]],TBL_UDARDA_LOANPOOL[QUAL_LOCATION_TRACT_MFIPCT],"&gt;"&amp;THRESHOLD_UDARDA_MFIPCT)=0</f>
        <v>1</v>
      </c>
      <c r="AS45" s="27" t="b">
        <f>COUNTIFS(TBL_UDARDA_LOANPOOL[LOAN_ID],TBL_UDARDA_LOANPOOL[[#This Row],[LOAN_ID]],TBL_UDARDA_LOANPOOL[SBA_QUALIFIED],"No")=0</f>
        <v>1</v>
      </c>
      <c r="AT4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5" s="29">
        <f>IF(TBL_UDARDA_LOANPOOL[[#This Row],[MULTIPROP_REC_COUNT]]&lt;&gt;"",TBL_UDARDA_LOANPOOL[[#This Row],[LOAN_AMOUNT]]/TBL_UDARDA_LOANPOOL[[#This Row],[MULTIPROP_REC_COUNT]],TBL_UDARDA_LOANPOOL[[#This Row],[LOAN_AMOUNT]])</f>
        <v>0</v>
      </c>
      <c r="AW45" s="29" t="b">
        <f>TBL_UDARDA_LOANPOOL[[#This Row],[MULTIPROP_REC_COUNT]]&gt;1</f>
        <v>0</v>
      </c>
      <c r="AX45" s="36">
        <f>IF(TBL_UDARDA_LOANPOOL[[#This Row],[LOAN_ID]]&lt;&gt;"",COUNTIF(TBL_UDARDA_LOANPOOL[LOAN_ID],TBL_UDARDA_LOANPOOL[[#This Row],[LOAN_ID]]),1)</f>
        <v>1</v>
      </c>
      <c r="AY45" s="36">
        <f>IFERROR(MATCH(TBL_UDARDA_LOANPOOL[[#This Row],[QUAL_METHOD]],RANGE_LOOKUP_QUALMETHODS_UDA_RDA_PROJSPECIFIC,0),-1)</f>
        <v>-1</v>
      </c>
      <c r="AZ4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6" spans="2:57" ht="26.25" customHeight="1" x14ac:dyDescent="0.25">
      <c r="B46" s="25" t="str">
        <f>IF(TBL_UDARDA_LOANPOOL[[#This Row],[RECORD_STARTED]],IF(TBL_UDARDA_LOANPOOL[[#This Row],[ERROR_COUNT]]&gt;0,-1,IF(TBL_UDARDA_LOANPOOL[[#This Row],[REQ_FIELDS_POPULATED]],1,0)),"")</f>
        <v/>
      </c>
      <c r="C46" s="36">
        <f>ROW()-ROW(TBL_UDARDA_LOANPOOL[[#Headers],[ROW_ID]])</f>
        <v>27</v>
      </c>
      <c r="D46" s="55"/>
      <c r="E46" s="56"/>
      <c r="F46" s="57"/>
      <c r="G46" s="58"/>
      <c r="H46" s="142"/>
      <c r="I46" s="144"/>
      <c r="J46" s="144"/>
      <c r="K46" s="120"/>
      <c r="L46" s="116"/>
      <c r="M46" s="55"/>
      <c r="N46" s="61"/>
      <c r="O46" s="62"/>
      <c r="P46" s="124"/>
      <c r="Q46" s="131"/>
      <c r="R46" s="148"/>
      <c r="S46" s="146"/>
      <c r="T46" s="174"/>
      <c r="U46" s="178"/>
      <c r="V46" s="176"/>
      <c r="W46" s="177"/>
      <c r="X46" s="185"/>
      <c r="Y46" s="185"/>
      <c r="Z46" s="186"/>
      <c r="AA46" s="186"/>
      <c r="AB4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6" s="122"/>
      <c r="AD46" s="112" t="str">
        <f>IF(AND(TBL_UDARDA_LOANPOOL[[#This Row],[QUAL_METHOD]]='$DB.LOOKUP'!$AF$6,TBL_UDARDA_LOANPOOL[[#This Row],[LOAN_ID]]&lt;&gt;""),COUNTIF(TBL_QUAL_JOBSLISTING_JOBS[LISTING_LOAN_ID_PROP_ADDR],TBL_UDARDA_LOANPOOL[[#This Row],[LOAN_ID_PROP_ADDR]]),"")</f>
        <v/>
      </c>
      <c r="AE46" s="113" t="str">
        <f>IF(AND(TBL_UDARDA_LOANPOOL[[#This Row],[LOAN_ID]]&lt;&gt;"",TBL_UDARDA_LOANPOOL[[#This Row],[QUAL_METHOD]]='$DB.LOOKUP'!$AF$6),COUNTIFS(TBL_QUAL_JOBSLISTING_JOBS[LISTING_LOAN_ID_PROP_ADDR],TBL_UDARDA_LOANPOOL[[#This Row],[LOAN_ID_PROP_ADDR]],TBL_QUAL_JOBSLISTING_JOBS[JOB_QUALIFIED_FLAG],"Yes"),"")</f>
        <v/>
      </c>
      <c r="AF46" s="111" t="str">
        <f>IF(AND(TBL_UDARDA_LOANPOOL[[#This Row],[QUAL_JOBS_TOTL]]&gt;0,TBL_UDARDA_LOANPOOL[[#This Row],[QUAL_JOBS_TOTL]]&lt;&gt;""),TBL_UDARDA_LOANPOOL[[#This Row],[QUAL_JOBS_QUALIFIED]]/TBL_UDARDA_LOANPOOL[[#This Row],[QUAL_JOBS_TOTL]],"")</f>
        <v/>
      </c>
      <c r="AG46" s="137" t="str">
        <f>IF(TBL_UDARDA_LOANPOOL[[#This Row],[QUAL_METHOD]]='$DB.LOOKUP'!$AF$6,HYPERLINK("#QUAL_JOBS!TARGET_TOP","View/Edit"),"")</f>
        <v/>
      </c>
      <c r="AH46" s="122"/>
      <c r="AI46" s="112" t="str">
        <f>IF(AND(TBL_UDARDA_LOANPOOL[[#This Row],[QUAL_METHOD]]='$DB.LOOKUP'!$AF$7,TBL_UDARDA_LOANPOOL[[#This Row],[LOAN_ID]]&lt;&gt;""),COUNTIF(TBL_QUAL_SERVICESLISTING_FAMILIES[LISTING_LOAN_ID_PROP_ADDR],TBL_UDARDA_LOANPOOL[[#This Row],[LOAN_ID_PROP_ADDR]]),"")</f>
        <v/>
      </c>
      <c r="AJ4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46" s="111" t="str">
        <f>IF(AND(TBL_UDARDA_LOANPOOL[[#This Row],[QUAL_SERVICES_FAMILIES_TOTL]]&gt;0,TBL_UDARDA_LOANPOOL[[#This Row],[QUAL_SERVICES_FAMILIES_TOTL]]&lt;&gt;""),TBL_UDARDA_LOANPOOL[[#This Row],[QUAL_SERVICES_FAMILIES_QUALIFIED]]/TBL_UDARDA_LOANPOOL[[#This Row],[QUAL_SERVICES_FAMILIES_TOTL]],"")</f>
        <v/>
      </c>
      <c r="AL46" s="137" t="str">
        <f>IF(TBL_UDARDA_LOANPOOL[[#This Row],[QUAL_METHOD]]='$DB.LOOKUP'!$AF$7,HYPERLINK("#QUAL_SERVICES!TARGET_TOP","View/Edit"),"")</f>
        <v/>
      </c>
      <c r="AM46" s="94" t="str">
        <f>IF(TBL_UDARDA_LOANPOOL[[#This Row],[LOAN_LEVEL_PREQUALIFIED_FLAG]]&lt;&gt;"",
IF(TBL_UDARDA_LOANPOOL[[#This Row],[LOAN_LEVEL_PREQUALIFIED_FLAG]],"Yes","No"),
"")</f>
        <v/>
      </c>
      <c r="AN46" s="70" t="str">
        <f>IF(TBL_UDARDA_LOANPOOL[[#This Row],[LOAN_ID]] = "","",TBL_UDARDA_LOANPOOL[[#This Row],[LOAN_ID]]&amp;" ("&amp;IF(TBL_UDARDA_LOANPOOL[[#This Row],[PROP_ADDR_STREET]]="","Address Not Defined",TBL_UDARDA_LOANPOOL[[#This Row],[PROP_ADDR_STREET]])&amp;")")</f>
        <v/>
      </c>
      <c r="AO46" s="70" t="b">
        <f>IF(TBL_UDARDA_LOANPOOL[[#This Row],[QUAL_METHOD]]="",TRUE,IFERROR(MATCH(TBL_UDARDA_LOANPOOL[[#This Row],[QUAL_METHOD]],RANGE_LOOKUP_QUALMETHODS_UDA_RDA_ENABLED,0)&gt;0,FALSE))</f>
        <v>1</v>
      </c>
      <c r="AP4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6" s="27" t="b">
        <f ca="1">IFERROR((IF(APP_UDA_RDA_CERT_DATE&lt;&gt;"",APP_UDA_RDA_CERT_DATE,TODAY())-TBL_UDARDA_LOANPOOL[[#This Row],[SETTLEMENT_DATE]])&lt;91,TRUE)</f>
        <v>1</v>
      </c>
      <c r="AR46" s="27" t="b" cm="1">
        <f t="array" ref="AR46">COUNTIFS(TBL_UDARDA_LOANPOOL[LOAN_ID],TBL_UDARDA_LOANPOOL[[#This Row],[LOAN_ID]],TBL_UDARDA_LOANPOOL[QUAL_LOCATION_TRACT_MFIPCT],"&gt;"&amp;THRESHOLD_UDARDA_MFIPCT)=0</f>
        <v>1</v>
      </c>
      <c r="AS46" s="27" t="b">
        <f>COUNTIFS(TBL_UDARDA_LOANPOOL[LOAN_ID],TBL_UDARDA_LOANPOOL[[#This Row],[LOAN_ID]],TBL_UDARDA_LOANPOOL[SBA_QUALIFIED],"No")=0</f>
        <v>1</v>
      </c>
      <c r="AT4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6" s="29">
        <f>IF(TBL_UDARDA_LOANPOOL[[#This Row],[MULTIPROP_REC_COUNT]]&lt;&gt;"",TBL_UDARDA_LOANPOOL[[#This Row],[LOAN_AMOUNT]]/TBL_UDARDA_LOANPOOL[[#This Row],[MULTIPROP_REC_COUNT]],TBL_UDARDA_LOANPOOL[[#This Row],[LOAN_AMOUNT]])</f>
        <v>0</v>
      </c>
      <c r="AW46" s="29" t="b">
        <f>TBL_UDARDA_LOANPOOL[[#This Row],[MULTIPROP_REC_COUNT]]&gt;1</f>
        <v>0</v>
      </c>
      <c r="AX46" s="36">
        <f>IF(TBL_UDARDA_LOANPOOL[[#This Row],[LOAN_ID]]&lt;&gt;"",COUNTIF(TBL_UDARDA_LOANPOOL[LOAN_ID],TBL_UDARDA_LOANPOOL[[#This Row],[LOAN_ID]]),1)</f>
        <v>1</v>
      </c>
      <c r="AY46" s="36">
        <f>IFERROR(MATCH(TBL_UDARDA_LOANPOOL[[#This Row],[QUAL_METHOD]],RANGE_LOOKUP_QUALMETHODS_UDA_RDA_PROJSPECIFIC,0),-1)</f>
        <v>-1</v>
      </c>
      <c r="AZ4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7" spans="2:57" ht="26.25" customHeight="1" x14ac:dyDescent="0.25">
      <c r="B47" s="25" t="str">
        <f>IF(TBL_UDARDA_LOANPOOL[[#This Row],[RECORD_STARTED]],IF(TBL_UDARDA_LOANPOOL[[#This Row],[ERROR_COUNT]]&gt;0,-1,IF(TBL_UDARDA_LOANPOOL[[#This Row],[REQ_FIELDS_POPULATED]],1,0)),"")</f>
        <v/>
      </c>
      <c r="C47" s="36">
        <f>ROW()-ROW(TBL_UDARDA_LOANPOOL[[#Headers],[ROW_ID]])</f>
        <v>28</v>
      </c>
      <c r="D47" s="55"/>
      <c r="E47" s="56"/>
      <c r="F47" s="57"/>
      <c r="G47" s="58"/>
      <c r="H47" s="142"/>
      <c r="I47" s="144"/>
      <c r="J47" s="144"/>
      <c r="K47" s="120"/>
      <c r="L47" s="116"/>
      <c r="M47" s="55"/>
      <c r="N47" s="61"/>
      <c r="O47" s="62"/>
      <c r="P47" s="124"/>
      <c r="Q47" s="131"/>
      <c r="R47" s="148"/>
      <c r="S47" s="146"/>
      <c r="T47" s="174"/>
      <c r="U47" s="178"/>
      <c r="V47" s="176"/>
      <c r="W47" s="177"/>
      <c r="X47" s="185"/>
      <c r="Y47" s="185"/>
      <c r="Z47" s="186"/>
      <c r="AA47" s="186"/>
      <c r="AB4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7" s="122"/>
      <c r="AD47" s="112" t="str">
        <f>IF(AND(TBL_UDARDA_LOANPOOL[[#This Row],[QUAL_METHOD]]='$DB.LOOKUP'!$AF$6,TBL_UDARDA_LOANPOOL[[#This Row],[LOAN_ID]]&lt;&gt;""),COUNTIF(TBL_QUAL_JOBSLISTING_JOBS[LISTING_LOAN_ID_PROP_ADDR],TBL_UDARDA_LOANPOOL[[#This Row],[LOAN_ID_PROP_ADDR]]),"")</f>
        <v/>
      </c>
      <c r="AE47" s="113" t="str">
        <f>IF(AND(TBL_UDARDA_LOANPOOL[[#This Row],[LOAN_ID]]&lt;&gt;"",TBL_UDARDA_LOANPOOL[[#This Row],[QUAL_METHOD]]='$DB.LOOKUP'!$AF$6),COUNTIFS(TBL_QUAL_JOBSLISTING_JOBS[LISTING_LOAN_ID_PROP_ADDR],TBL_UDARDA_LOANPOOL[[#This Row],[LOAN_ID_PROP_ADDR]],TBL_QUAL_JOBSLISTING_JOBS[JOB_QUALIFIED_FLAG],"Yes"),"")</f>
        <v/>
      </c>
      <c r="AF47" s="111" t="str">
        <f>IF(AND(TBL_UDARDA_LOANPOOL[[#This Row],[QUAL_JOBS_TOTL]]&gt;0,TBL_UDARDA_LOANPOOL[[#This Row],[QUAL_JOBS_TOTL]]&lt;&gt;""),TBL_UDARDA_LOANPOOL[[#This Row],[QUAL_JOBS_QUALIFIED]]/TBL_UDARDA_LOANPOOL[[#This Row],[QUAL_JOBS_TOTL]],"")</f>
        <v/>
      </c>
      <c r="AG47" s="137" t="str">
        <f>IF(TBL_UDARDA_LOANPOOL[[#This Row],[QUAL_METHOD]]='$DB.LOOKUP'!$AF$6,HYPERLINK("#QUAL_JOBS!TARGET_TOP","View/Edit"),"")</f>
        <v/>
      </c>
      <c r="AH47" s="122"/>
      <c r="AI47" s="112" t="str">
        <f>IF(AND(TBL_UDARDA_LOANPOOL[[#This Row],[QUAL_METHOD]]='$DB.LOOKUP'!$AF$7,TBL_UDARDA_LOANPOOL[[#This Row],[LOAN_ID]]&lt;&gt;""),COUNTIF(TBL_QUAL_SERVICESLISTING_FAMILIES[LISTING_LOAN_ID_PROP_ADDR],TBL_UDARDA_LOANPOOL[[#This Row],[LOAN_ID_PROP_ADDR]]),"")</f>
        <v/>
      </c>
      <c r="AJ4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47" s="111" t="str">
        <f>IF(AND(TBL_UDARDA_LOANPOOL[[#This Row],[QUAL_SERVICES_FAMILIES_TOTL]]&gt;0,TBL_UDARDA_LOANPOOL[[#This Row],[QUAL_SERVICES_FAMILIES_TOTL]]&lt;&gt;""),TBL_UDARDA_LOANPOOL[[#This Row],[QUAL_SERVICES_FAMILIES_QUALIFIED]]/TBL_UDARDA_LOANPOOL[[#This Row],[QUAL_SERVICES_FAMILIES_TOTL]],"")</f>
        <v/>
      </c>
      <c r="AL47" s="137" t="str">
        <f>IF(TBL_UDARDA_LOANPOOL[[#This Row],[QUAL_METHOD]]='$DB.LOOKUP'!$AF$7,HYPERLINK("#QUAL_SERVICES!TARGET_TOP","View/Edit"),"")</f>
        <v/>
      </c>
      <c r="AM47" s="94" t="str">
        <f>IF(TBL_UDARDA_LOANPOOL[[#This Row],[LOAN_LEVEL_PREQUALIFIED_FLAG]]&lt;&gt;"",
IF(TBL_UDARDA_LOANPOOL[[#This Row],[LOAN_LEVEL_PREQUALIFIED_FLAG]],"Yes","No"),
"")</f>
        <v/>
      </c>
      <c r="AN47" s="70" t="str">
        <f>IF(TBL_UDARDA_LOANPOOL[[#This Row],[LOAN_ID]] = "","",TBL_UDARDA_LOANPOOL[[#This Row],[LOAN_ID]]&amp;" ("&amp;IF(TBL_UDARDA_LOANPOOL[[#This Row],[PROP_ADDR_STREET]]="","Address Not Defined",TBL_UDARDA_LOANPOOL[[#This Row],[PROP_ADDR_STREET]])&amp;")")</f>
        <v/>
      </c>
      <c r="AO47" s="70" t="b">
        <f>IF(TBL_UDARDA_LOANPOOL[[#This Row],[QUAL_METHOD]]="",TRUE,IFERROR(MATCH(TBL_UDARDA_LOANPOOL[[#This Row],[QUAL_METHOD]],RANGE_LOOKUP_QUALMETHODS_UDA_RDA_ENABLED,0)&gt;0,FALSE))</f>
        <v>1</v>
      </c>
      <c r="AP4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7" s="27" t="b">
        <f ca="1">IFERROR((IF(APP_UDA_RDA_CERT_DATE&lt;&gt;"",APP_UDA_RDA_CERT_DATE,TODAY())-TBL_UDARDA_LOANPOOL[[#This Row],[SETTLEMENT_DATE]])&lt;91,TRUE)</f>
        <v>1</v>
      </c>
      <c r="AR47" s="27" t="b" cm="1">
        <f t="array" ref="AR47">COUNTIFS(TBL_UDARDA_LOANPOOL[LOAN_ID],TBL_UDARDA_LOANPOOL[[#This Row],[LOAN_ID]],TBL_UDARDA_LOANPOOL[QUAL_LOCATION_TRACT_MFIPCT],"&gt;"&amp;THRESHOLD_UDARDA_MFIPCT)=0</f>
        <v>1</v>
      </c>
      <c r="AS47" s="27" t="b">
        <f>COUNTIFS(TBL_UDARDA_LOANPOOL[LOAN_ID],TBL_UDARDA_LOANPOOL[[#This Row],[LOAN_ID]],TBL_UDARDA_LOANPOOL[SBA_QUALIFIED],"No")=0</f>
        <v>1</v>
      </c>
      <c r="AT4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7" s="29">
        <f>IF(TBL_UDARDA_LOANPOOL[[#This Row],[MULTIPROP_REC_COUNT]]&lt;&gt;"",TBL_UDARDA_LOANPOOL[[#This Row],[LOAN_AMOUNT]]/TBL_UDARDA_LOANPOOL[[#This Row],[MULTIPROP_REC_COUNT]],TBL_UDARDA_LOANPOOL[[#This Row],[LOAN_AMOUNT]])</f>
        <v>0</v>
      </c>
      <c r="AW47" s="29" t="b">
        <f>TBL_UDARDA_LOANPOOL[[#This Row],[MULTIPROP_REC_COUNT]]&gt;1</f>
        <v>0</v>
      </c>
      <c r="AX47" s="36">
        <f>IF(TBL_UDARDA_LOANPOOL[[#This Row],[LOAN_ID]]&lt;&gt;"",COUNTIF(TBL_UDARDA_LOANPOOL[LOAN_ID],TBL_UDARDA_LOANPOOL[[#This Row],[LOAN_ID]]),1)</f>
        <v>1</v>
      </c>
      <c r="AY47" s="36">
        <f>IFERROR(MATCH(TBL_UDARDA_LOANPOOL[[#This Row],[QUAL_METHOD]],RANGE_LOOKUP_QUALMETHODS_UDA_RDA_PROJSPECIFIC,0),-1)</f>
        <v>-1</v>
      </c>
      <c r="AZ4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8" spans="2:57" ht="26.25" customHeight="1" x14ac:dyDescent="0.25">
      <c r="B48" s="25" t="str">
        <f>IF(TBL_UDARDA_LOANPOOL[[#This Row],[RECORD_STARTED]],IF(TBL_UDARDA_LOANPOOL[[#This Row],[ERROR_COUNT]]&gt;0,-1,IF(TBL_UDARDA_LOANPOOL[[#This Row],[REQ_FIELDS_POPULATED]],1,0)),"")</f>
        <v/>
      </c>
      <c r="C48" s="36">
        <f>ROW()-ROW(TBL_UDARDA_LOANPOOL[[#Headers],[ROW_ID]])</f>
        <v>29</v>
      </c>
      <c r="D48" s="55"/>
      <c r="E48" s="56"/>
      <c r="F48" s="57"/>
      <c r="G48" s="58"/>
      <c r="H48" s="142"/>
      <c r="I48" s="144"/>
      <c r="J48" s="144"/>
      <c r="K48" s="120"/>
      <c r="L48" s="116"/>
      <c r="M48" s="55"/>
      <c r="N48" s="61"/>
      <c r="O48" s="62"/>
      <c r="P48" s="124"/>
      <c r="Q48" s="131"/>
      <c r="R48" s="148"/>
      <c r="S48" s="146"/>
      <c r="T48" s="174"/>
      <c r="U48" s="178"/>
      <c r="V48" s="176"/>
      <c r="W48" s="177"/>
      <c r="X48" s="185"/>
      <c r="Y48" s="185"/>
      <c r="Z48" s="186"/>
      <c r="AA48" s="186"/>
      <c r="AB4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8" s="122"/>
      <c r="AD48" s="112" t="str">
        <f>IF(AND(TBL_UDARDA_LOANPOOL[[#This Row],[QUAL_METHOD]]='$DB.LOOKUP'!$AF$6,TBL_UDARDA_LOANPOOL[[#This Row],[LOAN_ID]]&lt;&gt;""),COUNTIF(TBL_QUAL_JOBSLISTING_JOBS[LISTING_LOAN_ID_PROP_ADDR],TBL_UDARDA_LOANPOOL[[#This Row],[LOAN_ID_PROP_ADDR]]),"")</f>
        <v/>
      </c>
      <c r="AE48" s="113" t="str">
        <f>IF(AND(TBL_UDARDA_LOANPOOL[[#This Row],[LOAN_ID]]&lt;&gt;"",TBL_UDARDA_LOANPOOL[[#This Row],[QUAL_METHOD]]='$DB.LOOKUP'!$AF$6),COUNTIFS(TBL_QUAL_JOBSLISTING_JOBS[LISTING_LOAN_ID_PROP_ADDR],TBL_UDARDA_LOANPOOL[[#This Row],[LOAN_ID_PROP_ADDR]],TBL_QUAL_JOBSLISTING_JOBS[JOB_QUALIFIED_FLAG],"Yes"),"")</f>
        <v/>
      </c>
      <c r="AF48" s="111" t="str">
        <f>IF(AND(TBL_UDARDA_LOANPOOL[[#This Row],[QUAL_JOBS_TOTL]]&gt;0,TBL_UDARDA_LOANPOOL[[#This Row],[QUAL_JOBS_TOTL]]&lt;&gt;""),TBL_UDARDA_LOANPOOL[[#This Row],[QUAL_JOBS_QUALIFIED]]/TBL_UDARDA_LOANPOOL[[#This Row],[QUAL_JOBS_TOTL]],"")</f>
        <v/>
      </c>
      <c r="AG48" s="137" t="str">
        <f>IF(TBL_UDARDA_LOANPOOL[[#This Row],[QUAL_METHOD]]='$DB.LOOKUP'!$AF$6,HYPERLINK("#QUAL_JOBS!TARGET_TOP","View/Edit"),"")</f>
        <v/>
      </c>
      <c r="AH48" s="122"/>
      <c r="AI48" s="112" t="str">
        <f>IF(AND(TBL_UDARDA_LOANPOOL[[#This Row],[QUAL_METHOD]]='$DB.LOOKUP'!$AF$7,TBL_UDARDA_LOANPOOL[[#This Row],[LOAN_ID]]&lt;&gt;""),COUNTIF(TBL_QUAL_SERVICESLISTING_FAMILIES[LISTING_LOAN_ID_PROP_ADDR],TBL_UDARDA_LOANPOOL[[#This Row],[LOAN_ID_PROP_ADDR]]),"")</f>
        <v/>
      </c>
      <c r="AJ4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48" s="111" t="str">
        <f>IF(AND(TBL_UDARDA_LOANPOOL[[#This Row],[QUAL_SERVICES_FAMILIES_TOTL]]&gt;0,TBL_UDARDA_LOANPOOL[[#This Row],[QUAL_SERVICES_FAMILIES_TOTL]]&lt;&gt;""),TBL_UDARDA_LOANPOOL[[#This Row],[QUAL_SERVICES_FAMILIES_QUALIFIED]]/TBL_UDARDA_LOANPOOL[[#This Row],[QUAL_SERVICES_FAMILIES_TOTL]],"")</f>
        <v/>
      </c>
      <c r="AL48" s="137" t="str">
        <f>IF(TBL_UDARDA_LOANPOOL[[#This Row],[QUAL_METHOD]]='$DB.LOOKUP'!$AF$7,HYPERLINK("#QUAL_SERVICES!TARGET_TOP","View/Edit"),"")</f>
        <v/>
      </c>
      <c r="AM48" s="94" t="str">
        <f>IF(TBL_UDARDA_LOANPOOL[[#This Row],[LOAN_LEVEL_PREQUALIFIED_FLAG]]&lt;&gt;"",
IF(TBL_UDARDA_LOANPOOL[[#This Row],[LOAN_LEVEL_PREQUALIFIED_FLAG]],"Yes","No"),
"")</f>
        <v/>
      </c>
      <c r="AN48" s="70" t="str">
        <f>IF(TBL_UDARDA_LOANPOOL[[#This Row],[LOAN_ID]] = "","",TBL_UDARDA_LOANPOOL[[#This Row],[LOAN_ID]]&amp;" ("&amp;IF(TBL_UDARDA_LOANPOOL[[#This Row],[PROP_ADDR_STREET]]="","Address Not Defined",TBL_UDARDA_LOANPOOL[[#This Row],[PROP_ADDR_STREET]])&amp;")")</f>
        <v/>
      </c>
      <c r="AO48" s="70" t="b">
        <f>IF(TBL_UDARDA_LOANPOOL[[#This Row],[QUAL_METHOD]]="",TRUE,IFERROR(MATCH(TBL_UDARDA_LOANPOOL[[#This Row],[QUAL_METHOD]],RANGE_LOOKUP_QUALMETHODS_UDA_RDA_ENABLED,0)&gt;0,FALSE))</f>
        <v>1</v>
      </c>
      <c r="AP4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8" s="27" t="b">
        <f ca="1">IFERROR((IF(APP_UDA_RDA_CERT_DATE&lt;&gt;"",APP_UDA_RDA_CERT_DATE,TODAY())-TBL_UDARDA_LOANPOOL[[#This Row],[SETTLEMENT_DATE]])&lt;91,TRUE)</f>
        <v>1</v>
      </c>
      <c r="AR48" s="27" t="b" cm="1">
        <f t="array" ref="AR48">COUNTIFS(TBL_UDARDA_LOANPOOL[LOAN_ID],TBL_UDARDA_LOANPOOL[[#This Row],[LOAN_ID]],TBL_UDARDA_LOANPOOL[QUAL_LOCATION_TRACT_MFIPCT],"&gt;"&amp;THRESHOLD_UDARDA_MFIPCT)=0</f>
        <v>1</v>
      </c>
      <c r="AS48" s="27" t="b">
        <f>COUNTIFS(TBL_UDARDA_LOANPOOL[LOAN_ID],TBL_UDARDA_LOANPOOL[[#This Row],[LOAN_ID]],TBL_UDARDA_LOANPOOL[SBA_QUALIFIED],"No")=0</f>
        <v>1</v>
      </c>
      <c r="AT4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8" s="29">
        <f>IF(TBL_UDARDA_LOANPOOL[[#This Row],[MULTIPROP_REC_COUNT]]&lt;&gt;"",TBL_UDARDA_LOANPOOL[[#This Row],[LOAN_AMOUNT]]/TBL_UDARDA_LOANPOOL[[#This Row],[MULTIPROP_REC_COUNT]],TBL_UDARDA_LOANPOOL[[#This Row],[LOAN_AMOUNT]])</f>
        <v>0</v>
      </c>
      <c r="AW48" s="29" t="b">
        <f>TBL_UDARDA_LOANPOOL[[#This Row],[MULTIPROP_REC_COUNT]]&gt;1</f>
        <v>0</v>
      </c>
      <c r="AX48" s="36">
        <f>IF(TBL_UDARDA_LOANPOOL[[#This Row],[LOAN_ID]]&lt;&gt;"",COUNTIF(TBL_UDARDA_LOANPOOL[LOAN_ID],TBL_UDARDA_LOANPOOL[[#This Row],[LOAN_ID]]),1)</f>
        <v>1</v>
      </c>
      <c r="AY48" s="36">
        <f>IFERROR(MATCH(TBL_UDARDA_LOANPOOL[[#This Row],[QUAL_METHOD]],RANGE_LOOKUP_QUALMETHODS_UDA_RDA_PROJSPECIFIC,0),-1)</f>
        <v>-1</v>
      </c>
      <c r="AZ4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9" spans="2:57" ht="26.25" customHeight="1" x14ac:dyDescent="0.25">
      <c r="B49" s="25" t="str">
        <f>IF(TBL_UDARDA_LOANPOOL[[#This Row],[RECORD_STARTED]],IF(TBL_UDARDA_LOANPOOL[[#This Row],[ERROR_COUNT]]&gt;0,-1,IF(TBL_UDARDA_LOANPOOL[[#This Row],[REQ_FIELDS_POPULATED]],1,0)),"")</f>
        <v/>
      </c>
      <c r="C49" s="36">
        <f>ROW()-ROW(TBL_UDARDA_LOANPOOL[[#Headers],[ROW_ID]])</f>
        <v>30</v>
      </c>
      <c r="D49" s="55"/>
      <c r="E49" s="56"/>
      <c r="F49" s="57"/>
      <c r="G49" s="58"/>
      <c r="H49" s="142"/>
      <c r="I49" s="144"/>
      <c r="J49" s="144"/>
      <c r="K49" s="120"/>
      <c r="L49" s="116"/>
      <c r="M49" s="55"/>
      <c r="N49" s="61"/>
      <c r="O49" s="62"/>
      <c r="P49" s="124"/>
      <c r="Q49" s="131"/>
      <c r="R49" s="148"/>
      <c r="S49" s="146"/>
      <c r="T49" s="174"/>
      <c r="U49" s="178"/>
      <c r="V49" s="176"/>
      <c r="W49" s="177"/>
      <c r="X49" s="185"/>
      <c r="Y49" s="185"/>
      <c r="Z49" s="186"/>
      <c r="AA49" s="186"/>
      <c r="AB4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9" s="122"/>
      <c r="AD49" s="112" t="str">
        <f>IF(AND(TBL_UDARDA_LOANPOOL[[#This Row],[QUAL_METHOD]]='$DB.LOOKUP'!$AF$6,TBL_UDARDA_LOANPOOL[[#This Row],[LOAN_ID]]&lt;&gt;""),COUNTIF(TBL_QUAL_JOBSLISTING_JOBS[LISTING_LOAN_ID_PROP_ADDR],TBL_UDARDA_LOANPOOL[[#This Row],[LOAN_ID_PROP_ADDR]]),"")</f>
        <v/>
      </c>
      <c r="AE49" s="113" t="str">
        <f>IF(AND(TBL_UDARDA_LOANPOOL[[#This Row],[LOAN_ID]]&lt;&gt;"",TBL_UDARDA_LOANPOOL[[#This Row],[QUAL_METHOD]]='$DB.LOOKUP'!$AF$6),COUNTIFS(TBL_QUAL_JOBSLISTING_JOBS[LISTING_LOAN_ID_PROP_ADDR],TBL_UDARDA_LOANPOOL[[#This Row],[LOAN_ID_PROP_ADDR]],TBL_QUAL_JOBSLISTING_JOBS[JOB_QUALIFIED_FLAG],"Yes"),"")</f>
        <v/>
      </c>
      <c r="AF49" s="111" t="str">
        <f>IF(AND(TBL_UDARDA_LOANPOOL[[#This Row],[QUAL_JOBS_TOTL]]&gt;0,TBL_UDARDA_LOANPOOL[[#This Row],[QUAL_JOBS_TOTL]]&lt;&gt;""),TBL_UDARDA_LOANPOOL[[#This Row],[QUAL_JOBS_QUALIFIED]]/TBL_UDARDA_LOANPOOL[[#This Row],[QUAL_JOBS_TOTL]],"")</f>
        <v/>
      </c>
      <c r="AG49" s="137" t="str">
        <f>IF(TBL_UDARDA_LOANPOOL[[#This Row],[QUAL_METHOD]]='$DB.LOOKUP'!$AF$6,HYPERLINK("#QUAL_JOBS!TARGET_TOP","View/Edit"),"")</f>
        <v/>
      </c>
      <c r="AH49" s="122"/>
      <c r="AI49" s="112" t="str">
        <f>IF(AND(TBL_UDARDA_LOANPOOL[[#This Row],[QUAL_METHOD]]='$DB.LOOKUP'!$AF$7,TBL_UDARDA_LOANPOOL[[#This Row],[LOAN_ID]]&lt;&gt;""),COUNTIF(TBL_QUAL_SERVICESLISTING_FAMILIES[LISTING_LOAN_ID_PROP_ADDR],TBL_UDARDA_LOANPOOL[[#This Row],[LOAN_ID_PROP_ADDR]]),"")</f>
        <v/>
      </c>
      <c r="AJ4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49" s="111" t="str">
        <f>IF(AND(TBL_UDARDA_LOANPOOL[[#This Row],[QUAL_SERVICES_FAMILIES_TOTL]]&gt;0,TBL_UDARDA_LOANPOOL[[#This Row],[QUAL_SERVICES_FAMILIES_TOTL]]&lt;&gt;""),TBL_UDARDA_LOANPOOL[[#This Row],[QUAL_SERVICES_FAMILIES_QUALIFIED]]/TBL_UDARDA_LOANPOOL[[#This Row],[QUAL_SERVICES_FAMILIES_TOTL]],"")</f>
        <v/>
      </c>
      <c r="AL49" s="137" t="str">
        <f>IF(TBL_UDARDA_LOANPOOL[[#This Row],[QUAL_METHOD]]='$DB.LOOKUP'!$AF$7,HYPERLINK("#QUAL_SERVICES!TARGET_TOP","View/Edit"),"")</f>
        <v/>
      </c>
      <c r="AM49" s="94" t="str">
        <f>IF(TBL_UDARDA_LOANPOOL[[#This Row],[LOAN_LEVEL_PREQUALIFIED_FLAG]]&lt;&gt;"",
IF(TBL_UDARDA_LOANPOOL[[#This Row],[LOAN_LEVEL_PREQUALIFIED_FLAG]],"Yes","No"),
"")</f>
        <v/>
      </c>
      <c r="AN49" s="70" t="str">
        <f>IF(TBL_UDARDA_LOANPOOL[[#This Row],[LOAN_ID]] = "","",TBL_UDARDA_LOANPOOL[[#This Row],[LOAN_ID]]&amp;" ("&amp;IF(TBL_UDARDA_LOANPOOL[[#This Row],[PROP_ADDR_STREET]]="","Address Not Defined",TBL_UDARDA_LOANPOOL[[#This Row],[PROP_ADDR_STREET]])&amp;")")</f>
        <v/>
      </c>
      <c r="AO49" s="70" t="b">
        <f>IF(TBL_UDARDA_LOANPOOL[[#This Row],[QUAL_METHOD]]="",TRUE,IFERROR(MATCH(TBL_UDARDA_LOANPOOL[[#This Row],[QUAL_METHOD]],RANGE_LOOKUP_QUALMETHODS_UDA_RDA_ENABLED,0)&gt;0,FALSE))</f>
        <v>1</v>
      </c>
      <c r="AP4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9" s="27" t="b">
        <f ca="1">IFERROR((IF(APP_UDA_RDA_CERT_DATE&lt;&gt;"",APP_UDA_RDA_CERT_DATE,TODAY())-TBL_UDARDA_LOANPOOL[[#This Row],[SETTLEMENT_DATE]])&lt;91,TRUE)</f>
        <v>1</v>
      </c>
      <c r="AR49" s="27" t="b" cm="1">
        <f t="array" ref="AR49">COUNTIFS(TBL_UDARDA_LOANPOOL[LOAN_ID],TBL_UDARDA_LOANPOOL[[#This Row],[LOAN_ID]],TBL_UDARDA_LOANPOOL[QUAL_LOCATION_TRACT_MFIPCT],"&gt;"&amp;THRESHOLD_UDARDA_MFIPCT)=0</f>
        <v>1</v>
      </c>
      <c r="AS49" s="27" t="b">
        <f>COUNTIFS(TBL_UDARDA_LOANPOOL[LOAN_ID],TBL_UDARDA_LOANPOOL[[#This Row],[LOAN_ID]],TBL_UDARDA_LOANPOOL[SBA_QUALIFIED],"No")=0</f>
        <v>1</v>
      </c>
      <c r="AT4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9" s="29">
        <f>IF(TBL_UDARDA_LOANPOOL[[#This Row],[MULTIPROP_REC_COUNT]]&lt;&gt;"",TBL_UDARDA_LOANPOOL[[#This Row],[LOAN_AMOUNT]]/TBL_UDARDA_LOANPOOL[[#This Row],[MULTIPROP_REC_COUNT]],TBL_UDARDA_LOANPOOL[[#This Row],[LOAN_AMOUNT]])</f>
        <v>0</v>
      </c>
      <c r="AW49" s="29" t="b">
        <f>TBL_UDARDA_LOANPOOL[[#This Row],[MULTIPROP_REC_COUNT]]&gt;1</f>
        <v>0</v>
      </c>
      <c r="AX49" s="36">
        <f>IF(TBL_UDARDA_LOANPOOL[[#This Row],[LOAN_ID]]&lt;&gt;"",COUNTIF(TBL_UDARDA_LOANPOOL[LOAN_ID],TBL_UDARDA_LOANPOOL[[#This Row],[LOAN_ID]]),1)</f>
        <v>1</v>
      </c>
      <c r="AY49" s="36">
        <f>IFERROR(MATCH(TBL_UDARDA_LOANPOOL[[#This Row],[QUAL_METHOD]],RANGE_LOOKUP_QUALMETHODS_UDA_RDA_PROJSPECIFIC,0),-1)</f>
        <v>-1</v>
      </c>
      <c r="AZ4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0" spans="2:57" ht="26.25" customHeight="1" x14ac:dyDescent="0.25">
      <c r="B50" s="25" t="str">
        <f>IF(TBL_UDARDA_LOANPOOL[[#This Row],[RECORD_STARTED]],IF(TBL_UDARDA_LOANPOOL[[#This Row],[ERROR_COUNT]]&gt;0,-1,IF(TBL_UDARDA_LOANPOOL[[#This Row],[REQ_FIELDS_POPULATED]],1,0)),"")</f>
        <v/>
      </c>
      <c r="C50" s="36">
        <f>ROW()-ROW(TBL_UDARDA_LOANPOOL[[#Headers],[ROW_ID]])</f>
        <v>31</v>
      </c>
      <c r="D50" s="55"/>
      <c r="E50" s="56"/>
      <c r="F50" s="57"/>
      <c r="G50" s="58"/>
      <c r="H50" s="142"/>
      <c r="I50" s="144"/>
      <c r="J50" s="144"/>
      <c r="K50" s="120"/>
      <c r="L50" s="116"/>
      <c r="M50" s="55"/>
      <c r="N50" s="61"/>
      <c r="O50" s="62"/>
      <c r="P50" s="124"/>
      <c r="Q50" s="131"/>
      <c r="R50" s="148"/>
      <c r="S50" s="146"/>
      <c r="T50" s="174"/>
      <c r="U50" s="178"/>
      <c r="V50" s="176"/>
      <c r="W50" s="177"/>
      <c r="X50" s="185"/>
      <c r="Y50" s="185"/>
      <c r="Z50" s="186"/>
      <c r="AA50" s="186"/>
      <c r="AB5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0" s="122"/>
      <c r="AD50" s="112" t="str">
        <f>IF(AND(TBL_UDARDA_LOANPOOL[[#This Row],[QUAL_METHOD]]='$DB.LOOKUP'!$AF$6,TBL_UDARDA_LOANPOOL[[#This Row],[LOAN_ID]]&lt;&gt;""),COUNTIF(TBL_QUAL_JOBSLISTING_JOBS[LISTING_LOAN_ID_PROP_ADDR],TBL_UDARDA_LOANPOOL[[#This Row],[LOAN_ID_PROP_ADDR]]),"")</f>
        <v/>
      </c>
      <c r="AE50" s="113" t="str">
        <f>IF(AND(TBL_UDARDA_LOANPOOL[[#This Row],[LOAN_ID]]&lt;&gt;"",TBL_UDARDA_LOANPOOL[[#This Row],[QUAL_METHOD]]='$DB.LOOKUP'!$AF$6),COUNTIFS(TBL_QUAL_JOBSLISTING_JOBS[LISTING_LOAN_ID_PROP_ADDR],TBL_UDARDA_LOANPOOL[[#This Row],[LOAN_ID_PROP_ADDR]],TBL_QUAL_JOBSLISTING_JOBS[JOB_QUALIFIED_FLAG],"Yes"),"")</f>
        <v/>
      </c>
      <c r="AF50" s="111" t="str">
        <f>IF(AND(TBL_UDARDA_LOANPOOL[[#This Row],[QUAL_JOBS_TOTL]]&gt;0,TBL_UDARDA_LOANPOOL[[#This Row],[QUAL_JOBS_TOTL]]&lt;&gt;""),TBL_UDARDA_LOANPOOL[[#This Row],[QUAL_JOBS_QUALIFIED]]/TBL_UDARDA_LOANPOOL[[#This Row],[QUAL_JOBS_TOTL]],"")</f>
        <v/>
      </c>
      <c r="AG50" s="137" t="str">
        <f>IF(TBL_UDARDA_LOANPOOL[[#This Row],[QUAL_METHOD]]='$DB.LOOKUP'!$AF$6,HYPERLINK("#QUAL_JOBS!TARGET_TOP","View/Edit"),"")</f>
        <v/>
      </c>
      <c r="AH50" s="122"/>
      <c r="AI50" s="112" t="str">
        <f>IF(AND(TBL_UDARDA_LOANPOOL[[#This Row],[QUAL_METHOD]]='$DB.LOOKUP'!$AF$7,TBL_UDARDA_LOANPOOL[[#This Row],[LOAN_ID]]&lt;&gt;""),COUNTIF(TBL_QUAL_SERVICESLISTING_FAMILIES[LISTING_LOAN_ID_PROP_ADDR],TBL_UDARDA_LOANPOOL[[#This Row],[LOAN_ID_PROP_ADDR]]),"")</f>
        <v/>
      </c>
      <c r="AJ5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0" s="111" t="str">
        <f>IF(AND(TBL_UDARDA_LOANPOOL[[#This Row],[QUAL_SERVICES_FAMILIES_TOTL]]&gt;0,TBL_UDARDA_LOANPOOL[[#This Row],[QUAL_SERVICES_FAMILIES_TOTL]]&lt;&gt;""),TBL_UDARDA_LOANPOOL[[#This Row],[QUAL_SERVICES_FAMILIES_QUALIFIED]]/TBL_UDARDA_LOANPOOL[[#This Row],[QUAL_SERVICES_FAMILIES_TOTL]],"")</f>
        <v/>
      </c>
      <c r="AL50" s="137" t="str">
        <f>IF(TBL_UDARDA_LOANPOOL[[#This Row],[QUAL_METHOD]]='$DB.LOOKUP'!$AF$7,HYPERLINK("#QUAL_SERVICES!TARGET_TOP","View/Edit"),"")</f>
        <v/>
      </c>
      <c r="AM50" s="94" t="str">
        <f>IF(TBL_UDARDA_LOANPOOL[[#This Row],[LOAN_LEVEL_PREQUALIFIED_FLAG]]&lt;&gt;"",
IF(TBL_UDARDA_LOANPOOL[[#This Row],[LOAN_LEVEL_PREQUALIFIED_FLAG]],"Yes","No"),
"")</f>
        <v/>
      </c>
      <c r="AN50" s="70" t="str">
        <f>IF(TBL_UDARDA_LOANPOOL[[#This Row],[LOAN_ID]] = "","",TBL_UDARDA_LOANPOOL[[#This Row],[LOAN_ID]]&amp;" ("&amp;IF(TBL_UDARDA_LOANPOOL[[#This Row],[PROP_ADDR_STREET]]="","Address Not Defined",TBL_UDARDA_LOANPOOL[[#This Row],[PROP_ADDR_STREET]])&amp;")")</f>
        <v/>
      </c>
      <c r="AO50" s="70" t="b">
        <f>IF(TBL_UDARDA_LOANPOOL[[#This Row],[QUAL_METHOD]]="",TRUE,IFERROR(MATCH(TBL_UDARDA_LOANPOOL[[#This Row],[QUAL_METHOD]],RANGE_LOOKUP_QUALMETHODS_UDA_RDA_ENABLED,0)&gt;0,FALSE))</f>
        <v>1</v>
      </c>
      <c r="AP5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0" s="27" t="b">
        <f ca="1">IFERROR((IF(APP_UDA_RDA_CERT_DATE&lt;&gt;"",APP_UDA_RDA_CERT_DATE,TODAY())-TBL_UDARDA_LOANPOOL[[#This Row],[SETTLEMENT_DATE]])&lt;91,TRUE)</f>
        <v>1</v>
      </c>
      <c r="AR50" s="27" t="b" cm="1">
        <f t="array" ref="AR50">COUNTIFS(TBL_UDARDA_LOANPOOL[LOAN_ID],TBL_UDARDA_LOANPOOL[[#This Row],[LOAN_ID]],TBL_UDARDA_LOANPOOL[QUAL_LOCATION_TRACT_MFIPCT],"&gt;"&amp;THRESHOLD_UDARDA_MFIPCT)=0</f>
        <v>1</v>
      </c>
      <c r="AS50" s="27" t="b">
        <f>COUNTIFS(TBL_UDARDA_LOANPOOL[LOAN_ID],TBL_UDARDA_LOANPOOL[[#This Row],[LOAN_ID]],TBL_UDARDA_LOANPOOL[SBA_QUALIFIED],"No")=0</f>
        <v>1</v>
      </c>
      <c r="AT5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0" s="29">
        <f>IF(TBL_UDARDA_LOANPOOL[[#This Row],[MULTIPROP_REC_COUNT]]&lt;&gt;"",TBL_UDARDA_LOANPOOL[[#This Row],[LOAN_AMOUNT]]/TBL_UDARDA_LOANPOOL[[#This Row],[MULTIPROP_REC_COUNT]],TBL_UDARDA_LOANPOOL[[#This Row],[LOAN_AMOUNT]])</f>
        <v>0</v>
      </c>
      <c r="AW50" s="29" t="b">
        <f>TBL_UDARDA_LOANPOOL[[#This Row],[MULTIPROP_REC_COUNT]]&gt;1</f>
        <v>0</v>
      </c>
      <c r="AX50" s="36">
        <f>IF(TBL_UDARDA_LOANPOOL[[#This Row],[LOAN_ID]]&lt;&gt;"",COUNTIF(TBL_UDARDA_LOANPOOL[LOAN_ID],TBL_UDARDA_LOANPOOL[[#This Row],[LOAN_ID]]),1)</f>
        <v>1</v>
      </c>
      <c r="AY50" s="36">
        <f>IFERROR(MATCH(TBL_UDARDA_LOANPOOL[[#This Row],[QUAL_METHOD]],RANGE_LOOKUP_QUALMETHODS_UDA_RDA_PROJSPECIFIC,0),-1)</f>
        <v>-1</v>
      </c>
      <c r="AZ5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1" spans="2:57" ht="26.25" customHeight="1" x14ac:dyDescent="0.25">
      <c r="B51" s="25" t="str">
        <f>IF(TBL_UDARDA_LOANPOOL[[#This Row],[RECORD_STARTED]],IF(TBL_UDARDA_LOANPOOL[[#This Row],[ERROR_COUNT]]&gt;0,-1,IF(TBL_UDARDA_LOANPOOL[[#This Row],[REQ_FIELDS_POPULATED]],1,0)),"")</f>
        <v/>
      </c>
      <c r="C51" s="36">
        <f>ROW()-ROW(TBL_UDARDA_LOANPOOL[[#Headers],[ROW_ID]])</f>
        <v>32</v>
      </c>
      <c r="D51" s="55"/>
      <c r="E51" s="56"/>
      <c r="F51" s="57"/>
      <c r="G51" s="58"/>
      <c r="H51" s="142"/>
      <c r="I51" s="144"/>
      <c r="J51" s="144"/>
      <c r="K51" s="120"/>
      <c r="L51" s="116"/>
      <c r="M51" s="55"/>
      <c r="N51" s="61"/>
      <c r="O51" s="62"/>
      <c r="P51" s="124"/>
      <c r="Q51" s="131"/>
      <c r="R51" s="148"/>
      <c r="S51" s="146"/>
      <c r="T51" s="174"/>
      <c r="U51" s="178"/>
      <c r="V51" s="176"/>
      <c r="W51" s="177"/>
      <c r="X51" s="185"/>
      <c r="Y51" s="185"/>
      <c r="Z51" s="186"/>
      <c r="AA51" s="186"/>
      <c r="AB5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1" s="122"/>
      <c r="AD51" s="112" t="str">
        <f>IF(AND(TBL_UDARDA_LOANPOOL[[#This Row],[QUAL_METHOD]]='$DB.LOOKUP'!$AF$6,TBL_UDARDA_LOANPOOL[[#This Row],[LOAN_ID]]&lt;&gt;""),COUNTIF(TBL_QUAL_JOBSLISTING_JOBS[LISTING_LOAN_ID_PROP_ADDR],TBL_UDARDA_LOANPOOL[[#This Row],[LOAN_ID_PROP_ADDR]]),"")</f>
        <v/>
      </c>
      <c r="AE51" s="113" t="str">
        <f>IF(AND(TBL_UDARDA_LOANPOOL[[#This Row],[LOAN_ID]]&lt;&gt;"",TBL_UDARDA_LOANPOOL[[#This Row],[QUAL_METHOD]]='$DB.LOOKUP'!$AF$6),COUNTIFS(TBL_QUAL_JOBSLISTING_JOBS[LISTING_LOAN_ID_PROP_ADDR],TBL_UDARDA_LOANPOOL[[#This Row],[LOAN_ID_PROP_ADDR]],TBL_QUAL_JOBSLISTING_JOBS[JOB_QUALIFIED_FLAG],"Yes"),"")</f>
        <v/>
      </c>
      <c r="AF51" s="111" t="str">
        <f>IF(AND(TBL_UDARDA_LOANPOOL[[#This Row],[QUAL_JOBS_TOTL]]&gt;0,TBL_UDARDA_LOANPOOL[[#This Row],[QUAL_JOBS_TOTL]]&lt;&gt;""),TBL_UDARDA_LOANPOOL[[#This Row],[QUAL_JOBS_QUALIFIED]]/TBL_UDARDA_LOANPOOL[[#This Row],[QUAL_JOBS_TOTL]],"")</f>
        <v/>
      </c>
      <c r="AG51" s="137" t="str">
        <f>IF(TBL_UDARDA_LOANPOOL[[#This Row],[QUAL_METHOD]]='$DB.LOOKUP'!$AF$6,HYPERLINK("#QUAL_JOBS!TARGET_TOP","View/Edit"),"")</f>
        <v/>
      </c>
      <c r="AH51" s="122"/>
      <c r="AI51" s="112" t="str">
        <f>IF(AND(TBL_UDARDA_LOANPOOL[[#This Row],[QUAL_METHOD]]='$DB.LOOKUP'!$AF$7,TBL_UDARDA_LOANPOOL[[#This Row],[LOAN_ID]]&lt;&gt;""),COUNTIF(TBL_QUAL_SERVICESLISTING_FAMILIES[LISTING_LOAN_ID_PROP_ADDR],TBL_UDARDA_LOANPOOL[[#This Row],[LOAN_ID_PROP_ADDR]]),"")</f>
        <v/>
      </c>
      <c r="AJ5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1" s="111" t="str">
        <f>IF(AND(TBL_UDARDA_LOANPOOL[[#This Row],[QUAL_SERVICES_FAMILIES_TOTL]]&gt;0,TBL_UDARDA_LOANPOOL[[#This Row],[QUAL_SERVICES_FAMILIES_TOTL]]&lt;&gt;""),TBL_UDARDA_LOANPOOL[[#This Row],[QUAL_SERVICES_FAMILIES_QUALIFIED]]/TBL_UDARDA_LOANPOOL[[#This Row],[QUAL_SERVICES_FAMILIES_TOTL]],"")</f>
        <v/>
      </c>
      <c r="AL51" s="137" t="str">
        <f>IF(TBL_UDARDA_LOANPOOL[[#This Row],[QUAL_METHOD]]='$DB.LOOKUP'!$AF$7,HYPERLINK("#QUAL_SERVICES!TARGET_TOP","View/Edit"),"")</f>
        <v/>
      </c>
      <c r="AM51" s="94" t="str">
        <f>IF(TBL_UDARDA_LOANPOOL[[#This Row],[LOAN_LEVEL_PREQUALIFIED_FLAG]]&lt;&gt;"",
IF(TBL_UDARDA_LOANPOOL[[#This Row],[LOAN_LEVEL_PREQUALIFIED_FLAG]],"Yes","No"),
"")</f>
        <v/>
      </c>
      <c r="AN51" s="70" t="str">
        <f>IF(TBL_UDARDA_LOANPOOL[[#This Row],[LOAN_ID]] = "","",TBL_UDARDA_LOANPOOL[[#This Row],[LOAN_ID]]&amp;" ("&amp;IF(TBL_UDARDA_LOANPOOL[[#This Row],[PROP_ADDR_STREET]]="","Address Not Defined",TBL_UDARDA_LOANPOOL[[#This Row],[PROP_ADDR_STREET]])&amp;")")</f>
        <v/>
      </c>
      <c r="AO51" s="70" t="b">
        <f>IF(TBL_UDARDA_LOANPOOL[[#This Row],[QUAL_METHOD]]="",TRUE,IFERROR(MATCH(TBL_UDARDA_LOANPOOL[[#This Row],[QUAL_METHOD]],RANGE_LOOKUP_QUALMETHODS_UDA_RDA_ENABLED,0)&gt;0,FALSE))</f>
        <v>1</v>
      </c>
      <c r="AP5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1" s="27" t="b">
        <f ca="1">IFERROR((IF(APP_UDA_RDA_CERT_DATE&lt;&gt;"",APP_UDA_RDA_CERT_DATE,TODAY())-TBL_UDARDA_LOANPOOL[[#This Row],[SETTLEMENT_DATE]])&lt;91,TRUE)</f>
        <v>1</v>
      </c>
      <c r="AR51" s="27" t="b" cm="1">
        <f t="array" ref="AR51">COUNTIFS(TBL_UDARDA_LOANPOOL[LOAN_ID],TBL_UDARDA_LOANPOOL[[#This Row],[LOAN_ID]],TBL_UDARDA_LOANPOOL[QUAL_LOCATION_TRACT_MFIPCT],"&gt;"&amp;THRESHOLD_UDARDA_MFIPCT)=0</f>
        <v>1</v>
      </c>
      <c r="AS51" s="27" t="b">
        <f>COUNTIFS(TBL_UDARDA_LOANPOOL[LOAN_ID],TBL_UDARDA_LOANPOOL[[#This Row],[LOAN_ID]],TBL_UDARDA_LOANPOOL[SBA_QUALIFIED],"No")=0</f>
        <v>1</v>
      </c>
      <c r="AT5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1" s="29">
        <f>IF(TBL_UDARDA_LOANPOOL[[#This Row],[MULTIPROP_REC_COUNT]]&lt;&gt;"",TBL_UDARDA_LOANPOOL[[#This Row],[LOAN_AMOUNT]]/TBL_UDARDA_LOANPOOL[[#This Row],[MULTIPROP_REC_COUNT]],TBL_UDARDA_LOANPOOL[[#This Row],[LOAN_AMOUNT]])</f>
        <v>0</v>
      </c>
      <c r="AW51" s="29" t="b">
        <f>TBL_UDARDA_LOANPOOL[[#This Row],[MULTIPROP_REC_COUNT]]&gt;1</f>
        <v>0</v>
      </c>
      <c r="AX51" s="36">
        <f>IF(TBL_UDARDA_LOANPOOL[[#This Row],[LOAN_ID]]&lt;&gt;"",COUNTIF(TBL_UDARDA_LOANPOOL[LOAN_ID],TBL_UDARDA_LOANPOOL[[#This Row],[LOAN_ID]]),1)</f>
        <v>1</v>
      </c>
      <c r="AY51" s="36">
        <f>IFERROR(MATCH(TBL_UDARDA_LOANPOOL[[#This Row],[QUAL_METHOD]],RANGE_LOOKUP_QUALMETHODS_UDA_RDA_PROJSPECIFIC,0),-1)</f>
        <v>-1</v>
      </c>
      <c r="AZ5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2" spans="2:57" ht="26.25" customHeight="1" x14ac:dyDescent="0.25">
      <c r="B52" s="25" t="str">
        <f>IF(TBL_UDARDA_LOANPOOL[[#This Row],[RECORD_STARTED]],IF(TBL_UDARDA_LOANPOOL[[#This Row],[ERROR_COUNT]]&gt;0,-1,IF(TBL_UDARDA_LOANPOOL[[#This Row],[REQ_FIELDS_POPULATED]],1,0)),"")</f>
        <v/>
      </c>
      <c r="C52" s="36">
        <f>ROW()-ROW(TBL_UDARDA_LOANPOOL[[#Headers],[ROW_ID]])</f>
        <v>33</v>
      </c>
      <c r="D52" s="55"/>
      <c r="E52" s="56"/>
      <c r="F52" s="57"/>
      <c r="G52" s="58"/>
      <c r="H52" s="142"/>
      <c r="I52" s="144"/>
      <c r="J52" s="144"/>
      <c r="K52" s="120"/>
      <c r="L52" s="116"/>
      <c r="M52" s="55"/>
      <c r="N52" s="61"/>
      <c r="O52" s="62"/>
      <c r="P52" s="124"/>
      <c r="Q52" s="131"/>
      <c r="R52" s="148"/>
      <c r="S52" s="146"/>
      <c r="T52" s="174"/>
      <c r="U52" s="178"/>
      <c r="V52" s="176"/>
      <c r="W52" s="177"/>
      <c r="X52" s="185"/>
      <c r="Y52" s="185"/>
      <c r="Z52" s="186"/>
      <c r="AA52" s="186"/>
      <c r="AB5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2" s="122"/>
      <c r="AD52" s="112" t="str">
        <f>IF(AND(TBL_UDARDA_LOANPOOL[[#This Row],[QUAL_METHOD]]='$DB.LOOKUP'!$AF$6,TBL_UDARDA_LOANPOOL[[#This Row],[LOAN_ID]]&lt;&gt;""),COUNTIF(TBL_QUAL_JOBSLISTING_JOBS[LISTING_LOAN_ID_PROP_ADDR],TBL_UDARDA_LOANPOOL[[#This Row],[LOAN_ID_PROP_ADDR]]),"")</f>
        <v/>
      </c>
      <c r="AE52" s="113" t="str">
        <f>IF(AND(TBL_UDARDA_LOANPOOL[[#This Row],[LOAN_ID]]&lt;&gt;"",TBL_UDARDA_LOANPOOL[[#This Row],[QUAL_METHOD]]='$DB.LOOKUP'!$AF$6),COUNTIFS(TBL_QUAL_JOBSLISTING_JOBS[LISTING_LOAN_ID_PROP_ADDR],TBL_UDARDA_LOANPOOL[[#This Row],[LOAN_ID_PROP_ADDR]],TBL_QUAL_JOBSLISTING_JOBS[JOB_QUALIFIED_FLAG],"Yes"),"")</f>
        <v/>
      </c>
      <c r="AF52" s="111" t="str">
        <f>IF(AND(TBL_UDARDA_LOANPOOL[[#This Row],[QUAL_JOBS_TOTL]]&gt;0,TBL_UDARDA_LOANPOOL[[#This Row],[QUAL_JOBS_TOTL]]&lt;&gt;""),TBL_UDARDA_LOANPOOL[[#This Row],[QUAL_JOBS_QUALIFIED]]/TBL_UDARDA_LOANPOOL[[#This Row],[QUAL_JOBS_TOTL]],"")</f>
        <v/>
      </c>
      <c r="AG52" s="137" t="str">
        <f>IF(TBL_UDARDA_LOANPOOL[[#This Row],[QUAL_METHOD]]='$DB.LOOKUP'!$AF$6,HYPERLINK("#QUAL_JOBS!TARGET_TOP","View/Edit"),"")</f>
        <v/>
      </c>
      <c r="AH52" s="122"/>
      <c r="AI52" s="112" t="str">
        <f>IF(AND(TBL_UDARDA_LOANPOOL[[#This Row],[QUAL_METHOD]]='$DB.LOOKUP'!$AF$7,TBL_UDARDA_LOANPOOL[[#This Row],[LOAN_ID]]&lt;&gt;""),COUNTIF(TBL_QUAL_SERVICESLISTING_FAMILIES[LISTING_LOAN_ID_PROP_ADDR],TBL_UDARDA_LOANPOOL[[#This Row],[LOAN_ID_PROP_ADDR]]),"")</f>
        <v/>
      </c>
      <c r="AJ5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2" s="111" t="str">
        <f>IF(AND(TBL_UDARDA_LOANPOOL[[#This Row],[QUAL_SERVICES_FAMILIES_TOTL]]&gt;0,TBL_UDARDA_LOANPOOL[[#This Row],[QUAL_SERVICES_FAMILIES_TOTL]]&lt;&gt;""),TBL_UDARDA_LOANPOOL[[#This Row],[QUAL_SERVICES_FAMILIES_QUALIFIED]]/TBL_UDARDA_LOANPOOL[[#This Row],[QUAL_SERVICES_FAMILIES_TOTL]],"")</f>
        <v/>
      </c>
      <c r="AL52" s="137" t="str">
        <f>IF(TBL_UDARDA_LOANPOOL[[#This Row],[QUAL_METHOD]]='$DB.LOOKUP'!$AF$7,HYPERLINK("#QUAL_SERVICES!TARGET_TOP","View/Edit"),"")</f>
        <v/>
      </c>
      <c r="AM52" s="94" t="str">
        <f>IF(TBL_UDARDA_LOANPOOL[[#This Row],[LOAN_LEVEL_PREQUALIFIED_FLAG]]&lt;&gt;"",
IF(TBL_UDARDA_LOANPOOL[[#This Row],[LOAN_LEVEL_PREQUALIFIED_FLAG]],"Yes","No"),
"")</f>
        <v/>
      </c>
      <c r="AN52" s="70" t="str">
        <f>IF(TBL_UDARDA_LOANPOOL[[#This Row],[LOAN_ID]] = "","",TBL_UDARDA_LOANPOOL[[#This Row],[LOAN_ID]]&amp;" ("&amp;IF(TBL_UDARDA_LOANPOOL[[#This Row],[PROP_ADDR_STREET]]="","Address Not Defined",TBL_UDARDA_LOANPOOL[[#This Row],[PROP_ADDR_STREET]])&amp;")")</f>
        <v/>
      </c>
      <c r="AO52" s="70" t="b">
        <f>IF(TBL_UDARDA_LOANPOOL[[#This Row],[QUAL_METHOD]]="",TRUE,IFERROR(MATCH(TBL_UDARDA_LOANPOOL[[#This Row],[QUAL_METHOD]],RANGE_LOOKUP_QUALMETHODS_UDA_RDA_ENABLED,0)&gt;0,FALSE))</f>
        <v>1</v>
      </c>
      <c r="AP5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2" s="27" t="b">
        <f ca="1">IFERROR((IF(APP_UDA_RDA_CERT_DATE&lt;&gt;"",APP_UDA_RDA_CERT_DATE,TODAY())-TBL_UDARDA_LOANPOOL[[#This Row],[SETTLEMENT_DATE]])&lt;91,TRUE)</f>
        <v>1</v>
      </c>
      <c r="AR52" s="27" t="b" cm="1">
        <f t="array" ref="AR52">COUNTIFS(TBL_UDARDA_LOANPOOL[LOAN_ID],TBL_UDARDA_LOANPOOL[[#This Row],[LOAN_ID]],TBL_UDARDA_LOANPOOL[QUAL_LOCATION_TRACT_MFIPCT],"&gt;"&amp;THRESHOLD_UDARDA_MFIPCT)=0</f>
        <v>1</v>
      </c>
      <c r="AS52" s="27" t="b">
        <f>COUNTIFS(TBL_UDARDA_LOANPOOL[LOAN_ID],TBL_UDARDA_LOANPOOL[[#This Row],[LOAN_ID]],TBL_UDARDA_LOANPOOL[SBA_QUALIFIED],"No")=0</f>
        <v>1</v>
      </c>
      <c r="AT5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2" s="29">
        <f>IF(TBL_UDARDA_LOANPOOL[[#This Row],[MULTIPROP_REC_COUNT]]&lt;&gt;"",TBL_UDARDA_LOANPOOL[[#This Row],[LOAN_AMOUNT]]/TBL_UDARDA_LOANPOOL[[#This Row],[MULTIPROP_REC_COUNT]],TBL_UDARDA_LOANPOOL[[#This Row],[LOAN_AMOUNT]])</f>
        <v>0</v>
      </c>
      <c r="AW52" s="29" t="b">
        <f>TBL_UDARDA_LOANPOOL[[#This Row],[MULTIPROP_REC_COUNT]]&gt;1</f>
        <v>0</v>
      </c>
      <c r="AX52" s="36">
        <f>IF(TBL_UDARDA_LOANPOOL[[#This Row],[LOAN_ID]]&lt;&gt;"",COUNTIF(TBL_UDARDA_LOANPOOL[LOAN_ID],TBL_UDARDA_LOANPOOL[[#This Row],[LOAN_ID]]),1)</f>
        <v>1</v>
      </c>
      <c r="AY52" s="36">
        <f>IFERROR(MATCH(TBL_UDARDA_LOANPOOL[[#This Row],[QUAL_METHOD]],RANGE_LOOKUP_QUALMETHODS_UDA_RDA_PROJSPECIFIC,0),-1)</f>
        <v>-1</v>
      </c>
      <c r="AZ5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3" spans="2:57" ht="26.25" customHeight="1" x14ac:dyDescent="0.25">
      <c r="B53" s="25" t="str">
        <f>IF(TBL_UDARDA_LOANPOOL[[#This Row],[RECORD_STARTED]],IF(TBL_UDARDA_LOANPOOL[[#This Row],[ERROR_COUNT]]&gt;0,-1,IF(TBL_UDARDA_LOANPOOL[[#This Row],[REQ_FIELDS_POPULATED]],1,0)),"")</f>
        <v/>
      </c>
      <c r="C53" s="36">
        <f>ROW()-ROW(TBL_UDARDA_LOANPOOL[[#Headers],[ROW_ID]])</f>
        <v>34</v>
      </c>
      <c r="D53" s="55"/>
      <c r="E53" s="56"/>
      <c r="F53" s="57"/>
      <c r="G53" s="58"/>
      <c r="H53" s="142"/>
      <c r="I53" s="144"/>
      <c r="J53" s="144"/>
      <c r="K53" s="120"/>
      <c r="L53" s="116"/>
      <c r="M53" s="55"/>
      <c r="N53" s="61"/>
      <c r="O53" s="62"/>
      <c r="P53" s="124"/>
      <c r="Q53" s="131"/>
      <c r="R53" s="148"/>
      <c r="S53" s="146"/>
      <c r="T53" s="174"/>
      <c r="U53" s="178"/>
      <c r="V53" s="176"/>
      <c r="W53" s="177"/>
      <c r="X53" s="185"/>
      <c r="Y53" s="185"/>
      <c r="Z53" s="186"/>
      <c r="AA53" s="186"/>
      <c r="AB5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3" s="122"/>
      <c r="AD53" s="112" t="str">
        <f>IF(AND(TBL_UDARDA_LOANPOOL[[#This Row],[QUAL_METHOD]]='$DB.LOOKUP'!$AF$6,TBL_UDARDA_LOANPOOL[[#This Row],[LOAN_ID]]&lt;&gt;""),COUNTIF(TBL_QUAL_JOBSLISTING_JOBS[LISTING_LOAN_ID_PROP_ADDR],TBL_UDARDA_LOANPOOL[[#This Row],[LOAN_ID_PROP_ADDR]]),"")</f>
        <v/>
      </c>
      <c r="AE53" s="113" t="str">
        <f>IF(AND(TBL_UDARDA_LOANPOOL[[#This Row],[LOAN_ID]]&lt;&gt;"",TBL_UDARDA_LOANPOOL[[#This Row],[QUAL_METHOD]]='$DB.LOOKUP'!$AF$6),COUNTIFS(TBL_QUAL_JOBSLISTING_JOBS[LISTING_LOAN_ID_PROP_ADDR],TBL_UDARDA_LOANPOOL[[#This Row],[LOAN_ID_PROP_ADDR]],TBL_QUAL_JOBSLISTING_JOBS[JOB_QUALIFIED_FLAG],"Yes"),"")</f>
        <v/>
      </c>
      <c r="AF53" s="111" t="str">
        <f>IF(AND(TBL_UDARDA_LOANPOOL[[#This Row],[QUAL_JOBS_TOTL]]&gt;0,TBL_UDARDA_LOANPOOL[[#This Row],[QUAL_JOBS_TOTL]]&lt;&gt;""),TBL_UDARDA_LOANPOOL[[#This Row],[QUAL_JOBS_QUALIFIED]]/TBL_UDARDA_LOANPOOL[[#This Row],[QUAL_JOBS_TOTL]],"")</f>
        <v/>
      </c>
      <c r="AG53" s="137" t="str">
        <f>IF(TBL_UDARDA_LOANPOOL[[#This Row],[QUAL_METHOD]]='$DB.LOOKUP'!$AF$6,HYPERLINK("#QUAL_JOBS!TARGET_TOP","View/Edit"),"")</f>
        <v/>
      </c>
      <c r="AH53" s="122"/>
      <c r="AI53" s="112" t="str">
        <f>IF(AND(TBL_UDARDA_LOANPOOL[[#This Row],[QUAL_METHOD]]='$DB.LOOKUP'!$AF$7,TBL_UDARDA_LOANPOOL[[#This Row],[LOAN_ID]]&lt;&gt;""),COUNTIF(TBL_QUAL_SERVICESLISTING_FAMILIES[LISTING_LOAN_ID_PROP_ADDR],TBL_UDARDA_LOANPOOL[[#This Row],[LOAN_ID_PROP_ADDR]]),"")</f>
        <v/>
      </c>
      <c r="AJ5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3" s="111" t="str">
        <f>IF(AND(TBL_UDARDA_LOANPOOL[[#This Row],[QUAL_SERVICES_FAMILIES_TOTL]]&gt;0,TBL_UDARDA_LOANPOOL[[#This Row],[QUAL_SERVICES_FAMILIES_TOTL]]&lt;&gt;""),TBL_UDARDA_LOANPOOL[[#This Row],[QUAL_SERVICES_FAMILIES_QUALIFIED]]/TBL_UDARDA_LOANPOOL[[#This Row],[QUAL_SERVICES_FAMILIES_TOTL]],"")</f>
        <v/>
      </c>
      <c r="AL53" s="137" t="str">
        <f>IF(TBL_UDARDA_LOANPOOL[[#This Row],[QUAL_METHOD]]='$DB.LOOKUP'!$AF$7,HYPERLINK("#QUAL_SERVICES!TARGET_TOP","View/Edit"),"")</f>
        <v/>
      </c>
      <c r="AM53" s="94" t="str">
        <f>IF(TBL_UDARDA_LOANPOOL[[#This Row],[LOAN_LEVEL_PREQUALIFIED_FLAG]]&lt;&gt;"",
IF(TBL_UDARDA_LOANPOOL[[#This Row],[LOAN_LEVEL_PREQUALIFIED_FLAG]],"Yes","No"),
"")</f>
        <v/>
      </c>
      <c r="AN53" s="70" t="str">
        <f>IF(TBL_UDARDA_LOANPOOL[[#This Row],[LOAN_ID]] = "","",TBL_UDARDA_LOANPOOL[[#This Row],[LOAN_ID]]&amp;" ("&amp;IF(TBL_UDARDA_LOANPOOL[[#This Row],[PROP_ADDR_STREET]]="","Address Not Defined",TBL_UDARDA_LOANPOOL[[#This Row],[PROP_ADDR_STREET]])&amp;")")</f>
        <v/>
      </c>
      <c r="AO53" s="70" t="b">
        <f>IF(TBL_UDARDA_LOANPOOL[[#This Row],[QUAL_METHOD]]="",TRUE,IFERROR(MATCH(TBL_UDARDA_LOANPOOL[[#This Row],[QUAL_METHOD]],RANGE_LOOKUP_QUALMETHODS_UDA_RDA_ENABLED,0)&gt;0,FALSE))</f>
        <v>1</v>
      </c>
      <c r="AP5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3" s="27" t="b">
        <f ca="1">IFERROR((IF(APP_UDA_RDA_CERT_DATE&lt;&gt;"",APP_UDA_RDA_CERT_DATE,TODAY())-TBL_UDARDA_LOANPOOL[[#This Row],[SETTLEMENT_DATE]])&lt;91,TRUE)</f>
        <v>1</v>
      </c>
      <c r="AR53" s="27" t="b" cm="1">
        <f t="array" ref="AR53">COUNTIFS(TBL_UDARDA_LOANPOOL[LOAN_ID],TBL_UDARDA_LOANPOOL[[#This Row],[LOAN_ID]],TBL_UDARDA_LOANPOOL[QUAL_LOCATION_TRACT_MFIPCT],"&gt;"&amp;THRESHOLD_UDARDA_MFIPCT)=0</f>
        <v>1</v>
      </c>
      <c r="AS53" s="27" t="b">
        <f>COUNTIFS(TBL_UDARDA_LOANPOOL[LOAN_ID],TBL_UDARDA_LOANPOOL[[#This Row],[LOAN_ID]],TBL_UDARDA_LOANPOOL[SBA_QUALIFIED],"No")=0</f>
        <v>1</v>
      </c>
      <c r="AT5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3" s="29">
        <f>IF(TBL_UDARDA_LOANPOOL[[#This Row],[MULTIPROP_REC_COUNT]]&lt;&gt;"",TBL_UDARDA_LOANPOOL[[#This Row],[LOAN_AMOUNT]]/TBL_UDARDA_LOANPOOL[[#This Row],[MULTIPROP_REC_COUNT]],TBL_UDARDA_LOANPOOL[[#This Row],[LOAN_AMOUNT]])</f>
        <v>0</v>
      </c>
      <c r="AW53" s="29" t="b">
        <f>TBL_UDARDA_LOANPOOL[[#This Row],[MULTIPROP_REC_COUNT]]&gt;1</f>
        <v>0</v>
      </c>
      <c r="AX53" s="36">
        <f>IF(TBL_UDARDA_LOANPOOL[[#This Row],[LOAN_ID]]&lt;&gt;"",COUNTIF(TBL_UDARDA_LOANPOOL[LOAN_ID],TBL_UDARDA_LOANPOOL[[#This Row],[LOAN_ID]]),1)</f>
        <v>1</v>
      </c>
      <c r="AY53" s="36">
        <f>IFERROR(MATCH(TBL_UDARDA_LOANPOOL[[#This Row],[QUAL_METHOD]],RANGE_LOOKUP_QUALMETHODS_UDA_RDA_PROJSPECIFIC,0),-1)</f>
        <v>-1</v>
      </c>
      <c r="AZ5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4" spans="2:57" ht="26.25" customHeight="1" x14ac:dyDescent="0.25">
      <c r="B54" s="25" t="str">
        <f>IF(TBL_UDARDA_LOANPOOL[[#This Row],[RECORD_STARTED]],IF(TBL_UDARDA_LOANPOOL[[#This Row],[ERROR_COUNT]]&gt;0,-1,IF(TBL_UDARDA_LOANPOOL[[#This Row],[REQ_FIELDS_POPULATED]],1,0)),"")</f>
        <v/>
      </c>
      <c r="C54" s="36">
        <f>ROW()-ROW(TBL_UDARDA_LOANPOOL[[#Headers],[ROW_ID]])</f>
        <v>35</v>
      </c>
      <c r="D54" s="55"/>
      <c r="E54" s="56"/>
      <c r="F54" s="57"/>
      <c r="G54" s="58"/>
      <c r="H54" s="142"/>
      <c r="I54" s="144"/>
      <c r="J54" s="144"/>
      <c r="K54" s="120"/>
      <c r="L54" s="116"/>
      <c r="M54" s="55"/>
      <c r="N54" s="61"/>
      <c r="O54" s="62"/>
      <c r="P54" s="124"/>
      <c r="Q54" s="131"/>
      <c r="R54" s="148"/>
      <c r="S54" s="146"/>
      <c r="T54" s="174"/>
      <c r="U54" s="178"/>
      <c r="V54" s="176"/>
      <c r="W54" s="177"/>
      <c r="X54" s="185"/>
      <c r="Y54" s="185"/>
      <c r="Z54" s="186"/>
      <c r="AA54" s="186"/>
      <c r="AB5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4" s="122"/>
      <c r="AD54" s="112" t="str">
        <f>IF(AND(TBL_UDARDA_LOANPOOL[[#This Row],[QUAL_METHOD]]='$DB.LOOKUP'!$AF$6,TBL_UDARDA_LOANPOOL[[#This Row],[LOAN_ID]]&lt;&gt;""),COUNTIF(TBL_QUAL_JOBSLISTING_JOBS[LISTING_LOAN_ID_PROP_ADDR],TBL_UDARDA_LOANPOOL[[#This Row],[LOAN_ID_PROP_ADDR]]),"")</f>
        <v/>
      </c>
      <c r="AE54" s="113" t="str">
        <f>IF(AND(TBL_UDARDA_LOANPOOL[[#This Row],[LOAN_ID]]&lt;&gt;"",TBL_UDARDA_LOANPOOL[[#This Row],[QUAL_METHOD]]='$DB.LOOKUP'!$AF$6),COUNTIFS(TBL_QUAL_JOBSLISTING_JOBS[LISTING_LOAN_ID_PROP_ADDR],TBL_UDARDA_LOANPOOL[[#This Row],[LOAN_ID_PROP_ADDR]],TBL_QUAL_JOBSLISTING_JOBS[JOB_QUALIFIED_FLAG],"Yes"),"")</f>
        <v/>
      </c>
      <c r="AF54" s="111" t="str">
        <f>IF(AND(TBL_UDARDA_LOANPOOL[[#This Row],[QUAL_JOBS_TOTL]]&gt;0,TBL_UDARDA_LOANPOOL[[#This Row],[QUAL_JOBS_TOTL]]&lt;&gt;""),TBL_UDARDA_LOANPOOL[[#This Row],[QUAL_JOBS_QUALIFIED]]/TBL_UDARDA_LOANPOOL[[#This Row],[QUAL_JOBS_TOTL]],"")</f>
        <v/>
      </c>
      <c r="AG54" s="137" t="str">
        <f>IF(TBL_UDARDA_LOANPOOL[[#This Row],[QUAL_METHOD]]='$DB.LOOKUP'!$AF$6,HYPERLINK("#QUAL_JOBS!TARGET_TOP","View/Edit"),"")</f>
        <v/>
      </c>
      <c r="AH54" s="122"/>
      <c r="AI54" s="112" t="str">
        <f>IF(AND(TBL_UDARDA_LOANPOOL[[#This Row],[QUAL_METHOD]]='$DB.LOOKUP'!$AF$7,TBL_UDARDA_LOANPOOL[[#This Row],[LOAN_ID]]&lt;&gt;""),COUNTIF(TBL_QUAL_SERVICESLISTING_FAMILIES[LISTING_LOAN_ID_PROP_ADDR],TBL_UDARDA_LOANPOOL[[#This Row],[LOAN_ID_PROP_ADDR]]),"")</f>
        <v/>
      </c>
      <c r="AJ5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4" s="111" t="str">
        <f>IF(AND(TBL_UDARDA_LOANPOOL[[#This Row],[QUAL_SERVICES_FAMILIES_TOTL]]&gt;0,TBL_UDARDA_LOANPOOL[[#This Row],[QUAL_SERVICES_FAMILIES_TOTL]]&lt;&gt;""),TBL_UDARDA_LOANPOOL[[#This Row],[QUAL_SERVICES_FAMILIES_QUALIFIED]]/TBL_UDARDA_LOANPOOL[[#This Row],[QUAL_SERVICES_FAMILIES_TOTL]],"")</f>
        <v/>
      </c>
      <c r="AL54" s="137" t="str">
        <f>IF(TBL_UDARDA_LOANPOOL[[#This Row],[QUAL_METHOD]]='$DB.LOOKUP'!$AF$7,HYPERLINK("#QUAL_SERVICES!TARGET_TOP","View/Edit"),"")</f>
        <v/>
      </c>
      <c r="AM54" s="94" t="str">
        <f>IF(TBL_UDARDA_LOANPOOL[[#This Row],[LOAN_LEVEL_PREQUALIFIED_FLAG]]&lt;&gt;"",
IF(TBL_UDARDA_LOANPOOL[[#This Row],[LOAN_LEVEL_PREQUALIFIED_FLAG]],"Yes","No"),
"")</f>
        <v/>
      </c>
      <c r="AN54" s="70" t="str">
        <f>IF(TBL_UDARDA_LOANPOOL[[#This Row],[LOAN_ID]] = "","",TBL_UDARDA_LOANPOOL[[#This Row],[LOAN_ID]]&amp;" ("&amp;IF(TBL_UDARDA_LOANPOOL[[#This Row],[PROP_ADDR_STREET]]="","Address Not Defined",TBL_UDARDA_LOANPOOL[[#This Row],[PROP_ADDR_STREET]])&amp;")")</f>
        <v/>
      </c>
      <c r="AO54" s="70" t="b">
        <f>IF(TBL_UDARDA_LOANPOOL[[#This Row],[QUAL_METHOD]]="",TRUE,IFERROR(MATCH(TBL_UDARDA_LOANPOOL[[#This Row],[QUAL_METHOD]],RANGE_LOOKUP_QUALMETHODS_UDA_RDA_ENABLED,0)&gt;0,FALSE))</f>
        <v>1</v>
      </c>
      <c r="AP5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4" s="27" t="b">
        <f ca="1">IFERROR((IF(APP_UDA_RDA_CERT_DATE&lt;&gt;"",APP_UDA_RDA_CERT_DATE,TODAY())-TBL_UDARDA_LOANPOOL[[#This Row],[SETTLEMENT_DATE]])&lt;91,TRUE)</f>
        <v>1</v>
      </c>
      <c r="AR54" s="27" t="b" cm="1">
        <f t="array" ref="AR54">COUNTIFS(TBL_UDARDA_LOANPOOL[LOAN_ID],TBL_UDARDA_LOANPOOL[[#This Row],[LOAN_ID]],TBL_UDARDA_LOANPOOL[QUAL_LOCATION_TRACT_MFIPCT],"&gt;"&amp;THRESHOLD_UDARDA_MFIPCT)=0</f>
        <v>1</v>
      </c>
      <c r="AS54" s="27" t="b">
        <f>COUNTIFS(TBL_UDARDA_LOANPOOL[LOAN_ID],TBL_UDARDA_LOANPOOL[[#This Row],[LOAN_ID]],TBL_UDARDA_LOANPOOL[SBA_QUALIFIED],"No")=0</f>
        <v>1</v>
      </c>
      <c r="AT5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4" s="29">
        <f>IF(TBL_UDARDA_LOANPOOL[[#This Row],[MULTIPROP_REC_COUNT]]&lt;&gt;"",TBL_UDARDA_LOANPOOL[[#This Row],[LOAN_AMOUNT]]/TBL_UDARDA_LOANPOOL[[#This Row],[MULTIPROP_REC_COUNT]],TBL_UDARDA_LOANPOOL[[#This Row],[LOAN_AMOUNT]])</f>
        <v>0</v>
      </c>
      <c r="AW54" s="29" t="b">
        <f>TBL_UDARDA_LOANPOOL[[#This Row],[MULTIPROP_REC_COUNT]]&gt;1</f>
        <v>0</v>
      </c>
      <c r="AX54" s="36">
        <f>IF(TBL_UDARDA_LOANPOOL[[#This Row],[LOAN_ID]]&lt;&gt;"",COUNTIF(TBL_UDARDA_LOANPOOL[LOAN_ID],TBL_UDARDA_LOANPOOL[[#This Row],[LOAN_ID]]),1)</f>
        <v>1</v>
      </c>
      <c r="AY54" s="36">
        <f>IFERROR(MATCH(TBL_UDARDA_LOANPOOL[[#This Row],[QUAL_METHOD]],RANGE_LOOKUP_QUALMETHODS_UDA_RDA_PROJSPECIFIC,0),-1)</f>
        <v>-1</v>
      </c>
      <c r="AZ5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5" spans="2:57" ht="26.25" customHeight="1" x14ac:dyDescent="0.25">
      <c r="B55" s="25" t="str">
        <f>IF(TBL_UDARDA_LOANPOOL[[#This Row],[RECORD_STARTED]],IF(TBL_UDARDA_LOANPOOL[[#This Row],[ERROR_COUNT]]&gt;0,-1,IF(TBL_UDARDA_LOANPOOL[[#This Row],[REQ_FIELDS_POPULATED]],1,0)),"")</f>
        <v/>
      </c>
      <c r="C55" s="36">
        <f>ROW()-ROW(TBL_UDARDA_LOANPOOL[[#Headers],[ROW_ID]])</f>
        <v>36</v>
      </c>
      <c r="D55" s="55"/>
      <c r="E55" s="56"/>
      <c r="F55" s="57"/>
      <c r="G55" s="58"/>
      <c r="H55" s="142"/>
      <c r="I55" s="144"/>
      <c r="J55" s="144"/>
      <c r="K55" s="120"/>
      <c r="L55" s="116"/>
      <c r="M55" s="55"/>
      <c r="N55" s="61"/>
      <c r="O55" s="62"/>
      <c r="P55" s="124"/>
      <c r="Q55" s="131"/>
      <c r="R55" s="148"/>
      <c r="S55" s="146"/>
      <c r="T55" s="174"/>
      <c r="U55" s="178"/>
      <c r="V55" s="176"/>
      <c r="W55" s="177"/>
      <c r="X55" s="185"/>
      <c r="Y55" s="185"/>
      <c r="Z55" s="186"/>
      <c r="AA55" s="186"/>
      <c r="AB5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5" s="122"/>
      <c r="AD55" s="112" t="str">
        <f>IF(AND(TBL_UDARDA_LOANPOOL[[#This Row],[QUAL_METHOD]]='$DB.LOOKUP'!$AF$6,TBL_UDARDA_LOANPOOL[[#This Row],[LOAN_ID]]&lt;&gt;""),COUNTIF(TBL_QUAL_JOBSLISTING_JOBS[LISTING_LOAN_ID_PROP_ADDR],TBL_UDARDA_LOANPOOL[[#This Row],[LOAN_ID_PROP_ADDR]]),"")</f>
        <v/>
      </c>
      <c r="AE55" s="113" t="str">
        <f>IF(AND(TBL_UDARDA_LOANPOOL[[#This Row],[LOAN_ID]]&lt;&gt;"",TBL_UDARDA_LOANPOOL[[#This Row],[QUAL_METHOD]]='$DB.LOOKUP'!$AF$6),COUNTIFS(TBL_QUAL_JOBSLISTING_JOBS[LISTING_LOAN_ID_PROP_ADDR],TBL_UDARDA_LOANPOOL[[#This Row],[LOAN_ID_PROP_ADDR]],TBL_QUAL_JOBSLISTING_JOBS[JOB_QUALIFIED_FLAG],"Yes"),"")</f>
        <v/>
      </c>
      <c r="AF55" s="111" t="str">
        <f>IF(AND(TBL_UDARDA_LOANPOOL[[#This Row],[QUAL_JOBS_TOTL]]&gt;0,TBL_UDARDA_LOANPOOL[[#This Row],[QUAL_JOBS_TOTL]]&lt;&gt;""),TBL_UDARDA_LOANPOOL[[#This Row],[QUAL_JOBS_QUALIFIED]]/TBL_UDARDA_LOANPOOL[[#This Row],[QUAL_JOBS_TOTL]],"")</f>
        <v/>
      </c>
      <c r="AG55" s="137" t="str">
        <f>IF(TBL_UDARDA_LOANPOOL[[#This Row],[QUAL_METHOD]]='$DB.LOOKUP'!$AF$6,HYPERLINK("#QUAL_JOBS!TARGET_TOP","View/Edit"),"")</f>
        <v/>
      </c>
      <c r="AH55" s="122"/>
      <c r="AI55" s="112" t="str">
        <f>IF(AND(TBL_UDARDA_LOANPOOL[[#This Row],[QUAL_METHOD]]='$DB.LOOKUP'!$AF$7,TBL_UDARDA_LOANPOOL[[#This Row],[LOAN_ID]]&lt;&gt;""),COUNTIF(TBL_QUAL_SERVICESLISTING_FAMILIES[LISTING_LOAN_ID_PROP_ADDR],TBL_UDARDA_LOANPOOL[[#This Row],[LOAN_ID_PROP_ADDR]]),"")</f>
        <v/>
      </c>
      <c r="AJ5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5" s="111" t="str">
        <f>IF(AND(TBL_UDARDA_LOANPOOL[[#This Row],[QUAL_SERVICES_FAMILIES_TOTL]]&gt;0,TBL_UDARDA_LOANPOOL[[#This Row],[QUAL_SERVICES_FAMILIES_TOTL]]&lt;&gt;""),TBL_UDARDA_LOANPOOL[[#This Row],[QUAL_SERVICES_FAMILIES_QUALIFIED]]/TBL_UDARDA_LOANPOOL[[#This Row],[QUAL_SERVICES_FAMILIES_TOTL]],"")</f>
        <v/>
      </c>
      <c r="AL55" s="137" t="str">
        <f>IF(TBL_UDARDA_LOANPOOL[[#This Row],[QUAL_METHOD]]='$DB.LOOKUP'!$AF$7,HYPERLINK("#QUAL_SERVICES!TARGET_TOP","View/Edit"),"")</f>
        <v/>
      </c>
      <c r="AM55" s="94" t="str">
        <f>IF(TBL_UDARDA_LOANPOOL[[#This Row],[LOAN_LEVEL_PREQUALIFIED_FLAG]]&lt;&gt;"",
IF(TBL_UDARDA_LOANPOOL[[#This Row],[LOAN_LEVEL_PREQUALIFIED_FLAG]],"Yes","No"),
"")</f>
        <v/>
      </c>
      <c r="AN55" s="70" t="str">
        <f>IF(TBL_UDARDA_LOANPOOL[[#This Row],[LOAN_ID]] = "","",TBL_UDARDA_LOANPOOL[[#This Row],[LOAN_ID]]&amp;" ("&amp;IF(TBL_UDARDA_LOANPOOL[[#This Row],[PROP_ADDR_STREET]]="","Address Not Defined",TBL_UDARDA_LOANPOOL[[#This Row],[PROP_ADDR_STREET]])&amp;")")</f>
        <v/>
      </c>
      <c r="AO55" s="70" t="b">
        <f>IF(TBL_UDARDA_LOANPOOL[[#This Row],[QUAL_METHOD]]="",TRUE,IFERROR(MATCH(TBL_UDARDA_LOANPOOL[[#This Row],[QUAL_METHOD]],RANGE_LOOKUP_QUALMETHODS_UDA_RDA_ENABLED,0)&gt;0,FALSE))</f>
        <v>1</v>
      </c>
      <c r="AP5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5" s="27" t="b">
        <f ca="1">IFERROR((IF(APP_UDA_RDA_CERT_DATE&lt;&gt;"",APP_UDA_RDA_CERT_DATE,TODAY())-TBL_UDARDA_LOANPOOL[[#This Row],[SETTLEMENT_DATE]])&lt;91,TRUE)</f>
        <v>1</v>
      </c>
      <c r="AR55" s="27" t="b" cm="1">
        <f t="array" ref="AR55">COUNTIFS(TBL_UDARDA_LOANPOOL[LOAN_ID],TBL_UDARDA_LOANPOOL[[#This Row],[LOAN_ID]],TBL_UDARDA_LOANPOOL[QUAL_LOCATION_TRACT_MFIPCT],"&gt;"&amp;THRESHOLD_UDARDA_MFIPCT)=0</f>
        <v>1</v>
      </c>
      <c r="AS55" s="27" t="b">
        <f>COUNTIFS(TBL_UDARDA_LOANPOOL[LOAN_ID],TBL_UDARDA_LOANPOOL[[#This Row],[LOAN_ID]],TBL_UDARDA_LOANPOOL[SBA_QUALIFIED],"No")=0</f>
        <v>1</v>
      </c>
      <c r="AT5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5" s="29">
        <f>IF(TBL_UDARDA_LOANPOOL[[#This Row],[MULTIPROP_REC_COUNT]]&lt;&gt;"",TBL_UDARDA_LOANPOOL[[#This Row],[LOAN_AMOUNT]]/TBL_UDARDA_LOANPOOL[[#This Row],[MULTIPROP_REC_COUNT]],TBL_UDARDA_LOANPOOL[[#This Row],[LOAN_AMOUNT]])</f>
        <v>0</v>
      </c>
      <c r="AW55" s="29" t="b">
        <f>TBL_UDARDA_LOANPOOL[[#This Row],[MULTIPROP_REC_COUNT]]&gt;1</f>
        <v>0</v>
      </c>
      <c r="AX55" s="36">
        <f>IF(TBL_UDARDA_LOANPOOL[[#This Row],[LOAN_ID]]&lt;&gt;"",COUNTIF(TBL_UDARDA_LOANPOOL[LOAN_ID],TBL_UDARDA_LOANPOOL[[#This Row],[LOAN_ID]]),1)</f>
        <v>1</v>
      </c>
      <c r="AY55" s="36">
        <f>IFERROR(MATCH(TBL_UDARDA_LOANPOOL[[#This Row],[QUAL_METHOD]],RANGE_LOOKUP_QUALMETHODS_UDA_RDA_PROJSPECIFIC,0),-1)</f>
        <v>-1</v>
      </c>
      <c r="AZ5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6" spans="2:57" ht="26.25" customHeight="1" x14ac:dyDescent="0.25">
      <c r="B56" s="25" t="str">
        <f>IF(TBL_UDARDA_LOANPOOL[[#This Row],[RECORD_STARTED]],IF(TBL_UDARDA_LOANPOOL[[#This Row],[ERROR_COUNT]]&gt;0,-1,IF(TBL_UDARDA_LOANPOOL[[#This Row],[REQ_FIELDS_POPULATED]],1,0)),"")</f>
        <v/>
      </c>
      <c r="C56" s="36">
        <f>ROW()-ROW(TBL_UDARDA_LOANPOOL[[#Headers],[ROW_ID]])</f>
        <v>37</v>
      </c>
      <c r="D56" s="55"/>
      <c r="E56" s="56"/>
      <c r="F56" s="57"/>
      <c r="G56" s="58"/>
      <c r="H56" s="142"/>
      <c r="I56" s="144"/>
      <c r="J56" s="144"/>
      <c r="K56" s="120"/>
      <c r="L56" s="116"/>
      <c r="M56" s="55"/>
      <c r="N56" s="61"/>
      <c r="O56" s="62"/>
      <c r="P56" s="124"/>
      <c r="Q56" s="131"/>
      <c r="R56" s="148"/>
      <c r="S56" s="146"/>
      <c r="T56" s="174"/>
      <c r="U56" s="178"/>
      <c r="V56" s="176"/>
      <c r="W56" s="177"/>
      <c r="X56" s="185"/>
      <c r="Y56" s="185"/>
      <c r="Z56" s="186"/>
      <c r="AA56" s="186"/>
      <c r="AB5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6" s="122"/>
      <c r="AD56" s="112" t="str">
        <f>IF(AND(TBL_UDARDA_LOANPOOL[[#This Row],[QUAL_METHOD]]='$DB.LOOKUP'!$AF$6,TBL_UDARDA_LOANPOOL[[#This Row],[LOAN_ID]]&lt;&gt;""),COUNTIF(TBL_QUAL_JOBSLISTING_JOBS[LISTING_LOAN_ID_PROP_ADDR],TBL_UDARDA_LOANPOOL[[#This Row],[LOAN_ID_PROP_ADDR]]),"")</f>
        <v/>
      </c>
      <c r="AE56" s="113" t="str">
        <f>IF(AND(TBL_UDARDA_LOANPOOL[[#This Row],[LOAN_ID]]&lt;&gt;"",TBL_UDARDA_LOANPOOL[[#This Row],[QUAL_METHOD]]='$DB.LOOKUP'!$AF$6),COUNTIFS(TBL_QUAL_JOBSLISTING_JOBS[LISTING_LOAN_ID_PROP_ADDR],TBL_UDARDA_LOANPOOL[[#This Row],[LOAN_ID_PROP_ADDR]],TBL_QUAL_JOBSLISTING_JOBS[JOB_QUALIFIED_FLAG],"Yes"),"")</f>
        <v/>
      </c>
      <c r="AF56" s="111" t="str">
        <f>IF(AND(TBL_UDARDA_LOANPOOL[[#This Row],[QUAL_JOBS_TOTL]]&gt;0,TBL_UDARDA_LOANPOOL[[#This Row],[QUAL_JOBS_TOTL]]&lt;&gt;""),TBL_UDARDA_LOANPOOL[[#This Row],[QUAL_JOBS_QUALIFIED]]/TBL_UDARDA_LOANPOOL[[#This Row],[QUAL_JOBS_TOTL]],"")</f>
        <v/>
      </c>
      <c r="AG56" s="137" t="str">
        <f>IF(TBL_UDARDA_LOANPOOL[[#This Row],[QUAL_METHOD]]='$DB.LOOKUP'!$AF$6,HYPERLINK("#QUAL_JOBS!TARGET_TOP","View/Edit"),"")</f>
        <v/>
      </c>
      <c r="AH56" s="122"/>
      <c r="AI56" s="112" t="str">
        <f>IF(AND(TBL_UDARDA_LOANPOOL[[#This Row],[QUAL_METHOD]]='$DB.LOOKUP'!$AF$7,TBL_UDARDA_LOANPOOL[[#This Row],[LOAN_ID]]&lt;&gt;""),COUNTIF(TBL_QUAL_SERVICESLISTING_FAMILIES[LISTING_LOAN_ID_PROP_ADDR],TBL_UDARDA_LOANPOOL[[#This Row],[LOAN_ID_PROP_ADDR]]),"")</f>
        <v/>
      </c>
      <c r="AJ5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6" s="111" t="str">
        <f>IF(AND(TBL_UDARDA_LOANPOOL[[#This Row],[QUAL_SERVICES_FAMILIES_TOTL]]&gt;0,TBL_UDARDA_LOANPOOL[[#This Row],[QUAL_SERVICES_FAMILIES_TOTL]]&lt;&gt;""),TBL_UDARDA_LOANPOOL[[#This Row],[QUAL_SERVICES_FAMILIES_QUALIFIED]]/TBL_UDARDA_LOANPOOL[[#This Row],[QUAL_SERVICES_FAMILIES_TOTL]],"")</f>
        <v/>
      </c>
      <c r="AL56" s="137" t="str">
        <f>IF(TBL_UDARDA_LOANPOOL[[#This Row],[QUAL_METHOD]]='$DB.LOOKUP'!$AF$7,HYPERLINK("#QUAL_SERVICES!TARGET_TOP","View/Edit"),"")</f>
        <v/>
      </c>
      <c r="AM56" s="94" t="str">
        <f>IF(TBL_UDARDA_LOANPOOL[[#This Row],[LOAN_LEVEL_PREQUALIFIED_FLAG]]&lt;&gt;"",
IF(TBL_UDARDA_LOANPOOL[[#This Row],[LOAN_LEVEL_PREQUALIFIED_FLAG]],"Yes","No"),
"")</f>
        <v/>
      </c>
      <c r="AN56" s="70" t="str">
        <f>IF(TBL_UDARDA_LOANPOOL[[#This Row],[LOAN_ID]] = "","",TBL_UDARDA_LOANPOOL[[#This Row],[LOAN_ID]]&amp;" ("&amp;IF(TBL_UDARDA_LOANPOOL[[#This Row],[PROP_ADDR_STREET]]="","Address Not Defined",TBL_UDARDA_LOANPOOL[[#This Row],[PROP_ADDR_STREET]])&amp;")")</f>
        <v/>
      </c>
      <c r="AO56" s="70" t="b">
        <f>IF(TBL_UDARDA_LOANPOOL[[#This Row],[QUAL_METHOD]]="",TRUE,IFERROR(MATCH(TBL_UDARDA_LOANPOOL[[#This Row],[QUAL_METHOD]],RANGE_LOOKUP_QUALMETHODS_UDA_RDA_ENABLED,0)&gt;0,FALSE))</f>
        <v>1</v>
      </c>
      <c r="AP5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6" s="27" t="b">
        <f ca="1">IFERROR((IF(APP_UDA_RDA_CERT_DATE&lt;&gt;"",APP_UDA_RDA_CERT_DATE,TODAY())-TBL_UDARDA_LOANPOOL[[#This Row],[SETTLEMENT_DATE]])&lt;91,TRUE)</f>
        <v>1</v>
      </c>
      <c r="AR56" s="27" t="b" cm="1">
        <f t="array" ref="AR56">COUNTIFS(TBL_UDARDA_LOANPOOL[LOAN_ID],TBL_UDARDA_LOANPOOL[[#This Row],[LOAN_ID]],TBL_UDARDA_LOANPOOL[QUAL_LOCATION_TRACT_MFIPCT],"&gt;"&amp;THRESHOLD_UDARDA_MFIPCT)=0</f>
        <v>1</v>
      </c>
      <c r="AS56" s="27" t="b">
        <f>COUNTIFS(TBL_UDARDA_LOANPOOL[LOAN_ID],TBL_UDARDA_LOANPOOL[[#This Row],[LOAN_ID]],TBL_UDARDA_LOANPOOL[SBA_QUALIFIED],"No")=0</f>
        <v>1</v>
      </c>
      <c r="AT5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6" s="29">
        <f>IF(TBL_UDARDA_LOANPOOL[[#This Row],[MULTIPROP_REC_COUNT]]&lt;&gt;"",TBL_UDARDA_LOANPOOL[[#This Row],[LOAN_AMOUNT]]/TBL_UDARDA_LOANPOOL[[#This Row],[MULTIPROP_REC_COUNT]],TBL_UDARDA_LOANPOOL[[#This Row],[LOAN_AMOUNT]])</f>
        <v>0</v>
      </c>
      <c r="AW56" s="29" t="b">
        <f>TBL_UDARDA_LOANPOOL[[#This Row],[MULTIPROP_REC_COUNT]]&gt;1</f>
        <v>0</v>
      </c>
      <c r="AX56" s="36">
        <f>IF(TBL_UDARDA_LOANPOOL[[#This Row],[LOAN_ID]]&lt;&gt;"",COUNTIF(TBL_UDARDA_LOANPOOL[LOAN_ID],TBL_UDARDA_LOANPOOL[[#This Row],[LOAN_ID]]),1)</f>
        <v>1</v>
      </c>
      <c r="AY56" s="36">
        <f>IFERROR(MATCH(TBL_UDARDA_LOANPOOL[[#This Row],[QUAL_METHOD]],RANGE_LOOKUP_QUALMETHODS_UDA_RDA_PROJSPECIFIC,0),-1)</f>
        <v>-1</v>
      </c>
      <c r="AZ5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7" spans="2:57" ht="26.25" customHeight="1" x14ac:dyDescent="0.25">
      <c r="B57" s="25" t="str">
        <f>IF(TBL_UDARDA_LOANPOOL[[#This Row],[RECORD_STARTED]],IF(TBL_UDARDA_LOANPOOL[[#This Row],[ERROR_COUNT]]&gt;0,-1,IF(TBL_UDARDA_LOANPOOL[[#This Row],[REQ_FIELDS_POPULATED]],1,0)),"")</f>
        <v/>
      </c>
      <c r="C57" s="36">
        <f>ROW()-ROW(TBL_UDARDA_LOANPOOL[[#Headers],[ROW_ID]])</f>
        <v>38</v>
      </c>
      <c r="D57" s="55"/>
      <c r="E57" s="56"/>
      <c r="F57" s="57"/>
      <c r="G57" s="58"/>
      <c r="H57" s="142"/>
      <c r="I57" s="144"/>
      <c r="J57" s="144"/>
      <c r="K57" s="120"/>
      <c r="L57" s="116"/>
      <c r="M57" s="55"/>
      <c r="N57" s="61"/>
      <c r="O57" s="62"/>
      <c r="P57" s="124"/>
      <c r="Q57" s="131"/>
      <c r="R57" s="148"/>
      <c r="S57" s="146"/>
      <c r="T57" s="174"/>
      <c r="U57" s="178"/>
      <c r="V57" s="176"/>
      <c r="W57" s="177"/>
      <c r="X57" s="185"/>
      <c r="Y57" s="185"/>
      <c r="Z57" s="186"/>
      <c r="AA57" s="186"/>
      <c r="AB5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7" s="122"/>
      <c r="AD57" s="112" t="str">
        <f>IF(AND(TBL_UDARDA_LOANPOOL[[#This Row],[QUAL_METHOD]]='$DB.LOOKUP'!$AF$6,TBL_UDARDA_LOANPOOL[[#This Row],[LOAN_ID]]&lt;&gt;""),COUNTIF(TBL_QUAL_JOBSLISTING_JOBS[LISTING_LOAN_ID_PROP_ADDR],TBL_UDARDA_LOANPOOL[[#This Row],[LOAN_ID_PROP_ADDR]]),"")</f>
        <v/>
      </c>
      <c r="AE57" s="113" t="str">
        <f>IF(AND(TBL_UDARDA_LOANPOOL[[#This Row],[LOAN_ID]]&lt;&gt;"",TBL_UDARDA_LOANPOOL[[#This Row],[QUAL_METHOD]]='$DB.LOOKUP'!$AF$6),COUNTIFS(TBL_QUAL_JOBSLISTING_JOBS[LISTING_LOAN_ID_PROP_ADDR],TBL_UDARDA_LOANPOOL[[#This Row],[LOAN_ID_PROP_ADDR]],TBL_QUAL_JOBSLISTING_JOBS[JOB_QUALIFIED_FLAG],"Yes"),"")</f>
        <v/>
      </c>
      <c r="AF57" s="111" t="str">
        <f>IF(AND(TBL_UDARDA_LOANPOOL[[#This Row],[QUAL_JOBS_TOTL]]&gt;0,TBL_UDARDA_LOANPOOL[[#This Row],[QUAL_JOBS_TOTL]]&lt;&gt;""),TBL_UDARDA_LOANPOOL[[#This Row],[QUAL_JOBS_QUALIFIED]]/TBL_UDARDA_LOANPOOL[[#This Row],[QUAL_JOBS_TOTL]],"")</f>
        <v/>
      </c>
      <c r="AG57" s="137" t="str">
        <f>IF(TBL_UDARDA_LOANPOOL[[#This Row],[QUAL_METHOD]]='$DB.LOOKUP'!$AF$6,HYPERLINK("#QUAL_JOBS!TARGET_TOP","View/Edit"),"")</f>
        <v/>
      </c>
      <c r="AH57" s="122"/>
      <c r="AI57" s="112" t="str">
        <f>IF(AND(TBL_UDARDA_LOANPOOL[[#This Row],[QUAL_METHOD]]='$DB.LOOKUP'!$AF$7,TBL_UDARDA_LOANPOOL[[#This Row],[LOAN_ID]]&lt;&gt;""),COUNTIF(TBL_QUAL_SERVICESLISTING_FAMILIES[LISTING_LOAN_ID_PROP_ADDR],TBL_UDARDA_LOANPOOL[[#This Row],[LOAN_ID_PROP_ADDR]]),"")</f>
        <v/>
      </c>
      <c r="AJ5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7" s="111" t="str">
        <f>IF(AND(TBL_UDARDA_LOANPOOL[[#This Row],[QUAL_SERVICES_FAMILIES_TOTL]]&gt;0,TBL_UDARDA_LOANPOOL[[#This Row],[QUAL_SERVICES_FAMILIES_TOTL]]&lt;&gt;""),TBL_UDARDA_LOANPOOL[[#This Row],[QUAL_SERVICES_FAMILIES_QUALIFIED]]/TBL_UDARDA_LOANPOOL[[#This Row],[QUAL_SERVICES_FAMILIES_TOTL]],"")</f>
        <v/>
      </c>
      <c r="AL57" s="137" t="str">
        <f>IF(TBL_UDARDA_LOANPOOL[[#This Row],[QUAL_METHOD]]='$DB.LOOKUP'!$AF$7,HYPERLINK("#QUAL_SERVICES!TARGET_TOP","View/Edit"),"")</f>
        <v/>
      </c>
      <c r="AM57" s="94" t="str">
        <f>IF(TBL_UDARDA_LOANPOOL[[#This Row],[LOAN_LEVEL_PREQUALIFIED_FLAG]]&lt;&gt;"",
IF(TBL_UDARDA_LOANPOOL[[#This Row],[LOAN_LEVEL_PREQUALIFIED_FLAG]],"Yes","No"),
"")</f>
        <v/>
      </c>
      <c r="AN57" s="70" t="str">
        <f>IF(TBL_UDARDA_LOANPOOL[[#This Row],[LOAN_ID]] = "","",TBL_UDARDA_LOANPOOL[[#This Row],[LOAN_ID]]&amp;" ("&amp;IF(TBL_UDARDA_LOANPOOL[[#This Row],[PROP_ADDR_STREET]]="","Address Not Defined",TBL_UDARDA_LOANPOOL[[#This Row],[PROP_ADDR_STREET]])&amp;")")</f>
        <v/>
      </c>
      <c r="AO57" s="70" t="b">
        <f>IF(TBL_UDARDA_LOANPOOL[[#This Row],[QUAL_METHOD]]="",TRUE,IFERROR(MATCH(TBL_UDARDA_LOANPOOL[[#This Row],[QUAL_METHOD]],RANGE_LOOKUP_QUALMETHODS_UDA_RDA_ENABLED,0)&gt;0,FALSE))</f>
        <v>1</v>
      </c>
      <c r="AP5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7" s="27" t="b">
        <f ca="1">IFERROR((IF(APP_UDA_RDA_CERT_DATE&lt;&gt;"",APP_UDA_RDA_CERT_DATE,TODAY())-TBL_UDARDA_LOANPOOL[[#This Row],[SETTLEMENT_DATE]])&lt;91,TRUE)</f>
        <v>1</v>
      </c>
      <c r="AR57" s="27" t="b" cm="1">
        <f t="array" ref="AR57">COUNTIFS(TBL_UDARDA_LOANPOOL[LOAN_ID],TBL_UDARDA_LOANPOOL[[#This Row],[LOAN_ID]],TBL_UDARDA_LOANPOOL[QUAL_LOCATION_TRACT_MFIPCT],"&gt;"&amp;THRESHOLD_UDARDA_MFIPCT)=0</f>
        <v>1</v>
      </c>
      <c r="AS57" s="27" t="b">
        <f>COUNTIFS(TBL_UDARDA_LOANPOOL[LOAN_ID],TBL_UDARDA_LOANPOOL[[#This Row],[LOAN_ID]],TBL_UDARDA_LOANPOOL[SBA_QUALIFIED],"No")=0</f>
        <v>1</v>
      </c>
      <c r="AT5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7" s="29">
        <f>IF(TBL_UDARDA_LOANPOOL[[#This Row],[MULTIPROP_REC_COUNT]]&lt;&gt;"",TBL_UDARDA_LOANPOOL[[#This Row],[LOAN_AMOUNT]]/TBL_UDARDA_LOANPOOL[[#This Row],[MULTIPROP_REC_COUNT]],TBL_UDARDA_LOANPOOL[[#This Row],[LOAN_AMOUNT]])</f>
        <v>0</v>
      </c>
      <c r="AW57" s="29" t="b">
        <f>TBL_UDARDA_LOANPOOL[[#This Row],[MULTIPROP_REC_COUNT]]&gt;1</f>
        <v>0</v>
      </c>
      <c r="AX57" s="36">
        <f>IF(TBL_UDARDA_LOANPOOL[[#This Row],[LOAN_ID]]&lt;&gt;"",COUNTIF(TBL_UDARDA_LOANPOOL[LOAN_ID],TBL_UDARDA_LOANPOOL[[#This Row],[LOAN_ID]]),1)</f>
        <v>1</v>
      </c>
      <c r="AY57" s="36">
        <f>IFERROR(MATCH(TBL_UDARDA_LOANPOOL[[#This Row],[QUAL_METHOD]],RANGE_LOOKUP_QUALMETHODS_UDA_RDA_PROJSPECIFIC,0),-1)</f>
        <v>-1</v>
      </c>
      <c r="AZ5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8" spans="2:57" ht="26.25" customHeight="1" x14ac:dyDescent="0.25">
      <c r="B58" s="25" t="str">
        <f>IF(TBL_UDARDA_LOANPOOL[[#This Row],[RECORD_STARTED]],IF(TBL_UDARDA_LOANPOOL[[#This Row],[ERROR_COUNT]]&gt;0,-1,IF(TBL_UDARDA_LOANPOOL[[#This Row],[REQ_FIELDS_POPULATED]],1,0)),"")</f>
        <v/>
      </c>
      <c r="C58" s="36">
        <f>ROW()-ROW(TBL_UDARDA_LOANPOOL[[#Headers],[ROW_ID]])</f>
        <v>39</v>
      </c>
      <c r="D58" s="55"/>
      <c r="E58" s="56"/>
      <c r="F58" s="57"/>
      <c r="G58" s="58"/>
      <c r="H58" s="142"/>
      <c r="I58" s="144"/>
      <c r="J58" s="144"/>
      <c r="K58" s="120"/>
      <c r="L58" s="116"/>
      <c r="M58" s="55"/>
      <c r="N58" s="61"/>
      <c r="O58" s="62"/>
      <c r="P58" s="124"/>
      <c r="Q58" s="131"/>
      <c r="R58" s="148"/>
      <c r="S58" s="146"/>
      <c r="T58" s="174"/>
      <c r="U58" s="178"/>
      <c r="V58" s="176"/>
      <c r="W58" s="177"/>
      <c r="X58" s="185"/>
      <c r="Y58" s="185"/>
      <c r="Z58" s="186"/>
      <c r="AA58" s="186"/>
      <c r="AB5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8" s="122"/>
      <c r="AD58" s="112" t="str">
        <f>IF(AND(TBL_UDARDA_LOANPOOL[[#This Row],[QUAL_METHOD]]='$DB.LOOKUP'!$AF$6,TBL_UDARDA_LOANPOOL[[#This Row],[LOAN_ID]]&lt;&gt;""),COUNTIF(TBL_QUAL_JOBSLISTING_JOBS[LISTING_LOAN_ID_PROP_ADDR],TBL_UDARDA_LOANPOOL[[#This Row],[LOAN_ID_PROP_ADDR]]),"")</f>
        <v/>
      </c>
      <c r="AE58" s="113" t="str">
        <f>IF(AND(TBL_UDARDA_LOANPOOL[[#This Row],[LOAN_ID]]&lt;&gt;"",TBL_UDARDA_LOANPOOL[[#This Row],[QUAL_METHOD]]='$DB.LOOKUP'!$AF$6),COUNTIFS(TBL_QUAL_JOBSLISTING_JOBS[LISTING_LOAN_ID_PROP_ADDR],TBL_UDARDA_LOANPOOL[[#This Row],[LOAN_ID_PROP_ADDR]],TBL_QUAL_JOBSLISTING_JOBS[JOB_QUALIFIED_FLAG],"Yes"),"")</f>
        <v/>
      </c>
      <c r="AF58" s="111" t="str">
        <f>IF(AND(TBL_UDARDA_LOANPOOL[[#This Row],[QUAL_JOBS_TOTL]]&gt;0,TBL_UDARDA_LOANPOOL[[#This Row],[QUAL_JOBS_TOTL]]&lt;&gt;""),TBL_UDARDA_LOANPOOL[[#This Row],[QUAL_JOBS_QUALIFIED]]/TBL_UDARDA_LOANPOOL[[#This Row],[QUAL_JOBS_TOTL]],"")</f>
        <v/>
      </c>
      <c r="AG58" s="137" t="str">
        <f>IF(TBL_UDARDA_LOANPOOL[[#This Row],[QUAL_METHOD]]='$DB.LOOKUP'!$AF$6,HYPERLINK("#QUAL_JOBS!TARGET_TOP","View/Edit"),"")</f>
        <v/>
      </c>
      <c r="AH58" s="122"/>
      <c r="AI58" s="112" t="str">
        <f>IF(AND(TBL_UDARDA_LOANPOOL[[#This Row],[QUAL_METHOD]]='$DB.LOOKUP'!$AF$7,TBL_UDARDA_LOANPOOL[[#This Row],[LOAN_ID]]&lt;&gt;""),COUNTIF(TBL_QUAL_SERVICESLISTING_FAMILIES[LISTING_LOAN_ID_PROP_ADDR],TBL_UDARDA_LOANPOOL[[#This Row],[LOAN_ID_PROP_ADDR]]),"")</f>
        <v/>
      </c>
      <c r="AJ5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8" s="111" t="str">
        <f>IF(AND(TBL_UDARDA_LOANPOOL[[#This Row],[QUAL_SERVICES_FAMILIES_TOTL]]&gt;0,TBL_UDARDA_LOANPOOL[[#This Row],[QUAL_SERVICES_FAMILIES_TOTL]]&lt;&gt;""),TBL_UDARDA_LOANPOOL[[#This Row],[QUAL_SERVICES_FAMILIES_QUALIFIED]]/TBL_UDARDA_LOANPOOL[[#This Row],[QUAL_SERVICES_FAMILIES_TOTL]],"")</f>
        <v/>
      </c>
      <c r="AL58" s="137" t="str">
        <f>IF(TBL_UDARDA_LOANPOOL[[#This Row],[QUAL_METHOD]]='$DB.LOOKUP'!$AF$7,HYPERLINK("#QUAL_SERVICES!TARGET_TOP","View/Edit"),"")</f>
        <v/>
      </c>
      <c r="AM58" s="94" t="str">
        <f>IF(TBL_UDARDA_LOANPOOL[[#This Row],[LOAN_LEVEL_PREQUALIFIED_FLAG]]&lt;&gt;"",
IF(TBL_UDARDA_LOANPOOL[[#This Row],[LOAN_LEVEL_PREQUALIFIED_FLAG]],"Yes","No"),
"")</f>
        <v/>
      </c>
      <c r="AN58" s="70" t="str">
        <f>IF(TBL_UDARDA_LOANPOOL[[#This Row],[LOAN_ID]] = "","",TBL_UDARDA_LOANPOOL[[#This Row],[LOAN_ID]]&amp;" ("&amp;IF(TBL_UDARDA_LOANPOOL[[#This Row],[PROP_ADDR_STREET]]="","Address Not Defined",TBL_UDARDA_LOANPOOL[[#This Row],[PROP_ADDR_STREET]])&amp;")")</f>
        <v/>
      </c>
      <c r="AO58" s="70" t="b">
        <f>IF(TBL_UDARDA_LOANPOOL[[#This Row],[QUAL_METHOD]]="",TRUE,IFERROR(MATCH(TBL_UDARDA_LOANPOOL[[#This Row],[QUAL_METHOD]],RANGE_LOOKUP_QUALMETHODS_UDA_RDA_ENABLED,0)&gt;0,FALSE))</f>
        <v>1</v>
      </c>
      <c r="AP5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8" s="27" t="b">
        <f ca="1">IFERROR((IF(APP_UDA_RDA_CERT_DATE&lt;&gt;"",APP_UDA_RDA_CERT_DATE,TODAY())-TBL_UDARDA_LOANPOOL[[#This Row],[SETTLEMENT_DATE]])&lt;91,TRUE)</f>
        <v>1</v>
      </c>
      <c r="AR58" s="27" t="b" cm="1">
        <f t="array" ref="AR58">COUNTIFS(TBL_UDARDA_LOANPOOL[LOAN_ID],TBL_UDARDA_LOANPOOL[[#This Row],[LOAN_ID]],TBL_UDARDA_LOANPOOL[QUAL_LOCATION_TRACT_MFIPCT],"&gt;"&amp;THRESHOLD_UDARDA_MFIPCT)=0</f>
        <v>1</v>
      </c>
      <c r="AS58" s="27" t="b">
        <f>COUNTIFS(TBL_UDARDA_LOANPOOL[LOAN_ID],TBL_UDARDA_LOANPOOL[[#This Row],[LOAN_ID]],TBL_UDARDA_LOANPOOL[SBA_QUALIFIED],"No")=0</f>
        <v>1</v>
      </c>
      <c r="AT5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8" s="29">
        <f>IF(TBL_UDARDA_LOANPOOL[[#This Row],[MULTIPROP_REC_COUNT]]&lt;&gt;"",TBL_UDARDA_LOANPOOL[[#This Row],[LOAN_AMOUNT]]/TBL_UDARDA_LOANPOOL[[#This Row],[MULTIPROP_REC_COUNT]],TBL_UDARDA_LOANPOOL[[#This Row],[LOAN_AMOUNT]])</f>
        <v>0</v>
      </c>
      <c r="AW58" s="29" t="b">
        <f>TBL_UDARDA_LOANPOOL[[#This Row],[MULTIPROP_REC_COUNT]]&gt;1</f>
        <v>0</v>
      </c>
      <c r="AX58" s="36">
        <f>IF(TBL_UDARDA_LOANPOOL[[#This Row],[LOAN_ID]]&lt;&gt;"",COUNTIF(TBL_UDARDA_LOANPOOL[LOAN_ID],TBL_UDARDA_LOANPOOL[[#This Row],[LOAN_ID]]),1)</f>
        <v>1</v>
      </c>
      <c r="AY58" s="36">
        <f>IFERROR(MATCH(TBL_UDARDA_LOANPOOL[[#This Row],[QUAL_METHOD]],RANGE_LOOKUP_QUALMETHODS_UDA_RDA_PROJSPECIFIC,0),-1)</f>
        <v>-1</v>
      </c>
      <c r="AZ5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9" spans="2:57" ht="26.25" customHeight="1" x14ac:dyDescent="0.25">
      <c r="B59" s="25" t="str">
        <f>IF(TBL_UDARDA_LOANPOOL[[#This Row],[RECORD_STARTED]],IF(TBL_UDARDA_LOANPOOL[[#This Row],[ERROR_COUNT]]&gt;0,-1,IF(TBL_UDARDA_LOANPOOL[[#This Row],[REQ_FIELDS_POPULATED]],1,0)),"")</f>
        <v/>
      </c>
      <c r="C59" s="36">
        <f>ROW()-ROW(TBL_UDARDA_LOANPOOL[[#Headers],[ROW_ID]])</f>
        <v>40</v>
      </c>
      <c r="D59" s="55"/>
      <c r="E59" s="56"/>
      <c r="F59" s="57"/>
      <c r="G59" s="58"/>
      <c r="H59" s="142"/>
      <c r="I59" s="144"/>
      <c r="J59" s="144"/>
      <c r="K59" s="120"/>
      <c r="L59" s="116"/>
      <c r="M59" s="55"/>
      <c r="N59" s="61"/>
      <c r="O59" s="62"/>
      <c r="P59" s="124"/>
      <c r="Q59" s="131"/>
      <c r="R59" s="148"/>
      <c r="S59" s="146"/>
      <c r="T59" s="174"/>
      <c r="U59" s="178"/>
      <c r="V59" s="176"/>
      <c r="W59" s="177"/>
      <c r="X59" s="185"/>
      <c r="Y59" s="185"/>
      <c r="Z59" s="186"/>
      <c r="AA59" s="186"/>
      <c r="AB5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9" s="122"/>
      <c r="AD59" s="112" t="str">
        <f>IF(AND(TBL_UDARDA_LOANPOOL[[#This Row],[QUAL_METHOD]]='$DB.LOOKUP'!$AF$6,TBL_UDARDA_LOANPOOL[[#This Row],[LOAN_ID]]&lt;&gt;""),COUNTIF(TBL_QUAL_JOBSLISTING_JOBS[LISTING_LOAN_ID_PROP_ADDR],TBL_UDARDA_LOANPOOL[[#This Row],[LOAN_ID_PROP_ADDR]]),"")</f>
        <v/>
      </c>
      <c r="AE59" s="113" t="str">
        <f>IF(AND(TBL_UDARDA_LOANPOOL[[#This Row],[LOAN_ID]]&lt;&gt;"",TBL_UDARDA_LOANPOOL[[#This Row],[QUAL_METHOD]]='$DB.LOOKUP'!$AF$6),COUNTIFS(TBL_QUAL_JOBSLISTING_JOBS[LISTING_LOAN_ID_PROP_ADDR],TBL_UDARDA_LOANPOOL[[#This Row],[LOAN_ID_PROP_ADDR]],TBL_QUAL_JOBSLISTING_JOBS[JOB_QUALIFIED_FLAG],"Yes"),"")</f>
        <v/>
      </c>
      <c r="AF59" s="111" t="str">
        <f>IF(AND(TBL_UDARDA_LOANPOOL[[#This Row],[QUAL_JOBS_TOTL]]&gt;0,TBL_UDARDA_LOANPOOL[[#This Row],[QUAL_JOBS_TOTL]]&lt;&gt;""),TBL_UDARDA_LOANPOOL[[#This Row],[QUAL_JOBS_QUALIFIED]]/TBL_UDARDA_LOANPOOL[[#This Row],[QUAL_JOBS_TOTL]],"")</f>
        <v/>
      </c>
      <c r="AG59" s="137" t="str">
        <f>IF(TBL_UDARDA_LOANPOOL[[#This Row],[QUAL_METHOD]]='$DB.LOOKUP'!$AF$6,HYPERLINK("#QUAL_JOBS!TARGET_TOP","View/Edit"),"")</f>
        <v/>
      </c>
      <c r="AH59" s="122"/>
      <c r="AI59" s="112" t="str">
        <f>IF(AND(TBL_UDARDA_LOANPOOL[[#This Row],[QUAL_METHOD]]='$DB.LOOKUP'!$AF$7,TBL_UDARDA_LOANPOOL[[#This Row],[LOAN_ID]]&lt;&gt;""),COUNTIF(TBL_QUAL_SERVICESLISTING_FAMILIES[LISTING_LOAN_ID_PROP_ADDR],TBL_UDARDA_LOANPOOL[[#This Row],[LOAN_ID_PROP_ADDR]]),"")</f>
        <v/>
      </c>
      <c r="AJ5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59" s="111" t="str">
        <f>IF(AND(TBL_UDARDA_LOANPOOL[[#This Row],[QUAL_SERVICES_FAMILIES_TOTL]]&gt;0,TBL_UDARDA_LOANPOOL[[#This Row],[QUAL_SERVICES_FAMILIES_TOTL]]&lt;&gt;""),TBL_UDARDA_LOANPOOL[[#This Row],[QUAL_SERVICES_FAMILIES_QUALIFIED]]/TBL_UDARDA_LOANPOOL[[#This Row],[QUAL_SERVICES_FAMILIES_TOTL]],"")</f>
        <v/>
      </c>
      <c r="AL59" s="137" t="str">
        <f>IF(TBL_UDARDA_LOANPOOL[[#This Row],[QUAL_METHOD]]='$DB.LOOKUP'!$AF$7,HYPERLINK("#QUAL_SERVICES!TARGET_TOP","View/Edit"),"")</f>
        <v/>
      </c>
      <c r="AM59" s="94" t="str">
        <f>IF(TBL_UDARDA_LOANPOOL[[#This Row],[LOAN_LEVEL_PREQUALIFIED_FLAG]]&lt;&gt;"",
IF(TBL_UDARDA_LOANPOOL[[#This Row],[LOAN_LEVEL_PREQUALIFIED_FLAG]],"Yes","No"),
"")</f>
        <v/>
      </c>
      <c r="AN59" s="70" t="str">
        <f>IF(TBL_UDARDA_LOANPOOL[[#This Row],[LOAN_ID]] = "","",TBL_UDARDA_LOANPOOL[[#This Row],[LOAN_ID]]&amp;" ("&amp;IF(TBL_UDARDA_LOANPOOL[[#This Row],[PROP_ADDR_STREET]]="","Address Not Defined",TBL_UDARDA_LOANPOOL[[#This Row],[PROP_ADDR_STREET]])&amp;")")</f>
        <v/>
      </c>
      <c r="AO59" s="70" t="b">
        <f>IF(TBL_UDARDA_LOANPOOL[[#This Row],[QUAL_METHOD]]="",TRUE,IFERROR(MATCH(TBL_UDARDA_LOANPOOL[[#This Row],[QUAL_METHOD]],RANGE_LOOKUP_QUALMETHODS_UDA_RDA_ENABLED,0)&gt;0,FALSE))</f>
        <v>1</v>
      </c>
      <c r="AP5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9" s="27" t="b">
        <f ca="1">IFERROR((IF(APP_UDA_RDA_CERT_DATE&lt;&gt;"",APP_UDA_RDA_CERT_DATE,TODAY())-TBL_UDARDA_LOANPOOL[[#This Row],[SETTLEMENT_DATE]])&lt;91,TRUE)</f>
        <v>1</v>
      </c>
      <c r="AR59" s="27" t="b" cm="1">
        <f t="array" ref="AR59">COUNTIFS(TBL_UDARDA_LOANPOOL[LOAN_ID],TBL_UDARDA_LOANPOOL[[#This Row],[LOAN_ID]],TBL_UDARDA_LOANPOOL[QUAL_LOCATION_TRACT_MFIPCT],"&gt;"&amp;THRESHOLD_UDARDA_MFIPCT)=0</f>
        <v>1</v>
      </c>
      <c r="AS59" s="27" t="b">
        <f>COUNTIFS(TBL_UDARDA_LOANPOOL[LOAN_ID],TBL_UDARDA_LOANPOOL[[#This Row],[LOAN_ID]],TBL_UDARDA_LOANPOOL[SBA_QUALIFIED],"No")=0</f>
        <v>1</v>
      </c>
      <c r="AT5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9" s="29">
        <f>IF(TBL_UDARDA_LOANPOOL[[#This Row],[MULTIPROP_REC_COUNT]]&lt;&gt;"",TBL_UDARDA_LOANPOOL[[#This Row],[LOAN_AMOUNT]]/TBL_UDARDA_LOANPOOL[[#This Row],[MULTIPROP_REC_COUNT]],TBL_UDARDA_LOANPOOL[[#This Row],[LOAN_AMOUNT]])</f>
        <v>0</v>
      </c>
      <c r="AW59" s="29" t="b">
        <f>TBL_UDARDA_LOANPOOL[[#This Row],[MULTIPROP_REC_COUNT]]&gt;1</f>
        <v>0</v>
      </c>
      <c r="AX59" s="36">
        <f>IF(TBL_UDARDA_LOANPOOL[[#This Row],[LOAN_ID]]&lt;&gt;"",COUNTIF(TBL_UDARDA_LOANPOOL[LOAN_ID],TBL_UDARDA_LOANPOOL[[#This Row],[LOAN_ID]]),1)</f>
        <v>1</v>
      </c>
      <c r="AY59" s="36">
        <f>IFERROR(MATCH(TBL_UDARDA_LOANPOOL[[#This Row],[QUAL_METHOD]],RANGE_LOOKUP_QUALMETHODS_UDA_RDA_PROJSPECIFIC,0),-1)</f>
        <v>-1</v>
      </c>
      <c r="AZ5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0" spans="2:57" ht="26.25" customHeight="1" x14ac:dyDescent="0.25">
      <c r="B60" s="25" t="str">
        <f>IF(TBL_UDARDA_LOANPOOL[[#This Row],[RECORD_STARTED]],IF(TBL_UDARDA_LOANPOOL[[#This Row],[ERROR_COUNT]]&gt;0,-1,IF(TBL_UDARDA_LOANPOOL[[#This Row],[REQ_FIELDS_POPULATED]],1,0)),"")</f>
        <v/>
      </c>
      <c r="C60" s="36">
        <f>ROW()-ROW(TBL_UDARDA_LOANPOOL[[#Headers],[ROW_ID]])</f>
        <v>41</v>
      </c>
      <c r="D60" s="55"/>
      <c r="E60" s="56"/>
      <c r="F60" s="57"/>
      <c r="G60" s="58"/>
      <c r="H60" s="142"/>
      <c r="I60" s="144"/>
      <c r="J60" s="144"/>
      <c r="K60" s="120"/>
      <c r="L60" s="116"/>
      <c r="M60" s="55"/>
      <c r="N60" s="61"/>
      <c r="O60" s="62"/>
      <c r="P60" s="124"/>
      <c r="Q60" s="131"/>
      <c r="R60" s="148"/>
      <c r="S60" s="146"/>
      <c r="T60" s="174"/>
      <c r="U60" s="178"/>
      <c r="V60" s="176"/>
      <c r="W60" s="177"/>
      <c r="X60" s="185"/>
      <c r="Y60" s="185"/>
      <c r="Z60" s="186"/>
      <c r="AA60" s="186"/>
      <c r="AB6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0" s="122"/>
      <c r="AD60" s="112" t="str">
        <f>IF(AND(TBL_UDARDA_LOANPOOL[[#This Row],[QUAL_METHOD]]='$DB.LOOKUP'!$AF$6,TBL_UDARDA_LOANPOOL[[#This Row],[LOAN_ID]]&lt;&gt;""),COUNTIF(TBL_QUAL_JOBSLISTING_JOBS[LISTING_LOAN_ID_PROP_ADDR],TBL_UDARDA_LOANPOOL[[#This Row],[LOAN_ID_PROP_ADDR]]),"")</f>
        <v/>
      </c>
      <c r="AE60" s="113" t="str">
        <f>IF(AND(TBL_UDARDA_LOANPOOL[[#This Row],[LOAN_ID]]&lt;&gt;"",TBL_UDARDA_LOANPOOL[[#This Row],[QUAL_METHOD]]='$DB.LOOKUP'!$AF$6),COUNTIFS(TBL_QUAL_JOBSLISTING_JOBS[LISTING_LOAN_ID_PROP_ADDR],TBL_UDARDA_LOANPOOL[[#This Row],[LOAN_ID_PROP_ADDR]],TBL_QUAL_JOBSLISTING_JOBS[JOB_QUALIFIED_FLAG],"Yes"),"")</f>
        <v/>
      </c>
      <c r="AF60" s="111" t="str">
        <f>IF(AND(TBL_UDARDA_LOANPOOL[[#This Row],[QUAL_JOBS_TOTL]]&gt;0,TBL_UDARDA_LOANPOOL[[#This Row],[QUAL_JOBS_TOTL]]&lt;&gt;""),TBL_UDARDA_LOANPOOL[[#This Row],[QUAL_JOBS_QUALIFIED]]/TBL_UDARDA_LOANPOOL[[#This Row],[QUAL_JOBS_TOTL]],"")</f>
        <v/>
      </c>
      <c r="AG60" s="137" t="str">
        <f>IF(TBL_UDARDA_LOANPOOL[[#This Row],[QUAL_METHOD]]='$DB.LOOKUP'!$AF$6,HYPERLINK("#QUAL_JOBS!TARGET_TOP","View/Edit"),"")</f>
        <v/>
      </c>
      <c r="AH60" s="122"/>
      <c r="AI60" s="112" t="str">
        <f>IF(AND(TBL_UDARDA_LOANPOOL[[#This Row],[QUAL_METHOD]]='$DB.LOOKUP'!$AF$7,TBL_UDARDA_LOANPOOL[[#This Row],[LOAN_ID]]&lt;&gt;""),COUNTIF(TBL_QUAL_SERVICESLISTING_FAMILIES[LISTING_LOAN_ID_PROP_ADDR],TBL_UDARDA_LOANPOOL[[#This Row],[LOAN_ID_PROP_ADDR]]),"")</f>
        <v/>
      </c>
      <c r="AJ6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0" s="111" t="str">
        <f>IF(AND(TBL_UDARDA_LOANPOOL[[#This Row],[QUAL_SERVICES_FAMILIES_TOTL]]&gt;0,TBL_UDARDA_LOANPOOL[[#This Row],[QUAL_SERVICES_FAMILIES_TOTL]]&lt;&gt;""),TBL_UDARDA_LOANPOOL[[#This Row],[QUAL_SERVICES_FAMILIES_QUALIFIED]]/TBL_UDARDA_LOANPOOL[[#This Row],[QUAL_SERVICES_FAMILIES_TOTL]],"")</f>
        <v/>
      </c>
      <c r="AL60" s="137" t="str">
        <f>IF(TBL_UDARDA_LOANPOOL[[#This Row],[QUAL_METHOD]]='$DB.LOOKUP'!$AF$7,HYPERLINK("#QUAL_SERVICES!TARGET_TOP","View/Edit"),"")</f>
        <v/>
      </c>
      <c r="AM60" s="94" t="str">
        <f>IF(TBL_UDARDA_LOANPOOL[[#This Row],[LOAN_LEVEL_PREQUALIFIED_FLAG]]&lt;&gt;"",
IF(TBL_UDARDA_LOANPOOL[[#This Row],[LOAN_LEVEL_PREQUALIFIED_FLAG]],"Yes","No"),
"")</f>
        <v/>
      </c>
      <c r="AN60" s="70" t="str">
        <f>IF(TBL_UDARDA_LOANPOOL[[#This Row],[LOAN_ID]] = "","",TBL_UDARDA_LOANPOOL[[#This Row],[LOAN_ID]]&amp;" ("&amp;IF(TBL_UDARDA_LOANPOOL[[#This Row],[PROP_ADDR_STREET]]="","Address Not Defined",TBL_UDARDA_LOANPOOL[[#This Row],[PROP_ADDR_STREET]])&amp;")")</f>
        <v/>
      </c>
      <c r="AO60" s="70" t="b">
        <f>IF(TBL_UDARDA_LOANPOOL[[#This Row],[QUAL_METHOD]]="",TRUE,IFERROR(MATCH(TBL_UDARDA_LOANPOOL[[#This Row],[QUAL_METHOD]],RANGE_LOOKUP_QUALMETHODS_UDA_RDA_ENABLED,0)&gt;0,FALSE))</f>
        <v>1</v>
      </c>
      <c r="AP6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0" s="27" t="b">
        <f ca="1">IFERROR((IF(APP_UDA_RDA_CERT_DATE&lt;&gt;"",APP_UDA_RDA_CERT_DATE,TODAY())-TBL_UDARDA_LOANPOOL[[#This Row],[SETTLEMENT_DATE]])&lt;91,TRUE)</f>
        <v>1</v>
      </c>
      <c r="AR60" s="27" t="b" cm="1">
        <f t="array" ref="AR60">COUNTIFS(TBL_UDARDA_LOANPOOL[LOAN_ID],TBL_UDARDA_LOANPOOL[[#This Row],[LOAN_ID]],TBL_UDARDA_LOANPOOL[QUAL_LOCATION_TRACT_MFIPCT],"&gt;"&amp;THRESHOLD_UDARDA_MFIPCT)=0</f>
        <v>1</v>
      </c>
      <c r="AS60" s="27" t="b">
        <f>COUNTIFS(TBL_UDARDA_LOANPOOL[LOAN_ID],TBL_UDARDA_LOANPOOL[[#This Row],[LOAN_ID]],TBL_UDARDA_LOANPOOL[SBA_QUALIFIED],"No")=0</f>
        <v>1</v>
      </c>
      <c r="AT6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0" s="29">
        <f>IF(TBL_UDARDA_LOANPOOL[[#This Row],[MULTIPROP_REC_COUNT]]&lt;&gt;"",TBL_UDARDA_LOANPOOL[[#This Row],[LOAN_AMOUNT]]/TBL_UDARDA_LOANPOOL[[#This Row],[MULTIPROP_REC_COUNT]],TBL_UDARDA_LOANPOOL[[#This Row],[LOAN_AMOUNT]])</f>
        <v>0</v>
      </c>
      <c r="AW60" s="29" t="b">
        <f>TBL_UDARDA_LOANPOOL[[#This Row],[MULTIPROP_REC_COUNT]]&gt;1</f>
        <v>0</v>
      </c>
      <c r="AX60" s="36">
        <f>IF(TBL_UDARDA_LOANPOOL[[#This Row],[LOAN_ID]]&lt;&gt;"",COUNTIF(TBL_UDARDA_LOANPOOL[LOAN_ID],TBL_UDARDA_LOANPOOL[[#This Row],[LOAN_ID]]),1)</f>
        <v>1</v>
      </c>
      <c r="AY60" s="36">
        <f>IFERROR(MATCH(TBL_UDARDA_LOANPOOL[[#This Row],[QUAL_METHOD]],RANGE_LOOKUP_QUALMETHODS_UDA_RDA_PROJSPECIFIC,0),-1)</f>
        <v>-1</v>
      </c>
      <c r="AZ6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1" spans="2:57" ht="26.25" customHeight="1" x14ac:dyDescent="0.25">
      <c r="B61" s="25" t="str">
        <f>IF(TBL_UDARDA_LOANPOOL[[#This Row],[RECORD_STARTED]],IF(TBL_UDARDA_LOANPOOL[[#This Row],[ERROR_COUNT]]&gt;0,-1,IF(TBL_UDARDA_LOANPOOL[[#This Row],[REQ_FIELDS_POPULATED]],1,0)),"")</f>
        <v/>
      </c>
      <c r="C61" s="36">
        <f>ROW()-ROW(TBL_UDARDA_LOANPOOL[[#Headers],[ROW_ID]])</f>
        <v>42</v>
      </c>
      <c r="D61" s="55"/>
      <c r="E61" s="56"/>
      <c r="F61" s="57"/>
      <c r="G61" s="58"/>
      <c r="H61" s="142"/>
      <c r="I61" s="144"/>
      <c r="J61" s="144"/>
      <c r="K61" s="120"/>
      <c r="L61" s="116"/>
      <c r="M61" s="55"/>
      <c r="N61" s="61"/>
      <c r="O61" s="62"/>
      <c r="P61" s="124"/>
      <c r="Q61" s="131"/>
      <c r="R61" s="148"/>
      <c r="S61" s="146"/>
      <c r="T61" s="174"/>
      <c r="U61" s="178"/>
      <c r="V61" s="176"/>
      <c r="W61" s="177"/>
      <c r="X61" s="185"/>
      <c r="Y61" s="185"/>
      <c r="Z61" s="186"/>
      <c r="AA61" s="186"/>
      <c r="AB6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1" s="122"/>
      <c r="AD61" s="112" t="str">
        <f>IF(AND(TBL_UDARDA_LOANPOOL[[#This Row],[QUAL_METHOD]]='$DB.LOOKUP'!$AF$6,TBL_UDARDA_LOANPOOL[[#This Row],[LOAN_ID]]&lt;&gt;""),COUNTIF(TBL_QUAL_JOBSLISTING_JOBS[LISTING_LOAN_ID_PROP_ADDR],TBL_UDARDA_LOANPOOL[[#This Row],[LOAN_ID_PROP_ADDR]]),"")</f>
        <v/>
      </c>
      <c r="AE61" s="113" t="str">
        <f>IF(AND(TBL_UDARDA_LOANPOOL[[#This Row],[LOAN_ID]]&lt;&gt;"",TBL_UDARDA_LOANPOOL[[#This Row],[QUAL_METHOD]]='$DB.LOOKUP'!$AF$6),COUNTIFS(TBL_QUAL_JOBSLISTING_JOBS[LISTING_LOAN_ID_PROP_ADDR],TBL_UDARDA_LOANPOOL[[#This Row],[LOAN_ID_PROP_ADDR]],TBL_QUAL_JOBSLISTING_JOBS[JOB_QUALIFIED_FLAG],"Yes"),"")</f>
        <v/>
      </c>
      <c r="AF61" s="111" t="str">
        <f>IF(AND(TBL_UDARDA_LOANPOOL[[#This Row],[QUAL_JOBS_TOTL]]&gt;0,TBL_UDARDA_LOANPOOL[[#This Row],[QUAL_JOBS_TOTL]]&lt;&gt;""),TBL_UDARDA_LOANPOOL[[#This Row],[QUAL_JOBS_QUALIFIED]]/TBL_UDARDA_LOANPOOL[[#This Row],[QUAL_JOBS_TOTL]],"")</f>
        <v/>
      </c>
      <c r="AG61" s="137" t="str">
        <f>IF(TBL_UDARDA_LOANPOOL[[#This Row],[QUAL_METHOD]]='$DB.LOOKUP'!$AF$6,HYPERLINK("#QUAL_JOBS!TARGET_TOP","View/Edit"),"")</f>
        <v/>
      </c>
      <c r="AH61" s="122"/>
      <c r="AI61" s="112" t="str">
        <f>IF(AND(TBL_UDARDA_LOANPOOL[[#This Row],[QUAL_METHOD]]='$DB.LOOKUP'!$AF$7,TBL_UDARDA_LOANPOOL[[#This Row],[LOAN_ID]]&lt;&gt;""),COUNTIF(TBL_QUAL_SERVICESLISTING_FAMILIES[LISTING_LOAN_ID_PROP_ADDR],TBL_UDARDA_LOANPOOL[[#This Row],[LOAN_ID_PROP_ADDR]]),"")</f>
        <v/>
      </c>
      <c r="AJ6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1" s="111" t="str">
        <f>IF(AND(TBL_UDARDA_LOANPOOL[[#This Row],[QUAL_SERVICES_FAMILIES_TOTL]]&gt;0,TBL_UDARDA_LOANPOOL[[#This Row],[QUAL_SERVICES_FAMILIES_TOTL]]&lt;&gt;""),TBL_UDARDA_LOANPOOL[[#This Row],[QUAL_SERVICES_FAMILIES_QUALIFIED]]/TBL_UDARDA_LOANPOOL[[#This Row],[QUAL_SERVICES_FAMILIES_TOTL]],"")</f>
        <v/>
      </c>
      <c r="AL61" s="137" t="str">
        <f>IF(TBL_UDARDA_LOANPOOL[[#This Row],[QUAL_METHOD]]='$DB.LOOKUP'!$AF$7,HYPERLINK("#QUAL_SERVICES!TARGET_TOP","View/Edit"),"")</f>
        <v/>
      </c>
      <c r="AM61" s="94" t="str">
        <f>IF(TBL_UDARDA_LOANPOOL[[#This Row],[LOAN_LEVEL_PREQUALIFIED_FLAG]]&lt;&gt;"",
IF(TBL_UDARDA_LOANPOOL[[#This Row],[LOAN_LEVEL_PREQUALIFIED_FLAG]],"Yes","No"),
"")</f>
        <v/>
      </c>
      <c r="AN61" s="70" t="str">
        <f>IF(TBL_UDARDA_LOANPOOL[[#This Row],[LOAN_ID]] = "","",TBL_UDARDA_LOANPOOL[[#This Row],[LOAN_ID]]&amp;" ("&amp;IF(TBL_UDARDA_LOANPOOL[[#This Row],[PROP_ADDR_STREET]]="","Address Not Defined",TBL_UDARDA_LOANPOOL[[#This Row],[PROP_ADDR_STREET]])&amp;")")</f>
        <v/>
      </c>
      <c r="AO61" s="70" t="b">
        <f>IF(TBL_UDARDA_LOANPOOL[[#This Row],[QUAL_METHOD]]="",TRUE,IFERROR(MATCH(TBL_UDARDA_LOANPOOL[[#This Row],[QUAL_METHOD]],RANGE_LOOKUP_QUALMETHODS_UDA_RDA_ENABLED,0)&gt;0,FALSE))</f>
        <v>1</v>
      </c>
      <c r="AP6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1" s="27" t="b">
        <f ca="1">IFERROR((IF(APP_UDA_RDA_CERT_DATE&lt;&gt;"",APP_UDA_RDA_CERT_DATE,TODAY())-TBL_UDARDA_LOANPOOL[[#This Row],[SETTLEMENT_DATE]])&lt;91,TRUE)</f>
        <v>1</v>
      </c>
      <c r="AR61" s="27" t="b" cm="1">
        <f t="array" ref="AR61">COUNTIFS(TBL_UDARDA_LOANPOOL[LOAN_ID],TBL_UDARDA_LOANPOOL[[#This Row],[LOAN_ID]],TBL_UDARDA_LOANPOOL[QUAL_LOCATION_TRACT_MFIPCT],"&gt;"&amp;THRESHOLD_UDARDA_MFIPCT)=0</f>
        <v>1</v>
      </c>
      <c r="AS61" s="27" t="b">
        <f>COUNTIFS(TBL_UDARDA_LOANPOOL[LOAN_ID],TBL_UDARDA_LOANPOOL[[#This Row],[LOAN_ID]],TBL_UDARDA_LOANPOOL[SBA_QUALIFIED],"No")=0</f>
        <v>1</v>
      </c>
      <c r="AT6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1" s="29">
        <f>IF(TBL_UDARDA_LOANPOOL[[#This Row],[MULTIPROP_REC_COUNT]]&lt;&gt;"",TBL_UDARDA_LOANPOOL[[#This Row],[LOAN_AMOUNT]]/TBL_UDARDA_LOANPOOL[[#This Row],[MULTIPROP_REC_COUNT]],TBL_UDARDA_LOANPOOL[[#This Row],[LOAN_AMOUNT]])</f>
        <v>0</v>
      </c>
      <c r="AW61" s="29" t="b">
        <f>TBL_UDARDA_LOANPOOL[[#This Row],[MULTIPROP_REC_COUNT]]&gt;1</f>
        <v>0</v>
      </c>
      <c r="AX61" s="36">
        <f>IF(TBL_UDARDA_LOANPOOL[[#This Row],[LOAN_ID]]&lt;&gt;"",COUNTIF(TBL_UDARDA_LOANPOOL[LOAN_ID],TBL_UDARDA_LOANPOOL[[#This Row],[LOAN_ID]]),1)</f>
        <v>1</v>
      </c>
      <c r="AY61" s="36">
        <f>IFERROR(MATCH(TBL_UDARDA_LOANPOOL[[#This Row],[QUAL_METHOD]],RANGE_LOOKUP_QUALMETHODS_UDA_RDA_PROJSPECIFIC,0),-1)</f>
        <v>-1</v>
      </c>
      <c r="AZ6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2" spans="2:57" ht="26.25" customHeight="1" x14ac:dyDescent="0.25">
      <c r="B62" s="25" t="str">
        <f>IF(TBL_UDARDA_LOANPOOL[[#This Row],[RECORD_STARTED]],IF(TBL_UDARDA_LOANPOOL[[#This Row],[ERROR_COUNT]]&gt;0,-1,IF(TBL_UDARDA_LOANPOOL[[#This Row],[REQ_FIELDS_POPULATED]],1,0)),"")</f>
        <v/>
      </c>
      <c r="C62" s="36">
        <f>ROW()-ROW(TBL_UDARDA_LOANPOOL[[#Headers],[ROW_ID]])</f>
        <v>43</v>
      </c>
      <c r="D62" s="55"/>
      <c r="E62" s="56"/>
      <c r="F62" s="57"/>
      <c r="G62" s="58"/>
      <c r="H62" s="142"/>
      <c r="I62" s="144"/>
      <c r="J62" s="144"/>
      <c r="K62" s="120"/>
      <c r="L62" s="116"/>
      <c r="M62" s="55"/>
      <c r="N62" s="61"/>
      <c r="O62" s="62"/>
      <c r="P62" s="124"/>
      <c r="Q62" s="131"/>
      <c r="R62" s="148"/>
      <c r="S62" s="146"/>
      <c r="T62" s="174"/>
      <c r="U62" s="178"/>
      <c r="V62" s="176"/>
      <c r="W62" s="177"/>
      <c r="X62" s="185"/>
      <c r="Y62" s="185"/>
      <c r="Z62" s="186"/>
      <c r="AA62" s="186"/>
      <c r="AB6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2" s="122"/>
      <c r="AD62" s="112" t="str">
        <f>IF(AND(TBL_UDARDA_LOANPOOL[[#This Row],[QUAL_METHOD]]='$DB.LOOKUP'!$AF$6,TBL_UDARDA_LOANPOOL[[#This Row],[LOAN_ID]]&lt;&gt;""),COUNTIF(TBL_QUAL_JOBSLISTING_JOBS[LISTING_LOAN_ID_PROP_ADDR],TBL_UDARDA_LOANPOOL[[#This Row],[LOAN_ID_PROP_ADDR]]),"")</f>
        <v/>
      </c>
      <c r="AE62" s="113" t="str">
        <f>IF(AND(TBL_UDARDA_LOANPOOL[[#This Row],[LOAN_ID]]&lt;&gt;"",TBL_UDARDA_LOANPOOL[[#This Row],[QUAL_METHOD]]='$DB.LOOKUP'!$AF$6),COUNTIFS(TBL_QUAL_JOBSLISTING_JOBS[LISTING_LOAN_ID_PROP_ADDR],TBL_UDARDA_LOANPOOL[[#This Row],[LOAN_ID_PROP_ADDR]],TBL_QUAL_JOBSLISTING_JOBS[JOB_QUALIFIED_FLAG],"Yes"),"")</f>
        <v/>
      </c>
      <c r="AF62" s="111" t="str">
        <f>IF(AND(TBL_UDARDA_LOANPOOL[[#This Row],[QUAL_JOBS_TOTL]]&gt;0,TBL_UDARDA_LOANPOOL[[#This Row],[QUAL_JOBS_TOTL]]&lt;&gt;""),TBL_UDARDA_LOANPOOL[[#This Row],[QUAL_JOBS_QUALIFIED]]/TBL_UDARDA_LOANPOOL[[#This Row],[QUAL_JOBS_TOTL]],"")</f>
        <v/>
      </c>
      <c r="AG62" s="137" t="str">
        <f>IF(TBL_UDARDA_LOANPOOL[[#This Row],[QUAL_METHOD]]='$DB.LOOKUP'!$AF$6,HYPERLINK("#QUAL_JOBS!TARGET_TOP","View/Edit"),"")</f>
        <v/>
      </c>
      <c r="AH62" s="122"/>
      <c r="AI62" s="112" t="str">
        <f>IF(AND(TBL_UDARDA_LOANPOOL[[#This Row],[QUAL_METHOD]]='$DB.LOOKUP'!$AF$7,TBL_UDARDA_LOANPOOL[[#This Row],[LOAN_ID]]&lt;&gt;""),COUNTIF(TBL_QUAL_SERVICESLISTING_FAMILIES[LISTING_LOAN_ID_PROP_ADDR],TBL_UDARDA_LOANPOOL[[#This Row],[LOAN_ID_PROP_ADDR]]),"")</f>
        <v/>
      </c>
      <c r="AJ6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2" s="111" t="str">
        <f>IF(AND(TBL_UDARDA_LOANPOOL[[#This Row],[QUAL_SERVICES_FAMILIES_TOTL]]&gt;0,TBL_UDARDA_LOANPOOL[[#This Row],[QUAL_SERVICES_FAMILIES_TOTL]]&lt;&gt;""),TBL_UDARDA_LOANPOOL[[#This Row],[QUAL_SERVICES_FAMILIES_QUALIFIED]]/TBL_UDARDA_LOANPOOL[[#This Row],[QUAL_SERVICES_FAMILIES_TOTL]],"")</f>
        <v/>
      </c>
      <c r="AL62" s="137" t="str">
        <f>IF(TBL_UDARDA_LOANPOOL[[#This Row],[QUAL_METHOD]]='$DB.LOOKUP'!$AF$7,HYPERLINK("#QUAL_SERVICES!TARGET_TOP","View/Edit"),"")</f>
        <v/>
      </c>
      <c r="AM62" s="94" t="str">
        <f>IF(TBL_UDARDA_LOANPOOL[[#This Row],[LOAN_LEVEL_PREQUALIFIED_FLAG]]&lt;&gt;"",
IF(TBL_UDARDA_LOANPOOL[[#This Row],[LOAN_LEVEL_PREQUALIFIED_FLAG]],"Yes","No"),
"")</f>
        <v/>
      </c>
      <c r="AN62" s="70" t="str">
        <f>IF(TBL_UDARDA_LOANPOOL[[#This Row],[LOAN_ID]] = "","",TBL_UDARDA_LOANPOOL[[#This Row],[LOAN_ID]]&amp;" ("&amp;IF(TBL_UDARDA_LOANPOOL[[#This Row],[PROP_ADDR_STREET]]="","Address Not Defined",TBL_UDARDA_LOANPOOL[[#This Row],[PROP_ADDR_STREET]])&amp;")")</f>
        <v/>
      </c>
      <c r="AO62" s="70" t="b">
        <f>IF(TBL_UDARDA_LOANPOOL[[#This Row],[QUAL_METHOD]]="",TRUE,IFERROR(MATCH(TBL_UDARDA_LOANPOOL[[#This Row],[QUAL_METHOD]],RANGE_LOOKUP_QUALMETHODS_UDA_RDA_ENABLED,0)&gt;0,FALSE))</f>
        <v>1</v>
      </c>
      <c r="AP6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2" s="27" t="b">
        <f ca="1">IFERROR((IF(APP_UDA_RDA_CERT_DATE&lt;&gt;"",APP_UDA_RDA_CERT_DATE,TODAY())-TBL_UDARDA_LOANPOOL[[#This Row],[SETTLEMENT_DATE]])&lt;91,TRUE)</f>
        <v>1</v>
      </c>
      <c r="AR62" s="27" t="b" cm="1">
        <f t="array" ref="AR62">COUNTIFS(TBL_UDARDA_LOANPOOL[LOAN_ID],TBL_UDARDA_LOANPOOL[[#This Row],[LOAN_ID]],TBL_UDARDA_LOANPOOL[QUAL_LOCATION_TRACT_MFIPCT],"&gt;"&amp;THRESHOLD_UDARDA_MFIPCT)=0</f>
        <v>1</v>
      </c>
      <c r="AS62" s="27" t="b">
        <f>COUNTIFS(TBL_UDARDA_LOANPOOL[LOAN_ID],TBL_UDARDA_LOANPOOL[[#This Row],[LOAN_ID]],TBL_UDARDA_LOANPOOL[SBA_QUALIFIED],"No")=0</f>
        <v>1</v>
      </c>
      <c r="AT6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2" s="29">
        <f>IF(TBL_UDARDA_LOANPOOL[[#This Row],[MULTIPROP_REC_COUNT]]&lt;&gt;"",TBL_UDARDA_LOANPOOL[[#This Row],[LOAN_AMOUNT]]/TBL_UDARDA_LOANPOOL[[#This Row],[MULTIPROP_REC_COUNT]],TBL_UDARDA_LOANPOOL[[#This Row],[LOAN_AMOUNT]])</f>
        <v>0</v>
      </c>
      <c r="AW62" s="29" t="b">
        <f>TBL_UDARDA_LOANPOOL[[#This Row],[MULTIPROP_REC_COUNT]]&gt;1</f>
        <v>0</v>
      </c>
      <c r="AX62" s="36">
        <f>IF(TBL_UDARDA_LOANPOOL[[#This Row],[LOAN_ID]]&lt;&gt;"",COUNTIF(TBL_UDARDA_LOANPOOL[LOAN_ID],TBL_UDARDA_LOANPOOL[[#This Row],[LOAN_ID]]),1)</f>
        <v>1</v>
      </c>
      <c r="AY62" s="36">
        <f>IFERROR(MATCH(TBL_UDARDA_LOANPOOL[[#This Row],[QUAL_METHOD]],RANGE_LOOKUP_QUALMETHODS_UDA_RDA_PROJSPECIFIC,0),-1)</f>
        <v>-1</v>
      </c>
      <c r="AZ6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3" spans="2:57" ht="26.25" customHeight="1" x14ac:dyDescent="0.25">
      <c r="B63" s="25" t="str">
        <f>IF(TBL_UDARDA_LOANPOOL[[#This Row],[RECORD_STARTED]],IF(TBL_UDARDA_LOANPOOL[[#This Row],[ERROR_COUNT]]&gt;0,-1,IF(TBL_UDARDA_LOANPOOL[[#This Row],[REQ_FIELDS_POPULATED]],1,0)),"")</f>
        <v/>
      </c>
      <c r="C63" s="36">
        <f>ROW()-ROW(TBL_UDARDA_LOANPOOL[[#Headers],[ROW_ID]])</f>
        <v>44</v>
      </c>
      <c r="D63" s="55"/>
      <c r="E63" s="56"/>
      <c r="F63" s="57"/>
      <c r="G63" s="58"/>
      <c r="H63" s="142"/>
      <c r="I63" s="144"/>
      <c r="J63" s="144"/>
      <c r="K63" s="120"/>
      <c r="L63" s="116"/>
      <c r="M63" s="55"/>
      <c r="N63" s="61"/>
      <c r="O63" s="62"/>
      <c r="P63" s="124"/>
      <c r="Q63" s="131"/>
      <c r="R63" s="148"/>
      <c r="S63" s="146"/>
      <c r="T63" s="174"/>
      <c r="U63" s="178"/>
      <c r="V63" s="176"/>
      <c r="W63" s="177"/>
      <c r="X63" s="185"/>
      <c r="Y63" s="185"/>
      <c r="Z63" s="186"/>
      <c r="AA63" s="186"/>
      <c r="AB6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3" s="122"/>
      <c r="AD63" s="112" t="str">
        <f>IF(AND(TBL_UDARDA_LOANPOOL[[#This Row],[QUAL_METHOD]]='$DB.LOOKUP'!$AF$6,TBL_UDARDA_LOANPOOL[[#This Row],[LOAN_ID]]&lt;&gt;""),COUNTIF(TBL_QUAL_JOBSLISTING_JOBS[LISTING_LOAN_ID_PROP_ADDR],TBL_UDARDA_LOANPOOL[[#This Row],[LOAN_ID_PROP_ADDR]]),"")</f>
        <v/>
      </c>
      <c r="AE63" s="113" t="str">
        <f>IF(AND(TBL_UDARDA_LOANPOOL[[#This Row],[LOAN_ID]]&lt;&gt;"",TBL_UDARDA_LOANPOOL[[#This Row],[QUAL_METHOD]]='$DB.LOOKUP'!$AF$6),COUNTIFS(TBL_QUAL_JOBSLISTING_JOBS[LISTING_LOAN_ID_PROP_ADDR],TBL_UDARDA_LOANPOOL[[#This Row],[LOAN_ID_PROP_ADDR]],TBL_QUAL_JOBSLISTING_JOBS[JOB_QUALIFIED_FLAG],"Yes"),"")</f>
        <v/>
      </c>
      <c r="AF63" s="111" t="str">
        <f>IF(AND(TBL_UDARDA_LOANPOOL[[#This Row],[QUAL_JOBS_TOTL]]&gt;0,TBL_UDARDA_LOANPOOL[[#This Row],[QUAL_JOBS_TOTL]]&lt;&gt;""),TBL_UDARDA_LOANPOOL[[#This Row],[QUAL_JOBS_QUALIFIED]]/TBL_UDARDA_LOANPOOL[[#This Row],[QUAL_JOBS_TOTL]],"")</f>
        <v/>
      </c>
      <c r="AG63" s="137" t="str">
        <f>IF(TBL_UDARDA_LOANPOOL[[#This Row],[QUAL_METHOD]]='$DB.LOOKUP'!$AF$6,HYPERLINK("#QUAL_JOBS!TARGET_TOP","View/Edit"),"")</f>
        <v/>
      </c>
      <c r="AH63" s="122"/>
      <c r="AI63" s="112" t="str">
        <f>IF(AND(TBL_UDARDA_LOANPOOL[[#This Row],[QUAL_METHOD]]='$DB.LOOKUP'!$AF$7,TBL_UDARDA_LOANPOOL[[#This Row],[LOAN_ID]]&lt;&gt;""),COUNTIF(TBL_QUAL_SERVICESLISTING_FAMILIES[LISTING_LOAN_ID_PROP_ADDR],TBL_UDARDA_LOANPOOL[[#This Row],[LOAN_ID_PROP_ADDR]]),"")</f>
        <v/>
      </c>
      <c r="AJ6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3" s="111" t="str">
        <f>IF(AND(TBL_UDARDA_LOANPOOL[[#This Row],[QUAL_SERVICES_FAMILIES_TOTL]]&gt;0,TBL_UDARDA_LOANPOOL[[#This Row],[QUAL_SERVICES_FAMILIES_TOTL]]&lt;&gt;""),TBL_UDARDA_LOANPOOL[[#This Row],[QUAL_SERVICES_FAMILIES_QUALIFIED]]/TBL_UDARDA_LOANPOOL[[#This Row],[QUAL_SERVICES_FAMILIES_TOTL]],"")</f>
        <v/>
      </c>
      <c r="AL63" s="137" t="str">
        <f>IF(TBL_UDARDA_LOANPOOL[[#This Row],[QUAL_METHOD]]='$DB.LOOKUP'!$AF$7,HYPERLINK("#QUAL_SERVICES!TARGET_TOP","View/Edit"),"")</f>
        <v/>
      </c>
      <c r="AM63" s="94" t="str">
        <f>IF(TBL_UDARDA_LOANPOOL[[#This Row],[LOAN_LEVEL_PREQUALIFIED_FLAG]]&lt;&gt;"",
IF(TBL_UDARDA_LOANPOOL[[#This Row],[LOAN_LEVEL_PREQUALIFIED_FLAG]],"Yes","No"),
"")</f>
        <v/>
      </c>
      <c r="AN63" s="70" t="str">
        <f>IF(TBL_UDARDA_LOANPOOL[[#This Row],[LOAN_ID]] = "","",TBL_UDARDA_LOANPOOL[[#This Row],[LOAN_ID]]&amp;" ("&amp;IF(TBL_UDARDA_LOANPOOL[[#This Row],[PROP_ADDR_STREET]]="","Address Not Defined",TBL_UDARDA_LOANPOOL[[#This Row],[PROP_ADDR_STREET]])&amp;")")</f>
        <v/>
      </c>
      <c r="AO63" s="70" t="b">
        <f>IF(TBL_UDARDA_LOANPOOL[[#This Row],[QUAL_METHOD]]="",TRUE,IFERROR(MATCH(TBL_UDARDA_LOANPOOL[[#This Row],[QUAL_METHOD]],RANGE_LOOKUP_QUALMETHODS_UDA_RDA_ENABLED,0)&gt;0,FALSE))</f>
        <v>1</v>
      </c>
      <c r="AP6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3" s="27" t="b">
        <f ca="1">IFERROR((IF(APP_UDA_RDA_CERT_DATE&lt;&gt;"",APP_UDA_RDA_CERT_DATE,TODAY())-TBL_UDARDA_LOANPOOL[[#This Row],[SETTLEMENT_DATE]])&lt;91,TRUE)</f>
        <v>1</v>
      </c>
      <c r="AR63" s="27" t="b" cm="1">
        <f t="array" ref="AR63">COUNTIFS(TBL_UDARDA_LOANPOOL[LOAN_ID],TBL_UDARDA_LOANPOOL[[#This Row],[LOAN_ID]],TBL_UDARDA_LOANPOOL[QUAL_LOCATION_TRACT_MFIPCT],"&gt;"&amp;THRESHOLD_UDARDA_MFIPCT)=0</f>
        <v>1</v>
      </c>
      <c r="AS63" s="27" t="b">
        <f>COUNTIFS(TBL_UDARDA_LOANPOOL[LOAN_ID],TBL_UDARDA_LOANPOOL[[#This Row],[LOAN_ID]],TBL_UDARDA_LOANPOOL[SBA_QUALIFIED],"No")=0</f>
        <v>1</v>
      </c>
      <c r="AT6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3" s="29">
        <f>IF(TBL_UDARDA_LOANPOOL[[#This Row],[MULTIPROP_REC_COUNT]]&lt;&gt;"",TBL_UDARDA_LOANPOOL[[#This Row],[LOAN_AMOUNT]]/TBL_UDARDA_LOANPOOL[[#This Row],[MULTIPROP_REC_COUNT]],TBL_UDARDA_LOANPOOL[[#This Row],[LOAN_AMOUNT]])</f>
        <v>0</v>
      </c>
      <c r="AW63" s="29" t="b">
        <f>TBL_UDARDA_LOANPOOL[[#This Row],[MULTIPROP_REC_COUNT]]&gt;1</f>
        <v>0</v>
      </c>
      <c r="AX63" s="36">
        <f>IF(TBL_UDARDA_LOANPOOL[[#This Row],[LOAN_ID]]&lt;&gt;"",COUNTIF(TBL_UDARDA_LOANPOOL[LOAN_ID],TBL_UDARDA_LOANPOOL[[#This Row],[LOAN_ID]]),1)</f>
        <v>1</v>
      </c>
      <c r="AY63" s="36">
        <f>IFERROR(MATCH(TBL_UDARDA_LOANPOOL[[#This Row],[QUAL_METHOD]],RANGE_LOOKUP_QUALMETHODS_UDA_RDA_PROJSPECIFIC,0),-1)</f>
        <v>-1</v>
      </c>
      <c r="AZ6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4" spans="2:57" ht="26.25" customHeight="1" x14ac:dyDescent="0.25">
      <c r="B64" s="25" t="str">
        <f>IF(TBL_UDARDA_LOANPOOL[[#This Row],[RECORD_STARTED]],IF(TBL_UDARDA_LOANPOOL[[#This Row],[ERROR_COUNT]]&gt;0,-1,IF(TBL_UDARDA_LOANPOOL[[#This Row],[REQ_FIELDS_POPULATED]],1,0)),"")</f>
        <v/>
      </c>
      <c r="C64" s="36">
        <f>ROW()-ROW(TBL_UDARDA_LOANPOOL[[#Headers],[ROW_ID]])</f>
        <v>45</v>
      </c>
      <c r="D64" s="55"/>
      <c r="E64" s="56"/>
      <c r="F64" s="57"/>
      <c r="G64" s="58"/>
      <c r="H64" s="142"/>
      <c r="I64" s="144"/>
      <c r="J64" s="144"/>
      <c r="K64" s="120"/>
      <c r="L64" s="116"/>
      <c r="M64" s="55"/>
      <c r="N64" s="61"/>
      <c r="O64" s="62"/>
      <c r="P64" s="124"/>
      <c r="Q64" s="131"/>
      <c r="R64" s="148"/>
      <c r="S64" s="146"/>
      <c r="T64" s="174"/>
      <c r="U64" s="178"/>
      <c r="V64" s="176"/>
      <c r="W64" s="177"/>
      <c r="X64" s="185"/>
      <c r="Y64" s="185"/>
      <c r="Z64" s="186"/>
      <c r="AA64" s="186"/>
      <c r="AB6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4" s="122"/>
      <c r="AD64" s="112" t="str">
        <f>IF(AND(TBL_UDARDA_LOANPOOL[[#This Row],[QUAL_METHOD]]='$DB.LOOKUP'!$AF$6,TBL_UDARDA_LOANPOOL[[#This Row],[LOAN_ID]]&lt;&gt;""),COUNTIF(TBL_QUAL_JOBSLISTING_JOBS[LISTING_LOAN_ID_PROP_ADDR],TBL_UDARDA_LOANPOOL[[#This Row],[LOAN_ID_PROP_ADDR]]),"")</f>
        <v/>
      </c>
      <c r="AE64" s="113" t="str">
        <f>IF(AND(TBL_UDARDA_LOANPOOL[[#This Row],[LOAN_ID]]&lt;&gt;"",TBL_UDARDA_LOANPOOL[[#This Row],[QUAL_METHOD]]='$DB.LOOKUP'!$AF$6),COUNTIFS(TBL_QUAL_JOBSLISTING_JOBS[LISTING_LOAN_ID_PROP_ADDR],TBL_UDARDA_LOANPOOL[[#This Row],[LOAN_ID_PROP_ADDR]],TBL_QUAL_JOBSLISTING_JOBS[JOB_QUALIFIED_FLAG],"Yes"),"")</f>
        <v/>
      </c>
      <c r="AF64" s="111" t="str">
        <f>IF(AND(TBL_UDARDA_LOANPOOL[[#This Row],[QUAL_JOBS_TOTL]]&gt;0,TBL_UDARDA_LOANPOOL[[#This Row],[QUAL_JOBS_TOTL]]&lt;&gt;""),TBL_UDARDA_LOANPOOL[[#This Row],[QUAL_JOBS_QUALIFIED]]/TBL_UDARDA_LOANPOOL[[#This Row],[QUAL_JOBS_TOTL]],"")</f>
        <v/>
      </c>
      <c r="AG64" s="137" t="str">
        <f>IF(TBL_UDARDA_LOANPOOL[[#This Row],[QUAL_METHOD]]='$DB.LOOKUP'!$AF$6,HYPERLINK("#QUAL_JOBS!TARGET_TOP","View/Edit"),"")</f>
        <v/>
      </c>
      <c r="AH64" s="122"/>
      <c r="AI64" s="112" t="str">
        <f>IF(AND(TBL_UDARDA_LOANPOOL[[#This Row],[QUAL_METHOD]]='$DB.LOOKUP'!$AF$7,TBL_UDARDA_LOANPOOL[[#This Row],[LOAN_ID]]&lt;&gt;""),COUNTIF(TBL_QUAL_SERVICESLISTING_FAMILIES[LISTING_LOAN_ID_PROP_ADDR],TBL_UDARDA_LOANPOOL[[#This Row],[LOAN_ID_PROP_ADDR]]),"")</f>
        <v/>
      </c>
      <c r="AJ6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4" s="111" t="str">
        <f>IF(AND(TBL_UDARDA_LOANPOOL[[#This Row],[QUAL_SERVICES_FAMILIES_TOTL]]&gt;0,TBL_UDARDA_LOANPOOL[[#This Row],[QUAL_SERVICES_FAMILIES_TOTL]]&lt;&gt;""),TBL_UDARDA_LOANPOOL[[#This Row],[QUAL_SERVICES_FAMILIES_QUALIFIED]]/TBL_UDARDA_LOANPOOL[[#This Row],[QUAL_SERVICES_FAMILIES_TOTL]],"")</f>
        <v/>
      </c>
      <c r="AL64" s="137" t="str">
        <f>IF(TBL_UDARDA_LOANPOOL[[#This Row],[QUAL_METHOD]]='$DB.LOOKUP'!$AF$7,HYPERLINK("#QUAL_SERVICES!TARGET_TOP","View/Edit"),"")</f>
        <v/>
      </c>
      <c r="AM64" s="94" t="str">
        <f>IF(TBL_UDARDA_LOANPOOL[[#This Row],[LOAN_LEVEL_PREQUALIFIED_FLAG]]&lt;&gt;"",
IF(TBL_UDARDA_LOANPOOL[[#This Row],[LOAN_LEVEL_PREQUALIFIED_FLAG]],"Yes","No"),
"")</f>
        <v/>
      </c>
      <c r="AN64" s="70" t="str">
        <f>IF(TBL_UDARDA_LOANPOOL[[#This Row],[LOAN_ID]] = "","",TBL_UDARDA_LOANPOOL[[#This Row],[LOAN_ID]]&amp;" ("&amp;IF(TBL_UDARDA_LOANPOOL[[#This Row],[PROP_ADDR_STREET]]="","Address Not Defined",TBL_UDARDA_LOANPOOL[[#This Row],[PROP_ADDR_STREET]])&amp;")")</f>
        <v/>
      </c>
      <c r="AO64" s="70" t="b">
        <f>IF(TBL_UDARDA_LOANPOOL[[#This Row],[QUAL_METHOD]]="",TRUE,IFERROR(MATCH(TBL_UDARDA_LOANPOOL[[#This Row],[QUAL_METHOD]],RANGE_LOOKUP_QUALMETHODS_UDA_RDA_ENABLED,0)&gt;0,FALSE))</f>
        <v>1</v>
      </c>
      <c r="AP6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4" s="27" t="b">
        <f ca="1">IFERROR((IF(APP_UDA_RDA_CERT_DATE&lt;&gt;"",APP_UDA_RDA_CERT_DATE,TODAY())-TBL_UDARDA_LOANPOOL[[#This Row],[SETTLEMENT_DATE]])&lt;91,TRUE)</f>
        <v>1</v>
      </c>
      <c r="AR64" s="27" t="b" cm="1">
        <f t="array" ref="AR64">COUNTIFS(TBL_UDARDA_LOANPOOL[LOAN_ID],TBL_UDARDA_LOANPOOL[[#This Row],[LOAN_ID]],TBL_UDARDA_LOANPOOL[QUAL_LOCATION_TRACT_MFIPCT],"&gt;"&amp;THRESHOLD_UDARDA_MFIPCT)=0</f>
        <v>1</v>
      </c>
      <c r="AS64" s="27" t="b">
        <f>COUNTIFS(TBL_UDARDA_LOANPOOL[LOAN_ID],TBL_UDARDA_LOANPOOL[[#This Row],[LOAN_ID]],TBL_UDARDA_LOANPOOL[SBA_QUALIFIED],"No")=0</f>
        <v>1</v>
      </c>
      <c r="AT6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4" s="29">
        <f>IF(TBL_UDARDA_LOANPOOL[[#This Row],[MULTIPROP_REC_COUNT]]&lt;&gt;"",TBL_UDARDA_LOANPOOL[[#This Row],[LOAN_AMOUNT]]/TBL_UDARDA_LOANPOOL[[#This Row],[MULTIPROP_REC_COUNT]],TBL_UDARDA_LOANPOOL[[#This Row],[LOAN_AMOUNT]])</f>
        <v>0</v>
      </c>
      <c r="AW64" s="29" t="b">
        <f>TBL_UDARDA_LOANPOOL[[#This Row],[MULTIPROP_REC_COUNT]]&gt;1</f>
        <v>0</v>
      </c>
      <c r="AX64" s="36">
        <f>IF(TBL_UDARDA_LOANPOOL[[#This Row],[LOAN_ID]]&lt;&gt;"",COUNTIF(TBL_UDARDA_LOANPOOL[LOAN_ID],TBL_UDARDA_LOANPOOL[[#This Row],[LOAN_ID]]),1)</f>
        <v>1</v>
      </c>
      <c r="AY64" s="36">
        <f>IFERROR(MATCH(TBL_UDARDA_LOANPOOL[[#This Row],[QUAL_METHOD]],RANGE_LOOKUP_QUALMETHODS_UDA_RDA_PROJSPECIFIC,0),-1)</f>
        <v>-1</v>
      </c>
      <c r="AZ6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5" spans="2:57" ht="26.25" customHeight="1" x14ac:dyDescent="0.25">
      <c r="B65" s="25" t="str">
        <f>IF(TBL_UDARDA_LOANPOOL[[#This Row],[RECORD_STARTED]],IF(TBL_UDARDA_LOANPOOL[[#This Row],[ERROR_COUNT]]&gt;0,-1,IF(TBL_UDARDA_LOANPOOL[[#This Row],[REQ_FIELDS_POPULATED]],1,0)),"")</f>
        <v/>
      </c>
      <c r="C65" s="36">
        <f>ROW()-ROW(TBL_UDARDA_LOANPOOL[[#Headers],[ROW_ID]])</f>
        <v>46</v>
      </c>
      <c r="D65" s="55"/>
      <c r="E65" s="56"/>
      <c r="F65" s="57"/>
      <c r="G65" s="58"/>
      <c r="H65" s="142"/>
      <c r="I65" s="144"/>
      <c r="J65" s="144"/>
      <c r="K65" s="120"/>
      <c r="L65" s="116"/>
      <c r="M65" s="55"/>
      <c r="N65" s="61"/>
      <c r="O65" s="62"/>
      <c r="P65" s="124"/>
      <c r="Q65" s="131"/>
      <c r="R65" s="148"/>
      <c r="S65" s="146"/>
      <c r="T65" s="174"/>
      <c r="U65" s="178"/>
      <c r="V65" s="176"/>
      <c r="W65" s="177"/>
      <c r="X65" s="185"/>
      <c r="Y65" s="185"/>
      <c r="Z65" s="186"/>
      <c r="AA65" s="186"/>
      <c r="AB6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5" s="122"/>
      <c r="AD65" s="112" t="str">
        <f>IF(AND(TBL_UDARDA_LOANPOOL[[#This Row],[QUAL_METHOD]]='$DB.LOOKUP'!$AF$6,TBL_UDARDA_LOANPOOL[[#This Row],[LOAN_ID]]&lt;&gt;""),COUNTIF(TBL_QUAL_JOBSLISTING_JOBS[LISTING_LOAN_ID_PROP_ADDR],TBL_UDARDA_LOANPOOL[[#This Row],[LOAN_ID_PROP_ADDR]]),"")</f>
        <v/>
      </c>
      <c r="AE65" s="113" t="str">
        <f>IF(AND(TBL_UDARDA_LOANPOOL[[#This Row],[LOAN_ID]]&lt;&gt;"",TBL_UDARDA_LOANPOOL[[#This Row],[QUAL_METHOD]]='$DB.LOOKUP'!$AF$6),COUNTIFS(TBL_QUAL_JOBSLISTING_JOBS[LISTING_LOAN_ID_PROP_ADDR],TBL_UDARDA_LOANPOOL[[#This Row],[LOAN_ID_PROP_ADDR]],TBL_QUAL_JOBSLISTING_JOBS[JOB_QUALIFIED_FLAG],"Yes"),"")</f>
        <v/>
      </c>
      <c r="AF65" s="111" t="str">
        <f>IF(AND(TBL_UDARDA_LOANPOOL[[#This Row],[QUAL_JOBS_TOTL]]&gt;0,TBL_UDARDA_LOANPOOL[[#This Row],[QUAL_JOBS_TOTL]]&lt;&gt;""),TBL_UDARDA_LOANPOOL[[#This Row],[QUAL_JOBS_QUALIFIED]]/TBL_UDARDA_LOANPOOL[[#This Row],[QUAL_JOBS_TOTL]],"")</f>
        <v/>
      </c>
      <c r="AG65" s="137" t="str">
        <f>IF(TBL_UDARDA_LOANPOOL[[#This Row],[QUAL_METHOD]]='$DB.LOOKUP'!$AF$6,HYPERLINK("#QUAL_JOBS!TARGET_TOP","View/Edit"),"")</f>
        <v/>
      </c>
      <c r="AH65" s="122"/>
      <c r="AI65" s="112" t="str">
        <f>IF(AND(TBL_UDARDA_LOANPOOL[[#This Row],[QUAL_METHOD]]='$DB.LOOKUP'!$AF$7,TBL_UDARDA_LOANPOOL[[#This Row],[LOAN_ID]]&lt;&gt;""),COUNTIF(TBL_QUAL_SERVICESLISTING_FAMILIES[LISTING_LOAN_ID_PROP_ADDR],TBL_UDARDA_LOANPOOL[[#This Row],[LOAN_ID_PROP_ADDR]]),"")</f>
        <v/>
      </c>
      <c r="AJ6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5" s="111" t="str">
        <f>IF(AND(TBL_UDARDA_LOANPOOL[[#This Row],[QUAL_SERVICES_FAMILIES_TOTL]]&gt;0,TBL_UDARDA_LOANPOOL[[#This Row],[QUAL_SERVICES_FAMILIES_TOTL]]&lt;&gt;""),TBL_UDARDA_LOANPOOL[[#This Row],[QUAL_SERVICES_FAMILIES_QUALIFIED]]/TBL_UDARDA_LOANPOOL[[#This Row],[QUAL_SERVICES_FAMILIES_TOTL]],"")</f>
        <v/>
      </c>
      <c r="AL65" s="137" t="str">
        <f>IF(TBL_UDARDA_LOANPOOL[[#This Row],[QUAL_METHOD]]='$DB.LOOKUP'!$AF$7,HYPERLINK("#QUAL_SERVICES!TARGET_TOP","View/Edit"),"")</f>
        <v/>
      </c>
      <c r="AM65" s="94" t="str">
        <f>IF(TBL_UDARDA_LOANPOOL[[#This Row],[LOAN_LEVEL_PREQUALIFIED_FLAG]]&lt;&gt;"",
IF(TBL_UDARDA_LOANPOOL[[#This Row],[LOAN_LEVEL_PREQUALIFIED_FLAG]],"Yes","No"),
"")</f>
        <v/>
      </c>
      <c r="AN65" s="70" t="str">
        <f>IF(TBL_UDARDA_LOANPOOL[[#This Row],[LOAN_ID]] = "","",TBL_UDARDA_LOANPOOL[[#This Row],[LOAN_ID]]&amp;" ("&amp;IF(TBL_UDARDA_LOANPOOL[[#This Row],[PROP_ADDR_STREET]]="","Address Not Defined",TBL_UDARDA_LOANPOOL[[#This Row],[PROP_ADDR_STREET]])&amp;")")</f>
        <v/>
      </c>
      <c r="AO65" s="70" t="b">
        <f>IF(TBL_UDARDA_LOANPOOL[[#This Row],[QUAL_METHOD]]="",TRUE,IFERROR(MATCH(TBL_UDARDA_LOANPOOL[[#This Row],[QUAL_METHOD]],RANGE_LOOKUP_QUALMETHODS_UDA_RDA_ENABLED,0)&gt;0,FALSE))</f>
        <v>1</v>
      </c>
      <c r="AP6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5" s="27" t="b">
        <f ca="1">IFERROR((IF(APP_UDA_RDA_CERT_DATE&lt;&gt;"",APP_UDA_RDA_CERT_DATE,TODAY())-TBL_UDARDA_LOANPOOL[[#This Row],[SETTLEMENT_DATE]])&lt;91,TRUE)</f>
        <v>1</v>
      </c>
      <c r="AR65" s="27" t="b" cm="1">
        <f t="array" ref="AR65">COUNTIFS(TBL_UDARDA_LOANPOOL[LOAN_ID],TBL_UDARDA_LOANPOOL[[#This Row],[LOAN_ID]],TBL_UDARDA_LOANPOOL[QUAL_LOCATION_TRACT_MFIPCT],"&gt;"&amp;THRESHOLD_UDARDA_MFIPCT)=0</f>
        <v>1</v>
      </c>
      <c r="AS65" s="27" t="b">
        <f>COUNTIFS(TBL_UDARDA_LOANPOOL[LOAN_ID],TBL_UDARDA_LOANPOOL[[#This Row],[LOAN_ID]],TBL_UDARDA_LOANPOOL[SBA_QUALIFIED],"No")=0</f>
        <v>1</v>
      </c>
      <c r="AT6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5" s="29">
        <f>IF(TBL_UDARDA_LOANPOOL[[#This Row],[MULTIPROP_REC_COUNT]]&lt;&gt;"",TBL_UDARDA_LOANPOOL[[#This Row],[LOAN_AMOUNT]]/TBL_UDARDA_LOANPOOL[[#This Row],[MULTIPROP_REC_COUNT]],TBL_UDARDA_LOANPOOL[[#This Row],[LOAN_AMOUNT]])</f>
        <v>0</v>
      </c>
      <c r="AW65" s="29" t="b">
        <f>TBL_UDARDA_LOANPOOL[[#This Row],[MULTIPROP_REC_COUNT]]&gt;1</f>
        <v>0</v>
      </c>
      <c r="AX65" s="36">
        <f>IF(TBL_UDARDA_LOANPOOL[[#This Row],[LOAN_ID]]&lt;&gt;"",COUNTIF(TBL_UDARDA_LOANPOOL[LOAN_ID],TBL_UDARDA_LOANPOOL[[#This Row],[LOAN_ID]]),1)</f>
        <v>1</v>
      </c>
      <c r="AY65" s="36">
        <f>IFERROR(MATCH(TBL_UDARDA_LOANPOOL[[#This Row],[QUAL_METHOD]],RANGE_LOOKUP_QUALMETHODS_UDA_RDA_PROJSPECIFIC,0),-1)</f>
        <v>-1</v>
      </c>
      <c r="AZ6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6" spans="2:57" ht="26.25" customHeight="1" x14ac:dyDescent="0.25">
      <c r="B66" s="25" t="str">
        <f>IF(TBL_UDARDA_LOANPOOL[[#This Row],[RECORD_STARTED]],IF(TBL_UDARDA_LOANPOOL[[#This Row],[ERROR_COUNT]]&gt;0,-1,IF(TBL_UDARDA_LOANPOOL[[#This Row],[REQ_FIELDS_POPULATED]],1,0)),"")</f>
        <v/>
      </c>
      <c r="C66" s="36">
        <f>ROW()-ROW(TBL_UDARDA_LOANPOOL[[#Headers],[ROW_ID]])</f>
        <v>47</v>
      </c>
      <c r="D66" s="55"/>
      <c r="E66" s="56"/>
      <c r="F66" s="57"/>
      <c r="G66" s="58"/>
      <c r="H66" s="142"/>
      <c r="I66" s="144"/>
      <c r="J66" s="144"/>
      <c r="K66" s="120"/>
      <c r="L66" s="116"/>
      <c r="M66" s="55"/>
      <c r="N66" s="61"/>
      <c r="O66" s="62"/>
      <c r="P66" s="124"/>
      <c r="Q66" s="131"/>
      <c r="R66" s="148"/>
      <c r="S66" s="146"/>
      <c r="T66" s="174"/>
      <c r="U66" s="178"/>
      <c r="V66" s="176"/>
      <c r="W66" s="177"/>
      <c r="X66" s="185"/>
      <c r="Y66" s="185"/>
      <c r="Z66" s="186"/>
      <c r="AA66" s="186"/>
      <c r="AB6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6" s="122"/>
      <c r="AD66" s="112" t="str">
        <f>IF(AND(TBL_UDARDA_LOANPOOL[[#This Row],[QUAL_METHOD]]='$DB.LOOKUP'!$AF$6,TBL_UDARDA_LOANPOOL[[#This Row],[LOAN_ID]]&lt;&gt;""),COUNTIF(TBL_QUAL_JOBSLISTING_JOBS[LISTING_LOAN_ID_PROP_ADDR],TBL_UDARDA_LOANPOOL[[#This Row],[LOAN_ID_PROP_ADDR]]),"")</f>
        <v/>
      </c>
      <c r="AE66" s="113" t="str">
        <f>IF(AND(TBL_UDARDA_LOANPOOL[[#This Row],[LOAN_ID]]&lt;&gt;"",TBL_UDARDA_LOANPOOL[[#This Row],[QUAL_METHOD]]='$DB.LOOKUP'!$AF$6),COUNTIFS(TBL_QUAL_JOBSLISTING_JOBS[LISTING_LOAN_ID_PROP_ADDR],TBL_UDARDA_LOANPOOL[[#This Row],[LOAN_ID_PROP_ADDR]],TBL_QUAL_JOBSLISTING_JOBS[JOB_QUALIFIED_FLAG],"Yes"),"")</f>
        <v/>
      </c>
      <c r="AF66" s="111" t="str">
        <f>IF(AND(TBL_UDARDA_LOANPOOL[[#This Row],[QUAL_JOBS_TOTL]]&gt;0,TBL_UDARDA_LOANPOOL[[#This Row],[QUAL_JOBS_TOTL]]&lt;&gt;""),TBL_UDARDA_LOANPOOL[[#This Row],[QUAL_JOBS_QUALIFIED]]/TBL_UDARDA_LOANPOOL[[#This Row],[QUAL_JOBS_TOTL]],"")</f>
        <v/>
      </c>
      <c r="AG66" s="137" t="str">
        <f>IF(TBL_UDARDA_LOANPOOL[[#This Row],[QUAL_METHOD]]='$DB.LOOKUP'!$AF$6,HYPERLINK("#QUAL_JOBS!TARGET_TOP","View/Edit"),"")</f>
        <v/>
      </c>
      <c r="AH66" s="122"/>
      <c r="AI66" s="112" t="str">
        <f>IF(AND(TBL_UDARDA_LOANPOOL[[#This Row],[QUAL_METHOD]]='$DB.LOOKUP'!$AF$7,TBL_UDARDA_LOANPOOL[[#This Row],[LOAN_ID]]&lt;&gt;""),COUNTIF(TBL_QUAL_SERVICESLISTING_FAMILIES[LISTING_LOAN_ID_PROP_ADDR],TBL_UDARDA_LOANPOOL[[#This Row],[LOAN_ID_PROP_ADDR]]),"")</f>
        <v/>
      </c>
      <c r="AJ6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6" s="111" t="str">
        <f>IF(AND(TBL_UDARDA_LOANPOOL[[#This Row],[QUAL_SERVICES_FAMILIES_TOTL]]&gt;0,TBL_UDARDA_LOANPOOL[[#This Row],[QUAL_SERVICES_FAMILIES_TOTL]]&lt;&gt;""),TBL_UDARDA_LOANPOOL[[#This Row],[QUAL_SERVICES_FAMILIES_QUALIFIED]]/TBL_UDARDA_LOANPOOL[[#This Row],[QUAL_SERVICES_FAMILIES_TOTL]],"")</f>
        <v/>
      </c>
      <c r="AL66" s="137" t="str">
        <f>IF(TBL_UDARDA_LOANPOOL[[#This Row],[QUAL_METHOD]]='$DB.LOOKUP'!$AF$7,HYPERLINK("#QUAL_SERVICES!TARGET_TOP","View/Edit"),"")</f>
        <v/>
      </c>
      <c r="AM66" s="94" t="str">
        <f>IF(TBL_UDARDA_LOANPOOL[[#This Row],[LOAN_LEVEL_PREQUALIFIED_FLAG]]&lt;&gt;"",
IF(TBL_UDARDA_LOANPOOL[[#This Row],[LOAN_LEVEL_PREQUALIFIED_FLAG]],"Yes","No"),
"")</f>
        <v/>
      </c>
      <c r="AN66" s="70" t="str">
        <f>IF(TBL_UDARDA_LOANPOOL[[#This Row],[LOAN_ID]] = "","",TBL_UDARDA_LOANPOOL[[#This Row],[LOAN_ID]]&amp;" ("&amp;IF(TBL_UDARDA_LOANPOOL[[#This Row],[PROP_ADDR_STREET]]="","Address Not Defined",TBL_UDARDA_LOANPOOL[[#This Row],[PROP_ADDR_STREET]])&amp;")")</f>
        <v/>
      </c>
      <c r="AO66" s="70" t="b">
        <f>IF(TBL_UDARDA_LOANPOOL[[#This Row],[QUAL_METHOD]]="",TRUE,IFERROR(MATCH(TBL_UDARDA_LOANPOOL[[#This Row],[QUAL_METHOD]],RANGE_LOOKUP_QUALMETHODS_UDA_RDA_ENABLED,0)&gt;0,FALSE))</f>
        <v>1</v>
      </c>
      <c r="AP6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6" s="27" t="b">
        <f ca="1">IFERROR((IF(APP_UDA_RDA_CERT_DATE&lt;&gt;"",APP_UDA_RDA_CERT_DATE,TODAY())-TBL_UDARDA_LOANPOOL[[#This Row],[SETTLEMENT_DATE]])&lt;91,TRUE)</f>
        <v>1</v>
      </c>
      <c r="AR66" s="27" t="b" cm="1">
        <f t="array" ref="AR66">COUNTIFS(TBL_UDARDA_LOANPOOL[LOAN_ID],TBL_UDARDA_LOANPOOL[[#This Row],[LOAN_ID]],TBL_UDARDA_LOANPOOL[QUAL_LOCATION_TRACT_MFIPCT],"&gt;"&amp;THRESHOLD_UDARDA_MFIPCT)=0</f>
        <v>1</v>
      </c>
      <c r="AS66" s="27" t="b">
        <f>COUNTIFS(TBL_UDARDA_LOANPOOL[LOAN_ID],TBL_UDARDA_LOANPOOL[[#This Row],[LOAN_ID]],TBL_UDARDA_LOANPOOL[SBA_QUALIFIED],"No")=0</f>
        <v>1</v>
      </c>
      <c r="AT6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6" s="29">
        <f>IF(TBL_UDARDA_LOANPOOL[[#This Row],[MULTIPROP_REC_COUNT]]&lt;&gt;"",TBL_UDARDA_LOANPOOL[[#This Row],[LOAN_AMOUNT]]/TBL_UDARDA_LOANPOOL[[#This Row],[MULTIPROP_REC_COUNT]],TBL_UDARDA_LOANPOOL[[#This Row],[LOAN_AMOUNT]])</f>
        <v>0</v>
      </c>
      <c r="AW66" s="29" t="b">
        <f>TBL_UDARDA_LOANPOOL[[#This Row],[MULTIPROP_REC_COUNT]]&gt;1</f>
        <v>0</v>
      </c>
      <c r="AX66" s="36">
        <f>IF(TBL_UDARDA_LOANPOOL[[#This Row],[LOAN_ID]]&lt;&gt;"",COUNTIF(TBL_UDARDA_LOANPOOL[LOAN_ID],TBL_UDARDA_LOANPOOL[[#This Row],[LOAN_ID]]),1)</f>
        <v>1</v>
      </c>
      <c r="AY66" s="36">
        <f>IFERROR(MATCH(TBL_UDARDA_LOANPOOL[[#This Row],[QUAL_METHOD]],RANGE_LOOKUP_QUALMETHODS_UDA_RDA_PROJSPECIFIC,0),-1)</f>
        <v>-1</v>
      </c>
      <c r="AZ6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7" spans="2:57" ht="26.25" customHeight="1" x14ac:dyDescent="0.25">
      <c r="B67" s="25" t="str">
        <f>IF(TBL_UDARDA_LOANPOOL[[#This Row],[RECORD_STARTED]],IF(TBL_UDARDA_LOANPOOL[[#This Row],[ERROR_COUNT]]&gt;0,-1,IF(TBL_UDARDA_LOANPOOL[[#This Row],[REQ_FIELDS_POPULATED]],1,0)),"")</f>
        <v/>
      </c>
      <c r="C67" s="36">
        <f>ROW()-ROW(TBL_UDARDA_LOANPOOL[[#Headers],[ROW_ID]])</f>
        <v>48</v>
      </c>
      <c r="D67" s="55"/>
      <c r="E67" s="56"/>
      <c r="F67" s="57"/>
      <c r="G67" s="58"/>
      <c r="H67" s="142"/>
      <c r="I67" s="144"/>
      <c r="J67" s="144"/>
      <c r="K67" s="120"/>
      <c r="L67" s="116"/>
      <c r="M67" s="55"/>
      <c r="N67" s="61"/>
      <c r="O67" s="62"/>
      <c r="P67" s="124"/>
      <c r="Q67" s="131"/>
      <c r="R67" s="148"/>
      <c r="S67" s="146"/>
      <c r="T67" s="174"/>
      <c r="U67" s="178"/>
      <c r="V67" s="176"/>
      <c r="W67" s="177"/>
      <c r="X67" s="185"/>
      <c r="Y67" s="185"/>
      <c r="Z67" s="186"/>
      <c r="AA67" s="186"/>
      <c r="AB6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7" s="122"/>
      <c r="AD67" s="112" t="str">
        <f>IF(AND(TBL_UDARDA_LOANPOOL[[#This Row],[QUAL_METHOD]]='$DB.LOOKUP'!$AF$6,TBL_UDARDA_LOANPOOL[[#This Row],[LOAN_ID]]&lt;&gt;""),COUNTIF(TBL_QUAL_JOBSLISTING_JOBS[LISTING_LOAN_ID_PROP_ADDR],TBL_UDARDA_LOANPOOL[[#This Row],[LOAN_ID_PROP_ADDR]]),"")</f>
        <v/>
      </c>
      <c r="AE67" s="113" t="str">
        <f>IF(AND(TBL_UDARDA_LOANPOOL[[#This Row],[LOAN_ID]]&lt;&gt;"",TBL_UDARDA_LOANPOOL[[#This Row],[QUAL_METHOD]]='$DB.LOOKUP'!$AF$6),COUNTIFS(TBL_QUAL_JOBSLISTING_JOBS[LISTING_LOAN_ID_PROP_ADDR],TBL_UDARDA_LOANPOOL[[#This Row],[LOAN_ID_PROP_ADDR]],TBL_QUAL_JOBSLISTING_JOBS[JOB_QUALIFIED_FLAG],"Yes"),"")</f>
        <v/>
      </c>
      <c r="AF67" s="111" t="str">
        <f>IF(AND(TBL_UDARDA_LOANPOOL[[#This Row],[QUAL_JOBS_TOTL]]&gt;0,TBL_UDARDA_LOANPOOL[[#This Row],[QUAL_JOBS_TOTL]]&lt;&gt;""),TBL_UDARDA_LOANPOOL[[#This Row],[QUAL_JOBS_QUALIFIED]]/TBL_UDARDA_LOANPOOL[[#This Row],[QUAL_JOBS_TOTL]],"")</f>
        <v/>
      </c>
      <c r="AG67" s="137" t="str">
        <f>IF(TBL_UDARDA_LOANPOOL[[#This Row],[QUAL_METHOD]]='$DB.LOOKUP'!$AF$6,HYPERLINK("#QUAL_JOBS!TARGET_TOP","View/Edit"),"")</f>
        <v/>
      </c>
      <c r="AH67" s="122"/>
      <c r="AI67" s="112" t="str">
        <f>IF(AND(TBL_UDARDA_LOANPOOL[[#This Row],[QUAL_METHOD]]='$DB.LOOKUP'!$AF$7,TBL_UDARDA_LOANPOOL[[#This Row],[LOAN_ID]]&lt;&gt;""),COUNTIF(TBL_QUAL_SERVICESLISTING_FAMILIES[LISTING_LOAN_ID_PROP_ADDR],TBL_UDARDA_LOANPOOL[[#This Row],[LOAN_ID_PROP_ADDR]]),"")</f>
        <v/>
      </c>
      <c r="AJ6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7" s="111" t="str">
        <f>IF(AND(TBL_UDARDA_LOANPOOL[[#This Row],[QUAL_SERVICES_FAMILIES_TOTL]]&gt;0,TBL_UDARDA_LOANPOOL[[#This Row],[QUAL_SERVICES_FAMILIES_TOTL]]&lt;&gt;""),TBL_UDARDA_LOANPOOL[[#This Row],[QUAL_SERVICES_FAMILIES_QUALIFIED]]/TBL_UDARDA_LOANPOOL[[#This Row],[QUAL_SERVICES_FAMILIES_TOTL]],"")</f>
        <v/>
      </c>
      <c r="AL67" s="137" t="str">
        <f>IF(TBL_UDARDA_LOANPOOL[[#This Row],[QUAL_METHOD]]='$DB.LOOKUP'!$AF$7,HYPERLINK("#QUAL_SERVICES!TARGET_TOP","View/Edit"),"")</f>
        <v/>
      </c>
      <c r="AM67" s="94" t="str">
        <f>IF(TBL_UDARDA_LOANPOOL[[#This Row],[LOAN_LEVEL_PREQUALIFIED_FLAG]]&lt;&gt;"",
IF(TBL_UDARDA_LOANPOOL[[#This Row],[LOAN_LEVEL_PREQUALIFIED_FLAG]],"Yes","No"),
"")</f>
        <v/>
      </c>
      <c r="AN67" s="70" t="str">
        <f>IF(TBL_UDARDA_LOANPOOL[[#This Row],[LOAN_ID]] = "","",TBL_UDARDA_LOANPOOL[[#This Row],[LOAN_ID]]&amp;" ("&amp;IF(TBL_UDARDA_LOANPOOL[[#This Row],[PROP_ADDR_STREET]]="","Address Not Defined",TBL_UDARDA_LOANPOOL[[#This Row],[PROP_ADDR_STREET]])&amp;")")</f>
        <v/>
      </c>
      <c r="AO67" s="70" t="b">
        <f>IF(TBL_UDARDA_LOANPOOL[[#This Row],[QUAL_METHOD]]="",TRUE,IFERROR(MATCH(TBL_UDARDA_LOANPOOL[[#This Row],[QUAL_METHOD]],RANGE_LOOKUP_QUALMETHODS_UDA_RDA_ENABLED,0)&gt;0,FALSE))</f>
        <v>1</v>
      </c>
      <c r="AP6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7" s="27" t="b">
        <f ca="1">IFERROR((IF(APP_UDA_RDA_CERT_DATE&lt;&gt;"",APP_UDA_RDA_CERT_DATE,TODAY())-TBL_UDARDA_LOANPOOL[[#This Row],[SETTLEMENT_DATE]])&lt;91,TRUE)</f>
        <v>1</v>
      </c>
      <c r="AR67" s="27" t="b" cm="1">
        <f t="array" ref="AR67">COUNTIFS(TBL_UDARDA_LOANPOOL[LOAN_ID],TBL_UDARDA_LOANPOOL[[#This Row],[LOAN_ID]],TBL_UDARDA_LOANPOOL[QUAL_LOCATION_TRACT_MFIPCT],"&gt;"&amp;THRESHOLD_UDARDA_MFIPCT)=0</f>
        <v>1</v>
      </c>
      <c r="AS67" s="27" t="b">
        <f>COUNTIFS(TBL_UDARDA_LOANPOOL[LOAN_ID],TBL_UDARDA_LOANPOOL[[#This Row],[LOAN_ID]],TBL_UDARDA_LOANPOOL[SBA_QUALIFIED],"No")=0</f>
        <v>1</v>
      </c>
      <c r="AT6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7" s="29">
        <f>IF(TBL_UDARDA_LOANPOOL[[#This Row],[MULTIPROP_REC_COUNT]]&lt;&gt;"",TBL_UDARDA_LOANPOOL[[#This Row],[LOAN_AMOUNT]]/TBL_UDARDA_LOANPOOL[[#This Row],[MULTIPROP_REC_COUNT]],TBL_UDARDA_LOANPOOL[[#This Row],[LOAN_AMOUNT]])</f>
        <v>0</v>
      </c>
      <c r="AW67" s="29" t="b">
        <f>TBL_UDARDA_LOANPOOL[[#This Row],[MULTIPROP_REC_COUNT]]&gt;1</f>
        <v>0</v>
      </c>
      <c r="AX67" s="36">
        <f>IF(TBL_UDARDA_LOANPOOL[[#This Row],[LOAN_ID]]&lt;&gt;"",COUNTIF(TBL_UDARDA_LOANPOOL[LOAN_ID],TBL_UDARDA_LOANPOOL[[#This Row],[LOAN_ID]]),1)</f>
        <v>1</v>
      </c>
      <c r="AY67" s="36">
        <f>IFERROR(MATCH(TBL_UDARDA_LOANPOOL[[#This Row],[QUAL_METHOD]],RANGE_LOOKUP_QUALMETHODS_UDA_RDA_PROJSPECIFIC,0),-1)</f>
        <v>-1</v>
      </c>
      <c r="AZ6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8" spans="2:57" ht="26.25" customHeight="1" x14ac:dyDescent="0.25">
      <c r="B68" s="25" t="str">
        <f>IF(TBL_UDARDA_LOANPOOL[[#This Row],[RECORD_STARTED]],IF(TBL_UDARDA_LOANPOOL[[#This Row],[ERROR_COUNT]]&gt;0,-1,IF(TBL_UDARDA_LOANPOOL[[#This Row],[REQ_FIELDS_POPULATED]],1,0)),"")</f>
        <v/>
      </c>
      <c r="C68" s="36">
        <f>ROW()-ROW(TBL_UDARDA_LOANPOOL[[#Headers],[ROW_ID]])</f>
        <v>49</v>
      </c>
      <c r="D68" s="55"/>
      <c r="E68" s="56"/>
      <c r="F68" s="57"/>
      <c r="G68" s="58"/>
      <c r="H68" s="142"/>
      <c r="I68" s="144"/>
      <c r="J68" s="144"/>
      <c r="K68" s="120"/>
      <c r="L68" s="116"/>
      <c r="M68" s="55"/>
      <c r="N68" s="61"/>
      <c r="O68" s="62"/>
      <c r="P68" s="124"/>
      <c r="Q68" s="131"/>
      <c r="R68" s="148"/>
      <c r="S68" s="146"/>
      <c r="T68" s="174"/>
      <c r="U68" s="178"/>
      <c r="V68" s="176"/>
      <c r="W68" s="177"/>
      <c r="X68" s="185"/>
      <c r="Y68" s="185"/>
      <c r="Z68" s="186"/>
      <c r="AA68" s="186"/>
      <c r="AB6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8" s="122"/>
      <c r="AD68" s="112" t="str">
        <f>IF(AND(TBL_UDARDA_LOANPOOL[[#This Row],[QUAL_METHOD]]='$DB.LOOKUP'!$AF$6,TBL_UDARDA_LOANPOOL[[#This Row],[LOAN_ID]]&lt;&gt;""),COUNTIF(TBL_QUAL_JOBSLISTING_JOBS[LISTING_LOAN_ID_PROP_ADDR],TBL_UDARDA_LOANPOOL[[#This Row],[LOAN_ID_PROP_ADDR]]),"")</f>
        <v/>
      </c>
      <c r="AE68" s="113" t="str">
        <f>IF(AND(TBL_UDARDA_LOANPOOL[[#This Row],[LOAN_ID]]&lt;&gt;"",TBL_UDARDA_LOANPOOL[[#This Row],[QUAL_METHOD]]='$DB.LOOKUP'!$AF$6),COUNTIFS(TBL_QUAL_JOBSLISTING_JOBS[LISTING_LOAN_ID_PROP_ADDR],TBL_UDARDA_LOANPOOL[[#This Row],[LOAN_ID_PROP_ADDR]],TBL_QUAL_JOBSLISTING_JOBS[JOB_QUALIFIED_FLAG],"Yes"),"")</f>
        <v/>
      </c>
      <c r="AF68" s="111" t="str">
        <f>IF(AND(TBL_UDARDA_LOANPOOL[[#This Row],[QUAL_JOBS_TOTL]]&gt;0,TBL_UDARDA_LOANPOOL[[#This Row],[QUAL_JOBS_TOTL]]&lt;&gt;""),TBL_UDARDA_LOANPOOL[[#This Row],[QUAL_JOBS_QUALIFIED]]/TBL_UDARDA_LOANPOOL[[#This Row],[QUAL_JOBS_TOTL]],"")</f>
        <v/>
      </c>
      <c r="AG68" s="137" t="str">
        <f>IF(TBL_UDARDA_LOANPOOL[[#This Row],[QUAL_METHOD]]='$DB.LOOKUP'!$AF$6,HYPERLINK("#QUAL_JOBS!TARGET_TOP","View/Edit"),"")</f>
        <v/>
      </c>
      <c r="AH68" s="122"/>
      <c r="AI68" s="112" t="str">
        <f>IF(AND(TBL_UDARDA_LOANPOOL[[#This Row],[QUAL_METHOD]]='$DB.LOOKUP'!$AF$7,TBL_UDARDA_LOANPOOL[[#This Row],[LOAN_ID]]&lt;&gt;""),COUNTIF(TBL_QUAL_SERVICESLISTING_FAMILIES[LISTING_LOAN_ID_PROP_ADDR],TBL_UDARDA_LOANPOOL[[#This Row],[LOAN_ID_PROP_ADDR]]),"")</f>
        <v/>
      </c>
      <c r="AJ6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8" s="111" t="str">
        <f>IF(AND(TBL_UDARDA_LOANPOOL[[#This Row],[QUAL_SERVICES_FAMILIES_TOTL]]&gt;0,TBL_UDARDA_LOANPOOL[[#This Row],[QUAL_SERVICES_FAMILIES_TOTL]]&lt;&gt;""),TBL_UDARDA_LOANPOOL[[#This Row],[QUAL_SERVICES_FAMILIES_QUALIFIED]]/TBL_UDARDA_LOANPOOL[[#This Row],[QUAL_SERVICES_FAMILIES_TOTL]],"")</f>
        <v/>
      </c>
      <c r="AL68" s="137" t="str">
        <f>IF(TBL_UDARDA_LOANPOOL[[#This Row],[QUAL_METHOD]]='$DB.LOOKUP'!$AF$7,HYPERLINK("#QUAL_SERVICES!TARGET_TOP","View/Edit"),"")</f>
        <v/>
      </c>
      <c r="AM68" s="94" t="str">
        <f>IF(TBL_UDARDA_LOANPOOL[[#This Row],[LOAN_LEVEL_PREQUALIFIED_FLAG]]&lt;&gt;"",
IF(TBL_UDARDA_LOANPOOL[[#This Row],[LOAN_LEVEL_PREQUALIFIED_FLAG]],"Yes","No"),
"")</f>
        <v/>
      </c>
      <c r="AN68" s="70" t="str">
        <f>IF(TBL_UDARDA_LOANPOOL[[#This Row],[LOAN_ID]] = "","",TBL_UDARDA_LOANPOOL[[#This Row],[LOAN_ID]]&amp;" ("&amp;IF(TBL_UDARDA_LOANPOOL[[#This Row],[PROP_ADDR_STREET]]="","Address Not Defined",TBL_UDARDA_LOANPOOL[[#This Row],[PROP_ADDR_STREET]])&amp;")")</f>
        <v/>
      </c>
      <c r="AO68" s="70" t="b">
        <f>IF(TBL_UDARDA_LOANPOOL[[#This Row],[QUAL_METHOD]]="",TRUE,IFERROR(MATCH(TBL_UDARDA_LOANPOOL[[#This Row],[QUAL_METHOD]],RANGE_LOOKUP_QUALMETHODS_UDA_RDA_ENABLED,0)&gt;0,FALSE))</f>
        <v>1</v>
      </c>
      <c r="AP6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8" s="27" t="b">
        <f ca="1">IFERROR((IF(APP_UDA_RDA_CERT_DATE&lt;&gt;"",APP_UDA_RDA_CERT_DATE,TODAY())-TBL_UDARDA_LOANPOOL[[#This Row],[SETTLEMENT_DATE]])&lt;91,TRUE)</f>
        <v>1</v>
      </c>
      <c r="AR68" s="27" t="b" cm="1">
        <f t="array" ref="AR68">COUNTIFS(TBL_UDARDA_LOANPOOL[LOAN_ID],TBL_UDARDA_LOANPOOL[[#This Row],[LOAN_ID]],TBL_UDARDA_LOANPOOL[QUAL_LOCATION_TRACT_MFIPCT],"&gt;"&amp;THRESHOLD_UDARDA_MFIPCT)=0</f>
        <v>1</v>
      </c>
      <c r="AS68" s="27" t="b">
        <f>COUNTIFS(TBL_UDARDA_LOANPOOL[LOAN_ID],TBL_UDARDA_LOANPOOL[[#This Row],[LOAN_ID]],TBL_UDARDA_LOANPOOL[SBA_QUALIFIED],"No")=0</f>
        <v>1</v>
      </c>
      <c r="AT6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8" s="29">
        <f>IF(TBL_UDARDA_LOANPOOL[[#This Row],[MULTIPROP_REC_COUNT]]&lt;&gt;"",TBL_UDARDA_LOANPOOL[[#This Row],[LOAN_AMOUNT]]/TBL_UDARDA_LOANPOOL[[#This Row],[MULTIPROP_REC_COUNT]],TBL_UDARDA_LOANPOOL[[#This Row],[LOAN_AMOUNT]])</f>
        <v>0</v>
      </c>
      <c r="AW68" s="29" t="b">
        <f>TBL_UDARDA_LOANPOOL[[#This Row],[MULTIPROP_REC_COUNT]]&gt;1</f>
        <v>0</v>
      </c>
      <c r="AX68" s="36">
        <f>IF(TBL_UDARDA_LOANPOOL[[#This Row],[LOAN_ID]]&lt;&gt;"",COUNTIF(TBL_UDARDA_LOANPOOL[LOAN_ID],TBL_UDARDA_LOANPOOL[[#This Row],[LOAN_ID]]),1)</f>
        <v>1</v>
      </c>
      <c r="AY68" s="36">
        <f>IFERROR(MATCH(TBL_UDARDA_LOANPOOL[[#This Row],[QUAL_METHOD]],RANGE_LOOKUP_QUALMETHODS_UDA_RDA_PROJSPECIFIC,0),-1)</f>
        <v>-1</v>
      </c>
      <c r="AZ6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9" spans="2:57" ht="26.25" customHeight="1" x14ac:dyDescent="0.25">
      <c r="B69" s="25" t="str">
        <f>IF(TBL_UDARDA_LOANPOOL[[#This Row],[RECORD_STARTED]],IF(TBL_UDARDA_LOANPOOL[[#This Row],[ERROR_COUNT]]&gt;0,-1,IF(TBL_UDARDA_LOANPOOL[[#This Row],[REQ_FIELDS_POPULATED]],1,0)),"")</f>
        <v/>
      </c>
      <c r="C69" s="36">
        <f>ROW()-ROW(TBL_UDARDA_LOANPOOL[[#Headers],[ROW_ID]])</f>
        <v>50</v>
      </c>
      <c r="D69" s="55"/>
      <c r="E69" s="56"/>
      <c r="F69" s="57"/>
      <c r="G69" s="58"/>
      <c r="H69" s="142"/>
      <c r="I69" s="144"/>
      <c r="J69" s="144"/>
      <c r="K69" s="120"/>
      <c r="L69" s="116"/>
      <c r="M69" s="55"/>
      <c r="N69" s="61"/>
      <c r="O69" s="62"/>
      <c r="P69" s="124"/>
      <c r="Q69" s="131"/>
      <c r="R69" s="148"/>
      <c r="S69" s="146"/>
      <c r="T69" s="174"/>
      <c r="U69" s="178"/>
      <c r="V69" s="176"/>
      <c r="W69" s="177"/>
      <c r="X69" s="185"/>
      <c r="Y69" s="185"/>
      <c r="Z69" s="186"/>
      <c r="AA69" s="186"/>
      <c r="AB6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9" s="122"/>
      <c r="AD69" s="112" t="str">
        <f>IF(AND(TBL_UDARDA_LOANPOOL[[#This Row],[QUAL_METHOD]]='$DB.LOOKUP'!$AF$6,TBL_UDARDA_LOANPOOL[[#This Row],[LOAN_ID]]&lt;&gt;""),COUNTIF(TBL_QUAL_JOBSLISTING_JOBS[LISTING_LOAN_ID_PROP_ADDR],TBL_UDARDA_LOANPOOL[[#This Row],[LOAN_ID_PROP_ADDR]]),"")</f>
        <v/>
      </c>
      <c r="AE69" s="113" t="str">
        <f>IF(AND(TBL_UDARDA_LOANPOOL[[#This Row],[LOAN_ID]]&lt;&gt;"",TBL_UDARDA_LOANPOOL[[#This Row],[QUAL_METHOD]]='$DB.LOOKUP'!$AF$6),COUNTIFS(TBL_QUAL_JOBSLISTING_JOBS[LISTING_LOAN_ID_PROP_ADDR],TBL_UDARDA_LOANPOOL[[#This Row],[LOAN_ID_PROP_ADDR]],TBL_QUAL_JOBSLISTING_JOBS[JOB_QUALIFIED_FLAG],"Yes"),"")</f>
        <v/>
      </c>
      <c r="AF69" s="111" t="str">
        <f>IF(AND(TBL_UDARDA_LOANPOOL[[#This Row],[QUAL_JOBS_TOTL]]&gt;0,TBL_UDARDA_LOANPOOL[[#This Row],[QUAL_JOBS_TOTL]]&lt;&gt;""),TBL_UDARDA_LOANPOOL[[#This Row],[QUAL_JOBS_QUALIFIED]]/TBL_UDARDA_LOANPOOL[[#This Row],[QUAL_JOBS_TOTL]],"")</f>
        <v/>
      </c>
      <c r="AG69" s="137" t="str">
        <f>IF(TBL_UDARDA_LOANPOOL[[#This Row],[QUAL_METHOD]]='$DB.LOOKUP'!$AF$6,HYPERLINK("#QUAL_JOBS!TARGET_TOP","View/Edit"),"")</f>
        <v/>
      </c>
      <c r="AH69" s="122"/>
      <c r="AI69" s="112" t="str">
        <f>IF(AND(TBL_UDARDA_LOANPOOL[[#This Row],[QUAL_METHOD]]='$DB.LOOKUP'!$AF$7,TBL_UDARDA_LOANPOOL[[#This Row],[LOAN_ID]]&lt;&gt;""),COUNTIF(TBL_QUAL_SERVICESLISTING_FAMILIES[LISTING_LOAN_ID_PROP_ADDR],TBL_UDARDA_LOANPOOL[[#This Row],[LOAN_ID_PROP_ADDR]]),"")</f>
        <v/>
      </c>
      <c r="AJ6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69" s="111" t="str">
        <f>IF(AND(TBL_UDARDA_LOANPOOL[[#This Row],[QUAL_SERVICES_FAMILIES_TOTL]]&gt;0,TBL_UDARDA_LOANPOOL[[#This Row],[QUAL_SERVICES_FAMILIES_TOTL]]&lt;&gt;""),TBL_UDARDA_LOANPOOL[[#This Row],[QUAL_SERVICES_FAMILIES_QUALIFIED]]/TBL_UDARDA_LOANPOOL[[#This Row],[QUAL_SERVICES_FAMILIES_TOTL]],"")</f>
        <v/>
      </c>
      <c r="AL69" s="137" t="str">
        <f>IF(TBL_UDARDA_LOANPOOL[[#This Row],[QUAL_METHOD]]='$DB.LOOKUP'!$AF$7,HYPERLINK("#QUAL_SERVICES!TARGET_TOP","View/Edit"),"")</f>
        <v/>
      </c>
      <c r="AM69" s="94" t="str">
        <f>IF(TBL_UDARDA_LOANPOOL[[#This Row],[LOAN_LEVEL_PREQUALIFIED_FLAG]]&lt;&gt;"",
IF(TBL_UDARDA_LOANPOOL[[#This Row],[LOAN_LEVEL_PREQUALIFIED_FLAG]],"Yes","No"),
"")</f>
        <v/>
      </c>
      <c r="AN69" s="70" t="str">
        <f>IF(TBL_UDARDA_LOANPOOL[[#This Row],[LOAN_ID]] = "","",TBL_UDARDA_LOANPOOL[[#This Row],[LOAN_ID]]&amp;" ("&amp;IF(TBL_UDARDA_LOANPOOL[[#This Row],[PROP_ADDR_STREET]]="","Address Not Defined",TBL_UDARDA_LOANPOOL[[#This Row],[PROP_ADDR_STREET]])&amp;")")</f>
        <v/>
      </c>
      <c r="AO69" s="70" t="b">
        <f>IF(TBL_UDARDA_LOANPOOL[[#This Row],[QUAL_METHOD]]="",TRUE,IFERROR(MATCH(TBL_UDARDA_LOANPOOL[[#This Row],[QUAL_METHOD]],RANGE_LOOKUP_QUALMETHODS_UDA_RDA_ENABLED,0)&gt;0,FALSE))</f>
        <v>1</v>
      </c>
      <c r="AP6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9" s="27" t="b">
        <f ca="1">IFERROR((IF(APP_UDA_RDA_CERT_DATE&lt;&gt;"",APP_UDA_RDA_CERT_DATE,TODAY())-TBL_UDARDA_LOANPOOL[[#This Row],[SETTLEMENT_DATE]])&lt;91,TRUE)</f>
        <v>1</v>
      </c>
      <c r="AR69" s="27" t="b" cm="1">
        <f t="array" ref="AR69">COUNTIFS(TBL_UDARDA_LOANPOOL[LOAN_ID],TBL_UDARDA_LOANPOOL[[#This Row],[LOAN_ID]],TBL_UDARDA_LOANPOOL[QUAL_LOCATION_TRACT_MFIPCT],"&gt;"&amp;THRESHOLD_UDARDA_MFIPCT)=0</f>
        <v>1</v>
      </c>
      <c r="AS69" s="27" t="b">
        <f>COUNTIFS(TBL_UDARDA_LOANPOOL[LOAN_ID],TBL_UDARDA_LOANPOOL[[#This Row],[LOAN_ID]],TBL_UDARDA_LOANPOOL[SBA_QUALIFIED],"No")=0</f>
        <v>1</v>
      </c>
      <c r="AT6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9" s="29">
        <f>IF(TBL_UDARDA_LOANPOOL[[#This Row],[MULTIPROP_REC_COUNT]]&lt;&gt;"",TBL_UDARDA_LOANPOOL[[#This Row],[LOAN_AMOUNT]]/TBL_UDARDA_LOANPOOL[[#This Row],[MULTIPROP_REC_COUNT]],TBL_UDARDA_LOANPOOL[[#This Row],[LOAN_AMOUNT]])</f>
        <v>0</v>
      </c>
      <c r="AW69" s="29" t="b">
        <f>TBL_UDARDA_LOANPOOL[[#This Row],[MULTIPROP_REC_COUNT]]&gt;1</f>
        <v>0</v>
      </c>
      <c r="AX69" s="36">
        <f>IF(TBL_UDARDA_LOANPOOL[[#This Row],[LOAN_ID]]&lt;&gt;"",COUNTIF(TBL_UDARDA_LOANPOOL[LOAN_ID],TBL_UDARDA_LOANPOOL[[#This Row],[LOAN_ID]]),1)</f>
        <v>1</v>
      </c>
      <c r="AY69" s="36">
        <f>IFERROR(MATCH(TBL_UDARDA_LOANPOOL[[#This Row],[QUAL_METHOD]],RANGE_LOOKUP_QUALMETHODS_UDA_RDA_PROJSPECIFIC,0),-1)</f>
        <v>-1</v>
      </c>
      <c r="AZ6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0" spans="2:57" ht="26.25" customHeight="1" x14ac:dyDescent="0.25">
      <c r="B70" s="25" t="str">
        <f>IF(TBL_UDARDA_LOANPOOL[[#This Row],[RECORD_STARTED]],IF(TBL_UDARDA_LOANPOOL[[#This Row],[ERROR_COUNT]]&gt;0,-1,IF(TBL_UDARDA_LOANPOOL[[#This Row],[REQ_FIELDS_POPULATED]],1,0)),"")</f>
        <v/>
      </c>
      <c r="C70" s="36">
        <f>ROW()-ROW(TBL_UDARDA_LOANPOOL[[#Headers],[ROW_ID]])</f>
        <v>51</v>
      </c>
      <c r="D70" s="55"/>
      <c r="E70" s="56"/>
      <c r="F70" s="57"/>
      <c r="G70" s="58"/>
      <c r="H70" s="142"/>
      <c r="I70" s="144"/>
      <c r="J70" s="144"/>
      <c r="K70" s="120"/>
      <c r="L70" s="116"/>
      <c r="M70" s="55"/>
      <c r="N70" s="61"/>
      <c r="O70" s="62"/>
      <c r="P70" s="124"/>
      <c r="Q70" s="131"/>
      <c r="R70" s="148"/>
      <c r="S70" s="146"/>
      <c r="T70" s="174"/>
      <c r="U70" s="178"/>
      <c r="V70" s="176"/>
      <c r="W70" s="177"/>
      <c r="X70" s="185"/>
      <c r="Y70" s="185"/>
      <c r="Z70" s="186"/>
      <c r="AA70" s="186"/>
      <c r="AB7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0" s="122"/>
      <c r="AD70" s="112" t="str">
        <f>IF(AND(TBL_UDARDA_LOANPOOL[[#This Row],[QUAL_METHOD]]='$DB.LOOKUP'!$AF$6,TBL_UDARDA_LOANPOOL[[#This Row],[LOAN_ID]]&lt;&gt;""),COUNTIF(TBL_QUAL_JOBSLISTING_JOBS[LISTING_LOAN_ID_PROP_ADDR],TBL_UDARDA_LOANPOOL[[#This Row],[LOAN_ID_PROP_ADDR]]),"")</f>
        <v/>
      </c>
      <c r="AE70" s="113" t="str">
        <f>IF(AND(TBL_UDARDA_LOANPOOL[[#This Row],[LOAN_ID]]&lt;&gt;"",TBL_UDARDA_LOANPOOL[[#This Row],[QUAL_METHOD]]='$DB.LOOKUP'!$AF$6),COUNTIFS(TBL_QUAL_JOBSLISTING_JOBS[LISTING_LOAN_ID_PROP_ADDR],TBL_UDARDA_LOANPOOL[[#This Row],[LOAN_ID_PROP_ADDR]],TBL_QUAL_JOBSLISTING_JOBS[JOB_QUALIFIED_FLAG],"Yes"),"")</f>
        <v/>
      </c>
      <c r="AF70" s="111" t="str">
        <f>IF(AND(TBL_UDARDA_LOANPOOL[[#This Row],[QUAL_JOBS_TOTL]]&gt;0,TBL_UDARDA_LOANPOOL[[#This Row],[QUAL_JOBS_TOTL]]&lt;&gt;""),TBL_UDARDA_LOANPOOL[[#This Row],[QUAL_JOBS_QUALIFIED]]/TBL_UDARDA_LOANPOOL[[#This Row],[QUAL_JOBS_TOTL]],"")</f>
        <v/>
      </c>
      <c r="AG70" s="137" t="str">
        <f>IF(TBL_UDARDA_LOANPOOL[[#This Row],[QUAL_METHOD]]='$DB.LOOKUP'!$AF$6,HYPERLINK("#QUAL_JOBS!TARGET_TOP","View/Edit"),"")</f>
        <v/>
      </c>
      <c r="AH70" s="122"/>
      <c r="AI70" s="112" t="str">
        <f>IF(AND(TBL_UDARDA_LOANPOOL[[#This Row],[QUAL_METHOD]]='$DB.LOOKUP'!$AF$7,TBL_UDARDA_LOANPOOL[[#This Row],[LOAN_ID]]&lt;&gt;""),COUNTIF(TBL_QUAL_SERVICESLISTING_FAMILIES[LISTING_LOAN_ID_PROP_ADDR],TBL_UDARDA_LOANPOOL[[#This Row],[LOAN_ID_PROP_ADDR]]),"")</f>
        <v/>
      </c>
      <c r="AJ7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0" s="111" t="str">
        <f>IF(AND(TBL_UDARDA_LOANPOOL[[#This Row],[QUAL_SERVICES_FAMILIES_TOTL]]&gt;0,TBL_UDARDA_LOANPOOL[[#This Row],[QUAL_SERVICES_FAMILIES_TOTL]]&lt;&gt;""),TBL_UDARDA_LOANPOOL[[#This Row],[QUAL_SERVICES_FAMILIES_QUALIFIED]]/TBL_UDARDA_LOANPOOL[[#This Row],[QUAL_SERVICES_FAMILIES_TOTL]],"")</f>
        <v/>
      </c>
      <c r="AL70" s="137" t="str">
        <f>IF(TBL_UDARDA_LOANPOOL[[#This Row],[QUAL_METHOD]]='$DB.LOOKUP'!$AF$7,HYPERLINK("#QUAL_SERVICES!TARGET_TOP","View/Edit"),"")</f>
        <v/>
      </c>
      <c r="AM70" s="94" t="str">
        <f>IF(TBL_UDARDA_LOANPOOL[[#This Row],[LOAN_LEVEL_PREQUALIFIED_FLAG]]&lt;&gt;"",
IF(TBL_UDARDA_LOANPOOL[[#This Row],[LOAN_LEVEL_PREQUALIFIED_FLAG]],"Yes","No"),
"")</f>
        <v/>
      </c>
      <c r="AN70" s="70" t="str">
        <f>IF(TBL_UDARDA_LOANPOOL[[#This Row],[LOAN_ID]] = "","",TBL_UDARDA_LOANPOOL[[#This Row],[LOAN_ID]]&amp;" ("&amp;IF(TBL_UDARDA_LOANPOOL[[#This Row],[PROP_ADDR_STREET]]="","Address Not Defined",TBL_UDARDA_LOANPOOL[[#This Row],[PROP_ADDR_STREET]])&amp;")")</f>
        <v/>
      </c>
      <c r="AO70" s="70" t="b">
        <f>IF(TBL_UDARDA_LOANPOOL[[#This Row],[QUAL_METHOD]]="",TRUE,IFERROR(MATCH(TBL_UDARDA_LOANPOOL[[#This Row],[QUAL_METHOD]],RANGE_LOOKUP_QUALMETHODS_UDA_RDA_ENABLED,0)&gt;0,FALSE))</f>
        <v>1</v>
      </c>
      <c r="AP7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0" s="27" t="b">
        <f ca="1">IFERROR((IF(APP_UDA_RDA_CERT_DATE&lt;&gt;"",APP_UDA_RDA_CERT_DATE,TODAY())-TBL_UDARDA_LOANPOOL[[#This Row],[SETTLEMENT_DATE]])&lt;91,TRUE)</f>
        <v>1</v>
      </c>
      <c r="AR70" s="27" t="b" cm="1">
        <f t="array" ref="AR70">COUNTIFS(TBL_UDARDA_LOANPOOL[LOAN_ID],TBL_UDARDA_LOANPOOL[[#This Row],[LOAN_ID]],TBL_UDARDA_LOANPOOL[QUAL_LOCATION_TRACT_MFIPCT],"&gt;"&amp;THRESHOLD_UDARDA_MFIPCT)=0</f>
        <v>1</v>
      </c>
      <c r="AS70" s="27" t="b">
        <f>COUNTIFS(TBL_UDARDA_LOANPOOL[LOAN_ID],TBL_UDARDA_LOANPOOL[[#This Row],[LOAN_ID]],TBL_UDARDA_LOANPOOL[SBA_QUALIFIED],"No")=0</f>
        <v>1</v>
      </c>
      <c r="AT7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0" s="29">
        <f>IF(TBL_UDARDA_LOANPOOL[[#This Row],[MULTIPROP_REC_COUNT]]&lt;&gt;"",TBL_UDARDA_LOANPOOL[[#This Row],[LOAN_AMOUNT]]/TBL_UDARDA_LOANPOOL[[#This Row],[MULTIPROP_REC_COUNT]],TBL_UDARDA_LOANPOOL[[#This Row],[LOAN_AMOUNT]])</f>
        <v>0</v>
      </c>
      <c r="AW70" s="29" t="b">
        <f>TBL_UDARDA_LOANPOOL[[#This Row],[MULTIPROP_REC_COUNT]]&gt;1</f>
        <v>0</v>
      </c>
      <c r="AX70" s="36">
        <f>IF(TBL_UDARDA_LOANPOOL[[#This Row],[LOAN_ID]]&lt;&gt;"",COUNTIF(TBL_UDARDA_LOANPOOL[LOAN_ID],TBL_UDARDA_LOANPOOL[[#This Row],[LOAN_ID]]),1)</f>
        <v>1</v>
      </c>
      <c r="AY70" s="36">
        <f>IFERROR(MATCH(TBL_UDARDA_LOANPOOL[[#This Row],[QUAL_METHOD]],RANGE_LOOKUP_QUALMETHODS_UDA_RDA_PROJSPECIFIC,0),-1)</f>
        <v>-1</v>
      </c>
      <c r="AZ7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1" spans="2:57" ht="26.25" customHeight="1" x14ac:dyDescent="0.25">
      <c r="B71" s="25" t="str">
        <f>IF(TBL_UDARDA_LOANPOOL[[#This Row],[RECORD_STARTED]],IF(TBL_UDARDA_LOANPOOL[[#This Row],[ERROR_COUNT]]&gt;0,-1,IF(TBL_UDARDA_LOANPOOL[[#This Row],[REQ_FIELDS_POPULATED]],1,0)),"")</f>
        <v/>
      </c>
      <c r="C71" s="36">
        <f>ROW()-ROW(TBL_UDARDA_LOANPOOL[[#Headers],[ROW_ID]])</f>
        <v>52</v>
      </c>
      <c r="D71" s="55"/>
      <c r="E71" s="56"/>
      <c r="F71" s="57"/>
      <c r="G71" s="58"/>
      <c r="H71" s="142"/>
      <c r="I71" s="144"/>
      <c r="J71" s="144"/>
      <c r="K71" s="120"/>
      <c r="L71" s="116"/>
      <c r="M71" s="55"/>
      <c r="N71" s="61"/>
      <c r="O71" s="62"/>
      <c r="P71" s="124"/>
      <c r="Q71" s="131"/>
      <c r="R71" s="148"/>
      <c r="S71" s="146"/>
      <c r="T71" s="174"/>
      <c r="U71" s="178"/>
      <c r="V71" s="176"/>
      <c r="W71" s="177"/>
      <c r="X71" s="185"/>
      <c r="Y71" s="185"/>
      <c r="Z71" s="186"/>
      <c r="AA71" s="186"/>
      <c r="AB7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1" s="122"/>
      <c r="AD71" s="112" t="str">
        <f>IF(AND(TBL_UDARDA_LOANPOOL[[#This Row],[QUAL_METHOD]]='$DB.LOOKUP'!$AF$6,TBL_UDARDA_LOANPOOL[[#This Row],[LOAN_ID]]&lt;&gt;""),COUNTIF(TBL_QUAL_JOBSLISTING_JOBS[LISTING_LOAN_ID_PROP_ADDR],TBL_UDARDA_LOANPOOL[[#This Row],[LOAN_ID_PROP_ADDR]]),"")</f>
        <v/>
      </c>
      <c r="AE71" s="113" t="str">
        <f>IF(AND(TBL_UDARDA_LOANPOOL[[#This Row],[LOAN_ID]]&lt;&gt;"",TBL_UDARDA_LOANPOOL[[#This Row],[QUAL_METHOD]]='$DB.LOOKUP'!$AF$6),COUNTIFS(TBL_QUAL_JOBSLISTING_JOBS[LISTING_LOAN_ID_PROP_ADDR],TBL_UDARDA_LOANPOOL[[#This Row],[LOAN_ID_PROP_ADDR]],TBL_QUAL_JOBSLISTING_JOBS[JOB_QUALIFIED_FLAG],"Yes"),"")</f>
        <v/>
      </c>
      <c r="AF71" s="111" t="str">
        <f>IF(AND(TBL_UDARDA_LOANPOOL[[#This Row],[QUAL_JOBS_TOTL]]&gt;0,TBL_UDARDA_LOANPOOL[[#This Row],[QUAL_JOBS_TOTL]]&lt;&gt;""),TBL_UDARDA_LOANPOOL[[#This Row],[QUAL_JOBS_QUALIFIED]]/TBL_UDARDA_LOANPOOL[[#This Row],[QUAL_JOBS_TOTL]],"")</f>
        <v/>
      </c>
      <c r="AG71" s="137" t="str">
        <f>IF(TBL_UDARDA_LOANPOOL[[#This Row],[QUAL_METHOD]]='$DB.LOOKUP'!$AF$6,HYPERLINK("#QUAL_JOBS!TARGET_TOP","View/Edit"),"")</f>
        <v/>
      </c>
      <c r="AH71" s="122"/>
      <c r="AI71" s="112" t="str">
        <f>IF(AND(TBL_UDARDA_LOANPOOL[[#This Row],[QUAL_METHOD]]='$DB.LOOKUP'!$AF$7,TBL_UDARDA_LOANPOOL[[#This Row],[LOAN_ID]]&lt;&gt;""),COUNTIF(TBL_QUAL_SERVICESLISTING_FAMILIES[LISTING_LOAN_ID_PROP_ADDR],TBL_UDARDA_LOANPOOL[[#This Row],[LOAN_ID_PROP_ADDR]]),"")</f>
        <v/>
      </c>
      <c r="AJ7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1" s="111" t="str">
        <f>IF(AND(TBL_UDARDA_LOANPOOL[[#This Row],[QUAL_SERVICES_FAMILIES_TOTL]]&gt;0,TBL_UDARDA_LOANPOOL[[#This Row],[QUAL_SERVICES_FAMILIES_TOTL]]&lt;&gt;""),TBL_UDARDA_LOANPOOL[[#This Row],[QUAL_SERVICES_FAMILIES_QUALIFIED]]/TBL_UDARDA_LOANPOOL[[#This Row],[QUAL_SERVICES_FAMILIES_TOTL]],"")</f>
        <v/>
      </c>
      <c r="AL71" s="137" t="str">
        <f>IF(TBL_UDARDA_LOANPOOL[[#This Row],[QUAL_METHOD]]='$DB.LOOKUP'!$AF$7,HYPERLINK("#QUAL_SERVICES!TARGET_TOP","View/Edit"),"")</f>
        <v/>
      </c>
      <c r="AM71" s="94" t="str">
        <f>IF(TBL_UDARDA_LOANPOOL[[#This Row],[LOAN_LEVEL_PREQUALIFIED_FLAG]]&lt;&gt;"",
IF(TBL_UDARDA_LOANPOOL[[#This Row],[LOAN_LEVEL_PREQUALIFIED_FLAG]],"Yes","No"),
"")</f>
        <v/>
      </c>
      <c r="AN71" s="70" t="str">
        <f>IF(TBL_UDARDA_LOANPOOL[[#This Row],[LOAN_ID]] = "","",TBL_UDARDA_LOANPOOL[[#This Row],[LOAN_ID]]&amp;" ("&amp;IF(TBL_UDARDA_LOANPOOL[[#This Row],[PROP_ADDR_STREET]]="","Address Not Defined",TBL_UDARDA_LOANPOOL[[#This Row],[PROP_ADDR_STREET]])&amp;")")</f>
        <v/>
      </c>
      <c r="AO71" s="70" t="b">
        <f>IF(TBL_UDARDA_LOANPOOL[[#This Row],[QUAL_METHOD]]="",TRUE,IFERROR(MATCH(TBL_UDARDA_LOANPOOL[[#This Row],[QUAL_METHOD]],RANGE_LOOKUP_QUALMETHODS_UDA_RDA_ENABLED,0)&gt;0,FALSE))</f>
        <v>1</v>
      </c>
      <c r="AP7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1" s="27" t="b">
        <f ca="1">IFERROR((IF(APP_UDA_RDA_CERT_DATE&lt;&gt;"",APP_UDA_RDA_CERT_DATE,TODAY())-TBL_UDARDA_LOANPOOL[[#This Row],[SETTLEMENT_DATE]])&lt;91,TRUE)</f>
        <v>1</v>
      </c>
      <c r="AR71" s="27" t="b" cm="1">
        <f t="array" ref="AR71">COUNTIFS(TBL_UDARDA_LOANPOOL[LOAN_ID],TBL_UDARDA_LOANPOOL[[#This Row],[LOAN_ID]],TBL_UDARDA_LOANPOOL[QUAL_LOCATION_TRACT_MFIPCT],"&gt;"&amp;THRESHOLD_UDARDA_MFIPCT)=0</f>
        <v>1</v>
      </c>
      <c r="AS71" s="27" t="b">
        <f>COUNTIFS(TBL_UDARDA_LOANPOOL[LOAN_ID],TBL_UDARDA_LOANPOOL[[#This Row],[LOAN_ID]],TBL_UDARDA_LOANPOOL[SBA_QUALIFIED],"No")=0</f>
        <v>1</v>
      </c>
      <c r="AT7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1" s="29">
        <f>IF(TBL_UDARDA_LOANPOOL[[#This Row],[MULTIPROP_REC_COUNT]]&lt;&gt;"",TBL_UDARDA_LOANPOOL[[#This Row],[LOAN_AMOUNT]]/TBL_UDARDA_LOANPOOL[[#This Row],[MULTIPROP_REC_COUNT]],TBL_UDARDA_LOANPOOL[[#This Row],[LOAN_AMOUNT]])</f>
        <v>0</v>
      </c>
      <c r="AW71" s="29" t="b">
        <f>TBL_UDARDA_LOANPOOL[[#This Row],[MULTIPROP_REC_COUNT]]&gt;1</f>
        <v>0</v>
      </c>
      <c r="AX71" s="36">
        <f>IF(TBL_UDARDA_LOANPOOL[[#This Row],[LOAN_ID]]&lt;&gt;"",COUNTIF(TBL_UDARDA_LOANPOOL[LOAN_ID],TBL_UDARDA_LOANPOOL[[#This Row],[LOAN_ID]]),1)</f>
        <v>1</v>
      </c>
      <c r="AY71" s="36">
        <f>IFERROR(MATCH(TBL_UDARDA_LOANPOOL[[#This Row],[QUAL_METHOD]],RANGE_LOOKUP_QUALMETHODS_UDA_RDA_PROJSPECIFIC,0),-1)</f>
        <v>-1</v>
      </c>
      <c r="AZ7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2" spans="2:57" ht="26.25" customHeight="1" x14ac:dyDescent="0.25">
      <c r="B72" s="25" t="str">
        <f>IF(TBL_UDARDA_LOANPOOL[[#This Row],[RECORD_STARTED]],IF(TBL_UDARDA_LOANPOOL[[#This Row],[ERROR_COUNT]]&gt;0,-1,IF(TBL_UDARDA_LOANPOOL[[#This Row],[REQ_FIELDS_POPULATED]],1,0)),"")</f>
        <v/>
      </c>
      <c r="C72" s="36">
        <f>ROW()-ROW(TBL_UDARDA_LOANPOOL[[#Headers],[ROW_ID]])</f>
        <v>53</v>
      </c>
      <c r="D72" s="55"/>
      <c r="E72" s="56"/>
      <c r="F72" s="57"/>
      <c r="G72" s="58"/>
      <c r="H72" s="142"/>
      <c r="I72" s="144"/>
      <c r="J72" s="144"/>
      <c r="K72" s="120"/>
      <c r="L72" s="116"/>
      <c r="M72" s="55"/>
      <c r="N72" s="61"/>
      <c r="O72" s="62"/>
      <c r="P72" s="124"/>
      <c r="Q72" s="131"/>
      <c r="R72" s="148"/>
      <c r="S72" s="146"/>
      <c r="T72" s="174"/>
      <c r="U72" s="178"/>
      <c r="V72" s="176"/>
      <c r="W72" s="177"/>
      <c r="X72" s="185"/>
      <c r="Y72" s="185"/>
      <c r="Z72" s="186"/>
      <c r="AA72" s="186"/>
      <c r="AB7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2" s="122"/>
      <c r="AD72" s="112" t="str">
        <f>IF(AND(TBL_UDARDA_LOANPOOL[[#This Row],[QUAL_METHOD]]='$DB.LOOKUP'!$AF$6,TBL_UDARDA_LOANPOOL[[#This Row],[LOAN_ID]]&lt;&gt;""),COUNTIF(TBL_QUAL_JOBSLISTING_JOBS[LISTING_LOAN_ID_PROP_ADDR],TBL_UDARDA_LOANPOOL[[#This Row],[LOAN_ID_PROP_ADDR]]),"")</f>
        <v/>
      </c>
      <c r="AE72" s="113" t="str">
        <f>IF(AND(TBL_UDARDA_LOANPOOL[[#This Row],[LOAN_ID]]&lt;&gt;"",TBL_UDARDA_LOANPOOL[[#This Row],[QUAL_METHOD]]='$DB.LOOKUP'!$AF$6),COUNTIFS(TBL_QUAL_JOBSLISTING_JOBS[LISTING_LOAN_ID_PROP_ADDR],TBL_UDARDA_LOANPOOL[[#This Row],[LOAN_ID_PROP_ADDR]],TBL_QUAL_JOBSLISTING_JOBS[JOB_QUALIFIED_FLAG],"Yes"),"")</f>
        <v/>
      </c>
      <c r="AF72" s="111" t="str">
        <f>IF(AND(TBL_UDARDA_LOANPOOL[[#This Row],[QUAL_JOBS_TOTL]]&gt;0,TBL_UDARDA_LOANPOOL[[#This Row],[QUAL_JOBS_TOTL]]&lt;&gt;""),TBL_UDARDA_LOANPOOL[[#This Row],[QUAL_JOBS_QUALIFIED]]/TBL_UDARDA_LOANPOOL[[#This Row],[QUAL_JOBS_TOTL]],"")</f>
        <v/>
      </c>
      <c r="AG72" s="137" t="str">
        <f>IF(TBL_UDARDA_LOANPOOL[[#This Row],[QUAL_METHOD]]='$DB.LOOKUP'!$AF$6,HYPERLINK("#QUAL_JOBS!TARGET_TOP","View/Edit"),"")</f>
        <v/>
      </c>
      <c r="AH72" s="122"/>
      <c r="AI72" s="112" t="str">
        <f>IF(AND(TBL_UDARDA_LOANPOOL[[#This Row],[QUAL_METHOD]]='$DB.LOOKUP'!$AF$7,TBL_UDARDA_LOANPOOL[[#This Row],[LOAN_ID]]&lt;&gt;""),COUNTIF(TBL_QUAL_SERVICESLISTING_FAMILIES[LISTING_LOAN_ID_PROP_ADDR],TBL_UDARDA_LOANPOOL[[#This Row],[LOAN_ID_PROP_ADDR]]),"")</f>
        <v/>
      </c>
      <c r="AJ7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2" s="111" t="str">
        <f>IF(AND(TBL_UDARDA_LOANPOOL[[#This Row],[QUAL_SERVICES_FAMILIES_TOTL]]&gt;0,TBL_UDARDA_LOANPOOL[[#This Row],[QUAL_SERVICES_FAMILIES_TOTL]]&lt;&gt;""),TBL_UDARDA_LOANPOOL[[#This Row],[QUAL_SERVICES_FAMILIES_QUALIFIED]]/TBL_UDARDA_LOANPOOL[[#This Row],[QUAL_SERVICES_FAMILIES_TOTL]],"")</f>
        <v/>
      </c>
      <c r="AL72" s="137" t="str">
        <f>IF(TBL_UDARDA_LOANPOOL[[#This Row],[QUAL_METHOD]]='$DB.LOOKUP'!$AF$7,HYPERLINK("#QUAL_SERVICES!TARGET_TOP","View/Edit"),"")</f>
        <v/>
      </c>
      <c r="AM72" s="94" t="str">
        <f>IF(TBL_UDARDA_LOANPOOL[[#This Row],[LOAN_LEVEL_PREQUALIFIED_FLAG]]&lt;&gt;"",
IF(TBL_UDARDA_LOANPOOL[[#This Row],[LOAN_LEVEL_PREQUALIFIED_FLAG]],"Yes","No"),
"")</f>
        <v/>
      </c>
      <c r="AN72" s="70" t="str">
        <f>IF(TBL_UDARDA_LOANPOOL[[#This Row],[LOAN_ID]] = "","",TBL_UDARDA_LOANPOOL[[#This Row],[LOAN_ID]]&amp;" ("&amp;IF(TBL_UDARDA_LOANPOOL[[#This Row],[PROP_ADDR_STREET]]="","Address Not Defined",TBL_UDARDA_LOANPOOL[[#This Row],[PROP_ADDR_STREET]])&amp;")")</f>
        <v/>
      </c>
      <c r="AO72" s="70" t="b">
        <f>IF(TBL_UDARDA_LOANPOOL[[#This Row],[QUAL_METHOD]]="",TRUE,IFERROR(MATCH(TBL_UDARDA_LOANPOOL[[#This Row],[QUAL_METHOD]],RANGE_LOOKUP_QUALMETHODS_UDA_RDA_ENABLED,0)&gt;0,FALSE))</f>
        <v>1</v>
      </c>
      <c r="AP7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2" s="27" t="b">
        <f ca="1">IFERROR((IF(APP_UDA_RDA_CERT_DATE&lt;&gt;"",APP_UDA_RDA_CERT_DATE,TODAY())-TBL_UDARDA_LOANPOOL[[#This Row],[SETTLEMENT_DATE]])&lt;91,TRUE)</f>
        <v>1</v>
      </c>
      <c r="AR72" s="27" t="b" cm="1">
        <f t="array" ref="AR72">COUNTIFS(TBL_UDARDA_LOANPOOL[LOAN_ID],TBL_UDARDA_LOANPOOL[[#This Row],[LOAN_ID]],TBL_UDARDA_LOANPOOL[QUAL_LOCATION_TRACT_MFIPCT],"&gt;"&amp;THRESHOLD_UDARDA_MFIPCT)=0</f>
        <v>1</v>
      </c>
      <c r="AS72" s="27" t="b">
        <f>COUNTIFS(TBL_UDARDA_LOANPOOL[LOAN_ID],TBL_UDARDA_LOANPOOL[[#This Row],[LOAN_ID]],TBL_UDARDA_LOANPOOL[SBA_QUALIFIED],"No")=0</f>
        <v>1</v>
      </c>
      <c r="AT7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2" s="29">
        <f>IF(TBL_UDARDA_LOANPOOL[[#This Row],[MULTIPROP_REC_COUNT]]&lt;&gt;"",TBL_UDARDA_LOANPOOL[[#This Row],[LOAN_AMOUNT]]/TBL_UDARDA_LOANPOOL[[#This Row],[MULTIPROP_REC_COUNT]],TBL_UDARDA_LOANPOOL[[#This Row],[LOAN_AMOUNT]])</f>
        <v>0</v>
      </c>
      <c r="AW72" s="29" t="b">
        <f>TBL_UDARDA_LOANPOOL[[#This Row],[MULTIPROP_REC_COUNT]]&gt;1</f>
        <v>0</v>
      </c>
      <c r="AX72" s="36">
        <f>IF(TBL_UDARDA_LOANPOOL[[#This Row],[LOAN_ID]]&lt;&gt;"",COUNTIF(TBL_UDARDA_LOANPOOL[LOAN_ID],TBL_UDARDA_LOANPOOL[[#This Row],[LOAN_ID]]),1)</f>
        <v>1</v>
      </c>
      <c r="AY72" s="36">
        <f>IFERROR(MATCH(TBL_UDARDA_LOANPOOL[[#This Row],[QUAL_METHOD]],RANGE_LOOKUP_QUALMETHODS_UDA_RDA_PROJSPECIFIC,0),-1)</f>
        <v>-1</v>
      </c>
      <c r="AZ7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3" spans="2:57" ht="26.25" customHeight="1" x14ac:dyDescent="0.25">
      <c r="B73" s="25" t="str">
        <f>IF(TBL_UDARDA_LOANPOOL[[#This Row],[RECORD_STARTED]],IF(TBL_UDARDA_LOANPOOL[[#This Row],[ERROR_COUNT]]&gt;0,-1,IF(TBL_UDARDA_LOANPOOL[[#This Row],[REQ_FIELDS_POPULATED]],1,0)),"")</f>
        <v/>
      </c>
      <c r="C73" s="36">
        <f>ROW()-ROW(TBL_UDARDA_LOANPOOL[[#Headers],[ROW_ID]])</f>
        <v>54</v>
      </c>
      <c r="D73" s="55"/>
      <c r="E73" s="56"/>
      <c r="F73" s="57"/>
      <c r="G73" s="58"/>
      <c r="H73" s="142"/>
      <c r="I73" s="144"/>
      <c r="J73" s="144"/>
      <c r="K73" s="120"/>
      <c r="L73" s="116"/>
      <c r="M73" s="55"/>
      <c r="N73" s="61"/>
      <c r="O73" s="62"/>
      <c r="P73" s="124"/>
      <c r="Q73" s="131"/>
      <c r="R73" s="148"/>
      <c r="S73" s="146"/>
      <c r="T73" s="174"/>
      <c r="U73" s="178"/>
      <c r="V73" s="176"/>
      <c r="W73" s="177"/>
      <c r="X73" s="185"/>
      <c r="Y73" s="185"/>
      <c r="Z73" s="186"/>
      <c r="AA73" s="186"/>
      <c r="AB7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3" s="122"/>
      <c r="AD73" s="112" t="str">
        <f>IF(AND(TBL_UDARDA_LOANPOOL[[#This Row],[QUAL_METHOD]]='$DB.LOOKUP'!$AF$6,TBL_UDARDA_LOANPOOL[[#This Row],[LOAN_ID]]&lt;&gt;""),COUNTIF(TBL_QUAL_JOBSLISTING_JOBS[LISTING_LOAN_ID_PROP_ADDR],TBL_UDARDA_LOANPOOL[[#This Row],[LOAN_ID_PROP_ADDR]]),"")</f>
        <v/>
      </c>
      <c r="AE73" s="113" t="str">
        <f>IF(AND(TBL_UDARDA_LOANPOOL[[#This Row],[LOAN_ID]]&lt;&gt;"",TBL_UDARDA_LOANPOOL[[#This Row],[QUAL_METHOD]]='$DB.LOOKUP'!$AF$6),COUNTIFS(TBL_QUAL_JOBSLISTING_JOBS[LISTING_LOAN_ID_PROP_ADDR],TBL_UDARDA_LOANPOOL[[#This Row],[LOAN_ID_PROP_ADDR]],TBL_QUAL_JOBSLISTING_JOBS[JOB_QUALIFIED_FLAG],"Yes"),"")</f>
        <v/>
      </c>
      <c r="AF73" s="111" t="str">
        <f>IF(AND(TBL_UDARDA_LOANPOOL[[#This Row],[QUAL_JOBS_TOTL]]&gt;0,TBL_UDARDA_LOANPOOL[[#This Row],[QUAL_JOBS_TOTL]]&lt;&gt;""),TBL_UDARDA_LOANPOOL[[#This Row],[QUAL_JOBS_QUALIFIED]]/TBL_UDARDA_LOANPOOL[[#This Row],[QUAL_JOBS_TOTL]],"")</f>
        <v/>
      </c>
      <c r="AG73" s="137" t="str">
        <f>IF(TBL_UDARDA_LOANPOOL[[#This Row],[QUAL_METHOD]]='$DB.LOOKUP'!$AF$6,HYPERLINK("#QUAL_JOBS!TARGET_TOP","View/Edit"),"")</f>
        <v/>
      </c>
      <c r="AH73" s="122"/>
      <c r="AI73" s="112" t="str">
        <f>IF(AND(TBL_UDARDA_LOANPOOL[[#This Row],[QUAL_METHOD]]='$DB.LOOKUP'!$AF$7,TBL_UDARDA_LOANPOOL[[#This Row],[LOAN_ID]]&lt;&gt;""),COUNTIF(TBL_QUAL_SERVICESLISTING_FAMILIES[LISTING_LOAN_ID_PROP_ADDR],TBL_UDARDA_LOANPOOL[[#This Row],[LOAN_ID_PROP_ADDR]]),"")</f>
        <v/>
      </c>
      <c r="AJ7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3" s="111" t="str">
        <f>IF(AND(TBL_UDARDA_LOANPOOL[[#This Row],[QUAL_SERVICES_FAMILIES_TOTL]]&gt;0,TBL_UDARDA_LOANPOOL[[#This Row],[QUAL_SERVICES_FAMILIES_TOTL]]&lt;&gt;""),TBL_UDARDA_LOANPOOL[[#This Row],[QUAL_SERVICES_FAMILIES_QUALIFIED]]/TBL_UDARDA_LOANPOOL[[#This Row],[QUAL_SERVICES_FAMILIES_TOTL]],"")</f>
        <v/>
      </c>
      <c r="AL73" s="137" t="str">
        <f>IF(TBL_UDARDA_LOANPOOL[[#This Row],[QUAL_METHOD]]='$DB.LOOKUP'!$AF$7,HYPERLINK("#QUAL_SERVICES!TARGET_TOP","View/Edit"),"")</f>
        <v/>
      </c>
      <c r="AM73" s="94" t="str">
        <f>IF(TBL_UDARDA_LOANPOOL[[#This Row],[LOAN_LEVEL_PREQUALIFIED_FLAG]]&lt;&gt;"",
IF(TBL_UDARDA_LOANPOOL[[#This Row],[LOAN_LEVEL_PREQUALIFIED_FLAG]],"Yes","No"),
"")</f>
        <v/>
      </c>
      <c r="AN73" s="70" t="str">
        <f>IF(TBL_UDARDA_LOANPOOL[[#This Row],[LOAN_ID]] = "","",TBL_UDARDA_LOANPOOL[[#This Row],[LOAN_ID]]&amp;" ("&amp;IF(TBL_UDARDA_LOANPOOL[[#This Row],[PROP_ADDR_STREET]]="","Address Not Defined",TBL_UDARDA_LOANPOOL[[#This Row],[PROP_ADDR_STREET]])&amp;")")</f>
        <v/>
      </c>
      <c r="AO73" s="70" t="b">
        <f>IF(TBL_UDARDA_LOANPOOL[[#This Row],[QUAL_METHOD]]="",TRUE,IFERROR(MATCH(TBL_UDARDA_LOANPOOL[[#This Row],[QUAL_METHOD]],RANGE_LOOKUP_QUALMETHODS_UDA_RDA_ENABLED,0)&gt;0,FALSE))</f>
        <v>1</v>
      </c>
      <c r="AP7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3" s="27" t="b">
        <f ca="1">IFERROR((IF(APP_UDA_RDA_CERT_DATE&lt;&gt;"",APP_UDA_RDA_CERT_DATE,TODAY())-TBL_UDARDA_LOANPOOL[[#This Row],[SETTLEMENT_DATE]])&lt;91,TRUE)</f>
        <v>1</v>
      </c>
      <c r="AR73" s="27" t="b" cm="1">
        <f t="array" ref="AR73">COUNTIFS(TBL_UDARDA_LOANPOOL[LOAN_ID],TBL_UDARDA_LOANPOOL[[#This Row],[LOAN_ID]],TBL_UDARDA_LOANPOOL[QUAL_LOCATION_TRACT_MFIPCT],"&gt;"&amp;THRESHOLD_UDARDA_MFIPCT)=0</f>
        <v>1</v>
      </c>
      <c r="AS73" s="27" t="b">
        <f>COUNTIFS(TBL_UDARDA_LOANPOOL[LOAN_ID],TBL_UDARDA_LOANPOOL[[#This Row],[LOAN_ID]],TBL_UDARDA_LOANPOOL[SBA_QUALIFIED],"No")=0</f>
        <v>1</v>
      </c>
      <c r="AT7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3" s="29">
        <f>IF(TBL_UDARDA_LOANPOOL[[#This Row],[MULTIPROP_REC_COUNT]]&lt;&gt;"",TBL_UDARDA_LOANPOOL[[#This Row],[LOAN_AMOUNT]]/TBL_UDARDA_LOANPOOL[[#This Row],[MULTIPROP_REC_COUNT]],TBL_UDARDA_LOANPOOL[[#This Row],[LOAN_AMOUNT]])</f>
        <v>0</v>
      </c>
      <c r="AW73" s="29" t="b">
        <f>TBL_UDARDA_LOANPOOL[[#This Row],[MULTIPROP_REC_COUNT]]&gt;1</f>
        <v>0</v>
      </c>
      <c r="AX73" s="36">
        <f>IF(TBL_UDARDA_LOANPOOL[[#This Row],[LOAN_ID]]&lt;&gt;"",COUNTIF(TBL_UDARDA_LOANPOOL[LOAN_ID],TBL_UDARDA_LOANPOOL[[#This Row],[LOAN_ID]]),1)</f>
        <v>1</v>
      </c>
      <c r="AY73" s="36">
        <f>IFERROR(MATCH(TBL_UDARDA_LOANPOOL[[#This Row],[QUAL_METHOD]],RANGE_LOOKUP_QUALMETHODS_UDA_RDA_PROJSPECIFIC,0),-1)</f>
        <v>-1</v>
      </c>
      <c r="AZ7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4" spans="2:57" ht="26.25" customHeight="1" x14ac:dyDescent="0.25">
      <c r="B74" s="25" t="str">
        <f>IF(TBL_UDARDA_LOANPOOL[[#This Row],[RECORD_STARTED]],IF(TBL_UDARDA_LOANPOOL[[#This Row],[ERROR_COUNT]]&gt;0,-1,IF(TBL_UDARDA_LOANPOOL[[#This Row],[REQ_FIELDS_POPULATED]],1,0)),"")</f>
        <v/>
      </c>
      <c r="C74" s="36">
        <f>ROW()-ROW(TBL_UDARDA_LOANPOOL[[#Headers],[ROW_ID]])</f>
        <v>55</v>
      </c>
      <c r="D74" s="55"/>
      <c r="E74" s="56"/>
      <c r="F74" s="57"/>
      <c r="G74" s="58"/>
      <c r="H74" s="142"/>
      <c r="I74" s="144"/>
      <c r="J74" s="144"/>
      <c r="K74" s="120"/>
      <c r="L74" s="116"/>
      <c r="M74" s="55"/>
      <c r="N74" s="61"/>
      <c r="O74" s="62"/>
      <c r="P74" s="124"/>
      <c r="Q74" s="131"/>
      <c r="R74" s="148"/>
      <c r="S74" s="146"/>
      <c r="T74" s="174"/>
      <c r="U74" s="178"/>
      <c r="V74" s="176"/>
      <c r="W74" s="177"/>
      <c r="X74" s="185"/>
      <c r="Y74" s="185"/>
      <c r="Z74" s="186"/>
      <c r="AA74" s="186"/>
      <c r="AB7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4" s="122"/>
      <c r="AD74" s="112" t="str">
        <f>IF(AND(TBL_UDARDA_LOANPOOL[[#This Row],[QUAL_METHOD]]='$DB.LOOKUP'!$AF$6,TBL_UDARDA_LOANPOOL[[#This Row],[LOAN_ID]]&lt;&gt;""),COUNTIF(TBL_QUAL_JOBSLISTING_JOBS[LISTING_LOAN_ID_PROP_ADDR],TBL_UDARDA_LOANPOOL[[#This Row],[LOAN_ID_PROP_ADDR]]),"")</f>
        <v/>
      </c>
      <c r="AE74" s="113" t="str">
        <f>IF(AND(TBL_UDARDA_LOANPOOL[[#This Row],[LOAN_ID]]&lt;&gt;"",TBL_UDARDA_LOANPOOL[[#This Row],[QUAL_METHOD]]='$DB.LOOKUP'!$AF$6),COUNTIFS(TBL_QUAL_JOBSLISTING_JOBS[LISTING_LOAN_ID_PROP_ADDR],TBL_UDARDA_LOANPOOL[[#This Row],[LOAN_ID_PROP_ADDR]],TBL_QUAL_JOBSLISTING_JOBS[JOB_QUALIFIED_FLAG],"Yes"),"")</f>
        <v/>
      </c>
      <c r="AF74" s="111" t="str">
        <f>IF(AND(TBL_UDARDA_LOANPOOL[[#This Row],[QUAL_JOBS_TOTL]]&gt;0,TBL_UDARDA_LOANPOOL[[#This Row],[QUAL_JOBS_TOTL]]&lt;&gt;""),TBL_UDARDA_LOANPOOL[[#This Row],[QUAL_JOBS_QUALIFIED]]/TBL_UDARDA_LOANPOOL[[#This Row],[QUAL_JOBS_TOTL]],"")</f>
        <v/>
      </c>
      <c r="AG74" s="137" t="str">
        <f>IF(TBL_UDARDA_LOANPOOL[[#This Row],[QUAL_METHOD]]='$DB.LOOKUP'!$AF$6,HYPERLINK("#QUAL_JOBS!TARGET_TOP","View/Edit"),"")</f>
        <v/>
      </c>
      <c r="AH74" s="122"/>
      <c r="AI74" s="112" t="str">
        <f>IF(AND(TBL_UDARDA_LOANPOOL[[#This Row],[QUAL_METHOD]]='$DB.LOOKUP'!$AF$7,TBL_UDARDA_LOANPOOL[[#This Row],[LOAN_ID]]&lt;&gt;""),COUNTIF(TBL_QUAL_SERVICESLISTING_FAMILIES[LISTING_LOAN_ID_PROP_ADDR],TBL_UDARDA_LOANPOOL[[#This Row],[LOAN_ID_PROP_ADDR]]),"")</f>
        <v/>
      </c>
      <c r="AJ7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4" s="111" t="str">
        <f>IF(AND(TBL_UDARDA_LOANPOOL[[#This Row],[QUAL_SERVICES_FAMILIES_TOTL]]&gt;0,TBL_UDARDA_LOANPOOL[[#This Row],[QUAL_SERVICES_FAMILIES_TOTL]]&lt;&gt;""),TBL_UDARDA_LOANPOOL[[#This Row],[QUAL_SERVICES_FAMILIES_QUALIFIED]]/TBL_UDARDA_LOANPOOL[[#This Row],[QUAL_SERVICES_FAMILIES_TOTL]],"")</f>
        <v/>
      </c>
      <c r="AL74" s="137" t="str">
        <f>IF(TBL_UDARDA_LOANPOOL[[#This Row],[QUAL_METHOD]]='$DB.LOOKUP'!$AF$7,HYPERLINK("#QUAL_SERVICES!TARGET_TOP","View/Edit"),"")</f>
        <v/>
      </c>
      <c r="AM74" s="94" t="str">
        <f>IF(TBL_UDARDA_LOANPOOL[[#This Row],[LOAN_LEVEL_PREQUALIFIED_FLAG]]&lt;&gt;"",
IF(TBL_UDARDA_LOANPOOL[[#This Row],[LOAN_LEVEL_PREQUALIFIED_FLAG]],"Yes","No"),
"")</f>
        <v/>
      </c>
      <c r="AN74" s="70" t="str">
        <f>IF(TBL_UDARDA_LOANPOOL[[#This Row],[LOAN_ID]] = "","",TBL_UDARDA_LOANPOOL[[#This Row],[LOAN_ID]]&amp;" ("&amp;IF(TBL_UDARDA_LOANPOOL[[#This Row],[PROP_ADDR_STREET]]="","Address Not Defined",TBL_UDARDA_LOANPOOL[[#This Row],[PROP_ADDR_STREET]])&amp;")")</f>
        <v/>
      </c>
      <c r="AO74" s="70" t="b">
        <f>IF(TBL_UDARDA_LOANPOOL[[#This Row],[QUAL_METHOD]]="",TRUE,IFERROR(MATCH(TBL_UDARDA_LOANPOOL[[#This Row],[QUAL_METHOD]],RANGE_LOOKUP_QUALMETHODS_UDA_RDA_ENABLED,0)&gt;0,FALSE))</f>
        <v>1</v>
      </c>
      <c r="AP7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4" s="27" t="b">
        <f ca="1">IFERROR((IF(APP_UDA_RDA_CERT_DATE&lt;&gt;"",APP_UDA_RDA_CERT_DATE,TODAY())-TBL_UDARDA_LOANPOOL[[#This Row],[SETTLEMENT_DATE]])&lt;91,TRUE)</f>
        <v>1</v>
      </c>
      <c r="AR74" s="27" t="b" cm="1">
        <f t="array" ref="AR74">COUNTIFS(TBL_UDARDA_LOANPOOL[LOAN_ID],TBL_UDARDA_LOANPOOL[[#This Row],[LOAN_ID]],TBL_UDARDA_LOANPOOL[QUAL_LOCATION_TRACT_MFIPCT],"&gt;"&amp;THRESHOLD_UDARDA_MFIPCT)=0</f>
        <v>1</v>
      </c>
      <c r="AS74" s="27" t="b">
        <f>COUNTIFS(TBL_UDARDA_LOANPOOL[LOAN_ID],TBL_UDARDA_LOANPOOL[[#This Row],[LOAN_ID]],TBL_UDARDA_LOANPOOL[SBA_QUALIFIED],"No")=0</f>
        <v>1</v>
      </c>
      <c r="AT7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4" s="29">
        <f>IF(TBL_UDARDA_LOANPOOL[[#This Row],[MULTIPROP_REC_COUNT]]&lt;&gt;"",TBL_UDARDA_LOANPOOL[[#This Row],[LOAN_AMOUNT]]/TBL_UDARDA_LOANPOOL[[#This Row],[MULTIPROP_REC_COUNT]],TBL_UDARDA_LOANPOOL[[#This Row],[LOAN_AMOUNT]])</f>
        <v>0</v>
      </c>
      <c r="AW74" s="29" t="b">
        <f>TBL_UDARDA_LOANPOOL[[#This Row],[MULTIPROP_REC_COUNT]]&gt;1</f>
        <v>0</v>
      </c>
      <c r="AX74" s="36">
        <f>IF(TBL_UDARDA_LOANPOOL[[#This Row],[LOAN_ID]]&lt;&gt;"",COUNTIF(TBL_UDARDA_LOANPOOL[LOAN_ID],TBL_UDARDA_LOANPOOL[[#This Row],[LOAN_ID]]),1)</f>
        <v>1</v>
      </c>
      <c r="AY74" s="36">
        <f>IFERROR(MATCH(TBL_UDARDA_LOANPOOL[[#This Row],[QUAL_METHOD]],RANGE_LOOKUP_QUALMETHODS_UDA_RDA_PROJSPECIFIC,0),-1)</f>
        <v>-1</v>
      </c>
      <c r="AZ7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5" spans="2:57" ht="26.25" customHeight="1" x14ac:dyDescent="0.25">
      <c r="B75" s="25" t="str">
        <f>IF(TBL_UDARDA_LOANPOOL[[#This Row],[RECORD_STARTED]],IF(TBL_UDARDA_LOANPOOL[[#This Row],[ERROR_COUNT]]&gt;0,-1,IF(TBL_UDARDA_LOANPOOL[[#This Row],[REQ_FIELDS_POPULATED]],1,0)),"")</f>
        <v/>
      </c>
      <c r="C75" s="36">
        <f>ROW()-ROW(TBL_UDARDA_LOANPOOL[[#Headers],[ROW_ID]])</f>
        <v>56</v>
      </c>
      <c r="D75" s="55"/>
      <c r="E75" s="56"/>
      <c r="F75" s="57"/>
      <c r="G75" s="58"/>
      <c r="H75" s="142"/>
      <c r="I75" s="144"/>
      <c r="J75" s="144"/>
      <c r="K75" s="120"/>
      <c r="L75" s="116"/>
      <c r="M75" s="55"/>
      <c r="N75" s="61"/>
      <c r="O75" s="62"/>
      <c r="P75" s="124"/>
      <c r="Q75" s="131"/>
      <c r="R75" s="148"/>
      <c r="S75" s="146"/>
      <c r="T75" s="174"/>
      <c r="U75" s="178"/>
      <c r="V75" s="176"/>
      <c r="W75" s="177"/>
      <c r="X75" s="185"/>
      <c r="Y75" s="185"/>
      <c r="Z75" s="186"/>
      <c r="AA75" s="186"/>
      <c r="AB7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5" s="122"/>
      <c r="AD75" s="112" t="str">
        <f>IF(AND(TBL_UDARDA_LOANPOOL[[#This Row],[QUAL_METHOD]]='$DB.LOOKUP'!$AF$6,TBL_UDARDA_LOANPOOL[[#This Row],[LOAN_ID]]&lt;&gt;""),COUNTIF(TBL_QUAL_JOBSLISTING_JOBS[LISTING_LOAN_ID_PROP_ADDR],TBL_UDARDA_LOANPOOL[[#This Row],[LOAN_ID_PROP_ADDR]]),"")</f>
        <v/>
      </c>
      <c r="AE75" s="113" t="str">
        <f>IF(AND(TBL_UDARDA_LOANPOOL[[#This Row],[LOAN_ID]]&lt;&gt;"",TBL_UDARDA_LOANPOOL[[#This Row],[QUAL_METHOD]]='$DB.LOOKUP'!$AF$6),COUNTIFS(TBL_QUAL_JOBSLISTING_JOBS[LISTING_LOAN_ID_PROP_ADDR],TBL_UDARDA_LOANPOOL[[#This Row],[LOAN_ID_PROP_ADDR]],TBL_QUAL_JOBSLISTING_JOBS[JOB_QUALIFIED_FLAG],"Yes"),"")</f>
        <v/>
      </c>
      <c r="AF75" s="111" t="str">
        <f>IF(AND(TBL_UDARDA_LOANPOOL[[#This Row],[QUAL_JOBS_TOTL]]&gt;0,TBL_UDARDA_LOANPOOL[[#This Row],[QUAL_JOBS_TOTL]]&lt;&gt;""),TBL_UDARDA_LOANPOOL[[#This Row],[QUAL_JOBS_QUALIFIED]]/TBL_UDARDA_LOANPOOL[[#This Row],[QUAL_JOBS_TOTL]],"")</f>
        <v/>
      </c>
      <c r="AG75" s="137" t="str">
        <f>IF(TBL_UDARDA_LOANPOOL[[#This Row],[QUAL_METHOD]]='$DB.LOOKUP'!$AF$6,HYPERLINK("#QUAL_JOBS!TARGET_TOP","View/Edit"),"")</f>
        <v/>
      </c>
      <c r="AH75" s="122"/>
      <c r="AI75" s="112" t="str">
        <f>IF(AND(TBL_UDARDA_LOANPOOL[[#This Row],[QUAL_METHOD]]='$DB.LOOKUP'!$AF$7,TBL_UDARDA_LOANPOOL[[#This Row],[LOAN_ID]]&lt;&gt;""),COUNTIF(TBL_QUAL_SERVICESLISTING_FAMILIES[LISTING_LOAN_ID_PROP_ADDR],TBL_UDARDA_LOANPOOL[[#This Row],[LOAN_ID_PROP_ADDR]]),"")</f>
        <v/>
      </c>
      <c r="AJ7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5" s="111" t="str">
        <f>IF(AND(TBL_UDARDA_LOANPOOL[[#This Row],[QUAL_SERVICES_FAMILIES_TOTL]]&gt;0,TBL_UDARDA_LOANPOOL[[#This Row],[QUAL_SERVICES_FAMILIES_TOTL]]&lt;&gt;""),TBL_UDARDA_LOANPOOL[[#This Row],[QUAL_SERVICES_FAMILIES_QUALIFIED]]/TBL_UDARDA_LOANPOOL[[#This Row],[QUAL_SERVICES_FAMILIES_TOTL]],"")</f>
        <v/>
      </c>
      <c r="AL75" s="137" t="str">
        <f>IF(TBL_UDARDA_LOANPOOL[[#This Row],[QUAL_METHOD]]='$DB.LOOKUP'!$AF$7,HYPERLINK("#QUAL_SERVICES!TARGET_TOP","View/Edit"),"")</f>
        <v/>
      </c>
      <c r="AM75" s="94" t="str">
        <f>IF(TBL_UDARDA_LOANPOOL[[#This Row],[LOAN_LEVEL_PREQUALIFIED_FLAG]]&lt;&gt;"",
IF(TBL_UDARDA_LOANPOOL[[#This Row],[LOAN_LEVEL_PREQUALIFIED_FLAG]],"Yes","No"),
"")</f>
        <v/>
      </c>
      <c r="AN75" s="70" t="str">
        <f>IF(TBL_UDARDA_LOANPOOL[[#This Row],[LOAN_ID]] = "","",TBL_UDARDA_LOANPOOL[[#This Row],[LOAN_ID]]&amp;" ("&amp;IF(TBL_UDARDA_LOANPOOL[[#This Row],[PROP_ADDR_STREET]]="","Address Not Defined",TBL_UDARDA_LOANPOOL[[#This Row],[PROP_ADDR_STREET]])&amp;")")</f>
        <v/>
      </c>
      <c r="AO75" s="70" t="b">
        <f>IF(TBL_UDARDA_LOANPOOL[[#This Row],[QUAL_METHOD]]="",TRUE,IFERROR(MATCH(TBL_UDARDA_LOANPOOL[[#This Row],[QUAL_METHOD]],RANGE_LOOKUP_QUALMETHODS_UDA_RDA_ENABLED,0)&gt;0,FALSE))</f>
        <v>1</v>
      </c>
      <c r="AP7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5" s="27" t="b">
        <f ca="1">IFERROR((IF(APP_UDA_RDA_CERT_DATE&lt;&gt;"",APP_UDA_RDA_CERT_DATE,TODAY())-TBL_UDARDA_LOANPOOL[[#This Row],[SETTLEMENT_DATE]])&lt;91,TRUE)</f>
        <v>1</v>
      </c>
      <c r="AR75" s="27" t="b" cm="1">
        <f t="array" ref="AR75">COUNTIFS(TBL_UDARDA_LOANPOOL[LOAN_ID],TBL_UDARDA_LOANPOOL[[#This Row],[LOAN_ID]],TBL_UDARDA_LOANPOOL[QUAL_LOCATION_TRACT_MFIPCT],"&gt;"&amp;THRESHOLD_UDARDA_MFIPCT)=0</f>
        <v>1</v>
      </c>
      <c r="AS75" s="27" t="b">
        <f>COUNTIFS(TBL_UDARDA_LOANPOOL[LOAN_ID],TBL_UDARDA_LOANPOOL[[#This Row],[LOAN_ID]],TBL_UDARDA_LOANPOOL[SBA_QUALIFIED],"No")=0</f>
        <v>1</v>
      </c>
      <c r="AT7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5" s="29">
        <f>IF(TBL_UDARDA_LOANPOOL[[#This Row],[MULTIPROP_REC_COUNT]]&lt;&gt;"",TBL_UDARDA_LOANPOOL[[#This Row],[LOAN_AMOUNT]]/TBL_UDARDA_LOANPOOL[[#This Row],[MULTIPROP_REC_COUNT]],TBL_UDARDA_LOANPOOL[[#This Row],[LOAN_AMOUNT]])</f>
        <v>0</v>
      </c>
      <c r="AW75" s="29" t="b">
        <f>TBL_UDARDA_LOANPOOL[[#This Row],[MULTIPROP_REC_COUNT]]&gt;1</f>
        <v>0</v>
      </c>
      <c r="AX75" s="36">
        <f>IF(TBL_UDARDA_LOANPOOL[[#This Row],[LOAN_ID]]&lt;&gt;"",COUNTIF(TBL_UDARDA_LOANPOOL[LOAN_ID],TBL_UDARDA_LOANPOOL[[#This Row],[LOAN_ID]]),1)</f>
        <v>1</v>
      </c>
      <c r="AY75" s="36">
        <f>IFERROR(MATCH(TBL_UDARDA_LOANPOOL[[#This Row],[QUAL_METHOD]],RANGE_LOOKUP_QUALMETHODS_UDA_RDA_PROJSPECIFIC,0),-1)</f>
        <v>-1</v>
      </c>
      <c r="AZ7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6" spans="2:57" ht="26.25" customHeight="1" x14ac:dyDescent="0.25">
      <c r="B76" s="25" t="str">
        <f>IF(TBL_UDARDA_LOANPOOL[[#This Row],[RECORD_STARTED]],IF(TBL_UDARDA_LOANPOOL[[#This Row],[ERROR_COUNT]]&gt;0,-1,IF(TBL_UDARDA_LOANPOOL[[#This Row],[REQ_FIELDS_POPULATED]],1,0)),"")</f>
        <v/>
      </c>
      <c r="C76" s="36">
        <f>ROW()-ROW(TBL_UDARDA_LOANPOOL[[#Headers],[ROW_ID]])</f>
        <v>57</v>
      </c>
      <c r="D76" s="55"/>
      <c r="E76" s="56"/>
      <c r="F76" s="57"/>
      <c r="G76" s="58"/>
      <c r="H76" s="142"/>
      <c r="I76" s="144"/>
      <c r="J76" s="144"/>
      <c r="K76" s="120"/>
      <c r="L76" s="116"/>
      <c r="M76" s="55"/>
      <c r="N76" s="61"/>
      <c r="O76" s="62"/>
      <c r="P76" s="124"/>
      <c r="Q76" s="131"/>
      <c r="R76" s="148"/>
      <c r="S76" s="146"/>
      <c r="T76" s="174"/>
      <c r="U76" s="178"/>
      <c r="V76" s="176"/>
      <c r="W76" s="177"/>
      <c r="X76" s="185"/>
      <c r="Y76" s="185"/>
      <c r="Z76" s="186"/>
      <c r="AA76" s="186"/>
      <c r="AB7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6" s="122"/>
      <c r="AD76" s="112" t="str">
        <f>IF(AND(TBL_UDARDA_LOANPOOL[[#This Row],[QUAL_METHOD]]='$DB.LOOKUP'!$AF$6,TBL_UDARDA_LOANPOOL[[#This Row],[LOAN_ID]]&lt;&gt;""),COUNTIF(TBL_QUAL_JOBSLISTING_JOBS[LISTING_LOAN_ID_PROP_ADDR],TBL_UDARDA_LOANPOOL[[#This Row],[LOAN_ID_PROP_ADDR]]),"")</f>
        <v/>
      </c>
      <c r="AE76" s="113" t="str">
        <f>IF(AND(TBL_UDARDA_LOANPOOL[[#This Row],[LOAN_ID]]&lt;&gt;"",TBL_UDARDA_LOANPOOL[[#This Row],[QUAL_METHOD]]='$DB.LOOKUP'!$AF$6),COUNTIFS(TBL_QUAL_JOBSLISTING_JOBS[LISTING_LOAN_ID_PROP_ADDR],TBL_UDARDA_LOANPOOL[[#This Row],[LOAN_ID_PROP_ADDR]],TBL_QUAL_JOBSLISTING_JOBS[JOB_QUALIFIED_FLAG],"Yes"),"")</f>
        <v/>
      </c>
      <c r="AF76" s="111" t="str">
        <f>IF(AND(TBL_UDARDA_LOANPOOL[[#This Row],[QUAL_JOBS_TOTL]]&gt;0,TBL_UDARDA_LOANPOOL[[#This Row],[QUAL_JOBS_TOTL]]&lt;&gt;""),TBL_UDARDA_LOANPOOL[[#This Row],[QUAL_JOBS_QUALIFIED]]/TBL_UDARDA_LOANPOOL[[#This Row],[QUAL_JOBS_TOTL]],"")</f>
        <v/>
      </c>
      <c r="AG76" s="137" t="str">
        <f>IF(TBL_UDARDA_LOANPOOL[[#This Row],[QUAL_METHOD]]='$DB.LOOKUP'!$AF$6,HYPERLINK("#QUAL_JOBS!TARGET_TOP","View/Edit"),"")</f>
        <v/>
      </c>
      <c r="AH76" s="122"/>
      <c r="AI76" s="112" t="str">
        <f>IF(AND(TBL_UDARDA_LOANPOOL[[#This Row],[QUAL_METHOD]]='$DB.LOOKUP'!$AF$7,TBL_UDARDA_LOANPOOL[[#This Row],[LOAN_ID]]&lt;&gt;""),COUNTIF(TBL_QUAL_SERVICESLISTING_FAMILIES[LISTING_LOAN_ID_PROP_ADDR],TBL_UDARDA_LOANPOOL[[#This Row],[LOAN_ID_PROP_ADDR]]),"")</f>
        <v/>
      </c>
      <c r="AJ7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6" s="111" t="str">
        <f>IF(AND(TBL_UDARDA_LOANPOOL[[#This Row],[QUAL_SERVICES_FAMILIES_TOTL]]&gt;0,TBL_UDARDA_LOANPOOL[[#This Row],[QUAL_SERVICES_FAMILIES_TOTL]]&lt;&gt;""),TBL_UDARDA_LOANPOOL[[#This Row],[QUAL_SERVICES_FAMILIES_QUALIFIED]]/TBL_UDARDA_LOANPOOL[[#This Row],[QUAL_SERVICES_FAMILIES_TOTL]],"")</f>
        <v/>
      </c>
      <c r="AL76" s="137" t="str">
        <f>IF(TBL_UDARDA_LOANPOOL[[#This Row],[QUAL_METHOD]]='$DB.LOOKUP'!$AF$7,HYPERLINK("#QUAL_SERVICES!TARGET_TOP","View/Edit"),"")</f>
        <v/>
      </c>
      <c r="AM76" s="94" t="str">
        <f>IF(TBL_UDARDA_LOANPOOL[[#This Row],[LOAN_LEVEL_PREQUALIFIED_FLAG]]&lt;&gt;"",
IF(TBL_UDARDA_LOANPOOL[[#This Row],[LOAN_LEVEL_PREQUALIFIED_FLAG]],"Yes","No"),
"")</f>
        <v/>
      </c>
      <c r="AN76" s="70" t="str">
        <f>IF(TBL_UDARDA_LOANPOOL[[#This Row],[LOAN_ID]] = "","",TBL_UDARDA_LOANPOOL[[#This Row],[LOAN_ID]]&amp;" ("&amp;IF(TBL_UDARDA_LOANPOOL[[#This Row],[PROP_ADDR_STREET]]="","Address Not Defined",TBL_UDARDA_LOANPOOL[[#This Row],[PROP_ADDR_STREET]])&amp;")")</f>
        <v/>
      </c>
      <c r="AO76" s="70" t="b">
        <f>IF(TBL_UDARDA_LOANPOOL[[#This Row],[QUAL_METHOD]]="",TRUE,IFERROR(MATCH(TBL_UDARDA_LOANPOOL[[#This Row],[QUAL_METHOD]],RANGE_LOOKUP_QUALMETHODS_UDA_RDA_ENABLED,0)&gt;0,FALSE))</f>
        <v>1</v>
      </c>
      <c r="AP7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6" s="27" t="b">
        <f ca="1">IFERROR((IF(APP_UDA_RDA_CERT_DATE&lt;&gt;"",APP_UDA_RDA_CERT_DATE,TODAY())-TBL_UDARDA_LOANPOOL[[#This Row],[SETTLEMENT_DATE]])&lt;91,TRUE)</f>
        <v>1</v>
      </c>
      <c r="AR76" s="27" t="b" cm="1">
        <f t="array" ref="AR76">COUNTIFS(TBL_UDARDA_LOANPOOL[LOAN_ID],TBL_UDARDA_LOANPOOL[[#This Row],[LOAN_ID]],TBL_UDARDA_LOANPOOL[QUAL_LOCATION_TRACT_MFIPCT],"&gt;"&amp;THRESHOLD_UDARDA_MFIPCT)=0</f>
        <v>1</v>
      </c>
      <c r="AS76" s="27" t="b">
        <f>COUNTIFS(TBL_UDARDA_LOANPOOL[LOAN_ID],TBL_UDARDA_LOANPOOL[[#This Row],[LOAN_ID]],TBL_UDARDA_LOANPOOL[SBA_QUALIFIED],"No")=0</f>
        <v>1</v>
      </c>
      <c r="AT7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6" s="29">
        <f>IF(TBL_UDARDA_LOANPOOL[[#This Row],[MULTIPROP_REC_COUNT]]&lt;&gt;"",TBL_UDARDA_LOANPOOL[[#This Row],[LOAN_AMOUNT]]/TBL_UDARDA_LOANPOOL[[#This Row],[MULTIPROP_REC_COUNT]],TBL_UDARDA_LOANPOOL[[#This Row],[LOAN_AMOUNT]])</f>
        <v>0</v>
      </c>
      <c r="AW76" s="29" t="b">
        <f>TBL_UDARDA_LOANPOOL[[#This Row],[MULTIPROP_REC_COUNT]]&gt;1</f>
        <v>0</v>
      </c>
      <c r="AX76" s="36">
        <f>IF(TBL_UDARDA_LOANPOOL[[#This Row],[LOAN_ID]]&lt;&gt;"",COUNTIF(TBL_UDARDA_LOANPOOL[LOAN_ID],TBL_UDARDA_LOANPOOL[[#This Row],[LOAN_ID]]),1)</f>
        <v>1</v>
      </c>
      <c r="AY76" s="36">
        <f>IFERROR(MATCH(TBL_UDARDA_LOANPOOL[[#This Row],[QUAL_METHOD]],RANGE_LOOKUP_QUALMETHODS_UDA_RDA_PROJSPECIFIC,0),-1)</f>
        <v>-1</v>
      </c>
      <c r="AZ7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7" spans="2:57" ht="26.25" customHeight="1" x14ac:dyDescent="0.25">
      <c r="B77" s="25" t="str">
        <f>IF(TBL_UDARDA_LOANPOOL[[#This Row],[RECORD_STARTED]],IF(TBL_UDARDA_LOANPOOL[[#This Row],[ERROR_COUNT]]&gt;0,-1,IF(TBL_UDARDA_LOANPOOL[[#This Row],[REQ_FIELDS_POPULATED]],1,0)),"")</f>
        <v/>
      </c>
      <c r="C77" s="36">
        <f>ROW()-ROW(TBL_UDARDA_LOANPOOL[[#Headers],[ROW_ID]])</f>
        <v>58</v>
      </c>
      <c r="D77" s="55"/>
      <c r="E77" s="56"/>
      <c r="F77" s="57"/>
      <c r="G77" s="58"/>
      <c r="H77" s="142"/>
      <c r="I77" s="144"/>
      <c r="J77" s="144"/>
      <c r="K77" s="120"/>
      <c r="L77" s="116"/>
      <c r="M77" s="55"/>
      <c r="N77" s="61"/>
      <c r="O77" s="62"/>
      <c r="P77" s="124"/>
      <c r="Q77" s="131"/>
      <c r="R77" s="148"/>
      <c r="S77" s="146"/>
      <c r="T77" s="174"/>
      <c r="U77" s="178"/>
      <c r="V77" s="176"/>
      <c r="W77" s="177"/>
      <c r="X77" s="185"/>
      <c r="Y77" s="185"/>
      <c r="Z77" s="186"/>
      <c r="AA77" s="186"/>
      <c r="AB7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7" s="122"/>
      <c r="AD77" s="112" t="str">
        <f>IF(AND(TBL_UDARDA_LOANPOOL[[#This Row],[QUAL_METHOD]]='$DB.LOOKUP'!$AF$6,TBL_UDARDA_LOANPOOL[[#This Row],[LOAN_ID]]&lt;&gt;""),COUNTIF(TBL_QUAL_JOBSLISTING_JOBS[LISTING_LOAN_ID_PROP_ADDR],TBL_UDARDA_LOANPOOL[[#This Row],[LOAN_ID_PROP_ADDR]]),"")</f>
        <v/>
      </c>
      <c r="AE77" s="113" t="str">
        <f>IF(AND(TBL_UDARDA_LOANPOOL[[#This Row],[LOAN_ID]]&lt;&gt;"",TBL_UDARDA_LOANPOOL[[#This Row],[QUAL_METHOD]]='$DB.LOOKUP'!$AF$6),COUNTIFS(TBL_QUAL_JOBSLISTING_JOBS[LISTING_LOAN_ID_PROP_ADDR],TBL_UDARDA_LOANPOOL[[#This Row],[LOAN_ID_PROP_ADDR]],TBL_QUAL_JOBSLISTING_JOBS[JOB_QUALIFIED_FLAG],"Yes"),"")</f>
        <v/>
      </c>
      <c r="AF77" s="111" t="str">
        <f>IF(AND(TBL_UDARDA_LOANPOOL[[#This Row],[QUAL_JOBS_TOTL]]&gt;0,TBL_UDARDA_LOANPOOL[[#This Row],[QUAL_JOBS_TOTL]]&lt;&gt;""),TBL_UDARDA_LOANPOOL[[#This Row],[QUAL_JOBS_QUALIFIED]]/TBL_UDARDA_LOANPOOL[[#This Row],[QUAL_JOBS_TOTL]],"")</f>
        <v/>
      </c>
      <c r="AG77" s="137" t="str">
        <f>IF(TBL_UDARDA_LOANPOOL[[#This Row],[QUAL_METHOD]]='$DB.LOOKUP'!$AF$6,HYPERLINK("#QUAL_JOBS!TARGET_TOP","View/Edit"),"")</f>
        <v/>
      </c>
      <c r="AH77" s="122"/>
      <c r="AI77" s="112" t="str">
        <f>IF(AND(TBL_UDARDA_LOANPOOL[[#This Row],[QUAL_METHOD]]='$DB.LOOKUP'!$AF$7,TBL_UDARDA_LOANPOOL[[#This Row],[LOAN_ID]]&lt;&gt;""),COUNTIF(TBL_QUAL_SERVICESLISTING_FAMILIES[LISTING_LOAN_ID_PROP_ADDR],TBL_UDARDA_LOANPOOL[[#This Row],[LOAN_ID_PROP_ADDR]]),"")</f>
        <v/>
      </c>
      <c r="AJ7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7" s="111" t="str">
        <f>IF(AND(TBL_UDARDA_LOANPOOL[[#This Row],[QUAL_SERVICES_FAMILIES_TOTL]]&gt;0,TBL_UDARDA_LOANPOOL[[#This Row],[QUAL_SERVICES_FAMILIES_TOTL]]&lt;&gt;""),TBL_UDARDA_LOANPOOL[[#This Row],[QUAL_SERVICES_FAMILIES_QUALIFIED]]/TBL_UDARDA_LOANPOOL[[#This Row],[QUAL_SERVICES_FAMILIES_TOTL]],"")</f>
        <v/>
      </c>
      <c r="AL77" s="137" t="str">
        <f>IF(TBL_UDARDA_LOANPOOL[[#This Row],[QUAL_METHOD]]='$DB.LOOKUP'!$AF$7,HYPERLINK("#QUAL_SERVICES!TARGET_TOP","View/Edit"),"")</f>
        <v/>
      </c>
      <c r="AM77" s="94" t="str">
        <f>IF(TBL_UDARDA_LOANPOOL[[#This Row],[LOAN_LEVEL_PREQUALIFIED_FLAG]]&lt;&gt;"",
IF(TBL_UDARDA_LOANPOOL[[#This Row],[LOAN_LEVEL_PREQUALIFIED_FLAG]],"Yes","No"),
"")</f>
        <v/>
      </c>
      <c r="AN77" s="70" t="str">
        <f>IF(TBL_UDARDA_LOANPOOL[[#This Row],[LOAN_ID]] = "","",TBL_UDARDA_LOANPOOL[[#This Row],[LOAN_ID]]&amp;" ("&amp;IF(TBL_UDARDA_LOANPOOL[[#This Row],[PROP_ADDR_STREET]]="","Address Not Defined",TBL_UDARDA_LOANPOOL[[#This Row],[PROP_ADDR_STREET]])&amp;")")</f>
        <v/>
      </c>
      <c r="AO77" s="70" t="b">
        <f>IF(TBL_UDARDA_LOANPOOL[[#This Row],[QUAL_METHOD]]="",TRUE,IFERROR(MATCH(TBL_UDARDA_LOANPOOL[[#This Row],[QUAL_METHOD]],RANGE_LOOKUP_QUALMETHODS_UDA_RDA_ENABLED,0)&gt;0,FALSE))</f>
        <v>1</v>
      </c>
      <c r="AP7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7" s="27" t="b">
        <f ca="1">IFERROR((IF(APP_UDA_RDA_CERT_DATE&lt;&gt;"",APP_UDA_RDA_CERT_DATE,TODAY())-TBL_UDARDA_LOANPOOL[[#This Row],[SETTLEMENT_DATE]])&lt;91,TRUE)</f>
        <v>1</v>
      </c>
      <c r="AR77" s="27" t="b" cm="1">
        <f t="array" ref="AR77">COUNTIFS(TBL_UDARDA_LOANPOOL[LOAN_ID],TBL_UDARDA_LOANPOOL[[#This Row],[LOAN_ID]],TBL_UDARDA_LOANPOOL[QUAL_LOCATION_TRACT_MFIPCT],"&gt;"&amp;THRESHOLD_UDARDA_MFIPCT)=0</f>
        <v>1</v>
      </c>
      <c r="AS77" s="27" t="b">
        <f>COUNTIFS(TBL_UDARDA_LOANPOOL[LOAN_ID],TBL_UDARDA_LOANPOOL[[#This Row],[LOAN_ID]],TBL_UDARDA_LOANPOOL[SBA_QUALIFIED],"No")=0</f>
        <v>1</v>
      </c>
      <c r="AT7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7" s="29">
        <f>IF(TBL_UDARDA_LOANPOOL[[#This Row],[MULTIPROP_REC_COUNT]]&lt;&gt;"",TBL_UDARDA_LOANPOOL[[#This Row],[LOAN_AMOUNT]]/TBL_UDARDA_LOANPOOL[[#This Row],[MULTIPROP_REC_COUNT]],TBL_UDARDA_LOANPOOL[[#This Row],[LOAN_AMOUNT]])</f>
        <v>0</v>
      </c>
      <c r="AW77" s="29" t="b">
        <f>TBL_UDARDA_LOANPOOL[[#This Row],[MULTIPROP_REC_COUNT]]&gt;1</f>
        <v>0</v>
      </c>
      <c r="AX77" s="36">
        <f>IF(TBL_UDARDA_LOANPOOL[[#This Row],[LOAN_ID]]&lt;&gt;"",COUNTIF(TBL_UDARDA_LOANPOOL[LOAN_ID],TBL_UDARDA_LOANPOOL[[#This Row],[LOAN_ID]]),1)</f>
        <v>1</v>
      </c>
      <c r="AY77" s="36">
        <f>IFERROR(MATCH(TBL_UDARDA_LOANPOOL[[#This Row],[QUAL_METHOD]],RANGE_LOOKUP_QUALMETHODS_UDA_RDA_PROJSPECIFIC,0),-1)</f>
        <v>-1</v>
      </c>
      <c r="AZ7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8" spans="2:57" ht="26.25" customHeight="1" x14ac:dyDescent="0.25">
      <c r="B78" s="25" t="str">
        <f>IF(TBL_UDARDA_LOANPOOL[[#This Row],[RECORD_STARTED]],IF(TBL_UDARDA_LOANPOOL[[#This Row],[ERROR_COUNT]]&gt;0,-1,IF(TBL_UDARDA_LOANPOOL[[#This Row],[REQ_FIELDS_POPULATED]],1,0)),"")</f>
        <v/>
      </c>
      <c r="C78" s="36">
        <f>ROW()-ROW(TBL_UDARDA_LOANPOOL[[#Headers],[ROW_ID]])</f>
        <v>59</v>
      </c>
      <c r="D78" s="55"/>
      <c r="E78" s="56"/>
      <c r="F78" s="57"/>
      <c r="G78" s="58"/>
      <c r="H78" s="142"/>
      <c r="I78" s="144"/>
      <c r="J78" s="144"/>
      <c r="K78" s="120"/>
      <c r="L78" s="116"/>
      <c r="M78" s="55"/>
      <c r="N78" s="61"/>
      <c r="O78" s="62"/>
      <c r="P78" s="124"/>
      <c r="Q78" s="131"/>
      <c r="R78" s="148"/>
      <c r="S78" s="146"/>
      <c r="T78" s="174"/>
      <c r="U78" s="178"/>
      <c r="V78" s="176"/>
      <c r="W78" s="177"/>
      <c r="X78" s="185"/>
      <c r="Y78" s="185"/>
      <c r="Z78" s="186"/>
      <c r="AA78" s="186"/>
      <c r="AB7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8" s="122"/>
      <c r="AD78" s="112" t="str">
        <f>IF(AND(TBL_UDARDA_LOANPOOL[[#This Row],[QUAL_METHOD]]='$DB.LOOKUP'!$AF$6,TBL_UDARDA_LOANPOOL[[#This Row],[LOAN_ID]]&lt;&gt;""),COUNTIF(TBL_QUAL_JOBSLISTING_JOBS[LISTING_LOAN_ID_PROP_ADDR],TBL_UDARDA_LOANPOOL[[#This Row],[LOAN_ID_PROP_ADDR]]),"")</f>
        <v/>
      </c>
      <c r="AE78" s="113" t="str">
        <f>IF(AND(TBL_UDARDA_LOANPOOL[[#This Row],[LOAN_ID]]&lt;&gt;"",TBL_UDARDA_LOANPOOL[[#This Row],[QUAL_METHOD]]='$DB.LOOKUP'!$AF$6),COUNTIFS(TBL_QUAL_JOBSLISTING_JOBS[LISTING_LOAN_ID_PROP_ADDR],TBL_UDARDA_LOANPOOL[[#This Row],[LOAN_ID_PROP_ADDR]],TBL_QUAL_JOBSLISTING_JOBS[JOB_QUALIFIED_FLAG],"Yes"),"")</f>
        <v/>
      </c>
      <c r="AF78" s="111" t="str">
        <f>IF(AND(TBL_UDARDA_LOANPOOL[[#This Row],[QUAL_JOBS_TOTL]]&gt;0,TBL_UDARDA_LOANPOOL[[#This Row],[QUAL_JOBS_TOTL]]&lt;&gt;""),TBL_UDARDA_LOANPOOL[[#This Row],[QUAL_JOBS_QUALIFIED]]/TBL_UDARDA_LOANPOOL[[#This Row],[QUAL_JOBS_TOTL]],"")</f>
        <v/>
      </c>
      <c r="AG78" s="137" t="str">
        <f>IF(TBL_UDARDA_LOANPOOL[[#This Row],[QUAL_METHOD]]='$DB.LOOKUP'!$AF$6,HYPERLINK("#QUAL_JOBS!TARGET_TOP","View/Edit"),"")</f>
        <v/>
      </c>
      <c r="AH78" s="122"/>
      <c r="AI78" s="112" t="str">
        <f>IF(AND(TBL_UDARDA_LOANPOOL[[#This Row],[QUAL_METHOD]]='$DB.LOOKUP'!$AF$7,TBL_UDARDA_LOANPOOL[[#This Row],[LOAN_ID]]&lt;&gt;""),COUNTIF(TBL_QUAL_SERVICESLISTING_FAMILIES[LISTING_LOAN_ID_PROP_ADDR],TBL_UDARDA_LOANPOOL[[#This Row],[LOAN_ID_PROP_ADDR]]),"")</f>
        <v/>
      </c>
      <c r="AJ7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8" s="111" t="str">
        <f>IF(AND(TBL_UDARDA_LOANPOOL[[#This Row],[QUAL_SERVICES_FAMILIES_TOTL]]&gt;0,TBL_UDARDA_LOANPOOL[[#This Row],[QUAL_SERVICES_FAMILIES_TOTL]]&lt;&gt;""),TBL_UDARDA_LOANPOOL[[#This Row],[QUAL_SERVICES_FAMILIES_QUALIFIED]]/TBL_UDARDA_LOANPOOL[[#This Row],[QUAL_SERVICES_FAMILIES_TOTL]],"")</f>
        <v/>
      </c>
      <c r="AL78" s="137" t="str">
        <f>IF(TBL_UDARDA_LOANPOOL[[#This Row],[QUAL_METHOD]]='$DB.LOOKUP'!$AF$7,HYPERLINK("#QUAL_SERVICES!TARGET_TOP","View/Edit"),"")</f>
        <v/>
      </c>
      <c r="AM78" s="94" t="str">
        <f>IF(TBL_UDARDA_LOANPOOL[[#This Row],[LOAN_LEVEL_PREQUALIFIED_FLAG]]&lt;&gt;"",
IF(TBL_UDARDA_LOANPOOL[[#This Row],[LOAN_LEVEL_PREQUALIFIED_FLAG]],"Yes","No"),
"")</f>
        <v/>
      </c>
      <c r="AN78" s="70" t="str">
        <f>IF(TBL_UDARDA_LOANPOOL[[#This Row],[LOAN_ID]] = "","",TBL_UDARDA_LOANPOOL[[#This Row],[LOAN_ID]]&amp;" ("&amp;IF(TBL_UDARDA_LOANPOOL[[#This Row],[PROP_ADDR_STREET]]="","Address Not Defined",TBL_UDARDA_LOANPOOL[[#This Row],[PROP_ADDR_STREET]])&amp;")")</f>
        <v/>
      </c>
      <c r="AO78" s="70" t="b">
        <f>IF(TBL_UDARDA_LOANPOOL[[#This Row],[QUAL_METHOD]]="",TRUE,IFERROR(MATCH(TBL_UDARDA_LOANPOOL[[#This Row],[QUAL_METHOD]],RANGE_LOOKUP_QUALMETHODS_UDA_RDA_ENABLED,0)&gt;0,FALSE))</f>
        <v>1</v>
      </c>
      <c r="AP7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8" s="27" t="b">
        <f ca="1">IFERROR((IF(APP_UDA_RDA_CERT_DATE&lt;&gt;"",APP_UDA_RDA_CERT_DATE,TODAY())-TBL_UDARDA_LOANPOOL[[#This Row],[SETTLEMENT_DATE]])&lt;91,TRUE)</f>
        <v>1</v>
      </c>
      <c r="AR78" s="27" t="b" cm="1">
        <f t="array" ref="AR78">COUNTIFS(TBL_UDARDA_LOANPOOL[LOAN_ID],TBL_UDARDA_LOANPOOL[[#This Row],[LOAN_ID]],TBL_UDARDA_LOANPOOL[QUAL_LOCATION_TRACT_MFIPCT],"&gt;"&amp;THRESHOLD_UDARDA_MFIPCT)=0</f>
        <v>1</v>
      </c>
      <c r="AS78" s="27" t="b">
        <f>COUNTIFS(TBL_UDARDA_LOANPOOL[LOAN_ID],TBL_UDARDA_LOANPOOL[[#This Row],[LOAN_ID]],TBL_UDARDA_LOANPOOL[SBA_QUALIFIED],"No")=0</f>
        <v>1</v>
      </c>
      <c r="AT7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8" s="29">
        <f>IF(TBL_UDARDA_LOANPOOL[[#This Row],[MULTIPROP_REC_COUNT]]&lt;&gt;"",TBL_UDARDA_LOANPOOL[[#This Row],[LOAN_AMOUNT]]/TBL_UDARDA_LOANPOOL[[#This Row],[MULTIPROP_REC_COUNT]],TBL_UDARDA_LOANPOOL[[#This Row],[LOAN_AMOUNT]])</f>
        <v>0</v>
      </c>
      <c r="AW78" s="29" t="b">
        <f>TBL_UDARDA_LOANPOOL[[#This Row],[MULTIPROP_REC_COUNT]]&gt;1</f>
        <v>0</v>
      </c>
      <c r="AX78" s="36">
        <f>IF(TBL_UDARDA_LOANPOOL[[#This Row],[LOAN_ID]]&lt;&gt;"",COUNTIF(TBL_UDARDA_LOANPOOL[LOAN_ID],TBL_UDARDA_LOANPOOL[[#This Row],[LOAN_ID]]),1)</f>
        <v>1</v>
      </c>
      <c r="AY78" s="36">
        <f>IFERROR(MATCH(TBL_UDARDA_LOANPOOL[[#This Row],[QUAL_METHOD]],RANGE_LOOKUP_QUALMETHODS_UDA_RDA_PROJSPECIFIC,0),-1)</f>
        <v>-1</v>
      </c>
      <c r="AZ7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9" spans="2:57" ht="26.25" customHeight="1" x14ac:dyDescent="0.25">
      <c r="B79" s="25" t="str">
        <f>IF(TBL_UDARDA_LOANPOOL[[#This Row],[RECORD_STARTED]],IF(TBL_UDARDA_LOANPOOL[[#This Row],[ERROR_COUNT]]&gt;0,-1,IF(TBL_UDARDA_LOANPOOL[[#This Row],[REQ_FIELDS_POPULATED]],1,0)),"")</f>
        <v/>
      </c>
      <c r="C79" s="36">
        <f>ROW()-ROW(TBL_UDARDA_LOANPOOL[[#Headers],[ROW_ID]])</f>
        <v>60</v>
      </c>
      <c r="D79" s="55"/>
      <c r="E79" s="56"/>
      <c r="F79" s="57"/>
      <c r="G79" s="58"/>
      <c r="H79" s="142"/>
      <c r="I79" s="144"/>
      <c r="J79" s="144"/>
      <c r="K79" s="120"/>
      <c r="L79" s="116"/>
      <c r="M79" s="55"/>
      <c r="N79" s="61"/>
      <c r="O79" s="62"/>
      <c r="P79" s="124"/>
      <c r="Q79" s="131"/>
      <c r="R79" s="148"/>
      <c r="S79" s="146"/>
      <c r="T79" s="174"/>
      <c r="U79" s="178"/>
      <c r="V79" s="176"/>
      <c r="W79" s="177"/>
      <c r="X79" s="185"/>
      <c r="Y79" s="185"/>
      <c r="Z79" s="186"/>
      <c r="AA79" s="186"/>
      <c r="AB7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9" s="122"/>
      <c r="AD79" s="112" t="str">
        <f>IF(AND(TBL_UDARDA_LOANPOOL[[#This Row],[QUAL_METHOD]]='$DB.LOOKUP'!$AF$6,TBL_UDARDA_LOANPOOL[[#This Row],[LOAN_ID]]&lt;&gt;""),COUNTIF(TBL_QUAL_JOBSLISTING_JOBS[LISTING_LOAN_ID_PROP_ADDR],TBL_UDARDA_LOANPOOL[[#This Row],[LOAN_ID_PROP_ADDR]]),"")</f>
        <v/>
      </c>
      <c r="AE79" s="113" t="str">
        <f>IF(AND(TBL_UDARDA_LOANPOOL[[#This Row],[LOAN_ID]]&lt;&gt;"",TBL_UDARDA_LOANPOOL[[#This Row],[QUAL_METHOD]]='$DB.LOOKUP'!$AF$6),COUNTIFS(TBL_QUAL_JOBSLISTING_JOBS[LISTING_LOAN_ID_PROP_ADDR],TBL_UDARDA_LOANPOOL[[#This Row],[LOAN_ID_PROP_ADDR]],TBL_QUAL_JOBSLISTING_JOBS[JOB_QUALIFIED_FLAG],"Yes"),"")</f>
        <v/>
      </c>
      <c r="AF79" s="111" t="str">
        <f>IF(AND(TBL_UDARDA_LOANPOOL[[#This Row],[QUAL_JOBS_TOTL]]&gt;0,TBL_UDARDA_LOANPOOL[[#This Row],[QUAL_JOBS_TOTL]]&lt;&gt;""),TBL_UDARDA_LOANPOOL[[#This Row],[QUAL_JOBS_QUALIFIED]]/TBL_UDARDA_LOANPOOL[[#This Row],[QUAL_JOBS_TOTL]],"")</f>
        <v/>
      </c>
      <c r="AG79" s="137" t="str">
        <f>IF(TBL_UDARDA_LOANPOOL[[#This Row],[QUAL_METHOD]]='$DB.LOOKUP'!$AF$6,HYPERLINK("#QUAL_JOBS!TARGET_TOP","View/Edit"),"")</f>
        <v/>
      </c>
      <c r="AH79" s="122"/>
      <c r="AI79" s="112" t="str">
        <f>IF(AND(TBL_UDARDA_LOANPOOL[[#This Row],[QUAL_METHOD]]='$DB.LOOKUP'!$AF$7,TBL_UDARDA_LOANPOOL[[#This Row],[LOAN_ID]]&lt;&gt;""),COUNTIF(TBL_QUAL_SERVICESLISTING_FAMILIES[LISTING_LOAN_ID_PROP_ADDR],TBL_UDARDA_LOANPOOL[[#This Row],[LOAN_ID_PROP_ADDR]]),"")</f>
        <v/>
      </c>
      <c r="AJ7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79" s="111" t="str">
        <f>IF(AND(TBL_UDARDA_LOANPOOL[[#This Row],[QUAL_SERVICES_FAMILIES_TOTL]]&gt;0,TBL_UDARDA_LOANPOOL[[#This Row],[QUAL_SERVICES_FAMILIES_TOTL]]&lt;&gt;""),TBL_UDARDA_LOANPOOL[[#This Row],[QUAL_SERVICES_FAMILIES_QUALIFIED]]/TBL_UDARDA_LOANPOOL[[#This Row],[QUAL_SERVICES_FAMILIES_TOTL]],"")</f>
        <v/>
      </c>
      <c r="AL79" s="137" t="str">
        <f>IF(TBL_UDARDA_LOANPOOL[[#This Row],[QUAL_METHOD]]='$DB.LOOKUP'!$AF$7,HYPERLINK("#QUAL_SERVICES!TARGET_TOP","View/Edit"),"")</f>
        <v/>
      </c>
      <c r="AM79" s="94" t="str">
        <f>IF(TBL_UDARDA_LOANPOOL[[#This Row],[LOAN_LEVEL_PREQUALIFIED_FLAG]]&lt;&gt;"",
IF(TBL_UDARDA_LOANPOOL[[#This Row],[LOAN_LEVEL_PREQUALIFIED_FLAG]],"Yes","No"),
"")</f>
        <v/>
      </c>
      <c r="AN79" s="70" t="str">
        <f>IF(TBL_UDARDA_LOANPOOL[[#This Row],[LOAN_ID]] = "","",TBL_UDARDA_LOANPOOL[[#This Row],[LOAN_ID]]&amp;" ("&amp;IF(TBL_UDARDA_LOANPOOL[[#This Row],[PROP_ADDR_STREET]]="","Address Not Defined",TBL_UDARDA_LOANPOOL[[#This Row],[PROP_ADDR_STREET]])&amp;")")</f>
        <v/>
      </c>
      <c r="AO79" s="70" t="b">
        <f>IF(TBL_UDARDA_LOANPOOL[[#This Row],[QUAL_METHOD]]="",TRUE,IFERROR(MATCH(TBL_UDARDA_LOANPOOL[[#This Row],[QUAL_METHOD]],RANGE_LOOKUP_QUALMETHODS_UDA_RDA_ENABLED,0)&gt;0,FALSE))</f>
        <v>1</v>
      </c>
      <c r="AP7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9" s="27" t="b">
        <f ca="1">IFERROR((IF(APP_UDA_RDA_CERT_DATE&lt;&gt;"",APP_UDA_RDA_CERT_DATE,TODAY())-TBL_UDARDA_LOANPOOL[[#This Row],[SETTLEMENT_DATE]])&lt;91,TRUE)</f>
        <v>1</v>
      </c>
      <c r="AR79" s="27" t="b" cm="1">
        <f t="array" ref="AR79">COUNTIFS(TBL_UDARDA_LOANPOOL[LOAN_ID],TBL_UDARDA_LOANPOOL[[#This Row],[LOAN_ID]],TBL_UDARDA_LOANPOOL[QUAL_LOCATION_TRACT_MFIPCT],"&gt;"&amp;THRESHOLD_UDARDA_MFIPCT)=0</f>
        <v>1</v>
      </c>
      <c r="AS79" s="27" t="b">
        <f>COUNTIFS(TBL_UDARDA_LOANPOOL[LOAN_ID],TBL_UDARDA_LOANPOOL[[#This Row],[LOAN_ID]],TBL_UDARDA_LOANPOOL[SBA_QUALIFIED],"No")=0</f>
        <v>1</v>
      </c>
      <c r="AT7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9" s="29">
        <f>IF(TBL_UDARDA_LOANPOOL[[#This Row],[MULTIPROP_REC_COUNT]]&lt;&gt;"",TBL_UDARDA_LOANPOOL[[#This Row],[LOAN_AMOUNT]]/TBL_UDARDA_LOANPOOL[[#This Row],[MULTIPROP_REC_COUNT]],TBL_UDARDA_LOANPOOL[[#This Row],[LOAN_AMOUNT]])</f>
        <v>0</v>
      </c>
      <c r="AW79" s="29" t="b">
        <f>TBL_UDARDA_LOANPOOL[[#This Row],[MULTIPROP_REC_COUNT]]&gt;1</f>
        <v>0</v>
      </c>
      <c r="AX79" s="36">
        <f>IF(TBL_UDARDA_LOANPOOL[[#This Row],[LOAN_ID]]&lt;&gt;"",COUNTIF(TBL_UDARDA_LOANPOOL[LOAN_ID],TBL_UDARDA_LOANPOOL[[#This Row],[LOAN_ID]]),1)</f>
        <v>1</v>
      </c>
      <c r="AY79" s="36">
        <f>IFERROR(MATCH(TBL_UDARDA_LOANPOOL[[#This Row],[QUAL_METHOD]],RANGE_LOOKUP_QUALMETHODS_UDA_RDA_PROJSPECIFIC,0),-1)</f>
        <v>-1</v>
      </c>
      <c r="AZ7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0" spans="2:57" ht="26.25" customHeight="1" x14ac:dyDescent="0.25">
      <c r="B80" s="25" t="str">
        <f>IF(TBL_UDARDA_LOANPOOL[[#This Row],[RECORD_STARTED]],IF(TBL_UDARDA_LOANPOOL[[#This Row],[ERROR_COUNT]]&gt;0,-1,IF(TBL_UDARDA_LOANPOOL[[#This Row],[REQ_FIELDS_POPULATED]],1,0)),"")</f>
        <v/>
      </c>
      <c r="C80" s="36">
        <f>ROW()-ROW(TBL_UDARDA_LOANPOOL[[#Headers],[ROW_ID]])</f>
        <v>61</v>
      </c>
      <c r="D80" s="55"/>
      <c r="E80" s="56"/>
      <c r="F80" s="57"/>
      <c r="G80" s="58"/>
      <c r="H80" s="142"/>
      <c r="I80" s="144"/>
      <c r="J80" s="144"/>
      <c r="K80" s="120"/>
      <c r="L80" s="116"/>
      <c r="M80" s="55"/>
      <c r="N80" s="61"/>
      <c r="O80" s="62"/>
      <c r="P80" s="124"/>
      <c r="Q80" s="131"/>
      <c r="R80" s="148"/>
      <c r="S80" s="146"/>
      <c r="T80" s="174"/>
      <c r="U80" s="178"/>
      <c r="V80" s="176"/>
      <c r="W80" s="177"/>
      <c r="X80" s="185"/>
      <c r="Y80" s="185"/>
      <c r="Z80" s="186"/>
      <c r="AA80" s="186"/>
      <c r="AB8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0" s="122"/>
      <c r="AD80" s="112" t="str">
        <f>IF(AND(TBL_UDARDA_LOANPOOL[[#This Row],[QUAL_METHOD]]='$DB.LOOKUP'!$AF$6,TBL_UDARDA_LOANPOOL[[#This Row],[LOAN_ID]]&lt;&gt;""),COUNTIF(TBL_QUAL_JOBSLISTING_JOBS[LISTING_LOAN_ID_PROP_ADDR],TBL_UDARDA_LOANPOOL[[#This Row],[LOAN_ID_PROP_ADDR]]),"")</f>
        <v/>
      </c>
      <c r="AE80" s="113" t="str">
        <f>IF(AND(TBL_UDARDA_LOANPOOL[[#This Row],[LOAN_ID]]&lt;&gt;"",TBL_UDARDA_LOANPOOL[[#This Row],[QUAL_METHOD]]='$DB.LOOKUP'!$AF$6),COUNTIFS(TBL_QUAL_JOBSLISTING_JOBS[LISTING_LOAN_ID_PROP_ADDR],TBL_UDARDA_LOANPOOL[[#This Row],[LOAN_ID_PROP_ADDR]],TBL_QUAL_JOBSLISTING_JOBS[JOB_QUALIFIED_FLAG],"Yes"),"")</f>
        <v/>
      </c>
      <c r="AF80" s="111" t="str">
        <f>IF(AND(TBL_UDARDA_LOANPOOL[[#This Row],[QUAL_JOBS_TOTL]]&gt;0,TBL_UDARDA_LOANPOOL[[#This Row],[QUAL_JOBS_TOTL]]&lt;&gt;""),TBL_UDARDA_LOANPOOL[[#This Row],[QUAL_JOBS_QUALIFIED]]/TBL_UDARDA_LOANPOOL[[#This Row],[QUAL_JOBS_TOTL]],"")</f>
        <v/>
      </c>
      <c r="AG80" s="137" t="str">
        <f>IF(TBL_UDARDA_LOANPOOL[[#This Row],[QUAL_METHOD]]='$DB.LOOKUP'!$AF$6,HYPERLINK("#QUAL_JOBS!TARGET_TOP","View/Edit"),"")</f>
        <v/>
      </c>
      <c r="AH80" s="122"/>
      <c r="AI80" s="112" t="str">
        <f>IF(AND(TBL_UDARDA_LOANPOOL[[#This Row],[QUAL_METHOD]]='$DB.LOOKUP'!$AF$7,TBL_UDARDA_LOANPOOL[[#This Row],[LOAN_ID]]&lt;&gt;""),COUNTIF(TBL_QUAL_SERVICESLISTING_FAMILIES[LISTING_LOAN_ID_PROP_ADDR],TBL_UDARDA_LOANPOOL[[#This Row],[LOAN_ID_PROP_ADDR]]),"")</f>
        <v/>
      </c>
      <c r="AJ8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0" s="111" t="str">
        <f>IF(AND(TBL_UDARDA_LOANPOOL[[#This Row],[QUAL_SERVICES_FAMILIES_TOTL]]&gt;0,TBL_UDARDA_LOANPOOL[[#This Row],[QUAL_SERVICES_FAMILIES_TOTL]]&lt;&gt;""),TBL_UDARDA_LOANPOOL[[#This Row],[QUAL_SERVICES_FAMILIES_QUALIFIED]]/TBL_UDARDA_LOANPOOL[[#This Row],[QUAL_SERVICES_FAMILIES_TOTL]],"")</f>
        <v/>
      </c>
      <c r="AL80" s="137" t="str">
        <f>IF(TBL_UDARDA_LOANPOOL[[#This Row],[QUAL_METHOD]]='$DB.LOOKUP'!$AF$7,HYPERLINK("#QUAL_SERVICES!TARGET_TOP","View/Edit"),"")</f>
        <v/>
      </c>
      <c r="AM80" s="94" t="str">
        <f>IF(TBL_UDARDA_LOANPOOL[[#This Row],[LOAN_LEVEL_PREQUALIFIED_FLAG]]&lt;&gt;"",
IF(TBL_UDARDA_LOANPOOL[[#This Row],[LOAN_LEVEL_PREQUALIFIED_FLAG]],"Yes","No"),
"")</f>
        <v/>
      </c>
      <c r="AN80" s="70" t="str">
        <f>IF(TBL_UDARDA_LOANPOOL[[#This Row],[LOAN_ID]] = "","",TBL_UDARDA_LOANPOOL[[#This Row],[LOAN_ID]]&amp;" ("&amp;IF(TBL_UDARDA_LOANPOOL[[#This Row],[PROP_ADDR_STREET]]="","Address Not Defined",TBL_UDARDA_LOANPOOL[[#This Row],[PROP_ADDR_STREET]])&amp;")")</f>
        <v/>
      </c>
      <c r="AO80" s="70" t="b">
        <f>IF(TBL_UDARDA_LOANPOOL[[#This Row],[QUAL_METHOD]]="",TRUE,IFERROR(MATCH(TBL_UDARDA_LOANPOOL[[#This Row],[QUAL_METHOD]],RANGE_LOOKUP_QUALMETHODS_UDA_RDA_ENABLED,0)&gt;0,FALSE))</f>
        <v>1</v>
      </c>
      <c r="AP8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0" s="27" t="b">
        <f ca="1">IFERROR((IF(APP_UDA_RDA_CERT_DATE&lt;&gt;"",APP_UDA_RDA_CERT_DATE,TODAY())-TBL_UDARDA_LOANPOOL[[#This Row],[SETTLEMENT_DATE]])&lt;91,TRUE)</f>
        <v>1</v>
      </c>
      <c r="AR80" s="27" t="b" cm="1">
        <f t="array" ref="AR80">COUNTIFS(TBL_UDARDA_LOANPOOL[LOAN_ID],TBL_UDARDA_LOANPOOL[[#This Row],[LOAN_ID]],TBL_UDARDA_LOANPOOL[QUAL_LOCATION_TRACT_MFIPCT],"&gt;"&amp;THRESHOLD_UDARDA_MFIPCT)=0</f>
        <v>1</v>
      </c>
      <c r="AS80" s="27" t="b">
        <f>COUNTIFS(TBL_UDARDA_LOANPOOL[LOAN_ID],TBL_UDARDA_LOANPOOL[[#This Row],[LOAN_ID]],TBL_UDARDA_LOANPOOL[SBA_QUALIFIED],"No")=0</f>
        <v>1</v>
      </c>
      <c r="AT8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0" s="29">
        <f>IF(TBL_UDARDA_LOANPOOL[[#This Row],[MULTIPROP_REC_COUNT]]&lt;&gt;"",TBL_UDARDA_LOANPOOL[[#This Row],[LOAN_AMOUNT]]/TBL_UDARDA_LOANPOOL[[#This Row],[MULTIPROP_REC_COUNT]],TBL_UDARDA_LOANPOOL[[#This Row],[LOAN_AMOUNT]])</f>
        <v>0</v>
      </c>
      <c r="AW80" s="29" t="b">
        <f>TBL_UDARDA_LOANPOOL[[#This Row],[MULTIPROP_REC_COUNT]]&gt;1</f>
        <v>0</v>
      </c>
      <c r="AX80" s="36">
        <f>IF(TBL_UDARDA_LOANPOOL[[#This Row],[LOAN_ID]]&lt;&gt;"",COUNTIF(TBL_UDARDA_LOANPOOL[LOAN_ID],TBL_UDARDA_LOANPOOL[[#This Row],[LOAN_ID]]),1)</f>
        <v>1</v>
      </c>
      <c r="AY80" s="36">
        <f>IFERROR(MATCH(TBL_UDARDA_LOANPOOL[[#This Row],[QUAL_METHOD]],RANGE_LOOKUP_QUALMETHODS_UDA_RDA_PROJSPECIFIC,0),-1)</f>
        <v>-1</v>
      </c>
      <c r="AZ8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1" spans="2:57" ht="26.25" customHeight="1" x14ac:dyDescent="0.25">
      <c r="B81" s="25" t="str">
        <f>IF(TBL_UDARDA_LOANPOOL[[#This Row],[RECORD_STARTED]],IF(TBL_UDARDA_LOANPOOL[[#This Row],[ERROR_COUNT]]&gt;0,-1,IF(TBL_UDARDA_LOANPOOL[[#This Row],[REQ_FIELDS_POPULATED]],1,0)),"")</f>
        <v/>
      </c>
      <c r="C81" s="36">
        <f>ROW()-ROW(TBL_UDARDA_LOANPOOL[[#Headers],[ROW_ID]])</f>
        <v>62</v>
      </c>
      <c r="D81" s="55"/>
      <c r="E81" s="56"/>
      <c r="F81" s="57"/>
      <c r="G81" s="58"/>
      <c r="H81" s="142"/>
      <c r="I81" s="144"/>
      <c r="J81" s="144"/>
      <c r="K81" s="120"/>
      <c r="L81" s="116"/>
      <c r="M81" s="55"/>
      <c r="N81" s="61"/>
      <c r="O81" s="62"/>
      <c r="P81" s="124"/>
      <c r="Q81" s="131"/>
      <c r="R81" s="148"/>
      <c r="S81" s="146"/>
      <c r="T81" s="174"/>
      <c r="U81" s="178"/>
      <c r="V81" s="176"/>
      <c r="W81" s="177"/>
      <c r="X81" s="185"/>
      <c r="Y81" s="185"/>
      <c r="Z81" s="186"/>
      <c r="AA81" s="186"/>
      <c r="AB8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1" s="122"/>
      <c r="AD81" s="112" t="str">
        <f>IF(AND(TBL_UDARDA_LOANPOOL[[#This Row],[QUAL_METHOD]]='$DB.LOOKUP'!$AF$6,TBL_UDARDA_LOANPOOL[[#This Row],[LOAN_ID]]&lt;&gt;""),COUNTIF(TBL_QUAL_JOBSLISTING_JOBS[LISTING_LOAN_ID_PROP_ADDR],TBL_UDARDA_LOANPOOL[[#This Row],[LOAN_ID_PROP_ADDR]]),"")</f>
        <v/>
      </c>
      <c r="AE81" s="113" t="str">
        <f>IF(AND(TBL_UDARDA_LOANPOOL[[#This Row],[LOAN_ID]]&lt;&gt;"",TBL_UDARDA_LOANPOOL[[#This Row],[QUAL_METHOD]]='$DB.LOOKUP'!$AF$6),COUNTIFS(TBL_QUAL_JOBSLISTING_JOBS[LISTING_LOAN_ID_PROP_ADDR],TBL_UDARDA_LOANPOOL[[#This Row],[LOAN_ID_PROP_ADDR]],TBL_QUAL_JOBSLISTING_JOBS[JOB_QUALIFIED_FLAG],"Yes"),"")</f>
        <v/>
      </c>
      <c r="AF81" s="111" t="str">
        <f>IF(AND(TBL_UDARDA_LOANPOOL[[#This Row],[QUAL_JOBS_TOTL]]&gt;0,TBL_UDARDA_LOANPOOL[[#This Row],[QUAL_JOBS_TOTL]]&lt;&gt;""),TBL_UDARDA_LOANPOOL[[#This Row],[QUAL_JOBS_QUALIFIED]]/TBL_UDARDA_LOANPOOL[[#This Row],[QUAL_JOBS_TOTL]],"")</f>
        <v/>
      </c>
      <c r="AG81" s="137" t="str">
        <f>IF(TBL_UDARDA_LOANPOOL[[#This Row],[QUAL_METHOD]]='$DB.LOOKUP'!$AF$6,HYPERLINK("#QUAL_JOBS!TARGET_TOP","View/Edit"),"")</f>
        <v/>
      </c>
      <c r="AH81" s="122"/>
      <c r="AI81" s="112" t="str">
        <f>IF(AND(TBL_UDARDA_LOANPOOL[[#This Row],[QUAL_METHOD]]='$DB.LOOKUP'!$AF$7,TBL_UDARDA_LOANPOOL[[#This Row],[LOAN_ID]]&lt;&gt;""),COUNTIF(TBL_QUAL_SERVICESLISTING_FAMILIES[LISTING_LOAN_ID_PROP_ADDR],TBL_UDARDA_LOANPOOL[[#This Row],[LOAN_ID_PROP_ADDR]]),"")</f>
        <v/>
      </c>
      <c r="AJ8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1" s="111" t="str">
        <f>IF(AND(TBL_UDARDA_LOANPOOL[[#This Row],[QUAL_SERVICES_FAMILIES_TOTL]]&gt;0,TBL_UDARDA_LOANPOOL[[#This Row],[QUAL_SERVICES_FAMILIES_TOTL]]&lt;&gt;""),TBL_UDARDA_LOANPOOL[[#This Row],[QUAL_SERVICES_FAMILIES_QUALIFIED]]/TBL_UDARDA_LOANPOOL[[#This Row],[QUAL_SERVICES_FAMILIES_TOTL]],"")</f>
        <v/>
      </c>
      <c r="AL81" s="137" t="str">
        <f>IF(TBL_UDARDA_LOANPOOL[[#This Row],[QUAL_METHOD]]='$DB.LOOKUP'!$AF$7,HYPERLINK("#QUAL_SERVICES!TARGET_TOP","View/Edit"),"")</f>
        <v/>
      </c>
      <c r="AM81" s="94" t="str">
        <f>IF(TBL_UDARDA_LOANPOOL[[#This Row],[LOAN_LEVEL_PREQUALIFIED_FLAG]]&lt;&gt;"",
IF(TBL_UDARDA_LOANPOOL[[#This Row],[LOAN_LEVEL_PREQUALIFIED_FLAG]],"Yes","No"),
"")</f>
        <v/>
      </c>
      <c r="AN81" s="70" t="str">
        <f>IF(TBL_UDARDA_LOANPOOL[[#This Row],[LOAN_ID]] = "","",TBL_UDARDA_LOANPOOL[[#This Row],[LOAN_ID]]&amp;" ("&amp;IF(TBL_UDARDA_LOANPOOL[[#This Row],[PROP_ADDR_STREET]]="","Address Not Defined",TBL_UDARDA_LOANPOOL[[#This Row],[PROP_ADDR_STREET]])&amp;")")</f>
        <v/>
      </c>
      <c r="AO81" s="70" t="b">
        <f>IF(TBL_UDARDA_LOANPOOL[[#This Row],[QUAL_METHOD]]="",TRUE,IFERROR(MATCH(TBL_UDARDA_LOANPOOL[[#This Row],[QUAL_METHOD]],RANGE_LOOKUP_QUALMETHODS_UDA_RDA_ENABLED,0)&gt;0,FALSE))</f>
        <v>1</v>
      </c>
      <c r="AP8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1" s="27" t="b">
        <f ca="1">IFERROR((IF(APP_UDA_RDA_CERT_DATE&lt;&gt;"",APP_UDA_RDA_CERT_DATE,TODAY())-TBL_UDARDA_LOANPOOL[[#This Row],[SETTLEMENT_DATE]])&lt;91,TRUE)</f>
        <v>1</v>
      </c>
      <c r="AR81" s="27" t="b" cm="1">
        <f t="array" ref="AR81">COUNTIFS(TBL_UDARDA_LOANPOOL[LOAN_ID],TBL_UDARDA_LOANPOOL[[#This Row],[LOAN_ID]],TBL_UDARDA_LOANPOOL[QUAL_LOCATION_TRACT_MFIPCT],"&gt;"&amp;THRESHOLD_UDARDA_MFIPCT)=0</f>
        <v>1</v>
      </c>
      <c r="AS81" s="27" t="b">
        <f>COUNTIFS(TBL_UDARDA_LOANPOOL[LOAN_ID],TBL_UDARDA_LOANPOOL[[#This Row],[LOAN_ID]],TBL_UDARDA_LOANPOOL[SBA_QUALIFIED],"No")=0</f>
        <v>1</v>
      </c>
      <c r="AT8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1" s="29">
        <f>IF(TBL_UDARDA_LOANPOOL[[#This Row],[MULTIPROP_REC_COUNT]]&lt;&gt;"",TBL_UDARDA_LOANPOOL[[#This Row],[LOAN_AMOUNT]]/TBL_UDARDA_LOANPOOL[[#This Row],[MULTIPROP_REC_COUNT]],TBL_UDARDA_LOANPOOL[[#This Row],[LOAN_AMOUNT]])</f>
        <v>0</v>
      </c>
      <c r="AW81" s="29" t="b">
        <f>TBL_UDARDA_LOANPOOL[[#This Row],[MULTIPROP_REC_COUNT]]&gt;1</f>
        <v>0</v>
      </c>
      <c r="AX81" s="36">
        <f>IF(TBL_UDARDA_LOANPOOL[[#This Row],[LOAN_ID]]&lt;&gt;"",COUNTIF(TBL_UDARDA_LOANPOOL[LOAN_ID],TBL_UDARDA_LOANPOOL[[#This Row],[LOAN_ID]]),1)</f>
        <v>1</v>
      </c>
      <c r="AY81" s="36">
        <f>IFERROR(MATCH(TBL_UDARDA_LOANPOOL[[#This Row],[QUAL_METHOD]],RANGE_LOOKUP_QUALMETHODS_UDA_RDA_PROJSPECIFIC,0),-1)</f>
        <v>-1</v>
      </c>
      <c r="AZ8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2" spans="2:57" ht="26.25" customHeight="1" x14ac:dyDescent="0.25">
      <c r="B82" s="25" t="str">
        <f>IF(TBL_UDARDA_LOANPOOL[[#This Row],[RECORD_STARTED]],IF(TBL_UDARDA_LOANPOOL[[#This Row],[ERROR_COUNT]]&gt;0,-1,IF(TBL_UDARDA_LOANPOOL[[#This Row],[REQ_FIELDS_POPULATED]],1,0)),"")</f>
        <v/>
      </c>
      <c r="C82" s="36">
        <f>ROW()-ROW(TBL_UDARDA_LOANPOOL[[#Headers],[ROW_ID]])</f>
        <v>63</v>
      </c>
      <c r="D82" s="55"/>
      <c r="E82" s="56"/>
      <c r="F82" s="57"/>
      <c r="G82" s="58"/>
      <c r="H82" s="142"/>
      <c r="I82" s="144"/>
      <c r="J82" s="144"/>
      <c r="K82" s="120"/>
      <c r="L82" s="116"/>
      <c r="M82" s="55"/>
      <c r="N82" s="61"/>
      <c r="O82" s="62"/>
      <c r="P82" s="124"/>
      <c r="Q82" s="131"/>
      <c r="R82" s="148"/>
      <c r="S82" s="146"/>
      <c r="T82" s="174"/>
      <c r="U82" s="178"/>
      <c r="V82" s="176"/>
      <c r="W82" s="177"/>
      <c r="X82" s="185"/>
      <c r="Y82" s="185"/>
      <c r="Z82" s="186"/>
      <c r="AA82" s="186"/>
      <c r="AB8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2" s="122"/>
      <c r="AD82" s="112" t="str">
        <f>IF(AND(TBL_UDARDA_LOANPOOL[[#This Row],[QUAL_METHOD]]='$DB.LOOKUP'!$AF$6,TBL_UDARDA_LOANPOOL[[#This Row],[LOAN_ID]]&lt;&gt;""),COUNTIF(TBL_QUAL_JOBSLISTING_JOBS[LISTING_LOAN_ID_PROP_ADDR],TBL_UDARDA_LOANPOOL[[#This Row],[LOAN_ID_PROP_ADDR]]),"")</f>
        <v/>
      </c>
      <c r="AE82" s="113" t="str">
        <f>IF(AND(TBL_UDARDA_LOANPOOL[[#This Row],[LOAN_ID]]&lt;&gt;"",TBL_UDARDA_LOANPOOL[[#This Row],[QUAL_METHOD]]='$DB.LOOKUP'!$AF$6),COUNTIFS(TBL_QUAL_JOBSLISTING_JOBS[LISTING_LOAN_ID_PROP_ADDR],TBL_UDARDA_LOANPOOL[[#This Row],[LOAN_ID_PROP_ADDR]],TBL_QUAL_JOBSLISTING_JOBS[JOB_QUALIFIED_FLAG],"Yes"),"")</f>
        <v/>
      </c>
      <c r="AF82" s="111" t="str">
        <f>IF(AND(TBL_UDARDA_LOANPOOL[[#This Row],[QUAL_JOBS_TOTL]]&gt;0,TBL_UDARDA_LOANPOOL[[#This Row],[QUAL_JOBS_TOTL]]&lt;&gt;""),TBL_UDARDA_LOANPOOL[[#This Row],[QUAL_JOBS_QUALIFIED]]/TBL_UDARDA_LOANPOOL[[#This Row],[QUAL_JOBS_TOTL]],"")</f>
        <v/>
      </c>
      <c r="AG82" s="137" t="str">
        <f>IF(TBL_UDARDA_LOANPOOL[[#This Row],[QUAL_METHOD]]='$DB.LOOKUP'!$AF$6,HYPERLINK("#QUAL_JOBS!TARGET_TOP","View/Edit"),"")</f>
        <v/>
      </c>
      <c r="AH82" s="122"/>
      <c r="AI82" s="112" t="str">
        <f>IF(AND(TBL_UDARDA_LOANPOOL[[#This Row],[QUAL_METHOD]]='$DB.LOOKUP'!$AF$7,TBL_UDARDA_LOANPOOL[[#This Row],[LOAN_ID]]&lt;&gt;""),COUNTIF(TBL_QUAL_SERVICESLISTING_FAMILIES[LISTING_LOAN_ID_PROP_ADDR],TBL_UDARDA_LOANPOOL[[#This Row],[LOAN_ID_PROP_ADDR]]),"")</f>
        <v/>
      </c>
      <c r="AJ8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2" s="111" t="str">
        <f>IF(AND(TBL_UDARDA_LOANPOOL[[#This Row],[QUAL_SERVICES_FAMILIES_TOTL]]&gt;0,TBL_UDARDA_LOANPOOL[[#This Row],[QUAL_SERVICES_FAMILIES_TOTL]]&lt;&gt;""),TBL_UDARDA_LOANPOOL[[#This Row],[QUAL_SERVICES_FAMILIES_QUALIFIED]]/TBL_UDARDA_LOANPOOL[[#This Row],[QUAL_SERVICES_FAMILIES_TOTL]],"")</f>
        <v/>
      </c>
      <c r="AL82" s="137" t="str">
        <f>IF(TBL_UDARDA_LOANPOOL[[#This Row],[QUAL_METHOD]]='$DB.LOOKUP'!$AF$7,HYPERLINK("#QUAL_SERVICES!TARGET_TOP","View/Edit"),"")</f>
        <v/>
      </c>
      <c r="AM82" s="94" t="str">
        <f>IF(TBL_UDARDA_LOANPOOL[[#This Row],[LOAN_LEVEL_PREQUALIFIED_FLAG]]&lt;&gt;"",
IF(TBL_UDARDA_LOANPOOL[[#This Row],[LOAN_LEVEL_PREQUALIFIED_FLAG]],"Yes","No"),
"")</f>
        <v/>
      </c>
      <c r="AN82" s="70" t="str">
        <f>IF(TBL_UDARDA_LOANPOOL[[#This Row],[LOAN_ID]] = "","",TBL_UDARDA_LOANPOOL[[#This Row],[LOAN_ID]]&amp;" ("&amp;IF(TBL_UDARDA_LOANPOOL[[#This Row],[PROP_ADDR_STREET]]="","Address Not Defined",TBL_UDARDA_LOANPOOL[[#This Row],[PROP_ADDR_STREET]])&amp;")")</f>
        <v/>
      </c>
      <c r="AO82" s="70" t="b">
        <f>IF(TBL_UDARDA_LOANPOOL[[#This Row],[QUAL_METHOD]]="",TRUE,IFERROR(MATCH(TBL_UDARDA_LOANPOOL[[#This Row],[QUAL_METHOD]],RANGE_LOOKUP_QUALMETHODS_UDA_RDA_ENABLED,0)&gt;0,FALSE))</f>
        <v>1</v>
      </c>
      <c r="AP8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2" s="27" t="b">
        <f ca="1">IFERROR((IF(APP_UDA_RDA_CERT_DATE&lt;&gt;"",APP_UDA_RDA_CERT_DATE,TODAY())-TBL_UDARDA_LOANPOOL[[#This Row],[SETTLEMENT_DATE]])&lt;91,TRUE)</f>
        <v>1</v>
      </c>
      <c r="AR82" s="27" t="b" cm="1">
        <f t="array" ref="AR82">COUNTIFS(TBL_UDARDA_LOANPOOL[LOAN_ID],TBL_UDARDA_LOANPOOL[[#This Row],[LOAN_ID]],TBL_UDARDA_LOANPOOL[QUAL_LOCATION_TRACT_MFIPCT],"&gt;"&amp;THRESHOLD_UDARDA_MFIPCT)=0</f>
        <v>1</v>
      </c>
      <c r="AS82" s="27" t="b">
        <f>COUNTIFS(TBL_UDARDA_LOANPOOL[LOAN_ID],TBL_UDARDA_LOANPOOL[[#This Row],[LOAN_ID]],TBL_UDARDA_LOANPOOL[SBA_QUALIFIED],"No")=0</f>
        <v>1</v>
      </c>
      <c r="AT8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2" s="29">
        <f>IF(TBL_UDARDA_LOANPOOL[[#This Row],[MULTIPROP_REC_COUNT]]&lt;&gt;"",TBL_UDARDA_LOANPOOL[[#This Row],[LOAN_AMOUNT]]/TBL_UDARDA_LOANPOOL[[#This Row],[MULTIPROP_REC_COUNT]],TBL_UDARDA_LOANPOOL[[#This Row],[LOAN_AMOUNT]])</f>
        <v>0</v>
      </c>
      <c r="AW82" s="29" t="b">
        <f>TBL_UDARDA_LOANPOOL[[#This Row],[MULTIPROP_REC_COUNT]]&gt;1</f>
        <v>0</v>
      </c>
      <c r="AX82" s="36">
        <f>IF(TBL_UDARDA_LOANPOOL[[#This Row],[LOAN_ID]]&lt;&gt;"",COUNTIF(TBL_UDARDA_LOANPOOL[LOAN_ID],TBL_UDARDA_LOANPOOL[[#This Row],[LOAN_ID]]),1)</f>
        <v>1</v>
      </c>
      <c r="AY82" s="36">
        <f>IFERROR(MATCH(TBL_UDARDA_LOANPOOL[[#This Row],[QUAL_METHOD]],RANGE_LOOKUP_QUALMETHODS_UDA_RDA_PROJSPECIFIC,0),-1)</f>
        <v>-1</v>
      </c>
      <c r="AZ8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3" spans="2:57" ht="26.25" customHeight="1" x14ac:dyDescent="0.25">
      <c r="B83" s="25" t="str">
        <f>IF(TBL_UDARDA_LOANPOOL[[#This Row],[RECORD_STARTED]],IF(TBL_UDARDA_LOANPOOL[[#This Row],[ERROR_COUNT]]&gt;0,-1,IF(TBL_UDARDA_LOANPOOL[[#This Row],[REQ_FIELDS_POPULATED]],1,0)),"")</f>
        <v/>
      </c>
      <c r="C83" s="36">
        <f>ROW()-ROW(TBL_UDARDA_LOANPOOL[[#Headers],[ROW_ID]])</f>
        <v>64</v>
      </c>
      <c r="D83" s="55"/>
      <c r="E83" s="56"/>
      <c r="F83" s="57"/>
      <c r="G83" s="58"/>
      <c r="H83" s="142"/>
      <c r="I83" s="144"/>
      <c r="J83" s="144"/>
      <c r="K83" s="120"/>
      <c r="L83" s="116"/>
      <c r="M83" s="55"/>
      <c r="N83" s="61"/>
      <c r="O83" s="62"/>
      <c r="P83" s="124"/>
      <c r="Q83" s="131"/>
      <c r="R83" s="148"/>
      <c r="S83" s="146"/>
      <c r="T83" s="174"/>
      <c r="U83" s="178"/>
      <c r="V83" s="176"/>
      <c r="W83" s="177"/>
      <c r="X83" s="185"/>
      <c r="Y83" s="185"/>
      <c r="Z83" s="186"/>
      <c r="AA83" s="186"/>
      <c r="AB8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3" s="122"/>
      <c r="AD83" s="112" t="str">
        <f>IF(AND(TBL_UDARDA_LOANPOOL[[#This Row],[QUAL_METHOD]]='$DB.LOOKUP'!$AF$6,TBL_UDARDA_LOANPOOL[[#This Row],[LOAN_ID]]&lt;&gt;""),COUNTIF(TBL_QUAL_JOBSLISTING_JOBS[LISTING_LOAN_ID_PROP_ADDR],TBL_UDARDA_LOANPOOL[[#This Row],[LOAN_ID_PROP_ADDR]]),"")</f>
        <v/>
      </c>
      <c r="AE83" s="113" t="str">
        <f>IF(AND(TBL_UDARDA_LOANPOOL[[#This Row],[LOAN_ID]]&lt;&gt;"",TBL_UDARDA_LOANPOOL[[#This Row],[QUAL_METHOD]]='$DB.LOOKUP'!$AF$6),COUNTIFS(TBL_QUAL_JOBSLISTING_JOBS[LISTING_LOAN_ID_PROP_ADDR],TBL_UDARDA_LOANPOOL[[#This Row],[LOAN_ID_PROP_ADDR]],TBL_QUAL_JOBSLISTING_JOBS[JOB_QUALIFIED_FLAG],"Yes"),"")</f>
        <v/>
      </c>
      <c r="AF83" s="111" t="str">
        <f>IF(AND(TBL_UDARDA_LOANPOOL[[#This Row],[QUAL_JOBS_TOTL]]&gt;0,TBL_UDARDA_LOANPOOL[[#This Row],[QUAL_JOBS_TOTL]]&lt;&gt;""),TBL_UDARDA_LOANPOOL[[#This Row],[QUAL_JOBS_QUALIFIED]]/TBL_UDARDA_LOANPOOL[[#This Row],[QUAL_JOBS_TOTL]],"")</f>
        <v/>
      </c>
      <c r="AG83" s="137" t="str">
        <f>IF(TBL_UDARDA_LOANPOOL[[#This Row],[QUAL_METHOD]]='$DB.LOOKUP'!$AF$6,HYPERLINK("#QUAL_JOBS!TARGET_TOP","View/Edit"),"")</f>
        <v/>
      </c>
      <c r="AH83" s="122"/>
      <c r="AI83" s="112" t="str">
        <f>IF(AND(TBL_UDARDA_LOANPOOL[[#This Row],[QUAL_METHOD]]='$DB.LOOKUP'!$AF$7,TBL_UDARDA_LOANPOOL[[#This Row],[LOAN_ID]]&lt;&gt;""),COUNTIF(TBL_QUAL_SERVICESLISTING_FAMILIES[LISTING_LOAN_ID_PROP_ADDR],TBL_UDARDA_LOANPOOL[[#This Row],[LOAN_ID_PROP_ADDR]]),"")</f>
        <v/>
      </c>
      <c r="AJ8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3" s="111" t="str">
        <f>IF(AND(TBL_UDARDA_LOANPOOL[[#This Row],[QUAL_SERVICES_FAMILIES_TOTL]]&gt;0,TBL_UDARDA_LOANPOOL[[#This Row],[QUAL_SERVICES_FAMILIES_TOTL]]&lt;&gt;""),TBL_UDARDA_LOANPOOL[[#This Row],[QUAL_SERVICES_FAMILIES_QUALIFIED]]/TBL_UDARDA_LOANPOOL[[#This Row],[QUAL_SERVICES_FAMILIES_TOTL]],"")</f>
        <v/>
      </c>
      <c r="AL83" s="137" t="str">
        <f>IF(TBL_UDARDA_LOANPOOL[[#This Row],[QUAL_METHOD]]='$DB.LOOKUP'!$AF$7,HYPERLINK("#QUAL_SERVICES!TARGET_TOP","View/Edit"),"")</f>
        <v/>
      </c>
      <c r="AM83" s="94" t="str">
        <f>IF(TBL_UDARDA_LOANPOOL[[#This Row],[LOAN_LEVEL_PREQUALIFIED_FLAG]]&lt;&gt;"",
IF(TBL_UDARDA_LOANPOOL[[#This Row],[LOAN_LEVEL_PREQUALIFIED_FLAG]],"Yes","No"),
"")</f>
        <v/>
      </c>
      <c r="AN83" s="70" t="str">
        <f>IF(TBL_UDARDA_LOANPOOL[[#This Row],[LOAN_ID]] = "","",TBL_UDARDA_LOANPOOL[[#This Row],[LOAN_ID]]&amp;" ("&amp;IF(TBL_UDARDA_LOANPOOL[[#This Row],[PROP_ADDR_STREET]]="","Address Not Defined",TBL_UDARDA_LOANPOOL[[#This Row],[PROP_ADDR_STREET]])&amp;")")</f>
        <v/>
      </c>
      <c r="AO83" s="70" t="b">
        <f>IF(TBL_UDARDA_LOANPOOL[[#This Row],[QUAL_METHOD]]="",TRUE,IFERROR(MATCH(TBL_UDARDA_LOANPOOL[[#This Row],[QUAL_METHOD]],RANGE_LOOKUP_QUALMETHODS_UDA_RDA_ENABLED,0)&gt;0,FALSE))</f>
        <v>1</v>
      </c>
      <c r="AP8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3" s="27" t="b">
        <f ca="1">IFERROR((IF(APP_UDA_RDA_CERT_DATE&lt;&gt;"",APP_UDA_RDA_CERT_DATE,TODAY())-TBL_UDARDA_LOANPOOL[[#This Row],[SETTLEMENT_DATE]])&lt;91,TRUE)</f>
        <v>1</v>
      </c>
      <c r="AR83" s="27" t="b" cm="1">
        <f t="array" ref="AR83">COUNTIFS(TBL_UDARDA_LOANPOOL[LOAN_ID],TBL_UDARDA_LOANPOOL[[#This Row],[LOAN_ID]],TBL_UDARDA_LOANPOOL[QUAL_LOCATION_TRACT_MFIPCT],"&gt;"&amp;THRESHOLD_UDARDA_MFIPCT)=0</f>
        <v>1</v>
      </c>
      <c r="AS83" s="27" t="b">
        <f>COUNTIFS(TBL_UDARDA_LOANPOOL[LOAN_ID],TBL_UDARDA_LOANPOOL[[#This Row],[LOAN_ID]],TBL_UDARDA_LOANPOOL[SBA_QUALIFIED],"No")=0</f>
        <v>1</v>
      </c>
      <c r="AT8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3" s="29">
        <f>IF(TBL_UDARDA_LOANPOOL[[#This Row],[MULTIPROP_REC_COUNT]]&lt;&gt;"",TBL_UDARDA_LOANPOOL[[#This Row],[LOAN_AMOUNT]]/TBL_UDARDA_LOANPOOL[[#This Row],[MULTIPROP_REC_COUNT]],TBL_UDARDA_LOANPOOL[[#This Row],[LOAN_AMOUNT]])</f>
        <v>0</v>
      </c>
      <c r="AW83" s="29" t="b">
        <f>TBL_UDARDA_LOANPOOL[[#This Row],[MULTIPROP_REC_COUNT]]&gt;1</f>
        <v>0</v>
      </c>
      <c r="AX83" s="36">
        <f>IF(TBL_UDARDA_LOANPOOL[[#This Row],[LOAN_ID]]&lt;&gt;"",COUNTIF(TBL_UDARDA_LOANPOOL[LOAN_ID],TBL_UDARDA_LOANPOOL[[#This Row],[LOAN_ID]]),1)</f>
        <v>1</v>
      </c>
      <c r="AY83" s="36">
        <f>IFERROR(MATCH(TBL_UDARDA_LOANPOOL[[#This Row],[QUAL_METHOD]],RANGE_LOOKUP_QUALMETHODS_UDA_RDA_PROJSPECIFIC,0),-1)</f>
        <v>-1</v>
      </c>
      <c r="AZ8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4" spans="2:57" ht="26.25" customHeight="1" x14ac:dyDescent="0.25">
      <c r="B84" s="25" t="str">
        <f>IF(TBL_UDARDA_LOANPOOL[[#This Row],[RECORD_STARTED]],IF(TBL_UDARDA_LOANPOOL[[#This Row],[ERROR_COUNT]]&gt;0,-1,IF(TBL_UDARDA_LOANPOOL[[#This Row],[REQ_FIELDS_POPULATED]],1,0)),"")</f>
        <v/>
      </c>
      <c r="C84" s="36">
        <f>ROW()-ROW(TBL_UDARDA_LOANPOOL[[#Headers],[ROW_ID]])</f>
        <v>65</v>
      </c>
      <c r="D84" s="55"/>
      <c r="E84" s="56"/>
      <c r="F84" s="57"/>
      <c r="G84" s="58"/>
      <c r="H84" s="142"/>
      <c r="I84" s="144"/>
      <c r="J84" s="144"/>
      <c r="K84" s="120"/>
      <c r="L84" s="116"/>
      <c r="M84" s="55"/>
      <c r="N84" s="61"/>
      <c r="O84" s="62"/>
      <c r="P84" s="124"/>
      <c r="Q84" s="131"/>
      <c r="R84" s="148"/>
      <c r="S84" s="146"/>
      <c r="T84" s="174"/>
      <c r="U84" s="178"/>
      <c r="V84" s="176"/>
      <c r="W84" s="177"/>
      <c r="X84" s="185"/>
      <c r="Y84" s="185"/>
      <c r="Z84" s="186"/>
      <c r="AA84" s="186"/>
      <c r="AB8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4" s="122"/>
      <c r="AD84" s="112" t="str">
        <f>IF(AND(TBL_UDARDA_LOANPOOL[[#This Row],[QUAL_METHOD]]='$DB.LOOKUP'!$AF$6,TBL_UDARDA_LOANPOOL[[#This Row],[LOAN_ID]]&lt;&gt;""),COUNTIF(TBL_QUAL_JOBSLISTING_JOBS[LISTING_LOAN_ID_PROP_ADDR],TBL_UDARDA_LOANPOOL[[#This Row],[LOAN_ID_PROP_ADDR]]),"")</f>
        <v/>
      </c>
      <c r="AE84" s="113" t="str">
        <f>IF(AND(TBL_UDARDA_LOANPOOL[[#This Row],[LOAN_ID]]&lt;&gt;"",TBL_UDARDA_LOANPOOL[[#This Row],[QUAL_METHOD]]='$DB.LOOKUP'!$AF$6),COUNTIFS(TBL_QUAL_JOBSLISTING_JOBS[LISTING_LOAN_ID_PROP_ADDR],TBL_UDARDA_LOANPOOL[[#This Row],[LOAN_ID_PROP_ADDR]],TBL_QUAL_JOBSLISTING_JOBS[JOB_QUALIFIED_FLAG],"Yes"),"")</f>
        <v/>
      </c>
      <c r="AF84" s="111" t="str">
        <f>IF(AND(TBL_UDARDA_LOANPOOL[[#This Row],[QUAL_JOBS_TOTL]]&gt;0,TBL_UDARDA_LOANPOOL[[#This Row],[QUAL_JOBS_TOTL]]&lt;&gt;""),TBL_UDARDA_LOANPOOL[[#This Row],[QUAL_JOBS_QUALIFIED]]/TBL_UDARDA_LOANPOOL[[#This Row],[QUAL_JOBS_TOTL]],"")</f>
        <v/>
      </c>
      <c r="AG84" s="137" t="str">
        <f>IF(TBL_UDARDA_LOANPOOL[[#This Row],[QUAL_METHOD]]='$DB.LOOKUP'!$AF$6,HYPERLINK("#QUAL_JOBS!TARGET_TOP","View/Edit"),"")</f>
        <v/>
      </c>
      <c r="AH84" s="122"/>
      <c r="AI84" s="112" t="str">
        <f>IF(AND(TBL_UDARDA_LOANPOOL[[#This Row],[QUAL_METHOD]]='$DB.LOOKUP'!$AF$7,TBL_UDARDA_LOANPOOL[[#This Row],[LOAN_ID]]&lt;&gt;""),COUNTIF(TBL_QUAL_SERVICESLISTING_FAMILIES[LISTING_LOAN_ID_PROP_ADDR],TBL_UDARDA_LOANPOOL[[#This Row],[LOAN_ID_PROP_ADDR]]),"")</f>
        <v/>
      </c>
      <c r="AJ8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4" s="111" t="str">
        <f>IF(AND(TBL_UDARDA_LOANPOOL[[#This Row],[QUAL_SERVICES_FAMILIES_TOTL]]&gt;0,TBL_UDARDA_LOANPOOL[[#This Row],[QUAL_SERVICES_FAMILIES_TOTL]]&lt;&gt;""),TBL_UDARDA_LOANPOOL[[#This Row],[QUAL_SERVICES_FAMILIES_QUALIFIED]]/TBL_UDARDA_LOANPOOL[[#This Row],[QUAL_SERVICES_FAMILIES_TOTL]],"")</f>
        <v/>
      </c>
      <c r="AL84" s="137" t="str">
        <f>IF(TBL_UDARDA_LOANPOOL[[#This Row],[QUAL_METHOD]]='$DB.LOOKUP'!$AF$7,HYPERLINK("#QUAL_SERVICES!TARGET_TOP","View/Edit"),"")</f>
        <v/>
      </c>
      <c r="AM84" s="94" t="str">
        <f>IF(TBL_UDARDA_LOANPOOL[[#This Row],[LOAN_LEVEL_PREQUALIFIED_FLAG]]&lt;&gt;"",
IF(TBL_UDARDA_LOANPOOL[[#This Row],[LOAN_LEVEL_PREQUALIFIED_FLAG]],"Yes","No"),
"")</f>
        <v/>
      </c>
      <c r="AN84" s="70" t="str">
        <f>IF(TBL_UDARDA_LOANPOOL[[#This Row],[LOAN_ID]] = "","",TBL_UDARDA_LOANPOOL[[#This Row],[LOAN_ID]]&amp;" ("&amp;IF(TBL_UDARDA_LOANPOOL[[#This Row],[PROP_ADDR_STREET]]="","Address Not Defined",TBL_UDARDA_LOANPOOL[[#This Row],[PROP_ADDR_STREET]])&amp;")")</f>
        <v/>
      </c>
      <c r="AO84" s="70" t="b">
        <f>IF(TBL_UDARDA_LOANPOOL[[#This Row],[QUAL_METHOD]]="",TRUE,IFERROR(MATCH(TBL_UDARDA_LOANPOOL[[#This Row],[QUAL_METHOD]],RANGE_LOOKUP_QUALMETHODS_UDA_RDA_ENABLED,0)&gt;0,FALSE))</f>
        <v>1</v>
      </c>
      <c r="AP8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4" s="27" t="b">
        <f ca="1">IFERROR((IF(APP_UDA_RDA_CERT_DATE&lt;&gt;"",APP_UDA_RDA_CERT_DATE,TODAY())-TBL_UDARDA_LOANPOOL[[#This Row],[SETTLEMENT_DATE]])&lt;91,TRUE)</f>
        <v>1</v>
      </c>
      <c r="AR84" s="27" t="b" cm="1">
        <f t="array" ref="AR84">COUNTIFS(TBL_UDARDA_LOANPOOL[LOAN_ID],TBL_UDARDA_LOANPOOL[[#This Row],[LOAN_ID]],TBL_UDARDA_LOANPOOL[QUAL_LOCATION_TRACT_MFIPCT],"&gt;"&amp;THRESHOLD_UDARDA_MFIPCT)=0</f>
        <v>1</v>
      </c>
      <c r="AS84" s="27" t="b">
        <f>COUNTIFS(TBL_UDARDA_LOANPOOL[LOAN_ID],TBL_UDARDA_LOANPOOL[[#This Row],[LOAN_ID]],TBL_UDARDA_LOANPOOL[SBA_QUALIFIED],"No")=0</f>
        <v>1</v>
      </c>
      <c r="AT8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4" s="29">
        <f>IF(TBL_UDARDA_LOANPOOL[[#This Row],[MULTIPROP_REC_COUNT]]&lt;&gt;"",TBL_UDARDA_LOANPOOL[[#This Row],[LOAN_AMOUNT]]/TBL_UDARDA_LOANPOOL[[#This Row],[MULTIPROP_REC_COUNT]],TBL_UDARDA_LOANPOOL[[#This Row],[LOAN_AMOUNT]])</f>
        <v>0</v>
      </c>
      <c r="AW84" s="29" t="b">
        <f>TBL_UDARDA_LOANPOOL[[#This Row],[MULTIPROP_REC_COUNT]]&gt;1</f>
        <v>0</v>
      </c>
      <c r="AX84" s="36">
        <f>IF(TBL_UDARDA_LOANPOOL[[#This Row],[LOAN_ID]]&lt;&gt;"",COUNTIF(TBL_UDARDA_LOANPOOL[LOAN_ID],TBL_UDARDA_LOANPOOL[[#This Row],[LOAN_ID]]),1)</f>
        <v>1</v>
      </c>
      <c r="AY84" s="36">
        <f>IFERROR(MATCH(TBL_UDARDA_LOANPOOL[[#This Row],[QUAL_METHOD]],RANGE_LOOKUP_QUALMETHODS_UDA_RDA_PROJSPECIFIC,0),-1)</f>
        <v>-1</v>
      </c>
      <c r="AZ8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5" spans="2:57" ht="26.25" customHeight="1" x14ac:dyDescent="0.25">
      <c r="B85" s="25" t="str">
        <f>IF(TBL_UDARDA_LOANPOOL[[#This Row],[RECORD_STARTED]],IF(TBL_UDARDA_LOANPOOL[[#This Row],[ERROR_COUNT]]&gt;0,-1,IF(TBL_UDARDA_LOANPOOL[[#This Row],[REQ_FIELDS_POPULATED]],1,0)),"")</f>
        <v/>
      </c>
      <c r="C85" s="36">
        <f>ROW()-ROW(TBL_UDARDA_LOANPOOL[[#Headers],[ROW_ID]])</f>
        <v>66</v>
      </c>
      <c r="D85" s="55"/>
      <c r="E85" s="56"/>
      <c r="F85" s="57"/>
      <c r="G85" s="58"/>
      <c r="H85" s="142"/>
      <c r="I85" s="144"/>
      <c r="J85" s="144"/>
      <c r="K85" s="120"/>
      <c r="L85" s="116"/>
      <c r="M85" s="55"/>
      <c r="N85" s="61"/>
      <c r="O85" s="62"/>
      <c r="P85" s="124"/>
      <c r="Q85" s="131"/>
      <c r="R85" s="148"/>
      <c r="S85" s="146"/>
      <c r="T85" s="174"/>
      <c r="U85" s="178"/>
      <c r="V85" s="176"/>
      <c r="W85" s="177"/>
      <c r="X85" s="185"/>
      <c r="Y85" s="185"/>
      <c r="Z85" s="186"/>
      <c r="AA85" s="186"/>
      <c r="AB8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5" s="122"/>
      <c r="AD85" s="112" t="str">
        <f>IF(AND(TBL_UDARDA_LOANPOOL[[#This Row],[QUAL_METHOD]]='$DB.LOOKUP'!$AF$6,TBL_UDARDA_LOANPOOL[[#This Row],[LOAN_ID]]&lt;&gt;""),COUNTIF(TBL_QUAL_JOBSLISTING_JOBS[LISTING_LOAN_ID_PROP_ADDR],TBL_UDARDA_LOANPOOL[[#This Row],[LOAN_ID_PROP_ADDR]]),"")</f>
        <v/>
      </c>
      <c r="AE85" s="113" t="str">
        <f>IF(AND(TBL_UDARDA_LOANPOOL[[#This Row],[LOAN_ID]]&lt;&gt;"",TBL_UDARDA_LOANPOOL[[#This Row],[QUAL_METHOD]]='$DB.LOOKUP'!$AF$6),COUNTIFS(TBL_QUAL_JOBSLISTING_JOBS[LISTING_LOAN_ID_PROP_ADDR],TBL_UDARDA_LOANPOOL[[#This Row],[LOAN_ID_PROP_ADDR]],TBL_QUAL_JOBSLISTING_JOBS[JOB_QUALIFIED_FLAG],"Yes"),"")</f>
        <v/>
      </c>
      <c r="AF85" s="111" t="str">
        <f>IF(AND(TBL_UDARDA_LOANPOOL[[#This Row],[QUAL_JOBS_TOTL]]&gt;0,TBL_UDARDA_LOANPOOL[[#This Row],[QUAL_JOBS_TOTL]]&lt;&gt;""),TBL_UDARDA_LOANPOOL[[#This Row],[QUAL_JOBS_QUALIFIED]]/TBL_UDARDA_LOANPOOL[[#This Row],[QUAL_JOBS_TOTL]],"")</f>
        <v/>
      </c>
      <c r="AG85" s="137" t="str">
        <f>IF(TBL_UDARDA_LOANPOOL[[#This Row],[QUAL_METHOD]]='$DB.LOOKUP'!$AF$6,HYPERLINK("#QUAL_JOBS!TARGET_TOP","View/Edit"),"")</f>
        <v/>
      </c>
      <c r="AH85" s="122"/>
      <c r="AI85" s="112" t="str">
        <f>IF(AND(TBL_UDARDA_LOANPOOL[[#This Row],[QUAL_METHOD]]='$DB.LOOKUP'!$AF$7,TBL_UDARDA_LOANPOOL[[#This Row],[LOAN_ID]]&lt;&gt;""),COUNTIF(TBL_QUAL_SERVICESLISTING_FAMILIES[LISTING_LOAN_ID_PROP_ADDR],TBL_UDARDA_LOANPOOL[[#This Row],[LOAN_ID_PROP_ADDR]]),"")</f>
        <v/>
      </c>
      <c r="AJ8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5" s="111" t="str">
        <f>IF(AND(TBL_UDARDA_LOANPOOL[[#This Row],[QUAL_SERVICES_FAMILIES_TOTL]]&gt;0,TBL_UDARDA_LOANPOOL[[#This Row],[QUAL_SERVICES_FAMILIES_TOTL]]&lt;&gt;""),TBL_UDARDA_LOANPOOL[[#This Row],[QUAL_SERVICES_FAMILIES_QUALIFIED]]/TBL_UDARDA_LOANPOOL[[#This Row],[QUAL_SERVICES_FAMILIES_TOTL]],"")</f>
        <v/>
      </c>
      <c r="AL85" s="137" t="str">
        <f>IF(TBL_UDARDA_LOANPOOL[[#This Row],[QUAL_METHOD]]='$DB.LOOKUP'!$AF$7,HYPERLINK("#QUAL_SERVICES!TARGET_TOP","View/Edit"),"")</f>
        <v/>
      </c>
      <c r="AM85" s="94" t="str">
        <f>IF(TBL_UDARDA_LOANPOOL[[#This Row],[LOAN_LEVEL_PREQUALIFIED_FLAG]]&lt;&gt;"",
IF(TBL_UDARDA_LOANPOOL[[#This Row],[LOAN_LEVEL_PREQUALIFIED_FLAG]],"Yes","No"),
"")</f>
        <v/>
      </c>
      <c r="AN85" s="70" t="str">
        <f>IF(TBL_UDARDA_LOANPOOL[[#This Row],[LOAN_ID]] = "","",TBL_UDARDA_LOANPOOL[[#This Row],[LOAN_ID]]&amp;" ("&amp;IF(TBL_UDARDA_LOANPOOL[[#This Row],[PROP_ADDR_STREET]]="","Address Not Defined",TBL_UDARDA_LOANPOOL[[#This Row],[PROP_ADDR_STREET]])&amp;")")</f>
        <v/>
      </c>
      <c r="AO85" s="70" t="b">
        <f>IF(TBL_UDARDA_LOANPOOL[[#This Row],[QUAL_METHOD]]="",TRUE,IFERROR(MATCH(TBL_UDARDA_LOANPOOL[[#This Row],[QUAL_METHOD]],RANGE_LOOKUP_QUALMETHODS_UDA_RDA_ENABLED,0)&gt;0,FALSE))</f>
        <v>1</v>
      </c>
      <c r="AP8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5" s="27" t="b">
        <f ca="1">IFERROR((IF(APP_UDA_RDA_CERT_DATE&lt;&gt;"",APP_UDA_RDA_CERT_DATE,TODAY())-TBL_UDARDA_LOANPOOL[[#This Row],[SETTLEMENT_DATE]])&lt;91,TRUE)</f>
        <v>1</v>
      </c>
      <c r="AR85" s="27" t="b" cm="1">
        <f t="array" ref="AR85">COUNTIFS(TBL_UDARDA_LOANPOOL[LOAN_ID],TBL_UDARDA_LOANPOOL[[#This Row],[LOAN_ID]],TBL_UDARDA_LOANPOOL[QUAL_LOCATION_TRACT_MFIPCT],"&gt;"&amp;THRESHOLD_UDARDA_MFIPCT)=0</f>
        <v>1</v>
      </c>
      <c r="AS85" s="27" t="b">
        <f>COUNTIFS(TBL_UDARDA_LOANPOOL[LOAN_ID],TBL_UDARDA_LOANPOOL[[#This Row],[LOAN_ID]],TBL_UDARDA_LOANPOOL[SBA_QUALIFIED],"No")=0</f>
        <v>1</v>
      </c>
      <c r="AT8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5" s="29">
        <f>IF(TBL_UDARDA_LOANPOOL[[#This Row],[MULTIPROP_REC_COUNT]]&lt;&gt;"",TBL_UDARDA_LOANPOOL[[#This Row],[LOAN_AMOUNT]]/TBL_UDARDA_LOANPOOL[[#This Row],[MULTIPROP_REC_COUNT]],TBL_UDARDA_LOANPOOL[[#This Row],[LOAN_AMOUNT]])</f>
        <v>0</v>
      </c>
      <c r="AW85" s="29" t="b">
        <f>TBL_UDARDA_LOANPOOL[[#This Row],[MULTIPROP_REC_COUNT]]&gt;1</f>
        <v>0</v>
      </c>
      <c r="AX85" s="36">
        <f>IF(TBL_UDARDA_LOANPOOL[[#This Row],[LOAN_ID]]&lt;&gt;"",COUNTIF(TBL_UDARDA_LOANPOOL[LOAN_ID],TBL_UDARDA_LOANPOOL[[#This Row],[LOAN_ID]]),1)</f>
        <v>1</v>
      </c>
      <c r="AY85" s="36">
        <f>IFERROR(MATCH(TBL_UDARDA_LOANPOOL[[#This Row],[QUAL_METHOD]],RANGE_LOOKUP_QUALMETHODS_UDA_RDA_PROJSPECIFIC,0),-1)</f>
        <v>-1</v>
      </c>
      <c r="AZ8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6" spans="2:57" ht="26.25" customHeight="1" x14ac:dyDescent="0.25">
      <c r="B86" s="25" t="str">
        <f>IF(TBL_UDARDA_LOANPOOL[[#This Row],[RECORD_STARTED]],IF(TBL_UDARDA_LOANPOOL[[#This Row],[ERROR_COUNT]]&gt;0,-1,IF(TBL_UDARDA_LOANPOOL[[#This Row],[REQ_FIELDS_POPULATED]],1,0)),"")</f>
        <v/>
      </c>
      <c r="C86" s="36">
        <f>ROW()-ROW(TBL_UDARDA_LOANPOOL[[#Headers],[ROW_ID]])</f>
        <v>67</v>
      </c>
      <c r="D86" s="55"/>
      <c r="E86" s="56"/>
      <c r="F86" s="57"/>
      <c r="G86" s="58"/>
      <c r="H86" s="142"/>
      <c r="I86" s="144"/>
      <c r="J86" s="144"/>
      <c r="K86" s="120"/>
      <c r="L86" s="116"/>
      <c r="M86" s="55"/>
      <c r="N86" s="61"/>
      <c r="O86" s="62"/>
      <c r="P86" s="124"/>
      <c r="Q86" s="131"/>
      <c r="R86" s="148"/>
      <c r="S86" s="146"/>
      <c r="T86" s="174"/>
      <c r="U86" s="178"/>
      <c r="V86" s="176"/>
      <c r="W86" s="177"/>
      <c r="X86" s="185"/>
      <c r="Y86" s="185"/>
      <c r="Z86" s="186"/>
      <c r="AA86" s="186"/>
      <c r="AB8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6" s="122"/>
      <c r="AD86" s="112" t="str">
        <f>IF(AND(TBL_UDARDA_LOANPOOL[[#This Row],[QUAL_METHOD]]='$DB.LOOKUP'!$AF$6,TBL_UDARDA_LOANPOOL[[#This Row],[LOAN_ID]]&lt;&gt;""),COUNTIF(TBL_QUAL_JOBSLISTING_JOBS[LISTING_LOAN_ID_PROP_ADDR],TBL_UDARDA_LOANPOOL[[#This Row],[LOAN_ID_PROP_ADDR]]),"")</f>
        <v/>
      </c>
      <c r="AE86" s="113" t="str">
        <f>IF(AND(TBL_UDARDA_LOANPOOL[[#This Row],[LOAN_ID]]&lt;&gt;"",TBL_UDARDA_LOANPOOL[[#This Row],[QUAL_METHOD]]='$DB.LOOKUP'!$AF$6),COUNTIFS(TBL_QUAL_JOBSLISTING_JOBS[LISTING_LOAN_ID_PROP_ADDR],TBL_UDARDA_LOANPOOL[[#This Row],[LOAN_ID_PROP_ADDR]],TBL_QUAL_JOBSLISTING_JOBS[JOB_QUALIFIED_FLAG],"Yes"),"")</f>
        <v/>
      </c>
      <c r="AF86" s="111" t="str">
        <f>IF(AND(TBL_UDARDA_LOANPOOL[[#This Row],[QUAL_JOBS_TOTL]]&gt;0,TBL_UDARDA_LOANPOOL[[#This Row],[QUAL_JOBS_TOTL]]&lt;&gt;""),TBL_UDARDA_LOANPOOL[[#This Row],[QUAL_JOBS_QUALIFIED]]/TBL_UDARDA_LOANPOOL[[#This Row],[QUAL_JOBS_TOTL]],"")</f>
        <v/>
      </c>
      <c r="AG86" s="137" t="str">
        <f>IF(TBL_UDARDA_LOANPOOL[[#This Row],[QUAL_METHOD]]='$DB.LOOKUP'!$AF$6,HYPERLINK("#QUAL_JOBS!TARGET_TOP","View/Edit"),"")</f>
        <v/>
      </c>
      <c r="AH86" s="122"/>
      <c r="AI86" s="112" t="str">
        <f>IF(AND(TBL_UDARDA_LOANPOOL[[#This Row],[QUAL_METHOD]]='$DB.LOOKUP'!$AF$7,TBL_UDARDA_LOANPOOL[[#This Row],[LOAN_ID]]&lt;&gt;""),COUNTIF(TBL_QUAL_SERVICESLISTING_FAMILIES[LISTING_LOAN_ID_PROP_ADDR],TBL_UDARDA_LOANPOOL[[#This Row],[LOAN_ID_PROP_ADDR]]),"")</f>
        <v/>
      </c>
      <c r="AJ8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6" s="111" t="str">
        <f>IF(AND(TBL_UDARDA_LOANPOOL[[#This Row],[QUAL_SERVICES_FAMILIES_TOTL]]&gt;0,TBL_UDARDA_LOANPOOL[[#This Row],[QUAL_SERVICES_FAMILIES_TOTL]]&lt;&gt;""),TBL_UDARDA_LOANPOOL[[#This Row],[QUAL_SERVICES_FAMILIES_QUALIFIED]]/TBL_UDARDA_LOANPOOL[[#This Row],[QUAL_SERVICES_FAMILIES_TOTL]],"")</f>
        <v/>
      </c>
      <c r="AL86" s="137" t="str">
        <f>IF(TBL_UDARDA_LOANPOOL[[#This Row],[QUAL_METHOD]]='$DB.LOOKUP'!$AF$7,HYPERLINK("#QUAL_SERVICES!TARGET_TOP","View/Edit"),"")</f>
        <v/>
      </c>
      <c r="AM86" s="94" t="str">
        <f>IF(TBL_UDARDA_LOANPOOL[[#This Row],[LOAN_LEVEL_PREQUALIFIED_FLAG]]&lt;&gt;"",
IF(TBL_UDARDA_LOANPOOL[[#This Row],[LOAN_LEVEL_PREQUALIFIED_FLAG]],"Yes","No"),
"")</f>
        <v/>
      </c>
      <c r="AN86" s="70" t="str">
        <f>IF(TBL_UDARDA_LOANPOOL[[#This Row],[LOAN_ID]] = "","",TBL_UDARDA_LOANPOOL[[#This Row],[LOAN_ID]]&amp;" ("&amp;IF(TBL_UDARDA_LOANPOOL[[#This Row],[PROP_ADDR_STREET]]="","Address Not Defined",TBL_UDARDA_LOANPOOL[[#This Row],[PROP_ADDR_STREET]])&amp;")")</f>
        <v/>
      </c>
      <c r="AO86" s="70" t="b">
        <f>IF(TBL_UDARDA_LOANPOOL[[#This Row],[QUAL_METHOD]]="",TRUE,IFERROR(MATCH(TBL_UDARDA_LOANPOOL[[#This Row],[QUAL_METHOD]],RANGE_LOOKUP_QUALMETHODS_UDA_RDA_ENABLED,0)&gt;0,FALSE))</f>
        <v>1</v>
      </c>
      <c r="AP8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6" s="27" t="b">
        <f ca="1">IFERROR((IF(APP_UDA_RDA_CERT_DATE&lt;&gt;"",APP_UDA_RDA_CERT_DATE,TODAY())-TBL_UDARDA_LOANPOOL[[#This Row],[SETTLEMENT_DATE]])&lt;91,TRUE)</f>
        <v>1</v>
      </c>
      <c r="AR86" s="27" t="b" cm="1">
        <f t="array" ref="AR86">COUNTIFS(TBL_UDARDA_LOANPOOL[LOAN_ID],TBL_UDARDA_LOANPOOL[[#This Row],[LOAN_ID]],TBL_UDARDA_LOANPOOL[QUAL_LOCATION_TRACT_MFIPCT],"&gt;"&amp;THRESHOLD_UDARDA_MFIPCT)=0</f>
        <v>1</v>
      </c>
      <c r="AS86" s="27" t="b">
        <f>COUNTIFS(TBL_UDARDA_LOANPOOL[LOAN_ID],TBL_UDARDA_LOANPOOL[[#This Row],[LOAN_ID]],TBL_UDARDA_LOANPOOL[SBA_QUALIFIED],"No")=0</f>
        <v>1</v>
      </c>
      <c r="AT8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6" s="29">
        <f>IF(TBL_UDARDA_LOANPOOL[[#This Row],[MULTIPROP_REC_COUNT]]&lt;&gt;"",TBL_UDARDA_LOANPOOL[[#This Row],[LOAN_AMOUNT]]/TBL_UDARDA_LOANPOOL[[#This Row],[MULTIPROP_REC_COUNT]],TBL_UDARDA_LOANPOOL[[#This Row],[LOAN_AMOUNT]])</f>
        <v>0</v>
      </c>
      <c r="AW86" s="29" t="b">
        <f>TBL_UDARDA_LOANPOOL[[#This Row],[MULTIPROP_REC_COUNT]]&gt;1</f>
        <v>0</v>
      </c>
      <c r="AX86" s="36">
        <f>IF(TBL_UDARDA_LOANPOOL[[#This Row],[LOAN_ID]]&lt;&gt;"",COUNTIF(TBL_UDARDA_LOANPOOL[LOAN_ID],TBL_UDARDA_LOANPOOL[[#This Row],[LOAN_ID]]),1)</f>
        <v>1</v>
      </c>
      <c r="AY86" s="36">
        <f>IFERROR(MATCH(TBL_UDARDA_LOANPOOL[[#This Row],[QUAL_METHOD]],RANGE_LOOKUP_QUALMETHODS_UDA_RDA_PROJSPECIFIC,0),-1)</f>
        <v>-1</v>
      </c>
      <c r="AZ8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7" spans="2:57" ht="26.25" customHeight="1" x14ac:dyDescent="0.25">
      <c r="B87" s="25" t="str">
        <f>IF(TBL_UDARDA_LOANPOOL[[#This Row],[RECORD_STARTED]],IF(TBL_UDARDA_LOANPOOL[[#This Row],[ERROR_COUNT]]&gt;0,-1,IF(TBL_UDARDA_LOANPOOL[[#This Row],[REQ_FIELDS_POPULATED]],1,0)),"")</f>
        <v/>
      </c>
      <c r="C87" s="36">
        <f>ROW()-ROW(TBL_UDARDA_LOANPOOL[[#Headers],[ROW_ID]])</f>
        <v>68</v>
      </c>
      <c r="D87" s="55"/>
      <c r="E87" s="56"/>
      <c r="F87" s="57"/>
      <c r="G87" s="58"/>
      <c r="H87" s="142"/>
      <c r="I87" s="144"/>
      <c r="J87" s="144"/>
      <c r="K87" s="120"/>
      <c r="L87" s="116"/>
      <c r="M87" s="55"/>
      <c r="N87" s="61"/>
      <c r="O87" s="62"/>
      <c r="P87" s="124"/>
      <c r="Q87" s="131"/>
      <c r="R87" s="148"/>
      <c r="S87" s="146"/>
      <c r="T87" s="174"/>
      <c r="U87" s="178"/>
      <c r="V87" s="176"/>
      <c r="W87" s="177"/>
      <c r="X87" s="185"/>
      <c r="Y87" s="185"/>
      <c r="Z87" s="186"/>
      <c r="AA87" s="186"/>
      <c r="AB8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7" s="122"/>
      <c r="AD87" s="112" t="str">
        <f>IF(AND(TBL_UDARDA_LOANPOOL[[#This Row],[QUAL_METHOD]]='$DB.LOOKUP'!$AF$6,TBL_UDARDA_LOANPOOL[[#This Row],[LOAN_ID]]&lt;&gt;""),COUNTIF(TBL_QUAL_JOBSLISTING_JOBS[LISTING_LOAN_ID_PROP_ADDR],TBL_UDARDA_LOANPOOL[[#This Row],[LOAN_ID_PROP_ADDR]]),"")</f>
        <v/>
      </c>
      <c r="AE87" s="113" t="str">
        <f>IF(AND(TBL_UDARDA_LOANPOOL[[#This Row],[LOAN_ID]]&lt;&gt;"",TBL_UDARDA_LOANPOOL[[#This Row],[QUAL_METHOD]]='$DB.LOOKUP'!$AF$6),COUNTIFS(TBL_QUAL_JOBSLISTING_JOBS[LISTING_LOAN_ID_PROP_ADDR],TBL_UDARDA_LOANPOOL[[#This Row],[LOAN_ID_PROP_ADDR]],TBL_QUAL_JOBSLISTING_JOBS[JOB_QUALIFIED_FLAG],"Yes"),"")</f>
        <v/>
      </c>
      <c r="AF87" s="111" t="str">
        <f>IF(AND(TBL_UDARDA_LOANPOOL[[#This Row],[QUAL_JOBS_TOTL]]&gt;0,TBL_UDARDA_LOANPOOL[[#This Row],[QUAL_JOBS_TOTL]]&lt;&gt;""),TBL_UDARDA_LOANPOOL[[#This Row],[QUAL_JOBS_QUALIFIED]]/TBL_UDARDA_LOANPOOL[[#This Row],[QUAL_JOBS_TOTL]],"")</f>
        <v/>
      </c>
      <c r="AG87" s="137" t="str">
        <f>IF(TBL_UDARDA_LOANPOOL[[#This Row],[QUAL_METHOD]]='$DB.LOOKUP'!$AF$6,HYPERLINK("#QUAL_JOBS!TARGET_TOP","View/Edit"),"")</f>
        <v/>
      </c>
      <c r="AH87" s="122"/>
      <c r="AI87" s="112" t="str">
        <f>IF(AND(TBL_UDARDA_LOANPOOL[[#This Row],[QUAL_METHOD]]='$DB.LOOKUP'!$AF$7,TBL_UDARDA_LOANPOOL[[#This Row],[LOAN_ID]]&lt;&gt;""),COUNTIF(TBL_QUAL_SERVICESLISTING_FAMILIES[LISTING_LOAN_ID_PROP_ADDR],TBL_UDARDA_LOANPOOL[[#This Row],[LOAN_ID_PROP_ADDR]]),"")</f>
        <v/>
      </c>
      <c r="AJ8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7" s="111" t="str">
        <f>IF(AND(TBL_UDARDA_LOANPOOL[[#This Row],[QUAL_SERVICES_FAMILIES_TOTL]]&gt;0,TBL_UDARDA_LOANPOOL[[#This Row],[QUAL_SERVICES_FAMILIES_TOTL]]&lt;&gt;""),TBL_UDARDA_LOANPOOL[[#This Row],[QUAL_SERVICES_FAMILIES_QUALIFIED]]/TBL_UDARDA_LOANPOOL[[#This Row],[QUAL_SERVICES_FAMILIES_TOTL]],"")</f>
        <v/>
      </c>
      <c r="AL87" s="137" t="str">
        <f>IF(TBL_UDARDA_LOANPOOL[[#This Row],[QUAL_METHOD]]='$DB.LOOKUP'!$AF$7,HYPERLINK("#QUAL_SERVICES!TARGET_TOP","View/Edit"),"")</f>
        <v/>
      </c>
      <c r="AM87" s="94" t="str">
        <f>IF(TBL_UDARDA_LOANPOOL[[#This Row],[LOAN_LEVEL_PREQUALIFIED_FLAG]]&lt;&gt;"",
IF(TBL_UDARDA_LOANPOOL[[#This Row],[LOAN_LEVEL_PREQUALIFIED_FLAG]],"Yes","No"),
"")</f>
        <v/>
      </c>
      <c r="AN87" s="70" t="str">
        <f>IF(TBL_UDARDA_LOANPOOL[[#This Row],[LOAN_ID]] = "","",TBL_UDARDA_LOANPOOL[[#This Row],[LOAN_ID]]&amp;" ("&amp;IF(TBL_UDARDA_LOANPOOL[[#This Row],[PROP_ADDR_STREET]]="","Address Not Defined",TBL_UDARDA_LOANPOOL[[#This Row],[PROP_ADDR_STREET]])&amp;")")</f>
        <v/>
      </c>
      <c r="AO87" s="70" t="b">
        <f>IF(TBL_UDARDA_LOANPOOL[[#This Row],[QUAL_METHOD]]="",TRUE,IFERROR(MATCH(TBL_UDARDA_LOANPOOL[[#This Row],[QUAL_METHOD]],RANGE_LOOKUP_QUALMETHODS_UDA_RDA_ENABLED,0)&gt;0,FALSE))</f>
        <v>1</v>
      </c>
      <c r="AP8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7" s="27" t="b">
        <f ca="1">IFERROR((IF(APP_UDA_RDA_CERT_DATE&lt;&gt;"",APP_UDA_RDA_CERT_DATE,TODAY())-TBL_UDARDA_LOANPOOL[[#This Row],[SETTLEMENT_DATE]])&lt;91,TRUE)</f>
        <v>1</v>
      </c>
      <c r="AR87" s="27" t="b" cm="1">
        <f t="array" ref="AR87">COUNTIFS(TBL_UDARDA_LOANPOOL[LOAN_ID],TBL_UDARDA_LOANPOOL[[#This Row],[LOAN_ID]],TBL_UDARDA_LOANPOOL[QUAL_LOCATION_TRACT_MFIPCT],"&gt;"&amp;THRESHOLD_UDARDA_MFIPCT)=0</f>
        <v>1</v>
      </c>
      <c r="AS87" s="27" t="b">
        <f>COUNTIFS(TBL_UDARDA_LOANPOOL[LOAN_ID],TBL_UDARDA_LOANPOOL[[#This Row],[LOAN_ID]],TBL_UDARDA_LOANPOOL[SBA_QUALIFIED],"No")=0</f>
        <v>1</v>
      </c>
      <c r="AT8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7" s="29">
        <f>IF(TBL_UDARDA_LOANPOOL[[#This Row],[MULTIPROP_REC_COUNT]]&lt;&gt;"",TBL_UDARDA_LOANPOOL[[#This Row],[LOAN_AMOUNT]]/TBL_UDARDA_LOANPOOL[[#This Row],[MULTIPROP_REC_COUNT]],TBL_UDARDA_LOANPOOL[[#This Row],[LOAN_AMOUNT]])</f>
        <v>0</v>
      </c>
      <c r="AW87" s="29" t="b">
        <f>TBL_UDARDA_LOANPOOL[[#This Row],[MULTIPROP_REC_COUNT]]&gt;1</f>
        <v>0</v>
      </c>
      <c r="AX87" s="36">
        <f>IF(TBL_UDARDA_LOANPOOL[[#This Row],[LOAN_ID]]&lt;&gt;"",COUNTIF(TBL_UDARDA_LOANPOOL[LOAN_ID],TBL_UDARDA_LOANPOOL[[#This Row],[LOAN_ID]]),1)</f>
        <v>1</v>
      </c>
      <c r="AY87" s="36">
        <f>IFERROR(MATCH(TBL_UDARDA_LOANPOOL[[#This Row],[QUAL_METHOD]],RANGE_LOOKUP_QUALMETHODS_UDA_RDA_PROJSPECIFIC,0),-1)</f>
        <v>-1</v>
      </c>
      <c r="AZ8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8" spans="2:57" ht="26.25" customHeight="1" x14ac:dyDescent="0.25">
      <c r="B88" s="25" t="str">
        <f>IF(TBL_UDARDA_LOANPOOL[[#This Row],[RECORD_STARTED]],IF(TBL_UDARDA_LOANPOOL[[#This Row],[ERROR_COUNT]]&gt;0,-1,IF(TBL_UDARDA_LOANPOOL[[#This Row],[REQ_FIELDS_POPULATED]],1,0)),"")</f>
        <v/>
      </c>
      <c r="C88" s="36">
        <f>ROW()-ROW(TBL_UDARDA_LOANPOOL[[#Headers],[ROW_ID]])</f>
        <v>69</v>
      </c>
      <c r="D88" s="55"/>
      <c r="E88" s="56"/>
      <c r="F88" s="57"/>
      <c r="G88" s="58"/>
      <c r="H88" s="142"/>
      <c r="I88" s="144"/>
      <c r="J88" s="144"/>
      <c r="K88" s="120"/>
      <c r="L88" s="116"/>
      <c r="M88" s="55"/>
      <c r="N88" s="61"/>
      <c r="O88" s="62"/>
      <c r="P88" s="124"/>
      <c r="Q88" s="131"/>
      <c r="R88" s="148"/>
      <c r="S88" s="146"/>
      <c r="T88" s="174"/>
      <c r="U88" s="178"/>
      <c r="V88" s="176"/>
      <c r="W88" s="177"/>
      <c r="X88" s="185"/>
      <c r="Y88" s="185"/>
      <c r="Z88" s="186"/>
      <c r="AA88" s="186"/>
      <c r="AB8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8" s="122"/>
      <c r="AD88" s="112" t="str">
        <f>IF(AND(TBL_UDARDA_LOANPOOL[[#This Row],[QUAL_METHOD]]='$DB.LOOKUP'!$AF$6,TBL_UDARDA_LOANPOOL[[#This Row],[LOAN_ID]]&lt;&gt;""),COUNTIF(TBL_QUAL_JOBSLISTING_JOBS[LISTING_LOAN_ID_PROP_ADDR],TBL_UDARDA_LOANPOOL[[#This Row],[LOAN_ID_PROP_ADDR]]),"")</f>
        <v/>
      </c>
      <c r="AE88" s="113" t="str">
        <f>IF(AND(TBL_UDARDA_LOANPOOL[[#This Row],[LOAN_ID]]&lt;&gt;"",TBL_UDARDA_LOANPOOL[[#This Row],[QUAL_METHOD]]='$DB.LOOKUP'!$AF$6),COUNTIFS(TBL_QUAL_JOBSLISTING_JOBS[LISTING_LOAN_ID_PROP_ADDR],TBL_UDARDA_LOANPOOL[[#This Row],[LOAN_ID_PROP_ADDR]],TBL_QUAL_JOBSLISTING_JOBS[JOB_QUALIFIED_FLAG],"Yes"),"")</f>
        <v/>
      </c>
      <c r="AF88" s="111" t="str">
        <f>IF(AND(TBL_UDARDA_LOANPOOL[[#This Row],[QUAL_JOBS_TOTL]]&gt;0,TBL_UDARDA_LOANPOOL[[#This Row],[QUAL_JOBS_TOTL]]&lt;&gt;""),TBL_UDARDA_LOANPOOL[[#This Row],[QUAL_JOBS_QUALIFIED]]/TBL_UDARDA_LOANPOOL[[#This Row],[QUAL_JOBS_TOTL]],"")</f>
        <v/>
      </c>
      <c r="AG88" s="137" t="str">
        <f>IF(TBL_UDARDA_LOANPOOL[[#This Row],[QUAL_METHOD]]='$DB.LOOKUP'!$AF$6,HYPERLINK("#QUAL_JOBS!TARGET_TOP","View/Edit"),"")</f>
        <v/>
      </c>
      <c r="AH88" s="122"/>
      <c r="AI88" s="112" t="str">
        <f>IF(AND(TBL_UDARDA_LOANPOOL[[#This Row],[QUAL_METHOD]]='$DB.LOOKUP'!$AF$7,TBL_UDARDA_LOANPOOL[[#This Row],[LOAN_ID]]&lt;&gt;""),COUNTIF(TBL_QUAL_SERVICESLISTING_FAMILIES[LISTING_LOAN_ID_PROP_ADDR],TBL_UDARDA_LOANPOOL[[#This Row],[LOAN_ID_PROP_ADDR]]),"")</f>
        <v/>
      </c>
      <c r="AJ8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8" s="111" t="str">
        <f>IF(AND(TBL_UDARDA_LOANPOOL[[#This Row],[QUAL_SERVICES_FAMILIES_TOTL]]&gt;0,TBL_UDARDA_LOANPOOL[[#This Row],[QUAL_SERVICES_FAMILIES_TOTL]]&lt;&gt;""),TBL_UDARDA_LOANPOOL[[#This Row],[QUAL_SERVICES_FAMILIES_QUALIFIED]]/TBL_UDARDA_LOANPOOL[[#This Row],[QUAL_SERVICES_FAMILIES_TOTL]],"")</f>
        <v/>
      </c>
      <c r="AL88" s="137" t="str">
        <f>IF(TBL_UDARDA_LOANPOOL[[#This Row],[QUAL_METHOD]]='$DB.LOOKUP'!$AF$7,HYPERLINK("#QUAL_SERVICES!TARGET_TOP","View/Edit"),"")</f>
        <v/>
      </c>
      <c r="AM88" s="94" t="str">
        <f>IF(TBL_UDARDA_LOANPOOL[[#This Row],[LOAN_LEVEL_PREQUALIFIED_FLAG]]&lt;&gt;"",
IF(TBL_UDARDA_LOANPOOL[[#This Row],[LOAN_LEVEL_PREQUALIFIED_FLAG]],"Yes","No"),
"")</f>
        <v/>
      </c>
      <c r="AN88" s="70" t="str">
        <f>IF(TBL_UDARDA_LOANPOOL[[#This Row],[LOAN_ID]] = "","",TBL_UDARDA_LOANPOOL[[#This Row],[LOAN_ID]]&amp;" ("&amp;IF(TBL_UDARDA_LOANPOOL[[#This Row],[PROP_ADDR_STREET]]="","Address Not Defined",TBL_UDARDA_LOANPOOL[[#This Row],[PROP_ADDR_STREET]])&amp;")")</f>
        <v/>
      </c>
      <c r="AO88" s="70" t="b">
        <f>IF(TBL_UDARDA_LOANPOOL[[#This Row],[QUAL_METHOD]]="",TRUE,IFERROR(MATCH(TBL_UDARDA_LOANPOOL[[#This Row],[QUAL_METHOD]],RANGE_LOOKUP_QUALMETHODS_UDA_RDA_ENABLED,0)&gt;0,FALSE))</f>
        <v>1</v>
      </c>
      <c r="AP8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8" s="27" t="b">
        <f ca="1">IFERROR((IF(APP_UDA_RDA_CERT_DATE&lt;&gt;"",APP_UDA_RDA_CERT_DATE,TODAY())-TBL_UDARDA_LOANPOOL[[#This Row],[SETTLEMENT_DATE]])&lt;91,TRUE)</f>
        <v>1</v>
      </c>
      <c r="AR88" s="27" t="b" cm="1">
        <f t="array" ref="AR88">COUNTIFS(TBL_UDARDA_LOANPOOL[LOAN_ID],TBL_UDARDA_LOANPOOL[[#This Row],[LOAN_ID]],TBL_UDARDA_LOANPOOL[QUAL_LOCATION_TRACT_MFIPCT],"&gt;"&amp;THRESHOLD_UDARDA_MFIPCT)=0</f>
        <v>1</v>
      </c>
      <c r="AS88" s="27" t="b">
        <f>COUNTIFS(TBL_UDARDA_LOANPOOL[LOAN_ID],TBL_UDARDA_LOANPOOL[[#This Row],[LOAN_ID]],TBL_UDARDA_LOANPOOL[SBA_QUALIFIED],"No")=0</f>
        <v>1</v>
      </c>
      <c r="AT8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8" s="29">
        <f>IF(TBL_UDARDA_LOANPOOL[[#This Row],[MULTIPROP_REC_COUNT]]&lt;&gt;"",TBL_UDARDA_LOANPOOL[[#This Row],[LOAN_AMOUNT]]/TBL_UDARDA_LOANPOOL[[#This Row],[MULTIPROP_REC_COUNT]],TBL_UDARDA_LOANPOOL[[#This Row],[LOAN_AMOUNT]])</f>
        <v>0</v>
      </c>
      <c r="AW88" s="29" t="b">
        <f>TBL_UDARDA_LOANPOOL[[#This Row],[MULTIPROP_REC_COUNT]]&gt;1</f>
        <v>0</v>
      </c>
      <c r="AX88" s="36">
        <f>IF(TBL_UDARDA_LOANPOOL[[#This Row],[LOAN_ID]]&lt;&gt;"",COUNTIF(TBL_UDARDA_LOANPOOL[LOAN_ID],TBL_UDARDA_LOANPOOL[[#This Row],[LOAN_ID]]),1)</f>
        <v>1</v>
      </c>
      <c r="AY88" s="36">
        <f>IFERROR(MATCH(TBL_UDARDA_LOANPOOL[[#This Row],[QUAL_METHOD]],RANGE_LOOKUP_QUALMETHODS_UDA_RDA_PROJSPECIFIC,0),-1)</f>
        <v>-1</v>
      </c>
      <c r="AZ8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9" spans="2:57" ht="26.25" customHeight="1" x14ac:dyDescent="0.25">
      <c r="B89" s="25" t="str">
        <f>IF(TBL_UDARDA_LOANPOOL[[#This Row],[RECORD_STARTED]],IF(TBL_UDARDA_LOANPOOL[[#This Row],[ERROR_COUNT]]&gt;0,-1,IF(TBL_UDARDA_LOANPOOL[[#This Row],[REQ_FIELDS_POPULATED]],1,0)),"")</f>
        <v/>
      </c>
      <c r="C89" s="36">
        <f>ROW()-ROW(TBL_UDARDA_LOANPOOL[[#Headers],[ROW_ID]])</f>
        <v>70</v>
      </c>
      <c r="D89" s="55"/>
      <c r="E89" s="56"/>
      <c r="F89" s="57"/>
      <c r="G89" s="58"/>
      <c r="H89" s="142"/>
      <c r="I89" s="144"/>
      <c r="J89" s="144"/>
      <c r="K89" s="120"/>
      <c r="L89" s="116"/>
      <c r="M89" s="55"/>
      <c r="N89" s="61"/>
      <c r="O89" s="62"/>
      <c r="P89" s="124"/>
      <c r="Q89" s="131"/>
      <c r="R89" s="148"/>
      <c r="S89" s="146"/>
      <c r="T89" s="174"/>
      <c r="U89" s="178"/>
      <c r="V89" s="176"/>
      <c r="W89" s="177"/>
      <c r="X89" s="185"/>
      <c r="Y89" s="185"/>
      <c r="Z89" s="186"/>
      <c r="AA89" s="186"/>
      <c r="AB8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9" s="122"/>
      <c r="AD89" s="112" t="str">
        <f>IF(AND(TBL_UDARDA_LOANPOOL[[#This Row],[QUAL_METHOD]]='$DB.LOOKUP'!$AF$6,TBL_UDARDA_LOANPOOL[[#This Row],[LOAN_ID]]&lt;&gt;""),COUNTIF(TBL_QUAL_JOBSLISTING_JOBS[LISTING_LOAN_ID_PROP_ADDR],TBL_UDARDA_LOANPOOL[[#This Row],[LOAN_ID_PROP_ADDR]]),"")</f>
        <v/>
      </c>
      <c r="AE89" s="113" t="str">
        <f>IF(AND(TBL_UDARDA_LOANPOOL[[#This Row],[LOAN_ID]]&lt;&gt;"",TBL_UDARDA_LOANPOOL[[#This Row],[QUAL_METHOD]]='$DB.LOOKUP'!$AF$6),COUNTIFS(TBL_QUAL_JOBSLISTING_JOBS[LISTING_LOAN_ID_PROP_ADDR],TBL_UDARDA_LOANPOOL[[#This Row],[LOAN_ID_PROP_ADDR]],TBL_QUAL_JOBSLISTING_JOBS[JOB_QUALIFIED_FLAG],"Yes"),"")</f>
        <v/>
      </c>
      <c r="AF89" s="111" t="str">
        <f>IF(AND(TBL_UDARDA_LOANPOOL[[#This Row],[QUAL_JOBS_TOTL]]&gt;0,TBL_UDARDA_LOANPOOL[[#This Row],[QUAL_JOBS_TOTL]]&lt;&gt;""),TBL_UDARDA_LOANPOOL[[#This Row],[QUAL_JOBS_QUALIFIED]]/TBL_UDARDA_LOANPOOL[[#This Row],[QUAL_JOBS_TOTL]],"")</f>
        <v/>
      </c>
      <c r="AG89" s="137" t="str">
        <f>IF(TBL_UDARDA_LOANPOOL[[#This Row],[QUAL_METHOD]]='$DB.LOOKUP'!$AF$6,HYPERLINK("#QUAL_JOBS!TARGET_TOP","View/Edit"),"")</f>
        <v/>
      </c>
      <c r="AH89" s="122"/>
      <c r="AI89" s="112" t="str">
        <f>IF(AND(TBL_UDARDA_LOANPOOL[[#This Row],[QUAL_METHOD]]='$DB.LOOKUP'!$AF$7,TBL_UDARDA_LOANPOOL[[#This Row],[LOAN_ID]]&lt;&gt;""),COUNTIF(TBL_QUAL_SERVICESLISTING_FAMILIES[LISTING_LOAN_ID_PROP_ADDR],TBL_UDARDA_LOANPOOL[[#This Row],[LOAN_ID_PROP_ADDR]]),"")</f>
        <v/>
      </c>
      <c r="AJ8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89" s="111" t="str">
        <f>IF(AND(TBL_UDARDA_LOANPOOL[[#This Row],[QUAL_SERVICES_FAMILIES_TOTL]]&gt;0,TBL_UDARDA_LOANPOOL[[#This Row],[QUAL_SERVICES_FAMILIES_TOTL]]&lt;&gt;""),TBL_UDARDA_LOANPOOL[[#This Row],[QUAL_SERVICES_FAMILIES_QUALIFIED]]/TBL_UDARDA_LOANPOOL[[#This Row],[QUAL_SERVICES_FAMILIES_TOTL]],"")</f>
        <v/>
      </c>
      <c r="AL89" s="137" t="str">
        <f>IF(TBL_UDARDA_LOANPOOL[[#This Row],[QUAL_METHOD]]='$DB.LOOKUP'!$AF$7,HYPERLINK("#QUAL_SERVICES!TARGET_TOP","View/Edit"),"")</f>
        <v/>
      </c>
      <c r="AM89" s="94" t="str">
        <f>IF(TBL_UDARDA_LOANPOOL[[#This Row],[LOAN_LEVEL_PREQUALIFIED_FLAG]]&lt;&gt;"",
IF(TBL_UDARDA_LOANPOOL[[#This Row],[LOAN_LEVEL_PREQUALIFIED_FLAG]],"Yes","No"),
"")</f>
        <v/>
      </c>
      <c r="AN89" s="70" t="str">
        <f>IF(TBL_UDARDA_LOANPOOL[[#This Row],[LOAN_ID]] = "","",TBL_UDARDA_LOANPOOL[[#This Row],[LOAN_ID]]&amp;" ("&amp;IF(TBL_UDARDA_LOANPOOL[[#This Row],[PROP_ADDR_STREET]]="","Address Not Defined",TBL_UDARDA_LOANPOOL[[#This Row],[PROP_ADDR_STREET]])&amp;")")</f>
        <v/>
      </c>
      <c r="AO89" s="70" t="b">
        <f>IF(TBL_UDARDA_LOANPOOL[[#This Row],[QUAL_METHOD]]="",TRUE,IFERROR(MATCH(TBL_UDARDA_LOANPOOL[[#This Row],[QUAL_METHOD]],RANGE_LOOKUP_QUALMETHODS_UDA_RDA_ENABLED,0)&gt;0,FALSE))</f>
        <v>1</v>
      </c>
      <c r="AP8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9" s="27" t="b">
        <f ca="1">IFERROR((IF(APP_UDA_RDA_CERT_DATE&lt;&gt;"",APP_UDA_RDA_CERT_DATE,TODAY())-TBL_UDARDA_LOANPOOL[[#This Row],[SETTLEMENT_DATE]])&lt;91,TRUE)</f>
        <v>1</v>
      </c>
      <c r="AR89" s="27" t="b" cm="1">
        <f t="array" ref="AR89">COUNTIFS(TBL_UDARDA_LOANPOOL[LOAN_ID],TBL_UDARDA_LOANPOOL[[#This Row],[LOAN_ID]],TBL_UDARDA_LOANPOOL[QUAL_LOCATION_TRACT_MFIPCT],"&gt;"&amp;THRESHOLD_UDARDA_MFIPCT)=0</f>
        <v>1</v>
      </c>
      <c r="AS89" s="27" t="b">
        <f>COUNTIFS(TBL_UDARDA_LOANPOOL[LOAN_ID],TBL_UDARDA_LOANPOOL[[#This Row],[LOAN_ID]],TBL_UDARDA_LOANPOOL[SBA_QUALIFIED],"No")=0</f>
        <v>1</v>
      </c>
      <c r="AT8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9" s="29">
        <f>IF(TBL_UDARDA_LOANPOOL[[#This Row],[MULTIPROP_REC_COUNT]]&lt;&gt;"",TBL_UDARDA_LOANPOOL[[#This Row],[LOAN_AMOUNT]]/TBL_UDARDA_LOANPOOL[[#This Row],[MULTIPROP_REC_COUNT]],TBL_UDARDA_LOANPOOL[[#This Row],[LOAN_AMOUNT]])</f>
        <v>0</v>
      </c>
      <c r="AW89" s="29" t="b">
        <f>TBL_UDARDA_LOANPOOL[[#This Row],[MULTIPROP_REC_COUNT]]&gt;1</f>
        <v>0</v>
      </c>
      <c r="AX89" s="36">
        <f>IF(TBL_UDARDA_LOANPOOL[[#This Row],[LOAN_ID]]&lt;&gt;"",COUNTIF(TBL_UDARDA_LOANPOOL[LOAN_ID],TBL_UDARDA_LOANPOOL[[#This Row],[LOAN_ID]]),1)</f>
        <v>1</v>
      </c>
      <c r="AY89" s="36">
        <f>IFERROR(MATCH(TBL_UDARDA_LOANPOOL[[#This Row],[QUAL_METHOD]],RANGE_LOOKUP_QUALMETHODS_UDA_RDA_PROJSPECIFIC,0),-1)</f>
        <v>-1</v>
      </c>
      <c r="AZ8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0" spans="2:57" ht="26.25" customHeight="1" x14ac:dyDescent="0.25">
      <c r="B90" s="25" t="str">
        <f>IF(TBL_UDARDA_LOANPOOL[[#This Row],[RECORD_STARTED]],IF(TBL_UDARDA_LOANPOOL[[#This Row],[ERROR_COUNT]]&gt;0,-1,IF(TBL_UDARDA_LOANPOOL[[#This Row],[REQ_FIELDS_POPULATED]],1,0)),"")</f>
        <v/>
      </c>
      <c r="C90" s="36">
        <f>ROW()-ROW(TBL_UDARDA_LOANPOOL[[#Headers],[ROW_ID]])</f>
        <v>71</v>
      </c>
      <c r="D90" s="55"/>
      <c r="E90" s="56"/>
      <c r="F90" s="57"/>
      <c r="G90" s="58"/>
      <c r="H90" s="142"/>
      <c r="I90" s="144"/>
      <c r="J90" s="144"/>
      <c r="K90" s="120"/>
      <c r="L90" s="116"/>
      <c r="M90" s="55"/>
      <c r="N90" s="61"/>
      <c r="O90" s="62"/>
      <c r="P90" s="124"/>
      <c r="Q90" s="131"/>
      <c r="R90" s="148"/>
      <c r="S90" s="146"/>
      <c r="T90" s="174"/>
      <c r="U90" s="178"/>
      <c r="V90" s="176"/>
      <c r="W90" s="177"/>
      <c r="X90" s="185"/>
      <c r="Y90" s="185"/>
      <c r="Z90" s="186"/>
      <c r="AA90" s="186"/>
      <c r="AB9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0" s="122"/>
      <c r="AD90" s="112" t="str">
        <f>IF(AND(TBL_UDARDA_LOANPOOL[[#This Row],[QUAL_METHOD]]='$DB.LOOKUP'!$AF$6,TBL_UDARDA_LOANPOOL[[#This Row],[LOAN_ID]]&lt;&gt;""),COUNTIF(TBL_QUAL_JOBSLISTING_JOBS[LISTING_LOAN_ID_PROP_ADDR],TBL_UDARDA_LOANPOOL[[#This Row],[LOAN_ID_PROP_ADDR]]),"")</f>
        <v/>
      </c>
      <c r="AE90" s="113" t="str">
        <f>IF(AND(TBL_UDARDA_LOANPOOL[[#This Row],[LOAN_ID]]&lt;&gt;"",TBL_UDARDA_LOANPOOL[[#This Row],[QUAL_METHOD]]='$DB.LOOKUP'!$AF$6),COUNTIFS(TBL_QUAL_JOBSLISTING_JOBS[LISTING_LOAN_ID_PROP_ADDR],TBL_UDARDA_LOANPOOL[[#This Row],[LOAN_ID_PROP_ADDR]],TBL_QUAL_JOBSLISTING_JOBS[JOB_QUALIFIED_FLAG],"Yes"),"")</f>
        <v/>
      </c>
      <c r="AF90" s="111" t="str">
        <f>IF(AND(TBL_UDARDA_LOANPOOL[[#This Row],[QUAL_JOBS_TOTL]]&gt;0,TBL_UDARDA_LOANPOOL[[#This Row],[QUAL_JOBS_TOTL]]&lt;&gt;""),TBL_UDARDA_LOANPOOL[[#This Row],[QUAL_JOBS_QUALIFIED]]/TBL_UDARDA_LOANPOOL[[#This Row],[QUAL_JOBS_TOTL]],"")</f>
        <v/>
      </c>
      <c r="AG90" s="137" t="str">
        <f>IF(TBL_UDARDA_LOANPOOL[[#This Row],[QUAL_METHOD]]='$DB.LOOKUP'!$AF$6,HYPERLINK("#QUAL_JOBS!TARGET_TOP","View/Edit"),"")</f>
        <v/>
      </c>
      <c r="AH90" s="122"/>
      <c r="AI90" s="112" t="str">
        <f>IF(AND(TBL_UDARDA_LOANPOOL[[#This Row],[QUAL_METHOD]]='$DB.LOOKUP'!$AF$7,TBL_UDARDA_LOANPOOL[[#This Row],[LOAN_ID]]&lt;&gt;""),COUNTIF(TBL_QUAL_SERVICESLISTING_FAMILIES[LISTING_LOAN_ID_PROP_ADDR],TBL_UDARDA_LOANPOOL[[#This Row],[LOAN_ID_PROP_ADDR]]),"")</f>
        <v/>
      </c>
      <c r="AJ9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0" s="111" t="str">
        <f>IF(AND(TBL_UDARDA_LOANPOOL[[#This Row],[QUAL_SERVICES_FAMILIES_TOTL]]&gt;0,TBL_UDARDA_LOANPOOL[[#This Row],[QUAL_SERVICES_FAMILIES_TOTL]]&lt;&gt;""),TBL_UDARDA_LOANPOOL[[#This Row],[QUAL_SERVICES_FAMILIES_QUALIFIED]]/TBL_UDARDA_LOANPOOL[[#This Row],[QUAL_SERVICES_FAMILIES_TOTL]],"")</f>
        <v/>
      </c>
      <c r="AL90" s="137" t="str">
        <f>IF(TBL_UDARDA_LOANPOOL[[#This Row],[QUAL_METHOD]]='$DB.LOOKUP'!$AF$7,HYPERLINK("#QUAL_SERVICES!TARGET_TOP","View/Edit"),"")</f>
        <v/>
      </c>
      <c r="AM90" s="94" t="str">
        <f>IF(TBL_UDARDA_LOANPOOL[[#This Row],[LOAN_LEVEL_PREQUALIFIED_FLAG]]&lt;&gt;"",
IF(TBL_UDARDA_LOANPOOL[[#This Row],[LOAN_LEVEL_PREQUALIFIED_FLAG]],"Yes","No"),
"")</f>
        <v/>
      </c>
      <c r="AN90" s="70" t="str">
        <f>IF(TBL_UDARDA_LOANPOOL[[#This Row],[LOAN_ID]] = "","",TBL_UDARDA_LOANPOOL[[#This Row],[LOAN_ID]]&amp;" ("&amp;IF(TBL_UDARDA_LOANPOOL[[#This Row],[PROP_ADDR_STREET]]="","Address Not Defined",TBL_UDARDA_LOANPOOL[[#This Row],[PROP_ADDR_STREET]])&amp;")")</f>
        <v/>
      </c>
      <c r="AO90" s="70" t="b">
        <f>IF(TBL_UDARDA_LOANPOOL[[#This Row],[QUAL_METHOD]]="",TRUE,IFERROR(MATCH(TBL_UDARDA_LOANPOOL[[#This Row],[QUAL_METHOD]],RANGE_LOOKUP_QUALMETHODS_UDA_RDA_ENABLED,0)&gt;0,FALSE))</f>
        <v>1</v>
      </c>
      <c r="AP9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0" s="27" t="b">
        <f ca="1">IFERROR((IF(APP_UDA_RDA_CERT_DATE&lt;&gt;"",APP_UDA_RDA_CERT_DATE,TODAY())-TBL_UDARDA_LOANPOOL[[#This Row],[SETTLEMENT_DATE]])&lt;91,TRUE)</f>
        <v>1</v>
      </c>
      <c r="AR90" s="27" t="b" cm="1">
        <f t="array" ref="AR90">COUNTIFS(TBL_UDARDA_LOANPOOL[LOAN_ID],TBL_UDARDA_LOANPOOL[[#This Row],[LOAN_ID]],TBL_UDARDA_LOANPOOL[QUAL_LOCATION_TRACT_MFIPCT],"&gt;"&amp;THRESHOLD_UDARDA_MFIPCT)=0</f>
        <v>1</v>
      </c>
      <c r="AS90" s="27" t="b">
        <f>COUNTIFS(TBL_UDARDA_LOANPOOL[LOAN_ID],TBL_UDARDA_LOANPOOL[[#This Row],[LOAN_ID]],TBL_UDARDA_LOANPOOL[SBA_QUALIFIED],"No")=0</f>
        <v>1</v>
      </c>
      <c r="AT9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0" s="29">
        <f>IF(TBL_UDARDA_LOANPOOL[[#This Row],[MULTIPROP_REC_COUNT]]&lt;&gt;"",TBL_UDARDA_LOANPOOL[[#This Row],[LOAN_AMOUNT]]/TBL_UDARDA_LOANPOOL[[#This Row],[MULTIPROP_REC_COUNT]],TBL_UDARDA_LOANPOOL[[#This Row],[LOAN_AMOUNT]])</f>
        <v>0</v>
      </c>
      <c r="AW90" s="29" t="b">
        <f>TBL_UDARDA_LOANPOOL[[#This Row],[MULTIPROP_REC_COUNT]]&gt;1</f>
        <v>0</v>
      </c>
      <c r="AX90" s="36">
        <f>IF(TBL_UDARDA_LOANPOOL[[#This Row],[LOAN_ID]]&lt;&gt;"",COUNTIF(TBL_UDARDA_LOANPOOL[LOAN_ID],TBL_UDARDA_LOANPOOL[[#This Row],[LOAN_ID]]),1)</f>
        <v>1</v>
      </c>
      <c r="AY90" s="36">
        <f>IFERROR(MATCH(TBL_UDARDA_LOANPOOL[[#This Row],[QUAL_METHOD]],RANGE_LOOKUP_QUALMETHODS_UDA_RDA_PROJSPECIFIC,0),-1)</f>
        <v>-1</v>
      </c>
      <c r="AZ9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1" spans="2:57" ht="26.25" customHeight="1" x14ac:dyDescent="0.25">
      <c r="B91" s="25" t="str">
        <f>IF(TBL_UDARDA_LOANPOOL[[#This Row],[RECORD_STARTED]],IF(TBL_UDARDA_LOANPOOL[[#This Row],[ERROR_COUNT]]&gt;0,-1,IF(TBL_UDARDA_LOANPOOL[[#This Row],[REQ_FIELDS_POPULATED]],1,0)),"")</f>
        <v/>
      </c>
      <c r="C91" s="36">
        <f>ROW()-ROW(TBL_UDARDA_LOANPOOL[[#Headers],[ROW_ID]])</f>
        <v>72</v>
      </c>
      <c r="D91" s="55"/>
      <c r="E91" s="56"/>
      <c r="F91" s="57"/>
      <c r="G91" s="58"/>
      <c r="H91" s="142"/>
      <c r="I91" s="144"/>
      <c r="J91" s="144"/>
      <c r="K91" s="120"/>
      <c r="L91" s="116"/>
      <c r="M91" s="55"/>
      <c r="N91" s="61"/>
      <c r="O91" s="62"/>
      <c r="P91" s="124"/>
      <c r="Q91" s="131"/>
      <c r="R91" s="148"/>
      <c r="S91" s="146"/>
      <c r="T91" s="174"/>
      <c r="U91" s="178"/>
      <c r="V91" s="176"/>
      <c r="W91" s="177"/>
      <c r="X91" s="185"/>
      <c r="Y91" s="185"/>
      <c r="Z91" s="186"/>
      <c r="AA91" s="186"/>
      <c r="AB9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1" s="122"/>
      <c r="AD91" s="112" t="str">
        <f>IF(AND(TBL_UDARDA_LOANPOOL[[#This Row],[QUAL_METHOD]]='$DB.LOOKUP'!$AF$6,TBL_UDARDA_LOANPOOL[[#This Row],[LOAN_ID]]&lt;&gt;""),COUNTIF(TBL_QUAL_JOBSLISTING_JOBS[LISTING_LOAN_ID_PROP_ADDR],TBL_UDARDA_LOANPOOL[[#This Row],[LOAN_ID_PROP_ADDR]]),"")</f>
        <v/>
      </c>
      <c r="AE91" s="113" t="str">
        <f>IF(AND(TBL_UDARDA_LOANPOOL[[#This Row],[LOAN_ID]]&lt;&gt;"",TBL_UDARDA_LOANPOOL[[#This Row],[QUAL_METHOD]]='$DB.LOOKUP'!$AF$6),COUNTIFS(TBL_QUAL_JOBSLISTING_JOBS[LISTING_LOAN_ID_PROP_ADDR],TBL_UDARDA_LOANPOOL[[#This Row],[LOAN_ID_PROP_ADDR]],TBL_QUAL_JOBSLISTING_JOBS[JOB_QUALIFIED_FLAG],"Yes"),"")</f>
        <v/>
      </c>
      <c r="AF91" s="111" t="str">
        <f>IF(AND(TBL_UDARDA_LOANPOOL[[#This Row],[QUAL_JOBS_TOTL]]&gt;0,TBL_UDARDA_LOANPOOL[[#This Row],[QUAL_JOBS_TOTL]]&lt;&gt;""),TBL_UDARDA_LOANPOOL[[#This Row],[QUAL_JOBS_QUALIFIED]]/TBL_UDARDA_LOANPOOL[[#This Row],[QUAL_JOBS_TOTL]],"")</f>
        <v/>
      </c>
      <c r="AG91" s="137" t="str">
        <f>IF(TBL_UDARDA_LOANPOOL[[#This Row],[QUAL_METHOD]]='$DB.LOOKUP'!$AF$6,HYPERLINK("#QUAL_JOBS!TARGET_TOP","View/Edit"),"")</f>
        <v/>
      </c>
      <c r="AH91" s="122"/>
      <c r="AI91" s="112" t="str">
        <f>IF(AND(TBL_UDARDA_LOANPOOL[[#This Row],[QUAL_METHOD]]='$DB.LOOKUP'!$AF$7,TBL_UDARDA_LOANPOOL[[#This Row],[LOAN_ID]]&lt;&gt;""),COUNTIF(TBL_QUAL_SERVICESLISTING_FAMILIES[LISTING_LOAN_ID_PROP_ADDR],TBL_UDARDA_LOANPOOL[[#This Row],[LOAN_ID_PROP_ADDR]]),"")</f>
        <v/>
      </c>
      <c r="AJ9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1" s="111" t="str">
        <f>IF(AND(TBL_UDARDA_LOANPOOL[[#This Row],[QUAL_SERVICES_FAMILIES_TOTL]]&gt;0,TBL_UDARDA_LOANPOOL[[#This Row],[QUAL_SERVICES_FAMILIES_TOTL]]&lt;&gt;""),TBL_UDARDA_LOANPOOL[[#This Row],[QUAL_SERVICES_FAMILIES_QUALIFIED]]/TBL_UDARDA_LOANPOOL[[#This Row],[QUAL_SERVICES_FAMILIES_TOTL]],"")</f>
        <v/>
      </c>
      <c r="AL91" s="137" t="str">
        <f>IF(TBL_UDARDA_LOANPOOL[[#This Row],[QUAL_METHOD]]='$DB.LOOKUP'!$AF$7,HYPERLINK("#QUAL_SERVICES!TARGET_TOP","View/Edit"),"")</f>
        <v/>
      </c>
      <c r="AM91" s="94" t="str">
        <f>IF(TBL_UDARDA_LOANPOOL[[#This Row],[LOAN_LEVEL_PREQUALIFIED_FLAG]]&lt;&gt;"",
IF(TBL_UDARDA_LOANPOOL[[#This Row],[LOAN_LEVEL_PREQUALIFIED_FLAG]],"Yes","No"),
"")</f>
        <v/>
      </c>
      <c r="AN91" s="70" t="str">
        <f>IF(TBL_UDARDA_LOANPOOL[[#This Row],[LOAN_ID]] = "","",TBL_UDARDA_LOANPOOL[[#This Row],[LOAN_ID]]&amp;" ("&amp;IF(TBL_UDARDA_LOANPOOL[[#This Row],[PROP_ADDR_STREET]]="","Address Not Defined",TBL_UDARDA_LOANPOOL[[#This Row],[PROP_ADDR_STREET]])&amp;")")</f>
        <v/>
      </c>
      <c r="AO91" s="70" t="b">
        <f>IF(TBL_UDARDA_LOANPOOL[[#This Row],[QUAL_METHOD]]="",TRUE,IFERROR(MATCH(TBL_UDARDA_LOANPOOL[[#This Row],[QUAL_METHOD]],RANGE_LOOKUP_QUALMETHODS_UDA_RDA_ENABLED,0)&gt;0,FALSE))</f>
        <v>1</v>
      </c>
      <c r="AP9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1" s="27" t="b">
        <f ca="1">IFERROR((IF(APP_UDA_RDA_CERT_DATE&lt;&gt;"",APP_UDA_RDA_CERT_DATE,TODAY())-TBL_UDARDA_LOANPOOL[[#This Row],[SETTLEMENT_DATE]])&lt;91,TRUE)</f>
        <v>1</v>
      </c>
      <c r="AR91" s="27" t="b" cm="1">
        <f t="array" ref="AR91">COUNTIFS(TBL_UDARDA_LOANPOOL[LOAN_ID],TBL_UDARDA_LOANPOOL[[#This Row],[LOAN_ID]],TBL_UDARDA_LOANPOOL[QUAL_LOCATION_TRACT_MFIPCT],"&gt;"&amp;THRESHOLD_UDARDA_MFIPCT)=0</f>
        <v>1</v>
      </c>
      <c r="AS91" s="27" t="b">
        <f>COUNTIFS(TBL_UDARDA_LOANPOOL[LOAN_ID],TBL_UDARDA_LOANPOOL[[#This Row],[LOAN_ID]],TBL_UDARDA_LOANPOOL[SBA_QUALIFIED],"No")=0</f>
        <v>1</v>
      </c>
      <c r="AT9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1" s="29">
        <f>IF(TBL_UDARDA_LOANPOOL[[#This Row],[MULTIPROP_REC_COUNT]]&lt;&gt;"",TBL_UDARDA_LOANPOOL[[#This Row],[LOAN_AMOUNT]]/TBL_UDARDA_LOANPOOL[[#This Row],[MULTIPROP_REC_COUNT]],TBL_UDARDA_LOANPOOL[[#This Row],[LOAN_AMOUNT]])</f>
        <v>0</v>
      </c>
      <c r="AW91" s="29" t="b">
        <f>TBL_UDARDA_LOANPOOL[[#This Row],[MULTIPROP_REC_COUNT]]&gt;1</f>
        <v>0</v>
      </c>
      <c r="AX91" s="36">
        <f>IF(TBL_UDARDA_LOANPOOL[[#This Row],[LOAN_ID]]&lt;&gt;"",COUNTIF(TBL_UDARDA_LOANPOOL[LOAN_ID],TBL_UDARDA_LOANPOOL[[#This Row],[LOAN_ID]]),1)</f>
        <v>1</v>
      </c>
      <c r="AY91" s="36">
        <f>IFERROR(MATCH(TBL_UDARDA_LOANPOOL[[#This Row],[QUAL_METHOD]],RANGE_LOOKUP_QUALMETHODS_UDA_RDA_PROJSPECIFIC,0),-1)</f>
        <v>-1</v>
      </c>
      <c r="AZ9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2" spans="2:57" ht="26.25" customHeight="1" x14ac:dyDescent="0.25">
      <c r="B92" s="25" t="str">
        <f>IF(TBL_UDARDA_LOANPOOL[[#This Row],[RECORD_STARTED]],IF(TBL_UDARDA_LOANPOOL[[#This Row],[ERROR_COUNT]]&gt;0,-1,IF(TBL_UDARDA_LOANPOOL[[#This Row],[REQ_FIELDS_POPULATED]],1,0)),"")</f>
        <v/>
      </c>
      <c r="C92" s="36">
        <f>ROW()-ROW(TBL_UDARDA_LOANPOOL[[#Headers],[ROW_ID]])</f>
        <v>73</v>
      </c>
      <c r="D92" s="55"/>
      <c r="E92" s="56"/>
      <c r="F92" s="57"/>
      <c r="G92" s="58"/>
      <c r="H92" s="142"/>
      <c r="I92" s="144"/>
      <c r="J92" s="144"/>
      <c r="K92" s="120"/>
      <c r="L92" s="116"/>
      <c r="M92" s="55"/>
      <c r="N92" s="61"/>
      <c r="O92" s="62"/>
      <c r="P92" s="124"/>
      <c r="Q92" s="131"/>
      <c r="R92" s="148"/>
      <c r="S92" s="146"/>
      <c r="T92" s="174"/>
      <c r="U92" s="178"/>
      <c r="V92" s="176"/>
      <c r="W92" s="177"/>
      <c r="X92" s="185"/>
      <c r="Y92" s="185"/>
      <c r="Z92" s="186"/>
      <c r="AA92" s="186"/>
      <c r="AB9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2" s="122"/>
      <c r="AD92" s="112" t="str">
        <f>IF(AND(TBL_UDARDA_LOANPOOL[[#This Row],[QUAL_METHOD]]='$DB.LOOKUP'!$AF$6,TBL_UDARDA_LOANPOOL[[#This Row],[LOAN_ID]]&lt;&gt;""),COUNTIF(TBL_QUAL_JOBSLISTING_JOBS[LISTING_LOAN_ID_PROP_ADDR],TBL_UDARDA_LOANPOOL[[#This Row],[LOAN_ID_PROP_ADDR]]),"")</f>
        <v/>
      </c>
      <c r="AE92" s="113" t="str">
        <f>IF(AND(TBL_UDARDA_LOANPOOL[[#This Row],[LOAN_ID]]&lt;&gt;"",TBL_UDARDA_LOANPOOL[[#This Row],[QUAL_METHOD]]='$DB.LOOKUP'!$AF$6),COUNTIFS(TBL_QUAL_JOBSLISTING_JOBS[LISTING_LOAN_ID_PROP_ADDR],TBL_UDARDA_LOANPOOL[[#This Row],[LOAN_ID_PROP_ADDR]],TBL_QUAL_JOBSLISTING_JOBS[JOB_QUALIFIED_FLAG],"Yes"),"")</f>
        <v/>
      </c>
      <c r="AF92" s="111" t="str">
        <f>IF(AND(TBL_UDARDA_LOANPOOL[[#This Row],[QUAL_JOBS_TOTL]]&gt;0,TBL_UDARDA_LOANPOOL[[#This Row],[QUAL_JOBS_TOTL]]&lt;&gt;""),TBL_UDARDA_LOANPOOL[[#This Row],[QUAL_JOBS_QUALIFIED]]/TBL_UDARDA_LOANPOOL[[#This Row],[QUAL_JOBS_TOTL]],"")</f>
        <v/>
      </c>
      <c r="AG92" s="137" t="str">
        <f>IF(TBL_UDARDA_LOANPOOL[[#This Row],[QUAL_METHOD]]='$DB.LOOKUP'!$AF$6,HYPERLINK("#QUAL_JOBS!TARGET_TOP","View/Edit"),"")</f>
        <v/>
      </c>
      <c r="AH92" s="122"/>
      <c r="AI92" s="112" t="str">
        <f>IF(AND(TBL_UDARDA_LOANPOOL[[#This Row],[QUAL_METHOD]]='$DB.LOOKUP'!$AF$7,TBL_UDARDA_LOANPOOL[[#This Row],[LOAN_ID]]&lt;&gt;""),COUNTIF(TBL_QUAL_SERVICESLISTING_FAMILIES[LISTING_LOAN_ID_PROP_ADDR],TBL_UDARDA_LOANPOOL[[#This Row],[LOAN_ID_PROP_ADDR]]),"")</f>
        <v/>
      </c>
      <c r="AJ9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2" s="111" t="str">
        <f>IF(AND(TBL_UDARDA_LOANPOOL[[#This Row],[QUAL_SERVICES_FAMILIES_TOTL]]&gt;0,TBL_UDARDA_LOANPOOL[[#This Row],[QUAL_SERVICES_FAMILIES_TOTL]]&lt;&gt;""),TBL_UDARDA_LOANPOOL[[#This Row],[QUAL_SERVICES_FAMILIES_QUALIFIED]]/TBL_UDARDA_LOANPOOL[[#This Row],[QUAL_SERVICES_FAMILIES_TOTL]],"")</f>
        <v/>
      </c>
      <c r="AL92" s="137" t="str">
        <f>IF(TBL_UDARDA_LOANPOOL[[#This Row],[QUAL_METHOD]]='$DB.LOOKUP'!$AF$7,HYPERLINK("#QUAL_SERVICES!TARGET_TOP","View/Edit"),"")</f>
        <v/>
      </c>
      <c r="AM92" s="94" t="str">
        <f>IF(TBL_UDARDA_LOANPOOL[[#This Row],[LOAN_LEVEL_PREQUALIFIED_FLAG]]&lt;&gt;"",
IF(TBL_UDARDA_LOANPOOL[[#This Row],[LOAN_LEVEL_PREQUALIFIED_FLAG]],"Yes","No"),
"")</f>
        <v/>
      </c>
      <c r="AN92" s="70" t="str">
        <f>IF(TBL_UDARDA_LOANPOOL[[#This Row],[LOAN_ID]] = "","",TBL_UDARDA_LOANPOOL[[#This Row],[LOAN_ID]]&amp;" ("&amp;IF(TBL_UDARDA_LOANPOOL[[#This Row],[PROP_ADDR_STREET]]="","Address Not Defined",TBL_UDARDA_LOANPOOL[[#This Row],[PROP_ADDR_STREET]])&amp;")")</f>
        <v/>
      </c>
      <c r="AO92" s="70" t="b">
        <f>IF(TBL_UDARDA_LOANPOOL[[#This Row],[QUAL_METHOD]]="",TRUE,IFERROR(MATCH(TBL_UDARDA_LOANPOOL[[#This Row],[QUAL_METHOD]],RANGE_LOOKUP_QUALMETHODS_UDA_RDA_ENABLED,0)&gt;0,FALSE))</f>
        <v>1</v>
      </c>
      <c r="AP9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2" s="27" t="b">
        <f ca="1">IFERROR((IF(APP_UDA_RDA_CERT_DATE&lt;&gt;"",APP_UDA_RDA_CERT_DATE,TODAY())-TBL_UDARDA_LOANPOOL[[#This Row],[SETTLEMENT_DATE]])&lt;91,TRUE)</f>
        <v>1</v>
      </c>
      <c r="AR92" s="27" t="b" cm="1">
        <f t="array" ref="AR92">COUNTIFS(TBL_UDARDA_LOANPOOL[LOAN_ID],TBL_UDARDA_LOANPOOL[[#This Row],[LOAN_ID]],TBL_UDARDA_LOANPOOL[QUAL_LOCATION_TRACT_MFIPCT],"&gt;"&amp;THRESHOLD_UDARDA_MFIPCT)=0</f>
        <v>1</v>
      </c>
      <c r="AS92" s="27" t="b">
        <f>COUNTIFS(TBL_UDARDA_LOANPOOL[LOAN_ID],TBL_UDARDA_LOANPOOL[[#This Row],[LOAN_ID]],TBL_UDARDA_LOANPOOL[SBA_QUALIFIED],"No")=0</f>
        <v>1</v>
      </c>
      <c r="AT9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2" s="29">
        <f>IF(TBL_UDARDA_LOANPOOL[[#This Row],[MULTIPROP_REC_COUNT]]&lt;&gt;"",TBL_UDARDA_LOANPOOL[[#This Row],[LOAN_AMOUNT]]/TBL_UDARDA_LOANPOOL[[#This Row],[MULTIPROP_REC_COUNT]],TBL_UDARDA_LOANPOOL[[#This Row],[LOAN_AMOUNT]])</f>
        <v>0</v>
      </c>
      <c r="AW92" s="29" t="b">
        <f>TBL_UDARDA_LOANPOOL[[#This Row],[MULTIPROP_REC_COUNT]]&gt;1</f>
        <v>0</v>
      </c>
      <c r="AX92" s="36">
        <f>IF(TBL_UDARDA_LOANPOOL[[#This Row],[LOAN_ID]]&lt;&gt;"",COUNTIF(TBL_UDARDA_LOANPOOL[LOAN_ID],TBL_UDARDA_LOANPOOL[[#This Row],[LOAN_ID]]),1)</f>
        <v>1</v>
      </c>
      <c r="AY92" s="36">
        <f>IFERROR(MATCH(TBL_UDARDA_LOANPOOL[[#This Row],[QUAL_METHOD]],RANGE_LOOKUP_QUALMETHODS_UDA_RDA_PROJSPECIFIC,0),-1)</f>
        <v>-1</v>
      </c>
      <c r="AZ9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3" spans="2:57" ht="26.25" customHeight="1" x14ac:dyDescent="0.25">
      <c r="B93" s="25" t="str">
        <f>IF(TBL_UDARDA_LOANPOOL[[#This Row],[RECORD_STARTED]],IF(TBL_UDARDA_LOANPOOL[[#This Row],[ERROR_COUNT]]&gt;0,-1,IF(TBL_UDARDA_LOANPOOL[[#This Row],[REQ_FIELDS_POPULATED]],1,0)),"")</f>
        <v/>
      </c>
      <c r="C93" s="36">
        <f>ROW()-ROW(TBL_UDARDA_LOANPOOL[[#Headers],[ROW_ID]])</f>
        <v>74</v>
      </c>
      <c r="D93" s="55"/>
      <c r="E93" s="56"/>
      <c r="F93" s="57"/>
      <c r="G93" s="58"/>
      <c r="H93" s="142"/>
      <c r="I93" s="144"/>
      <c r="J93" s="144"/>
      <c r="K93" s="120"/>
      <c r="L93" s="116"/>
      <c r="M93" s="55"/>
      <c r="N93" s="61"/>
      <c r="O93" s="62"/>
      <c r="P93" s="124"/>
      <c r="Q93" s="131"/>
      <c r="R93" s="148"/>
      <c r="S93" s="146"/>
      <c r="T93" s="174"/>
      <c r="U93" s="178"/>
      <c r="V93" s="176"/>
      <c r="W93" s="177"/>
      <c r="X93" s="185"/>
      <c r="Y93" s="185"/>
      <c r="Z93" s="186"/>
      <c r="AA93" s="186"/>
      <c r="AB9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3" s="122"/>
      <c r="AD93" s="112" t="str">
        <f>IF(AND(TBL_UDARDA_LOANPOOL[[#This Row],[QUAL_METHOD]]='$DB.LOOKUP'!$AF$6,TBL_UDARDA_LOANPOOL[[#This Row],[LOAN_ID]]&lt;&gt;""),COUNTIF(TBL_QUAL_JOBSLISTING_JOBS[LISTING_LOAN_ID_PROP_ADDR],TBL_UDARDA_LOANPOOL[[#This Row],[LOAN_ID_PROP_ADDR]]),"")</f>
        <v/>
      </c>
      <c r="AE93" s="113" t="str">
        <f>IF(AND(TBL_UDARDA_LOANPOOL[[#This Row],[LOAN_ID]]&lt;&gt;"",TBL_UDARDA_LOANPOOL[[#This Row],[QUAL_METHOD]]='$DB.LOOKUP'!$AF$6),COUNTIFS(TBL_QUAL_JOBSLISTING_JOBS[LISTING_LOAN_ID_PROP_ADDR],TBL_UDARDA_LOANPOOL[[#This Row],[LOAN_ID_PROP_ADDR]],TBL_QUAL_JOBSLISTING_JOBS[JOB_QUALIFIED_FLAG],"Yes"),"")</f>
        <v/>
      </c>
      <c r="AF93" s="111" t="str">
        <f>IF(AND(TBL_UDARDA_LOANPOOL[[#This Row],[QUAL_JOBS_TOTL]]&gt;0,TBL_UDARDA_LOANPOOL[[#This Row],[QUAL_JOBS_TOTL]]&lt;&gt;""),TBL_UDARDA_LOANPOOL[[#This Row],[QUAL_JOBS_QUALIFIED]]/TBL_UDARDA_LOANPOOL[[#This Row],[QUAL_JOBS_TOTL]],"")</f>
        <v/>
      </c>
      <c r="AG93" s="137" t="str">
        <f>IF(TBL_UDARDA_LOANPOOL[[#This Row],[QUAL_METHOD]]='$DB.LOOKUP'!$AF$6,HYPERLINK("#QUAL_JOBS!TARGET_TOP","View/Edit"),"")</f>
        <v/>
      </c>
      <c r="AH93" s="122"/>
      <c r="AI93" s="112" t="str">
        <f>IF(AND(TBL_UDARDA_LOANPOOL[[#This Row],[QUAL_METHOD]]='$DB.LOOKUP'!$AF$7,TBL_UDARDA_LOANPOOL[[#This Row],[LOAN_ID]]&lt;&gt;""),COUNTIF(TBL_QUAL_SERVICESLISTING_FAMILIES[LISTING_LOAN_ID_PROP_ADDR],TBL_UDARDA_LOANPOOL[[#This Row],[LOAN_ID_PROP_ADDR]]),"")</f>
        <v/>
      </c>
      <c r="AJ9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3" s="111" t="str">
        <f>IF(AND(TBL_UDARDA_LOANPOOL[[#This Row],[QUAL_SERVICES_FAMILIES_TOTL]]&gt;0,TBL_UDARDA_LOANPOOL[[#This Row],[QUAL_SERVICES_FAMILIES_TOTL]]&lt;&gt;""),TBL_UDARDA_LOANPOOL[[#This Row],[QUAL_SERVICES_FAMILIES_QUALIFIED]]/TBL_UDARDA_LOANPOOL[[#This Row],[QUAL_SERVICES_FAMILIES_TOTL]],"")</f>
        <v/>
      </c>
      <c r="AL93" s="137" t="str">
        <f>IF(TBL_UDARDA_LOANPOOL[[#This Row],[QUAL_METHOD]]='$DB.LOOKUP'!$AF$7,HYPERLINK("#QUAL_SERVICES!TARGET_TOP","View/Edit"),"")</f>
        <v/>
      </c>
      <c r="AM93" s="94" t="str">
        <f>IF(TBL_UDARDA_LOANPOOL[[#This Row],[LOAN_LEVEL_PREQUALIFIED_FLAG]]&lt;&gt;"",
IF(TBL_UDARDA_LOANPOOL[[#This Row],[LOAN_LEVEL_PREQUALIFIED_FLAG]],"Yes","No"),
"")</f>
        <v/>
      </c>
      <c r="AN93" s="70" t="str">
        <f>IF(TBL_UDARDA_LOANPOOL[[#This Row],[LOAN_ID]] = "","",TBL_UDARDA_LOANPOOL[[#This Row],[LOAN_ID]]&amp;" ("&amp;IF(TBL_UDARDA_LOANPOOL[[#This Row],[PROP_ADDR_STREET]]="","Address Not Defined",TBL_UDARDA_LOANPOOL[[#This Row],[PROP_ADDR_STREET]])&amp;")")</f>
        <v/>
      </c>
      <c r="AO93" s="70" t="b">
        <f>IF(TBL_UDARDA_LOANPOOL[[#This Row],[QUAL_METHOD]]="",TRUE,IFERROR(MATCH(TBL_UDARDA_LOANPOOL[[#This Row],[QUAL_METHOD]],RANGE_LOOKUP_QUALMETHODS_UDA_RDA_ENABLED,0)&gt;0,FALSE))</f>
        <v>1</v>
      </c>
      <c r="AP9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3" s="27" t="b">
        <f ca="1">IFERROR((IF(APP_UDA_RDA_CERT_DATE&lt;&gt;"",APP_UDA_RDA_CERT_DATE,TODAY())-TBL_UDARDA_LOANPOOL[[#This Row],[SETTLEMENT_DATE]])&lt;91,TRUE)</f>
        <v>1</v>
      </c>
      <c r="AR93" s="27" t="b" cm="1">
        <f t="array" ref="AR93">COUNTIFS(TBL_UDARDA_LOANPOOL[LOAN_ID],TBL_UDARDA_LOANPOOL[[#This Row],[LOAN_ID]],TBL_UDARDA_LOANPOOL[QUAL_LOCATION_TRACT_MFIPCT],"&gt;"&amp;THRESHOLD_UDARDA_MFIPCT)=0</f>
        <v>1</v>
      </c>
      <c r="AS93" s="27" t="b">
        <f>COUNTIFS(TBL_UDARDA_LOANPOOL[LOAN_ID],TBL_UDARDA_LOANPOOL[[#This Row],[LOAN_ID]],TBL_UDARDA_LOANPOOL[SBA_QUALIFIED],"No")=0</f>
        <v>1</v>
      </c>
      <c r="AT9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3" s="29">
        <f>IF(TBL_UDARDA_LOANPOOL[[#This Row],[MULTIPROP_REC_COUNT]]&lt;&gt;"",TBL_UDARDA_LOANPOOL[[#This Row],[LOAN_AMOUNT]]/TBL_UDARDA_LOANPOOL[[#This Row],[MULTIPROP_REC_COUNT]],TBL_UDARDA_LOANPOOL[[#This Row],[LOAN_AMOUNT]])</f>
        <v>0</v>
      </c>
      <c r="AW93" s="29" t="b">
        <f>TBL_UDARDA_LOANPOOL[[#This Row],[MULTIPROP_REC_COUNT]]&gt;1</f>
        <v>0</v>
      </c>
      <c r="AX93" s="36">
        <f>IF(TBL_UDARDA_LOANPOOL[[#This Row],[LOAN_ID]]&lt;&gt;"",COUNTIF(TBL_UDARDA_LOANPOOL[LOAN_ID],TBL_UDARDA_LOANPOOL[[#This Row],[LOAN_ID]]),1)</f>
        <v>1</v>
      </c>
      <c r="AY93" s="36">
        <f>IFERROR(MATCH(TBL_UDARDA_LOANPOOL[[#This Row],[QUAL_METHOD]],RANGE_LOOKUP_QUALMETHODS_UDA_RDA_PROJSPECIFIC,0),-1)</f>
        <v>-1</v>
      </c>
      <c r="AZ9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4" spans="2:57" ht="26.25" customHeight="1" x14ac:dyDescent="0.25">
      <c r="B94" s="25" t="str">
        <f>IF(TBL_UDARDA_LOANPOOL[[#This Row],[RECORD_STARTED]],IF(TBL_UDARDA_LOANPOOL[[#This Row],[ERROR_COUNT]]&gt;0,-1,IF(TBL_UDARDA_LOANPOOL[[#This Row],[REQ_FIELDS_POPULATED]],1,0)),"")</f>
        <v/>
      </c>
      <c r="C94" s="36">
        <f>ROW()-ROW(TBL_UDARDA_LOANPOOL[[#Headers],[ROW_ID]])</f>
        <v>75</v>
      </c>
      <c r="D94" s="55"/>
      <c r="E94" s="56"/>
      <c r="F94" s="57"/>
      <c r="G94" s="58"/>
      <c r="H94" s="142"/>
      <c r="I94" s="144"/>
      <c r="J94" s="144"/>
      <c r="K94" s="120"/>
      <c r="L94" s="116"/>
      <c r="M94" s="55"/>
      <c r="N94" s="61"/>
      <c r="O94" s="62"/>
      <c r="P94" s="124"/>
      <c r="Q94" s="131"/>
      <c r="R94" s="148"/>
      <c r="S94" s="146"/>
      <c r="T94" s="174"/>
      <c r="U94" s="178"/>
      <c r="V94" s="176"/>
      <c r="W94" s="177"/>
      <c r="X94" s="185"/>
      <c r="Y94" s="185"/>
      <c r="Z94" s="186"/>
      <c r="AA94" s="186"/>
      <c r="AB9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4" s="122"/>
      <c r="AD94" s="112" t="str">
        <f>IF(AND(TBL_UDARDA_LOANPOOL[[#This Row],[QUAL_METHOD]]='$DB.LOOKUP'!$AF$6,TBL_UDARDA_LOANPOOL[[#This Row],[LOAN_ID]]&lt;&gt;""),COUNTIF(TBL_QUAL_JOBSLISTING_JOBS[LISTING_LOAN_ID_PROP_ADDR],TBL_UDARDA_LOANPOOL[[#This Row],[LOAN_ID_PROP_ADDR]]),"")</f>
        <v/>
      </c>
      <c r="AE94" s="113" t="str">
        <f>IF(AND(TBL_UDARDA_LOANPOOL[[#This Row],[LOAN_ID]]&lt;&gt;"",TBL_UDARDA_LOANPOOL[[#This Row],[QUAL_METHOD]]='$DB.LOOKUP'!$AF$6),COUNTIFS(TBL_QUAL_JOBSLISTING_JOBS[LISTING_LOAN_ID_PROP_ADDR],TBL_UDARDA_LOANPOOL[[#This Row],[LOAN_ID_PROP_ADDR]],TBL_QUAL_JOBSLISTING_JOBS[JOB_QUALIFIED_FLAG],"Yes"),"")</f>
        <v/>
      </c>
      <c r="AF94" s="111" t="str">
        <f>IF(AND(TBL_UDARDA_LOANPOOL[[#This Row],[QUAL_JOBS_TOTL]]&gt;0,TBL_UDARDA_LOANPOOL[[#This Row],[QUAL_JOBS_TOTL]]&lt;&gt;""),TBL_UDARDA_LOANPOOL[[#This Row],[QUAL_JOBS_QUALIFIED]]/TBL_UDARDA_LOANPOOL[[#This Row],[QUAL_JOBS_TOTL]],"")</f>
        <v/>
      </c>
      <c r="AG94" s="137" t="str">
        <f>IF(TBL_UDARDA_LOANPOOL[[#This Row],[QUAL_METHOD]]='$DB.LOOKUP'!$AF$6,HYPERLINK("#QUAL_JOBS!TARGET_TOP","View/Edit"),"")</f>
        <v/>
      </c>
      <c r="AH94" s="122"/>
      <c r="AI94" s="112" t="str">
        <f>IF(AND(TBL_UDARDA_LOANPOOL[[#This Row],[QUAL_METHOD]]='$DB.LOOKUP'!$AF$7,TBL_UDARDA_LOANPOOL[[#This Row],[LOAN_ID]]&lt;&gt;""),COUNTIF(TBL_QUAL_SERVICESLISTING_FAMILIES[LISTING_LOAN_ID_PROP_ADDR],TBL_UDARDA_LOANPOOL[[#This Row],[LOAN_ID_PROP_ADDR]]),"")</f>
        <v/>
      </c>
      <c r="AJ9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4" s="111" t="str">
        <f>IF(AND(TBL_UDARDA_LOANPOOL[[#This Row],[QUAL_SERVICES_FAMILIES_TOTL]]&gt;0,TBL_UDARDA_LOANPOOL[[#This Row],[QUAL_SERVICES_FAMILIES_TOTL]]&lt;&gt;""),TBL_UDARDA_LOANPOOL[[#This Row],[QUAL_SERVICES_FAMILIES_QUALIFIED]]/TBL_UDARDA_LOANPOOL[[#This Row],[QUAL_SERVICES_FAMILIES_TOTL]],"")</f>
        <v/>
      </c>
      <c r="AL94" s="137" t="str">
        <f>IF(TBL_UDARDA_LOANPOOL[[#This Row],[QUAL_METHOD]]='$DB.LOOKUP'!$AF$7,HYPERLINK("#QUAL_SERVICES!TARGET_TOP","View/Edit"),"")</f>
        <v/>
      </c>
      <c r="AM94" s="94" t="str">
        <f>IF(TBL_UDARDA_LOANPOOL[[#This Row],[LOAN_LEVEL_PREQUALIFIED_FLAG]]&lt;&gt;"",
IF(TBL_UDARDA_LOANPOOL[[#This Row],[LOAN_LEVEL_PREQUALIFIED_FLAG]],"Yes","No"),
"")</f>
        <v/>
      </c>
      <c r="AN94" s="70" t="str">
        <f>IF(TBL_UDARDA_LOANPOOL[[#This Row],[LOAN_ID]] = "","",TBL_UDARDA_LOANPOOL[[#This Row],[LOAN_ID]]&amp;" ("&amp;IF(TBL_UDARDA_LOANPOOL[[#This Row],[PROP_ADDR_STREET]]="","Address Not Defined",TBL_UDARDA_LOANPOOL[[#This Row],[PROP_ADDR_STREET]])&amp;")")</f>
        <v/>
      </c>
      <c r="AO94" s="70" t="b">
        <f>IF(TBL_UDARDA_LOANPOOL[[#This Row],[QUAL_METHOD]]="",TRUE,IFERROR(MATCH(TBL_UDARDA_LOANPOOL[[#This Row],[QUAL_METHOD]],RANGE_LOOKUP_QUALMETHODS_UDA_RDA_ENABLED,0)&gt;0,FALSE))</f>
        <v>1</v>
      </c>
      <c r="AP9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4" s="27" t="b">
        <f ca="1">IFERROR((IF(APP_UDA_RDA_CERT_DATE&lt;&gt;"",APP_UDA_RDA_CERT_DATE,TODAY())-TBL_UDARDA_LOANPOOL[[#This Row],[SETTLEMENT_DATE]])&lt;91,TRUE)</f>
        <v>1</v>
      </c>
      <c r="AR94" s="27" t="b" cm="1">
        <f t="array" ref="AR94">COUNTIFS(TBL_UDARDA_LOANPOOL[LOAN_ID],TBL_UDARDA_LOANPOOL[[#This Row],[LOAN_ID]],TBL_UDARDA_LOANPOOL[QUAL_LOCATION_TRACT_MFIPCT],"&gt;"&amp;THRESHOLD_UDARDA_MFIPCT)=0</f>
        <v>1</v>
      </c>
      <c r="AS94" s="27" t="b">
        <f>COUNTIFS(TBL_UDARDA_LOANPOOL[LOAN_ID],TBL_UDARDA_LOANPOOL[[#This Row],[LOAN_ID]],TBL_UDARDA_LOANPOOL[SBA_QUALIFIED],"No")=0</f>
        <v>1</v>
      </c>
      <c r="AT9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4" s="29">
        <f>IF(TBL_UDARDA_LOANPOOL[[#This Row],[MULTIPROP_REC_COUNT]]&lt;&gt;"",TBL_UDARDA_LOANPOOL[[#This Row],[LOAN_AMOUNT]]/TBL_UDARDA_LOANPOOL[[#This Row],[MULTIPROP_REC_COUNT]],TBL_UDARDA_LOANPOOL[[#This Row],[LOAN_AMOUNT]])</f>
        <v>0</v>
      </c>
      <c r="AW94" s="29" t="b">
        <f>TBL_UDARDA_LOANPOOL[[#This Row],[MULTIPROP_REC_COUNT]]&gt;1</f>
        <v>0</v>
      </c>
      <c r="AX94" s="36">
        <f>IF(TBL_UDARDA_LOANPOOL[[#This Row],[LOAN_ID]]&lt;&gt;"",COUNTIF(TBL_UDARDA_LOANPOOL[LOAN_ID],TBL_UDARDA_LOANPOOL[[#This Row],[LOAN_ID]]),1)</f>
        <v>1</v>
      </c>
      <c r="AY94" s="36">
        <f>IFERROR(MATCH(TBL_UDARDA_LOANPOOL[[#This Row],[QUAL_METHOD]],RANGE_LOOKUP_QUALMETHODS_UDA_RDA_PROJSPECIFIC,0),-1)</f>
        <v>-1</v>
      </c>
      <c r="AZ9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5" spans="2:57" ht="26.25" customHeight="1" x14ac:dyDescent="0.25">
      <c r="B95" s="25" t="str">
        <f>IF(TBL_UDARDA_LOANPOOL[[#This Row],[RECORD_STARTED]],IF(TBL_UDARDA_LOANPOOL[[#This Row],[ERROR_COUNT]]&gt;0,-1,IF(TBL_UDARDA_LOANPOOL[[#This Row],[REQ_FIELDS_POPULATED]],1,0)),"")</f>
        <v/>
      </c>
      <c r="C95" s="36">
        <f>ROW()-ROW(TBL_UDARDA_LOANPOOL[[#Headers],[ROW_ID]])</f>
        <v>76</v>
      </c>
      <c r="D95" s="55"/>
      <c r="E95" s="56"/>
      <c r="F95" s="57"/>
      <c r="G95" s="58"/>
      <c r="H95" s="142"/>
      <c r="I95" s="144"/>
      <c r="J95" s="144"/>
      <c r="K95" s="120"/>
      <c r="L95" s="116"/>
      <c r="M95" s="55"/>
      <c r="N95" s="61"/>
      <c r="O95" s="62"/>
      <c r="P95" s="124"/>
      <c r="Q95" s="131"/>
      <c r="R95" s="148"/>
      <c r="S95" s="146"/>
      <c r="T95" s="174"/>
      <c r="U95" s="178"/>
      <c r="V95" s="176"/>
      <c r="W95" s="177"/>
      <c r="X95" s="185"/>
      <c r="Y95" s="185"/>
      <c r="Z95" s="186"/>
      <c r="AA95" s="186"/>
      <c r="AB9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5" s="122"/>
      <c r="AD95" s="112" t="str">
        <f>IF(AND(TBL_UDARDA_LOANPOOL[[#This Row],[QUAL_METHOD]]='$DB.LOOKUP'!$AF$6,TBL_UDARDA_LOANPOOL[[#This Row],[LOAN_ID]]&lt;&gt;""),COUNTIF(TBL_QUAL_JOBSLISTING_JOBS[LISTING_LOAN_ID_PROP_ADDR],TBL_UDARDA_LOANPOOL[[#This Row],[LOAN_ID_PROP_ADDR]]),"")</f>
        <v/>
      </c>
      <c r="AE95" s="113" t="str">
        <f>IF(AND(TBL_UDARDA_LOANPOOL[[#This Row],[LOAN_ID]]&lt;&gt;"",TBL_UDARDA_LOANPOOL[[#This Row],[QUAL_METHOD]]='$DB.LOOKUP'!$AF$6),COUNTIFS(TBL_QUAL_JOBSLISTING_JOBS[LISTING_LOAN_ID_PROP_ADDR],TBL_UDARDA_LOANPOOL[[#This Row],[LOAN_ID_PROP_ADDR]],TBL_QUAL_JOBSLISTING_JOBS[JOB_QUALIFIED_FLAG],"Yes"),"")</f>
        <v/>
      </c>
      <c r="AF95" s="111" t="str">
        <f>IF(AND(TBL_UDARDA_LOANPOOL[[#This Row],[QUAL_JOBS_TOTL]]&gt;0,TBL_UDARDA_LOANPOOL[[#This Row],[QUAL_JOBS_TOTL]]&lt;&gt;""),TBL_UDARDA_LOANPOOL[[#This Row],[QUAL_JOBS_QUALIFIED]]/TBL_UDARDA_LOANPOOL[[#This Row],[QUAL_JOBS_TOTL]],"")</f>
        <v/>
      </c>
      <c r="AG95" s="137" t="str">
        <f>IF(TBL_UDARDA_LOANPOOL[[#This Row],[QUAL_METHOD]]='$DB.LOOKUP'!$AF$6,HYPERLINK("#QUAL_JOBS!TARGET_TOP","View/Edit"),"")</f>
        <v/>
      </c>
      <c r="AH95" s="122"/>
      <c r="AI95" s="112" t="str">
        <f>IF(AND(TBL_UDARDA_LOANPOOL[[#This Row],[QUAL_METHOD]]='$DB.LOOKUP'!$AF$7,TBL_UDARDA_LOANPOOL[[#This Row],[LOAN_ID]]&lt;&gt;""),COUNTIF(TBL_QUAL_SERVICESLISTING_FAMILIES[LISTING_LOAN_ID_PROP_ADDR],TBL_UDARDA_LOANPOOL[[#This Row],[LOAN_ID_PROP_ADDR]]),"")</f>
        <v/>
      </c>
      <c r="AJ9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5" s="111" t="str">
        <f>IF(AND(TBL_UDARDA_LOANPOOL[[#This Row],[QUAL_SERVICES_FAMILIES_TOTL]]&gt;0,TBL_UDARDA_LOANPOOL[[#This Row],[QUAL_SERVICES_FAMILIES_TOTL]]&lt;&gt;""),TBL_UDARDA_LOANPOOL[[#This Row],[QUAL_SERVICES_FAMILIES_QUALIFIED]]/TBL_UDARDA_LOANPOOL[[#This Row],[QUAL_SERVICES_FAMILIES_TOTL]],"")</f>
        <v/>
      </c>
      <c r="AL95" s="137" t="str">
        <f>IF(TBL_UDARDA_LOANPOOL[[#This Row],[QUAL_METHOD]]='$DB.LOOKUP'!$AF$7,HYPERLINK("#QUAL_SERVICES!TARGET_TOP","View/Edit"),"")</f>
        <v/>
      </c>
      <c r="AM95" s="94" t="str">
        <f>IF(TBL_UDARDA_LOANPOOL[[#This Row],[LOAN_LEVEL_PREQUALIFIED_FLAG]]&lt;&gt;"",
IF(TBL_UDARDA_LOANPOOL[[#This Row],[LOAN_LEVEL_PREQUALIFIED_FLAG]],"Yes","No"),
"")</f>
        <v/>
      </c>
      <c r="AN95" s="70" t="str">
        <f>IF(TBL_UDARDA_LOANPOOL[[#This Row],[LOAN_ID]] = "","",TBL_UDARDA_LOANPOOL[[#This Row],[LOAN_ID]]&amp;" ("&amp;IF(TBL_UDARDA_LOANPOOL[[#This Row],[PROP_ADDR_STREET]]="","Address Not Defined",TBL_UDARDA_LOANPOOL[[#This Row],[PROP_ADDR_STREET]])&amp;")")</f>
        <v/>
      </c>
      <c r="AO95" s="70" t="b">
        <f>IF(TBL_UDARDA_LOANPOOL[[#This Row],[QUAL_METHOD]]="",TRUE,IFERROR(MATCH(TBL_UDARDA_LOANPOOL[[#This Row],[QUAL_METHOD]],RANGE_LOOKUP_QUALMETHODS_UDA_RDA_ENABLED,0)&gt;0,FALSE))</f>
        <v>1</v>
      </c>
      <c r="AP9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5" s="27" t="b">
        <f ca="1">IFERROR((IF(APP_UDA_RDA_CERT_DATE&lt;&gt;"",APP_UDA_RDA_CERT_DATE,TODAY())-TBL_UDARDA_LOANPOOL[[#This Row],[SETTLEMENT_DATE]])&lt;91,TRUE)</f>
        <v>1</v>
      </c>
      <c r="AR95" s="27" t="b" cm="1">
        <f t="array" ref="AR95">COUNTIFS(TBL_UDARDA_LOANPOOL[LOAN_ID],TBL_UDARDA_LOANPOOL[[#This Row],[LOAN_ID]],TBL_UDARDA_LOANPOOL[QUAL_LOCATION_TRACT_MFIPCT],"&gt;"&amp;THRESHOLD_UDARDA_MFIPCT)=0</f>
        <v>1</v>
      </c>
      <c r="AS95" s="27" t="b">
        <f>COUNTIFS(TBL_UDARDA_LOANPOOL[LOAN_ID],TBL_UDARDA_LOANPOOL[[#This Row],[LOAN_ID]],TBL_UDARDA_LOANPOOL[SBA_QUALIFIED],"No")=0</f>
        <v>1</v>
      </c>
      <c r="AT9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5" s="29">
        <f>IF(TBL_UDARDA_LOANPOOL[[#This Row],[MULTIPROP_REC_COUNT]]&lt;&gt;"",TBL_UDARDA_LOANPOOL[[#This Row],[LOAN_AMOUNT]]/TBL_UDARDA_LOANPOOL[[#This Row],[MULTIPROP_REC_COUNT]],TBL_UDARDA_LOANPOOL[[#This Row],[LOAN_AMOUNT]])</f>
        <v>0</v>
      </c>
      <c r="AW95" s="29" t="b">
        <f>TBL_UDARDA_LOANPOOL[[#This Row],[MULTIPROP_REC_COUNT]]&gt;1</f>
        <v>0</v>
      </c>
      <c r="AX95" s="36">
        <f>IF(TBL_UDARDA_LOANPOOL[[#This Row],[LOAN_ID]]&lt;&gt;"",COUNTIF(TBL_UDARDA_LOANPOOL[LOAN_ID],TBL_UDARDA_LOANPOOL[[#This Row],[LOAN_ID]]),1)</f>
        <v>1</v>
      </c>
      <c r="AY95" s="36">
        <f>IFERROR(MATCH(TBL_UDARDA_LOANPOOL[[#This Row],[QUAL_METHOD]],RANGE_LOOKUP_QUALMETHODS_UDA_RDA_PROJSPECIFIC,0),-1)</f>
        <v>-1</v>
      </c>
      <c r="AZ9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6" spans="2:57" ht="26.25" customHeight="1" x14ac:dyDescent="0.25">
      <c r="B96" s="25" t="str">
        <f>IF(TBL_UDARDA_LOANPOOL[[#This Row],[RECORD_STARTED]],IF(TBL_UDARDA_LOANPOOL[[#This Row],[ERROR_COUNT]]&gt;0,-1,IF(TBL_UDARDA_LOANPOOL[[#This Row],[REQ_FIELDS_POPULATED]],1,0)),"")</f>
        <v/>
      </c>
      <c r="C96" s="36">
        <f>ROW()-ROW(TBL_UDARDA_LOANPOOL[[#Headers],[ROW_ID]])</f>
        <v>77</v>
      </c>
      <c r="D96" s="55"/>
      <c r="E96" s="56"/>
      <c r="F96" s="57"/>
      <c r="G96" s="58"/>
      <c r="H96" s="142"/>
      <c r="I96" s="144"/>
      <c r="J96" s="144"/>
      <c r="K96" s="120"/>
      <c r="L96" s="116"/>
      <c r="M96" s="55"/>
      <c r="N96" s="61"/>
      <c r="O96" s="62"/>
      <c r="P96" s="124"/>
      <c r="Q96" s="131"/>
      <c r="R96" s="148"/>
      <c r="S96" s="146"/>
      <c r="T96" s="174"/>
      <c r="U96" s="178"/>
      <c r="V96" s="176"/>
      <c r="W96" s="177"/>
      <c r="X96" s="185"/>
      <c r="Y96" s="185"/>
      <c r="Z96" s="186"/>
      <c r="AA96" s="186"/>
      <c r="AB9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6" s="122"/>
      <c r="AD96" s="112" t="str">
        <f>IF(AND(TBL_UDARDA_LOANPOOL[[#This Row],[QUAL_METHOD]]='$DB.LOOKUP'!$AF$6,TBL_UDARDA_LOANPOOL[[#This Row],[LOAN_ID]]&lt;&gt;""),COUNTIF(TBL_QUAL_JOBSLISTING_JOBS[LISTING_LOAN_ID_PROP_ADDR],TBL_UDARDA_LOANPOOL[[#This Row],[LOAN_ID_PROP_ADDR]]),"")</f>
        <v/>
      </c>
      <c r="AE96" s="113" t="str">
        <f>IF(AND(TBL_UDARDA_LOANPOOL[[#This Row],[LOAN_ID]]&lt;&gt;"",TBL_UDARDA_LOANPOOL[[#This Row],[QUAL_METHOD]]='$DB.LOOKUP'!$AF$6),COUNTIFS(TBL_QUAL_JOBSLISTING_JOBS[LISTING_LOAN_ID_PROP_ADDR],TBL_UDARDA_LOANPOOL[[#This Row],[LOAN_ID_PROP_ADDR]],TBL_QUAL_JOBSLISTING_JOBS[JOB_QUALIFIED_FLAG],"Yes"),"")</f>
        <v/>
      </c>
      <c r="AF96" s="111" t="str">
        <f>IF(AND(TBL_UDARDA_LOANPOOL[[#This Row],[QUAL_JOBS_TOTL]]&gt;0,TBL_UDARDA_LOANPOOL[[#This Row],[QUAL_JOBS_TOTL]]&lt;&gt;""),TBL_UDARDA_LOANPOOL[[#This Row],[QUAL_JOBS_QUALIFIED]]/TBL_UDARDA_LOANPOOL[[#This Row],[QUAL_JOBS_TOTL]],"")</f>
        <v/>
      </c>
      <c r="AG96" s="137" t="str">
        <f>IF(TBL_UDARDA_LOANPOOL[[#This Row],[QUAL_METHOD]]='$DB.LOOKUP'!$AF$6,HYPERLINK("#QUAL_JOBS!TARGET_TOP","View/Edit"),"")</f>
        <v/>
      </c>
      <c r="AH96" s="122"/>
      <c r="AI96" s="112" t="str">
        <f>IF(AND(TBL_UDARDA_LOANPOOL[[#This Row],[QUAL_METHOD]]='$DB.LOOKUP'!$AF$7,TBL_UDARDA_LOANPOOL[[#This Row],[LOAN_ID]]&lt;&gt;""),COUNTIF(TBL_QUAL_SERVICESLISTING_FAMILIES[LISTING_LOAN_ID_PROP_ADDR],TBL_UDARDA_LOANPOOL[[#This Row],[LOAN_ID_PROP_ADDR]]),"")</f>
        <v/>
      </c>
      <c r="AJ9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6" s="111" t="str">
        <f>IF(AND(TBL_UDARDA_LOANPOOL[[#This Row],[QUAL_SERVICES_FAMILIES_TOTL]]&gt;0,TBL_UDARDA_LOANPOOL[[#This Row],[QUAL_SERVICES_FAMILIES_TOTL]]&lt;&gt;""),TBL_UDARDA_LOANPOOL[[#This Row],[QUAL_SERVICES_FAMILIES_QUALIFIED]]/TBL_UDARDA_LOANPOOL[[#This Row],[QUAL_SERVICES_FAMILIES_TOTL]],"")</f>
        <v/>
      </c>
      <c r="AL96" s="137" t="str">
        <f>IF(TBL_UDARDA_LOANPOOL[[#This Row],[QUAL_METHOD]]='$DB.LOOKUP'!$AF$7,HYPERLINK("#QUAL_SERVICES!TARGET_TOP","View/Edit"),"")</f>
        <v/>
      </c>
      <c r="AM96" s="94" t="str">
        <f>IF(TBL_UDARDA_LOANPOOL[[#This Row],[LOAN_LEVEL_PREQUALIFIED_FLAG]]&lt;&gt;"",
IF(TBL_UDARDA_LOANPOOL[[#This Row],[LOAN_LEVEL_PREQUALIFIED_FLAG]],"Yes","No"),
"")</f>
        <v/>
      </c>
      <c r="AN96" s="70" t="str">
        <f>IF(TBL_UDARDA_LOANPOOL[[#This Row],[LOAN_ID]] = "","",TBL_UDARDA_LOANPOOL[[#This Row],[LOAN_ID]]&amp;" ("&amp;IF(TBL_UDARDA_LOANPOOL[[#This Row],[PROP_ADDR_STREET]]="","Address Not Defined",TBL_UDARDA_LOANPOOL[[#This Row],[PROP_ADDR_STREET]])&amp;")")</f>
        <v/>
      </c>
      <c r="AO96" s="70" t="b">
        <f>IF(TBL_UDARDA_LOANPOOL[[#This Row],[QUAL_METHOD]]="",TRUE,IFERROR(MATCH(TBL_UDARDA_LOANPOOL[[#This Row],[QUAL_METHOD]],RANGE_LOOKUP_QUALMETHODS_UDA_RDA_ENABLED,0)&gt;0,FALSE))</f>
        <v>1</v>
      </c>
      <c r="AP9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6" s="27" t="b">
        <f ca="1">IFERROR((IF(APP_UDA_RDA_CERT_DATE&lt;&gt;"",APP_UDA_RDA_CERT_DATE,TODAY())-TBL_UDARDA_LOANPOOL[[#This Row],[SETTLEMENT_DATE]])&lt;91,TRUE)</f>
        <v>1</v>
      </c>
      <c r="AR96" s="27" t="b" cm="1">
        <f t="array" ref="AR96">COUNTIFS(TBL_UDARDA_LOANPOOL[LOAN_ID],TBL_UDARDA_LOANPOOL[[#This Row],[LOAN_ID]],TBL_UDARDA_LOANPOOL[QUAL_LOCATION_TRACT_MFIPCT],"&gt;"&amp;THRESHOLD_UDARDA_MFIPCT)=0</f>
        <v>1</v>
      </c>
      <c r="AS96" s="27" t="b">
        <f>COUNTIFS(TBL_UDARDA_LOANPOOL[LOAN_ID],TBL_UDARDA_LOANPOOL[[#This Row],[LOAN_ID]],TBL_UDARDA_LOANPOOL[SBA_QUALIFIED],"No")=0</f>
        <v>1</v>
      </c>
      <c r="AT9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6" s="29">
        <f>IF(TBL_UDARDA_LOANPOOL[[#This Row],[MULTIPROP_REC_COUNT]]&lt;&gt;"",TBL_UDARDA_LOANPOOL[[#This Row],[LOAN_AMOUNT]]/TBL_UDARDA_LOANPOOL[[#This Row],[MULTIPROP_REC_COUNT]],TBL_UDARDA_LOANPOOL[[#This Row],[LOAN_AMOUNT]])</f>
        <v>0</v>
      </c>
      <c r="AW96" s="29" t="b">
        <f>TBL_UDARDA_LOANPOOL[[#This Row],[MULTIPROP_REC_COUNT]]&gt;1</f>
        <v>0</v>
      </c>
      <c r="AX96" s="36">
        <f>IF(TBL_UDARDA_LOANPOOL[[#This Row],[LOAN_ID]]&lt;&gt;"",COUNTIF(TBL_UDARDA_LOANPOOL[LOAN_ID],TBL_UDARDA_LOANPOOL[[#This Row],[LOAN_ID]]),1)</f>
        <v>1</v>
      </c>
      <c r="AY96" s="36">
        <f>IFERROR(MATCH(TBL_UDARDA_LOANPOOL[[#This Row],[QUAL_METHOD]],RANGE_LOOKUP_QUALMETHODS_UDA_RDA_PROJSPECIFIC,0),-1)</f>
        <v>-1</v>
      </c>
      <c r="AZ9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7" spans="2:57" ht="26.25" customHeight="1" x14ac:dyDescent="0.25">
      <c r="B97" s="25" t="str">
        <f>IF(TBL_UDARDA_LOANPOOL[[#This Row],[RECORD_STARTED]],IF(TBL_UDARDA_LOANPOOL[[#This Row],[ERROR_COUNT]]&gt;0,-1,IF(TBL_UDARDA_LOANPOOL[[#This Row],[REQ_FIELDS_POPULATED]],1,0)),"")</f>
        <v/>
      </c>
      <c r="C97" s="36">
        <f>ROW()-ROW(TBL_UDARDA_LOANPOOL[[#Headers],[ROW_ID]])</f>
        <v>78</v>
      </c>
      <c r="D97" s="55"/>
      <c r="E97" s="56"/>
      <c r="F97" s="57"/>
      <c r="G97" s="58"/>
      <c r="H97" s="142"/>
      <c r="I97" s="144"/>
      <c r="J97" s="144"/>
      <c r="K97" s="120"/>
      <c r="L97" s="116"/>
      <c r="M97" s="55"/>
      <c r="N97" s="61"/>
      <c r="O97" s="62"/>
      <c r="P97" s="124"/>
      <c r="Q97" s="131"/>
      <c r="R97" s="148"/>
      <c r="S97" s="146"/>
      <c r="T97" s="174"/>
      <c r="U97" s="178"/>
      <c r="V97" s="176"/>
      <c r="W97" s="177"/>
      <c r="X97" s="185"/>
      <c r="Y97" s="185"/>
      <c r="Z97" s="186"/>
      <c r="AA97" s="186"/>
      <c r="AB9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7" s="122"/>
      <c r="AD97" s="112" t="str">
        <f>IF(AND(TBL_UDARDA_LOANPOOL[[#This Row],[QUAL_METHOD]]='$DB.LOOKUP'!$AF$6,TBL_UDARDA_LOANPOOL[[#This Row],[LOAN_ID]]&lt;&gt;""),COUNTIF(TBL_QUAL_JOBSLISTING_JOBS[LISTING_LOAN_ID_PROP_ADDR],TBL_UDARDA_LOANPOOL[[#This Row],[LOAN_ID_PROP_ADDR]]),"")</f>
        <v/>
      </c>
      <c r="AE97" s="113" t="str">
        <f>IF(AND(TBL_UDARDA_LOANPOOL[[#This Row],[LOAN_ID]]&lt;&gt;"",TBL_UDARDA_LOANPOOL[[#This Row],[QUAL_METHOD]]='$DB.LOOKUP'!$AF$6),COUNTIFS(TBL_QUAL_JOBSLISTING_JOBS[LISTING_LOAN_ID_PROP_ADDR],TBL_UDARDA_LOANPOOL[[#This Row],[LOAN_ID_PROP_ADDR]],TBL_QUAL_JOBSLISTING_JOBS[JOB_QUALIFIED_FLAG],"Yes"),"")</f>
        <v/>
      </c>
      <c r="AF97" s="111" t="str">
        <f>IF(AND(TBL_UDARDA_LOANPOOL[[#This Row],[QUAL_JOBS_TOTL]]&gt;0,TBL_UDARDA_LOANPOOL[[#This Row],[QUAL_JOBS_TOTL]]&lt;&gt;""),TBL_UDARDA_LOANPOOL[[#This Row],[QUAL_JOBS_QUALIFIED]]/TBL_UDARDA_LOANPOOL[[#This Row],[QUAL_JOBS_TOTL]],"")</f>
        <v/>
      </c>
      <c r="AG97" s="137" t="str">
        <f>IF(TBL_UDARDA_LOANPOOL[[#This Row],[QUAL_METHOD]]='$DB.LOOKUP'!$AF$6,HYPERLINK("#QUAL_JOBS!TARGET_TOP","View/Edit"),"")</f>
        <v/>
      </c>
      <c r="AH97" s="122"/>
      <c r="AI97" s="112" t="str">
        <f>IF(AND(TBL_UDARDA_LOANPOOL[[#This Row],[QUAL_METHOD]]='$DB.LOOKUP'!$AF$7,TBL_UDARDA_LOANPOOL[[#This Row],[LOAN_ID]]&lt;&gt;""),COUNTIF(TBL_QUAL_SERVICESLISTING_FAMILIES[LISTING_LOAN_ID_PROP_ADDR],TBL_UDARDA_LOANPOOL[[#This Row],[LOAN_ID_PROP_ADDR]]),"")</f>
        <v/>
      </c>
      <c r="AJ9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7" s="111" t="str">
        <f>IF(AND(TBL_UDARDA_LOANPOOL[[#This Row],[QUAL_SERVICES_FAMILIES_TOTL]]&gt;0,TBL_UDARDA_LOANPOOL[[#This Row],[QUAL_SERVICES_FAMILIES_TOTL]]&lt;&gt;""),TBL_UDARDA_LOANPOOL[[#This Row],[QUAL_SERVICES_FAMILIES_QUALIFIED]]/TBL_UDARDA_LOANPOOL[[#This Row],[QUAL_SERVICES_FAMILIES_TOTL]],"")</f>
        <v/>
      </c>
      <c r="AL97" s="137" t="str">
        <f>IF(TBL_UDARDA_LOANPOOL[[#This Row],[QUAL_METHOD]]='$DB.LOOKUP'!$AF$7,HYPERLINK("#QUAL_SERVICES!TARGET_TOP","View/Edit"),"")</f>
        <v/>
      </c>
      <c r="AM97" s="94" t="str">
        <f>IF(TBL_UDARDA_LOANPOOL[[#This Row],[LOAN_LEVEL_PREQUALIFIED_FLAG]]&lt;&gt;"",
IF(TBL_UDARDA_LOANPOOL[[#This Row],[LOAN_LEVEL_PREQUALIFIED_FLAG]],"Yes","No"),
"")</f>
        <v/>
      </c>
      <c r="AN97" s="70" t="str">
        <f>IF(TBL_UDARDA_LOANPOOL[[#This Row],[LOAN_ID]] = "","",TBL_UDARDA_LOANPOOL[[#This Row],[LOAN_ID]]&amp;" ("&amp;IF(TBL_UDARDA_LOANPOOL[[#This Row],[PROP_ADDR_STREET]]="","Address Not Defined",TBL_UDARDA_LOANPOOL[[#This Row],[PROP_ADDR_STREET]])&amp;")")</f>
        <v/>
      </c>
      <c r="AO97" s="70" t="b">
        <f>IF(TBL_UDARDA_LOANPOOL[[#This Row],[QUAL_METHOD]]="",TRUE,IFERROR(MATCH(TBL_UDARDA_LOANPOOL[[#This Row],[QUAL_METHOD]],RANGE_LOOKUP_QUALMETHODS_UDA_RDA_ENABLED,0)&gt;0,FALSE))</f>
        <v>1</v>
      </c>
      <c r="AP9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7" s="27" t="b">
        <f ca="1">IFERROR((IF(APP_UDA_RDA_CERT_DATE&lt;&gt;"",APP_UDA_RDA_CERT_DATE,TODAY())-TBL_UDARDA_LOANPOOL[[#This Row],[SETTLEMENT_DATE]])&lt;91,TRUE)</f>
        <v>1</v>
      </c>
      <c r="AR97" s="27" t="b" cm="1">
        <f t="array" ref="AR97">COUNTIFS(TBL_UDARDA_LOANPOOL[LOAN_ID],TBL_UDARDA_LOANPOOL[[#This Row],[LOAN_ID]],TBL_UDARDA_LOANPOOL[QUAL_LOCATION_TRACT_MFIPCT],"&gt;"&amp;THRESHOLD_UDARDA_MFIPCT)=0</f>
        <v>1</v>
      </c>
      <c r="AS97" s="27" t="b">
        <f>COUNTIFS(TBL_UDARDA_LOANPOOL[LOAN_ID],TBL_UDARDA_LOANPOOL[[#This Row],[LOAN_ID]],TBL_UDARDA_LOANPOOL[SBA_QUALIFIED],"No")=0</f>
        <v>1</v>
      </c>
      <c r="AT9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7" s="29">
        <f>IF(TBL_UDARDA_LOANPOOL[[#This Row],[MULTIPROP_REC_COUNT]]&lt;&gt;"",TBL_UDARDA_LOANPOOL[[#This Row],[LOAN_AMOUNT]]/TBL_UDARDA_LOANPOOL[[#This Row],[MULTIPROP_REC_COUNT]],TBL_UDARDA_LOANPOOL[[#This Row],[LOAN_AMOUNT]])</f>
        <v>0</v>
      </c>
      <c r="AW97" s="29" t="b">
        <f>TBL_UDARDA_LOANPOOL[[#This Row],[MULTIPROP_REC_COUNT]]&gt;1</f>
        <v>0</v>
      </c>
      <c r="AX97" s="36">
        <f>IF(TBL_UDARDA_LOANPOOL[[#This Row],[LOAN_ID]]&lt;&gt;"",COUNTIF(TBL_UDARDA_LOANPOOL[LOAN_ID],TBL_UDARDA_LOANPOOL[[#This Row],[LOAN_ID]]),1)</f>
        <v>1</v>
      </c>
      <c r="AY97" s="36">
        <f>IFERROR(MATCH(TBL_UDARDA_LOANPOOL[[#This Row],[QUAL_METHOD]],RANGE_LOOKUP_QUALMETHODS_UDA_RDA_PROJSPECIFIC,0),-1)</f>
        <v>-1</v>
      </c>
      <c r="AZ9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8" spans="2:57" ht="26.25" customHeight="1" x14ac:dyDescent="0.25">
      <c r="B98" s="25" t="str">
        <f>IF(TBL_UDARDA_LOANPOOL[[#This Row],[RECORD_STARTED]],IF(TBL_UDARDA_LOANPOOL[[#This Row],[ERROR_COUNT]]&gt;0,-1,IF(TBL_UDARDA_LOANPOOL[[#This Row],[REQ_FIELDS_POPULATED]],1,0)),"")</f>
        <v/>
      </c>
      <c r="C98" s="36">
        <f>ROW()-ROW(TBL_UDARDA_LOANPOOL[[#Headers],[ROW_ID]])</f>
        <v>79</v>
      </c>
      <c r="D98" s="55"/>
      <c r="E98" s="56"/>
      <c r="F98" s="57"/>
      <c r="G98" s="58"/>
      <c r="H98" s="142"/>
      <c r="I98" s="144"/>
      <c r="J98" s="144"/>
      <c r="K98" s="120"/>
      <c r="L98" s="116"/>
      <c r="M98" s="55"/>
      <c r="N98" s="61"/>
      <c r="O98" s="62"/>
      <c r="P98" s="124"/>
      <c r="Q98" s="131"/>
      <c r="R98" s="148"/>
      <c r="S98" s="146"/>
      <c r="T98" s="174"/>
      <c r="U98" s="178"/>
      <c r="V98" s="176"/>
      <c r="W98" s="177"/>
      <c r="X98" s="185"/>
      <c r="Y98" s="185"/>
      <c r="Z98" s="186"/>
      <c r="AA98" s="186"/>
      <c r="AB9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8" s="122"/>
      <c r="AD98" s="112" t="str">
        <f>IF(AND(TBL_UDARDA_LOANPOOL[[#This Row],[QUAL_METHOD]]='$DB.LOOKUP'!$AF$6,TBL_UDARDA_LOANPOOL[[#This Row],[LOAN_ID]]&lt;&gt;""),COUNTIF(TBL_QUAL_JOBSLISTING_JOBS[LISTING_LOAN_ID_PROP_ADDR],TBL_UDARDA_LOANPOOL[[#This Row],[LOAN_ID_PROP_ADDR]]),"")</f>
        <v/>
      </c>
      <c r="AE98" s="113" t="str">
        <f>IF(AND(TBL_UDARDA_LOANPOOL[[#This Row],[LOAN_ID]]&lt;&gt;"",TBL_UDARDA_LOANPOOL[[#This Row],[QUAL_METHOD]]='$DB.LOOKUP'!$AF$6),COUNTIFS(TBL_QUAL_JOBSLISTING_JOBS[LISTING_LOAN_ID_PROP_ADDR],TBL_UDARDA_LOANPOOL[[#This Row],[LOAN_ID_PROP_ADDR]],TBL_QUAL_JOBSLISTING_JOBS[JOB_QUALIFIED_FLAG],"Yes"),"")</f>
        <v/>
      </c>
      <c r="AF98" s="111" t="str">
        <f>IF(AND(TBL_UDARDA_LOANPOOL[[#This Row],[QUAL_JOBS_TOTL]]&gt;0,TBL_UDARDA_LOANPOOL[[#This Row],[QUAL_JOBS_TOTL]]&lt;&gt;""),TBL_UDARDA_LOANPOOL[[#This Row],[QUAL_JOBS_QUALIFIED]]/TBL_UDARDA_LOANPOOL[[#This Row],[QUAL_JOBS_TOTL]],"")</f>
        <v/>
      </c>
      <c r="AG98" s="137" t="str">
        <f>IF(TBL_UDARDA_LOANPOOL[[#This Row],[QUAL_METHOD]]='$DB.LOOKUP'!$AF$6,HYPERLINK("#QUAL_JOBS!TARGET_TOP","View/Edit"),"")</f>
        <v/>
      </c>
      <c r="AH98" s="122"/>
      <c r="AI98" s="112" t="str">
        <f>IF(AND(TBL_UDARDA_LOANPOOL[[#This Row],[QUAL_METHOD]]='$DB.LOOKUP'!$AF$7,TBL_UDARDA_LOANPOOL[[#This Row],[LOAN_ID]]&lt;&gt;""),COUNTIF(TBL_QUAL_SERVICESLISTING_FAMILIES[LISTING_LOAN_ID_PROP_ADDR],TBL_UDARDA_LOANPOOL[[#This Row],[LOAN_ID_PROP_ADDR]]),"")</f>
        <v/>
      </c>
      <c r="AJ9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8" s="111" t="str">
        <f>IF(AND(TBL_UDARDA_LOANPOOL[[#This Row],[QUAL_SERVICES_FAMILIES_TOTL]]&gt;0,TBL_UDARDA_LOANPOOL[[#This Row],[QUAL_SERVICES_FAMILIES_TOTL]]&lt;&gt;""),TBL_UDARDA_LOANPOOL[[#This Row],[QUAL_SERVICES_FAMILIES_QUALIFIED]]/TBL_UDARDA_LOANPOOL[[#This Row],[QUAL_SERVICES_FAMILIES_TOTL]],"")</f>
        <v/>
      </c>
      <c r="AL98" s="137" t="str">
        <f>IF(TBL_UDARDA_LOANPOOL[[#This Row],[QUAL_METHOD]]='$DB.LOOKUP'!$AF$7,HYPERLINK("#QUAL_SERVICES!TARGET_TOP","View/Edit"),"")</f>
        <v/>
      </c>
      <c r="AM98" s="94" t="str">
        <f>IF(TBL_UDARDA_LOANPOOL[[#This Row],[LOAN_LEVEL_PREQUALIFIED_FLAG]]&lt;&gt;"",
IF(TBL_UDARDA_LOANPOOL[[#This Row],[LOAN_LEVEL_PREQUALIFIED_FLAG]],"Yes","No"),
"")</f>
        <v/>
      </c>
      <c r="AN98" s="70" t="str">
        <f>IF(TBL_UDARDA_LOANPOOL[[#This Row],[LOAN_ID]] = "","",TBL_UDARDA_LOANPOOL[[#This Row],[LOAN_ID]]&amp;" ("&amp;IF(TBL_UDARDA_LOANPOOL[[#This Row],[PROP_ADDR_STREET]]="","Address Not Defined",TBL_UDARDA_LOANPOOL[[#This Row],[PROP_ADDR_STREET]])&amp;")")</f>
        <v/>
      </c>
      <c r="AO98" s="70" t="b">
        <f>IF(TBL_UDARDA_LOANPOOL[[#This Row],[QUAL_METHOD]]="",TRUE,IFERROR(MATCH(TBL_UDARDA_LOANPOOL[[#This Row],[QUAL_METHOD]],RANGE_LOOKUP_QUALMETHODS_UDA_RDA_ENABLED,0)&gt;0,FALSE))</f>
        <v>1</v>
      </c>
      <c r="AP9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8" s="27" t="b">
        <f ca="1">IFERROR((IF(APP_UDA_RDA_CERT_DATE&lt;&gt;"",APP_UDA_RDA_CERT_DATE,TODAY())-TBL_UDARDA_LOANPOOL[[#This Row],[SETTLEMENT_DATE]])&lt;91,TRUE)</f>
        <v>1</v>
      </c>
      <c r="AR98" s="27" t="b" cm="1">
        <f t="array" ref="AR98">COUNTIFS(TBL_UDARDA_LOANPOOL[LOAN_ID],TBL_UDARDA_LOANPOOL[[#This Row],[LOAN_ID]],TBL_UDARDA_LOANPOOL[QUAL_LOCATION_TRACT_MFIPCT],"&gt;"&amp;THRESHOLD_UDARDA_MFIPCT)=0</f>
        <v>1</v>
      </c>
      <c r="AS98" s="27" t="b">
        <f>COUNTIFS(TBL_UDARDA_LOANPOOL[LOAN_ID],TBL_UDARDA_LOANPOOL[[#This Row],[LOAN_ID]],TBL_UDARDA_LOANPOOL[SBA_QUALIFIED],"No")=0</f>
        <v>1</v>
      </c>
      <c r="AT9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8" s="29">
        <f>IF(TBL_UDARDA_LOANPOOL[[#This Row],[MULTIPROP_REC_COUNT]]&lt;&gt;"",TBL_UDARDA_LOANPOOL[[#This Row],[LOAN_AMOUNT]]/TBL_UDARDA_LOANPOOL[[#This Row],[MULTIPROP_REC_COUNT]],TBL_UDARDA_LOANPOOL[[#This Row],[LOAN_AMOUNT]])</f>
        <v>0</v>
      </c>
      <c r="AW98" s="29" t="b">
        <f>TBL_UDARDA_LOANPOOL[[#This Row],[MULTIPROP_REC_COUNT]]&gt;1</f>
        <v>0</v>
      </c>
      <c r="AX98" s="36">
        <f>IF(TBL_UDARDA_LOANPOOL[[#This Row],[LOAN_ID]]&lt;&gt;"",COUNTIF(TBL_UDARDA_LOANPOOL[LOAN_ID],TBL_UDARDA_LOANPOOL[[#This Row],[LOAN_ID]]),1)</f>
        <v>1</v>
      </c>
      <c r="AY98" s="36">
        <f>IFERROR(MATCH(TBL_UDARDA_LOANPOOL[[#This Row],[QUAL_METHOD]],RANGE_LOOKUP_QUALMETHODS_UDA_RDA_PROJSPECIFIC,0),-1)</f>
        <v>-1</v>
      </c>
      <c r="AZ9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9" spans="2:57" ht="26.25" customHeight="1" x14ac:dyDescent="0.25">
      <c r="B99" s="25" t="str">
        <f>IF(TBL_UDARDA_LOANPOOL[[#This Row],[RECORD_STARTED]],IF(TBL_UDARDA_LOANPOOL[[#This Row],[ERROR_COUNT]]&gt;0,-1,IF(TBL_UDARDA_LOANPOOL[[#This Row],[REQ_FIELDS_POPULATED]],1,0)),"")</f>
        <v/>
      </c>
      <c r="C99" s="36">
        <f>ROW()-ROW(TBL_UDARDA_LOANPOOL[[#Headers],[ROW_ID]])</f>
        <v>80</v>
      </c>
      <c r="D99" s="55"/>
      <c r="E99" s="56"/>
      <c r="F99" s="57"/>
      <c r="G99" s="58"/>
      <c r="H99" s="142"/>
      <c r="I99" s="144"/>
      <c r="J99" s="144"/>
      <c r="K99" s="120"/>
      <c r="L99" s="116"/>
      <c r="M99" s="55"/>
      <c r="N99" s="61"/>
      <c r="O99" s="62"/>
      <c r="P99" s="124"/>
      <c r="Q99" s="131"/>
      <c r="R99" s="148"/>
      <c r="S99" s="146"/>
      <c r="T99" s="174"/>
      <c r="U99" s="178"/>
      <c r="V99" s="176"/>
      <c r="W99" s="177"/>
      <c r="X99" s="185"/>
      <c r="Y99" s="185"/>
      <c r="Z99" s="186"/>
      <c r="AA99" s="186"/>
      <c r="AB9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9" s="122"/>
      <c r="AD99" s="112" t="str">
        <f>IF(AND(TBL_UDARDA_LOANPOOL[[#This Row],[QUAL_METHOD]]='$DB.LOOKUP'!$AF$6,TBL_UDARDA_LOANPOOL[[#This Row],[LOAN_ID]]&lt;&gt;""),COUNTIF(TBL_QUAL_JOBSLISTING_JOBS[LISTING_LOAN_ID_PROP_ADDR],TBL_UDARDA_LOANPOOL[[#This Row],[LOAN_ID_PROP_ADDR]]),"")</f>
        <v/>
      </c>
      <c r="AE99" s="113" t="str">
        <f>IF(AND(TBL_UDARDA_LOANPOOL[[#This Row],[LOAN_ID]]&lt;&gt;"",TBL_UDARDA_LOANPOOL[[#This Row],[QUAL_METHOD]]='$DB.LOOKUP'!$AF$6),COUNTIFS(TBL_QUAL_JOBSLISTING_JOBS[LISTING_LOAN_ID_PROP_ADDR],TBL_UDARDA_LOANPOOL[[#This Row],[LOAN_ID_PROP_ADDR]],TBL_QUAL_JOBSLISTING_JOBS[JOB_QUALIFIED_FLAG],"Yes"),"")</f>
        <v/>
      </c>
      <c r="AF99" s="111" t="str">
        <f>IF(AND(TBL_UDARDA_LOANPOOL[[#This Row],[QUAL_JOBS_TOTL]]&gt;0,TBL_UDARDA_LOANPOOL[[#This Row],[QUAL_JOBS_TOTL]]&lt;&gt;""),TBL_UDARDA_LOANPOOL[[#This Row],[QUAL_JOBS_QUALIFIED]]/TBL_UDARDA_LOANPOOL[[#This Row],[QUAL_JOBS_TOTL]],"")</f>
        <v/>
      </c>
      <c r="AG99" s="137" t="str">
        <f>IF(TBL_UDARDA_LOANPOOL[[#This Row],[QUAL_METHOD]]='$DB.LOOKUP'!$AF$6,HYPERLINK("#QUAL_JOBS!TARGET_TOP","View/Edit"),"")</f>
        <v/>
      </c>
      <c r="AH99" s="122"/>
      <c r="AI99" s="112" t="str">
        <f>IF(AND(TBL_UDARDA_LOANPOOL[[#This Row],[QUAL_METHOD]]='$DB.LOOKUP'!$AF$7,TBL_UDARDA_LOANPOOL[[#This Row],[LOAN_ID]]&lt;&gt;""),COUNTIF(TBL_QUAL_SERVICESLISTING_FAMILIES[LISTING_LOAN_ID_PROP_ADDR],TBL_UDARDA_LOANPOOL[[#This Row],[LOAN_ID_PROP_ADDR]]),"")</f>
        <v/>
      </c>
      <c r="AJ9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99" s="111" t="str">
        <f>IF(AND(TBL_UDARDA_LOANPOOL[[#This Row],[QUAL_SERVICES_FAMILIES_TOTL]]&gt;0,TBL_UDARDA_LOANPOOL[[#This Row],[QUAL_SERVICES_FAMILIES_TOTL]]&lt;&gt;""),TBL_UDARDA_LOANPOOL[[#This Row],[QUAL_SERVICES_FAMILIES_QUALIFIED]]/TBL_UDARDA_LOANPOOL[[#This Row],[QUAL_SERVICES_FAMILIES_TOTL]],"")</f>
        <v/>
      </c>
      <c r="AL99" s="137" t="str">
        <f>IF(TBL_UDARDA_LOANPOOL[[#This Row],[QUAL_METHOD]]='$DB.LOOKUP'!$AF$7,HYPERLINK("#QUAL_SERVICES!TARGET_TOP","View/Edit"),"")</f>
        <v/>
      </c>
      <c r="AM99" s="94" t="str">
        <f>IF(TBL_UDARDA_LOANPOOL[[#This Row],[LOAN_LEVEL_PREQUALIFIED_FLAG]]&lt;&gt;"",
IF(TBL_UDARDA_LOANPOOL[[#This Row],[LOAN_LEVEL_PREQUALIFIED_FLAG]],"Yes","No"),
"")</f>
        <v/>
      </c>
      <c r="AN99" s="70" t="str">
        <f>IF(TBL_UDARDA_LOANPOOL[[#This Row],[LOAN_ID]] = "","",TBL_UDARDA_LOANPOOL[[#This Row],[LOAN_ID]]&amp;" ("&amp;IF(TBL_UDARDA_LOANPOOL[[#This Row],[PROP_ADDR_STREET]]="","Address Not Defined",TBL_UDARDA_LOANPOOL[[#This Row],[PROP_ADDR_STREET]])&amp;")")</f>
        <v/>
      </c>
      <c r="AO99" s="70" t="b">
        <f>IF(TBL_UDARDA_LOANPOOL[[#This Row],[QUAL_METHOD]]="",TRUE,IFERROR(MATCH(TBL_UDARDA_LOANPOOL[[#This Row],[QUAL_METHOD]],RANGE_LOOKUP_QUALMETHODS_UDA_RDA_ENABLED,0)&gt;0,FALSE))</f>
        <v>1</v>
      </c>
      <c r="AP9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9" s="27" t="b">
        <f ca="1">IFERROR((IF(APP_UDA_RDA_CERT_DATE&lt;&gt;"",APP_UDA_RDA_CERT_DATE,TODAY())-TBL_UDARDA_LOANPOOL[[#This Row],[SETTLEMENT_DATE]])&lt;91,TRUE)</f>
        <v>1</v>
      </c>
      <c r="AR99" s="27" t="b" cm="1">
        <f t="array" ref="AR99">COUNTIFS(TBL_UDARDA_LOANPOOL[LOAN_ID],TBL_UDARDA_LOANPOOL[[#This Row],[LOAN_ID]],TBL_UDARDA_LOANPOOL[QUAL_LOCATION_TRACT_MFIPCT],"&gt;"&amp;THRESHOLD_UDARDA_MFIPCT)=0</f>
        <v>1</v>
      </c>
      <c r="AS99" s="27" t="b">
        <f>COUNTIFS(TBL_UDARDA_LOANPOOL[LOAN_ID],TBL_UDARDA_LOANPOOL[[#This Row],[LOAN_ID]],TBL_UDARDA_LOANPOOL[SBA_QUALIFIED],"No")=0</f>
        <v>1</v>
      </c>
      <c r="AT9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9" s="29">
        <f>IF(TBL_UDARDA_LOANPOOL[[#This Row],[MULTIPROP_REC_COUNT]]&lt;&gt;"",TBL_UDARDA_LOANPOOL[[#This Row],[LOAN_AMOUNT]]/TBL_UDARDA_LOANPOOL[[#This Row],[MULTIPROP_REC_COUNT]],TBL_UDARDA_LOANPOOL[[#This Row],[LOAN_AMOUNT]])</f>
        <v>0</v>
      </c>
      <c r="AW99" s="29" t="b">
        <f>TBL_UDARDA_LOANPOOL[[#This Row],[MULTIPROP_REC_COUNT]]&gt;1</f>
        <v>0</v>
      </c>
      <c r="AX99" s="36">
        <f>IF(TBL_UDARDA_LOANPOOL[[#This Row],[LOAN_ID]]&lt;&gt;"",COUNTIF(TBL_UDARDA_LOANPOOL[LOAN_ID],TBL_UDARDA_LOANPOOL[[#This Row],[LOAN_ID]]),1)</f>
        <v>1</v>
      </c>
      <c r="AY99" s="36">
        <f>IFERROR(MATCH(TBL_UDARDA_LOANPOOL[[#This Row],[QUAL_METHOD]],RANGE_LOOKUP_QUALMETHODS_UDA_RDA_PROJSPECIFIC,0),-1)</f>
        <v>-1</v>
      </c>
      <c r="AZ9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0" spans="2:57" ht="26.25" customHeight="1" x14ac:dyDescent="0.25">
      <c r="B100" s="25" t="str">
        <f>IF(TBL_UDARDA_LOANPOOL[[#This Row],[RECORD_STARTED]],IF(TBL_UDARDA_LOANPOOL[[#This Row],[ERROR_COUNT]]&gt;0,-1,IF(TBL_UDARDA_LOANPOOL[[#This Row],[REQ_FIELDS_POPULATED]],1,0)),"")</f>
        <v/>
      </c>
      <c r="C100" s="36">
        <f>ROW()-ROW(TBL_UDARDA_LOANPOOL[[#Headers],[ROW_ID]])</f>
        <v>81</v>
      </c>
      <c r="D100" s="55"/>
      <c r="E100" s="56"/>
      <c r="F100" s="57"/>
      <c r="G100" s="58"/>
      <c r="H100" s="142"/>
      <c r="I100" s="144"/>
      <c r="J100" s="144"/>
      <c r="K100" s="120"/>
      <c r="L100" s="116"/>
      <c r="M100" s="55"/>
      <c r="N100" s="61"/>
      <c r="O100" s="62"/>
      <c r="P100" s="124"/>
      <c r="Q100" s="131"/>
      <c r="R100" s="148"/>
      <c r="S100" s="146"/>
      <c r="T100" s="174"/>
      <c r="U100" s="178"/>
      <c r="V100" s="176"/>
      <c r="W100" s="177"/>
      <c r="X100" s="185"/>
      <c r="Y100" s="185"/>
      <c r="Z100" s="186"/>
      <c r="AA100" s="186"/>
      <c r="AB10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0" s="122"/>
      <c r="AD100" s="112" t="str">
        <f>IF(AND(TBL_UDARDA_LOANPOOL[[#This Row],[QUAL_METHOD]]='$DB.LOOKUP'!$AF$6,TBL_UDARDA_LOANPOOL[[#This Row],[LOAN_ID]]&lt;&gt;""),COUNTIF(TBL_QUAL_JOBSLISTING_JOBS[LISTING_LOAN_ID_PROP_ADDR],TBL_UDARDA_LOANPOOL[[#This Row],[LOAN_ID_PROP_ADDR]]),"")</f>
        <v/>
      </c>
      <c r="AE100" s="113" t="str">
        <f>IF(AND(TBL_UDARDA_LOANPOOL[[#This Row],[LOAN_ID]]&lt;&gt;"",TBL_UDARDA_LOANPOOL[[#This Row],[QUAL_METHOD]]='$DB.LOOKUP'!$AF$6),COUNTIFS(TBL_QUAL_JOBSLISTING_JOBS[LISTING_LOAN_ID_PROP_ADDR],TBL_UDARDA_LOANPOOL[[#This Row],[LOAN_ID_PROP_ADDR]],TBL_QUAL_JOBSLISTING_JOBS[JOB_QUALIFIED_FLAG],"Yes"),"")</f>
        <v/>
      </c>
      <c r="AF100" s="111" t="str">
        <f>IF(AND(TBL_UDARDA_LOANPOOL[[#This Row],[QUAL_JOBS_TOTL]]&gt;0,TBL_UDARDA_LOANPOOL[[#This Row],[QUAL_JOBS_TOTL]]&lt;&gt;""),TBL_UDARDA_LOANPOOL[[#This Row],[QUAL_JOBS_QUALIFIED]]/TBL_UDARDA_LOANPOOL[[#This Row],[QUAL_JOBS_TOTL]],"")</f>
        <v/>
      </c>
      <c r="AG100" s="137" t="str">
        <f>IF(TBL_UDARDA_LOANPOOL[[#This Row],[QUAL_METHOD]]='$DB.LOOKUP'!$AF$6,HYPERLINK("#QUAL_JOBS!TARGET_TOP","View/Edit"),"")</f>
        <v/>
      </c>
      <c r="AH100" s="122"/>
      <c r="AI100" s="112" t="str">
        <f>IF(AND(TBL_UDARDA_LOANPOOL[[#This Row],[QUAL_METHOD]]='$DB.LOOKUP'!$AF$7,TBL_UDARDA_LOANPOOL[[#This Row],[LOAN_ID]]&lt;&gt;""),COUNTIF(TBL_QUAL_SERVICESLISTING_FAMILIES[LISTING_LOAN_ID_PROP_ADDR],TBL_UDARDA_LOANPOOL[[#This Row],[LOAN_ID_PROP_ADDR]]),"")</f>
        <v/>
      </c>
      <c r="AJ10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0" s="111" t="str">
        <f>IF(AND(TBL_UDARDA_LOANPOOL[[#This Row],[QUAL_SERVICES_FAMILIES_TOTL]]&gt;0,TBL_UDARDA_LOANPOOL[[#This Row],[QUAL_SERVICES_FAMILIES_TOTL]]&lt;&gt;""),TBL_UDARDA_LOANPOOL[[#This Row],[QUAL_SERVICES_FAMILIES_QUALIFIED]]/TBL_UDARDA_LOANPOOL[[#This Row],[QUAL_SERVICES_FAMILIES_TOTL]],"")</f>
        <v/>
      </c>
      <c r="AL100" s="137" t="str">
        <f>IF(TBL_UDARDA_LOANPOOL[[#This Row],[QUAL_METHOD]]='$DB.LOOKUP'!$AF$7,HYPERLINK("#QUAL_SERVICES!TARGET_TOP","View/Edit"),"")</f>
        <v/>
      </c>
      <c r="AM100" s="94" t="str">
        <f>IF(TBL_UDARDA_LOANPOOL[[#This Row],[LOAN_LEVEL_PREQUALIFIED_FLAG]]&lt;&gt;"",
IF(TBL_UDARDA_LOANPOOL[[#This Row],[LOAN_LEVEL_PREQUALIFIED_FLAG]],"Yes","No"),
"")</f>
        <v/>
      </c>
      <c r="AN100" s="70" t="str">
        <f>IF(TBL_UDARDA_LOANPOOL[[#This Row],[LOAN_ID]] = "","",TBL_UDARDA_LOANPOOL[[#This Row],[LOAN_ID]]&amp;" ("&amp;IF(TBL_UDARDA_LOANPOOL[[#This Row],[PROP_ADDR_STREET]]="","Address Not Defined",TBL_UDARDA_LOANPOOL[[#This Row],[PROP_ADDR_STREET]])&amp;")")</f>
        <v/>
      </c>
      <c r="AO100" s="70" t="b">
        <f>IF(TBL_UDARDA_LOANPOOL[[#This Row],[QUAL_METHOD]]="",TRUE,IFERROR(MATCH(TBL_UDARDA_LOANPOOL[[#This Row],[QUAL_METHOD]],RANGE_LOOKUP_QUALMETHODS_UDA_RDA_ENABLED,0)&gt;0,FALSE))</f>
        <v>1</v>
      </c>
      <c r="AP10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0" s="27" t="b">
        <f ca="1">IFERROR((IF(APP_UDA_RDA_CERT_DATE&lt;&gt;"",APP_UDA_RDA_CERT_DATE,TODAY())-TBL_UDARDA_LOANPOOL[[#This Row],[SETTLEMENT_DATE]])&lt;91,TRUE)</f>
        <v>1</v>
      </c>
      <c r="AR100" s="27" t="b" cm="1">
        <f t="array" ref="AR100">COUNTIFS(TBL_UDARDA_LOANPOOL[LOAN_ID],TBL_UDARDA_LOANPOOL[[#This Row],[LOAN_ID]],TBL_UDARDA_LOANPOOL[QUAL_LOCATION_TRACT_MFIPCT],"&gt;"&amp;THRESHOLD_UDARDA_MFIPCT)=0</f>
        <v>1</v>
      </c>
      <c r="AS100" s="27" t="b">
        <f>COUNTIFS(TBL_UDARDA_LOANPOOL[LOAN_ID],TBL_UDARDA_LOANPOOL[[#This Row],[LOAN_ID]],TBL_UDARDA_LOANPOOL[SBA_QUALIFIED],"No")=0</f>
        <v>1</v>
      </c>
      <c r="AT10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0" s="29">
        <f>IF(TBL_UDARDA_LOANPOOL[[#This Row],[MULTIPROP_REC_COUNT]]&lt;&gt;"",TBL_UDARDA_LOANPOOL[[#This Row],[LOAN_AMOUNT]]/TBL_UDARDA_LOANPOOL[[#This Row],[MULTIPROP_REC_COUNT]],TBL_UDARDA_LOANPOOL[[#This Row],[LOAN_AMOUNT]])</f>
        <v>0</v>
      </c>
      <c r="AW100" s="29" t="b">
        <f>TBL_UDARDA_LOANPOOL[[#This Row],[MULTIPROP_REC_COUNT]]&gt;1</f>
        <v>0</v>
      </c>
      <c r="AX100" s="36">
        <f>IF(TBL_UDARDA_LOANPOOL[[#This Row],[LOAN_ID]]&lt;&gt;"",COUNTIF(TBL_UDARDA_LOANPOOL[LOAN_ID],TBL_UDARDA_LOANPOOL[[#This Row],[LOAN_ID]]),1)</f>
        <v>1</v>
      </c>
      <c r="AY100" s="36">
        <f>IFERROR(MATCH(TBL_UDARDA_LOANPOOL[[#This Row],[QUAL_METHOD]],RANGE_LOOKUP_QUALMETHODS_UDA_RDA_PROJSPECIFIC,0),-1)</f>
        <v>-1</v>
      </c>
      <c r="AZ10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1" spans="2:57" ht="26.25" customHeight="1" x14ac:dyDescent="0.25">
      <c r="B101" s="25" t="str">
        <f>IF(TBL_UDARDA_LOANPOOL[[#This Row],[RECORD_STARTED]],IF(TBL_UDARDA_LOANPOOL[[#This Row],[ERROR_COUNT]]&gt;0,-1,IF(TBL_UDARDA_LOANPOOL[[#This Row],[REQ_FIELDS_POPULATED]],1,0)),"")</f>
        <v/>
      </c>
      <c r="C101" s="36">
        <f>ROW()-ROW(TBL_UDARDA_LOANPOOL[[#Headers],[ROW_ID]])</f>
        <v>82</v>
      </c>
      <c r="D101" s="55"/>
      <c r="E101" s="56"/>
      <c r="F101" s="57"/>
      <c r="G101" s="58"/>
      <c r="H101" s="142"/>
      <c r="I101" s="144"/>
      <c r="J101" s="144"/>
      <c r="K101" s="120"/>
      <c r="L101" s="116"/>
      <c r="M101" s="55"/>
      <c r="N101" s="61"/>
      <c r="O101" s="62"/>
      <c r="P101" s="124"/>
      <c r="Q101" s="131"/>
      <c r="R101" s="148"/>
      <c r="S101" s="146"/>
      <c r="T101" s="174"/>
      <c r="U101" s="178"/>
      <c r="V101" s="176"/>
      <c r="W101" s="177"/>
      <c r="X101" s="185"/>
      <c r="Y101" s="185"/>
      <c r="Z101" s="186"/>
      <c r="AA101" s="186"/>
      <c r="AB10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1" s="122"/>
      <c r="AD101" s="112" t="str">
        <f>IF(AND(TBL_UDARDA_LOANPOOL[[#This Row],[QUAL_METHOD]]='$DB.LOOKUP'!$AF$6,TBL_UDARDA_LOANPOOL[[#This Row],[LOAN_ID]]&lt;&gt;""),COUNTIF(TBL_QUAL_JOBSLISTING_JOBS[LISTING_LOAN_ID_PROP_ADDR],TBL_UDARDA_LOANPOOL[[#This Row],[LOAN_ID_PROP_ADDR]]),"")</f>
        <v/>
      </c>
      <c r="AE101" s="113" t="str">
        <f>IF(AND(TBL_UDARDA_LOANPOOL[[#This Row],[LOAN_ID]]&lt;&gt;"",TBL_UDARDA_LOANPOOL[[#This Row],[QUAL_METHOD]]='$DB.LOOKUP'!$AF$6),COUNTIFS(TBL_QUAL_JOBSLISTING_JOBS[LISTING_LOAN_ID_PROP_ADDR],TBL_UDARDA_LOANPOOL[[#This Row],[LOAN_ID_PROP_ADDR]],TBL_QUAL_JOBSLISTING_JOBS[JOB_QUALIFIED_FLAG],"Yes"),"")</f>
        <v/>
      </c>
      <c r="AF101" s="111" t="str">
        <f>IF(AND(TBL_UDARDA_LOANPOOL[[#This Row],[QUAL_JOBS_TOTL]]&gt;0,TBL_UDARDA_LOANPOOL[[#This Row],[QUAL_JOBS_TOTL]]&lt;&gt;""),TBL_UDARDA_LOANPOOL[[#This Row],[QUAL_JOBS_QUALIFIED]]/TBL_UDARDA_LOANPOOL[[#This Row],[QUAL_JOBS_TOTL]],"")</f>
        <v/>
      </c>
      <c r="AG101" s="137" t="str">
        <f>IF(TBL_UDARDA_LOANPOOL[[#This Row],[QUAL_METHOD]]='$DB.LOOKUP'!$AF$6,HYPERLINK("#QUAL_JOBS!TARGET_TOP","View/Edit"),"")</f>
        <v/>
      </c>
      <c r="AH101" s="122"/>
      <c r="AI101" s="112" t="str">
        <f>IF(AND(TBL_UDARDA_LOANPOOL[[#This Row],[QUAL_METHOD]]='$DB.LOOKUP'!$AF$7,TBL_UDARDA_LOANPOOL[[#This Row],[LOAN_ID]]&lt;&gt;""),COUNTIF(TBL_QUAL_SERVICESLISTING_FAMILIES[LISTING_LOAN_ID_PROP_ADDR],TBL_UDARDA_LOANPOOL[[#This Row],[LOAN_ID_PROP_ADDR]]),"")</f>
        <v/>
      </c>
      <c r="AJ10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1" s="111" t="str">
        <f>IF(AND(TBL_UDARDA_LOANPOOL[[#This Row],[QUAL_SERVICES_FAMILIES_TOTL]]&gt;0,TBL_UDARDA_LOANPOOL[[#This Row],[QUAL_SERVICES_FAMILIES_TOTL]]&lt;&gt;""),TBL_UDARDA_LOANPOOL[[#This Row],[QUAL_SERVICES_FAMILIES_QUALIFIED]]/TBL_UDARDA_LOANPOOL[[#This Row],[QUAL_SERVICES_FAMILIES_TOTL]],"")</f>
        <v/>
      </c>
      <c r="AL101" s="137" t="str">
        <f>IF(TBL_UDARDA_LOANPOOL[[#This Row],[QUAL_METHOD]]='$DB.LOOKUP'!$AF$7,HYPERLINK("#QUAL_SERVICES!TARGET_TOP","View/Edit"),"")</f>
        <v/>
      </c>
      <c r="AM101" s="94" t="str">
        <f>IF(TBL_UDARDA_LOANPOOL[[#This Row],[LOAN_LEVEL_PREQUALIFIED_FLAG]]&lt;&gt;"",
IF(TBL_UDARDA_LOANPOOL[[#This Row],[LOAN_LEVEL_PREQUALIFIED_FLAG]],"Yes","No"),
"")</f>
        <v/>
      </c>
      <c r="AN101" s="70" t="str">
        <f>IF(TBL_UDARDA_LOANPOOL[[#This Row],[LOAN_ID]] = "","",TBL_UDARDA_LOANPOOL[[#This Row],[LOAN_ID]]&amp;" ("&amp;IF(TBL_UDARDA_LOANPOOL[[#This Row],[PROP_ADDR_STREET]]="","Address Not Defined",TBL_UDARDA_LOANPOOL[[#This Row],[PROP_ADDR_STREET]])&amp;")")</f>
        <v/>
      </c>
      <c r="AO101" s="70" t="b">
        <f>IF(TBL_UDARDA_LOANPOOL[[#This Row],[QUAL_METHOD]]="",TRUE,IFERROR(MATCH(TBL_UDARDA_LOANPOOL[[#This Row],[QUAL_METHOD]],RANGE_LOOKUP_QUALMETHODS_UDA_RDA_ENABLED,0)&gt;0,FALSE))</f>
        <v>1</v>
      </c>
      <c r="AP10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1" s="27" t="b">
        <f ca="1">IFERROR((IF(APP_UDA_RDA_CERT_DATE&lt;&gt;"",APP_UDA_RDA_CERT_DATE,TODAY())-TBL_UDARDA_LOANPOOL[[#This Row],[SETTLEMENT_DATE]])&lt;91,TRUE)</f>
        <v>1</v>
      </c>
      <c r="AR101" s="27" t="b" cm="1">
        <f t="array" ref="AR101">COUNTIFS(TBL_UDARDA_LOANPOOL[LOAN_ID],TBL_UDARDA_LOANPOOL[[#This Row],[LOAN_ID]],TBL_UDARDA_LOANPOOL[QUAL_LOCATION_TRACT_MFIPCT],"&gt;"&amp;THRESHOLD_UDARDA_MFIPCT)=0</f>
        <v>1</v>
      </c>
      <c r="AS101" s="27" t="b">
        <f>COUNTIFS(TBL_UDARDA_LOANPOOL[LOAN_ID],TBL_UDARDA_LOANPOOL[[#This Row],[LOAN_ID]],TBL_UDARDA_LOANPOOL[SBA_QUALIFIED],"No")=0</f>
        <v>1</v>
      </c>
      <c r="AT10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1" s="29">
        <f>IF(TBL_UDARDA_LOANPOOL[[#This Row],[MULTIPROP_REC_COUNT]]&lt;&gt;"",TBL_UDARDA_LOANPOOL[[#This Row],[LOAN_AMOUNT]]/TBL_UDARDA_LOANPOOL[[#This Row],[MULTIPROP_REC_COUNT]],TBL_UDARDA_LOANPOOL[[#This Row],[LOAN_AMOUNT]])</f>
        <v>0</v>
      </c>
      <c r="AW101" s="29" t="b">
        <f>TBL_UDARDA_LOANPOOL[[#This Row],[MULTIPROP_REC_COUNT]]&gt;1</f>
        <v>0</v>
      </c>
      <c r="AX101" s="36">
        <f>IF(TBL_UDARDA_LOANPOOL[[#This Row],[LOAN_ID]]&lt;&gt;"",COUNTIF(TBL_UDARDA_LOANPOOL[LOAN_ID],TBL_UDARDA_LOANPOOL[[#This Row],[LOAN_ID]]),1)</f>
        <v>1</v>
      </c>
      <c r="AY101" s="36">
        <f>IFERROR(MATCH(TBL_UDARDA_LOANPOOL[[#This Row],[QUAL_METHOD]],RANGE_LOOKUP_QUALMETHODS_UDA_RDA_PROJSPECIFIC,0),-1)</f>
        <v>-1</v>
      </c>
      <c r="AZ10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2" spans="2:57" ht="26.25" customHeight="1" x14ac:dyDescent="0.25">
      <c r="B102" s="25" t="str">
        <f>IF(TBL_UDARDA_LOANPOOL[[#This Row],[RECORD_STARTED]],IF(TBL_UDARDA_LOANPOOL[[#This Row],[ERROR_COUNT]]&gt;0,-1,IF(TBL_UDARDA_LOANPOOL[[#This Row],[REQ_FIELDS_POPULATED]],1,0)),"")</f>
        <v/>
      </c>
      <c r="C102" s="36">
        <f>ROW()-ROW(TBL_UDARDA_LOANPOOL[[#Headers],[ROW_ID]])</f>
        <v>83</v>
      </c>
      <c r="D102" s="55"/>
      <c r="E102" s="56"/>
      <c r="F102" s="57"/>
      <c r="G102" s="58"/>
      <c r="H102" s="142"/>
      <c r="I102" s="144"/>
      <c r="J102" s="144"/>
      <c r="K102" s="120"/>
      <c r="L102" s="116"/>
      <c r="M102" s="55"/>
      <c r="N102" s="61"/>
      <c r="O102" s="62"/>
      <c r="P102" s="124"/>
      <c r="Q102" s="131"/>
      <c r="R102" s="148"/>
      <c r="S102" s="146"/>
      <c r="T102" s="174"/>
      <c r="U102" s="178"/>
      <c r="V102" s="176"/>
      <c r="W102" s="177"/>
      <c r="X102" s="185"/>
      <c r="Y102" s="185"/>
      <c r="Z102" s="186"/>
      <c r="AA102" s="186"/>
      <c r="AB10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2" s="122"/>
      <c r="AD102" s="112" t="str">
        <f>IF(AND(TBL_UDARDA_LOANPOOL[[#This Row],[QUAL_METHOD]]='$DB.LOOKUP'!$AF$6,TBL_UDARDA_LOANPOOL[[#This Row],[LOAN_ID]]&lt;&gt;""),COUNTIF(TBL_QUAL_JOBSLISTING_JOBS[LISTING_LOAN_ID_PROP_ADDR],TBL_UDARDA_LOANPOOL[[#This Row],[LOAN_ID_PROP_ADDR]]),"")</f>
        <v/>
      </c>
      <c r="AE102" s="113" t="str">
        <f>IF(AND(TBL_UDARDA_LOANPOOL[[#This Row],[LOAN_ID]]&lt;&gt;"",TBL_UDARDA_LOANPOOL[[#This Row],[QUAL_METHOD]]='$DB.LOOKUP'!$AF$6),COUNTIFS(TBL_QUAL_JOBSLISTING_JOBS[LISTING_LOAN_ID_PROP_ADDR],TBL_UDARDA_LOANPOOL[[#This Row],[LOAN_ID_PROP_ADDR]],TBL_QUAL_JOBSLISTING_JOBS[JOB_QUALIFIED_FLAG],"Yes"),"")</f>
        <v/>
      </c>
      <c r="AF102" s="111" t="str">
        <f>IF(AND(TBL_UDARDA_LOANPOOL[[#This Row],[QUAL_JOBS_TOTL]]&gt;0,TBL_UDARDA_LOANPOOL[[#This Row],[QUAL_JOBS_TOTL]]&lt;&gt;""),TBL_UDARDA_LOANPOOL[[#This Row],[QUAL_JOBS_QUALIFIED]]/TBL_UDARDA_LOANPOOL[[#This Row],[QUAL_JOBS_TOTL]],"")</f>
        <v/>
      </c>
      <c r="AG102" s="137" t="str">
        <f>IF(TBL_UDARDA_LOANPOOL[[#This Row],[QUAL_METHOD]]='$DB.LOOKUP'!$AF$6,HYPERLINK("#QUAL_JOBS!TARGET_TOP","View/Edit"),"")</f>
        <v/>
      </c>
      <c r="AH102" s="122"/>
      <c r="AI102" s="112" t="str">
        <f>IF(AND(TBL_UDARDA_LOANPOOL[[#This Row],[QUAL_METHOD]]='$DB.LOOKUP'!$AF$7,TBL_UDARDA_LOANPOOL[[#This Row],[LOAN_ID]]&lt;&gt;""),COUNTIF(TBL_QUAL_SERVICESLISTING_FAMILIES[LISTING_LOAN_ID_PROP_ADDR],TBL_UDARDA_LOANPOOL[[#This Row],[LOAN_ID_PROP_ADDR]]),"")</f>
        <v/>
      </c>
      <c r="AJ10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2" s="111" t="str">
        <f>IF(AND(TBL_UDARDA_LOANPOOL[[#This Row],[QUAL_SERVICES_FAMILIES_TOTL]]&gt;0,TBL_UDARDA_LOANPOOL[[#This Row],[QUAL_SERVICES_FAMILIES_TOTL]]&lt;&gt;""),TBL_UDARDA_LOANPOOL[[#This Row],[QUAL_SERVICES_FAMILIES_QUALIFIED]]/TBL_UDARDA_LOANPOOL[[#This Row],[QUAL_SERVICES_FAMILIES_TOTL]],"")</f>
        <v/>
      </c>
      <c r="AL102" s="137" t="str">
        <f>IF(TBL_UDARDA_LOANPOOL[[#This Row],[QUAL_METHOD]]='$DB.LOOKUP'!$AF$7,HYPERLINK("#QUAL_SERVICES!TARGET_TOP","View/Edit"),"")</f>
        <v/>
      </c>
      <c r="AM102" s="94" t="str">
        <f>IF(TBL_UDARDA_LOANPOOL[[#This Row],[LOAN_LEVEL_PREQUALIFIED_FLAG]]&lt;&gt;"",
IF(TBL_UDARDA_LOANPOOL[[#This Row],[LOAN_LEVEL_PREQUALIFIED_FLAG]],"Yes","No"),
"")</f>
        <v/>
      </c>
      <c r="AN102" s="70" t="str">
        <f>IF(TBL_UDARDA_LOANPOOL[[#This Row],[LOAN_ID]] = "","",TBL_UDARDA_LOANPOOL[[#This Row],[LOAN_ID]]&amp;" ("&amp;IF(TBL_UDARDA_LOANPOOL[[#This Row],[PROP_ADDR_STREET]]="","Address Not Defined",TBL_UDARDA_LOANPOOL[[#This Row],[PROP_ADDR_STREET]])&amp;")")</f>
        <v/>
      </c>
      <c r="AO102" s="70" t="b">
        <f>IF(TBL_UDARDA_LOANPOOL[[#This Row],[QUAL_METHOD]]="",TRUE,IFERROR(MATCH(TBL_UDARDA_LOANPOOL[[#This Row],[QUAL_METHOD]],RANGE_LOOKUP_QUALMETHODS_UDA_RDA_ENABLED,0)&gt;0,FALSE))</f>
        <v>1</v>
      </c>
      <c r="AP10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2" s="27" t="b">
        <f ca="1">IFERROR((IF(APP_UDA_RDA_CERT_DATE&lt;&gt;"",APP_UDA_RDA_CERT_DATE,TODAY())-TBL_UDARDA_LOANPOOL[[#This Row],[SETTLEMENT_DATE]])&lt;91,TRUE)</f>
        <v>1</v>
      </c>
      <c r="AR102" s="27" t="b" cm="1">
        <f t="array" ref="AR102">COUNTIFS(TBL_UDARDA_LOANPOOL[LOAN_ID],TBL_UDARDA_LOANPOOL[[#This Row],[LOAN_ID]],TBL_UDARDA_LOANPOOL[QUAL_LOCATION_TRACT_MFIPCT],"&gt;"&amp;THRESHOLD_UDARDA_MFIPCT)=0</f>
        <v>1</v>
      </c>
      <c r="AS102" s="27" t="b">
        <f>COUNTIFS(TBL_UDARDA_LOANPOOL[LOAN_ID],TBL_UDARDA_LOANPOOL[[#This Row],[LOAN_ID]],TBL_UDARDA_LOANPOOL[SBA_QUALIFIED],"No")=0</f>
        <v>1</v>
      </c>
      <c r="AT10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2" s="29">
        <f>IF(TBL_UDARDA_LOANPOOL[[#This Row],[MULTIPROP_REC_COUNT]]&lt;&gt;"",TBL_UDARDA_LOANPOOL[[#This Row],[LOAN_AMOUNT]]/TBL_UDARDA_LOANPOOL[[#This Row],[MULTIPROP_REC_COUNT]],TBL_UDARDA_LOANPOOL[[#This Row],[LOAN_AMOUNT]])</f>
        <v>0</v>
      </c>
      <c r="AW102" s="29" t="b">
        <f>TBL_UDARDA_LOANPOOL[[#This Row],[MULTIPROP_REC_COUNT]]&gt;1</f>
        <v>0</v>
      </c>
      <c r="AX102" s="36">
        <f>IF(TBL_UDARDA_LOANPOOL[[#This Row],[LOAN_ID]]&lt;&gt;"",COUNTIF(TBL_UDARDA_LOANPOOL[LOAN_ID],TBL_UDARDA_LOANPOOL[[#This Row],[LOAN_ID]]),1)</f>
        <v>1</v>
      </c>
      <c r="AY102" s="36">
        <f>IFERROR(MATCH(TBL_UDARDA_LOANPOOL[[#This Row],[QUAL_METHOD]],RANGE_LOOKUP_QUALMETHODS_UDA_RDA_PROJSPECIFIC,0),-1)</f>
        <v>-1</v>
      </c>
      <c r="AZ10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3" spans="2:57" ht="26.25" customHeight="1" x14ac:dyDescent="0.25">
      <c r="B103" s="25" t="str">
        <f>IF(TBL_UDARDA_LOANPOOL[[#This Row],[RECORD_STARTED]],IF(TBL_UDARDA_LOANPOOL[[#This Row],[ERROR_COUNT]]&gt;0,-1,IF(TBL_UDARDA_LOANPOOL[[#This Row],[REQ_FIELDS_POPULATED]],1,0)),"")</f>
        <v/>
      </c>
      <c r="C103" s="36">
        <f>ROW()-ROW(TBL_UDARDA_LOANPOOL[[#Headers],[ROW_ID]])</f>
        <v>84</v>
      </c>
      <c r="D103" s="55"/>
      <c r="E103" s="56"/>
      <c r="F103" s="57"/>
      <c r="G103" s="58"/>
      <c r="H103" s="142"/>
      <c r="I103" s="144"/>
      <c r="J103" s="144"/>
      <c r="K103" s="120"/>
      <c r="L103" s="116"/>
      <c r="M103" s="55"/>
      <c r="N103" s="61"/>
      <c r="O103" s="62"/>
      <c r="P103" s="124"/>
      <c r="Q103" s="131"/>
      <c r="R103" s="148"/>
      <c r="S103" s="146"/>
      <c r="T103" s="174"/>
      <c r="U103" s="178"/>
      <c r="V103" s="176"/>
      <c r="W103" s="177"/>
      <c r="X103" s="185"/>
      <c r="Y103" s="185"/>
      <c r="Z103" s="186"/>
      <c r="AA103" s="186"/>
      <c r="AB10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3" s="122"/>
      <c r="AD103" s="112" t="str">
        <f>IF(AND(TBL_UDARDA_LOANPOOL[[#This Row],[QUAL_METHOD]]='$DB.LOOKUP'!$AF$6,TBL_UDARDA_LOANPOOL[[#This Row],[LOAN_ID]]&lt;&gt;""),COUNTIF(TBL_QUAL_JOBSLISTING_JOBS[LISTING_LOAN_ID_PROP_ADDR],TBL_UDARDA_LOANPOOL[[#This Row],[LOAN_ID_PROP_ADDR]]),"")</f>
        <v/>
      </c>
      <c r="AE103" s="113" t="str">
        <f>IF(AND(TBL_UDARDA_LOANPOOL[[#This Row],[LOAN_ID]]&lt;&gt;"",TBL_UDARDA_LOANPOOL[[#This Row],[QUAL_METHOD]]='$DB.LOOKUP'!$AF$6),COUNTIFS(TBL_QUAL_JOBSLISTING_JOBS[LISTING_LOAN_ID_PROP_ADDR],TBL_UDARDA_LOANPOOL[[#This Row],[LOAN_ID_PROP_ADDR]],TBL_QUAL_JOBSLISTING_JOBS[JOB_QUALIFIED_FLAG],"Yes"),"")</f>
        <v/>
      </c>
      <c r="AF103" s="111" t="str">
        <f>IF(AND(TBL_UDARDA_LOANPOOL[[#This Row],[QUAL_JOBS_TOTL]]&gt;0,TBL_UDARDA_LOANPOOL[[#This Row],[QUAL_JOBS_TOTL]]&lt;&gt;""),TBL_UDARDA_LOANPOOL[[#This Row],[QUAL_JOBS_QUALIFIED]]/TBL_UDARDA_LOANPOOL[[#This Row],[QUAL_JOBS_TOTL]],"")</f>
        <v/>
      </c>
      <c r="AG103" s="137" t="str">
        <f>IF(TBL_UDARDA_LOANPOOL[[#This Row],[QUAL_METHOD]]='$DB.LOOKUP'!$AF$6,HYPERLINK("#QUAL_JOBS!TARGET_TOP","View/Edit"),"")</f>
        <v/>
      </c>
      <c r="AH103" s="122"/>
      <c r="AI103" s="112" t="str">
        <f>IF(AND(TBL_UDARDA_LOANPOOL[[#This Row],[QUAL_METHOD]]='$DB.LOOKUP'!$AF$7,TBL_UDARDA_LOANPOOL[[#This Row],[LOAN_ID]]&lt;&gt;""),COUNTIF(TBL_QUAL_SERVICESLISTING_FAMILIES[LISTING_LOAN_ID_PROP_ADDR],TBL_UDARDA_LOANPOOL[[#This Row],[LOAN_ID_PROP_ADDR]]),"")</f>
        <v/>
      </c>
      <c r="AJ10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3" s="111" t="str">
        <f>IF(AND(TBL_UDARDA_LOANPOOL[[#This Row],[QUAL_SERVICES_FAMILIES_TOTL]]&gt;0,TBL_UDARDA_LOANPOOL[[#This Row],[QUAL_SERVICES_FAMILIES_TOTL]]&lt;&gt;""),TBL_UDARDA_LOANPOOL[[#This Row],[QUAL_SERVICES_FAMILIES_QUALIFIED]]/TBL_UDARDA_LOANPOOL[[#This Row],[QUAL_SERVICES_FAMILIES_TOTL]],"")</f>
        <v/>
      </c>
      <c r="AL103" s="137" t="str">
        <f>IF(TBL_UDARDA_LOANPOOL[[#This Row],[QUAL_METHOD]]='$DB.LOOKUP'!$AF$7,HYPERLINK("#QUAL_SERVICES!TARGET_TOP","View/Edit"),"")</f>
        <v/>
      </c>
      <c r="AM103" s="94" t="str">
        <f>IF(TBL_UDARDA_LOANPOOL[[#This Row],[LOAN_LEVEL_PREQUALIFIED_FLAG]]&lt;&gt;"",
IF(TBL_UDARDA_LOANPOOL[[#This Row],[LOAN_LEVEL_PREQUALIFIED_FLAG]],"Yes","No"),
"")</f>
        <v/>
      </c>
      <c r="AN103" s="70" t="str">
        <f>IF(TBL_UDARDA_LOANPOOL[[#This Row],[LOAN_ID]] = "","",TBL_UDARDA_LOANPOOL[[#This Row],[LOAN_ID]]&amp;" ("&amp;IF(TBL_UDARDA_LOANPOOL[[#This Row],[PROP_ADDR_STREET]]="","Address Not Defined",TBL_UDARDA_LOANPOOL[[#This Row],[PROP_ADDR_STREET]])&amp;")")</f>
        <v/>
      </c>
      <c r="AO103" s="70" t="b">
        <f>IF(TBL_UDARDA_LOANPOOL[[#This Row],[QUAL_METHOD]]="",TRUE,IFERROR(MATCH(TBL_UDARDA_LOANPOOL[[#This Row],[QUAL_METHOD]],RANGE_LOOKUP_QUALMETHODS_UDA_RDA_ENABLED,0)&gt;0,FALSE))</f>
        <v>1</v>
      </c>
      <c r="AP10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3" s="27" t="b">
        <f ca="1">IFERROR((IF(APP_UDA_RDA_CERT_DATE&lt;&gt;"",APP_UDA_RDA_CERT_DATE,TODAY())-TBL_UDARDA_LOANPOOL[[#This Row],[SETTLEMENT_DATE]])&lt;91,TRUE)</f>
        <v>1</v>
      </c>
      <c r="AR103" s="27" t="b" cm="1">
        <f t="array" ref="AR103">COUNTIFS(TBL_UDARDA_LOANPOOL[LOAN_ID],TBL_UDARDA_LOANPOOL[[#This Row],[LOAN_ID]],TBL_UDARDA_LOANPOOL[QUAL_LOCATION_TRACT_MFIPCT],"&gt;"&amp;THRESHOLD_UDARDA_MFIPCT)=0</f>
        <v>1</v>
      </c>
      <c r="AS103" s="27" t="b">
        <f>COUNTIFS(TBL_UDARDA_LOANPOOL[LOAN_ID],TBL_UDARDA_LOANPOOL[[#This Row],[LOAN_ID]],TBL_UDARDA_LOANPOOL[SBA_QUALIFIED],"No")=0</f>
        <v>1</v>
      </c>
      <c r="AT10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3" s="29">
        <f>IF(TBL_UDARDA_LOANPOOL[[#This Row],[MULTIPROP_REC_COUNT]]&lt;&gt;"",TBL_UDARDA_LOANPOOL[[#This Row],[LOAN_AMOUNT]]/TBL_UDARDA_LOANPOOL[[#This Row],[MULTIPROP_REC_COUNT]],TBL_UDARDA_LOANPOOL[[#This Row],[LOAN_AMOUNT]])</f>
        <v>0</v>
      </c>
      <c r="AW103" s="29" t="b">
        <f>TBL_UDARDA_LOANPOOL[[#This Row],[MULTIPROP_REC_COUNT]]&gt;1</f>
        <v>0</v>
      </c>
      <c r="AX103" s="36">
        <f>IF(TBL_UDARDA_LOANPOOL[[#This Row],[LOAN_ID]]&lt;&gt;"",COUNTIF(TBL_UDARDA_LOANPOOL[LOAN_ID],TBL_UDARDA_LOANPOOL[[#This Row],[LOAN_ID]]),1)</f>
        <v>1</v>
      </c>
      <c r="AY103" s="36">
        <f>IFERROR(MATCH(TBL_UDARDA_LOANPOOL[[#This Row],[QUAL_METHOD]],RANGE_LOOKUP_QUALMETHODS_UDA_RDA_PROJSPECIFIC,0),-1)</f>
        <v>-1</v>
      </c>
      <c r="AZ10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4" spans="2:57" ht="26.25" customHeight="1" x14ac:dyDescent="0.25">
      <c r="B104" s="25" t="str">
        <f>IF(TBL_UDARDA_LOANPOOL[[#This Row],[RECORD_STARTED]],IF(TBL_UDARDA_LOANPOOL[[#This Row],[ERROR_COUNT]]&gt;0,-1,IF(TBL_UDARDA_LOANPOOL[[#This Row],[REQ_FIELDS_POPULATED]],1,0)),"")</f>
        <v/>
      </c>
      <c r="C104" s="36">
        <f>ROW()-ROW(TBL_UDARDA_LOANPOOL[[#Headers],[ROW_ID]])</f>
        <v>85</v>
      </c>
      <c r="D104" s="55"/>
      <c r="E104" s="56"/>
      <c r="F104" s="57"/>
      <c r="G104" s="58"/>
      <c r="H104" s="142"/>
      <c r="I104" s="144"/>
      <c r="J104" s="144"/>
      <c r="K104" s="120"/>
      <c r="L104" s="116"/>
      <c r="M104" s="55"/>
      <c r="N104" s="61"/>
      <c r="O104" s="62"/>
      <c r="P104" s="124"/>
      <c r="Q104" s="131"/>
      <c r="R104" s="148"/>
      <c r="S104" s="146"/>
      <c r="T104" s="174"/>
      <c r="U104" s="178"/>
      <c r="V104" s="176"/>
      <c r="W104" s="177"/>
      <c r="X104" s="185"/>
      <c r="Y104" s="185"/>
      <c r="Z104" s="186"/>
      <c r="AA104" s="186"/>
      <c r="AB10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4" s="122"/>
      <c r="AD104" s="112" t="str">
        <f>IF(AND(TBL_UDARDA_LOANPOOL[[#This Row],[QUAL_METHOD]]='$DB.LOOKUP'!$AF$6,TBL_UDARDA_LOANPOOL[[#This Row],[LOAN_ID]]&lt;&gt;""),COUNTIF(TBL_QUAL_JOBSLISTING_JOBS[LISTING_LOAN_ID_PROP_ADDR],TBL_UDARDA_LOANPOOL[[#This Row],[LOAN_ID_PROP_ADDR]]),"")</f>
        <v/>
      </c>
      <c r="AE104" s="113" t="str">
        <f>IF(AND(TBL_UDARDA_LOANPOOL[[#This Row],[LOAN_ID]]&lt;&gt;"",TBL_UDARDA_LOANPOOL[[#This Row],[QUAL_METHOD]]='$DB.LOOKUP'!$AF$6),COUNTIFS(TBL_QUAL_JOBSLISTING_JOBS[LISTING_LOAN_ID_PROP_ADDR],TBL_UDARDA_LOANPOOL[[#This Row],[LOAN_ID_PROP_ADDR]],TBL_QUAL_JOBSLISTING_JOBS[JOB_QUALIFIED_FLAG],"Yes"),"")</f>
        <v/>
      </c>
      <c r="AF104" s="111" t="str">
        <f>IF(AND(TBL_UDARDA_LOANPOOL[[#This Row],[QUAL_JOBS_TOTL]]&gt;0,TBL_UDARDA_LOANPOOL[[#This Row],[QUAL_JOBS_TOTL]]&lt;&gt;""),TBL_UDARDA_LOANPOOL[[#This Row],[QUAL_JOBS_QUALIFIED]]/TBL_UDARDA_LOANPOOL[[#This Row],[QUAL_JOBS_TOTL]],"")</f>
        <v/>
      </c>
      <c r="AG104" s="137" t="str">
        <f>IF(TBL_UDARDA_LOANPOOL[[#This Row],[QUAL_METHOD]]='$DB.LOOKUP'!$AF$6,HYPERLINK("#QUAL_JOBS!TARGET_TOP","View/Edit"),"")</f>
        <v/>
      </c>
      <c r="AH104" s="122"/>
      <c r="AI104" s="112" t="str">
        <f>IF(AND(TBL_UDARDA_LOANPOOL[[#This Row],[QUAL_METHOD]]='$DB.LOOKUP'!$AF$7,TBL_UDARDA_LOANPOOL[[#This Row],[LOAN_ID]]&lt;&gt;""),COUNTIF(TBL_QUAL_SERVICESLISTING_FAMILIES[LISTING_LOAN_ID_PROP_ADDR],TBL_UDARDA_LOANPOOL[[#This Row],[LOAN_ID_PROP_ADDR]]),"")</f>
        <v/>
      </c>
      <c r="AJ10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4" s="111" t="str">
        <f>IF(AND(TBL_UDARDA_LOANPOOL[[#This Row],[QUAL_SERVICES_FAMILIES_TOTL]]&gt;0,TBL_UDARDA_LOANPOOL[[#This Row],[QUAL_SERVICES_FAMILIES_TOTL]]&lt;&gt;""),TBL_UDARDA_LOANPOOL[[#This Row],[QUAL_SERVICES_FAMILIES_QUALIFIED]]/TBL_UDARDA_LOANPOOL[[#This Row],[QUAL_SERVICES_FAMILIES_TOTL]],"")</f>
        <v/>
      </c>
      <c r="AL104" s="137" t="str">
        <f>IF(TBL_UDARDA_LOANPOOL[[#This Row],[QUAL_METHOD]]='$DB.LOOKUP'!$AF$7,HYPERLINK("#QUAL_SERVICES!TARGET_TOP","View/Edit"),"")</f>
        <v/>
      </c>
      <c r="AM104" s="94" t="str">
        <f>IF(TBL_UDARDA_LOANPOOL[[#This Row],[LOAN_LEVEL_PREQUALIFIED_FLAG]]&lt;&gt;"",
IF(TBL_UDARDA_LOANPOOL[[#This Row],[LOAN_LEVEL_PREQUALIFIED_FLAG]],"Yes","No"),
"")</f>
        <v/>
      </c>
      <c r="AN104" s="70" t="str">
        <f>IF(TBL_UDARDA_LOANPOOL[[#This Row],[LOAN_ID]] = "","",TBL_UDARDA_LOANPOOL[[#This Row],[LOAN_ID]]&amp;" ("&amp;IF(TBL_UDARDA_LOANPOOL[[#This Row],[PROP_ADDR_STREET]]="","Address Not Defined",TBL_UDARDA_LOANPOOL[[#This Row],[PROP_ADDR_STREET]])&amp;")")</f>
        <v/>
      </c>
      <c r="AO104" s="70" t="b">
        <f>IF(TBL_UDARDA_LOANPOOL[[#This Row],[QUAL_METHOD]]="",TRUE,IFERROR(MATCH(TBL_UDARDA_LOANPOOL[[#This Row],[QUAL_METHOD]],RANGE_LOOKUP_QUALMETHODS_UDA_RDA_ENABLED,0)&gt;0,FALSE))</f>
        <v>1</v>
      </c>
      <c r="AP10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4" s="27" t="b">
        <f ca="1">IFERROR((IF(APP_UDA_RDA_CERT_DATE&lt;&gt;"",APP_UDA_RDA_CERT_DATE,TODAY())-TBL_UDARDA_LOANPOOL[[#This Row],[SETTLEMENT_DATE]])&lt;91,TRUE)</f>
        <v>1</v>
      </c>
      <c r="AR104" s="27" t="b" cm="1">
        <f t="array" ref="AR104">COUNTIFS(TBL_UDARDA_LOANPOOL[LOAN_ID],TBL_UDARDA_LOANPOOL[[#This Row],[LOAN_ID]],TBL_UDARDA_LOANPOOL[QUAL_LOCATION_TRACT_MFIPCT],"&gt;"&amp;THRESHOLD_UDARDA_MFIPCT)=0</f>
        <v>1</v>
      </c>
      <c r="AS104" s="27" t="b">
        <f>COUNTIFS(TBL_UDARDA_LOANPOOL[LOAN_ID],TBL_UDARDA_LOANPOOL[[#This Row],[LOAN_ID]],TBL_UDARDA_LOANPOOL[SBA_QUALIFIED],"No")=0</f>
        <v>1</v>
      </c>
      <c r="AT10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4" s="29">
        <f>IF(TBL_UDARDA_LOANPOOL[[#This Row],[MULTIPROP_REC_COUNT]]&lt;&gt;"",TBL_UDARDA_LOANPOOL[[#This Row],[LOAN_AMOUNT]]/TBL_UDARDA_LOANPOOL[[#This Row],[MULTIPROP_REC_COUNT]],TBL_UDARDA_LOANPOOL[[#This Row],[LOAN_AMOUNT]])</f>
        <v>0</v>
      </c>
      <c r="AW104" s="29" t="b">
        <f>TBL_UDARDA_LOANPOOL[[#This Row],[MULTIPROP_REC_COUNT]]&gt;1</f>
        <v>0</v>
      </c>
      <c r="AX104" s="36">
        <f>IF(TBL_UDARDA_LOANPOOL[[#This Row],[LOAN_ID]]&lt;&gt;"",COUNTIF(TBL_UDARDA_LOANPOOL[LOAN_ID],TBL_UDARDA_LOANPOOL[[#This Row],[LOAN_ID]]),1)</f>
        <v>1</v>
      </c>
      <c r="AY104" s="36">
        <f>IFERROR(MATCH(TBL_UDARDA_LOANPOOL[[#This Row],[QUAL_METHOD]],RANGE_LOOKUP_QUALMETHODS_UDA_RDA_PROJSPECIFIC,0),-1)</f>
        <v>-1</v>
      </c>
      <c r="AZ10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5" spans="2:57" ht="26.25" customHeight="1" x14ac:dyDescent="0.25">
      <c r="B105" s="25" t="str">
        <f>IF(TBL_UDARDA_LOANPOOL[[#This Row],[RECORD_STARTED]],IF(TBL_UDARDA_LOANPOOL[[#This Row],[ERROR_COUNT]]&gt;0,-1,IF(TBL_UDARDA_LOANPOOL[[#This Row],[REQ_FIELDS_POPULATED]],1,0)),"")</f>
        <v/>
      </c>
      <c r="C105" s="36">
        <f>ROW()-ROW(TBL_UDARDA_LOANPOOL[[#Headers],[ROW_ID]])</f>
        <v>86</v>
      </c>
      <c r="D105" s="55"/>
      <c r="E105" s="56"/>
      <c r="F105" s="57"/>
      <c r="G105" s="58"/>
      <c r="H105" s="142"/>
      <c r="I105" s="144"/>
      <c r="J105" s="144"/>
      <c r="K105" s="120"/>
      <c r="L105" s="116"/>
      <c r="M105" s="55"/>
      <c r="N105" s="61"/>
      <c r="O105" s="62"/>
      <c r="P105" s="124"/>
      <c r="Q105" s="131"/>
      <c r="R105" s="148"/>
      <c r="S105" s="146"/>
      <c r="T105" s="174"/>
      <c r="U105" s="178"/>
      <c r="V105" s="176"/>
      <c r="W105" s="177"/>
      <c r="X105" s="185"/>
      <c r="Y105" s="185"/>
      <c r="Z105" s="186"/>
      <c r="AA105" s="186"/>
      <c r="AB10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5" s="122"/>
      <c r="AD105" s="112" t="str">
        <f>IF(AND(TBL_UDARDA_LOANPOOL[[#This Row],[QUAL_METHOD]]='$DB.LOOKUP'!$AF$6,TBL_UDARDA_LOANPOOL[[#This Row],[LOAN_ID]]&lt;&gt;""),COUNTIF(TBL_QUAL_JOBSLISTING_JOBS[LISTING_LOAN_ID_PROP_ADDR],TBL_UDARDA_LOANPOOL[[#This Row],[LOAN_ID_PROP_ADDR]]),"")</f>
        <v/>
      </c>
      <c r="AE105" s="113" t="str">
        <f>IF(AND(TBL_UDARDA_LOANPOOL[[#This Row],[LOAN_ID]]&lt;&gt;"",TBL_UDARDA_LOANPOOL[[#This Row],[QUAL_METHOD]]='$DB.LOOKUP'!$AF$6),COUNTIFS(TBL_QUAL_JOBSLISTING_JOBS[LISTING_LOAN_ID_PROP_ADDR],TBL_UDARDA_LOANPOOL[[#This Row],[LOAN_ID_PROP_ADDR]],TBL_QUAL_JOBSLISTING_JOBS[JOB_QUALIFIED_FLAG],"Yes"),"")</f>
        <v/>
      </c>
      <c r="AF105" s="111" t="str">
        <f>IF(AND(TBL_UDARDA_LOANPOOL[[#This Row],[QUAL_JOBS_TOTL]]&gt;0,TBL_UDARDA_LOANPOOL[[#This Row],[QUAL_JOBS_TOTL]]&lt;&gt;""),TBL_UDARDA_LOANPOOL[[#This Row],[QUAL_JOBS_QUALIFIED]]/TBL_UDARDA_LOANPOOL[[#This Row],[QUAL_JOBS_TOTL]],"")</f>
        <v/>
      </c>
      <c r="AG105" s="137" t="str">
        <f>IF(TBL_UDARDA_LOANPOOL[[#This Row],[QUAL_METHOD]]='$DB.LOOKUP'!$AF$6,HYPERLINK("#QUAL_JOBS!TARGET_TOP","View/Edit"),"")</f>
        <v/>
      </c>
      <c r="AH105" s="122"/>
      <c r="AI105" s="112" t="str">
        <f>IF(AND(TBL_UDARDA_LOANPOOL[[#This Row],[QUAL_METHOD]]='$DB.LOOKUP'!$AF$7,TBL_UDARDA_LOANPOOL[[#This Row],[LOAN_ID]]&lt;&gt;""),COUNTIF(TBL_QUAL_SERVICESLISTING_FAMILIES[LISTING_LOAN_ID_PROP_ADDR],TBL_UDARDA_LOANPOOL[[#This Row],[LOAN_ID_PROP_ADDR]]),"")</f>
        <v/>
      </c>
      <c r="AJ10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5" s="111" t="str">
        <f>IF(AND(TBL_UDARDA_LOANPOOL[[#This Row],[QUAL_SERVICES_FAMILIES_TOTL]]&gt;0,TBL_UDARDA_LOANPOOL[[#This Row],[QUAL_SERVICES_FAMILIES_TOTL]]&lt;&gt;""),TBL_UDARDA_LOANPOOL[[#This Row],[QUAL_SERVICES_FAMILIES_QUALIFIED]]/TBL_UDARDA_LOANPOOL[[#This Row],[QUAL_SERVICES_FAMILIES_TOTL]],"")</f>
        <v/>
      </c>
      <c r="AL105" s="137" t="str">
        <f>IF(TBL_UDARDA_LOANPOOL[[#This Row],[QUAL_METHOD]]='$DB.LOOKUP'!$AF$7,HYPERLINK("#QUAL_SERVICES!TARGET_TOP","View/Edit"),"")</f>
        <v/>
      </c>
      <c r="AM105" s="94" t="str">
        <f>IF(TBL_UDARDA_LOANPOOL[[#This Row],[LOAN_LEVEL_PREQUALIFIED_FLAG]]&lt;&gt;"",
IF(TBL_UDARDA_LOANPOOL[[#This Row],[LOAN_LEVEL_PREQUALIFIED_FLAG]],"Yes","No"),
"")</f>
        <v/>
      </c>
      <c r="AN105" s="70" t="str">
        <f>IF(TBL_UDARDA_LOANPOOL[[#This Row],[LOAN_ID]] = "","",TBL_UDARDA_LOANPOOL[[#This Row],[LOAN_ID]]&amp;" ("&amp;IF(TBL_UDARDA_LOANPOOL[[#This Row],[PROP_ADDR_STREET]]="","Address Not Defined",TBL_UDARDA_LOANPOOL[[#This Row],[PROP_ADDR_STREET]])&amp;")")</f>
        <v/>
      </c>
      <c r="AO105" s="70" t="b">
        <f>IF(TBL_UDARDA_LOANPOOL[[#This Row],[QUAL_METHOD]]="",TRUE,IFERROR(MATCH(TBL_UDARDA_LOANPOOL[[#This Row],[QUAL_METHOD]],RANGE_LOOKUP_QUALMETHODS_UDA_RDA_ENABLED,0)&gt;0,FALSE))</f>
        <v>1</v>
      </c>
      <c r="AP10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5" s="27" t="b">
        <f ca="1">IFERROR((IF(APP_UDA_RDA_CERT_DATE&lt;&gt;"",APP_UDA_RDA_CERT_DATE,TODAY())-TBL_UDARDA_LOANPOOL[[#This Row],[SETTLEMENT_DATE]])&lt;91,TRUE)</f>
        <v>1</v>
      </c>
      <c r="AR105" s="27" t="b" cm="1">
        <f t="array" ref="AR105">COUNTIFS(TBL_UDARDA_LOANPOOL[LOAN_ID],TBL_UDARDA_LOANPOOL[[#This Row],[LOAN_ID]],TBL_UDARDA_LOANPOOL[QUAL_LOCATION_TRACT_MFIPCT],"&gt;"&amp;THRESHOLD_UDARDA_MFIPCT)=0</f>
        <v>1</v>
      </c>
      <c r="AS105" s="27" t="b">
        <f>COUNTIFS(TBL_UDARDA_LOANPOOL[LOAN_ID],TBL_UDARDA_LOANPOOL[[#This Row],[LOAN_ID]],TBL_UDARDA_LOANPOOL[SBA_QUALIFIED],"No")=0</f>
        <v>1</v>
      </c>
      <c r="AT10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5" s="29">
        <f>IF(TBL_UDARDA_LOANPOOL[[#This Row],[MULTIPROP_REC_COUNT]]&lt;&gt;"",TBL_UDARDA_LOANPOOL[[#This Row],[LOAN_AMOUNT]]/TBL_UDARDA_LOANPOOL[[#This Row],[MULTIPROP_REC_COUNT]],TBL_UDARDA_LOANPOOL[[#This Row],[LOAN_AMOUNT]])</f>
        <v>0</v>
      </c>
      <c r="AW105" s="29" t="b">
        <f>TBL_UDARDA_LOANPOOL[[#This Row],[MULTIPROP_REC_COUNT]]&gt;1</f>
        <v>0</v>
      </c>
      <c r="AX105" s="36">
        <f>IF(TBL_UDARDA_LOANPOOL[[#This Row],[LOAN_ID]]&lt;&gt;"",COUNTIF(TBL_UDARDA_LOANPOOL[LOAN_ID],TBL_UDARDA_LOANPOOL[[#This Row],[LOAN_ID]]),1)</f>
        <v>1</v>
      </c>
      <c r="AY105" s="36">
        <f>IFERROR(MATCH(TBL_UDARDA_LOANPOOL[[#This Row],[QUAL_METHOD]],RANGE_LOOKUP_QUALMETHODS_UDA_RDA_PROJSPECIFIC,0),-1)</f>
        <v>-1</v>
      </c>
      <c r="AZ10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6" spans="2:57" ht="26.25" customHeight="1" x14ac:dyDescent="0.25">
      <c r="B106" s="25" t="str">
        <f>IF(TBL_UDARDA_LOANPOOL[[#This Row],[RECORD_STARTED]],IF(TBL_UDARDA_LOANPOOL[[#This Row],[ERROR_COUNT]]&gt;0,-1,IF(TBL_UDARDA_LOANPOOL[[#This Row],[REQ_FIELDS_POPULATED]],1,0)),"")</f>
        <v/>
      </c>
      <c r="C106" s="36">
        <f>ROW()-ROW(TBL_UDARDA_LOANPOOL[[#Headers],[ROW_ID]])</f>
        <v>87</v>
      </c>
      <c r="D106" s="55"/>
      <c r="E106" s="56"/>
      <c r="F106" s="57"/>
      <c r="G106" s="58"/>
      <c r="H106" s="142"/>
      <c r="I106" s="144"/>
      <c r="J106" s="144"/>
      <c r="K106" s="120"/>
      <c r="L106" s="116"/>
      <c r="M106" s="55"/>
      <c r="N106" s="61"/>
      <c r="O106" s="62"/>
      <c r="P106" s="124"/>
      <c r="Q106" s="131"/>
      <c r="R106" s="148"/>
      <c r="S106" s="146"/>
      <c r="T106" s="174"/>
      <c r="U106" s="178"/>
      <c r="V106" s="176"/>
      <c r="W106" s="177"/>
      <c r="X106" s="185"/>
      <c r="Y106" s="185"/>
      <c r="Z106" s="186"/>
      <c r="AA106" s="186"/>
      <c r="AB10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6" s="122"/>
      <c r="AD106" s="112" t="str">
        <f>IF(AND(TBL_UDARDA_LOANPOOL[[#This Row],[QUAL_METHOD]]='$DB.LOOKUP'!$AF$6,TBL_UDARDA_LOANPOOL[[#This Row],[LOAN_ID]]&lt;&gt;""),COUNTIF(TBL_QUAL_JOBSLISTING_JOBS[LISTING_LOAN_ID_PROP_ADDR],TBL_UDARDA_LOANPOOL[[#This Row],[LOAN_ID_PROP_ADDR]]),"")</f>
        <v/>
      </c>
      <c r="AE106" s="113" t="str">
        <f>IF(AND(TBL_UDARDA_LOANPOOL[[#This Row],[LOAN_ID]]&lt;&gt;"",TBL_UDARDA_LOANPOOL[[#This Row],[QUAL_METHOD]]='$DB.LOOKUP'!$AF$6),COUNTIFS(TBL_QUAL_JOBSLISTING_JOBS[LISTING_LOAN_ID_PROP_ADDR],TBL_UDARDA_LOANPOOL[[#This Row],[LOAN_ID_PROP_ADDR]],TBL_QUAL_JOBSLISTING_JOBS[JOB_QUALIFIED_FLAG],"Yes"),"")</f>
        <v/>
      </c>
      <c r="AF106" s="111" t="str">
        <f>IF(AND(TBL_UDARDA_LOANPOOL[[#This Row],[QUAL_JOBS_TOTL]]&gt;0,TBL_UDARDA_LOANPOOL[[#This Row],[QUAL_JOBS_TOTL]]&lt;&gt;""),TBL_UDARDA_LOANPOOL[[#This Row],[QUAL_JOBS_QUALIFIED]]/TBL_UDARDA_LOANPOOL[[#This Row],[QUAL_JOBS_TOTL]],"")</f>
        <v/>
      </c>
      <c r="AG106" s="137" t="str">
        <f>IF(TBL_UDARDA_LOANPOOL[[#This Row],[QUAL_METHOD]]='$DB.LOOKUP'!$AF$6,HYPERLINK("#QUAL_JOBS!TARGET_TOP","View/Edit"),"")</f>
        <v/>
      </c>
      <c r="AH106" s="122"/>
      <c r="AI106" s="112" t="str">
        <f>IF(AND(TBL_UDARDA_LOANPOOL[[#This Row],[QUAL_METHOD]]='$DB.LOOKUP'!$AF$7,TBL_UDARDA_LOANPOOL[[#This Row],[LOAN_ID]]&lt;&gt;""),COUNTIF(TBL_QUAL_SERVICESLISTING_FAMILIES[LISTING_LOAN_ID_PROP_ADDR],TBL_UDARDA_LOANPOOL[[#This Row],[LOAN_ID_PROP_ADDR]]),"")</f>
        <v/>
      </c>
      <c r="AJ10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6" s="111" t="str">
        <f>IF(AND(TBL_UDARDA_LOANPOOL[[#This Row],[QUAL_SERVICES_FAMILIES_TOTL]]&gt;0,TBL_UDARDA_LOANPOOL[[#This Row],[QUAL_SERVICES_FAMILIES_TOTL]]&lt;&gt;""),TBL_UDARDA_LOANPOOL[[#This Row],[QUAL_SERVICES_FAMILIES_QUALIFIED]]/TBL_UDARDA_LOANPOOL[[#This Row],[QUAL_SERVICES_FAMILIES_TOTL]],"")</f>
        <v/>
      </c>
      <c r="AL106" s="137" t="str">
        <f>IF(TBL_UDARDA_LOANPOOL[[#This Row],[QUAL_METHOD]]='$DB.LOOKUP'!$AF$7,HYPERLINK("#QUAL_SERVICES!TARGET_TOP","View/Edit"),"")</f>
        <v/>
      </c>
      <c r="AM106" s="94" t="str">
        <f>IF(TBL_UDARDA_LOANPOOL[[#This Row],[LOAN_LEVEL_PREQUALIFIED_FLAG]]&lt;&gt;"",
IF(TBL_UDARDA_LOANPOOL[[#This Row],[LOAN_LEVEL_PREQUALIFIED_FLAG]],"Yes","No"),
"")</f>
        <v/>
      </c>
      <c r="AN106" s="70" t="str">
        <f>IF(TBL_UDARDA_LOANPOOL[[#This Row],[LOAN_ID]] = "","",TBL_UDARDA_LOANPOOL[[#This Row],[LOAN_ID]]&amp;" ("&amp;IF(TBL_UDARDA_LOANPOOL[[#This Row],[PROP_ADDR_STREET]]="","Address Not Defined",TBL_UDARDA_LOANPOOL[[#This Row],[PROP_ADDR_STREET]])&amp;")")</f>
        <v/>
      </c>
      <c r="AO106" s="70" t="b">
        <f>IF(TBL_UDARDA_LOANPOOL[[#This Row],[QUAL_METHOD]]="",TRUE,IFERROR(MATCH(TBL_UDARDA_LOANPOOL[[#This Row],[QUAL_METHOD]],RANGE_LOOKUP_QUALMETHODS_UDA_RDA_ENABLED,0)&gt;0,FALSE))</f>
        <v>1</v>
      </c>
      <c r="AP10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6" s="27" t="b">
        <f ca="1">IFERROR((IF(APP_UDA_RDA_CERT_DATE&lt;&gt;"",APP_UDA_RDA_CERT_DATE,TODAY())-TBL_UDARDA_LOANPOOL[[#This Row],[SETTLEMENT_DATE]])&lt;91,TRUE)</f>
        <v>1</v>
      </c>
      <c r="AR106" s="27" t="b" cm="1">
        <f t="array" ref="AR106">COUNTIFS(TBL_UDARDA_LOANPOOL[LOAN_ID],TBL_UDARDA_LOANPOOL[[#This Row],[LOAN_ID]],TBL_UDARDA_LOANPOOL[QUAL_LOCATION_TRACT_MFIPCT],"&gt;"&amp;THRESHOLD_UDARDA_MFIPCT)=0</f>
        <v>1</v>
      </c>
      <c r="AS106" s="27" t="b">
        <f>COUNTIFS(TBL_UDARDA_LOANPOOL[LOAN_ID],TBL_UDARDA_LOANPOOL[[#This Row],[LOAN_ID]],TBL_UDARDA_LOANPOOL[SBA_QUALIFIED],"No")=0</f>
        <v>1</v>
      </c>
      <c r="AT10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6" s="29">
        <f>IF(TBL_UDARDA_LOANPOOL[[#This Row],[MULTIPROP_REC_COUNT]]&lt;&gt;"",TBL_UDARDA_LOANPOOL[[#This Row],[LOAN_AMOUNT]]/TBL_UDARDA_LOANPOOL[[#This Row],[MULTIPROP_REC_COUNT]],TBL_UDARDA_LOANPOOL[[#This Row],[LOAN_AMOUNT]])</f>
        <v>0</v>
      </c>
      <c r="AW106" s="29" t="b">
        <f>TBL_UDARDA_LOANPOOL[[#This Row],[MULTIPROP_REC_COUNT]]&gt;1</f>
        <v>0</v>
      </c>
      <c r="AX106" s="36">
        <f>IF(TBL_UDARDA_LOANPOOL[[#This Row],[LOAN_ID]]&lt;&gt;"",COUNTIF(TBL_UDARDA_LOANPOOL[LOAN_ID],TBL_UDARDA_LOANPOOL[[#This Row],[LOAN_ID]]),1)</f>
        <v>1</v>
      </c>
      <c r="AY106" s="36">
        <f>IFERROR(MATCH(TBL_UDARDA_LOANPOOL[[#This Row],[QUAL_METHOD]],RANGE_LOOKUP_QUALMETHODS_UDA_RDA_PROJSPECIFIC,0),-1)</f>
        <v>-1</v>
      </c>
      <c r="AZ10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7" spans="2:57" ht="26.25" customHeight="1" x14ac:dyDescent="0.25">
      <c r="B107" s="25" t="str">
        <f>IF(TBL_UDARDA_LOANPOOL[[#This Row],[RECORD_STARTED]],IF(TBL_UDARDA_LOANPOOL[[#This Row],[ERROR_COUNT]]&gt;0,-1,IF(TBL_UDARDA_LOANPOOL[[#This Row],[REQ_FIELDS_POPULATED]],1,0)),"")</f>
        <v/>
      </c>
      <c r="C107" s="36">
        <f>ROW()-ROW(TBL_UDARDA_LOANPOOL[[#Headers],[ROW_ID]])</f>
        <v>88</v>
      </c>
      <c r="D107" s="55"/>
      <c r="E107" s="56"/>
      <c r="F107" s="57"/>
      <c r="G107" s="58"/>
      <c r="H107" s="142"/>
      <c r="I107" s="144"/>
      <c r="J107" s="144"/>
      <c r="K107" s="120"/>
      <c r="L107" s="116"/>
      <c r="M107" s="55"/>
      <c r="N107" s="61"/>
      <c r="O107" s="62"/>
      <c r="P107" s="124"/>
      <c r="Q107" s="131"/>
      <c r="R107" s="148"/>
      <c r="S107" s="146"/>
      <c r="T107" s="174"/>
      <c r="U107" s="178"/>
      <c r="V107" s="176"/>
      <c r="W107" s="177"/>
      <c r="X107" s="185"/>
      <c r="Y107" s="185"/>
      <c r="Z107" s="186"/>
      <c r="AA107" s="186"/>
      <c r="AB10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7" s="122"/>
      <c r="AD107" s="112" t="str">
        <f>IF(AND(TBL_UDARDA_LOANPOOL[[#This Row],[QUAL_METHOD]]='$DB.LOOKUP'!$AF$6,TBL_UDARDA_LOANPOOL[[#This Row],[LOAN_ID]]&lt;&gt;""),COUNTIF(TBL_QUAL_JOBSLISTING_JOBS[LISTING_LOAN_ID_PROP_ADDR],TBL_UDARDA_LOANPOOL[[#This Row],[LOAN_ID_PROP_ADDR]]),"")</f>
        <v/>
      </c>
      <c r="AE107" s="113" t="str">
        <f>IF(AND(TBL_UDARDA_LOANPOOL[[#This Row],[LOAN_ID]]&lt;&gt;"",TBL_UDARDA_LOANPOOL[[#This Row],[QUAL_METHOD]]='$DB.LOOKUP'!$AF$6),COUNTIFS(TBL_QUAL_JOBSLISTING_JOBS[LISTING_LOAN_ID_PROP_ADDR],TBL_UDARDA_LOANPOOL[[#This Row],[LOAN_ID_PROP_ADDR]],TBL_QUAL_JOBSLISTING_JOBS[JOB_QUALIFIED_FLAG],"Yes"),"")</f>
        <v/>
      </c>
      <c r="AF107" s="111" t="str">
        <f>IF(AND(TBL_UDARDA_LOANPOOL[[#This Row],[QUAL_JOBS_TOTL]]&gt;0,TBL_UDARDA_LOANPOOL[[#This Row],[QUAL_JOBS_TOTL]]&lt;&gt;""),TBL_UDARDA_LOANPOOL[[#This Row],[QUAL_JOBS_QUALIFIED]]/TBL_UDARDA_LOANPOOL[[#This Row],[QUAL_JOBS_TOTL]],"")</f>
        <v/>
      </c>
      <c r="AG107" s="137" t="str">
        <f>IF(TBL_UDARDA_LOANPOOL[[#This Row],[QUAL_METHOD]]='$DB.LOOKUP'!$AF$6,HYPERLINK("#QUAL_JOBS!TARGET_TOP","View/Edit"),"")</f>
        <v/>
      </c>
      <c r="AH107" s="122"/>
      <c r="AI107" s="112" t="str">
        <f>IF(AND(TBL_UDARDA_LOANPOOL[[#This Row],[QUAL_METHOD]]='$DB.LOOKUP'!$AF$7,TBL_UDARDA_LOANPOOL[[#This Row],[LOAN_ID]]&lt;&gt;""),COUNTIF(TBL_QUAL_SERVICESLISTING_FAMILIES[LISTING_LOAN_ID_PROP_ADDR],TBL_UDARDA_LOANPOOL[[#This Row],[LOAN_ID_PROP_ADDR]]),"")</f>
        <v/>
      </c>
      <c r="AJ10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7" s="111" t="str">
        <f>IF(AND(TBL_UDARDA_LOANPOOL[[#This Row],[QUAL_SERVICES_FAMILIES_TOTL]]&gt;0,TBL_UDARDA_LOANPOOL[[#This Row],[QUAL_SERVICES_FAMILIES_TOTL]]&lt;&gt;""),TBL_UDARDA_LOANPOOL[[#This Row],[QUAL_SERVICES_FAMILIES_QUALIFIED]]/TBL_UDARDA_LOANPOOL[[#This Row],[QUAL_SERVICES_FAMILIES_TOTL]],"")</f>
        <v/>
      </c>
      <c r="AL107" s="137" t="str">
        <f>IF(TBL_UDARDA_LOANPOOL[[#This Row],[QUAL_METHOD]]='$DB.LOOKUP'!$AF$7,HYPERLINK("#QUAL_SERVICES!TARGET_TOP","View/Edit"),"")</f>
        <v/>
      </c>
      <c r="AM107" s="94" t="str">
        <f>IF(TBL_UDARDA_LOANPOOL[[#This Row],[LOAN_LEVEL_PREQUALIFIED_FLAG]]&lt;&gt;"",
IF(TBL_UDARDA_LOANPOOL[[#This Row],[LOAN_LEVEL_PREQUALIFIED_FLAG]],"Yes","No"),
"")</f>
        <v/>
      </c>
      <c r="AN107" s="70" t="str">
        <f>IF(TBL_UDARDA_LOANPOOL[[#This Row],[LOAN_ID]] = "","",TBL_UDARDA_LOANPOOL[[#This Row],[LOAN_ID]]&amp;" ("&amp;IF(TBL_UDARDA_LOANPOOL[[#This Row],[PROP_ADDR_STREET]]="","Address Not Defined",TBL_UDARDA_LOANPOOL[[#This Row],[PROP_ADDR_STREET]])&amp;")")</f>
        <v/>
      </c>
      <c r="AO107" s="70" t="b">
        <f>IF(TBL_UDARDA_LOANPOOL[[#This Row],[QUAL_METHOD]]="",TRUE,IFERROR(MATCH(TBL_UDARDA_LOANPOOL[[#This Row],[QUAL_METHOD]],RANGE_LOOKUP_QUALMETHODS_UDA_RDA_ENABLED,0)&gt;0,FALSE))</f>
        <v>1</v>
      </c>
      <c r="AP10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7" s="27" t="b">
        <f ca="1">IFERROR((IF(APP_UDA_RDA_CERT_DATE&lt;&gt;"",APP_UDA_RDA_CERT_DATE,TODAY())-TBL_UDARDA_LOANPOOL[[#This Row],[SETTLEMENT_DATE]])&lt;91,TRUE)</f>
        <v>1</v>
      </c>
      <c r="AR107" s="27" t="b" cm="1">
        <f t="array" ref="AR107">COUNTIFS(TBL_UDARDA_LOANPOOL[LOAN_ID],TBL_UDARDA_LOANPOOL[[#This Row],[LOAN_ID]],TBL_UDARDA_LOANPOOL[QUAL_LOCATION_TRACT_MFIPCT],"&gt;"&amp;THRESHOLD_UDARDA_MFIPCT)=0</f>
        <v>1</v>
      </c>
      <c r="AS107" s="27" t="b">
        <f>COUNTIFS(TBL_UDARDA_LOANPOOL[LOAN_ID],TBL_UDARDA_LOANPOOL[[#This Row],[LOAN_ID]],TBL_UDARDA_LOANPOOL[SBA_QUALIFIED],"No")=0</f>
        <v>1</v>
      </c>
      <c r="AT10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7" s="29">
        <f>IF(TBL_UDARDA_LOANPOOL[[#This Row],[MULTIPROP_REC_COUNT]]&lt;&gt;"",TBL_UDARDA_LOANPOOL[[#This Row],[LOAN_AMOUNT]]/TBL_UDARDA_LOANPOOL[[#This Row],[MULTIPROP_REC_COUNT]],TBL_UDARDA_LOANPOOL[[#This Row],[LOAN_AMOUNT]])</f>
        <v>0</v>
      </c>
      <c r="AW107" s="29" t="b">
        <f>TBL_UDARDA_LOANPOOL[[#This Row],[MULTIPROP_REC_COUNT]]&gt;1</f>
        <v>0</v>
      </c>
      <c r="AX107" s="36">
        <f>IF(TBL_UDARDA_LOANPOOL[[#This Row],[LOAN_ID]]&lt;&gt;"",COUNTIF(TBL_UDARDA_LOANPOOL[LOAN_ID],TBL_UDARDA_LOANPOOL[[#This Row],[LOAN_ID]]),1)</f>
        <v>1</v>
      </c>
      <c r="AY107" s="36">
        <f>IFERROR(MATCH(TBL_UDARDA_LOANPOOL[[#This Row],[QUAL_METHOD]],RANGE_LOOKUP_QUALMETHODS_UDA_RDA_PROJSPECIFIC,0),-1)</f>
        <v>-1</v>
      </c>
      <c r="AZ10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8" spans="2:57" ht="26.25" customHeight="1" x14ac:dyDescent="0.25">
      <c r="B108" s="25" t="str">
        <f>IF(TBL_UDARDA_LOANPOOL[[#This Row],[RECORD_STARTED]],IF(TBL_UDARDA_LOANPOOL[[#This Row],[ERROR_COUNT]]&gt;0,-1,IF(TBL_UDARDA_LOANPOOL[[#This Row],[REQ_FIELDS_POPULATED]],1,0)),"")</f>
        <v/>
      </c>
      <c r="C108" s="36">
        <f>ROW()-ROW(TBL_UDARDA_LOANPOOL[[#Headers],[ROW_ID]])</f>
        <v>89</v>
      </c>
      <c r="D108" s="55"/>
      <c r="E108" s="56"/>
      <c r="F108" s="57"/>
      <c r="G108" s="58"/>
      <c r="H108" s="142"/>
      <c r="I108" s="144"/>
      <c r="J108" s="144"/>
      <c r="K108" s="120"/>
      <c r="L108" s="116"/>
      <c r="M108" s="55"/>
      <c r="N108" s="61"/>
      <c r="O108" s="62"/>
      <c r="P108" s="124"/>
      <c r="Q108" s="131"/>
      <c r="R108" s="148"/>
      <c r="S108" s="146"/>
      <c r="T108" s="174"/>
      <c r="U108" s="178"/>
      <c r="V108" s="176"/>
      <c r="W108" s="177"/>
      <c r="X108" s="185"/>
      <c r="Y108" s="185"/>
      <c r="Z108" s="186"/>
      <c r="AA108" s="186"/>
      <c r="AB10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8" s="122"/>
      <c r="AD108" s="112" t="str">
        <f>IF(AND(TBL_UDARDA_LOANPOOL[[#This Row],[QUAL_METHOD]]='$DB.LOOKUP'!$AF$6,TBL_UDARDA_LOANPOOL[[#This Row],[LOAN_ID]]&lt;&gt;""),COUNTIF(TBL_QUAL_JOBSLISTING_JOBS[LISTING_LOAN_ID_PROP_ADDR],TBL_UDARDA_LOANPOOL[[#This Row],[LOAN_ID_PROP_ADDR]]),"")</f>
        <v/>
      </c>
      <c r="AE108" s="113" t="str">
        <f>IF(AND(TBL_UDARDA_LOANPOOL[[#This Row],[LOAN_ID]]&lt;&gt;"",TBL_UDARDA_LOANPOOL[[#This Row],[QUAL_METHOD]]='$DB.LOOKUP'!$AF$6),COUNTIFS(TBL_QUAL_JOBSLISTING_JOBS[LISTING_LOAN_ID_PROP_ADDR],TBL_UDARDA_LOANPOOL[[#This Row],[LOAN_ID_PROP_ADDR]],TBL_QUAL_JOBSLISTING_JOBS[JOB_QUALIFIED_FLAG],"Yes"),"")</f>
        <v/>
      </c>
      <c r="AF108" s="111" t="str">
        <f>IF(AND(TBL_UDARDA_LOANPOOL[[#This Row],[QUAL_JOBS_TOTL]]&gt;0,TBL_UDARDA_LOANPOOL[[#This Row],[QUAL_JOBS_TOTL]]&lt;&gt;""),TBL_UDARDA_LOANPOOL[[#This Row],[QUAL_JOBS_QUALIFIED]]/TBL_UDARDA_LOANPOOL[[#This Row],[QUAL_JOBS_TOTL]],"")</f>
        <v/>
      </c>
      <c r="AG108" s="137" t="str">
        <f>IF(TBL_UDARDA_LOANPOOL[[#This Row],[QUAL_METHOD]]='$DB.LOOKUP'!$AF$6,HYPERLINK("#QUAL_JOBS!TARGET_TOP","View/Edit"),"")</f>
        <v/>
      </c>
      <c r="AH108" s="122"/>
      <c r="AI108" s="112" t="str">
        <f>IF(AND(TBL_UDARDA_LOANPOOL[[#This Row],[QUAL_METHOD]]='$DB.LOOKUP'!$AF$7,TBL_UDARDA_LOANPOOL[[#This Row],[LOAN_ID]]&lt;&gt;""),COUNTIF(TBL_QUAL_SERVICESLISTING_FAMILIES[LISTING_LOAN_ID_PROP_ADDR],TBL_UDARDA_LOANPOOL[[#This Row],[LOAN_ID_PROP_ADDR]]),"")</f>
        <v/>
      </c>
      <c r="AJ10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8" s="111" t="str">
        <f>IF(AND(TBL_UDARDA_LOANPOOL[[#This Row],[QUAL_SERVICES_FAMILIES_TOTL]]&gt;0,TBL_UDARDA_LOANPOOL[[#This Row],[QUAL_SERVICES_FAMILIES_TOTL]]&lt;&gt;""),TBL_UDARDA_LOANPOOL[[#This Row],[QUAL_SERVICES_FAMILIES_QUALIFIED]]/TBL_UDARDA_LOANPOOL[[#This Row],[QUAL_SERVICES_FAMILIES_TOTL]],"")</f>
        <v/>
      </c>
      <c r="AL108" s="137" t="str">
        <f>IF(TBL_UDARDA_LOANPOOL[[#This Row],[QUAL_METHOD]]='$DB.LOOKUP'!$AF$7,HYPERLINK("#QUAL_SERVICES!TARGET_TOP","View/Edit"),"")</f>
        <v/>
      </c>
      <c r="AM108" s="94" t="str">
        <f>IF(TBL_UDARDA_LOANPOOL[[#This Row],[LOAN_LEVEL_PREQUALIFIED_FLAG]]&lt;&gt;"",
IF(TBL_UDARDA_LOANPOOL[[#This Row],[LOAN_LEVEL_PREQUALIFIED_FLAG]],"Yes","No"),
"")</f>
        <v/>
      </c>
      <c r="AN108" s="70" t="str">
        <f>IF(TBL_UDARDA_LOANPOOL[[#This Row],[LOAN_ID]] = "","",TBL_UDARDA_LOANPOOL[[#This Row],[LOAN_ID]]&amp;" ("&amp;IF(TBL_UDARDA_LOANPOOL[[#This Row],[PROP_ADDR_STREET]]="","Address Not Defined",TBL_UDARDA_LOANPOOL[[#This Row],[PROP_ADDR_STREET]])&amp;")")</f>
        <v/>
      </c>
      <c r="AO108" s="70" t="b">
        <f>IF(TBL_UDARDA_LOANPOOL[[#This Row],[QUAL_METHOD]]="",TRUE,IFERROR(MATCH(TBL_UDARDA_LOANPOOL[[#This Row],[QUAL_METHOD]],RANGE_LOOKUP_QUALMETHODS_UDA_RDA_ENABLED,0)&gt;0,FALSE))</f>
        <v>1</v>
      </c>
      <c r="AP10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8" s="27" t="b">
        <f ca="1">IFERROR((IF(APP_UDA_RDA_CERT_DATE&lt;&gt;"",APP_UDA_RDA_CERT_DATE,TODAY())-TBL_UDARDA_LOANPOOL[[#This Row],[SETTLEMENT_DATE]])&lt;91,TRUE)</f>
        <v>1</v>
      </c>
      <c r="AR108" s="27" t="b" cm="1">
        <f t="array" ref="AR108">COUNTIFS(TBL_UDARDA_LOANPOOL[LOAN_ID],TBL_UDARDA_LOANPOOL[[#This Row],[LOAN_ID]],TBL_UDARDA_LOANPOOL[QUAL_LOCATION_TRACT_MFIPCT],"&gt;"&amp;THRESHOLD_UDARDA_MFIPCT)=0</f>
        <v>1</v>
      </c>
      <c r="AS108" s="27" t="b">
        <f>COUNTIFS(TBL_UDARDA_LOANPOOL[LOAN_ID],TBL_UDARDA_LOANPOOL[[#This Row],[LOAN_ID]],TBL_UDARDA_LOANPOOL[SBA_QUALIFIED],"No")=0</f>
        <v>1</v>
      </c>
      <c r="AT10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8" s="29">
        <f>IF(TBL_UDARDA_LOANPOOL[[#This Row],[MULTIPROP_REC_COUNT]]&lt;&gt;"",TBL_UDARDA_LOANPOOL[[#This Row],[LOAN_AMOUNT]]/TBL_UDARDA_LOANPOOL[[#This Row],[MULTIPROP_REC_COUNT]],TBL_UDARDA_LOANPOOL[[#This Row],[LOAN_AMOUNT]])</f>
        <v>0</v>
      </c>
      <c r="AW108" s="29" t="b">
        <f>TBL_UDARDA_LOANPOOL[[#This Row],[MULTIPROP_REC_COUNT]]&gt;1</f>
        <v>0</v>
      </c>
      <c r="AX108" s="36">
        <f>IF(TBL_UDARDA_LOANPOOL[[#This Row],[LOAN_ID]]&lt;&gt;"",COUNTIF(TBL_UDARDA_LOANPOOL[LOAN_ID],TBL_UDARDA_LOANPOOL[[#This Row],[LOAN_ID]]),1)</f>
        <v>1</v>
      </c>
      <c r="AY108" s="36">
        <f>IFERROR(MATCH(TBL_UDARDA_LOANPOOL[[#This Row],[QUAL_METHOD]],RANGE_LOOKUP_QUALMETHODS_UDA_RDA_PROJSPECIFIC,0),-1)</f>
        <v>-1</v>
      </c>
      <c r="AZ10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9" spans="2:57" ht="26.25" customHeight="1" x14ac:dyDescent="0.25">
      <c r="B109" s="25" t="str">
        <f>IF(TBL_UDARDA_LOANPOOL[[#This Row],[RECORD_STARTED]],IF(TBL_UDARDA_LOANPOOL[[#This Row],[ERROR_COUNT]]&gt;0,-1,IF(TBL_UDARDA_LOANPOOL[[#This Row],[REQ_FIELDS_POPULATED]],1,0)),"")</f>
        <v/>
      </c>
      <c r="C109" s="36">
        <f>ROW()-ROW(TBL_UDARDA_LOANPOOL[[#Headers],[ROW_ID]])</f>
        <v>90</v>
      </c>
      <c r="D109" s="55"/>
      <c r="E109" s="56"/>
      <c r="F109" s="57"/>
      <c r="G109" s="58"/>
      <c r="H109" s="142"/>
      <c r="I109" s="144"/>
      <c r="J109" s="144"/>
      <c r="K109" s="120"/>
      <c r="L109" s="116"/>
      <c r="M109" s="55"/>
      <c r="N109" s="61"/>
      <c r="O109" s="62"/>
      <c r="P109" s="124"/>
      <c r="Q109" s="131"/>
      <c r="R109" s="148"/>
      <c r="S109" s="146"/>
      <c r="T109" s="174"/>
      <c r="U109" s="178"/>
      <c r="V109" s="176"/>
      <c r="W109" s="177"/>
      <c r="X109" s="185"/>
      <c r="Y109" s="185"/>
      <c r="Z109" s="186"/>
      <c r="AA109" s="186"/>
      <c r="AB10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9" s="122"/>
      <c r="AD109" s="112" t="str">
        <f>IF(AND(TBL_UDARDA_LOANPOOL[[#This Row],[QUAL_METHOD]]='$DB.LOOKUP'!$AF$6,TBL_UDARDA_LOANPOOL[[#This Row],[LOAN_ID]]&lt;&gt;""),COUNTIF(TBL_QUAL_JOBSLISTING_JOBS[LISTING_LOAN_ID_PROP_ADDR],TBL_UDARDA_LOANPOOL[[#This Row],[LOAN_ID_PROP_ADDR]]),"")</f>
        <v/>
      </c>
      <c r="AE109" s="113" t="str">
        <f>IF(AND(TBL_UDARDA_LOANPOOL[[#This Row],[LOAN_ID]]&lt;&gt;"",TBL_UDARDA_LOANPOOL[[#This Row],[QUAL_METHOD]]='$DB.LOOKUP'!$AF$6),COUNTIFS(TBL_QUAL_JOBSLISTING_JOBS[LISTING_LOAN_ID_PROP_ADDR],TBL_UDARDA_LOANPOOL[[#This Row],[LOAN_ID_PROP_ADDR]],TBL_QUAL_JOBSLISTING_JOBS[JOB_QUALIFIED_FLAG],"Yes"),"")</f>
        <v/>
      </c>
      <c r="AF109" s="111" t="str">
        <f>IF(AND(TBL_UDARDA_LOANPOOL[[#This Row],[QUAL_JOBS_TOTL]]&gt;0,TBL_UDARDA_LOANPOOL[[#This Row],[QUAL_JOBS_TOTL]]&lt;&gt;""),TBL_UDARDA_LOANPOOL[[#This Row],[QUAL_JOBS_QUALIFIED]]/TBL_UDARDA_LOANPOOL[[#This Row],[QUAL_JOBS_TOTL]],"")</f>
        <v/>
      </c>
      <c r="AG109" s="137" t="str">
        <f>IF(TBL_UDARDA_LOANPOOL[[#This Row],[QUAL_METHOD]]='$DB.LOOKUP'!$AF$6,HYPERLINK("#QUAL_JOBS!TARGET_TOP","View/Edit"),"")</f>
        <v/>
      </c>
      <c r="AH109" s="122"/>
      <c r="AI109" s="112" t="str">
        <f>IF(AND(TBL_UDARDA_LOANPOOL[[#This Row],[QUAL_METHOD]]='$DB.LOOKUP'!$AF$7,TBL_UDARDA_LOANPOOL[[#This Row],[LOAN_ID]]&lt;&gt;""),COUNTIF(TBL_QUAL_SERVICESLISTING_FAMILIES[LISTING_LOAN_ID_PROP_ADDR],TBL_UDARDA_LOANPOOL[[#This Row],[LOAN_ID_PROP_ADDR]]),"")</f>
        <v/>
      </c>
      <c r="AJ10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09" s="111" t="str">
        <f>IF(AND(TBL_UDARDA_LOANPOOL[[#This Row],[QUAL_SERVICES_FAMILIES_TOTL]]&gt;0,TBL_UDARDA_LOANPOOL[[#This Row],[QUAL_SERVICES_FAMILIES_TOTL]]&lt;&gt;""),TBL_UDARDA_LOANPOOL[[#This Row],[QUAL_SERVICES_FAMILIES_QUALIFIED]]/TBL_UDARDA_LOANPOOL[[#This Row],[QUAL_SERVICES_FAMILIES_TOTL]],"")</f>
        <v/>
      </c>
      <c r="AL109" s="137" t="str">
        <f>IF(TBL_UDARDA_LOANPOOL[[#This Row],[QUAL_METHOD]]='$DB.LOOKUP'!$AF$7,HYPERLINK("#QUAL_SERVICES!TARGET_TOP","View/Edit"),"")</f>
        <v/>
      </c>
      <c r="AM109" s="94" t="str">
        <f>IF(TBL_UDARDA_LOANPOOL[[#This Row],[LOAN_LEVEL_PREQUALIFIED_FLAG]]&lt;&gt;"",
IF(TBL_UDARDA_LOANPOOL[[#This Row],[LOAN_LEVEL_PREQUALIFIED_FLAG]],"Yes","No"),
"")</f>
        <v/>
      </c>
      <c r="AN109" s="70" t="str">
        <f>IF(TBL_UDARDA_LOANPOOL[[#This Row],[LOAN_ID]] = "","",TBL_UDARDA_LOANPOOL[[#This Row],[LOAN_ID]]&amp;" ("&amp;IF(TBL_UDARDA_LOANPOOL[[#This Row],[PROP_ADDR_STREET]]="","Address Not Defined",TBL_UDARDA_LOANPOOL[[#This Row],[PROP_ADDR_STREET]])&amp;")")</f>
        <v/>
      </c>
      <c r="AO109" s="70" t="b">
        <f>IF(TBL_UDARDA_LOANPOOL[[#This Row],[QUAL_METHOD]]="",TRUE,IFERROR(MATCH(TBL_UDARDA_LOANPOOL[[#This Row],[QUAL_METHOD]],RANGE_LOOKUP_QUALMETHODS_UDA_RDA_ENABLED,0)&gt;0,FALSE))</f>
        <v>1</v>
      </c>
      <c r="AP10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9" s="27" t="b">
        <f ca="1">IFERROR((IF(APP_UDA_RDA_CERT_DATE&lt;&gt;"",APP_UDA_RDA_CERT_DATE,TODAY())-TBL_UDARDA_LOANPOOL[[#This Row],[SETTLEMENT_DATE]])&lt;91,TRUE)</f>
        <v>1</v>
      </c>
      <c r="AR109" s="27" t="b" cm="1">
        <f t="array" ref="AR109">COUNTIFS(TBL_UDARDA_LOANPOOL[LOAN_ID],TBL_UDARDA_LOANPOOL[[#This Row],[LOAN_ID]],TBL_UDARDA_LOANPOOL[QUAL_LOCATION_TRACT_MFIPCT],"&gt;"&amp;THRESHOLD_UDARDA_MFIPCT)=0</f>
        <v>1</v>
      </c>
      <c r="AS109" s="27" t="b">
        <f>COUNTIFS(TBL_UDARDA_LOANPOOL[LOAN_ID],TBL_UDARDA_LOANPOOL[[#This Row],[LOAN_ID]],TBL_UDARDA_LOANPOOL[SBA_QUALIFIED],"No")=0</f>
        <v>1</v>
      </c>
      <c r="AT10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9" s="29">
        <f>IF(TBL_UDARDA_LOANPOOL[[#This Row],[MULTIPROP_REC_COUNT]]&lt;&gt;"",TBL_UDARDA_LOANPOOL[[#This Row],[LOAN_AMOUNT]]/TBL_UDARDA_LOANPOOL[[#This Row],[MULTIPROP_REC_COUNT]],TBL_UDARDA_LOANPOOL[[#This Row],[LOAN_AMOUNT]])</f>
        <v>0</v>
      </c>
      <c r="AW109" s="29" t="b">
        <f>TBL_UDARDA_LOANPOOL[[#This Row],[MULTIPROP_REC_COUNT]]&gt;1</f>
        <v>0</v>
      </c>
      <c r="AX109" s="36">
        <f>IF(TBL_UDARDA_LOANPOOL[[#This Row],[LOAN_ID]]&lt;&gt;"",COUNTIF(TBL_UDARDA_LOANPOOL[LOAN_ID],TBL_UDARDA_LOANPOOL[[#This Row],[LOAN_ID]]),1)</f>
        <v>1</v>
      </c>
      <c r="AY109" s="36">
        <f>IFERROR(MATCH(TBL_UDARDA_LOANPOOL[[#This Row],[QUAL_METHOD]],RANGE_LOOKUP_QUALMETHODS_UDA_RDA_PROJSPECIFIC,0),-1)</f>
        <v>-1</v>
      </c>
      <c r="AZ10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0" spans="2:57" ht="26.25" customHeight="1" x14ac:dyDescent="0.25">
      <c r="B110" s="25" t="str">
        <f>IF(TBL_UDARDA_LOANPOOL[[#This Row],[RECORD_STARTED]],IF(TBL_UDARDA_LOANPOOL[[#This Row],[ERROR_COUNT]]&gt;0,-1,IF(TBL_UDARDA_LOANPOOL[[#This Row],[REQ_FIELDS_POPULATED]],1,0)),"")</f>
        <v/>
      </c>
      <c r="C110" s="36">
        <f>ROW()-ROW(TBL_UDARDA_LOANPOOL[[#Headers],[ROW_ID]])</f>
        <v>91</v>
      </c>
      <c r="D110" s="55"/>
      <c r="E110" s="56"/>
      <c r="F110" s="57"/>
      <c r="G110" s="58"/>
      <c r="H110" s="142"/>
      <c r="I110" s="144"/>
      <c r="J110" s="144"/>
      <c r="K110" s="120"/>
      <c r="L110" s="116"/>
      <c r="M110" s="55"/>
      <c r="N110" s="61"/>
      <c r="O110" s="62"/>
      <c r="P110" s="124"/>
      <c r="Q110" s="131"/>
      <c r="R110" s="148"/>
      <c r="S110" s="146"/>
      <c r="T110" s="174"/>
      <c r="U110" s="178"/>
      <c r="V110" s="176"/>
      <c r="W110" s="177"/>
      <c r="X110" s="185"/>
      <c r="Y110" s="185"/>
      <c r="Z110" s="186"/>
      <c r="AA110" s="186"/>
      <c r="AB11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0" s="122"/>
      <c r="AD110" s="112" t="str">
        <f>IF(AND(TBL_UDARDA_LOANPOOL[[#This Row],[QUAL_METHOD]]='$DB.LOOKUP'!$AF$6,TBL_UDARDA_LOANPOOL[[#This Row],[LOAN_ID]]&lt;&gt;""),COUNTIF(TBL_QUAL_JOBSLISTING_JOBS[LISTING_LOAN_ID_PROP_ADDR],TBL_UDARDA_LOANPOOL[[#This Row],[LOAN_ID_PROP_ADDR]]),"")</f>
        <v/>
      </c>
      <c r="AE110" s="113" t="str">
        <f>IF(AND(TBL_UDARDA_LOANPOOL[[#This Row],[LOAN_ID]]&lt;&gt;"",TBL_UDARDA_LOANPOOL[[#This Row],[QUAL_METHOD]]='$DB.LOOKUP'!$AF$6),COUNTIFS(TBL_QUAL_JOBSLISTING_JOBS[LISTING_LOAN_ID_PROP_ADDR],TBL_UDARDA_LOANPOOL[[#This Row],[LOAN_ID_PROP_ADDR]],TBL_QUAL_JOBSLISTING_JOBS[JOB_QUALIFIED_FLAG],"Yes"),"")</f>
        <v/>
      </c>
      <c r="AF110" s="111" t="str">
        <f>IF(AND(TBL_UDARDA_LOANPOOL[[#This Row],[QUAL_JOBS_TOTL]]&gt;0,TBL_UDARDA_LOANPOOL[[#This Row],[QUAL_JOBS_TOTL]]&lt;&gt;""),TBL_UDARDA_LOANPOOL[[#This Row],[QUAL_JOBS_QUALIFIED]]/TBL_UDARDA_LOANPOOL[[#This Row],[QUAL_JOBS_TOTL]],"")</f>
        <v/>
      </c>
      <c r="AG110" s="137" t="str">
        <f>IF(TBL_UDARDA_LOANPOOL[[#This Row],[QUAL_METHOD]]='$DB.LOOKUP'!$AF$6,HYPERLINK("#QUAL_JOBS!TARGET_TOP","View/Edit"),"")</f>
        <v/>
      </c>
      <c r="AH110" s="122"/>
      <c r="AI110" s="112" t="str">
        <f>IF(AND(TBL_UDARDA_LOANPOOL[[#This Row],[QUAL_METHOD]]='$DB.LOOKUP'!$AF$7,TBL_UDARDA_LOANPOOL[[#This Row],[LOAN_ID]]&lt;&gt;""),COUNTIF(TBL_QUAL_SERVICESLISTING_FAMILIES[LISTING_LOAN_ID_PROP_ADDR],TBL_UDARDA_LOANPOOL[[#This Row],[LOAN_ID_PROP_ADDR]]),"")</f>
        <v/>
      </c>
      <c r="AJ11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0" s="111" t="str">
        <f>IF(AND(TBL_UDARDA_LOANPOOL[[#This Row],[QUAL_SERVICES_FAMILIES_TOTL]]&gt;0,TBL_UDARDA_LOANPOOL[[#This Row],[QUAL_SERVICES_FAMILIES_TOTL]]&lt;&gt;""),TBL_UDARDA_LOANPOOL[[#This Row],[QUAL_SERVICES_FAMILIES_QUALIFIED]]/TBL_UDARDA_LOANPOOL[[#This Row],[QUAL_SERVICES_FAMILIES_TOTL]],"")</f>
        <v/>
      </c>
      <c r="AL110" s="137" t="str">
        <f>IF(TBL_UDARDA_LOANPOOL[[#This Row],[QUAL_METHOD]]='$DB.LOOKUP'!$AF$7,HYPERLINK("#QUAL_SERVICES!TARGET_TOP","View/Edit"),"")</f>
        <v/>
      </c>
      <c r="AM110" s="94" t="str">
        <f>IF(TBL_UDARDA_LOANPOOL[[#This Row],[LOAN_LEVEL_PREQUALIFIED_FLAG]]&lt;&gt;"",
IF(TBL_UDARDA_LOANPOOL[[#This Row],[LOAN_LEVEL_PREQUALIFIED_FLAG]],"Yes","No"),
"")</f>
        <v/>
      </c>
      <c r="AN110" s="70" t="str">
        <f>IF(TBL_UDARDA_LOANPOOL[[#This Row],[LOAN_ID]] = "","",TBL_UDARDA_LOANPOOL[[#This Row],[LOAN_ID]]&amp;" ("&amp;IF(TBL_UDARDA_LOANPOOL[[#This Row],[PROP_ADDR_STREET]]="","Address Not Defined",TBL_UDARDA_LOANPOOL[[#This Row],[PROP_ADDR_STREET]])&amp;")")</f>
        <v/>
      </c>
      <c r="AO110" s="70" t="b">
        <f>IF(TBL_UDARDA_LOANPOOL[[#This Row],[QUAL_METHOD]]="",TRUE,IFERROR(MATCH(TBL_UDARDA_LOANPOOL[[#This Row],[QUAL_METHOD]],RANGE_LOOKUP_QUALMETHODS_UDA_RDA_ENABLED,0)&gt;0,FALSE))</f>
        <v>1</v>
      </c>
      <c r="AP11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0" s="27" t="b">
        <f ca="1">IFERROR((IF(APP_UDA_RDA_CERT_DATE&lt;&gt;"",APP_UDA_RDA_CERT_DATE,TODAY())-TBL_UDARDA_LOANPOOL[[#This Row],[SETTLEMENT_DATE]])&lt;91,TRUE)</f>
        <v>1</v>
      </c>
      <c r="AR110" s="27" t="b" cm="1">
        <f t="array" ref="AR110">COUNTIFS(TBL_UDARDA_LOANPOOL[LOAN_ID],TBL_UDARDA_LOANPOOL[[#This Row],[LOAN_ID]],TBL_UDARDA_LOANPOOL[QUAL_LOCATION_TRACT_MFIPCT],"&gt;"&amp;THRESHOLD_UDARDA_MFIPCT)=0</f>
        <v>1</v>
      </c>
      <c r="AS110" s="27" t="b">
        <f>COUNTIFS(TBL_UDARDA_LOANPOOL[LOAN_ID],TBL_UDARDA_LOANPOOL[[#This Row],[LOAN_ID]],TBL_UDARDA_LOANPOOL[SBA_QUALIFIED],"No")=0</f>
        <v>1</v>
      </c>
      <c r="AT11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0" s="29">
        <f>IF(TBL_UDARDA_LOANPOOL[[#This Row],[MULTIPROP_REC_COUNT]]&lt;&gt;"",TBL_UDARDA_LOANPOOL[[#This Row],[LOAN_AMOUNT]]/TBL_UDARDA_LOANPOOL[[#This Row],[MULTIPROP_REC_COUNT]],TBL_UDARDA_LOANPOOL[[#This Row],[LOAN_AMOUNT]])</f>
        <v>0</v>
      </c>
      <c r="AW110" s="29" t="b">
        <f>TBL_UDARDA_LOANPOOL[[#This Row],[MULTIPROP_REC_COUNT]]&gt;1</f>
        <v>0</v>
      </c>
      <c r="AX110" s="36">
        <f>IF(TBL_UDARDA_LOANPOOL[[#This Row],[LOAN_ID]]&lt;&gt;"",COUNTIF(TBL_UDARDA_LOANPOOL[LOAN_ID],TBL_UDARDA_LOANPOOL[[#This Row],[LOAN_ID]]),1)</f>
        <v>1</v>
      </c>
      <c r="AY110" s="36">
        <f>IFERROR(MATCH(TBL_UDARDA_LOANPOOL[[#This Row],[QUAL_METHOD]],RANGE_LOOKUP_QUALMETHODS_UDA_RDA_PROJSPECIFIC,0),-1)</f>
        <v>-1</v>
      </c>
      <c r="AZ11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1" spans="2:57" ht="26.25" customHeight="1" x14ac:dyDescent="0.25">
      <c r="B111" s="25" t="str">
        <f>IF(TBL_UDARDA_LOANPOOL[[#This Row],[RECORD_STARTED]],IF(TBL_UDARDA_LOANPOOL[[#This Row],[ERROR_COUNT]]&gt;0,-1,IF(TBL_UDARDA_LOANPOOL[[#This Row],[REQ_FIELDS_POPULATED]],1,0)),"")</f>
        <v/>
      </c>
      <c r="C111" s="36">
        <f>ROW()-ROW(TBL_UDARDA_LOANPOOL[[#Headers],[ROW_ID]])</f>
        <v>92</v>
      </c>
      <c r="D111" s="55"/>
      <c r="E111" s="56"/>
      <c r="F111" s="57"/>
      <c r="G111" s="58"/>
      <c r="H111" s="142"/>
      <c r="I111" s="144"/>
      <c r="J111" s="144"/>
      <c r="K111" s="120"/>
      <c r="L111" s="116"/>
      <c r="M111" s="55"/>
      <c r="N111" s="61"/>
      <c r="O111" s="62"/>
      <c r="P111" s="124"/>
      <c r="Q111" s="131"/>
      <c r="R111" s="148"/>
      <c r="S111" s="146"/>
      <c r="T111" s="174"/>
      <c r="U111" s="178"/>
      <c r="V111" s="176"/>
      <c r="W111" s="177"/>
      <c r="X111" s="185"/>
      <c r="Y111" s="185"/>
      <c r="Z111" s="186"/>
      <c r="AA111" s="186"/>
      <c r="AB11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1" s="122"/>
      <c r="AD111" s="112" t="str">
        <f>IF(AND(TBL_UDARDA_LOANPOOL[[#This Row],[QUAL_METHOD]]='$DB.LOOKUP'!$AF$6,TBL_UDARDA_LOANPOOL[[#This Row],[LOAN_ID]]&lt;&gt;""),COUNTIF(TBL_QUAL_JOBSLISTING_JOBS[LISTING_LOAN_ID_PROP_ADDR],TBL_UDARDA_LOANPOOL[[#This Row],[LOAN_ID_PROP_ADDR]]),"")</f>
        <v/>
      </c>
      <c r="AE111" s="113" t="str">
        <f>IF(AND(TBL_UDARDA_LOANPOOL[[#This Row],[LOAN_ID]]&lt;&gt;"",TBL_UDARDA_LOANPOOL[[#This Row],[QUAL_METHOD]]='$DB.LOOKUP'!$AF$6),COUNTIFS(TBL_QUAL_JOBSLISTING_JOBS[LISTING_LOAN_ID_PROP_ADDR],TBL_UDARDA_LOANPOOL[[#This Row],[LOAN_ID_PROP_ADDR]],TBL_QUAL_JOBSLISTING_JOBS[JOB_QUALIFIED_FLAG],"Yes"),"")</f>
        <v/>
      </c>
      <c r="AF111" s="111" t="str">
        <f>IF(AND(TBL_UDARDA_LOANPOOL[[#This Row],[QUAL_JOBS_TOTL]]&gt;0,TBL_UDARDA_LOANPOOL[[#This Row],[QUAL_JOBS_TOTL]]&lt;&gt;""),TBL_UDARDA_LOANPOOL[[#This Row],[QUAL_JOBS_QUALIFIED]]/TBL_UDARDA_LOANPOOL[[#This Row],[QUAL_JOBS_TOTL]],"")</f>
        <v/>
      </c>
      <c r="AG111" s="137" t="str">
        <f>IF(TBL_UDARDA_LOANPOOL[[#This Row],[QUAL_METHOD]]='$DB.LOOKUP'!$AF$6,HYPERLINK("#QUAL_JOBS!TARGET_TOP","View/Edit"),"")</f>
        <v/>
      </c>
      <c r="AH111" s="122"/>
      <c r="AI111" s="112" t="str">
        <f>IF(AND(TBL_UDARDA_LOANPOOL[[#This Row],[QUAL_METHOD]]='$DB.LOOKUP'!$AF$7,TBL_UDARDA_LOANPOOL[[#This Row],[LOAN_ID]]&lt;&gt;""),COUNTIF(TBL_QUAL_SERVICESLISTING_FAMILIES[LISTING_LOAN_ID_PROP_ADDR],TBL_UDARDA_LOANPOOL[[#This Row],[LOAN_ID_PROP_ADDR]]),"")</f>
        <v/>
      </c>
      <c r="AJ11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1" s="111" t="str">
        <f>IF(AND(TBL_UDARDA_LOANPOOL[[#This Row],[QUAL_SERVICES_FAMILIES_TOTL]]&gt;0,TBL_UDARDA_LOANPOOL[[#This Row],[QUAL_SERVICES_FAMILIES_TOTL]]&lt;&gt;""),TBL_UDARDA_LOANPOOL[[#This Row],[QUAL_SERVICES_FAMILIES_QUALIFIED]]/TBL_UDARDA_LOANPOOL[[#This Row],[QUAL_SERVICES_FAMILIES_TOTL]],"")</f>
        <v/>
      </c>
      <c r="AL111" s="137" t="str">
        <f>IF(TBL_UDARDA_LOANPOOL[[#This Row],[QUAL_METHOD]]='$DB.LOOKUP'!$AF$7,HYPERLINK("#QUAL_SERVICES!TARGET_TOP","View/Edit"),"")</f>
        <v/>
      </c>
      <c r="AM111" s="94" t="str">
        <f>IF(TBL_UDARDA_LOANPOOL[[#This Row],[LOAN_LEVEL_PREQUALIFIED_FLAG]]&lt;&gt;"",
IF(TBL_UDARDA_LOANPOOL[[#This Row],[LOAN_LEVEL_PREQUALIFIED_FLAG]],"Yes","No"),
"")</f>
        <v/>
      </c>
      <c r="AN111" s="70" t="str">
        <f>IF(TBL_UDARDA_LOANPOOL[[#This Row],[LOAN_ID]] = "","",TBL_UDARDA_LOANPOOL[[#This Row],[LOAN_ID]]&amp;" ("&amp;IF(TBL_UDARDA_LOANPOOL[[#This Row],[PROP_ADDR_STREET]]="","Address Not Defined",TBL_UDARDA_LOANPOOL[[#This Row],[PROP_ADDR_STREET]])&amp;")")</f>
        <v/>
      </c>
      <c r="AO111" s="70" t="b">
        <f>IF(TBL_UDARDA_LOANPOOL[[#This Row],[QUAL_METHOD]]="",TRUE,IFERROR(MATCH(TBL_UDARDA_LOANPOOL[[#This Row],[QUAL_METHOD]],RANGE_LOOKUP_QUALMETHODS_UDA_RDA_ENABLED,0)&gt;0,FALSE))</f>
        <v>1</v>
      </c>
      <c r="AP11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1" s="27" t="b">
        <f ca="1">IFERROR((IF(APP_UDA_RDA_CERT_DATE&lt;&gt;"",APP_UDA_RDA_CERT_DATE,TODAY())-TBL_UDARDA_LOANPOOL[[#This Row],[SETTLEMENT_DATE]])&lt;91,TRUE)</f>
        <v>1</v>
      </c>
      <c r="AR111" s="27" t="b" cm="1">
        <f t="array" ref="AR111">COUNTIFS(TBL_UDARDA_LOANPOOL[LOAN_ID],TBL_UDARDA_LOANPOOL[[#This Row],[LOAN_ID]],TBL_UDARDA_LOANPOOL[QUAL_LOCATION_TRACT_MFIPCT],"&gt;"&amp;THRESHOLD_UDARDA_MFIPCT)=0</f>
        <v>1</v>
      </c>
      <c r="AS111" s="27" t="b">
        <f>COUNTIFS(TBL_UDARDA_LOANPOOL[LOAN_ID],TBL_UDARDA_LOANPOOL[[#This Row],[LOAN_ID]],TBL_UDARDA_LOANPOOL[SBA_QUALIFIED],"No")=0</f>
        <v>1</v>
      </c>
      <c r="AT11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1" s="29">
        <f>IF(TBL_UDARDA_LOANPOOL[[#This Row],[MULTIPROP_REC_COUNT]]&lt;&gt;"",TBL_UDARDA_LOANPOOL[[#This Row],[LOAN_AMOUNT]]/TBL_UDARDA_LOANPOOL[[#This Row],[MULTIPROP_REC_COUNT]],TBL_UDARDA_LOANPOOL[[#This Row],[LOAN_AMOUNT]])</f>
        <v>0</v>
      </c>
      <c r="AW111" s="29" t="b">
        <f>TBL_UDARDA_LOANPOOL[[#This Row],[MULTIPROP_REC_COUNT]]&gt;1</f>
        <v>0</v>
      </c>
      <c r="AX111" s="36">
        <f>IF(TBL_UDARDA_LOANPOOL[[#This Row],[LOAN_ID]]&lt;&gt;"",COUNTIF(TBL_UDARDA_LOANPOOL[LOAN_ID],TBL_UDARDA_LOANPOOL[[#This Row],[LOAN_ID]]),1)</f>
        <v>1</v>
      </c>
      <c r="AY111" s="36">
        <f>IFERROR(MATCH(TBL_UDARDA_LOANPOOL[[#This Row],[QUAL_METHOD]],RANGE_LOOKUP_QUALMETHODS_UDA_RDA_PROJSPECIFIC,0),-1)</f>
        <v>-1</v>
      </c>
      <c r="AZ11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2" spans="2:57" ht="26.25" customHeight="1" x14ac:dyDescent="0.25">
      <c r="B112" s="25" t="str">
        <f>IF(TBL_UDARDA_LOANPOOL[[#This Row],[RECORD_STARTED]],IF(TBL_UDARDA_LOANPOOL[[#This Row],[ERROR_COUNT]]&gt;0,-1,IF(TBL_UDARDA_LOANPOOL[[#This Row],[REQ_FIELDS_POPULATED]],1,0)),"")</f>
        <v/>
      </c>
      <c r="C112" s="36">
        <f>ROW()-ROW(TBL_UDARDA_LOANPOOL[[#Headers],[ROW_ID]])</f>
        <v>93</v>
      </c>
      <c r="D112" s="55"/>
      <c r="E112" s="56"/>
      <c r="F112" s="57"/>
      <c r="G112" s="58"/>
      <c r="H112" s="142"/>
      <c r="I112" s="144"/>
      <c r="J112" s="144"/>
      <c r="K112" s="120"/>
      <c r="L112" s="116"/>
      <c r="M112" s="55"/>
      <c r="N112" s="61"/>
      <c r="O112" s="62"/>
      <c r="P112" s="124"/>
      <c r="Q112" s="131"/>
      <c r="R112" s="148"/>
      <c r="S112" s="146"/>
      <c r="T112" s="174"/>
      <c r="U112" s="178"/>
      <c r="V112" s="176"/>
      <c r="W112" s="177"/>
      <c r="X112" s="185"/>
      <c r="Y112" s="185"/>
      <c r="Z112" s="186"/>
      <c r="AA112" s="186"/>
      <c r="AB11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2" s="122"/>
      <c r="AD112" s="112" t="str">
        <f>IF(AND(TBL_UDARDA_LOANPOOL[[#This Row],[QUAL_METHOD]]='$DB.LOOKUP'!$AF$6,TBL_UDARDA_LOANPOOL[[#This Row],[LOAN_ID]]&lt;&gt;""),COUNTIF(TBL_QUAL_JOBSLISTING_JOBS[LISTING_LOAN_ID_PROP_ADDR],TBL_UDARDA_LOANPOOL[[#This Row],[LOAN_ID_PROP_ADDR]]),"")</f>
        <v/>
      </c>
      <c r="AE112" s="113" t="str">
        <f>IF(AND(TBL_UDARDA_LOANPOOL[[#This Row],[LOAN_ID]]&lt;&gt;"",TBL_UDARDA_LOANPOOL[[#This Row],[QUAL_METHOD]]='$DB.LOOKUP'!$AF$6),COUNTIFS(TBL_QUAL_JOBSLISTING_JOBS[LISTING_LOAN_ID_PROP_ADDR],TBL_UDARDA_LOANPOOL[[#This Row],[LOAN_ID_PROP_ADDR]],TBL_QUAL_JOBSLISTING_JOBS[JOB_QUALIFIED_FLAG],"Yes"),"")</f>
        <v/>
      </c>
      <c r="AF112" s="111" t="str">
        <f>IF(AND(TBL_UDARDA_LOANPOOL[[#This Row],[QUAL_JOBS_TOTL]]&gt;0,TBL_UDARDA_LOANPOOL[[#This Row],[QUAL_JOBS_TOTL]]&lt;&gt;""),TBL_UDARDA_LOANPOOL[[#This Row],[QUAL_JOBS_QUALIFIED]]/TBL_UDARDA_LOANPOOL[[#This Row],[QUAL_JOBS_TOTL]],"")</f>
        <v/>
      </c>
      <c r="AG112" s="137" t="str">
        <f>IF(TBL_UDARDA_LOANPOOL[[#This Row],[QUAL_METHOD]]='$DB.LOOKUP'!$AF$6,HYPERLINK("#QUAL_JOBS!TARGET_TOP","View/Edit"),"")</f>
        <v/>
      </c>
      <c r="AH112" s="122"/>
      <c r="AI112" s="112" t="str">
        <f>IF(AND(TBL_UDARDA_LOANPOOL[[#This Row],[QUAL_METHOD]]='$DB.LOOKUP'!$AF$7,TBL_UDARDA_LOANPOOL[[#This Row],[LOAN_ID]]&lt;&gt;""),COUNTIF(TBL_QUAL_SERVICESLISTING_FAMILIES[LISTING_LOAN_ID_PROP_ADDR],TBL_UDARDA_LOANPOOL[[#This Row],[LOAN_ID_PROP_ADDR]]),"")</f>
        <v/>
      </c>
      <c r="AJ11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2" s="111" t="str">
        <f>IF(AND(TBL_UDARDA_LOANPOOL[[#This Row],[QUAL_SERVICES_FAMILIES_TOTL]]&gt;0,TBL_UDARDA_LOANPOOL[[#This Row],[QUAL_SERVICES_FAMILIES_TOTL]]&lt;&gt;""),TBL_UDARDA_LOANPOOL[[#This Row],[QUAL_SERVICES_FAMILIES_QUALIFIED]]/TBL_UDARDA_LOANPOOL[[#This Row],[QUAL_SERVICES_FAMILIES_TOTL]],"")</f>
        <v/>
      </c>
      <c r="AL112" s="137" t="str">
        <f>IF(TBL_UDARDA_LOANPOOL[[#This Row],[QUAL_METHOD]]='$DB.LOOKUP'!$AF$7,HYPERLINK("#QUAL_SERVICES!TARGET_TOP","View/Edit"),"")</f>
        <v/>
      </c>
      <c r="AM112" s="94" t="str">
        <f>IF(TBL_UDARDA_LOANPOOL[[#This Row],[LOAN_LEVEL_PREQUALIFIED_FLAG]]&lt;&gt;"",
IF(TBL_UDARDA_LOANPOOL[[#This Row],[LOAN_LEVEL_PREQUALIFIED_FLAG]],"Yes","No"),
"")</f>
        <v/>
      </c>
      <c r="AN112" s="70" t="str">
        <f>IF(TBL_UDARDA_LOANPOOL[[#This Row],[LOAN_ID]] = "","",TBL_UDARDA_LOANPOOL[[#This Row],[LOAN_ID]]&amp;" ("&amp;IF(TBL_UDARDA_LOANPOOL[[#This Row],[PROP_ADDR_STREET]]="","Address Not Defined",TBL_UDARDA_LOANPOOL[[#This Row],[PROP_ADDR_STREET]])&amp;")")</f>
        <v/>
      </c>
      <c r="AO112" s="70" t="b">
        <f>IF(TBL_UDARDA_LOANPOOL[[#This Row],[QUAL_METHOD]]="",TRUE,IFERROR(MATCH(TBL_UDARDA_LOANPOOL[[#This Row],[QUAL_METHOD]],RANGE_LOOKUP_QUALMETHODS_UDA_RDA_ENABLED,0)&gt;0,FALSE))</f>
        <v>1</v>
      </c>
      <c r="AP11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2" s="27" t="b">
        <f ca="1">IFERROR((IF(APP_UDA_RDA_CERT_DATE&lt;&gt;"",APP_UDA_RDA_CERT_DATE,TODAY())-TBL_UDARDA_LOANPOOL[[#This Row],[SETTLEMENT_DATE]])&lt;91,TRUE)</f>
        <v>1</v>
      </c>
      <c r="AR112" s="27" t="b" cm="1">
        <f t="array" ref="AR112">COUNTIFS(TBL_UDARDA_LOANPOOL[LOAN_ID],TBL_UDARDA_LOANPOOL[[#This Row],[LOAN_ID]],TBL_UDARDA_LOANPOOL[QUAL_LOCATION_TRACT_MFIPCT],"&gt;"&amp;THRESHOLD_UDARDA_MFIPCT)=0</f>
        <v>1</v>
      </c>
      <c r="AS112" s="27" t="b">
        <f>COUNTIFS(TBL_UDARDA_LOANPOOL[LOAN_ID],TBL_UDARDA_LOANPOOL[[#This Row],[LOAN_ID]],TBL_UDARDA_LOANPOOL[SBA_QUALIFIED],"No")=0</f>
        <v>1</v>
      </c>
      <c r="AT11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2" s="29">
        <f>IF(TBL_UDARDA_LOANPOOL[[#This Row],[MULTIPROP_REC_COUNT]]&lt;&gt;"",TBL_UDARDA_LOANPOOL[[#This Row],[LOAN_AMOUNT]]/TBL_UDARDA_LOANPOOL[[#This Row],[MULTIPROP_REC_COUNT]],TBL_UDARDA_LOANPOOL[[#This Row],[LOAN_AMOUNT]])</f>
        <v>0</v>
      </c>
      <c r="AW112" s="29" t="b">
        <f>TBL_UDARDA_LOANPOOL[[#This Row],[MULTIPROP_REC_COUNT]]&gt;1</f>
        <v>0</v>
      </c>
      <c r="AX112" s="36">
        <f>IF(TBL_UDARDA_LOANPOOL[[#This Row],[LOAN_ID]]&lt;&gt;"",COUNTIF(TBL_UDARDA_LOANPOOL[LOAN_ID],TBL_UDARDA_LOANPOOL[[#This Row],[LOAN_ID]]),1)</f>
        <v>1</v>
      </c>
      <c r="AY112" s="36">
        <f>IFERROR(MATCH(TBL_UDARDA_LOANPOOL[[#This Row],[QUAL_METHOD]],RANGE_LOOKUP_QUALMETHODS_UDA_RDA_PROJSPECIFIC,0),-1)</f>
        <v>-1</v>
      </c>
      <c r="AZ11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3" spans="2:57" ht="26.25" customHeight="1" x14ac:dyDescent="0.25">
      <c r="B113" s="25" t="str">
        <f>IF(TBL_UDARDA_LOANPOOL[[#This Row],[RECORD_STARTED]],IF(TBL_UDARDA_LOANPOOL[[#This Row],[ERROR_COUNT]]&gt;0,-1,IF(TBL_UDARDA_LOANPOOL[[#This Row],[REQ_FIELDS_POPULATED]],1,0)),"")</f>
        <v/>
      </c>
      <c r="C113" s="36">
        <f>ROW()-ROW(TBL_UDARDA_LOANPOOL[[#Headers],[ROW_ID]])</f>
        <v>94</v>
      </c>
      <c r="D113" s="55"/>
      <c r="E113" s="56"/>
      <c r="F113" s="57"/>
      <c r="G113" s="58"/>
      <c r="H113" s="142"/>
      <c r="I113" s="144"/>
      <c r="J113" s="144"/>
      <c r="K113" s="120"/>
      <c r="L113" s="116"/>
      <c r="M113" s="55"/>
      <c r="N113" s="61"/>
      <c r="O113" s="62"/>
      <c r="P113" s="124"/>
      <c r="Q113" s="131"/>
      <c r="R113" s="148"/>
      <c r="S113" s="146"/>
      <c r="T113" s="174"/>
      <c r="U113" s="178"/>
      <c r="V113" s="176"/>
      <c r="W113" s="177"/>
      <c r="X113" s="185"/>
      <c r="Y113" s="185"/>
      <c r="Z113" s="186"/>
      <c r="AA113" s="186"/>
      <c r="AB11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3" s="122"/>
      <c r="AD113" s="112" t="str">
        <f>IF(AND(TBL_UDARDA_LOANPOOL[[#This Row],[QUAL_METHOD]]='$DB.LOOKUP'!$AF$6,TBL_UDARDA_LOANPOOL[[#This Row],[LOAN_ID]]&lt;&gt;""),COUNTIF(TBL_QUAL_JOBSLISTING_JOBS[LISTING_LOAN_ID_PROP_ADDR],TBL_UDARDA_LOANPOOL[[#This Row],[LOAN_ID_PROP_ADDR]]),"")</f>
        <v/>
      </c>
      <c r="AE113" s="113" t="str">
        <f>IF(AND(TBL_UDARDA_LOANPOOL[[#This Row],[LOAN_ID]]&lt;&gt;"",TBL_UDARDA_LOANPOOL[[#This Row],[QUAL_METHOD]]='$DB.LOOKUP'!$AF$6),COUNTIFS(TBL_QUAL_JOBSLISTING_JOBS[LISTING_LOAN_ID_PROP_ADDR],TBL_UDARDA_LOANPOOL[[#This Row],[LOAN_ID_PROP_ADDR]],TBL_QUAL_JOBSLISTING_JOBS[JOB_QUALIFIED_FLAG],"Yes"),"")</f>
        <v/>
      </c>
      <c r="AF113" s="111" t="str">
        <f>IF(AND(TBL_UDARDA_LOANPOOL[[#This Row],[QUAL_JOBS_TOTL]]&gt;0,TBL_UDARDA_LOANPOOL[[#This Row],[QUAL_JOBS_TOTL]]&lt;&gt;""),TBL_UDARDA_LOANPOOL[[#This Row],[QUAL_JOBS_QUALIFIED]]/TBL_UDARDA_LOANPOOL[[#This Row],[QUAL_JOBS_TOTL]],"")</f>
        <v/>
      </c>
      <c r="AG113" s="137" t="str">
        <f>IF(TBL_UDARDA_LOANPOOL[[#This Row],[QUAL_METHOD]]='$DB.LOOKUP'!$AF$6,HYPERLINK("#QUAL_JOBS!TARGET_TOP","View/Edit"),"")</f>
        <v/>
      </c>
      <c r="AH113" s="122"/>
      <c r="AI113" s="112" t="str">
        <f>IF(AND(TBL_UDARDA_LOANPOOL[[#This Row],[QUAL_METHOD]]='$DB.LOOKUP'!$AF$7,TBL_UDARDA_LOANPOOL[[#This Row],[LOAN_ID]]&lt;&gt;""),COUNTIF(TBL_QUAL_SERVICESLISTING_FAMILIES[LISTING_LOAN_ID_PROP_ADDR],TBL_UDARDA_LOANPOOL[[#This Row],[LOAN_ID_PROP_ADDR]]),"")</f>
        <v/>
      </c>
      <c r="AJ11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3" s="111" t="str">
        <f>IF(AND(TBL_UDARDA_LOANPOOL[[#This Row],[QUAL_SERVICES_FAMILIES_TOTL]]&gt;0,TBL_UDARDA_LOANPOOL[[#This Row],[QUAL_SERVICES_FAMILIES_TOTL]]&lt;&gt;""),TBL_UDARDA_LOANPOOL[[#This Row],[QUAL_SERVICES_FAMILIES_QUALIFIED]]/TBL_UDARDA_LOANPOOL[[#This Row],[QUAL_SERVICES_FAMILIES_TOTL]],"")</f>
        <v/>
      </c>
      <c r="AL113" s="137" t="str">
        <f>IF(TBL_UDARDA_LOANPOOL[[#This Row],[QUAL_METHOD]]='$DB.LOOKUP'!$AF$7,HYPERLINK("#QUAL_SERVICES!TARGET_TOP","View/Edit"),"")</f>
        <v/>
      </c>
      <c r="AM113" s="94" t="str">
        <f>IF(TBL_UDARDA_LOANPOOL[[#This Row],[LOAN_LEVEL_PREQUALIFIED_FLAG]]&lt;&gt;"",
IF(TBL_UDARDA_LOANPOOL[[#This Row],[LOAN_LEVEL_PREQUALIFIED_FLAG]],"Yes","No"),
"")</f>
        <v/>
      </c>
      <c r="AN113" s="70" t="str">
        <f>IF(TBL_UDARDA_LOANPOOL[[#This Row],[LOAN_ID]] = "","",TBL_UDARDA_LOANPOOL[[#This Row],[LOAN_ID]]&amp;" ("&amp;IF(TBL_UDARDA_LOANPOOL[[#This Row],[PROP_ADDR_STREET]]="","Address Not Defined",TBL_UDARDA_LOANPOOL[[#This Row],[PROP_ADDR_STREET]])&amp;")")</f>
        <v/>
      </c>
      <c r="AO113" s="70" t="b">
        <f>IF(TBL_UDARDA_LOANPOOL[[#This Row],[QUAL_METHOD]]="",TRUE,IFERROR(MATCH(TBL_UDARDA_LOANPOOL[[#This Row],[QUAL_METHOD]],RANGE_LOOKUP_QUALMETHODS_UDA_RDA_ENABLED,0)&gt;0,FALSE))</f>
        <v>1</v>
      </c>
      <c r="AP11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3" s="27" t="b">
        <f ca="1">IFERROR((IF(APP_UDA_RDA_CERT_DATE&lt;&gt;"",APP_UDA_RDA_CERT_DATE,TODAY())-TBL_UDARDA_LOANPOOL[[#This Row],[SETTLEMENT_DATE]])&lt;91,TRUE)</f>
        <v>1</v>
      </c>
      <c r="AR113" s="27" t="b" cm="1">
        <f t="array" ref="AR113">COUNTIFS(TBL_UDARDA_LOANPOOL[LOAN_ID],TBL_UDARDA_LOANPOOL[[#This Row],[LOAN_ID]],TBL_UDARDA_LOANPOOL[QUAL_LOCATION_TRACT_MFIPCT],"&gt;"&amp;THRESHOLD_UDARDA_MFIPCT)=0</f>
        <v>1</v>
      </c>
      <c r="AS113" s="27" t="b">
        <f>COUNTIFS(TBL_UDARDA_LOANPOOL[LOAN_ID],TBL_UDARDA_LOANPOOL[[#This Row],[LOAN_ID]],TBL_UDARDA_LOANPOOL[SBA_QUALIFIED],"No")=0</f>
        <v>1</v>
      </c>
      <c r="AT11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3" s="29">
        <f>IF(TBL_UDARDA_LOANPOOL[[#This Row],[MULTIPROP_REC_COUNT]]&lt;&gt;"",TBL_UDARDA_LOANPOOL[[#This Row],[LOAN_AMOUNT]]/TBL_UDARDA_LOANPOOL[[#This Row],[MULTIPROP_REC_COUNT]],TBL_UDARDA_LOANPOOL[[#This Row],[LOAN_AMOUNT]])</f>
        <v>0</v>
      </c>
      <c r="AW113" s="29" t="b">
        <f>TBL_UDARDA_LOANPOOL[[#This Row],[MULTIPROP_REC_COUNT]]&gt;1</f>
        <v>0</v>
      </c>
      <c r="AX113" s="36">
        <f>IF(TBL_UDARDA_LOANPOOL[[#This Row],[LOAN_ID]]&lt;&gt;"",COUNTIF(TBL_UDARDA_LOANPOOL[LOAN_ID],TBL_UDARDA_LOANPOOL[[#This Row],[LOAN_ID]]),1)</f>
        <v>1</v>
      </c>
      <c r="AY113" s="36">
        <f>IFERROR(MATCH(TBL_UDARDA_LOANPOOL[[#This Row],[QUAL_METHOD]],RANGE_LOOKUP_QUALMETHODS_UDA_RDA_PROJSPECIFIC,0),-1)</f>
        <v>-1</v>
      </c>
      <c r="AZ11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4" spans="2:57" ht="26.25" customHeight="1" x14ac:dyDescent="0.25">
      <c r="B114" s="25" t="str">
        <f>IF(TBL_UDARDA_LOANPOOL[[#This Row],[RECORD_STARTED]],IF(TBL_UDARDA_LOANPOOL[[#This Row],[ERROR_COUNT]]&gt;0,-1,IF(TBL_UDARDA_LOANPOOL[[#This Row],[REQ_FIELDS_POPULATED]],1,0)),"")</f>
        <v/>
      </c>
      <c r="C114" s="36">
        <f>ROW()-ROW(TBL_UDARDA_LOANPOOL[[#Headers],[ROW_ID]])</f>
        <v>95</v>
      </c>
      <c r="D114" s="55"/>
      <c r="E114" s="56"/>
      <c r="F114" s="57"/>
      <c r="G114" s="58"/>
      <c r="H114" s="142"/>
      <c r="I114" s="144"/>
      <c r="J114" s="144"/>
      <c r="K114" s="120"/>
      <c r="L114" s="116"/>
      <c r="M114" s="55"/>
      <c r="N114" s="61"/>
      <c r="O114" s="62"/>
      <c r="P114" s="124"/>
      <c r="Q114" s="131"/>
      <c r="R114" s="148"/>
      <c r="S114" s="146"/>
      <c r="T114" s="174"/>
      <c r="U114" s="178"/>
      <c r="V114" s="176"/>
      <c r="W114" s="177"/>
      <c r="X114" s="185"/>
      <c r="Y114" s="185"/>
      <c r="Z114" s="186"/>
      <c r="AA114" s="186"/>
      <c r="AB11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4" s="122"/>
      <c r="AD114" s="112" t="str">
        <f>IF(AND(TBL_UDARDA_LOANPOOL[[#This Row],[QUAL_METHOD]]='$DB.LOOKUP'!$AF$6,TBL_UDARDA_LOANPOOL[[#This Row],[LOAN_ID]]&lt;&gt;""),COUNTIF(TBL_QUAL_JOBSLISTING_JOBS[LISTING_LOAN_ID_PROP_ADDR],TBL_UDARDA_LOANPOOL[[#This Row],[LOAN_ID_PROP_ADDR]]),"")</f>
        <v/>
      </c>
      <c r="AE114" s="113" t="str">
        <f>IF(AND(TBL_UDARDA_LOANPOOL[[#This Row],[LOAN_ID]]&lt;&gt;"",TBL_UDARDA_LOANPOOL[[#This Row],[QUAL_METHOD]]='$DB.LOOKUP'!$AF$6),COUNTIFS(TBL_QUAL_JOBSLISTING_JOBS[LISTING_LOAN_ID_PROP_ADDR],TBL_UDARDA_LOANPOOL[[#This Row],[LOAN_ID_PROP_ADDR]],TBL_QUAL_JOBSLISTING_JOBS[JOB_QUALIFIED_FLAG],"Yes"),"")</f>
        <v/>
      </c>
      <c r="AF114" s="111" t="str">
        <f>IF(AND(TBL_UDARDA_LOANPOOL[[#This Row],[QUAL_JOBS_TOTL]]&gt;0,TBL_UDARDA_LOANPOOL[[#This Row],[QUAL_JOBS_TOTL]]&lt;&gt;""),TBL_UDARDA_LOANPOOL[[#This Row],[QUAL_JOBS_QUALIFIED]]/TBL_UDARDA_LOANPOOL[[#This Row],[QUAL_JOBS_TOTL]],"")</f>
        <v/>
      </c>
      <c r="AG114" s="137" t="str">
        <f>IF(TBL_UDARDA_LOANPOOL[[#This Row],[QUAL_METHOD]]='$DB.LOOKUP'!$AF$6,HYPERLINK("#QUAL_JOBS!TARGET_TOP","View/Edit"),"")</f>
        <v/>
      </c>
      <c r="AH114" s="122"/>
      <c r="AI114" s="112" t="str">
        <f>IF(AND(TBL_UDARDA_LOANPOOL[[#This Row],[QUAL_METHOD]]='$DB.LOOKUP'!$AF$7,TBL_UDARDA_LOANPOOL[[#This Row],[LOAN_ID]]&lt;&gt;""),COUNTIF(TBL_QUAL_SERVICESLISTING_FAMILIES[LISTING_LOAN_ID_PROP_ADDR],TBL_UDARDA_LOANPOOL[[#This Row],[LOAN_ID_PROP_ADDR]]),"")</f>
        <v/>
      </c>
      <c r="AJ11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4" s="111" t="str">
        <f>IF(AND(TBL_UDARDA_LOANPOOL[[#This Row],[QUAL_SERVICES_FAMILIES_TOTL]]&gt;0,TBL_UDARDA_LOANPOOL[[#This Row],[QUAL_SERVICES_FAMILIES_TOTL]]&lt;&gt;""),TBL_UDARDA_LOANPOOL[[#This Row],[QUAL_SERVICES_FAMILIES_QUALIFIED]]/TBL_UDARDA_LOANPOOL[[#This Row],[QUAL_SERVICES_FAMILIES_TOTL]],"")</f>
        <v/>
      </c>
      <c r="AL114" s="137" t="str">
        <f>IF(TBL_UDARDA_LOANPOOL[[#This Row],[QUAL_METHOD]]='$DB.LOOKUP'!$AF$7,HYPERLINK("#QUAL_SERVICES!TARGET_TOP","View/Edit"),"")</f>
        <v/>
      </c>
      <c r="AM114" s="94" t="str">
        <f>IF(TBL_UDARDA_LOANPOOL[[#This Row],[LOAN_LEVEL_PREQUALIFIED_FLAG]]&lt;&gt;"",
IF(TBL_UDARDA_LOANPOOL[[#This Row],[LOAN_LEVEL_PREQUALIFIED_FLAG]],"Yes","No"),
"")</f>
        <v/>
      </c>
      <c r="AN114" s="70" t="str">
        <f>IF(TBL_UDARDA_LOANPOOL[[#This Row],[LOAN_ID]] = "","",TBL_UDARDA_LOANPOOL[[#This Row],[LOAN_ID]]&amp;" ("&amp;IF(TBL_UDARDA_LOANPOOL[[#This Row],[PROP_ADDR_STREET]]="","Address Not Defined",TBL_UDARDA_LOANPOOL[[#This Row],[PROP_ADDR_STREET]])&amp;")")</f>
        <v/>
      </c>
      <c r="AO114" s="70" t="b">
        <f>IF(TBL_UDARDA_LOANPOOL[[#This Row],[QUAL_METHOD]]="",TRUE,IFERROR(MATCH(TBL_UDARDA_LOANPOOL[[#This Row],[QUAL_METHOD]],RANGE_LOOKUP_QUALMETHODS_UDA_RDA_ENABLED,0)&gt;0,FALSE))</f>
        <v>1</v>
      </c>
      <c r="AP11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4" s="27" t="b">
        <f ca="1">IFERROR((IF(APP_UDA_RDA_CERT_DATE&lt;&gt;"",APP_UDA_RDA_CERT_DATE,TODAY())-TBL_UDARDA_LOANPOOL[[#This Row],[SETTLEMENT_DATE]])&lt;91,TRUE)</f>
        <v>1</v>
      </c>
      <c r="AR114" s="27" t="b" cm="1">
        <f t="array" ref="AR114">COUNTIFS(TBL_UDARDA_LOANPOOL[LOAN_ID],TBL_UDARDA_LOANPOOL[[#This Row],[LOAN_ID]],TBL_UDARDA_LOANPOOL[QUAL_LOCATION_TRACT_MFIPCT],"&gt;"&amp;THRESHOLD_UDARDA_MFIPCT)=0</f>
        <v>1</v>
      </c>
      <c r="AS114" s="27" t="b">
        <f>COUNTIFS(TBL_UDARDA_LOANPOOL[LOAN_ID],TBL_UDARDA_LOANPOOL[[#This Row],[LOAN_ID]],TBL_UDARDA_LOANPOOL[SBA_QUALIFIED],"No")=0</f>
        <v>1</v>
      </c>
      <c r="AT11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4" s="29">
        <f>IF(TBL_UDARDA_LOANPOOL[[#This Row],[MULTIPROP_REC_COUNT]]&lt;&gt;"",TBL_UDARDA_LOANPOOL[[#This Row],[LOAN_AMOUNT]]/TBL_UDARDA_LOANPOOL[[#This Row],[MULTIPROP_REC_COUNT]],TBL_UDARDA_LOANPOOL[[#This Row],[LOAN_AMOUNT]])</f>
        <v>0</v>
      </c>
      <c r="AW114" s="29" t="b">
        <f>TBL_UDARDA_LOANPOOL[[#This Row],[MULTIPROP_REC_COUNT]]&gt;1</f>
        <v>0</v>
      </c>
      <c r="AX114" s="36">
        <f>IF(TBL_UDARDA_LOANPOOL[[#This Row],[LOAN_ID]]&lt;&gt;"",COUNTIF(TBL_UDARDA_LOANPOOL[LOAN_ID],TBL_UDARDA_LOANPOOL[[#This Row],[LOAN_ID]]),1)</f>
        <v>1</v>
      </c>
      <c r="AY114" s="36">
        <f>IFERROR(MATCH(TBL_UDARDA_LOANPOOL[[#This Row],[QUAL_METHOD]],RANGE_LOOKUP_QUALMETHODS_UDA_RDA_PROJSPECIFIC,0),-1)</f>
        <v>-1</v>
      </c>
      <c r="AZ11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5" spans="2:57" ht="26.25" customHeight="1" x14ac:dyDescent="0.25">
      <c r="B115" s="25" t="str">
        <f>IF(TBL_UDARDA_LOANPOOL[[#This Row],[RECORD_STARTED]],IF(TBL_UDARDA_LOANPOOL[[#This Row],[ERROR_COUNT]]&gt;0,-1,IF(TBL_UDARDA_LOANPOOL[[#This Row],[REQ_FIELDS_POPULATED]],1,0)),"")</f>
        <v/>
      </c>
      <c r="C115" s="36">
        <f>ROW()-ROW(TBL_UDARDA_LOANPOOL[[#Headers],[ROW_ID]])</f>
        <v>96</v>
      </c>
      <c r="D115" s="55"/>
      <c r="E115" s="56"/>
      <c r="F115" s="57"/>
      <c r="G115" s="58"/>
      <c r="H115" s="142"/>
      <c r="I115" s="144"/>
      <c r="J115" s="144"/>
      <c r="K115" s="120"/>
      <c r="L115" s="116"/>
      <c r="M115" s="55"/>
      <c r="N115" s="61"/>
      <c r="O115" s="62"/>
      <c r="P115" s="124"/>
      <c r="Q115" s="131"/>
      <c r="R115" s="148"/>
      <c r="S115" s="146"/>
      <c r="T115" s="174"/>
      <c r="U115" s="178"/>
      <c r="V115" s="176"/>
      <c r="W115" s="177"/>
      <c r="X115" s="185"/>
      <c r="Y115" s="185"/>
      <c r="Z115" s="186"/>
      <c r="AA115" s="186"/>
      <c r="AB11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5" s="122"/>
      <c r="AD115" s="112" t="str">
        <f>IF(AND(TBL_UDARDA_LOANPOOL[[#This Row],[QUAL_METHOD]]='$DB.LOOKUP'!$AF$6,TBL_UDARDA_LOANPOOL[[#This Row],[LOAN_ID]]&lt;&gt;""),COUNTIF(TBL_QUAL_JOBSLISTING_JOBS[LISTING_LOAN_ID_PROP_ADDR],TBL_UDARDA_LOANPOOL[[#This Row],[LOAN_ID_PROP_ADDR]]),"")</f>
        <v/>
      </c>
      <c r="AE115" s="113" t="str">
        <f>IF(AND(TBL_UDARDA_LOANPOOL[[#This Row],[LOAN_ID]]&lt;&gt;"",TBL_UDARDA_LOANPOOL[[#This Row],[QUAL_METHOD]]='$DB.LOOKUP'!$AF$6),COUNTIFS(TBL_QUAL_JOBSLISTING_JOBS[LISTING_LOAN_ID_PROP_ADDR],TBL_UDARDA_LOANPOOL[[#This Row],[LOAN_ID_PROP_ADDR]],TBL_QUAL_JOBSLISTING_JOBS[JOB_QUALIFIED_FLAG],"Yes"),"")</f>
        <v/>
      </c>
      <c r="AF115" s="111" t="str">
        <f>IF(AND(TBL_UDARDA_LOANPOOL[[#This Row],[QUAL_JOBS_TOTL]]&gt;0,TBL_UDARDA_LOANPOOL[[#This Row],[QUAL_JOBS_TOTL]]&lt;&gt;""),TBL_UDARDA_LOANPOOL[[#This Row],[QUAL_JOBS_QUALIFIED]]/TBL_UDARDA_LOANPOOL[[#This Row],[QUAL_JOBS_TOTL]],"")</f>
        <v/>
      </c>
      <c r="AG115" s="137" t="str">
        <f>IF(TBL_UDARDA_LOANPOOL[[#This Row],[QUAL_METHOD]]='$DB.LOOKUP'!$AF$6,HYPERLINK("#QUAL_JOBS!TARGET_TOP","View/Edit"),"")</f>
        <v/>
      </c>
      <c r="AH115" s="122"/>
      <c r="AI115" s="112" t="str">
        <f>IF(AND(TBL_UDARDA_LOANPOOL[[#This Row],[QUAL_METHOD]]='$DB.LOOKUP'!$AF$7,TBL_UDARDA_LOANPOOL[[#This Row],[LOAN_ID]]&lt;&gt;""),COUNTIF(TBL_QUAL_SERVICESLISTING_FAMILIES[LISTING_LOAN_ID_PROP_ADDR],TBL_UDARDA_LOANPOOL[[#This Row],[LOAN_ID_PROP_ADDR]]),"")</f>
        <v/>
      </c>
      <c r="AJ11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5" s="111" t="str">
        <f>IF(AND(TBL_UDARDA_LOANPOOL[[#This Row],[QUAL_SERVICES_FAMILIES_TOTL]]&gt;0,TBL_UDARDA_LOANPOOL[[#This Row],[QUAL_SERVICES_FAMILIES_TOTL]]&lt;&gt;""),TBL_UDARDA_LOANPOOL[[#This Row],[QUAL_SERVICES_FAMILIES_QUALIFIED]]/TBL_UDARDA_LOANPOOL[[#This Row],[QUAL_SERVICES_FAMILIES_TOTL]],"")</f>
        <v/>
      </c>
      <c r="AL115" s="137" t="str">
        <f>IF(TBL_UDARDA_LOANPOOL[[#This Row],[QUAL_METHOD]]='$DB.LOOKUP'!$AF$7,HYPERLINK("#QUAL_SERVICES!TARGET_TOP","View/Edit"),"")</f>
        <v/>
      </c>
      <c r="AM115" s="94" t="str">
        <f>IF(TBL_UDARDA_LOANPOOL[[#This Row],[LOAN_LEVEL_PREQUALIFIED_FLAG]]&lt;&gt;"",
IF(TBL_UDARDA_LOANPOOL[[#This Row],[LOAN_LEVEL_PREQUALIFIED_FLAG]],"Yes","No"),
"")</f>
        <v/>
      </c>
      <c r="AN115" s="70" t="str">
        <f>IF(TBL_UDARDA_LOANPOOL[[#This Row],[LOAN_ID]] = "","",TBL_UDARDA_LOANPOOL[[#This Row],[LOAN_ID]]&amp;" ("&amp;IF(TBL_UDARDA_LOANPOOL[[#This Row],[PROP_ADDR_STREET]]="","Address Not Defined",TBL_UDARDA_LOANPOOL[[#This Row],[PROP_ADDR_STREET]])&amp;")")</f>
        <v/>
      </c>
      <c r="AO115" s="70" t="b">
        <f>IF(TBL_UDARDA_LOANPOOL[[#This Row],[QUAL_METHOD]]="",TRUE,IFERROR(MATCH(TBL_UDARDA_LOANPOOL[[#This Row],[QUAL_METHOD]],RANGE_LOOKUP_QUALMETHODS_UDA_RDA_ENABLED,0)&gt;0,FALSE))</f>
        <v>1</v>
      </c>
      <c r="AP11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5" s="27" t="b">
        <f ca="1">IFERROR((IF(APP_UDA_RDA_CERT_DATE&lt;&gt;"",APP_UDA_RDA_CERT_DATE,TODAY())-TBL_UDARDA_LOANPOOL[[#This Row],[SETTLEMENT_DATE]])&lt;91,TRUE)</f>
        <v>1</v>
      </c>
      <c r="AR115" s="27" t="b" cm="1">
        <f t="array" ref="AR115">COUNTIFS(TBL_UDARDA_LOANPOOL[LOAN_ID],TBL_UDARDA_LOANPOOL[[#This Row],[LOAN_ID]],TBL_UDARDA_LOANPOOL[QUAL_LOCATION_TRACT_MFIPCT],"&gt;"&amp;THRESHOLD_UDARDA_MFIPCT)=0</f>
        <v>1</v>
      </c>
      <c r="AS115" s="27" t="b">
        <f>COUNTIFS(TBL_UDARDA_LOANPOOL[LOAN_ID],TBL_UDARDA_LOANPOOL[[#This Row],[LOAN_ID]],TBL_UDARDA_LOANPOOL[SBA_QUALIFIED],"No")=0</f>
        <v>1</v>
      </c>
      <c r="AT11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5" s="29">
        <f>IF(TBL_UDARDA_LOANPOOL[[#This Row],[MULTIPROP_REC_COUNT]]&lt;&gt;"",TBL_UDARDA_LOANPOOL[[#This Row],[LOAN_AMOUNT]]/TBL_UDARDA_LOANPOOL[[#This Row],[MULTIPROP_REC_COUNT]],TBL_UDARDA_LOANPOOL[[#This Row],[LOAN_AMOUNT]])</f>
        <v>0</v>
      </c>
      <c r="AW115" s="29" t="b">
        <f>TBL_UDARDA_LOANPOOL[[#This Row],[MULTIPROP_REC_COUNT]]&gt;1</f>
        <v>0</v>
      </c>
      <c r="AX115" s="36">
        <f>IF(TBL_UDARDA_LOANPOOL[[#This Row],[LOAN_ID]]&lt;&gt;"",COUNTIF(TBL_UDARDA_LOANPOOL[LOAN_ID],TBL_UDARDA_LOANPOOL[[#This Row],[LOAN_ID]]),1)</f>
        <v>1</v>
      </c>
      <c r="AY115" s="36">
        <f>IFERROR(MATCH(TBL_UDARDA_LOANPOOL[[#This Row],[QUAL_METHOD]],RANGE_LOOKUP_QUALMETHODS_UDA_RDA_PROJSPECIFIC,0),-1)</f>
        <v>-1</v>
      </c>
      <c r="AZ11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6" spans="2:57" ht="26.25" customHeight="1" x14ac:dyDescent="0.25">
      <c r="B116" s="25" t="str">
        <f>IF(TBL_UDARDA_LOANPOOL[[#This Row],[RECORD_STARTED]],IF(TBL_UDARDA_LOANPOOL[[#This Row],[ERROR_COUNT]]&gt;0,-1,IF(TBL_UDARDA_LOANPOOL[[#This Row],[REQ_FIELDS_POPULATED]],1,0)),"")</f>
        <v/>
      </c>
      <c r="C116" s="36">
        <f>ROW()-ROW(TBL_UDARDA_LOANPOOL[[#Headers],[ROW_ID]])</f>
        <v>97</v>
      </c>
      <c r="D116" s="55"/>
      <c r="E116" s="56"/>
      <c r="F116" s="57"/>
      <c r="G116" s="58"/>
      <c r="H116" s="142"/>
      <c r="I116" s="144"/>
      <c r="J116" s="144"/>
      <c r="K116" s="120"/>
      <c r="L116" s="116"/>
      <c r="M116" s="55"/>
      <c r="N116" s="61"/>
      <c r="O116" s="62"/>
      <c r="P116" s="124"/>
      <c r="Q116" s="131"/>
      <c r="R116" s="148"/>
      <c r="S116" s="146"/>
      <c r="T116" s="174"/>
      <c r="U116" s="178"/>
      <c r="V116" s="176"/>
      <c r="W116" s="177"/>
      <c r="X116" s="185"/>
      <c r="Y116" s="185"/>
      <c r="Z116" s="186"/>
      <c r="AA116" s="186"/>
      <c r="AB11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6" s="122"/>
      <c r="AD116" s="112" t="str">
        <f>IF(AND(TBL_UDARDA_LOANPOOL[[#This Row],[QUAL_METHOD]]='$DB.LOOKUP'!$AF$6,TBL_UDARDA_LOANPOOL[[#This Row],[LOAN_ID]]&lt;&gt;""),COUNTIF(TBL_QUAL_JOBSLISTING_JOBS[LISTING_LOAN_ID_PROP_ADDR],TBL_UDARDA_LOANPOOL[[#This Row],[LOAN_ID_PROP_ADDR]]),"")</f>
        <v/>
      </c>
      <c r="AE116" s="113" t="str">
        <f>IF(AND(TBL_UDARDA_LOANPOOL[[#This Row],[LOAN_ID]]&lt;&gt;"",TBL_UDARDA_LOANPOOL[[#This Row],[QUAL_METHOD]]='$DB.LOOKUP'!$AF$6),COUNTIFS(TBL_QUAL_JOBSLISTING_JOBS[LISTING_LOAN_ID_PROP_ADDR],TBL_UDARDA_LOANPOOL[[#This Row],[LOAN_ID_PROP_ADDR]],TBL_QUAL_JOBSLISTING_JOBS[JOB_QUALIFIED_FLAG],"Yes"),"")</f>
        <v/>
      </c>
      <c r="AF116" s="111" t="str">
        <f>IF(AND(TBL_UDARDA_LOANPOOL[[#This Row],[QUAL_JOBS_TOTL]]&gt;0,TBL_UDARDA_LOANPOOL[[#This Row],[QUAL_JOBS_TOTL]]&lt;&gt;""),TBL_UDARDA_LOANPOOL[[#This Row],[QUAL_JOBS_QUALIFIED]]/TBL_UDARDA_LOANPOOL[[#This Row],[QUAL_JOBS_TOTL]],"")</f>
        <v/>
      </c>
      <c r="AG116" s="137" t="str">
        <f>IF(TBL_UDARDA_LOANPOOL[[#This Row],[QUAL_METHOD]]='$DB.LOOKUP'!$AF$6,HYPERLINK("#QUAL_JOBS!TARGET_TOP","View/Edit"),"")</f>
        <v/>
      </c>
      <c r="AH116" s="122"/>
      <c r="AI116" s="112" t="str">
        <f>IF(AND(TBL_UDARDA_LOANPOOL[[#This Row],[QUAL_METHOD]]='$DB.LOOKUP'!$AF$7,TBL_UDARDA_LOANPOOL[[#This Row],[LOAN_ID]]&lt;&gt;""),COUNTIF(TBL_QUAL_SERVICESLISTING_FAMILIES[LISTING_LOAN_ID_PROP_ADDR],TBL_UDARDA_LOANPOOL[[#This Row],[LOAN_ID_PROP_ADDR]]),"")</f>
        <v/>
      </c>
      <c r="AJ11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6" s="111" t="str">
        <f>IF(AND(TBL_UDARDA_LOANPOOL[[#This Row],[QUAL_SERVICES_FAMILIES_TOTL]]&gt;0,TBL_UDARDA_LOANPOOL[[#This Row],[QUAL_SERVICES_FAMILIES_TOTL]]&lt;&gt;""),TBL_UDARDA_LOANPOOL[[#This Row],[QUAL_SERVICES_FAMILIES_QUALIFIED]]/TBL_UDARDA_LOANPOOL[[#This Row],[QUAL_SERVICES_FAMILIES_TOTL]],"")</f>
        <v/>
      </c>
      <c r="AL116" s="137" t="str">
        <f>IF(TBL_UDARDA_LOANPOOL[[#This Row],[QUAL_METHOD]]='$DB.LOOKUP'!$AF$7,HYPERLINK("#QUAL_SERVICES!TARGET_TOP","View/Edit"),"")</f>
        <v/>
      </c>
      <c r="AM116" s="94" t="str">
        <f>IF(TBL_UDARDA_LOANPOOL[[#This Row],[LOAN_LEVEL_PREQUALIFIED_FLAG]]&lt;&gt;"",
IF(TBL_UDARDA_LOANPOOL[[#This Row],[LOAN_LEVEL_PREQUALIFIED_FLAG]],"Yes","No"),
"")</f>
        <v/>
      </c>
      <c r="AN116" s="70" t="str">
        <f>IF(TBL_UDARDA_LOANPOOL[[#This Row],[LOAN_ID]] = "","",TBL_UDARDA_LOANPOOL[[#This Row],[LOAN_ID]]&amp;" ("&amp;IF(TBL_UDARDA_LOANPOOL[[#This Row],[PROP_ADDR_STREET]]="","Address Not Defined",TBL_UDARDA_LOANPOOL[[#This Row],[PROP_ADDR_STREET]])&amp;")")</f>
        <v/>
      </c>
      <c r="AO116" s="70" t="b">
        <f>IF(TBL_UDARDA_LOANPOOL[[#This Row],[QUAL_METHOD]]="",TRUE,IFERROR(MATCH(TBL_UDARDA_LOANPOOL[[#This Row],[QUAL_METHOD]],RANGE_LOOKUP_QUALMETHODS_UDA_RDA_ENABLED,0)&gt;0,FALSE))</f>
        <v>1</v>
      </c>
      <c r="AP11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6" s="27" t="b">
        <f ca="1">IFERROR((IF(APP_UDA_RDA_CERT_DATE&lt;&gt;"",APP_UDA_RDA_CERT_DATE,TODAY())-TBL_UDARDA_LOANPOOL[[#This Row],[SETTLEMENT_DATE]])&lt;91,TRUE)</f>
        <v>1</v>
      </c>
      <c r="AR116" s="27" t="b" cm="1">
        <f t="array" ref="AR116">COUNTIFS(TBL_UDARDA_LOANPOOL[LOAN_ID],TBL_UDARDA_LOANPOOL[[#This Row],[LOAN_ID]],TBL_UDARDA_LOANPOOL[QUAL_LOCATION_TRACT_MFIPCT],"&gt;"&amp;THRESHOLD_UDARDA_MFIPCT)=0</f>
        <v>1</v>
      </c>
      <c r="AS116" s="27" t="b">
        <f>COUNTIFS(TBL_UDARDA_LOANPOOL[LOAN_ID],TBL_UDARDA_LOANPOOL[[#This Row],[LOAN_ID]],TBL_UDARDA_LOANPOOL[SBA_QUALIFIED],"No")=0</f>
        <v>1</v>
      </c>
      <c r="AT11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6" s="29">
        <f>IF(TBL_UDARDA_LOANPOOL[[#This Row],[MULTIPROP_REC_COUNT]]&lt;&gt;"",TBL_UDARDA_LOANPOOL[[#This Row],[LOAN_AMOUNT]]/TBL_UDARDA_LOANPOOL[[#This Row],[MULTIPROP_REC_COUNT]],TBL_UDARDA_LOANPOOL[[#This Row],[LOAN_AMOUNT]])</f>
        <v>0</v>
      </c>
      <c r="AW116" s="29" t="b">
        <f>TBL_UDARDA_LOANPOOL[[#This Row],[MULTIPROP_REC_COUNT]]&gt;1</f>
        <v>0</v>
      </c>
      <c r="AX116" s="36">
        <f>IF(TBL_UDARDA_LOANPOOL[[#This Row],[LOAN_ID]]&lt;&gt;"",COUNTIF(TBL_UDARDA_LOANPOOL[LOAN_ID],TBL_UDARDA_LOANPOOL[[#This Row],[LOAN_ID]]),1)</f>
        <v>1</v>
      </c>
      <c r="AY116" s="36">
        <f>IFERROR(MATCH(TBL_UDARDA_LOANPOOL[[#This Row],[QUAL_METHOD]],RANGE_LOOKUP_QUALMETHODS_UDA_RDA_PROJSPECIFIC,0),-1)</f>
        <v>-1</v>
      </c>
      <c r="AZ11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7" spans="2:57" ht="26.25" customHeight="1" x14ac:dyDescent="0.25">
      <c r="B117" s="25" t="str">
        <f>IF(TBL_UDARDA_LOANPOOL[[#This Row],[RECORD_STARTED]],IF(TBL_UDARDA_LOANPOOL[[#This Row],[ERROR_COUNT]]&gt;0,-1,IF(TBL_UDARDA_LOANPOOL[[#This Row],[REQ_FIELDS_POPULATED]],1,0)),"")</f>
        <v/>
      </c>
      <c r="C117" s="36">
        <f>ROW()-ROW(TBL_UDARDA_LOANPOOL[[#Headers],[ROW_ID]])</f>
        <v>98</v>
      </c>
      <c r="D117" s="55"/>
      <c r="E117" s="56"/>
      <c r="F117" s="57"/>
      <c r="G117" s="58"/>
      <c r="H117" s="142"/>
      <c r="I117" s="144"/>
      <c r="J117" s="144"/>
      <c r="K117" s="120"/>
      <c r="L117" s="116"/>
      <c r="M117" s="55"/>
      <c r="N117" s="61"/>
      <c r="O117" s="62"/>
      <c r="P117" s="124"/>
      <c r="Q117" s="131"/>
      <c r="R117" s="148"/>
      <c r="S117" s="146"/>
      <c r="T117" s="174"/>
      <c r="U117" s="178"/>
      <c r="V117" s="176"/>
      <c r="W117" s="177"/>
      <c r="X117" s="185"/>
      <c r="Y117" s="185"/>
      <c r="Z117" s="186"/>
      <c r="AA117" s="186"/>
      <c r="AB11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7" s="122"/>
      <c r="AD117" s="112" t="str">
        <f>IF(AND(TBL_UDARDA_LOANPOOL[[#This Row],[QUAL_METHOD]]='$DB.LOOKUP'!$AF$6,TBL_UDARDA_LOANPOOL[[#This Row],[LOAN_ID]]&lt;&gt;""),COUNTIF(TBL_QUAL_JOBSLISTING_JOBS[LISTING_LOAN_ID_PROP_ADDR],TBL_UDARDA_LOANPOOL[[#This Row],[LOAN_ID_PROP_ADDR]]),"")</f>
        <v/>
      </c>
      <c r="AE117" s="113" t="str">
        <f>IF(AND(TBL_UDARDA_LOANPOOL[[#This Row],[LOAN_ID]]&lt;&gt;"",TBL_UDARDA_LOANPOOL[[#This Row],[QUAL_METHOD]]='$DB.LOOKUP'!$AF$6),COUNTIFS(TBL_QUAL_JOBSLISTING_JOBS[LISTING_LOAN_ID_PROP_ADDR],TBL_UDARDA_LOANPOOL[[#This Row],[LOAN_ID_PROP_ADDR]],TBL_QUAL_JOBSLISTING_JOBS[JOB_QUALIFIED_FLAG],"Yes"),"")</f>
        <v/>
      </c>
      <c r="AF117" s="111" t="str">
        <f>IF(AND(TBL_UDARDA_LOANPOOL[[#This Row],[QUAL_JOBS_TOTL]]&gt;0,TBL_UDARDA_LOANPOOL[[#This Row],[QUAL_JOBS_TOTL]]&lt;&gt;""),TBL_UDARDA_LOANPOOL[[#This Row],[QUAL_JOBS_QUALIFIED]]/TBL_UDARDA_LOANPOOL[[#This Row],[QUAL_JOBS_TOTL]],"")</f>
        <v/>
      </c>
      <c r="AG117" s="137" t="str">
        <f>IF(TBL_UDARDA_LOANPOOL[[#This Row],[QUAL_METHOD]]='$DB.LOOKUP'!$AF$6,HYPERLINK("#QUAL_JOBS!TARGET_TOP","View/Edit"),"")</f>
        <v/>
      </c>
      <c r="AH117" s="122"/>
      <c r="AI117" s="112" t="str">
        <f>IF(AND(TBL_UDARDA_LOANPOOL[[#This Row],[QUAL_METHOD]]='$DB.LOOKUP'!$AF$7,TBL_UDARDA_LOANPOOL[[#This Row],[LOAN_ID]]&lt;&gt;""),COUNTIF(TBL_QUAL_SERVICESLISTING_FAMILIES[LISTING_LOAN_ID_PROP_ADDR],TBL_UDARDA_LOANPOOL[[#This Row],[LOAN_ID_PROP_ADDR]]),"")</f>
        <v/>
      </c>
      <c r="AJ11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7" s="111" t="str">
        <f>IF(AND(TBL_UDARDA_LOANPOOL[[#This Row],[QUAL_SERVICES_FAMILIES_TOTL]]&gt;0,TBL_UDARDA_LOANPOOL[[#This Row],[QUAL_SERVICES_FAMILIES_TOTL]]&lt;&gt;""),TBL_UDARDA_LOANPOOL[[#This Row],[QUAL_SERVICES_FAMILIES_QUALIFIED]]/TBL_UDARDA_LOANPOOL[[#This Row],[QUAL_SERVICES_FAMILIES_TOTL]],"")</f>
        <v/>
      </c>
      <c r="AL117" s="137" t="str">
        <f>IF(TBL_UDARDA_LOANPOOL[[#This Row],[QUAL_METHOD]]='$DB.LOOKUP'!$AF$7,HYPERLINK("#QUAL_SERVICES!TARGET_TOP","View/Edit"),"")</f>
        <v/>
      </c>
      <c r="AM117" s="94" t="str">
        <f>IF(TBL_UDARDA_LOANPOOL[[#This Row],[LOAN_LEVEL_PREQUALIFIED_FLAG]]&lt;&gt;"",
IF(TBL_UDARDA_LOANPOOL[[#This Row],[LOAN_LEVEL_PREQUALIFIED_FLAG]],"Yes","No"),
"")</f>
        <v/>
      </c>
      <c r="AN117" s="70" t="str">
        <f>IF(TBL_UDARDA_LOANPOOL[[#This Row],[LOAN_ID]] = "","",TBL_UDARDA_LOANPOOL[[#This Row],[LOAN_ID]]&amp;" ("&amp;IF(TBL_UDARDA_LOANPOOL[[#This Row],[PROP_ADDR_STREET]]="","Address Not Defined",TBL_UDARDA_LOANPOOL[[#This Row],[PROP_ADDR_STREET]])&amp;")")</f>
        <v/>
      </c>
      <c r="AO117" s="70" t="b">
        <f>IF(TBL_UDARDA_LOANPOOL[[#This Row],[QUAL_METHOD]]="",TRUE,IFERROR(MATCH(TBL_UDARDA_LOANPOOL[[#This Row],[QUAL_METHOD]],RANGE_LOOKUP_QUALMETHODS_UDA_RDA_ENABLED,0)&gt;0,FALSE))</f>
        <v>1</v>
      </c>
      <c r="AP11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7" s="27" t="b">
        <f ca="1">IFERROR((IF(APP_UDA_RDA_CERT_DATE&lt;&gt;"",APP_UDA_RDA_CERT_DATE,TODAY())-TBL_UDARDA_LOANPOOL[[#This Row],[SETTLEMENT_DATE]])&lt;91,TRUE)</f>
        <v>1</v>
      </c>
      <c r="AR117" s="27" t="b" cm="1">
        <f t="array" ref="AR117">COUNTIFS(TBL_UDARDA_LOANPOOL[LOAN_ID],TBL_UDARDA_LOANPOOL[[#This Row],[LOAN_ID]],TBL_UDARDA_LOANPOOL[QUAL_LOCATION_TRACT_MFIPCT],"&gt;"&amp;THRESHOLD_UDARDA_MFIPCT)=0</f>
        <v>1</v>
      </c>
      <c r="AS117" s="27" t="b">
        <f>COUNTIFS(TBL_UDARDA_LOANPOOL[LOAN_ID],TBL_UDARDA_LOANPOOL[[#This Row],[LOAN_ID]],TBL_UDARDA_LOANPOOL[SBA_QUALIFIED],"No")=0</f>
        <v>1</v>
      </c>
      <c r="AT11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7" s="29">
        <f>IF(TBL_UDARDA_LOANPOOL[[#This Row],[MULTIPROP_REC_COUNT]]&lt;&gt;"",TBL_UDARDA_LOANPOOL[[#This Row],[LOAN_AMOUNT]]/TBL_UDARDA_LOANPOOL[[#This Row],[MULTIPROP_REC_COUNT]],TBL_UDARDA_LOANPOOL[[#This Row],[LOAN_AMOUNT]])</f>
        <v>0</v>
      </c>
      <c r="AW117" s="29" t="b">
        <f>TBL_UDARDA_LOANPOOL[[#This Row],[MULTIPROP_REC_COUNT]]&gt;1</f>
        <v>0</v>
      </c>
      <c r="AX117" s="36">
        <f>IF(TBL_UDARDA_LOANPOOL[[#This Row],[LOAN_ID]]&lt;&gt;"",COUNTIF(TBL_UDARDA_LOANPOOL[LOAN_ID],TBL_UDARDA_LOANPOOL[[#This Row],[LOAN_ID]]),1)</f>
        <v>1</v>
      </c>
      <c r="AY117" s="36">
        <f>IFERROR(MATCH(TBL_UDARDA_LOANPOOL[[#This Row],[QUAL_METHOD]],RANGE_LOOKUP_QUALMETHODS_UDA_RDA_PROJSPECIFIC,0),-1)</f>
        <v>-1</v>
      </c>
      <c r="AZ11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8" spans="2:57" ht="26.25" customHeight="1" x14ac:dyDescent="0.25">
      <c r="B118" s="25" t="str">
        <f>IF(TBL_UDARDA_LOANPOOL[[#This Row],[RECORD_STARTED]],IF(TBL_UDARDA_LOANPOOL[[#This Row],[ERROR_COUNT]]&gt;0,-1,IF(TBL_UDARDA_LOANPOOL[[#This Row],[REQ_FIELDS_POPULATED]],1,0)),"")</f>
        <v/>
      </c>
      <c r="C118" s="36">
        <f>ROW()-ROW(TBL_UDARDA_LOANPOOL[[#Headers],[ROW_ID]])</f>
        <v>99</v>
      </c>
      <c r="D118" s="55"/>
      <c r="E118" s="56"/>
      <c r="F118" s="57"/>
      <c r="G118" s="58"/>
      <c r="H118" s="142"/>
      <c r="I118" s="144"/>
      <c r="J118" s="144"/>
      <c r="K118" s="120"/>
      <c r="L118" s="116"/>
      <c r="M118" s="55"/>
      <c r="N118" s="61"/>
      <c r="O118" s="62"/>
      <c r="P118" s="124"/>
      <c r="Q118" s="131"/>
      <c r="R118" s="148"/>
      <c r="S118" s="146"/>
      <c r="T118" s="174"/>
      <c r="U118" s="178"/>
      <c r="V118" s="176"/>
      <c r="W118" s="177"/>
      <c r="X118" s="185"/>
      <c r="Y118" s="185"/>
      <c r="Z118" s="186"/>
      <c r="AA118" s="186"/>
      <c r="AB11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8" s="122"/>
      <c r="AD118" s="112" t="str">
        <f>IF(AND(TBL_UDARDA_LOANPOOL[[#This Row],[QUAL_METHOD]]='$DB.LOOKUP'!$AF$6,TBL_UDARDA_LOANPOOL[[#This Row],[LOAN_ID]]&lt;&gt;""),COUNTIF(TBL_QUAL_JOBSLISTING_JOBS[LISTING_LOAN_ID_PROP_ADDR],TBL_UDARDA_LOANPOOL[[#This Row],[LOAN_ID_PROP_ADDR]]),"")</f>
        <v/>
      </c>
      <c r="AE118" s="113" t="str">
        <f>IF(AND(TBL_UDARDA_LOANPOOL[[#This Row],[LOAN_ID]]&lt;&gt;"",TBL_UDARDA_LOANPOOL[[#This Row],[QUAL_METHOD]]='$DB.LOOKUP'!$AF$6),COUNTIFS(TBL_QUAL_JOBSLISTING_JOBS[LISTING_LOAN_ID_PROP_ADDR],TBL_UDARDA_LOANPOOL[[#This Row],[LOAN_ID_PROP_ADDR]],TBL_QUAL_JOBSLISTING_JOBS[JOB_QUALIFIED_FLAG],"Yes"),"")</f>
        <v/>
      </c>
      <c r="AF118" s="111" t="str">
        <f>IF(AND(TBL_UDARDA_LOANPOOL[[#This Row],[QUAL_JOBS_TOTL]]&gt;0,TBL_UDARDA_LOANPOOL[[#This Row],[QUAL_JOBS_TOTL]]&lt;&gt;""),TBL_UDARDA_LOANPOOL[[#This Row],[QUAL_JOBS_QUALIFIED]]/TBL_UDARDA_LOANPOOL[[#This Row],[QUAL_JOBS_TOTL]],"")</f>
        <v/>
      </c>
      <c r="AG118" s="137" t="str">
        <f>IF(TBL_UDARDA_LOANPOOL[[#This Row],[QUAL_METHOD]]='$DB.LOOKUP'!$AF$6,HYPERLINK("#QUAL_JOBS!TARGET_TOP","View/Edit"),"")</f>
        <v/>
      </c>
      <c r="AH118" s="122"/>
      <c r="AI118" s="112" t="str">
        <f>IF(AND(TBL_UDARDA_LOANPOOL[[#This Row],[QUAL_METHOD]]='$DB.LOOKUP'!$AF$7,TBL_UDARDA_LOANPOOL[[#This Row],[LOAN_ID]]&lt;&gt;""),COUNTIF(TBL_QUAL_SERVICESLISTING_FAMILIES[LISTING_LOAN_ID_PROP_ADDR],TBL_UDARDA_LOANPOOL[[#This Row],[LOAN_ID_PROP_ADDR]]),"")</f>
        <v/>
      </c>
      <c r="AJ11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8" s="111" t="str">
        <f>IF(AND(TBL_UDARDA_LOANPOOL[[#This Row],[QUAL_SERVICES_FAMILIES_TOTL]]&gt;0,TBL_UDARDA_LOANPOOL[[#This Row],[QUAL_SERVICES_FAMILIES_TOTL]]&lt;&gt;""),TBL_UDARDA_LOANPOOL[[#This Row],[QUAL_SERVICES_FAMILIES_QUALIFIED]]/TBL_UDARDA_LOANPOOL[[#This Row],[QUAL_SERVICES_FAMILIES_TOTL]],"")</f>
        <v/>
      </c>
      <c r="AL118" s="137" t="str">
        <f>IF(TBL_UDARDA_LOANPOOL[[#This Row],[QUAL_METHOD]]='$DB.LOOKUP'!$AF$7,HYPERLINK("#QUAL_SERVICES!TARGET_TOP","View/Edit"),"")</f>
        <v/>
      </c>
      <c r="AM118" s="94" t="str">
        <f>IF(TBL_UDARDA_LOANPOOL[[#This Row],[LOAN_LEVEL_PREQUALIFIED_FLAG]]&lt;&gt;"",
IF(TBL_UDARDA_LOANPOOL[[#This Row],[LOAN_LEVEL_PREQUALIFIED_FLAG]],"Yes","No"),
"")</f>
        <v/>
      </c>
      <c r="AN118" s="70" t="str">
        <f>IF(TBL_UDARDA_LOANPOOL[[#This Row],[LOAN_ID]] = "","",TBL_UDARDA_LOANPOOL[[#This Row],[LOAN_ID]]&amp;" ("&amp;IF(TBL_UDARDA_LOANPOOL[[#This Row],[PROP_ADDR_STREET]]="","Address Not Defined",TBL_UDARDA_LOANPOOL[[#This Row],[PROP_ADDR_STREET]])&amp;")")</f>
        <v/>
      </c>
      <c r="AO118" s="70" t="b">
        <f>IF(TBL_UDARDA_LOANPOOL[[#This Row],[QUAL_METHOD]]="",TRUE,IFERROR(MATCH(TBL_UDARDA_LOANPOOL[[#This Row],[QUAL_METHOD]],RANGE_LOOKUP_QUALMETHODS_UDA_RDA_ENABLED,0)&gt;0,FALSE))</f>
        <v>1</v>
      </c>
      <c r="AP11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8" s="27" t="b">
        <f ca="1">IFERROR((IF(APP_UDA_RDA_CERT_DATE&lt;&gt;"",APP_UDA_RDA_CERT_DATE,TODAY())-TBL_UDARDA_LOANPOOL[[#This Row],[SETTLEMENT_DATE]])&lt;91,TRUE)</f>
        <v>1</v>
      </c>
      <c r="AR118" s="27" t="b" cm="1">
        <f t="array" ref="AR118">COUNTIFS(TBL_UDARDA_LOANPOOL[LOAN_ID],TBL_UDARDA_LOANPOOL[[#This Row],[LOAN_ID]],TBL_UDARDA_LOANPOOL[QUAL_LOCATION_TRACT_MFIPCT],"&gt;"&amp;THRESHOLD_UDARDA_MFIPCT)=0</f>
        <v>1</v>
      </c>
      <c r="AS118" s="27" t="b">
        <f>COUNTIFS(TBL_UDARDA_LOANPOOL[LOAN_ID],TBL_UDARDA_LOANPOOL[[#This Row],[LOAN_ID]],TBL_UDARDA_LOANPOOL[SBA_QUALIFIED],"No")=0</f>
        <v>1</v>
      </c>
      <c r="AT11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8" s="29">
        <f>IF(TBL_UDARDA_LOANPOOL[[#This Row],[MULTIPROP_REC_COUNT]]&lt;&gt;"",TBL_UDARDA_LOANPOOL[[#This Row],[LOAN_AMOUNT]]/TBL_UDARDA_LOANPOOL[[#This Row],[MULTIPROP_REC_COUNT]],TBL_UDARDA_LOANPOOL[[#This Row],[LOAN_AMOUNT]])</f>
        <v>0</v>
      </c>
      <c r="AW118" s="29" t="b">
        <f>TBL_UDARDA_LOANPOOL[[#This Row],[MULTIPROP_REC_COUNT]]&gt;1</f>
        <v>0</v>
      </c>
      <c r="AX118" s="36">
        <f>IF(TBL_UDARDA_LOANPOOL[[#This Row],[LOAN_ID]]&lt;&gt;"",COUNTIF(TBL_UDARDA_LOANPOOL[LOAN_ID],TBL_UDARDA_LOANPOOL[[#This Row],[LOAN_ID]]),1)</f>
        <v>1</v>
      </c>
      <c r="AY118" s="36">
        <f>IFERROR(MATCH(TBL_UDARDA_LOANPOOL[[#This Row],[QUAL_METHOD]],RANGE_LOOKUP_QUALMETHODS_UDA_RDA_PROJSPECIFIC,0),-1)</f>
        <v>-1</v>
      </c>
      <c r="AZ11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9" spans="2:57" ht="26.25" customHeight="1" x14ac:dyDescent="0.25">
      <c r="B119" s="25" t="str">
        <f>IF(TBL_UDARDA_LOANPOOL[[#This Row],[RECORD_STARTED]],IF(TBL_UDARDA_LOANPOOL[[#This Row],[ERROR_COUNT]]&gt;0,-1,IF(TBL_UDARDA_LOANPOOL[[#This Row],[REQ_FIELDS_POPULATED]],1,0)),"")</f>
        <v/>
      </c>
      <c r="C119" s="36">
        <f>ROW()-ROW(TBL_UDARDA_LOANPOOL[[#Headers],[ROW_ID]])</f>
        <v>100</v>
      </c>
      <c r="D119" s="55"/>
      <c r="E119" s="56"/>
      <c r="F119" s="57"/>
      <c r="G119" s="58"/>
      <c r="H119" s="142"/>
      <c r="I119" s="144"/>
      <c r="J119" s="144"/>
      <c r="K119" s="120"/>
      <c r="L119" s="116"/>
      <c r="M119" s="55"/>
      <c r="N119" s="61"/>
      <c r="O119" s="62"/>
      <c r="P119" s="124"/>
      <c r="Q119" s="131"/>
      <c r="R119" s="148"/>
      <c r="S119" s="146"/>
      <c r="T119" s="174"/>
      <c r="U119" s="178"/>
      <c r="V119" s="176"/>
      <c r="W119" s="177"/>
      <c r="X119" s="185"/>
      <c r="Y119" s="185"/>
      <c r="Z119" s="186"/>
      <c r="AA119" s="186"/>
      <c r="AB11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9" s="122"/>
      <c r="AD119" s="112" t="str">
        <f>IF(AND(TBL_UDARDA_LOANPOOL[[#This Row],[QUAL_METHOD]]='$DB.LOOKUP'!$AF$6,TBL_UDARDA_LOANPOOL[[#This Row],[LOAN_ID]]&lt;&gt;""),COUNTIF(TBL_QUAL_JOBSLISTING_JOBS[LISTING_LOAN_ID_PROP_ADDR],TBL_UDARDA_LOANPOOL[[#This Row],[LOAN_ID_PROP_ADDR]]),"")</f>
        <v/>
      </c>
      <c r="AE119" s="113" t="str">
        <f>IF(AND(TBL_UDARDA_LOANPOOL[[#This Row],[LOAN_ID]]&lt;&gt;"",TBL_UDARDA_LOANPOOL[[#This Row],[QUAL_METHOD]]='$DB.LOOKUP'!$AF$6),COUNTIFS(TBL_QUAL_JOBSLISTING_JOBS[LISTING_LOAN_ID_PROP_ADDR],TBL_UDARDA_LOANPOOL[[#This Row],[LOAN_ID_PROP_ADDR]],TBL_QUAL_JOBSLISTING_JOBS[JOB_QUALIFIED_FLAG],"Yes"),"")</f>
        <v/>
      </c>
      <c r="AF119" s="111" t="str">
        <f>IF(AND(TBL_UDARDA_LOANPOOL[[#This Row],[QUAL_JOBS_TOTL]]&gt;0,TBL_UDARDA_LOANPOOL[[#This Row],[QUAL_JOBS_TOTL]]&lt;&gt;""),TBL_UDARDA_LOANPOOL[[#This Row],[QUAL_JOBS_QUALIFIED]]/TBL_UDARDA_LOANPOOL[[#This Row],[QUAL_JOBS_TOTL]],"")</f>
        <v/>
      </c>
      <c r="AG119" s="137" t="str">
        <f>IF(TBL_UDARDA_LOANPOOL[[#This Row],[QUAL_METHOD]]='$DB.LOOKUP'!$AF$6,HYPERLINK("#QUAL_JOBS!TARGET_TOP","View/Edit"),"")</f>
        <v/>
      </c>
      <c r="AH119" s="122"/>
      <c r="AI119" s="112" t="str">
        <f>IF(AND(TBL_UDARDA_LOANPOOL[[#This Row],[QUAL_METHOD]]='$DB.LOOKUP'!$AF$7,TBL_UDARDA_LOANPOOL[[#This Row],[LOAN_ID]]&lt;&gt;""),COUNTIF(TBL_QUAL_SERVICESLISTING_FAMILIES[LISTING_LOAN_ID_PROP_ADDR],TBL_UDARDA_LOANPOOL[[#This Row],[LOAN_ID_PROP_ADDR]]),"")</f>
        <v/>
      </c>
      <c r="AJ11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19" s="111" t="str">
        <f>IF(AND(TBL_UDARDA_LOANPOOL[[#This Row],[QUAL_SERVICES_FAMILIES_TOTL]]&gt;0,TBL_UDARDA_LOANPOOL[[#This Row],[QUAL_SERVICES_FAMILIES_TOTL]]&lt;&gt;""),TBL_UDARDA_LOANPOOL[[#This Row],[QUAL_SERVICES_FAMILIES_QUALIFIED]]/TBL_UDARDA_LOANPOOL[[#This Row],[QUAL_SERVICES_FAMILIES_TOTL]],"")</f>
        <v/>
      </c>
      <c r="AL119" s="137" t="str">
        <f>IF(TBL_UDARDA_LOANPOOL[[#This Row],[QUAL_METHOD]]='$DB.LOOKUP'!$AF$7,HYPERLINK("#QUAL_SERVICES!TARGET_TOP","View/Edit"),"")</f>
        <v/>
      </c>
      <c r="AM119" s="94" t="str">
        <f>IF(TBL_UDARDA_LOANPOOL[[#This Row],[LOAN_LEVEL_PREQUALIFIED_FLAG]]&lt;&gt;"",
IF(TBL_UDARDA_LOANPOOL[[#This Row],[LOAN_LEVEL_PREQUALIFIED_FLAG]],"Yes","No"),
"")</f>
        <v/>
      </c>
      <c r="AN119" s="70" t="str">
        <f>IF(TBL_UDARDA_LOANPOOL[[#This Row],[LOAN_ID]] = "","",TBL_UDARDA_LOANPOOL[[#This Row],[LOAN_ID]]&amp;" ("&amp;IF(TBL_UDARDA_LOANPOOL[[#This Row],[PROP_ADDR_STREET]]="","Address Not Defined",TBL_UDARDA_LOANPOOL[[#This Row],[PROP_ADDR_STREET]])&amp;")")</f>
        <v/>
      </c>
      <c r="AO119" s="70" t="b">
        <f>IF(TBL_UDARDA_LOANPOOL[[#This Row],[QUAL_METHOD]]="",TRUE,IFERROR(MATCH(TBL_UDARDA_LOANPOOL[[#This Row],[QUAL_METHOD]],RANGE_LOOKUP_QUALMETHODS_UDA_RDA_ENABLED,0)&gt;0,FALSE))</f>
        <v>1</v>
      </c>
      <c r="AP11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9" s="27" t="b">
        <f ca="1">IFERROR((IF(APP_UDA_RDA_CERT_DATE&lt;&gt;"",APP_UDA_RDA_CERT_DATE,TODAY())-TBL_UDARDA_LOANPOOL[[#This Row],[SETTLEMENT_DATE]])&lt;91,TRUE)</f>
        <v>1</v>
      </c>
      <c r="AR119" s="27" t="b" cm="1">
        <f t="array" ref="AR119">COUNTIFS(TBL_UDARDA_LOANPOOL[LOAN_ID],TBL_UDARDA_LOANPOOL[[#This Row],[LOAN_ID]],TBL_UDARDA_LOANPOOL[QUAL_LOCATION_TRACT_MFIPCT],"&gt;"&amp;THRESHOLD_UDARDA_MFIPCT)=0</f>
        <v>1</v>
      </c>
      <c r="AS119" s="27" t="b">
        <f>COUNTIFS(TBL_UDARDA_LOANPOOL[LOAN_ID],TBL_UDARDA_LOANPOOL[[#This Row],[LOAN_ID]],TBL_UDARDA_LOANPOOL[SBA_QUALIFIED],"No")=0</f>
        <v>1</v>
      </c>
      <c r="AT11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9" s="29">
        <f>IF(TBL_UDARDA_LOANPOOL[[#This Row],[MULTIPROP_REC_COUNT]]&lt;&gt;"",TBL_UDARDA_LOANPOOL[[#This Row],[LOAN_AMOUNT]]/TBL_UDARDA_LOANPOOL[[#This Row],[MULTIPROP_REC_COUNT]],TBL_UDARDA_LOANPOOL[[#This Row],[LOAN_AMOUNT]])</f>
        <v>0</v>
      </c>
      <c r="AW119" s="29" t="b">
        <f>TBL_UDARDA_LOANPOOL[[#This Row],[MULTIPROP_REC_COUNT]]&gt;1</f>
        <v>0</v>
      </c>
      <c r="AX119" s="36">
        <f>IF(TBL_UDARDA_LOANPOOL[[#This Row],[LOAN_ID]]&lt;&gt;"",COUNTIF(TBL_UDARDA_LOANPOOL[LOAN_ID],TBL_UDARDA_LOANPOOL[[#This Row],[LOAN_ID]]),1)</f>
        <v>1</v>
      </c>
      <c r="AY119" s="36">
        <f>IFERROR(MATCH(TBL_UDARDA_LOANPOOL[[#This Row],[QUAL_METHOD]],RANGE_LOOKUP_QUALMETHODS_UDA_RDA_PROJSPECIFIC,0),-1)</f>
        <v>-1</v>
      </c>
      <c r="AZ11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0" spans="2:57" ht="26.25" customHeight="1" x14ac:dyDescent="0.25">
      <c r="B120" s="25" t="str">
        <f>IF(TBL_UDARDA_LOANPOOL[[#This Row],[RECORD_STARTED]],IF(TBL_UDARDA_LOANPOOL[[#This Row],[ERROR_COUNT]]&gt;0,-1,IF(TBL_UDARDA_LOANPOOL[[#This Row],[REQ_FIELDS_POPULATED]],1,0)),"")</f>
        <v/>
      </c>
      <c r="C120" s="36">
        <f>ROW()-ROW(TBL_UDARDA_LOANPOOL[[#Headers],[ROW_ID]])</f>
        <v>101</v>
      </c>
      <c r="D120" s="55"/>
      <c r="E120" s="56"/>
      <c r="F120" s="57"/>
      <c r="G120" s="58"/>
      <c r="H120" s="142"/>
      <c r="I120" s="144"/>
      <c r="J120" s="144"/>
      <c r="K120" s="120"/>
      <c r="L120" s="116"/>
      <c r="M120" s="55"/>
      <c r="N120" s="61"/>
      <c r="O120" s="62"/>
      <c r="P120" s="124"/>
      <c r="Q120" s="131"/>
      <c r="R120" s="148"/>
      <c r="S120" s="146"/>
      <c r="T120" s="174"/>
      <c r="U120" s="178"/>
      <c r="V120" s="176"/>
      <c r="W120" s="177"/>
      <c r="X120" s="185"/>
      <c r="Y120" s="185"/>
      <c r="Z120" s="186"/>
      <c r="AA120" s="186"/>
      <c r="AB12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0" s="122"/>
      <c r="AD120" s="112" t="str">
        <f>IF(AND(TBL_UDARDA_LOANPOOL[[#This Row],[QUAL_METHOD]]='$DB.LOOKUP'!$AF$6,TBL_UDARDA_LOANPOOL[[#This Row],[LOAN_ID]]&lt;&gt;""),COUNTIF(TBL_QUAL_JOBSLISTING_JOBS[LISTING_LOAN_ID_PROP_ADDR],TBL_UDARDA_LOANPOOL[[#This Row],[LOAN_ID_PROP_ADDR]]),"")</f>
        <v/>
      </c>
      <c r="AE120" s="113" t="str">
        <f>IF(AND(TBL_UDARDA_LOANPOOL[[#This Row],[LOAN_ID]]&lt;&gt;"",TBL_UDARDA_LOANPOOL[[#This Row],[QUAL_METHOD]]='$DB.LOOKUP'!$AF$6),COUNTIFS(TBL_QUAL_JOBSLISTING_JOBS[LISTING_LOAN_ID_PROP_ADDR],TBL_UDARDA_LOANPOOL[[#This Row],[LOAN_ID_PROP_ADDR]],TBL_QUAL_JOBSLISTING_JOBS[JOB_QUALIFIED_FLAG],"Yes"),"")</f>
        <v/>
      </c>
      <c r="AF120" s="111" t="str">
        <f>IF(AND(TBL_UDARDA_LOANPOOL[[#This Row],[QUAL_JOBS_TOTL]]&gt;0,TBL_UDARDA_LOANPOOL[[#This Row],[QUAL_JOBS_TOTL]]&lt;&gt;""),TBL_UDARDA_LOANPOOL[[#This Row],[QUAL_JOBS_QUALIFIED]]/TBL_UDARDA_LOANPOOL[[#This Row],[QUAL_JOBS_TOTL]],"")</f>
        <v/>
      </c>
      <c r="AG120" s="137" t="str">
        <f>IF(TBL_UDARDA_LOANPOOL[[#This Row],[QUAL_METHOD]]='$DB.LOOKUP'!$AF$6,HYPERLINK("#QUAL_JOBS!TARGET_TOP","View/Edit"),"")</f>
        <v/>
      </c>
      <c r="AH120" s="122"/>
      <c r="AI120" s="112" t="str">
        <f>IF(AND(TBL_UDARDA_LOANPOOL[[#This Row],[QUAL_METHOD]]='$DB.LOOKUP'!$AF$7,TBL_UDARDA_LOANPOOL[[#This Row],[LOAN_ID]]&lt;&gt;""),COUNTIF(TBL_QUAL_SERVICESLISTING_FAMILIES[LISTING_LOAN_ID_PROP_ADDR],TBL_UDARDA_LOANPOOL[[#This Row],[LOAN_ID_PROP_ADDR]]),"")</f>
        <v/>
      </c>
      <c r="AJ12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0" s="111" t="str">
        <f>IF(AND(TBL_UDARDA_LOANPOOL[[#This Row],[QUAL_SERVICES_FAMILIES_TOTL]]&gt;0,TBL_UDARDA_LOANPOOL[[#This Row],[QUAL_SERVICES_FAMILIES_TOTL]]&lt;&gt;""),TBL_UDARDA_LOANPOOL[[#This Row],[QUAL_SERVICES_FAMILIES_QUALIFIED]]/TBL_UDARDA_LOANPOOL[[#This Row],[QUAL_SERVICES_FAMILIES_TOTL]],"")</f>
        <v/>
      </c>
      <c r="AL120" s="137" t="str">
        <f>IF(TBL_UDARDA_LOANPOOL[[#This Row],[QUAL_METHOD]]='$DB.LOOKUP'!$AF$7,HYPERLINK("#QUAL_SERVICES!TARGET_TOP","View/Edit"),"")</f>
        <v/>
      </c>
      <c r="AM120" s="94" t="str">
        <f>IF(TBL_UDARDA_LOANPOOL[[#This Row],[LOAN_LEVEL_PREQUALIFIED_FLAG]]&lt;&gt;"",
IF(TBL_UDARDA_LOANPOOL[[#This Row],[LOAN_LEVEL_PREQUALIFIED_FLAG]],"Yes","No"),
"")</f>
        <v/>
      </c>
      <c r="AN120" s="70" t="str">
        <f>IF(TBL_UDARDA_LOANPOOL[[#This Row],[LOAN_ID]] = "","",TBL_UDARDA_LOANPOOL[[#This Row],[LOAN_ID]]&amp;" ("&amp;IF(TBL_UDARDA_LOANPOOL[[#This Row],[PROP_ADDR_STREET]]="","Address Not Defined",TBL_UDARDA_LOANPOOL[[#This Row],[PROP_ADDR_STREET]])&amp;")")</f>
        <v/>
      </c>
      <c r="AO120" s="70" t="b">
        <f>IF(TBL_UDARDA_LOANPOOL[[#This Row],[QUAL_METHOD]]="",TRUE,IFERROR(MATCH(TBL_UDARDA_LOANPOOL[[#This Row],[QUAL_METHOD]],RANGE_LOOKUP_QUALMETHODS_UDA_RDA_ENABLED,0)&gt;0,FALSE))</f>
        <v>1</v>
      </c>
      <c r="AP12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0" s="27" t="b">
        <f ca="1">IFERROR((IF(APP_UDA_RDA_CERT_DATE&lt;&gt;"",APP_UDA_RDA_CERT_DATE,TODAY())-TBL_UDARDA_LOANPOOL[[#This Row],[SETTLEMENT_DATE]])&lt;91,TRUE)</f>
        <v>1</v>
      </c>
      <c r="AR120" s="27" t="b" cm="1">
        <f t="array" ref="AR120">COUNTIFS(TBL_UDARDA_LOANPOOL[LOAN_ID],TBL_UDARDA_LOANPOOL[[#This Row],[LOAN_ID]],TBL_UDARDA_LOANPOOL[QUAL_LOCATION_TRACT_MFIPCT],"&gt;"&amp;THRESHOLD_UDARDA_MFIPCT)=0</f>
        <v>1</v>
      </c>
      <c r="AS120" s="27" t="b">
        <f>COUNTIFS(TBL_UDARDA_LOANPOOL[LOAN_ID],TBL_UDARDA_LOANPOOL[[#This Row],[LOAN_ID]],TBL_UDARDA_LOANPOOL[SBA_QUALIFIED],"No")=0</f>
        <v>1</v>
      </c>
      <c r="AT12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0" s="29">
        <f>IF(TBL_UDARDA_LOANPOOL[[#This Row],[MULTIPROP_REC_COUNT]]&lt;&gt;"",TBL_UDARDA_LOANPOOL[[#This Row],[LOAN_AMOUNT]]/TBL_UDARDA_LOANPOOL[[#This Row],[MULTIPROP_REC_COUNT]],TBL_UDARDA_LOANPOOL[[#This Row],[LOAN_AMOUNT]])</f>
        <v>0</v>
      </c>
      <c r="AW120" s="29" t="b">
        <f>TBL_UDARDA_LOANPOOL[[#This Row],[MULTIPROP_REC_COUNT]]&gt;1</f>
        <v>0</v>
      </c>
      <c r="AX120" s="36">
        <f>IF(TBL_UDARDA_LOANPOOL[[#This Row],[LOAN_ID]]&lt;&gt;"",COUNTIF(TBL_UDARDA_LOANPOOL[LOAN_ID],TBL_UDARDA_LOANPOOL[[#This Row],[LOAN_ID]]),1)</f>
        <v>1</v>
      </c>
      <c r="AY120" s="36">
        <f>IFERROR(MATCH(TBL_UDARDA_LOANPOOL[[#This Row],[QUAL_METHOD]],RANGE_LOOKUP_QUALMETHODS_UDA_RDA_PROJSPECIFIC,0),-1)</f>
        <v>-1</v>
      </c>
      <c r="AZ12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1" spans="2:57" ht="26.25" customHeight="1" x14ac:dyDescent="0.25">
      <c r="B121" s="25" t="str">
        <f>IF(TBL_UDARDA_LOANPOOL[[#This Row],[RECORD_STARTED]],IF(TBL_UDARDA_LOANPOOL[[#This Row],[ERROR_COUNT]]&gt;0,-1,IF(TBL_UDARDA_LOANPOOL[[#This Row],[REQ_FIELDS_POPULATED]],1,0)),"")</f>
        <v/>
      </c>
      <c r="C121" s="36">
        <f>ROW()-ROW(TBL_UDARDA_LOANPOOL[[#Headers],[ROW_ID]])</f>
        <v>102</v>
      </c>
      <c r="D121" s="55"/>
      <c r="E121" s="56"/>
      <c r="F121" s="57"/>
      <c r="G121" s="58"/>
      <c r="H121" s="142"/>
      <c r="I121" s="144"/>
      <c r="J121" s="144"/>
      <c r="K121" s="120"/>
      <c r="L121" s="116"/>
      <c r="M121" s="55"/>
      <c r="N121" s="61"/>
      <c r="O121" s="62"/>
      <c r="P121" s="124"/>
      <c r="Q121" s="131"/>
      <c r="R121" s="148"/>
      <c r="S121" s="146"/>
      <c r="T121" s="174"/>
      <c r="U121" s="178"/>
      <c r="V121" s="176"/>
      <c r="W121" s="177"/>
      <c r="X121" s="185"/>
      <c r="Y121" s="185"/>
      <c r="Z121" s="186"/>
      <c r="AA121" s="186"/>
      <c r="AB12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1" s="122"/>
      <c r="AD121" s="112" t="str">
        <f>IF(AND(TBL_UDARDA_LOANPOOL[[#This Row],[QUAL_METHOD]]='$DB.LOOKUP'!$AF$6,TBL_UDARDA_LOANPOOL[[#This Row],[LOAN_ID]]&lt;&gt;""),COUNTIF(TBL_QUAL_JOBSLISTING_JOBS[LISTING_LOAN_ID_PROP_ADDR],TBL_UDARDA_LOANPOOL[[#This Row],[LOAN_ID_PROP_ADDR]]),"")</f>
        <v/>
      </c>
      <c r="AE121" s="113" t="str">
        <f>IF(AND(TBL_UDARDA_LOANPOOL[[#This Row],[LOAN_ID]]&lt;&gt;"",TBL_UDARDA_LOANPOOL[[#This Row],[QUAL_METHOD]]='$DB.LOOKUP'!$AF$6),COUNTIFS(TBL_QUAL_JOBSLISTING_JOBS[LISTING_LOAN_ID_PROP_ADDR],TBL_UDARDA_LOANPOOL[[#This Row],[LOAN_ID_PROP_ADDR]],TBL_QUAL_JOBSLISTING_JOBS[JOB_QUALIFIED_FLAG],"Yes"),"")</f>
        <v/>
      </c>
      <c r="AF121" s="111" t="str">
        <f>IF(AND(TBL_UDARDA_LOANPOOL[[#This Row],[QUAL_JOBS_TOTL]]&gt;0,TBL_UDARDA_LOANPOOL[[#This Row],[QUAL_JOBS_TOTL]]&lt;&gt;""),TBL_UDARDA_LOANPOOL[[#This Row],[QUAL_JOBS_QUALIFIED]]/TBL_UDARDA_LOANPOOL[[#This Row],[QUAL_JOBS_TOTL]],"")</f>
        <v/>
      </c>
      <c r="AG121" s="137" t="str">
        <f>IF(TBL_UDARDA_LOANPOOL[[#This Row],[QUAL_METHOD]]='$DB.LOOKUP'!$AF$6,HYPERLINK("#QUAL_JOBS!TARGET_TOP","View/Edit"),"")</f>
        <v/>
      </c>
      <c r="AH121" s="122"/>
      <c r="AI121" s="112" t="str">
        <f>IF(AND(TBL_UDARDA_LOANPOOL[[#This Row],[QUAL_METHOD]]='$DB.LOOKUP'!$AF$7,TBL_UDARDA_LOANPOOL[[#This Row],[LOAN_ID]]&lt;&gt;""),COUNTIF(TBL_QUAL_SERVICESLISTING_FAMILIES[LISTING_LOAN_ID_PROP_ADDR],TBL_UDARDA_LOANPOOL[[#This Row],[LOAN_ID_PROP_ADDR]]),"")</f>
        <v/>
      </c>
      <c r="AJ12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1" s="111" t="str">
        <f>IF(AND(TBL_UDARDA_LOANPOOL[[#This Row],[QUAL_SERVICES_FAMILIES_TOTL]]&gt;0,TBL_UDARDA_LOANPOOL[[#This Row],[QUAL_SERVICES_FAMILIES_TOTL]]&lt;&gt;""),TBL_UDARDA_LOANPOOL[[#This Row],[QUAL_SERVICES_FAMILIES_QUALIFIED]]/TBL_UDARDA_LOANPOOL[[#This Row],[QUAL_SERVICES_FAMILIES_TOTL]],"")</f>
        <v/>
      </c>
      <c r="AL121" s="137" t="str">
        <f>IF(TBL_UDARDA_LOANPOOL[[#This Row],[QUAL_METHOD]]='$DB.LOOKUP'!$AF$7,HYPERLINK("#QUAL_SERVICES!TARGET_TOP","View/Edit"),"")</f>
        <v/>
      </c>
      <c r="AM121" s="94" t="str">
        <f>IF(TBL_UDARDA_LOANPOOL[[#This Row],[LOAN_LEVEL_PREQUALIFIED_FLAG]]&lt;&gt;"",
IF(TBL_UDARDA_LOANPOOL[[#This Row],[LOAN_LEVEL_PREQUALIFIED_FLAG]],"Yes","No"),
"")</f>
        <v/>
      </c>
      <c r="AN121" s="70" t="str">
        <f>IF(TBL_UDARDA_LOANPOOL[[#This Row],[LOAN_ID]] = "","",TBL_UDARDA_LOANPOOL[[#This Row],[LOAN_ID]]&amp;" ("&amp;IF(TBL_UDARDA_LOANPOOL[[#This Row],[PROP_ADDR_STREET]]="","Address Not Defined",TBL_UDARDA_LOANPOOL[[#This Row],[PROP_ADDR_STREET]])&amp;")")</f>
        <v/>
      </c>
      <c r="AO121" s="70" t="b">
        <f>IF(TBL_UDARDA_LOANPOOL[[#This Row],[QUAL_METHOD]]="",TRUE,IFERROR(MATCH(TBL_UDARDA_LOANPOOL[[#This Row],[QUAL_METHOD]],RANGE_LOOKUP_QUALMETHODS_UDA_RDA_ENABLED,0)&gt;0,FALSE))</f>
        <v>1</v>
      </c>
      <c r="AP12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1" s="27" t="b">
        <f ca="1">IFERROR((IF(APP_UDA_RDA_CERT_DATE&lt;&gt;"",APP_UDA_RDA_CERT_DATE,TODAY())-TBL_UDARDA_LOANPOOL[[#This Row],[SETTLEMENT_DATE]])&lt;91,TRUE)</f>
        <v>1</v>
      </c>
      <c r="AR121" s="27" t="b" cm="1">
        <f t="array" ref="AR121">COUNTIFS(TBL_UDARDA_LOANPOOL[LOAN_ID],TBL_UDARDA_LOANPOOL[[#This Row],[LOAN_ID]],TBL_UDARDA_LOANPOOL[QUAL_LOCATION_TRACT_MFIPCT],"&gt;"&amp;THRESHOLD_UDARDA_MFIPCT)=0</f>
        <v>1</v>
      </c>
      <c r="AS121" s="27" t="b">
        <f>COUNTIFS(TBL_UDARDA_LOANPOOL[LOAN_ID],TBL_UDARDA_LOANPOOL[[#This Row],[LOAN_ID]],TBL_UDARDA_LOANPOOL[SBA_QUALIFIED],"No")=0</f>
        <v>1</v>
      </c>
      <c r="AT12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1" s="29">
        <f>IF(TBL_UDARDA_LOANPOOL[[#This Row],[MULTIPROP_REC_COUNT]]&lt;&gt;"",TBL_UDARDA_LOANPOOL[[#This Row],[LOAN_AMOUNT]]/TBL_UDARDA_LOANPOOL[[#This Row],[MULTIPROP_REC_COUNT]],TBL_UDARDA_LOANPOOL[[#This Row],[LOAN_AMOUNT]])</f>
        <v>0</v>
      </c>
      <c r="AW121" s="29" t="b">
        <f>TBL_UDARDA_LOANPOOL[[#This Row],[MULTIPROP_REC_COUNT]]&gt;1</f>
        <v>0</v>
      </c>
      <c r="AX121" s="36">
        <f>IF(TBL_UDARDA_LOANPOOL[[#This Row],[LOAN_ID]]&lt;&gt;"",COUNTIF(TBL_UDARDA_LOANPOOL[LOAN_ID],TBL_UDARDA_LOANPOOL[[#This Row],[LOAN_ID]]),1)</f>
        <v>1</v>
      </c>
      <c r="AY121" s="36">
        <f>IFERROR(MATCH(TBL_UDARDA_LOANPOOL[[#This Row],[QUAL_METHOD]],RANGE_LOOKUP_QUALMETHODS_UDA_RDA_PROJSPECIFIC,0),-1)</f>
        <v>-1</v>
      </c>
      <c r="AZ12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2" spans="2:57" ht="26.25" customHeight="1" x14ac:dyDescent="0.25">
      <c r="B122" s="25" t="str">
        <f>IF(TBL_UDARDA_LOANPOOL[[#This Row],[RECORD_STARTED]],IF(TBL_UDARDA_LOANPOOL[[#This Row],[ERROR_COUNT]]&gt;0,-1,IF(TBL_UDARDA_LOANPOOL[[#This Row],[REQ_FIELDS_POPULATED]],1,0)),"")</f>
        <v/>
      </c>
      <c r="C122" s="36">
        <f>ROW()-ROW(TBL_UDARDA_LOANPOOL[[#Headers],[ROW_ID]])</f>
        <v>103</v>
      </c>
      <c r="D122" s="55"/>
      <c r="E122" s="56"/>
      <c r="F122" s="57"/>
      <c r="G122" s="58"/>
      <c r="H122" s="142"/>
      <c r="I122" s="144"/>
      <c r="J122" s="144"/>
      <c r="K122" s="120"/>
      <c r="L122" s="116"/>
      <c r="M122" s="55"/>
      <c r="N122" s="61"/>
      <c r="O122" s="62"/>
      <c r="P122" s="124"/>
      <c r="Q122" s="131"/>
      <c r="R122" s="148"/>
      <c r="S122" s="146"/>
      <c r="T122" s="174"/>
      <c r="U122" s="178"/>
      <c r="V122" s="176"/>
      <c r="W122" s="177"/>
      <c r="X122" s="185"/>
      <c r="Y122" s="185"/>
      <c r="Z122" s="186"/>
      <c r="AA122" s="186"/>
      <c r="AB12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2" s="122"/>
      <c r="AD122" s="112" t="str">
        <f>IF(AND(TBL_UDARDA_LOANPOOL[[#This Row],[QUAL_METHOD]]='$DB.LOOKUP'!$AF$6,TBL_UDARDA_LOANPOOL[[#This Row],[LOAN_ID]]&lt;&gt;""),COUNTIF(TBL_QUAL_JOBSLISTING_JOBS[LISTING_LOAN_ID_PROP_ADDR],TBL_UDARDA_LOANPOOL[[#This Row],[LOAN_ID_PROP_ADDR]]),"")</f>
        <v/>
      </c>
      <c r="AE122" s="113" t="str">
        <f>IF(AND(TBL_UDARDA_LOANPOOL[[#This Row],[LOAN_ID]]&lt;&gt;"",TBL_UDARDA_LOANPOOL[[#This Row],[QUAL_METHOD]]='$DB.LOOKUP'!$AF$6),COUNTIFS(TBL_QUAL_JOBSLISTING_JOBS[LISTING_LOAN_ID_PROP_ADDR],TBL_UDARDA_LOANPOOL[[#This Row],[LOAN_ID_PROP_ADDR]],TBL_QUAL_JOBSLISTING_JOBS[JOB_QUALIFIED_FLAG],"Yes"),"")</f>
        <v/>
      </c>
      <c r="AF122" s="111" t="str">
        <f>IF(AND(TBL_UDARDA_LOANPOOL[[#This Row],[QUAL_JOBS_TOTL]]&gt;0,TBL_UDARDA_LOANPOOL[[#This Row],[QUAL_JOBS_TOTL]]&lt;&gt;""),TBL_UDARDA_LOANPOOL[[#This Row],[QUAL_JOBS_QUALIFIED]]/TBL_UDARDA_LOANPOOL[[#This Row],[QUAL_JOBS_TOTL]],"")</f>
        <v/>
      </c>
      <c r="AG122" s="137" t="str">
        <f>IF(TBL_UDARDA_LOANPOOL[[#This Row],[QUAL_METHOD]]='$DB.LOOKUP'!$AF$6,HYPERLINK("#QUAL_JOBS!TARGET_TOP","View/Edit"),"")</f>
        <v/>
      </c>
      <c r="AH122" s="122"/>
      <c r="AI122" s="112" t="str">
        <f>IF(AND(TBL_UDARDA_LOANPOOL[[#This Row],[QUAL_METHOD]]='$DB.LOOKUP'!$AF$7,TBL_UDARDA_LOANPOOL[[#This Row],[LOAN_ID]]&lt;&gt;""),COUNTIF(TBL_QUAL_SERVICESLISTING_FAMILIES[LISTING_LOAN_ID_PROP_ADDR],TBL_UDARDA_LOANPOOL[[#This Row],[LOAN_ID_PROP_ADDR]]),"")</f>
        <v/>
      </c>
      <c r="AJ12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2" s="111" t="str">
        <f>IF(AND(TBL_UDARDA_LOANPOOL[[#This Row],[QUAL_SERVICES_FAMILIES_TOTL]]&gt;0,TBL_UDARDA_LOANPOOL[[#This Row],[QUAL_SERVICES_FAMILIES_TOTL]]&lt;&gt;""),TBL_UDARDA_LOANPOOL[[#This Row],[QUAL_SERVICES_FAMILIES_QUALIFIED]]/TBL_UDARDA_LOANPOOL[[#This Row],[QUAL_SERVICES_FAMILIES_TOTL]],"")</f>
        <v/>
      </c>
      <c r="AL122" s="137" t="str">
        <f>IF(TBL_UDARDA_LOANPOOL[[#This Row],[QUAL_METHOD]]='$DB.LOOKUP'!$AF$7,HYPERLINK("#QUAL_SERVICES!TARGET_TOP","View/Edit"),"")</f>
        <v/>
      </c>
      <c r="AM122" s="94" t="str">
        <f>IF(TBL_UDARDA_LOANPOOL[[#This Row],[LOAN_LEVEL_PREQUALIFIED_FLAG]]&lt;&gt;"",
IF(TBL_UDARDA_LOANPOOL[[#This Row],[LOAN_LEVEL_PREQUALIFIED_FLAG]],"Yes","No"),
"")</f>
        <v/>
      </c>
      <c r="AN122" s="70" t="str">
        <f>IF(TBL_UDARDA_LOANPOOL[[#This Row],[LOAN_ID]] = "","",TBL_UDARDA_LOANPOOL[[#This Row],[LOAN_ID]]&amp;" ("&amp;IF(TBL_UDARDA_LOANPOOL[[#This Row],[PROP_ADDR_STREET]]="","Address Not Defined",TBL_UDARDA_LOANPOOL[[#This Row],[PROP_ADDR_STREET]])&amp;")")</f>
        <v/>
      </c>
      <c r="AO122" s="70" t="b">
        <f>IF(TBL_UDARDA_LOANPOOL[[#This Row],[QUAL_METHOD]]="",TRUE,IFERROR(MATCH(TBL_UDARDA_LOANPOOL[[#This Row],[QUAL_METHOD]],RANGE_LOOKUP_QUALMETHODS_UDA_RDA_ENABLED,0)&gt;0,FALSE))</f>
        <v>1</v>
      </c>
      <c r="AP12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2" s="27" t="b">
        <f ca="1">IFERROR((IF(APP_UDA_RDA_CERT_DATE&lt;&gt;"",APP_UDA_RDA_CERT_DATE,TODAY())-TBL_UDARDA_LOANPOOL[[#This Row],[SETTLEMENT_DATE]])&lt;91,TRUE)</f>
        <v>1</v>
      </c>
      <c r="AR122" s="27" t="b" cm="1">
        <f t="array" ref="AR122">COUNTIFS(TBL_UDARDA_LOANPOOL[LOAN_ID],TBL_UDARDA_LOANPOOL[[#This Row],[LOAN_ID]],TBL_UDARDA_LOANPOOL[QUAL_LOCATION_TRACT_MFIPCT],"&gt;"&amp;THRESHOLD_UDARDA_MFIPCT)=0</f>
        <v>1</v>
      </c>
      <c r="AS122" s="27" t="b">
        <f>COUNTIFS(TBL_UDARDA_LOANPOOL[LOAN_ID],TBL_UDARDA_LOANPOOL[[#This Row],[LOAN_ID]],TBL_UDARDA_LOANPOOL[SBA_QUALIFIED],"No")=0</f>
        <v>1</v>
      </c>
      <c r="AT12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2" s="29">
        <f>IF(TBL_UDARDA_LOANPOOL[[#This Row],[MULTIPROP_REC_COUNT]]&lt;&gt;"",TBL_UDARDA_LOANPOOL[[#This Row],[LOAN_AMOUNT]]/TBL_UDARDA_LOANPOOL[[#This Row],[MULTIPROP_REC_COUNT]],TBL_UDARDA_LOANPOOL[[#This Row],[LOAN_AMOUNT]])</f>
        <v>0</v>
      </c>
      <c r="AW122" s="29" t="b">
        <f>TBL_UDARDA_LOANPOOL[[#This Row],[MULTIPROP_REC_COUNT]]&gt;1</f>
        <v>0</v>
      </c>
      <c r="AX122" s="36">
        <f>IF(TBL_UDARDA_LOANPOOL[[#This Row],[LOAN_ID]]&lt;&gt;"",COUNTIF(TBL_UDARDA_LOANPOOL[LOAN_ID],TBL_UDARDA_LOANPOOL[[#This Row],[LOAN_ID]]),1)</f>
        <v>1</v>
      </c>
      <c r="AY122" s="36">
        <f>IFERROR(MATCH(TBL_UDARDA_LOANPOOL[[#This Row],[QUAL_METHOD]],RANGE_LOOKUP_QUALMETHODS_UDA_RDA_PROJSPECIFIC,0),-1)</f>
        <v>-1</v>
      </c>
      <c r="AZ12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3" spans="2:57" ht="26.25" customHeight="1" x14ac:dyDescent="0.25">
      <c r="B123" s="25" t="str">
        <f>IF(TBL_UDARDA_LOANPOOL[[#This Row],[RECORD_STARTED]],IF(TBL_UDARDA_LOANPOOL[[#This Row],[ERROR_COUNT]]&gt;0,-1,IF(TBL_UDARDA_LOANPOOL[[#This Row],[REQ_FIELDS_POPULATED]],1,0)),"")</f>
        <v/>
      </c>
      <c r="C123" s="36">
        <f>ROW()-ROW(TBL_UDARDA_LOANPOOL[[#Headers],[ROW_ID]])</f>
        <v>104</v>
      </c>
      <c r="D123" s="55"/>
      <c r="E123" s="56"/>
      <c r="F123" s="57"/>
      <c r="G123" s="58"/>
      <c r="H123" s="142"/>
      <c r="I123" s="144"/>
      <c r="J123" s="144"/>
      <c r="K123" s="120"/>
      <c r="L123" s="116"/>
      <c r="M123" s="55"/>
      <c r="N123" s="61"/>
      <c r="O123" s="62"/>
      <c r="P123" s="124"/>
      <c r="Q123" s="131"/>
      <c r="R123" s="148"/>
      <c r="S123" s="146"/>
      <c r="T123" s="174"/>
      <c r="U123" s="178"/>
      <c r="V123" s="176"/>
      <c r="W123" s="177"/>
      <c r="X123" s="185"/>
      <c r="Y123" s="185"/>
      <c r="Z123" s="186"/>
      <c r="AA123" s="186"/>
      <c r="AB12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3" s="122"/>
      <c r="AD123" s="112" t="str">
        <f>IF(AND(TBL_UDARDA_LOANPOOL[[#This Row],[QUAL_METHOD]]='$DB.LOOKUP'!$AF$6,TBL_UDARDA_LOANPOOL[[#This Row],[LOAN_ID]]&lt;&gt;""),COUNTIF(TBL_QUAL_JOBSLISTING_JOBS[LISTING_LOAN_ID_PROP_ADDR],TBL_UDARDA_LOANPOOL[[#This Row],[LOAN_ID_PROP_ADDR]]),"")</f>
        <v/>
      </c>
      <c r="AE123" s="113" t="str">
        <f>IF(AND(TBL_UDARDA_LOANPOOL[[#This Row],[LOAN_ID]]&lt;&gt;"",TBL_UDARDA_LOANPOOL[[#This Row],[QUAL_METHOD]]='$DB.LOOKUP'!$AF$6),COUNTIFS(TBL_QUAL_JOBSLISTING_JOBS[LISTING_LOAN_ID_PROP_ADDR],TBL_UDARDA_LOANPOOL[[#This Row],[LOAN_ID_PROP_ADDR]],TBL_QUAL_JOBSLISTING_JOBS[JOB_QUALIFIED_FLAG],"Yes"),"")</f>
        <v/>
      </c>
      <c r="AF123" s="111" t="str">
        <f>IF(AND(TBL_UDARDA_LOANPOOL[[#This Row],[QUAL_JOBS_TOTL]]&gt;0,TBL_UDARDA_LOANPOOL[[#This Row],[QUAL_JOBS_TOTL]]&lt;&gt;""),TBL_UDARDA_LOANPOOL[[#This Row],[QUAL_JOBS_QUALIFIED]]/TBL_UDARDA_LOANPOOL[[#This Row],[QUAL_JOBS_TOTL]],"")</f>
        <v/>
      </c>
      <c r="AG123" s="137" t="str">
        <f>IF(TBL_UDARDA_LOANPOOL[[#This Row],[QUAL_METHOD]]='$DB.LOOKUP'!$AF$6,HYPERLINK("#QUAL_JOBS!TARGET_TOP","View/Edit"),"")</f>
        <v/>
      </c>
      <c r="AH123" s="122"/>
      <c r="AI123" s="112" t="str">
        <f>IF(AND(TBL_UDARDA_LOANPOOL[[#This Row],[QUAL_METHOD]]='$DB.LOOKUP'!$AF$7,TBL_UDARDA_LOANPOOL[[#This Row],[LOAN_ID]]&lt;&gt;""),COUNTIF(TBL_QUAL_SERVICESLISTING_FAMILIES[LISTING_LOAN_ID_PROP_ADDR],TBL_UDARDA_LOANPOOL[[#This Row],[LOAN_ID_PROP_ADDR]]),"")</f>
        <v/>
      </c>
      <c r="AJ12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3" s="111" t="str">
        <f>IF(AND(TBL_UDARDA_LOANPOOL[[#This Row],[QUAL_SERVICES_FAMILIES_TOTL]]&gt;0,TBL_UDARDA_LOANPOOL[[#This Row],[QUAL_SERVICES_FAMILIES_TOTL]]&lt;&gt;""),TBL_UDARDA_LOANPOOL[[#This Row],[QUAL_SERVICES_FAMILIES_QUALIFIED]]/TBL_UDARDA_LOANPOOL[[#This Row],[QUAL_SERVICES_FAMILIES_TOTL]],"")</f>
        <v/>
      </c>
      <c r="AL123" s="137" t="str">
        <f>IF(TBL_UDARDA_LOANPOOL[[#This Row],[QUAL_METHOD]]='$DB.LOOKUP'!$AF$7,HYPERLINK("#QUAL_SERVICES!TARGET_TOP","View/Edit"),"")</f>
        <v/>
      </c>
      <c r="AM123" s="94" t="str">
        <f>IF(TBL_UDARDA_LOANPOOL[[#This Row],[LOAN_LEVEL_PREQUALIFIED_FLAG]]&lt;&gt;"",
IF(TBL_UDARDA_LOANPOOL[[#This Row],[LOAN_LEVEL_PREQUALIFIED_FLAG]],"Yes","No"),
"")</f>
        <v/>
      </c>
      <c r="AN123" s="70" t="str">
        <f>IF(TBL_UDARDA_LOANPOOL[[#This Row],[LOAN_ID]] = "","",TBL_UDARDA_LOANPOOL[[#This Row],[LOAN_ID]]&amp;" ("&amp;IF(TBL_UDARDA_LOANPOOL[[#This Row],[PROP_ADDR_STREET]]="","Address Not Defined",TBL_UDARDA_LOANPOOL[[#This Row],[PROP_ADDR_STREET]])&amp;")")</f>
        <v/>
      </c>
      <c r="AO123" s="70" t="b">
        <f>IF(TBL_UDARDA_LOANPOOL[[#This Row],[QUAL_METHOD]]="",TRUE,IFERROR(MATCH(TBL_UDARDA_LOANPOOL[[#This Row],[QUAL_METHOD]],RANGE_LOOKUP_QUALMETHODS_UDA_RDA_ENABLED,0)&gt;0,FALSE))</f>
        <v>1</v>
      </c>
      <c r="AP12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3" s="27" t="b">
        <f ca="1">IFERROR((IF(APP_UDA_RDA_CERT_DATE&lt;&gt;"",APP_UDA_RDA_CERT_DATE,TODAY())-TBL_UDARDA_LOANPOOL[[#This Row],[SETTLEMENT_DATE]])&lt;91,TRUE)</f>
        <v>1</v>
      </c>
      <c r="AR123" s="27" t="b" cm="1">
        <f t="array" ref="AR123">COUNTIFS(TBL_UDARDA_LOANPOOL[LOAN_ID],TBL_UDARDA_LOANPOOL[[#This Row],[LOAN_ID]],TBL_UDARDA_LOANPOOL[QUAL_LOCATION_TRACT_MFIPCT],"&gt;"&amp;THRESHOLD_UDARDA_MFIPCT)=0</f>
        <v>1</v>
      </c>
      <c r="AS123" s="27" t="b">
        <f>COUNTIFS(TBL_UDARDA_LOANPOOL[LOAN_ID],TBL_UDARDA_LOANPOOL[[#This Row],[LOAN_ID]],TBL_UDARDA_LOANPOOL[SBA_QUALIFIED],"No")=0</f>
        <v>1</v>
      </c>
      <c r="AT12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3" s="29">
        <f>IF(TBL_UDARDA_LOANPOOL[[#This Row],[MULTIPROP_REC_COUNT]]&lt;&gt;"",TBL_UDARDA_LOANPOOL[[#This Row],[LOAN_AMOUNT]]/TBL_UDARDA_LOANPOOL[[#This Row],[MULTIPROP_REC_COUNT]],TBL_UDARDA_LOANPOOL[[#This Row],[LOAN_AMOUNT]])</f>
        <v>0</v>
      </c>
      <c r="AW123" s="29" t="b">
        <f>TBL_UDARDA_LOANPOOL[[#This Row],[MULTIPROP_REC_COUNT]]&gt;1</f>
        <v>0</v>
      </c>
      <c r="AX123" s="36">
        <f>IF(TBL_UDARDA_LOANPOOL[[#This Row],[LOAN_ID]]&lt;&gt;"",COUNTIF(TBL_UDARDA_LOANPOOL[LOAN_ID],TBL_UDARDA_LOANPOOL[[#This Row],[LOAN_ID]]),1)</f>
        <v>1</v>
      </c>
      <c r="AY123" s="36">
        <f>IFERROR(MATCH(TBL_UDARDA_LOANPOOL[[#This Row],[QUAL_METHOD]],RANGE_LOOKUP_QUALMETHODS_UDA_RDA_PROJSPECIFIC,0),-1)</f>
        <v>-1</v>
      </c>
      <c r="AZ12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4" spans="2:57" ht="26.25" customHeight="1" x14ac:dyDescent="0.25">
      <c r="B124" s="25" t="str">
        <f>IF(TBL_UDARDA_LOANPOOL[[#This Row],[RECORD_STARTED]],IF(TBL_UDARDA_LOANPOOL[[#This Row],[ERROR_COUNT]]&gt;0,-1,IF(TBL_UDARDA_LOANPOOL[[#This Row],[REQ_FIELDS_POPULATED]],1,0)),"")</f>
        <v/>
      </c>
      <c r="C124" s="36">
        <f>ROW()-ROW(TBL_UDARDA_LOANPOOL[[#Headers],[ROW_ID]])</f>
        <v>105</v>
      </c>
      <c r="D124" s="55"/>
      <c r="E124" s="56"/>
      <c r="F124" s="57"/>
      <c r="G124" s="58"/>
      <c r="H124" s="142"/>
      <c r="I124" s="144"/>
      <c r="J124" s="144"/>
      <c r="K124" s="120"/>
      <c r="L124" s="116"/>
      <c r="M124" s="55"/>
      <c r="N124" s="61"/>
      <c r="O124" s="62"/>
      <c r="P124" s="124"/>
      <c r="Q124" s="131"/>
      <c r="R124" s="148"/>
      <c r="S124" s="146"/>
      <c r="T124" s="174"/>
      <c r="U124" s="178"/>
      <c r="V124" s="176"/>
      <c r="W124" s="177"/>
      <c r="X124" s="185"/>
      <c r="Y124" s="185"/>
      <c r="Z124" s="186"/>
      <c r="AA124" s="186"/>
      <c r="AB12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4" s="122"/>
      <c r="AD124" s="112" t="str">
        <f>IF(AND(TBL_UDARDA_LOANPOOL[[#This Row],[QUAL_METHOD]]='$DB.LOOKUP'!$AF$6,TBL_UDARDA_LOANPOOL[[#This Row],[LOAN_ID]]&lt;&gt;""),COUNTIF(TBL_QUAL_JOBSLISTING_JOBS[LISTING_LOAN_ID_PROP_ADDR],TBL_UDARDA_LOANPOOL[[#This Row],[LOAN_ID_PROP_ADDR]]),"")</f>
        <v/>
      </c>
      <c r="AE124" s="113" t="str">
        <f>IF(AND(TBL_UDARDA_LOANPOOL[[#This Row],[LOAN_ID]]&lt;&gt;"",TBL_UDARDA_LOANPOOL[[#This Row],[QUAL_METHOD]]='$DB.LOOKUP'!$AF$6),COUNTIFS(TBL_QUAL_JOBSLISTING_JOBS[LISTING_LOAN_ID_PROP_ADDR],TBL_UDARDA_LOANPOOL[[#This Row],[LOAN_ID_PROP_ADDR]],TBL_QUAL_JOBSLISTING_JOBS[JOB_QUALIFIED_FLAG],"Yes"),"")</f>
        <v/>
      </c>
      <c r="AF124" s="111" t="str">
        <f>IF(AND(TBL_UDARDA_LOANPOOL[[#This Row],[QUAL_JOBS_TOTL]]&gt;0,TBL_UDARDA_LOANPOOL[[#This Row],[QUAL_JOBS_TOTL]]&lt;&gt;""),TBL_UDARDA_LOANPOOL[[#This Row],[QUAL_JOBS_QUALIFIED]]/TBL_UDARDA_LOANPOOL[[#This Row],[QUAL_JOBS_TOTL]],"")</f>
        <v/>
      </c>
      <c r="AG124" s="137" t="str">
        <f>IF(TBL_UDARDA_LOANPOOL[[#This Row],[QUAL_METHOD]]='$DB.LOOKUP'!$AF$6,HYPERLINK("#QUAL_JOBS!TARGET_TOP","View/Edit"),"")</f>
        <v/>
      </c>
      <c r="AH124" s="122"/>
      <c r="AI124" s="112" t="str">
        <f>IF(AND(TBL_UDARDA_LOANPOOL[[#This Row],[QUAL_METHOD]]='$DB.LOOKUP'!$AF$7,TBL_UDARDA_LOANPOOL[[#This Row],[LOAN_ID]]&lt;&gt;""),COUNTIF(TBL_QUAL_SERVICESLISTING_FAMILIES[LISTING_LOAN_ID_PROP_ADDR],TBL_UDARDA_LOANPOOL[[#This Row],[LOAN_ID_PROP_ADDR]]),"")</f>
        <v/>
      </c>
      <c r="AJ12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4" s="111" t="str">
        <f>IF(AND(TBL_UDARDA_LOANPOOL[[#This Row],[QUAL_SERVICES_FAMILIES_TOTL]]&gt;0,TBL_UDARDA_LOANPOOL[[#This Row],[QUAL_SERVICES_FAMILIES_TOTL]]&lt;&gt;""),TBL_UDARDA_LOANPOOL[[#This Row],[QUAL_SERVICES_FAMILIES_QUALIFIED]]/TBL_UDARDA_LOANPOOL[[#This Row],[QUAL_SERVICES_FAMILIES_TOTL]],"")</f>
        <v/>
      </c>
      <c r="AL124" s="137" t="str">
        <f>IF(TBL_UDARDA_LOANPOOL[[#This Row],[QUAL_METHOD]]='$DB.LOOKUP'!$AF$7,HYPERLINK("#QUAL_SERVICES!TARGET_TOP","View/Edit"),"")</f>
        <v/>
      </c>
      <c r="AM124" s="94" t="str">
        <f>IF(TBL_UDARDA_LOANPOOL[[#This Row],[LOAN_LEVEL_PREQUALIFIED_FLAG]]&lt;&gt;"",
IF(TBL_UDARDA_LOANPOOL[[#This Row],[LOAN_LEVEL_PREQUALIFIED_FLAG]],"Yes","No"),
"")</f>
        <v/>
      </c>
      <c r="AN124" s="70" t="str">
        <f>IF(TBL_UDARDA_LOANPOOL[[#This Row],[LOAN_ID]] = "","",TBL_UDARDA_LOANPOOL[[#This Row],[LOAN_ID]]&amp;" ("&amp;IF(TBL_UDARDA_LOANPOOL[[#This Row],[PROP_ADDR_STREET]]="","Address Not Defined",TBL_UDARDA_LOANPOOL[[#This Row],[PROP_ADDR_STREET]])&amp;")")</f>
        <v/>
      </c>
      <c r="AO124" s="70" t="b">
        <f>IF(TBL_UDARDA_LOANPOOL[[#This Row],[QUAL_METHOD]]="",TRUE,IFERROR(MATCH(TBL_UDARDA_LOANPOOL[[#This Row],[QUAL_METHOD]],RANGE_LOOKUP_QUALMETHODS_UDA_RDA_ENABLED,0)&gt;0,FALSE))</f>
        <v>1</v>
      </c>
      <c r="AP12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4" s="27" t="b">
        <f ca="1">IFERROR((IF(APP_UDA_RDA_CERT_DATE&lt;&gt;"",APP_UDA_RDA_CERT_DATE,TODAY())-TBL_UDARDA_LOANPOOL[[#This Row],[SETTLEMENT_DATE]])&lt;91,TRUE)</f>
        <v>1</v>
      </c>
      <c r="AR124" s="27" t="b" cm="1">
        <f t="array" ref="AR124">COUNTIFS(TBL_UDARDA_LOANPOOL[LOAN_ID],TBL_UDARDA_LOANPOOL[[#This Row],[LOAN_ID]],TBL_UDARDA_LOANPOOL[QUAL_LOCATION_TRACT_MFIPCT],"&gt;"&amp;THRESHOLD_UDARDA_MFIPCT)=0</f>
        <v>1</v>
      </c>
      <c r="AS124" s="27" t="b">
        <f>COUNTIFS(TBL_UDARDA_LOANPOOL[LOAN_ID],TBL_UDARDA_LOANPOOL[[#This Row],[LOAN_ID]],TBL_UDARDA_LOANPOOL[SBA_QUALIFIED],"No")=0</f>
        <v>1</v>
      </c>
      <c r="AT12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4" s="29">
        <f>IF(TBL_UDARDA_LOANPOOL[[#This Row],[MULTIPROP_REC_COUNT]]&lt;&gt;"",TBL_UDARDA_LOANPOOL[[#This Row],[LOAN_AMOUNT]]/TBL_UDARDA_LOANPOOL[[#This Row],[MULTIPROP_REC_COUNT]],TBL_UDARDA_LOANPOOL[[#This Row],[LOAN_AMOUNT]])</f>
        <v>0</v>
      </c>
      <c r="AW124" s="29" t="b">
        <f>TBL_UDARDA_LOANPOOL[[#This Row],[MULTIPROP_REC_COUNT]]&gt;1</f>
        <v>0</v>
      </c>
      <c r="AX124" s="36">
        <f>IF(TBL_UDARDA_LOANPOOL[[#This Row],[LOAN_ID]]&lt;&gt;"",COUNTIF(TBL_UDARDA_LOANPOOL[LOAN_ID],TBL_UDARDA_LOANPOOL[[#This Row],[LOAN_ID]]),1)</f>
        <v>1</v>
      </c>
      <c r="AY124" s="36">
        <f>IFERROR(MATCH(TBL_UDARDA_LOANPOOL[[#This Row],[QUAL_METHOD]],RANGE_LOOKUP_QUALMETHODS_UDA_RDA_PROJSPECIFIC,0),-1)</f>
        <v>-1</v>
      </c>
      <c r="AZ12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5" spans="2:57" ht="26.25" customHeight="1" x14ac:dyDescent="0.25">
      <c r="B125" s="25" t="str">
        <f>IF(TBL_UDARDA_LOANPOOL[[#This Row],[RECORD_STARTED]],IF(TBL_UDARDA_LOANPOOL[[#This Row],[ERROR_COUNT]]&gt;0,-1,IF(TBL_UDARDA_LOANPOOL[[#This Row],[REQ_FIELDS_POPULATED]],1,0)),"")</f>
        <v/>
      </c>
      <c r="C125" s="36">
        <f>ROW()-ROW(TBL_UDARDA_LOANPOOL[[#Headers],[ROW_ID]])</f>
        <v>106</v>
      </c>
      <c r="D125" s="55"/>
      <c r="E125" s="56"/>
      <c r="F125" s="57"/>
      <c r="G125" s="58"/>
      <c r="H125" s="142"/>
      <c r="I125" s="144"/>
      <c r="J125" s="144"/>
      <c r="K125" s="120"/>
      <c r="L125" s="116"/>
      <c r="M125" s="55"/>
      <c r="N125" s="61"/>
      <c r="O125" s="62"/>
      <c r="P125" s="124"/>
      <c r="Q125" s="131"/>
      <c r="R125" s="148"/>
      <c r="S125" s="146"/>
      <c r="T125" s="174"/>
      <c r="U125" s="178"/>
      <c r="V125" s="176"/>
      <c r="W125" s="177"/>
      <c r="X125" s="185"/>
      <c r="Y125" s="185"/>
      <c r="Z125" s="186"/>
      <c r="AA125" s="186"/>
      <c r="AB12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5" s="122"/>
      <c r="AD125" s="112" t="str">
        <f>IF(AND(TBL_UDARDA_LOANPOOL[[#This Row],[QUAL_METHOD]]='$DB.LOOKUP'!$AF$6,TBL_UDARDA_LOANPOOL[[#This Row],[LOAN_ID]]&lt;&gt;""),COUNTIF(TBL_QUAL_JOBSLISTING_JOBS[LISTING_LOAN_ID_PROP_ADDR],TBL_UDARDA_LOANPOOL[[#This Row],[LOAN_ID_PROP_ADDR]]),"")</f>
        <v/>
      </c>
      <c r="AE125" s="113" t="str">
        <f>IF(AND(TBL_UDARDA_LOANPOOL[[#This Row],[LOAN_ID]]&lt;&gt;"",TBL_UDARDA_LOANPOOL[[#This Row],[QUAL_METHOD]]='$DB.LOOKUP'!$AF$6),COUNTIFS(TBL_QUAL_JOBSLISTING_JOBS[LISTING_LOAN_ID_PROP_ADDR],TBL_UDARDA_LOANPOOL[[#This Row],[LOAN_ID_PROP_ADDR]],TBL_QUAL_JOBSLISTING_JOBS[JOB_QUALIFIED_FLAG],"Yes"),"")</f>
        <v/>
      </c>
      <c r="AF125" s="111" t="str">
        <f>IF(AND(TBL_UDARDA_LOANPOOL[[#This Row],[QUAL_JOBS_TOTL]]&gt;0,TBL_UDARDA_LOANPOOL[[#This Row],[QUAL_JOBS_TOTL]]&lt;&gt;""),TBL_UDARDA_LOANPOOL[[#This Row],[QUAL_JOBS_QUALIFIED]]/TBL_UDARDA_LOANPOOL[[#This Row],[QUAL_JOBS_TOTL]],"")</f>
        <v/>
      </c>
      <c r="AG125" s="137" t="str">
        <f>IF(TBL_UDARDA_LOANPOOL[[#This Row],[QUAL_METHOD]]='$DB.LOOKUP'!$AF$6,HYPERLINK("#QUAL_JOBS!TARGET_TOP","View/Edit"),"")</f>
        <v/>
      </c>
      <c r="AH125" s="122"/>
      <c r="AI125" s="112" t="str">
        <f>IF(AND(TBL_UDARDA_LOANPOOL[[#This Row],[QUAL_METHOD]]='$DB.LOOKUP'!$AF$7,TBL_UDARDA_LOANPOOL[[#This Row],[LOAN_ID]]&lt;&gt;""),COUNTIF(TBL_QUAL_SERVICESLISTING_FAMILIES[LISTING_LOAN_ID_PROP_ADDR],TBL_UDARDA_LOANPOOL[[#This Row],[LOAN_ID_PROP_ADDR]]),"")</f>
        <v/>
      </c>
      <c r="AJ12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5" s="111" t="str">
        <f>IF(AND(TBL_UDARDA_LOANPOOL[[#This Row],[QUAL_SERVICES_FAMILIES_TOTL]]&gt;0,TBL_UDARDA_LOANPOOL[[#This Row],[QUAL_SERVICES_FAMILIES_TOTL]]&lt;&gt;""),TBL_UDARDA_LOANPOOL[[#This Row],[QUAL_SERVICES_FAMILIES_QUALIFIED]]/TBL_UDARDA_LOANPOOL[[#This Row],[QUAL_SERVICES_FAMILIES_TOTL]],"")</f>
        <v/>
      </c>
      <c r="AL125" s="137" t="str">
        <f>IF(TBL_UDARDA_LOANPOOL[[#This Row],[QUAL_METHOD]]='$DB.LOOKUP'!$AF$7,HYPERLINK("#QUAL_SERVICES!TARGET_TOP","View/Edit"),"")</f>
        <v/>
      </c>
      <c r="AM125" s="94" t="str">
        <f>IF(TBL_UDARDA_LOANPOOL[[#This Row],[LOAN_LEVEL_PREQUALIFIED_FLAG]]&lt;&gt;"",
IF(TBL_UDARDA_LOANPOOL[[#This Row],[LOAN_LEVEL_PREQUALIFIED_FLAG]],"Yes","No"),
"")</f>
        <v/>
      </c>
      <c r="AN125" s="70" t="str">
        <f>IF(TBL_UDARDA_LOANPOOL[[#This Row],[LOAN_ID]] = "","",TBL_UDARDA_LOANPOOL[[#This Row],[LOAN_ID]]&amp;" ("&amp;IF(TBL_UDARDA_LOANPOOL[[#This Row],[PROP_ADDR_STREET]]="","Address Not Defined",TBL_UDARDA_LOANPOOL[[#This Row],[PROP_ADDR_STREET]])&amp;")")</f>
        <v/>
      </c>
      <c r="AO125" s="70" t="b">
        <f>IF(TBL_UDARDA_LOANPOOL[[#This Row],[QUAL_METHOD]]="",TRUE,IFERROR(MATCH(TBL_UDARDA_LOANPOOL[[#This Row],[QUAL_METHOD]],RANGE_LOOKUP_QUALMETHODS_UDA_RDA_ENABLED,0)&gt;0,FALSE))</f>
        <v>1</v>
      </c>
      <c r="AP12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5" s="27" t="b">
        <f ca="1">IFERROR((IF(APP_UDA_RDA_CERT_DATE&lt;&gt;"",APP_UDA_RDA_CERT_DATE,TODAY())-TBL_UDARDA_LOANPOOL[[#This Row],[SETTLEMENT_DATE]])&lt;91,TRUE)</f>
        <v>1</v>
      </c>
      <c r="AR125" s="27" t="b" cm="1">
        <f t="array" ref="AR125">COUNTIFS(TBL_UDARDA_LOANPOOL[LOAN_ID],TBL_UDARDA_LOANPOOL[[#This Row],[LOAN_ID]],TBL_UDARDA_LOANPOOL[QUAL_LOCATION_TRACT_MFIPCT],"&gt;"&amp;THRESHOLD_UDARDA_MFIPCT)=0</f>
        <v>1</v>
      </c>
      <c r="AS125" s="27" t="b">
        <f>COUNTIFS(TBL_UDARDA_LOANPOOL[LOAN_ID],TBL_UDARDA_LOANPOOL[[#This Row],[LOAN_ID]],TBL_UDARDA_LOANPOOL[SBA_QUALIFIED],"No")=0</f>
        <v>1</v>
      </c>
      <c r="AT12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5" s="29">
        <f>IF(TBL_UDARDA_LOANPOOL[[#This Row],[MULTIPROP_REC_COUNT]]&lt;&gt;"",TBL_UDARDA_LOANPOOL[[#This Row],[LOAN_AMOUNT]]/TBL_UDARDA_LOANPOOL[[#This Row],[MULTIPROP_REC_COUNT]],TBL_UDARDA_LOANPOOL[[#This Row],[LOAN_AMOUNT]])</f>
        <v>0</v>
      </c>
      <c r="AW125" s="29" t="b">
        <f>TBL_UDARDA_LOANPOOL[[#This Row],[MULTIPROP_REC_COUNT]]&gt;1</f>
        <v>0</v>
      </c>
      <c r="AX125" s="36">
        <f>IF(TBL_UDARDA_LOANPOOL[[#This Row],[LOAN_ID]]&lt;&gt;"",COUNTIF(TBL_UDARDA_LOANPOOL[LOAN_ID],TBL_UDARDA_LOANPOOL[[#This Row],[LOAN_ID]]),1)</f>
        <v>1</v>
      </c>
      <c r="AY125" s="36">
        <f>IFERROR(MATCH(TBL_UDARDA_LOANPOOL[[#This Row],[QUAL_METHOD]],RANGE_LOOKUP_QUALMETHODS_UDA_RDA_PROJSPECIFIC,0),-1)</f>
        <v>-1</v>
      </c>
      <c r="AZ12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6" spans="2:57" ht="26.25" customHeight="1" x14ac:dyDescent="0.25">
      <c r="B126" s="25" t="str">
        <f>IF(TBL_UDARDA_LOANPOOL[[#This Row],[RECORD_STARTED]],IF(TBL_UDARDA_LOANPOOL[[#This Row],[ERROR_COUNT]]&gt;0,-1,IF(TBL_UDARDA_LOANPOOL[[#This Row],[REQ_FIELDS_POPULATED]],1,0)),"")</f>
        <v/>
      </c>
      <c r="C126" s="36">
        <f>ROW()-ROW(TBL_UDARDA_LOANPOOL[[#Headers],[ROW_ID]])</f>
        <v>107</v>
      </c>
      <c r="D126" s="55"/>
      <c r="E126" s="56"/>
      <c r="F126" s="57"/>
      <c r="G126" s="58"/>
      <c r="H126" s="142"/>
      <c r="I126" s="144"/>
      <c r="J126" s="144"/>
      <c r="K126" s="120"/>
      <c r="L126" s="116"/>
      <c r="M126" s="55"/>
      <c r="N126" s="61"/>
      <c r="O126" s="62"/>
      <c r="P126" s="124"/>
      <c r="Q126" s="131"/>
      <c r="R126" s="148"/>
      <c r="S126" s="146"/>
      <c r="T126" s="174"/>
      <c r="U126" s="178"/>
      <c r="V126" s="176"/>
      <c r="W126" s="177"/>
      <c r="X126" s="185"/>
      <c r="Y126" s="185"/>
      <c r="Z126" s="186"/>
      <c r="AA126" s="186"/>
      <c r="AB12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6" s="122"/>
      <c r="AD126" s="112" t="str">
        <f>IF(AND(TBL_UDARDA_LOANPOOL[[#This Row],[QUAL_METHOD]]='$DB.LOOKUP'!$AF$6,TBL_UDARDA_LOANPOOL[[#This Row],[LOAN_ID]]&lt;&gt;""),COUNTIF(TBL_QUAL_JOBSLISTING_JOBS[LISTING_LOAN_ID_PROP_ADDR],TBL_UDARDA_LOANPOOL[[#This Row],[LOAN_ID_PROP_ADDR]]),"")</f>
        <v/>
      </c>
      <c r="AE126" s="113" t="str">
        <f>IF(AND(TBL_UDARDA_LOANPOOL[[#This Row],[LOAN_ID]]&lt;&gt;"",TBL_UDARDA_LOANPOOL[[#This Row],[QUAL_METHOD]]='$DB.LOOKUP'!$AF$6),COUNTIFS(TBL_QUAL_JOBSLISTING_JOBS[LISTING_LOAN_ID_PROP_ADDR],TBL_UDARDA_LOANPOOL[[#This Row],[LOAN_ID_PROP_ADDR]],TBL_QUAL_JOBSLISTING_JOBS[JOB_QUALIFIED_FLAG],"Yes"),"")</f>
        <v/>
      </c>
      <c r="AF126" s="111" t="str">
        <f>IF(AND(TBL_UDARDA_LOANPOOL[[#This Row],[QUAL_JOBS_TOTL]]&gt;0,TBL_UDARDA_LOANPOOL[[#This Row],[QUAL_JOBS_TOTL]]&lt;&gt;""),TBL_UDARDA_LOANPOOL[[#This Row],[QUAL_JOBS_QUALIFIED]]/TBL_UDARDA_LOANPOOL[[#This Row],[QUAL_JOBS_TOTL]],"")</f>
        <v/>
      </c>
      <c r="AG126" s="137" t="str">
        <f>IF(TBL_UDARDA_LOANPOOL[[#This Row],[QUAL_METHOD]]='$DB.LOOKUP'!$AF$6,HYPERLINK("#QUAL_JOBS!TARGET_TOP","View/Edit"),"")</f>
        <v/>
      </c>
      <c r="AH126" s="122"/>
      <c r="AI126" s="112" t="str">
        <f>IF(AND(TBL_UDARDA_LOANPOOL[[#This Row],[QUAL_METHOD]]='$DB.LOOKUP'!$AF$7,TBL_UDARDA_LOANPOOL[[#This Row],[LOAN_ID]]&lt;&gt;""),COUNTIF(TBL_QUAL_SERVICESLISTING_FAMILIES[LISTING_LOAN_ID_PROP_ADDR],TBL_UDARDA_LOANPOOL[[#This Row],[LOAN_ID_PROP_ADDR]]),"")</f>
        <v/>
      </c>
      <c r="AJ12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6" s="111" t="str">
        <f>IF(AND(TBL_UDARDA_LOANPOOL[[#This Row],[QUAL_SERVICES_FAMILIES_TOTL]]&gt;0,TBL_UDARDA_LOANPOOL[[#This Row],[QUAL_SERVICES_FAMILIES_TOTL]]&lt;&gt;""),TBL_UDARDA_LOANPOOL[[#This Row],[QUAL_SERVICES_FAMILIES_QUALIFIED]]/TBL_UDARDA_LOANPOOL[[#This Row],[QUAL_SERVICES_FAMILIES_TOTL]],"")</f>
        <v/>
      </c>
      <c r="AL126" s="137" t="str">
        <f>IF(TBL_UDARDA_LOANPOOL[[#This Row],[QUAL_METHOD]]='$DB.LOOKUP'!$AF$7,HYPERLINK("#QUAL_SERVICES!TARGET_TOP","View/Edit"),"")</f>
        <v/>
      </c>
      <c r="AM126" s="94" t="str">
        <f>IF(TBL_UDARDA_LOANPOOL[[#This Row],[LOAN_LEVEL_PREQUALIFIED_FLAG]]&lt;&gt;"",
IF(TBL_UDARDA_LOANPOOL[[#This Row],[LOAN_LEVEL_PREQUALIFIED_FLAG]],"Yes","No"),
"")</f>
        <v/>
      </c>
      <c r="AN126" s="70" t="str">
        <f>IF(TBL_UDARDA_LOANPOOL[[#This Row],[LOAN_ID]] = "","",TBL_UDARDA_LOANPOOL[[#This Row],[LOAN_ID]]&amp;" ("&amp;IF(TBL_UDARDA_LOANPOOL[[#This Row],[PROP_ADDR_STREET]]="","Address Not Defined",TBL_UDARDA_LOANPOOL[[#This Row],[PROP_ADDR_STREET]])&amp;")")</f>
        <v/>
      </c>
      <c r="AO126" s="70" t="b">
        <f>IF(TBL_UDARDA_LOANPOOL[[#This Row],[QUAL_METHOD]]="",TRUE,IFERROR(MATCH(TBL_UDARDA_LOANPOOL[[#This Row],[QUAL_METHOD]],RANGE_LOOKUP_QUALMETHODS_UDA_RDA_ENABLED,0)&gt;0,FALSE))</f>
        <v>1</v>
      </c>
      <c r="AP12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6" s="27" t="b">
        <f ca="1">IFERROR((IF(APP_UDA_RDA_CERT_DATE&lt;&gt;"",APP_UDA_RDA_CERT_DATE,TODAY())-TBL_UDARDA_LOANPOOL[[#This Row],[SETTLEMENT_DATE]])&lt;91,TRUE)</f>
        <v>1</v>
      </c>
      <c r="AR126" s="27" t="b" cm="1">
        <f t="array" ref="AR126">COUNTIFS(TBL_UDARDA_LOANPOOL[LOAN_ID],TBL_UDARDA_LOANPOOL[[#This Row],[LOAN_ID]],TBL_UDARDA_LOANPOOL[QUAL_LOCATION_TRACT_MFIPCT],"&gt;"&amp;THRESHOLD_UDARDA_MFIPCT)=0</f>
        <v>1</v>
      </c>
      <c r="AS126" s="27" t="b">
        <f>COUNTIFS(TBL_UDARDA_LOANPOOL[LOAN_ID],TBL_UDARDA_LOANPOOL[[#This Row],[LOAN_ID]],TBL_UDARDA_LOANPOOL[SBA_QUALIFIED],"No")=0</f>
        <v>1</v>
      </c>
      <c r="AT12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6" s="29">
        <f>IF(TBL_UDARDA_LOANPOOL[[#This Row],[MULTIPROP_REC_COUNT]]&lt;&gt;"",TBL_UDARDA_LOANPOOL[[#This Row],[LOAN_AMOUNT]]/TBL_UDARDA_LOANPOOL[[#This Row],[MULTIPROP_REC_COUNT]],TBL_UDARDA_LOANPOOL[[#This Row],[LOAN_AMOUNT]])</f>
        <v>0</v>
      </c>
      <c r="AW126" s="29" t="b">
        <f>TBL_UDARDA_LOANPOOL[[#This Row],[MULTIPROP_REC_COUNT]]&gt;1</f>
        <v>0</v>
      </c>
      <c r="AX126" s="36">
        <f>IF(TBL_UDARDA_LOANPOOL[[#This Row],[LOAN_ID]]&lt;&gt;"",COUNTIF(TBL_UDARDA_LOANPOOL[LOAN_ID],TBL_UDARDA_LOANPOOL[[#This Row],[LOAN_ID]]),1)</f>
        <v>1</v>
      </c>
      <c r="AY126" s="36">
        <f>IFERROR(MATCH(TBL_UDARDA_LOANPOOL[[#This Row],[QUAL_METHOD]],RANGE_LOOKUP_QUALMETHODS_UDA_RDA_PROJSPECIFIC,0),-1)</f>
        <v>-1</v>
      </c>
      <c r="AZ12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7" spans="2:57" ht="26.25" customHeight="1" x14ac:dyDescent="0.25">
      <c r="B127" s="25" t="str">
        <f>IF(TBL_UDARDA_LOANPOOL[[#This Row],[RECORD_STARTED]],IF(TBL_UDARDA_LOANPOOL[[#This Row],[ERROR_COUNT]]&gt;0,-1,IF(TBL_UDARDA_LOANPOOL[[#This Row],[REQ_FIELDS_POPULATED]],1,0)),"")</f>
        <v/>
      </c>
      <c r="C127" s="36">
        <f>ROW()-ROW(TBL_UDARDA_LOANPOOL[[#Headers],[ROW_ID]])</f>
        <v>108</v>
      </c>
      <c r="D127" s="55"/>
      <c r="E127" s="56"/>
      <c r="F127" s="57"/>
      <c r="G127" s="58"/>
      <c r="H127" s="142"/>
      <c r="I127" s="144"/>
      <c r="J127" s="144"/>
      <c r="K127" s="120"/>
      <c r="L127" s="116"/>
      <c r="M127" s="55"/>
      <c r="N127" s="61"/>
      <c r="O127" s="62"/>
      <c r="P127" s="124"/>
      <c r="Q127" s="131"/>
      <c r="R127" s="148"/>
      <c r="S127" s="146"/>
      <c r="T127" s="174"/>
      <c r="U127" s="178"/>
      <c r="V127" s="176"/>
      <c r="W127" s="177"/>
      <c r="X127" s="185"/>
      <c r="Y127" s="185"/>
      <c r="Z127" s="186"/>
      <c r="AA127" s="186"/>
      <c r="AB12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7" s="122"/>
      <c r="AD127" s="112" t="str">
        <f>IF(AND(TBL_UDARDA_LOANPOOL[[#This Row],[QUAL_METHOD]]='$DB.LOOKUP'!$AF$6,TBL_UDARDA_LOANPOOL[[#This Row],[LOAN_ID]]&lt;&gt;""),COUNTIF(TBL_QUAL_JOBSLISTING_JOBS[LISTING_LOAN_ID_PROP_ADDR],TBL_UDARDA_LOANPOOL[[#This Row],[LOAN_ID_PROP_ADDR]]),"")</f>
        <v/>
      </c>
      <c r="AE127" s="113" t="str">
        <f>IF(AND(TBL_UDARDA_LOANPOOL[[#This Row],[LOAN_ID]]&lt;&gt;"",TBL_UDARDA_LOANPOOL[[#This Row],[QUAL_METHOD]]='$DB.LOOKUP'!$AF$6),COUNTIFS(TBL_QUAL_JOBSLISTING_JOBS[LISTING_LOAN_ID_PROP_ADDR],TBL_UDARDA_LOANPOOL[[#This Row],[LOAN_ID_PROP_ADDR]],TBL_QUAL_JOBSLISTING_JOBS[JOB_QUALIFIED_FLAG],"Yes"),"")</f>
        <v/>
      </c>
      <c r="AF127" s="111" t="str">
        <f>IF(AND(TBL_UDARDA_LOANPOOL[[#This Row],[QUAL_JOBS_TOTL]]&gt;0,TBL_UDARDA_LOANPOOL[[#This Row],[QUAL_JOBS_TOTL]]&lt;&gt;""),TBL_UDARDA_LOANPOOL[[#This Row],[QUAL_JOBS_QUALIFIED]]/TBL_UDARDA_LOANPOOL[[#This Row],[QUAL_JOBS_TOTL]],"")</f>
        <v/>
      </c>
      <c r="AG127" s="137" t="str">
        <f>IF(TBL_UDARDA_LOANPOOL[[#This Row],[QUAL_METHOD]]='$DB.LOOKUP'!$AF$6,HYPERLINK("#QUAL_JOBS!TARGET_TOP","View/Edit"),"")</f>
        <v/>
      </c>
      <c r="AH127" s="122"/>
      <c r="AI127" s="112" t="str">
        <f>IF(AND(TBL_UDARDA_LOANPOOL[[#This Row],[QUAL_METHOD]]='$DB.LOOKUP'!$AF$7,TBL_UDARDA_LOANPOOL[[#This Row],[LOAN_ID]]&lt;&gt;""),COUNTIF(TBL_QUAL_SERVICESLISTING_FAMILIES[LISTING_LOAN_ID_PROP_ADDR],TBL_UDARDA_LOANPOOL[[#This Row],[LOAN_ID_PROP_ADDR]]),"")</f>
        <v/>
      </c>
      <c r="AJ12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7" s="111" t="str">
        <f>IF(AND(TBL_UDARDA_LOANPOOL[[#This Row],[QUAL_SERVICES_FAMILIES_TOTL]]&gt;0,TBL_UDARDA_LOANPOOL[[#This Row],[QUAL_SERVICES_FAMILIES_TOTL]]&lt;&gt;""),TBL_UDARDA_LOANPOOL[[#This Row],[QUAL_SERVICES_FAMILIES_QUALIFIED]]/TBL_UDARDA_LOANPOOL[[#This Row],[QUAL_SERVICES_FAMILIES_TOTL]],"")</f>
        <v/>
      </c>
      <c r="AL127" s="137" t="str">
        <f>IF(TBL_UDARDA_LOANPOOL[[#This Row],[QUAL_METHOD]]='$DB.LOOKUP'!$AF$7,HYPERLINK("#QUAL_SERVICES!TARGET_TOP","View/Edit"),"")</f>
        <v/>
      </c>
      <c r="AM127" s="94" t="str">
        <f>IF(TBL_UDARDA_LOANPOOL[[#This Row],[LOAN_LEVEL_PREQUALIFIED_FLAG]]&lt;&gt;"",
IF(TBL_UDARDA_LOANPOOL[[#This Row],[LOAN_LEVEL_PREQUALIFIED_FLAG]],"Yes","No"),
"")</f>
        <v/>
      </c>
      <c r="AN127" s="70" t="str">
        <f>IF(TBL_UDARDA_LOANPOOL[[#This Row],[LOAN_ID]] = "","",TBL_UDARDA_LOANPOOL[[#This Row],[LOAN_ID]]&amp;" ("&amp;IF(TBL_UDARDA_LOANPOOL[[#This Row],[PROP_ADDR_STREET]]="","Address Not Defined",TBL_UDARDA_LOANPOOL[[#This Row],[PROP_ADDR_STREET]])&amp;")")</f>
        <v/>
      </c>
      <c r="AO127" s="70" t="b">
        <f>IF(TBL_UDARDA_LOANPOOL[[#This Row],[QUAL_METHOD]]="",TRUE,IFERROR(MATCH(TBL_UDARDA_LOANPOOL[[#This Row],[QUAL_METHOD]],RANGE_LOOKUP_QUALMETHODS_UDA_RDA_ENABLED,0)&gt;0,FALSE))</f>
        <v>1</v>
      </c>
      <c r="AP12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7" s="27" t="b">
        <f ca="1">IFERROR((IF(APP_UDA_RDA_CERT_DATE&lt;&gt;"",APP_UDA_RDA_CERT_DATE,TODAY())-TBL_UDARDA_LOANPOOL[[#This Row],[SETTLEMENT_DATE]])&lt;91,TRUE)</f>
        <v>1</v>
      </c>
      <c r="AR127" s="27" t="b" cm="1">
        <f t="array" ref="AR127">COUNTIFS(TBL_UDARDA_LOANPOOL[LOAN_ID],TBL_UDARDA_LOANPOOL[[#This Row],[LOAN_ID]],TBL_UDARDA_LOANPOOL[QUAL_LOCATION_TRACT_MFIPCT],"&gt;"&amp;THRESHOLD_UDARDA_MFIPCT)=0</f>
        <v>1</v>
      </c>
      <c r="AS127" s="27" t="b">
        <f>COUNTIFS(TBL_UDARDA_LOANPOOL[LOAN_ID],TBL_UDARDA_LOANPOOL[[#This Row],[LOAN_ID]],TBL_UDARDA_LOANPOOL[SBA_QUALIFIED],"No")=0</f>
        <v>1</v>
      </c>
      <c r="AT12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7" s="29">
        <f>IF(TBL_UDARDA_LOANPOOL[[#This Row],[MULTIPROP_REC_COUNT]]&lt;&gt;"",TBL_UDARDA_LOANPOOL[[#This Row],[LOAN_AMOUNT]]/TBL_UDARDA_LOANPOOL[[#This Row],[MULTIPROP_REC_COUNT]],TBL_UDARDA_LOANPOOL[[#This Row],[LOAN_AMOUNT]])</f>
        <v>0</v>
      </c>
      <c r="AW127" s="29" t="b">
        <f>TBL_UDARDA_LOANPOOL[[#This Row],[MULTIPROP_REC_COUNT]]&gt;1</f>
        <v>0</v>
      </c>
      <c r="AX127" s="36">
        <f>IF(TBL_UDARDA_LOANPOOL[[#This Row],[LOAN_ID]]&lt;&gt;"",COUNTIF(TBL_UDARDA_LOANPOOL[LOAN_ID],TBL_UDARDA_LOANPOOL[[#This Row],[LOAN_ID]]),1)</f>
        <v>1</v>
      </c>
      <c r="AY127" s="36">
        <f>IFERROR(MATCH(TBL_UDARDA_LOANPOOL[[#This Row],[QUAL_METHOD]],RANGE_LOOKUP_QUALMETHODS_UDA_RDA_PROJSPECIFIC,0),-1)</f>
        <v>-1</v>
      </c>
      <c r="AZ12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8" spans="2:57" ht="26.25" customHeight="1" x14ac:dyDescent="0.25">
      <c r="B128" s="25" t="str">
        <f>IF(TBL_UDARDA_LOANPOOL[[#This Row],[RECORD_STARTED]],IF(TBL_UDARDA_LOANPOOL[[#This Row],[ERROR_COUNT]]&gt;0,-1,IF(TBL_UDARDA_LOANPOOL[[#This Row],[REQ_FIELDS_POPULATED]],1,0)),"")</f>
        <v/>
      </c>
      <c r="C128" s="36">
        <f>ROW()-ROW(TBL_UDARDA_LOANPOOL[[#Headers],[ROW_ID]])</f>
        <v>109</v>
      </c>
      <c r="D128" s="55"/>
      <c r="E128" s="56"/>
      <c r="F128" s="57"/>
      <c r="G128" s="58"/>
      <c r="H128" s="142"/>
      <c r="I128" s="144"/>
      <c r="J128" s="144"/>
      <c r="K128" s="120"/>
      <c r="L128" s="116"/>
      <c r="M128" s="55"/>
      <c r="N128" s="61"/>
      <c r="O128" s="62"/>
      <c r="P128" s="124"/>
      <c r="Q128" s="131"/>
      <c r="R128" s="148"/>
      <c r="S128" s="146"/>
      <c r="T128" s="174"/>
      <c r="U128" s="178"/>
      <c r="V128" s="176"/>
      <c r="W128" s="177"/>
      <c r="X128" s="185"/>
      <c r="Y128" s="185"/>
      <c r="Z128" s="186"/>
      <c r="AA128" s="186"/>
      <c r="AB12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8" s="122"/>
      <c r="AD128" s="112" t="str">
        <f>IF(AND(TBL_UDARDA_LOANPOOL[[#This Row],[QUAL_METHOD]]='$DB.LOOKUP'!$AF$6,TBL_UDARDA_LOANPOOL[[#This Row],[LOAN_ID]]&lt;&gt;""),COUNTIF(TBL_QUAL_JOBSLISTING_JOBS[LISTING_LOAN_ID_PROP_ADDR],TBL_UDARDA_LOANPOOL[[#This Row],[LOAN_ID_PROP_ADDR]]),"")</f>
        <v/>
      </c>
      <c r="AE128" s="113" t="str">
        <f>IF(AND(TBL_UDARDA_LOANPOOL[[#This Row],[LOAN_ID]]&lt;&gt;"",TBL_UDARDA_LOANPOOL[[#This Row],[QUAL_METHOD]]='$DB.LOOKUP'!$AF$6),COUNTIFS(TBL_QUAL_JOBSLISTING_JOBS[LISTING_LOAN_ID_PROP_ADDR],TBL_UDARDA_LOANPOOL[[#This Row],[LOAN_ID_PROP_ADDR]],TBL_QUAL_JOBSLISTING_JOBS[JOB_QUALIFIED_FLAG],"Yes"),"")</f>
        <v/>
      </c>
      <c r="AF128" s="111" t="str">
        <f>IF(AND(TBL_UDARDA_LOANPOOL[[#This Row],[QUAL_JOBS_TOTL]]&gt;0,TBL_UDARDA_LOANPOOL[[#This Row],[QUAL_JOBS_TOTL]]&lt;&gt;""),TBL_UDARDA_LOANPOOL[[#This Row],[QUAL_JOBS_QUALIFIED]]/TBL_UDARDA_LOANPOOL[[#This Row],[QUAL_JOBS_TOTL]],"")</f>
        <v/>
      </c>
      <c r="AG128" s="137" t="str">
        <f>IF(TBL_UDARDA_LOANPOOL[[#This Row],[QUAL_METHOD]]='$DB.LOOKUP'!$AF$6,HYPERLINK("#QUAL_JOBS!TARGET_TOP","View/Edit"),"")</f>
        <v/>
      </c>
      <c r="AH128" s="122"/>
      <c r="AI128" s="112" t="str">
        <f>IF(AND(TBL_UDARDA_LOANPOOL[[#This Row],[QUAL_METHOD]]='$DB.LOOKUP'!$AF$7,TBL_UDARDA_LOANPOOL[[#This Row],[LOAN_ID]]&lt;&gt;""),COUNTIF(TBL_QUAL_SERVICESLISTING_FAMILIES[LISTING_LOAN_ID_PROP_ADDR],TBL_UDARDA_LOANPOOL[[#This Row],[LOAN_ID_PROP_ADDR]]),"")</f>
        <v/>
      </c>
      <c r="AJ12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8" s="111" t="str">
        <f>IF(AND(TBL_UDARDA_LOANPOOL[[#This Row],[QUAL_SERVICES_FAMILIES_TOTL]]&gt;0,TBL_UDARDA_LOANPOOL[[#This Row],[QUAL_SERVICES_FAMILIES_TOTL]]&lt;&gt;""),TBL_UDARDA_LOANPOOL[[#This Row],[QUAL_SERVICES_FAMILIES_QUALIFIED]]/TBL_UDARDA_LOANPOOL[[#This Row],[QUAL_SERVICES_FAMILIES_TOTL]],"")</f>
        <v/>
      </c>
      <c r="AL128" s="137" t="str">
        <f>IF(TBL_UDARDA_LOANPOOL[[#This Row],[QUAL_METHOD]]='$DB.LOOKUP'!$AF$7,HYPERLINK("#QUAL_SERVICES!TARGET_TOP","View/Edit"),"")</f>
        <v/>
      </c>
      <c r="AM128" s="94" t="str">
        <f>IF(TBL_UDARDA_LOANPOOL[[#This Row],[LOAN_LEVEL_PREQUALIFIED_FLAG]]&lt;&gt;"",
IF(TBL_UDARDA_LOANPOOL[[#This Row],[LOAN_LEVEL_PREQUALIFIED_FLAG]],"Yes","No"),
"")</f>
        <v/>
      </c>
      <c r="AN128" s="70" t="str">
        <f>IF(TBL_UDARDA_LOANPOOL[[#This Row],[LOAN_ID]] = "","",TBL_UDARDA_LOANPOOL[[#This Row],[LOAN_ID]]&amp;" ("&amp;IF(TBL_UDARDA_LOANPOOL[[#This Row],[PROP_ADDR_STREET]]="","Address Not Defined",TBL_UDARDA_LOANPOOL[[#This Row],[PROP_ADDR_STREET]])&amp;")")</f>
        <v/>
      </c>
      <c r="AO128" s="70" t="b">
        <f>IF(TBL_UDARDA_LOANPOOL[[#This Row],[QUAL_METHOD]]="",TRUE,IFERROR(MATCH(TBL_UDARDA_LOANPOOL[[#This Row],[QUAL_METHOD]],RANGE_LOOKUP_QUALMETHODS_UDA_RDA_ENABLED,0)&gt;0,FALSE))</f>
        <v>1</v>
      </c>
      <c r="AP12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8" s="27" t="b">
        <f ca="1">IFERROR((IF(APP_UDA_RDA_CERT_DATE&lt;&gt;"",APP_UDA_RDA_CERT_DATE,TODAY())-TBL_UDARDA_LOANPOOL[[#This Row],[SETTLEMENT_DATE]])&lt;91,TRUE)</f>
        <v>1</v>
      </c>
      <c r="AR128" s="27" t="b" cm="1">
        <f t="array" ref="AR128">COUNTIFS(TBL_UDARDA_LOANPOOL[LOAN_ID],TBL_UDARDA_LOANPOOL[[#This Row],[LOAN_ID]],TBL_UDARDA_LOANPOOL[QUAL_LOCATION_TRACT_MFIPCT],"&gt;"&amp;THRESHOLD_UDARDA_MFIPCT)=0</f>
        <v>1</v>
      </c>
      <c r="AS128" s="27" t="b">
        <f>COUNTIFS(TBL_UDARDA_LOANPOOL[LOAN_ID],TBL_UDARDA_LOANPOOL[[#This Row],[LOAN_ID]],TBL_UDARDA_LOANPOOL[SBA_QUALIFIED],"No")=0</f>
        <v>1</v>
      </c>
      <c r="AT12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8" s="29">
        <f>IF(TBL_UDARDA_LOANPOOL[[#This Row],[MULTIPROP_REC_COUNT]]&lt;&gt;"",TBL_UDARDA_LOANPOOL[[#This Row],[LOAN_AMOUNT]]/TBL_UDARDA_LOANPOOL[[#This Row],[MULTIPROP_REC_COUNT]],TBL_UDARDA_LOANPOOL[[#This Row],[LOAN_AMOUNT]])</f>
        <v>0</v>
      </c>
      <c r="AW128" s="29" t="b">
        <f>TBL_UDARDA_LOANPOOL[[#This Row],[MULTIPROP_REC_COUNT]]&gt;1</f>
        <v>0</v>
      </c>
      <c r="AX128" s="36">
        <f>IF(TBL_UDARDA_LOANPOOL[[#This Row],[LOAN_ID]]&lt;&gt;"",COUNTIF(TBL_UDARDA_LOANPOOL[LOAN_ID],TBL_UDARDA_LOANPOOL[[#This Row],[LOAN_ID]]),1)</f>
        <v>1</v>
      </c>
      <c r="AY128" s="36">
        <f>IFERROR(MATCH(TBL_UDARDA_LOANPOOL[[#This Row],[QUAL_METHOD]],RANGE_LOOKUP_QUALMETHODS_UDA_RDA_PROJSPECIFIC,0),-1)</f>
        <v>-1</v>
      </c>
      <c r="AZ12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9" spans="2:57" ht="26.25" customHeight="1" x14ac:dyDescent="0.25">
      <c r="B129" s="25" t="str">
        <f>IF(TBL_UDARDA_LOANPOOL[[#This Row],[RECORD_STARTED]],IF(TBL_UDARDA_LOANPOOL[[#This Row],[ERROR_COUNT]]&gt;0,-1,IF(TBL_UDARDA_LOANPOOL[[#This Row],[REQ_FIELDS_POPULATED]],1,0)),"")</f>
        <v/>
      </c>
      <c r="C129" s="36">
        <f>ROW()-ROW(TBL_UDARDA_LOANPOOL[[#Headers],[ROW_ID]])</f>
        <v>110</v>
      </c>
      <c r="D129" s="55"/>
      <c r="E129" s="56"/>
      <c r="F129" s="57"/>
      <c r="G129" s="58"/>
      <c r="H129" s="142"/>
      <c r="I129" s="144"/>
      <c r="J129" s="144"/>
      <c r="K129" s="120"/>
      <c r="L129" s="116"/>
      <c r="M129" s="55"/>
      <c r="N129" s="61"/>
      <c r="O129" s="62"/>
      <c r="P129" s="124"/>
      <c r="Q129" s="131"/>
      <c r="R129" s="148"/>
      <c r="S129" s="146"/>
      <c r="T129" s="174"/>
      <c r="U129" s="178"/>
      <c r="V129" s="176"/>
      <c r="W129" s="177"/>
      <c r="X129" s="185"/>
      <c r="Y129" s="185"/>
      <c r="Z129" s="186"/>
      <c r="AA129" s="186"/>
      <c r="AB12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9" s="122"/>
      <c r="AD129" s="112" t="str">
        <f>IF(AND(TBL_UDARDA_LOANPOOL[[#This Row],[QUAL_METHOD]]='$DB.LOOKUP'!$AF$6,TBL_UDARDA_LOANPOOL[[#This Row],[LOAN_ID]]&lt;&gt;""),COUNTIF(TBL_QUAL_JOBSLISTING_JOBS[LISTING_LOAN_ID_PROP_ADDR],TBL_UDARDA_LOANPOOL[[#This Row],[LOAN_ID_PROP_ADDR]]),"")</f>
        <v/>
      </c>
      <c r="AE129" s="113" t="str">
        <f>IF(AND(TBL_UDARDA_LOANPOOL[[#This Row],[LOAN_ID]]&lt;&gt;"",TBL_UDARDA_LOANPOOL[[#This Row],[QUAL_METHOD]]='$DB.LOOKUP'!$AF$6),COUNTIFS(TBL_QUAL_JOBSLISTING_JOBS[LISTING_LOAN_ID_PROP_ADDR],TBL_UDARDA_LOANPOOL[[#This Row],[LOAN_ID_PROP_ADDR]],TBL_QUAL_JOBSLISTING_JOBS[JOB_QUALIFIED_FLAG],"Yes"),"")</f>
        <v/>
      </c>
      <c r="AF129" s="111" t="str">
        <f>IF(AND(TBL_UDARDA_LOANPOOL[[#This Row],[QUAL_JOBS_TOTL]]&gt;0,TBL_UDARDA_LOANPOOL[[#This Row],[QUAL_JOBS_TOTL]]&lt;&gt;""),TBL_UDARDA_LOANPOOL[[#This Row],[QUAL_JOBS_QUALIFIED]]/TBL_UDARDA_LOANPOOL[[#This Row],[QUAL_JOBS_TOTL]],"")</f>
        <v/>
      </c>
      <c r="AG129" s="137" t="str">
        <f>IF(TBL_UDARDA_LOANPOOL[[#This Row],[QUAL_METHOD]]='$DB.LOOKUP'!$AF$6,HYPERLINK("#QUAL_JOBS!TARGET_TOP","View/Edit"),"")</f>
        <v/>
      </c>
      <c r="AH129" s="122"/>
      <c r="AI129" s="112" t="str">
        <f>IF(AND(TBL_UDARDA_LOANPOOL[[#This Row],[QUAL_METHOD]]='$DB.LOOKUP'!$AF$7,TBL_UDARDA_LOANPOOL[[#This Row],[LOAN_ID]]&lt;&gt;""),COUNTIF(TBL_QUAL_SERVICESLISTING_FAMILIES[LISTING_LOAN_ID_PROP_ADDR],TBL_UDARDA_LOANPOOL[[#This Row],[LOAN_ID_PROP_ADDR]]),"")</f>
        <v/>
      </c>
      <c r="AJ12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29" s="111" t="str">
        <f>IF(AND(TBL_UDARDA_LOANPOOL[[#This Row],[QUAL_SERVICES_FAMILIES_TOTL]]&gt;0,TBL_UDARDA_LOANPOOL[[#This Row],[QUAL_SERVICES_FAMILIES_TOTL]]&lt;&gt;""),TBL_UDARDA_LOANPOOL[[#This Row],[QUAL_SERVICES_FAMILIES_QUALIFIED]]/TBL_UDARDA_LOANPOOL[[#This Row],[QUAL_SERVICES_FAMILIES_TOTL]],"")</f>
        <v/>
      </c>
      <c r="AL129" s="137" t="str">
        <f>IF(TBL_UDARDA_LOANPOOL[[#This Row],[QUAL_METHOD]]='$DB.LOOKUP'!$AF$7,HYPERLINK("#QUAL_SERVICES!TARGET_TOP","View/Edit"),"")</f>
        <v/>
      </c>
      <c r="AM129" s="94" t="str">
        <f>IF(TBL_UDARDA_LOANPOOL[[#This Row],[LOAN_LEVEL_PREQUALIFIED_FLAG]]&lt;&gt;"",
IF(TBL_UDARDA_LOANPOOL[[#This Row],[LOAN_LEVEL_PREQUALIFIED_FLAG]],"Yes","No"),
"")</f>
        <v/>
      </c>
      <c r="AN129" s="70" t="str">
        <f>IF(TBL_UDARDA_LOANPOOL[[#This Row],[LOAN_ID]] = "","",TBL_UDARDA_LOANPOOL[[#This Row],[LOAN_ID]]&amp;" ("&amp;IF(TBL_UDARDA_LOANPOOL[[#This Row],[PROP_ADDR_STREET]]="","Address Not Defined",TBL_UDARDA_LOANPOOL[[#This Row],[PROP_ADDR_STREET]])&amp;")")</f>
        <v/>
      </c>
      <c r="AO129" s="70" t="b">
        <f>IF(TBL_UDARDA_LOANPOOL[[#This Row],[QUAL_METHOD]]="",TRUE,IFERROR(MATCH(TBL_UDARDA_LOANPOOL[[#This Row],[QUAL_METHOD]],RANGE_LOOKUP_QUALMETHODS_UDA_RDA_ENABLED,0)&gt;0,FALSE))</f>
        <v>1</v>
      </c>
      <c r="AP12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9" s="27" t="b">
        <f ca="1">IFERROR((IF(APP_UDA_RDA_CERT_DATE&lt;&gt;"",APP_UDA_RDA_CERT_DATE,TODAY())-TBL_UDARDA_LOANPOOL[[#This Row],[SETTLEMENT_DATE]])&lt;91,TRUE)</f>
        <v>1</v>
      </c>
      <c r="AR129" s="27" t="b" cm="1">
        <f t="array" ref="AR129">COUNTIFS(TBL_UDARDA_LOANPOOL[LOAN_ID],TBL_UDARDA_LOANPOOL[[#This Row],[LOAN_ID]],TBL_UDARDA_LOANPOOL[QUAL_LOCATION_TRACT_MFIPCT],"&gt;"&amp;THRESHOLD_UDARDA_MFIPCT)=0</f>
        <v>1</v>
      </c>
      <c r="AS129" s="27" t="b">
        <f>COUNTIFS(TBL_UDARDA_LOANPOOL[LOAN_ID],TBL_UDARDA_LOANPOOL[[#This Row],[LOAN_ID]],TBL_UDARDA_LOANPOOL[SBA_QUALIFIED],"No")=0</f>
        <v>1</v>
      </c>
      <c r="AT12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9" s="29">
        <f>IF(TBL_UDARDA_LOANPOOL[[#This Row],[MULTIPROP_REC_COUNT]]&lt;&gt;"",TBL_UDARDA_LOANPOOL[[#This Row],[LOAN_AMOUNT]]/TBL_UDARDA_LOANPOOL[[#This Row],[MULTIPROP_REC_COUNT]],TBL_UDARDA_LOANPOOL[[#This Row],[LOAN_AMOUNT]])</f>
        <v>0</v>
      </c>
      <c r="AW129" s="29" t="b">
        <f>TBL_UDARDA_LOANPOOL[[#This Row],[MULTIPROP_REC_COUNT]]&gt;1</f>
        <v>0</v>
      </c>
      <c r="AX129" s="36">
        <f>IF(TBL_UDARDA_LOANPOOL[[#This Row],[LOAN_ID]]&lt;&gt;"",COUNTIF(TBL_UDARDA_LOANPOOL[LOAN_ID],TBL_UDARDA_LOANPOOL[[#This Row],[LOAN_ID]]),1)</f>
        <v>1</v>
      </c>
      <c r="AY129" s="36">
        <f>IFERROR(MATCH(TBL_UDARDA_LOANPOOL[[#This Row],[QUAL_METHOD]],RANGE_LOOKUP_QUALMETHODS_UDA_RDA_PROJSPECIFIC,0),-1)</f>
        <v>-1</v>
      </c>
      <c r="AZ12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0" spans="2:57" ht="26.25" customHeight="1" x14ac:dyDescent="0.25">
      <c r="B130" s="25" t="str">
        <f>IF(TBL_UDARDA_LOANPOOL[[#This Row],[RECORD_STARTED]],IF(TBL_UDARDA_LOANPOOL[[#This Row],[ERROR_COUNT]]&gt;0,-1,IF(TBL_UDARDA_LOANPOOL[[#This Row],[REQ_FIELDS_POPULATED]],1,0)),"")</f>
        <v/>
      </c>
      <c r="C130" s="36">
        <f>ROW()-ROW(TBL_UDARDA_LOANPOOL[[#Headers],[ROW_ID]])</f>
        <v>111</v>
      </c>
      <c r="D130" s="55"/>
      <c r="E130" s="56"/>
      <c r="F130" s="57"/>
      <c r="G130" s="58"/>
      <c r="H130" s="142"/>
      <c r="I130" s="144"/>
      <c r="J130" s="144"/>
      <c r="K130" s="120"/>
      <c r="L130" s="116"/>
      <c r="M130" s="55"/>
      <c r="N130" s="61"/>
      <c r="O130" s="62"/>
      <c r="P130" s="124"/>
      <c r="Q130" s="131"/>
      <c r="R130" s="148"/>
      <c r="S130" s="146"/>
      <c r="T130" s="174"/>
      <c r="U130" s="178"/>
      <c r="V130" s="176"/>
      <c r="W130" s="177"/>
      <c r="X130" s="185"/>
      <c r="Y130" s="185"/>
      <c r="Z130" s="186"/>
      <c r="AA130" s="186"/>
      <c r="AB13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0" s="122"/>
      <c r="AD130" s="112" t="str">
        <f>IF(AND(TBL_UDARDA_LOANPOOL[[#This Row],[QUAL_METHOD]]='$DB.LOOKUP'!$AF$6,TBL_UDARDA_LOANPOOL[[#This Row],[LOAN_ID]]&lt;&gt;""),COUNTIF(TBL_QUAL_JOBSLISTING_JOBS[LISTING_LOAN_ID_PROP_ADDR],TBL_UDARDA_LOANPOOL[[#This Row],[LOAN_ID_PROP_ADDR]]),"")</f>
        <v/>
      </c>
      <c r="AE130" s="113" t="str">
        <f>IF(AND(TBL_UDARDA_LOANPOOL[[#This Row],[LOAN_ID]]&lt;&gt;"",TBL_UDARDA_LOANPOOL[[#This Row],[QUAL_METHOD]]='$DB.LOOKUP'!$AF$6),COUNTIFS(TBL_QUAL_JOBSLISTING_JOBS[LISTING_LOAN_ID_PROP_ADDR],TBL_UDARDA_LOANPOOL[[#This Row],[LOAN_ID_PROP_ADDR]],TBL_QUAL_JOBSLISTING_JOBS[JOB_QUALIFIED_FLAG],"Yes"),"")</f>
        <v/>
      </c>
      <c r="AF130" s="111" t="str">
        <f>IF(AND(TBL_UDARDA_LOANPOOL[[#This Row],[QUAL_JOBS_TOTL]]&gt;0,TBL_UDARDA_LOANPOOL[[#This Row],[QUAL_JOBS_TOTL]]&lt;&gt;""),TBL_UDARDA_LOANPOOL[[#This Row],[QUAL_JOBS_QUALIFIED]]/TBL_UDARDA_LOANPOOL[[#This Row],[QUAL_JOBS_TOTL]],"")</f>
        <v/>
      </c>
      <c r="AG130" s="137" t="str">
        <f>IF(TBL_UDARDA_LOANPOOL[[#This Row],[QUAL_METHOD]]='$DB.LOOKUP'!$AF$6,HYPERLINK("#QUAL_JOBS!TARGET_TOP","View/Edit"),"")</f>
        <v/>
      </c>
      <c r="AH130" s="122"/>
      <c r="AI130" s="112" t="str">
        <f>IF(AND(TBL_UDARDA_LOANPOOL[[#This Row],[QUAL_METHOD]]='$DB.LOOKUP'!$AF$7,TBL_UDARDA_LOANPOOL[[#This Row],[LOAN_ID]]&lt;&gt;""),COUNTIF(TBL_QUAL_SERVICESLISTING_FAMILIES[LISTING_LOAN_ID_PROP_ADDR],TBL_UDARDA_LOANPOOL[[#This Row],[LOAN_ID_PROP_ADDR]]),"")</f>
        <v/>
      </c>
      <c r="AJ13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0" s="111" t="str">
        <f>IF(AND(TBL_UDARDA_LOANPOOL[[#This Row],[QUAL_SERVICES_FAMILIES_TOTL]]&gt;0,TBL_UDARDA_LOANPOOL[[#This Row],[QUAL_SERVICES_FAMILIES_TOTL]]&lt;&gt;""),TBL_UDARDA_LOANPOOL[[#This Row],[QUAL_SERVICES_FAMILIES_QUALIFIED]]/TBL_UDARDA_LOANPOOL[[#This Row],[QUAL_SERVICES_FAMILIES_TOTL]],"")</f>
        <v/>
      </c>
      <c r="AL130" s="137" t="str">
        <f>IF(TBL_UDARDA_LOANPOOL[[#This Row],[QUAL_METHOD]]='$DB.LOOKUP'!$AF$7,HYPERLINK("#QUAL_SERVICES!TARGET_TOP","View/Edit"),"")</f>
        <v/>
      </c>
      <c r="AM130" s="94" t="str">
        <f>IF(TBL_UDARDA_LOANPOOL[[#This Row],[LOAN_LEVEL_PREQUALIFIED_FLAG]]&lt;&gt;"",
IF(TBL_UDARDA_LOANPOOL[[#This Row],[LOAN_LEVEL_PREQUALIFIED_FLAG]],"Yes","No"),
"")</f>
        <v/>
      </c>
      <c r="AN130" s="70" t="str">
        <f>IF(TBL_UDARDA_LOANPOOL[[#This Row],[LOAN_ID]] = "","",TBL_UDARDA_LOANPOOL[[#This Row],[LOAN_ID]]&amp;" ("&amp;IF(TBL_UDARDA_LOANPOOL[[#This Row],[PROP_ADDR_STREET]]="","Address Not Defined",TBL_UDARDA_LOANPOOL[[#This Row],[PROP_ADDR_STREET]])&amp;")")</f>
        <v/>
      </c>
      <c r="AO130" s="70" t="b">
        <f>IF(TBL_UDARDA_LOANPOOL[[#This Row],[QUAL_METHOD]]="",TRUE,IFERROR(MATCH(TBL_UDARDA_LOANPOOL[[#This Row],[QUAL_METHOD]],RANGE_LOOKUP_QUALMETHODS_UDA_RDA_ENABLED,0)&gt;0,FALSE))</f>
        <v>1</v>
      </c>
      <c r="AP13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0" s="27" t="b">
        <f ca="1">IFERROR((IF(APP_UDA_RDA_CERT_DATE&lt;&gt;"",APP_UDA_RDA_CERT_DATE,TODAY())-TBL_UDARDA_LOANPOOL[[#This Row],[SETTLEMENT_DATE]])&lt;91,TRUE)</f>
        <v>1</v>
      </c>
      <c r="AR130" s="27" t="b" cm="1">
        <f t="array" ref="AR130">COUNTIFS(TBL_UDARDA_LOANPOOL[LOAN_ID],TBL_UDARDA_LOANPOOL[[#This Row],[LOAN_ID]],TBL_UDARDA_LOANPOOL[QUAL_LOCATION_TRACT_MFIPCT],"&gt;"&amp;THRESHOLD_UDARDA_MFIPCT)=0</f>
        <v>1</v>
      </c>
      <c r="AS130" s="27" t="b">
        <f>COUNTIFS(TBL_UDARDA_LOANPOOL[LOAN_ID],TBL_UDARDA_LOANPOOL[[#This Row],[LOAN_ID]],TBL_UDARDA_LOANPOOL[SBA_QUALIFIED],"No")=0</f>
        <v>1</v>
      </c>
      <c r="AT13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0" s="29">
        <f>IF(TBL_UDARDA_LOANPOOL[[#This Row],[MULTIPROP_REC_COUNT]]&lt;&gt;"",TBL_UDARDA_LOANPOOL[[#This Row],[LOAN_AMOUNT]]/TBL_UDARDA_LOANPOOL[[#This Row],[MULTIPROP_REC_COUNT]],TBL_UDARDA_LOANPOOL[[#This Row],[LOAN_AMOUNT]])</f>
        <v>0</v>
      </c>
      <c r="AW130" s="29" t="b">
        <f>TBL_UDARDA_LOANPOOL[[#This Row],[MULTIPROP_REC_COUNT]]&gt;1</f>
        <v>0</v>
      </c>
      <c r="AX130" s="36">
        <f>IF(TBL_UDARDA_LOANPOOL[[#This Row],[LOAN_ID]]&lt;&gt;"",COUNTIF(TBL_UDARDA_LOANPOOL[LOAN_ID],TBL_UDARDA_LOANPOOL[[#This Row],[LOAN_ID]]),1)</f>
        <v>1</v>
      </c>
      <c r="AY130" s="36">
        <f>IFERROR(MATCH(TBL_UDARDA_LOANPOOL[[#This Row],[QUAL_METHOD]],RANGE_LOOKUP_QUALMETHODS_UDA_RDA_PROJSPECIFIC,0),-1)</f>
        <v>-1</v>
      </c>
      <c r="AZ13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1" spans="2:57" ht="26.25" customHeight="1" x14ac:dyDescent="0.25">
      <c r="B131" s="25" t="str">
        <f>IF(TBL_UDARDA_LOANPOOL[[#This Row],[RECORD_STARTED]],IF(TBL_UDARDA_LOANPOOL[[#This Row],[ERROR_COUNT]]&gt;0,-1,IF(TBL_UDARDA_LOANPOOL[[#This Row],[REQ_FIELDS_POPULATED]],1,0)),"")</f>
        <v/>
      </c>
      <c r="C131" s="36">
        <f>ROW()-ROW(TBL_UDARDA_LOANPOOL[[#Headers],[ROW_ID]])</f>
        <v>112</v>
      </c>
      <c r="D131" s="55"/>
      <c r="E131" s="56"/>
      <c r="F131" s="57"/>
      <c r="G131" s="58"/>
      <c r="H131" s="142"/>
      <c r="I131" s="144"/>
      <c r="J131" s="144"/>
      <c r="K131" s="120"/>
      <c r="L131" s="116"/>
      <c r="M131" s="55"/>
      <c r="N131" s="61"/>
      <c r="O131" s="62"/>
      <c r="P131" s="124"/>
      <c r="Q131" s="131"/>
      <c r="R131" s="148"/>
      <c r="S131" s="146"/>
      <c r="T131" s="174"/>
      <c r="U131" s="178"/>
      <c r="V131" s="176"/>
      <c r="W131" s="177"/>
      <c r="X131" s="185"/>
      <c r="Y131" s="185"/>
      <c r="Z131" s="186"/>
      <c r="AA131" s="186"/>
      <c r="AB13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1" s="122"/>
      <c r="AD131" s="112" t="str">
        <f>IF(AND(TBL_UDARDA_LOANPOOL[[#This Row],[QUAL_METHOD]]='$DB.LOOKUP'!$AF$6,TBL_UDARDA_LOANPOOL[[#This Row],[LOAN_ID]]&lt;&gt;""),COUNTIF(TBL_QUAL_JOBSLISTING_JOBS[LISTING_LOAN_ID_PROP_ADDR],TBL_UDARDA_LOANPOOL[[#This Row],[LOAN_ID_PROP_ADDR]]),"")</f>
        <v/>
      </c>
      <c r="AE131" s="113" t="str">
        <f>IF(AND(TBL_UDARDA_LOANPOOL[[#This Row],[LOAN_ID]]&lt;&gt;"",TBL_UDARDA_LOANPOOL[[#This Row],[QUAL_METHOD]]='$DB.LOOKUP'!$AF$6),COUNTIFS(TBL_QUAL_JOBSLISTING_JOBS[LISTING_LOAN_ID_PROP_ADDR],TBL_UDARDA_LOANPOOL[[#This Row],[LOAN_ID_PROP_ADDR]],TBL_QUAL_JOBSLISTING_JOBS[JOB_QUALIFIED_FLAG],"Yes"),"")</f>
        <v/>
      </c>
      <c r="AF131" s="111" t="str">
        <f>IF(AND(TBL_UDARDA_LOANPOOL[[#This Row],[QUAL_JOBS_TOTL]]&gt;0,TBL_UDARDA_LOANPOOL[[#This Row],[QUAL_JOBS_TOTL]]&lt;&gt;""),TBL_UDARDA_LOANPOOL[[#This Row],[QUAL_JOBS_QUALIFIED]]/TBL_UDARDA_LOANPOOL[[#This Row],[QUAL_JOBS_TOTL]],"")</f>
        <v/>
      </c>
      <c r="AG131" s="137" t="str">
        <f>IF(TBL_UDARDA_LOANPOOL[[#This Row],[QUAL_METHOD]]='$DB.LOOKUP'!$AF$6,HYPERLINK("#QUAL_JOBS!TARGET_TOP","View/Edit"),"")</f>
        <v/>
      </c>
      <c r="AH131" s="122"/>
      <c r="AI131" s="112" t="str">
        <f>IF(AND(TBL_UDARDA_LOANPOOL[[#This Row],[QUAL_METHOD]]='$DB.LOOKUP'!$AF$7,TBL_UDARDA_LOANPOOL[[#This Row],[LOAN_ID]]&lt;&gt;""),COUNTIF(TBL_QUAL_SERVICESLISTING_FAMILIES[LISTING_LOAN_ID_PROP_ADDR],TBL_UDARDA_LOANPOOL[[#This Row],[LOAN_ID_PROP_ADDR]]),"")</f>
        <v/>
      </c>
      <c r="AJ13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1" s="111" t="str">
        <f>IF(AND(TBL_UDARDA_LOANPOOL[[#This Row],[QUAL_SERVICES_FAMILIES_TOTL]]&gt;0,TBL_UDARDA_LOANPOOL[[#This Row],[QUAL_SERVICES_FAMILIES_TOTL]]&lt;&gt;""),TBL_UDARDA_LOANPOOL[[#This Row],[QUAL_SERVICES_FAMILIES_QUALIFIED]]/TBL_UDARDA_LOANPOOL[[#This Row],[QUAL_SERVICES_FAMILIES_TOTL]],"")</f>
        <v/>
      </c>
      <c r="AL131" s="137" t="str">
        <f>IF(TBL_UDARDA_LOANPOOL[[#This Row],[QUAL_METHOD]]='$DB.LOOKUP'!$AF$7,HYPERLINK("#QUAL_SERVICES!TARGET_TOP","View/Edit"),"")</f>
        <v/>
      </c>
      <c r="AM131" s="94" t="str">
        <f>IF(TBL_UDARDA_LOANPOOL[[#This Row],[LOAN_LEVEL_PREQUALIFIED_FLAG]]&lt;&gt;"",
IF(TBL_UDARDA_LOANPOOL[[#This Row],[LOAN_LEVEL_PREQUALIFIED_FLAG]],"Yes","No"),
"")</f>
        <v/>
      </c>
      <c r="AN131" s="70" t="str">
        <f>IF(TBL_UDARDA_LOANPOOL[[#This Row],[LOAN_ID]] = "","",TBL_UDARDA_LOANPOOL[[#This Row],[LOAN_ID]]&amp;" ("&amp;IF(TBL_UDARDA_LOANPOOL[[#This Row],[PROP_ADDR_STREET]]="","Address Not Defined",TBL_UDARDA_LOANPOOL[[#This Row],[PROP_ADDR_STREET]])&amp;")")</f>
        <v/>
      </c>
      <c r="AO131" s="70" t="b">
        <f>IF(TBL_UDARDA_LOANPOOL[[#This Row],[QUAL_METHOD]]="",TRUE,IFERROR(MATCH(TBL_UDARDA_LOANPOOL[[#This Row],[QUAL_METHOD]],RANGE_LOOKUP_QUALMETHODS_UDA_RDA_ENABLED,0)&gt;0,FALSE))</f>
        <v>1</v>
      </c>
      <c r="AP13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1" s="27" t="b">
        <f ca="1">IFERROR((IF(APP_UDA_RDA_CERT_DATE&lt;&gt;"",APP_UDA_RDA_CERT_DATE,TODAY())-TBL_UDARDA_LOANPOOL[[#This Row],[SETTLEMENT_DATE]])&lt;91,TRUE)</f>
        <v>1</v>
      </c>
      <c r="AR131" s="27" t="b" cm="1">
        <f t="array" ref="AR131">COUNTIFS(TBL_UDARDA_LOANPOOL[LOAN_ID],TBL_UDARDA_LOANPOOL[[#This Row],[LOAN_ID]],TBL_UDARDA_LOANPOOL[QUAL_LOCATION_TRACT_MFIPCT],"&gt;"&amp;THRESHOLD_UDARDA_MFIPCT)=0</f>
        <v>1</v>
      </c>
      <c r="AS131" s="27" t="b">
        <f>COUNTIFS(TBL_UDARDA_LOANPOOL[LOAN_ID],TBL_UDARDA_LOANPOOL[[#This Row],[LOAN_ID]],TBL_UDARDA_LOANPOOL[SBA_QUALIFIED],"No")=0</f>
        <v>1</v>
      </c>
      <c r="AT13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1" s="29">
        <f>IF(TBL_UDARDA_LOANPOOL[[#This Row],[MULTIPROP_REC_COUNT]]&lt;&gt;"",TBL_UDARDA_LOANPOOL[[#This Row],[LOAN_AMOUNT]]/TBL_UDARDA_LOANPOOL[[#This Row],[MULTIPROP_REC_COUNT]],TBL_UDARDA_LOANPOOL[[#This Row],[LOAN_AMOUNT]])</f>
        <v>0</v>
      </c>
      <c r="AW131" s="29" t="b">
        <f>TBL_UDARDA_LOANPOOL[[#This Row],[MULTIPROP_REC_COUNT]]&gt;1</f>
        <v>0</v>
      </c>
      <c r="AX131" s="36">
        <f>IF(TBL_UDARDA_LOANPOOL[[#This Row],[LOAN_ID]]&lt;&gt;"",COUNTIF(TBL_UDARDA_LOANPOOL[LOAN_ID],TBL_UDARDA_LOANPOOL[[#This Row],[LOAN_ID]]),1)</f>
        <v>1</v>
      </c>
      <c r="AY131" s="36">
        <f>IFERROR(MATCH(TBL_UDARDA_LOANPOOL[[#This Row],[QUAL_METHOD]],RANGE_LOOKUP_QUALMETHODS_UDA_RDA_PROJSPECIFIC,0),-1)</f>
        <v>-1</v>
      </c>
      <c r="AZ13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2" spans="2:57" ht="26.25" customHeight="1" x14ac:dyDescent="0.25">
      <c r="B132" s="25" t="str">
        <f>IF(TBL_UDARDA_LOANPOOL[[#This Row],[RECORD_STARTED]],IF(TBL_UDARDA_LOANPOOL[[#This Row],[ERROR_COUNT]]&gt;0,-1,IF(TBL_UDARDA_LOANPOOL[[#This Row],[REQ_FIELDS_POPULATED]],1,0)),"")</f>
        <v/>
      </c>
      <c r="C132" s="36">
        <f>ROW()-ROW(TBL_UDARDA_LOANPOOL[[#Headers],[ROW_ID]])</f>
        <v>113</v>
      </c>
      <c r="D132" s="55"/>
      <c r="E132" s="56"/>
      <c r="F132" s="57"/>
      <c r="G132" s="58"/>
      <c r="H132" s="142"/>
      <c r="I132" s="144"/>
      <c r="J132" s="144"/>
      <c r="K132" s="120"/>
      <c r="L132" s="116"/>
      <c r="M132" s="55"/>
      <c r="N132" s="61"/>
      <c r="O132" s="62"/>
      <c r="P132" s="124"/>
      <c r="Q132" s="131"/>
      <c r="R132" s="148"/>
      <c r="S132" s="146"/>
      <c r="T132" s="174"/>
      <c r="U132" s="178"/>
      <c r="V132" s="176"/>
      <c r="W132" s="177"/>
      <c r="X132" s="185"/>
      <c r="Y132" s="185"/>
      <c r="Z132" s="186"/>
      <c r="AA132" s="186"/>
      <c r="AB13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2" s="122"/>
      <c r="AD132" s="112" t="str">
        <f>IF(AND(TBL_UDARDA_LOANPOOL[[#This Row],[QUAL_METHOD]]='$DB.LOOKUP'!$AF$6,TBL_UDARDA_LOANPOOL[[#This Row],[LOAN_ID]]&lt;&gt;""),COUNTIF(TBL_QUAL_JOBSLISTING_JOBS[LISTING_LOAN_ID_PROP_ADDR],TBL_UDARDA_LOANPOOL[[#This Row],[LOAN_ID_PROP_ADDR]]),"")</f>
        <v/>
      </c>
      <c r="AE132" s="113" t="str">
        <f>IF(AND(TBL_UDARDA_LOANPOOL[[#This Row],[LOAN_ID]]&lt;&gt;"",TBL_UDARDA_LOANPOOL[[#This Row],[QUAL_METHOD]]='$DB.LOOKUP'!$AF$6),COUNTIFS(TBL_QUAL_JOBSLISTING_JOBS[LISTING_LOAN_ID_PROP_ADDR],TBL_UDARDA_LOANPOOL[[#This Row],[LOAN_ID_PROP_ADDR]],TBL_QUAL_JOBSLISTING_JOBS[JOB_QUALIFIED_FLAG],"Yes"),"")</f>
        <v/>
      </c>
      <c r="AF132" s="111" t="str">
        <f>IF(AND(TBL_UDARDA_LOANPOOL[[#This Row],[QUAL_JOBS_TOTL]]&gt;0,TBL_UDARDA_LOANPOOL[[#This Row],[QUAL_JOBS_TOTL]]&lt;&gt;""),TBL_UDARDA_LOANPOOL[[#This Row],[QUAL_JOBS_QUALIFIED]]/TBL_UDARDA_LOANPOOL[[#This Row],[QUAL_JOBS_TOTL]],"")</f>
        <v/>
      </c>
      <c r="AG132" s="137" t="str">
        <f>IF(TBL_UDARDA_LOANPOOL[[#This Row],[QUAL_METHOD]]='$DB.LOOKUP'!$AF$6,HYPERLINK("#QUAL_JOBS!TARGET_TOP","View/Edit"),"")</f>
        <v/>
      </c>
      <c r="AH132" s="122"/>
      <c r="AI132" s="112" t="str">
        <f>IF(AND(TBL_UDARDA_LOANPOOL[[#This Row],[QUAL_METHOD]]='$DB.LOOKUP'!$AF$7,TBL_UDARDA_LOANPOOL[[#This Row],[LOAN_ID]]&lt;&gt;""),COUNTIF(TBL_QUAL_SERVICESLISTING_FAMILIES[LISTING_LOAN_ID_PROP_ADDR],TBL_UDARDA_LOANPOOL[[#This Row],[LOAN_ID_PROP_ADDR]]),"")</f>
        <v/>
      </c>
      <c r="AJ13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2" s="111" t="str">
        <f>IF(AND(TBL_UDARDA_LOANPOOL[[#This Row],[QUAL_SERVICES_FAMILIES_TOTL]]&gt;0,TBL_UDARDA_LOANPOOL[[#This Row],[QUAL_SERVICES_FAMILIES_TOTL]]&lt;&gt;""),TBL_UDARDA_LOANPOOL[[#This Row],[QUAL_SERVICES_FAMILIES_QUALIFIED]]/TBL_UDARDA_LOANPOOL[[#This Row],[QUAL_SERVICES_FAMILIES_TOTL]],"")</f>
        <v/>
      </c>
      <c r="AL132" s="137" t="str">
        <f>IF(TBL_UDARDA_LOANPOOL[[#This Row],[QUAL_METHOD]]='$DB.LOOKUP'!$AF$7,HYPERLINK("#QUAL_SERVICES!TARGET_TOP","View/Edit"),"")</f>
        <v/>
      </c>
      <c r="AM132" s="94" t="str">
        <f>IF(TBL_UDARDA_LOANPOOL[[#This Row],[LOAN_LEVEL_PREQUALIFIED_FLAG]]&lt;&gt;"",
IF(TBL_UDARDA_LOANPOOL[[#This Row],[LOAN_LEVEL_PREQUALIFIED_FLAG]],"Yes","No"),
"")</f>
        <v/>
      </c>
      <c r="AN132" s="70" t="str">
        <f>IF(TBL_UDARDA_LOANPOOL[[#This Row],[LOAN_ID]] = "","",TBL_UDARDA_LOANPOOL[[#This Row],[LOAN_ID]]&amp;" ("&amp;IF(TBL_UDARDA_LOANPOOL[[#This Row],[PROP_ADDR_STREET]]="","Address Not Defined",TBL_UDARDA_LOANPOOL[[#This Row],[PROP_ADDR_STREET]])&amp;")")</f>
        <v/>
      </c>
      <c r="AO132" s="70" t="b">
        <f>IF(TBL_UDARDA_LOANPOOL[[#This Row],[QUAL_METHOD]]="",TRUE,IFERROR(MATCH(TBL_UDARDA_LOANPOOL[[#This Row],[QUAL_METHOD]],RANGE_LOOKUP_QUALMETHODS_UDA_RDA_ENABLED,0)&gt;0,FALSE))</f>
        <v>1</v>
      </c>
      <c r="AP13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2" s="27" t="b">
        <f ca="1">IFERROR((IF(APP_UDA_RDA_CERT_DATE&lt;&gt;"",APP_UDA_RDA_CERT_DATE,TODAY())-TBL_UDARDA_LOANPOOL[[#This Row],[SETTLEMENT_DATE]])&lt;91,TRUE)</f>
        <v>1</v>
      </c>
      <c r="AR132" s="27" t="b" cm="1">
        <f t="array" ref="AR132">COUNTIFS(TBL_UDARDA_LOANPOOL[LOAN_ID],TBL_UDARDA_LOANPOOL[[#This Row],[LOAN_ID]],TBL_UDARDA_LOANPOOL[QUAL_LOCATION_TRACT_MFIPCT],"&gt;"&amp;THRESHOLD_UDARDA_MFIPCT)=0</f>
        <v>1</v>
      </c>
      <c r="AS132" s="27" t="b">
        <f>COUNTIFS(TBL_UDARDA_LOANPOOL[LOAN_ID],TBL_UDARDA_LOANPOOL[[#This Row],[LOAN_ID]],TBL_UDARDA_LOANPOOL[SBA_QUALIFIED],"No")=0</f>
        <v>1</v>
      </c>
      <c r="AT13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2" s="29">
        <f>IF(TBL_UDARDA_LOANPOOL[[#This Row],[MULTIPROP_REC_COUNT]]&lt;&gt;"",TBL_UDARDA_LOANPOOL[[#This Row],[LOAN_AMOUNT]]/TBL_UDARDA_LOANPOOL[[#This Row],[MULTIPROP_REC_COUNT]],TBL_UDARDA_LOANPOOL[[#This Row],[LOAN_AMOUNT]])</f>
        <v>0</v>
      </c>
      <c r="AW132" s="29" t="b">
        <f>TBL_UDARDA_LOANPOOL[[#This Row],[MULTIPROP_REC_COUNT]]&gt;1</f>
        <v>0</v>
      </c>
      <c r="AX132" s="36">
        <f>IF(TBL_UDARDA_LOANPOOL[[#This Row],[LOAN_ID]]&lt;&gt;"",COUNTIF(TBL_UDARDA_LOANPOOL[LOAN_ID],TBL_UDARDA_LOANPOOL[[#This Row],[LOAN_ID]]),1)</f>
        <v>1</v>
      </c>
      <c r="AY132" s="36">
        <f>IFERROR(MATCH(TBL_UDARDA_LOANPOOL[[#This Row],[QUAL_METHOD]],RANGE_LOOKUP_QUALMETHODS_UDA_RDA_PROJSPECIFIC,0),-1)</f>
        <v>-1</v>
      </c>
      <c r="AZ13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3" spans="2:57" ht="26.25" customHeight="1" x14ac:dyDescent="0.25">
      <c r="B133" s="25" t="str">
        <f>IF(TBL_UDARDA_LOANPOOL[[#This Row],[RECORD_STARTED]],IF(TBL_UDARDA_LOANPOOL[[#This Row],[ERROR_COUNT]]&gt;0,-1,IF(TBL_UDARDA_LOANPOOL[[#This Row],[REQ_FIELDS_POPULATED]],1,0)),"")</f>
        <v/>
      </c>
      <c r="C133" s="36">
        <f>ROW()-ROW(TBL_UDARDA_LOANPOOL[[#Headers],[ROW_ID]])</f>
        <v>114</v>
      </c>
      <c r="D133" s="55"/>
      <c r="E133" s="56"/>
      <c r="F133" s="57"/>
      <c r="G133" s="58"/>
      <c r="H133" s="142"/>
      <c r="I133" s="144"/>
      <c r="J133" s="144"/>
      <c r="K133" s="120"/>
      <c r="L133" s="116"/>
      <c r="M133" s="55"/>
      <c r="N133" s="61"/>
      <c r="O133" s="62"/>
      <c r="P133" s="124"/>
      <c r="Q133" s="131"/>
      <c r="R133" s="148"/>
      <c r="S133" s="146"/>
      <c r="T133" s="174"/>
      <c r="U133" s="178"/>
      <c r="V133" s="176"/>
      <c r="W133" s="177"/>
      <c r="X133" s="185"/>
      <c r="Y133" s="185"/>
      <c r="Z133" s="186"/>
      <c r="AA133" s="186"/>
      <c r="AB13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3" s="122"/>
      <c r="AD133" s="112" t="str">
        <f>IF(AND(TBL_UDARDA_LOANPOOL[[#This Row],[QUAL_METHOD]]='$DB.LOOKUP'!$AF$6,TBL_UDARDA_LOANPOOL[[#This Row],[LOAN_ID]]&lt;&gt;""),COUNTIF(TBL_QUAL_JOBSLISTING_JOBS[LISTING_LOAN_ID_PROP_ADDR],TBL_UDARDA_LOANPOOL[[#This Row],[LOAN_ID_PROP_ADDR]]),"")</f>
        <v/>
      </c>
      <c r="AE133" s="113" t="str">
        <f>IF(AND(TBL_UDARDA_LOANPOOL[[#This Row],[LOAN_ID]]&lt;&gt;"",TBL_UDARDA_LOANPOOL[[#This Row],[QUAL_METHOD]]='$DB.LOOKUP'!$AF$6),COUNTIFS(TBL_QUAL_JOBSLISTING_JOBS[LISTING_LOAN_ID_PROP_ADDR],TBL_UDARDA_LOANPOOL[[#This Row],[LOAN_ID_PROP_ADDR]],TBL_QUAL_JOBSLISTING_JOBS[JOB_QUALIFIED_FLAG],"Yes"),"")</f>
        <v/>
      </c>
      <c r="AF133" s="111" t="str">
        <f>IF(AND(TBL_UDARDA_LOANPOOL[[#This Row],[QUAL_JOBS_TOTL]]&gt;0,TBL_UDARDA_LOANPOOL[[#This Row],[QUAL_JOBS_TOTL]]&lt;&gt;""),TBL_UDARDA_LOANPOOL[[#This Row],[QUAL_JOBS_QUALIFIED]]/TBL_UDARDA_LOANPOOL[[#This Row],[QUAL_JOBS_TOTL]],"")</f>
        <v/>
      </c>
      <c r="AG133" s="137" t="str">
        <f>IF(TBL_UDARDA_LOANPOOL[[#This Row],[QUAL_METHOD]]='$DB.LOOKUP'!$AF$6,HYPERLINK("#QUAL_JOBS!TARGET_TOP","View/Edit"),"")</f>
        <v/>
      </c>
      <c r="AH133" s="122"/>
      <c r="AI133" s="112" t="str">
        <f>IF(AND(TBL_UDARDA_LOANPOOL[[#This Row],[QUAL_METHOD]]='$DB.LOOKUP'!$AF$7,TBL_UDARDA_LOANPOOL[[#This Row],[LOAN_ID]]&lt;&gt;""),COUNTIF(TBL_QUAL_SERVICESLISTING_FAMILIES[LISTING_LOAN_ID_PROP_ADDR],TBL_UDARDA_LOANPOOL[[#This Row],[LOAN_ID_PROP_ADDR]]),"")</f>
        <v/>
      </c>
      <c r="AJ13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3" s="111" t="str">
        <f>IF(AND(TBL_UDARDA_LOANPOOL[[#This Row],[QUAL_SERVICES_FAMILIES_TOTL]]&gt;0,TBL_UDARDA_LOANPOOL[[#This Row],[QUAL_SERVICES_FAMILIES_TOTL]]&lt;&gt;""),TBL_UDARDA_LOANPOOL[[#This Row],[QUAL_SERVICES_FAMILIES_QUALIFIED]]/TBL_UDARDA_LOANPOOL[[#This Row],[QUAL_SERVICES_FAMILIES_TOTL]],"")</f>
        <v/>
      </c>
      <c r="AL133" s="137" t="str">
        <f>IF(TBL_UDARDA_LOANPOOL[[#This Row],[QUAL_METHOD]]='$DB.LOOKUP'!$AF$7,HYPERLINK("#QUAL_SERVICES!TARGET_TOP","View/Edit"),"")</f>
        <v/>
      </c>
      <c r="AM133" s="94" t="str">
        <f>IF(TBL_UDARDA_LOANPOOL[[#This Row],[LOAN_LEVEL_PREQUALIFIED_FLAG]]&lt;&gt;"",
IF(TBL_UDARDA_LOANPOOL[[#This Row],[LOAN_LEVEL_PREQUALIFIED_FLAG]],"Yes","No"),
"")</f>
        <v/>
      </c>
      <c r="AN133" s="70" t="str">
        <f>IF(TBL_UDARDA_LOANPOOL[[#This Row],[LOAN_ID]] = "","",TBL_UDARDA_LOANPOOL[[#This Row],[LOAN_ID]]&amp;" ("&amp;IF(TBL_UDARDA_LOANPOOL[[#This Row],[PROP_ADDR_STREET]]="","Address Not Defined",TBL_UDARDA_LOANPOOL[[#This Row],[PROP_ADDR_STREET]])&amp;")")</f>
        <v/>
      </c>
      <c r="AO133" s="70" t="b">
        <f>IF(TBL_UDARDA_LOANPOOL[[#This Row],[QUAL_METHOD]]="",TRUE,IFERROR(MATCH(TBL_UDARDA_LOANPOOL[[#This Row],[QUAL_METHOD]],RANGE_LOOKUP_QUALMETHODS_UDA_RDA_ENABLED,0)&gt;0,FALSE))</f>
        <v>1</v>
      </c>
      <c r="AP13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3" s="27" t="b">
        <f ca="1">IFERROR((IF(APP_UDA_RDA_CERT_DATE&lt;&gt;"",APP_UDA_RDA_CERT_DATE,TODAY())-TBL_UDARDA_LOANPOOL[[#This Row],[SETTLEMENT_DATE]])&lt;91,TRUE)</f>
        <v>1</v>
      </c>
      <c r="AR133" s="27" t="b" cm="1">
        <f t="array" ref="AR133">COUNTIFS(TBL_UDARDA_LOANPOOL[LOAN_ID],TBL_UDARDA_LOANPOOL[[#This Row],[LOAN_ID]],TBL_UDARDA_LOANPOOL[QUAL_LOCATION_TRACT_MFIPCT],"&gt;"&amp;THRESHOLD_UDARDA_MFIPCT)=0</f>
        <v>1</v>
      </c>
      <c r="AS133" s="27" t="b">
        <f>COUNTIFS(TBL_UDARDA_LOANPOOL[LOAN_ID],TBL_UDARDA_LOANPOOL[[#This Row],[LOAN_ID]],TBL_UDARDA_LOANPOOL[SBA_QUALIFIED],"No")=0</f>
        <v>1</v>
      </c>
      <c r="AT13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3" s="29">
        <f>IF(TBL_UDARDA_LOANPOOL[[#This Row],[MULTIPROP_REC_COUNT]]&lt;&gt;"",TBL_UDARDA_LOANPOOL[[#This Row],[LOAN_AMOUNT]]/TBL_UDARDA_LOANPOOL[[#This Row],[MULTIPROP_REC_COUNT]],TBL_UDARDA_LOANPOOL[[#This Row],[LOAN_AMOUNT]])</f>
        <v>0</v>
      </c>
      <c r="AW133" s="29" t="b">
        <f>TBL_UDARDA_LOANPOOL[[#This Row],[MULTIPROP_REC_COUNT]]&gt;1</f>
        <v>0</v>
      </c>
      <c r="AX133" s="36">
        <f>IF(TBL_UDARDA_LOANPOOL[[#This Row],[LOAN_ID]]&lt;&gt;"",COUNTIF(TBL_UDARDA_LOANPOOL[LOAN_ID],TBL_UDARDA_LOANPOOL[[#This Row],[LOAN_ID]]),1)</f>
        <v>1</v>
      </c>
      <c r="AY133" s="36">
        <f>IFERROR(MATCH(TBL_UDARDA_LOANPOOL[[#This Row],[QUAL_METHOD]],RANGE_LOOKUP_QUALMETHODS_UDA_RDA_PROJSPECIFIC,0),-1)</f>
        <v>-1</v>
      </c>
      <c r="AZ13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4" spans="2:57" ht="26.25" customHeight="1" x14ac:dyDescent="0.25">
      <c r="B134" s="25" t="str">
        <f>IF(TBL_UDARDA_LOANPOOL[[#This Row],[RECORD_STARTED]],IF(TBL_UDARDA_LOANPOOL[[#This Row],[ERROR_COUNT]]&gt;0,-1,IF(TBL_UDARDA_LOANPOOL[[#This Row],[REQ_FIELDS_POPULATED]],1,0)),"")</f>
        <v/>
      </c>
      <c r="C134" s="36">
        <f>ROW()-ROW(TBL_UDARDA_LOANPOOL[[#Headers],[ROW_ID]])</f>
        <v>115</v>
      </c>
      <c r="D134" s="55"/>
      <c r="E134" s="56"/>
      <c r="F134" s="57"/>
      <c r="G134" s="58"/>
      <c r="H134" s="142"/>
      <c r="I134" s="144"/>
      <c r="J134" s="144"/>
      <c r="K134" s="120"/>
      <c r="L134" s="116"/>
      <c r="M134" s="55"/>
      <c r="N134" s="61"/>
      <c r="O134" s="62"/>
      <c r="P134" s="124"/>
      <c r="Q134" s="131"/>
      <c r="R134" s="148"/>
      <c r="S134" s="146"/>
      <c r="T134" s="174"/>
      <c r="U134" s="178"/>
      <c r="V134" s="176"/>
      <c r="W134" s="177"/>
      <c r="X134" s="185"/>
      <c r="Y134" s="185"/>
      <c r="Z134" s="186"/>
      <c r="AA134" s="186"/>
      <c r="AB13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4" s="122"/>
      <c r="AD134" s="112" t="str">
        <f>IF(AND(TBL_UDARDA_LOANPOOL[[#This Row],[QUAL_METHOD]]='$DB.LOOKUP'!$AF$6,TBL_UDARDA_LOANPOOL[[#This Row],[LOAN_ID]]&lt;&gt;""),COUNTIF(TBL_QUAL_JOBSLISTING_JOBS[LISTING_LOAN_ID_PROP_ADDR],TBL_UDARDA_LOANPOOL[[#This Row],[LOAN_ID_PROP_ADDR]]),"")</f>
        <v/>
      </c>
      <c r="AE134" s="113" t="str">
        <f>IF(AND(TBL_UDARDA_LOANPOOL[[#This Row],[LOAN_ID]]&lt;&gt;"",TBL_UDARDA_LOANPOOL[[#This Row],[QUAL_METHOD]]='$DB.LOOKUP'!$AF$6),COUNTIFS(TBL_QUAL_JOBSLISTING_JOBS[LISTING_LOAN_ID_PROP_ADDR],TBL_UDARDA_LOANPOOL[[#This Row],[LOAN_ID_PROP_ADDR]],TBL_QUAL_JOBSLISTING_JOBS[JOB_QUALIFIED_FLAG],"Yes"),"")</f>
        <v/>
      </c>
      <c r="AF134" s="111" t="str">
        <f>IF(AND(TBL_UDARDA_LOANPOOL[[#This Row],[QUAL_JOBS_TOTL]]&gt;0,TBL_UDARDA_LOANPOOL[[#This Row],[QUAL_JOBS_TOTL]]&lt;&gt;""),TBL_UDARDA_LOANPOOL[[#This Row],[QUAL_JOBS_QUALIFIED]]/TBL_UDARDA_LOANPOOL[[#This Row],[QUAL_JOBS_TOTL]],"")</f>
        <v/>
      </c>
      <c r="AG134" s="137" t="str">
        <f>IF(TBL_UDARDA_LOANPOOL[[#This Row],[QUAL_METHOD]]='$DB.LOOKUP'!$AF$6,HYPERLINK("#QUAL_JOBS!TARGET_TOP","View/Edit"),"")</f>
        <v/>
      </c>
      <c r="AH134" s="122"/>
      <c r="AI134" s="112" t="str">
        <f>IF(AND(TBL_UDARDA_LOANPOOL[[#This Row],[QUAL_METHOD]]='$DB.LOOKUP'!$AF$7,TBL_UDARDA_LOANPOOL[[#This Row],[LOAN_ID]]&lt;&gt;""),COUNTIF(TBL_QUAL_SERVICESLISTING_FAMILIES[LISTING_LOAN_ID_PROP_ADDR],TBL_UDARDA_LOANPOOL[[#This Row],[LOAN_ID_PROP_ADDR]]),"")</f>
        <v/>
      </c>
      <c r="AJ13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4" s="111" t="str">
        <f>IF(AND(TBL_UDARDA_LOANPOOL[[#This Row],[QUAL_SERVICES_FAMILIES_TOTL]]&gt;0,TBL_UDARDA_LOANPOOL[[#This Row],[QUAL_SERVICES_FAMILIES_TOTL]]&lt;&gt;""),TBL_UDARDA_LOANPOOL[[#This Row],[QUAL_SERVICES_FAMILIES_QUALIFIED]]/TBL_UDARDA_LOANPOOL[[#This Row],[QUAL_SERVICES_FAMILIES_TOTL]],"")</f>
        <v/>
      </c>
      <c r="AL134" s="137" t="str">
        <f>IF(TBL_UDARDA_LOANPOOL[[#This Row],[QUAL_METHOD]]='$DB.LOOKUP'!$AF$7,HYPERLINK("#QUAL_SERVICES!TARGET_TOP","View/Edit"),"")</f>
        <v/>
      </c>
      <c r="AM134" s="94" t="str">
        <f>IF(TBL_UDARDA_LOANPOOL[[#This Row],[LOAN_LEVEL_PREQUALIFIED_FLAG]]&lt;&gt;"",
IF(TBL_UDARDA_LOANPOOL[[#This Row],[LOAN_LEVEL_PREQUALIFIED_FLAG]],"Yes","No"),
"")</f>
        <v/>
      </c>
      <c r="AN134" s="70" t="str">
        <f>IF(TBL_UDARDA_LOANPOOL[[#This Row],[LOAN_ID]] = "","",TBL_UDARDA_LOANPOOL[[#This Row],[LOAN_ID]]&amp;" ("&amp;IF(TBL_UDARDA_LOANPOOL[[#This Row],[PROP_ADDR_STREET]]="","Address Not Defined",TBL_UDARDA_LOANPOOL[[#This Row],[PROP_ADDR_STREET]])&amp;")")</f>
        <v/>
      </c>
      <c r="AO134" s="70" t="b">
        <f>IF(TBL_UDARDA_LOANPOOL[[#This Row],[QUAL_METHOD]]="",TRUE,IFERROR(MATCH(TBL_UDARDA_LOANPOOL[[#This Row],[QUAL_METHOD]],RANGE_LOOKUP_QUALMETHODS_UDA_RDA_ENABLED,0)&gt;0,FALSE))</f>
        <v>1</v>
      </c>
      <c r="AP13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4" s="27" t="b">
        <f ca="1">IFERROR((IF(APP_UDA_RDA_CERT_DATE&lt;&gt;"",APP_UDA_RDA_CERT_DATE,TODAY())-TBL_UDARDA_LOANPOOL[[#This Row],[SETTLEMENT_DATE]])&lt;91,TRUE)</f>
        <v>1</v>
      </c>
      <c r="AR134" s="27" t="b" cm="1">
        <f t="array" ref="AR134">COUNTIFS(TBL_UDARDA_LOANPOOL[LOAN_ID],TBL_UDARDA_LOANPOOL[[#This Row],[LOAN_ID]],TBL_UDARDA_LOANPOOL[QUAL_LOCATION_TRACT_MFIPCT],"&gt;"&amp;THRESHOLD_UDARDA_MFIPCT)=0</f>
        <v>1</v>
      </c>
      <c r="AS134" s="27" t="b">
        <f>COUNTIFS(TBL_UDARDA_LOANPOOL[LOAN_ID],TBL_UDARDA_LOANPOOL[[#This Row],[LOAN_ID]],TBL_UDARDA_LOANPOOL[SBA_QUALIFIED],"No")=0</f>
        <v>1</v>
      </c>
      <c r="AT13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4" s="29">
        <f>IF(TBL_UDARDA_LOANPOOL[[#This Row],[MULTIPROP_REC_COUNT]]&lt;&gt;"",TBL_UDARDA_LOANPOOL[[#This Row],[LOAN_AMOUNT]]/TBL_UDARDA_LOANPOOL[[#This Row],[MULTIPROP_REC_COUNT]],TBL_UDARDA_LOANPOOL[[#This Row],[LOAN_AMOUNT]])</f>
        <v>0</v>
      </c>
      <c r="AW134" s="29" t="b">
        <f>TBL_UDARDA_LOANPOOL[[#This Row],[MULTIPROP_REC_COUNT]]&gt;1</f>
        <v>0</v>
      </c>
      <c r="AX134" s="36">
        <f>IF(TBL_UDARDA_LOANPOOL[[#This Row],[LOAN_ID]]&lt;&gt;"",COUNTIF(TBL_UDARDA_LOANPOOL[LOAN_ID],TBL_UDARDA_LOANPOOL[[#This Row],[LOAN_ID]]),1)</f>
        <v>1</v>
      </c>
      <c r="AY134" s="36">
        <f>IFERROR(MATCH(TBL_UDARDA_LOANPOOL[[#This Row],[QUAL_METHOD]],RANGE_LOOKUP_QUALMETHODS_UDA_RDA_PROJSPECIFIC,0),-1)</f>
        <v>-1</v>
      </c>
      <c r="AZ13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5" spans="2:57" ht="26.25" customHeight="1" x14ac:dyDescent="0.25">
      <c r="B135" s="25" t="str">
        <f>IF(TBL_UDARDA_LOANPOOL[[#This Row],[RECORD_STARTED]],IF(TBL_UDARDA_LOANPOOL[[#This Row],[ERROR_COUNT]]&gt;0,-1,IF(TBL_UDARDA_LOANPOOL[[#This Row],[REQ_FIELDS_POPULATED]],1,0)),"")</f>
        <v/>
      </c>
      <c r="C135" s="36">
        <f>ROW()-ROW(TBL_UDARDA_LOANPOOL[[#Headers],[ROW_ID]])</f>
        <v>116</v>
      </c>
      <c r="D135" s="55"/>
      <c r="E135" s="56"/>
      <c r="F135" s="57"/>
      <c r="G135" s="58"/>
      <c r="H135" s="142"/>
      <c r="I135" s="144"/>
      <c r="J135" s="144"/>
      <c r="K135" s="120"/>
      <c r="L135" s="116"/>
      <c r="M135" s="55"/>
      <c r="N135" s="61"/>
      <c r="O135" s="62"/>
      <c r="P135" s="124"/>
      <c r="Q135" s="131"/>
      <c r="R135" s="148"/>
      <c r="S135" s="146"/>
      <c r="T135" s="174"/>
      <c r="U135" s="178"/>
      <c r="V135" s="176"/>
      <c r="W135" s="177"/>
      <c r="X135" s="185"/>
      <c r="Y135" s="185"/>
      <c r="Z135" s="186"/>
      <c r="AA135" s="186"/>
      <c r="AB13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5" s="122"/>
      <c r="AD135" s="112" t="str">
        <f>IF(AND(TBL_UDARDA_LOANPOOL[[#This Row],[QUAL_METHOD]]='$DB.LOOKUP'!$AF$6,TBL_UDARDA_LOANPOOL[[#This Row],[LOAN_ID]]&lt;&gt;""),COUNTIF(TBL_QUAL_JOBSLISTING_JOBS[LISTING_LOAN_ID_PROP_ADDR],TBL_UDARDA_LOANPOOL[[#This Row],[LOAN_ID_PROP_ADDR]]),"")</f>
        <v/>
      </c>
      <c r="AE135" s="113" t="str">
        <f>IF(AND(TBL_UDARDA_LOANPOOL[[#This Row],[LOAN_ID]]&lt;&gt;"",TBL_UDARDA_LOANPOOL[[#This Row],[QUAL_METHOD]]='$DB.LOOKUP'!$AF$6),COUNTIFS(TBL_QUAL_JOBSLISTING_JOBS[LISTING_LOAN_ID_PROP_ADDR],TBL_UDARDA_LOANPOOL[[#This Row],[LOAN_ID_PROP_ADDR]],TBL_QUAL_JOBSLISTING_JOBS[JOB_QUALIFIED_FLAG],"Yes"),"")</f>
        <v/>
      </c>
      <c r="AF135" s="111" t="str">
        <f>IF(AND(TBL_UDARDA_LOANPOOL[[#This Row],[QUAL_JOBS_TOTL]]&gt;0,TBL_UDARDA_LOANPOOL[[#This Row],[QUAL_JOBS_TOTL]]&lt;&gt;""),TBL_UDARDA_LOANPOOL[[#This Row],[QUAL_JOBS_QUALIFIED]]/TBL_UDARDA_LOANPOOL[[#This Row],[QUAL_JOBS_TOTL]],"")</f>
        <v/>
      </c>
      <c r="AG135" s="137" t="str">
        <f>IF(TBL_UDARDA_LOANPOOL[[#This Row],[QUAL_METHOD]]='$DB.LOOKUP'!$AF$6,HYPERLINK("#QUAL_JOBS!TARGET_TOP","View/Edit"),"")</f>
        <v/>
      </c>
      <c r="AH135" s="122"/>
      <c r="AI135" s="112" t="str">
        <f>IF(AND(TBL_UDARDA_LOANPOOL[[#This Row],[QUAL_METHOD]]='$DB.LOOKUP'!$AF$7,TBL_UDARDA_LOANPOOL[[#This Row],[LOAN_ID]]&lt;&gt;""),COUNTIF(TBL_QUAL_SERVICESLISTING_FAMILIES[LISTING_LOAN_ID_PROP_ADDR],TBL_UDARDA_LOANPOOL[[#This Row],[LOAN_ID_PROP_ADDR]]),"")</f>
        <v/>
      </c>
      <c r="AJ13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5" s="111" t="str">
        <f>IF(AND(TBL_UDARDA_LOANPOOL[[#This Row],[QUAL_SERVICES_FAMILIES_TOTL]]&gt;0,TBL_UDARDA_LOANPOOL[[#This Row],[QUAL_SERVICES_FAMILIES_TOTL]]&lt;&gt;""),TBL_UDARDA_LOANPOOL[[#This Row],[QUAL_SERVICES_FAMILIES_QUALIFIED]]/TBL_UDARDA_LOANPOOL[[#This Row],[QUAL_SERVICES_FAMILIES_TOTL]],"")</f>
        <v/>
      </c>
      <c r="AL135" s="137" t="str">
        <f>IF(TBL_UDARDA_LOANPOOL[[#This Row],[QUAL_METHOD]]='$DB.LOOKUP'!$AF$7,HYPERLINK("#QUAL_SERVICES!TARGET_TOP","View/Edit"),"")</f>
        <v/>
      </c>
      <c r="AM135" s="94" t="str">
        <f>IF(TBL_UDARDA_LOANPOOL[[#This Row],[LOAN_LEVEL_PREQUALIFIED_FLAG]]&lt;&gt;"",
IF(TBL_UDARDA_LOANPOOL[[#This Row],[LOAN_LEVEL_PREQUALIFIED_FLAG]],"Yes","No"),
"")</f>
        <v/>
      </c>
      <c r="AN135" s="70" t="str">
        <f>IF(TBL_UDARDA_LOANPOOL[[#This Row],[LOAN_ID]] = "","",TBL_UDARDA_LOANPOOL[[#This Row],[LOAN_ID]]&amp;" ("&amp;IF(TBL_UDARDA_LOANPOOL[[#This Row],[PROP_ADDR_STREET]]="","Address Not Defined",TBL_UDARDA_LOANPOOL[[#This Row],[PROP_ADDR_STREET]])&amp;")")</f>
        <v/>
      </c>
      <c r="AO135" s="70" t="b">
        <f>IF(TBL_UDARDA_LOANPOOL[[#This Row],[QUAL_METHOD]]="",TRUE,IFERROR(MATCH(TBL_UDARDA_LOANPOOL[[#This Row],[QUAL_METHOD]],RANGE_LOOKUP_QUALMETHODS_UDA_RDA_ENABLED,0)&gt;0,FALSE))</f>
        <v>1</v>
      </c>
      <c r="AP13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5" s="27" t="b">
        <f ca="1">IFERROR((IF(APP_UDA_RDA_CERT_DATE&lt;&gt;"",APP_UDA_RDA_CERT_DATE,TODAY())-TBL_UDARDA_LOANPOOL[[#This Row],[SETTLEMENT_DATE]])&lt;91,TRUE)</f>
        <v>1</v>
      </c>
      <c r="AR135" s="27" t="b" cm="1">
        <f t="array" ref="AR135">COUNTIFS(TBL_UDARDA_LOANPOOL[LOAN_ID],TBL_UDARDA_LOANPOOL[[#This Row],[LOAN_ID]],TBL_UDARDA_LOANPOOL[QUAL_LOCATION_TRACT_MFIPCT],"&gt;"&amp;THRESHOLD_UDARDA_MFIPCT)=0</f>
        <v>1</v>
      </c>
      <c r="AS135" s="27" t="b">
        <f>COUNTIFS(TBL_UDARDA_LOANPOOL[LOAN_ID],TBL_UDARDA_LOANPOOL[[#This Row],[LOAN_ID]],TBL_UDARDA_LOANPOOL[SBA_QUALIFIED],"No")=0</f>
        <v>1</v>
      </c>
      <c r="AT13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5" s="29">
        <f>IF(TBL_UDARDA_LOANPOOL[[#This Row],[MULTIPROP_REC_COUNT]]&lt;&gt;"",TBL_UDARDA_LOANPOOL[[#This Row],[LOAN_AMOUNT]]/TBL_UDARDA_LOANPOOL[[#This Row],[MULTIPROP_REC_COUNT]],TBL_UDARDA_LOANPOOL[[#This Row],[LOAN_AMOUNT]])</f>
        <v>0</v>
      </c>
      <c r="AW135" s="29" t="b">
        <f>TBL_UDARDA_LOANPOOL[[#This Row],[MULTIPROP_REC_COUNT]]&gt;1</f>
        <v>0</v>
      </c>
      <c r="AX135" s="36">
        <f>IF(TBL_UDARDA_LOANPOOL[[#This Row],[LOAN_ID]]&lt;&gt;"",COUNTIF(TBL_UDARDA_LOANPOOL[LOAN_ID],TBL_UDARDA_LOANPOOL[[#This Row],[LOAN_ID]]),1)</f>
        <v>1</v>
      </c>
      <c r="AY135" s="36">
        <f>IFERROR(MATCH(TBL_UDARDA_LOANPOOL[[#This Row],[QUAL_METHOD]],RANGE_LOOKUP_QUALMETHODS_UDA_RDA_PROJSPECIFIC,0),-1)</f>
        <v>-1</v>
      </c>
      <c r="AZ13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6" spans="2:57" ht="26.25" customHeight="1" x14ac:dyDescent="0.25">
      <c r="B136" s="25" t="str">
        <f>IF(TBL_UDARDA_LOANPOOL[[#This Row],[RECORD_STARTED]],IF(TBL_UDARDA_LOANPOOL[[#This Row],[ERROR_COUNT]]&gt;0,-1,IF(TBL_UDARDA_LOANPOOL[[#This Row],[REQ_FIELDS_POPULATED]],1,0)),"")</f>
        <v/>
      </c>
      <c r="C136" s="36">
        <f>ROW()-ROW(TBL_UDARDA_LOANPOOL[[#Headers],[ROW_ID]])</f>
        <v>117</v>
      </c>
      <c r="D136" s="55"/>
      <c r="E136" s="56"/>
      <c r="F136" s="57"/>
      <c r="G136" s="58"/>
      <c r="H136" s="142"/>
      <c r="I136" s="144"/>
      <c r="J136" s="144"/>
      <c r="K136" s="120"/>
      <c r="L136" s="116"/>
      <c r="M136" s="55"/>
      <c r="N136" s="61"/>
      <c r="O136" s="62"/>
      <c r="P136" s="124"/>
      <c r="Q136" s="131"/>
      <c r="R136" s="148"/>
      <c r="S136" s="146"/>
      <c r="T136" s="174"/>
      <c r="U136" s="178"/>
      <c r="V136" s="176"/>
      <c r="W136" s="177"/>
      <c r="X136" s="185"/>
      <c r="Y136" s="185"/>
      <c r="Z136" s="186"/>
      <c r="AA136" s="186"/>
      <c r="AB13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6" s="122"/>
      <c r="AD136" s="112" t="str">
        <f>IF(AND(TBL_UDARDA_LOANPOOL[[#This Row],[QUAL_METHOD]]='$DB.LOOKUP'!$AF$6,TBL_UDARDA_LOANPOOL[[#This Row],[LOAN_ID]]&lt;&gt;""),COUNTIF(TBL_QUAL_JOBSLISTING_JOBS[LISTING_LOAN_ID_PROP_ADDR],TBL_UDARDA_LOANPOOL[[#This Row],[LOAN_ID_PROP_ADDR]]),"")</f>
        <v/>
      </c>
      <c r="AE136" s="113" t="str">
        <f>IF(AND(TBL_UDARDA_LOANPOOL[[#This Row],[LOAN_ID]]&lt;&gt;"",TBL_UDARDA_LOANPOOL[[#This Row],[QUAL_METHOD]]='$DB.LOOKUP'!$AF$6),COUNTIFS(TBL_QUAL_JOBSLISTING_JOBS[LISTING_LOAN_ID_PROP_ADDR],TBL_UDARDA_LOANPOOL[[#This Row],[LOAN_ID_PROP_ADDR]],TBL_QUAL_JOBSLISTING_JOBS[JOB_QUALIFIED_FLAG],"Yes"),"")</f>
        <v/>
      </c>
      <c r="AF136" s="111" t="str">
        <f>IF(AND(TBL_UDARDA_LOANPOOL[[#This Row],[QUAL_JOBS_TOTL]]&gt;0,TBL_UDARDA_LOANPOOL[[#This Row],[QUAL_JOBS_TOTL]]&lt;&gt;""),TBL_UDARDA_LOANPOOL[[#This Row],[QUAL_JOBS_QUALIFIED]]/TBL_UDARDA_LOANPOOL[[#This Row],[QUAL_JOBS_TOTL]],"")</f>
        <v/>
      </c>
      <c r="AG136" s="137" t="str">
        <f>IF(TBL_UDARDA_LOANPOOL[[#This Row],[QUAL_METHOD]]='$DB.LOOKUP'!$AF$6,HYPERLINK("#QUAL_JOBS!TARGET_TOP","View/Edit"),"")</f>
        <v/>
      </c>
      <c r="AH136" s="122"/>
      <c r="AI136" s="112" t="str">
        <f>IF(AND(TBL_UDARDA_LOANPOOL[[#This Row],[QUAL_METHOD]]='$DB.LOOKUP'!$AF$7,TBL_UDARDA_LOANPOOL[[#This Row],[LOAN_ID]]&lt;&gt;""),COUNTIF(TBL_QUAL_SERVICESLISTING_FAMILIES[LISTING_LOAN_ID_PROP_ADDR],TBL_UDARDA_LOANPOOL[[#This Row],[LOAN_ID_PROP_ADDR]]),"")</f>
        <v/>
      </c>
      <c r="AJ13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6" s="111" t="str">
        <f>IF(AND(TBL_UDARDA_LOANPOOL[[#This Row],[QUAL_SERVICES_FAMILIES_TOTL]]&gt;0,TBL_UDARDA_LOANPOOL[[#This Row],[QUAL_SERVICES_FAMILIES_TOTL]]&lt;&gt;""),TBL_UDARDA_LOANPOOL[[#This Row],[QUAL_SERVICES_FAMILIES_QUALIFIED]]/TBL_UDARDA_LOANPOOL[[#This Row],[QUAL_SERVICES_FAMILIES_TOTL]],"")</f>
        <v/>
      </c>
      <c r="AL136" s="137" t="str">
        <f>IF(TBL_UDARDA_LOANPOOL[[#This Row],[QUAL_METHOD]]='$DB.LOOKUP'!$AF$7,HYPERLINK("#QUAL_SERVICES!TARGET_TOP","View/Edit"),"")</f>
        <v/>
      </c>
      <c r="AM136" s="94" t="str">
        <f>IF(TBL_UDARDA_LOANPOOL[[#This Row],[LOAN_LEVEL_PREQUALIFIED_FLAG]]&lt;&gt;"",
IF(TBL_UDARDA_LOANPOOL[[#This Row],[LOAN_LEVEL_PREQUALIFIED_FLAG]],"Yes","No"),
"")</f>
        <v/>
      </c>
      <c r="AN136" s="70" t="str">
        <f>IF(TBL_UDARDA_LOANPOOL[[#This Row],[LOAN_ID]] = "","",TBL_UDARDA_LOANPOOL[[#This Row],[LOAN_ID]]&amp;" ("&amp;IF(TBL_UDARDA_LOANPOOL[[#This Row],[PROP_ADDR_STREET]]="","Address Not Defined",TBL_UDARDA_LOANPOOL[[#This Row],[PROP_ADDR_STREET]])&amp;")")</f>
        <v/>
      </c>
      <c r="AO136" s="70" t="b">
        <f>IF(TBL_UDARDA_LOANPOOL[[#This Row],[QUAL_METHOD]]="",TRUE,IFERROR(MATCH(TBL_UDARDA_LOANPOOL[[#This Row],[QUAL_METHOD]],RANGE_LOOKUP_QUALMETHODS_UDA_RDA_ENABLED,0)&gt;0,FALSE))</f>
        <v>1</v>
      </c>
      <c r="AP13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6" s="27" t="b">
        <f ca="1">IFERROR((IF(APP_UDA_RDA_CERT_DATE&lt;&gt;"",APP_UDA_RDA_CERT_DATE,TODAY())-TBL_UDARDA_LOANPOOL[[#This Row],[SETTLEMENT_DATE]])&lt;91,TRUE)</f>
        <v>1</v>
      </c>
      <c r="AR136" s="27" t="b" cm="1">
        <f t="array" ref="AR136">COUNTIFS(TBL_UDARDA_LOANPOOL[LOAN_ID],TBL_UDARDA_LOANPOOL[[#This Row],[LOAN_ID]],TBL_UDARDA_LOANPOOL[QUAL_LOCATION_TRACT_MFIPCT],"&gt;"&amp;THRESHOLD_UDARDA_MFIPCT)=0</f>
        <v>1</v>
      </c>
      <c r="AS136" s="27" t="b">
        <f>COUNTIFS(TBL_UDARDA_LOANPOOL[LOAN_ID],TBL_UDARDA_LOANPOOL[[#This Row],[LOAN_ID]],TBL_UDARDA_LOANPOOL[SBA_QUALIFIED],"No")=0</f>
        <v>1</v>
      </c>
      <c r="AT13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6" s="29">
        <f>IF(TBL_UDARDA_LOANPOOL[[#This Row],[MULTIPROP_REC_COUNT]]&lt;&gt;"",TBL_UDARDA_LOANPOOL[[#This Row],[LOAN_AMOUNT]]/TBL_UDARDA_LOANPOOL[[#This Row],[MULTIPROP_REC_COUNT]],TBL_UDARDA_LOANPOOL[[#This Row],[LOAN_AMOUNT]])</f>
        <v>0</v>
      </c>
      <c r="AW136" s="29" t="b">
        <f>TBL_UDARDA_LOANPOOL[[#This Row],[MULTIPROP_REC_COUNT]]&gt;1</f>
        <v>0</v>
      </c>
      <c r="AX136" s="36">
        <f>IF(TBL_UDARDA_LOANPOOL[[#This Row],[LOAN_ID]]&lt;&gt;"",COUNTIF(TBL_UDARDA_LOANPOOL[LOAN_ID],TBL_UDARDA_LOANPOOL[[#This Row],[LOAN_ID]]),1)</f>
        <v>1</v>
      </c>
      <c r="AY136" s="36">
        <f>IFERROR(MATCH(TBL_UDARDA_LOANPOOL[[#This Row],[QUAL_METHOD]],RANGE_LOOKUP_QUALMETHODS_UDA_RDA_PROJSPECIFIC,0),-1)</f>
        <v>-1</v>
      </c>
      <c r="AZ13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7" spans="2:57" ht="26.25" customHeight="1" x14ac:dyDescent="0.25">
      <c r="B137" s="25" t="str">
        <f>IF(TBL_UDARDA_LOANPOOL[[#This Row],[RECORD_STARTED]],IF(TBL_UDARDA_LOANPOOL[[#This Row],[ERROR_COUNT]]&gt;0,-1,IF(TBL_UDARDA_LOANPOOL[[#This Row],[REQ_FIELDS_POPULATED]],1,0)),"")</f>
        <v/>
      </c>
      <c r="C137" s="36">
        <f>ROW()-ROW(TBL_UDARDA_LOANPOOL[[#Headers],[ROW_ID]])</f>
        <v>118</v>
      </c>
      <c r="D137" s="55"/>
      <c r="E137" s="56"/>
      <c r="F137" s="57"/>
      <c r="G137" s="58"/>
      <c r="H137" s="142"/>
      <c r="I137" s="144"/>
      <c r="J137" s="144"/>
      <c r="K137" s="120"/>
      <c r="L137" s="116"/>
      <c r="M137" s="55"/>
      <c r="N137" s="61"/>
      <c r="O137" s="62"/>
      <c r="P137" s="124"/>
      <c r="Q137" s="131"/>
      <c r="R137" s="148"/>
      <c r="S137" s="146"/>
      <c r="T137" s="174"/>
      <c r="U137" s="178"/>
      <c r="V137" s="176"/>
      <c r="W137" s="177"/>
      <c r="X137" s="185"/>
      <c r="Y137" s="185"/>
      <c r="Z137" s="186"/>
      <c r="AA137" s="186"/>
      <c r="AB13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7" s="122"/>
      <c r="AD137" s="112" t="str">
        <f>IF(AND(TBL_UDARDA_LOANPOOL[[#This Row],[QUAL_METHOD]]='$DB.LOOKUP'!$AF$6,TBL_UDARDA_LOANPOOL[[#This Row],[LOAN_ID]]&lt;&gt;""),COUNTIF(TBL_QUAL_JOBSLISTING_JOBS[LISTING_LOAN_ID_PROP_ADDR],TBL_UDARDA_LOANPOOL[[#This Row],[LOAN_ID_PROP_ADDR]]),"")</f>
        <v/>
      </c>
      <c r="AE137" s="113" t="str">
        <f>IF(AND(TBL_UDARDA_LOANPOOL[[#This Row],[LOAN_ID]]&lt;&gt;"",TBL_UDARDA_LOANPOOL[[#This Row],[QUAL_METHOD]]='$DB.LOOKUP'!$AF$6),COUNTIFS(TBL_QUAL_JOBSLISTING_JOBS[LISTING_LOAN_ID_PROP_ADDR],TBL_UDARDA_LOANPOOL[[#This Row],[LOAN_ID_PROP_ADDR]],TBL_QUAL_JOBSLISTING_JOBS[JOB_QUALIFIED_FLAG],"Yes"),"")</f>
        <v/>
      </c>
      <c r="AF137" s="111" t="str">
        <f>IF(AND(TBL_UDARDA_LOANPOOL[[#This Row],[QUAL_JOBS_TOTL]]&gt;0,TBL_UDARDA_LOANPOOL[[#This Row],[QUAL_JOBS_TOTL]]&lt;&gt;""),TBL_UDARDA_LOANPOOL[[#This Row],[QUAL_JOBS_QUALIFIED]]/TBL_UDARDA_LOANPOOL[[#This Row],[QUAL_JOBS_TOTL]],"")</f>
        <v/>
      </c>
      <c r="AG137" s="137" t="str">
        <f>IF(TBL_UDARDA_LOANPOOL[[#This Row],[QUAL_METHOD]]='$DB.LOOKUP'!$AF$6,HYPERLINK("#QUAL_JOBS!TARGET_TOP","View/Edit"),"")</f>
        <v/>
      </c>
      <c r="AH137" s="122"/>
      <c r="AI137" s="112" t="str">
        <f>IF(AND(TBL_UDARDA_LOANPOOL[[#This Row],[QUAL_METHOD]]='$DB.LOOKUP'!$AF$7,TBL_UDARDA_LOANPOOL[[#This Row],[LOAN_ID]]&lt;&gt;""),COUNTIF(TBL_QUAL_SERVICESLISTING_FAMILIES[LISTING_LOAN_ID_PROP_ADDR],TBL_UDARDA_LOANPOOL[[#This Row],[LOAN_ID_PROP_ADDR]]),"")</f>
        <v/>
      </c>
      <c r="AJ13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7" s="111" t="str">
        <f>IF(AND(TBL_UDARDA_LOANPOOL[[#This Row],[QUAL_SERVICES_FAMILIES_TOTL]]&gt;0,TBL_UDARDA_LOANPOOL[[#This Row],[QUAL_SERVICES_FAMILIES_TOTL]]&lt;&gt;""),TBL_UDARDA_LOANPOOL[[#This Row],[QUAL_SERVICES_FAMILIES_QUALIFIED]]/TBL_UDARDA_LOANPOOL[[#This Row],[QUAL_SERVICES_FAMILIES_TOTL]],"")</f>
        <v/>
      </c>
      <c r="AL137" s="137" t="str">
        <f>IF(TBL_UDARDA_LOANPOOL[[#This Row],[QUAL_METHOD]]='$DB.LOOKUP'!$AF$7,HYPERLINK("#QUAL_SERVICES!TARGET_TOP","View/Edit"),"")</f>
        <v/>
      </c>
      <c r="AM137" s="94" t="str">
        <f>IF(TBL_UDARDA_LOANPOOL[[#This Row],[LOAN_LEVEL_PREQUALIFIED_FLAG]]&lt;&gt;"",
IF(TBL_UDARDA_LOANPOOL[[#This Row],[LOAN_LEVEL_PREQUALIFIED_FLAG]],"Yes","No"),
"")</f>
        <v/>
      </c>
      <c r="AN137" s="70" t="str">
        <f>IF(TBL_UDARDA_LOANPOOL[[#This Row],[LOAN_ID]] = "","",TBL_UDARDA_LOANPOOL[[#This Row],[LOAN_ID]]&amp;" ("&amp;IF(TBL_UDARDA_LOANPOOL[[#This Row],[PROP_ADDR_STREET]]="","Address Not Defined",TBL_UDARDA_LOANPOOL[[#This Row],[PROP_ADDR_STREET]])&amp;")")</f>
        <v/>
      </c>
      <c r="AO137" s="70" t="b">
        <f>IF(TBL_UDARDA_LOANPOOL[[#This Row],[QUAL_METHOD]]="",TRUE,IFERROR(MATCH(TBL_UDARDA_LOANPOOL[[#This Row],[QUAL_METHOD]],RANGE_LOOKUP_QUALMETHODS_UDA_RDA_ENABLED,0)&gt;0,FALSE))</f>
        <v>1</v>
      </c>
      <c r="AP13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7" s="27" t="b">
        <f ca="1">IFERROR((IF(APP_UDA_RDA_CERT_DATE&lt;&gt;"",APP_UDA_RDA_CERT_DATE,TODAY())-TBL_UDARDA_LOANPOOL[[#This Row],[SETTLEMENT_DATE]])&lt;91,TRUE)</f>
        <v>1</v>
      </c>
      <c r="AR137" s="27" t="b" cm="1">
        <f t="array" ref="AR137">COUNTIFS(TBL_UDARDA_LOANPOOL[LOAN_ID],TBL_UDARDA_LOANPOOL[[#This Row],[LOAN_ID]],TBL_UDARDA_LOANPOOL[QUAL_LOCATION_TRACT_MFIPCT],"&gt;"&amp;THRESHOLD_UDARDA_MFIPCT)=0</f>
        <v>1</v>
      </c>
      <c r="AS137" s="27" t="b">
        <f>COUNTIFS(TBL_UDARDA_LOANPOOL[LOAN_ID],TBL_UDARDA_LOANPOOL[[#This Row],[LOAN_ID]],TBL_UDARDA_LOANPOOL[SBA_QUALIFIED],"No")=0</f>
        <v>1</v>
      </c>
      <c r="AT13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7" s="29">
        <f>IF(TBL_UDARDA_LOANPOOL[[#This Row],[MULTIPROP_REC_COUNT]]&lt;&gt;"",TBL_UDARDA_LOANPOOL[[#This Row],[LOAN_AMOUNT]]/TBL_UDARDA_LOANPOOL[[#This Row],[MULTIPROP_REC_COUNT]],TBL_UDARDA_LOANPOOL[[#This Row],[LOAN_AMOUNT]])</f>
        <v>0</v>
      </c>
      <c r="AW137" s="29" t="b">
        <f>TBL_UDARDA_LOANPOOL[[#This Row],[MULTIPROP_REC_COUNT]]&gt;1</f>
        <v>0</v>
      </c>
      <c r="AX137" s="36">
        <f>IF(TBL_UDARDA_LOANPOOL[[#This Row],[LOAN_ID]]&lt;&gt;"",COUNTIF(TBL_UDARDA_LOANPOOL[LOAN_ID],TBL_UDARDA_LOANPOOL[[#This Row],[LOAN_ID]]),1)</f>
        <v>1</v>
      </c>
      <c r="AY137" s="36">
        <f>IFERROR(MATCH(TBL_UDARDA_LOANPOOL[[#This Row],[QUAL_METHOD]],RANGE_LOOKUP_QUALMETHODS_UDA_RDA_PROJSPECIFIC,0),-1)</f>
        <v>-1</v>
      </c>
      <c r="AZ13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8" spans="2:57" ht="26.25" customHeight="1" x14ac:dyDescent="0.25">
      <c r="B138" s="25" t="str">
        <f>IF(TBL_UDARDA_LOANPOOL[[#This Row],[RECORD_STARTED]],IF(TBL_UDARDA_LOANPOOL[[#This Row],[ERROR_COUNT]]&gt;0,-1,IF(TBL_UDARDA_LOANPOOL[[#This Row],[REQ_FIELDS_POPULATED]],1,0)),"")</f>
        <v/>
      </c>
      <c r="C138" s="36">
        <f>ROW()-ROW(TBL_UDARDA_LOANPOOL[[#Headers],[ROW_ID]])</f>
        <v>119</v>
      </c>
      <c r="D138" s="55"/>
      <c r="E138" s="56"/>
      <c r="F138" s="57"/>
      <c r="G138" s="58"/>
      <c r="H138" s="142"/>
      <c r="I138" s="144"/>
      <c r="J138" s="144"/>
      <c r="K138" s="120"/>
      <c r="L138" s="116"/>
      <c r="M138" s="55"/>
      <c r="N138" s="61"/>
      <c r="O138" s="62"/>
      <c r="P138" s="124"/>
      <c r="Q138" s="131"/>
      <c r="R138" s="148"/>
      <c r="S138" s="146"/>
      <c r="T138" s="174"/>
      <c r="U138" s="178"/>
      <c r="V138" s="176"/>
      <c r="W138" s="177"/>
      <c r="X138" s="185"/>
      <c r="Y138" s="185"/>
      <c r="Z138" s="186"/>
      <c r="AA138" s="186"/>
      <c r="AB13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8" s="122"/>
      <c r="AD138" s="112" t="str">
        <f>IF(AND(TBL_UDARDA_LOANPOOL[[#This Row],[QUAL_METHOD]]='$DB.LOOKUP'!$AF$6,TBL_UDARDA_LOANPOOL[[#This Row],[LOAN_ID]]&lt;&gt;""),COUNTIF(TBL_QUAL_JOBSLISTING_JOBS[LISTING_LOAN_ID_PROP_ADDR],TBL_UDARDA_LOANPOOL[[#This Row],[LOAN_ID_PROP_ADDR]]),"")</f>
        <v/>
      </c>
      <c r="AE138" s="113" t="str">
        <f>IF(AND(TBL_UDARDA_LOANPOOL[[#This Row],[LOAN_ID]]&lt;&gt;"",TBL_UDARDA_LOANPOOL[[#This Row],[QUAL_METHOD]]='$DB.LOOKUP'!$AF$6),COUNTIFS(TBL_QUAL_JOBSLISTING_JOBS[LISTING_LOAN_ID_PROP_ADDR],TBL_UDARDA_LOANPOOL[[#This Row],[LOAN_ID_PROP_ADDR]],TBL_QUAL_JOBSLISTING_JOBS[JOB_QUALIFIED_FLAG],"Yes"),"")</f>
        <v/>
      </c>
      <c r="AF138" s="111" t="str">
        <f>IF(AND(TBL_UDARDA_LOANPOOL[[#This Row],[QUAL_JOBS_TOTL]]&gt;0,TBL_UDARDA_LOANPOOL[[#This Row],[QUAL_JOBS_TOTL]]&lt;&gt;""),TBL_UDARDA_LOANPOOL[[#This Row],[QUAL_JOBS_QUALIFIED]]/TBL_UDARDA_LOANPOOL[[#This Row],[QUAL_JOBS_TOTL]],"")</f>
        <v/>
      </c>
      <c r="AG138" s="137" t="str">
        <f>IF(TBL_UDARDA_LOANPOOL[[#This Row],[QUAL_METHOD]]='$DB.LOOKUP'!$AF$6,HYPERLINK("#QUAL_JOBS!TARGET_TOP","View/Edit"),"")</f>
        <v/>
      </c>
      <c r="AH138" s="122"/>
      <c r="AI138" s="112" t="str">
        <f>IF(AND(TBL_UDARDA_LOANPOOL[[#This Row],[QUAL_METHOD]]='$DB.LOOKUP'!$AF$7,TBL_UDARDA_LOANPOOL[[#This Row],[LOAN_ID]]&lt;&gt;""),COUNTIF(TBL_QUAL_SERVICESLISTING_FAMILIES[LISTING_LOAN_ID_PROP_ADDR],TBL_UDARDA_LOANPOOL[[#This Row],[LOAN_ID_PROP_ADDR]]),"")</f>
        <v/>
      </c>
      <c r="AJ13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8" s="111" t="str">
        <f>IF(AND(TBL_UDARDA_LOANPOOL[[#This Row],[QUAL_SERVICES_FAMILIES_TOTL]]&gt;0,TBL_UDARDA_LOANPOOL[[#This Row],[QUAL_SERVICES_FAMILIES_TOTL]]&lt;&gt;""),TBL_UDARDA_LOANPOOL[[#This Row],[QUAL_SERVICES_FAMILIES_QUALIFIED]]/TBL_UDARDA_LOANPOOL[[#This Row],[QUAL_SERVICES_FAMILIES_TOTL]],"")</f>
        <v/>
      </c>
      <c r="AL138" s="137" t="str">
        <f>IF(TBL_UDARDA_LOANPOOL[[#This Row],[QUAL_METHOD]]='$DB.LOOKUP'!$AF$7,HYPERLINK("#QUAL_SERVICES!TARGET_TOP","View/Edit"),"")</f>
        <v/>
      </c>
      <c r="AM138" s="94" t="str">
        <f>IF(TBL_UDARDA_LOANPOOL[[#This Row],[LOAN_LEVEL_PREQUALIFIED_FLAG]]&lt;&gt;"",
IF(TBL_UDARDA_LOANPOOL[[#This Row],[LOAN_LEVEL_PREQUALIFIED_FLAG]],"Yes","No"),
"")</f>
        <v/>
      </c>
      <c r="AN138" s="70" t="str">
        <f>IF(TBL_UDARDA_LOANPOOL[[#This Row],[LOAN_ID]] = "","",TBL_UDARDA_LOANPOOL[[#This Row],[LOAN_ID]]&amp;" ("&amp;IF(TBL_UDARDA_LOANPOOL[[#This Row],[PROP_ADDR_STREET]]="","Address Not Defined",TBL_UDARDA_LOANPOOL[[#This Row],[PROP_ADDR_STREET]])&amp;")")</f>
        <v/>
      </c>
      <c r="AO138" s="70" t="b">
        <f>IF(TBL_UDARDA_LOANPOOL[[#This Row],[QUAL_METHOD]]="",TRUE,IFERROR(MATCH(TBL_UDARDA_LOANPOOL[[#This Row],[QUAL_METHOD]],RANGE_LOOKUP_QUALMETHODS_UDA_RDA_ENABLED,0)&gt;0,FALSE))</f>
        <v>1</v>
      </c>
      <c r="AP13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8" s="27" t="b">
        <f ca="1">IFERROR((IF(APP_UDA_RDA_CERT_DATE&lt;&gt;"",APP_UDA_RDA_CERT_DATE,TODAY())-TBL_UDARDA_LOANPOOL[[#This Row],[SETTLEMENT_DATE]])&lt;91,TRUE)</f>
        <v>1</v>
      </c>
      <c r="AR138" s="27" t="b" cm="1">
        <f t="array" ref="AR138">COUNTIFS(TBL_UDARDA_LOANPOOL[LOAN_ID],TBL_UDARDA_LOANPOOL[[#This Row],[LOAN_ID]],TBL_UDARDA_LOANPOOL[QUAL_LOCATION_TRACT_MFIPCT],"&gt;"&amp;THRESHOLD_UDARDA_MFIPCT)=0</f>
        <v>1</v>
      </c>
      <c r="AS138" s="27" t="b">
        <f>COUNTIFS(TBL_UDARDA_LOANPOOL[LOAN_ID],TBL_UDARDA_LOANPOOL[[#This Row],[LOAN_ID]],TBL_UDARDA_LOANPOOL[SBA_QUALIFIED],"No")=0</f>
        <v>1</v>
      </c>
      <c r="AT13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8" s="29">
        <f>IF(TBL_UDARDA_LOANPOOL[[#This Row],[MULTIPROP_REC_COUNT]]&lt;&gt;"",TBL_UDARDA_LOANPOOL[[#This Row],[LOAN_AMOUNT]]/TBL_UDARDA_LOANPOOL[[#This Row],[MULTIPROP_REC_COUNT]],TBL_UDARDA_LOANPOOL[[#This Row],[LOAN_AMOUNT]])</f>
        <v>0</v>
      </c>
      <c r="AW138" s="29" t="b">
        <f>TBL_UDARDA_LOANPOOL[[#This Row],[MULTIPROP_REC_COUNT]]&gt;1</f>
        <v>0</v>
      </c>
      <c r="AX138" s="36">
        <f>IF(TBL_UDARDA_LOANPOOL[[#This Row],[LOAN_ID]]&lt;&gt;"",COUNTIF(TBL_UDARDA_LOANPOOL[LOAN_ID],TBL_UDARDA_LOANPOOL[[#This Row],[LOAN_ID]]),1)</f>
        <v>1</v>
      </c>
      <c r="AY138" s="36">
        <f>IFERROR(MATCH(TBL_UDARDA_LOANPOOL[[#This Row],[QUAL_METHOD]],RANGE_LOOKUP_QUALMETHODS_UDA_RDA_PROJSPECIFIC,0),-1)</f>
        <v>-1</v>
      </c>
      <c r="AZ13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9" spans="2:57" ht="26.25" customHeight="1" x14ac:dyDescent="0.25">
      <c r="B139" s="25" t="str">
        <f>IF(TBL_UDARDA_LOANPOOL[[#This Row],[RECORD_STARTED]],IF(TBL_UDARDA_LOANPOOL[[#This Row],[ERROR_COUNT]]&gt;0,-1,IF(TBL_UDARDA_LOANPOOL[[#This Row],[REQ_FIELDS_POPULATED]],1,0)),"")</f>
        <v/>
      </c>
      <c r="C139" s="36">
        <f>ROW()-ROW(TBL_UDARDA_LOANPOOL[[#Headers],[ROW_ID]])</f>
        <v>120</v>
      </c>
      <c r="D139" s="55"/>
      <c r="E139" s="56"/>
      <c r="F139" s="57"/>
      <c r="G139" s="58"/>
      <c r="H139" s="142"/>
      <c r="I139" s="144"/>
      <c r="J139" s="144"/>
      <c r="K139" s="120"/>
      <c r="L139" s="116"/>
      <c r="M139" s="55"/>
      <c r="N139" s="61"/>
      <c r="O139" s="62"/>
      <c r="P139" s="124"/>
      <c r="Q139" s="131"/>
      <c r="R139" s="148"/>
      <c r="S139" s="146"/>
      <c r="T139" s="174"/>
      <c r="U139" s="178"/>
      <c r="V139" s="176"/>
      <c r="W139" s="177"/>
      <c r="X139" s="185"/>
      <c r="Y139" s="185"/>
      <c r="Z139" s="186"/>
      <c r="AA139" s="186"/>
      <c r="AB13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9" s="122"/>
      <c r="AD139" s="112" t="str">
        <f>IF(AND(TBL_UDARDA_LOANPOOL[[#This Row],[QUAL_METHOD]]='$DB.LOOKUP'!$AF$6,TBL_UDARDA_LOANPOOL[[#This Row],[LOAN_ID]]&lt;&gt;""),COUNTIF(TBL_QUAL_JOBSLISTING_JOBS[LISTING_LOAN_ID_PROP_ADDR],TBL_UDARDA_LOANPOOL[[#This Row],[LOAN_ID_PROP_ADDR]]),"")</f>
        <v/>
      </c>
      <c r="AE139" s="113" t="str">
        <f>IF(AND(TBL_UDARDA_LOANPOOL[[#This Row],[LOAN_ID]]&lt;&gt;"",TBL_UDARDA_LOANPOOL[[#This Row],[QUAL_METHOD]]='$DB.LOOKUP'!$AF$6),COUNTIFS(TBL_QUAL_JOBSLISTING_JOBS[LISTING_LOAN_ID_PROP_ADDR],TBL_UDARDA_LOANPOOL[[#This Row],[LOAN_ID_PROP_ADDR]],TBL_QUAL_JOBSLISTING_JOBS[JOB_QUALIFIED_FLAG],"Yes"),"")</f>
        <v/>
      </c>
      <c r="AF139" s="111" t="str">
        <f>IF(AND(TBL_UDARDA_LOANPOOL[[#This Row],[QUAL_JOBS_TOTL]]&gt;0,TBL_UDARDA_LOANPOOL[[#This Row],[QUAL_JOBS_TOTL]]&lt;&gt;""),TBL_UDARDA_LOANPOOL[[#This Row],[QUAL_JOBS_QUALIFIED]]/TBL_UDARDA_LOANPOOL[[#This Row],[QUAL_JOBS_TOTL]],"")</f>
        <v/>
      </c>
      <c r="AG139" s="137" t="str">
        <f>IF(TBL_UDARDA_LOANPOOL[[#This Row],[QUAL_METHOD]]='$DB.LOOKUP'!$AF$6,HYPERLINK("#QUAL_JOBS!TARGET_TOP","View/Edit"),"")</f>
        <v/>
      </c>
      <c r="AH139" s="122"/>
      <c r="AI139" s="112" t="str">
        <f>IF(AND(TBL_UDARDA_LOANPOOL[[#This Row],[QUAL_METHOD]]='$DB.LOOKUP'!$AF$7,TBL_UDARDA_LOANPOOL[[#This Row],[LOAN_ID]]&lt;&gt;""),COUNTIF(TBL_QUAL_SERVICESLISTING_FAMILIES[LISTING_LOAN_ID_PROP_ADDR],TBL_UDARDA_LOANPOOL[[#This Row],[LOAN_ID_PROP_ADDR]]),"")</f>
        <v/>
      </c>
      <c r="AJ13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39" s="111" t="str">
        <f>IF(AND(TBL_UDARDA_LOANPOOL[[#This Row],[QUAL_SERVICES_FAMILIES_TOTL]]&gt;0,TBL_UDARDA_LOANPOOL[[#This Row],[QUAL_SERVICES_FAMILIES_TOTL]]&lt;&gt;""),TBL_UDARDA_LOANPOOL[[#This Row],[QUAL_SERVICES_FAMILIES_QUALIFIED]]/TBL_UDARDA_LOANPOOL[[#This Row],[QUAL_SERVICES_FAMILIES_TOTL]],"")</f>
        <v/>
      </c>
      <c r="AL139" s="137" t="str">
        <f>IF(TBL_UDARDA_LOANPOOL[[#This Row],[QUAL_METHOD]]='$DB.LOOKUP'!$AF$7,HYPERLINK("#QUAL_SERVICES!TARGET_TOP","View/Edit"),"")</f>
        <v/>
      </c>
      <c r="AM139" s="94" t="str">
        <f>IF(TBL_UDARDA_LOANPOOL[[#This Row],[LOAN_LEVEL_PREQUALIFIED_FLAG]]&lt;&gt;"",
IF(TBL_UDARDA_LOANPOOL[[#This Row],[LOAN_LEVEL_PREQUALIFIED_FLAG]],"Yes","No"),
"")</f>
        <v/>
      </c>
      <c r="AN139" s="70" t="str">
        <f>IF(TBL_UDARDA_LOANPOOL[[#This Row],[LOAN_ID]] = "","",TBL_UDARDA_LOANPOOL[[#This Row],[LOAN_ID]]&amp;" ("&amp;IF(TBL_UDARDA_LOANPOOL[[#This Row],[PROP_ADDR_STREET]]="","Address Not Defined",TBL_UDARDA_LOANPOOL[[#This Row],[PROP_ADDR_STREET]])&amp;")")</f>
        <v/>
      </c>
      <c r="AO139" s="70" t="b">
        <f>IF(TBL_UDARDA_LOANPOOL[[#This Row],[QUAL_METHOD]]="",TRUE,IFERROR(MATCH(TBL_UDARDA_LOANPOOL[[#This Row],[QUAL_METHOD]],RANGE_LOOKUP_QUALMETHODS_UDA_RDA_ENABLED,0)&gt;0,FALSE))</f>
        <v>1</v>
      </c>
      <c r="AP13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9" s="27" t="b">
        <f ca="1">IFERROR((IF(APP_UDA_RDA_CERT_DATE&lt;&gt;"",APP_UDA_RDA_CERT_DATE,TODAY())-TBL_UDARDA_LOANPOOL[[#This Row],[SETTLEMENT_DATE]])&lt;91,TRUE)</f>
        <v>1</v>
      </c>
      <c r="AR139" s="27" t="b" cm="1">
        <f t="array" ref="AR139">COUNTIFS(TBL_UDARDA_LOANPOOL[LOAN_ID],TBL_UDARDA_LOANPOOL[[#This Row],[LOAN_ID]],TBL_UDARDA_LOANPOOL[QUAL_LOCATION_TRACT_MFIPCT],"&gt;"&amp;THRESHOLD_UDARDA_MFIPCT)=0</f>
        <v>1</v>
      </c>
      <c r="AS139" s="27" t="b">
        <f>COUNTIFS(TBL_UDARDA_LOANPOOL[LOAN_ID],TBL_UDARDA_LOANPOOL[[#This Row],[LOAN_ID]],TBL_UDARDA_LOANPOOL[SBA_QUALIFIED],"No")=0</f>
        <v>1</v>
      </c>
      <c r="AT13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9" s="29">
        <f>IF(TBL_UDARDA_LOANPOOL[[#This Row],[MULTIPROP_REC_COUNT]]&lt;&gt;"",TBL_UDARDA_LOANPOOL[[#This Row],[LOAN_AMOUNT]]/TBL_UDARDA_LOANPOOL[[#This Row],[MULTIPROP_REC_COUNT]],TBL_UDARDA_LOANPOOL[[#This Row],[LOAN_AMOUNT]])</f>
        <v>0</v>
      </c>
      <c r="AW139" s="29" t="b">
        <f>TBL_UDARDA_LOANPOOL[[#This Row],[MULTIPROP_REC_COUNT]]&gt;1</f>
        <v>0</v>
      </c>
      <c r="AX139" s="36">
        <f>IF(TBL_UDARDA_LOANPOOL[[#This Row],[LOAN_ID]]&lt;&gt;"",COUNTIF(TBL_UDARDA_LOANPOOL[LOAN_ID],TBL_UDARDA_LOANPOOL[[#This Row],[LOAN_ID]]),1)</f>
        <v>1</v>
      </c>
      <c r="AY139" s="36">
        <f>IFERROR(MATCH(TBL_UDARDA_LOANPOOL[[#This Row],[QUAL_METHOD]],RANGE_LOOKUP_QUALMETHODS_UDA_RDA_PROJSPECIFIC,0),-1)</f>
        <v>-1</v>
      </c>
      <c r="AZ13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0" spans="2:57" ht="26.25" customHeight="1" x14ac:dyDescent="0.25">
      <c r="B140" s="25" t="str">
        <f>IF(TBL_UDARDA_LOANPOOL[[#This Row],[RECORD_STARTED]],IF(TBL_UDARDA_LOANPOOL[[#This Row],[ERROR_COUNT]]&gt;0,-1,IF(TBL_UDARDA_LOANPOOL[[#This Row],[REQ_FIELDS_POPULATED]],1,0)),"")</f>
        <v/>
      </c>
      <c r="C140" s="36">
        <f>ROW()-ROW(TBL_UDARDA_LOANPOOL[[#Headers],[ROW_ID]])</f>
        <v>121</v>
      </c>
      <c r="D140" s="55"/>
      <c r="E140" s="56"/>
      <c r="F140" s="57"/>
      <c r="G140" s="58"/>
      <c r="H140" s="142"/>
      <c r="I140" s="144"/>
      <c r="J140" s="144"/>
      <c r="K140" s="120"/>
      <c r="L140" s="116"/>
      <c r="M140" s="55"/>
      <c r="N140" s="61"/>
      <c r="O140" s="62"/>
      <c r="P140" s="124"/>
      <c r="Q140" s="131"/>
      <c r="R140" s="148"/>
      <c r="S140" s="146"/>
      <c r="T140" s="174"/>
      <c r="U140" s="178"/>
      <c r="V140" s="176"/>
      <c r="W140" s="177"/>
      <c r="X140" s="185"/>
      <c r="Y140" s="185"/>
      <c r="Z140" s="186"/>
      <c r="AA140" s="186"/>
      <c r="AB14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0" s="122"/>
      <c r="AD140" s="112" t="str">
        <f>IF(AND(TBL_UDARDA_LOANPOOL[[#This Row],[QUAL_METHOD]]='$DB.LOOKUP'!$AF$6,TBL_UDARDA_LOANPOOL[[#This Row],[LOAN_ID]]&lt;&gt;""),COUNTIF(TBL_QUAL_JOBSLISTING_JOBS[LISTING_LOAN_ID_PROP_ADDR],TBL_UDARDA_LOANPOOL[[#This Row],[LOAN_ID_PROP_ADDR]]),"")</f>
        <v/>
      </c>
      <c r="AE140" s="113" t="str">
        <f>IF(AND(TBL_UDARDA_LOANPOOL[[#This Row],[LOAN_ID]]&lt;&gt;"",TBL_UDARDA_LOANPOOL[[#This Row],[QUAL_METHOD]]='$DB.LOOKUP'!$AF$6),COUNTIFS(TBL_QUAL_JOBSLISTING_JOBS[LISTING_LOAN_ID_PROP_ADDR],TBL_UDARDA_LOANPOOL[[#This Row],[LOAN_ID_PROP_ADDR]],TBL_QUAL_JOBSLISTING_JOBS[JOB_QUALIFIED_FLAG],"Yes"),"")</f>
        <v/>
      </c>
      <c r="AF140" s="111" t="str">
        <f>IF(AND(TBL_UDARDA_LOANPOOL[[#This Row],[QUAL_JOBS_TOTL]]&gt;0,TBL_UDARDA_LOANPOOL[[#This Row],[QUAL_JOBS_TOTL]]&lt;&gt;""),TBL_UDARDA_LOANPOOL[[#This Row],[QUAL_JOBS_QUALIFIED]]/TBL_UDARDA_LOANPOOL[[#This Row],[QUAL_JOBS_TOTL]],"")</f>
        <v/>
      </c>
      <c r="AG140" s="137" t="str">
        <f>IF(TBL_UDARDA_LOANPOOL[[#This Row],[QUAL_METHOD]]='$DB.LOOKUP'!$AF$6,HYPERLINK("#QUAL_JOBS!TARGET_TOP","View/Edit"),"")</f>
        <v/>
      </c>
      <c r="AH140" s="122"/>
      <c r="AI140" s="112" t="str">
        <f>IF(AND(TBL_UDARDA_LOANPOOL[[#This Row],[QUAL_METHOD]]='$DB.LOOKUP'!$AF$7,TBL_UDARDA_LOANPOOL[[#This Row],[LOAN_ID]]&lt;&gt;""),COUNTIF(TBL_QUAL_SERVICESLISTING_FAMILIES[LISTING_LOAN_ID_PROP_ADDR],TBL_UDARDA_LOANPOOL[[#This Row],[LOAN_ID_PROP_ADDR]]),"")</f>
        <v/>
      </c>
      <c r="AJ14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0" s="111" t="str">
        <f>IF(AND(TBL_UDARDA_LOANPOOL[[#This Row],[QUAL_SERVICES_FAMILIES_TOTL]]&gt;0,TBL_UDARDA_LOANPOOL[[#This Row],[QUAL_SERVICES_FAMILIES_TOTL]]&lt;&gt;""),TBL_UDARDA_LOANPOOL[[#This Row],[QUAL_SERVICES_FAMILIES_QUALIFIED]]/TBL_UDARDA_LOANPOOL[[#This Row],[QUAL_SERVICES_FAMILIES_TOTL]],"")</f>
        <v/>
      </c>
      <c r="AL140" s="137" t="str">
        <f>IF(TBL_UDARDA_LOANPOOL[[#This Row],[QUAL_METHOD]]='$DB.LOOKUP'!$AF$7,HYPERLINK("#QUAL_SERVICES!TARGET_TOP","View/Edit"),"")</f>
        <v/>
      </c>
      <c r="AM140" s="94" t="str">
        <f>IF(TBL_UDARDA_LOANPOOL[[#This Row],[LOAN_LEVEL_PREQUALIFIED_FLAG]]&lt;&gt;"",
IF(TBL_UDARDA_LOANPOOL[[#This Row],[LOAN_LEVEL_PREQUALIFIED_FLAG]],"Yes","No"),
"")</f>
        <v/>
      </c>
      <c r="AN140" s="70" t="str">
        <f>IF(TBL_UDARDA_LOANPOOL[[#This Row],[LOAN_ID]] = "","",TBL_UDARDA_LOANPOOL[[#This Row],[LOAN_ID]]&amp;" ("&amp;IF(TBL_UDARDA_LOANPOOL[[#This Row],[PROP_ADDR_STREET]]="","Address Not Defined",TBL_UDARDA_LOANPOOL[[#This Row],[PROP_ADDR_STREET]])&amp;")")</f>
        <v/>
      </c>
      <c r="AO140" s="70" t="b">
        <f>IF(TBL_UDARDA_LOANPOOL[[#This Row],[QUAL_METHOD]]="",TRUE,IFERROR(MATCH(TBL_UDARDA_LOANPOOL[[#This Row],[QUAL_METHOD]],RANGE_LOOKUP_QUALMETHODS_UDA_RDA_ENABLED,0)&gt;0,FALSE))</f>
        <v>1</v>
      </c>
      <c r="AP14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0" s="27" t="b">
        <f ca="1">IFERROR((IF(APP_UDA_RDA_CERT_DATE&lt;&gt;"",APP_UDA_RDA_CERT_DATE,TODAY())-TBL_UDARDA_LOANPOOL[[#This Row],[SETTLEMENT_DATE]])&lt;91,TRUE)</f>
        <v>1</v>
      </c>
      <c r="AR140" s="27" t="b" cm="1">
        <f t="array" ref="AR140">COUNTIFS(TBL_UDARDA_LOANPOOL[LOAN_ID],TBL_UDARDA_LOANPOOL[[#This Row],[LOAN_ID]],TBL_UDARDA_LOANPOOL[QUAL_LOCATION_TRACT_MFIPCT],"&gt;"&amp;THRESHOLD_UDARDA_MFIPCT)=0</f>
        <v>1</v>
      </c>
      <c r="AS140" s="27" t="b">
        <f>COUNTIFS(TBL_UDARDA_LOANPOOL[LOAN_ID],TBL_UDARDA_LOANPOOL[[#This Row],[LOAN_ID]],TBL_UDARDA_LOANPOOL[SBA_QUALIFIED],"No")=0</f>
        <v>1</v>
      </c>
      <c r="AT14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0" s="29">
        <f>IF(TBL_UDARDA_LOANPOOL[[#This Row],[MULTIPROP_REC_COUNT]]&lt;&gt;"",TBL_UDARDA_LOANPOOL[[#This Row],[LOAN_AMOUNT]]/TBL_UDARDA_LOANPOOL[[#This Row],[MULTIPROP_REC_COUNT]],TBL_UDARDA_LOANPOOL[[#This Row],[LOAN_AMOUNT]])</f>
        <v>0</v>
      </c>
      <c r="AW140" s="29" t="b">
        <f>TBL_UDARDA_LOANPOOL[[#This Row],[MULTIPROP_REC_COUNT]]&gt;1</f>
        <v>0</v>
      </c>
      <c r="AX140" s="36">
        <f>IF(TBL_UDARDA_LOANPOOL[[#This Row],[LOAN_ID]]&lt;&gt;"",COUNTIF(TBL_UDARDA_LOANPOOL[LOAN_ID],TBL_UDARDA_LOANPOOL[[#This Row],[LOAN_ID]]),1)</f>
        <v>1</v>
      </c>
      <c r="AY140" s="36">
        <f>IFERROR(MATCH(TBL_UDARDA_LOANPOOL[[#This Row],[QUAL_METHOD]],RANGE_LOOKUP_QUALMETHODS_UDA_RDA_PROJSPECIFIC,0),-1)</f>
        <v>-1</v>
      </c>
      <c r="AZ14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1" spans="2:57" ht="26.25" customHeight="1" x14ac:dyDescent="0.25">
      <c r="B141" s="25" t="str">
        <f>IF(TBL_UDARDA_LOANPOOL[[#This Row],[RECORD_STARTED]],IF(TBL_UDARDA_LOANPOOL[[#This Row],[ERROR_COUNT]]&gt;0,-1,IF(TBL_UDARDA_LOANPOOL[[#This Row],[REQ_FIELDS_POPULATED]],1,0)),"")</f>
        <v/>
      </c>
      <c r="C141" s="36">
        <f>ROW()-ROW(TBL_UDARDA_LOANPOOL[[#Headers],[ROW_ID]])</f>
        <v>122</v>
      </c>
      <c r="D141" s="55"/>
      <c r="E141" s="56"/>
      <c r="F141" s="57"/>
      <c r="G141" s="58"/>
      <c r="H141" s="142"/>
      <c r="I141" s="144"/>
      <c r="J141" s="144"/>
      <c r="K141" s="120"/>
      <c r="L141" s="116"/>
      <c r="M141" s="55"/>
      <c r="N141" s="61"/>
      <c r="O141" s="62"/>
      <c r="P141" s="124"/>
      <c r="Q141" s="131"/>
      <c r="R141" s="148"/>
      <c r="S141" s="146"/>
      <c r="T141" s="174"/>
      <c r="U141" s="178"/>
      <c r="V141" s="176"/>
      <c r="W141" s="177"/>
      <c r="X141" s="185"/>
      <c r="Y141" s="185"/>
      <c r="Z141" s="186"/>
      <c r="AA141" s="186"/>
      <c r="AB14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1" s="122"/>
      <c r="AD141" s="112" t="str">
        <f>IF(AND(TBL_UDARDA_LOANPOOL[[#This Row],[QUAL_METHOD]]='$DB.LOOKUP'!$AF$6,TBL_UDARDA_LOANPOOL[[#This Row],[LOAN_ID]]&lt;&gt;""),COUNTIF(TBL_QUAL_JOBSLISTING_JOBS[LISTING_LOAN_ID_PROP_ADDR],TBL_UDARDA_LOANPOOL[[#This Row],[LOAN_ID_PROP_ADDR]]),"")</f>
        <v/>
      </c>
      <c r="AE141" s="113" t="str">
        <f>IF(AND(TBL_UDARDA_LOANPOOL[[#This Row],[LOAN_ID]]&lt;&gt;"",TBL_UDARDA_LOANPOOL[[#This Row],[QUAL_METHOD]]='$DB.LOOKUP'!$AF$6),COUNTIFS(TBL_QUAL_JOBSLISTING_JOBS[LISTING_LOAN_ID_PROP_ADDR],TBL_UDARDA_LOANPOOL[[#This Row],[LOAN_ID_PROP_ADDR]],TBL_QUAL_JOBSLISTING_JOBS[JOB_QUALIFIED_FLAG],"Yes"),"")</f>
        <v/>
      </c>
      <c r="AF141" s="111" t="str">
        <f>IF(AND(TBL_UDARDA_LOANPOOL[[#This Row],[QUAL_JOBS_TOTL]]&gt;0,TBL_UDARDA_LOANPOOL[[#This Row],[QUAL_JOBS_TOTL]]&lt;&gt;""),TBL_UDARDA_LOANPOOL[[#This Row],[QUAL_JOBS_QUALIFIED]]/TBL_UDARDA_LOANPOOL[[#This Row],[QUAL_JOBS_TOTL]],"")</f>
        <v/>
      </c>
      <c r="AG141" s="137" t="str">
        <f>IF(TBL_UDARDA_LOANPOOL[[#This Row],[QUAL_METHOD]]='$DB.LOOKUP'!$AF$6,HYPERLINK("#QUAL_JOBS!TARGET_TOP","View/Edit"),"")</f>
        <v/>
      </c>
      <c r="AH141" s="122"/>
      <c r="AI141" s="112" t="str">
        <f>IF(AND(TBL_UDARDA_LOANPOOL[[#This Row],[QUAL_METHOD]]='$DB.LOOKUP'!$AF$7,TBL_UDARDA_LOANPOOL[[#This Row],[LOAN_ID]]&lt;&gt;""),COUNTIF(TBL_QUAL_SERVICESLISTING_FAMILIES[LISTING_LOAN_ID_PROP_ADDR],TBL_UDARDA_LOANPOOL[[#This Row],[LOAN_ID_PROP_ADDR]]),"")</f>
        <v/>
      </c>
      <c r="AJ14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1" s="111" t="str">
        <f>IF(AND(TBL_UDARDA_LOANPOOL[[#This Row],[QUAL_SERVICES_FAMILIES_TOTL]]&gt;0,TBL_UDARDA_LOANPOOL[[#This Row],[QUAL_SERVICES_FAMILIES_TOTL]]&lt;&gt;""),TBL_UDARDA_LOANPOOL[[#This Row],[QUAL_SERVICES_FAMILIES_QUALIFIED]]/TBL_UDARDA_LOANPOOL[[#This Row],[QUAL_SERVICES_FAMILIES_TOTL]],"")</f>
        <v/>
      </c>
      <c r="AL141" s="137" t="str">
        <f>IF(TBL_UDARDA_LOANPOOL[[#This Row],[QUAL_METHOD]]='$DB.LOOKUP'!$AF$7,HYPERLINK("#QUAL_SERVICES!TARGET_TOP","View/Edit"),"")</f>
        <v/>
      </c>
      <c r="AM141" s="94" t="str">
        <f>IF(TBL_UDARDA_LOANPOOL[[#This Row],[LOAN_LEVEL_PREQUALIFIED_FLAG]]&lt;&gt;"",
IF(TBL_UDARDA_LOANPOOL[[#This Row],[LOAN_LEVEL_PREQUALIFIED_FLAG]],"Yes","No"),
"")</f>
        <v/>
      </c>
      <c r="AN141" s="70" t="str">
        <f>IF(TBL_UDARDA_LOANPOOL[[#This Row],[LOAN_ID]] = "","",TBL_UDARDA_LOANPOOL[[#This Row],[LOAN_ID]]&amp;" ("&amp;IF(TBL_UDARDA_LOANPOOL[[#This Row],[PROP_ADDR_STREET]]="","Address Not Defined",TBL_UDARDA_LOANPOOL[[#This Row],[PROP_ADDR_STREET]])&amp;")")</f>
        <v/>
      </c>
      <c r="AO141" s="70" t="b">
        <f>IF(TBL_UDARDA_LOANPOOL[[#This Row],[QUAL_METHOD]]="",TRUE,IFERROR(MATCH(TBL_UDARDA_LOANPOOL[[#This Row],[QUAL_METHOD]],RANGE_LOOKUP_QUALMETHODS_UDA_RDA_ENABLED,0)&gt;0,FALSE))</f>
        <v>1</v>
      </c>
      <c r="AP14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1" s="27" t="b">
        <f ca="1">IFERROR((IF(APP_UDA_RDA_CERT_DATE&lt;&gt;"",APP_UDA_RDA_CERT_DATE,TODAY())-TBL_UDARDA_LOANPOOL[[#This Row],[SETTLEMENT_DATE]])&lt;91,TRUE)</f>
        <v>1</v>
      </c>
      <c r="AR141" s="27" t="b" cm="1">
        <f t="array" ref="AR141">COUNTIFS(TBL_UDARDA_LOANPOOL[LOAN_ID],TBL_UDARDA_LOANPOOL[[#This Row],[LOAN_ID]],TBL_UDARDA_LOANPOOL[QUAL_LOCATION_TRACT_MFIPCT],"&gt;"&amp;THRESHOLD_UDARDA_MFIPCT)=0</f>
        <v>1</v>
      </c>
      <c r="AS141" s="27" t="b">
        <f>COUNTIFS(TBL_UDARDA_LOANPOOL[LOAN_ID],TBL_UDARDA_LOANPOOL[[#This Row],[LOAN_ID]],TBL_UDARDA_LOANPOOL[SBA_QUALIFIED],"No")=0</f>
        <v>1</v>
      </c>
      <c r="AT14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1" s="29">
        <f>IF(TBL_UDARDA_LOANPOOL[[#This Row],[MULTIPROP_REC_COUNT]]&lt;&gt;"",TBL_UDARDA_LOANPOOL[[#This Row],[LOAN_AMOUNT]]/TBL_UDARDA_LOANPOOL[[#This Row],[MULTIPROP_REC_COUNT]],TBL_UDARDA_LOANPOOL[[#This Row],[LOAN_AMOUNT]])</f>
        <v>0</v>
      </c>
      <c r="AW141" s="29" t="b">
        <f>TBL_UDARDA_LOANPOOL[[#This Row],[MULTIPROP_REC_COUNT]]&gt;1</f>
        <v>0</v>
      </c>
      <c r="AX141" s="36">
        <f>IF(TBL_UDARDA_LOANPOOL[[#This Row],[LOAN_ID]]&lt;&gt;"",COUNTIF(TBL_UDARDA_LOANPOOL[LOAN_ID],TBL_UDARDA_LOANPOOL[[#This Row],[LOAN_ID]]),1)</f>
        <v>1</v>
      </c>
      <c r="AY141" s="36">
        <f>IFERROR(MATCH(TBL_UDARDA_LOANPOOL[[#This Row],[QUAL_METHOD]],RANGE_LOOKUP_QUALMETHODS_UDA_RDA_PROJSPECIFIC,0),-1)</f>
        <v>-1</v>
      </c>
      <c r="AZ14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2" spans="2:57" ht="26.25" customHeight="1" x14ac:dyDescent="0.25">
      <c r="B142" s="25" t="str">
        <f>IF(TBL_UDARDA_LOANPOOL[[#This Row],[RECORD_STARTED]],IF(TBL_UDARDA_LOANPOOL[[#This Row],[ERROR_COUNT]]&gt;0,-1,IF(TBL_UDARDA_LOANPOOL[[#This Row],[REQ_FIELDS_POPULATED]],1,0)),"")</f>
        <v/>
      </c>
      <c r="C142" s="36">
        <f>ROW()-ROW(TBL_UDARDA_LOANPOOL[[#Headers],[ROW_ID]])</f>
        <v>123</v>
      </c>
      <c r="D142" s="55"/>
      <c r="E142" s="56"/>
      <c r="F142" s="57"/>
      <c r="G142" s="58"/>
      <c r="H142" s="142"/>
      <c r="I142" s="144"/>
      <c r="J142" s="144"/>
      <c r="K142" s="120"/>
      <c r="L142" s="116"/>
      <c r="M142" s="55"/>
      <c r="N142" s="61"/>
      <c r="O142" s="62"/>
      <c r="P142" s="124"/>
      <c r="Q142" s="131"/>
      <c r="R142" s="148"/>
      <c r="S142" s="146"/>
      <c r="T142" s="174"/>
      <c r="U142" s="178"/>
      <c r="V142" s="176"/>
      <c r="W142" s="177"/>
      <c r="X142" s="185"/>
      <c r="Y142" s="185"/>
      <c r="Z142" s="186"/>
      <c r="AA142" s="186"/>
      <c r="AB14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2" s="122"/>
      <c r="AD142" s="112" t="str">
        <f>IF(AND(TBL_UDARDA_LOANPOOL[[#This Row],[QUAL_METHOD]]='$DB.LOOKUP'!$AF$6,TBL_UDARDA_LOANPOOL[[#This Row],[LOAN_ID]]&lt;&gt;""),COUNTIF(TBL_QUAL_JOBSLISTING_JOBS[LISTING_LOAN_ID_PROP_ADDR],TBL_UDARDA_LOANPOOL[[#This Row],[LOAN_ID_PROP_ADDR]]),"")</f>
        <v/>
      </c>
      <c r="AE142" s="113" t="str">
        <f>IF(AND(TBL_UDARDA_LOANPOOL[[#This Row],[LOAN_ID]]&lt;&gt;"",TBL_UDARDA_LOANPOOL[[#This Row],[QUAL_METHOD]]='$DB.LOOKUP'!$AF$6),COUNTIFS(TBL_QUAL_JOBSLISTING_JOBS[LISTING_LOAN_ID_PROP_ADDR],TBL_UDARDA_LOANPOOL[[#This Row],[LOAN_ID_PROP_ADDR]],TBL_QUAL_JOBSLISTING_JOBS[JOB_QUALIFIED_FLAG],"Yes"),"")</f>
        <v/>
      </c>
      <c r="AF142" s="111" t="str">
        <f>IF(AND(TBL_UDARDA_LOANPOOL[[#This Row],[QUAL_JOBS_TOTL]]&gt;0,TBL_UDARDA_LOANPOOL[[#This Row],[QUAL_JOBS_TOTL]]&lt;&gt;""),TBL_UDARDA_LOANPOOL[[#This Row],[QUAL_JOBS_QUALIFIED]]/TBL_UDARDA_LOANPOOL[[#This Row],[QUAL_JOBS_TOTL]],"")</f>
        <v/>
      </c>
      <c r="AG142" s="137" t="str">
        <f>IF(TBL_UDARDA_LOANPOOL[[#This Row],[QUAL_METHOD]]='$DB.LOOKUP'!$AF$6,HYPERLINK("#QUAL_JOBS!TARGET_TOP","View/Edit"),"")</f>
        <v/>
      </c>
      <c r="AH142" s="122"/>
      <c r="AI142" s="112" t="str">
        <f>IF(AND(TBL_UDARDA_LOANPOOL[[#This Row],[QUAL_METHOD]]='$DB.LOOKUP'!$AF$7,TBL_UDARDA_LOANPOOL[[#This Row],[LOAN_ID]]&lt;&gt;""),COUNTIF(TBL_QUAL_SERVICESLISTING_FAMILIES[LISTING_LOAN_ID_PROP_ADDR],TBL_UDARDA_LOANPOOL[[#This Row],[LOAN_ID_PROP_ADDR]]),"")</f>
        <v/>
      </c>
      <c r="AJ14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2" s="111" t="str">
        <f>IF(AND(TBL_UDARDA_LOANPOOL[[#This Row],[QUAL_SERVICES_FAMILIES_TOTL]]&gt;0,TBL_UDARDA_LOANPOOL[[#This Row],[QUAL_SERVICES_FAMILIES_TOTL]]&lt;&gt;""),TBL_UDARDA_LOANPOOL[[#This Row],[QUAL_SERVICES_FAMILIES_QUALIFIED]]/TBL_UDARDA_LOANPOOL[[#This Row],[QUAL_SERVICES_FAMILIES_TOTL]],"")</f>
        <v/>
      </c>
      <c r="AL142" s="137" t="str">
        <f>IF(TBL_UDARDA_LOANPOOL[[#This Row],[QUAL_METHOD]]='$DB.LOOKUP'!$AF$7,HYPERLINK("#QUAL_SERVICES!TARGET_TOP","View/Edit"),"")</f>
        <v/>
      </c>
      <c r="AM142" s="94" t="str">
        <f>IF(TBL_UDARDA_LOANPOOL[[#This Row],[LOAN_LEVEL_PREQUALIFIED_FLAG]]&lt;&gt;"",
IF(TBL_UDARDA_LOANPOOL[[#This Row],[LOAN_LEVEL_PREQUALIFIED_FLAG]],"Yes","No"),
"")</f>
        <v/>
      </c>
      <c r="AN142" s="70" t="str">
        <f>IF(TBL_UDARDA_LOANPOOL[[#This Row],[LOAN_ID]] = "","",TBL_UDARDA_LOANPOOL[[#This Row],[LOAN_ID]]&amp;" ("&amp;IF(TBL_UDARDA_LOANPOOL[[#This Row],[PROP_ADDR_STREET]]="","Address Not Defined",TBL_UDARDA_LOANPOOL[[#This Row],[PROP_ADDR_STREET]])&amp;")")</f>
        <v/>
      </c>
      <c r="AO142" s="70" t="b">
        <f>IF(TBL_UDARDA_LOANPOOL[[#This Row],[QUAL_METHOD]]="",TRUE,IFERROR(MATCH(TBL_UDARDA_LOANPOOL[[#This Row],[QUAL_METHOD]],RANGE_LOOKUP_QUALMETHODS_UDA_RDA_ENABLED,0)&gt;0,FALSE))</f>
        <v>1</v>
      </c>
      <c r="AP14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2" s="27" t="b">
        <f ca="1">IFERROR((IF(APP_UDA_RDA_CERT_DATE&lt;&gt;"",APP_UDA_RDA_CERT_DATE,TODAY())-TBL_UDARDA_LOANPOOL[[#This Row],[SETTLEMENT_DATE]])&lt;91,TRUE)</f>
        <v>1</v>
      </c>
      <c r="AR142" s="27" t="b" cm="1">
        <f t="array" ref="AR142">COUNTIFS(TBL_UDARDA_LOANPOOL[LOAN_ID],TBL_UDARDA_LOANPOOL[[#This Row],[LOAN_ID]],TBL_UDARDA_LOANPOOL[QUAL_LOCATION_TRACT_MFIPCT],"&gt;"&amp;THRESHOLD_UDARDA_MFIPCT)=0</f>
        <v>1</v>
      </c>
      <c r="AS142" s="27" t="b">
        <f>COUNTIFS(TBL_UDARDA_LOANPOOL[LOAN_ID],TBL_UDARDA_LOANPOOL[[#This Row],[LOAN_ID]],TBL_UDARDA_LOANPOOL[SBA_QUALIFIED],"No")=0</f>
        <v>1</v>
      </c>
      <c r="AT14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2" s="29">
        <f>IF(TBL_UDARDA_LOANPOOL[[#This Row],[MULTIPROP_REC_COUNT]]&lt;&gt;"",TBL_UDARDA_LOANPOOL[[#This Row],[LOAN_AMOUNT]]/TBL_UDARDA_LOANPOOL[[#This Row],[MULTIPROP_REC_COUNT]],TBL_UDARDA_LOANPOOL[[#This Row],[LOAN_AMOUNT]])</f>
        <v>0</v>
      </c>
      <c r="AW142" s="29" t="b">
        <f>TBL_UDARDA_LOANPOOL[[#This Row],[MULTIPROP_REC_COUNT]]&gt;1</f>
        <v>0</v>
      </c>
      <c r="AX142" s="36">
        <f>IF(TBL_UDARDA_LOANPOOL[[#This Row],[LOAN_ID]]&lt;&gt;"",COUNTIF(TBL_UDARDA_LOANPOOL[LOAN_ID],TBL_UDARDA_LOANPOOL[[#This Row],[LOAN_ID]]),1)</f>
        <v>1</v>
      </c>
      <c r="AY142" s="36">
        <f>IFERROR(MATCH(TBL_UDARDA_LOANPOOL[[#This Row],[QUAL_METHOD]],RANGE_LOOKUP_QUALMETHODS_UDA_RDA_PROJSPECIFIC,0),-1)</f>
        <v>-1</v>
      </c>
      <c r="AZ14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3" spans="2:57" ht="26.25" customHeight="1" x14ac:dyDescent="0.25">
      <c r="B143" s="25" t="str">
        <f>IF(TBL_UDARDA_LOANPOOL[[#This Row],[RECORD_STARTED]],IF(TBL_UDARDA_LOANPOOL[[#This Row],[ERROR_COUNT]]&gt;0,-1,IF(TBL_UDARDA_LOANPOOL[[#This Row],[REQ_FIELDS_POPULATED]],1,0)),"")</f>
        <v/>
      </c>
      <c r="C143" s="36">
        <f>ROW()-ROW(TBL_UDARDA_LOANPOOL[[#Headers],[ROW_ID]])</f>
        <v>124</v>
      </c>
      <c r="D143" s="55"/>
      <c r="E143" s="56"/>
      <c r="F143" s="57"/>
      <c r="G143" s="58"/>
      <c r="H143" s="142"/>
      <c r="I143" s="144"/>
      <c r="J143" s="144"/>
      <c r="K143" s="120"/>
      <c r="L143" s="116"/>
      <c r="M143" s="55"/>
      <c r="N143" s="61"/>
      <c r="O143" s="62"/>
      <c r="P143" s="124"/>
      <c r="Q143" s="131"/>
      <c r="R143" s="148"/>
      <c r="S143" s="146"/>
      <c r="T143" s="174"/>
      <c r="U143" s="178"/>
      <c r="V143" s="176"/>
      <c r="W143" s="177"/>
      <c r="X143" s="185"/>
      <c r="Y143" s="185"/>
      <c r="Z143" s="186"/>
      <c r="AA143" s="186"/>
      <c r="AB14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3" s="122"/>
      <c r="AD143" s="112" t="str">
        <f>IF(AND(TBL_UDARDA_LOANPOOL[[#This Row],[QUAL_METHOD]]='$DB.LOOKUP'!$AF$6,TBL_UDARDA_LOANPOOL[[#This Row],[LOAN_ID]]&lt;&gt;""),COUNTIF(TBL_QUAL_JOBSLISTING_JOBS[LISTING_LOAN_ID_PROP_ADDR],TBL_UDARDA_LOANPOOL[[#This Row],[LOAN_ID_PROP_ADDR]]),"")</f>
        <v/>
      </c>
      <c r="AE143" s="113" t="str">
        <f>IF(AND(TBL_UDARDA_LOANPOOL[[#This Row],[LOAN_ID]]&lt;&gt;"",TBL_UDARDA_LOANPOOL[[#This Row],[QUAL_METHOD]]='$DB.LOOKUP'!$AF$6),COUNTIFS(TBL_QUAL_JOBSLISTING_JOBS[LISTING_LOAN_ID_PROP_ADDR],TBL_UDARDA_LOANPOOL[[#This Row],[LOAN_ID_PROP_ADDR]],TBL_QUAL_JOBSLISTING_JOBS[JOB_QUALIFIED_FLAG],"Yes"),"")</f>
        <v/>
      </c>
      <c r="AF143" s="111" t="str">
        <f>IF(AND(TBL_UDARDA_LOANPOOL[[#This Row],[QUAL_JOBS_TOTL]]&gt;0,TBL_UDARDA_LOANPOOL[[#This Row],[QUAL_JOBS_TOTL]]&lt;&gt;""),TBL_UDARDA_LOANPOOL[[#This Row],[QUAL_JOBS_QUALIFIED]]/TBL_UDARDA_LOANPOOL[[#This Row],[QUAL_JOBS_TOTL]],"")</f>
        <v/>
      </c>
      <c r="AG143" s="137" t="str">
        <f>IF(TBL_UDARDA_LOANPOOL[[#This Row],[QUAL_METHOD]]='$DB.LOOKUP'!$AF$6,HYPERLINK("#QUAL_JOBS!TARGET_TOP","View/Edit"),"")</f>
        <v/>
      </c>
      <c r="AH143" s="122"/>
      <c r="AI143" s="112" t="str">
        <f>IF(AND(TBL_UDARDA_LOANPOOL[[#This Row],[QUAL_METHOD]]='$DB.LOOKUP'!$AF$7,TBL_UDARDA_LOANPOOL[[#This Row],[LOAN_ID]]&lt;&gt;""),COUNTIF(TBL_QUAL_SERVICESLISTING_FAMILIES[LISTING_LOAN_ID_PROP_ADDR],TBL_UDARDA_LOANPOOL[[#This Row],[LOAN_ID_PROP_ADDR]]),"")</f>
        <v/>
      </c>
      <c r="AJ14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3" s="111" t="str">
        <f>IF(AND(TBL_UDARDA_LOANPOOL[[#This Row],[QUAL_SERVICES_FAMILIES_TOTL]]&gt;0,TBL_UDARDA_LOANPOOL[[#This Row],[QUAL_SERVICES_FAMILIES_TOTL]]&lt;&gt;""),TBL_UDARDA_LOANPOOL[[#This Row],[QUAL_SERVICES_FAMILIES_QUALIFIED]]/TBL_UDARDA_LOANPOOL[[#This Row],[QUAL_SERVICES_FAMILIES_TOTL]],"")</f>
        <v/>
      </c>
      <c r="AL143" s="137" t="str">
        <f>IF(TBL_UDARDA_LOANPOOL[[#This Row],[QUAL_METHOD]]='$DB.LOOKUP'!$AF$7,HYPERLINK("#QUAL_SERVICES!TARGET_TOP","View/Edit"),"")</f>
        <v/>
      </c>
      <c r="AM143" s="94" t="str">
        <f>IF(TBL_UDARDA_LOANPOOL[[#This Row],[LOAN_LEVEL_PREQUALIFIED_FLAG]]&lt;&gt;"",
IF(TBL_UDARDA_LOANPOOL[[#This Row],[LOAN_LEVEL_PREQUALIFIED_FLAG]],"Yes","No"),
"")</f>
        <v/>
      </c>
      <c r="AN143" s="70" t="str">
        <f>IF(TBL_UDARDA_LOANPOOL[[#This Row],[LOAN_ID]] = "","",TBL_UDARDA_LOANPOOL[[#This Row],[LOAN_ID]]&amp;" ("&amp;IF(TBL_UDARDA_LOANPOOL[[#This Row],[PROP_ADDR_STREET]]="","Address Not Defined",TBL_UDARDA_LOANPOOL[[#This Row],[PROP_ADDR_STREET]])&amp;")")</f>
        <v/>
      </c>
      <c r="AO143" s="70" t="b">
        <f>IF(TBL_UDARDA_LOANPOOL[[#This Row],[QUAL_METHOD]]="",TRUE,IFERROR(MATCH(TBL_UDARDA_LOANPOOL[[#This Row],[QUAL_METHOD]],RANGE_LOOKUP_QUALMETHODS_UDA_RDA_ENABLED,0)&gt;0,FALSE))</f>
        <v>1</v>
      </c>
      <c r="AP14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3" s="27" t="b">
        <f ca="1">IFERROR((IF(APP_UDA_RDA_CERT_DATE&lt;&gt;"",APP_UDA_RDA_CERT_DATE,TODAY())-TBL_UDARDA_LOANPOOL[[#This Row],[SETTLEMENT_DATE]])&lt;91,TRUE)</f>
        <v>1</v>
      </c>
      <c r="AR143" s="27" t="b" cm="1">
        <f t="array" ref="AR143">COUNTIFS(TBL_UDARDA_LOANPOOL[LOAN_ID],TBL_UDARDA_LOANPOOL[[#This Row],[LOAN_ID]],TBL_UDARDA_LOANPOOL[QUAL_LOCATION_TRACT_MFIPCT],"&gt;"&amp;THRESHOLD_UDARDA_MFIPCT)=0</f>
        <v>1</v>
      </c>
      <c r="AS143" s="27" t="b">
        <f>COUNTIFS(TBL_UDARDA_LOANPOOL[LOAN_ID],TBL_UDARDA_LOANPOOL[[#This Row],[LOAN_ID]],TBL_UDARDA_LOANPOOL[SBA_QUALIFIED],"No")=0</f>
        <v>1</v>
      </c>
      <c r="AT14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3" s="29">
        <f>IF(TBL_UDARDA_LOANPOOL[[#This Row],[MULTIPROP_REC_COUNT]]&lt;&gt;"",TBL_UDARDA_LOANPOOL[[#This Row],[LOAN_AMOUNT]]/TBL_UDARDA_LOANPOOL[[#This Row],[MULTIPROP_REC_COUNT]],TBL_UDARDA_LOANPOOL[[#This Row],[LOAN_AMOUNT]])</f>
        <v>0</v>
      </c>
      <c r="AW143" s="29" t="b">
        <f>TBL_UDARDA_LOANPOOL[[#This Row],[MULTIPROP_REC_COUNT]]&gt;1</f>
        <v>0</v>
      </c>
      <c r="AX143" s="36">
        <f>IF(TBL_UDARDA_LOANPOOL[[#This Row],[LOAN_ID]]&lt;&gt;"",COUNTIF(TBL_UDARDA_LOANPOOL[LOAN_ID],TBL_UDARDA_LOANPOOL[[#This Row],[LOAN_ID]]),1)</f>
        <v>1</v>
      </c>
      <c r="AY143" s="36">
        <f>IFERROR(MATCH(TBL_UDARDA_LOANPOOL[[#This Row],[QUAL_METHOD]],RANGE_LOOKUP_QUALMETHODS_UDA_RDA_PROJSPECIFIC,0),-1)</f>
        <v>-1</v>
      </c>
      <c r="AZ14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4" spans="2:57" ht="26.25" customHeight="1" x14ac:dyDescent="0.25">
      <c r="B144" s="25" t="str">
        <f>IF(TBL_UDARDA_LOANPOOL[[#This Row],[RECORD_STARTED]],IF(TBL_UDARDA_LOANPOOL[[#This Row],[ERROR_COUNT]]&gt;0,-1,IF(TBL_UDARDA_LOANPOOL[[#This Row],[REQ_FIELDS_POPULATED]],1,0)),"")</f>
        <v/>
      </c>
      <c r="C144" s="36">
        <f>ROW()-ROW(TBL_UDARDA_LOANPOOL[[#Headers],[ROW_ID]])</f>
        <v>125</v>
      </c>
      <c r="D144" s="55"/>
      <c r="E144" s="56"/>
      <c r="F144" s="57"/>
      <c r="G144" s="58"/>
      <c r="H144" s="142"/>
      <c r="I144" s="144"/>
      <c r="J144" s="144"/>
      <c r="K144" s="120"/>
      <c r="L144" s="116"/>
      <c r="M144" s="55"/>
      <c r="N144" s="61"/>
      <c r="O144" s="62"/>
      <c r="P144" s="124"/>
      <c r="Q144" s="131"/>
      <c r="R144" s="148"/>
      <c r="S144" s="146"/>
      <c r="T144" s="174"/>
      <c r="U144" s="178"/>
      <c r="V144" s="176"/>
      <c r="W144" s="177"/>
      <c r="X144" s="185"/>
      <c r="Y144" s="185"/>
      <c r="Z144" s="186"/>
      <c r="AA144" s="186"/>
      <c r="AB14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4" s="122"/>
      <c r="AD144" s="112" t="str">
        <f>IF(AND(TBL_UDARDA_LOANPOOL[[#This Row],[QUAL_METHOD]]='$DB.LOOKUP'!$AF$6,TBL_UDARDA_LOANPOOL[[#This Row],[LOAN_ID]]&lt;&gt;""),COUNTIF(TBL_QUAL_JOBSLISTING_JOBS[LISTING_LOAN_ID_PROP_ADDR],TBL_UDARDA_LOANPOOL[[#This Row],[LOAN_ID_PROP_ADDR]]),"")</f>
        <v/>
      </c>
      <c r="AE144" s="113" t="str">
        <f>IF(AND(TBL_UDARDA_LOANPOOL[[#This Row],[LOAN_ID]]&lt;&gt;"",TBL_UDARDA_LOANPOOL[[#This Row],[QUAL_METHOD]]='$DB.LOOKUP'!$AF$6),COUNTIFS(TBL_QUAL_JOBSLISTING_JOBS[LISTING_LOAN_ID_PROP_ADDR],TBL_UDARDA_LOANPOOL[[#This Row],[LOAN_ID_PROP_ADDR]],TBL_QUAL_JOBSLISTING_JOBS[JOB_QUALIFIED_FLAG],"Yes"),"")</f>
        <v/>
      </c>
      <c r="AF144" s="111" t="str">
        <f>IF(AND(TBL_UDARDA_LOANPOOL[[#This Row],[QUAL_JOBS_TOTL]]&gt;0,TBL_UDARDA_LOANPOOL[[#This Row],[QUAL_JOBS_TOTL]]&lt;&gt;""),TBL_UDARDA_LOANPOOL[[#This Row],[QUAL_JOBS_QUALIFIED]]/TBL_UDARDA_LOANPOOL[[#This Row],[QUAL_JOBS_TOTL]],"")</f>
        <v/>
      </c>
      <c r="AG144" s="137" t="str">
        <f>IF(TBL_UDARDA_LOANPOOL[[#This Row],[QUAL_METHOD]]='$DB.LOOKUP'!$AF$6,HYPERLINK("#QUAL_JOBS!TARGET_TOP","View/Edit"),"")</f>
        <v/>
      </c>
      <c r="AH144" s="122"/>
      <c r="AI144" s="112" t="str">
        <f>IF(AND(TBL_UDARDA_LOANPOOL[[#This Row],[QUAL_METHOD]]='$DB.LOOKUP'!$AF$7,TBL_UDARDA_LOANPOOL[[#This Row],[LOAN_ID]]&lt;&gt;""),COUNTIF(TBL_QUAL_SERVICESLISTING_FAMILIES[LISTING_LOAN_ID_PROP_ADDR],TBL_UDARDA_LOANPOOL[[#This Row],[LOAN_ID_PROP_ADDR]]),"")</f>
        <v/>
      </c>
      <c r="AJ14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4" s="111" t="str">
        <f>IF(AND(TBL_UDARDA_LOANPOOL[[#This Row],[QUAL_SERVICES_FAMILIES_TOTL]]&gt;0,TBL_UDARDA_LOANPOOL[[#This Row],[QUAL_SERVICES_FAMILIES_TOTL]]&lt;&gt;""),TBL_UDARDA_LOANPOOL[[#This Row],[QUAL_SERVICES_FAMILIES_QUALIFIED]]/TBL_UDARDA_LOANPOOL[[#This Row],[QUAL_SERVICES_FAMILIES_TOTL]],"")</f>
        <v/>
      </c>
      <c r="AL144" s="137" t="str">
        <f>IF(TBL_UDARDA_LOANPOOL[[#This Row],[QUAL_METHOD]]='$DB.LOOKUP'!$AF$7,HYPERLINK("#QUAL_SERVICES!TARGET_TOP","View/Edit"),"")</f>
        <v/>
      </c>
      <c r="AM144" s="94" t="str">
        <f>IF(TBL_UDARDA_LOANPOOL[[#This Row],[LOAN_LEVEL_PREQUALIFIED_FLAG]]&lt;&gt;"",
IF(TBL_UDARDA_LOANPOOL[[#This Row],[LOAN_LEVEL_PREQUALIFIED_FLAG]],"Yes","No"),
"")</f>
        <v/>
      </c>
      <c r="AN144" s="70" t="str">
        <f>IF(TBL_UDARDA_LOANPOOL[[#This Row],[LOAN_ID]] = "","",TBL_UDARDA_LOANPOOL[[#This Row],[LOAN_ID]]&amp;" ("&amp;IF(TBL_UDARDA_LOANPOOL[[#This Row],[PROP_ADDR_STREET]]="","Address Not Defined",TBL_UDARDA_LOANPOOL[[#This Row],[PROP_ADDR_STREET]])&amp;")")</f>
        <v/>
      </c>
      <c r="AO144" s="70" t="b">
        <f>IF(TBL_UDARDA_LOANPOOL[[#This Row],[QUAL_METHOD]]="",TRUE,IFERROR(MATCH(TBL_UDARDA_LOANPOOL[[#This Row],[QUAL_METHOD]],RANGE_LOOKUP_QUALMETHODS_UDA_RDA_ENABLED,0)&gt;0,FALSE))</f>
        <v>1</v>
      </c>
      <c r="AP14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4" s="27" t="b">
        <f ca="1">IFERROR((IF(APP_UDA_RDA_CERT_DATE&lt;&gt;"",APP_UDA_RDA_CERT_DATE,TODAY())-TBL_UDARDA_LOANPOOL[[#This Row],[SETTLEMENT_DATE]])&lt;91,TRUE)</f>
        <v>1</v>
      </c>
      <c r="AR144" s="27" t="b" cm="1">
        <f t="array" ref="AR144">COUNTIFS(TBL_UDARDA_LOANPOOL[LOAN_ID],TBL_UDARDA_LOANPOOL[[#This Row],[LOAN_ID]],TBL_UDARDA_LOANPOOL[QUAL_LOCATION_TRACT_MFIPCT],"&gt;"&amp;THRESHOLD_UDARDA_MFIPCT)=0</f>
        <v>1</v>
      </c>
      <c r="AS144" s="27" t="b">
        <f>COUNTIFS(TBL_UDARDA_LOANPOOL[LOAN_ID],TBL_UDARDA_LOANPOOL[[#This Row],[LOAN_ID]],TBL_UDARDA_LOANPOOL[SBA_QUALIFIED],"No")=0</f>
        <v>1</v>
      </c>
      <c r="AT14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4" s="29">
        <f>IF(TBL_UDARDA_LOANPOOL[[#This Row],[MULTIPROP_REC_COUNT]]&lt;&gt;"",TBL_UDARDA_LOANPOOL[[#This Row],[LOAN_AMOUNT]]/TBL_UDARDA_LOANPOOL[[#This Row],[MULTIPROP_REC_COUNT]],TBL_UDARDA_LOANPOOL[[#This Row],[LOAN_AMOUNT]])</f>
        <v>0</v>
      </c>
      <c r="AW144" s="29" t="b">
        <f>TBL_UDARDA_LOANPOOL[[#This Row],[MULTIPROP_REC_COUNT]]&gt;1</f>
        <v>0</v>
      </c>
      <c r="AX144" s="36">
        <f>IF(TBL_UDARDA_LOANPOOL[[#This Row],[LOAN_ID]]&lt;&gt;"",COUNTIF(TBL_UDARDA_LOANPOOL[LOAN_ID],TBL_UDARDA_LOANPOOL[[#This Row],[LOAN_ID]]),1)</f>
        <v>1</v>
      </c>
      <c r="AY144" s="36">
        <f>IFERROR(MATCH(TBL_UDARDA_LOANPOOL[[#This Row],[QUAL_METHOD]],RANGE_LOOKUP_QUALMETHODS_UDA_RDA_PROJSPECIFIC,0),-1)</f>
        <v>-1</v>
      </c>
      <c r="AZ14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5" spans="2:57" ht="26.25" customHeight="1" x14ac:dyDescent="0.25">
      <c r="B145" s="25" t="str">
        <f>IF(TBL_UDARDA_LOANPOOL[[#This Row],[RECORD_STARTED]],IF(TBL_UDARDA_LOANPOOL[[#This Row],[ERROR_COUNT]]&gt;0,-1,IF(TBL_UDARDA_LOANPOOL[[#This Row],[REQ_FIELDS_POPULATED]],1,0)),"")</f>
        <v/>
      </c>
      <c r="C145" s="36">
        <f>ROW()-ROW(TBL_UDARDA_LOANPOOL[[#Headers],[ROW_ID]])</f>
        <v>126</v>
      </c>
      <c r="D145" s="55"/>
      <c r="E145" s="56"/>
      <c r="F145" s="57"/>
      <c r="G145" s="58"/>
      <c r="H145" s="142"/>
      <c r="I145" s="144"/>
      <c r="J145" s="144"/>
      <c r="K145" s="120"/>
      <c r="L145" s="116"/>
      <c r="M145" s="55"/>
      <c r="N145" s="61"/>
      <c r="O145" s="62"/>
      <c r="P145" s="124"/>
      <c r="Q145" s="131"/>
      <c r="R145" s="148"/>
      <c r="S145" s="146"/>
      <c r="T145" s="174"/>
      <c r="U145" s="178"/>
      <c r="V145" s="176"/>
      <c r="W145" s="177"/>
      <c r="X145" s="185"/>
      <c r="Y145" s="185"/>
      <c r="Z145" s="186"/>
      <c r="AA145" s="186"/>
      <c r="AB14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5" s="122"/>
      <c r="AD145" s="112" t="str">
        <f>IF(AND(TBL_UDARDA_LOANPOOL[[#This Row],[QUAL_METHOD]]='$DB.LOOKUP'!$AF$6,TBL_UDARDA_LOANPOOL[[#This Row],[LOAN_ID]]&lt;&gt;""),COUNTIF(TBL_QUAL_JOBSLISTING_JOBS[LISTING_LOAN_ID_PROP_ADDR],TBL_UDARDA_LOANPOOL[[#This Row],[LOAN_ID_PROP_ADDR]]),"")</f>
        <v/>
      </c>
      <c r="AE145" s="113" t="str">
        <f>IF(AND(TBL_UDARDA_LOANPOOL[[#This Row],[LOAN_ID]]&lt;&gt;"",TBL_UDARDA_LOANPOOL[[#This Row],[QUAL_METHOD]]='$DB.LOOKUP'!$AF$6),COUNTIFS(TBL_QUAL_JOBSLISTING_JOBS[LISTING_LOAN_ID_PROP_ADDR],TBL_UDARDA_LOANPOOL[[#This Row],[LOAN_ID_PROP_ADDR]],TBL_QUAL_JOBSLISTING_JOBS[JOB_QUALIFIED_FLAG],"Yes"),"")</f>
        <v/>
      </c>
      <c r="AF145" s="111" t="str">
        <f>IF(AND(TBL_UDARDA_LOANPOOL[[#This Row],[QUAL_JOBS_TOTL]]&gt;0,TBL_UDARDA_LOANPOOL[[#This Row],[QUAL_JOBS_TOTL]]&lt;&gt;""),TBL_UDARDA_LOANPOOL[[#This Row],[QUAL_JOBS_QUALIFIED]]/TBL_UDARDA_LOANPOOL[[#This Row],[QUAL_JOBS_TOTL]],"")</f>
        <v/>
      </c>
      <c r="AG145" s="137" t="str">
        <f>IF(TBL_UDARDA_LOANPOOL[[#This Row],[QUAL_METHOD]]='$DB.LOOKUP'!$AF$6,HYPERLINK("#QUAL_JOBS!TARGET_TOP","View/Edit"),"")</f>
        <v/>
      </c>
      <c r="AH145" s="122"/>
      <c r="AI145" s="112" t="str">
        <f>IF(AND(TBL_UDARDA_LOANPOOL[[#This Row],[QUAL_METHOD]]='$DB.LOOKUP'!$AF$7,TBL_UDARDA_LOANPOOL[[#This Row],[LOAN_ID]]&lt;&gt;""),COUNTIF(TBL_QUAL_SERVICESLISTING_FAMILIES[LISTING_LOAN_ID_PROP_ADDR],TBL_UDARDA_LOANPOOL[[#This Row],[LOAN_ID_PROP_ADDR]]),"")</f>
        <v/>
      </c>
      <c r="AJ14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5" s="111" t="str">
        <f>IF(AND(TBL_UDARDA_LOANPOOL[[#This Row],[QUAL_SERVICES_FAMILIES_TOTL]]&gt;0,TBL_UDARDA_LOANPOOL[[#This Row],[QUAL_SERVICES_FAMILIES_TOTL]]&lt;&gt;""),TBL_UDARDA_LOANPOOL[[#This Row],[QUAL_SERVICES_FAMILIES_QUALIFIED]]/TBL_UDARDA_LOANPOOL[[#This Row],[QUAL_SERVICES_FAMILIES_TOTL]],"")</f>
        <v/>
      </c>
      <c r="AL145" s="137" t="str">
        <f>IF(TBL_UDARDA_LOANPOOL[[#This Row],[QUAL_METHOD]]='$DB.LOOKUP'!$AF$7,HYPERLINK("#QUAL_SERVICES!TARGET_TOP","View/Edit"),"")</f>
        <v/>
      </c>
      <c r="AM145" s="94" t="str">
        <f>IF(TBL_UDARDA_LOANPOOL[[#This Row],[LOAN_LEVEL_PREQUALIFIED_FLAG]]&lt;&gt;"",
IF(TBL_UDARDA_LOANPOOL[[#This Row],[LOAN_LEVEL_PREQUALIFIED_FLAG]],"Yes","No"),
"")</f>
        <v/>
      </c>
      <c r="AN145" s="70" t="str">
        <f>IF(TBL_UDARDA_LOANPOOL[[#This Row],[LOAN_ID]] = "","",TBL_UDARDA_LOANPOOL[[#This Row],[LOAN_ID]]&amp;" ("&amp;IF(TBL_UDARDA_LOANPOOL[[#This Row],[PROP_ADDR_STREET]]="","Address Not Defined",TBL_UDARDA_LOANPOOL[[#This Row],[PROP_ADDR_STREET]])&amp;")")</f>
        <v/>
      </c>
      <c r="AO145" s="70" t="b">
        <f>IF(TBL_UDARDA_LOANPOOL[[#This Row],[QUAL_METHOD]]="",TRUE,IFERROR(MATCH(TBL_UDARDA_LOANPOOL[[#This Row],[QUAL_METHOD]],RANGE_LOOKUP_QUALMETHODS_UDA_RDA_ENABLED,0)&gt;0,FALSE))</f>
        <v>1</v>
      </c>
      <c r="AP14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5" s="27" t="b">
        <f ca="1">IFERROR((IF(APP_UDA_RDA_CERT_DATE&lt;&gt;"",APP_UDA_RDA_CERT_DATE,TODAY())-TBL_UDARDA_LOANPOOL[[#This Row],[SETTLEMENT_DATE]])&lt;91,TRUE)</f>
        <v>1</v>
      </c>
      <c r="AR145" s="27" t="b" cm="1">
        <f t="array" ref="AR145">COUNTIFS(TBL_UDARDA_LOANPOOL[LOAN_ID],TBL_UDARDA_LOANPOOL[[#This Row],[LOAN_ID]],TBL_UDARDA_LOANPOOL[QUAL_LOCATION_TRACT_MFIPCT],"&gt;"&amp;THRESHOLD_UDARDA_MFIPCT)=0</f>
        <v>1</v>
      </c>
      <c r="AS145" s="27" t="b">
        <f>COUNTIFS(TBL_UDARDA_LOANPOOL[LOAN_ID],TBL_UDARDA_LOANPOOL[[#This Row],[LOAN_ID]],TBL_UDARDA_LOANPOOL[SBA_QUALIFIED],"No")=0</f>
        <v>1</v>
      </c>
      <c r="AT14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5" s="29">
        <f>IF(TBL_UDARDA_LOANPOOL[[#This Row],[MULTIPROP_REC_COUNT]]&lt;&gt;"",TBL_UDARDA_LOANPOOL[[#This Row],[LOAN_AMOUNT]]/TBL_UDARDA_LOANPOOL[[#This Row],[MULTIPROP_REC_COUNT]],TBL_UDARDA_LOANPOOL[[#This Row],[LOAN_AMOUNT]])</f>
        <v>0</v>
      </c>
      <c r="AW145" s="29" t="b">
        <f>TBL_UDARDA_LOANPOOL[[#This Row],[MULTIPROP_REC_COUNT]]&gt;1</f>
        <v>0</v>
      </c>
      <c r="AX145" s="36">
        <f>IF(TBL_UDARDA_LOANPOOL[[#This Row],[LOAN_ID]]&lt;&gt;"",COUNTIF(TBL_UDARDA_LOANPOOL[LOAN_ID],TBL_UDARDA_LOANPOOL[[#This Row],[LOAN_ID]]),1)</f>
        <v>1</v>
      </c>
      <c r="AY145" s="36">
        <f>IFERROR(MATCH(TBL_UDARDA_LOANPOOL[[#This Row],[QUAL_METHOD]],RANGE_LOOKUP_QUALMETHODS_UDA_RDA_PROJSPECIFIC,0),-1)</f>
        <v>-1</v>
      </c>
      <c r="AZ14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6" spans="2:57" ht="26.25" customHeight="1" x14ac:dyDescent="0.25">
      <c r="B146" s="25" t="str">
        <f>IF(TBL_UDARDA_LOANPOOL[[#This Row],[RECORD_STARTED]],IF(TBL_UDARDA_LOANPOOL[[#This Row],[ERROR_COUNT]]&gt;0,-1,IF(TBL_UDARDA_LOANPOOL[[#This Row],[REQ_FIELDS_POPULATED]],1,0)),"")</f>
        <v/>
      </c>
      <c r="C146" s="36">
        <f>ROW()-ROW(TBL_UDARDA_LOANPOOL[[#Headers],[ROW_ID]])</f>
        <v>127</v>
      </c>
      <c r="D146" s="55"/>
      <c r="E146" s="56"/>
      <c r="F146" s="57"/>
      <c r="G146" s="58"/>
      <c r="H146" s="142"/>
      <c r="I146" s="144"/>
      <c r="J146" s="144"/>
      <c r="K146" s="120"/>
      <c r="L146" s="116"/>
      <c r="M146" s="55"/>
      <c r="N146" s="61"/>
      <c r="O146" s="62"/>
      <c r="P146" s="124"/>
      <c r="Q146" s="131"/>
      <c r="R146" s="148"/>
      <c r="S146" s="146"/>
      <c r="T146" s="174"/>
      <c r="U146" s="178"/>
      <c r="V146" s="176"/>
      <c r="W146" s="177"/>
      <c r="X146" s="185"/>
      <c r="Y146" s="185"/>
      <c r="Z146" s="186"/>
      <c r="AA146" s="186"/>
      <c r="AB14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6" s="122"/>
      <c r="AD146" s="112" t="str">
        <f>IF(AND(TBL_UDARDA_LOANPOOL[[#This Row],[QUAL_METHOD]]='$DB.LOOKUP'!$AF$6,TBL_UDARDA_LOANPOOL[[#This Row],[LOAN_ID]]&lt;&gt;""),COUNTIF(TBL_QUAL_JOBSLISTING_JOBS[LISTING_LOAN_ID_PROP_ADDR],TBL_UDARDA_LOANPOOL[[#This Row],[LOAN_ID_PROP_ADDR]]),"")</f>
        <v/>
      </c>
      <c r="AE146" s="113" t="str">
        <f>IF(AND(TBL_UDARDA_LOANPOOL[[#This Row],[LOAN_ID]]&lt;&gt;"",TBL_UDARDA_LOANPOOL[[#This Row],[QUAL_METHOD]]='$DB.LOOKUP'!$AF$6),COUNTIFS(TBL_QUAL_JOBSLISTING_JOBS[LISTING_LOAN_ID_PROP_ADDR],TBL_UDARDA_LOANPOOL[[#This Row],[LOAN_ID_PROP_ADDR]],TBL_QUAL_JOBSLISTING_JOBS[JOB_QUALIFIED_FLAG],"Yes"),"")</f>
        <v/>
      </c>
      <c r="AF146" s="111" t="str">
        <f>IF(AND(TBL_UDARDA_LOANPOOL[[#This Row],[QUAL_JOBS_TOTL]]&gt;0,TBL_UDARDA_LOANPOOL[[#This Row],[QUAL_JOBS_TOTL]]&lt;&gt;""),TBL_UDARDA_LOANPOOL[[#This Row],[QUAL_JOBS_QUALIFIED]]/TBL_UDARDA_LOANPOOL[[#This Row],[QUAL_JOBS_TOTL]],"")</f>
        <v/>
      </c>
      <c r="AG146" s="137" t="str">
        <f>IF(TBL_UDARDA_LOANPOOL[[#This Row],[QUAL_METHOD]]='$DB.LOOKUP'!$AF$6,HYPERLINK("#QUAL_JOBS!TARGET_TOP","View/Edit"),"")</f>
        <v/>
      </c>
      <c r="AH146" s="122"/>
      <c r="AI146" s="112" t="str">
        <f>IF(AND(TBL_UDARDA_LOANPOOL[[#This Row],[QUAL_METHOD]]='$DB.LOOKUP'!$AF$7,TBL_UDARDA_LOANPOOL[[#This Row],[LOAN_ID]]&lt;&gt;""),COUNTIF(TBL_QUAL_SERVICESLISTING_FAMILIES[LISTING_LOAN_ID_PROP_ADDR],TBL_UDARDA_LOANPOOL[[#This Row],[LOAN_ID_PROP_ADDR]]),"")</f>
        <v/>
      </c>
      <c r="AJ14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6" s="111" t="str">
        <f>IF(AND(TBL_UDARDA_LOANPOOL[[#This Row],[QUAL_SERVICES_FAMILIES_TOTL]]&gt;0,TBL_UDARDA_LOANPOOL[[#This Row],[QUAL_SERVICES_FAMILIES_TOTL]]&lt;&gt;""),TBL_UDARDA_LOANPOOL[[#This Row],[QUAL_SERVICES_FAMILIES_QUALIFIED]]/TBL_UDARDA_LOANPOOL[[#This Row],[QUAL_SERVICES_FAMILIES_TOTL]],"")</f>
        <v/>
      </c>
      <c r="AL146" s="137" t="str">
        <f>IF(TBL_UDARDA_LOANPOOL[[#This Row],[QUAL_METHOD]]='$DB.LOOKUP'!$AF$7,HYPERLINK("#QUAL_SERVICES!TARGET_TOP","View/Edit"),"")</f>
        <v/>
      </c>
      <c r="AM146" s="94" t="str">
        <f>IF(TBL_UDARDA_LOANPOOL[[#This Row],[LOAN_LEVEL_PREQUALIFIED_FLAG]]&lt;&gt;"",
IF(TBL_UDARDA_LOANPOOL[[#This Row],[LOAN_LEVEL_PREQUALIFIED_FLAG]],"Yes","No"),
"")</f>
        <v/>
      </c>
      <c r="AN146" s="70" t="str">
        <f>IF(TBL_UDARDA_LOANPOOL[[#This Row],[LOAN_ID]] = "","",TBL_UDARDA_LOANPOOL[[#This Row],[LOAN_ID]]&amp;" ("&amp;IF(TBL_UDARDA_LOANPOOL[[#This Row],[PROP_ADDR_STREET]]="","Address Not Defined",TBL_UDARDA_LOANPOOL[[#This Row],[PROP_ADDR_STREET]])&amp;")")</f>
        <v/>
      </c>
      <c r="AO146" s="70" t="b">
        <f>IF(TBL_UDARDA_LOANPOOL[[#This Row],[QUAL_METHOD]]="",TRUE,IFERROR(MATCH(TBL_UDARDA_LOANPOOL[[#This Row],[QUAL_METHOD]],RANGE_LOOKUP_QUALMETHODS_UDA_RDA_ENABLED,0)&gt;0,FALSE))</f>
        <v>1</v>
      </c>
      <c r="AP14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6" s="27" t="b">
        <f ca="1">IFERROR((IF(APP_UDA_RDA_CERT_DATE&lt;&gt;"",APP_UDA_RDA_CERT_DATE,TODAY())-TBL_UDARDA_LOANPOOL[[#This Row],[SETTLEMENT_DATE]])&lt;91,TRUE)</f>
        <v>1</v>
      </c>
      <c r="AR146" s="27" t="b" cm="1">
        <f t="array" ref="AR146">COUNTIFS(TBL_UDARDA_LOANPOOL[LOAN_ID],TBL_UDARDA_LOANPOOL[[#This Row],[LOAN_ID]],TBL_UDARDA_LOANPOOL[QUAL_LOCATION_TRACT_MFIPCT],"&gt;"&amp;THRESHOLD_UDARDA_MFIPCT)=0</f>
        <v>1</v>
      </c>
      <c r="AS146" s="27" t="b">
        <f>COUNTIFS(TBL_UDARDA_LOANPOOL[LOAN_ID],TBL_UDARDA_LOANPOOL[[#This Row],[LOAN_ID]],TBL_UDARDA_LOANPOOL[SBA_QUALIFIED],"No")=0</f>
        <v>1</v>
      </c>
      <c r="AT14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6" s="29">
        <f>IF(TBL_UDARDA_LOANPOOL[[#This Row],[MULTIPROP_REC_COUNT]]&lt;&gt;"",TBL_UDARDA_LOANPOOL[[#This Row],[LOAN_AMOUNT]]/TBL_UDARDA_LOANPOOL[[#This Row],[MULTIPROP_REC_COUNT]],TBL_UDARDA_LOANPOOL[[#This Row],[LOAN_AMOUNT]])</f>
        <v>0</v>
      </c>
      <c r="AW146" s="29" t="b">
        <f>TBL_UDARDA_LOANPOOL[[#This Row],[MULTIPROP_REC_COUNT]]&gt;1</f>
        <v>0</v>
      </c>
      <c r="AX146" s="36">
        <f>IF(TBL_UDARDA_LOANPOOL[[#This Row],[LOAN_ID]]&lt;&gt;"",COUNTIF(TBL_UDARDA_LOANPOOL[LOAN_ID],TBL_UDARDA_LOANPOOL[[#This Row],[LOAN_ID]]),1)</f>
        <v>1</v>
      </c>
      <c r="AY146" s="36">
        <f>IFERROR(MATCH(TBL_UDARDA_LOANPOOL[[#This Row],[QUAL_METHOD]],RANGE_LOOKUP_QUALMETHODS_UDA_RDA_PROJSPECIFIC,0),-1)</f>
        <v>-1</v>
      </c>
      <c r="AZ14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7" spans="2:57" ht="26.25" customHeight="1" x14ac:dyDescent="0.25">
      <c r="B147" s="25" t="str">
        <f>IF(TBL_UDARDA_LOANPOOL[[#This Row],[RECORD_STARTED]],IF(TBL_UDARDA_LOANPOOL[[#This Row],[ERROR_COUNT]]&gt;0,-1,IF(TBL_UDARDA_LOANPOOL[[#This Row],[REQ_FIELDS_POPULATED]],1,0)),"")</f>
        <v/>
      </c>
      <c r="C147" s="36">
        <f>ROW()-ROW(TBL_UDARDA_LOANPOOL[[#Headers],[ROW_ID]])</f>
        <v>128</v>
      </c>
      <c r="D147" s="55"/>
      <c r="E147" s="56"/>
      <c r="F147" s="57"/>
      <c r="G147" s="58"/>
      <c r="H147" s="142"/>
      <c r="I147" s="144"/>
      <c r="J147" s="144"/>
      <c r="K147" s="120"/>
      <c r="L147" s="116"/>
      <c r="M147" s="55"/>
      <c r="N147" s="61"/>
      <c r="O147" s="62"/>
      <c r="P147" s="124"/>
      <c r="Q147" s="131"/>
      <c r="R147" s="148"/>
      <c r="S147" s="146"/>
      <c r="T147" s="174"/>
      <c r="U147" s="178"/>
      <c r="V147" s="176"/>
      <c r="W147" s="177"/>
      <c r="X147" s="185"/>
      <c r="Y147" s="185"/>
      <c r="Z147" s="186"/>
      <c r="AA147" s="186"/>
      <c r="AB14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7" s="122"/>
      <c r="AD147" s="112" t="str">
        <f>IF(AND(TBL_UDARDA_LOANPOOL[[#This Row],[QUAL_METHOD]]='$DB.LOOKUP'!$AF$6,TBL_UDARDA_LOANPOOL[[#This Row],[LOAN_ID]]&lt;&gt;""),COUNTIF(TBL_QUAL_JOBSLISTING_JOBS[LISTING_LOAN_ID_PROP_ADDR],TBL_UDARDA_LOANPOOL[[#This Row],[LOAN_ID_PROP_ADDR]]),"")</f>
        <v/>
      </c>
      <c r="AE147" s="113" t="str">
        <f>IF(AND(TBL_UDARDA_LOANPOOL[[#This Row],[LOAN_ID]]&lt;&gt;"",TBL_UDARDA_LOANPOOL[[#This Row],[QUAL_METHOD]]='$DB.LOOKUP'!$AF$6),COUNTIFS(TBL_QUAL_JOBSLISTING_JOBS[LISTING_LOAN_ID_PROP_ADDR],TBL_UDARDA_LOANPOOL[[#This Row],[LOAN_ID_PROP_ADDR]],TBL_QUAL_JOBSLISTING_JOBS[JOB_QUALIFIED_FLAG],"Yes"),"")</f>
        <v/>
      </c>
      <c r="AF147" s="111" t="str">
        <f>IF(AND(TBL_UDARDA_LOANPOOL[[#This Row],[QUAL_JOBS_TOTL]]&gt;0,TBL_UDARDA_LOANPOOL[[#This Row],[QUAL_JOBS_TOTL]]&lt;&gt;""),TBL_UDARDA_LOANPOOL[[#This Row],[QUAL_JOBS_QUALIFIED]]/TBL_UDARDA_LOANPOOL[[#This Row],[QUAL_JOBS_TOTL]],"")</f>
        <v/>
      </c>
      <c r="AG147" s="137" t="str">
        <f>IF(TBL_UDARDA_LOANPOOL[[#This Row],[QUAL_METHOD]]='$DB.LOOKUP'!$AF$6,HYPERLINK("#QUAL_JOBS!TARGET_TOP","View/Edit"),"")</f>
        <v/>
      </c>
      <c r="AH147" s="122"/>
      <c r="AI147" s="112" t="str">
        <f>IF(AND(TBL_UDARDA_LOANPOOL[[#This Row],[QUAL_METHOD]]='$DB.LOOKUP'!$AF$7,TBL_UDARDA_LOANPOOL[[#This Row],[LOAN_ID]]&lt;&gt;""),COUNTIF(TBL_QUAL_SERVICESLISTING_FAMILIES[LISTING_LOAN_ID_PROP_ADDR],TBL_UDARDA_LOANPOOL[[#This Row],[LOAN_ID_PROP_ADDR]]),"")</f>
        <v/>
      </c>
      <c r="AJ14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7" s="111" t="str">
        <f>IF(AND(TBL_UDARDA_LOANPOOL[[#This Row],[QUAL_SERVICES_FAMILIES_TOTL]]&gt;0,TBL_UDARDA_LOANPOOL[[#This Row],[QUAL_SERVICES_FAMILIES_TOTL]]&lt;&gt;""),TBL_UDARDA_LOANPOOL[[#This Row],[QUAL_SERVICES_FAMILIES_QUALIFIED]]/TBL_UDARDA_LOANPOOL[[#This Row],[QUAL_SERVICES_FAMILIES_TOTL]],"")</f>
        <v/>
      </c>
      <c r="AL147" s="137" t="str">
        <f>IF(TBL_UDARDA_LOANPOOL[[#This Row],[QUAL_METHOD]]='$DB.LOOKUP'!$AF$7,HYPERLINK("#QUAL_SERVICES!TARGET_TOP","View/Edit"),"")</f>
        <v/>
      </c>
      <c r="AM147" s="94" t="str">
        <f>IF(TBL_UDARDA_LOANPOOL[[#This Row],[LOAN_LEVEL_PREQUALIFIED_FLAG]]&lt;&gt;"",
IF(TBL_UDARDA_LOANPOOL[[#This Row],[LOAN_LEVEL_PREQUALIFIED_FLAG]],"Yes","No"),
"")</f>
        <v/>
      </c>
      <c r="AN147" s="70" t="str">
        <f>IF(TBL_UDARDA_LOANPOOL[[#This Row],[LOAN_ID]] = "","",TBL_UDARDA_LOANPOOL[[#This Row],[LOAN_ID]]&amp;" ("&amp;IF(TBL_UDARDA_LOANPOOL[[#This Row],[PROP_ADDR_STREET]]="","Address Not Defined",TBL_UDARDA_LOANPOOL[[#This Row],[PROP_ADDR_STREET]])&amp;")")</f>
        <v/>
      </c>
      <c r="AO147" s="70" t="b">
        <f>IF(TBL_UDARDA_LOANPOOL[[#This Row],[QUAL_METHOD]]="",TRUE,IFERROR(MATCH(TBL_UDARDA_LOANPOOL[[#This Row],[QUAL_METHOD]],RANGE_LOOKUP_QUALMETHODS_UDA_RDA_ENABLED,0)&gt;0,FALSE))</f>
        <v>1</v>
      </c>
      <c r="AP14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7" s="27" t="b">
        <f ca="1">IFERROR((IF(APP_UDA_RDA_CERT_DATE&lt;&gt;"",APP_UDA_RDA_CERT_DATE,TODAY())-TBL_UDARDA_LOANPOOL[[#This Row],[SETTLEMENT_DATE]])&lt;91,TRUE)</f>
        <v>1</v>
      </c>
      <c r="AR147" s="27" t="b" cm="1">
        <f t="array" ref="AR147">COUNTIFS(TBL_UDARDA_LOANPOOL[LOAN_ID],TBL_UDARDA_LOANPOOL[[#This Row],[LOAN_ID]],TBL_UDARDA_LOANPOOL[QUAL_LOCATION_TRACT_MFIPCT],"&gt;"&amp;THRESHOLD_UDARDA_MFIPCT)=0</f>
        <v>1</v>
      </c>
      <c r="AS147" s="27" t="b">
        <f>COUNTIFS(TBL_UDARDA_LOANPOOL[LOAN_ID],TBL_UDARDA_LOANPOOL[[#This Row],[LOAN_ID]],TBL_UDARDA_LOANPOOL[SBA_QUALIFIED],"No")=0</f>
        <v>1</v>
      </c>
      <c r="AT14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7" s="29">
        <f>IF(TBL_UDARDA_LOANPOOL[[#This Row],[MULTIPROP_REC_COUNT]]&lt;&gt;"",TBL_UDARDA_LOANPOOL[[#This Row],[LOAN_AMOUNT]]/TBL_UDARDA_LOANPOOL[[#This Row],[MULTIPROP_REC_COUNT]],TBL_UDARDA_LOANPOOL[[#This Row],[LOAN_AMOUNT]])</f>
        <v>0</v>
      </c>
      <c r="AW147" s="29" t="b">
        <f>TBL_UDARDA_LOANPOOL[[#This Row],[MULTIPROP_REC_COUNT]]&gt;1</f>
        <v>0</v>
      </c>
      <c r="AX147" s="36">
        <f>IF(TBL_UDARDA_LOANPOOL[[#This Row],[LOAN_ID]]&lt;&gt;"",COUNTIF(TBL_UDARDA_LOANPOOL[LOAN_ID],TBL_UDARDA_LOANPOOL[[#This Row],[LOAN_ID]]),1)</f>
        <v>1</v>
      </c>
      <c r="AY147" s="36">
        <f>IFERROR(MATCH(TBL_UDARDA_LOANPOOL[[#This Row],[QUAL_METHOD]],RANGE_LOOKUP_QUALMETHODS_UDA_RDA_PROJSPECIFIC,0),-1)</f>
        <v>-1</v>
      </c>
      <c r="AZ14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8" spans="2:57" ht="26.25" customHeight="1" x14ac:dyDescent="0.25">
      <c r="B148" s="25" t="str">
        <f>IF(TBL_UDARDA_LOANPOOL[[#This Row],[RECORD_STARTED]],IF(TBL_UDARDA_LOANPOOL[[#This Row],[ERROR_COUNT]]&gt;0,-1,IF(TBL_UDARDA_LOANPOOL[[#This Row],[REQ_FIELDS_POPULATED]],1,0)),"")</f>
        <v/>
      </c>
      <c r="C148" s="36">
        <f>ROW()-ROW(TBL_UDARDA_LOANPOOL[[#Headers],[ROW_ID]])</f>
        <v>129</v>
      </c>
      <c r="D148" s="55"/>
      <c r="E148" s="56"/>
      <c r="F148" s="57"/>
      <c r="G148" s="58"/>
      <c r="H148" s="142"/>
      <c r="I148" s="144"/>
      <c r="J148" s="144"/>
      <c r="K148" s="120"/>
      <c r="L148" s="116"/>
      <c r="M148" s="55"/>
      <c r="N148" s="61"/>
      <c r="O148" s="62"/>
      <c r="P148" s="124"/>
      <c r="Q148" s="131"/>
      <c r="R148" s="148"/>
      <c r="S148" s="146"/>
      <c r="T148" s="174"/>
      <c r="U148" s="178"/>
      <c r="V148" s="176"/>
      <c r="W148" s="177"/>
      <c r="X148" s="185"/>
      <c r="Y148" s="185"/>
      <c r="Z148" s="186"/>
      <c r="AA148" s="186"/>
      <c r="AB14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8" s="122"/>
      <c r="AD148" s="112" t="str">
        <f>IF(AND(TBL_UDARDA_LOANPOOL[[#This Row],[QUAL_METHOD]]='$DB.LOOKUP'!$AF$6,TBL_UDARDA_LOANPOOL[[#This Row],[LOAN_ID]]&lt;&gt;""),COUNTIF(TBL_QUAL_JOBSLISTING_JOBS[LISTING_LOAN_ID_PROP_ADDR],TBL_UDARDA_LOANPOOL[[#This Row],[LOAN_ID_PROP_ADDR]]),"")</f>
        <v/>
      </c>
      <c r="AE148" s="113" t="str">
        <f>IF(AND(TBL_UDARDA_LOANPOOL[[#This Row],[LOAN_ID]]&lt;&gt;"",TBL_UDARDA_LOANPOOL[[#This Row],[QUAL_METHOD]]='$DB.LOOKUP'!$AF$6),COUNTIFS(TBL_QUAL_JOBSLISTING_JOBS[LISTING_LOAN_ID_PROP_ADDR],TBL_UDARDA_LOANPOOL[[#This Row],[LOAN_ID_PROP_ADDR]],TBL_QUAL_JOBSLISTING_JOBS[JOB_QUALIFIED_FLAG],"Yes"),"")</f>
        <v/>
      </c>
      <c r="AF148" s="111" t="str">
        <f>IF(AND(TBL_UDARDA_LOANPOOL[[#This Row],[QUAL_JOBS_TOTL]]&gt;0,TBL_UDARDA_LOANPOOL[[#This Row],[QUAL_JOBS_TOTL]]&lt;&gt;""),TBL_UDARDA_LOANPOOL[[#This Row],[QUAL_JOBS_QUALIFIED]]/TBL_UDARDA_LOANPOOL[[#This Row],[QUAL_JOBS_TOTL]],"")</f>
        <v/>
      </c>
      <c r="AG148" s="137" t="str">
        <f>IF(TBL_UDARDA_LOANPOOL[[#This Row],[QUAL_METHOD]]='$DB.LOOKUP'!$AF$6,HYPERLINK("#QUAL_JOBS!TARGET_TOP","View/Edit"),"")</f>
        <v/>
      </c>
      <c r="AH148" s="122"/>
      <c r="AI148" s="112" t="str">
        <f>IF(AND(TBL_UDARDA_LOANPOOL[[#This Row],[QUAL_METHOD]]='$DB.LOOKUP'!$AF$7,TBL_UDARDA_LOANPOOL[[#This Row],[LOAN_ID]]&lt;&gt;""),COUNTIF(TBL_QUAL_SERVICESLISTING_FAMILIES[LISTING_LOAN_ID_PROP_ADDR],TBL_UDARDA_LOANPOOL[[#This Row],[LOAN_ID_PROP_ADDR]]),"")</f>
        <v/>
      </c>
      <c r="AJ14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8" s="111" t="str">
        <f>IF(AND(TBL_UDARDA_LOANPOOL[[#This Row],[QUAL_SERVICES_FAMILIES_TOTL]]&gt;0,TBL_UDARDA_LOANPOOL[[#This Row],[QUAL_SERVICES_FAMILIES_TOTL]]&lt;&gt;""),TBL_UDARDA_LOANPOOL[[#This Row],[QUAL_SERVICES_FAMILIES_QUALIFIED]]/TBL_UDARDA_LOANPOOL[[#This Row],[QUAL_SERVICES_FAMILIES_TOTL]],"")</f>
        <v/>
      </c>
      <c r="AL148" s="137" t="str">
        <f>IF(TBL_UDARDA_LOANPOOL[[#This Row],[QUAL_METHOD]]='$DB.LOOKUP'!$AF$7,HYPERLINK("#QUAL_SERVICES!TARGET_TOP","View/Edit"),"")</f>
        <v/>
      </c>
      <c r="AM148" s="94" t="str">
        <f>IF(TBL_UDARDA_LOANPOOL[[#This Row],[LOAN_LEVEL_PREQUALIFIED_FLAG]]&lt;&gt;"",
IF(TBL_UDARDA_LOANPOOL[[#This Row],[LOAN_LEVEL_PREQUALIFIED_FLAG]],"Yes","No"),
"")</f>
        <v/>
      </c>
      <c r="AN148" s="70" t="str">
        <f>IF(TBL_UDARDA_LOANPOOL[[#This Row],[LOAN_ID]] = "","",TBL_UDARDA_LOANPOOL[[#This Row],[LOAN_ID]]&amp;" ("&amp;IF(TBL_UDARDA_LOANPOOL[[#This Row],[PROP_ADDR_STREET]]="","Address Not Defined",TBL_UDARDA_LOANPOOL[[#This Row],[PROP_ADDR_STREET]])&amp;")")</f>
        <v/>
      </c>
      <c r="AO148" s="70" t="b">
        <f>IF(TBL_UDARDA_LOANPOOL[[#This Row],[QUAL_METHOD]]="",TRUE,IFERROR(MATCH(TBL_UDARDA_LOANPOOL[[#This Row],[QUAL_METHOD]],RANGE_LOOKUP_QUALMETHODS_UDA_RDA_ENABLED,0)&gt;0,FALSE))</f>
        <v>1</v>
      </c>
      <c r="AP14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8" s="27" t="b">
        <f ca="1">IFERROR((IF(APP_UDA_RDA_CERT_DATE&lt;&gt;"",APP_UDA_RDA_CERT_DATE,TODAY())-TBL_UDARDA_LOANPOOL[[#This Row],[SETTLEMENT_DATE]])&lt;91,TRUE)</f>
        <v>1</v>
      </c>
      <c r="AR148" s="27" t="b" cm="1">
        <f t="array" ref="AR148">COUNTIFS(TBL_UDARDA_LOANPOOL[LOAN_ID],TBL_UDARDA_LOANPOOL[[#This Row],[LOAN_ID]],TBL_UDARDA_LOANPOOL[QUAL_LOCATION_TRACT_MFIPCT],"&gt;"&amp;THRESHOLD_UDARDA_MFIPCT)=0</f>
        <v>1</v>
      </c>
      <c r="AS148" s="27" t="b">
        <f>COUNTIFS(TBL_UDARDA_LOANPOOL[LOAN_ID],TBL_UDARDA_LOANPOOL[[#This Row],[LOAN_ID]],TBL_UDARDA_LOANPOOL[SBA_QUALIFIED],"No")=0</f>
        <v>1</v>
      </c>
      <c r="AT14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8" s="29">
        <f>IF(TBL_UDARDA_LOANPOOL[[#This Row],[MULTIPROP_REC_COUNT]]&lt;&gt;"",TBL_UDARDA_LOANPOOL[[#This Row],[LOAN_AMOUNT]]/TBL_UDARDA_LOANPOOL[[#This Row],[MULTIPROP_REC_COUNT]],TBL_UDARDA_LOANPOOL[[#This Row],[LOAN_AMOUNT]])</f>
        <v>0</v>
      </c>
      <c r="AW148" s="29" t="b">
        <f>TBL_UDARDA_LOANPOOL[[#This Row],[MULTIPROP_REC_COUNT]]&gt;1</f>
        <v>0</v>
      </c>
      <c r="AX148" s="36">
        <f>IF(TBL_UDARDA_LOANPOOL[[#This Row],[LOAN_ID]]&lt;&gt;"",COUNTIF(TBL_UDARDA_LOANPOOL[LOAN_ID],TBL_UDARDA_LOANPOOL[[#This Row],[LOAN_ID]]),1)</f>
        <v>1</v>
      </c>
      <c r="AY148" s="36">
        <f>IFERROR(MATCH(TBL_UDARDA_LOANPOOL[[#This Row],[QUAL_METHOD]],RANGE_LOOKUP_QUALMETHODS_UDA_RDA_PROJSPECIFIC,0),-1)</f>
        <v>-1</v>
      </c>
      <c r="AZ14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9" spans="2:57" ht="26.25" customHeight="1" x14ac:dyDescent="0.25">
      <c r="B149" s="25" t="str">
        <f>IF(TBL_UDARDA_LOANPOOL[[#This Row],[RECORD_STARTED]],IF(TBL_UDARDA_LOANPOOL[[#This Row],[ERROR_COUNT]]&gt;0,-1,IF(TBL_UDARDA_LOANPOOL[[#This Row],[REQ_FIELDS_POPULATED]],1,0)),"")</f>
        <v/>
      </c>
      <c r="C149" s="36">
        <f>ROW()-ROW(TBL_UDARDA_LOANPOOL[[#Headers],[ROW_ID]])</f>
        <v>130</v>
      </c>
      <c r="D149" s="55"/>
      <c r="E149" s="56"/>
      <c r="F149" s="57"/>
      <c r="G149" s="58"/>
      <c r="H149" s="142"/>
      <c r="I149" s="144"/>
      <c r="J149" s="144"/>
      <c r="K149" s="120"/>
      <c r="L149" s="116"/>
      <c r="M149" s="55"/>
      <c r="N149" s="61"/>
      <c r="O149" s="62"/>
      <c r="P149" s="124"/>
      <c r="Q149" s="131"/>
      <c r="R149" s="148"/>
      <c r="S149" s="146"/>
      <c r="T149" s="174"/>
      <c r="U149" s="178"/>
      <c r="V149" s="176"/>
      <c r="W149" s="177"/>
      <c r="X149" s="185"/>
      <c r="Y149" s="185"/>
      <c r="Z149" s="186"/>
      <c r="AA149" s="186"/>
      <c r="AB14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9" s="122"/>
      <c r="AD149" s="112" t="str">
        <f>IF(AND(TBL_UDARDA_LOANPOOL[[#This Row],[QUAL_METHOD]]='$DB.LOOKUP'!$AF$6,TBL_UDARDA_LOANPOOL[[#This Row],[LOAN_ID]]&lt;&gt;""),COUNTIF(TBL_QUAL_JOBSLISTING_JOBS[LISTING_LOAN_ID_PROP_ADDR],TBL_UDARDA_LOANPOOL[[#This Row],[LOAN_ID_PROP_ADDR]]),"")</f>
        <v/>
      </c>
      <c r="AE149" s="113" t="str">
        <f>IF(AND(TBL_UDARDA_LOANPOOL[[#This Row],[LOAN_ID]]&lt;&gt;"",TBL_UDARDA_LOANPOOL[[#This Row],[QUAL_METHOD]]='$DB.LOOKUP'!$AF$6),COUNTIFS(TBL_QUAL_JOBSLISTING_JOBS[LISTING_LOAN_ID_PROP_ADDR],TBL_UDARDA_LOANPOOL[[#This Row],[LOAN_ID_PROP_ADDR]],TBL_QUAL_JOBSLISTING_JOBS[JOB_QUALIFIED_FLAG],"Yes"),"")</f>
        <v/>
      </c>
      <c r="AF149" s="111" t="str">
        <f>IF(AND(TBL_UDARDA_LOANPOOL[[#This Row],[QUAL_JOBS_TOTL]]&gt;0,TBL_UDARDA_LOANPOOL[[#This Row],[QUAL_JOBS_TOTL]]&lt;&gt;""),TBL_UDARDA_LOANPOOL[[#This Row],[QUAL_JOBS_QUALIFIED]]/TBL_UDARDA_LOANPOOL[[#This Row],[QUAL_JOBS_TOTL]],"")</f>
        <v/>
      </c>
      <c r="AG149" s="137" t="str">
        <f>IF(TBL_UDARDA_LOANPOOL[[#This Row],[QUAL_METHOD]]='$DB.LOOKUP'!$AF$6,HYPERLINK("#QUAL_JOBS!TARGET_TOP","View/Edit"),"")</f>
        <v/>
      </c>
      <c r="AH149" s="122"/>
      <c r="AI149" s="112" t="str">
        <f>IF(AND(TBL_UDARDA_LOANPOOL[[#This Row],[QUAL_METHOD]]='$DB.LOOKUP'!$AF$7,TBL_UDARDA_LOANPOOL[[#This Row],[LOAN_ID]]&lt;&gt;""),COUNTIF(TBL_QUAL_SERVICESLISTING_FAMILIES[LISTING_LOAN_ID_PROP_ADDR],TBL_UDARDA_LOANPOOL[[#This Row],[LOAN_ID_PROP_ADDR]]),"")</f>
        <v/>
      </c>
      <c r="AJ14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49" s="111" t="str">
        <f>IF(AND(TBL_UDARDA_LOANPOOL[[#This Row],[QUAL_SERVICES_FAMILIES_TOTL]]&gt;0,TBL_UDARDA_LOANPOOL[[#This Row],[QUAL_SERVICES_FAMILIES_TOTL]]&lt;&gt;""),TBL_UDARDA_LOANPOOL[[#This Row],[QUAL_SERVICES_FAMILIES_QUALIFIED]]/TBL_UDARDA_LOANPOOL[[#This Row],[QUAL_SERVICES_FAMILIES_TOTL]],"")</f>
        <v/>
      </c>
      <c r="AL149" s="137" t="str">
        <f>IF(TBL_UDARDA_LOANPOOL[[#This Row],[QUAL_METHOD]]='$DB.LOOKUP'!$AF$7,HYPERLINK("#QUAL_SERVICES!TARGET_TOP","View/Edit"),"")</f>
        <v/>
      </c>
      <c r="AM149" s="94" t="str">
        <f>IF(TBL_UDARDA_LOANPOOL[[#This Row],[LOAN_LEVEL_PREQUALIFIED_FLAG]]&lt;&gt;"",
IF(TBL_UDARDA_LOANPOOL[[#This Row],[LOAN_LEVEL_PREQUALIFIED_FLAG]],"Yes","No"),
"")</f>
        <v/>
      </c>
      <c r="AN149" s="70" t="str">
        <f>IF(TBL_UDARDA_LOANPOOL[[#This Row],[LOAN_ID]] = "","",TBL_UDARDA_LOANPOOL[[#This Row],[LOAN_ID]]&amp;" ("&amp;IF(TBL_UDARDA_LOANPOOL[[#This Row],[PROP_ADDR_STREET]]="","Address Not Defined",TBL_UDARDA_LOANPOOL[[#This Row],[PROP_ADDR_STREET]])&amp;")")</f>
        <v/>
      </c>
      <c r="AO149" s="70" t="b">
        <f>IF(TBL_UDARDA_LOANPOOL[[#This Row],[QUAL_METHOD]]="",TRUE,IFERROR(MATCH(TBL_UDARDA_LOANPOOL[[#This Row],[QUAL_METHOD]],RANGE_LOOKUP_QUALMETHODS_UDA_RDA_ENABLED,0)&gt;0,FALSE))</f>
        <v>1</v>
      </c>
      <c r="AP14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9" s="27" t="b">
        <f ca="1">IFERROR((IF(APP_UDA_RDA_CERT_DATE&lt;&gt;"",APP_UDA_RDA_CERT_DATE,TODAY())-TBL_UDARDA_LOANPOOL[[#This Row],[SETTLEMENT_DATE]])&lt;91,TRUE)</f>
        <v>1</v>
      </c>
      <c r="AR149" s="27" t="b" cm="1">
        <f t="array" ref="AR149">COUNTIFS(TBL_UDARDA_LOANPOOL[LOAN_ID],TBL_UDARDA_LOANPOOL[[#This Row],[LOAN_ID]],TBL_UDARDA_LOANPOOL[QUAL_LOCATION_TRACT_MFIPCT],"&gt;"&amp;THRESHOLD_UDARDA_MFIPCT)=0</f>
        <v>1</v>
      </c>
      <c r="AS149" s="27" t="b">
        <f>COUNTIFS(TBL_UDARDA_LOANPOOL[LOAN_ID],TBL_UDARDA_LOANPOOL[[#This Row],[LOAN_ID]],TBL_UDARDA_LOANPOOL[SBA_QUALIFIED],"No")=0</f>
        <v>1</v>
      </c>
      <c r="AT14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9" s="29">
        <f>IF(TBL_UDARDA_LOANPOOL[[#This Row],[MULTIPROP_REC_COUNT]]&lt;&gt;"",TBL_UDARDA_LOANPOOL[[#This Row],[LOAN_AMOUNT]]/TBL_UDARDA_LOANPOOL[[#This Row],[MULTIPROP_REC_COUNT]],TBL_UDARDA_LOANPOOL[[#This Row],[LOAN_AMOUNT]])</f>
        <v>0</v>
      </c>
      <c r="AW149" s="29" t="b">
        <f>TBL_UDARDA_LOANPOOL[[#This Row],[MULTIPROP_REC_COUNT]]&gt;1</f>
        <v>0</v>
      </c>
      <c r="AX149" s="36">
        <f>IF(TBL_UDARDA_LOANPOOL[[#This Row],[LOAN_ID]]&lt;&gt;"",COUNTIF(TBL_UDARDA_LOANPOOL[LOAN_ID],TBL_UDARDA_LOANPOOL[[#This Row],[LOAN_ID]]),1)</f>
        <v>1</v>
      </c>
      <c r="AY149" s="36">
        <f>IFERROR(MATCH(TBL_UDARDA_LOANPOOL[[#This Row],[QUAL_METHOD]],RANGE_LOOKUP_QUALMETHODS_UDA_RDA_PROJSPECIFIC,0),-1)</f>
        <v>-1</v>
      </c>
      <c r="AZ14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0" spans="2:57" ht="26.25" customHeight="1" x14ac:dyDescent="0.25">
      <c r="B150" s="25" t="str">
        <f>IF(TBL_UDARDA_LOANPOOL[[#This Row],[RECORD_STARTED]],IF(TBL_UDARDA_LOANPOOL[[#This Row],[ERROR_COUNT]]&gt;0,-1,IF(TBL_UDARDA_LOANPOOL[[#This Row],[REQ_FIELDS_POPULATED]],1,0)),"")</f>
        <v/>
      </c>
      <c r="C150" s="36">
        <f>ROW()-ROW(TBL_UDARDA_LOANPOOL[[#Headers],[ROW_ID]])</f>
        <v>131</v>
      </c>
      <c r="D150" s="55"/>
      <c r="E150" s="56"/>
      <c r="F150" s="57"/>
      <c r="G150" s="58"/>
      <c r="H150" s="142"/>
      <c r="I150" s="144"/>
      <c r="J150" s="144"/>
      <c r="K150" s="120"/>
      <c r="L150" s="116"/>
      <c r="M150" s="55"/>
      <c r="N150" s="61"/>
      <c r="O150" s="62"/>
      <c r="P150" s="124"/>
      <c r="Q150" s="131"/>
      <c r="R150" s="148"/>
      <c r="S150" s="146"/>
      <c r="T150" s="174"/>
      <c r="U150" s="178"/>
      <c r="V150" s="176"/>
      <c r="W150" s="177"/>
      <c r="X150" s="185"/>
      <c r="Y150" s="185"/>
      <c r="Z150" s="186"/>
      <c r="AA150" s="186"/>
      <c r="AB15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0" s="122"/>
      <c r="AD150" s="112" t="str">
        <f>IF(AND(TBL_UDARDA_LOANPOOL[[#This Row],[QUAL_METHOD]]='$DB.LOOKUP'!$AF$6,TBL_UDARDA_LOANPOOL[[#This Row],[LOAN_ID]]&lt;&gt;""),COUNTIF(TBL_QUAL_JOBSLISTING_JOBS[LISTING_LOAN_ID_PROP_ADDR],TBL_UDARDA_LOANPOOL[[#This Row],[LOAN_ID_PROP_ADDR]]),"")</f>
        <v/>
      </c>
      <c r="AE150" s="113" t="str">
        <f>IF(AND(TBL_UDARDA_LOANPOOL[[#This Row],[LOAN_ID]]&lt;&gt;"",TBL_UDARDA_LOANPOOL[[#This Row],[QUAL_METHOD]]='$DB.LOOKUP'!$AF$6),COUNTIFS(TBL_QUAL_JOBSLISTING_JOBS[LISTING_LOAN_ID_PROP_ADDR],TBL_UDARDA_LOANPOOL[[#This Row],[LOAN_ID_PROP_ADDR]],TBL_QUAL_JOBSLISTING_JOBS[JOB_QUALIFIED_FLAG],"Yes"),"")</f>
        <v/>
      </c>
      <c r="AF150" s="111" t="str">
        <f>IF(AND(TBL_UDARDA_LOANPOOL[[#This Row],[QUAL_JOBS_TOTL]]&gt;0,TBL_UDARDA_LOANPOOL[[#This Row],[QUAL_JOBS_TOTL]]&lt;&gt;""),TBL_UDARDA_LOANPOOL[[#This Row],[QUAL_JOBS_QUALIFIED]]/TBL_UDARDA_LOANPOOL[[#This Row],[QUAL_JOBS_TOTL]],"")</f>
        <v/>
      </c>
      <c r="AG150" s="137" t="str">
        <f>IF(TBL_UDARDA_LOANPOOL[[#This Row],[QUAL_METHOD]]='$DB.LOOKUP'!$AF$6,HYPERLINK("#QUAL_JOBS!TARGET_TOP","View/Edit"),"")</f>
        <v/>
      </c>
      <c r="AH150" s="122"/>
      <c r="AI150" s="112" t="str">
        <f>IF(AND(TBL_UDARDA_LOANPOOL[[#This Row],[QUAL_METHOD]]='$DB.LOOKUP'!$AF$7,TBL_UDARDA_LOANPOOL[[#This Row],[LOAN_ID]]&lt;&gt;""),COUNTIF(TBL_QUAL_SERVICESLISTING_FAMILIES[LISTING_LOAN_ID_PROP_ADDR],TBL_UDARDA_LOANPOOL[[#This Row],[LOAN_ID_PROP_ADDR]]),"")</f>
        <v/>
      </c>
      <c r="AJ15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0" s="111" t="str">
        <f>IF(AND(TBL_UDARDA_LOANPOOL[[#This Row],[QUAL_SERVICES_FAMILIES_TOTL]]&gt;0,TBL_UDARDA_LOANPOOL[[#This Row],[QUAL_SERVICES_FAMILIES_TOTL]]&lt;&gt;""),TBL_UDARDA_LOANPOOL[[#This Row],[QUAL_SERVICES_FAMILIES_QUALIFIED]]/TBL_UDARDA_LOANPOOL[[#This Row],[QUAL_SERVICES_FAMILIES_TOTL]],"")</f>
        <v/>
      </c>
      <c r="AL150" s="137" t="str">
        <f>IF(TBL_UDARDA_LOANPOOL[[#This Row],[QUAL_METHOD]]='$DB.LOOKUP'!$AF$7,HYPERLINK("#QUAL_SERVICES!TARGET_TOP","View/Edit"),"")</f>
        <v/>
      </c>
      <c r="AM150" s="94" t="str">
        <f>IF(TBL_UDARDA_LOANPOOL[[#This Row],[LOAN_LEVEL_PREQUALIFIED_FLAG]]&lt;&gt;"",
IF(TBL_UDARDA_LOANPOOL[[#This Row],[LOAN_LEVEL_PREQUALIFIED_FLAG]],"Yes","No"),
"")</f>
        <v/>
      </c>
      <c r="AN150" s="70" t="str">
        <f>IF(TBL_UDARDA_LOANPOOL[[#This Row],[LOAN_ID]] = "","",TBL_UDARDA_LOANPOOL[[#This Row],[LOAN_ID]]&amp;" ("&amp;IF(TBL_UDARDA_LOANPOOL[[#This Row],[PROP_ADDR_STREET]]="","Address Not Defined",TBL_UDARDA_LOANPOOL[[#This Row],[PROP_ADDR_STREET]])&amp;")")</f>
        <v/>
      </c>
      <c r="AO150" s="70" t="b">
        <f>IF(TBL_UDARDA_LOANPOOL[[#This Row],[QUAL_METHOD]]="",TRUE,IFERROR(MATCH(TBL_UDARDA_LOANPOOL[[#This Row],[QUAL_METHOD]],RANGE_LOOKUP_QUALMETHODS_UDA_RDA_ENABLED,0)&gt;0,FALSE))</f>
        <v>1</v>
      </c>
      <c r="AP15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0" s="27" t="b">
        <f ca="1">IFERROR((IF(APP_UDA_RDA_CERT_DATE&lt;&gt;"",APP_UDA_RDA_CERT_DATE,TODAY())-TBL_UDARDA_LOANPOOL[[#This Row],[SETTLEMENT_DATE]])&lt;91,TRUE)</f>
        <v>1</v>
      </c>
      <c r="AR150" s="27" t="b" cm="1">
        <f t="array" ref="AR150">COUNTIFS(TBL_UDARDA_LOANPOOL[LOAN_ID],TBL_UDARDA_LOANPOOL[[#This Row],[LOAN_ID]],TBL_UDARDA_LOANPOOL[QUAL_LOCATION_TRACT_MFIPCT],"&gt;"&amp;THRESHOLD_UDARDA_MFIPCT)=0</f>
        <v>1</v>
      </c>
      <c r="AS150" s="27" t="b">
        <f>COUNTIFS(TBL_UDARDA_LOANPOOL[LOAN_ID],TBL_UDARDA_LOANPOOL[[#This Row],[LOAN_ID]],TBL_UDARDA_LOANPOOL[SBA_QUALIFIED],"No")=0</f>
        <v>1</v>
      </c>
      <c r="AT15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0" s="29">
        <f>IF(TBL_UDARDA_LOANPOOL[[#This Row],[MULTIPROP_REC_COUNT]]&lt;&gt;"",TBL_UDARDA_LOANPOOL[[#This Row],[LOAN_AMOUNT]]/TBL_UDARDA_LOANPOOL[[#This Row],[MULTIPROP_REC_COUNT]],TBL_UDARDA_LOANPOOL[[#This Row],[LOAN_AMOUNT]])</f>
        <v>0</v>
      </c>
      <c r="AW150" s="29" t="b">
        <f>TBL_UDARDA_LOANPOOL[[#This Row],[MULTIPROP_REC_COUNT]]&gt;1</f>
        <v>0</v>
      </c>
      <c r="AX150" s="36">
        <f>IF(TBL_UDARDA_LOANPOOL[[#This Row],[LOAN_ID]]&lt;&gt;"",COUNTIF(TBL_UDARDA_LOANPOOL[LOAN_ID],TBL_UDARDA_LOANPOOL[[#This Row],[LOAN_ID]]),1)</f>
        <v>1</v>
      </c>
      <c r="AY150" s="36">
        <f>IFERROR(MATCH(TBL_UDARDA_LOANPOOL[[#This Row],[QUAL_METHOD]],RANGE_LOOKUP_QUALMETHODS_UDA_RDA_PROJSPECIFIC,0),-1)</f>
        <v>-1</v>
      </c>
      <c r="AZ15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1" spans="2:57" ht="26.25" customHeight="1" x14ac:dyDescent="0.25">
      <c r="B151" s="25" t="str">
        <f>IF(TBL_UDARDA_LOANPOOL[[#This Row],[RECORD_STARTED]],IF(TBL_UDARDA_LOANPOOL[[#This Row],[ERROR_COUNT]]&gt;0,-1,IF(TBL_UDARDA_LOANPOOL[[#This Row],[REQ_FIELDS_POPULATED]],1,0)),"")</f>
        <v/>
      </c>
      <c r="C151" s="36">
        <f>ROW()-ROW(TBL_UDARDA_LOANPOOL[[#Headers],[ROW_ID]])</f>
        <v>132</v>
      </c>
      <c r="D151" s="55"/>
      <c r="E151" s="56"/>
      <c r="F151" s="57"/>
      <c r="G151" s="58"/>
      <c r="H151" s="142"/>
      <c r="I151" s="144"/>
      <c r="J151" s="144"/>
      <c r="K151" s="120"/>
      <c r="L151" s="116"/>
      <c r="M151" s="55"/>
      <c r="N151" s="61"/>
      <c r="O151" s="62"/>
      <c r="P151" s="124"/>
      <c r="Q151" s="131"/>
      <c r="R151" s="148"/>
      <c r="S151" s="146"/>
      <c r="T151" s="174"/>
      <c r="U151" s="178"/>
      <c r="V151" s="176"/>
      <c r="W151" s="177"/>
      <c r="X151" s="185"/>
      <c r="Y151" s="185"/>
      <c r="Z151" s="186"/>
      <c r="AA151" s="186"/>
      <c r="AB15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1" s="122"/>
      <c r="AD151" s="112" t="str">
        <f>IF(AND(TBL_UDARDA_LOANPOOL[[#This Row],[QUAL_METHOD]]='$DB.LOOKUP'!$AF$6,TBL_UDARDA_LOANPOOL[[#This Row],[LOAN_ID]]&lt;&gt;""),COUNTIF(TBL_QUAL_JOBSLISTING_JOBS[LISTING_LOAN_ID_PROP_ADDR],TBL_UDARDA_LOANPOOL[[#This Row],[LOAN_ID_PROP_ADDR]]),"")</f>
        <v/>
      </c>
      <c r="AE151" s="113" t="str">
        <f>IF(AND(TBL_UDARDA_LOANPOOL[[#This Row],[LOAN_ID]]&lt;&gt;"",TBL_UDARDA_LOANPOOL[[#This Row],[QUAL_METHOD]]='$DB.LOOKUP'!$AF$6),COUNTIFS(TBL_QUAL_JOBSLISTING_JOBS[LISTING_LOAN_ID_PROP_ADDR],TBL_UDARDA_LOANPOOL[[#This Row],[LOAN_ID_PROP_ADDR]],TBL_QUAL_JOBSLISTING_JOBS[JOB_QUALIFIED_FLAG],"Yes"),"")</f>
        <v/>
      </c>
      <c r="AF151" s="111" t="str">
        <f>IF(AND(TBL_UDARDA_LOANPOOL[[#This Row],[QUAL_JOBS_TOTL]]&gt;0,TBL_UDARDA_LOANPOOL[[#This Row],[QUAL_JOBS_TOTL]]&lt;&gt;""),TBL_UDARDA_LOANPOOL[[#This Row],[QUAL_JOBS_QUALIFIED]]/TBL_UDARDA_LOANPOOL[[#This Row],[QUAL_JOBS_TOTL]],"")</f>
        <v/>
      </c>
      <c r="AG151" s="137" t="str">
        <f>IF(TBL_UDARDA_LOANPOOL[[#This Row],[QUAL_METHOD]]='$DB.LOOKUP'!$AF$6,HYPERLINK("#QUAL_JOBS!TARGET_TOP","View/Edit"),"")</f>
        <v/>
      </c>
      <c r="AH151" s="122"/>
      <c r="AI151" s="112" t="str">
        <f>IF(AND(TBL_UDARDA_LOANPOOL[[#This Row],[QUAL_METHOD]]='$DB.LOOKUP'!$AF$7,TBL_UDARDA_LOANPOOL[[#This Row],[LOAN_ID]]&lt;&gt;""),COUNTIF(TBL_QUAL_SERVICESLISTING_FAMILIES[LISTING_LOAN_ID_PROP_ADDR],TBL_UDARDA_LOANPOOL[[#This Row],[LOAN_ID_PROP_ADDR]]),"")</f>
        <v/>
      </c>
      <c r="AJ15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1" s="111" t="str">
        <f>IF(AND(TBL_UDARDA_LOANPOOL[[#This Row],[QUAL_SERVICES_FAMILIES_TOTL]]&gt;0,TBL_UDARDA_LOANPOOL[[#This Row],[QUAL_SERVICES_FAMILIES_TOTL]]&lt;&gt;""),TBL_UDARDA_LOANPOOL[[#This Row],[QUAL_SERVICES_FAMILIES_QUALIFIED]]/TBL_UDARDA_LOANPOOL[[#This Row],[QUAL_SERVICES_FAMILIES_TOTL]],"")</f>
        <v/>
      </c>
      <c r="AL151" s="137" t="str">
        <f>IF(TBL_UDARDA_LOANPOOL[[#This Row],[QUAL_METHOD]]='$DB.LOOKUP'!$AF$7,HYPERLINK("#QUAL_SERVICES!TARGET_TOP","View/Edit"),"")</f>
        <v/>
      </c>
      <c r="AM151" s="94" t="str">
        <f>IF(TBL_UDARDA_LOANPOOL[[#This Row],[LOAN_LEVEL_PREQUALIFIED_FLAG]]&lt;&gt;"",
IF(TBL_UDARDA_LOANPOOL[[#This Row],[LOAN_LEVEL_PREQUALIFIED_FLAG]],"Yes","No"),
"")</f>
        <v/>
      </c>
      <c r="AN151" s="70" t="str">
        <f>IF(TBL_UDARDA_LOANPOOL[[#This Row],[LOAN_ID]] = "","",TBL_UDARDA_LOANPOOL[[#This Row],[LOAN_ID]]&amp;" ("&amp;IF(TBL_UDARDA_LOANPOOL[[#This Row],[PROP_ADDR_STREET]]="","Address Not Defined",TBL_UDARDA_LOANPOOL[[#This Row],[PROP_ADDR_STREET]])&amp;")")</f>
        <v/>
      </c>
      <c r="AO151" s="70" t="b">
        <f>IF(TBL_UDARDA_LOANPOOL[[#This Row],[QUAL_METHOD]]="",TRUE,IFERROR(MATCH(TBL_UDARDA_LOANPOOL[[#This Row],[QUAL_METHOD]],RANGE_LOOKUP_QUALMETHODS_UDA_RDA_ENABLED,0)&gt;0,FALSE))</f>
        <v>1</v>
      </c>
      <c r="AP15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1" s="27" t="b">
        <f ca="1">IFERROR((IF(APP_UDA_RDA_CERT_DATE&lt;&gt;"",APP_UDA_RDA_CERT_DATE,TODAY())-TBL_UDARDA_LOANPOOL[[#This Row],[SETTLEMENT_DATE]])&lt;91,TRUE)</f>
        <v>1</v>
      </c>
      <c r="AR151" s="27" t="b" cm="1">
        <f t="array" ref="AR151">COUNTIFS(TBL_UDARDA_LOANPOOL[LOAN_ID],TBL_UDARDA_LOANPOOL[[#This Row],[LOAN_ID]],TBL_UDARDA_LOANPOOL[QUAL_LOCATION_TRACT_MFIPCT],"&gt;"&amp;THRESHOLD_UDARDA_MFIPCT)=0</f>
        <v>1</v>
      </c>
      <c r="AS151" s="27" t="b">
        <f>COUNTIFS(TBL_UDARDA_LOANPOOL[LOAN_ID],TBL_UDARDA_LOANPOOL[[#This Row],[LOAN_ID]],TBL_UDARDA_LOANPOOL[SBA_QUALIFIED],"No")=0</f>
        <v>1</v>
      </c>
      <c r="AT15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1" s="29">
        <f>IF(TBL_UDARDA_LOANPOOL[[#This Row],[MULTIPROP_REC_COUNT]]&lt;&gt;"",TBL_UDARDA_LOANPOOL[[#This Row],[LOAN_AMOUNT]]/TBL_UDARDA_LOANPOOL[[#This Row],[MULTIPROP_REC_COUNT]],TBL_UDARDA_LOANPOOL[[#This Row],[LOAN_AMOUNT]])</f>
        <v>0</v>
      </c>
      <c r="AW151" s="29" t="b">
        <f>TBL_UDARDA_LOANPOOL[[#This Row],[MULTIPROP_REC_COUNT]]&gt;1</f>
        <v>0</v>
      </c>
      <c r="AX151" s="36">
        <f>IF(TBL_UDARDA_LOANPOOL[[#This Row],[LOAN_ID]]&lt;&gt;"",COUNTIF(TBL_UDARDA_LOANPOOL[LOAN_ID],TBL_UDARDA_LOANPOOL[[#This Row],[LOAN_ID]]),1)</f>
        <v>1</v>
      </c>
      <c r="AY151" s="36">
        <f>IFERROR(MATCH(TBL_UDARDA_LOANPOOL[[#This Row],[QUAL_METHOD]],RANGE_LOOKUP_QUALMETHODS_UDA_RDA_PROJSPECIFIC,0),-1)</f>
        <v>-1</v>
      </c>
      <c r="AZ15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2" spans="2:57" ht="26.25" customHeight="1" x14ac:dyDescent="0.25">
      <c r="B152" s="25" t="str">
        <f>IF(TBL_UDARDA_LOANPOOL[[#This Row],[RECORD_STARTED]],IF(TBL_UDARDA_LOANPOOL[[#This Row],[ERROR_COUNT]]&gt;0,-1,IF(TBL_UDARDA_LOANPOOL[[#This Row],[REQ_FIELDS_POPULATED]],1,0)),"")</f>
        <v/>
      </c>
      <c r="C152" s="36">
        <f>ROW()-ROW(TBL_UDARDA_LOANPOOL[[#Headers],[ROW_ID]])</f>
        <v>133</v>
      </c>
      <c r="D152" s="55"/>
      <c r="E152" s="56"/>
      <c r="F152" s="57"/>
      <c r="G152" s="58"/>
      <c r="H152" s="142"/>
      <c r="I152" s="144"/>
      <c r="J152" s="144"/>
      <c r="K152" s="120"/>
      <c r="L152" s="116"/>
      <c r="M152" s="55"/>
      <c r="N152" s="61"/>
      <c r="O152" s="62"/>
      <c r="P152" s="124"/>
      <c r="Q152" s="131"/>
      <c r="R152" s="148"/>
      <c r="S152" s="146"/>
      <c r="T152" s="174"/>
      <c r="U152" s="178"/>
      <c r="V152" s="176"/>
      <c r="W152" s="177"/>
      <c r="X152" s="185"/>
      <c r="Y152" s="185"/>
      <c r="Z152" s="186"/>
      <c r="AA152" s="186"/>
      <c r="AB15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2" s="122"/>
      <c r="AD152" s="112" t="str">
        <f>IF(AND(TBL_UDARDA_LOANPOOL[[#This Row],[QUAL_METHOD]]='$DB.LOOKUP'!$AF$6,TBL_UDARDA_LOANPOOL[[#This Row],[LOAN_ID]]&lt;&gt;""),COUNTIF(TBL_QUAL_JOBSLISTING_JOBS[LISTING_LOAN_ID_PROP_ADDR],TBL_UDARDA_LOANPOOL[[#This Row],[LOAN_ID_PROP_ADDR]]),"")</f>
        <v/>
      </c>
      <c r="AE152" s="113" t="str">
        <f>IF(AND(TBL_UDARDA_LOANPOOL[[#This Row],[LOAN_ID]]&lt;&gt;"",TBL_UDARDA_LOANPOOL[[#This Row],[QUAL_METHOD]]='$DB.LOOKUP'!$AF$6),COUNTIFS(TBL_QUAL_JOBSLISTING_JOBS[LISTING_LOAN_ID_PROP_ADDR],TBL_UDARDA_LOANPOOL[[#This Row],[LOAN_ID_PROP_ADDR]],TBL_QUAL_JOBSLISTING_JOBS[JOB_QUALIFIED_FLAG],"Yes"),"")</f>
        <v/>
      </c>
      <c r="AF152" s="111" t="str">
        <f>IF(AND(TBL_UDARDA_LOANPOOL[[#This Row],[QUAL_JOBS_TOTL]]&gt;0,TBL_UDARDA_LOANPOOL[[#This Row],[QUAL_JOBS_TOTL]]&lt;&gt;""),TBL_UDARDA_LOANPOOL[[#This Row],[QUAL_JOBS_QUALIFIED]]/TBL_UDARDA_LOANPOOL[[#This Row],[QUAL_JOBS_TOTL]],"")</f>
        <v/>
      </c>
      <c r="AG152" s="137" t="str">
        <f>IF(TBL_UDARDA_LOANPOOL[[#This Row],[QUAL_METHOD]]='$DB.LOOKUP'!$AF$6,HYPERLINK("#QUAL_JOBS!TARGET_TOP","View/Edit"),"")</f>
        <v/>
      </c>
      <c r="AH152" s="122"/>
      <c r="AI152" s="112" t="str">
        <f>IF(AND(TBL_UDARDA_LOANPOOL[[#This Row],[QUAL_METHOD]]='$DB.LOOKUP'!$AF$7,TBL_UDARDA_LOANPOOL[[#This Row],[LOAN_ID]]&lt;&gt;""),COUNTIF(TBL_QUAL_SERVICESLISTING_FAMILIES[LISTING_LOAN_ID_PROP_ADDR],TBL_UDARDA_LOANPOOL[[#This Row],[LOAN_ID_PROP_ADDR]]),"")</f>
        <v/>
      </c>
      <c r="AJ15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2" s="111" t="str">
        <f>IF(AND(TBL_UDARDA_LOANPOOL[[#This Row],[QUAL_SERVICES_FAMILIES_TOTL]]&gt;0,TBL_UDARDA_LOANPOOL[[#This Row],[QUAL_SERVICES_FAMILIES_TOTL]]&lt;&gt;""),TBL_UDARDA_LOANPOOL[[#This Row],[QUAL_SERVICES_FAMILIES_QUALIFIED]]/TBL_UDARDA_LOANPOOL[[#This Row],[QUAL_SERVICES_FAMILIES_TOTL]],"")</f>
        <v/>
      </c>
      <c r="AL152" s="137" t="str">
        <f>IF(TBL_UDARDA_LOANPOOL[[#This Row],[QUAL_METHOD]]='$DB.LOOKUP'!$AF$7,HYPERLINK("#QUAL_SERVICES!TARGET_TOP","View/Edit"),"")</f>
        <v/>
      </c>
      <c r="AM152" s="94" t="str">
        <f>IF(TBL_UDARDA_LOANPOOL[[#This Row],[LOAN_LEVEL_PREQUALIFIED_FLAG]]&lt;&gt;"",
IF(TBL_UDARDA_LOANPOOL[[#This Row],[LOAN_LEVEL_PREQUALIFIED_FLAG]],"Yes","No"),
"")</f>
        <v/>
      </c>
      <c r="AN152" s="70" t="str">
        <f>IF(TBL_UDARDA_LOANPOOL[[#This Row],[LOAN_ID]] = "","",TBL_UDARDA_LOANPOOL[[#This Row],[LOAN_ID]]&amp;" ("&amp;IF(TBL_UDARDA_LOANPOOL[[#This Row],[PROP_ADDR_STREET]]="","Address Not Defined",TBL_UDARDA_LOANPOOL[[#This Row],[PROP_ADDR_STREET]])&amp;")")</f>
        <v/>
      </c>
      <c r="AO152" s="70" t="b">
        <f>IF(TBL_UDARDA_LOANPOOL[[#This Row],[QUAL_METHOD]]="",TRUE,IFERROR(MATCH(TBL_UDARDA_LOANPOOL[[#This Row],[QUAL_METHOD]],RANGE_LOOKUP_QUALMETHODS_UDA_RDA_ENABLED,0)&gt;0,FALSE))</f>
        <v>1</v>
      </c>
      <c r="AP15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2" s="27" t="b">
        <f ca="1">IFERROR((IF(APP_UDA_RDA_CERT_DATE&lt;&gt;"",APP_UDA_RDA_CERT_DATE,TODAY())-TBL_UDARDA_LOANPOOL[[#This Row],[SETTLEMENT_DATE]])&lt;91,TRUE)</f>
        <v>1</v>
      </c>
      <c r="AR152" s="27" t="b" cm="1">
        <f t="array" ref="AR152">COUNTIFS(TBL_UDARDA_LOANPOOL[LOAN_ID],TBL_UDARDA_LOANPOOL[[#This Row],[LOAN_ID]],TBL_UDARDA_LOANPOOL[QUAL_LOCATION_TRACT_MFIPCT],"&gt;"&amp;THRESHOLD_UDARDA_MFIPCT)=0</f>
        <v>1</v>
      </c>
      <c r="AS152" s="27" t="b">
        <f>COUNTIFS(TBL_UDARDA_LOANPOOL[LOAN_ID],TBL_UDARDA_LOANPOOL[[#This Row],[LOAN_ID]],TBL_UDARDA_LOANPOOL[SBA_QUALIFIED],"No")=0</f>
        <v>1</v>
      </c>
      <c r="AT15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2" s="29">
        <f>IF(TBL_UDARDA_LOANPOOL[[#This Row],[MULTIPROP_REC_COUNT]]&lt;&gt;"",TBL_UDARDA_LOANPOOL[[#This Row],[LOAN_AMOUNT]]/TBL_UDARDA_LOANPOOL[[#This Row],[MULTIPROP_REC_COUNT]],TBL_UDARDA_LOANPOOL[[#This Row],[LOAN_AMOUNT]])</f>
        <v>0</v>
      </c>
      <c r="AW152" s="29" t="b">
        <f>TBL_UDARDA_LOANPOOL[[#This Row],[MULTIPROP_REC_COUNT]]&gt;1</f>
        <v>0</v>
      </c>
      <c r="AX152" s="36">
        <f>IF(TBL_UDARDA_LOANPOOL[[#This Row],[LOAN_ID]]&lt;&gt;"",COUNTIF(TBL_UDARDA_LOANPOOL[LOAN_ID],TBL_UDARDA_LOANPOOL[[#This Row],[LOAN_ID]]),1)</f>
        <v>1</v>
      </c>
      <c r="AY152" s="36">
        <f>IFERROR(MATCH(TBL_UDARDA_LOANPOOL[[#This Row],[QUAL_METHOD]],RANGE_LOOKUP_QUALMETHODS_UDA_RDA_PROJSPECIFIC,0),-1)</f>
        <v>-1</v>
      </c>
      <c r="AZ15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3" spans="2:57" ht="26.25" customHeight="1" x14ac:dyDescent="0.25">
      <c r="B153" s="25" t="str">
        <f>IF(TBL_UDARDA_LOANPOOL[[#This Row],[RECORD_STARTED]],IF(TBL_UDARDA_LOANPOOL[[#This Row],[ERROR_COUNT]]&gt;0,-1,IF(TBL_UDARDA_LOANPOOL[[#This Row],[REQ_FIELDS_POPULATED]],1,0)),"")</f>
        <v/>
      </c>
      <c r="C153" s="36">
        <f>ROW()-ROW(TBL_UDARDA_LOANPOOL[[#Headers],[ROW_ID]])</f>
        <v>134</v>
      </c>
      <c r="D153" s="55"/>
      <c r="E153" s="56"/>
      <c r="F153" s="57"/>
      <c r="G153" s="58"/>
      <c r="H153" s="142"/>
      <c r="I153" s="144"/>
      <c r="J153" s="144"/>
      <c r="K153" s="120"/>
      <c r="L153" s="116"/>
      <c r="M153" s="55"/>
      <c r="N153" s="61"/>
      <c r="O153" s="62"/>
      <c r="P153" s="124"/>
      <c r="Q153" s="131"/>
      <c r="R153" s="148"/>
      <c r="S153" s="146"/>
      <c r="T153" s="174"/>
      <c r="U153" s="178"/>
      <c r="V153" s="176"/>
      <c r="W153" s="177"/>
      <c r="X153" s="185"/>
      <c r="Y153" s="185"/>
      <c r="Z153" s="186"/>
      <c r="AA153" s="186"/>
      <c r="AB15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3" s="122"/>
      <c r="AD153" s="112" t="str">
        <f>IF(AND(TBL_UDARDA_LOANPOOL[[#This Row],[QUAL_METHOD]]='$DB.LOOKUP'!$AF$6,TBL_UDARDA_LOANPOOL[[#This Row],[LOAN_ID]]&lt;&gt;""),COUNTIF(TBL_QUAL_JOBSLISTING_JOBS[LISTING_LOAN_ID_PROP_ADDR],TBL_UDARDA_LOANPOOL[[#This Row],[LOAN_ID_PROP_ADDR]]),"")</f>
        <v/>
      </c>
      <c r="AE153" s="113" t="str">
        <f>IF(AND(TBL_UDARDA_LOANPOOL[[#This Row],[LOAN_ID]]&lt;&gt;"",TBL_UDARDA_LOANPOOL[[#This Row],[QUAL_METHOD]]='$DB.LOOKUP'!$AF$6),COUNTIFS(TBL_QUAL_JOBSLISTING_JOBS[LISTING_LOAN_ID_PROP_ADDR],TBL_UDARDA_LOANPOOL[[#This Row],[LOAN_ID_PROP_ADDR]],TBL_QUAL_JOBSLISTING_JOBS[JOB_QUALIFIED_FLAG],"Yes"),"")</f>
        <v/>
      </c>
      <c r="AF153" s="111" t="str">
        <f>IF(AND(TBL_UDARDA_LOANPOOL[[#This Row],[QUAL_JOBS_TOTL]]&gt;0,TBL_UDARDA_LOANPOOL[[#This Row],[QUAL_JOBS_TOTL]]&lt;&gt;""),TBL_UDARDA_LOANPOOL[[#This Row],[QUAL_JOBS_QUALIFIED]]/TBL_UDARDA_LOANPOOL[[#This Row],[QUAL_JOBS_TOTL]],"")</f>
        <v/>
      </c>
      <c r="AG153" s="137" t="str">
        <f>IF(TBL_UDARDA_LOANPOOL[[#This Row],[QUAL_METHOD]]='$DB.LOOKUP'!$AF$6,HYPERLINK("#QUAL_JOBS!TARGET_TOP","View/Edit"),"")</f>
        <v/>
      </c>
      <c r="AH153" s="122"/>
      <c r="AI153" s="112" t="str">
        <f>IF(AND(TBL_UDARDA_LOANPOOL[[#This Row],[QUAL_METHOD]]='$DB.LOOKUP'!$AF$7,TBL_UDARDA_LOANPOOL[[#This Row],[LOAN_ID]]&lt;&gt;""),COUNTIF(TBL_QUAL_SERVICESLISTING_FAMILIES[LISTING_LOAN_ID_PROP_ADDR],TBL_UDARDA_LOANPOOL[[#This Row],[LOAN_ID_PROP_ADDR]]),"")</f>
        <v/>
      </c>
      <c r="AJ15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3" s="111" t="str">
        <f>IF(AND(TBL_UDARDA_LOANPOOL[[#This Row],[QUAL_SERVICES_FAMILIES_TOTL]]&gt;0,TBL_UDARDA_LOANPOOL[[#This Row],[QUAL_SERVICES_FAMILIES_TOTL]]&lt;&gt;""),TBL_UDARDA_LOANPOOL[[#This Row],[QUAL_SERVICES_FAMILIES_QUALIFIED]]/TBL_UDARDA_LOANPOOL[[#This Row],[QUAL_SERVICES_FAMILIES_TOTL]],"")</f>
        <v/>
      </c>
      <c r="AL153" s="137" t="str">
        <f>IF(TBL_UDARDA_LOANPOOL[[#This Row],[QUAL_METHOD]]='$DB.LOOKUP'!$AF$7,HYPERLINK("#QUAL_SERVICES!TARGET_TOP","View/Edit"),"")</f>
        <v/>
      </c>
      <c r="AM153" s="94" t="str">
        <f>IF(TBL_UDARDA_LOANPOOL[[#This Row],[LOAN_LEVEL_PREQUALIFIED_FLAG]]&lt;&gt;"",
IF(TBL_UDARDA_LOANPOOL[[#This Row],[LOAN_LEVEL_PREQUALIFIED_FLAG]],"Yes","No"),
"")</f>
        <v/>
      </c>
      <c r="AN153" s="70" t="str">
        <f>IF(TBL_UDARDA_LOANPOOL[[#This Row],[LOAN_ID]] = "","",TBL_UDARDA_LOANPOOL[[#This Row],[LOAN_ID]]&amp;" ("&amp;IF(TBL_UDARDA_LOANPOOL[[#This Row],[PROP_ADDR_STREET]]="","Address Not Defined",TBL_UDARDA_LOANPOOL[[#This Row],[PROP_ADDR_STREET]])&amp;")")</f>
        <v/>
      </c>
      <c r="AO153" s="70" t="b">
        <f>IF(TBL_UDARDA_LOANPOOL[[#This Row],[QUAL_METHOD]]="",TRUE,IFERROR(MATCH(TBL_UDARDA_LOANPOOL[[#This Row],[QUAL_METHOD]],RANGE_LOOKUP_QUALMETHODS_UDA_RDA_ENABLED,0)&gt;0,FALSE))</f>
        <v>1</v>
      </c>
      <c r="AP15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3" s="27" t="b">
        <f ca="1">IFERROR((IF(APP_UDA_RDA_CERT_DATE&lt;&gt;"",APP_UDA_RDA_CERT_DATE,TODAY())-TBL_UDARDA_LOANPOOL[[#This Row],[SETTLEMENT_DATE]])&lt;91,TRUE)</f>
        <v>1</v>
      </c>
      <c r="AR153" s="27" t="b" cm="1">
        <f t="array" ref="AR153">COUNTIFS(TBL_UDARDA_LOANPOOL[LOAN_ID],TBL_UDARDA_LOANPOOL[[#This Row],[LOAN_ID]],TBL_UDARDA_LOANPOOL[QUAL_LOCATION_TRACT_MFIPCT],"&gt;"&amp;THRESHOLD_UDARDA_MFIPCT)=0</f>
        <v>1</v>
      </c>
      <c r="AS153" s="27" t="b">
        <f>COUNTIFS(TBL_UDARDA_LOANPOOL[LOAN_ID],TBL_UDARDA_LOANPOOL[[#This Row],[LOAN_ID]],TBL_UDARDA_LOANPOOL[SBA_QUALIFIED],"No")=0</f>
        <v>1</v>
      </c>
      <c r="AT15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3" s="29">
        <f>IF(TBL_UDARDA_LOANPOOL[[#This Row],[MULTIPROP_REC_COUNT]]&lt;&gt;"",TBL_UDARDA_LOANPOOL[[#This Row],[LOAN_AMOUNT]]/TBL_UDARDA_LOANPOOL[[#This Row],[MULTIPROP_REC_COUNT]],TBL_UDARDA_LOANPOOL[[#This Row],[LOAN_AMOUNT]])</f>
        <v>0</v>
      </c>
      <c r="AW153" s="29" t="b">
        <f>TBL_UDARDA_LOANPOOL[[#This Row],[MULTIPROP_REC_COUNT]]&gt;1</f>
        <v>0</v>
      </c>
      <c r="AX153" s="36">
        <f>IF(TBL_UDARDA_LOANPOOL[[#This Row],[LOAN_ID]]&lt;&gt;"",COUNTIF(TBL_UDARDA_LOANPOOL[LOAN_ID],TBL_UDARDA_LOANPOOL[[#This Row],[LOAN_ID]]),1)</f>
        <v>1</v>
      </c>
      <c r="AY153" s="36">
        <f>IFERROR(MATCH(TBL_UDARDA_LOANPOOL[[#This Row],[QUAL_METHOD]],RANGE_LOOKUP_QUALMETHODS_UDA_RDA_PROJSPECIFIC,0),-1)</f>
        <v>-1</v>
      </c>
      <c r="AZ15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4" spans="2:57" ht="26.25" customHeight="1" x14ac:dyDescent="0.25">
      <c r="B154" s="25" t="str">
        <f>IF(TBL_UDARDA_LOANPOOL[[#This Row],[RECORD_STARTED]],IF(TBL_UDARDA_LOANPOOL[[#This Row],[ERROR_COUNT]]&gt;0,-1,IF(TBL_UDARDA_LOANPOOL[[#This Row],[REQ_FIELDS_POPULATED]],1,0)),"")</f>
        <v/>
      </c>
      <c r="C154" s="36">
        <f>ROW()-ROW(TBL_UDARDA_LOANPOOL[[#Headers],[ROW_ID]])</f>
        <v>135</v>
      </c>
      <c r="D154" s="55"/>
      <c r="E154" s="56"/>
      <c r="F154" s="57"/>
      <c r="G154" s="58"/>
      <c r="H154" s="142"/>
      <c r="I154" s="144"/>
      <c r="J154" s="144"/>
      <c r="K154" s="120"/>
      <c r="L154" s="116"/>
      <c r="M154" s="55"/>
      <c r="N154" s="61"/>
      <c r="O154" s="62"/>
      <c r="P154" s="124"/>
      <c r="Q154" s="131"/>
      <c r="R154" s="148"/>
      <c r="S154" s="146"/>
      <c r="T154" s="174"/>
      <c r="U154" s="178"/>
      <c r="V154" s="176"/>
      <c r="W154" s="177"/>
      <c r="X154" s="185"/>
      <c r="Y154" s="185"/>
      <c r="Z154" s="186"/>
      <c r="AA154" s="186"/>
      <c r="AB15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4" s="122"/>
      <c r="AD154" s="112" t="str">
        <f>IF(AND(TBL_UDARDA_LOANPOOL[[#This Row],[QUAL_METHOD]]='$DB.LOOKUP'!$AF$6,TBL_UDARDA_LOANPOOL[[#This Row],[LOAN_ID]]&lt;&gt;""),COUNTIF(TBL_QUAL_JOBSLISTING_JOBS[LISTING_LOAN_ID_PROP_ADDR],TBL_UDARDA_LOANPOOL[[#This Row],[LOAN_ID_PROP_ADDR]]),"")</f>
        <v/>
      </c>
      <c r="AE154" s="113" t="str">
        <f>IF(AND(TBL_UDARDA_LOANPOOL[[#This Row],[LOAN_ID]]&lt;&gt;"",TBL_UDARDA_LOANPOOL[[#This Row],[QUAL_METHOD]]='$DB.LOOKUP'!$AF$6),COUNTIFS(TBL_QUAL_JOBSLISTING_JOBS[LISTING_LOAN_ID_PROP_ADDR],TBL_UDARDA_LOANPOOL[[#This Row],[LOAN_ID_PROP_ADDR]],TBL_QUAL_JOBSLISTING_JOBS[JOB_QUALIFIED_FLAG],"Yes"),"")</f>
        <v/>
      </c>
      <c r="AF154" s="111" t="str">
        <f>IF(AND(TBL_UDARDA_LOANPOOL[[#This Row],[QUAL_JOBS_TOTL]]&gt;0,TBL_UDARDA_LOANPOOL[[#This Row],[QUAL_JOBS_TOTL]]&lt;&gt;""),TBL_UDARDA_LOANPOOL[[#This Row],[QUAL_JOBS_QUALIFIED]]/TBL_UDARDA_LOANPOOL[[#This Row],[QUAL_JOBS_TOTL]],"")</f>
        <v/>
      </c>
      <c r="AG154" s="137" t="str">
        <f>IF(TBL_UDARDA_LOANPOOL[[#This Row],[QUAL_METHOD]]='$DB.LOOKUP'!$AF$6,HYPERLINK("#QUAL_JOBS!TARGET_TOP","View/Edit"),"")</f>
        <v/>
      </c>
      <c r="AH154" s="122"/>
      <c r="AI154" s="112" t="str">
        <f>IF(AND(TBL_UDARDA_LOANPOOL[[#This Row],[QUAL_METHOD]]='$DB.LOOKUP'!$AF$7,TBL_UDARDA_LOANPOOL[[#This Row],[LOAN_ID]]&lt;&gt;""),COUNTIF(TBL_QUAL_SERVICESLISTING_FAMILIES[LISTING_LOAN_ID_PROP_ADDR],TBL_UDARDA_LOANPOOL[[#This Row],[LOAN_ID_PROP_ADDR]]),"")</f>
        <v/>
      </c>
      <c r="AJ15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4" s="111" t="str">
        <f>IF(AND(TBL_UDARDA_LOANPOOL[[#This Row],[QUAL_SERVICES_FAMILIES_TOTL]]&gt;0,TBL_UDARDA_LOANPOOL[[#This Row],[QUAL_SERVICES_FAMILIES_TOTL]]&lt;&gt;""),TBL_UDARDA_LOANPOOL[[#This Row],[QUAL_SERVICES_FAMILIES_QUALIFIED]]/TBL_UDARDA_LOANPOOL[[#This Row],[QUAL_SERVICES_FAMILIES_TOTL]],"")</f>
        <v/>
      </c>
      <c r="AL154" s="137" t="str">
        <f>IF(TBL_UDARDA_LOANPOOL[[#This Row],[QUAL_METHOD]]='$DB.LOOKUP'!$AF$7,HYPERLINK("#QUAL_SERVICES!TARGET_TOP","View/Edit"),"")</f>
        <v/>
      </c>
      <c r="AM154" s="94" t="str">
        <f>IF(TBL_UDARDA_LOANPOOL[[#This Row],[LOAN_LEVEL_PREQUALIFIED_FLAG]]&lt;&gt;"",
IF(TBL_UDARDA_LOANPOOL[[#This Row],[LOAN_LEVEL_PREQUALIFIED_FLAG]],"Yes","No"),
"")</f>
        <v/>
      </c>
      <c r="AN154" s="70" t="str">
        <f>IF(TBL_UDARDA_LOANPOOL[[#This Row],[LOAN_ID]] = "","",TBL_UDARDA_LOANPOOL[[#This Row],[LOAN_ID]]&amp;" ("&amp;IF(TBL_UDARDA_LOANPOOL[[#This Row],[PROP_ADDR_STREET]]="","Address Not Defined",TBL_UDARDA_LOANPOOL[[#This Row],[PROP_ADDR_STREET]])&amp;")")</f>
        <v/>
      </c>
      <c r="AO154" s="70" t="b">
        <f>IF(TBL_UDARDA_LOANPOOL[[#This Row],[QUAL_METHOD]]="",TRUE,IFERROR(MATCH(TBL_UDARDA_LOANPOOL[[#This Row],[QUAL_METHOD]],RANGE_LOOKUP_QUALMETHODS_UDA_RDA_ENABLED,0)&gt;0,FALSE))</f>
        <v>1</v>
      </c>
      <c r="AP15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4" s="27" t="b">
        <f ca="1">IFERROR((IF(APP_UDA_RDA_CERT_DATE&lt;&gt;"",APP_UDA_RDA_CERT_DATE,TODAY())-TBL_UDARDA_LOANPOOL[[#This Row],[SETTLEMENT_DATE]])&lt;91,TRUE)</f>
        <v>1</v>
      </c>
      <c r="AR154" s="27" t="b" cm="1">
        <f t="array" ref="AR154">COUNTIFS(TBL_UDARDA_LOANPOOL[LOAN_ID],TBL_UDARDA_LOANPOOL[[#This Row],[LOAN_ID]],TBL_UDARDA_LOANPOOL[QUAL_LOCATION_TRACT_MFIPCT],"&gt;"&amp;THRESHOLD_UDARDA_MFIPCT)=0</f>
        <v>1</v>
      </c>
      <c r="AS154" s="27" t="b">
        <f>COUNTIFS(TBL_UDARDA_LOANPOOL[LOAN_ID],TBL_UDARDA_LOANPOOL[[#This Row],[LOAN_ID]],TBL_UDARDA_LOANPOOL[SBA_QUALIFIED],"No")=0</f>
        <v>1</v>
      </c>
      <c r="AT15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4" s="29">
        <f>IF(TBL_UDARDA_LOANPOOL[[#This Row],[MULTIPROP_REC_COUNT]]&lt;&gt;"",TBL_UDARDA_LOANPOOL[[#This Row],[LOAN_AMOUNT]]/TBL_UDARDA_LOANPOOL[[#This Row],[MULTIPROP_REC_COUNT]],TBL_UDARDA_LOANPOOL[[#This Row],[LOAN_AMOUNT]])</f>
        <v>0</v>
      </c>
      <c r="AW154" s="29" t="b">
        <f>TBL_UDARDA_LOANPOOL[[#This Row],[MULTIPROP_REC_COUNT]]&gt;1</f>
        <v>0</v>
      </c>
      <c r="AX154" s="36">
        <f>IF(TBL_UDARDA_LOANPOOL[[#This Row],[LOAN_ID]]&lt;&gt;"",COUNTIF(TBL_UDARDA_LOANPOOL[LOAN_ID],TBL_UDARDA_LOANPOOL[[#This Row],[LOAN_ID]]),1)</f>
        <v>1</v>
      </c>
      <c r="AY154" s="36">
        <f>IFERROR(MATCH(TBL_UDARDA_LOANPOOL[[#This Row],[QUAL_METHOD]],RANGE_LOOKUP_QUALMETHODS_UDA_RDA_PROJSPECIFIC,0),-1)</f>
        <v>-1</v>
      </c>
      <c r="AZ15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5" spans="2:57" ht="26.25" customHeight="1" x14ac:dyDescent="0.25">
      <c r="B155" s="25" t="str">
        <f>IF(TBL_UDARDA_LOANPOOL[[#This Row],[RECORD_STARTED]],IF(TBL_UDARDA_LOANPOOL[[#This Row],[ERROR_COUNT]]&gt;0,-1,IF(TBL_UDARDA_LOANPOOL[[#This Row],[REQ_FIELDS_POPULATED]],1,0)),"")</f>
        <v/>
      </c>
      <c r="C155" s="36">
        <f>ROW()-ROW(TBL_UDARDA_LOANPOOL[[#Headers],[ROW_ID]])</f>
        <v>136</v>
      </c>
      <c r="D155" s="55"/>
      <c r="E155" s="56"/>
      <c r="F155" s="57"/>
      <c r="G155" s="58"/>
      <c r="H155" s="142"/>
      <c r="I155" s="144"/>
      <c r="J155" s="144"/>
      <c r="K155" s="120"/>
      <c r="L155" s="116"/>
      <c r="M155" s="55"/>
      <c r="N155" s="61"/>
      <c r="O155" s="62"/>
      <c r="P155" s="124"/>
      <c r="Q155" s="131"/>
      <c r="R155" s="148"/>
      <c r="S155" s="146"/>
      <c r="T155" s="174"/>
      <c r="U155" s="178"/>
      <c r="V155" s="176"/>
      <c r="W155" s="177"/>
      <c r="X155" s="185"/>
      <c r="Y155" s="185"/>
      <c r="Z155" s="186"/>
      <c r="AA155" s="186"/>
      <c r="AB15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5" s="122"/>
      <c r="AD155" s="112" t="str">
        <f>IF(AND(TBL_UDARDA_LOANPOOL[[#This Row],[QUAL_METHOD]]='$DB.LOOKUP'!$AF$6,TBL_UDARDA_LOANPOOL[[#This Row],[LOAN_ID]]&lt;&gt;""),COUNTIF(TBL_QUAL_JOBSLISTING_JOBS[LISTING_LOAN_ID_PROP_ADDR],TBL_UDARDA_LOANPOOL[[#This Row],[LOAN_ID_PROP_ADDR]]),"")</f>
        <v/>
      </c>
      <c r="AE155" s="113" t="str">
        <f>IF(AND(TBL_UDARDA_LOANPOOL[[#This Row],[LOAN_ID]]&lt;&gt;"",TBL_UDARDA_LOANPOOL[[#This Row],[QUAL_METHOD]]='$DB.LOOKUP'!$AF$6),COUNTIFS(TBL_QUAL_JOBSLISTING_JOBS[LISTING_LOAN_ID_PROP_ADDR],TBL_UDARDA_LOANPOOL[[#This Row],[LOAN_ID_PROP_ADDR]],TBL_QUAL_JOBSLISTING_JOBS[JOB_QUALIFIED_FLAG],"Yes"),"")</f>
        <v/>
      </c>
      <c r="AF155" s="111" t="str">
        <f>IF(AND(TBL_UDARDA_LOANPOOL[[#This Row],[QUAL_JOBS_TOTL]]&gt;0,TBL_UDARDA_LOANPOOL[[#This Row],[QUAL_JOBS_TOTL]]&lt;&gt;""),TBL_UDARDA_LOANPOOL[[#This Row],[QUAL_JOBS_QUALIFIED]]/TBL_UDARDA_LOANPOOL[[#This Row],[QUAL_JOBS_TOTL]],"")</f>
        <v/>
      </c>
      <c r="AG155" s="137" t="str">
        <f>IF(TBL_UDARDA_LOANPOOL[[#This Row],[QUAL_METHOD]]='$DB.LOOKUP'!$AF$6,HYPERLINK("#QUAL_JOBS!TARGET_TOP","View/Edit"),"")</f>
        <v/>
      </c>
      <c r="AH155" s="122"/>
      <c r="AI155" s="112" t="str">
        <f>IF(AND(TBL_UDARDA_LOANPOOL[[#This Row],[QUAL_METHOD]]='$DB.LOOKUP'!$AF$7,TBL_UDARDA_LOANPOOL[[#This Row],[LOAN_ID]]&lt;&gt;""),COUNTIF(TBL_QUAL_SERVICESLISTING_FAMILIES[LISTING_LOAN_ID_PROP_ADDR],TBL_UDARDA_LOANPOOL[[#This Row],[LOAN_ID_PROP_ADDR]]),"")</f>
        <v/>
      </c>
      <c r="AJ15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5" s="111" t="str">
        <f>IF(AND(TBL_UDARDA_LOANPOOL[[#This Row],[QUAL_SERVICES_FAMILIES_TOTL]]&gt;0,TBL_UDARDA_LOANPOOL[[#This Row],[QUAL_SERVICES_FAMILIES_TOTL]]&lt;&gt;""),TBL_UDARDA_LOANPOOL[[#This Row],[QUAL_SERVICES_FAMILIES_QUALIFIED]]/TBL_UDARDA_LOANPOOL[[#This Row],[QUAL_SERVICES_FAMILIES_TOTL]],"")</f>
        <v/>
      </c>
      <c r="AL155" s="137" t="str">
        <f>IF(TBL_UDARDA_LOANPOOL[[#This Row],[QUAL_METHOD]]='$DB.LOOKUP'!$AF$7,HYPERLINK("#QUAL_SERVICES!TARGET_TOP","View/Edit"),"")</f>
        <v/>
      </c>
      <c r="AM155" s="94" t="str">
        <f>IF(TBL_UDARDA_LOANPOOL[[#This Row],[LOAN_LEVEL_PREQUALIFIED_FLAG]]&lt;&gt;"",
IF(TBL_UDARDA_LOANPOOL[[#This Row],[LOAN_LEVEL_PREQUALIFIED_FLAG]],"Yes","No"),
"")</f>
        <v/>
      </c>
      <c r="AN155" s="70" t="str">
        <f>IF(TBL_UDARDA_LOANPOOL[[#This Row],[LOAN_ID]] = "","",TBL_UDARDA_LOANPOOL[[#This Row],[LOAN_ID]]&amp;" ("&amp;IF(TBL_UDARDA_LOANPOOL[[#This Row],[PROP_ADDR_STREET]]="","Address Not Defined",TBL_UDARDA_LOANPOOL[[#This Row],[PROP_ADDR_STREET]])&amp;")")</f>
        <v/>
      </c>
      <c r="AO155" s="70" t="b">
        <f>IF(TBL_UDARDA_LOANPOOL[[#This Row],[QUAL_METHOD]]="",TRUE,IFERROR(MATCH(TBL_UDARDA_LOANPOOL[[#This Row],[QUAL_METHOD]],RANGE_LOOKUP_QUALMETHODS_UDA_RDA_ENABLED,0)&gt;0,FALSE))</f>
        <v>1</v>
      </c>
      <c r="AP15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5" s="27" t="b">
        <f ca="1">IFERROR((IF(APP_UDA_RDA_CERT_DATE&lt;&gt;"",APP_UDA_RDA_CERT_DATE,TODAY())-TBL_UDARDA_LOANPOOL[[#This Row],[SETTLEMENT_DATE]])&lt;91,TRUE)</f>
        <v>1</v>
      </c>
      <c r="AR155" s="27" t="b" cm="1">
        <f t="array" ref="AR155">COUNTIFS(TBL_UDARDA_LOANPOOL[LOAN_ID],TBL_UDARDA_LOANPOOL[[#This Row],[LOAN_ID]],TBL_UDARDA_LOANPOOL[QUAL_LOCATION_TRACT_MFIPCT],"&gt;"&amp;THRESHOLD_UDARDA_MFIPCT)=0</f>
        <v>1</v>
      </c>
      <c r="AS155" s="27" t="b">
        <f>COUNTIFS(TBL_UDARDA_LOANPOOL[LOAN_ID],TBL_UDARDA_LOANPOOL[[#This Row],[LOAN_ID]],TBL_UDARDA_LOANPOOL[SBA_QUALIFIED],"No")=0</f>
        <v>1</v>
      </c>
      <c r="AT15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5" s="29">
        <f>IF(TBL_UDARDA_LOANPOOL[[#This Row],[MULTIPROP_REC_COUNT]]&lt;&gt;"",TBL_UDARDA_LOANPOOL[[#This Row],[LOAN_AMOUNT]]/TBL_UDARDA_LOANPOOL[[#This Row],[MULTIPROP_REC_COUNT]],TBL_UDARDA_LOANPOOL[[#This Row],[LOAN_AMOUNT]])</f>
        <v>0</v>
      </c>
      <c r="AW155" s="29" t="b">
        <f>TBL_UDARDA_LOANPOOL[[#This Row],[MULTIPROP_REC_COUNT]]&gt;1</f>
        <v>0</v>
      </c>
      <c r="AX155" s="36">
        <f>IF(TBL_UDARDA_LOANPOOL[[#This Row],[LOAN_ID]]&lt;&gt;"",COUNTIF(TBL_UDARDA_LOANPOOL[LOAN_ID],TBL_UDARDA_LOANPOOL[[#This Row],[LOAN_ID]]),1)</f>
        <v>1</v>
      </c>
      <c r="AY155" s="36">
        <f>IFERROR(MATCH(TBL_UDARDA_LOANPOOL[[#This Row],[QUAL_METHOD]],RANGE_LOOKUP_QUALMETHODS_UDA_RDA_PROJSPECIFIC,0),-1)</f>
        <v>-1</v>
      </c>
      <c r="AZ15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6" spans="2:57" ht="26.25" customHeight="1" x14ac:dyDescent="0.25">
      <c r="B156" s="25" t="str">
        <f>IF(TBL_UDARDA_LOANPOOL[[#This Row],[RECORD_STARTED]],IF(TBL_UDARDA_LOANPOOL[[#This Row],[ERROR_COUNT]]&gt;0,-1,IF(TBL_UDARDA_LOANPOOL[[#This Row],[REQ_FIELDS_POPULATED]],1,0)),"")</f>
        <v/>
      </c>
      <c r="C156" s="36">
        <f>ROW()-ROW(TBL_UDARDA_LOANPOOL[[#Headers],[ROW_ID]])</f>
        <v>137</v>
      </c>
      <c r="D156" s="55"/>
      <c r="E156" s="56"/>
      <c r="F156" s="57"/>
      <c r="G156" s="58"/>
      <c r="H156" s="142"/>
      <c r="I156" s="144"/>
      <c r="J156" s="144"/>
      <c r="K156" s="120"/>
      <c r="L156" s="116"/>
      <c r="M156" s="55"/>
      <c r="N156" s="61"/>
      <c r="O156" s="62"/>
      <c r="P156" s="124"/>
      <c r="Q156" s="131"/>
      <c r="R156" s="148"/>
      <c r="S156" s="146"/>
      <c r="T156" s="174"/>
      <c r="U156" s="178"/>
      <c r="V156" s="176"/>
      <c r="W156" s="177"/>
      <c r="X156" s="185"/>
      <c r="Y156" s="185"/>
      <c r="Z156" s="186"/>
      <c r="AA156" s="186"/>
      <c r="AB15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6" s="122"/>
      <c r="AD156" s="112" t="str">
        <f>IF(AND(TBL_UDARDA_LOANPOOL[[#This Row],[QUAL_METHOD]]='$DB.LOOKUP'!$AF$6,TBL_UDARDA_LOANPOOL[[#This Row],[LOAN_ID]]&lt;&gt;""),COUNTIF(TBL_QUAL_JOBSLISTING_JOBS[LISTING_LOAN_ID_PROP_ADDR],TBL_UDARDA_LOANPOOL[[#This Row],[LOAN_ID_PROP_ADDR]]),"")</f>
        <v/>
      </c>
      <c r="AE156" s="113" t="str">
        <f>IF(AND(TBL_UDARDA_LOANPOOL[[#This Row],[LOAN_ID]]&lt;&gt;"",TBL_UDARDA_LOANPOOL[[#This Row],[QUAL_METHOD]]='$DB.LOOKUP'!$AF$6),COUNTIFS(TBL_QUAL_JOBSLISTING_JOBS[LISTING_LOAN_ID_PROP_ADDR],TBL_UDARDA_LOANPOOL[[#This Row],[LOAN_ID_PROP_ADDR]],TBL_QUAL_JOBSLISTING_JOBS[JOB_QUALIFIED_FLAG],"Yes"),"")</f>
        <v/>
      </c>
      <c r="AF156" s="111" t="str">
        <f>IF(AND(TBL_UDARDA_LOANPOOL[[#This Row],[QUAL_JOBS_TOTL]]&gt;0,TBL_UDARDA_LOANPOOL[[#This Row],[QUAL_JOBS_TOTL]]&lt;&gt;""),TBL_UDARDA_LOANPOOL[[#This Row],[QUAL_JOBS_QUALIFIED]]/TBL_UDARDA_LOANPOOL[[#This Row],[QUAL_JOBS_TOTL]],"")</f>
        <v/>
      </c>
      <c r="AG156" s="137" t="str">
        <f>IF(TBL_UDARDA_LOANPOOL[[#This Row],[QUAL_METHOD]]='$DB.LOOKUP'!$AF$6,HYPERLINK("#QUAL_JOBS!TARGET_TOP","View/Edit"),"")</f>
        <v/>
      </c>
      <c r="AH156" s="122"/>
      <c r="AI156" s="112" t="str">
        <f>IF(AND(TBL_UDARDA_LOANPOOL[[#This Row],[QUAL_METHOD]]='$DB.LOOKUP'!$AF$7,TBL_UDARDA_LOANPOOL[[#This Row],[LOAN_ID]]&lt;&gt;""),COUNTIF(TBL_QUAL_SERVICESLISTING_FAMILIES[LISTING_LOAN_ID_PROP_ADDR],TBL_UDARDA_LOANPOOL[[#This Row],[LOAN_ID_PROP_ADDR]]),"")</f>
        <v/>
      </c>
      <c r="AJ15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6" s="111" t="str">
        <f>IF(AND(TBL_UDARDA_LOANPOOL[[#This Row],[QUAL_SERVICES_FAMILIES_TOTL]]&gt;0,TBL_UDARDA_LOANPOOL[[#This Row],[QUAL_SERVICES_FAMILIES_TOTL]]&lt;&gt;""),TBL_UDARDA_LOANPOOL[[#This Row],[QUAL_SERVICES_FAMILIES_QUALIFIED]]/TBL_UDARDA_LOANPOOL[[#This Row],[QUAL_SERVICES_FAMILIES_TOTL]],"")</f>
        <v/>
      </c>
      <c r="AL156" s="137" t="str">
        <f>IF(TBL_UDARDA_LOANPOOL[[#This Row],[QUAL_METHOD]]='$DB.LOOKUP'!$AF$7,HYPERLINK("#QUAL_SERVICES!TARGET_TOP","View/Edit"),"")</f>
        <v/>
      </c>
      <c r="AM156" s="94" t="str">
        <f>IF(TBL_UDARDA_LOANPOOL[[#This Row],[LOAN_LEVEL_PREQUALIFIED_FLAG]]&lt;&gt;"",
IF(TBL_UDARDA_LOANPOOL[[#This Row],[LOAN_LEVEL_PREQUALIFIED_FLAG]],"Yes","No"),
"")</f>
        <v/>
      </c>
      <c r="AN156" s="70" t="str">
        <f>IF(TBL_UDARDA_LOANPOOL[[#This Row],[LOAN_ID]] = "","",TBL_UDARDA_LOANPOOL[[#This Row],[LOAN_ID]]&amp;" ("&amp;IF(TBL_UDARDA_LOANPOOL[[#This Row],[PROP_ADDR_STREET]]="","Address Not Defined",TBL_UDARDA_LOANPOOL[[#This Row],[PROP_ADDR_STREET]])&amp;")")</f>
        <v/>
      </c>
      <c r="AO156" s="70" t="b">
        <f>IF(TBL_UDARDA_LOANPOOL[[#This Row],[QUAL_METHOD]]="",TRUE,IFERROR(MATCH(TBL_UDARDA_LOANPOOL[[#This Row],[QUAL_METHOD]],RANGE_LOOKUP_QUALMETHODS_UDA_RDA_ENABLED,0)&gt;0,FALSE))</f>
        <v>1</v>
      </c>
      <c r="AP15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6" s="27" t="b">
        <f ca="1">IFERROR((IF(APP_UDA_RDA_CERT_DATE&lt;&gt;"",APP_UDA_RDA_CERT_DATE,TODAY())-TBL_UDARDA_LOANPOOL[[#This Row],[SETTLEMENT_DATE]])&lt;91,TRUE)</f>
        <v>1</v>
      </c>
      <c r="AR156" s="27" t="b" cm="1">
        <f t="array" ref="AR156">COUNTIFS(TBL_UDARDA_LOANPOOL[LOAN_ID],TBL_UDARDA_LOANPOOL[[#This Row],[LOAN_ID]],TBL_UDARDA_LOANPOOL[QUAL_LOCATION_TRACT_MFIPCT],"&gt;"&amp;THRESHOLD_UDARDA_MFIPCT)=0</f>
        <v>1</v>
      </c>
      <c r="AS156" s="27" t="b">
        <f>COUNTIFS(TBL_UDARDA_LOANPOOL[LOAN_ID],TBL_UDARDA_LOANPOOL[[#This Row],[LOAN_ID]],TBL_UDARDA_LOANPOOL[SBA_QUALIFIED],"No")=0</f>
        <v>1</v>
      </c>
      <c r="AT15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6" s="29">
        <f>IF(TBL_UDARDA_LOANPOOL[[#This Row],[MULTIPROP_REC_COUNT]]&lt;&gt;"",TBL_UDARDA_LOANPOOL[[#This Row],[LOAN_AMOUNT]]/TBL_UDARDA_LOANPOOL[[#This Row],[MULTIPROP_REC_COUNT]],TBL_UDARDA_LOANPOOL[[#This Row],[LOAN_AMOUNT]])</f>
        <v>0</v>
      </c>
      <c r="AW156" s="29" t="b">
        <f>TBL_UDARDA_LOANPOOL[[#This Row],[MULTIPROP_REC_COUNT]]&gt;1</f>
        <v>0</v>
      </c>
      <c r="AX156" s="36">
        <f>IF(TBL_UDARDA_LOANPOOL[[#This Row],[LOAN_ID]]&lt;&gt;"",COUNTIF(TBL_UDARDA_LOANPOOL[LOAN_ID],TBL_UDARDA_LOANPOOL[[#This Row],[LOAN_ID]]),1)</f>
        <v>1</v>
      </c>
      <c r="AY156" s="36">
        <f>IFERROR(MATCH(TBL_UDARDA_LOANPOOL[[#This Row],[QUAL_METHOD]],RANGE_LOOKUP_QUALMETHODS_UDA_RDA_PROJSPECIFIC,0),-1)</f>
        <v>-1</v>
      </c>
      <c r="AZ15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7" spans="2:57" ht="26.25" customHeight="1" x14ac:dyDescent="0.25">
      <c r="B157" s="25" t="str">
        <f>IF(TBL_UDARDA_LOANPOOL[[#This Row],[RECORD_STARTED]],IF(TBL_UDARDA_LOANPOOL[[#This Row],[ERROR_COUNT]]&gt;0,-1,IF(TBL_UDARDA_LOANPOOL[[#This Row],[REQ_FIELDS_POPULATED]],1,0)),"")</f>
        <v/>
      </c>
      <c r="C157" s="36">
        <f>ROW()-ROW(TBL_UDARDA_LOANPOOL[[#Headers],[ROW_ID]])</f>
        <v>138</v>
      </c>
      <c r="D157" s="55"/>
      <c r="E157" s="56"/>
      <c r="F157" s="57"/>
      <c r="G157" s="58"/>
      <c r="H157" s="142"/>
      <c r="I157" s="144"/>
      <c r="J157" s="144"/>
      <c r="K157" s="120"/>
      <c r="L157" s="116"/>
      <c r="M157" s="55"/>
      <c r="N157" s="61"/>
      <c r="O157" s="62"/>
      <c r="P157" s="124"/>
      <c r="Q157" s="131"/>
      <c r="R157" s="148"/>
      <c r="S157" s="146"/>
      <c r="T157" s="174"/>
      <c r="U157" s="178"/>
      <c r="V157" s="176"/>
      <c r="W157" s="177"/>
      <c r="X157" s="185"/>
      <c r="Y157" s="185"/>
      <c r="Z157" s="186"/>
      <c r="AA157" s="186"/>
      <c r="AB15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7" s="122"/>
      <c r="AD157" s="112" t="str">
        <f>IF(AND(TBL_UDARDA_LOANPOOL[[#This Row],[QUAL_METHOD]]='$DB.LOOKUP'!$AF$6,TBL_UDARDA_LOANPOOL[[#This Row],[LOAN_ID]]&lt;&gt;""),COUNTIF(TBL_QUAL_JOBSLISTING_JOBS[LISTING_LOAN_ID_PROP_ADDR],TBL_UDARDA_LOANPOOL[[#This Row],[LOAN_ID_PROP_ADDR]]),"")</f>
        <v/>
      </c>
      <c r="AE157" s="113" t="str">
        <f>IF(AND(TBL_UDARDA_LOANPOOL[[#This Row],[LOAN_ID]]&lt;&gt;"",TBL_UDARDA_LOANPOOL[[#This Row],[QUAL_METHOD]]='$DB.LOOKUP'!$AF$6),COUNTIFS(TBL_QUAL_JOBSLISTING_JOBS[LISTING_LOAN_ID_PROP_ADDR],TBL_UDARDA_LOANPOOL[[#This Row],[LOAN_ID_PROP_ADDR]],TBL_QUAL_JOBSLISTING_JOBS[JOB_QUALIFIED_FLAG],"Yes"),"")</f>
        <v/>
      </c>
      <c r="AF157" s="111" t="str">
        <f>IF(AND(TBL_UDARDA_LOANPOOL[[#This Row],[QUAL_JOBS_TOTL]]&gt;0,TBL_UDARDA_LOANPOOL[[#This Row],[QUAL_JOBS_TOTL]]&lt;&gt;""),TBL_UDARDA_LOANPOOL[[#This Row],[QUAL_JOBS_QUALIFIED]]/TBL_UDARDA_LOANPOOL[[#This Row],[QUAL_JOBS_TOTL]],"")</f>
        <v/>
      </c>
      <c r="AG157" s="137" t="str">
        <f>IF(TBL_UDARDA_LOANPOOL[[#This Row],[QUAL_METHOD]]='$DB.LOOKUP'!$AF$6,HYPERLINK("#QUAL_JOBS!TARGET_TOP","View/Edit"),"")</f>
        <v/>
      </c>
      <c r="AH157" s="122"/>
      <c r="AI157" s="112" t="str">
        <f>IF(AND(TBL_UDARDA_LOANPOOL[[#This Row],[QUAL_METHOD]]='$DB.LOOKUP'!$AF$7,TBL_UDARDA_LOANPOOL[[#This Row],[LOAN_ID]]&lt;&gt;""),COUNTIF(TBL_QUAL_SERVICESLISTING_FAMILIES[LISTING_LOAN_ID_PROP_ADDR],TBL_UDARDA_LOANPOOL[[#This Row],[LOAN_ID_PROP_ADDR]]),"")</f>
        <v/>
      </c>
      <c r="AJ15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7" s="111" t="str">
        <f>IF(AND(TBL_UDARDA_LOANPOOL[[#This Row],[QUAL_SERVICES_FAMILIES_TOTL]]&gt;0,TBL_UDARDA_LOANPOOL[[#This Row],[QUAL_SERVICES_FAMILIES_TOTL]]&lt;&gt;""),TBL_UDARDA_LOANPOOL[[#This Row],[QUAL_SERVICES_FAMILIES_QUALIFIED]]/TBL_UDARDA_LOANPOOL[[#This Row],[QUAL_SERVICES_FAMILIES_TOTL]],"")</f>
        <v/>
      </c>
      <c r="AL157" s="137" t="str">
        <f>IF(TBL_UDARDA_LOANPOOL[[#This Row],[QUAL_METHOD]]='$DB.LOOKUP'!$AF$7,HYPERLINK("#QUAL_SERVICES!TARGET_TOP","View/Edit"),"")</f>
        <v/>
      </c>
      <c r="AM157" s="94" t="str">
        <f>IF(TBL_UDARDA_LOANPOOL[[#This Row],[LOAN_LEVEL_PREQUALIFIED_FLAG]]&lt;&gt;"",
IF(TBL_UDARDA_LOANPOOL[[#This Row],[LOAN_LEVEL_PREQUALIFIED_FLAG]],"Yes","No"),
"")</f>
        <v/>
      </c>
      <c r="AN157" s="70" t="str">
        <f>IF(TBL_UDARDA_LOANPOOL[[#This Row],[LOAN_ID]] = "","",TBL_UDARDA_LOANPOOL[[#This Row],[LOAN_ID]]&amp;" ("&amp;IF(TBL_UDARDA_LOANPOOL[[#This Row],[PROP_ADDR_STREET]]="","Address Not Defined",TBL_UDARDA_LOANPOOL[[#This Row],[PROP_ADDR_STREET]])&amp;")")</f>
        <v/>
      </c>
      <c r="AO157" s="70" t="b">
        <f>IF(TBL_UDARDA_LOANPOOL[[#This Row],[QUAL_METHOD]]="",TRUE,IFERROR(MATCH(TBL_UDARDA_LOANPOOL[[#This Row],[QUAL_METHOD]],RANGE_LOOKUP_QUALMETHODS_UDA_RDA_ENABLED,0)&gt;0,FALSE))</f>
        <v>1</v>
      </c>
      <c r="AP15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7" s="27" t="b">
        <f ca="1">IFERROR((IF(APP_UDA_RDA_CERT_DATE&lt;&gt;"",APP_UDA_RDA_CERT_DATE,TODAY())-TBL_UDARDA_LOANPOOL[[#This Row],[SETTLEMENT_DATE]])&lt;91,TRUE)</f>
        <v>1</v>
      </c>
      <c r="AR157" s="27" t="b" cm="1">
        <f t="array" ref="AR157">COUNTIFS(TBL_UDARDA_LOANPOOL[LOAN_ID],TBL_UDARDA_LOANPOOL[[#This Row],[LOAN_ID]],TBL_UDARDA_LOANPOOL[QUAL_LOCATION_TRACT_MFIPCT],"&gt;"&amp;THRESHOLD_UDARDA_MFIPCT)=0</f>
        <v>1</v>
      </c>
      <c r="AS157" s="27" t="b">
        <f>COUNTIFS(TBL_UDARDA_LOANPOOL[LOAN_ID],TBL_UDARDA_LOANPOOL[[#This Row],[LOAN_ID]],TBL_UDARDA_LOANPOOL[SBA_QUALIFIED],"No")=0</f>
        <v>1</v>
      </c>
      <c r="AT15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7" s="29">
        <f>IF(TBL_UDARDA_LOANPOOL[[#This Row],[MULTIPROP_REC_COUNT]]&lt;&gt;"",TBL_UDARDA_LOANPOOL[[#This Row],[LOAN_AMOUNT]]/TBL_UDARDA_LOANPOOL[[#This Row],[MULTIPROP_REC_COUNT]],TBL_UDARDA_LOANPOOL[[#This Row],[LOAN_AMOUNT]])</f>
        <v>0</v>
      </c>
      <c r="AW157" s="29" t="b">
        <f>TBL_UDARDA_LOANPOOL[[#This Row],[MULTIPROP_REC_COUNT]]&gt;1</f>
        <v>0</v>
      </c>
      <c r="AX157" s="36">
        <f>IF(TBL_UDARDA_LOANPOOL[[#This Row],[LOAN_ID]]&lt;&gt;"",COUNTIF(TBL_UDARDA_LOANPOOL[LOAN_ID],TBL_UDARDA_LOANPOOL[[#This Row],[LOAN_ID]]),1)</f>
        <v>1</v>
      </c>
      <c r="AY157" s="36">
        <f>IFERROR(MATCH(TBL_UDARDA_LOANPOOL[[#This Row],[QUAL_METHOD]],RANGE_LOOKUP_QUALMETHODS_UDA_RDA_PROJSPECIFIC,0),-1)</f>
        <v>-1</v>
      </c>
      <c r="AZ15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8" spans="2:57" ht="26.25" customHeight="1" x14ac:dyDescent="0.25">
      <c r="B158" s="25" t="str">
        <f>IF(TBL_UDARDA_LOANPOOL[[#This Row],[RECORD_STARTED]],IF(TBL_UDARDA_LOANPOOL[[#This Row],[ERROR_COUNT]]&gt;0,-1,IF(TBL_UDARDA_LOANPOOL[[#This Row],[REQ_FIELDS_POPULATED]],1,0)),"")</f>
        <v/>
      </c>
      <c r="C158" s="36">
        <f>ROW()-ROW(TBL_UDARDA_LOANPOOL[[#Headers],[ROW_ID]])</f>
        <v>139</v>
      </c>
      <c r="D158" s="55"/>
      <c r="E158" s="56"/>
      <c r="F158" s="57"/>
      <c r="G158" s="58"/>
      <c r="H158" s="142"/>
      <c r="I158" s="144"/>
      <c r="J158" s="144"/>
      <c r="K158" s="120"/>
      <c r="L158" s="116"/>
      <c r="M158" s="55"/>
      <c r="N158" s="61"/>
      <c r="O158" s="62"/>
      <c r="P158" s="124"/>
      <c r="Q158" s="131"/>
      <c r="R158" s="148"/>
      <c r="S158" s="146"/>
      <c r="T158" s="174"/>
      <c r="U158" s="178"/>
      <c r="V158" s="176"/>
      <c r="W158" s="177"/>
      <c r="X158" s="185"/>
      <c r="Y158" s="185"/>
      <c r="Z158" s="186"/>
      <c r="AA158" s="186"/>
      <c r="AB15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8" s="122"/>
      <c r="AD158" s="112" t="str">
        <f>IF(AND(TBL_UDARDA_LOANPOOL[[#This Row],[QUAL_METHOD]]='$DB.LOOKUP'!$AF$6,TBL_UDARDA_LOANPOOL[[#This Row],[LOAN_ID]]&lt;&gt;""),COUNTIF(TBL_QUAL_JOBSLISTING_JOBS[LISTING_LOAN_ID_PROP_ADDR],TBL_UDARDA_LOANPOOL[[#This Row],[LOAN_ID_PROP_ADDR]]),"")</f>
        <v/>
      </c>
      <c r="AE158" s="113" t="str">
        <f>IF(AND(TBL_UDARDA_LOANPOOL[[#This Row],[LOAN_ID]]&lt;&gt;"",TBL_UDARDA_LOANPOOL[[#This Row],[QUAL_METHOD]]='$DB.LOOKUP'!$AF$6),COUNTIFS(TBL_QUAL_JOBSLISTING_JOBS[LISTING_LOAN_ID_PROP_ADDR],TBL_UDARDA_LOANPOOL[[#This Row],[LOAN_ID_PROP_ADDR]],TBL_QUAL_JOBSLISTING_JOBS[JOB_QUALIFIED_FLAG],"Yes"),"")</f>
        <v/>
      </c>
      <c r="AF158" s="111" t="str">
        <f>IF(AND(TBL_UDARDA_LOANPOOL[[#This Row],[QUAL_JOBS_TOTL]]&gt;0,TBL_UDARDA_LOANPOOL[[#This Row],[QUAL_JOBS_TOTL]]&lt;&gt;""),TBL_UDARDA_LOANPOOL[[#This Row],[QUAL_JOBS_QUALIFIED]]/TBL_UDARDA_LOANPOOL[[#This Row],[QUAL_JOBS_TOTL]],"")</f>
        <v/>
      </c>
      <c r="AG158" s="137" t="str">
        <f>IF(TBL_UDARDA_LOANPOOL[[#This Row],[QUAL_METHOD]]='$DB.LOOKUP'!$AF$6,HYPERLINK("#QUAL_JOBS!TARGET_TOP","View/Edit"),"")</f>
        <v/>
      </c>
      <c r="AH158" s="122"/>
      <c r="AI158" s="112" t="str">
        <f>IF(AND(TBL_UDARDA_LOANPOOL[[#This Row],[QUAL_METHOD]]='$DB.LOOKUP'!$AF$7,TBL_UDARDA_LOANPOOL[[#This Row],[LOAN_ID]]&lt;&gt;""),COUNTIF(TBL_QUAL_SERVICESLISTING_FAMILIES[LISTING_LOAN_ID_PROP_ADDR],TBL_UDARDA_LOANPOOL[[#This Row],[LOAN_ID_PROP_ADDR]]),"")</f>
        <v/>
      </c>
      <c r="AJ15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8" s="111" t="str">
        <f>IF(AND(TBL_UDARDA_LOANPOOL[[#This Row],[QUAL_SERVICES_FAMILIES_TOTL]]&gt;0,TBL_UDARDA_LOANPOOL[[#This Row],[QUAL_SERVICES_FAMILIES_TOTL]]&lt;&gt;""),TBL_UDARDA_LOANPOOL[[#This Row],[QUAL_SERVICES_FAMILIES_QUALIFIED]]/TBL_UDARDA_LOANPOOL[[#This Row],[QUAL_SERVICES_FAMILIES_TOTL]],"")</f>
        <v/>
      </c>
      <c r="AL158" s="137" t="str">
        <f>IF(TBL_UDARDA_LOANPOOL[[#This Row],[QUAL_METHOD]]='$DB.LOOKUP'!$AF$7,HYPERLINK("#QUAL_SERVICES!TARGET_TOP","View/Edit"),"")</f>
        <v/>
      </c>
      <c r="AM158" s="94" t="str">
        <f>IF(TBL_UDARDA_LOANPOOL[[#This Row],[LOAN_LEVEL_PREQUALIFIED_FLAG]]&lt;&gt;"",
IF(TBL_UDARDA_LOANPOOL[[#This Row],[LOAN_LEVEL_PREQUALIFIED_FLAG]],"Yes","No"),
"")</f>
        <v/>
      </c>
      <c r="AN158" s="70" t="str">
        <f>IF(TBL_UDARDA_LOANPOOL[[#This Row],[LOAN_ID]] = "","",TBL_UDARDA_LOANPOOL[[#This Row],[LOAN_ID]]&amp;" ("&amp;IF(TBL_UDARDA_LOANPOOL[[#This Row],[PROP_ADDR_STREET]]="","Address Not Defined",TBL_UDARDA_LOANPOOL[[#This Row],[PROP_ADDR_STREET]])&amp;")")</f>
        <v/>
      </c>
      <c r="AO158" s="70" t="b">
        <f>IF(TBL_UDARDA_LOANPOOL[[#This Row],[QUAL_METHOD]]="",TRUE,IFERROR(MATCH(TBL_UDARDA_LOANPOOL[[#This Row],[QUAL_METHOD]],RANGE_LOOKUP_QUALMETHODS_UDA_RDA_ENABLED,0)&gt;0,FALSE))</f>
        <v>1</v>
      </c>
      <c r="AP15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8" s="27" t="b">
        <f ca="1">IFERROR((IF(APP_UDA_RDA_CERT_DATE&lt;&gt;"",APP_UDA_RDA_CERT_DATE,TODAY())-TBL_UDARDA_LOANPOOL[[#This Row],[SETTLEMENT_DATE]])&lt;91,TRUE)</f>
        <v>1</v>
      </c>
      <c r="AR158" s="27" t="b" cm="1">
        <f t="array" ref="AR158">COUNTIFS(TBL_UDARDA_LOANPOOL[LOAN_ID],TBL_UDARDA_LOANPOOL[[#This Row],[LOAN_ID]],TBL_UDARDA_LOANPOOL[QUAL_LOCATION_TRACT_MFIPCT],"&gt;"&amp;THRESHOLD_UDARDA_MFIPCT)=0</f>
        <v>1</v>
      </c>
      <c r="AS158" s="27" t="b">
        <f>COUNTIFS(TBL_UDARDA_LOANPOOL[LOAN_ID],TBL_UDARDA_LOANPOOL[[#This Row],[LOAN_ID]],TBL_UDARDA_LOANPOOL[SBA_QUALIFIED],"No")=0</f>
        <v>1</v>
      </c>
      <c r="AT15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8" s="29">
        <f>IF(TBL_UDARDA_LOANPOOL[[#This Row],[MULTIPROP_REC_COUNT]]&lt;&gt;"",TBL_UDARDA_LOANPOOL[[#This Row],[LOAN_AMOUNT]]/TBL_UDARDA_LOANPOOL[[#This Row],[MULTIPROP_REC_COUNT]],TBL_UDARDA_LOANPOOL[[#This Row],[LOAN_AMOUNT]])</f>
        <v>0</v>
      </c>
      <c r="AW158" s="29" t="b">
        <f>TBL_UDARDA_LOANPOOL[[#This Row],[MULTIPROP_REC_COUNT]]&gt;1</f>
        <v>0</v>
      </c>
      <c r="AX158" s="36">
        <f>IF(TBL_UDARDA_LOANPOOL[[#This Row],[LOAN_ID]]&lt;&gt;"",COUNTIF(TBL_UDARDA_LOANPOOL[LOAN_ID],TBL_UDARDA_LOANPOOL[[#This Row],[LOAN_ID]]),1)</f>
        <v>1</v>
      </c>
      <c r="AY158" s="36">
        <f>IFERROR(MATCH(TBL_UDARDA_LOANPOOL[[#This Row],[QUAL_METHOD]],RANGE_LOOKUP_QUALMETHODS_UDA_RDA_PROJSPECIFIC,0),-1)</f>
        <v>-1</v>
      </c>
      <c r="AZ15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9" spans="2:57" ht="26.25" customHeight="1" x14ac:dyDescent="0.25">
      <c r="B159" s="25" t="str">
        <f>IF(TBL_UDARDA_LOANPOOL[[#This Row],[RECORD_STARTED]],IF(TBL_UDARDA_LOANPOOL[[#This Row],[ERROR_COUNT]]&gt;0,-1,IF(TBL_UDARDA_LOANPOOL[[#This Row],[REQ_FIELDS_POPULATED]],1,0)),"")</f>
        <v/>
      </c>
      <c r="C159" s="36">
        <f>ROW()-ROW(TBL_UDARDA_LOANPOOL[[#Headers],[ROW_ID]])</f>
        <v>140</v>
      </c>
      <c r="D159" s="55"/>
      <c r="E159" s="56"/>
      <c r="F159" s="57"/>
      <c r="G159" s="58"/>
      <c r="H159" s="142"/>
      <c r="I159" s="144"/>
      <c r="J159" s="144"/>
      <c r="K159" s="120"/>
      <c r="L159" s="116"/>
      <c r="M159" s="55"/>
      <c r="N159" s="61"/>
      <c r="O159" s="62"/>
      <c r="P159" s="124"/>
      <c r="Q159" s="131"/>
      <c r="R159" s="148"/>
      <c r="S159" s="146"/>
      <c r="T159" s="174"/>
      <c r="U159" s="178"/>
      <c r="V159" s="176"/>
      <c r="W159" s="177"/>
      <c r="X159" s="185"/>
      <c r="Y159" s="185"/>
      <c r="Z159" s="186"/>
      <c r="AA159" s="186"/>
      <c r="AB15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9" s="122"/>
      <c r="AD159" s="112" t="str">
        <f>IF(AND(TBL_UDARDA_LOANPOOL[[#This Row],[QUAL_METHOD]]='$DB.LOOKUP'!$AF$6,TBL_UDARDA_LOANPOOL[[#This Row],[LOAN_ID]]&lt;&gt;""),COUNTIF(TBL_QUAL_JOBSLISTING_JOBS[LISTING_LOAN_ID_PROP_ADDR],TBL_UDARDA_LOANPOOL[[#This Row],[LOAN_ID_PROP_ADDR]]),"")</f>
        <v/>
      </c>
      <c r="AE159" s="113" t="str">
        <f>IF(AND(TBL_UDARDA_LOANPOOL[[#This Row],[LOAN_ID]]&lt;&gt;"",TBL_UDARDA_LOANPOOL[[#This Row],[QUAL_METHOD]]='$DB.LOOKUP'!$AF$6),COUNTIFS(TBL_QUAL_JOBSLISTING_JOBS[LISTING_LOAN_ID_PROP_ADDR],TBL_UDARDA_LOANPOOL[[#This Row],[LOAN_ID_PROP_ADDR]],TBL_QUAL_JOBSLISTING_JOBS[JOB_QUALIFIED_FLAG],"Yes"),"")</f>
        <v/>
      </c>
      <c r="AF159" s="111" t="str">
        <f>IF(AND(TBL_UDARDA_LOANPOOL[[#This Row],[QUAL_JOBS_TOTL]]&gt;0,TBL_UDARDA_LOANPOOL[[#This Row],[QUAL_JOBS_TOTL]]&lt;&gt;""),TBL_UDARDA_LOANPOOL[[#This Row],[QUAL_JOBS_QUALIFIED]]/TBL_UDARDA_LOANPOOL[[#This Row],[QUAL_JOBS_TOTL]],"")</f>
        <v/>
      </c>
      <c r="AG159" s="137" t="str">
        <f>IF(TBL_UDARDA_LOANPOOL[[#This Row],[QUAL_METHOD]]='$DB.LOOKUP'!$AF$6,HYPERLINK("#QUAL_JOBS!TARGET_TOP","View/Edit"),"")</f>
        <v/>
      </c>
      <c r="AH159" s="122"/>
      <c r="AI159" s="112" t="str">
        <f>IF(AND(TBL_UDARDA_LOANPOOL[[#This Row],[QUAL_METHOD]]='$DB.LOOKUP'!$AF$7,TBL_UDARDA_LOANPOOL[[#This Row],[LOAN_ID]]&lt;&gt;""),COUNTIF(TBL_QUAL_SERVICESLISTING_FAMILIES[LISTING_LOAN_ID_PROP_ADDR],TBL_UDARDA_LOANPOOL[[#This Row],[LOAN_ID_PROP_ADDR]]),"")</f>
        <v/>
      </c>
      <c r="AJ15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59" s="111" t="str">
        <f>IF(AND(TBL_UDARDA_LOANPOOL[[#This Row],[QUAL_SERVICES_FAMILIES_TOTL]]&gt;0,TBL_UDARDA_LOANPOOL[[#This Row],[QUAL_SERVICES_FAMILIES_TOTL]]&lt;&gt;""),TBL_UDARDA_LOANPOOL[[#This Row],[QUAL_SERVICES_FAMILIES_QUALIFIED]]/TBL_UDARDA_LOANPOOL[[#This Row],[QUAL_SERVICES_FAMILIES_TOTL]],"")</f>
        <v/>
      </c>
      <c r="AL159" s="137" t="str">
        <f>IF(TBL_UDARDA_LOANPOOL[[#This Row],[QUAL_METHOD]]='$DB.LOOKUP'!$AF$7,HYPERLINK("#QUAL_SERVICES!TARGET_TOP","View/Edit"),"")</f>
        <v/>
      </c>
      <c r="AM159" s="94" t="str">
        <f>IF(TBL_UDARDA_LOANPOOL[[#This Row],[LOAN_LEVEL_PREQUALIFIED_FLAG]]&lt;&gt;"",
IF(TBL_UDARDA_LOANPOOL[[#This Row],[LOAN_LEVEL_PREQUALIFIED_FLAG]],"Yes","No"),
"")</f>
        <v/>
      </c>
      <c r="AN159" s="70" t="str">
        <f>IF(TBL_UDARDA_LOANPOOL[[#This Row],[LOAN_ID]] = "","",TBL_UDARDA_LOANPOOL[[#This Row],[LOAN_ID]]&amp;" ("&amp;IF(TBL_UDARDA_LOANPOOL[[#This Row],[PROP_ADDR_STREET]]="","Address Not Defined",TBL_UDARDA_LOANPOOL[[#This Row],[PROP_ADDR_STREET]])&amp;")")</f>
        <v/>
      </c>
      <c r="AO159" s="70" t="b">
        <f>IF(TBL_UDARDA_LOANPOOL[[#This Row],[QUAL_METHOD]]="",TRUE,IFERROR(MATCH(TBL_UDARDA_LOANPOOL[[#This Row],[QUAL_METHOD]],RANGE_LOOKUP_QUALMETHODS_UDA_RDA_ENABLED,0)&gt;0,FALSE))</f>
        <v>1</v>
      </c>
      <c r="AP15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9" s="27" t="b">
        <f ca="1">IFERROR((IF(APP_UDA_RDA_CERT_DATE&lt;&gt;"",APP_UDA_RDA_CERT_DATE,TODAY())-TBL_UDARDA_LOANPOOL[[#This Row],[SETTLEMENT_DATE]])&lt;91,TRUE)</f>
        <v>1</v>
      </c>
      <c r="AR159" s="27" t="b" cm="1">
        <f t="array" ref="AR159">COUNTIFS(TBL_UDARDA_LOANPOOL[LOAN_ID],TBL_UDARDA_LOANPOOL[[#This Row],[LOAN_ID]],TBL_UDARDA_LOANPOOL[QUAL_LOCATION_TRACT_MFIPCT],"&gt;"&amp;THRESHOLD_UDARDA_MFIPCT)=0</f>
        <v>1</v>
      </c>
      <c r="AS159" s="27" t="b">
        <f>COUNTIFS(TBL_UDARDA_LOANPOOL[LOAN_ID],TBL_UDARDA_LOANPOOL[[#This Row],[LOAN_ID]],TBL_UDARDA_LOANPOOL[SBA_QUALIFIED],"No")=0</f>
        <v>1</v>
      </c>
      <c r="AT15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9" s="29">
        <f>IF(TBL_UDARDA_LOANPOOL[[#This Row],[MULTIPROP_REC_COUNT]]&lt;&gt;"",TBL_UDARDA_LOANPOOL[[#This Row],[LOAN_AMOUNT]]/TBL_UDARDA_LOANPOOL[[#This Row],[MULTIPROP_REC_COUNT]],TBL_UDARDA_LOANPOOL[[#This Row],[LOAN_AMOUNT]])</f>
        <v>0</v>
      </c>
      <c r="AW159" s="29" t="b">
        <f>TBL_UDARDA_LOANPOOL[[#This Row],[MULTIPROP_REC_COUNT]]&gt;1</f>
        <v>0</v>
      </c>
      <c r="AX159" s="36">
        <f>IF(TBL_UDARDA_LOANPOOL[[#This Row],[LOAN_ID]]&lt;&gt;"",COUNTIF(TBL_UDARDA_LOANPOOL[LOAN_ID],TBL_UDARDA_LOANPOOL[[#This Row],[LOAN_ID]]),1)</f>
        <v>1</v>
      </c>
      <c r="AY159" s="36">
        <f>IFERROR(MATCH(TBL_UDARDA_LOANPOOL[[#This Row],[QUAL_METHOD]],RANGE_LOOKUP_QUALMETHODS_UDA_RDA_PROJSPECIFIC,0),-1)</f>
        <v>-1</v>
      </c>
      <c r="AZ15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0" spans="2:57" ht="26.25" customHeight="1" x14ac:dyDescent="0.25">
      <c r="B160" s="25" t="str">
        <f>IF(TBL_UDARDA_LOANPOOL[[#This Row],[RECORD_STARTED]],IF(TBL_UDARDA_LOANPOOL[[#This Row],[ERROR_COUNT]]&gt;0,-1,IF(TBL_UDARDA_LOANPOOL[[#This Row],[REQ_FIELDS_POPULATED]],1,0)),"")</f>
        <v/>
      </c>
      <c r="C160" s="36">
        <f>ROW()-ROW(TBL_UDARDA_LOANPOOL[[#Headers],[ROW_ID]])</f>
        <v>141</v>
      </c>
      <c r="D160" s="55"/>
      <c r="E160" s="56"/>
      <c r="F160" s="57"/>
      <c r="G160" s="58"/>
      <c r="H160" s="142"/>
      <c r="I160" s="144"/>
      <c r="J160" s="144"/>
      <c r="K160" s="120"/>
      <c r="L160" s="116"/>
      <c r="M160" s="55"/>
      <c r="N160" s="61"/>
      <c r="O160" s="62"/>
      <c r="P160" s="124"/>
      <c r="Q160" s="131"/>
      <c r="R160" s="148"/>
      <c r="S160" s="146"/>
      <c r="T160" s="174"/>
      <c r="U160" s="178"/>
      <c r="V160" s="176"/>
      <c r="W160" s="177"/>
      <c r="X160" s="185"/>
      <c r="Y160" s="185"/>
      <c r="Z160" s="186"/>
      <c r="AA160" s="186"/>
      <c r="AB16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0" s="122"/>
      <c r="AD160" s="112" t="str">
        <f>IF(AND(TBL_UDARDA_LOANPOOL[[#This Row],[QUAL_METHOD]]='$DB.LOOKUP'!$AF$6,TBL_UDARDA_LOANPOOL[[#This Row],[LOAN_ID]]&lt;&gt;""),COUNTIF(TBL_QUAL_JOBSLISTING_JOBS[LISTING_LOAN_ID_PROP_ADDR],TBL_UDARDA_LOANPOOL[[#This Row],[LOAN_ID_PROP_ADDR]]),"")</f>
        <v/>
      </c>
      <c r="AE160" s="113" t="str">
        <f>IF(AND(TBL_UDARDA_LOANPOOL[[#This Row],[LOAN_ID]]&lt;&gt;"",TBL_UDARDA_LOANPOOL[[#This Row],[QUAL_METHOD]]='$DB.LOOKUP'!$AF$6),COUNTIFS(TBL_QUAL_JOBSLISTING_JOBS[LISTING_LOAN_ID_PROP_ADDR],TBL_UDARDA_LOANPOOL[[#This Row],[LOAN_ID_PROP_ADDR]],TBL_QUAL_JOBSLISTING_JOBS[JOB_QUALIFIED_FLAG],"Yes"),"")</f>
        <v/>
      </c>
      <c r="AF160" s="111" t="str">
        <f>IF(AND(TBL_UDARDA_LOANPOOL[[#This Row],[QUAL_JOBS_TOTL]]&gt;0,TBL_UDARDA_LOANPOOL[[#This Row],[QUAL_JOBS_TOTL]]&lt;&gt;""),TBL_UDARDA_LOANPOOL[[#This Row],[QUAL_JOBS_QUALIFIED]]/TBL_UDARDA_LOANPOOL[[#This Row],[QUAL_JOBS_TOTL]],"")</f>
        <v/>
      </c>
      <c r="AG160" s="137" t="str">
        <f>IF(TBL_UDARDA_LOANPOOL[[#This Row],[QUAL_METHOD]]='$DB.LOOKUP'!$AF$6,HYPERLINK("#QUAL_JOBS!TARGET_TOP","View/Edit"),"")</f>
        <v/>
      </c>
      <c r="AH160" s="122"/>
      <c r="AI160" s="112" t="str">
        <f>IF(AND(TBL_UDARDA_LOANPOOL[[#This Row],[QUAL_METHOD]]='$DB.LOOKUP'!$AF$7,TBL_UDARDA_LOANPOOL[[#This Row],[LOAN_ID]]&lt;&gt;""),COUNTIF(TBL_QUAL_SERVICESLISTING_FAMILIES[LISTING_LOAN_ID_PROP_ADDR],TBL_UDARDA_LOANPOOL[[#This Row],[LOAN_ID_PROP_ADDR]]),"")</f>
        <v/>
      </c>
      <c r="AJ16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0" s="111" t="str">
        <f>IF(AND(TBL_UDARDA_LOANPOOL[[#This Row],[QUAL_SERVICES_FAMILIES_TOTL]]&gt;0,TBL_UDARDA_LOANPOOL[[#This Row],[QUAL_SERVICES_FAMILIES_TOTL]]&lt;&gt;""),TBL_UDARDA_LOANPOOL[[#This Row],[QUAL_SERVICES_FAMILIES_QUALIFIED]]/TBL_UDARDA_LOANPOOL[[#This Row],[QUAL_SERVICES_FAMILIES_TOTL]],"")</f>
        <v/>
      </c>
      <c r="AL160" s="137" t="str">
        <f>IF(TBL_UDARDA_LOANPOOL[[#This Row],[QUAL_METHOD]]='$DB.LOOKUP'!$AF$7,HYPERLINK("#QUAL_SERVICES!TARGET_TOP","View/Edit"),"")</f>
        <v/>
      </c>
      <c r="AM160" s="94" t="str">
        <f>IF(TBL_UDARDA_LOANPOOL[[#This Row],[LOAN_LEVEL_PREQUALIFIED_FLAG]]&lt;&gt;"",
IF(TBL_UDARDA_LOANPOOL[[#This Row],[LOAN_LEVEL_PREQUALIFIED_FLAG]],"Yes","No"),
"")</f>
        <v/>
      </c>
      <c r="AN160" s="70" t="str">
        <f>IF(TBL_UDARDA_LOANPOOL[[#This Row],[LOAN_ID]] = "","",TBL_UDARDA_LOANPOOL[[#This Row],[LOAN_ID]]&amp;" ("&amp;IF(TBL_UDARDA_LOANPOOL[[#This Row],[PROP_ADDR_STREET]]="","Address Not Defined",TBL_UDARDA_LOANPOOL[[#This Row],[PROP_ADDR_STREET]])&amp;")")</f>
        <v/>
      </c>
      <c r="AO160" s="70" t="b">
        <f>IF(TBL_UDARDA_LOANPOOL[[#This Row],[QUAL_METHOD]]="",TRUE,IFERROR(MATCH(TBL_UDARDA_LOANPOOL[[#This Row],[QUAL_METHOD]],RANGE_LOOKUP_QUALMETHODS_UDA_RDA_ENABLED,0)&gt;0,FALSE))</f>
        <v>1</v>
      </c>
      <c r="AP16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0" s="27" t="b">
        <f ca="1">IFERROR((IF(APP_UDA_RDA_CERT_DATE&lt;&gt;"",APP_UDA_RDA_CERT_DATE,TODAY())-TBL_UDARDA_LOANPOOL[[#This Row],[SETTLEMENT_DATE]])&lt;91,TRUE)</f>
        <v>1</v>
      </c>
      <c r="AR160" s="27" t="b" cm="1">
        <f t="array" ref="AR160">COUNTIFS(TBL_UDARDA_LOANPOOL[LOAN_ID],TBL_UDARDA_LOANPOOL[[#This Row],[LOAN_ID]],TBL_UDARDA_LOANPOOL[QUAL_LOCATION_TRACT_MFIPCT],"&gt;"&amp;THRESHOLD_UDARDA_MFIPCT)=0</f>
        <v>1</v>
      </c>
      <c r="AS160" s="27" t="b">
        <f>COUNTIFS(TBL_UDARDA_LOANPOOL[LOAN_ID],TBL_UDARDA_LOANPOOL[[#This Row],[LOAN_ID]],TBL_UDARDA_LOANPOOL[SBA_QUALIFIED],"No")=0</f>
        <v>1</v>
      </c>
      <c r="AT16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0" s="29">
        <f>IF(TBL_UDARDA_LOANPOOL[[#This Row],[MULTIPROP_REC_COUNT]]&lt;&gt;"",TBL_UDARDA_LOANPOOL[[#This Row],[LOAN_AMOUNT]]/TBL_UDARDA_LOANPOOL[[#This Row],[MULTIPROP_REC_COUNT]],TBL_UDARDA_LOANPOOL[[#This Row],[LOAN_AMOUNT]])</f>
        <v>0</v>
      </c>
      <c r="AW160" s="29" t="b">
        <f>TBL_UDARDA_LOANPOOL[[#This Row],[MULTIPROP_REC_COUNT]]&gt;1</f>
        <v>0</v>
      </c>
      <c r="AX160" s="36">
        <f>IF(TBL_UDARDA_LOANPOOL[[#This Row],[LOAN_ID]]&lt;&gt;"",COUNTIF(TBL_UDARDA_LOANPOOL[LOAN_ID],TBL_UDARDA_LOANPOOL[[#This Row],[LOAN_ID]]),1)</f>
        <v>1</v>
      </c>
      <c r="AY160" s="36">
        <f>IFERROR(MATCH(TBL_UDARDA_LOANPOOL[[#This Row],[QUAL_METHOD]],RANGE_LOOKUP_QUALMETHODS_UDA_RDA_PROJSPECIFIC,0),-1)</f>
        <v>-1</v>
      </c>
      <c r="AZ16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1" spans="2:57" ht="26.25" customHeight="1" x14ac:dyDescent="0.25">
      <c r="B161" s="25" t="str">
        <f>IF(TBL_UDARDA_LOANPOOL[[#This Row],[RECORD_STARTED]],IF(TBL_UDARDA_LOANPOOL[[#This Row],[ERROR_COUNT]]&gt;0,-1,IF(TBL_UDARDA_LOANPOOL[[#This Row],[REQ_FIELDS_POPULATED]],1,0)),"")</f>
        <v/>
      </c>
      <c r="C161" s="36">
        <f>ROW()-ROW(TBL_UDARDA_LOANPOOL[[#Headers],[ROW_ID]])</f>
        <v>142</v>
      </c>
      <c r="D161" s="55"/>
      <c r="E161" s="56"/>
      <c r="F161" s="57"/>
      <c r="G161" s="58"/>
      <c r="H161" s="142"/>
      <c r="I161" s="144"/>
      <c r="J161" s="144"/>
      <c r="K161" s="120"/>
      <c r="L161" s="116"/>
      <c r="M161" s="55"/>
      <c r="N161" s="61"/>
      <c r="O161" s="62"/>
      <c r="P161" s="124"/>
      <c r="Q161" s="131"/>
      <c r="R161" s="148"/>
      <c r="S161" s="146"/>
      <c r="T161" s="174"/>
      <c r="U161" s="178"/>
      <c r="V161" s="176"/>
      <c r="W161" s="177"/>
      <c r="X161" s="185"/>
      <c r="Y161" s="185"/>
      <c r="Z161" s="186"/>
      <c r="AA161" s="186"/>
      <c r="AB16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1" s="122"/>
      <c r="AD161" s="112" t="str">
        <f>IF(AND(TBL_UDARDA_LOANPOOL[[#This Row],[QUAL_METHOD]]='$DB.LOOKUP'!$AF$6,TBL_UDARDA_LOANPOOL[[#This Row],[LOAN_ID]]&lt;&gt;""),COUNTIF(TBL_QUAL_JOBSLISTING_JOBS[LISTING_LOAN_ID_PROP_ADDR],TBL_UDARDA_LOANPOOL[[#This Row],[LOAN_ID_PROP_ADDR]]),"")</f>
        <v/>
      </c>
      <c r="AE161" s="113" t="str">
        <f>IF(AND(TBL_UDARDA_LOANPOOL[[#This Row],[LOAN_ID]]&lt;&gt;"",TBL_UDARDA_LOANPOOL[[#This Row],[QUAL_METHOD]]='$DB.LOOKUP'!$AF$6),COUNTIFS(TBL_QUAL_JOBSLISTING_JOBS[LISTING_LOAN_ID_PROP_ADDR],TBL_UDARDA_LOANPOOL[[#This Row],[LOAN_ID_PROP_ADDR]],TBL_QUAL_JOBSLISTING_JOBS[JOB_QUALIFIED_FLAG],"Yes"),"")</f>
        <v/>
      </c>
      <c r="AF161" s="111" t="str">
        <f>IF(AND(TBL_UDARDA_LOANPOOL[[#This Row],[QUAL_JOBS_TOTL]]&gt;0,TBL_UDARDA_LOANPOOL[[#This Row],[QUAL_JOBS_TOTL]]&lt;&gt;""),TBL_UDARDA_LOANPOOL[[#This Row],[QUAL_JOBS_QUALIFIED]]/TBL_UDARDA_LOANPOOL[[#This Row],[QUAL_JOBS_TOTL]],"")</f>
        <v/>
      </c>
      <c r="AG161" s="137" t="str">
        <f>IF(TBL_UDARDA_LOANPOOL[[#This Row],[QUAL_METHOD]]='$DB.LOOKUP'!$AF$6,HYPERLINK("#QUAL_JOBS!TARGET_TOP","View/Edit"),"")</f>
        <v/>
      </c>
      <c r="AH161" s="122"/>
      <c r="AI161" s="112" t="str">
        <f>IF(AND(TBL_UDARDA_LOANPOOL[[#This Row],[QUAL_METHOD]]='$DB.LOOKUP'!$AF$7,TBL_UDARDA_LOANPOOL[[#This Row],[LOAN_ID]]&lt;&gt;""),COUNTIF(TBL_QUAL_SERVICESLISTING_FAMILIES[LISTING_LOAN_ID_PROP_ADDR],TBL_UDARDA_LOANPOOL[[#This Row],[LOAN_ID_PROP_ADDR]]),"")</f>
        <v/>
      </c>
      <c r="AJ16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1" s="111" t="str">
        <f>IF(AND(TBL_UDARDA_LOANPOOL[[#This Row],[QUAL_SERVICES_FAMILIES_TOTL]]&gt;0,TBL_UDARDA_LOANPOOL[[#This Row],[QUAL_SERVICES_FAMILIES_TOTL]]&lt;&gt;""),TBL_UDARDA_LOANPOOL[[#This Row],[QUAL_SERVICES_FAMILIES_QUALIFIED]]/TBL_UDARDA_LOANPOOL[[#This Row],[QUAL_SERVICES_FAMILIES_TOTL]],"")</f>
        <v/>
      </c>
      <c r="AL161" s="137" t="str">
        <f>IF(TBL_UDARDA_LOANPOOL[[#This Row],[QUAL_METHOD]]='$DB.LOOKUP'!$AF$7,HYPERLINK("#QUAL_SERVICES!TARGET_TOP","View/Edit"),"")</f>
        <v/>
      </c>
      <c r="AM161" s="94" t="str">
        <f>IF(TBL_UDARDA_LOANPOOL[[#This Row],[LOAN_LEVEL_PREQUALIFIED_FLAG]]&lt;&gt;"",
IF(TBL_UDARDA_LOANPOOL[[#This Row],[LOAN_LEVEL_PREQUALIFIED_FLAG]],"Yes","No"),
"")</f>
        <v/>
      </c>
      <c r="AN161" s="70" t="str">
        <f>IF(TBL_UDARDA_LOANPOOL[[#This Row],[LOAN_ID]] = "","",TBL_UDARDA_LOANPOOL[[#This Row],[LOAN_ID]]&amp;" ("&amp;IF(TBL_UDARDA_LOANPOOL[[#This Row],[PROP_ADDR_STREET]]="","Address Not Defined",TBL_UDARDA_LOANPOOL[[#This Row],[PROP_ADDR_STREET]])&amp;")")</f>
        <v/>
      </c>
      <c r="AO161" s="70" t="b">
        <f>IF(TBL_UDARDA_LOANPOOL[[#This Row],[QUAL_METHOD]]="",TRUE,IFERROR(MATCH(TBL_UDARDA_LOANPOOL[[#This Row],[QUAL_METHOD]],RANGE_LOOKUP_QUALMETHODS_UDA_RDA_ENABLED,0)&gt;0,FALSE))</f>
        <v>1</v>
      </c>
      <c r="AP16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1" s="27" t="b">
        <f ca="1">IFERROR((IF(APP_UDA_RDA_CERT_DATE&lt;&gt;"",APP_UDA_RDA_CERT_DATE,TODAY())-TBL_UDARDA_LOANPOOL[[#This Row],[SETTLEMENT_DATE]])&lt;91,TRUE)</f>
        <v>1</v>
      </c>
      <c r="AR161" s="27" t="b" cm="1">
        <f t="array" ref="AR161">COUNTIFS(TBL_UDARDA_LOANPOOL[LOAN_ID],TBL_UDARDA_LOANPOOL[[#This Row],[LOAN_ID]],TBL_UDARDA_LOANPOOL[QUAL_LOCATION_TRACT_MFIPCT],"&gt;"&amp;THRESHOLD_UDARDA_MFIPCT)=0</f>
        <v>1</v>
      </c>
      <c r="AS161" s="27" t="b">
        <f>COUNTIFS(TBL_UDARDA_LOANPOOL[LOAN_ID],TBL_UDARDA_LOANPOOL[[#This Row],[LOAN_ID]],TBL_UDARDA_LOANPOOL[SBA_QUALIFIED],"No")=0</f>
        <v>1</v>
      </c>
      <c r="AT16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1" s="29">
        <f>IF(TBL_UDARDA_LOANPOOL[[#This Row],[MULTIPROP_REC_COUNT]]&lt;&gt;"",TBL_UDARDA_LOANPOOL[[#This Row],[LOAN_AMOUNT]]/TBL_UDARDA_LOANPOOL[[#This Row],[MULTIPROP_REC_COUNT]],TBL_UDARDA_LOANPOOL[[#This Row],[LOAN_AMOUNT]])</f>
        <v>0</v>
      </c>
      <c r="AW161" s="29" t="b">
        <f>TBL_UDARDA_LOANPOOL[[#This Row],[MULTIPROP_REC_COUNT]]&gt;1</f>
        <v>0</v>
      </c>
      <c r="AX161" s="36">
        <f>IF(TBL_UDARDA_LOANPOOL[[#This Row],[LOAN_ID]]&lt;&gt;"",COUNTIF(TBL_UDARDA_LOANPOOL[LOAN_ID],TBL_UDARDA_LOANPOOL[[#This Row],[LOAN_ID]]),1)</f>
        <v>1</v>
      </c>
      <c r="AY161" s="36">
        <f>IFERROR(MATCH(TBL_UDARDA_LOANPOOL[[#This Row],[QUAL_METHOD]],RANGE_LOOKUP_QUALMETHODS_UDA_RDA_PROJSPECIFIC,0),-1)</f>
        <v>-1</v>
      </c>
      <c r="AZ16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2" spans="2:57" ht="26.25" customHeight="1" x14ac:dyDescent="0.25">
      <c r="B162" s="25" t="str">
        <f>IF(TBL_UDARDA_LOANPOOL[[#This Row],[RECORD_STARTED]],IF(TBL_UDARDA_LOANPOOL[[#This Row],[ERROR_COUNT]]&gt;0,-1,IF(TBL_UDARDA_LOANPOOL[[#This Row],[REQ_FIELDS_POPULATED]],1,0)),"")</f>
        <v/>
      </c>
      <c r="C162" s="36">
        <f>ROW()-ROW(TBL_UDARDA_LOANPOOL[[#Headers],[ROW_ID]])</f>
        <v>143</v>
      </c>
      <c r="D162" s="55"/>
      <c r="E162" s="56"/>
      <c r="F162" s="57"/>
      <c r="G162" s="58"/>
      <c r="H162" s="142"/>
      <c r="I162" s="144"/>
      <c r="J162" s="144"/>
      <c r="K162" s="120"/>
      <c r="L162" s="116"/>
      <c r="M162" s="55"/>
      <c r="N162" s="61"/>
      <c r="O162" s="62"/>
      <c r="P162" s="124"/>
      <c r="Q162" s="131"/>
      <c r="R162" s="148"/>
      <c r="S162" s="146"/>
      <c r="T162" s="174"/>
      <c r="U162" s="178"/>
      <c r="V162" s="176"/>
      <c r="W162" s="177"/>
      <c r="X162" s="185"/>
      <c r="Y162" s="185"/>
      <c r="Z162" s="186"/>
      <c r="AA162" s="186"/>
      <c r="AB16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2" s="122"/>
      <c r="AD162" s="112" t="str">
        <f>IF(AND(TBL_UDARDA_LOANPOOL[[#This Row],[QUAL_METHOD]]='$DB.LOOKUP'!$AF$6,TBL_UDARDA_LOANPOOL[[#This Row],[LOAN_ID]]&lt;&gt;""),COUNTIF(TBL_QUAL_JOBSLISTING_JOBS[LISTING_LOAN_ID_PROP_ADDR],TBL_UDARDA_LOANPOOL[[#This Row],[LOAN_ID_PROP_ADDR]]),"")</f>
        <v/>
      </c>
      <c r="AE162" s="113" t="str">
        <f>IF(AND(TBL_UDARDA_LOANPOOL[[#This Row],[LOAN_ID]]&lt;&gt;"",TBL_UDARDA_LOANPOOL[[#This Row],[QUAL_METHOD]]='$DB.LOOKUP'!$AF$6),COUNTIFS(TBL_QUAL_JOBSLISTING_JOBS[LISTING_LOAN_ID_PROP_ADDR],TBL_UDARDA_LOANPOOL[[#This Row],[LOAN_ID_PROP_ADDR]],TBL_QUAL_JOBSLISTING_JOBS[JOB_QUALIFIED_FLAG],"Yes"),"")</f>
        <v/>
      </c>
      <c r="AF162" s="111" t="str">
        <f>IF(AND(TBL_UDARDA_LOANPOOL[[#This Row],[QUAL_JOBS_TOTL]]&gt;0,TBL_UDARDA_LOANPOOL[[#This Row],[QUAL_JOBS_TOTL]]&lt;&gt;""),TBL_UDARDA_LOANPOOL[[#This Row],[QUAL_JOBS_QUALIFIED]]/TBL_UDARDA_LOANPOOL[[#This Row],[QUAL_JOBS_TOTL]],"")</f>
        <v/>
      </c>
      <c r="AG162" s="137" t="str">
        <f>IF(TBL_UDARDA_LOANPOOL[[#This Row],[QUAL_METHOD]]='$DB.LOOKUP'!$AF$6,HYPERLINK("#QUAL_JOBS!TARGET_TOP","View/Edit"),"")</f>
        <v/>
      </c>
      <c r="AH162" s="122"/>
      <c r="AI162" s="112" t="str">
        <f>IF(AND(TBL_UDARDA_LOANPOOL[[#This Row],[QUAL_METHOD]]='$DB.LOOKUP'!$AF$7,TBL_UDARDA_LOANPOOL[[#This Row],[LOAN_ID]]&lt;&gt;""),COUNTIF(TBL_QUAL_SERVICESLISTING_FAMILIES[LISTING_LOAN_ID_PROP_ADDR],TBL_UDARDA_LOANPOOL[[#This Row],[LOAN_ID_PROP_ADDR]]),"")</f>
        <v/>
      </c>
      <c r="AJ16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2" s="111" t="str">
        <f>IF(AND(TBL_UDARDA_LOANPOOL[[#This Row],[QUAL_SERVICES_FAMILIES_TOTL]]&gt;0,TBL_UDARDA_LOANPOOL[[#This Row],[QUAL_SERVICES_FAMILIES_TOTL]]&lt;&gt;""),TBL_UDARDA_LOANPOOL[[#This Row],[QUAL_SERVICES_FAMILIES_QUALIFIED]]/TBL_UDARDA_LOANPOOL[[#This Row],[QUAL_SERVICES_FAMILIES_TOTL]],"")</f>
        <v/>
      </c>
      <c r="AL162" s="137" t="str">
        <f>IF(TBL_UDARDA_LOANPOOL[[#This Row],[QUAL_METHOD]]='$DB.LOOKUP'!$AF$7,HYPERLINK("#QUAL_SERVICES!TARGET_TOP","View/Edit"),"")</f>
        <v/>
      </c>
      <c r="AM162" s="94" t="str">
        <f>IF(TBL_UDARDA_LOANPOOL[[#This Row],[LOAN_LEVEL_PREQUALIFIED_FLAG]]&lt;&gt;"",
IF(TBL_UDARDA_LOANPOOL[[#This Row],[LOAN_LEVEL_PREQUALIFIED_FLAG]],"Yes","No"),
"")</f>
        <v/>
      </c>
      <c r="AN162" s="70" t="str">
        <f>IF(TBL_UDARDA_LOANPOOL[[#This Row],[LOAN_ID]] = "","",TBL_UDARDA_LOANPOOL[[#This Row],[LOAN_ID]]&amp;" ("&amp;IF(TBL_UDARDA_LOANPOOL[[#This Row],[PROP_ADDR_STREET]]="","Address Not Defined",TBL_UDARDA_LOANPOOL[[#This Row],[PROP_ADDR_STREET]])&amp;")")</f>
        <v/>
      </c>
      <c r="AO162" s="70" t="b">
        <f>IF(TBL_UDARDA_LOANPOOL[[#This Row],[QUAL_METHOD]]="",TRUE,IFERROR(MATCH(TBL_UDARDA_LOANPOOL[[#This Row],[QUAL_METHOD]],RANGE_LOOKUP_QUALMETHODS_UDA_RDA_ENABLED,0)&gt;0,FALSE))</f>
        <v>1</v>
      </c>
      <c r="AP16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2" s="27" t="b">
        <f ca="1">IFERROR((IF(APP_UDA_RDA_CERT_DATE&lt;&gt;"",APP_UDA_RDA_CERT_DATE,TODAY())-TBL_UDARDA_LOANPOOL[[#This Row],[SETTLEMENT_DATE]])&lt;91,TRUE)</f>
        <v>1</v>
      </c>
      <c r="AR162" s="27" t="b" cm="1">
        <f t="array" ref="AR162">COUNTIFS(TBL_UDARDA_LOANPOOL[LOAN_ID],TBL_UDARDA_LOANPOOL[[#This Row],[LOAN_ID]],TBL_UDARDA_LOANPOOL[QUAL_LOCATION_TRACT_MFIPCT],"&gt;"&amp;THRESHOLD_UDARDA_MFIPCT)=0</f>
        <v>1</v>
      </c>
      <c r="AS162" s="27" t="b">
        <f>COUNTIFS(TBL_UDARDA_LOANPOOL[LOAN_ID],TBL_UDARDA_LOANPOOL[[#This Row],[LOAN_ID]],TBL_UDARDA_LOANPOOL[SBA_QUALIFIED],"No")=0</f>
        <v>1</v>
      </c>
      <c r="AT16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2" s="29">
        <f>IF(TBL_UDARDA_LOANPOOL[[#This Row],[MULTIPROP_REC_COUNT]]&lt;&gt;"",TBL_UDARDA_LOANPOOL[[#This Row],[LOAN_AMOUNT]]/TBL_UDARDA_LOANPOOL[[#This Row],[MULTIPROP_REC_COUNT]],TBL_UDARDA_LOANPOOL[[#This Row],[LOAN_AMOUNT]])</f>
        <v>0</v>
      </c>
      <c r="AW162" s="29" t="b">
        <f>TBL_UDARDA_LOANPOOL[[#This Row],[MULTIPROP_REC_COUNT]]&gt;1</f>
        <v>0</v>
      </c>
      <c r="AX162" s="36">
        <f>IF(TBL_UDARDA_LOANPOOL[[#This Row],[LOAN_ID]]&lt;&gt;"",COUNTIF(TBL_UDARDA_LOANPOOL[LOAN_ID],TBL_UDARDA_LOANPOOL[[#This Row],[LOAN_ID]]),1)</f>
        <v>1</v>
      </c>
      <c r="AY162" s="36">
        <f>IFERROR(MATCH(TBL_UDARDA_LOANPOOL[[#This Row],[QUAL_METHOD]],RANGE_LOOKUP_QUALMETHODS_UDA_RDA_PROJSPECIFIC,0),-1)</f>
        <v>-1</v>
      </c>
      <c r="AZ16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3" spans="2:57" ht="26.25" customHeight="1" x14ac:dyDescent="0.25">
      <c r="B163" s="25" t="str">
        <f>IF(TBL_UDARDA_LOANPOOL[[#This Row],[RECORD_STARTED]],IF(TBL_UDARDA_LOANPOOL[[#This Row],[ERROR_COUNT]]&gt;0,-1,IF(TBL_UDARDA_LOANPOOL[[#This Row],[REQ_FIELDS_POPULATED]],1,0)),"")</f>
        <v/>
      </c>
      <c r="C163" s="36">
        <f>ROW()-ROW(TBL_UDARDA_LOANPOOL[[#Headers],[ROW_ID]])</f>
        <v>144</v>
      </c>
      <c r="D163" s="55"/>
      <c r="E163" s="56"/>
      <c r="F163" s="57"/>
      <c r="G163" s="58"/>
      <c r="H163" s="142"/>
      <c r="I163" s="144"/>
      <c r="J163" s="144"/>
      <c r="K163" s="120"/>
      <c r="L163" s="116"/>
      <c r="M163" s="55"/>
      <c r="N163" s="61"/>
      <c r="O163" s="62"/>
      <c r="P163" s="124"/>
      <c r="Q163" s="131"/>
      <c r="R163" s="148"/>
      <c r="S163" s="146"/>
      <c r="T163" s="174"/>
      <c r="U163" s="178"/>
      <c r="V163" s="176"/>
      <c r="W163" s="177"/>
      <c r="X163" s="185"/>
      <c r="Y163" s="185"/>
      <c r="Z163" s="186"/>
      <c r="AA163" s="186"/>
      <c r="AB16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3" s="122"/>
      <c r="AD163" s="112" t="str">
        <f>IF(AND(TBL_UDARDA_LOANPOOL[[#This Row],[QUAL_METHOD]]='$DB.LOOKUP'!$AF$6,TBL_UDARDA_LOANPOOL[[#This Row],[LOAN_ID]]&lt;&gt;""),COUNTIF(TBL_QUAL_JOBSLISTING_JOBS[LISTING_LOAN_ID_PROP_ADDR],TBL_UDARDA_LOANPOOL[[#This Row],[LOAN_ID_PROP_ADDR]]),"")</f>
        <v/>
      </c>
      <c r="AE163" s="113" t="str">
        <f>IF(AND(TBL_UDARDA_LOANPOOL[[#This Row],[LOAN_ID]]&lt;&gt;"",TBL_UDARDA_LOANPOOL[[#This Row],[QUAL_METHOD]]='$DB.LOOKUP'!$AF$6),COUNTIFS(TBL_QUAL_JOBSLISTING_JOBS[LISTING_LOAN_ID_PROP_ADDR],TBL_UDARDA_LOANPOOL[[#This Row],[LOAN_ID_PROP_ADDR]],TBL_QUAL_JOBSLISTING_JOBS[JOB_QUALIFIED_FLAG],"Yes"),"")</f>
        <v/>
      </c>
      <c r="AF163" s="111" t="str">
        <f>IF(AND(TBL_UDARDA_LOANPOOL[[#This Row],[QUAL_JOBS_TOTL]]&gt;0,TBL_UDARDA_LOANPOOL[[#This Row],[QUAL_JOBS_TOTL]]&lt;&gt;""),TBL_UDARDA_LOANPOOL[[#This Row],[QUAL_JOBS_QUALIFIED]]/TBL_UDARDA_LOANPOOL[[#This Row],[QUAL_JOBS_TOTL]],"")</f>
        <v/>
      </c>
      <c r="AG163" s="137" t="str">
        <f>IF(TBL_UDARDA_LOANPOOL[[#This Row],[QUAL_METHOD]]='$DB.LOOKUP'!$AF$6,HYPERLINK("#QUAL_JOBS!TARGET_TOP","View/Edit"),"")</f>
        <v/>
      </c>
      <c r="AH163" s="122"/>
      <c r="AI163" s="112" t="str">
        <f>IF(AND(TBL_UDARDA_LOANPOOL[[#This Row],[QUAL_METHOD]]='$DB.LOOKUP'!$AF$7,TBL_UDARDA_LOANPOOL[[#This Row],[LOAN_ID]]&lt;&gt;""),COUNTIF(TBL_QUAL_SERVICESLISTING_FAMILIES[LISTING_LOAN_ID_PROP_ADDR],TBL_UDARDA_LOANPOOL[[#This Row],[LOAN_ID_PROP_ADDR]]),"")</f>
        <v/>
      </c>
      <c r="AJ16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3" s="111" t="str">
        <f>IF(AND(TBL_UDARDA_LOANPOOL[[#This Row],[QUAL_SERVICES_FAMILIES_TOTL]]&gt;0,TBL_UDARDA_LOANPOOL[[#This Row],[QUAL_SERVICES_FAMILIES_TOTL]]&lt;&gt;""),TBL_UDARDA_LOANPOOL[[#This Row],[QUAL_SERVICES_FAMILIES_QUALIFIED]]/TBL_UDARDA_LOANPOOL[[#This Row],[QUAL_SERVICES_FAMILIES_TOTL]],"")</f>
        <v/>
      </c>
      <c r="AL163" s="137" t="str">
        <f>IF(TBL_UDARDA_LOANPOOL[[#This Row],[QUAL_METHOD]]='$DB.LOOKUP'!$AF$7,HYPERLINK("#QUAL_SERVICES!TARGET_TOP","View/Edit"),"")</f>
        <v/>
      </c>
      <c r="AM163" s="94" t="str">
        <f>IF(TBL_UDARDA_LOANPOOL[[#This Row],[LOAN_LEVEL_PREQUALIFIED_FLAG]]&lt;&gt;"",
IF(TBL_UDARDA_LOANPOOL[[#This Row],[LOAN_LEVEL_PREQUALIFIED_FLAG]],"Yes","No"),
"")</f>
        <v/>
      </c>
      <c r="AN163" s="70" t="str">
        <f>IF(TBL_UDARDA_LOANPOOL[[#This Row],[LOAN_ID]] = "","",TBL_UDARDA_LOANPOOL[[#This Row],[LOAN_ID]]&amp;" ("&amp;IF(TBL_UDARDA_LOANPOOL[[#This Row],[PROP_ADDR_STREET]]="","Address Not Defined",TBL_UDARDA_LOANPOOL[[#This Row],[PROP_ADDR_STREET]])&amp;")")</f>
        <v/>
      </c>
      <c r="AO163" s="70" t="b">
        <f>IF(TBL_UDARDA_LOANPOOL[[#This Row],[QUAL_METHOD]]="",TRUE,IFERROR(MATCH(TBL_UDARDA_LOANPOOL[[#This Row],[QUAL_METHOD]],RANGE_LOOKUP_QUALMETHODS_UDA_RDA_ENABLED,0)&gt;0,FALSE))</f>
        <v>1</v>
      </c>
      <c r="AP16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3" s="27" t="b">
        <f ca="1">IFERROR((IF(APP_UDA_RDA_CERT_DATE&lt;&gt;"",APP_UDA_RDA_CERT_DATE,TODAY())-TBL_UDARDA_LOANPOOL[[#This Row],[SETTLEMENT_DATE]])&lt;91,TRUE)</f>
        <v>1</v>
      </c>
      <c r="AR163" s="27" t="b" cm="1">
        <f t="array" ref="AR163">COUNTIFS(TBL_UDARDA_LOANPOOL[LOAN_ID],TBL_UDARDA_LOANPOOL[[#This Row],[LOAN_ID]],TBL_UDARDA_LOANPOOL[QUAL_LOCATION_TRACT_MFIPCT],"&gt;"&amp;THRESHOLD_UDARDA_MFIPCT)=0</f>
        <v>1</v>
      </c>
      <c r="AS163" s="27" t="b">
        <f>COUNTIFS(TBL_UDARDA_LOANPOOL[LOAN_ID],TBL_UDARDA_LOANPOOL[[#This Row],[LOAN_ID]],TBL_UDARDA_LOANPOOL[SBA_QUALIFIED],"No")=0</f>
        <v>1</v>
      </c>
      <c r="AT16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3" s="29">
        <f>IF(TBL_UDARDA_LOANPOOL[[#This Row],[MULTIPROP_REC_COUNT]]&lt;&gt;"",TBL_UDARDA_LOANPOOL[[#This Row],[LOAN_AMOUNT]]/TBL_UDARDA_LOANPOOL[[#This Row],[MULTIPROP_REC_COUNT]],TBL_UDARDA_LOANPOOL[[#This Row],[LOAN_AMOUNT]])</f>
        <v>0</v>
      </c>
      <c r="AW163" s="29" t="b">
        <f>TBL_UDARDA_LOANPOOL[[#This Row],[MULTIPROP_REC_COUNT]]&gt;1</f>
        <v>0</v>
      </c>
      <c r="AX163" s="36">
        <f>IF(TBL_UDARDA_LOANPOOL[[#This Row],[LOAN_ID]]&lt;&gt;"",COUNTIF(TBL_UDARDA_LOANPOOL[LOAN_ID],TBL_UDARDA_LOANPOOL[[#This Row],[LOAN_ID]]),1)</f>
        <v>1</v>
      </c>
      <c r="AY163" s="36">
        <f>IFERROR(MATCH(TBL_UDARDA_LOANPOOL[[#This Row],[QUAL_METHOD]],RANGE_LOOKUP_QUALMETHODS_UDA_RDA_PROJSPECIFIC,0),-1)</f>
        <v>-1</v>
      </c>
      <c r="AZ16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4" spans="2:57" ht="26.25" customHeight="1" x14ac:dyDescent="0.25">
      <c r="B164" s="25" t="str">
        <f>IF(TBL_UDARDA_LOANPOOL[[#This Row],[RECORD_STARTED]],IF(TBL_UDARDA_LOANPOOL[[#This Row],[ERROR_COUNT]]&gt;0,-1,IF(TBL_UDARDA_LOANPOOL[[#This Row],[REQ_FIELDS_POPULATED]],1,0)),"")</f>
        <v/>
      </c>
      <c r="C164" s="36">
        <f>ROW()-ROW(TBL_UDARDA_LOANPOOL[[#Headers],[ROW_ID]])</f>
        <v>145</v>
      </c>
      <c r="D164" s="55"/>
      <c r="E164" s="56"/>
      <c r="F164" s="57"/>
      <c r="G164" s="58"/>
      <c r="H164" s="142"/>
      <c r="I164" s="144"/>
      <c r="J164" s="144"/>
      <c r="K164" s="120"/>
      <c r="L164" s="116"/>
      <c r="M164" s="55"/>
      <c r="N164" s="61"/>
      <c r="O164" s="62"/>
      <c r="P164" s="124"/>
      <c r="Q164" s="131"/>
      <c r="R164" s="148"/>
      <c r="S164" s="146"/>
      <c r="T164" s="174"/>
      <c r="U164" s="178"/>
      <c r="V164" s="176"/>
      <c r="W164" s="177"/>
      <c r="X164" s="185"/>
      <c r="Y164" s="185"/>
      <c r="Z164" s="186"/>
      <c r="AA164" s="186"/>
      <c r="AB16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4" s="122"/>
      <c r="AD164" s="112" t="str">
        <f>IF(AND(TBL_UDARDA_LOANPOOL[[#This Row],[QUAL_METHOD]]='$DB.LOOKUP'!$AF$6,TBL_UDARDA_LOANPOOL[[#This Row],[LOAN_ID]]&lt;&gt;""),COUNTIF(TBL_QUAL_JOBSLISTING_JOBS[LISTING_LOAN_ID_PROP_ADDR],TBL_UDARDA_LOANPOOL[[#This Row],[LOAN_ID_PROP_ADDR]]),"")</f>
        <v/>
      </c>
      <c r="AE164" s="113" t="str">
        <f>IF(AND(TBL_UDARDA_LOANPOOL[[#This Row],[LOAN_ID]]&lt;&gt;"",TBL_UDARDA_LOANPOOL[[#This Row],[QUAL_METHOD]]='$DB.LOOKUP'!$AF$6),COUNTIFS(TBL_QUAL_JOBSLISTING_JOBS[LISTING_LOAN_ID_PROP_ADDR],TBL_UDARDA_LOANPOOL[[#This Row],[LOAN_ID_PROP_ADDR]],TBL_QUAL_JOBSLISTING_JOBS[JOB_QUALIFIED_FLAG],"Yes"),"")</f>
        <v/>
      </c>
      <c r="AF164" s="111" t="str">
        <f>IF(AND(TBL_UDARDA_LOANPOOL[[#This Row],[QUAL_JOBS_TOTL]]&gt;0,TBL_UDARDA_LOANPOOL[[#This Row],[QUAL_JOBS_TOTL]]&lt;&gt;""),TBL_UDARDA_LOANPOOL[[#This Row],[QUAL_JOBS_QUALIFIED]]/TBL_UDARDA_LOANPOOL[[#This Row],[QUAL_JOBS_TOTL]],"")</f>
        <v/>
      </c>
      <c r="AG164" s="137" t="str">
        <f>IF(TBL_UDARDA_LOANPOOL[[#This Row],[QUAL_METHOD]]='$DB.LOOKUP'!$AF$6,HYPERLINK("#QUAL_JOBS!TARGET_TOP","View/Edit"),"")</f>
        <v/>
      </c>
      <c r="AH164" s="122"/>
      <c r="AI164" s="112" t="str">
        <f>IF(AND(TBL_UDARDA_LOANPOOL[[#This Row],[QUAL_METHOD]]='$DB.LOOKUP'!$AF$7,TBL_UDARDA_LOANPOOL[[#This Row],[LOAN_ID]]&lt;&gt;""),COUNTIF(TBL_QUAL_SERVICESLISTING_FAMILIES[LISTING_LOAN_ID_PROP_ADDR],TBL_UDARDA_LOANPOOL[[#This Row],[LOAN_ID_PROP_ADDR]]),"")</f>
        <v/>
      </c>
      <c r="AJ16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4" s="111" t="str">
        <f>IF(AND(TBL_UDARDA_LOANPOOL[[#This Row],[QUAL_SERVICES_FAMILIES_TOTL]]&gt;0,TBL_UDARDA_LOANPOOL[[#This Row],[QUAL_SERVICES_FAMILIES_TOTL]]&lt;&gt;""),TBL_UDARDA_LOANPOOL[[#This Row],[QUAL_SERVICES_FAMILIES_QUALIFIED]]/TBL_UDARDA_LOANPOOL[[#This Row],[QUAL_SERVICES_FAMILIES_TOTL]],"")</f>
        <v/>
      </c>
      <c r="AL164" s="137" t="str">
        <f>IF(TBL_UDARDA_LOANPOOL[[#This Row],[QUAL_METHOD]]='$DB.LOOKUP'!$AF$7,HYPERLINK("#QUAL_SERVICES!TARGET_TOP","View/Edit"),"")</f>
        <v/>
      </c>
      <c r="AM164" s="94" t="str">
        <f>IF(TBL_UDARDA_LOANPOOL[[#This Row],[LOAN_LEVEL_PREQUALIFIED_FLAG]]&lt;&gt;"",
IF(TBL_UDARDA_LOANPOOL[[#This Row],[LOAN_LEVEL_PREQUALIFIED_FLAG]],"Yes","No"),
"")</f>
        <v/>
      </c>
      <c r="AN164" s="70" t="str">
        <f>IF(TBL_UDARDA_LOANPOOL[[#This Row],[LOAN_ID]] = "","",TBL_UDARDA_LOANPOOL[[#This Row],[LOAN_ID]]&amp;" ("&amp;IF(TBL_UDARDA_LOANPOOL[[#This Row],[PROP_ADDR_STREET]]="","Address Not Defined",TBL_UDARDA_LOANPOOL[[#This Row],[PROP_ADDR_STREET]])&amp;")")</f>
        <v/>
      </c>
      <c r="AO164" s="70" t="b">
        <f>IF(TBL_UDARDA_LOANPOOL[[#This Row],[QUAL_METHOD]]="",TRUE,IFERROR(MATCH(TBL_UDARDA_LOANPOOL[[#This Row],[QUAL_METHOD]],RANGE_LOOKUP_QUALMETHODS_UDA_RDA_ENABLED,0)&gt;0,FALSE))</f>
        <v>1</v>
      </c>
      <c r="AP16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4" s="27" t="b">
        <f ca="1">IFERROR((IF(APP_UDA_RDA_CERT_DATE&lt;&gt;"",APP_UDA_RDA_CERT_DATE,TODAY())-TBL_UDARDA_LOANPOOL[[#This Row],[SETTLEMENT_DATE]])&lt;91,TRUE)</f>
        <v>1</v>
      </c>
      <c r="AR164" s="27" t="b" cm="1">
        <f t="array" ref="AR164">COUNTIFS(TBL_UDARDA_LOANPOOL[LOAN_ID],TBL_UDARDA_LOANPOOL[[#This Row],[LOAN_ID]],TBL_UDARDA_LOANPOOL[QUAL_LOCATION_TRACT_MFIPCT],"&gt;"&amp;THRESHOLD_UDARDA_MFIPCT)=0</f>
        <v>1</v>
      </c>
      <c r="AS164" s="27" t="b">
        <f>COUNTIFS(TBL_UDARDA_LOANPOOL[LOAN_ID],TBL_UDARDA_LOANPOOL[[#This Row],[LOAN_ID]],TBL_UDARDA_LOANPOOL[SBA_QUALIFIED],"No")=0</f>
        <v>1</v>
      </c>
      <c r="AT16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4" s="29">
        <f>IF(TBL_UDARDA_LOANPOOL[[#This Row],[MULTIPROP_REC_COUNT]]&lt;&gt;"",TBL_UDARDA_LOANPOOL[[#This Row],[LOAN_AMOUNT]]/TBL_UDARDA_LOANPOOL[[#This Row],[MULTIPROP_REC_COUNT]],TBL_UDARDA_LOANPOOL[[#This Row],[LOAN_AMOUNT]])</f>
        <v>0</v>
      </c>
      <c r="AW164" s="29" t="b">
        <f>TBL_UDARDA_LOANPOOL[[#This Row],[MULTIPROP_REC_COUNT]]&gt;1</f>
        <v>0</v>
      </c>
      <c r="AX164" s="36">
        <f>IF(TBL_UDARDA_LOANPOOL[[#This Row],[LOAN_ID]]&lt;&gt;"",COUNTIF(TBL_UDARDA_LOANPOOL[LOAN_ID],TBL_UDARDA_LOANPOOL[[#This Row],[LOAN_ID]]),1)</f>
        <v>1</v>
      </c>
      <c r="AY164" s="36">
        <f>IFERROR(MATCH(TBL_UDARDA_LOANPOOL[[#This Row],[QUAL_METHOD]],RANGE_LOOKUP_QUALMETHODS_UDA_RDA_PROJSPECIFIC,0),-1)</f>
        <v>-1</v>
      </c>
      <c r="AZ16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5" spans="2:57" ht="26.25" customHeight="1" x14ac:dyDescent="0.25">
      <c r="B165" s="25" t="str">
        <f>IF(TBL_UDARDA_LOANPOOL[[#This Row],[RECORD_STARTED]],IF(TBL_UDARDA_LOANPOOL[[#This Row],[ERROR_COUNT]]&gt;0,-1,IF(TBL_UDARDA_LOANPOOL[[#This Row],[REQ_FIELDS_POPULATED]],1,0)),"")</f>
        <v/>
      </c>
      <c r="C165" s="36">
        <f>ROW()-ROW(TBL_UDARDA_LOANPOOL[[#Headers],[ROW_ID]])</f>
        <v>146</v>
      </c>
      <c r="D165" s="55"/>
      <c r="E165" s="56"/>
      <c r="F165" s="57"/>
      <c r="G165" s="58"/>
      <c r="H165" s="142"/>
      <c r="I165" s="144"/>
      <c r="J165" s="144"/>
      <c r="K165" s="120"/>
      <c r="L165" s="116"/>
      <c r="M165" s="55"/>
      <c r="N165" s="61"/>
      <c r="O165" s="62"/>
      <c r="P165" s="124"/>
      <c r="Q165" s="131"/>
      <c r="R165" s="148"/>
      <c r="S165" s="146"/>
      <c r="T165" s="174"/>
      <c r="U165" s="178"/>
      <c r="V165" s="176"/>
      <c r="W165" s="177"/>
      <c r="X165" s="185"/>
      <c r="Y165" s="185"/>
      <c r="Z165" s="186"/>
      <c r="AA165" s="186"/>
      <c r="AB16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5" s="122"/>
      <c r="AD165" s="112" t="str">
        <f>IF(AND(TBL_UDARDA_LOANPOOL[[#This Row],[QUAL_METHOD]]='$DB.LOOKUP'!$AF$6,TBL_UDARDA_LOANPOOL[[#This Row],[LOAN_ID]]&lt;&gt;""),COUNTIF(TBL_QUAL_JOBSLISTING_JOBS[LISTING_LOAN_ID_PROP_ADDR],TBL_UDARDA_LOANPOOL[[#This Row],[LOAN_ID_PROP_ADDR]]),"")</f>
        <v/>
      </c>
      <c r="AE165" s="113" t="str">
        <f>IF(AND(TBL_UDARDA_LOANPOOL[[#This Row],[LOAN_ID]]&lt;&gt;"",TBL_UDARDA_LOANPOOL[[#This Row],[QUAL_METHOD]]='$DB.LOOKUP'!$AF$6),COUNTIFS(TBL_QUAL_JOBSLISTING_JOBS[LISTING_LOAN_ID_PROP_ADDR],TBL_UDARDA_LOANPOOL[[#This Row],[LOAN_ID_PROP_ADDR]],TBL_QUAL_JOBSLISTING_JOBS[JOB_QUALIFIED_FLAG],"Yes"),"")</f>
        <v/>
      </c>
      <c r="AF165" s="111" t="str">
        <f>IF(AND(TBL_UDARDA_LOANPOOL[[#This Row],[QUAL_JOBS_TOTL]]&gt;0,TBL_UDARDA_LOANPOOL[[#This Row],[QUAL_JOBS_TOTL]]&lt;&gt;""),TBL_UDARDA_LOANPOOL[[#This Row],[QUAL_JOBS_QUALIFIED]]/TBL_UDARDA_LOANPOOL[[#This Row],[QUAL_JOBS_TOTL]],"")</f>
        <v/>
      </c>
      <c r="AG165" s="137" t="str">
        <f>IF(TBL_UDARDA_LOANPOOL[[#This Row],[QUAL_METHOD]]='$DB.LOOKUP'!$AF$6,HYPERLINK("#QUAL_JOBS!TARGET_TOP","View/Edit"),"")</f>
        <v/>
      </c>
      <c r="AH165" s="122"/>
      <c r="AI165" s="112" t="str">
        <f>IF(AND(TBL_UDARDA_LOANPOOL[[#This Row],[QUAL_METHOD]]='$DB.LOOKUP'!$AF$7,TBL_UDARDA_LOANPOOL[[#This Row],[LOAN_ID]]&lt;&gt;""),COUNTIF(TBL_QUAL_SERVICESLISTING_FAMILIES[LISTING_LOAN_ID_PROP_ADDR],TBL_UDARDA_LOANPOOL[[#This Row],[LOAN_ID_PROP_ADDR]]),"")</f>
        <v/>
      </c>
      <c r="AJ16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5" s="111" t="str">
        <f>IF(AND(TBL_UDARDA_LOANPOOL[[#This Row],[QUAL_SERVICES_FAMILIES_TOTL]]&gt;0,TBL_UDARDA_LOANPOOL[[#This Row],[QUAL_SERVICES_FAMILIES_TOTL]]&lt;&gt;""),TBL_UDARDA_LOANPOOL[[#This Row],[QUAL_SERVICES_FAMILIES_QUALIFIED]]/TBL_UDARDA_LOANPOOL[[#This Row],[QUAL_SERVICES_FAMILIES_TOTL]],"")</f>
        <v/>
      </c>
      <c r="AL165" s="137" t="str">
        <f>IF(TBL_UDARDA_LOANPOOL[[#This Row],[QUAL_METHOD]]='$DB.LOOKUP'!$AF$7,HYPERLINK("#QUAL_SERVICES!TARGET_TOP","View/Edit"),"")</f>
        <v/>
      </c>
      <c r="AM165" s="94" t="str">
        <f>IF(TBL_UDARDA_LOANPOOL[[#This Row],[LOAN_LEVEL_PREQUALIFIED_FLAG]]&lt;&gt;"",
IF(TBL_UDARDA_LOANPOOL[[#This Row],[LOAN_LEVEL_PREQUALIFIED_FLAG]],"Yes","No"),
"")</f>
        <v/>
      </c>
      <c r="AN165" s="70" t="str">
        <f>IF(TBL_UDARDA_LOANPOOL[[#This Row],[LOAN_ID]] = "","",TBL_UDARDA_LOANPOOL[[#This Row],[LOAN_ID]]&amp;" ("&amp;IF(TBL_UDARDA_LOANPOOL[[#This Row],[PROP_ADDR_STREET]]="","Address Not Defined",TBL_UDARDA_LOANPOOL[[#This Row],[PROP_ADDR_STREET]])&amp;")")</f>
        <v/>
      </c>
      <c r="AO165" s="70" t="b">
        <f>IF(TBL_UDARDA_LOANPOOL[[#This Row],[QUAL_METHOD]]="",TRUE,IFERROR(MATCH(TBL_UDARDA_LOANPOOL[[#This Row],[QUAL_METHOD]],RANGE_LOOKUP_QUALMETHODS_UDA_RDA_ENABLED,0)&gt;0,FALSE))</f>
        <v>1</v>
      </c>
      <c r="AP16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5" s="27" t="b">
        <f ca="1">IFERROR((IF(APP_UDA_RDA_CERT_DATE&lt;&gt;"",APP_UDA_RDA_CERT_DATE,TODAY())-TBL_UDARDA_LOANPOOL[[#This Row],[SETTLEMENT_DATE]])&lt;91,TRUE)</f>
        <v>1</v>
      </c>
      <c r="AR165" s="27" t="b" cm="1">
        <f t="array" ref="AR165">COUNTIFS(TBL_UDARDA_LOANPOOL[LOAN_ID],TBL_UDARDA_LOANPOOL[[#This Row],[LOAN_ID]],TBL_UDARDA_LOANPOOL[QUAL_LOCATION_TRACT_MFIPCT],"&gt;"&amp;THRESHOLD_UDARDA_MFIPCT)=0</f>
        <v>1</v>
      </c>
      <c r="AS165" s="27" t="b">
        <f>COUNTIFS(TBL_UDARDA_LOANPOOL[LOAN_ID],TBL_UDARDA_LOANPOOL[[#This Row],[LOAN_ID]],TBL_UDARDA_LOANPOOL[SBA_QUALIFIED],"No")=0</f>
        <v>1</v>
      </c>
      <c r="AT16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5" s="29">
        <f>IF(TBL_UDARDA_LOANPOOL[[#This Row],[MULTIPROP_REC_COUNT]]&lt;&gt;"",TBL_UDARDA_LOANPOOL[[#This Row],[LOAN_AMOUNT]]/TBL_UDARDA_LOANPOOL[[#This Row],[MULTIPROP_REC_COUNT]],TBL_UDARDA_LOANPOOL[[#This Row],[LOAN_AMOUNT]])</f>
        <v>0</v>
      </c>
      <c r="AW165" s="29" t="b">
        <f>TBL_UDARDA_LOANPOOL[[#This Row],[MULTIPROP_REC_COUNT]]&gt;1</f>
        <v>0</v>
      </c>
      <c r="AX165" s="36">
        <f>IF(TBL_UDARDA_LOANPOOL[[#This Row],[LOAN_ID]]&lt;&gt;"",COUNTIF(TBL_UDARDA_LOANPOOL[LOAN_ID],TBL_UDARDA_LOANPOOL[[#This Row],[LOAN_ID]]),1)</f>
        <v>1</v>
      </c>
      <c r="AY165" s="36">
        <f>IFERROR(MATCH(TBL_UDARDA_LOANPOOL[[#This Row],[QUAL_METHOD]],RANGE_LOOKUP_QUALMETHODS_UDA_RDA_PROJSPECIFIC,0),-1)</f>
        <v>-1</v>
      </c>
      <c r="AZ16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6" spans="2:57" ht="26.25" customHeight="1" x14ac:dyDescent="0.25">
      <c r="B166" s="25" t="str">
        <f>IF(TBL_UDARDA_LOANPOOL[[#This Row],[RECORD_STARTED]],IF(TBL_UDARDA_LOANPOOL[[#This Row],[ERROR_COUNT]]&gt;0,-1,IF(TBL_UDARDA_LOANPOOL[[#This Row],[REQ_FIELDS_POPULATED]],1,0)),"")</f>
        <v/>
      </c>
      <c r="C166" s="36">
        <f>ROW()-ROW(TBL_UDARDA_LOANPOOL[[#Headers],[ROW_ID]])</f>
        <v>147</v>
      </c>
      <c r="D166" s="55"/>
      <c r="E166" s="56"/>
      <c r="F166" s="57"/>
      <c r="G166" s="58"/>
      <c r="H166" s="142"/>
      <c r="I166" s="144"/>
      <c r="J166" s="144"/>
      <c r="K166" s="120"/>
      <c r="L166" s="116"/>
      <c r="M166" s="55"/>
      <c r="N166" s="61"/>
      <c r="O166" s="62"/>
      <c r="P166" s="124"/>
      <c r="Q166" s="131"/>
      <c r="R166" s="148"/>
      <c r="S166" s="146"/>
      <c r="T166" s="174"/>
      <c r="U166" s="178"/>
      <c r="V166" s="176"/>
      <c r="W166" s="177"/>
      <c r="X166" s="185"/>
      <c r="Y166" s="185"/>
      <c r="Z166" s="186"/>
      <c r="AA166" s="186"/>
      <c r="AB16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6" s="122"/>
      <c r="AD166" s="112" t="str">
        <f>IF(AND(TBL_UDARDA_LOANPOOL[[#This Row],[QUAL_METHOD]]='$DB.LOOKUP'!$AF$6,TBL_UDARDA_LOANPOOL[[#This Row],[LOAN_ID]]&lt;&gt;""),COUNTIF(TBL_QUAL_JOBSLISTING_JOBS[LISTING_LOAN_ID_PROP_ADDR],TBL_UDARDA_LOANPOOL[[#This Row],[LOAN_ID_PROP_ADDR]]),"")</f>
        <v/>
      </c>
      <c r="AE166" s="113" t="str">
        <f>IF(AND(TBL_UDARDA_LOANPOOL[[#This Row],[LOAN_ID]]&lt;&gt;"",TBL_UDARDA_LOANPOOL[[#This Row],[QUAL_METHOD]]='$DB.LOOKUP'!$AF$6),COUNTIFS(TBL_QUAL_JOBSLISTING_JOBS[LISTING_LOAN_ID_PROP_ADDR],TBL_UDARDA_LOANPOOL[[#This Row],[LOAN_ID_PROP_ADDR]],TBL_QUAL_JOBSLISTING_JOBS[JOB_QUALIFIED_FLAG],"Yes"),"")</f>
        <v/>
      </c>
      <c r="AF166" s="111" t="str">
        <f>IF(AND(TBL_UDARDA_LOANPOOL[[#This Row],[QUAL_JOBS_TOTL]]&gt;0,TBL_UDARDA_LOANPOOL[[#This Row],[QUAL_JOBS_TOTL]]&lt;&gt;""),TBL_UDARDA_LOANPOOL[[#This Row],[QUAL_JOBS_QUALIFIED]]/TBL_UDARDA_LOANPOOL[[#This Row],[QUAL_JOBS_TOTL]],"")</f>
        <v/>
      </c>
      <c r="AG166" s="137" t="str">
        <f>IF(TBL_UDARDA_LOANPOOL[[#This Row],[QUAL_METHOD]]='$DB.LOOKUP'!$AF$6,HYPERLINK("#QUAL_JOBS!TARGET_TOP","View/Edit"),"")</f>
        <v/>
      </c>
      <c r="AH166" s="122"/>
      <c r="AI166" s="112" t="str">
        <f>IF(AND(TBL_UDARDA_LOANPOOL[[#This Row],[QUAL_METHOD]]='$DB.LOOKUP'!$AF$7,TBL_UDARDA_LOANPOOL[[#This Row],[LOAN_ID]]&lt;&gt;""),COUNTIF(TBL_QUAL_SERVICESLISTING_FAMILIES[LISTING_LOAN_ID_PROP_ADDR],TBL_UDARDA_LOANPOOL[[#This Row],[LOAN_ID_PROP_ADDR]]),"")</f>
        <v/>
      </c>
      <c r="AJ16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6" s="111" t="str">
        <f>IF(AND(TBL_UDARDA_LOANPOOL[[#This Row],[QUAL_SERVICES_FAMILIES_TOTL]]&gt;0,TBL_UDARDA_LOANPOOL[[#This Row],[QUAL_SERVICES_FAMILIES_TOTL]]&lt;&gt;""),TBL_UDARDA_LOANPOOL[[#This Row],[QUAL_SERVICES_FAMILIES_QUALIFIED]]/TBL_UDARDA_LOANPOOL[[#This Row],[QUAL_SERVICES_FAMILIES_TOTL]],"")</f>
        <v/>
      </c>
      <c r="AL166" s="137" t="str">
        <f>IF(TBL_UDARDA_LOANPOOL[[#This Row],[QUAL_METHOD]]='$DB.LOOKUP'!$AF$7,HYPERLINK("#QUAL_SERVICES!TARGET_TOP","View/Edit"),"")</f>
        <v/>
      </c>
      <c r="AM166" s="94" t="str">
        <f>IF(TBL_UDARDA_LOANPOOL[[#This Row],[LOAN_LEVEL_PREQUALIFIED_FLAG]]&lt;&gt;"",
IF(TBL_UDARDA_LOANPOOL[[#This Row],[LOAN_LEVEL_PREQUALIFIED_FLAG]],"Yes","No"),
"")</f>
        <v/>
      </c>
      <c r="AN166" s="70" t="str">
        <f>IF(TBL_UDARDA_LOANPOOL[[#This Row],[LOAN_ID]] = "","",TBL_UDARDA_LOANPOOL[[#This Row],[LOAN_ID]]&amp;" ("&amp;IF(TBL_UDARDA_LOANPOOL[[#This Row],[PROP_ADDR_STREET]]="","Address Not Defined",TBL_UDARDA_LOANPOOL[[#This Row],[PROP_ADDR_STREET]])&amp;")")</f>
        <v/>
      </c>
      <c r="AO166" s="70" t="b">
        <f>IF(TBL_UDARDA_LOANPOOL[[#This Row],[QUAL_METHOD]]="",TRUE,IFERROR(MATCH(TBL_UDARDA_LOANPOOL[[#This Row],[QUAL_METHOD]],RANGE_LOOKUP_QUALMETHODS_UDA_RDA_ENABLED,0)&gt;0,FALSE))</f>
        <v>1</v>
      </c>
      <c r="AP16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6" s="27" t="b">
        <f ca="1">IFERROR((IF(APP_UDA_RDA_CERT_DATE&lt;&gt;"",APP_UDA_RDA_CERT_DATE,TODAY())-TBL_UDARDA_LOANPOOL[[#This Row],[SETTLEMENT_DATE]])&lt;91,TRUE)</f>
        <v>1</v>
      </c>
      <c r="AR166" s="27" t="b" cm="1">
        <f t="array" ref="AR166">COUNTIFS(TBL_UDARDA_LOANPOOL[LOAN_ID],TBL_UDARDA_LOANPOOL[[#This Row],[LOAN_ID]],TBL_UDARDA_LOANPOOL[QUAL_LOCATION_TRACT_MFIPCT],"&gt;"&amp;THRESHOLD_UDARDA_MFIPCT)=0</f>
        <v>1</v>
      </c>
      <c r="AS166" s="27" t="b">
        <f>COUNTIFS(TBL_UDARDA_LOANPOOL[LOAN_ID],TBL_UDARDA_LOANPOOL[[#This Row],[LOAN_ID]],TBL_UDARDA_LOANPOOL[SBA_QUALIFIED],"No")=0</f>
        <v>1</v>
      </c>
      <c r="AT16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6" s="29">
        <f>IF(TBL_UDARDA_LOANPOOL[[#This Row],[MULTIPROP_REC_COUNT]]&lt;&gt;"",TBL_UDARDA_LOANPOOL[[#This Row],[LOAN_AMOUNT]]/TBL_UDARDA_LOANPOOL[[#This Row],[MULTIPROP_REC_COUNT]],TBL_UDARDA_LOANPOOL[[#This Row],[LOAN_AMOUNT]])</f>
        <v>0</v>
      </c>
      <c r="AW166" s="29" t="b">
        <f>TBL_UDARDA_LOANPOOL[[#This Row],[MULTIPROP_REC_COUNT]]&gt;1</f>
        <v>0</v>
      </c>
      <c r="AX166" s="36">
        <f>IF(TBL_UDARDA_LOANPOOL[[#This Row],[LOAN_ID]]&lt;&gt;"",COUNTIF(TBL_UDARDA_LOANPOOL[LOAN_ID],TBL_UDARDA_LOANPOOL[[#This Row],[LOAN_ID]]),1)</f>
        <v>1</v>
      </c>
      <c r="AY166" s="36">
        <f>IFERROR(MATCH(TBL_UDARDA_LOANPOOL[[#This Row],[QUAL_METHOD]],RANGE_LOOKUP_QUALMETHODS_UDA_RDA_PROJSPECIFIC,0),-1)</f>
        <v>-1</v>
      </c>
      <c r="AZ16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7" spans="2:57" ht="26.25" customHeight="1" x14ac:dyDescent="0.25">
      <c r="B167" s="25" t="str">
        <f>IF(TBL_UDARDA_LOANPOOL[[#This Row],[RECORD_STARTED]],IF(TBL_UDARDA_LOANPOOL[[#This Row],[ERROR_COUNT]]&gt;0,-1,IF(TBL_UDARDA_LOANPOOL[[#This Row],[REQ_FIELDS_POPULATED]],1,0)),"")</f>
        <v/>
      </c>
      <c r="C167" s="36">
        <f>ROW()-ROW(TBL_UDARDA_LOANPOOL[[#Headers],[ROW_ID]])</f>
        <v>148</v>
      </c>
      <c r="D167" s="55"/>
      <c r="E167" s="56"/>
      <c r="F167" s="57"/>
      <c r="G167" s="58"/>
      <c r="H167" s="142"/>
      <c r="I167" s="144"/>
      <c r="J167" s="144"/>
      <c r="K167" s="120"/>
      <c r="L167" s="116"/>
      <c r="M167" s="55"/>
      <c r="N167" s="61"/>
      <c r="O167" s="62"/>
      <c r="P167" s="124"/>
      <c r="Q167" s="131"/>
      <c r="R167" s="148"/>
      <c r="S167" s="146"/>
      <c r="T167" s="174"/>
      <c r="U167" s="178"/>
      <c r="V167" s="176"/>
      <c r="W167" s="177"/>
      <c r="X167" s="185"/>
      <c r="Y167" s="185"/>
      <c r="Z167" s="186"/>
      <c r="AA167" s="186"/>
      <c r="AB16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7" s="122"/>
      <c r="AD167" s="112" t="str">
        <f>IF(AND(TBL_UDARDA_LOANPOOL[[#This Row],[QUAL_METHOD]]='$DB.LOOKUP'!$AF$6,TBL_UDARDA_LOANPOOL[[#This Row],[LOAN_ID]]&lt;&gt;""),COUNTIF(TBL_QUAL_JOBSLISTING_JOBS[LISTING_LOAN_ID_PROP_ADDR],TBL_UDARDA_LOANPOOL[[#This Row],[LOAN_ID_PROP_ADDR]]),"")</f>
        <v/>
      </c>
      <c r="AE167" s="113" t="str">
        <f>IF(AND(TBL_UDARDA_LOANPOOL[[#This Row],[LOAN_ID]]&lt;&gt;"",TBL_UDARDA_LOANPOOL[[#This Row],[QUAL_METHOD]]='$DB.LOOKUP'!$AF$6),COUNTIFS(TBL_QUAL_JOBSLISTING_JOBS[LISTING_LOAN_ID_PROP_ADDR],TBL_UDARDA_LOANPOOL[[#This Row],[LOAN_ID_PROP_ADDR]],TBL_QUAL_JOBSLISTING_JOBS[JOB_QUALIFIED_FLAG],"Yes"),"")</f>
        <v/>
      </c>
      <c r="AF167" s="111" t="str">
        <f>IF(AND(TBL_UDARDA_LOANPOOL[[#This Row],[QUAL_JOBS_TOTL]]&gt;0,TBL_UDARDA_LOANPOOL[[#This Row],[QUAL_JOBS_TOTL]]&lt;&gt;""),TBL_UDARDA_LOANPOOL[[#This Row],[QUAL_JOBS_QUALIFIED]]/TBL_UDARDA_LOANPOOL[[#This Row],[QUAL_JOBS_TOTL]],"")</f>
        <v/>
      </c>
      <c r="AG167" s="137" t="str">
        <f>IF(TBL_UDARDA_LOANPOOL[[#This Row],[QUAL_METHOD]]='$DB.LOOKUP'!$AF$6,HYPERLINK("#QUAL_JOBS!TARGET_TOP","View/Edit"),"")</f>
        <v/>
      </c>
      <c r="AH167" s="122"/>
      <c r="AI167" s="112" t="str">
        <f>IF(AND(TBL_UDARDA_LOANPOOL[[#This Row],[QUAL_METHOD]]='$DB.LOOKUP'!$AF$7,TBL_UDARDA_LOANPOOL[[#This Row],[LOAN_ID]]&lt;&gt;""),COUNTIF(TBL_QUAL_SERVICESLISTING_FAMILIES[LISTING_LOAN_ID_PROP_ADDR],TBL_UDARDA_LOANPOOL[[#This Row],[LOAN_ID_PROP_ADDR]]),"")</f>
        <v/>
      </c>
      <c r="AJ16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7" s="111" t="str">
        <f>IF(AND(TBL_UDARDA_LOANPOOL[[#This Row],[QUAL_SERVICES_FAMILIES_TOTL]]&gt;0,TBL_UDARDA_LOANPOOL[[#This Row],[QUAL_SERVICES_FAMILIES_TOTL]]&lt;&gt;""),TBL_UDARDA_LOANPOOL[[#This Row],[QUAL_SERVICES_FAMILIES_QUALIFIED]]/TBL_UDARDA_LOANPOOL[[#This Row],[QUAL_SERVICES_FAMILIES_TOTL]],"")</f>
        <v/>
      </c>
      <c r="AL167" s="137" t="str">
        <f>IF(TBL_UDARDA_LOANPOOL[[#This Row],[QUAL_METHOD]]='$DB.LOOKUP'!$AF$7,HYPERLINK("#QUAL_SERVICES!TARGET_TOP","View/Edit"),"")</f>
        <v/>
      </c>
      <c r="AM167" s="94" t="str">
        <f>IF(TBL_UDARDA_LOANPOOL[[#This Row],[LOAN_LEVEL_PREQUALIFIED_FLAG]]&lt;&gt;"",
IF(TBL_UDARDA_LOANPOOL[[#This Row],[LOAN_LEVEL_PREQUALIFIED_FLAG]],"Yes","No"),
"")</f>
        <v/>
      </c>
      <c r="AN167" s="70" t="str">
        <f>IF(TBL_UDARDA_LOANPOOL[[#This Row],[LOAN_ID]] = "","",TBL_UDARDA_LOANPOOL[[#This Row],[LOAN_ID]]&amp;" ("&amp;IF(TBL_UDARDA_LOANPOOL[[#This Row],[PROP_ADDR_STREET]]="","Address Not Defined",TBL_UDARDA_LOANPOOL[[#This Row],[PROP_ADDR_STREET]])&amp;")")</f>
        <v/>
      </c>
      <c r="AO167" s="70" t="b">
        <f>IF(TBL_UDARDA_LOANPOOL[[#This Row],[QUAL_METHOD]]="",TRUE,IFERROR(MATCH(TBL_UDARDA_LOANPOOL[[#This Row],[QUAL_METHOD]],RANGE_LOOKUP_QUALMETHODS_UDA_RDA_ENABLED,0)&gt;0,FALSE))</f>
        <v>1</v>
      </c>
      <c r="AP16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7" s="27" t="b">
        <f ca="1">IFERROR((IF(APP_UDA_RDA_CERT_DATE&lt;&gt;"",APP_UDA_RDA_CERT_DATE,TODAY())-TBL_UDARDA_LOANPOOL[[#This Row],[SETTLEMENT_DATE]])&lt;91,TRUE)</f>
        <v>1</v>
      </c>
      <c r="AR167" s="27" t="b" cm="1">
        <f t="array" ref="AR167">COUNTIFS(TBL_UDARDA_LOANPOOL[LOAN_ID],TBL_UDARDA_LOANPOOL[[#This Row],[LOAN_ID]],TBL_UDARDA_LOANPOOL[QUAL_LOCATION_TRACT_MFIPCT],"&gt;"&amp;THRESHOLD_UDARDA_MFIPCT)=0</f>
        <v>1</v>
      </c>
      <c r="AS167" s="27" t="b">
        <f>COUNTIFS(TBL_UDARDA_LOANPOOL[LOAN_ID],TBL_UDARDA_LOANPOOL[[#This Row],[LOAN_ID]],TBL_UDARDA_LOANPOOL[SBA_QUALIFIED],"No")=0</f>
        <v>1</v>
      </c>
      <c r="AT16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7" s="29">
        <f>IF(TBL_UDARDA_LOANPOOL[[#This Row],[MULTIPROP_REC_COUNT]]&lt;&gt;"",TBL_UDARDA_LOANPOOL[[#This Row],[LOAN_AMOUNT]]/TBL_UDARDA_LOANPOOL[[#This Row],[MULTIPROP_REC_COUNT]],TBL_UDARDA_LOANPOOL[[#This Row],[LOAN_AMOUNT]])</f>
        <v>0</v>
      </c>
      <c r="AW167" s="29" t="b">
        <f>TBL_UDARDA_LOANPOOL[[#This Row],[MULTIPROP_REC_COUNT]]&gt;1</f>
        <v>0</v>
      </c>
      <c r="AX167" s="36">
        <f>IF(TBL_UDARDA_LOANPOOL[[#This Row],[LOAN_ID]]&lt;&gt;"",COUNTIF(TBL_UDARDA_LOANPOOL[LOAN_ID],TBL_UDARDA_LOANPOOL[[#This Row],[LOAN_ID]]),1)</f>
        <v>1</v>
      </c>
      <c r="AY167" s="36">
        <f>IFERROR(MATCH(TBL_UDARDA_LOANPOOL[[#This Row],[QUAL_METHOD]],RANGE_LOOKUP_QUALMETHODS_UDA_RDA_PROJSPECIFIC,0),-1)</f>
        <v>-1</v>
      </c>
      <c r="AZ16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8" spans="2:57" ht="26.25" customHeight="1" x14ac:dyDescent="0.25">
      <c r="B168" s="25" t="str">
        <f>IF(TBL_UDARDA_LOANPOOL[[#This Row],[RECORD_STARTED]],IF(TBL_UDARDA_LOANPOOL[[#This Row],[ERROR_COUNT]]&gt;0,-1,IF(TBL_UDARDA_LOANPOOL[[#This Row],[REQ_FIELDS_POPULATED]],1,0)),"")</f>
        <v/>
      </c>
      <c r="C168" s="36">
        <f>ROW()-ROW(TBL_UDARDA_LOANPOOL[[#Headers],[ROW_ID]])</f>
        <v>149</v>
      </c>
      <c r="D168" s="55"/>
      <c r="E168" s="56"/>
      <c r="F168" s="57"/>
      <c r="G168" s="58"/>
      <c r="H168" s="142"/>
      <c r="I168" s="144"/>
      <c r="J168" s="144"/>
      <c r="K168" s="120"/>
      <c r="L168" s="116"/>
      <c r="M168" s="55"/>
      <c r="N168" s="61"/>
      <c r="O168" s="62"/>
      <c r="P168" s="124"/>
      <c r="Q168" s="131"/>
      <c r="R168" s="148"/>
      <c r="S168" s="146"/>
      <c r="T168" s="174"/>
      <c r="U168" s="178"/>
      <c r="V168" s="176"/>
      <c r="W168" s="177"/>
      <c r="X168" s="185"/>
      <c r="Y168" s="185"/>
      <c r="Z168" s="186"/>
      <c r="AA168" s="186"/>
      <c r="AB16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8" s="122"/>
      <c r="AD168" s="112" t="str">
        <f>IF(AND(TBL_UDARDA_LOANPOOL[[#This Row],[QUAL_METHOD]]='$DB.LOOKUP'!$AF$6,TBL_UDARDA_LOANPOOL[[#This Row],[LOAN_ID]]&lt;&gt;""),COUNTIF(TBL_QUAL_JOBSLISTING_JOBS[LISTING_LOAN_ID_PROP_ADDR],TBL_UDARDA_LOANPOOL[[#This Row],[LOAN_ID_PROP_ADDR]]),"")</f>
        <v/>
      </c>
      <c r="AE168" s="113" t="str">
        <f>IF(AND(TBL_UDARDA_LOANPOOL[[#This Row],[LOAN_ID]]&lt;&gt;"",TBL_UDARDA_LOANPOOL[[#This Row],[QUAL_METHOD]]='$DB.LOOKUP'!$AF$6),COUNTIFS(TBL_QUAL_JOBSLISTING_JOBS[LISTING_LOAN_ID_PROP_ADDR],TBL_UDARDA_LOANPOOL[[#This Row],[LOAN_ID_PROP_ADDR]],TBL_QUAL_JOBSLISTING_JOBS[JOB_QUALIFIED_FLAG],"Yes"),"")</f>
        <v/>
      </c>
      <c r="AF168" s="111" t="str">
        <f>IF(AND(TBL_UDARDA_LOANPOOL[[#This Row],[QUAL_JOBS_TOTL]]&gt;0,TBL_UDARDA_LOANPOOL[[#This Row],[QUAL_JOBS_TOTL]]&lt;&gt;""),TBL_UDARDA_LOANPOOL[[#This Row],[QUAL_JOBS_QUALIFIED]]/TBL_UDARDA_LOANPOOL[[#This Row],[QUAL_JOBS_TOTL]],"")</f>
        <v/>
      </c>
      <c r="AG168" s="137" t="str">
        <f>IF(TBL_UDARDA_LOANPOOL[[#This Row],[QUAL_METHOD]]='$DB.LOOKUP'!$AF$6,HYPERLINK("#QUAL_JOBS!TARGET_TOP","View/Edit"),"")</f>
        <v/>
      </c>
      <c r="AH168" s="122"/>
      <c r="AI168" s="112" t="str">
        <f>IF(AND(TBL_UDARDA_LOANPOOL[[#This Row],[QUAL_METHOD]]='$DB.LOOKUP'!$AF$7,TBL_UDARDA_LOANPOOL[[#This Row],[LOAN_ID]]&lt;&gt;""),COUNTIF(TBL_QUAL_SERVICESLISTING_FAMILIES[LISTING_LOAN_ID_PROP_ADDR],TBL_UDARDA_LOANPOOL[[#This Row],[LOAN_ID_PROP_ADDR]]),"")</f>
        <v/>
      </c>
      <c r="AJ16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8" s="111" t="str">
        <f>IF(AND(TBL_UDARDA_LOANPOOL[[#This Row],[QUAL_SERVICES_FAMILIES_TOTL]]&gt;0,TBL_UDARDA_LOANPOOL[[#This Row],[QUAL_SERVICES_FAMILIES_TOTL]]&lt;&gt;""),TBL_UDARDA_LOANPOOL[[#This Row],[QUAL_SERVICES_FAMILIES_QUALIFIED]]/TBL_UDARDA_LOANPOOL[[#This Row],[QUAL_SERVICES_FAMILIES_TOTL]],"")</f>
        <v/>
      </c>
      <c r="AL168" s="137" t="str">
        <f>IF(TBL_UDARDA_LOANPOOL[[#This Row],[QUAL_METHOD]]='$DB.LOOKUP'!$AF$7,HYPERLINK("#QUAL_SERVICES!TARGET_TOP","View/Edit"),"")</f>
        <v/>
      </c>
      <c r="AM168" s="94" t="str">
        <f>IF(TBL_UDARDA_LOANPOOL[[#This Row],[LOAN_LEVEL_PREQUALIFIED_FLAG]]&lt;&gt;"",
IF(TBL_UDARDA_LOANPOOL[[#This Row],[LOAN_LEVEL_PREQUALIFIED_FLAG]],"Yes","No"),
"")</f>
        <v/>
      </c>
      <c r="AN168" s="70" t="str">
        <f>IF(TBL_UDARDA_LOANPOOL[[#This Row],[LOAN_ID]] = "","",TBL_UDARDA_LOANPOOL[[#This Row],[LOAN_ID]]&amp;" ("&amp;IF(TBL_UDARDA_LOANPOOL[[#This Row],[PROP_ADDR_STREET]]="","Address Not Defined",TBL_UDARDA_LOANPOOL[[#This Row],[PROP_ADDR_STREET]])&amp;")")</f>
        <v/>
      </c>
      <c r="AO168" s="70" t="b">
        <f>IF(TBL_UDARDA_LOANPOOL[[#This Row],[QUAL_METHOD]]="",TRUE,IFERROR(MATCH(TBL_UDARDA_LOANPOOL[[#This Row],[QUAL_METHOD]],RANGE_LOOKUP_QUALMETHODS_UDA_RDA_ENABLED,0)&gt;0,FALSE))</f>
        <v>1</v>
      </c>
      <c r="AP16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8" s="27" t="b">
        <f ca="1">IFERROR((IF(APP_UDA_RDA_CERT_DATE&lt;&gt;"",APP_UDA_RDA_CERT_DATE,TODAY())-TBL_UDARDA_LOANPOOL[[#This Row],[SETTLEMENT_DATE]])&lt;91,TRUE)</f>
        <v>1</v>
      </c>
      <c r="AR168" s="27" t="b" cm="1">
        <f t="array" ref="AR168">COUNTIFS(TBL_UDARDA_LOANPOOL[LOAN_ID],TBL_UDARDA_LOANPOOL[[#This Row],[LOAN_ID]],TBL_UDARDA_LOANPOOL[QUAL_LOCATION_TRACT_MFIPCT],"&gt;"&amp;THRESHOLD_UDARDA_MFIPCT)=0</f>
        <v>1</v>
      </c>
      <c r="AS168" s="27" t="b">
        <f>COUNTIFS(TBL_UDARDA_LOANPOOL[LOAN_ID],TBL_UDARDA_LOANPOOL[[#This Row],[LOAN_ID]],TBL_UDARDA_LOANPOOL[SBA_QUALIFIED],"No")=0</f>
        <v>1</v>
      </c>
      <c r="AT16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8" s="29">
        <f>IF(TBL_UDARDA_LOANPOOL[[#This Row],[MULTIPROP_REC_COUNT]]&lt;&gt;"",TBL_UDARDA_LOANPOOL[[#This Row],[LOAN_AMOUNT]]/TBL_UDARDA_LOANPOOL[[#This Row],[MULTIPROP_REC_COUNT]],TBL_UDARDA_LOANPOOL[[#This Row],[LOAN_AMOUNT]])</f>
        <v>0</v>
      </c>
      <c r="AW168" s="29" t="b">
        <f>TBL_UDARDA_LOANPOOL[[#This Row],[MULTIPROP_REC_COUNT]]&gt;1</f>
        <v>0</v>
      </c>
      <c r="AX168" s="36">
        <f>IF(TBL_UDARDA_LOANPOOL[[#This Row],[LOAN_ID]]&lt;&gt;"",COUNTIF(TBL_UDARDA_LOANPOOL[LOAN_ID],TBL_UDARDA_LOANPOOL[[#This Row],[LOAN_ID]]),1)</f>
        <v>1</v>
      </c>
      <c r="AY168" s="36">
        <f>IFERROR(MATCH(TBL_UDARDA_LOANPOOL[[#This Row],[QUAL_METHOD]],RANGE_LOOKUP_QUALMETHODS_UDA_RDA_PROJSPECIFIC,0),-1)</f>
        <v>-1</v>
      </c>
      <c r="AZ16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9" spans="2:57" ht="26.25" customHeight="1" x14ac:dyDescent="0.25">
      <c r="B169" s="25" t="str">
        <f>IF(TBL_UDARDA_LOANPOOL[[#This Row],[RECORD_STARTED]],IF(TBL_UDARDA_LOANPOOL[[#This Row],[ERROR_COUNT]]&gt;0,-1,IF(TBL_UDARDA_LOANPOOL[[#This Row],[REQ_FIELDS_POPULATED]],1,0)),"")</f>
        <v/>
      </c>
      <c r="C169" s="36">
        <f>ROW()-ROW(TBL_UDARDA_LOANPOOL[[#Headers],[ROW_ID]])</f>
        <v>150</v>
      </c>
      <c r="D169" s="55"/>
      <c r="E169" s="56"/>
      <c r="F169" s="57"/>
      <c r="G169" s="58"/>
      <c r="H169" s="142"/>
      <c r="I169" s="144"/>
      <c r="J169" s="144"/>
      <c r="K169" s="120"/>
      <c r="L169" s="116"/>
      <c r="M169" s="55"/>
      <c r="N169" s="61"/>
      <c r="O169" s="62"/>
      <c r="P169" s="124"/>
      <c r="Q169" s="131"/>
      <c r="R169" s="148"/>
      <c r="S169" s="146"/>
      <c r="T169" s="174"/>
      <c r="U169" s="178"/>
      <c r="V169" s="176"/>
      <c r="W169" s="177"/>
      <c r="X169" s="185"/>
      <c r="Y169" s="185"/>
      <c r="Z169" s="186"/>
      <c r="AA169" s="186"/>
      <c r="AB16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9" s="122"/>
      <c r="AD169" s="112" t="str">
        <f>IF(AND(TBL_UDARDA_LOANPOOL[[#This Row],[QUAL_METHOD]]='$DB.LOOKUP'!$AF$6,TBL_UDARDA_LOANPOOL[[#This Row],[LOAN_ID]]&lt;&gt;""),COUNTIF(TBL_QUAL_JOBSLISTING_JOBS[LISTING_LOAN_ID_PROP_ADDR],TBL_UDARDA_LOANPOOL[[#This Row],[LOAN_ID_PROP_ADDR]]),"")</f>
        <v/>
      </c>
      <c r="AE169" s="113" t="str">
        <f>IF(AND(TBL_UDARDA_LOANPOOL[[#This Row],[LOAN_ID]]&lt;&gt;"",TBL_UDARDA_LOANPOOL[[#This Row],[QUAL_METHOD]]='$DB.LOOKUP'!$AF$6),COUNTIFS(TBL_QUAL_JOBSLISTING_JOBS[LISTING_LOAN_ID_PROP_ADDR],TBL_UDARDA_LOANPOOL[[#This Row],[LOAN_ID_PROP_ADDR]],TBL_QUAL_JOBSLISTING_JOBS[JOB_QUALIFIED_FLAG],"Yes"),"")</f>
        <v/>
      </c>
      <c r="AF169" s="111" t="str">
        <f>IF(AND(TBL_UDARDA_LOANPOOL[[#This Row],[QUAL_JOBS_TOTL]]&gt;0,TBL_UDARDA_LOANPOOL[[#This Row],[QUAL_JOBS_TOTL]]&lt;&gt;""),TBL_UDARDA_LOANPOOL[[#This Row],[QUAL_JOBS_QUALIFIED]]/TBL_UDARDA_LOANPOOL[[#This Row],[QUAL_JOBS_TOTL]],"")</f>
        <v/>
      </c>
      <c r="AG169" s="137" t="str">
        <f>IF(TBL_UDARDA_LOANPOOL[[#This Row],[QUAL_METHOD]]='$DB.LOOKUP'!$AF$6,HYPERLINK("#QUAL_JOBS!TARGET_TOP","View/Edit"),"")</f>
        <v/>
      </c>
      <c r="AH169" s="122"/>
      <c r="AI169" s="112" t="str">
        <f>IF(AND(TBL_UDARDA_LOANPOOL[[#This Row],[QUAL_METHOD]]='$DB.LOOKUP'!$AF$7,TBL_UDARDA_LOANPOOL[[#This Row],[LOAN_ID]]&lt;&gt;""),COUNTIF(TBL_QUAL_SERVICESLISTING_FAMILIES[LISTING_LOAN_ID_PROP_ADDR],TBL_UDARDA_LOANPOOL[[#This Row],[LOAN_ID_PROP_ADDR]]),"")</f>
        <v/>
      </c>
      <c r="AJ16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69" s="111" t="str">
        <f>IF(AND(TBL_UDARDA_LOANPOOL[[#This Row],[QUAL_SERVICES_FAMILIES_TOTL]]&gt;0,TBL_UDARDA_LOANPOOL[[#This Row],[QUAL_SERVICES_FAMILIES_TOTL]]&lt;&gt;""),TBL_UDARDA_LOANPOOL[[#This Row],[QUAL_SERVICES_FAMILIES_QUALIFIED]]/TBL_UDARDA_LOANPOOL[[#This Row],[QUAL_SERVICES_FAMILIES_TOTL]],"")</f>
        <v/>
      </c>
      <c r="AL169" s="137" t="str">
        <f>IF(TBL_UDARDA_LOANPOOL[[#This Row],[QUAL_METHOD]]='$DB.LOOKUP'!$AF$7,HYPERLINK("#QUAL_SERVICES!TARGET_TOP","View/Edit"),"")</f>
        <v/>
      </c>
      <c r="AM169" s="94" t="str">
        <f>IF(TBL_UDARDA_LOANPOOL[[#This Row],[LOAN_LEVEL_PREQUALIFIED_FLAG]]&lt;&gt;"",
IF(TBL_UDARDA_LOANPOOL[[#This Row],[LOAN_LEVEL_PREQUALIFIED_FLAG]],"Yes","No"),
"")</f>
        <v/>
      </c>
      <c r="AN169" s="70" t="str">
        <f>IF(TBL_UDARDA_LOANPOOL[[#This Row],[LOAN_ID]] = "","",TBL_UDARDA_LOANPOOL[[#This Row],[LOAN_ID]]&amp;" ("&amp;IF(TBL_UDARDA_LOANPOOL[[#This Row],[PROP_ADDR_STREET]]="","Address Not Defined",TBL_UDARDA_LOANPOOL[[#This Row],[PROP_ADDR_STREET]])&amp;")")</f>
        <v/>
      </c>
      <c r="AO169" s="70" t="b">
        <f>IF(TBL_UDARDA_LOANPOOL[[#This Row],[QUAL_METHOD]]="",TRUE,IFERROR(MATCH(TBL_UDARDA_LOANPOOL[[#This Row],[QUAL_METHOD]],RANGE_LOOKUP_QUALMETHODS_UDA_RDA_ENABLED,0)&gt;0,FALSE))</f>
        <v>1</v>
      </c>
      <c r="AP16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9" s="27" t="b">
        <f ca="1">IFERROR((IF(APP_UDA_RDA_CERT_DATE&lt;&gt;"",APP_UDA_RDA_CERT_DATE,TODAY())-TBL_UDARDA_LOANPOOL[[#This Row],[SETTLEMENT_DATE]])&lt;91,TRUE)</f>
        <v>1</v>
      </c>
      <c r="AR169" s="27" t="b" cm="1">
        <f t="array" ref="AR169">COUNTIFS(TBL_UDARDA_LOANPOOL[LOAN_ID],TBL_UDARDA_LOANPOOL[[#This Row],[LOAN_ID]],TBL_UDARDA_LOANPOOL[QUAL_LOCATION_TRACT_MFIPCT],"&gt;"&amp;THRESHOLD_UDARDA_MFIPCT)=0</f>
        <v>1</v>
      </c>
      <c r="AS169" s="27" t="b">
        <f>COUNTIFS(TBL_UDARDA_LOANPOOL[LOAN_ID],TBL_UDARDA_LOANPOOL[[#This Row],[LOAN_ID]],TBL_UDARDA_LOANPOOL[SBA_QUALIFIED],"No")=0</f>
        <v>1</v>
      </c>
      <c r="AT16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9" s="29">
        <f>IF(TBL_UDARDA_LOANPOOL[[#This Row],[MULTIPROP_REC_COUNT]]&lt;&gt;"",TBL_UDARDA_LOANPOOL[[#This Row],[LOAN_AMOUNT]]/TBL_UDARDA_LOANPOOL[[#This Row],[MULTIPROP_REC_COUNT]],TBL_UDARDA_LOANPOOL[[#This Row],[LOAN_AMOUNT]])</f>
        <v>0</v>
      </c>
      <c r="AW169" s="29" t="b">
        <f>TBL_UDARDA_LOANPOOL[[#This Row],[MULTIPROP_REC_COUNT]]&gt;1</f>
        <v>0</v>
      </c>
      <c r="AX169" s="36">
        <f>IF(TBL_UDARDA_LOANPOOL[[#This Row],[LOAN_ID]]&lt;&gt;"",COUNTIF(TBL_UDARDA_LOANPOOL[LOAN_ID],TBL_UDARDA_LOANPOOL[[#This Row],[LOAN_ID]]),1)</f>
        <v>1</v>
      </c>
      <c r="AY169" s="36">
        <f>IFERROR(MATCH(TBL_UDARDA_LOANPOOL[[#This Row],[QUAL_METHOD]],RANGE_LOOKUP_QUALMETHODS_UDA_RDA_PROJSPECIFIC,0),-1)</f>
        <v>-1</v>
      </c>
      <c r="AZ16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0" spans="2:57" ht="26.25" customHeight="1" x14ac:dyDescent="0.25">
      <c r="B170" s="25" t="str">
        <f>IF(TBL_UDARDA_LOANPOOL[[#This Row],[RECORD_STARTED]],IF(TBL_UDARDA_LOANPOOL[[#This Row],[ERROR_COUNT]]&gt;0,-1,IF(TBL_UDARDA_LOANPOOL[[#This Row],[REQ_FIELDS_POPULATED]],1,0)),"")</f>
        <v/>
      </c>
      <c r="C170" s="36">
        <f>ROW()-ROW(TBL_UDARDA_LOANPOOL[[#Headers],[ROW_ID]])</f>
        <v>151</v>
      </c>
      <c r="D170" s="55"/>
      <c r="E170" s="56"/>
      <c r="F170" s="57"/>
      <c r="G170" s="58"/>
      <c r="H170" s="142"/>
      <c r="I170" s="144"/>
      <c r="J170" s="144"/>
      <c r="K170" s="120"/>
      <c r="L170" s="116"/>
      <c r="M170" s="55"/>
      <c r="N170" s="61"/>
      <c r="O170" s="62"/>
      <c r="P170" s="124"/>
      <c r="Q170" s="131"/>
      <c r="R170" s="148"/>
      <c r="S170" s="146"/>
      <c r="T170" s="174"/>
      <c r="U170" s="178"/>
      <c r="V170" s="176"/>
      <c r="W170" s="177"/>
      <c r="X170" s="185"/>
      <c r="Y170" s="185"/>
      <c r="Z170" s="186"/>
      <c r="AA170" s="186"/>
      <c r="AB17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0" s="122"/>
      <c r="AD170" s="112" t="str">
        <f>IF(AND(TBL_UDARDA_LOANPOOL[[#This Row],[QUAL_METHOD]]='$DB.LOOKUP'!$AF$6,TBL_UDARDA_LOANPOOL[[#This Row],[LOAN_ID]]&lt;&gt;""),COUNTIF(TBL_QUAL_JOBSLISTING_JOBS[LISTING_LOAN_ID_PROP_ADDR],TBL_UDARDA_LOANPOOL[[#This Row],[LOAN_ID_PROP_ADDR]]),"")</f>
        <v/>
      </c>
      <c r="AE170" s="113" t="str">
        <f>IF(AND(TBL_UDARDA_LOANPOOL[[#This Row],[LOAN_ID]]&lt;&gt;"",TBL_UDARDA_LOANPOOL[[#This Row],[QUAL_METHOD]]='$DB.LOOKUP'!$AF$6),COUNTIFS(TBL_QUAL_JOBSLISTING_JOBS[LISTING_LOAN_ID_PROP_ADDR],TBL_UDARDA_LOANPOOL[[#This Row],[LOAN_ID_PROP_ADDR]],TBL_QUAL_JOBSLISTING_JOBS[JOB_QUALIFIED_FLAG],"Yes"),"")</f>
        <v/>
      </c>
      <c r="AF170" s="111" t="str">
        <f>IF(AND(TBL_UDARDA_LOANPOOL[[#This Row],[QUAL_JOBS_TOTL]]&gt;0,TBL_UDARDA_LOANPOOL[[#This Row],[QUAL_JOBS_TOTL]]&lt;&gt;""),TBL_UDARDA_LOANPOOL[[#This Row],[QUAL_JOBS_QUALIFIED]]/TBL_UDARDA_LOANPOOL[[#This Row],[QUAL_JOBS_TOTL]],"")</f>
        <v/>
      </c>
      <c r="AG170" s="137" t="str">
        <f>IF(TBL_UDARDA_LOANPOOL[[#This Row],[QUAL_METHOD]]='$DB.LOOKUP'!$AF$6,HYPERLINK("#QUAL_JOBS!TARGET_TOP","View/Edit"),"")</f>
        <v/>
      </c>
      <c r="AH170" s="122"/>
      <c r="AI170" s="112" t="str">
        <f>IF(AND(TBL_UDARDA_LOANPOOL[[#This Row],[QUAL_METHOD]]='$DB.LOOKUP'!$AF$7,TBL_UDARDA_LOANPOOL[[#This Row],[LOAN_ID]]&lt;&gt;""),COUNTIF(TBL_QUAL_SERVICESLISTING_FAMILIES[LISTING_LOAN_ID_PROP_ADDR],TBL_UDARDA_LOANPOOL[[#This Row],[LOAN_ID_PROP_ADDR]]),"")</f>
        <v/>
      </c>
      <c r="AJ17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0" s="111" t="str">
        <f>IF(AND(TBL_UDARDA_LOANPOOL[[#This Row],[QUAL_SERVICES_FAMILIES_TOTL]]&gt;0,TBL_UDARDA_LOANPOOL[[#This Row],[QUAL_SERVICES_FAMILIES_TOTL]]&lt;&gt;""),TBL_UDARDA_LOANPOOL[[#This Row],[QUAL_SERVICES_FAMILIES_QUALIFIED]]/TBL_UDARDA_LOANPOOL[[#This Row],[QUAL_SERVICES_FAMILIES_TOTL]],"")</f>
        <v/>
      </c>
      <c r="AL170" s="137" t="str">
        <f>IF(TBL_UDARDA_LOANPOOL[[#This Row],[QUAL_METHOD]]='$DB.LOOKUP'!$AF$7,HYPERLINK("#QUAL_SERVICES!TARGET_TOP","View/Edit"),"")</f>
        <v/>
      </c>
      <c r="AM170" s="94" t="str">
        <f>IF(TBL_UDARDA_LOANPOOL[[#This Row],[LOAN_LEVEL_PREQUALIFIED_FLAG]]&lt;&gt;"",
IF(TBL_UDARDA_LOANPOOL[[#This Row],[LOAN_LEVEL_PREQUALIFIED_FLAG]],"Yes","No"),
"")</f>
        <v/>
      </c>
      <c r="AN170" s="70" t="str">
        <f>IF(TBL_UDARDA_LOANPOOL[[#This Row],[LOAN_ID]] = "","",TBL_UDARDA_LOANPOOL[[#This Row],[LOAN_ID]]&amp;" ("&amp;IF(TBL_UDARDA_LOANPOOL[[#This Row],[PROP_ADDR_STREET]]="","Address Not Defined",TBL_UDARDA_LOANPOOL[[#This Row],[PROP_ADDR_STREET]])&amp;")")</f>
        <v/>
      </c>
      <c r="AO170" s="70" t="b">
        <f>IF(TBL_UDARDA_LOANPOOL[[#This Row],[QUAL_METHOD]]="",TRUE,IFERROR(MATCH(TBL_UDARDA_LOANPOOL[[#This Row],[QUAL_METHOD]],RANGE_LOOKUP_QUALMETHODS_UDA_RDA_ENABLED,0)&gt;0,FALSE))</f>
        <v>1</v>
      </c>
      <c r="AP17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0" s="27" t="b">
        <f ca="1">IFERROR((IF(APP_UDA_RDA_CERT_DATE&lt;&gt;"",APP_UDA_RDA_CERT_DATE,TODAY())-TBL_UDARDA_LOANPOOL[[#This Row],[SETTLEMENT_DATE]])&lt;91,TRUE)</f>
        <v>1</v>
      </c>
      <c r="AR170" s="27" t="b" cm="1">
        <f t="array" ref="AR170">COUNTIFS(TBL_UDARDA_LOANPOOL[LOAN_ID],TBL_UDARDA_LOANPOOL[[#This Row],[LOAN_ID]],TBL_UDARDA_LOANPOOL[QUAL_LOCATION_TRACT_MFIPCT],"&gt;"&amp;THRESHOLD_UDARDA_MFIPCT)=0</f>
        <v>1</v>
      </c>
      <c r="AS170" s="27" t="b">
        <f>COUNTIFS(TBL_UDARDA_LOANPOOL[LOAN_ID],TBL_UDARDA_LOANPOOL[[#This Row],[LOAN_ID]],TBL_UDARDA_LOANPOOL[SBA_QUALIFIED],"No")=0</f>
        <v>1</v>
      </c>
      <c r="AT17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0" s="29">
        <f>IF(TBL_UDARDA_LOANPOOL[[#This Row],[MULTIPROP_REC_COUNT]]&lt;&gt;"",TBL_UDARDA_LOANPOOL[[#This Row],[LOAN_AMOUNT]]/TBL_UDARDA_LOANPOOL[[#This Row],[MULTIPROP_REC_COUNT]],TBL_UDARDA_LOANPOOL[[#This Row],[LOAN_AMOUNT]])</f>
        <v>0</v>
      </c>
      <c r="AW170" s="29" t="b">
        <f>TBL_UDARDA_LOANPOOL[[#This Row],[MULTIPROP_REC_COUNT]]&gt;1</f>
        <v>0</v>
      </c>
      <c r="AX170" s="36">
        <f>IF(TBL_UDARDA_LOANPOOL[[#This Row],[LOAN_ID]]&lt;&gt;"",COUNTIF(TBL_UDARDA_LOANPOOL[LOAN_ID],TBL_UDARDA_LOANPOOL[[#This Row],[LOAN_ID]]),1)</f>
        <v>1</v>
      </c>
      <c r="AY170" s="36">
        <f>IFERROR(MATCH(TBL_UDARDA_LOANPOOL[[#This Row],[QUAL_METHOD]],RANGE_LOOKUP_QUALMETHODS_UDA_RDA_PROJSPECIFIC,0),-1)</f>
        <v>-1</v>
      </c>
      <c r="AZ17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1" spans="2:57" ht="26.25" customHeight="1" x14ac:dyDescent="0.25">
      <c r="B171" s="25" t="str">
        <f>IF(TBL_UDARDA_LOANPOOL[[#This Row],[RECORD_STARTED]],IF(TBL_UDARDA_LOANPOOL[[#This Row],[ERROR_COUNT]]&gt;0,-1,IF(TBL_UDARDA_LOANPOOL[[#This Row],[REQ_FIELDS_POPULATED]],1,0)),"")</f>
        <v/>
      </c>
      <c r="C171" s="36">
        <f>ROW()-ROW(TBL_UDARDA_LOANPOOL[[#Headers],[ROW_ID]])</f>
        <v>152</v>
      </c>
      <c r="D171" s="55"/>
      <c r="E171" s="56"/>
      <c r="F171" s="57"/>
      <c r="G171" s="58"/>
      <c r="H171" s="142"/>
      <c r="I171" s="144"/>
      <c r="J171" s="144"/>
      <c r="K171" s="120"/>
      <c r="L171" s="116"/>
      <c r="M171" s="55"/>
      <c r="N171" s="61"/>
      <c r="O171" s="62"/>
      <c r="P171" s="124"/>
      <c r="Q171" s="131"/>
      <c r="R171" s="148"/>
      <c r="S171" s="146"/>
      <c r="T171" s="174"/>
      <c r="U171" s="178"/>
      <c r="V171" s="176"/>
      <c r="W171" s="177"/>
      <c r="X171" s="185"/>
      <c r="Y171" s="185"/>
      <c r="Z171" s="186"/>
      <c r="AA171" s="186"/>
      <c r="AB17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1" s="122"/>
      <c r="AD171" s="112" t="str">
        <f>IF(AND(TBL_UDARDA_LOANPOOL[[#This Row],[QUAL_METHOD]]='$DB.LOOKUP'!$AF$6,TBL_UDARDA_LOANPOOL[[#This Row],[LOAN_ID]]&lt;&gt;""),COUNTIF(TBL_QUAL_JOBSLISTING_JOBS[LISTING_LOAN_ID_PROP_ADDR],TBL_UDARDA_LOANPOOL[[#This Row],[LOAN_ID_PROP_ADDR]]),"")</f>
        <v/>
      </c>
      <c r="AE171" s="113" t="str">
        <f>IF(AND(TBL_UDARDA_LOANPOOL[[#This Row],[LOAN_ID]]&lt;&gt;"",TBL_UDARDA_LOANPOOL[[#This Row],[QUAL_METHOD]]='$DB.LOOKUP'!$AF$6),COUNTIFS(TBL_QUAL_JOBSLISTING_JOBS[LISTING_LOAN_ID_PROP_ADDR],TBL_UDARDA_LOANPOOL[[#This Row],[LOAN_ID_PROP_ADDR]],TBL_QUAL_JOBSLISTING_JOBS[JOB_QUALIFIED_FLAG],"Yes"),"")</f>
        <v/>
      </c>
      <c r="AF171" s="111" t="str">
        <f>IF(AND(TBL_UDARDA_LOANPOOL[[#This Row],[QUAL_JOBS_TOTL]]&gt;0,TBL_UDARDA_LOANPOOL[[#This Row],[QUAL_JOBS_TOTL]]&lt;&gt;""),TBL_UDARDA_LOANPOOL[[#This Row],[QUAL_JOBS_QUALIFIED]]/TBL_UDARDA_LOANPOOL[[#This Row],[QUAL_JOBS_TOTL]],"")</f>
        <v/>
      </c>
      <c r="AG171" s="137" t="str">
        <f>IF(TBL_UDARDA_LOANPOOL[[#This Row],[QUAL_METHOD]]='$DB.LOOKUP'!$AF$6,HYPERLINK("#QUAL_JOBS!TARGET_TOP","View/Edit"),"")</f>
        <v/>
      </c>
      <c r="AH171" s="122"/>
      <c r="AI171" s="112" t="str">
        <f>IF(AND(TBL_UDARDA_LOANPOOL[[#This Row],[QUAL_METHOD]]='$DB.LOOKUP'!$AF$7,TBL_UDARDA_LOANPOOL[[#This Row],[LOAN_ID]]&lt;&gt;""),COUNTIF(TBL_QUAL_SERVICESLISTING_FAMILIES[LISTING_LOAN_ID_PROP_ADDR],TBL_UDARDA_LOANPOOL[[#This Row],[LOAN_ID_PROP_ADDR]]),"")</f>
        <v/>
      </c>
      <c r="AJ17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1" s="111" t="str">
        <f>IF(AND(TBL_UDARDA_LOANPOOL[[#This Row],[QUAL_SERVICES_FAMILIES_TOTL]]&gt;0,TBL_UDARDA_LOANPOOL[[#This Row],[QUAL_SERVICES_FAMILIES_TOTL]]&lt;&gt;""),TBL_UDARDA_LOANPOOL[[#This Row],[QUAL_SERVICES_FAMILIES_QUALIFIED]]/TBL_UDARDA_LOANPOOL[[#This Row],[QUAL_SERVICES_FAMILIES_TOTL]],"")</f>
        <v/>
      </c>
      <c r="AL171" s="137" t="str">
        <f>IF(TBL_UDARDA_LOANPOOL[[#This Row],[QUAL_METHOD]]='$DB.LOOKUP'!$AF$7,HYPERLINK("#QUAL_SERVICES!TARGET_TOP","View/Edit"),"")</f>
        <v/>
      </c>
      <c r="AM171" s="94" t="str">
        <f>IF(TBL_UDARDA_LOANPOOL[[#This Row],[LOAN_LEVEL_PREQUALIFIED_FLAG]]&lt;&gt;"",
IF(TBL_UDARDA_LOANPOOL[[#This Row],[LOAN_LEVEL_PREQUALIFIED_FLAG]],"Yes","No"),
"")</f>
        <v/>
      </c>
      <c r="AN171" s="70" t="str">
        <f>IF(TBL_UDARDA_LOANPOOL[[#This Row],[LOAN_ID]] = "","",TBL_UDARDA_LOANPOOL[[#This Row],[LOAN_ID]]&amp;" ("&amp;IF(TBL_UDARDA_LOANPOOL[[#This Row],[PROP_ADDR_STREET]]="","Address Not Defined",TBL_UDARDA_LOANPOOL[[#This Row],[PROP_ADDR_STREET]])&amp;")")</f>
        <v/>
      </c>
      <c r="AO171" s="70" t="b">
        <f>IF(TBL_UDARDA_LOANPOOL[[#This Row],[QUAL_METHOD]]="",TRUE,IFERROR(MATCH(TBL_UDARDA_LOANPOOL[[#This Row],[QUAL_METHOD]],RANGE_LOOKUP_QUALMETHODS_UDA_RDA_ENABLED,0)&gt;0,FALSE))</f>
        <v>1</v>
      </c>
      <c r="AP17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1" s="27" t="b">
        <f ca="1">IFERROR((IF(APP_UDA_RDA_CERT_DATE&lt;&gt;"",APP_UDA_RDA_CERT_DATE,TODAY())-TBL_UDARDA_LOANPOOL[[#This Row],[SETTLEMENT_DATE]])&lt;91,TRUE)</f>
        <v>1</v>
      </c>
      <c r="AR171" s="27" t="b" cm="1">
        <f t="array" ref="AR171">COUNTIFS(TBL_UDARDA_LOANPOOL[LOAN_ID],TBL_UDARDA_LOANPOOL[[#This Row],[LOAN_ID]],TBL_UDARDA_LOANPOOL[QUAL_LOCATION_TRACT_MFIPCT],"&gt;"&amp;THRESHOLD_UDARDA_MFIPCT)=0</f>
        <v>1</v>
      </c>
      <c r="AS171" s="27" t="b">
        <f>COUNTIFS(TBL_UDARDA_LOANPOOL[LOAN_ID],TBL_UDARDA_LOANPOOL[[#This Row],[LOAN_ID]],TBL_UDARDA_LOANPOOL[SBA_QUALIFIED],"No")=0</f>
        <v>1</v>
      </c>
      <c r="AT17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1" s="29">
        <f>IF(TBL_UDARDA_LOANPOOL[[#This Row],[MULTIPROP_REC_COUNT]]&lt;&gt;"",TBL_UDARDA_LOANPOOL[[#This Row],[LOAN_AMOUNT]]/TBL_UDARDA_LOANPOOL[[#This Row],[MULTIPROP_REC_COUNT]],TBL_UDARDA_LOANPOOL[[#This Row],[LOAN_AMOUNT]])</f>
        <v>0</v>
      </c>
      <c r="AW171" s="29" t="b">
        <f>TBL_UDARDA_LOANPOOL[[#This Row],[MULTIPROP_REC_COUNT]]&gt;1</f>
        <v>0</v>
      </c>
      <c r="AX171" s="36">
        <f>IF(TBL_UDARDA_LOANPOOL[[#This Row],[LOAN_ID]]&lt;&gt;"",COUNTIF(TBL_UDARDA_LOANPOOL[LOAN_ID],TBL_UDARDA_LOANPOOL[[#This Row],[LOAN_ID]]),1)</f>
        <v>1</v>
      </c>
      <c r="AY171" s="36">
        <f>IFERROR(MATCH(TBL_UDARDA_LOANPOOL[[#This Row],[QUAL_METHOD]],RANGE_LOOKUP_QUALMETHODS_UDA_RDA_PROJSPECIFIC,0),-1)</f>
        <v>-1</v>
      </c>
      <c r="AZ17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2" spans="2:57" ht="26.25" customHeight="1" x14ac:dyDescent="0.25">
      <c r="B172" s="25" t="str">
        <f>IF(TBL_UDARDA_LOANPOOL[[#This Row],[RECORD_STARTED]],IF(TBL_UDARDA_LOANPOOL[[#This Row],[ERROR_COUNT]]&gt;0,-1,IF(TBL_UDARDA_LOANPOOL[[#This Row],[REQ_FIELDS_POPULATED]],1,0)),"")</f>
        <v/>
      </c>
      <c r="C172" s="36">
        <f>ROW()-ROW(TBL_UDARDA_LOANPOOL[[#Headers],[ROW_ID]])</f>
        <v>153</v>
      </c>
      <c r="D172" s="55"/>
      <c r="E172" s="56"/>
      <c r="F172" s="57"/>
      <c r="G172" s="58"/>
      <c r="H172" s="142"/>
      <c r="I172" s="144"/>
      <c r="J172" s="144"/>
      <c r="K172" s="120"/>
      <c r="L172" s="116"/>
      <c r="M172" s="55"/>
      <c r="N172" s="61"/>
      <c r="O172" s="62"/>
      <c r="P172" s="124"/>
      <c r="Q172" s="131"/>
      <c r="R172" s="148"/>
      <c r="S172" s="146"/>
      <c r="T172" s="174"/>
      <c r="U172" s="178"/>
      <c r="V172" s="176"/>
      <c r="W172" s="177"/>
      <c r="X172" s="185"/>
      <c r="Y172" s="185"/>
      <c r="Z172" s="186"/>
      <c r="AA172" s="186"/>
      <c r="AB17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2" s="122"/>
      <c r="AD172" s="112" t="str">
        <f>IF(AND(TBL_UDARDA_LOANPOOL[[#This Row],[QUAL_METHOD]]='$DB.LOOKUP'!$AF$6,TBL_UDARDA_LOANPOOL[[#This Row],[LOAN_ID]]&lt;&gt;""),COUNTIF(TBL_QUAL_JOBSLISTING_JOBS[LISTING_LOAN_ID_PROP_ADDR],TBL_UDARDA_LOANPOOL[[#This Row],[LOAN_ID_PROP_ADDR]]),"")</f>
        <v/>
      </c>
      <c r="AE172" s="113" t="str">
        <f>IF(AND(TBL_UDARDA_LOANPOOL[[#This Row],[LOAN_ID]]&lt;&gt;"",TBL_UDARDA_LOANPOOL[[#This Row],[QUAL_METHOD]]='$DB.LOOKUP'!$AF$6),COUNTIFS(TBL_QUAL_JOBSLISTING_JOBS[LISTING_LOAN_ID_PROP_ADDR],TBL_UDARDA_LOANPOOL[[#This Row],[LOAN_ID_PROP_ADDR]],TBL_QUAL_JOBSLISTING_JOBS[JOB_QUALIFIED_FLAG],"Yes"),"")</f>
        <v/>
      </c>
      <c r="AF172" s="111" t="str">
        <f>IF(AND(TBL_UDARDA_LOANPOOL[[#This Row],[QUAL_JOBS_TOTL]]&gt;0,TBL_UDARDA_LOANPOOL[[#This Row],[QUAL_JOBS_TOTL]]&lt;&gt;""),TBL_UDARDA_LOANPOOL[[#This Row],[QUAL_JOBS_QUALIFIED]]/TBL_UDARDA_LOANPOOL[[#This Row],[QUAL_JOBS_TOTL]],"")</f>
        <v/>
      </c>
      <c r="AG172" s="137" t="str">
        <f>IF(TBL_UDARDA_LOANPOOL[[#This Row],[QUAL_METHOD]]='$DB.LOOKUP'!$AF$6,HYPERLINK("#QUAL_JOBS!TARGET_TOP","View/Edit"),"")</f>
        <v/>
      </c>
      <c r="AH172" s="122"/>
      <c r="AI172" s="112" t="str">
        <f>IF(AND(TBL_UDARDA_LOANPOOL[[#This Row],[QUAL_METHOD]]='$DB.LOOKUP'!$AF$7,TBL_UDARDA_LOANPOOL[[#This Row],[LOAN_ID]]&lt;&gt;""),COUNTIF(TBL_QUAL_SERVICESLISTING_FAMILIES[LISTING_LOAN_ID_PROP_ADDR],TBL_UDARDA_LOANPOOL[[#This Row],[LOAN_ID_PROP_ADDR]]),"")</f>
        <v/>
      </c>
      <c r="AJ17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2" s="111" t="str">
        <f>IF(AND(TBL_UDARDA_LOANPOOL[[#This Row],[QUAL_SERVICES_FAMILIES_TOTL]]&gt;0,TBL_UDARDA_LOANPOOL[[#This Row],[QUAL_SERVICES_FAMILIES_TOTL]]&lt;&gt;""),TBL_UDARDA_LOANPOOL[[#This Row],[QUAL_SERVICES_FAMILIES_QUALIFIED]]/TBL_UDARDA_LOANPOOL[[#This Row],[QUAL_SERVICES_FAMILIES_TOTL]],"")</f>
        <v/>
      </c>
      <c r="AL172" s="137" t="str">
        <f>IF(TBL_UDARDA_LOANPOOL[[#This Row],[QUAL_METHOD]]='$DB.LOOKUP'!$AF$7,HYPERLINK("#QUAL_SERVICES!TARGET_TOP","View/Edit"),"")</f>
        <v/>
      </c>
      <c r="AM172" s="94" t="str">
        <f>IF(TBL_UDARDA_LOANPOOL[[#This Row],[LOAN_LEVEL_PREQUALIFIED_FLAG]]&lt;&gt;"",
IF(TBL_UDARDA_LOANPOOL[[#This Row],[LOAN_LEVEL_PREQUALIFIED_FLAG]],"Yes","No"),
"")</f>
        <v/>
      </c>
      <c r="AN172" s="70" t="str">
        <f>IF(TBL_UDARDA_LOANPOOL[[#This Row],[LOAN_ID]] = "","",TBL_UDARDA_LOANPOOL[[#This Row],[LOAN_ID]]&amp;" ("&amp;IF(TBL_UDARDA_LOANPOOL[[#This Row],[PROP_ADDR_STREET]]="","Address Not Defined",TBL_UDARDA_LOANPOOL[[#This Row],[PROP_ADDR_STREET]])&amp;")")</f>
        <v/>
      </c>
      <c r="AO172" s="70" t="b">
        <f>IF(TBL_UDARDA_LOANPOOL[[#This Row],[QUAL_METHOD]]="",TRUE,IFERROR(MATCH(TBL_UDARDA_LOANPOOL[[#This Row],[QUAL_METHOD]],RANGE_LOOKUP_QUALMETHODS_UDA_RDA_ENABLED,0)&gt;0,FALSE))</f>
        <v>1</v>
      </c>
      <c r="AP17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2" s="27" t="b">
        <f ca="1">IFERROR((IF(APP_UDA_RDA_CERT_DATE&lt;&gt;"",APP_UDA_RDA_CERT_DATE,TODAY())-TBL_UDARDA_LOANPOOL[[#This Row],[SETTLEMENT_DATE]])&lt;91,TRUE)</f>
        <v>1</v>
      </c>
      <c r="AR172" s="27" t="b" cm="1">
        <f t="array" ref="AR172">COUNTIFS(TBL_UDARDA_LOANPOOL[LOAN_ID],TBL_UDARDA_LOANPOOL[[#This Row],[LOAN_ID]],TBL_UDARDA_LOANPOOL[QUAL_LOCATION_TRACT_MFIPCT],"&gt;"&amp;THRESHOLD_UDARDA_MFIPCT)=0</f>
        <v>1</v>
      </c>
      <c r="AS172" s="27" t="b">
        <f>COUNTIFS(TBL_UDARDA_LOANPOOL[LOAN_ID],TBL_UDARDA_LOANPOOL[[#This Row],[LOAN_ID]],TBL_UDARDA_LOANPOOL[SBA_QUALIFIED],"No")=0</f>
        <v>1</v>
      </c>
      <c r="AT17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2" s="29">
        <f>IF(TBL_UDARDA_LOANPOOL[[#This Row],[MULTIPROP_REC_COUNT]]&lt;&gt;"",TBL_UDARDA_LOANPOOL[[#This Row],[LOAN_AMOUNT]]/TBL_UDARDA_LOANPOOL[[#This Row],[MULTIPROP_REC_COUNT]],TBL_UDARDA_LOANPOOL[[#This Row],[LOAN_AMOUNT]])</f>
        <v>0</v>
      </c>
      <c r="AW172" s="29" t="b">
        <f>TBL_UDARDA_LOANPOOL[[#This Row],[MULTIPROP_REC_COUNT]]&gt;1</f>
        <v>0</v>
      </c>
      <c r="AX172" s="36">
        <f>IF(TBL_UDARDA_LOANPOOL[[#This Row],[LOAN_ID]]&lt;&gt;"",COUNTIF(TBL_UDARDA_LOANPOOL[LOAN_ID],TBL_UDARDA_LOANPOOL[[#This Row],[LOAN_ID]]),1)</f>
        <v>1</v>
      </c>
      <c r="AY172" s="36">
        <f>IFERROR(MATCH(TBL_UDARDA_LOANPOOL[[#This Row],[QUAL_METHOD]],RANGE_LOOKUP_QUALMETHODS_UDA_RDA_PROJSPECIFIC,0),-1)</f>
        <v>-1</v>
      </c>
      <c r="AZ17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3" spans="2:57" ht="26.25" customHeight="1" x14ac:dyDescent="0.25">
      <c r="B173" s="25" t="str">
        <f>IF(TBL_UDARDA_LOANPOOL[[#This Row],[RECORD_STARTED]],IF(TBL_UDARDA_LOANPOOL[[#This Row],[ERROR_COUNT]]&gt;0,-1,IF(TBL_UDARDA_LOANPOOL[[#This Row],[REQ_FIELDS_POPULATED]],1,0)),"")</f>
        <v/>
      </c>
      <c r="C173" s="36">
        <f>ROW()-ROW(TBL_UDARDA_LOANPOOL[[#Headers],[ROW_ID]])</f>
        <v>154</v>
      </c>
      <c r="D173" s="55"/>
      <c r="E173" s="56"/>
      <c r="F173" s="57"/>
      <c r="G173" s="58"/>
      <c r="H173" s="142"/>
      <c r="I173" s="144"/>
      <c r="J173" s="144"/>
      <c r="K173" s="120"/>
      <c r="L173" s="116"/>
      <c r="M173" s="55"/>
      <c r="N173" s="61"/>
      <c r="O173" s="62"/>
      <c r="P173" s="124"/>
      <c r="Q173" s="131"/>
      <c r="R173" s="148"/>
      <c r="S173" s="146"/>
      <c r="T173" s="174"/>
      <c r="U173" s="178"/>
      <c r="V173" s="176"/>
      <c r="W173" s="177"/>
      <c r="X173" s="185"/>
      <c r="Y173" s="185"/>
      <c r="Z173" s="186"/>
      <c r="AA173" s="186"/>
      <c r="AB17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3" s="122"/>
      <c r="AD173" s="112" t="str">
        <f>IF(AND(TBL_UDARDA_LOANPOOL[[#This Row],[QUAL_METHOD]]='$DB.LOOKUP'!$AF$6,TBL_UDARDA_LOANPOOL[[#This Row],[LOAN_ID]]&lt;&gt;""),COUNTIF(TBL_QUAL_JOBSLISTING_JOBS[LISTING_LOAN_ID_PROP_ADDR],TBL_UDARDA_LOANPOOL[[#This Row],[LOAN_ID_PROP_ADDR]]),"")</f>
        <v/>
      </c>
      <c r="AE173" s="113" t="str">
        <f>IF(AND(TBL_UDARDA_LOANPOOL[[#This Row],[LOAN_ID]]&lt;&gt;"",TBL_UDARDA_LOANPOOL[[#This Row],[QUAL_METHOD]]='$DB.LOOKUP'!$AF$6),COUNTIFS(TBL_QUAL_JOBSLISTING_JOBS[LISTING_LOAN_ID_PROP_ADDR],TBL_UDARDA_LOANPOOL[[#This Row],[LOAN_ID_PROP_ADDR]],TBL_QUAL_JOBSLISTING_JOBS[JOB_QUALIFIED_FLAG],"Yes"),"")</f>
        <v/>
      </c>
      <c r="AF173" s="111" t="str">
        <f>IF(AND(TBL_UDARDA_LOANPOOL[[#This Row],[QUAL_JOBS_TOTL]]&gt;0,TBL_UDARDA_LOANPOOL[[#This Row],[QUAL_JOBS_TOTL]]&lt;&gt;""),TBL_UDARDA_LOANPOOL[[#This Row],[QUAL_JOBS_QUALIFIED]]/TBL_UDARDA_LOANPOOL[[#This Row],[QUAL_JOBS_TOTL]],"")</f>
        <v/>
      </c>
      <c r="AG173" s="137" t="str">
        <f>IF(TBL_UDARDA_LOANPOOL[[#This Row],[QUAL_METHOD]]='$DB.LOOKUP'!$AF$6,HYPERLINK("#QUAL_JOBS!TARGET_TOP","View/Edit"),"")</f>
        <v/>
      </c>
      <c r="AH173" s="122"/>
      <c r="AI173" s="112" t="str">
        <f>IF(AND(TBL_UDARDA_LOANPOOL[[#This Row],[QUAL_METHOD]]='$DB.LOOKUP'!$AF$7,TBL_UDARDA_LOANPOOL[[#This Row],[LOAN_ID]]&lt;&gt;""),COUNTIF(TBL_QUAL_SERVICESLISTING_FAMILIES[LISTING_LOAN_ID_PROP_ADDR],TBL_UDARDA_LOANPOOL[[#This Row],[LOAN_ID_PROP_ADDR]]),"")</f>
        <v/>
      </c>
      <c r="AJ17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3" s="111" t="str">
        <f>IF(AND(TBL_UDARDA_LOANPOOL[[#This Row],[QUAL_SERVICES_FAMILIES_TOTL]]&gt;0,TBL_UDARDA_LOANPOOL[[#This Row],[QUAL_SERVICES_FAMILIES_TOTL]]&lt;&gt;""),TBL_UDARDA_LOANPOOL[[#This Row],[QUAL_SERVICES_FAMILIES_QUALIFIED]]/TBL_UDARDA_LOANPOOL[[#This Row],[QUAL_SERVICES_FAMILIES_TOTL]],"")</f>
        <v/>
      </c>
      <c r="AL173" s="137" t="str">
        <f>IF(TBL_UDARDA_LOANPOOL[[#This Row],[QUAL_METHOD]]='$DB.LOOKUP'!$AF$7,HYPERLINK("#QUAL_SERVICES!TARGET_TOP","View/Edit"),"")</f>
        <v/>
      </c>
      <c r="AM173" s="94" t="str">
        <f>IF(TBL_UDARDA_LOANPOOL[[#This Row],[LOAN_LEVEL_PREQUALIFIED_FLAG]]&lt;&gt;"",
IF(TBL_UDARDA_LOANPOOL[[#This Row],[LOAN_LEVEL_PREQUALIFIED_FLAG]],"Yes","No"),
"")</f>
        <v/>
      </c>
      <c r="AN173" s="70" t="str">
        <f>IF(TBL_UDARDA_LOANPOOL[[#This Row],[LOAN_ID]] = "","",TBL_UDARDA_LOANPOOL[[#This Row],[LOAN_ID]]&amp;" ("&amp;IF(TBL_UDARDA_LOANPOOL[[#This Row],[PROP_ADDR_STREET]]="","Address Not Defined",TBL_UDARDA_LOANPOOL[[#This Row],[PROP_ADDR_STREET]])&amp;")")</f>
        <v/>
      </c>
      <c r="AO173" s="70" t="b">
        <f>IF(TBL_UDARDA_LOANPOOL[[#This Row],[QUAL_METHOD]]="",TRUE,IFERROR(MATCH(TBL_UDARDA_LOANPOOL[[#This Row],[QUAL_METHOD]],RANGE_LOOKUP_QUALMETHODS_UDA_RDA_ENABLED,0)&gt;0,FALSE))</f>
        <v>1</v>
      </c>
      <c r="AP17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3" s="27" t="b">
        <f ca="1">IFERROR((IF(APP_UDA_RDA_CERT_DATE&lt;&gt;"",APP_UDA_RDA_CERT_DATE,TODAY())-TBL_UDARDA_LOANPOOL[[#This Row],[SETTLEMENT_DATE]])&lt;91,TRUE)</f>
        <v>1</v>
      </c>
      <c r="AR173" s="27" t="b" cm="1">
        <f t="array" ref="AR173">COUNTIFS(TBL_UDARDA_LOANPOOL[LOAN_ID],TBL_UDARDA_LOANPOOL[[#This Row],[LOAN_ID]],TBL_UDARDA_LOANPOOL[QUAL_LOCATION_TRACT_MFIPCT],"&gt;"&amp;THRESHOLD_UDARDA_MFIPCT)=0</f>
        <v>1</v>
      </c>
      <c r="AS173" s="27" t="b">
        <f>COUNTIFS(TBL_UDARDA_LOANPOOL[LOAN_ID],TBL_UDARDA_LOANPOOL[[#This Row],[LOAN_ID]],TBL_UDARDA_LOANPOOL[SBA_QUALIFIED],"No")=0</f>
        <v>1</v>
      </c>
      <c r="AT17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3" s="29">
        <f>IF(TBL_UDARDA_LOANPOOL[[#This Row],[MULTIPROP_REC_COUNT]]&lt;&gt;"",TBL_UDARDA_LOANPOOL[[#This Row],[LOAN_AMOUNT]]/TBL_UDARDA_LOANPOOL[[#This Row],[MULTIPROP_REC_COUNT]],TBL_UDARDA_LOANPOOL[[#This Row],[LOAN_AMOUNT]])</f>
        <v>0</v>
      </c>
      <c r="AW173" s="29" t="b">
        <f>TBL_UDARDA_LOANPOOL[[#This Row],[MULTIPROP_REC_COUNT]]&gt;1</f>
        <v>0</v>
      </c>
      <c r="AX173" s="36">
        <f>IF(TBL_UDARDA_LOANPOOL[[#This Row],[LOAN_ID]]&lt;&gt;"",COUNTIF(TBL_UDARDA_LOANPOOL[LOAN_ID],TBL_UDARDA_LOANPOOL[[#This Row],[LOAN_ID]]),1)</f>
        <v>1</v>
      </c>
      <c r="AY173" s="36">
        <f>IFERROR(MATCH(TBL_UDARDA_LOANPOOL[[#This Row],[QUAL_METHOD]],RANGE_LOOKUP_QUALMETHODS_UDA_RDA_PROJSPECIFIC,0),-1)</f>
        <v>-1</v>
      </c>
      <c r="AZ17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4" spans="2:57" ht="26.25" customHeight="1" x14ac:dyDescent="0.25">
      <c r="B174" s="25" t="str">
        <f>IF(TBL_UDARDA_LOANPOOL[[#This Row],[RECORD_STARTED]],IF(TBL_UDARDA_LOANPOOL[[#This Row],[ERROR_COUNT]]&gt;0,-1,IF(TBL_UDARDA_LOANPOOL[[#This Row],[REQ_FIELDS_POPULATED]],1,0)),"")</f>
        <v/>
      </c>
      <c r="C174" s="36">
        <f>ROW()-ROW(TBL_UDARDA_LOANPOOL[[#Headers],[ROW_ID]])</f>
        <v>155</v>
      </c>
      <c r="D174" s="55"/>
      <c r="E174" s="56"/>
      <c r="F174" s="57"/>
      <c r="G174" s="58"/>
      <c r="H174" s="142"/>
      <c r="I174" s="144"/>
      <c r="J174" s="144"/>
      <c r="K174" s="120"/>
      <c r="L174" s="116"/>
      <c r="M174" s="55"/>
      <c r="N174" s="61"/>
      <c r="O174" s="62"/>
      <c r="P174" s="124"/>
      <c r="Q174" s="131"/>
      <c r="R174" s="148"/>
      <c r="S174" s="146"/>
      <c r="T174" s="174"/>
      <c r="U174" s="178"/>
      <c r="V174" s="176"/>
      <c r="W174" s="177"/>
      <c r="X174" s="185"/>
      <c r="Y174" s="185"/>
      <c r="Z174" s="186"/>
      <c r="AA174" s="186"/>
      <c r="AB17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4" s="122"/>
      <c r="AD174" s="112" t="str">
        <f>IF(AND(TBL_UDARDA_LOANPOOL[[#This Row],[QUAL_METHOD]]='$DB.LOOKUP'!$AF$6,TBL_UDARDA_LOANPOOL[[#This Row],[LOAN_ID]]&lt;&gt;""),COUNTIF(TBL_QUAL_JOBSLISTING_JOBS[LISTING_LOAN_ID_PROP_ADDR],TBL_UDARDA_LOANPOOL[[#This Row],[LOAN_ID_PROP_ADDR]]),"")</f>
        <v/>
      </c>
      <c r="AE174" s="113" t="str">
        <f>IF(AND(TBL_UDARDA_LOANPOOL[[#This Row],[LOAN_ID]]&lt;&gt;"",TBL_UDARDA_LOANPOOL[[#This Row],[QUAL_METHOD]]='$DB.LOOKUP'!$AF$6),COUNTIFS(TBL_QUAL_JOBSLISTING_JOBS[LISTING_LOAN_ID_PROP_ADDR],TBL_UDARDA_LOANPOOL[[#This Row],[LOAN_ID_PROP_ADDR]],TBL_QUAL_JOBSLISTING_JOBS[JOB_QUALIFIED_FLAG],"Yes"),"")</f>
        <v/>
      </c>
      <c r="AF174" s="111" t="str">
        <f>IF(AND(TBL_UDARDA_LOANPOOL[[#This Row],[QUAL_JOBS_TOTL]]&gt;0,TBL_UDARDA_LOANPOOL[[#This Row],[QUAL_JOBS_TOTL]]&lt;&gt;""),TBL_UDARDA_LOANPOOL[[#This Row],[QUAL_JOBS_QUALIFIED]]/TBL_UDARDA_LOANPOOL[[#This Row],[QUAL_JOBS_TOTL]],"")</f>
        <v/>
      </c>
      <c r="AG174" s="137" t="str">
        <f>IF(TBL_UDARDA_LOANPOOL[[#This Row],[QUAL_METHOD]]='$DB.LOOKUP'!$AF$6,HYPERLINK("#QUAL_JOBS!TARGET_TOP","View/Edit"),"")</f>
        <v/>
      </c>
      <c r="AH174" s="122"/>
      <c r="AI174" s="112" t="str">
        <f>IF(AND(TBL_UDARDA_LOANPOOL[[#This Row],[QUAL_METHOD]]='$DB.LOOKUP'!$AF$7,TBL_UDARDA_LOANPOOL[[#This Row],[LOAN_ID]]&lt;&gt;""),COUNTIF(TBL_QUAL_SERVICESLISTING_FAMILIES[LISTING_LOAN_ID_PROP_ADDR],TBL_UDARDA_LOANPOOL[[#This Row],[LOAN_ID_PROP_ADDR]]),"")</f>
        <v/>
      </c>
      <c r="AJ17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4" s="111" t="str">
        <f>IF(AND(TBL_UDARDA_LOANPOOL[[#This Row],[QUAL_SERVICES_FAMILIES_TOTL]]&gt;0,TBL_UDARDA_LOANPOOL[[#This Row],[QUAL_SERVICES_FAMILIES_TOTL]]&lt;&gt;""),TBL_UDARDA_LOANPOOL[[#This Row],[QUAL_SERVICES_FAMILIES_QUALIFIED]]/TBL_UDARDA_LOANPOOL[[#This Row],[QUAL_SERVICES_FAMILIES_TOTL]],"")</f>
        <v/>
      </c>
      <c r="AL174" s="137" t="str">
        <f>IF(TBL_UDARDA_LOANPOOL[[#This Row],[QUAL_METHOD]]='$DB.LOOKUP'!$AF$7,HYPERLINK("#QUAL_SERVICES!TARGET_TOP","View/Edit"),"")</f>
        <v/>
      </c>
      <c r="AM174" s="94" t="str">
        <f>IF(TBL_UDARDA_LOANPOOL[[#This Row],[LOAN_LEVEL_PREQUALIFIED_FLAG]]&lt;&gt;"",
IF(TBL_UDARDA_LOANPOOL[[#This Row],[LOAN_LEVEL_PREQUALIFIED_FLAG]],"Yes","No"),
"")</f>
        <v/>
      </c>
      <c r="AN174" s="70" t="str">
        <f>IF(TBL_UDARDA_LOANPOOL[[#This Row],[LOAN_ID]] = "","",TBL_UDARDA_LOANPOOL[[#This Row],[LOAN_ID]]&amp;" ("&amp;IF(TBL_UDARDA_LOANPOOL[[#This Row],[PROP_ADDR_STREET]]="","Address Not Defined",TBL_UDARDA_LOANPOOL[[#This Row],[PROP_ADDR_STREET]])&amp;")")</f>
        <v/>
      </c>
      <c r="AO174" s="70" t="b">
        <f>IF(TBL_UDARDA_LOANPOOL[[#This Row],[QUAL_METHOD]]="",TRUE,IFERROR(MATCH(TBL_UDARDA_LOANPOOL[[#This Row],[QUAL_METHOD]],RANGE_LOOKUP_QUALMETHODS_UDA_RDA_ENABLED,0)&gt;0,FALSE))</f>
        <v>1</v>
      </c>
      <c r="AP17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4" s="27" t="b">
        <f ca="1">IFERROR((IF(APP_UDA_RDA_CERT_DATE&lt;&gt;"",APP_UDA_RDA_CERT_DATE,TODAY())-TBL_UDARDA_LOANPOOL[[#This Row],[SETTLEMENT_DATE]])&lt;91,TRUE)</f>
        <v>1</v>
      </c>
      <c r="AR174" s="27" t="b" cm="1">
        <f t="array" ref="AR174">COUNTIFS(TBL_UDARDA_LOANPOOL[LOAN_ID],TBL_UDARDA_LOANPOOL[[#This Row],[LOAN_ID]],TBL_UDARDA_LOANPOOL[QUAL_LOCATION_TRACT_MFIPCT],"&gt;"&amp;THRESHOLD_UDARDA_MFIPCT)=0</f>
        <v>1</v>
      </c>
      <c r="AS174" s="27" t="b">
        <f>COUNTIFS(TBL_UDARDA_LOANPOOL[LOAN_ID],TBL_UDARDA_LOANPOOL[[#This Row],[LOAN_ID]],TBL_UDARDA_LOANPOOL[SBA_QUALIFIED],"No")=0</f>
        <v>1</v>
      </c>
      <c r="AT17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4" s="29">
        <f>IF(TBL_UDARDA_LOANPOOL[[#This Row],[MULTIPROP_REC_COUNT]]&lt;&gt;"",TBL_UDARDA_LOANPOOL[[#This Row],[LOAN_AMOUNT]]/TBL_UDARDA_LOANPOOL[[#This Row],[MULTIPROP_REC_COUNT]],TBL_UDARDA_LOANPOOL[[#This Row],[LOAN_AMOUNT]])</f>
        <v>0</v>
      </c>
      <c r="AW174" s="29" t="b">
        <f>TBL_UDARDA_LOANPOOL[[#This Row],[MULTIPROP_REC_COUNT]]&gt;1</f>
        <v>0</v>
      </c>
      <c r="AX174" s="36">
        <f>IF(TBL_UDARDA_LOANPOOL[[#This Row],[LOAN_ID]]&lt;&gt;"",COUNTIF(TBL_UDARDA_LOANPOOL[LOAN_ID],TBL_UDARDA_LOANPOOL[[#This Row],[LOAN_ID]]),1)</f>
        <v>1</v>
      </c>
      <c r="AY174" s="36">
        <f>IFERROR(MATCH(TBL_UDARDA_LOANPOOL[[#This Row],[QUAL_METHOD]],RANGE_LOOKUP_QUALMETHODS_UDA_RDA_PROJSPECIFIC,0),-1)</f>
        <v>-1</v>
      </c>
      <c r="AZ17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5" spans="2:57" ht="26.25" customHeight="1" x14ac:dyDescent="0.25">
      <c r="B175" s="25" t="str">
        <f>IF(TBL_UDARDA_LOANPOOL[[#This Row],[RECORD_STARTED]],IF(TBL_UDARDA_LOANPOOL[[#This Row],[ERROR_COUNT]]&gt;0,-1,IF(TBL_UDARDA_LOANPOOL[[#This Row],[REQ_FIELDS_POPULATED]],1,0)),"")</f>
        <v/>
      </c>
      <c r="C175" s="36">
        <f>ROW()-ROW(TBL_UDARDA_LOANPOOL[[#Headers],[ROW_ID]])</f>
        <v>156</v>
      </c>
      <c r="D175" s="55"/>
      <c r="E175" s="56"/>
      <c r="F175" s="57"/>
      <c r="G175" s="58"/>
      <c r="H175" s="142"/>
      <c r="I175" s="144"/>
      <c r="J175" s="144"/>
      <c r="K175" s="120"/>
      <c r="L175" s="116"/>
      <c r="M175" s="55"/>
      <c r="N175" s="61"/>
      <c r="O175" s="62"/>
      <c r="P175" s="124"/>
      <c r="Q175" s="131"/>
      <c r="R175" s="148"/>
      <c r="S175" s="146"/>
      <c r="T175" s="174"/>
      <c r="U175" s="178"/>
      <c r="V175" s="176"/>
      <c r="W175" s="177"/>
      <c r="X175" s="185"/>
      <c r="Y175" s="185"/>
      <c r="Z175" s="186"/>
      <c r="AA175" s="186"/>
      <c r="AB17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5" s="122"/>
      <c r="AD175" s="112" t="str">
        <f>IF(AND(TBL_UDARDA_LOANPOOL[[#This Row],[QUAL_METHOD]]='$DB.LOOKUP'!$AF$6,TBL_UDARDA_LOANPOOL[[#This Row],[LOAN_ID]]&lt;&gt;""),COUNTIF(TBL_QUAL_JOBSLISTING_JOBS[LISTING_LOAN_ID_PROP_ADDR],TBL_UDARDA_LOANPOOL[[#This Row],[LOAN_ID_PROP_ADDR]]),"")</f>
        <v/>
      </c>
      <c r="AE175" s="113" t="str">
        <f>IF(AND(TBL_UDARDA_LOANPOOL[[#This Row],[LOAN_ID]]&lt;&gt;"",TBL_UDARDA_LOANPOOL[[#This Row],[QUAL_METHOD]]='$DB.LOOKUP'!$AF$6),COUNTIFS(TBL_QUAL_JOBSLISTING_JOBS[LISTING_LOAN_ID_PROP_ADDR],TBL_UDARDA_LOANPOOL[[#This Row],[LOAN_ID_PROP_ADDR]],TBL_QUAL_JOBSLISTING_JOBS[JOB_QUALIFIED_FLAG],"Yes"),"")</f>
        <v/>
      </c>
      <c r="AF175" s="111" t="str">
        <f>IF(AND(TBL_UDARDA_LOANPOOL[[#This Row],[QUAL_JOBS_TOTL]]&gt;0,TBL_UDARDA_LOANPOOL[[#This Row],[QUAL_JOBS_TOTL]]&lt;&gt;""),TBL_UDARDA_LOANPOOL[[#This Row],[QUAL_JOBS_QUALIFIED]]/TBL_UDARDA_LOANPOOL[[#This Row],[QUAL_JOBS_TOTL]],"")</f>
        <v/>
      </c>
      <c r="AG175" s="137" t="str">
        <f>IF(TBL_UDARDA_LOANPOOL[[#This Row],[QUAL_METHOD]]='$DB.LOOKUP'!$AF$6,HYPERLINK("#QUAL_JOBS!TARGET_TOP","View/Edit"),"")</f>
        <v/>
      </c>
      <c r="AH175" s="122"/>
      <c r="AI175" s="112" t="str">
        <f>IF(AND(TBL_UDARDA_LOANPOOL[[#This Row],[QUAL_METHOD]]='$DB.LOOKUP'!$AF$7,TBL_UDARDA_LOANPOOL[[#This Row],[LOAN_ID]]&lt;&gt;""),COUNTIF(TBL_QUAL_SERVICESLISTING_FAMILIES[LISTING_LOAN_ID_PROP_ADDR],TBL_UDARDA_LOANPOOL[[#This Row],[LOAN_ID_PROP_ADDR]]),"")</f>
        <v/>
      </c>
      <c r="AJ17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5" s="111" t="str">
        <f>IF(AND(TBL_UDARDA_LOANPOOL[[#This Row],[QUAL_SERVICES_FAMILIES_TOTL]]&gt;0,TBL_UDARDA_LOANPOOL[[#This Row],[QUAL_SERVICES_FAMILIES_TOTL]]&lt;&gt;""),TBL_UDARDA_LOANPOOL[[#This Row],[QUAL_SERVICES_FAMILIES_QUALIFIED]]/TBL_UDARDA_LOANPOOL[[#This Row],[QUAL_SERVICES_FAMILIES_TOTL]],"")</f>
        <v/>
      </c>
      <c r="AL175" s="137" t="str">
        <f>IF(TBL_UDARDA_LOANPOOL[[#This Row],[QUAL_METHOD]]='$DB.LOOKUP'!$AF$7,HYPERLINK("#QUAL_SERVICES!TARGET_TOP","View/Edit"),"")</f>
        <v/>
      </c>
      <c r="AM175" s="94" t="str">
        <f>IF(TBL_UDARDA_LOANPOOL[[#This Row],[LOAN_LEVEL_PREQUALIFIED_FLAG]]&lt;&gt;"",
IF(TBL_UDARDA_LOANPOOL[[#This Row],[LOAN_LEVEL_PREQUALIFIED_FLAG]],"Yes","No"),
"")</f>
        <v/>
      </c>
      <c r="AN175" s="70" t="str">
        <f>IF(TBL_UDARDA_LOANPOOL[[#This Row],[LOAN_ID]] = "","",TBL_UDARDA_LOANPOOL[[#This Row],[LOAN_ID]]&amp;" ("&amp;IF(TBL_UDARDA_LOANPOOL[[#This Row],[PROP_ADDR_STREET]]="","Address Not Defined",TBL_UDARDA_LOANPOOL[[#This Row],[PROP_ADDR_STREET]])&amp;")")</f>
        <v/>
      </c>
      <c r="AO175" s="70" t="b">
        <f>IF(TBL_UDARDA_LOANPOOL[[#This Row],[QUAL_METHOD]]="",TRUE,IFERROR(MATCH(TBL_UDARDA_LOANPOOL[[#This Row],[QUAL_METHOD]],RANGE_LOOKUP_QUALMETHODS_UDA_RDA_ENABLED,0)&gt;0,FALSE))</f>
        <v>1</v>
      </c>
      <c r="AP17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5" s="27" t="b">
        <f ca="1">IFERROR((IF(APP_UDA_RDA_CERT_DATE&lt;&gt;"",APP_UDA_RDA_CERT_DATE,TODAY())-TBL_UDARDA_LOANPOOL[[#This Row],[SETTLEMENT_DATE]])&lt;91,TRUE)</f>
        <v>1</v>
      </c>
      <c r="AR175" s="27" t="b" cm="1">
        <f t="array" ref="AR175">COUNTIFS(TBL_UDARDA_LOANPOOL[LOAN_ID],TBL_UDARDA_LOANPOOL[[#This Row],[LOAN_ID]],TBL_UDARDA_LOANPOOL[QUAL_LOCATION_TRACT_MFIPCT],"&gt;"&amp;THRESHOLD_UDARDA_MFIPCT)=0</f>
        <v>1</v>
      </c>
      <c r="AS175" s="27" t="b">
        <f>COUNTIFS(TBL_UDARDA_LOANPOOL[LOAN_ID],TBL_UDARDA_LOANPOOL[[#This Row],[LOAN_ID]],TBL_UDARDA_LOANPOOL[SBA_QUALIFIED],"No")=0</f>
        <v>1</v>
      </c>
      <c r="AT17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5" s="29">
        <f>IF(TBL_UDARDA_LOANPOOL[[#This Row],[MULTIPROP_REC_COUNT]]&lt;&gt;"",TBL_UDARDA_LOANPOOL[[#This Row],[LOAN_AMOUNT]]/TBL_UDARDA_LOANPOOL[[#This Row],[MULTIPROP_REC_COUNT]],TBL_UDARDA_LOANPOOL[[#This Row],[LOAN_AMOUNT]])</f>
        <v>0</v>
      </c>
      <c r="AW175" s="29" t="b">
        <f>TBL_UDARDA_LOANPOOL[[#This Row],[MULTIPROP_REC_COUNT]]&gt;1</f>
        <v>0</v>
      </c>
      <c r="AX175" s="36">
        <f>IF(TBL_UDARDA_LOANPOOL[[#This Row],[LOAN_ID]]&lt;&gt;"",COUNTIF(TBL_UDARDA_LOANPOOL[LOAN_ID],TBL_UDARDA_LOANPOOL[[#This Row],[LOAN_ID]]),1)</f>
        <v>1</v>
      </c>
      <c r="AY175" s="36">
        <f>IFERROR(MATCH(TBL_UDARDA_LOANPOOL[[#This Row],[QUAL_METHOD]],RANGE_LOOKUP_QUALMETHODS_UDA_RDA_PROJSPECIFIC,0),-1)</f>
        <v>-1</v>
      </c>
      <c r="AZ17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6" spans="2:57" ht="26.25" customHeight="1" x14ac:dyDescent="0.25">
      <c r="B176" s="25" t="str">
        <f>IF(TBL_UDARDA_LOANPOOL[[#This Row],[RECORD_STARTED]],IF(TBL_UDARDA_LOANPOOL[[#This Row],[ERROR_COUNT]]&gt;0,-1,IF(TBL_UDARDA_LOANPOOL[[#This Row],[REQ_FIELDS_POPULATED]],1,0)),"")</f>
        <v/>
      </c>
      <c r="C176" s="36">
        <f>ROW()-ROW(TBL_UDARDA_LOANPOOL[[#Headers],[ROW_ID]])</f>
        <v>157</v>
      </c>
      <c r="D176" s="55"/>
      <c r="E176" s="56"/>
      <c r="F176" s="57"/>
      <c r="G176" s="58"/>
      <c r="H176" s="142"/>
      <c r="I176" s="144"/>
      <c r="J176" s="144"/>
      <c r="K176" s="120"/>
      <c r="L176" s="116"/>
      <c r="M176" s="55"/>
      <c r="N176" s="61"/>
      <c r="O176" s="62"/>
      <c r="P176" s="124"/>
      <c r="Q176" s="131"/>
      <c r="R176" s="148"/>
      <c r="S176" s="146"/>
      <c r="T176" s="174"/>
      <c r="U176" s="178"/>
      <c r="V176" s="176"/>
      <c r="W176" s="177"/>
      <c r="X176" s="185"/>
      <c r="Y176" s="185"/>
      <c r="Z176" s="186"/>
      <c r="AA176" s="186"/>
      <c r="AB17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6" s="122"/>
      <c r="AD176" s="112" t="str">
        <f>IF(AND(TBL_UDARDA_LOANPOOL[[#This Row],[QUAL_METHOD]]='$DB.LOOKUP'!$AF$6,TBL_UDARDA_LOANPOOL[[#This Row],[LOAN_ID]]&lt;&gt;""),COUNTIF(TBL_QUAL_JOBSLISTING_JOBS[LISTING_LOAN_ID_PROP_ADDR],TBL_UDARDA_LOANPOOL[[#This Row],[LOAN_ID_PROP_ADDR]]),"")</f>
        <v/>
      </c>
      <c r="AE176" s="113" t="str">
        <f>IF(AND(TBL_UDARDA_LOANPOOL[[#This Row],[LOAN_ID]]&lt;&gt;"",TBL_UDARDA_LOANPOOL[[#This Row],[QUAL_METHOD]]='$DB.LOOKUP'!$AF$6),COUNTIFS(TBL_QUAL_JOBSLISTING_JOBS[LISTING_LOAN_ID_PROP_ADDR],TBL_UDARDA_LOANPOOL[[#This Row],[LOAN_ID_PROP_ADDR]],TBL_QUAL_JOBSLISTING_JOBS[JOB_QUALIFIED_FLAG],"Yes"),"")</f>
        <v/>
      </c>
      <c r="AF176" s="111" t="str">
        <f>IF(AND(TBL_UDARDA_LOANPOOL[[#This Row],[QUAL_JOBS_TOTL]]&gt;0,TBL_UDARDA_LOANPOOL[[#This Row],[QUAL_JOBS_TOTL]]&lt;&gt;""),TBL_UDARDA_LOANPOOL[[#This Row],[QUAL_JOBS_QUALIFIED]]/TBL_UDARDA_LOANPOOL[[#This Row],[QUAL_JOBS_TOTL]],"")</f>
        <v/>
      </c>
      <c r="AG176" s="137" t="str">
        <f>IF(TBL_UDARDA_LOANPOOL[[#This Row],[QUAL_METHOD]]='$DB.LOOKUP'!$AF$6,HYPERLINK("#QUAL_JOBS!TARGET_TOP","View/Edit"),"")</f>
        <v/>
      </c>
      <c r="AH176" s="122"/>
      <c r="AI176" s="112" t="str">
        <f>IF(AND(TBL_UDARDA_LOANPOOL[[#This Row],[QUAL_METHOD]]='$DB.LOOKUP'!$AF$7,TBL_UDARDA_LOANPOOL[[#This Row],[LOAN_ID]]&lt;&gt;""),COUNTIF(TBL_QUAL_SERVICESLISTING_FAMILIES[LISTING_LOAN_ID_PROP_ADDR],TBL_UDARDA_LOANPOOL[[#This Row],[LOAN_ID_PROP_ADDR]]),"")</f>
        <v/>
      </c>
      <c r="AJ17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6" s="111" t="str">
        <f>IF(AND(TBL_UDARDA_LOANPOOL[[#This Row],[QUAL_SERVICES_FAMILIES_TOTL]]&gt;0,TBL_UDARDA_LOANPOOL[[#This Row],[QUAL_SERVICES_FAMILIES_TOTL]]&lt;&gt;""),TBL_UDARDA_LOANPOOL[[#This Row],[QUAL_SERVICES_FAMILIES_QUALIFIED]]/TBL_UDARDA_LOANPOOL[[#This Row],[QUAL_SERVICES_FAMILIES_TOTL]],"")</f>
        <v/>
      </c>
      <c r="AL176" s="137" t="str">
        <f>IF(TBL_UDARDA_LOANPOOL[[#This Row],[QUAL_METHOD]]='$DB.LOOKUP'!$AF$7,HYPERLINK("#QUAL_SERVICES!TARGET_TOP","View/Edit"),"")</f>
        <v/>
      </c>
      <c r="AM176" s="94" t="str">
        <f>IF(TBL_UDARDA_LOANPOOL[[#This Row],[LOAN_LEVEL_PREQUALIFIED_FLAG]]&lt;&gt;"",
IF(TBL_UDARDA_LOANPOOL[[#This Row],[LOAN_LEVEL_PREQUALIFIED_FLAG]],"Yes","No"),
"")</f>
        <v/>
      </c>
      <c r="AN176" s="70" t="str">
        <f>IF(TBL_UDARDA_LOANPOOL[[#This Row],[LOAN_ID]] = "","",TBL_UDARDA_LOANPOOL[[#This Row],[LOAN_ID]]&amp;" ("&amp;IF(TBL_UDARDA_LOANPOOL[[#This Row],[PROP_ADDR_STREET]]="","Address Not Defined",TBL_UDARDA_LOANPOOL[[#This Row],[PROP_ADDR_STREET]])&amp;")")</f>
        <v/>
      </c>
      <c r="AO176" s="70" t="b">
        <f>IF(TBL_UDARDA_LOANPOOL[[#This Row],[QUAL_METHOD]]="",TRUE,IFERROR(MATCH(TBL_UDARDA_LOANPOOL[[#This Row],[QUAL_METHOD]],RANGE_LOOKUP_QUALMETHODS_UDA_RDA_ENABLED,0)&gt;0,FALSE))</f>
        <v>1</v>
      </c>
      <c r="AP17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6" s="27" t="b">
        <f ca="1">IFERROR((IF(APP_UDA_RDA_CERT_DATE&lt;&gt;"",APP_UDA_RDA_CERT_DATE,TODAY())-TBL_UDARDA_LOANPOOL[[#This Row],[SETTLEMENT_DATE]])&lt;91,TRUE)</f>
        <v>1</v>
      </c>
      <c r="AR176" s="27" t="b" cm="1">
        <f t="array" ref="AR176">COUNTIFS(TBL_UDARDA_LOANPOOL[LOAN_ID],TBL_UDARDA_LOANPOOL[[#This Row],[LOAN_ID]],TBL_UDARDA_LOANPOOL[QUAL_LOCATION_TRACT_MFIPCT],"&gt;"&amp;THRESHOLD_UDARDA_MFIPCT)=0</f>
        <v>1</v>
      </c>
      <c r="AS176" s="27" t="b">
        <f>COUNTIFS(TBL_UDARDA_LOANPOOL[LOAN_ID],TBL_UDARDA_LOANPOOL[[#This Row],[LOAN_ID]],TBL_UDARDA_LOANPOOL[SBA_QUALIFIED],"No")=0</f>
        <v>1</v>
      </c>
      <c r="AT17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6" s="29">
        <f>IF(TBL_UDARDA_LOANPOOL[[#This Row],[MULTIPROP_REC_COUNT]]&lt;&gt;"",TBL_UDARDA_LOANPOOL[[#This Row],[LOAN_AMOUNT]]/TBL_UDARDA_LOANPOOL[[#This Row],[MULTIPROP_REC_COUNT]],TBL_UDARDA_LOANPOOL[[#This Row],[LOAN_AMOUNT]])</f>
        <v>0</v>
      </c>
      <c r="AW176" s="29" t="b">
        <f>TBL_UDARDA_LOANPOOL[[#This Row],[MULTIPROP_REC_COUNT]]&gt;1</f>
        <v>0</v>
      </c>
      <c r="AX176" s="36">
        <f>IF(TBL_UDARDA_LOANPOOL[[#This Row],[LOAN_ID]]&lt;&gt;"",COUNTIF(TBL_UDARDA_LOANPOOL[LOAN_ID],TBL_UDARDA_LOANPOOL[[#This Row],[LOAN_ID]]),1)</f>
        <v>1</v>
      </c>
      <c r="AY176" s="36">
        <f>IFERROR(MATCH(TBL_UDARDA_LOANPOOL[[#This Row],[QUAL_METHOD]],RANGE_LOOKUP_QUALMETHODS_UDA_RDA_PROJSPECIFIC,0),-1)</f>
        <v>-1</v>
      </c>
      <c r="AZ17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7" spans="2:57" ht="26.25" customHeight="1" x14ac:dyDescent="0.25">
      <c r="B177" s="25" t="str">
        <f>IF(TBL_UDARDA_LOANPOOL[[#This Row],[RECORD_STARTED]],IF(TBL_UDARDA_LOANPOOL[[#This Row],[ERROR_COUNT]]&gt;0,-1,IF(TBL_UDARDA_LOANPOOL[[#This Row],[REQ_FIELDS_POPULATED]],1,0)),"")</f>
        <v/>
      </c>
      <c r="C177" s="36">
        <f>ROW()-ROW(TBL_UDARDA_LOANPOOL[[#Headers],[ROW_ID]])</f>
        <v>158</v>
      </c>
      <c r="D177" s="55"/>
      <c r="E177" s="56"/>
      <c r="F177" s="57"/>
      <c r="G177" s="58"/>
      <c r="H177" s="142"/>
      <c r="I177" s="144"/>
      <c r="J177" s="144"/>
      <c r="K177" s="120"/>
      <c r="L177" s="116"/>
      <c r="M177" s="55"/>
      <c r="N177" s="61"/>
      <c r="O177" s="62"/>
      <c r="P177" s="124"/>
      <c r="Q177" s="131"/>
      <c r="R177" s="148"/>
      <c r="S177" s="146"/>
      <c r="T177" s="174"/>
      <c r="U177" s="178"/>
      <c r="V177" s="176"/>
      <c r="W177" s="177"/>
      <c r="X177" s="185"/>
      <c r="Y177" s="185"/>
      <c r="Z177" s="186"/>
      <c r="AA177" s="186"/>
      <c r="AB17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7" s="122"/>
      <c r="AD177" s="112" t="str">
        <f>IF(AND(TBL_UDARDA_LOANPOOL[[#This Row],[QUAL_METHOD]]='$DB.LOOKUP'!$AF$6,TBL_UDARDA_LOANPOOL[[#This Row],[LOAN_ID]]&lt;&gt;""),COUNTIF(TBL_QUAL_JOBSLISTING_JOBS[LISTING_LOAN_ID_PROP_ADDR],TBL_UDARDA_LOANPOOL[[#This Row],[LOAN_ID_PROP_ADDR]]),"")</f>
        <v/>
      </c>
      <c r="AE177" s="113" t="str">
        <f>IF(AND(TBL_UDARDA_LOANPOOL[[#This Row],[LOAN_ID]]&lt;&gt;"",TBL_UDARDA_LOANPOOL[[#This Row],[QUAL_METHOD]]='$DB.LOOKUP'!$AF$6),COUNTIFS(TBL_QUAL_JOBSLISTING_JOBS[LISTING_LOAN_ID_PROP_ADDR],TBL_UDARDA_LOANPOOL[[#This Row],[LOAN_ID_PROP_ADDR]],TBL_QUAL_JOBSLISTING_JOBS[JOB_QUALIFIED_FLAG],"Yes"),"")</f>
        <v/>
      </c>
      <c r="AF177" s="111" t="str">
        <f>IF(AND(TBL_UDARDA_LOANPOOL[[#This Row],[QUAL_JOBS_TOTL]]&gt;0,TBL_UDARDA_LOANPOOL[[#This Row],[QUAL_JOBS_TOTL]]&lt;&gt;""),TBL_UDARDA_LOANPOOL[[#This Row],[QUAL_JOBS_QUALIFIED]]/TBL_UDARDA_LOANPOOL[[#This Row],[QUAL_JOBS_TOTL]],"")</f>
        <v/>
      </c>
      <c r="AG177" s="137" t="str">
        <f>IF(TBL_UDARDA_LOANPOOL[[#This Row],[QUAL_METHOD]]='$DB.LOOKUP'!$AF$6,HYPERLINK("#QUAL_JOBS!TARGET_TOP","View/Edit"),"")</f>
        <v/>
      </c>
      <c r="AH177" s="122"/>
      <c r="AI177" s="112" t="str">
        <f>IF(AND(TBL_UDARDA_LOANPOOL[[#This Row],[QUAL_METHOD]]='$DB.LOOKUP'!$AF$7,TBL_UDARDA_LOANPOOL[[#This Row],[LOAN_ID]]&lt;&gt;""),COUNTIF(TBL_QUAL_SERVICESLISTING_FAMILIES[LISTING_LOAN_ID_PROP_ADDR],TBL_UDARDA_LOANPOOL[[#This Row],[LOAN_ID_PROP_ADDR]]),"")</f>
        <v/>
      </c>
      <c r="AJ17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7" s="111" t="str">
        <f>IF(AND(TBL_UDARDA_LOANPOOL[[#This Row],[QUAL_SERVICES_FAMILIES_TOTL]]&gt;0,TBL_UDARDA_LOANPOOL[[#This Row],[QUAL_SERVICES_FAMILIES_TOTL]]&lt;&gt;""),TBL_UDARDA_LOANPOOL[[#This Row],[QUAL_SERVICES_FAMILIES_QUALIFIED]]/TBL_UDARDA_LOANPOOL[[#This Row],[QUAL_SERVICES_FAMILIES_TOTL]],"")</f>
        <v/>
      </c>
      <c r="AL177" s="137" t="str">
        <f>IF(TBL_UDARDA_LOANPOOL[[#This Row],[QUAL_METHOD]]='$DB.LOOKUP'!$AF$7,HYPERLINK("#QUAL_SERVICES!TARGET_TOP","View/Edit"),"")</f>
        <v/>
      </c>
      <c r="AM177" s="94" t="str">
        <f>IF(TBL_UDARDA_LOANPOOL[[#This Row],[LOAN_LEVEL_PREQUALIFIED_FLAG]]&lt;&gt;"",
IF(TBL_UDARDA_LOANPOOL[[#This Row],[LOAN_LEVEL_PREQUALIFIED_FLAG]],"Yes","No"),
"")</f>
        <v/>
      </c>
      <c r="AN177" s="70" t="str">
        <f>IF(TBL_UDARDA_LOANPOOL[[#This Row],[LOAN_ID]] = "","",TBL_UDARDA_LOANPOOL[[#This Row],[LOAN_ID]]&amp;" ("&amp;IF(TBL_UDARDA_LOANPOOL[[#This Row],[PROP_ADDR_STREET]]="","Address Not Defined",TBL_UDARDA_LOANPOOL[[#This Row],[PROP_ADDR_STREET]])&amp;")")</f>
        <v/>
      </c>
      <c r="AO177" s="70" t="b">
        <f>IF(TBL_UDARDA_LOANPOOL[[#This Row],[QUAL_METHOD]]="",TRUE,IFERROR(MATCH(TBL_UDARDA_LOANPOOL[[#This Row],[QUAL_METHOD]],RANGE_LOOKUP_QUALMETHODS_UDA_RDA_ENABLED,0)&gt;0,FALSE))</f>
        <v>1</v>
      </c>
      <c r="AP17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7" s="27" t="b">
        <f ca="1">IFERROR((IF(APP_UDA_RDA_CERT_DATE&lt;&gt;"",APP_UDA_RDA_CERT_DATE,TODAY())-TBL_UDARDA_LOANPOOL[[#This Row],[SETTLEMENT_DATE]])&lt;91,TRUE)</f>
        <v>1</v>
      </c>
      <c r="AR177" s="27" t="b" cm="1">
        <f t="array" ref="AR177">COUNTIFS(TBL_UDARDA_LOANPOOL[LOAN_ID],TBL_UDARDA_LOANPOOL[[#This Row],[LOAN_ID]],TBL_UDARDA_LOANPOOL[QUAL_LOCATION_TRACT_MFIPCT],"&gt;"&amp;THRESHOLD_UDARDA_MFIPCT)=0</f>
        <v>1</v>
      </c>
      <c r="AS177" s="27" t="b">
        <f>COUNTIFS(TBL_UDARDA_LOANPOOL[LOAN_ID],TBL_UDARDA_LOANPOOL[[#This Row],[LOAN_ID]],TBL_UDARDA_LOANPOOL[SBA_QUALIFIED],"No")=0</f>
        <v>1</v>
      </c>
      <c r="AT17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7" s="29">
        <f>IF(TBL_UDARDA_LOANPOOL[[#This Row],[MULTIPROP_REC_COUNT]]&lt;&gt;"",TBL_UDARDA_LOANPOOL[[#This Row],[LOAN_AMOUNT]]/TBL_UDARDA_LOANPOOL[[#This Row],[MULTIPROP_REC_COUNT]],TBL_UDARDA_LOANPOOL[[#This Row],[LOAN_AMOUNT]])</f>
        <v>0</v>
      </c>
      <c r="AW177" s="29" t="b">
        <f>TBL_UDARDA_LOANPOOL[[#This Row],[MULTIPROP_REC_COUNT]]&gt;1</f>
        <v>0</v>
      </c>
      <c r="AX177" s="36">
        <f>IF(TBL_UDARDA_LOANPOOL[[#This Row],[LOAN_ID]]&lt;&gt;"",COUNTIF(TBL_UDARDA_LOANPOOL[LOAN_ID],TBL_UDARDA_LOANPOOL[[#This Row],[LOAN_ID]]),1)</f>
        <v>1</v>
      </c>
      <c r="AY177" s="36">
        <f>IFERROR(MATCH(TBL_UDARDA_LOANPOOL[[#This Row],[QUAL_METHOD]],RANGE_LOOKUP_QUALMETHODS_UDA_RDA_PROJSPECIFIC,0),-1)</f>
        <v>-1</v>
      </c>
      <c r="AZ17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8" spans="2:57" ht="26.25" customHeight="1" x14ac:dyDescent="0.25">
      <c r="B178" s="25" t="str">
        <f>IF(TBL_UDARDA_LOANPOOL[[#This Row],[RECORD_STARTED]],IF(TBL_UDARDA_LOANPOOL[[#This Row],[ERROR_COUNT]]&gt;0,-1,IF(TBL_UDARDA_LOANPOOL[[#This Row],[REQ_FIELDS_POPULATED]],1,0)),"")</f>
        <v/>
      </c>
      <c r="C178" s="36">
        <f>ROW()-ROW(TBL_UDARDA_LOANPOOL[[#Headers],[ROW_ID]])</f>
        <v>159</v>
      </c>
      <c r="D178" s="55"/>
      <c r="E178" s="56"/>
      <c r="F178" s="57"/>
      <c r="G178" s="58"/>
      <c r="H178" s="142"/>
      <c r="I178" s="144"/>
      <c r="J178" s="144"/>
      <c r="K178" s="120"/>
      <c r="L178" s="116"/>
      <c r="M178" s="55"/>
      <c r="N178" s="61"/>
      <c r="O178" s="62"/>
      <c r="P178" s="124"/>
      <c r="Q178" s="131"/>
      <c r="R178" s="148"/>
      <c r="S178" s="146"/>
      <c r="T178" s="174"/>
      <c r="U178" s="178"/>
      <c r="V178" s="176"/>
      <c r="W178" s="177"/>
      <c r="X178" s="185"/>
      <c r="Y178" s="185"/>
      <c r="Z178" s="186"/>
      <c r="AA178" s="186"/>
      <c r="AB17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8" s="122"/>
      <c r="AD178" s="112" t="str">
        <f>IF(AND(TBL_UDARDA_LOANPOOL[[#This Row],[QUAL_METHOD]]='$DB.LOOKUP'!$AF$6,TBL_UDARDA_LOANPOOL[[#This Row],[LOAN_ID]]&lt;&gt;""),COUNTIF(TBL_QUAL_JOBSLISTING_JOBS[LISTING_LOAN_ID_PROP_ADDR],TBL_UDARDA_LOANPOOL[[#This Row],[LOAN_ID_PROP_ADDR]]),"")</f>
        <v/>
      </c>
      <c r="AE178" s="113" t="str">
        <f>IF(AND(TBL_UDARDA_LOANPOOL[[#This Row],[LOAN_ID]]&lt;&gt;"",TBL_UDARDA_LOANPOOL[[#This Row],[QUAL_METHOD]]='$DB.LOOKUP'!$AF$6),COUNTIFS(TBL_QUAL_JOBSLISTING_JOBS[LISTING_LOAN_ID_PROP_ADDR],TBL_UDARDA_LOANPOOL[[#This Row],[LOAN_ID_PROP_ADDR]],TBL_QUAL_JOBSLISTING_JOBS[JOB_QUALIFIED_FLAG],"Yes"),"")</f>
        <v/>
      </c>
      <c r="AF178" s="111" t="str">
        <f>IF(AND(TBL_UDARDA_LOANPOOL[[#This Row],[QUAL_JOBS_TOTL]]&gt;0,TBL_UDARDA_LOANPOOL[[#This Row],[QUAL_JOBS_TOTL]]&lt;&gt;""),TBL_UDARDA_LOANPOOL[[#This Row],[QUAL_JOBS_QUALIFIED]]/TBL_UDARDA_LOANPOOL[[#This Row],[QUAL_JOBS_TOTL]],"")</f>
        <v/>
      </c>
      <c r="AG178" s="137" t="str">
        <f>IF(TBL_UDARDA_LOANPOOL[[#This Row],[QUAL_METHOD]]='$DB.LOOKUP'!$AF$6,HYPERLINK("#QUAL_JOBS!TARGET_TOP","View/Edit"),"")</f>
        <v/>
      </c>
      <c r="AH178" s="122"/>
      <c r="AI178" s="112" t="str">
        <f>IF(AND(TBL_UDARDA_LOANPOOL[[#This Row],[QUAL_METHOD]]='$DB.LOOKUP'!$AF$7,TBL_UDARDA_LOANPOOL[[#This Row],[LOAN_ID]]&lt;&gt;""),COUNTIF(TBL_QUAL_SERVICESLISTING_FAMILIES[LISTING_LOAN_ID_PROP_ADDR],TBL_UDARDA_LOANPOOL[[#This Row],[LOAN_ID_PROP_ADDR]]),"")</f>
        <v/>
      </c>
      <c r="AJ17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8" s="111" t="str">
        <f>IF(AND(TBL_UDARDA_LOANPOOL[[#This Row],[QUAL_SERVICES_FAMILIES_TOTL]]&gt;0,TBL_UDARDA_LOANPOOL[[#This Row],[QUAL_SERVICES_FAMILIES_TOTL]]&lt;&gt;""),TBL_UDARDA_LOANPOOL[[#This Row],[QUAL_SERVICES_FAMILIES_QUALIFIED]]/TBL_UDARDA_LOANPOOL[[#This Row],[QUAL_SERVICES_FAMILIES_TOTL]],"")</f>
        <v/>
      </c>
      <c r="AL178" s="137" t="str">
        <f>IF(TBL_UDARDA_LOANPOOL[[#This Row],[QUAL_METHOD]]='$DB.LOOKUP'!$AF$7,HYPERLINK("#QUAL_SERVICES!TARGET_TOP","View/Edit"),"")</f>
        <v/>
      </c>
      <c r="AM178" s="94" t="str">
        <f>IF(TBL_UDARDA_LOANPOOL[[#This Row],[LOAN_LEVEL_PREQUALIFIED_FLAG]]&lt;&gt;"",
IF(TBL_UDARDA_LOANPOOL[[#This Row],[LOAN_LEVEL_PREQUALIFIED_FLAG]],"Yes","No"),
"")</f>
        <v/>
      </c>
      <c r="AN178" s="70" t="str">
        <f>IF(TBL_UDARDA_LOANPOOL[[#This Row],[LOAN_ID]] = "","",TBL_UDARDA_LOANPOOL[[#This Row],[LOAN_ID]]&amp;" ("&amp;IF(TBL_UDARDA_LOANPOOL[[#This Row],[PROP_ADDR_STREET]]="","Address Not Defined",TBL_UDARDA_LOANPOOL[[#This Row],[PROP_ADDR_STREET]])&amp;")")</f>
        <v/>
      </c>
      <c r="AO178" s="70" t="b">
        <f>IF(TBL_UDARDA_LOANPOOL[[#This Row],[QUAL_METHOD]]="",TRUE,IFERROR(MATCH(TBL_UDARDA_LOANPOOL[[#This Row],[QUAL_METHOD]],RANGE_LOOKUP_QUALMETHODS_UDA_RDA_ENABLED,0)&gt;0,FALSE))</f>
        <v>1</v>
      </c>
      <c r="AP17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8" s="27" t="b">
        <f ca="1">IFERROR((IF(APP_UDA_RDA_CERT_DATE&lt;&gt;"",APP_UDA_RDA_CERT_DATE,TODAY())-TBL_UDARDA_LOANPOOL[[#This Row],[SETTLEMENT_DATE]])&lt;91,TRUE)</f>
        <v>1</v>
      </c>
      <c r="AR178" s="27" t="b" cm="1">
        <f t="array" ref="AR178">COUNTIFS(TBL_UDARDA_LOANPOOL[LOAN_ID],TBL_UDARDA_LOANPOOL[[#This Row],[LOAN_ID]],TBL_UDARDA_LOANPOOL[QUAL_LOCATION_TRACT_MFIPCT],"&gt;"&amp;THRESHOLD_UDARDA_MFIPCT)=0</f>
        <v>1</v>
      </c>
      <c r="AS178" s="27" t="b">
        <f>COUNTIFS(TBL_UDARDA_LOANPOOL[LOAN_ID],TBL_UDARDA_LOANPOOL[[#This Row],[LOAN_ID]],TBL_UDARDA_LOANPOOL[SBA_QUALIFIED],"No")=0</f>
        <v>1</v>
      </c>
      <c r="AT17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8" s="29">
        <f>IF(TBL_UDARDA_LOANPOOL[[#This Row],[MULTIPROP_REC_COUNT]]&lt;&gt;"",TBL_UDARDA_LOANPOOL[[#This Row],[LOAN_AMOUNT]]/TBL_UDARDA_LOANPOOL[[#This Row],[MULTIPROP_REC_COUNT]],TBL_UDARDA_LOANPOOL[[#This Row],[LOAN_AMOUNT]])</f>
        <v>0</v>
      </c>
      <c r="AW178" s="29" t="b">
        <f>TBL_UDARDA_LOANPOOL[[#This Row],[MULTIPROP_REC_COUNT]]&gt;1</f>
        <v>0</v>
      </c>
      <c r="AX178" s="36">
        <f>IF(TBL_UDARDA_LOANPOOL[[#This Row],[LOAN_ID]]&lt;&gt;"",COUNTIF(TBL_UDARDA_LOANPOOL[LOAN_ID],TBL_UDARDA_LOANPOOL[[#This Row],[LOAN_ID]]),1)</f>
        <v>1</v>
      </c>
      <c r="AY178" s="36">
        <f>IFERROR(MATCH(TBL_UDARDA_LOANPOOL[[#This Row],[QUAL_METHOD]],RANGE_LOOKUP_QUALMETHODS_UDA_RDA_PROJSPECIFIC,0),-1)</f>
        <v>-1</v>
      </c>
      <c r="AZ17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9" spans="2:57" ht="26.25" customHeight="1" x14ac:dyDescent="0.25">
      <c r="B179" s="25" t="str">
        <f>IF(TBL_UDARDA_LOANPOOL[[#This Row],[RECORD_STARTED]],IF(TBL_UDARDA_LOANPOOL[[#This Row],[ERROR_COUNT]]&gt;0,-1,IF(TBL_UDARDA_LOANPOOL[[#This Row],[REQ_FIELDS_POPULATED]],1,0)),"")</f>
        <v/>
      </c>
      <c r="C179" s="36">
        <f>ROW()-ROW(TBL_UDARDA_LOANPOOL[[#Headers],[ROW_ID]])</f>
        <v>160</v>
      </c>
      <c r="D179" s="55"/>
      <c r="E179" s="56"/>
      <c r="F179" s="57"/>
      <c r="G179" s="58"/>
      <c r="H179" s="142"/>
      <c r="I179" s="144"/>
      <c r="J179" s="144"/>
      <c r="K179" s="120"/>
      <c r="L179" s="116"/>
      <c r="M179" s="55"/>
      <c r="N179" s="61"/>
      <c r="O179" s="62"/>
      <c r="P179" s="124"/>
      <c r="Q179" s="131"/>
      <c r="R179" s="148"/>
      <c r="S179" s="146"/>
      <c r="T179" s="174"/>
      <c r="U179" s="178"/>
      <c r="V179" s="176"/>
      <c r="W179" s="177"/>
      <c r="X179" s="185"/>
      <c r="Y179" s="185"/>
      <c r="Z179" s="186"/>
      <c r="AA179" s="186"/>
      <c r="AB17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9" s="122"/>
      <c r="AD179" s="112" t="str">
        <f>IF(AND(TBL_UDARDA_LOANPOOL[[#This Row],[QUAL_METHOD]]='$DB.LOOKUP'!$AF$6,TBL_UDARDA_LOANPOOL[[#This Row],[LOAN_ID]]&lt;&gt;""),COUNTIF(TBL_QUAL_JOBSLISTING_JOBS[LISTING_LOAN_ID_PROP_ADDR],TBL_UDARDA_LOANPOOL[[#This Row],[LOAN_ID_PROP_ADDR]]),"")</f>
        <v/>
      </c>
      <c r="AE179" s="113" t="str">
        <f>IF(AND(TBL_UDARDA_LOANPOOL[[#This Row],[LOAN_ID]]&lt;&gt;"",TBL_UDARDA_LOANPOOL[[#This Row],[QUAL_METHOD]]='$DB.LOOKUP'!$AF$6),COUNTIFS(TBL_QUAL_JOBSLISTING_JOBS[LISTING_LOAN_ID_PROP_ADDR],TBL_UDARDA_LOANPOOL[[#This Row],[LOAN_ID_PROP_ADDR]],TBL_QUAL_JOBSLISTING_JOBS[JOB_QUALIFIED_FLAG],"Yes"),"")</f>
        <v/>
      </c>
      <c r="AF179" s="111" t="str">
        <f>IF(AND(TBL_UDARDA_LOANPOOL[[#This Row],[QUAL_JOBS_TOTL]]&gt;0,TBL_UDARDA_LOANPOOL[[#This Row],[QUAL_JOBS_TOTL]]&lt;&gt;""),TBL_UDARDA_LOANPOOL[[#This Row],[QUAL_JOBS_QUALIFIED]]/TBL_UDARDA_LOANPOOL[[#This Row],[QUAL_JOBS_TOTL]],"")</f>
        <v/>
      </c>
      <c r="AG179" s="137" t="str">
        <f>IF(TBL_UDARDA_LOANPOOL[[#This Row],[QUAL_METHOD]]='$DB.LOOKUP'!$AF$6,HYPERLINK("#QUAL_JOBS!TARGET_TOP","View/Edit"),"")</f>
        <v/>
      </c>
      <c r="AH179" s="122"/>
      <c r="AI179" s="112" t="str">
        <f>IF(AND(TBL_UDARDA_LOANPOOL[[#This Row],[QUAL_METHOD]]='$DB.LOOKUP'!$AF$7,TBL_UDARDA_LOANPOOL[[#This Row],[LOAN_ID]]&lt;&gt;""),COUNTIF(TBL_QUAL_SERVICESLISTING_FAMILIES[LISTING_LOAN_ID_PROP_ADDR],TBL_UDARDA_LOANPOOL[[#This Row],[LOAN_ID_PROP_ADDR]]),"")</f>
        <v/>
      </c>
      <c r="AJ17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79" s="111" t="str">
        <f>IF(AND(TBL_UDARDA_LOANPOOL[[#This Row],[QUAL_SERVICES_FAMILIES_TOTL]]&gt;0,TBL_UDARDA_LOANPOOL[[#This Row],[QUAL_SERVICES_FAMILIES_TOTL]]&lt;&gt;""),TBL_UDARDA_LOANPOOL[[#This Row],[QUAL_SERVICES_FAMILIES_QUALIFIED]]/TBL_UDARDA_LOANPOOL[[#This Row],[QUAL_SERVICES_FAMILIES_TOTL]],"")</f>
        <v/>
      </c>
      <c r="AL179" s="137" t="str">
        <f>IF(TBL_UDARDA_LOANPOOL[[#This Row],[QUAL_METHOD]]='$DB.LOOKUP'!$AF$7,HYPERLINK("#QUAL_SERVICES!TARGET_TOP","View/Edit"),"")</f>
        <v/>
      </c>
      <c r="AM179" s="94" t="str">
        <f>IF(TBL_UDARDA_LOANPOOL[[#This Row],[LOAN_LEVEL_PREQUALIFIED_FLAG]]&lt;&gt;"",
IF(TBL_UDARDA_LOANPOOL[[#This Row],[LOAN_LEVEL_PREQUALIFIED_FLAG]],"Yes","No"),
"")</f>
        <v/>
      </c>
      <c r="AN179" s="70" t="str">
        <f>IF(TBL_UDARDA_LOANPOOL[[#This Row],[LOAN_ID]] = "","",TBL_UDARDA_LOANPOOL[[#This Row],[LOAN_ID]]&amp;" ("&amp;IF(TBL_UDARDA_LOANPOOL[[#This Row],[PROP_ADDR_STREET]]="","Address Not Defined",TBL_UDARDA_LOANPOOL[[#This Row],[PROP_ADDR_STREET]])&amp;")")</f>
        <v/>
      </c>
      <c r="AO179" s="70" t="b">
        <f>IF(TBL_UDARDA_LOANPOOL[[#This Row],[QUAL_METHOD]]="",TRUE,IFERROR(MATCH(TBL_UDARDA_LOANPOOL[[#This Row],[QUAL_METHOD]],RANGE_LOOKUP_QUALMETHODS_UDA_RDA_ENABLED,0)&gt;0,FALSE))</f>
        <v>1</v>
      </c>
      <c r="AP17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9" s="27" t="b">
        <f ca="1">IFERROR((IF(APP_UDA_RDA_CERT_DATE&lt;&gt;"",APP_UDA_RDA_CERT_DATE,TODAY())-TBL_UDARDA_LOANPOOL[[#This Row],[SETTLEMENT_DATE]])&lt;91,TRUE)</f>
        <v>1</v>
      </c>
      <c r="AR179" s="27" t="b" cm="1">
        <f t="array" ref="AR179">COUNTIFS(TBL_UDARDA_LOANPOOL[LOAN_ID],TBL_UDARDA_LOANPOOL[[#This Row],[LOAN_ID]],TBL_UDARDA_LOANPOOL[QUAL_LOCATION_TRACT_MFIPCT],"&gt;"&amp;THRESHOLD_UDARDA_MFIPCT)=0</f>
        <v>1</v>
      </c>
      <c r="AS179" s="27" t="b">
        <f>COUNTIFS(TBL_UDARDA_LOANPOOL[LOAN_ID],TBL_UDARDA_LOANPOOL[[#This Row],[LOAN_ID]],TBL_UDARDA_LOANPOOL[SBA_QUALIFIED],"No")=0</f>
        <v>1</v>
      </c>
      <c r="AT17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9" s="29">
        <f>IF(TBL_UDARDA_LOANPOOL[[#This Row],[MULTIPROP_REC_COUNT]]&lt;&gt;"",TBL_UDARDA_LOANPOOL[[#This Row],[LOAN_AMOUNT]]/TBL_UDARDA_LOANPOOL[[#This Row],[MULTIPROP_REC_COUNT]],TBL_UDARDA_LOANPOOL[[#This Row],[LOAN_AMOUNT]])</f>
        <v>0</v>
      </c>
      <c r="AW179" s="29" t="b">
        <f>TBL_UDARDA_LOANPOOL[[#This Row],[MULTIPROP_REC_COUNT]]&gt;1</f>
        <v>0</v>
      </c>
      <c r="AX179" s="36">
        <f>IF(TBL_UDARDA_LOANPOOL[[#This Row],[LOAN_ID]]&lt;&gt;"",COUNTIF(TBL_UDARDA_LOANPOOL[LOAN_ID],TBL_UDARDA_LOANPOOL[[#This Row],[LOAN_ID]]),1)</f>
        <v>1</v>
      </c>
      <c r="AY179" s="36">
        <f>IFERROR(MATCH(TBL_UDARDA_LOANPOOL[[#This Row],[QUAL_METHOD]],RANGE_LOOKUP_QUALMETHODS_UDA_RDA_PROJSPECIFIC,0),-1)</f>
        <v>-1</v>
      </c>
      <c r="AZ17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0" spans="2:57" ht="26.25" customHeight="1" x14ac:dyDescent="0.25">
      <c r="B180" s="25" t="str">
        <f>IF(TBL_UDARDA_LOANPOOL[[#This Row],[RECORD_STARTED]],IF(TBL_UDARDA_LOANPOOL[[#This Row],[ERROR_COUNT]]&gt;0,-1,IF(TBL_UDARDA_LOANPOOL[[#This Row],[REQ_FIELDS_POPULATED]],1,0)),"")</f>
        <v/>
      </c>
      <c r="C180" s="36">
        <f>ROW()-ROW(TBL_UDARDA_LOANPOOL[[#Headers],[ROW_ID]])</f>
        <v>161</v>
      </c>
      <c r="D180" s="55"/>
      <c r="E180" s="56"/>
      <c r="F180" s="57"/>
      <c r="G180" s="58"/>
      <c r="H180" s="142"/>
      <c r="I180" s="144"/>
      <c r="J180" s="144"/>
      <c r="K180" s="120"/>
      <c r="L180" s="116"/>
      <c r="M180" s="55"/>
      <c r="N180" s="61"/>
      <c r="O180" s="62"/>
      <c r="P180" s="124"/>
      <c r="Q180" s="131"/>
      <c r="R180" s="148"/>
      <c r="S180" s="146"/>
      <c r="T180" s="174"/>
      <c r="U180" s="178"/>
      <c r="V180" s="176"/>
      <c r="W180" s="177"/>
      <c r="X180" s="185"/>
      <c r="Y180" s="185"/>
      <c r="Z180" s="186"/>
      <c r="AA180" s="186"/>
      <c r="AB18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0" s="122"/>
      <c r="AD180" s="112" t="str">
        <f>IF(AND(TBL_UDARDA_LOANPOOL[[#This Row],[QUAL_METHOD]]='$DB.LOOKUP'!$AF$6,TBL_UDARDA_LOANPOOL[[#This Row],[LOAN_ID]]&lt;&gt;""),COUNTIF(TBL_QUAL_JOBSLISTING_JOBS[LISTING_LOAN_ID_PROP_ADDR],TBL_UDARDA_LOANPOOL[[#This Row],[LOAN_ID_PROP_ADDR]]),"")</f>
        <v/>
      </c>
      <c r="AE180" s="113" t="str">
        <f>IF(AND(TBL_UDARDA_LOANPOOL[[#This Row],[LOAN_ID]]&lt;&gt;"",TBL_UDARDA_LOANPOOL[[#This Row],[QUAL_METHOD]]='$DB.LOOKUP'!$AF$6),COUNTIFS(TBL_QUAL_JOBSLISTING_JOBS[LISTING_LOAN_ID_PROP_ADDR],TBL_UDARDA_LOANPOOL[[#This Row],[LOAN_ID_PROP_ADDR]],TBL_QUAL_JOBSLISTING_JOBS[JOB_QUALIFIED_FLAG],"Yes"),"")</f>
        <v/>
      </c>
      <c r="AF180" s="111" t="str">
        <f>IF(AND(TBL_UDARDA_LOANPOOL[[#This Row],[QUAL_JOBS_TOTL]]&gt;0,TBL_UDARDA_LOANPOOL[[#This Row],[QUAL_JOBS_TOTL]]&lt;&gt;""),TBL_UDARDA_LOANPOOL[[#This Row],[QUAL_JOBS_QUALIFIED]]/TBL_UDARDA_LOANPOOL[[#This Row],[QUAL_JOBS_TOTL]],"")</f>
        <v/>
      </c>
      <c r="AG180" s="137" t="str">
        <f>IF(TBL_UDARDA_LOANPOOL[[#This Row],[QUAL_METHOD]]='$DB.LOOKUP'!$AF$6,HYPERLINK("#QUAL_JOBS!TARGET_TOP","View/Edit"),"")</f>
        <v/>
      </c>
      <c r="AH180" s="122"/>
      <c r="AI180" s="112" t="str">
        <f>IF(AND(TBL_UDARDA_LOANPOOL[[#This Row],[QUAL_METHOD]]='$DB.LOOKUP'!$AF$7,TBL_UDARDA_LOANPOOL[[#This Row],[LOAN_ID]]&lt;&gt;""),COUNTIF(TBL_QUAL_SERVICESLISTING_FAMILIES[LISTING_LOAN_ID_PROP_ADDR],TBL_UDARDA_LOANPOOL[[#This Row],[LOAN_ID_PROP_ADDR]]),"")</f>
        <v/>
      </c>
      <c r="AJ18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0" s="111" t="str">
        <f>IF(AND(TBL_UDARDA_LOANPOOL[[#This Row],[QUAL_SERVICES_FAMILIES_TOTL]]&gt;0,TBL_UDARDA_LOANPOOL[[#This Row],[QUAL_SERVICES_FAMILIES_TOTL]]&lt;&gt;""),TBL_UDARDA_LOANPOOL[[#This Row],[QUAL_SERVICES_FAMILIES_QUALIFIED]]/TBL_UDARDA_LOANPOOL[[#This Row],[QUAL_SERVICES_FAMILIES_TOTL]],"")</f>
        <v/>
      </c>
      <c r="AL180" s="137" t="str">
        <f>IF(TBL_UDARDA_LOANPOOL[[#This Row],[QUAL_METHOD]]='$DB.LOOKUP'!$AF$7,HYPERLINK("#QUAL_SERVICES!TARGET_TOP","View/Edit"),"")</f>
        <v/>
      </c>
      <c r="AM180" s="94" t="str">
        <f>IF(TBL_UDARDA_LOANPOOL[[#This Row],[LOAN_LEVEL_PREQUALIFIED_FLAG]]&lt;&gt;"",
IF(TBL_UDARDA_LOANPOOL[[#This Row],[LOAN_LEVEL_PREQUALIFIED_FLAG]],"Yes","No"),
"")</f>
        <v/>
      </c>
      <c r="AN180" s="70" t="str">
        <f>IF(TBL_UDARDA_LOANPOOL[[#This Row],[LOAN_ID]] = "","",TBL_UDARDA_LOANPOOL[[#This Row],[LOAN_ID]]&amp;" ("&amp;IF(TBL_UDARDA_LOANPOOL[[#This Row],[PROP_ADDR_STREET]]="","Address Not Defined",TBL_UDARDA_LOANPOOL[[#This Row],[PROP_ADDR_STREET]])&amp;")")</f>
        <v/>
      </c>
      <c r="AO180" s="70" t="b">
        <f>IF(TBL_UDARDA_LOANPOOL[[#This Row],[QUAL_METHOD]]="",TRUE,IFERROR(MATCH(TBL_UDARDA_LOANPOOL[[#This Row],[QUAL_METHOD]],RANGE_LOOKUP_QUALMETHODS_UDA_RDA_ENABLED,0)&gt;0,FALSE))</f>
        <v>1</v>
      </c>
      <c r="AP18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0" s="27" t="b">
        <f ca="1">IFERROR((IF(APP_UDA_RDA_CERT_DATE&lt;&gt;"",APP_UDA_RDA_CERT_DATE,TODAY())-TBL_UDARDA_LOANPOOL[[#This Row],[SETTLEMENT_DATE]])&lt;91,TRUE)</f>
        <v>1</v>
      </c>
      <c r="AR180" s="27" t="b" cm="1">
        <f t="array" ref="AR180">COUNTIFS(TBL_UDARDA_LOANPOOL[LOAN_ID],TBL_UDARDA_LOANPOOL[[#This Row],[LOAN_ID]],TBL_UDARDA_LOANPOOL[QUAL_LOCATION_TRACT_MFIPCT],"&gt;"&amp;THRESHOLD_UDARDA_MFIPCT)=0</f>
        <v>1</v>
      </c>
      <c r="AS180" s="27" t="b">
        <f>COUNTIFS(TBL_UDARDA_LOANPOOL[LOAN_ID],TBL_UDARDA_LOANPOOL[[#This Row],[LOAN_ID]],TBL_UDARDA_LOANPOOL[SBA_QUALIFIED],"No")=0</f>
        <v>1</v>
      </c>
      <c r="AT18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0" s="29">
        <f>IF(TBL_UDARDA_LOANPOOL[[#This Row],[MULTIPROP_REC_COUNT]]&lt;&gt;"",TBL_UDARDA_LOANPOOL[[#This Row],[LOAN_AMOUNT]]/TBL_UDARDA_LOANPOOL[[#This Row],[MULTIPROP_REC_COUNT]],TBL_UDARDA_LOANPOOL[[#This Row],[LOAN_AMOUNT]])</f>
        <v>0</v>
      </c>
      <c r="AW180" s="29" t="b">
        <f>TBL_UDARDA_LOANPOOL[[#This Row],[MULTIPROP_REC_COUNT]]&gt;1</f>
        <v>0</v>
      </c>
      <c r="AX180" s="36">
        <f>IF(TBL_UDARDA_LOANPOOL[[#This Row],[LOAN_ID]]&lt;&gt;"",COUNTIF(TBL_UDARDA_LOANPOOL[LOAN_ID],TBL_UDARDA_LOANPOOL[[#This Row],[LOAN_ID]]),1)</f>
        <v>1</v>
      </c>
      <c r="AY180" s="36">
        <f>IFERROR(MATCH(TBL_UDARDA_LOANPOOL[[#This Row],[QUAL_METHOD]],RANGE_LOOKUP_QUALMETHODS_UDA_RDA_PROJSPECIFIC,0),-1)</f>
        <v>-1</v>
      </c>
      <c r="AZ18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1" spans="2:57" ht="26.25" customHeight="1" x14ac:dyDescent="0.25">
      <c r="B181" s="25" t="str">
        <f>IF(TBL_UDARDA_LOANPOOL[[#This Row],[RECORD_STARTED]],IF(TBL_UDARDA_LOANPOOL[[#This Row],[ERROR_COUNT]]&gt;0,-1,IF(TBL_UDARDA_LOANPOOL[[#This Row],[REQ_FIELDS_POPULATED]],1,0)),"")</f>
        <v/>
      </c>
      <c r="C181" s="36">
        <f>ROW()-ROW(TBL_UDARDA_LOANPOOL[[#Headers],[ROW_ID]])</f>
        <v>162</v>
      </c>
      <c r="D181" s="55"/>
      <c r="E181" s="56"/>
      <c r="F181" s="57"/>
      <c r="G181" s="58"/>
      <c r="H181" s="142"/>
      <c r="I181" s="144"/>
      <c r="J181" s="144"/>
      <c r="K181" s="120"/>
      <c r="L181" s="116"/>
      <c r="M181" s="55"/>
      <c r="N181" s="61"/>
      <c r="O181" s="62"/>
      <c r="P181" s="124"/>
      <c r="Q181" s="131"/>
      <c r="R181" s="148"/>
      <c r="S181" s="146"/>
      <c r="T181" s="174"/>
      <c r="U181" s="178"/>
      <c r="V181" s="176"/>
      <c r="W181" s="177"/>
      <c r="X181" s="185"/>
      <c r="Y181" s="185"/>
      <c r="Z181" s="186"/>
      <c r="AA181" s="186"/>
      <c r="AB18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1" s="122"/>
      <c r="AD181" s="112" t="str">
        <f>IF(AND(TBL_UDARDA_LOANPOOL[[#This Row],[QUAL_METHOD]]='$DB.LOOKUP'!$AF$6,TBL_UDARDA_LOANPOOL[[#This Row],[LOAN_ID]]&lt;&gt;""),COUNTIF(TBL_QUAL_JOBSLISTING_JOBS[LISTING_LOAN_ID_PROP_ADDR],TBL_UDARDA_LOANPOOL[[#This Row],[LOAN_ID_PROP_ADDR]]),"")</f>
        <v/>
      </c>
      <c r="AE181" s="113" t="str">
        <f>IF(AND(TBL_UDARDA_LOANPOOL[[#This Row],[LOAN_ID]]&lt;&gt;"",TBL_UDARDA_LOANPOOL[[#This Row],[QUAL_METHOD]]='$DB.LOOKUP'!$AF$6),COUNTIFS(TBL_QUAL_JOBSLISTING_JOBS[LISTING_LOAN_ID_PROP_ADDR],TBL_UDARDA_LOANPOOL[[#This Row],[LOAN_ID_PROP_ADDR]],TBL_QUAL_JOBSLISTING_JOBS[JOB_QUALIFIED_FLAG],"Yes"),"")</f>
        <v/>
      </c>
      <c r="AF181" s="111" t="str">
        <f>IF(AND(TBL_UDARDA_LOANPOOL[[#This Row],[QUAL_JOBS_TOTL]]&gt;0,TBL_UDARDA_LOANPOOL[[#This Row],[QUAL_JOBS_TOTL]]&lt;&gt;""),TBL_UDARDA_LOANPOOL[[#This Row],[QUAL_JOBS_QUALIFIED]]/TBL_UDARDA_LOANPOOL[[#This Row],[QUAL_JOBS_TOTL]],"")</f>
        <v/>
      </c>
      <c r="AG181" s="137" t="str">
        <f>IF(TBL_UDARDA_LOANPOOL[[#This Row],[QUAL_METHOD]]='$DB.LOOKUP'!$AF$6,HYPERLINK("#QUAL_JOBS!TARGET_TOP","View/Edit"),"")</f>
        <v/>
      </c>
      <c r="AH181" s="122"/>
      <c r="AI181" s="112" t="str">
        <f>IF(AND(TBL_UDARDA_LOANPOOL[[#This Row],[QUAL_METHOD]]='$DB.LOOKUP'!$AF$7,TBL_UDARDA_LOANPOOL[[#This Row],[LOAN_ID]]&lt;&gt;""),COUNTIF(TBL_QUAL_SERVICESLISTING_FAMILIES[LISTING_LOAN_ID_PROP_ADDR],TBL_UDARDA_LOANPOOL[[#This Row],[LOAN_ID_PROP_ADDR]]),"")</f>
        <v/>
      </c>
      <c r="AJ18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1" s="111" t="str">
        <f>IF(AND(TBL_UDARDA_LOANPOOL[[#This Row],[QUAL_SERVICES_FAMILIES_TOTL]]&gt;0,TBL_UDARDA_LOANPOOL[[#This Row],[QUAL_SERVICES_FAMILIES_TOTL]]&lt;&gt;""),TBL_UDARDA_LOANPOOL[[#This Row],[QUAL_SERVICES_FAMILIES_QUALIFIED]]/TBL_UDARDA_LOANPOOL[[#This Row],[QUAL_SERVICES_FAMILIES_TOTL]],"")</f>
        <v/>
      </c>
      <c r="AL181" s="137" t="str">
        <f>IF(TBL_UDARDA_LOANPOOL[[#This Row],[QUAL_METHOD]]='$DB.LOOKUP'!$AF$7,HYPERLINK("#QUAL_SERVICES!TARGET_TOP","View/Edit"),"")</f>
        <v/>
      </c>
      <c r="AM181" s="94" t="str">
        <f>IF(TBL_UDARDA_LOANPOOL[[#This Row],[LOAN_LEVEL_PREQUALIFIED_FLAG]]&lt;&gt;"",
IF(TBL_UDARDA_LOANPOOL[[#This Row],[LOAN_LEVEL_PREQUALIFIED_FLAG]],"Yes","No"),
"")</f>
        <v/>
      </c>
      <c r="AN181" s="70" t="str">
        <f>IF(TBL_UDARDA_LOANPOOL[[#This Row],[LOAN_ID]] = "","",TBL_UDARDA_LOANPOOL[[#This Row],[LOAN_ID]]&amp;" ("&amp;IF(TBL_UDARDA_LOANPOOL[[#This Row],[PROP_ADDR_STREET]]="","Address Not Defined",TBL_UDARDA_LOANPOOL[[#This Row],[PROP_ADDR_STREET]])&amp;")")</f>
        <v/>
      </c>
      <c r="AO181" s="70" t="b">
        <f>IF(TBL_UDARDA_LOANPOOL[[#This Row],[QUAL_METHOD]]="",TRUE,IFERROR(MATCH(TBL_UDARDA_LOANPOOL[[#This Row],[QUAL_METHOD]],RANGE_LOOKUP_QUALMETHODS_UDA_RDA_ENABLED,0)&gt;0,FALSE))</f>
        <v>1</v>
      </c>
      <c r="AP18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1" s="27" t="b">
        <f ca="1">IFERROR((IF(APP_UDA_RDA_CERT_DATE&lt;&gt;"",APP_UDA_RDA_CERT_DATE,TODAY())-TBL_UDARDA_LOANPOOL[[#This Row],[SETTLEMENT_DATE]])&lt;91,TRUE)</f>
        <v>1</v>
      </c>
      <c r="AR181" s="27" t="b" cm="1">
        <f t="array" ref="AR181">COUNTIFS(TBL_UDARDA_LOANPOOL[LOAN_ID],TBL_UDARDA_LOANPOOL[[#This Row],[LOAN_ID]],TBL_UDARDA_LOANPOOL[QUAL_LOCATION_TRACT_MFIPCT],"&gt;"&amp;THRESHOLD_UDARDA_MFIPCT)=0</f>
        <v>1</v>
      </c>
      <c r="AS181" s="27" t="b">
        <f>COUNTIFS(TBL_UDARDA_LOANPOOL[LOAN_ID],TBL_UDARDA_LOANPOOL[[#This Row],[LOAN_ID]],TBL_UDARDA_LOANPOOL[SBA_QUALIFIED],"No")=0</f>
        <v>1</v>
      </c>
      <c r="AT18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1" s="29">
        <f>IF(TBL_UDARDA_LOANPOOL[[#This Row],[MULTIPROP_REC_COUNT]]&lt;&gt;"",TBL_UDARDA_LOANPOOL[[#This Row],[LOAN_AMOUNT]]/TBL_UDARDA_LOANPOOL[[#This Row],[MULTIPROP_REC_COUNT]],TBL_UDARDA_LOANPOOL[[#This Row],[LOAN_AMOUNT]])</f>
        <v>0</v>
      </c>
      <c r="AW181" s="29" t="b">
        <f>TBL_UDARDA_LOANPOOL[[#This Row],[MULTIPROP_REC_COUNT]]&gt;1</f>
        <v>0</v>
      </c>
      <c r="AX181" s="36">
        <f>IF(TBL_UDARDA_LOANPOOL[[#This Row],[LOAN_ID]]&lt;&gt;"",COUNTIF(TBL_UDARDA_LOANPOOL[LOAN_ID],TBL_UDARDA_LOANPOOL[[#This Row],[LOAN_ID]]),1)</f>
        <v>1</v>
      </c>
      <c r="AY181" s="36">
        <f>IFERROR(MATCH(TBL_UDARDA_LOANPOOL[[#This Row],[QUAL_METHOD]],RANGE_LOOKUP_QUALMETHODS_UDA_RDA_PROJSPECIFIC,0),-1)</f>
        <v>-1</v>
      </c>
      <c r="AZ18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2" spans="2:57" ht="26.25" customHeight="1" x14ac:dyDescent="0.25">
      <c r="B182" s="25" t="str">
        <f>IF(TBL_UDARDA_LOANPOOL[[#This Row],[RECORD_STARTED]],IF(TBL_UDARDA_LOANPOOL[[#This Row],[ERROR_COUNT]]&gt;0,-1,IF(TBL_UDARDA_LOANPOOL[[#This Row],[REQ_FIELDS_POPULATED]],1,0)),"")</f>
        <v/>
      </c>
      <c r="C182" s="36">
        <f>ROW()-ROW(TBL_UDARDA_LOANPOOL[[#Headers],[ROW_ID]])</f>
        <v>163</v>
      </c>
      <c r="D182" s="55"/>
      <c r="E182" s="56"/>
      <c r="F182" s="57"/>
      <c r="G182" s="58"/>
      <c r="H182" s="142"/>
      <c r="I182" s="144"/>
      <c r="J182" s="144"/>
      <c r="K182" s="120"/>
      <c r="L182" s="116"/>
      <c r="M182" s="55"/>
      <c r="N182" s="61"/>
      <c r="O182" s="62"/>
      <c r="P182" s="124"/>
      <c r="Q182" s="131"/>
      <c r="R182" s="148"/>
      <c r="S182" s="146"/>
      <c r="T182" s="174"/>
      <c r="U182" s="178"/>
      <c r="V182" s="176"/>
      <c r="W182" s="177"/>
      <c r="X182" s="185"/>
      <c r="Y182" s="185"/>
      <c r="Z182" s="186"/>
      <c r="AA182" s="186"/>
      <c r="AB18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2" s="122"/>
      <c r="AD182" s="112" t="str">
        <f>IF(AND(TBL_UDARDA_LOANPOOL[[#This Row],[QUAL_METHOD]]='$DB.LOOKUP'!$AF$6,TBL_UDARDA_LOANPOOL[[#This Row],[LOAN_ID]]&lt;&gt;""),COUNTIF(TBL_QUAL_JOBSLISTING_JOBS[LISTING_LOAN_ID_PROP_ADDR],TBL_UDARDA_LOANPOOL[[#This Row],[LOAN_ID_PROP_ADDR]]),"")</f>
        <v/>
      </c>
      <c r="AE182" s="113" t="str">
        <f>IF(AND(TBL_UDARDA_LOANPOOL[[#This Row],[LOAN_ID]]&lt;&gt;"",TBL_UDARDA_LOANPOOL[[#This Row],[QUAL_METHOD]]='$DB.LOOKUP'!$AF$6),COUNTIFS(TBL_QUAL_JOBSLISTING_JOBS[LISTING_LOAN_ID_PROP_ADDR],TBL_UDARDA_LOANPOOL[[#This Row],[LOAN_ID_PROP_ADDR]],TBL_QUAL_JOBSLISTING_JOBS[JOB_QUALIFIED_FLAG],"Yes"),"")</f>
        <v/>
      </c>
      <c r="AF182" s="111" t="str">
        <f>IF(AND(TBL_UDARDA_LOANPOOL[[#This Row],[QUAL_JOBS_TOTL]]&gt;0,TBL_UDARDA_LOANPOOL[[#This Row],[QUAL_JOBS_TOTL]]&lt;&gt;""),TBL_UDARDA_LOANPOOL[[#This Row],[QUAL_JOBS_QUALIFIED]]/TBL_UDARDA_LOANPOOL[[#This Row],[QUAL_JOBS_TOTL]],"")</f>
        <v/>
      </c>
      <c r="AG182" s="137" t="str">
        <f>IF(TBL_UDARDA_LOANPOOL[[#This Row],[QUAL_METHOD]]='$DB.LOOKUP'!$AF$6,HYPERLINK("#QUAL_JOBS!TARGET_TOP","View/Edit"),"")</f>
        <v/>
      </c>
      <c r="AH182" s="122"/>
      <c r="AI182" s="112" t="str">
        <f>IF(AND(TBL_UDARDA_LOANPOOL[[#This Row],[QUAL_METHOD]]='$DB.LOOKUP'!$AF$7,TBL_UDARDA_LOANPOOL[[#This Row],[LOAN_ID]]&lt;&gt;""),COUNTIF(TBL_QUAL_SERVICESLISTING_FAMILIES[LISTING_LOAN_ID_PROP_ADDR],TBL_UDARDA_LOANPOOL[[#This Row],[LOAN_ID_PROP_ADDR]]),"")</f>
        <v/>
      </c>
      <c r="AJ18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2" s="111" t="str">
        <f>IF(AND(TBL_UDARDA_LOANPOOL[[#This Row],[QUAL_SERVICES_FAMILIES_TOTL]]&gt;0,TBL_UDARDA_LOANPOOL[[#This Row],[QUAL_SERVICES_FAMILIES_TOTL]]&lt;&gt;""),TBL_UDARDA_LOANPOOL[[#This Row],[QUAL_SERVICES_FAMILIES_QUALIFIED]]/TBL_UDARDA_LOANPOOL[[#This Row],[QUAL_SERVICES_FAMILIES_TOTL]],"")</f>
        <v/>
      </c>
      <c r="AL182" s="137" t="str">
        <f>IF(TBL_UDARDA_LOANPOOL[[#This Row],[QUAL_METHOD]]='$DB.LOOKUP'!$AF$7,HYPERLINK("#QUAL_SERVICES!TARGET_TOP","View/Edit"),"")</f>
        <v/>
      </c>
      <c r="AM182" s="94" t="str">
        <f>IF(TBL_UDARDA_LOANPOOL[[#This Row],[LOAN_LEVEL_PREQUALIFIED_FLAG]]&lt;&gt;"",
IF(TBL_UDARDA_LOANPOOL[[#This Row],[LOAN_LEVEL_PREQUALIFIED_FLAG]],"Yes","No"),
"")</f>
        <v/>
      </c>
      <c r="AN182" s="70" t="str">
        <f>IF(TBL_UDARDA_LOANPOOL[[#This Row],[LOAN_ID]] = "","",TBL_UDARDA_LOANPOOL[[#This Row],[LOAN_ID]]&amp;" ("&amp;IF(TBL_UDARDA_LOANPOOL[[#This Row],[PROP_ADDR_STREET]]="","Address Not Defined",TBL_UDARDA_LOANPOOL[[#This Row],[PROP_ADDR_STREET]])&amp;")")</f>
        <v/>
      </c>
      <c r="AO182" s="70" t="b">
        <f>IF(TBL_UDARDA_LOANPOOL[[#This Row],[QUAL_METHOD]]="",TRUE,IFERROR(MATCH(TBL_UDARDA_LOANPOOL[[#This Row],[QUAL_METHOD]],RANGE_LOOKUP_QUALMETHODS_UDA_RDA_ENABLED,0)&gt;0,FALSE))</f>
        <v>1</v>
      </c>
      <c r="AP18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2" s="27" t="b">
        <f ca="1">IFERROR((IF(APP_UDA_RDA_CERT_DATE&lt;&gt;"",APP_UDA_RDA_CERT_DATE,TODAY())-TBL_UDARDA_LOANPOOL[[#This Row],[SETTLEMENT_DATE]])&lt;91,TRUE)</f>
        <v>1</v>
      </c>
      <c r="AR182" s="27" t="b" cm="1">
        <f t="array" ref="AR182">COUNTIFS(TBL_UDARDA_LOANPOOL[LOAN_ID],TBL_UDARDA_LOANPOOL[[#This Row],[LOAN_ID]],TBL_UDARDA_LOANPOOL[QUAL_LOCATION_TRACT_MFIPCT],"&gt;"&amp;THRESHOLD_UDARDA_MFIPCT)=0</f>
        <v>1</v>
      </c>
      <c r="AS182" s="27" t="b">
        <f>COUNTIFS(TBL_UDARDA_LOANPOOL[LOAN_ID],TBL_UDARDA_LOANPOOL[[#This Row],[LOAN_ID]],TBL_UDARDA_LOANPOOL[SBA_QUALIFIED],"No")=0</f>
        <v>1</v>
      </c>
      <c r="AT18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2" s="29">
        <f>IF(TBL_UDARDA_LOANPOOL[[#This Row],[MULTIPROP_REC_COUNT]]&lt;&gt;"",TBL_UDARDA_LOANPOOL[[#This Row],[LOAN_AMOUNT]]/TBL_UDARDA_LOANPOOL[[#This Row],[MULTIPROP_REC_COUNT]],TBL_UDARDA_LOANPOOL[[#This Row],[LOAN_AMOUNT]])</f>
        <v>0</v>
      </c>
      <c r="AW182" s="29" t="b">
        <f>TBL_UDARDA_LOANPOOL[[#This Row],[MULTIPROP_REC_COUNT]]&gt;1</f>
        <v>0</v>
      </c>
      <c r="AX182" s="36">
        <f>IF(TBL_UDARDA_LOANPOOL[[#This Row],[LOAN_ID]]&lt;&gt;"",COUNTIF(TBL_UDARDA_LOANPOOL[LOAN_ID],TBL_UDARDA_LOANPOOL[[#This Row],[LOAN_ID]]),1)</f>
        <v>1</v>
      </c>
      <c r="AY182" s="36">
        <f>IFERROR(MATCH(TBL_UDARDA_LOANPOOL[[#This Row],[QUAL_METHOD]],RANGE_LOOKUP_QUALMETHODS_UDA_RDA_PROJSPECIFIC,0),-1)</f>
        <v>-1</v>
      </c>
      <c r="AZ18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3" spans="2:57" ht="26.25" customHeight="1" x14ac:dyDescent="0.25">
      <c r="B183" s="25" t="str">
        <f>IF(TBL_UDARDA_LOANPOOL[[#This Row],[RECORD_STARTED]],IF(TBL_UDARDA_LOANPOOL[[#This Row],[ERROR_COUNT]]&gt;0,-1,IF(TBL_UDARDA_LOANPOOL[[#This Row],[REQ_FIELDS_POPULATED]],1,0)),"")</f>
        <v/>
      </c>
      <c r="C183" s="36">
        <f>ROW()-ROW(TBL_UDARDA_LOANPOOL[[#Headers],[ROW_ID]])</f>
        <v>164</v>
      </c>
      <c r="D183" s="55"/>
      <c r="E183" s="56"/>
      <c r="F183" s="57"/>
      <c r="G183" s="58"/>
      <c r="H183" s="142"/>
      <c r="I183" s="144"/>
      <c r="J183" s="144"/>
      <c r="K183" s="120"/>
      <c r="L183" s="116"/>
      <c r="M183" s="55"/>
      <c r="N183" s="61"/>
      <c r="O183" s="62"/>
      <c r="P183" s="124"/>
      <c r="Q183" s="131"/>
      <c r="R183" s="148"/>
      <c r="S183" s="146"/>
      <c r="T183" s="174"/>
      <c r="U183" s="178"/>
      <c r="V183" s="176"/>
      <c r="W183" s="177"/>
      <c r="X183" s="185"/>
      <c r="Y183" s="185"/>
      <c r="Z183" s="186"/>
      <c r="AA183" s="186"/>
      <c r="AB18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3" s="122"/>
      <c r="AD183" s="112" t="str">
        <f>IF(AND(TBL_UDARDA_LOANPOOL[[#This Row],[QUAL_METHOD]]='$DB.LOOKUP'!$AF$6,TBL_UDARDA_LOANPOOL[[#This Row],[LOAN_ID]]&lt;&gt;""),COUNTIF(TBL_QUAL_JOBSLISTING_JOBS[LISTING_LOAN_ID_PROP_ADDR],TBL_UDARDA_LOANPOOL[[#This Row],[LOAN_ID_PROP_ADDR]]),"")</f>
        <v/>
      </c>
      <c r="AE183" s="113" t="str">
        <f>IF(AND(TBL_UDARDA_LOANPOOL[[#This Row],[LOAN_ID]]&lt;&gt;"",TBL_UDARDA_LOANPOOL[[#This Row],[QUAL_METHOD]]='$DB.LOOKUP'!$AF$6),COUNTIFS(TBL_QUAL_JOBSLISTING_JOBS[LISTING_LOAN_ID_PROP_ADDR],TBL_UDARDA_LOANPOOL[[#This Row],[LOAN_ID_PROP_ADDR]],TBL_QUAL_JOBSLISTING_JOBS[JOB_QUALIFIED_FLAG],"Yes"),"")</f>
        <v/>
      </c>
      <c r="AF183" s="111" t="str">
        <f>IF(AND(TBL_UDARDA_LOANPOOL[[#This Row],[QUAL_JOBS_TOTL]]&gt;0,TBL_UDARDA_LOANPOOL[[#This Row],[QUAL_JOBS_TOTL]]&lt;&gt;""),TBL_UDARDA_LOANPOOL[[#This Row],[QUAL_JOBS_QUALIFIED]]/TBL_UDARDA_LOANPOOL[[#This Row],[QUAL_JOBS_TOTL]],"")</f>
        <v/>
      </c>
      <c r="AG183" s="137" t="str">
        <f>IF(TBL_UDARDA_LOANPOOL[[#This Row],[QUAL_METHOD]]='$DB.LOOKUP'!$AF$6,HYPERLINK("#QUAL_JOBS!TARGET_TOP","View/Edit"),"")</f>
        <v/>
      </c>
      <c r="AH183" s="122"/>
      <c r="AI183" s="112" t="str">
        <f>IF(AND(TBL_UDARDA_LOANPOOL[[#This Row],[QUAL_METHOD]]='$DB.LOOKUP'!$AF$7,TBL_UDARDA_LOANPOOL[[#This Row],[LOAN_ID]]&lt;&gt;""),COUNTIF(TBL_QUAL_SERVICESLISTING_FAMILIES[LISTING_LOAN_ID_PROP_ADDR],TBL_UDARDA_LOANPOOL[[#This Row],[LOAN_ID_PROP_ADDR]]),"")</f>
        <v/>
      </c>
      <c r="AJ18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3" s="111" t="str">
        <f>IF(AND(TBL_UDARDA_LOANPOOL[[#This Row],[QUAL_SERVICES_FAMILIES_TOTL]]&gt;0,TBL_UDARDA_LOANPOOL[[#This Row],[QUAL_SERVICES_FAMILIES_TOTL]]&lt;&gt;""),TBL_UDARDA_LOANPOOL[[#This Row],[QUAL_SERVICES_FAMILIES_QUALIFIED]]/TBL_UDARDA_LOANPOOL[[#This Row],[QUAL_SERVICES_FAMILIES_TOTL]],"")</f>
        <v/>
      </c>
      <c r="AL183" s="137" t="str">
        <f>IF(TBL_UDARDA_LOANPOOL[[#This Row],[QUAL_METHOD]]='$DB.LOOKUP'!$AF$7,HYPERLINK("#QUAL_SERVICES!TARGET_TOP","View/Edit"),"")</f>
        <v/>
      </c>
      <c r="AM183" s="94" t="str">
        <f>IF(TBL_UDARDA_LOANPOOL[[#This Row],[LOAN_LEVEL_PREQUALIFIED_FLAG]]&lt;&gt;"",
IF(TBL_UDARDA_LOANPOOL[[#This Row],[LOAN_LEVEL_PREQUALIFIED_FLAG]],"Yes","No"),
"")</f>
        <v/>
      </c>
      <c r="AN183" s="70" t="str">
        <f>IF(TBL_UDARDA_LOANPOOL[[#This Row],[LOAN_ID]] = "","",TBL_UDARDA_LOANPOOL[[#This Row],[LOAN_ID]]&amp;" ("&amp;IF(TBL_UDARDA_LOANPOOL[[#This Row],[PROP_ADDR_STREET]]="","Address Not Defined",TBL_UDARDA_LOANPOOL[[#This Row],[PROP_ADDR_STREET]])&amp;")")</f>
        <v/>
      </c>
      <c r="AO183" s="70" t="b">
        <f>IF(TBL_UDARDA_LOANPOOL[[#This Row],[QUAL_METHOD]]="",TRUE,IFERROR(MATCH(TBL_UDARDA_LOANPOOL[[#This Row],[QUAL_METHOD]],RANGE_LOOKUP_QUALMETHODS_UDA_RDA_ENABLED,0)&gt;0,FALSE))</f>
        <v>1</v>
      </c>
      <c r="AP18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3" s="27" t="b">
        <f ca="1">IFERROR((IF(APP_UDA_RDA_CERT_DATE&lt;&gt;"",APP_UDA_RDA_CERT_DATE,TODAY())-TBL_UDARDA_LOANPOOL[[#This Row],[SETTLEMENT_DATE]])&lt;91,TRUE)</f>
        <v>1</v>
      </c>
      <c r="AR183" s="27" t="b" cm="1">
        <f t="array" ref="AR183">COUNTIFS(TBL_UDARDA_LOANPOOL[LOAN_ID],TBL_UDARDA_LOANPOOL[[#This Row],[LOAN_ID]],TBL_UDARDA_LOANPOOL[QUAL_LOCATION_TRACT_MFIPCT],"&gt;"&amp;THRESHOLD_UDARDA_MFIPCT)=0</f>
        <v>1</v>
      </c>
      <c r="AS183" s="27" t="b">
        <f>COUNTIFS(TBL_UDARDA_LOANPOOL[LOAN_ID],TBL_UDARDA_LOANPOOL[[#This Row],[LOAN_ID]],TBL_UDARDA_LOANPOOL[SBA_QUALIFIED],"No")=0</f>
        <v>1</v>
      </c>
      <c r="AT18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3" s="29">
        <f>IF(TBL_UDARDA_LOANPOOL[[#This Row],[MULTIPROP_REC_COUNT]]&lt;&gt;"",TBL_UDARDA_LOANPOOL[[#This Row],[LOAN_AMOUNT]]/TBL_UDARDA_LOANPOOL[[#This Row],[MULTIPROP_REC_COUNT]],TBL_UDARDA_LOANPOOL[[#This Row],[LOAN_AMOUNT]])</f>
        <v>0</v>
      </c>
      <c r="AW183" s="29" t="b">
        <f>TBL_UDARDA_LOANPOOL[[#This Row],[MULTIPROP_REC_COUNT]]&gt;1</f>
        <v>0</v>
      </c>
      <c r="AX183" s="36">
        <f>IF(TBL_UDARDA_LOANPOOL[[#This Row],[LOAN_ID]]&lt;&gt;"",COUNTIF(TBL_UDARDA_LOANPOOL[LOAN_ID],TBL_UDARDA_LOANPOOL[[#This Row],[LOAN_ID]]),1)</f>
        <v>1</v>
      </c>
      <c r="AY183" s="36">
        <f>IFERROR(MATCH(TBL_UDARDA_LOANPOOL[[#This Row],[QUAL_METHOD]],RANGE_LOOKUP_QUALMETHODS_UDA_RDA_PROJSPECIFIC,0),-1)</f>
        <v>-1</v>
      </c>
      <c r="AZ18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4" spans="2:57" ht="26.25" customHeight="1" x14ac:dyDescent="0.25">
      <c r="B184" s="25" t="str">
        <f>IF(TBL_UDARDA_LOANPOOL[[#This Row],[RECORD_STARTED]],IF(TBL_UDARDA_LOANPOOL[[#This Row],[ERROR_COUNT]]&gt;0,-1,IF(TBL_UDARDA_LOANPOOL[[#This Row],[REQ_FIELDS_POPULATED]],1,0)),"")</f>
        <v/>
      </c>
      <c r="C184" s="36">
        <f>ROW()-ROW(TBL_UDARDA_LOANPOOL[[#Headers],[ROW_ID]])</f>
        <v>165</v>
      </c>
      <c r="D184" s="55"/>
      <c r="E184" s="56"/>
      <c r="F184" s="57"/>
      <c r="G184" s="58"/>
      <c r="H184" s="142"/>
      <c r="I184" s="144"/>
      <c r="J184" s="144"/>
      <c r="K184" s="120"/>
      <c r="L184" s="116"/>
      <c r="M184" s="55"/>
      <c r="N184" s="61"/>
      <c r="O184" s="62"/>
      <c r="P184" s="124"/>
      <c r="Q184" s="131"/>
      <c r="R184" s="148"/>
      <c r="S184" s="146"/>
      <c r="T184" s="174"/>
      <c r="U184" s="178"/>
      <c r="V184" s="176"/>
      <c r="W184" s="177"/>
      <c r="X184" s="185"/>
      <c r="Y184" s="185"/>
      <c r="Z184" s="186"/>
      <c r="AA184" s="186"/>
      <c r="AB18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4" s="122"/>
      <c r="AD184" s="112" t="str">
        <f>IF(AND(TBL_UDARDA_LOANPOOL[[#This Row],[QUAL_METHOD]]='$DB.LOOKUP'!$AF$6,TBL_UDARDA_LOANPOOL[[#This Row],[LOAN_ID]]&lt;&gt;""),COUNTIF(TBL_QUAL_JOBSLISTING_JOBS[LISTING_LOAN_ID_PROP_ADDR],TBL_UDARDA_LOANPOOL[[#This Row],[LOAN_ID_PROP_ADDR]]),"")</f>
        <v/>
      </c>
      <c r="AE184" s="113" t="str">
        <f>IF(AND(TBL_UDARDA_LOANPOOL[[#This Row],[LOAN_ID]]&lt;&gt;"",TBL_UDARDA_LOANPOOL[[#This Row],[QUAL_METHOD]]='$DB.LOOKUP'!$AF$6),COUNTIFS(TBL_QUAL_JOBSLISTING_JOBS[LISTING_LOAN_ID_PROP_ADDR],TBL_UDARDA_LOANPOOL[[#This Row],[LOAN_ID_PROP_ADDR]],TBL_QUAL_JOBSLISTING_JOBS[JOB_QUALIFIED_FLAG],"Yes"),"")</f>
        <v/>
      </c>
      <c r="AF184" s="111" t="str">
        <f>IF(AND(TBL_UDARDA_LOANPOOL[[#This Row],[QUAL_JOBS_TOTL]]&gt;0,TBL_UDARDA_LOANPOOL[[#This Row],[QUAL_JOBS_TOTL]]&lt;&gt;""),TBL_UDARDA_LOANPOOL[[#This Row],[QUAL_JOBS_QUALIFIED]]/TBL_UDARDA_LOANPOOL[[#This Row],[QUAL_JOBS_TOTL]],"")</f>
        <v/>
      </c>
      <c r="AG184" s="137" t="str">
        <f>IF(TBL_UDARDA_LOANPOOL[[#This Row],[QUAL_METHOD]]='$DB.LOOKUP'!$AF$6,HYPERLINK("#QUAL_JOBS!TARGET_TOP","View/Edit"),"")</f>
        <v/>
      </c>
      <c r="AH184" s="122"/>
      <c r="AI184" s="112" t="str">
        <f>IF(AND(TBL_UDARDA_LOANPOOL[[#This Row],[QUAL_METHOD]]='$DB.LOOKUP'!$AF$7,TBL_UDARDA_LOANPOOL[[#This Row],[LOAN_ID]]&lt;&gt;""),COUNTIF(TBL_QUAL_SERVICESLISTING_FAMILIES[LISTING_LOAN_ID_PROP_ADDR],TBL_UDARDA_LOANPOOL[[#This Row],[LOAN_ID_PROP_ADDR]]),"")</f>
        <v/>
      </c>
      <c r="AJ18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4" s="111" t="str">
        <f>IF(AND(TBL_UDARDA_LOANPOOL[[#This Row],[QUAL_SERVICES_FAMILIES_TOTL]]&gt;0,TBL_UDARDA_LOANPOOL[[#This Row],[QUAL_SERVICES_FAMILIES_TOTL]]&lt;&gt;""),TBL_UDARDA_LOANPOOL[[#This Row],[QUAL_SERVICES_FAMILIES_QUALIFIED]]/TBL_UDARDA_LOANPOOL[[#This Row],[QUAL_SERVICES_FAMILIES_TOTL]],"")</f>
        <v/>
      </c>
      <c r="AL184" s="137" t="str">
        <f>IF(TBL_UDARDA_LOANPOOL[[#This Row],[QUAL_METHOD]]='$DB.LOOKUP'!$AF$7,HYPERLINK("#QUAL_SERVICES!TARGET_TOP","View/Edit"),"")</f>
        <v/>
      </c>
      <c r="AM184" s="94" t="str">
        <f>IF(TBL_UDARDA_LOANPOOL[[#This Row],[LOAN_LEVEL_PREQUALIFIED_FLAG]]&lt;&gt;"",
IF(TBL_UDARDA_LOANPOOL[[#This Row],[LOAN_LEVEL_PREQUALIFIED_FLAG]],"Yes","No"),
"")</f>
        <v/>
      </c>
      <c r="AN184" s="70" t="str">
        <f>IF(TBL_UDARDA_LOANPOOL[[#This Row],[LOAN_ID]] = "","",TBL_UDARDA_LOANPOOL[[#This Row],[LOAN_ID]]&amp;" ("&amp;IF(TBL_UDARDA_LOANPOOL[[#This Row],[PROP_ADDR_STREET]]="","Address Not Defined",TBL_UDARDA_LOANPOOL[[#This Row],[PROP_ADDR_STREET]])&amp;")")</f>
        <v/>
      </c>
      <c r="AO184" s="70" t="b">
        <f>IF(TBL_UDARDA_LOANPOOL[[#This Row],[QUAL_METHOD]]="",TRUE,IFERROR(MATCH(TBL_UDARDA_LOANPOOL[[#This Row],[QUAL_METHOD]],RANGE_LOOKUP_QUALMETHODS_UDA_RDA_ENABLED,0)&gt;0,FALSE))</f>
        <v>1</v>
      </c>
      <c r="AP18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4" s="27" t="b">
        <f ca="1">IFERROR((IF(APP_UDA_RDA_CERT_DATE&lt;&gt;"",APP_UDA_RDA_CERT_DATE,TODAY())-TBL_UDARDA_LOANPOOL[[#This Row],[SETTLEMENT_DATE]])&lt;91,TRUE)</f>
        <v>1</v>
      </c>
      <c r="AR184" s="27" t="b" cm="1">
        <f t="array" ref="AR184">COUNTIFS(TBL_UDARDA_LOANPOOL[LOAN_ID],TBL_UDARDA_LOANPOOL[[#This Row],[LOAN_ID]],TBL_UDARDA_LOANPOOL[QUAL_LOCATION_TRACT_MFIPCT],"&gt;"&amp;THRESHOLD_UDARDA_MFIPCT)=0</f>
        <v>1</v>
      </c>
      <c r="AS184" s="27" t="b">
        <f>COUNTIFS(TBL_UDARDA_LOANPOOL[LOAN_ID],TBL_UDARDA_LOANPOOL[[#This Row],[LOAN_ID]],TBL_UDARDA_LOANPOOL[SBA_QUALIFIED],"No")=0</f>
        <v>1</v>
      </c>
      <c r="AT18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4" s="29">
        <f>IF(TBL_UDARDA_LOANPOOL[[#This Row],[MULTIPROP_REC_COUNT]]&lt;&gt;"",TBL_UDARDA_LOANPOOL[[#This Row],[LOAN_AMOUNT]]/TBL_UDARDA_LOANPOOL[[#This Row],[MULTIPROP_REC_COUNT]],TBL_UDARDA_LOANPOOL[[#This Row],[LOAN_AMOUNT]])</f>
        <v>0</v>
      </c>
      <c r="AW184" s="29" t="b">
        <f>TBL_UDARDA_LOANPOOL[[#This Row],[MULTIPROP_REC_COUNT]]&gt;1</f>
        <v>0</v>
      </c>
      <c r="AX184" s="36">
        <f>IF(TBL_UDARDA_LOANPOOL[[#This Row],[LOAN_ID]]&lt;&gt;"",COUNTIF(TBL_UDARDA_LOANPOOL[LOAN_ID],TBL_UDARDA_LOANPOOL[[#This Row],[LOAN_ID]]),1)</f>
        <v>1</v>
      </c>
      <c r="AY184" s="36">
        <f>IFERROR(MATCH(TBL_UDARDA_LOANPOOL[[#This Row],[QUAL_METHOD]],RANGE_LOOKUP_QUALMETHODS_UDA_RDA_PROJSPECIFIC,0),-1)</f>
        <v>-1</v>
      </c>
      <c r="AZ18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5" spans="2:57" ht="26.25" customHeight="1" x14ac:dyDescent="0.25">
      <c r="B185" s="25" t="str">
        <f>IF(TBL_UDARDA_LOANPOOL[[#This Row],[RECORD_STARTED]],IF(TBL_UDARDA_LOANPOOL[[#This Row],[ERROR_COUNT]]&gt;0,-1,IF(TBL_UDARDA_LOANPOOL[[#This Row],[REQ_FIELDS_POPULATED]],1,0)),"")</f>
        <v/>
      </c>
      <c r="C185" s="36">
        <f>ROW()-ROW(TBL_UDARDA_LOANPOOL[[#Headers],[ROW_ID]])</f>
        <v>166</v>
      </c>
      <c r="D185" s="55"/>
      <c r="E185" s="56"/>
      <c r="F185" s="57"/>
      <c r="G185" s="58"/>
      <c r="H185" s="142"/>
      <c r="I185" s="144"/>
      <c r="J185" s="144"/>
      <c r="K185" s="120"/>
      <c r="L185" s="116"/>
      <c r="M185" s="55"/>
      <c r="N185" s="61"/>
      <c r="O185" s="62"/>
      <c r="P185" s="124"/>
      <c r="Q185" s="131"/>
      <c r="R185" s="148"/>
      <c r="S185" s="146"/>
      <c r="T185" s="174"/>
      <c r="U185" s="178"/>
      <c r="V185" s="176"/>
      <c r="W185" s="177"/>
      <c r="X185" s="185"/>
      <c r="Y185" s="185"/>
      <c r="Z185" s="186"/>
      <c r="AA185" s="186"/>
      <c r="AB18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5" s="122"/>
      <c r="AD185" s="112" t="str">
        <f>IF(AND(TBL_UDARDA_LOANPOOL[[#This Row],[QUAL_METHOD]]='$DB.LOOKUP'!$AF$6,TBL_UDARDA_LOANPOOL[[#This Row],[LOAN_ID]]&lt;&gt;""),COUNTIF(TBL_QUAL_JOBSLISTING_JOBS[LISTING_LOAN_ID_PROP_ADDR],TBL_UDARDA_LOANPOOL[[#This Row],[LOAN_ID_PROP_ADDR]]),"")</f>
        <v/>
      </c>
      <c r="AE185" s="113" t="str">
        <f>IF(AND(TBL_UDARDA_LOANPOOL[[#This Row],[LOAN_ID]]&lt;&gt;"",TBL_UDARDA_LOANPOOL[[#This Row],[QUAL_METHOD]]='$DB.LOOKUP'!$AF$6),COUNTIFS(TBL_QUAL_JOBSLISTING_JOBS[LISTING_LOAN_ID_PROP_ADDR],TBL_UDARDA_LOANPOOL[[#This Row],[LOAN_ID_PROP_ADDR]],TBL_QUAL_JOBSLISTING_JOBS[JOB_QUALIFIED_FLAG],"Yes"),"")</f>
        <v/>
      </c>
      <c r="AF185" s="111" t="str">
        <f>IF(AND(TBL_UDARDA_LOANPOOL[[#This Row],[QUAL_JOBS_TOTL]]&gt;0,TBL_UDARDA_LOANPOOL[[#This Row],[QUAL_JOBS_TOTL]]&lt;&gt;""),TBL_UDARDA_LOANPOOL[[#This Row],[QUAL_JOBS_QUALIFIED]]/TBL_UDARDA_LOANPOOL[[#This Row],[QUAL_JOBS_TOTL]],"")</f>
        <v/>
      </c>
      <c r="AG185" s="137" t="str">
        <f>IF(TBL_UDARDA_LOANPOOL[[#This Row],[QUAL_METHOD]]='$DB.LOOKUP'!$AF$6,HYPERLINK("#QUAL_JOBS!TARGET_TOP","View/Edit"),"")</f>
        <v/>
      </c>
      <c r="AH185" s="122"/>
      <c r="AI185" s="112" t="str">
        <f>IF(AND(TBL_UDARDA_LOANPOOL[[#This Row],[QUAL_METHOD]]='$DB.LOOKUP'!$AF$7,TBL_UDARDA_LOANPOOL[[#This Row],[LOAN_ID]]&lt;&gt;""),COUNTIF(TBL_QUAL_SERVICESLISTING_FAMILIES[LISTING_LOAN_ID_PROP_ADDR],TBL_UDARDA_LOANPOOL[[#This Row],[LOAN_ID_PROP_ADDR]]),"")</f>
        <v/>
      </c>
      <c r="AJ18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5" s="111" t="str">
        <f>IF(AND(TBL_UDARDA_LOANPOOL[[#This Row],[QUAL_SERVICES_FAMILIES_TOTL]]&gt;0,TBL_UDARDA_LOANPOOL[[#This Row],[QUAL_SERVICES_FAMILIES_TOTL]]&lt;&gt;""),TBL_UDARDA_LOANPOOL[[#This Row],[QUAL_SERVICES_FAMILIES_QUALIFIED]]/TBL_UDARDA_LOANPOOL[[#This Row],[QUAL_SERVICES_FAMILIES_TOTL]],"")</f>
        <v/>
      </c>
      <c r="AL185" s="137" t="str">
        <f>IF(TBL_UDARDA_LOANPOOL[[#This Row],[QUAL_METHOD]]='$DB.LOOKUP'!$AF$7,HYPERLINK("#QUAL_SERVICES!TARGET_TOP","View/Edit"),"")</f>
        <v/>
      </c>
      <c r="AM185" s="94" t="str">
        <f>IF(TBL_UDARDA_LOANPOOL[[#This Row],[LOAN_LEVEL_PREQUALIFIED_FLAG]]&lt;&gt;"",
IF(TBL_UDARDA_LOANPOOL[[#This Row],[LOAN_LEVEL_PREQUALIFIED_FLAG]],"Yes","No"),
"")</f>
        <v/>
      </c>
      <c r="AN185" s="70" t="str">
        <f>IF(TBL_UDARDA_LOANPOOL[[#This Row],[LOAN_ID]] = "","",TBL_UDARDA_LOANPOOL[[#This Row],[LOAN_ID]]&amp;" ("&amp;IF(TBL_UDARDA_LOANPOOL[[#This Row],[PROP_ADDR_STREET]]="","Address Not Defined",TBL_UDARDA_LOANPOOL[[#This Row],[PROP_ADDR_STREET]])&amp;")")</f>
        <v/>
      </c>
      <c r="AO185" s="70" t="b">
        <f>IF(TBL_UDARDA_LOANPOOL[[#This Row],[QUAL_METHOD]]="",TRUE,IFERROR(MATCH(TBL_UDARDA_LOANPOOL[[#This Row],[QUAL_METHOD]],RANGE_LOOKUP_QUALMETHODS_UDA_RDA_ENABLED,0)&gt;0,FALSE))</f>
        <v>1</v>
      </c>
      <c r="AP18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5" s="27" t="b">
        <f ca="1">IFERROR((IF(APP_UDA_RDA_CERT_DATE&lt;&gt;"",APP_UDA_RDA_CERT_DATE,TODAY())-TBL_UDARDA_LOANPOOL[[#This Row],[SETTLEMENT_DATE]])&lt;91,TRUE)</f>
        <v>1</v>
      </c>
      <c r="AR185" s="27" t="b" cm="1">
        <f t="array" ref="AR185">COUNTIFS(TBL_UDARDA_LOANPOOL[LOAN_ID],TBL_UDARDA_LOANPOOL[[#This Row],[LOAN_ID]],TBL_UDARDA_LOANPOOL[QUAL_LOCATION_TRACT_MFIPCT],"&gt;"&amp;THRESHOLD_UDARDA_MFIPCT)=0</f>
        <v>1</v>
      </c>
      <c r="AS185" s="27" t="b">
        <f>COUNTIFS(TBL_UDARDA_LOANPOOL[LOAN_ID],TBL_UDARDA_LOANPOOL[[#This Row],[LOAN_ID]],TBL_UDARDA_LOANPOOL[SBA_QUALIFIED],"No")=0</f>
        <v>1</v>
      </c>
      <c r="AT18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5" s="29">
        <f>IF(TBL_UDARDA_LOANPOOL[[#This Row],[MULTIPROP_REC_COUNT]]&lt;&gt;"",TBL_UDARDA_LOANPOOL[[#This Row],[LOAN_AMOUNT]]/TBL_UDARDA_LOANPOOL[[#This Row],[MULTIPROP_REC_COUNT]],TBL_UDARDA_LOANPOOL[[#This Row],[LOAN_AMOUNT]])</f>
        <v>0</v>
      </c>
      <c r="AW185" s="29" t="b">
        <f>TBL_UDARDA_LOANPOOL[[#This Row],[MULTIPROP_REC_COUNT]]&gt;1</f>
        <v>0</v>
      </c>
      <c r="AX185" s="36">
        <f>IF(TBL_UDARDA_LOANPOOL[[#This Row],[LOAN_ID]]&lt;&gt;"",COUNTIF(TBL_UDARDA_LOANPOOL[LOAN_ID],TBL_UDARDA_LOANPOOL[[#This Row],[LOAN_ID]]),1)</f>
        <v>1</v>
      </c>
      <c r="AY185" s="36">
        <f>IFERROR(MATCH(TBL_UDARDA_LOANPOOL[[#This Row],[QUAL_METHOD]],RANGE_LOOKUP_QUALMETHODS_UDA_RDA_PROJSPECIFIC,0),-1)</f>
        <v>-1</v>
      </c>
      <c r="AZ18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6" spans="2:57" ht="26.25" customHeight="1" x14ac:dyDescent="0.25">
      <c r="B186" s="25" t="str">
        <f>IF(TBL_UDARDA_LOANPOOL[[#This Row],[RECORD_STARTED]],IF(TBL_UDARDA_LOANPOOL[[#This Row],[ERROR_COUNT]]&gt;0,-1,IF(TBL_UDARDA_LOANPOOL[[#This Row],[REQ_FIELDS_POPULATED]],1,0)),"")</f>
        <v/>
      </c>
      <c r="C186" s="36">
        <f>ROW()-ROW(TBL_UDARDA_LOANPOOL[[#Headers],[ROW_ID]])</f>
        <v>167</v>
      </c>
      <c r="D186" s="55"/>
      <c r="E186" s="56"/>
      <c r="F186" s="57"/>
      <c r="G186" s="58"/>
      <c r="H186" s="142"/>
      <c r="I186" s="144"/>
      <c r="J186" s="144"/>
      <c r="K186" s="120"/>
      <c r="L186" s="116"/>
      <c r="M186" s="55"/>
      <c r="N186" s="61"/>
      <c r="O186" s="62"/>
      <c r="P186" s="124"/>
      <c r="Q186" s="131"/>
      <c r="R186" s="148"/>
      <c r="S186" s="146"/>
      <c r="T186" s="174"/>
      <c r="U186" s="178"/>
      <c r="V186" s="176"/>
      <c r="W186" s="177"/>
      <c r="X186" s="185"/>
      <c r="Y186" s="185"/>
      <c r="Z186" s="186"/>
      <c r="AA186" s="186"/>
      <c r="AB18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6" s="122"/>
      <c r="AD186" s="112" t="str">
        <f>IF(AND(TBL_UDARDA_LOANPOOL[[#This Row],[QUAL_METHOD]]='$DB.LOOKUP'!$AF$6,TBL_UDARDA_LOANPOOL[[#This Row],[LOAN_ID]]&lt;&gt;""),COUNTIF(TBL_QUAL_JOBSLISTING_JOBS[LISTING_LOAN_ID_PROP_ADDR],TBL_UDARDA_LOANPOOL[[#This Row],[LOAN_ID_PROP_ADDR]]),"")</f>
        <v/>
      </c>
      <c r="AE186" s="113" t="str">
        <f>IF(AND(TBL_UDARDA_LOANPOOL[[#This Row],[LOAN_ID]]&lt;&gt;"",TBL_UDARDA_LOANPOOL[[#This Row],[QUAL_METHOD]]='$DB.LOOKUP'!$AF$6),COUNTIFS(TBL_QUAL_JOBSLISTING_JOBS[LISTING_LOAN_ID_PROP_ADDR],TBL_UDARDA_LOANPOOL[[#This Row],[LOAN_ID_PROP_ADDR]],TBL_QUAL_JOBSLISTING_JOBS[JOB_QUALIFIED_FLAG],"Yes"),"")</f>
        <v/>
      </c>
      <c r="AF186" s="111" t="str">
        <f>IF(AND(TBL_UDARDA_LOANPOOL[[#This Row],[QUAL_JOBS_TOTL]]&gt;0,TBL_UDARDA_LOANPOOL[[#This Row],[QUAL_JOBS_TOTL]]&lt;&gt;""),TBL_UDARDA_LOANPOOL[[#This Row],[QUAL_JOBS_QUALIFIED]]/TBL_UDARDA_LOANPOOL[[#This Row],[QUAL_JOBS_TOTL]],"")</f>
        <v/>
      </c>
      <c r="AG186" s="137" t="str">
        <f>IF(TBL_UDARDA_LOANPOOL[[#This Row],[QUAL_METHOD]]='$DB.LOOKUP'!$AF$6,HYPERLINK("#QUAL_JOBS!TARGET_TOP","View/Edit"),"")</f>
        <v/>
      </c>
      <c r="AH186" s="122"/>
      <c r="AI186" s="112" t="str">
        <f>IF(AND(TBL_UDARDA_LOANPOOL[[#This Row],[QUAL_METHOD]]='$DB.LOOKUP'!$AF$7,TBL_UDARDA_LOANPOOL[[#This Row],[LOAN_ID]]&lt;&gt;""),COUNTIF(TBL_QUAL_SERVICESLISTING_FAMILIES[LISTING_LOAN_ID_PROP_ADDR],TBL_UDARDA_LOANPOOL[[#This Row],[LOAN_ID_PROP_ADDR]]),"")</f>
        <v/>
      </c>
      <c r="AJ18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6" s="111" t="str">
        <f>IF(AND(TBL_UDARDA_LOANPOOL[[#This Row],[QUAL_SERVICES_FAMILIES_TOTL]]&gt;0,TBL_UDARDA_LOANPOOL[[#This Row],[QUAL_SERVICES_FAMILIES_TOTL]]&lt;&gt;""),TBL_UDARDA_LOANPOOL[[#This Row],[QUAL_SERVICES_FAMILIES_QUALIFIED]]/TBL_UDARDA_LOANPOOL[[#This Row],[QUAL_SERVICES_FAMILIES_TOTL]],"")</f>
        <v/>
      </c>
      <c r="AL186" s="137" t="str">
        <f>IF(TBL_UDARDA_LOANPOOL[[#This Row],[QUAL_METHOD]]='$DB.LOOKUP'!$AF$7,HYPERLINK("#QUAL_SERVICES!TARGET_TOP","View/Edit"),"")</f>
        <v/>
      </c>
      <c r="AM186" s="94" t="str">
        <f>IF(TBL_UDARDA_LOANPOOL[[#This Row],[LOAN_LEVEL_PREQUALIFIED_FLAG]]&lt;&gt;"",
IF(TBL_UDARDA_LOANPOOL[[#This Row],[LOAN_LEVEL_PREQUALIFIED_FLAG]],"Yes","No"),
"")</f>
        <v/>
      </c>
      <c r="AN186" s="70" t="str">
        <f>IF(TBL_UDARDA_LOANPOOL[[#This Row],[LOAN_ID]] = "","",TBL_UDARDA_LOANPOOL[[#This Row],[LOAN_ID]]&amp;" ("&amp;IF(TBL_UDARDA_LOANPOOL[[#This Row],[PROP_ADDR_STREET]]="","Address Not Defined",TBL_UDARDA_LOANPOOL[[#This Row],[PROP_ADDR_STREET]])&amp;")")</f>
        <v/>
      </c>
      <c r="AO186" s="70" t="b">
        <f>IF(TBL_UDARDA_LOANPOOL[[#This Row],[QUAL_METHOD]]="",TRUE,IFERROR(MATCH(TBL_UDARDA_LOANPOOL[[#This Row],[QUAL_METHOD]],RANGE_LOOKUP_QUALMETHODS_UDA_RDA_ENABLED,0)&gt;0,FALSE))</f>
        <v>1</v>
      </c>
      <c r="AP18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6" s="27" t="b">
        <f ca="1">IFERROR((IF(APP_UDA_RDA_CERT_DATE&lt;&gt;"",APP_UDA_RDA_CERT_DATE,TODAY())-TBL_UDARDA_LOANPOOL[[#This Row],[SETTLEMENT_DATE]])&lt;91,TRUE)</f>
        <v>1</v>
      </c>
      <c r="AR186" s="27" t="b" cm="1">
        <f t="array" ref="AR186">COUNTIFS(TBL_UDARDA_LOANPOOL[LOAN_ID],TBL_UDARDA_LOANPOOL[[#This Row],[LOAN_ID]],TBL_UDARDA_LOANPOOL[QUAL_LOCATION_TRACT_MFIPCT],"&gt;"&amp;THRESHOLD_UDARDA_MFIPCT)=0</f>
        <v>1</v>
      </c>
      <c r="AS186" s="27" t="b">
        <f>COUNTIFS(TBL_UDARDA_LOANPOOL[LOAN_ID],TBL_UDARDA_LOANPOOL[[#This Row],[LOAN_ID]],TBL_UDARDA_LOANPOOL[SBA_QUALIFIED],"No")=0</f>
        <v>1</v>
      </c>
      <c r="AT18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6" s="29">
        <f>IF(TBL_UDARDA_LOANPOOL[[#This Row],[MULTIPROP_REC_COUNT]]&lt;&gt;"",TBL_UDARDA_LOANPOOL[[#This Row],[LOAN_AMOUNT]]/TBL_UDARDA_LOANPOOL[[#This Row],[MULTIPROP_REC_COUNT]],TBL_UDARDA_LOANPOOL[[#This Row],[LOAN_AMOUNT]])</f>
        <v>0</v>
      </c>
      <c r="AW186" s="29" t="b">
        <f>TBL_UDARDA_LOANPOOL[[#This Row],[MULTIPROP_REC_COUNT]]&gt;1</f>
        <v>0</v>
      </c>
      <c r="AX186" s="36">
        <f>IF(TBL_UDARDA_LOANPOOL[[#This Row],[LOAN_ID]]&lt;&gt;"",COUNTIF(TBL_UDARDA_LOANPOOL[LOAN_ID],TBL_UDARDA_LOANPOOL[[#This Row],[LOAN_ID]]),1)</f>
        <v>1</v>
      </c>
      <c r="AY186" s="36">
        <f>IFERROR(MATCH(TBL_UDARDA_LOANPOOL[[#This Row],[QUAL_METHOD]],RANGE_LOOKUP_QUALMETHODS_UDA_RDA_PROJSPECIFIC,0),-1)</f>
        <v>-1</v>
      </c>
      <c r="AZ18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7" spans="2:57" ht="26.25" customHeight="1" x14ac:dyDescent="0.25">
      <c r="B187" s="25" t="str">
        <f>IF(TBL_UDARDA_LOANPOOL[[#This Row],[RECORD_STARTED]],IF(TBL_UDARDA_LOANPOOL[[#This Row],[ERROR_COUNT]]&gt;0,-1,IF(TBL_UDARDA_LOANPOOL[[#This Row],[REQ_FIELDS_POPULATED]],1,0)),"")</f>
        <v/>
      </c>
      <c r="C187" s="36">
        <f>ROW()-ROW(TBL_UDARDA_LOANPOOL[[#Headers],[ROW_ID]])</f>
        <v>168</v>
      </c>
      <c r="D187" s="55"/>
      <c r="E187" s="56"/>
      <c r="F187" s="57"/>
      <c r="G187" s="58"/>
      <c r="H187" s="142"/>
      <c r="I187" s="144"/>
      <c r="J187" s="144"/>
      <c r="K187" s="120"/>
      <c r="L187" s="116"/>
      <c r="M187" s="55"/>
      <c r="N187" s="61"/>
      <c r="O187" s="62"/>
      <c r="P187" s="124"/>
      <c r="Q187" s="131"/>
      <c r="R187" s="148"/>
      <c r="S187" s="146"/>
      <c r="T187" s="174"/>
      <c r="U187" s="178"/>
      <c r="V187" s="176"/>
      <c r="W187" s="177"/>
      <c r="X187" s="185"/>
      <c r="Y187" s="185"/>
      <c r="Z187" s="186"/>
      <c r="AA187" s="186"/>
      <c r="AB18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7" s="122"/>
      <c r="AD187" s="112" t="str">
        <f>IF(AND(TBL_UDARDA_LOANPOOL[[#This Row],[QUAL_METHOD]]='$DB.LOOKUP'!$AF$6,TBL_UDARDA_LOANPOOL[[#This Row],[LOAN_ID]]&lt;&gt;""),COUNTIF(TBL_QUAL_JOBSLISTING_JOBS[LISTING_LOAN_ID_PROP_ADDR],TBL_UDARDA_LOANPOOL[[#This Row],[LOAN_ID_PROP_ADDR]]),"")</f>
        <v/>
      </c>
      <c r="AE187" s="113" t="str">
        <f>IF(AND(TBL_UDARDA_LOANPOOL[[#This Row],[LOAN_ID]]&lt;&gt;"",TBL_UDARDA_LOANPOOL[[#This Row],[QUAL_METHOD]]='$DB.LOOKUP'!$AF$6),COUNTIFS(TBL_QUAL_JOBSLISTING_JOBS[LISTING_LOAN_ID_PROP_ADDR],TBL_UDARDA_LOANPOOL[[#This Row],[LOAN_ID_PROP_ADDR]],TBL_QUAL_JOBSLISTING_JOBS[JOB_QUALIFIED_FLAG],"Yes"),"")</f>
        <v/>
      </c>
      <c r="AF187" s="111" t="str">
        <f>IF(AND(TBL_UDARDA_LOANPOOL[[#This Row],[QUAL_JOBS_TOTL]]&gt;0,TBL_UDARDA_LOANPOOL[[#This Row],[QUAL_JOBS_TOTL]]&lt;&gt;""),TBL_UDARDA_LOANPOOL[[#This Row],[QUAL_JOBS_QUALIFIED]]/TBL_UDARDA_LOANPOOL[[#This Row],[QUAL_JOBS_TOTL]],"")</f>
        <v/>
      </c>
      <c r="AG187" s="137" t="str">
        <f>IF(TBL_UDARDA_LOANPOOL[[#This Row],[QUAL_METHOD]]='$DB.LOOKUP'!$AF$6,HYPERLINK("#QUAL_JOBS!TARGET_TOP","View/Edit"),"")</f>
        <v/>
      </c>
      <c r="AH187" s="122"/>
      <c r="AI187" s="112" t="str">
        <f>IF(AND(TBL_UDARDA_LOANPOOL[[#This Row],[QUAL_METHOD]]='$DB.LOOKUP'!$AF$7,TBL_UDARDA_LOANPOOL[[#This Row],[LOAN_ID]]&lt;&gt;""),COUNTIF(TBL_QUAL_SERVICESLISTING_FAMILIES[LISTING_LOAN_ID_PROP_ADDR],TBL_UDARDA_LOANPOOL[[#This Row],[LOAN_ID_PROP_ADDR]]),"")</f>
        <v/>
      </c>
      <c r="AJ18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7" s="111" t="str">
        <f>IF(AND(TBL_UDARDA_LOANPOOL[[#This Row],[QUAL_SERVICES_FAMILIES_TOTL]]&gt;0,TBL_UDARDA_LOANPOOL[[#This Row],[QUAL_SERVICES_FAMILIES_TOTL]]&lt;&gt;""),TBL_UDARDA_LOANPOOL[[#This Row],[QUAL_SERVICES_FAMILIES_QUALIFIED]]/TBL_UDARDA_LOANPOOL[[#This Row],[QUAL_SERVICES_FAMILIES_TOTL]],"")</f>
        <v/>
      </c>
      <c r="AL187" s="137" t="str">
        <f>IF(TBL_UDARDA_LOANPOOL[[#This Row],[QUAL_METHOD]]='$DB.LOOKUP'!$AF$7,HYPERLINK("#QUAL_SERVICES!TARGET_TOP","View/Edit"),"")</f>
        <v/>
      </c>
      <c r="AM187" s="94" t="str">
        <f>IF(TBL_UDARDA_LOANPOOL[[#This Row],[LOAN_LEVEL_PREQUALIFIED_FLAG]]&lt;&gt;"",
IF(TBL_UDARDA_LOANPOOL[[#This Row],[LOAN_LEVEL_PREQUALIFIED_FLAG]],"Yes","No"),
"")</f>
        <v/>
      </c>
      <c r="AN187" s="70" t="str">
        <f>IF(TBL_UDARDA_LOANPOOL[[#This Row],[LOAN_ID]] = "","",TBL_UDARDA_LOANPOOL[[#This Row],[LOAN_ID]]&amp;" ("&amp;IF(TBL_UDARDA_LOANPOOL[[#This Row],[PROP_ADDR_STREET]]="","Address Not Defined",TBL_UDARDA_LOANPOOL[[#This Row],[PROP_ADDR_STREET]])&amp;")")</f>
        <v/>
      </c>
      <c r="AO187" s="70" t="b">
        <f>IF(TBL_UDARDA_LOANPOOL[[#This Row],[QUAL_METHOD]]="",TRUE,IFERROR(MATCH(TBL_UDARDA_LOANPOOL[[#This Row],[QUAL_METHOD]],RANGE_LOOKUP_QUALMETHODS_UDA_RDA_ENABLED,0)&gt;0,FALSE))</f>
        <v>1</v>
      </c>
      <c r="AP18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7" s="27" t="b">
        <f ca="1">IFERROR((IF(APP_UDA_RDA_CERT_DATE&lt;&gt;"",APP_UDA_RDA_CERT_DATE,TODAY())-TBL_UDARDA_LOANPOOL[[#This Row],[SETTLEMENT_DATE]])&lt;91,TRUE)</f>
        <v>1</v>
      </c>
      <c r="AR187" s="27" t="b" cm="1">
        <f t="array" ref="AR187">COUNTIFS(TBL_UDARDA_LOANPOOL[LOAN_ID],TBL_UDARDA_LOANPOOL[[#This Row],[LOAN_ID]],TBL_UDARDA_LOANPOOL[QUAL_LOCATION_TRACT_MFIPCT],"&gt;"&amp;THRESHOLD_UDARDA_MFIPCT)=0</f>
        <v>1</v>
      </c>
      <c r="AS187" s="27" t="b">
        <f>COUNTIFS(TBL_UDARDA_LOANPOOL[LOAN_ID],TBL_UDARDA_LOANPOOL[[#This Row],[LOAN_ID]],TBL_UDARDA_LOANPOOL[SBA_QUALIFIED],"No")=0</f>
        <v>1</v>
      </c>
      <c r="AT18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7" s="29">
        <f>IF(TBL_UDARDA_LOANPOOL[[#This Row],[MULTIPROP_REC_COUNT]]&lt;&gt;"",TBL_UDARDA_LOANPOOL[[#This Row],[LOAN_AMOUNT]]/TBL_UDARDA_LOANPOOL[[#This Row],[MULTIPROP_REC_COUNT]],TBL_UDARDA_LOANPOOL[[#This Row],[LOAN_AMOUNT]])</f>
        <v>0</v>
      </c>
      <c r="AW187" s="29" t="b">
        <f>TBL_UDARDA_LOANPOOL[[#This Row],[MULTIPROP_REC_COUNT]]&gt;1</f>
        <v>0</v>
      </c>
      <c r="AX187" s="36">
        <f>IF(TBL_UDARDA_LOANPOOL[[#This Row],[LOAN_ID]]&lt;&gt;"",COUNTIF(TBL_UDARDA_LOANPOOL[LOAN_ID],TBL_UDARDA_LOANPOOL[[#This Row],[LOAN_ID]]),1)</f>
        <v>1</v>
      </c>
      <c r="AY187" s="36">
        <f>IFERROR(MATCH(TBL_UDARDA_LOANPOOL[[#This Row],[QUAL_METHOD]],RANGE_LOOKUP_QUALMETHODS_UDA_RDA_PROJSPECIFIC,0),-1)</f>
        <v>-1</v>
      </c>
      <c r="AZ18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8" spans="2:57" ht="26.25" customHeight="1" x14ac:dyDescent="0.25">
      <c r="B188" s="25" t="str">
        <f>IF(TBL_UDARDA_LOANPOOL[[#This Row],[RECORD_STARTED]],IF(TBL_UDARDA_LOANPOOL[[#This Row],[ERROR_COUNT]]&gt;0,-1,IF(TBL_UDARDA_LOANPOOL[[#This Row],[REQ_FIELDS_POPULATED]],1,0)),"")</f>
        <v/>
      </c>
      <c r="C188" s="36">
        <f>ROW()-ROW(TBL_UDARDA_LOANPOOL[[#Headers],[ROW_ID]])</f>
        <v>169</v>
      </c>
      <c r="D188" s="55"/>
      <c r="E188" s="56"/>
      <c r="F188" s="57"/>
      <c r="G188" s="58"/>
      <c r="H188" s="142"/>
      <c r="I188" s="144"/>
      <c r="J188" s="144"/>
      <c r="K188" s="120"/>
      <c r="L188" s="116"/>
      <c r="M188" s="55"/>
      <c r="N188" s="61"/>
      <c r="O188" s="62"/>
      <c r="P188" s="124"/>
      <c r="Q188" s="131"/>
      <c r="R188" s="148"/>
      <c r="S188" s="146"/>
      <c r="T188" s="174"/>
      <c r="U188" s="178"/>
      <c r="V188" s="176"/>
      <c r="W188" s="177"/>
      <c r="X188" s="185"/>
      <c r="Y188" s="185"/>
      <c r="Z188" s="186"/>
      <c r="AA188" s="186"/>
      <c r="AB18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8" s="122"/>
      <c r="AD188" s="112" t="str">
        <f>IF(AND(TBL_UDARDA_LOANPOOL[[#This Row],[QUAL_METHOD]]='$DB.LOOKUP'!$AF$6,TBL_UDARDA_LOANPOOL[[#This Row],[LOAN_ID]]&lt;&gt;""),COUNTIF(TBL_QUAL_JOBSLISTING_JOBS[LISTING_LOAN_ID_PROP_ADDR],TBL_UDARDA_LOANPOOL[[#This Row],[LOAN_ID_PROP_ADDR]]),"")</f>
        <v/>
      </c>
      <c r="AE188" s="113" t="str">
        <f>IF(AND(TBL_UDARDA_LOANPOOL[[#This Row],[LOAN_ID]]&lt;&gt;"",TBL_UDARDA_LOANPOOL[[#This Row],[QUAL_METHOD]]='$DB.LOOKUP'!$AF$6),COUNTIFS(TBL_QUAL_JOBSLISTING_JOBS[LISTING_LOAN_ID_PROP_ADDR],TBL_UDARDA_LOANPOOL[[#This Row],[LOAN_ID_PROP_ADDR]],TBL_QUAL_JOBSLISTING_JOBS[JOB_QUALIFIED_FLAG],"Yes"),"")</f>
        <v/>
      </c>
      <c r="AF188" s="111" t="str">
        <f>IF(AND(TBL_UDARDA_LOANPOOL[[#This Row],[QUAL_JOBS_TOTL]]&gt;0,TBL_UDARDA_LOANPOOL[[#This Row],[QUAL_JOBS_TOTL]]&lt;&gt;""),TBL_UDARDA_LOANPOOL[[#This Row],[QUAL_JOBS_QUALIFIED]]/TBL_UDARDA_LOANPOOL[[#This Row],[QUAL_JOBS_TOTL]],"")</f>
        <v/>
      </c>
      <c r="AG188" s="137" t="str">
        <f>IF(TBL_UDARDA_LOANPOOL[[#This Row],[QUAL_METHOD]]='$DB.LOOKUP'!$AF$6,HYPERLINK("#QUAL_JOBS!TARGET_TOP","View/Edit"),"")</f>
        <v/>
      </c>
      <c r="AH188" s="122"/>
      <c r="AI188" s="112" t="str">
        <f>IF(AND(TBL_UDARDA_LOANPOOL[[#This Row],[QUAL_METHOD]]='$DB.LOOKUP'!$AF$7,TBL_UDARDA_LOANPOOL[[#This Row],[LOAN_ID]]&lt;&gt;""),COUNTIF(TBL_QUAL_SERVICESLISTING_FAMILIES[LISTING_LOAN_ID_PROP_ADDR],TBL_UDARDA_LOANPOOL[[#This Row],[LOAN_ID_PROP_ADDR]]),"")</f>
        <v/>
      </c>
      <c r="AJ18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8" s="111" t="str">
        <f>IF(AND(TBL_UDARDA_LOANPOOL[[#This Row],[QUAL_SERVICES_FAMILIES_TOTL]]&gt;0,TBL_UDARDA_LOANPOOL[[#This Row],[QUAL_SERVICES_FAMILIES_TOTL]]&lt;&gt;""),TBL_UDARDA_LOANPOOL[[#This Row],[QUAL_SERVICES_FAMILIES_QUALIFIED]]/TBL_UDARDA_LOANPOOL[[#This Row],[QUAL_SERVICES_FAMILIES_TOTL]],"")</f>
        <v/>
      </c>
      <c r="AL188" s="137" t="str">
        <f>IF(TBL_UDARDA_LOANPOOL[[#This Row],[QUAL_METHOD]]='$DB.LOOKUP'!$AF$7,HYPERLINK("#QUAL_SERVICES!TARGET_TOP","View/Edit"),"")</f>
        <v/>
      </c>
      <c r="AM188" s="94" t="str">
        <f>IF(TBL_UDARDA_LOANPOOL[[#This Row],[LOAN_LEVEL_PREQUALIFIED_FLAG]]&lt;&gt;"",
IF(TBL_UDARDA_LOANPOOL[[#This Row],[LOAN_LEVEL_PREQUALIFIED_FLAG]],"Yes","No"),
"")</f>
        <v/>
      </c>
      <c r="AN188" s="70" t="str">
        <f>IF(TBL_UDARDA_LOANPOOL[[#This Row],[LOAN_ID]] = "","",TBL_UDARDA_LOANPOOL[[#This Row],[LOAN_ID]]&amp;" ("&amp;IF(TBL_UDARDA_LOANPOOL[[#This Row],[PROP_ADDR_STREET]]="","Address Not Defined",TBL_UDARDA_LOANPOOL[[#This Row],[PROP_ADDR_STREET]])&amp;")")</f>
        <v/>
      </c>
      <c r="AO188" s="70" t="b">
        <f>IF(TBL_UDARDA_LOANPOOL[[#This Row],[QUAL_METHOD]]="",TRUE,IFERROR(MATCH(TBL_UDARDA_LOANPOOL[[#This Row],[QUAL_METHOD]],RANGE_LOOKUP_QUALMETHODS_UDA_RDA_ENABLED,0)&gt;0,FALSE))</f>
        <v>1</v>
      </c>
      <c r="AP18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8" s="27" t="b">
        <f ca="1">IFERROR((IF(APP_UDA_RDA_CERT_DATE&lt;&gt;"",APP_UDA_RDA_CERT_DATE,TODAY())-TBL_UDARDA_LOANPOOL[[#This Row],[SETTLEMENT_DATE]])&lt;91,TRUE)</f>
        <v>1</v>
      </c>
      <c r="AR188" s="27" t="b" cm="1">
        <f t="array" ref="AR188">COUNTIFS(TBL_UDARDA_LOANPOOL[LOAN_ID],TBL_UDARDA_LOANPOOL[[#This Row],[LOAN_ID]],TBL_UDARDA_LOANPOOL[QUAL_LOCATION_TRACT_MFIPCT],"&gt;"&amp;THRESHOLD_UDARDA_MFIPCT)=0</f>
        <v>1</v>
      </c>
      <c r="AS188" s="27" t="b">
        <f>COUNTIFS(TBL_UDARDA_LOANPOOL[LOAN_ID],TBL_UDARDA_LOANPOOL[[#This Row],[LOAN_ID]],TBL_UDARDA_LOANPOOL[SBA_QUALIFIED],"No")=0</f>
        <v>1</v>
      </c>
      <c r="AT18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8" s="29">
        <f>IF(TBL_UDARDA_LOANPOOL[[#This Row],[MULTIPROP_REC_COUNT]]&lt;&gt;"",TBL_UDARDA_LOANPOOL[[#This Row],[LOAN_AMOUNT]]/TBL_UDARDA_LOANPOOL[[#This Row],[MULTIPROP_REC_COUNT]],TBL_UDARDA_LOANPOOL[[#This Row],[LOAN_AMOUNT]])</f>
        <v>0</v>
      </c>
      <c r="AW188" s="29" t="b">
        <f>TBL_UDARDA_LOANPOOL[[#This Row],[MULTIPROP_REC_COUNT]]&gt;1</f>
        <v>0</v>
      </c>
      <c r="AX188" s="36">
        <f>IF(TBL_UDARDA_LOANPOOL[[#This Row],[LOAN_ID]]&lt;&gt;"",COUNTIF(TBL_UDARDA_LOANPOOL[LOAN_ID],TBL_UDARDA_LOANPOOL[[#This Row],[LOAN_ID]]),1)</f>
        <v>1</v>
      </c>
      <c r="AY188" s="36">
        <f>IFERROR(MATCH(TBL_UDARDA_LOANPOOL[[#This Row],[QUAL_METHOD]],RANGE_LOOKUP_QUALMETHODS_UDA_RDA_PROJSPECIFIC,0),-1)</f>
        <v>-1</v>
      </c>
      <c r="AZ18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9" spans="2:57" ht="26.25" customHeight="1" x14ac:dyDescent="0.25">
      <c r="B189" s="25" t="str">
        <f>IF(TBL_UDARDA_LOANPOOL[[#This Row],[RECORD_STARTED]],IF(TBL_UDARDA_LOANPOOL[[#This Row],[ERROR_COUNT]]&gt;0,-1,IF(TBL_UDARDA_LOANPOOL[[#This Row],[REQ_FIELDS_POPULATED]],1,0)),"")</f>
        <v/>
      </c>
      <c r="C189" s="36">
        <f>ROW()-ROW(TBL_UDARDA_LOANPOOL[[#Headers],[ROW_ID]])</f>
        <v>170</v>
      </c>
      <c r="D189" s="55"/>
      <c r="E189" s="56"/>
      <c r="F189" s="57"/>
      <c r="G189" s="58"/>
      <c r="H189" s="142"/>
      <c r="I189" s="144"/>
      <c r="J189" s="144"/>
      <c r="K189" s="120"/>
      <c r="L189" s="116"/>
      <c r="M189" s="55"/>
      <c r="N189" s="61"/>
      <c r="O189" s="62"/>
      <c r="P189" s="124"/>
      <c r="Q189" s="131"/>
      <c r="R189" s="148"/>
      <c r="S189" s="146"/>
      <c r="T189" s="174"/>
      <c r="U189" s="178"/>
      <c r="V189" s="176"/>
      <c r="W189" s="177"/>
      <c r="X189" s="185"/>
      <c r="Y189" s="185"/>
      <c r="Z189" s="186"/>
      <c r="AA189" s="186"/>
      <c r="AB18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9" s="122"/>
      <c r="AD189" s="112" t="str">
        <f>IF(AND(TBL_UDARDA_LOANPOOL[[#This Row],[QUAL_METHOD]]='$DB.LOOKUP'!$AF$6,TBL_UDARDA_LOANPOOL[[#This Row],[LOAN_ID]]&lt;&gt;""),COUNTIF(TBL_QUAL_JOBSLISTING_JOBS[LISTING_LOAN_ID_PROP_ADDR],TBL_UDARDA_LOANPOOL[[#This Row],[LOAN_ID_PROP_ADDR]]),"")</f>
        <v/>
      </c>
      <c r="AE189" s="113" t="str">
        <f>IF(AND(TBL_UDARDA_LOANPOOL[[#This Row],[LOAN_ID]]&lt;&gt;"",TBL_UDARDA_LOANPOOL[[#This Row],[QUAL_METHOD]]='$DB.LOOKUP'!$AF$6),COUNTIFS(TBL_QUAL_JOBSLISTING_JOBS[LISTING_LOAN_ID_PROP_ADDR],TBL_UDARDA_LOANPOOL[[#This Row],[LOAN_ID_PROP_ADDR]],TBL_QUAL_JOBSLISTING_JOBS[JOB_QUALIFIED_FLAG],"Yes"),"")</f>
        <v/>
      </c>
      <c r="AF189" s="111" t="str">
        <f>IF(AND(TBL_UDARDA_LOANPOOL[[#This Row],[QUAL_JOBS_TOTL]]&gt;0,TBL_UDARDA_LOANPOOL[[#This Row],[QUAL_JOBS_TOTL]]&lt;&gt;""),TBL_UDARDA_LOANPOOL[[#This Row],[QUAL_JOBS_QUALIFIED]]/TBL_UDARDA_LOANPOOL[[#This Row],[QUAL_JOBS_TOTL]],"")</f>
        <v/>
      </c>
      <c r="AG189" s="137" t="str">
        <f>IF(TBL_UDARDA_LOANPOOL[[#This Row],[QUAL_METHOD]]='$DB.LOOKUP'!$AF$6,HYPERLINK("#QUAL_JOBS!TARGET_TOP","View/Edit"),"")</f>
        <v/>
      </c>
      <c r="AH189" s="122"/>
      <c r="AI189" s="112" t="str">
        <f>IF(AND(TBL_UDARDA_LOANPOOL[[#This Row],[QUAL_METHOD]]='$DB.LOOKUP'!$AF$7,TBL_UDARDA_LOANPOOL[[#This Row],[LOAN_ID]]&lt;&gt;""),COUNTIF(TBL_QUAL_SERVICESLISTING_FAMILIES[LISTING_LOAN_ID_PROP_ADDR],TBL_UDARDA_LOANPOOL[[#This Row],[LOAN_ID_PROP_ADDR]]),"")</f>
        <v/>
      </c>
      <c r="AJ18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89" s="111" t="str">
        <f>IF(AND(TBL_UDARDA_LOANPOOL[[#This Row],[QUAL_SERVICES_FAMILIES_TOTL]]&gt;0,TBL_UDARDA_LOANPOOL[[#This Row],[QUAL_SERVICES_FAMILIES_TOTL]]&lt;&gt;""),TBL_UDARDA_LOANPOOL[[#This Row],[QUAL_SERVICES_FAMILIES_QUALIFIED]]/TBL_UDARDA_LOANPOOL[[#This Row],[QUAL_SERVICES_FAMILIES_TOTL]],"")</f>
        <v/>
      </c>
      <c r="AL189" s="137" t="str">
        <f>IF(TBL_UDARDA_LOANPOOL[[#This Row],[QUAL_METHOD]]='$DB.LOOKUP'!$AF$7,HYPERLINK("#QUAL_SERVICES!TARGET_TOP","View/Edit"),"")</f>
        <v/>
      </c>
      <c r="AM189" s="94" t="str">
        <f>IF(TBL_UDARDA_LOANPOOL[[#This Row],[LOAN_LEVEL_PREQUALIFIED_FLAG]]&lt;&gt;"",
IF(TBL_UDARDA_LOANPOOL[[#This Row],[LOAN_LEVEL_PREQUALIFIED_FLAG]],"Yes","No"),
"")</f>
        <v/>
      </c>
      <c r="AN189" s="70" t="str">
        <f>IF(TBL_UDARDA_LOANPOOL[[#This Row],[LOAN_ID]] = "","",TBL_UDARDA_LOANPOOL[[#This Row],[LOAN_ID]]&amp;" ("&amp;IF(TBL_UDARDA_LOANPOOL[[#This Row],[PROP_ADDR_STREET]]="","Address Not Defined",TBL_UDARDA_LOANPOOL[[#This Row],[PROP_ADDR_STREET]])&amp;")")</f>
        <v/>
      </c>
      <c r="AO189" s="70" t="b">
        <f>IF(TBL_UDARDA_LOANPOOL[[#This Row],[QUAL_METHOD]]="",TRUE,IFERROR(MATCH(TBL_UDARDA_LOANPOOL[[#This Row],[QUAL_METHOD]],RANGE_LOOKUP_QUALMETHODS_UDA_RDA_ENABLED,0)&gt;0,FALSE))</f>
        <v>1</v>
      </c>
      <c r="AP18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9" s="27" t="b">
        <f ca="1">IFERROR((IF(APP_UDA_RDA_CERT_DATE&lt;&gt;"",APP_UDA_RDA_CERT_DATE,TODAY())-TBL_UDARDA_LOANPOOL[[#This Row],[SETTLEMENT_DATE]])&lt;91,TRUE)</f>
        <v>1</v>
      </c>
      <c r="AR189" s="27" t="b" cm="1">
        <f t="array" ref="AR189">COUNTIFS(TBL_UDARDA_LOANPOOL[LOAN_ID],TBL_UDARDA_LOANPOOL[[#This Row],[LOAN_ID]],TBL_UDARDA_LOANPOOL[QUAL_LOCATION_TRACT_MFIPCT],"&gt;"&amp;THRESHOLD_UDARDA_MFIPCT)=0</f>
        <v>1</v>
      </c>
      <c r="AS189" s="27" t="b">
        <f>COUNTIFS(TBL_UDARDA_LOANPOOL[LOAN_ID],TBL_UDARDA_LOANPOOL[[#This Row],[LOAN_ID]],TBL_UDARDA_LOANPOOL[SBA_QUALIFIED],"No")=0</f>
        <v>1</v>
      </c>
      <c r="AT18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9" s="29">
        <f>IF(TBL_UDARDA_LOANPOOL[[#This Row],[MULTIPROP_REC_COUNT]]&lt;&gt;"",TBL_UDARDA_LOANPOOL[[#This Row],[LOAN_AMOUNT]]/TBL_UDARDA_LOANPOOL[[#This Row],[MULTIPROP_REC_COUNT]],TBL_UDARDA_LOANPOOL[[#This Row],[LOAN_AMOUNT]])</f>
        <v>0</v>
      </c>
      <c r="AW189" s="29" t="b">
        <f>TBL_UDARDA_LOANPOOL[[#This Row],[MULTIPROP_REC_COUNT]]&gt;1</f>
        <v>0</v>
      </c>
      <c r="AX189" s="36">
        <f>IF(TBL_UDARDA_LOANPOOL[[#This Row],[LOAN_ID]]&lt;&gt;"",COUNTIF(TBL_UDARDA_LOANPOOL[LOAN_ID],TBL_UDARDA_LOANPOOL[[#This Row],[LOAN_ID]]),1)</f>
        <v>1</v>
      </c>
      <c r="AY189" s="36">
        <f>IFERROR(MATCH(TBL_UDARDA_LOANPOOL[[#This Row],[QUAL_METHOD]],RANGE_LOOKUP_QUALMETHODS_UDA_RDA_PROJSPECIFIC,0),-1)</f>
        <v>-1</v>
      </c>
      <c r="AZ18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0" spans="2:57" ht="26.25" customHeight="1" x14ac:dyDescent="0.25">
      <c r="B190" s="25" t="str">
        <f>IF(TBL_UDARDA_LOANPOOL[[#This Row],[RECORD_STARTED]],IF(TBL_UDARDA_LOANPOOL[[#This Row],[ERROR_COUNT]]&gt;0,-1,IF(TBL_UDARDA_LOANPOOL[[#This Row],[REQ_FIELDS_POPULATED]],1,0)),"")</f>
        <v/>
      </c>
      <c r="C190" s="36">
        <f>ROW()-ROW(TBL_UDARDA_LOANPOOL[[#Headers],[ROW_ID]])</f>
        <v>171</v>
      </c>
      <c r="D190" s="55"/>
      <c r="E190" s="56"/>
      <c r="F190" s="57"/>
      <c r="G190" s="58"/>
      <c r="H190" s="142"/>
      <c r="I190" s="144"/>
      <c r="J190" s="144"/>
      <c r="K190" s="120"/>
      <c r="L190" s="116"/>
      <c r="M190" s="55"/>
      <c r="N190" s="61"/>
      <c r="O190" s="62"/>
      <c r="P190" s="124"/>
      <c r="Q190" s="131"/>
      <c r="R190" s="148"/>
      <c r="S190" s="146"/>
      <c r="T190" s="174"/>
      <c r="U190" s="178"/>
      <c r="V190" s="176"/>
      <c r="W190" s="177"/>
      <c r="X190" s="185"/>
      <c r="Y190" s="185"/>
      <c r="Z190" s="186"/>
      <c r="AA190" s="186"/>
      <c r="AB19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0" s="122"/>
      <c r="AD190" s="112" t="str">
        <f>IF(AND(TBL_UDARDA_LOANPOOL[[#This Row],[QUAL_METHOD]]='$DB.LOOKUP'!$AF$6,TBL_UDARDA_LOANPOOL[[#This Row],[LOAN_ID]]&lt;&gt;""),COUNTIF(TBL_QUAL_JOBSLISTING_JOBS[LISTING_LOAN_ID_PROP_ADDR],TBL_UDARDA_LOANPOOL[[#This Row],[LOAN_ID_PROP_ADDR]]),"")</f>
        <v/>
      </c>
      <c r="AE190" s="113" t="str">
        <f>IF(AND(TBL_UDARDA_LOANPOOL[[#This Row],[LOAN_ID]]&lt;&gt;"",TBL_UDARDA_LOANPOOL[[#This Row],[QUAL_METHOD]]='$DB.LOOKUP'!$AF$6),COUNTIFS(TBL_QUAL_JOBSLISTING_JOBS[LISTING_LOAN_ID_PROP_ADDR],TBL_UDARDA_LOANPOOL[[#This Row],[LOAN_ID_PROP_ADDR]],TBL_QUAL_JOBSLISTING_JOBS[JOB_QUALIFIED_FLAG],"Yes"),"")</f>
        <v/>
      </c>
      <c r="AF190" s="111" t="str">
        <f>IF(AND(TBL_UDARDA_LOANPOOL[[#This Row],[QUAL_JOBS_TOTL]]&gt;0,TBL_UDARDA_LOANPOOL[[#This Row],[QUAL_JOBS_TOTL]]&lt;&gt;""),TBL_UDARDA_LOANPOOL[[#This Row],[QUAL_JOBS_QUALIFIED]]/TBL_UDARDA_LOANPOOL[[#This Row],[QUAL_JOBS_TOTL]],"")</f>
        <v/>
      </c>
      <c r="AG190" s="137" t="str">
        <f>IF(TBL_UDARDA_LOANPOOL[[#This Row],[QUAL_METHOD]]='$DB.LOOKUP'!$AF$6,HYPERLINK("#QUAL_JOBS!TARGET_TOP","View/Edit"),"")</f>
        <v/>
      </c>
      <c r="AH190" s="122"/>
      <c r="AI190" s="112" t="str">
        <f>IF(AND(TBL_UDARDA_LOANPOOL[[#This Row],[QUAL_METHOD]]='$DB.LOOKUP'!$AF$7,TBL_UDARDA_LOANPOOL[[#This Row],[LOAN_ID]]&lt;&gt;""),COUNTIF(TBL_QUAL_SERVICESLISTING_FAMILIES[LISTING_LOAN_ID_PROP_ADDR],TBL_UDARDA_LOANPOOL[[#This Row],[LOAN_ID_PROP_ADDR]]),"")</f>
        <v/>
      </c>
      <c r="AJ19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0" s="111" t="str">
        <f>IF(AND(TBL_UDARDA_LOANPOOL[[#This Row],[QUAL_SERVICES_FAMILIES_TOTL]]&gt;0,TBL_UDARDA_LOANPOOL[[#This Row],[QUAL_SERVICES_FAMILIES_TOTL]]&lt;&gt;""),TBL_UDARDA_LOANPOOL[[#This Row],[QUAL_SERVICES_FAMILIES_QUALIFIED]]/TBL_UDARDA_LOANPOOL[[#This Row],[QUAL_SERVICES_FAMILIES_TOTL]],"")</f>
        <v/>
      </c>
      <c r="AL190" s="137" t="str">
        <f>IF(TBL_UDARDA_LOANPOOL[[#This Row],[QUAL_METHOD]]='$DB.LOOKUP'!$AF$7,HYPERLINK("#QUAL_SERVICES!TARGET_TOP","View/Edit"),"")</f>
        <v/>
      </c>
      <c r="AM190" s="94" t="str">
        <f>IF(TBL_UDARDA_LOANPOOL[[#This Row],[LOAN_LEVEL_PREQUALIFIED_FLAG]]&lt;&gt;"",
IF(TBL_UDARDA_LOANPOOL[[#This Row],[LOAN_LEVEL_PREQUALIFIED_FLAG]],"Yes","No"),
"")</f>
        <v/>
      </c>
      <c r="AN190" s="70" t="str">
        <f>IF(TBL_UDARDA_LOANPOOL[[#This Row],[LOAN_ID]] = "","",TBL_UDARDA_LOANPOOL[[#This Row],[LOAN_ID]]&amp;" ("&amp;IF(TBL_UDARDA_LOANPOOL[[#This Row],[PROP_ADDR_STREET]]="","Address Not Defined",TBL_UDARDA_LOANPOOL[[#This Row],[PROP_ADDR_STREET]])&amp;")")</f>
        <v/>
      </c>
      <c r="AO190" s="70" t="b">
        <f>IF(TBL_UDARDA_LOANPOOL[[#This Row],[QUAL_METHOD]]="",TRUE,IFERROR(MATCH(TBL_UDARDA_LOANPOOL[[#This Row],[QUAL_METHOD]],RANGE_LOOKUP_QUALMETHODS_UDA_RDA_ENABLED,0)&gt;0,FALSE))</f>
        <v>1</v>
      </c>
      <c r="AP19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0" s="27" t="b">
        <f ca="1">IFERROR((IF(APP_UDA_RDA_CERT_DATE&lt;&gt;"",APP_UDA_RDA_CERT_DATE,TODAY())-TBL_UDARDA_LOANPOOL[[#This Row],[SETTLEMENT_DATE]])&lt;91,TRUE)</f>
        <v>1</v>
      </c>
      <c r="AR190" s="27" t="b" cm="1">
        <f t="array" ref="AR190">COUNTIFS(TBL_UDARDA_LOANPOOL[LOAN_ID],TBL_UDARDA_LOANPOOL[[#This Row],[LOAN_ID]],TBL_UDARDA_LOANPOOL[QUAL_LOCATION_TRACT_MFIPCT],"&gt;"&amp;THRESHOLD_UDARDA_MFIPCT)=0</f>
        <v>1</v>
      </c>
      <c r="AS190" s="27" t="b">
        <f>COUNTIFS(TBL_UDARDA_LOANPOOL[LOAN_ID],TBL_UDARDA_LOANPOOL[[#This Row],[LOAN_ID]],TBL_UDARDA_LOANPOOL[SBA_QUALIFIED],"No")=0</f>
        <v>1</v>
      </c>
      <c r="AT19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0" s="29">
        <f>IF(TBL_UDARDA_LOANPOOL[[#This Row],[MULTIPROP_REC_COUNT]]&lt;&gt;"",TBL_UDARDA_LOANPOOL[[#This Row],[LOAN_AMOUNT]]/TBL_UDARDA_LOANPOOL[[#This Row],[MULTIPROP_REC_COUNT]],TBL_UDARDA_LOANPOOL[[#This Row],[LOAN_AMOUNT]])</f>
        <v>0</v>
      </c>
      <c r="AW190" s="29" t="b">
        <f>TBL_UDARDA_LOANPOOL[[#This Row],[MULTIPROP_REC_COUNT]]&gt;1</f>
        <v>0</v>
      </c>
      <c r="AX190" s="36">
        <f>IF(TBL_UDARDA_LOANPOOL[[#This Row],[LOAN_ID]]&lt;&gt;"",COUNTIF(TBL_UDARDA_LOANPOOL[LOAN_ID],TBL_UDARDA_LOANPOOL[[#This Row],[LOAN_ID]]),1)</f>
        <v>1</v>
      </c>
      <c r="AY190" s="36">
        <f>IFERROR(MATCH(TBL_UDARDA_LOANPOOL[[#This Row],[QUAL_METHOD]],RANGE_LOOKUP_QUALMETHODS_UDA_RDA_PROJSPECIFIC,0),-1)</f>
        <v>-1</v>
      </c>
      <c r="AZ19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1" spans="2:57" ht="26.25" customHeight="1" x14ac:dyDescent="0.25">
      <c r="B191" s="25" t="str">
        <f>IF(TBL_UDARDA_LOANPOOL[[#This Row],[RECORD_STARTED]],IF(TBL_UDARDA_LOANPOOL[[#This Row],[ERROR_COUNT]]&gt;0,-1,IF(TBL_UDARDA_LOANPOOL[[#This Row],[REQ_FIELDS_POPULATED]],1,0)),"")</f>
        <v/>
      </c>
      <c r="C191" s="36">
        <f>ROW()-ROW(TBL_UDARDA_LOANPOOL[[#Headers],[ROW_ID]])</f>
        <v>172</v>
      </c>
      <c r="D191" s="55"/>
      <c r="E191" s="56"/>
      <c r="F191" s="57"/>
      <c r="G191" s="58"/>
      <c r="H191" s="142"/>
      <c r="I191" s="144"/>
      <c r="J191" s="144"/>
      <c r="K191" s="120"/>
      <c r="L191" s="116"/>
      <c r="M191" s="55"/>
      <c r="N191" s="61"/>
      <c r="O191" s="62"/>
      <c r="P191" s="124"/>
      <c r="Q191" s="131"/>
      <c r="R191" s="148"/>
      <c r="S191" s="146"/>
      <c r="T191" s="174"/>
      <c r="U191" s="178"/>
      <c r="V191" s="176"/>
      <c r="W191" s="177"/>
      <c r="X191" s="185"/>
      <c r="Y191" s="185"/>
      <c r="Z191" s="186"/>
      <c r="AA191" s="186"/>
      <c r="AB19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1" s="122"/>
      <c r="AD191" s="112" t="str">
        <f>IF(AND(TBL_UDARDA_LOANPOOL[[#This Row],[QUAL_METHOD]]='$DB.LOOKUP'!$AF$6,TBL_UDARDA_LOANPOOL[[#This Row],[LOAN_ID]]&lt;&gt;""),COUNTIF(TBL_QUAL_JOBSLISTING_JOBS[LISTING_LOAN_ID_PROP_ADDR],TBL_UDARDA_LOANPOOL[[#This Row],[LOAN_ID_PROP_ADDR]]),"")</f>
        <v/>
      </c>
      <c r="AE191" s="113" t="str">
        <f>IF(AND(TBL_UDARDA_LOANPOOL[[#This Row],[LOAN_ID]]&lt;&gt;"",TBL_UDARDA_LOANPOOL[[#This Row],[QUAL_METHOD]]='$DB.LOOKUP'!$AF$6),COUNTIFS(TBL_QUAL_JOBSLISTING_JOBS[LISTING_LOAN_ID_PROP_ADDR],TBL_UDARDA_LOANPOOL[[#This Row],[LOAN_ID_PROP_ADDR]],TBL_QUAL_JOBSLISTING_JOBS[JOB_QUALIFIED_FLAG],"Yes"),"")</f>
        <v/>
      </c>
      <c r="AF191" s="111" t="str">
        <f>IF(AND(TBL_UDARDA_LOANPOOL[[#This Row],[QUAL_JOBS_TOTL]]&gt;0,TBL_UDARDA_LOANPOOL[[#This Row],[QUAL_JOBS_TOTL]]&lt;&gt;""),TBL_UDARDA_LOANPOOL[[#This Row],[QUAL_JOBS_QUALIFIED]]/TBL_UDARDA_LOANPOOL[[#This Row],[QUAL_JOBS_TOTL]],"")</f>
        <v/>
      </c>
      <c r="AG191" s="137" t="str">
        <f>IF(TBL_UDARDA_LOANPOOL[[#This Row],[QUAL_METHOD]]='$DB.LOOKUP'!$AF$6,HYPERLINK("#QUAL_JOBS!TARGET_TOP","View/Edit"),"")</f>
        <v/>
      </c>
      <c r="AH191" s="122"/>
      <c r="AI191" s="112" t="str">
        <f>IF(AND(TBL_UDARDA_LOANPOOL[[#This Row],[QUAL_METHOD]]='$DB.LOOKUP'!$AF$7,TBL_UDARDA_LOANPOOL[[#This Row],[LOAN_ID]]&lt;&gt;""),COUNTIF(TBL_QUAL_SERVICESLISTING_FAMILIES[LISTING_LOAN_ID_PROP_ADDR],TBL_UDARDA_LOANPOOL[[#This Row],[LOAN_ID_PROP_ADDR]]),"")</f>
        <v/>
      </c>
      <c r="AJ19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1" s="111" t="str">
        <f>IF(AND(TBL_UDARDA_LOANPOOL[[#This Row],[QUAL_SERVICES_FAMILIES_TOTL]]&gt;0,TBL_UDARDA_LOANPOOL[[#This Row],[QUAL_SERVICES_FAMILIES_TOTL]]&lt;&gt;""),TBL_UDARDA_LOANPOOL[[#This Row],[QUAL_SERVICES_FAMILIES_QUALIFIED]]/TBL_UDARDA_LOANPOOL[[#This Row],[QUAL_SERVICES_FAMILIES_TOTL]],"")</f>
        <v/>
      </c>
      <c r="AL191" s="137" t="str">
        <f>IF(TBL_UDARDA_LOANPOOL[[#This Row],[QUAL_METHOD]]='$DB.LOOKUP'!$AF$7,HYPERLINK("#QUAL_SERVICES!TARGET_TOP","View/Edit"),"")</f>
        <v/>
      </c>
      <c r="AM191" s="94" t="str">
        <f>IF(TBL_UDARDA_LOANPOOL[[#This Row],[LOAN_LEVEL_PREQUALIFIED_FLAG]]&lt;&gt;"",
IF(TBL_UDARDA_LOANPOOL[[#This Row],[LOAN_LEVEL_PREQUALIFIED_FLAG]],"Yes","No"),
"")</f>
        <v/>
      </c>
      <c r="AN191" s="70" t="str">
        <f>IF(TBL_UDARDA_LOANPOOL[[#This Row],[LOAN_ID]] = "","",TBL_UDARDA_LOANPOOL[[#This Row],[LOAN_ID]]&amp;" ("&amp;IF(TBL_UDARDA_LOANPOOL[[#This Row],[PROP_ADDR_STREET]]="","Address Not Defined",TBL_UDARDA_LOANPOOL[[#This Row],[PROP_ADDR_STREET]])&amp;")")</f>
        <v/>
      </c>
      <c r="AO191" s="70" t="b">
        <f>IF(TBL_UDARDA_LOANPOOL[[#This Row],[QUAL_METHOD]]="",TRUE,IFERROR(MATCH(TBL_UDARDA_LOANPOOL[[#This Row],[QUAL_METHOD]],RANGE_LOOKUP_QUALMETHODS_UDA_RDA_ENABLED,0)&gt;0,FALSE))</f>
        <v>1</v>
      </c>
      <c r="AP19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1" s="27" t="b">
        <f ca="1">IFERROR((IF(APP_UDA_RDA_CERT_DATE&lt;&gt;"",APP_UDA_RDA_CERT_DATE,TODAY())-TBL_UDARDA_LOANPOOL[[#This Row],[SETTLEMENT_DATE]])&lt;91,TRUE)</f>
        <v>1</v>
      </c>
      <c r="AR191" s="27" t="b" cm="1">
        <f t="array" ref="AR191">COUNTIFS(TBL_UDARDA_LOANPOOL[LOAN_ID],TBL_UDARDA_LOANPOOL[[#This Row],[LOAN_ID]],TBL_UDARDA_LOANPOOL[QUAL_LOCATION_TRACT_MFIPCT],"&gt;"&amp;THRESHOLD_UDARDA_MFIPCT)=0</f>
        <v>1</v>
      </c>
      <c r="AS191" s="27" t="b">
        <f>COUNTIFS(TBL_UDARDA_LOANPOOL[LOAN_ID],TBL_UDARDA_LOANPOOL[[#This Row],[LOAN_ID]],TBL_UDARDA_LOANPOOL[SBA_QUALIFIED],"No")=0</f>
        <v>1</v>
      </c>
      <c r="AT19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1" s="29">
        <f>IF(TBL_UDARDA_LOANPOOL[[#This Row],[MULTIPROP_REC_COUNT]]&lt;&gt;"",TBL_UDARDA_LOANPOOL[[#This Row],[LOAN_AMOUNT]]/TBL_UDARDA_LOANPOOL[[#This Row],[MULTIPROP_REC_COUNT]],TBL_UDARDA_LOANPOOL[[#This Row],[LOAN_AMOUNT]])</f>
        <v>0</v>
      </c>
      <c r="AW191" s="29" t="b">
        <f>TBL_UDARDA_LOANPOOL[[#This Row],[MULTIPROP_REC_COUNT]]&gt;1</f>
        <v>0</v>
      </c>
      <c r="AX191" s="36">
        <f>IF(TBL_UDARDA_LOANPOOL[[#This Row],[LOAN_ID]]&lt;&gt;"",COUNTIF(TBL_UDARDA_LOANPOOL[LOAN_ID],TBL_UDARDA_LOANPOOL[[#This Row],[LOAN_ID]]),1)</f>
        <v>1</v>
      </c>
      <c r="AY191" s="36">
        <f>IFERROR(MATCH(TBL_UDARDA_LOANPOOL[[#This Row],[QUAL_METHOD]],RANGE_LOOKUP_QUALMETHODS_UDA_RDA_PROJSPECIFIC,0),-1)</f>
        <v>-1</v>
      </c>
      <c r="AZ19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2" spans="2:57" ht="26.25" customHeight="1" x14ac:dyDescent="0.25">
      <c r="B192" s="25" t="str">
        <f>IF(TBL_UDARDA_LOANPOOL[[#This Row],[RECORD_STARTED]],IF(TBL_UDARDA_LOANPOOL[[#This Row],[ERROR_COUNT]]&gt;0,-1,IF(TBL_UDARDA_LOANPOOL[[#This Row],[REQ_FIELDS_POPULATED]],1,0)),"")</f>
        <v/>
      </c>
      <c r="C192" s="36">
        <f>ROW()-ROW(TBL_UDARDA_LOANPOOL[[#Headers],[ROW_ID]])</f>
        <v>173</v>
      </c>
      <c r="D192" s="55"/>
      <c r="E192" s="56"/>
      <c r="F192" s="57"/>
      <c r="G192" s="58"/>
      <c r="H192" s="142"/>
      <c r="I192" s="144"/>
      <c r="J192" s="144"/>
      <c r="K192" s="120"/>
      <c r="L192" s="116"/>
      <c r="M192" s="55"/>
      <c r="N192" s="61"/>
      <c r="O192" s="62"/>
      <c r="P192" s="124"/>
      <c r="Q192" s="131"/>
      <c r="R192" s="148"/>
      <c r="S192" s="146"/>
      <c r="T192" s="174"/>
      <c r="U192" s="178"/>
      <c r="V192" s="176"/>
      <c r="W192" s="177"/>
      <c r="X192" s="185"/>
      <c r="Y192" s="185"/>
      <c r="Z192" s="186"/>
      <c r="AA192" s="186"/>
      <c r="AB19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2" s="122"/>
      <c r="AD192" s="112" t="str">
        <f>IF(AND(TBL_UDARDA_LOANPOOL[[#This Row],[QUAL_METHOD]]='$DB.LOOKUP'!$AF$6,TBL_UDARDA_LOANPOOL[[#This Row],[LOAN_ID]]&lt;&gt;""),COUNTIF(TBL_QUAL_JOBSLISTING_JOBS[LISTING_LOAN_ID_PROP_ADDR],TBL_UDARDA_LOANPOOL[[#This Row],[LOAN_ID_PROP_ADDR]]),"")</f>
        <v/>
      </c>
      <c r="AE192" s="113" t="str">
        <f>IF(AND(TBL_UDARDA_LOANPOOL[[#This Row],[LOAN_ID]]&lt;&gt;"",TBL_UDARDA_LOANPOOL[[#This Row],[QUAL_METHOD]]='$DB.LOOKUP'!$AF$6),COUNTIFS(TBL_QUAL_JOBSLISTING_JOBS[LISTING_LOAN_ID_PROP_ADDR],TBL_UDARDA_LOANPOOL[[#This Row],[LOAN_ID_PROP_ADDR]],TBL_QUAL_JOBSLISTING_JOBS[JOB_QUALIFIED_FLAG],"Yes"),"")</f>
        <v/>
      </c>
      <c r="AF192" s="111" t="str">
        <f>IF(AND(TBL_UDARDA_LOANPOOL[[#This Row],[QUAL_JOBS_TOTL]]&gt;0,TBL_UDARDA_LOANPOOL[[#This Row],[QUAL_JOBS_TOTL]]&lt;&gt;""),TBL_UDARDA_LOANPOOL[[#This Row],[QUAL_JOBS_QUALIFIED]]/TBL_UDARDA_LOANPOOL[[#This Row],[QUAL_JOBS_TOTL]],"")</f>
        <v/>
      </c>
      <c r="AG192" s="137" t="str">
        <f>IF(TBL_UDARDA_LOANPOOL[[#This Row],[QUAL_METHOD]]='$DB.LOOKUP'!$AF$6,HYPERLINK("#QUAL_JOBS!TARGET_TOP","View/Edit"),"")</f>
        <v/>
      </c>
      <c r="AH192" s="122"/>
      <c r="AI192" s="112" t="str">
        <f>IF(AND(TBL_UDARDA_LOANPOOL[[#This Row],[QUAL_METHOD]]='$DB.LOOKUP'!$AF$7,TBL_UDARDA_LOANPOOL[[#This Row],[LOAN_ID]]&lt;&gt;""),COUNTIF(TBL_QUAL_SERVICESLISTING_FAMILIES[LISTING_LOAN_ID_PROP_ADDR],TBL_UDARDA_LOANPOOL[[#This Row],[LOAN_ID_PROP_ADDR]]),"")</f>
        <v/>
      </c>
      <c r="AJ19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2" s="111" t="str">
        <f>IF(AND(TBL_UDARDA_LOANPOOL[[#This Row],[QUAL_SERVICES_FAMILIES_TOTL]]&gt;0,TBL_UDARDA_LOANPOOL[[#This Row],[QUAL_SERVICES_FAMILIES_TOTL]]&lt;&gt;""),TBL_UDARDA_LOANPOOL[[#This Row],[QUAL_SERVICES_FAMILIES_QUALIFIED]]/TBL_UDARDA_LOANPOOL[[#This Row],[QUAL_SERVICES_FAMILIES_TOTL]],"")</f>
        <v/>
      </c>
      <c r="AL192" s="137" t="str">
        <f>IF(TBL_UDARDA_LOANPOOL[[#This Row],[QUAL_METHOD]]='$DB.LOOKUP'!$AF$7,HYPERLINK("#QUAL_SERVICES!TARGET_TOP","View/Edit"),"")</f>
        <v/>
      </c>
      <c r="AM192" s="94" t="str">
        <f>IF(TBL_UDARDA_LOANPOOL[[#This Row],[LOAN_LEVEL_PREQUALIFIED_FLAG]]&lt;&gt;"",
IF(TBL_UDARDA_LOANPOOL[[#This Row],[LOAN_LEVEL_PREQUALIFIED_FLAG]],"Yes","No"),
"")</f>
        <v/>
      </c>
      <c r="AN192" s="70" t="str">
        <f>IF(TBL_UDARDA_LOANPOOL[[#This Row],[LOAN_ID]] = "","",TBL_UDARDA_LOANPOOL[[#This Row],[LOAN_ID]]&amp;" ("&amp;IF(TBL_UDARDA_LOANPOOL[[#This Row],[PROP_ADDR_STREET]]="","Address Not Defined",TBL_UDARDA_LOANPOOL[[#This Row],[PROP_ADDR_STREET]])&amp;")")</f>
        <v/>
      </c>
      <c r="AO192" s="70" t="b">
        <f>IF(TBL_UDARDA_LOANPOOL[[#This Row],[QUAL_METHOD]]="",TRUE,IFERROR(MATCH(TBL_UDARDA_LOANPOOL[[#This Row],[QUAL_METHOD]],RANGE_LOOKUP_QUALMETHODS_UDA_RDA_ENABLED,0)&gt;0,FALSE))</f>
        <v>1</v>
      </c>
      <c r="AP19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2" s="27" t="b">
        <f ca="1">IFERROR((IF(APP_UDA_RDA_CERT_DATE&lt;&gt;"",APP_UDA_RDA_CERT_DATE,TODAY())-TBL_UDARDA_LOANPOOL[[#This Row],[SETTLEMENT_DATE]])&lt;91,TRUE)</f>
        <v>1</v>
      </c>
      <c r="AR192" s="27" t="b" cm="1">
        <f t="array" ref="AR192">COUNTIFS(TBL_UDARDA_LOANPOOL[LOAN_ID],TBL_UDARDA_LOANPOOL[[#This Row],[LOAN_ID]],TBL_UDARDA_LOANPOOL[QUAL_LOCATION_TRACT_MFIPCT],"&gt;"&amp;THRESHOLD_UDARDA_MFIPCT)=0</f>
        <v>1</v>
      </c>
      <c r="AS192" s="27" t="b">
        <f>COUNTIFS(TBL_UDARDA_LOANPOOL[LOAN_ID],TBL_UDARDA_LOANPOOL[[#This Row],[LOAN_ID]],TBL_UDARDA_LOANPOOL[SBA_QUALIFIED],"No")=0</f>
        <v>1</v>
      </c>
      <c r="AT19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2" s="29">
        <f>IF(TBL_UDARDA_LOANPOOL[[#This Row],[MULTIPROP_REC_COUNT]]&lt;&gt;"",TBL_UDARDA_LOANPOOL[[#This Row],[LOAN_AMOUNT]]/TBL_UDARDA_LOANPOOL[[#This Row],[MULTIPROP_REC_COUNT]],TBL_UDARDA_LOANPOOL[[#This Row],[LOAN_AMOUNT]])</f>
        <v>0</v>
      </c>
      <c r="AW192" s="29" t="b">
        <f>TBL_UDARDA_LOANPOOL[[#This Row],[MULTIPROP_REC_COUNT]]&gt;1</f>
        <v>0</v>
      </c>
      <c r="AX192" s="36">
        <f>IF(TBL_UDARDA_LOANPOOL[[#This Row],[LOAN_ID]]&lt;&gt;"",COUNTIF(TBL_UDARDA_LOANPOOL[LOAN_ID],TBL_UDARDA_LOANPOOL[[#This Row],[LOAN_ID]]),1)</f>
        <v>1</v>
      </c>
      <c r="AY192" s="36">
        <f>IFERROR(MATCH(TBL_UDARDA_LOANPOOL[[#This Row],[QUAL_METHOD]],RANGE_LOOKUP_QUALMETHODS_UDA_RDA_PROJSPECIFIC,0),-1)</f>
        <v>-1</v>
      </c>
      <c r="AZ19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3" spans="2:57" ht="26.25" customHeight="1" x14ac:dyDescent="0.25">
      <c r="B193" s="25" t="str">
        <f>IF(TBL_UDARDA_LOANPOOL[[#This Row],[RECORD_STARTED]],IF(TBL_UDARDA_LOANPOOL[[#This Row],[ERROR_COUNT]]&gt;0,-1,IF(TBL_UDARDA_LOANPOOL[[#This Row],[REQ_FIELDS_POPULATED]],1,0)),"")</f>
        <v/>
      </c>
      <c r="C193" s="36">
        <f>ROW()-ROW(TBL_UDARDA_LOANPOOL[[#Headers],[ROW_ID]])</f>
        <v>174</v>
      </c>
      <c r="D193" s="55"/>
      <c r="E193" s="56"/>
      <c r="F193" s="57"/>
      <c r="G193" s="58"/>
      <c r="H193" s="142"/>
      <c r="I193" s="144"/>
      <c r="J193" s="144"/>
      <c r="K193" s="120"/>
      <c r="L193" s="116"/>
      <c r="M193" s="55"/>
      <c r="N193" s="61"/>
      <c r="O193" s="62"/>
      <c r="P193" s="124"/>
      <c r="Q193" s="131"/>
      <c r="R193" s="148"/>
      <c r="S193" s="146"/>
      <c r="T193" s="174"/>
      <c r="U193" s="178"/>
      <c r="V193" s="176"/>
      <c r="W193" s="177"/>
      <c r="X193" s="185"/>
      <c r="Y193" s="185"/>
      <c r="Z193" s="186"/>
      <c r="AA193" s="186"/>
      <c r="AB19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3" s="122"/>
      <c r="AD193" s="112" t="str">
        <f>IF(AND(TBL_UDARDA_LOANPOOL[[#This Row],[QUAL_METHOD]]='$DB.LOOKUP'!$AF$6,TBL_UDARDA_LOANPOOL[[#This Row],[LOAN_ID]]&lt;&gt;""),COUNTIF(TBL_QUAL_JOBSLISTING_JOBS[LISTING_LOAN_ID_PROP_ADDR],TBL_UDARDA_LOANPOOL[[#This Row],[LOAN_ID_PROP_ADDR]]),"")</f>
        <v/>
      </c>
      <c r="AE193" s="113" t="str">
        <f>IF(AND(TBL_UDARDA_LOANPOOL[[#This Row],[LOAN_ID]]&lt;&gt;"",TBL_UDARDA_LOANPOOL[[#This Row],[QUAL_METHOD]]='$DB.LOOKUP'!$AF$6),COUNTIFS(TBL_QUAL_JOBSLISTING_JOBS[LISTING_LOAN_ID_PROP_ADDR],TBL_UDARDA_LOANPOOL[[#This Row],[LOAN_ID_PROP_ADDR]],TBL_QUAL_JOBSLISTING_JOBS[JOB_QUALIFIED_FLAG],"Yes"),"")</f>
        <v/>
      </c>
      <c r="AF193" s="111" t="str">
        <f>IF(AND(TBL_UDARDA_LOANPOOL[[#This Row],[QUAL_JOBS_TOTL]]&gt;0,TBL_UDARDA_LOANPOOL[[#This Row],[QUAL_JOBS_TOTL]]&lt;&gt;""),TBL_UDARDA_LOANPOOL[[#This Row],[QUAL_JOBS_QUALIFIED]]/TBL_UDARDA_LOANPOOL[[#This Row],[QUAL_JOBS_TOTL]],"")</f>
        <v/>
      </c>
      <c r="AG193" s="137" t="str">
        <f>IF(TBL_UDARDA_LOANPOOL[[#This Row],[QUAL_METHOD]]='$DB.LOOKUP'!$AF$6,HYPERLINK("#QUAL_JOBS!TARGET_TOP","View/Edit"),"")</f>
        <v/>
      </c>
      <c r="AH193" s="122"/>
      <c r="AI193" s="112" t="str">
        <f>IF(AND(TBL_UDARDA_LOANPOOL[[#This Row],[QUAL_METHOD]]='$DB.LOOKUP'!$AF$7,TBL_UDARDA_LOANPOOL[[#This Row],[LOAN_ID]]&lt;&gt;""),COUNTIF(TBL_QUAL_SERVICESLISTING_FAMILIES[LISTING_LOAN_ID_PROP_ADDR],TBL_UDARDA_LOANPOOL[[#This Row],[LOAN_ID_PROP_ADDR]]),"")</f>
        <v/>
      </c>
      <c r="AJ19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3" s="111" t="str">
        <f>IF(AND(TBL_UDARDA_LOANPOOL[[#This Row],[QUAL_SERVICES_FAMILIES_TOTL]]&gt;0,TBL_UDARDA_LOANPOOL[[#This Row],[QUAL_SERVICES_FAMILIES_TOTL]]&lt;&gt;""),TBL_UDARDA_LOANPOOL[[#This Row],[QUAL_SERVICES_FAMILIES_QUALIFIED]]/TBL_UDARDA_LOANPOOL[[#This Row],[QUAL_SERVICES_FAMILIES_TOTL]],"")</f>
        <v/>
      </c>
      <c r="AL193" s="137" t="str">
        <f>IF(TBL_UDARDA_LOANPOOL[[#This Row],[QUAL_METHOD]]='$DB.LOOKUP'!$AF$7,HYPERLINK("#QUAL_SERVICES!TARGET_TOP","View/Edit"),"")</f>
        <v/>
      </c>
      <c r="AM193" s="94" t="str">
        <f>IF(TBL_UDARDA_LOANPOOL[[#This Row],[LOAN_LEVEL_PREQUALIFIED_FLAG]]&lt;&gt;"",
IF(TBL_UDARDA_LOANPOOL[[#This Row],[LOAN_LEVEL_PREQUALIFIED_FLAG]],"Yes","No"),
"")</f>
        <v/>
      </c>
      <c r="AN193" s="70" t="str">
        <f>IF(TBL_UDARDA_LOANPOOL[[#This Row],[LOAN_ID]] = "","",TBL_UDARDA_LOANPOOL[[#This Row],[LOAN_ID]]&amp;" ("&amp;IF(TBL_UDARDA_LOANPOOL[[#This Row],[PROP_ADDR_STREET]]="","Address Not Defined",TBL_UDARDA_LOANPOOL[[#This Row],[PROP_ADDR_STREET]])&amp;")")</f>
        <v/>
      </c>
      <c r="AO193" s="70" t="b">
        <f>IF(TBL_UDARDA_LOANPOOL[[#This Row],[QUAL_METHOD]]="",TRUE,IFERROR(MATCH(TBL_UDARDA_LOANPOOL[[#This Row],[QUAL_METHOD]],RANGE_LOOKUP_QUALMETHODS_UDA_RDA_ENABLED,0)&gt;0,FALSE))</f>
        <v>1</v>
      </c>
      <c r="AP19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3" s="27" t="b">
        <f ca="1">IFERROR((IF(APP_UDA_RDA_CERT_DATE&lt;&gt;"",APP_UDA_RDA_CERT_DATE,TODAY())-TBL_UDARDA_LOANPOOL[[#This Row],[SETTLEMENT_DATE]])&lt;91,TRUE)</f>
        <v>1</v>
      </c>
      <c r="AR193" s="27" t="b" cm="1">
        <f t="array" ref="AR193">COUNTIFS(TBL_UDARDA_LOANPOOL[LOAN_ID],TBL_UDARDA_LOANPOOL[[#This Row],[LOAN_ID]],TBL_UDARDA_LOANPOOL[QUAL_LOCATION_TRACT_MFIPCT],"&gt;"&amp;THRESHOLD_UDARDA_MFIPCT)=0</f>
        <v>1</v>
      </c>
      <c r="AS193" s="27" t="b">
        <f>COUNTIFS(TBL_UDARDA_LOANPOOL[LOAN_ID],TBL_UDARDA_LOANPOOL[[#This Row],[LOAN_ID]],TBL_UDARDA_LOANPOOL[SBA_QUALIFIED],"No")=0</f>
        <v>1</v>
      </c>
      <c r="AT19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3" s="29">
        <f>IF(TBL_UDARDA_LOANPOOL[[#This Row],[MULTIPROP_REC_COUNT]]&lt;&gt;"",TBL_UDARDA_LOANPOOL[[#This Row],[LOAN_AMOUNT]]/TBL_UDARDA_LOANPOOL[[#This Row],[MULTIPROP_REC_COUNT]],TBL_UDARDA_LOANPOOL[[#This Row],[LOAN_AMOUNT]])</f>
        <v>0</v>
      </c>
      <c r="AW193" s="29" t="b">
        <f>TBL_UDARDA_LOANPOOL[[#This Row],[MULTIPROP_REC_COUNT]]&gt;1</f>
        <v>0</v>
      </c>
      <c r="AX193" s="36">
        <f>IF(TBL_UDARDA_LOANPOOL[[#This Row],[LOAN_ID]]&lt;&gt;"",COUNTIF(TBL_UDARDA_LOANPOOL[LOAN_ID],TBL_UDARDA_LOANPOOL[[#This Row],[LOAN_ID]]),1)</f>
        <v>1</v>
      </c>
      <c r="AY193" s="36">
        <f>IFERROR(MATCH(TBL_UDARDA_LOANPOOL[[#This Row],[QUAL_METHOD]],RANGE_LOOKUP_QUALMETHODS_UDA_RDA_PROJSPECIFIC,0),-1)</f>
        <v>-1</v>
      </c>
      <c r="AZ19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4" spans="2:57" ht="26.25" customHeight="1" x14ac:dyDescent="0.25">
      <c r="B194" s="25" t="str">
        <f>IF(TBL_UDARDA_LOANPOOL[[#This Row],[RECORD_STARTED]],IF(TBL_UDARDA_LOANPOOL[[#This Row],[ERROR_COUNT]]&gt;0,-1,IF(TBL_UDARDA_LOANPOOL[[#This Row],[REQ_FIELDS_POPULATED]],1,0)),"")</f>
        <v/>
      </c>
      <c r="C194" s="36">
        <f>ROW()-ROW(TBL_UDARDA_LOANPOOL[[#Headers],[ROW_ID]])</f>
        <v>175</v>
      </c>
      <c r="D194" s="55"/>
      <c r="E194" s="56"/>
      <c r="F194" s="57"/>
      <c r="G194" s="58"/>
      <c r="H194" s="142"/>
      <c r="I194" s="144"/>
      <c r="J194" s="144"/>
      <c r="K194" s="120"/>
      <c r="L194" s="116"/>
      <c r="M194" s="55"/>
      <c r="N194" s="61"/>
      <c r="O194" s="62"/>
      <c r="P194" s="124"/>
      <c r="Q194" s="131"/>
      <c r="R194" s="148"/>
      <c r="S194" s="146"/>
      <c r="T194" s="174"/>
      <c r="U194" s="178"/>
      <c r="V194" s="176"/>
      <c r="W194" s="177"/>
      <c r="X194" s="185"/>
      <c r="Y194" s="185"/>
      <c r="Z194" s="186"/>
      <c r="AA194" s="186"/>
      <c r="AB19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4" s="122"/>
      <c r="AD194" s="112" t="str">
        <f>IF(AND(TBL_UDARDA_LOANPOOL[[#This Row],[QUAL_METHOD]]='$DB.LOOKUP'!$AF$6,TBL_UDARDA_LOANPOOL[[#This Row],[LOAN_ID]]&lt;&gt;""),COUNTIF(TBL_QUAL_JOBSLISTING_JOBS[LISTING_LOAN_ID_PROP_ADDR],TBL_UDARDA_LOANPOOL[[#This Row],[LOAN_ID_PROP_ADDR]]),"")</f>
        <v/>
      </c>
      <c r="AE194" s="113" t="str">
        <f>IF(AND(TBL_UDARDA_LOANPOOL[[#This Row],[LOAN_ID]]&lt;&gt;"",TBL_UDARDA_LOANPOOL[[#This Row],[QUAL_METHOD]]='$DB.LOOKUP'!$AF$6),COUNTIFS(TBL_QUAL_JOBSLISTING_JOBS[LISTING_LOAN_ID_PROP_ADDR],TBL_UDARDA_LOANPOOL[[#This Row],[LOAN_ID_PROP_ADDR]],TBL_QUAL_JOBSLISTING_JOBS[JOB_QUALIFIED_FLAG],"Yes"),"")</f>
        <v/>
      </c>
      <c r="AF194" s="111" t="str">
        <f>IF(AND(TBL_UDARDA_LOANPOOL[[#This Row],[QUAL_JOBS_TOTL]]&gt;0,TBL_UDARDA_LOANPOOL[[#This Row],[QUAL_JOBS_TOTL]]&lt;&gt;""),TBL_UDARDA_LOANPOOL[[#This Row],[QUAL_JOBS_QUALIFIED]]/TBL_UDARDA_LOANPOOL[[#This Row],[QUAL_JOBS_TOTL]],"")</f>
        <v/>
      </c>
      <c r="AG194" s="137" t="str">
        <f>IF(TBL_UDARDA_LOANPOOL[[#This Row],[QUAL_METHOD]]='$DB.LOOKUP'!$AF$6,HYPERLINK("#QUAL_JOBS!TARGET_TOP","View/Edit"),"")</f>
        <v/>
      </c>
      <c r="AH194" s="122"/>
      <c r="AI194" s="112" t="str">
        <f>IF(AND(TBL_UDARDA_LOANPOOL[[#This Row],[QUAL_METHOD]]='$DB.LOOKUP'!$AF$7,TBL_UDARDA_LOANPOOL[[#This Row],[LOAN_ID]]&lt;&gt;""),COUNTIF(TBL_QUAL_SERVICESLISTING_FAMILIES[LISTING_LOAN_ID_PROP_ADDR],TBL_UDARDA_LOANPOOL[[#This Row],[LOAN_ID_PROP_ADDR]]),"")</f>
        <v/>
      </c>
      <c r="AJ19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4" s="111" t="str">
        <f>IF(AND(TBL_UDARDA_LOANPOOL[[#This Row],[QUAL_SERVICES_FAMILIES_TOTL]]&gt;0,TBL_UDARDA_LOANPOOL[[#This Row],[QUAL_SERVICES_FAMILIES_TOTL]]&lt;&gt;""),TBL_UDARDA_LOANPOOL[[#This Row],[QUAL_SERVICES_FAMILIES_QUALIFIED]]/TBL_UDARDA_LOANPOOL[[#This Row],[QUAL_SERVICES_FAMILIES_TOTL]],"")</f>
        <v/>
      </c>
      <c r="AL194" s="137" t="str">
        <f>IF(TBL_UDARDA_LOANPOOL[[#This Row],[QUAL_METHOD]]='$DB.LOOKUP'!$AF$7,HYPERLINK("#QUAL_SERVICES!TARGET_TOP","View/Edit"),"")</f>
        <v/>
      </c>
      <c r="AM194" s="94" t="str">
        <f>IF(TBL_UDARDA_LOANPOOL[[#This Row],[LOAN_LEVEL_PREQUALIFIED_FLAG]]&lt;&gt;"",
IF(TBL_UDARDA_LOANPOOL[[#This Row],[LOAN_LEVEL_PREQUALIFIED_FLAG]],"Yes","No"),
"")</f>
        <v/>
      </c>
      <c r="AN194" s="70" t="str">
        <f>IF(TBL_UDARDA_LOANPOOL[[#This Row],[LOAN_ID]] = "","",TBL_UDARDA_LOANPOOL[[#This Row],[LOAN_ID]]&amp;" ("&amp;IF(TBL_UDARDA_LOANPOOL[[#This Row],[PROP_ADDR_STREET]]="","Address Not Defined",TBL_UDARDA_LOANPOOL[[#This Row],[PROP_ADDR_STREET]])&amp;")")</f>
        <v/>
      </c>
      <c r="AO194" s="70" t="b">
        <f>IF(TBL_UDARDA_LOANPOOL[[#This Row],[QUAL_METHOD]]="",TRUE,IFERROR(MATCH(TBL_UDARDA_LOANPOOL[[#This Row],[QUAL_METHOD]],RANGE_LOOKUP_QUALMETHODS_UDA_RDA_ENABLED,0)&gt;0,FALSE))</f>
        <v>1</v>
      </c>
      <c r="AP19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4" s="27" t="b">
        <f ca="1">IFERROR((IF(APP_UDA_RDA_CERT_DATE&lt;&gt;"",APP_UDA_RDA_CERT_DATE,TODAY())-TBL_UDARDA_LOANPOOL[[#This Row],[SETTLEMENT_DATE]])&lt;91,TRUE)</f>
        <v>1</v>
      </c>
      <c r="AR194" s="27" t="b" cm="1">
        <f t="array" ref="AR194">COUNTIFS(TBL_UDARDA_LOANPOOL[LOAN_ID],TBL_UDARDA_LOANPOOL[[#This Row],[LOAN_ID]],TBL_UDARDA_LOANPOOL[QUAL_LOCATION_TRACT_MFIPCT],"&gt;"&amp;THRESHOLD_UDARDA_MFIPCT)=0</f>
        <v>1</v>
      </c>
      <c r="AS194" s="27" t="b">
        <f>COUNTIFS(TBL_UDARDA_LOANPOOL[LOAN_ID],TBL_UDARDA_LOANPOOL[[#This Row],[LOAN_ID]],TBL_UDARDA_LOANPOOL[SBA_QUALIFIED],"No")=0</f>
        <v>1</v>
      </c>
      <c r="AT19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4" s="29">
        <f>IF(TBL_UDARDA_LOANPOOL[[#This Row],[MULTIPROP_REC_COUNT]]&lt;&gt;"",TBL_UDARDA_LOANPOOL[[#This Row],[LOAN_AMOUNT]]/TBL_UDARDA_LOANPOOL[[#This Row],[MULTIPROP_REC_COUNT]],TBL_UDARDA_LOANPOOL[[#This Row],[LOAN_AMOUNT]])</f>
        <v>0</v>
      </c>
      <c r="AW194" s="29" t="b">
        <f>TBL_UDARDA_LOANPOOL[[#This Row],[MULTIPROP_REC_COUNT]]&gt;1</f>
        <v>0</v>
      </c>
      <c r="AX194" s="36">
        <f>IF(TBL_UDARDA_LOANPOOL[[#This Row],[LOAN_ID]]&lt;&gt;"",COUNTIF(TBL_UDARDA_LOANPOOL[LOAN_ID],TBL_UDARDA_LOANPOOL[[#This Row],[LOAN_ID]]),1)</f>
        <v>1</v>
      </c>
      <c r="AY194" s="36">
        <f>IFERROR(MATCH(TBL_UDARDA_LOANPOOL[[#This Row],[QUAL_METHOD]],RANGE_LOOKUP_QUALMETHODS_UDA_RDA_PROJSPECIFIC,0),-1)</f>
        <v>-1</v>
      </c>
      <c r="AZ19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5" spans="2:57" ht="26.25" customHeight="1" x14ac:dyDescent="0.25">
      <c r="B195" s="25" t="str">
        <f>IF(TBL_UDARDA_LOANPOOL[[#This Row],[RECORD_STARTED]],IF(TBL_UDARDA_LOANPOOL[[#This Row],[ERROR_COUNT]]&gt;0,-1,IF(TBL_UDARDA_LOANPOOL[[#This Row],[REQ_FIELDS_POPULATED]],1,0)),"")</f>
        <v/>
      </c>
      <c r="C195" s="36">
        <f>ROW()-ROW(TBL_UDARDA_LOANPOOL[[#Headers],[ROW_ID]])</f>
        <v>176</v>
      </c>
      <c r="D195" s="55"/>
      <c r="E195" s="56"/>
      <c r="F195" s="57"/>
      <c r="G195" s="58"/>
      <c r="H195" s="142"/>
      <c r="I195" s="144"/>
      <c r="J195" s="144"/>
      <c r="K195" s="120"/>
      <c r="L195" s="116"/>
      <c r="M195" s="55"/>
      <c r="N195" s="61"/>
      <c r="O195" s="62"/>
      <c r="P195" s="124"/>
      <c r="Q195" s="131"/>
      <c r="R195" s="148"/>
      <c r="S195" s="146"/>
      <c r="T195" s="174"/>
      <c r="U195" s="178"/>
      <c r="V195" s="176"/>
      <c r="W195" s="177"/>
      <c r="X195" s="185"/>
      <c r="Y195" s="185"/>
      <c r="Z195" s="186"/>
      <c r="AA195" s="186"/>
      <c r="AB19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5" s="122"/>
      <c r="AD195" s="112" t="str">
        <f>IF(AND(TBL_UDARDA_LOANPOOL[[#This Row],[QUAL_METHOD]]='$DB.LOOKUP'!$AF$6,TBL_UDARDA_LOANPOOL[[#This Row],[LOAN_ID]]&lt;&gt;""),COUNTIF(TBL_QUAL_JOBSLISTING_JOBS[LISTING_LOAN_ID_PROP_ADDR],TBL_UDARDA_LOANPOOL[[#This Row],[LOAN_ID_PROP_ADDR]]),"")</f>
        <v/>
      </c>
      <c r="AE195" s="113" t="str">
        <f>IF(AND(TBL_UDARDA_LOANPOOL[[#This Row],[LOAN_ID]]&lt;&gt;"",TBL_UDARDA_LOANPOOL[[#This Row],[QUAL_METHOD]]='$DB.LOOKUP'!$AF$6),COUNTIFS(TBL_QUAL_JOBSLISTING_JOBS[LISTING_LOAN_ID_PROP_ADDR],TBL_UDARDA_LOANPOOL[[#This Row],[LOAN_ID_PROP_ADDR]],TBL_QUAL_JOBSLISTING_JOBS[JOB_QUALIFIED_FLAG],"Yes"),"")</f>
        <v/>
      </c>
      <c r="AF195" s="111" t="str">
        <f>IF(AND(TBL_UDARDA_LOANPOOL[[#This Row],[QUAL_JOBS_TOTL]]&gt;0,TBL_UDARDA_LOANPOOL[[#This Row],[QUAL_JOBS_TOTL]]&lt;&gt;""),TBL_UDARDA_LOANPOOL[[#This Row],[QUAL_JOBS_QUALIFIED]]/TBL_UDARDA_LOANPOOL[[#This Row],[QUAL_JOBS_TOTL]],"")</f>
        <v/>
      </c>
      <c r="AG195" s="137" t="str">
        <f>IF(TBL_UDARDA_LOANPOOL[[#This Row],[QUAL_METHOD]]='$DB.LOOKUP'!$AF$6,HYPERLINK("#QUAL_JOBS!TARGET_TOP","View/Edit"),"")</f>
        <v/>
      </c>
      <c r="AH195" s="122"/>
      <c r="AI195" s="112" t="str">
        <f>IF(AND(TBL_UDARDA_LOANPOOL[[#This Row],[QUAL_METHOD]]='$DB.LOOKUP'!$AF$7,TBL_UDARDA_LOANPOOL[[#This Row],[LOAN_ID]]&lt;&gt;""),COUNTIF(TBL_QUAL_SERVICESLISTING_FAMILIES[LISTING_LOAN_ID_PROP_ADDR],TBL_UDARDA_LOANPOOL[[#This Row],[LOAN_ID_PROP_ADDR]]),"")</f>
        <v/>
      </c>
      <c r="AJ19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5" s="111" t="str">
        <f>IF(AND(TBL_UDARDA_LOANPOOL[[#This Row],[QUAL_SERVICES_FAMILIES_TOTL]]&gt;0,TBL_UDARDA_LOANPOOL[[#This Row],[QUAL_SERVICES_FAMILIES_TOTL]]&lt;&gt;""),TBL_UDARDA_LOANPOOL[[#This Row],[QUAL_SERVICES_FAMILIES_QUALIFIED]]/TBL_UDARDA_LOANPOOL[[#This Row],[QUAL_SERVICES_FAMILIES_TOTL]],"")</f>
        <v/>
      </c>
      <c r="AL195" s="137" t="str">
        <f>IF(TBL_UDARDA_LOANPOOL[[#This Row],[QUAL_METHOD]]='$DB.LOOKUP'!$AF$7,HYPERLINK("#QUAL_SERVICES!TARGET_TOP","View/Edit"),"")</f>
        <v/>
      </c>
      <c r="AM195" s="94" t="str">
        <f>IF(TBL_UDARDA_LOANPOOL[[#This Row],[LOAN_LEVEL_PREQUALIFIED_FLAG]]&lt;&gt;"",
IF(TBL_UDARDA_LOANPOOL[[#This Row],[LOAN_LEVEL_PREQUALIFIED_FLAG]],"Yes","No"),
"")</f>
        <v/>
      </c>
      <c r="AN195" s="70" t="str">
        <f>IF(TBL_UDARDA_LOANPOOL[[#This Row],[LOAN_ID]] = "","",TBL_UDARDA_LOANPOOL[[#This Row],[LOAN_ID]]&amp;" ("&amp;IF(TBL_UDARDA_LOANPOOL[[#This Row],[PROP_ADDR_STREET]]="","Address Not Defined",TBL_UDARDA_LOANPOOL[[#This Row],[PROP_ADDR_STREET]])&amp;")")</f>
        <v/>
      </c>
      <c r="AO195" s="70" t="b">
        <f>IF(TBL_UDARDA_LOANPOOL[[#This Row],[QUAL_METHOD]]="",TRUE,IFERROR(MATCH(TBL_UDARDA_LOANPOOL[[#This Row],[QUAL_METHOD]],RANGE_LOOKUP_QUALMETHODS_UDA_RDA_ENABLED,0)&gt;0,FALSE))</f>
        <v>1</v>
      </c>
      <c r="AP19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5" s="27" t="b">
        <f ca="1">IFERROR((IF(APP_UDA_RDA_CERT_DATE&lt;&gt;"",APP_UDA_RDA_CERT_DATE,TODAY())-TBL_UDARDA_LOANPOOL[[#This Row],[SETTLEMENT_DATE]])&lt;91,TRUE)</f>
        <v>1</v>
      </c>
      <c r="AR195" s="27" t="b" cm="1">
        <f t="array" ref="AR195">COUNTIFS(TBL_UDARDA_LOANPOOL[LOAN_ID],TBL_UDARDA_LOANPOOL[[#This Row],[LOAN_ID]],TBL_UDARDA_LOANPOOL[QUAL_LOCATION_TRACT_MFIPCT],"&gt;"&amp;THRESHOLD_UDARDA_MFIPCT)=0</f>
        <v>1</v>
      </c>
      <c r="AS195" s="27" t="b">
        <f>COUNTIFS(TBL_UDARDA_LOANPOOL[LOAN_ID],TBL_UDARDA_LOANPOOL[[#This Row],[LOAN_ID]],TBL_UDARDA_LOANPOOL[SBA_QUALIFIED],"No")=0</f>
        <v>1</v>
      </c>
      <c r="AT19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5" s="29">
        <f>IF(TBL_UDARDA_LOANPOOL[[#This Row],[MULTIPROP_REC_COUNT]]&lt;&gt;"",TBL_UDARDA_LOANPOOL[[#This Row],[LOAN_AMOUNT]]/TBL_UDARDA_LOANPOOL[[#This Row],[MULTIPROP_REC_COUNT]],TBL_UDARDA_LOANPOOL[[#This Row],[LOAN_AMOUNT]])</f>
        <v>0</v>
      </c>
      <c r="AW195" s="29" t="b">
        <f>TBL_UDARDA_LOANPOOL[[#This Row],[MULTIPROP_REC_COUNT]]&gt;1</f>
        <v>0</v>
      </c>
      <c r="AX195" s="36">
        <f>IF(TBL_UDARDA_LOANPOOL[[#This Row],[LOAN_ID]]&lt;&gt;"",COUNTIF(TBL_UDARDA_LOANPOOL[LOAN_ID],TBL_UDARDA_LOANPOOL[[#This Row],[LOAN_ID]]),1)</f>
        <v>1</v>
      </c>
      <c r="AY195" s="36">
        <f>IFERROR(MATCH(TBL_UDARDA_LOANPOOL[[#This Row],[QUAL_METHOD]],RANGE_LOOKUP_QUALMETHODS_UDA_RDA_PROJSPECIFIC,0),-1)</f>
        <v>-1</v>
      </c>
      <c r="AZ19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6" spans="2:57" ht="26.25" customHeight="1" x14ac:dyDescent="0.25">
      <c r="B196" s="25" t="str">
        <f>IF(TBL_UDARDA_LOANPOOL[[#This Row],[RECORD_STARTED]],IF(TBL_UDARDA_LOANPOOL[[#This Row],[ERROR_COUNT]]&gt;0,-1,IF(TBL_UDARDA_LOANPOOL[[#This Row],[REQ_FIELDS_POPULATED]],1,0)),"")</f>
        <v/>
      </c>
      <c r="C196" s="36">
        <f>ROW()-ROW(TBL_UDARDA_LOANPOOL[[#Headers],[ROW_ID]])</f>
        <v>177</v>
      </c>
      <c r="D196" s="55"/>
      <c r="E196" s="56"/>
      <c r="F196" s="57"/>
      <c r="G196" s="58"/>
      <c r="H196" s="142"/>
      <c r="I196" s="144"/>
      <c r="J196" s="144"/>
      <c r="K196" s="120"/>
      <c r="L196" s="116"/>
      <c r="M196" s="55"/>
      <c r="N196" s="61"/>
      <c r="O196" s="62"/>
      <c r="P196" s="124"/>
      <c r="Q196" s="131"/>
      <c r="R196" s="148"/>
      <c r="S196" s="146"/>
      <c r="T196" s="174"/>
      <c r="U196" s="178"/>
      <c r="V196" s="176"/>
      <c r="W196" s="177"/>
      <c r="X196" s="185"/>
      <c r="Y196" s="185"/>
      <c r="Z196" s="186"/>
      <c r="AA196" s="186"/>
      <c r="AB19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6" s="122"/>
      <c r="AD196" s="112" t="str">
        <f>IF(AND(TBL_UDARDA_LOANPOOL[[#This Row],[QUAL_METHOD]]='$DB.LOOKUP'!$AF$6,TBL_UDARDA_LOANPOOL[[#This Row],[LOAN_ID]]&lt;&gt;""),COUNTIF(TBL_QUAL_JOBSLISTING_JOBS[LISTING_LOAN_ID_PROP_ADDR],TBL_UDARDA_LOANPOOL[[#This Row],[LOAN_ID_PROP_ADDR]]),"")</f>
        <v/>
      </c>
      <c r="AE196" s="113" t="str">
        <f>IF(AND(TBL_UDARDA_LOANPOOL[[#This Row],[LOAN_ID]]&lt;&gt;"",TBL_UDARDA_LOANPOOL[[#This Row],[QUAL_METHOD]]='$DB.LOOKUP'!$AF$6),COUNTIFS(TBL_QUAL_JOBSLISTING_JOBS[LISTING_LOAN_ID_PROP_ADDR],TBL_UDARDA_LOANPOOL[[#This Row],[LOAN_ID_PROP_ADDR]],TBL_QUAL_JOBSLISTING_JOBS[JOB_QUALIFIED_FLAG],"Yes"),"")</f>
        <v/>
      </c>
      <c r="AF196" s="111" t="str">
        <f>IF(AND(TBL_UDARDA_LOANPOOL[[#This Row],[QUAL_JOBS_TOTL]]&gt;0,TBL_UDARDA_LOANPOOL[[#This Row],[QUAL_JOBS_TOTL]]&lt;&gt;""),TBL_UDARDA_LOANPOOL[[#This Row],[QUAL_JOBS_QUALIFIED]]/TBL_UDARDA_LOANPOOL[[#This Row],[QUAL_JOBS_TOTL]],"")</f>
        <v/>
      </c>
      <c r="AG196" s="137" t="str">
        <f>IF(TBL_UDARDA_LOANPOOL[[#This Row],[QUAL_METHOD]]='$DB.LOOKUP'!$AF$6,HYPERLINK("#QUAL_JOBS!TARGET_TOP","View/Edit"),"")</f>
        <v/>
      </c>
      <c r="AH196" s="122"/>
      <c r="AI196" s="112" t="str">
        <f>IF(AND(TBL_UDARDA_LOANPOOL[[#This Row],[QUAL_METHOD]]='$DB.LOOKUP'!$AF$7,TBL_UDARDA_LOANPOOL[[#This Row],[LOAN_ID]]&lt;&gt;""),COUNTIF(TBL_QUAL_SERVICESLISTING_FAMILIES[LISTING_LOAN_ID_PROP_ADDR],TBL_UDARDA_LOANPOOL[[#This Row],[LOAN_ID_PROP_ADDR]]),"")</f>
        <v/>
      </c>
      <c r="AJ19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6" s="111" t="str">
        <f>IF(AND(TBL_UDARDA_LOANPOOL[[#This Row],[QUAL_SERVICES_FAMILIES_TOTL]]&gt;0,TBL_UDARDA_LOANPOOL[[#This Row],[QUAL_SERVICES_FAMILIES_TOTL]]&lt;&gt;""),TBL_UDARDA_LOANPOOL[[#This Row],[QUAL_SERVICES_FAMILIES_QUALIFIED]]/TBL_UDARDA_LOANPOOL[[#This Row],[QUAL_SERVICES_FAMILIES_TOTL]],"")</f>
        <v/>
      </c>
      <c r="AL196" s="137" t="str">
        <f>IF(TBL_UDARDA_LOANPOOL[[#This Row],[QUAL_METHOD]]='$DB.LOOKUP'!$AF$7,HYPERLINK("#QUAL_SERVICES!TARGET_TOP","View/Edit"),"")</f>
        <v/>
      </c>
      <c r="AM196" s="94" t="str">
        <f>IF(TBL_UDARDA_LOANPOOL[[#This Row],[LOAN_LEVEL_PREQUALIFIED_FLAG]]&lt;&gt;"",
IF(TBL_UDARDA_LOANPOOL[[#This Row],[LOAN_LEVEL_PREQUALIFIED_FLAG]],"Yes","No"),
"")</f>
        <v/>
      </c>
      <c r="AN196" s="70" t="str">
        <f>IF(TBL_UDARDA_LOANPOOL[[#This Row],[LOAN_ID]] = "","",TBL_UDARDA_LOANPOOL[[#This Row],[LOAN_ID]]&amp;" ("&amp;IF(TBL_UDARDA_LOANPOOL[[#This Row],[PROP_ADDR_STREET]]="","Address Not Defined",TBL_UDARDA_LOANPOOL[[#This Row],[PROP_ADDR_STREET]])&amp;")")</f>
        <v/>
      </c>
      <c r="AO196" s="70" t="b">
        <f>IF(TBL_UDARDA_LOANPOOL[[#This Row],[QUAL_METHOD]]="",TRUE,IFERROR(MATCH(TBL_UDARDA_LOANPOOL[[#This Row],[QUAL_METHOD]],RANGE_LOOKUP_QUALMETHODS_UDA_RDA_ENABLED,0)&gt;0,FALSE))</f>
        <v>1</v>
      </c>
      <c r="AP19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6" s="27" t="b">
        <f ca="1">IFERROR((IF(APP_UDA_RDA_CERT_DATE&lt;&gt;"",APP_UDA_RDA_CERT_DATE,TODAY())-TBL_UDARDA_LOANPOOL[[#This Row],[SETTLEMENT_DATE]])&lt;91,TRUE)</f>
        <v>1</v>
      </c>
      <c r="AR196" s="27" t="b" cm="1">
        <f t="array" ref="AR196">COUNTIFS(TBL_UDARDA_LOANPOOL[LOAN_ID],TBL_UDARDA_LOANPOOL[[#This Row],[LOAN_ID]],TBL_UDARDA_LOANPOOL[QUAL_LOCATION_TRACT_MFIPCT],"&gt;"&amp;THRESHOLD_UDARDA_MFIPCT)=0</f>
        <v>1</v>
      </c>
      <c r="AS196" s="27" t="b">
        <f>COUNTIFS(TBL_UDARDA_LOANPOOL[LOAN_ID],TBL_UDARDA_LOANPOOL[[#This Row],[LOAN_ID]],TBL_UDARDA_LOANPOOL[SBA_QUALIFIED],"No")=0</f>
        <v>1</v>
      </c>
      <c r="AT19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6" s="29">
        <f>IF(TBL_UDARDA_LOANPOOL[[#This Row],[MULTIPROP_REC_COUNT]]&lt;&gt;"",TBL_UDARDA_LOANPOOL[[#This Row],[LOAN_AMOUNT]]/TBL_UDARDA_LOANPOOL[[#This Row],[MULTIPROP_REC_COUNT]],TBL_UDARDA_LOANPOOL[[#This Row],[LOAN_AMOUNT]])</f>
        <v>0</v>
      </c>
      <c r="AW196" s="29" t="b">
        <f>TBL_UDARDA_LOANPOOL[[#This Row],[MULTIPROP_REC_COUNT]]&gt;1</f>
        <v>0</v>
      </c>
      <c r="AX196" s="36">
        <f>IF(TBL_UDARDA_LOANPOOL[[#This Row],[LOAN_ID]]&lt;&gt;"",COUNTIF(TBL_UDARDA_LOANPOOL[LOAN_ID],TBL_UDARDA_LOANPOOL[[#This Row],[LOAN_ID]]),1)</f>
        <v>1</v>
      </c>
      <c r="AY196" s="36">
        <f>IFERROR(MATCH(TBL_UDARDA_LOANPOOL[[#This Row],[QUAL_METHOD]],RANGE_LOOKUP_QUALMETHODS_UDA_RDA_PROJSPECIFIC,0),-1)</f>
        <v>-1</v>
      </c>
      <c r="AZ19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7" spans="2:57" ht="26.25" customHeight="1" x14ac:dyDescent="0.25">
      <c r="B197" s="25" t="str">
        <f>IF(TBL_UDARDA_LOANPOOL[[#This Row],[RECORD_STARTED]],IF(TBL_UDARDA_LOANPOOL[[#This Row],[ERROR_COUNT]]&gt;0,-1,IF(TBL_UDARDA_LOANPOOL[[#This Row],[REQ_FIELDS_POPULATED]],1,0)),"")</f>
        <v/>
      </c>
      <c r="C197" s="36">
        <f>ROW()-ROW(TBL_UDARDA_LOANPOOL[[#Headers],[ROW_ID]])</f>
        <v>178</v>
      </c>
      <c r="D197" s="55"/>
      <c r="E197" s="56"/>
      <c r="F197" s="57"/>
      <c r="G197" s="58"/>
      <c r="H197" s="142"/>
      <c r="I197" s="144"/>
      <c r="J197" s="144"/>
      <c r="K197" s="120"/>
      <c r="L197" s="116"/>
      <c r="M197" s="55"/>
      <c r="N197" s="61"/>
      <c r="O197" s="62"/>
      <c r="P197" s="124"/>
      <c r="Q197" s="131"/>
      <c r="R197" s="148"/>
      <c r="S197" s="146"/>
      <c r="T197" s="174"/>
      <c r="U197" s="178"/>
      <c r="V197" s="176"/>
      <c r="W197" s="177"/>
      <c r="X197" s="185"/>
      <c r="Y197" s="185"/>
      <c r="Z197" s="186"/>
      <c r="AA197" s="186"/>
      <c r="AB19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7" s="122"/>
      <c r="AD197" s="112" t="str">
        <f>IF(AND(TBL_UDARDA_LOANPOOL[[#This Row],[QUAL_METHOD]]='$DB.LOOKUP'!$AF$6,TBL_UDARDA_LOANPOOL[[#This Row],[LOAN_ID]]&lt;&gt;""),COUNTIF(TBL_QUAL_JOBSLISTING_JOBS[LISTING_LOAN_ID_PROP_ADDR],TBL_UDARDA_LOANPOOL[[#This Row],[LOAN_ID_PROP_ADDR]]),"")</f>
        <v/>
      </c>
      <c r="AE197" s="113" t="str">
        <f>IF(AND(TBL_UDARDA_LOANPOOL[[#This Row],[LOAN_ID]]&lt;&gt;"",TBL_UDARDA_LOANPOOL[[#This Row],[QUAL_METHOD]]='$DB.LOOKUP'!$AF$6),COUNTIFS(TBL_QUAL_JOBSLISTING_JOBS[LISTING_LOAN_ID_PROP_ADDR],TBL_UDARDA_LOANPOOL[[#This Row],[LOAN_ID_PROP_ADDR]],TBL_QUAL_JOBSLISTING_JOBS[JOB_QUALIFIED_FLAG],"Yes"),"")</f>
        <v/>
      </c>
      <c r="AF197" s="111" t="str">
        <f>IF(AND(TBL_UDARDA_LOANPOOL[[#This Row],[QUAL_JOBS_TOTL]]&gt;0,TBL_UDARDA_LOANPOOL[[#This Row],[QUAL_JOBS_TOTL]]&lt;&gt;""),TBL_UDARDA_LOANPOOL[[#This Row],[QUAL_JOBS_QUALIFIED]]/TBL_UDARDA_LOANPOOL[[#This Row],[QUAL_JOBS_TOTL]],"")</f>
        <v/>
      </c>
      <c r="AG197" s="137" t="str">
        <f>IF(TBL_UDARDA_LOANPOOL[[#This Row],[QUAL_METHOD]]='$DB.LOOKUP'!$AF$6,HYPERLINK("#QUAL_JOBS!TARGET_TOP","View/Edit"),"")</f>
        <v/>
      </c>
      <c r="AH197" s="122"/>
      <c r="AI197" s="112" t="str">
        <f>IF(AND(TBL_UDARDA_LOANPOOL[[#This Row],[QUAL_METHOD]]='$DB.LOOKUP'!$AF$7,TBL_UDARDA_LOANPOOL[[#This Row],[LOAN_ID]]&lt;&gt;""),COUNTIF(TBL_QUAL_SERVICESLISTING_FAMILIES[LISTING_LOAN_ID_PROP_ADDR],TBL_UDARDA_LOANPOOL[[#This Row],[LOAN_ID_PROP_ADDR]]),"")</f>
        <v/>
      </c>
      <c r="AJ19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7" s="111" t="str">
        <f>IF(AND(TBL_UDARDA_LOANPOOL[[#This Row],[QUAL_SERVICES_FAMILIES_TOTL]]&gt;0,TBL_UDARDA_LOANPOOL[[#This Row],[QUAL_SERVICES_FAMILIES_TOTL]]&lt;&gt;""),TBL_UDARDA_LOANPOOL[[#This Row],[QUAL_SERVICES_FAMILIES_QUALIFIED]]/TBL_UDARDA_LOANPOOL[[#This Row],[QUAL_SERVICES_FAMILIES_TOTL]],"")</f>
        <v/>
      </c>
      <c r="AL197" s="137" t="str">
        <f>IF(TBL_UDARDA_LOANPOOL[[#This Row],[QUAL_METHOD]]='$DB.LOOKUP'!$AF$7,HYPERLINK("#QUAL_SERVICES!TARGET_TOP","View/Edit"),"")</f>
        <v/>
      </c>
      <c r="AM197" s="94" t="str">
        <f>IF(TBL_UDARDA_LOANPOOL[[#This Row],[LOAN_LEVEL_PREQUALIFIED_FLAG]]&lt;&gt;"",
IF(TBL_UDARDA_LOANPOOL[[#This Row],[LOAN_LEVEL_PREQUALIFIED_FLAG]],"Yes","No"),
"")</f>
        <v/>
      </c>
      <c r="AN197" s="70" t="str">
        <f>IF(TBL_UDARDA_LOANPOOL[[#This Row],[LOAN_ID]] = "","",TBL_UDARDA_LOANPOOL[[#This Row],[LOAN_ID]]&amp;" ("&amp;IF(TBL_UDARDA_LOANPOOL[[#This Row],[PROP_ADDR_STREET]]="","Address Not Defined",TBL_UDARDA_LOANPOOL[[#This Row],[PROP_ADDR_STREET]])&amp;")")</f>
        <v/>
      </c>
      <c r="AO197" s="70" t="b">
        <f>IF(TBL_UDARDA_LOANPOOL[[#This Row],[QUAL_METHOD]]="",TRUE,IFERROR(MATCH(TBL_UDARDA_LOANPOOL[[#This Row],[QUAL_METHOD]],RANGE_LOOKUP_QUALMETHODS_UDA_RDA_ENABLED,0)&gt;0,FALSE))</f>
        <v>1</v>
      </c>
      <c r="AP19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7" s="27" t="b">
        <f ca="1">IFERROR((IF(APP_UDA_RDA_CERT_DATE&lt;&gt;"",APP_UDA_RDA_CERT_DATE,TODAY())-TBL_UDARDA_LOANPOOL[[#This Row],[SETTLEMENT_DATE]])&lt;91,TRUE)</f>
        <v>1</v>
      </c>
      <c r="AR197" s="27" t="b" cm="1">
        <f t="array" ref="AR197">COUNTIFS(TBL_UDARDA_LOANPOOL[LOAN_ID],TBL_UDARDA_LOANPOOL[[#This Row],[LOAN_ID]],TBL_UDARDA_LOANPOOL[QUAL_LOCATION_TRACT_MFIPCT],"&gt;"&amp;THRESHOLD_UDARDA_MFIPCT)=0</f>
        <v>1</v>
      </c>
      <c r="AS197" s="27" t="b">
        <f>COUNTIFS(TBL_UDARDA_LOANPOOL[LOAN_ID],TBL_UDARDA_LOANPOOL[[#This Row],[LOAN_ID]],TBL_UDARDA_LOANPOOL[SBA_QUALIFIED],"No")=0</f>
        <v>1</v>
      </c>
      <c r="AT19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7" s="29">
        <f>IF(TBL_UDARDA_LOANPOOL[[#This Row],[MULTIPROP_REC_COUNT]]&lt;&gt;"",TBL_UDARDA_LOANPOOL[[#This Row],[LOAN_AMOUNT]]/TBL_UDARDA_LOANPOOL[[#This Row],[MULTIPROP_REC_COUNT]],TBL_UDARDA_LOANPOOL[[#This Row],[LOAN_AMOUNT]])</f>
        <v>0</v>
      </c>
      <c r="AW197" s="29" t="b">
        <f>TBL_UDARDA_LOANPOOL[[#This Row],[MULTIPROP_REC_COUNT]]&gt;1</f>
        <v>0</v>
      </c>
      <c r="AX197" s="36">
        <f>IF(TBL_UDARDA_LOANPOOL[[#This Row],[LOAN_ID]]&lt;&gt;"",COUNTIF(TBL_UDARDA_LOANPOOL[LOAN_ID],TBL_UDARDA_LOANPOOL[[#This Row],[LOAN_ID]]),1)</f>
        <v>1</v>
      </c>
      <c r="AY197" s="36">
        <f>IFERROR(MATCH(TBL_UDARDA_LOANPOOL[[#This Row],[QUAL_METHOD]],RANGE_LOOKUP_QUALMETHODS_UDA_RDA_PROJSPECIFIC,0),-1)</f>
        <v>-1</v>
      </c>
      <c r="AZ19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8" spans="2:57" ht="26.25" customHeight="1" x14ac:dyDescent="0.25">
      <c r="B198" s="25" t="str">
        <f>IF(TBL_UDARDA_LOANPOOL[[#This Row],[RECORD_STARTED]],IF(TBL_UDARDA_LOANPOOL[[#This Row],[ERROR_COUNT]]&gt;0,-1,IF(TBL_UDARDA_LOANPOOL[[#This Row],[REQ_FIELDS_POPULATED]],1,0)),"")</f>
        <v/>
      </c>
      <c r="C198" s="36">
        <f>ROW()-ROW(TBL_UDARDA_LOANPOOL[[#Headers],[ROW_ID]])</f>
        <v>179</v>
      </c>
      <c r="D198" s="55"/>
      <c r="E198" s="56"/>
      <c r="F198" s="57"/>
      <c r="G198" s="58"/>
      <c r="H198" s="142"/>
      <c r="I198" s="144"/>
      <c r="J198" s="144"/>
      <c r="K198" s="120"/>
      <c r="L198" s="116"/>
      <c r="M198" s="55"/>
      <c r="N198" s="61"/>
      <c r="O198" s="62"/>
      <c r="P198" s="124"/>
      <c r="Q198" s="131"/>
      <c r="R198" s="148"/>
      <c r="S198" s="146"/>
      <c r="T198" s="174"/>
      <c r="U198" s="178"/>
      <c r="V198" s="176"/>
      <c r="W198" s="177"/>
      <c r="X198" s="185"/>
      <c r="Y198" s="185"/>
      <c r="Z198" s="186"/>
      <c r="AA198" s="186"/>
      <c r="AB19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8" s="122"/>
      <c r="AD198" s="112" t="str">
        <f>IF(AND(TBL_UDARDA_LOANPOOL[[#This Row],[QUAL_METHOD]]='$DB.LOOKUP'!$AF$6,TBL_UDARDA_LOANPOOL[[#This Row],[LOAN_ID]]&lt;&gt;""),COUNTIF(TBL_QUAL_JOBSLISTING_JOBS[LISTING_LOAN_ID_PROP_ADDR],TBL_UDARDA_LOANPOOL[[#This Row],[LOAN_ID_PROP_ADDR]]),"")</f>
        <v/>
      </c>
      <c r="AE198" s="113" t="str">
        <f>IF(AND(TBL_UDARDA_LOANPOOL[[#This Row],[LOAN_ID]]&lt;&gt;"",TBL_UDARDA_LOANPOOL[[#This Row],[QUAL_METHOD]]='$DB.LOOKUP'!$AF$6),COUNTIFS(TBL_QUAL_JOBSLISTING_JOBS[LISTING_LOAN_ID_PROP_ADDR],TBL_UDARDA_LOANPOOL[[#This Row],[LOAN_ID_PROP_ADDR]],TBL_QUAL_JOBSLISTING_JOBS[JOB_QUALIFIED_FLAG],"Yes"),"")</f>
        <v/>
      </c>
      <c r="AF198" s="111" t="str">
        <f>IF(AND(TBL_UDARDA_LOANPOOL[[#This Row],[QUAL_JOBS_TOTL]]&gt;0,TBL_UDARDA_LOANPOOL[[#This Row],[QUAL_JOBS_TOTL]]&lt;&gt;""),TBL_UDARDA_LOANPOOL[[#This Row],[QUAL_JOBS_QUALIFIED]]/TBL_UDARDA_LOANPOOL[[#This Row],[QUAL_JOBS_TOTL]],"")</f>
        <v/>
      </c>
      <c r="AG198" s="137" t="str">
        <f>IF(TBL_UDARDA_LOANPOOL[[#This Row],[QUAL_METHOD]]='$DB.LOOKUP'!$AF$6,HYPERLINK("#QUAL_JOBS!TARGET_TOP","View/Edit"),"")</f>
        <v/>
      </c>
      <c r="AH198" s="122"/>
      <c r="AI198" s="112" t="str">
        <f>IF(AND(TBL_UDARDA_LOANPOOL[[#This Row],[QUAL_METHOD]]='$DB.LOOKUP'!$AF$7,TBL_UDARDA_LOANPOOL[[#This Row],[LOAN_ID]]&lt;&gt;""),COUNTIF(TBL_QUAL_SERVICESLISTING_FAMILIES[LISTING_LOAN_ID_PROP_ADDR],TBL_UDARDA_LOANPOOL[[#This Row],[LOAN_ID_PROP_ADDR]]),"")</f>
        <v/>
      </c>
      <c r="AJ19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8" s="111" t="str">
        <f>IF(AND(TBL_UDARDA_LOANPOOL[[#This Row],[QUAL_SERVICES_FAMILIES_TOTL]]&gt;0,TBL_UDARDA_LOANPOOL[[#This Row],[QUAL_SERVICES_FAMILIES_TOTL]]&lt;&gt;""),TBL_UDARDA_LOANPOOL[[#This Row],[QUAL_SERVICES_FAMILIES_QUALIFIED]]/TBL_UDARDA_LOANPOOL[[#This Row],[QUAL_SERVICES_FAMILIES_TOTL]],"")</f>
        <v/>
      </c>
      <c r="AL198" s="137" t="str">
        <f>IF(TBL_UDARDA_LOANPOOL[[#This Row],[QUAL_METHOD]]='$DB.LOOKUP'!$AF$7,HYPERLINK("#QUAL_SERVICES!TARGET_TOP","View/Edit"),"")</f>
        <v/>
      </c>
      <c r="AM198" s="94" t="str">
        <f>IF(TBL_UDARDA_LOANPOOL[[#This Row],[LOAN_LEVEL_PREQUALIFIED_FLAG]]&lt;&gt;"",
IF(TBL_UDARDA_LOANPOOL[[#This Row],[LOAN_LEVEL_PREQUALIFIED_FLAG]],"Yes","No"),
"")</f>
        <v/>
      </c>
      <c r="AN198" s="70" t="str">
        <f>IF(TBL_UDARDA_LOANPOOL[[#This Row],[LOAN_ID]] = "","",TBL_UDARDA_LOANPOOL[[#This Row],[LOAN_ID]]&amp;" ("&amp;IF(TBL_UDARDA_LOANPOOL[[#This Row],[PROP_ADDR_STREET]]="","Address Not Defined",TBL_UDARDA_LOANPOOL[[#This Row],[PROP_ADDR_STREET]])&amp;")")</f>
        <v/>
      </c>
      <c r="AO198" s="70" t="b">
        <f>IF(TBL_UDARDA_LOANPOOL[[#This Row],[QUAL_METHOD]]="",TRUE,IFERROR(MATCH(TBL_UDARDA_LOANPOOL[[#This Row],[QUAL_METHOD]],RANGE_LOOKUP_QUALMETHODS_UDA_RDA_ENABLED,0)&gt;0,FALSE))</f>
        <v>1</v>
      </c>
      <c r="AP19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8" s="27" t="b">
        <f ca="1">IFERROR((IF(APP_UDA_RDA_CERT_DATE&lt;&gt;"",APP_UDA_RDA_CERT_DATE,TODAY())-TBL_UDARDA_LOANPOOL[[#This Row],[SETTLEMENT_DATE]])&lt;91,TRUE)</f>
        <v>1</v>
      </c>
      <c r="AR198" s="27" t="b" cm="1">
        <f t="array" ref="AR198">COUNTIFS(TBL_UDARDA_LOANPOOL[LOAN_ID],TBL_UDARDA_LOANPOOL[[#This Row],[LOAN_ID]],TBL_UDARDA_LOANPOOL[QUAL_LOCATION_TRACT_MFIPCT],"&gt;"&amp;THRESHOLD_UDARDA_MFIPCT)=0</f>
        <v>1</v>
      </c>
      <c r="AS198" s="27" t="b">
        <f>COUNTIFS(TBL_UDARDA_LOANPOOL[LOAN_ID],TBL_UDARDA_LOANPOOL[[#This Row],[LOAN_ID]],TBL_UDARDA_LOANPOOL[SBA_QUALIFIED],"No")=0</f>
        <v>1</v>
      </c>
      <c r="AT19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8" s="29">
        <f>IF(TBL_UDARDA_LOANPOOL[[#This Row],[MULTIPROP_REC_COUNT]]&lt;&gt;"",TBL_UDARDA_LOANPOOL[[#This Row],[LOAN_AMOUNT]]/TBL_UDARDA_LOANPOOL[[#This Row],[MULTIPROP_REC_COUNT]],TBL_UDARDA_LOANPOOL[[#This Row],[LOAN_AMOUNT]])</f>
        <v>0</v>
      </c>
      <c r="AW198" s="29" t="b">
        <f>TBL_UDARDA_LOANPOOL[[#This Row],[MULTIPROP_REC_COUNT]]&gt;1</f>
        <v>0</v>
      </c>
      <c r="AX198" s="36">
        <f>IF(TBL_UDARDA_LOANPOOL[[#This Row],[LOAN_ID]]&lt;&gt;"",COUNTIF(TBL_UDARDA_LOANPOOL[LOAN_ID],TBL_UDARDA_LOANPOOL[[#This Row],[LOAN_ID]]),1)</f>
        <v>1</v>
      </c>
      <c r="AY198" s="36">
        <f>IFERROR(MATCH(TBL_UDARDA_LOANPOOL[[#This Row],[QUAL_METHOD]],RANGE_LOOKUP_QUALMETHODS_UDA_RDA_PROJSPECIFIC,0),-1)</f>
        <v>-1</v>
      </c>
      <c r="AZ19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9" spans="2:57" ht="26.25" customHeight="1" x14ac:dyDescent="0.25">
      <c r="B199" s="25" t="str">
        <f>IF(TBL_UDARDA_LOANPOOL[[#This Row],[RECORD_STARTED]],IF(TBL_UDARDA_LOANPOOL[[#This Row],[ERROR_COUNT]]&gt;0,-1,IF(TBL_UDARDA_LOANPOOL[[#This Row],[REQ_FIELDS_POPULATED]],1,0)),"")</f>
        <v/>
      </c>
      <c r="C199" s="36">
        <f>ROW()-ROW(TBL_UDARDA_LOANPOOL[[#Headers],[ROW_ID]])</f>
        <v>180</v>
      </c>
      <c r="D199" s="55"/>
      <c r="E199" s="56"/>
      <c r="F199" s="57"/>
      <c r="G199" s="58"/>
      <c r="H199" s="142"/>
      <c r="I199" s="144"/>
      <c r="J199" s="144"/>
      <c r="K199" s="120"/>
      <c r="L199" s="116"/>
      <c r="M199" s="55"/>
      <c r="N199" s="61"/>
      <c r="O199" s="62"/>
      <c r="P199" s="124"/>
      <c r="Q199" s="131"/>
      <c r="R199" s="148"/>
      <c r="S199" s="146"/>
      <c r="T199" s="174"/>
      <c r="U199" s="178"/>
      <c r="V199" s="176"/>
      <c r="W199" s="177"/>
      <c r="X199" s="185"/>
      <c r="Y199" s="185"/>
      <c r="Z199" s="186"/>
      <c r="AA199" s="186"/>
      <c r="AB19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9" s="122"/>
      <c r="AD199" s="112" t="str">
        <f>IF(AND(TBL_UDARDA_LOANPOOL[[#This Row],[QUAL_METHOD]]='$DB.LOOKUP'!$AF$6,TBL_UDARDA_LOANPOOL[[#This Row],[LOAN_ID]]&lt;&gt;""),COUNTIF(TBL_QUAL_JOBSLISTING_JOBS[LISTING_LOAN_ID_PROP_ADDR],TBL_UDARDA_LOANPOOL[[#This Row],[LOAN_ID_PROP_ADDR]]),"")</f>
        <v/>
      </c>
      <c r="AE199" s="113" t="str">
        <f>IF(AND(TBL_UDARDA_LOANPOOL[[#This Row],[LOAN_ID]]&lt;&gt;"",TBL_UDARDA_LOANPOOL[[#This Row],[QUAL_METHOD]]='$DB.LOOKUP'!$AF$6),COUNTIFS(TBL_QUAL_JOBSLISTING_JOBS[LISTING_LOAN_ID_PROP_ADDR],TBL_UDARDA_LOANPOOL[[#This Row],[LOAN_ID_PROP_ADDR]],TBL_QUAL_JOBSLISTING_JOBS[JOB_QUALIFIED_FLAG],"Yes"),"")</f>
        <v/>
      </c>
      <c r="AF199" s="111" t="str">
        <f>IF(AND(TBL_UDARDA_LOANPOOL[[#This Row],[QUAL_JOBS_TOTL]]&gt;0,TBL_UDARDA_LOANPOOL[[#This Row],[QUAL_JOBS_TOTL]]&lt;&gt;""),TBL_UDARDA_LOANPOOL[[#This Row],[QUAL_JOBS_QUALIFIED]]/TBL_UDARDA_LOANPOOL[[#This Row],[QUAL_JOBS_TOTL]],"")</f>
        <v/>
      </c>
      <c r="AG199" s="137" t="str">
        <f>IF(TBL_UDARDA_LOANPOOL[[#This Row],[QUAL_METHOD]]='$DB.LOOKUP'!$AF$6,HYPERLINK("#QUAL_JOBS!TARGET_TOP","View/Edit"),"")</f>
        <v/>
      </c>
      <c r="AH199" s="122"/>
      <c r="AI199" s="112" t="str">
        <f>IF(AND(TBL_UDARDA_LOANPOOL[[#This Row],[QUAL_METHOD]]='$DB.LOOKUP'!$AF$7,TBL_UDARDA_LOANPOOL[[#This Row],[LOAN_ID]]&lt;&gt;""),COUNTIF(TBL_QUAL_SERVICESLISTING_FAMILIES[LISTING_LOAN_ID_PROP_ADDR],TBL_UDARDA_LOANPOOL[[#This Row],[LOAN_ID_PROP_ADDR]]),"")</f>
        <v/>
      </c>
      <c r="AJ19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199" s="111" t="str">
        <f>IF(AND(TBL_UDARDA_LOANPOOL[[#This Row],[QUAL_SERVICES_FAMILIES_TOTL]]&gt;0,TBL_UDARDA_LOANPOOL[[#This Row],[QUAL_SERVICES_FAMILIES_TOTL]]&lt;&gt;""),TBL_UDARDA_LOANPOOL[[#This Row],[QUAL_SERVICES_FAMILIES_QUALIFIED]]/TBL_UDARDA_LOANPOOL[[#This Row],[QUAL_SERVICES_FAMILIES_TOTL]],"")</f>
        <v/>
      </c>
      <c r="AL199" s="137" t="str">
        <f>IF(TBL_UDARDA_LOANPOOL[[#This Row],[QUAL_METHOD]]='$DB.LOOKUP'!$AF$7,HYPERLINK("#QUAL_SERVICES!TARGET_TOP","View/Edit"),"")</f>
        <v/>
      </c>
      <c r="AM199" s="94" t="str">
        <f>IF(TBL_UDARDA_LOANPOOL[[#This Row],[LOAN_LEVEL_PREQUALIFIED_FLAG]]&lt;&gt;"",
IF(TBL_UDARDA_LOANPOOL[[#This Row],[LOAN_LEVEL_PREQUALIFIED_FLAG]],"Yes","No"),
"")</f>
        <v/>
      </c>
      <c r="AN199" s="70" t="str">
        <f>IF(TBL_UDARDA_LOANPOOL[[#This Row],[LOAN_ID]] = "","",TBL_UDARDA_LOANPOOL[[#This Row],[LOAN_ID]]&amp;" ("&amp;IF(TBL_UDARDA_LOANPOOL[[#This Row],[PROP_ADDR_STREET]]="","Address Not Defined",TBL_UDARDA_LOANPOOL[[#This Row],[PROP_ADDR_STREET]])&amp;")")</f>
        <v/>
      </c>
      <c r="AO199" s="70" t="b">
        <f>IF(TBL_UDARDA_LOANPOOL[[#This Row],[QUAL_METHOD]]="",TRUE,IFERROR(MATCH(TBL_UDARDA_LOANPOOL[[#This Row],[QUAL_METHOD]],RANGE_LOOKUP_QUALMETHODS_UDA_RDA_ENABLED,0)&gt;0,FALSE))</f>
        <v>1</v>
      </c>
      <c r="AP19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9" s="27" t="b">
        <f ca="1">IFERROR((IF(APP_UDA_RDA_CERT_DATE&lt;&gt;"",APP_UDA_RDA_CERT_DATE,TODAY())-TBL_UDARDA_LOANPOOL[[#This Row],[SETTLEMENT_DATE]])&lt;91,TRUE)</f>
        <v>1</v>
      </c>
      <c r="AR199" s="27" t="b" cm="1">
        <f t="array" ref="AR199">COUNTIFS(TBL_UDARDA_LOANPOOL[LOAN_ID],TBL_UDARDA_LOANPOOL[[#This Row],[LOAN_ID]],TBL_UDARDA_LOANPOOL[QUAL_LOCATION_TRACT_MFIPCT],"&gt;"&amp;THRESHOLD_UDARDA_MFIPCT)=0</f>
        <v>1</v>
      </c>
      <c r="AS199" s="27" t="b">
        <f>COUNTIFS(TBL_UDARDA_LOANPOOL[LOAN_ID],TBL_UDARDA_LOANPOOL[[#This Row],[LOAN_ID]],TBL_UDARDA_LOANPOOL[SBA_QUALIFIED],"No")=0</f>
        <v>1</v>
      </c>
      <c r="AT19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9" s="29">
        <f>IF(TBL_UDARDA_LOANPOOL[[#This Row],[MULTIPROP_REC_COUNT]]&lt;&gt;"",TBL_UDARDA_LOANPOOL[[#This Row],[LOAN_AMOUNT]]/TBL_UDARDA_LOANPOOL[[#This Row],[MULTIPROP_REC_COUNT]],TBL_UDARDA_LOANPOOL[[#This Row],[LOAN_AMOUNT]])</f>
        <v>0</v>
      </c>
      <c r="AW199" s="29" t="b">
        <f>TBL_UDARDA_LOANPOOL[[#This Row],[MULTIPROP_REC_COUNT]]&gt;1</f>
        <v>0</v>
      </c>
      <c r="AX199" s="36">
        <f>IF(TBL_UDARDA_LOANPOOL[[#This Row],[LOAN_ID]]&lt;&gt;"",COUNTIF(TBL_UDARDA_LOANPOOL[LOAN_ID],TBL_UDARDA_LOANPOOL[[#This Row],[LOAN_ID]]),1)</f>
        <v>1</v>
      </c>
      <c r="AY199" s="36">
        <f>IFERROR(MATCH(TBL_UDARDA_LOANPOOL[[#This Row],[QUAL_METHOD]],RANGE_LOOKUP_QUALMETHODS_UDA_RDA_PROJSPECIFIC,0),-1)</f>
        <v>-1</v>
      </c>
      <c r="AZ19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0" spans="2:57" ht="26.25" customHeight="1" x14ac:dyDescent="0.25">
      <c r="B200" s="25" t="str">
        <f>IF(TBL_UDARDA_LOANPOOL[[#This Row],[RECORD_STARTED]],IF(TBL_UDARDA_LOANPOOL[[#This Row],[ERROR_COUNT]]&gt;0,-1,IF(TBL_UDARDA_LOANPOOL[[#This Row],[REQ_FIELDS_POPULATED]],1,0)),"")</f>
        <v/>
      </c>
      <c r="C200" s="36">
        <f>ROW()-ROW(TBL_UDARDA_LOANPOOL[[#Headers],[ROW_ID]])</f>
        <v>181</v>
      </c>
      <c r="D200" s="55"/>
      <c r="E200" s="56"/>
      <c r="F200" s="57"/>
      <c r="G200" s="58"/>
      <c r="H200" s="142"/>
      <c r="I200" s="144"/>
      <c r="J200" s="144"/>
      <c r="K200" s="120"/>
      <c r="L200" s="116"/>
      <c r="M200" s="55"/>
      <c r="N200" s="61"/>
      <c r="O200" s="62"/>
      <c r="P200" s="124"/>
      <c r="Q200" s="131"/>
      <c r="R200" s="148"/>
      <c r="S200" s="146"/>
      <c r="T200" s="174"/>
      <c r="U200" s="178"/>
      <c r="V200" s="176"/>
      <c r="W200" s="177"/>
      <c r="X200" s="185"/>
      <c r="Y200" s="185"/>
      <c r="Z200" s="186"/>
      <c r="AA200" s="186"/>
      <c r="AB20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0" s="122"/>
      <c r="AD200" s="112" t="str">
        <f>IF(AND(TBL_UDARDA_LOANPOOL[[#This Row],[QUAL_METHOD]]='$DB.LOOKUP'!$AF$6,TBL_UDARDA_LOANPOOL[[#This Row],[LOAN_ID]]&lt;&gt;""),COUNTIF(TBL_QUAL_JOBSLISTING_JOBS[LISTING_LOAN_ID_PROP_ADDR],TBL_UDARDA_LOANPOOL[[#This Row],[LOAN_ID_PROP_ADDR]]),"")</f>
        <v/>
      </c>
      <c r="AE200" s="113" t="str">
        <f>IF(AND(TBL_UDARDA_LOANPOOL[[#This Row],[LOAN_ID]]&lt;&gt;"",TBL_UDARDA_LOANPOOL[[#This Row],[QUAL_METHOD]]='$DB.LOOKUP'!$AF$6),COUNTIFS(TBL_QUAL_JOBSLISTING_JOBS[LISTING_LOAN_ID_PROP_ADDR],TBL_UDARDA_LOANPOOL[[#This Row],[LOAN_ID_PROP_ADDR]],TBL_QUAL_JOBSLISTING_JOBS[JOB_QUALIFIED_FLAG],"Yes"),"")</f>
        <v/>
      </c>
      <c r="AF200" s="111" t="str">
        <f>IF(AND(TBL_UDARDA_LOANPOOL[[#This Row],[QUAL_JOBS_TOTL]]&gt;0,TBL_UDARDA_LOANPOOL[[#This Row],[QUAL_JOBS_TOTL]]&lt;&gt;""),TBL_UDARDA_LOANPOOL[[#This Row],[QUAL_JOBS_QUALIFIED]]/TBL_UDARDA_LOANPOOL[[#This Row],[QUAL_JOBS_TOTL]],"")</f>
        <v/>
      </c>
      <c r="AG200" s="137" t="str">
        <f>IF(TBL_UDARDA_LOANPOOL[[#This Row],[QUAL_METHOD]]='$DB.LOOKUP'!$AF$6,HYPERLINK("#QUAL_JOBS!TARGET_TOP","View/Edit"),"")</f>
        <v/>
      </c>
      <c r="AH200" s="122"/>
      <c r="AI200" s="112" t="str">
        <f>IF(AND(TBL_UDARDA_LOANPOOL[[#This Row],[QUAL_METHOD]]='$DB.LOOKUP'!$AF$7,TBL_UDARDA_LOANPOOL[[#This Row],[LOAN_ID]]&lt;&gt;""),COUNTIF(TBL_QUAL_SERVICESLISTING_FAMILIES[LISTING_LOAN_ID_PROP_ADDR],TBL_UDARDA_LOANPOOL[[#This Row],[LOAN_ID_PROP_ADDR]]),"")</f>
        <v/>
      </c>
      <c r="AJ20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0" s="111" t="str">
        <f>IF(AND(TBL_UDARDA_LOANPOOL[[#This Row],[QUAL_SERVICES_FAMILIES_TOTL]]&gt;0,TBL_UDARDA_LOANPOOL[[#This Row],[QUAL_SERVICES_FAMILIES_TOTL]]&lt;&gt;""),TBL_UDARDA_LOANPOOL[[#This Row],[QUAL_SERVICES_FAMILIES_QUALIFIED]]/TBL_UDARDA_LOANPOOL[[#This Row],[QUAL_SERVICES_FAMILIES_TOTL]],"")</f>
        <v/>
      </c>
      <c r="AL200" s="137" t="str">
        <f>IF(TBL_UDARDA_LOANPOOL[[#This Row],[QUAL_METHOD]]='$DB.LOOKUP'!$AF$7,HYPERLINK("#QUAL_SERVICES!TARGET_TOP","View/Edit"),"")</f>
        <v/>
      </c>
      <c r="AM200" s="94" t="str">
        <f>IF(TBL_UDARDA_LOANPOOL[[#This Row],[LOAN_LEVEL_PREQUALIFIED_FLAG]]&lt;&gt;"",
IF(TBL_UDARDA_LOANPOOL[[#This Row],[LOAN_LEVEL_PREQUALIFIED_FLAG]],"Yes","No"),
"")</f>
        <v/>
      </c>
      <c r="AN200" s="70" t="str">
        <f>IF(TBL_UDARDA_LOANPOOL[[#This Row],[LOAN_ID]] = "","",TBL_UDARDA_LOANPOOL[[#This Row],[LOAN_ID]]&amp;" ("&amp;IF(TBL_UDARDA_LOANPOOL[[#This Row],[PROP_ADDR_STREET]]="","Address Not Defined",TBL_UDARDA_LOANPOOL[[#This Row],[PROP_ADDR_STREET]])&amp;")")</f>
        <v/>
      </c>
      <c r="AO200" s="70" t="b">
        <f>IF(TBL_UDARDA_LOANPOOL[[#This Row],[QUAL_METHOD]]="",TRUE,IFERROR(MATCH(TBL_UDARDA_LOANPOOL[[#This Row],[QUAL_METHOD]],RANGE_LOOKUP_QUALMETHODS_UDA_RDA_ENABLED,0)&gt;0,FALSE))</f>
        <v>1</v>
      </c>
      <c r="AP20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0" s="27" t="b">
        <f ca="1">IFERROR((IF(APP_UDA_RDA_CERT_DATE&lt;&gt;"",APP_UDA_RDA_CERT_DATE,TODAY())-TBL_UDARDA_LOANPOOL[[#This Row],[SETTLEMENT_DATE]])&lt;91,TRUE)</f>
        <v>1</v>
      </c>
      <c r="AR200" s="27" t="b" cm="1">
        <f t="array" ref="AR200">COUNTIFS(TBL_UDARDA_LOANPOOL[LOAN_ID],TBL_UDARDA_LOANPOOL[[#This Row],[LOAN_ID]],TBL_UDARDA_LOANPOOL[QUAL_LOCATION_TRACT_MFIPCT],"&gt;"&amp;THRESHOLD_UDARDA_MFIPCT)=0</f>
        <v>1</v>
      </c>
      <c r="AS200" s="27" t="b">
        <f>COUNTIFS(TBL_UDARDA_LOANPOOL[LOAN_ID],TBL_UDARDA_LOANPOOL[[#This Row],[LOAN_ID]],TBL_UDARDA_LOANPOOL[SBA_QUALIFIED],"No")=0</f>
        <v>1</v>
      </c>
      <c r="AT20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0" s="29">
        <f>IF(TBL_UDARDA_LOANPOOL[[#This Row],[MULTIPROP_REC_COUNT]]&lt;&gt;"",TBL_UDARDA_LOANPOOL[[#This Row],[LOAN_AMOUNT]]/TBL_UDARDA_LOANPOOL[[#This Row],[MULTIPROP_REC_COUNT]],TBL_UDARDA_LOANPOOL[[#This Row],[LOAN_AMOUNT]])</f>
        <v>0</v>
      </c>
      <c r="AW200" s="29" t="b">
        <f>TBL_UDARDA_LOANPOOL[[#This Row],[MULTIPROP_REC_COUNT]]&gt;1</f>
        <v>0</v>
      </c>
      <c r="AX200" s="36">
        <f>IF(TBL_UDARDA_LOANPOOL[[#This Row],[LOAN_ID]]&lt;&gt;"",COUNTIF(TBL_UDARDA_LOANPOOL[LOAN_ID],TBL_UDARDA_LOANPOOL[[#This Row],[LOAN_ID]]),1)</f>
        <v>1</v>
      </c>
      <c r="AY200" s="36">
        <f>IFERROR(MATCH(TBL_UDARDA_LOANPOOL[[#This Row],[QUAL_METHOD]],RANGE_LOOKUP_QUALMETHODS_UDA_RDA_PROJSPECIFIC,0),-1)</f>
        <v>-1</v>
      </c>
      <c r="AZ20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1" spans="2:57" ht="26.25" customHeight="1" x14ac:dyDescent="0.25">
      <c r="B201" s="25" t="str">
        <f>IF(TBL_UDARDA_LOANPOOL[[#This Row],[RECORD_STARTED]],IF(TBL_UDARDA_LOANPOOL[[#This Row],[ERROR_COUNT]]&gt;0,-1,IF(TBL_UDARDA_LOANPOOL[[#This Row],[REQ_FIELDS_POPULATED]],1,0)),"")</f>
        <v/>
      </c>
      <c r="C201" s="36">
        <f>ROW()-ROW(TBL_UDARDA_LOANPOOL[[#Headers],[ROW_ID]])</f>
        <v>182</v>
      </c>
      <c r="D201" s="55"/>
      <c r="E201" s="56"/>
      <c r="F201" s="57"/>
      <c r="G201" s="58"/>
      <c r="H201" s="142"/>
      <c r="I201" s="144"/>
      <c r="J201" s="144"/>
      <c r="K201" s="120"/>
      <c r="L201" s="116"/>
      <c r="M201" s="55"/>
      <c r="N201" s="61"/>
      <c r="O201" s="62"/>
      <c r="P201" s="124"/>
      <c r="Q201" s="131"/>
      <c r="R201" s="148"/>
      <c r="S201" s="146"/>
      <c r="T201" s="174"/>
      <c r="U201" s="178"/>
      <c r="V201" s="176"/>
      <c r="W201" s="177"/>
      <c r="X201" s="185"/>
      <c r="Y201" s="185"/>
      <c r="Z201" s="186"/>
      <c r="AA201" s="186"/>
      <c r="AB20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1" s="122"/>
      <c r="AD201" s="112" t="str">
        <f>IF(AND(TBL_UDARDA_LOANPOOL[[#This Row],[QUAL_METHOD]]='$DB.LOOKUP'!$AF$6,TBL_UDARDA_LOANPOOL[[#This Row],[LOAN_ID]]&lt;&gt;""),COUNTIF(TBL_QUAL_JOBSLISTING_JOBS[LISTING_LOAN_ID_PROP_ADDR],TBL_UDARDA_LOANPOOL[[#This Row],[LOAN_ID_PROP_ADDR]]),"")</f>
        <v/>
      </c>
      <c r="AE201" s="113" t="str">
        <f>IF(AND(TBL_UDARDA_LOANPOOL[[#This Row],[LOAN_ID]]&lt;&gt;"",TBL_UDARDA_LOANPOOL[[#This Row],[QUAL_METHOD]]='$DB.LOOKUP'!$AF$6),COUNTIFS(TBL_QUAL_JOBSLISTING_JOBS[LISTING_LOAN_ID_PROP_ADDR],TBL_UDARDA_LOANPOOL[[#This Row],[LOAN_ID_PROP_ADDR]],TBL_QUAL_JOBSLISTING_JOBS[JOB_QUALIFIED_FLAG],"Yes"),"")</f>
        <v/>
      </c>
      <c r="AF201" s="111" t="str">
        <f>IF(AND(TBL_UDARDA_LOANPOOL[[#This Row],[QUAL_JOBS_TOTL]]&gt;0,TBL_UDARDA_LOANPOOL[[#This Row],[QUAL_JOBS_TOTL]]&lt;&gt;""),TBL_UDARDA_LOANPOOL[[#This Row],[QUAL_JOBS_QUALIFIED]]/TBL_UDARDA_LOANPOOL[[#This Row],[QUAL_JOBS_TOTL]],"")</f>
        <v/>
      </c>
      <c r="AG201" s="137" t="str">
        <f>IF(TBL_UDARDA_LOANPOOL[[#This Row],[QUAL_METHOD]]='$DB.LOOKUP'!$AF$6,HYPERLINK("#QUAL_JOBS!TARGET_TOP","View/Edit"),"")</f>
        <v/>
      </c>
      <c r="AH201" s="122"/>
      <c r="AI201" s="112" t="str">
        <f>IF(AND(TBL_UDARDA_LOANPOOL[[#This Row],[QUAL_METHOD]]='$DB.LOOKUP'!$AF$7,TBL_UDARDA_LOANPOOL[[#This Row],[LOAN_ID]]&lt;&gt;""),COUNTIF(TBL_QUAL_SERVICESLISTING_FAMILIES[LISTING_LOAN_ID_PROP_ADDR],TBL_UDARDA_LOANPOOL[[#This Row],[LOAN_ID_PROP_ADDR]]),"")</f>
        <v/>
      </c>
      <c r="AJ20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1" s="111" t="str">
        <f>IF(AND(TBL_UDARDA_LOANPOOL[[#This Row],[QUAL_SERVICES_FAMILIES_TOTL]]&gt;0,TBL_UDARDA_LOANPOOL[[#This Row],[QUAL_SERVICES_FAMILIES_TOTL]]&lt;&gt;""),TBL_UDARDA_LOANPOOL[[#This Row],[QUAL_SERVICES_FAMILIES_QUALIFIED]]/TBL_UDARDA_LOANPOOL[[#This Row],[QUAL_SERVICES_FAMILIES_TOTL]],"")</f>
        <v/>
      </c>
      <c r="AL201" s="137" t="str">
        <f>IF(TBL_UDARDA_LOANPOOL[[#This Row],[QUAL_METHOD]]='$DB.LOOKUP'!$AF$7,HYPERLINK("#QUAL_SERVICES!TARGET_TOP","View/Edit"),"")</f>
        <v/>
      </c>
      <c r="AM201" s="94" t="str">
        <f>IF(TBL_UDARDA_LOANPOOL[[#This Row],[LOAN_LEVEL_PREQUALIFIED_FLAG]]&lt;&gt;"",
IF(TBL_UDARDA_LOANPOOL[[#This Row],[LOAN_LEVEL_PREQUALIFIED_FLAG]],"Yes","No"),
"")</f>
        <v/>
      </c>
      <c r="AN201" s="70" t="str">
        <f>IF(TBL_UDARDA_LOANPOOL[[#This Row],[LOAN_ID]] = "","",TBL_UDARDA_LOANPOOL[[#This Row],[LOAN_ID]]&amp;" ("&amp;IF(TBL_UDARDA_LOANPOOL[[#This Row],[PROP_ADDR_STREET]]="","Address Not Defined",TBL_UDARDA_LOANPOOL[[#This Row],[PROP_ADDR_STREET]])&amp;")")</f>
        <v/>
      </c>
      <c r="AO201" s="70" t="b">
        <f>IF(TBL_UDARDA_LOANPOOL[[#This Row],[QUAL_METHOD]]="",TRUE,IFERROR(MATCH(TBL_UDARDA_LOANPOOL[[#This Row],[QUAL_METHOD]],RANGE_LOOKUP_QUALMETHODS_UDA_RDA_ENABLED,0)&gt;0,FALSE))</f>
        <v>1</v>
      </c>
      <c r="AP20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1" s="27" t="b">
        <f ca="1">IFERROR((IF(APP_UDA_RDA_CERT_DATE&lt;&gt;"",APP_UDA_RDA_CERT_DATE,TODAY())-TBL_UDARDA_LOANPOOL[[#This Row],[SETTLEMENT_DATE]])&lt;91,TRUE)</f>
        <v>1</v>
      </c>
      <c r="AR201" s="27" t="b" cm="1">
        <f t="array" ref="AR201">COUNTIFS(TBL_UDARDA_LOANPOOL[LOAN_ID],TBL_UDARDA_LOANPOOL[[#This Row],[LOAN_ID]],TBL_UDARDA_LOANPOOL[QUAL_LOCATION_TRACT_MFIPCT],"&gt;"&amp;THRESHOLD_UDARDA_MFIPCT)=0</f>
        <v>1</v>
      </c>
      <c r="AS201" s="27" t="b">
        <f>COUNTIFS(TBL_UDARDA_LOANPOOL[LOAN_ID],TBL_UDARDA_LOANPOOL[[#This Row],[LOAN_ID]],TBL_UDARDA_LOANPOOL[SBA_QUALIFIED],"No")=0</f>
        <v>1</v>
      </c>
      <c r="AT20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1" s="29">
        <f>IF(TBL_UDARDA_LOANPOOL[[#This Row],[MULTIPROP_REC_COUNT]]&lt;&gt;"",TBL_UDARDA_LOANPOOL[[#This Row],[LOAN_AMOUNT]]/TBL_UDARDA_LOANPOOL[[#This Row],[MULTIPROP_REC_COUNT]],TBL_UDARDA_LOANPOOL[[#This Row],[LOAN_AMOUNT]])</f>
        <v>0</v>
      </c>
      <c r="AW201" s="29" t="b">
        <f>TBL_UDARDA_LOANPOOL[[#This Row],[MULTIPROP_REC_COUNT]]&gt;1</f>
        <v>0</v>
      </c>
      <c r="AX201" s="36">
        <f>IF(TBL_UDARDA_LOANPOOL[[#This Row],[LOAN_ID]]&lt;&gt;"",COUNTIF(TBL_UDARDA_LOANPOOL[LOAN_ID],TBL_UDARDA_LOANPOOL[[#This Row],[LOAN_ID]]),1)</f>
        <v>1</v>
      </c>
      <c r="AY201" s="36">
        <f>IFERROR(MATCH(TBL_UDARDA_LOANPOOL[[#This Row],[QUAL_METHOD]],RANGE_LOOKUP_QUALMETHODS_UDA_RDA_PROJSPECIFIC,0),-1)</f>
        <v>-1</v>
      </c>
      <c r="AZ20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2" spans="2:57" ht="26.25" customHeight="1" x14ac:dyDescent="0.25">
      <c r="B202" s="25" t="str">
        <f>IF(TBL_UDARDA_LOANPOOL[[#This Row],[RECORD_STARTED]],IF(TBL_UDARDA_LOANPOOL[[#This Row],[ERROR_COUNT]]&gt;0,-1,IF(TBL_UDARDA_LOANPOOL[[#This Row],[REQ_FIELDS_POPULATED]],1,0)),"")</f>
        <v/>
      </c>
      <c r="C202" s="36">
        <f>ROW()-ROW(TBL_UDARDA_LOANPOOL[[#Headers],[ROW_ID]])</f>
        <v>183</v>
      </c>
      <c r="D202" s="55"/>
      <c r="E202" s="56"/>
      <c r="F202" s="57"/>
      <c r="G202" s="58"/>
      <c r="H202" s="142"/>
      <c r="I202" s="144"/>
      <c r="J202" s="144"/>
      <c r="K202" s="120"/>
      <c r="L202" s="116"/>
      <c r="M202" s="55"/>
      <c r="N202" s="61"/>
      <c r="O202" s="62"/>
      <c r="P202" s="124"/>
      <c r="Q202" s="131"/>
      <c r="R202" s="148"/>
      <c r="S202" s="146"/>
      <c r="T202" s="174"/>
      <c r="U202" s="178"/>
      <c r="V202" s="176"/>
      <c r="W202" s="177"/>
      <c r="X202" s="185"/>
      <c r="Y202" s="185"/>
      <c r="Z202" s="186"/>
      <c r="AA202" s="186"/>
      <c r="AB20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2" s="122"/>
      <c r="AD202" s="112" t="str">
        <f>IF(AND(TBL_UDARDA_LOANPOOL[[#This Row],[QUAL_METHOD]]='$DB.LOOKUP'!$AF$6,TBL_UDARDA_LOANPOOL[[#This Row],[LOAN_ID]]&lt;&gt;""),COUNTIF(TBL_QUAL_JOBSLISTING_JOBS[LISTING_LOAN_ID_PROP_ADDR],TBL_UDARDA_LOANPOOL[[#This Row],[LOAN_ID_PROP_ADDR]]),"")</f>
        <v/>
      </c>
      <c r="AE202" s="113" t="str">
        <f>IF(AND(TBL_UDARDA_LOANPOOL[[#This Row],[LOAN_ID]]&lt;&gt;"",TBL_UDARDA_LOANPOOL[[#This Row],[QUAL_METHOD]]='$DB.LOOKUP'!$AF$6),COUNTIFS(TBL_QUAL_JOBSLISTING_JOBS[LISTING_LOAN_ID_PROP_ADDR],TBL_UDARDA_LOANPOOL[[#This Row],[LOAN_ID_PROP_ADDR]],TBL_QUAL_JOBSLISTING_JOBS[JOB_QUALIFIED_FLAG],"Yes"),"")</f>
        <v/>
      </c>
      <c r="AF202" s="111" t="str">
        <f>IF(AND(TBL_UDARDA_LOANPOOL[[#This Row],[QUAL_JOBS_TOTL]]&gt;0,TBL_UDARDA_LOANPOOL[[#This Row],[QUAL_JOBS_TOTL]]&lt;&gt;""),TBL_UDARDA_LOANPOOL[[#This Row],[QUAL_JOBS_QUALIFIED]]/TBL_UDARDA_LOANPOOL[[#This Row],[QUAL_JOBS_TOTL]],"")</f>
        <v/>
      </c>
      <c r="AG202" s="137" t="str">
        <f>IF(TBL_UDARDA_LOANPOOL[[#This Row],[QUAL_METHOD]]='$DB.LOOKUP'!$AF$6,HYPERLINK("#QUAL_JOBS!TARGET_TOP","View/Edit"),"")</f>
        <v/>
      </c>
      <c r="AH202" s="122"/>
      <c r="AI202" s="112" t="str">
        <f>IF(AND(TBL_UDARDA_LOANPOOL[[#This Row],[QUAL_METHOD]]='$DB.LOOKUP'!$AF$7,TBL_UDARDA_LOANPOOL[[#This Row],[LOAN_ID]]&lt;&gt;""),COUNTIF(TBL_QUAL_SERVICESLISTING_FAMILIES[LISTING_LOAN_ID_PROP_ADDR],TBL_UDARDA_LOANPOOL[[#This Row],[LOAN_ID_PROP_ADDR]]),"")</f>
        <v/>
      </c>
      <c r="AJ20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2" s="111" t="str">
        <f>IF(AND(TBL_UDARDA_LOANPOOL[[#This Row],[QUAL_SERVICES_FAMILIES_TOTL]]&gt;0,TBL_UDARDA_LOANPOOL[[#This Row],[QUAL_SERVICES_FAMILIES_TOTL]]&lt;&gt;""),TBL_UDARDA_LOANPOOL[[#This Row],[QUAL_SERVICES_FAMILIES_QUALIFIED]]/TBL_UDARDA_LOANPOOL[[#This Row],[QUAL_SERVICES_FAMILIES_TOTL]],"")</f>
        <v/>
      </c>
      <c r="AL202" s="137" t="str">
        <f>IF(TBL_UDARDA_LOANPOOL[[#This Row],[QUAL_METHOD]]='$DB.LOOKUP'!$AF$7,HYPERLINK("#QUAL_SERVICES!TARGET_TOP","View/Edit"),"")</f>
        <v/>
      </c>
      <c r="AM202" s="94" t="str">
        <f>IF(TBL_UDARDA_LOANPOOL[[#This Row],[LOAN_LEVEL_PREQUALIFIED_FLAG]]&lt;&gt;"",
IF(TBL_UDARDA_LOANPOOL[[#This Row],[LOAN_LEVEL_PREQUALIFIED_FLAG]],"Yes","No"),
"")</f>
        <v/>
      </c>
      <c r="AN202" s="70" t="str">
        <f>IF(TBL_UDARDA_LOANPOOL[[#This Row],[LOAN_ID]] = "","",TBL_UDARDA_LOANPOOL[[#This Row],[LOAN_ID]]&amp;" ("&amp;IF(TBL_UDARDA_LOANPOOL[[#This Row],[PROP_ADDR_STREET]]="","Address Not Defined",TBL_UDARDA_LOANPOOL[[#This Row],[PROP_ADDR_STREET]])&amp;")")</f>
        <v/>
      </c>
      <c r="AO202" s="70" t="b">
        <f>IF(TBL_UDARDA_LOANPOOL[[#This Row],[QUAL_METHOD]]="",TRUE,IFERROR(MATCH(TBL_UDARDA_LOANPOOL[[#This Row],[QUAL_METHOD]],RANGE_LOOKUP_QUALMETHODS_UDA_RDA_ENABLED,0)&gt;0,FALSE))</f>
        <v>1</v>
      </c>
      <c r="AP20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2" s="27" t="b">
        <f ca="1">IFERROR((IF(APP_UDA_RDA_CERT_DATE&lt;&gt;"",APP_UDA_RDA_CERT_DATE,TODAY())-TBL_UDARDA_LOANPOOL[[#This Row],[SETTLEMENT_DATE]])&lt;91,TRUE)</f>
        <v>1</v>
      </c>
      <c r="AR202" s="27" t="b" cm="1">
        <f t="array" ref="AR202">COUNTIFS(TBL_UDARDA_LOANPOOL[LOAN_ID],TBL_UDARDA_LOANPOOL[[#This Row],[LOAN_ID]],TBL_UDARDA_LOANPOOL[QUAL_LOCATION_TRACT_MFIPCT],"&gt;"&amp;THRESHOLD_UDARDA_MFIPCT)=0</f>
        <v>1</v>
      </c>
      <c r="AS202" s="27" t="b">
        <f>COUNTIFS(TBL_UDARDA_LOANPOOL[LOAN_ID],TBL_UDARDA_LOANPOOL[[#This Row],[LOAN_ID]],TBL_UDARDA_LOANPOOL[SBA_QUALIFIED],"No")=0</f>
        <v>1</v>
      </c>
      <c r="AT20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2" s="29">
        <f>IF(TBL_UDARDA_LOANPOOL[[#This Row],[MULTIPROP_REC_COUNT]]&lt;&gt;"",TBL_UDARDA_LOANPOOL[[#This Row],[LOAN_AMOUNT]]/TBL_UDARDA_LOANPOOL[[#This Row],[MULTIPROP_REC_COUNT]],TBL_UDARDA_LOANPOOL[[#This Row],[LOAN_AMOUNT]])</f>
        <v>0</v>
      </c>
      <c r="AW202" s="29" t="b">
        <f>TBL_UDARDA_LOANPOOL[[#This Row],[MULTIPROP_REC_COUNT]]&gt;1</f>
        <v>0</v>
      </c>
      <c r="AX202" s="36">
        <f>IF(TBL_UDARDA_LOANPOOL[[#This Row],[LOAN_ID]]&lt;&gt;"",COUNTIF(TBL_UDARDA_LOANPOOL[LOAN_ID],TBL_UDARDA_LOANPOOL[[#This Row],[LOAN_ID]]),1)</f>
        <v>1</v>
      </c>
      <c r="AY202" s="36">
        <f>IFERROR(MATCH(TBL_UDARDA_LOANPOOL[[#This Row],[QUAL_METHOD]],RANGE_LOOKUP_QUALMETHODS_UDA_RDA_PROJSPECIFIC,0),-1)</f>
        <v>-1</v>
      </c>
      <c r="AZ20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3" spans="2:57" ht="26.25" customHeight="1" x14ac:dyDescent="0.25">
      <c r="B203" s="25" t="str">
        <f>IF(TBL_UDARDA_LOANPOOL[[#This Row],[RECORD_STARTED]],IF(TBL_UDARDA_LOANPOOL[[#This Row],[ERROR_COUNT]]&gt;0,-1,IF(TBL_UDARDA_LOANPOOL[[#This Row],[REQ_FIELDS_POPULATED]],1,0)),"")</f>
        <v/>
      </c>
      <c r="C203" s="36">
        <f>ROW()-ROW(TBL_UDARDA_LOANPOOL[[#Headers],[ROW_ID]])</f>
        <v>184</v>
      </c>
      <c r="D203" s="55"/>
      <c r="E203" s="56"/>
      <c r="F203" s="57"/>
      <c r="G203" s="58"/>
      <c r="H203" s="142"/>
      <c r="I203" s="144"/>
      <c r="J203" s="144"/>
      <c r="K203" s="120"/>
      <c r="L203" s="116"/>
      <c r="M203" s="55"/>
      <c r="N203" s="61"/>
      <c r="O203" s="62"/>
      <c r="P203" s="124"/>
      <c r="Q203" s="131"/>
      <c r="R203" s="148"/>
      <c r="S203" s="146"/>
      <c r="T203" s="174"/>
      <c r="U203" s="178"/>
      <c r="V203" s="176"/>
      <c r="W203" s="177"/>
      <c r="X203" s="185"/>
      <c r="Y203" s="185"/>
      <c r="Z203" s="186"/>
      <c r="AA203" s="186"/>
      <c r="AB20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3" s="122"/>
      <c r="AD203" s="112" t="str">
        <f>IF(AND(TBL_UDARDA_LOANPOOL[[#This Row],[QUAL_METHOD]]='$DB.LOOKUP'!$AF$6,TBL_UDARDA_LOANPOOL[[#This Row],[LOAN_ID]]&lt;&gt;""),COUNTIF(TBL_QUAL_JOBSLISTING_JOBS[LISTING_LOAN_ID_PROP_ADDR],TBL_UDARDA_LOANPOOL[[#This Row],[LOAN_ID_PROP_ADDR]]),"")</f>
        <v/>
      </c>
      <c r="AE203" s="113" t="str">
        <f>IF(AND(TBL_UDARDA_LOANPOOL[[#This Row],[LOAN_ID]]&lt;&gt;"",TBL_UDARDA_LOANPOOL[[#This Row],[QUAL_METHOD]]='$DB.LOOKUP'!$AF$6),COUNTIFS(TBL_QUAL_JOBSLISTING_JOBS[LISTING_LOAN_ID_PROP_ADDR],TBL_UDARDA_LOANPOOL[[#This Row],[LOAN_ID_PROP_ADDR]],TBL_QUAL_JOBSLISTING_JOBS[JOB_QUALIFIED_FLAG],"Yes"),"")</f>
        <v/>
      </c>
      <c r="AF203" s="111" t="str">
        <f>IF(AND(TBL_UDARDA_LOANPOOL[[#This Row],[QUAL_JOBS_TOTL]]&gt;0,TBL_UDARDA_LOANPOOL[[#This Row],[QUAL_JOBS_TOTL]]&lt;&gt;""),TBL_UDARDA_LOANPOOL[[#This Row],[QUAL_JOBS_QUALIFIED]]/TBL_UDARDA_LOANPOOL[[#This Row],[QUAL_JOBS_TOTL]],"")</f>
        <v/>
      </c>
      <c r="AG203" s="137" t="str">
        <f>IF(TBL_UDARDA_LOANPOOL[[#This Row],[QUAL_METHOD]]='$DB.LOOKUP'!$AF$6,HYPERLINK("#QUAL_JOBS!TARGET_TOP","View/Edit"),"")</f>
        <v/>
      </c>
      <c r="AH203" s="122"/>
      <c r="AI203" s="112" t="str">
        <f>IF(AND(TBL_UDARDA_LOANPOOL[[#This Row],[QUAL_METHOD]]='$DB.LOOKUP'!$AF$7,TBL_UDARDA_LOANPOOL[[#This Row],[LOAN_ID]]&lt;&gt;""),COUNTIF(TBL_QUAL_SERVICESLISTING_FAMILIES[LISTING_LOAN_ID_PROP_ADDR],TBL_UDARDA_LOANPOOL[[#This Row],[LOAN_ID_PROP_ADDR]]),"")</f>
        <v/>
      </c>
      <c r="AJ20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3" s="111" t="str">
        <f>IF(AND(TBL_UDARDA_LOANPOOL[[#This Row],[QUAL_SERVICES_FAMILIES_TOTL]]&gt;0,TBL_UDARDA_LOANPOOL[[#This Row],[QUAL_SERVICES_FAMILIES_TOTL]]&lt;&gt;""),TBL_UDARDA_LOANPOOL[[#This Row],[QUAL_SERVICES_FAMILIES_QUALIFIED]]/TBL_UDARDA_LOANPOOL[[#This Row],[QUAL_SERVICES_FAMILIES_TOTL]],"")</f>
        <v/>
      </c>
      <c r="AL203" s="137" t="str">
        <f>IF(TBL_UDARDA_LOANPOOL[[#This Row],[QUAL_METHOD]]='$DB.LOOKUP'!$AF$7,HYPERLINK("#QUAL_SERVICES!TARGET_TOP","View/Edit"),"")</f>
        <v/>
      </c>
      <c r="AM203" s="94" t="str">
        <f>IF(TBL_UDARDA_LOANPOOL[[#This Row],[LOAN_LEVEL_PREQUALIFIED_FLAG]]&lt;&gt;"",
IF(TBL_UDARDA_LOANPOOL[[#This Row],[LOAN_LEVEL_PREQUALIFIED_FLAG]],"Yes","No"),
"")</f>
        <v/>
      </c>
      <c r="AN203" s="70" t="str">
        <f>IF(TBL_UDARDA_LOANPOOL[[#This Row],[LOAN_ID]] = "","",TBL_UDARDA_LOANPOOL[[#This Row],[LOAN_ID]]&amp;" ("&amp;IF(TBL_UDARDA_LOANPOOL[[#This Row],[PROP_ADDR_STREET]]="","Address Not Defined",TBL_UDARDA_LOANPOOL[[#This Row],[PROP_ADDR_STREET]])&amp;")")</f>
        <v/>
      </c>
      <c r="AO203" s="70" t="b">
        <f>IF(TBL_UDARDA_LOANPOOL[[#This Row],[QUAL_METHOD]]="",TRUE,IFERROR(MATCH(TBL_UDARDA_LOANPOOL[[#This Row],[QUAL_METHOD]],RANGE_LOOKUP_QUALMETHODS_UDA_RDA_ENABLED,0)&gt;0,FALSE))</f>
        <v>1</v>
      </c>
      <c r="AP20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3" s="27" t="b">
        <f ca="1">IFERROR((IF(APP_UDA_RDA_CERT_DATE&lt;&gt;"",APP_UDA_RDA_CERT_DATE,TODAY())-TBL_UDARDA_LOANPOOL[[#This Row],[SETTLEMENT_DATE]])&lt;91,TRUE)</f>
        <v>1</v>
      </c>
      <c r="AR203" s="27" t="b" cm="1">
        <f t="array" ref="AR203">COUNTIFS(TBL_UDARDA_LOANPOOL[LOAN_ID],TBL_UDARDA_LOANPOOL[[#This Row],[LOAN_ID]],TBL_UDARDA_LOANPOOL[QUAL_LOCATION_TRACT_MFIPCT],"&gt;"&amp;THRESHOLD_UDARDA_MFIPCT)=0</f>
        <v>1</v>
      </c>
      <c r="AS203" s="27" t="b">
        <f>COUNTIFS(TBL_UDARDA_LOANPOOL[LOAN_ID],TBL_UDARDA_LOANPOOL[[#This Row],[LOAN_ID]],TBL_UDARDA_LOANPOOL[SBA_QUALIFIED],"No")=0</f>
        <v>1</v>
      </c>
      <c r="AT20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3" s="29">
        <f>IF(TBL_UDARDA_LOANPOOL[[#This Row],[MULTIPROP_REC_COUNT]]&lt;&gt;"",TBL_UDARDA_LOANPOOL[[#This Row],[LOAN_AMOUNT]]/TBL_UDARDA_LOANPOOL[[#This Row],[MULTIPROP_REC_COUNT]],TBL_UDARDA_LOANPOOL[[#This Row],[LOAN_AMOUNT]])</f>
        <v>0</v>
      </c>
      <c r="AW203" s="29" t="b">
        <f>TBL_UDARDA_LOANPOOL[[#This Row],[MULTIPROP_REC_COUNT]]&gt;1</f>
        <v>0</v>
      </c>
      <c r="AX203" s="36">
        <f>IF(TBL_UDARDA_LOANPOOL[[#This Row],[LOAN_ID]]&lt;&gt;"",COUNTIF(TBL_UDARDA_LOANPOOL[LOAN_ID],TBL_UDARDA_LOANPOOL[[#This Row],[LOAN_ID]]),1)</f>
        <v>1</v>
      </c>
      <c r="AY203" s="36">
        <f>IFERROR(MATCH(TBL_UDARDA_LOANPOOL[[#This Row],[QUAL_METHOD]],RANGE_LOOKUP_QUALMETHODS_UDA_RDA_PROJSPECIFIC,0),-1)</f>
        <v>-1</v>
      </c>
      <c r="AZ20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4" spans="2:57" ht="26.25" customHeight="1" x14ac:dyDescent="0.25">
      <c r="B204" s="25" t="str">
        <f>IF(TBL_UDARDA_LOANPOOL[[#This Row],[RECORD_STARTED]],IF(TBL_UDARDA_LOANPOOL[[#This Row],[ERROR_COUNT]]&gt;0,-1,IF(TBL_UDARDA_LOANPOOL[[#This Row],[REQ_FIELDS_POPULATED]],1,0)),"")</f>
        <v/>
      </c>
      <c r="C204" s="36">
        <f>ROW()-ROW(TBL_UDARDA_LOANPOOL[[#Headers],[ROW_ID]])</f>
        <v>185</v>
      </c>
      <c r="D204" s="55"/>
      <c r="E204" s="56"/>
      <c r="F204" s="57"/>
      <c r="G204" s="58"/>
      <c r="H204" s="142"/>
      <c r="I204" s="144"/>
      <c r="J204" s="144"/>
      <c r="K204" s="120"/>
      <c r="L204" s="116"/>
      <c r="M204" s="55"/>
      <c r="N204" s="61"/>
      <c r="O204" s="62"/>
      <c r="P204" s="124"/>
      <c r="Q204" s="131"/>
      <c r="R204" s="148"/>
      <c r="S204" s="146"/>
      <c r="T204" s="174"/>
      <c r="U204" s="178"/>
      <c r="V204" s="176"/>
      <c r="W204" s="177"/>
      <c r="X204" s="185"/>
      <c r="Y204" s="185"/>
      <c r="Z204" s="186"/>
      <c r="AA204" s="186"/>
      <c r="AB20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4" s="122"/>
      <c r="AD204" s="112" t="str">
        <f>IF(AND(TBL_UDARDA_LOANPOOL[[#This Row],[QUAL_METHOD]]='$DB.LOOKUP'!$AF$6,TBL_UDARDA_LOANPOOL[[#This Row],[LOAN_ID]]&lt;&gt;""),COUNTIF(TBL_QUAL_JOBSLISTING_JOBS[LISTING_LOAN_ID_PROP_ADDR],TBL_UDARDA_LOANPOOL[[#This Row],[LOAN_ID_PROP_ADDR]]),"")</f>
        <v/>
      </c>
      <c r="AE204" s="113" t="str">
        <f>IF(AND(TBL_UDARDA_LOANPOOL[[#This Row],[LOAN_ID]]&lt;&gt;"",TBL_UDARDA_LOANPOOL[[#This Row],[QUAL_METHOD]]='$DB.LOOKUP'!$AF$6),COUNTIFS(TBL_QUAL_JOBSLISTING_JOBS[LISTING_LOAN_ID_PROP_ADDR],TBL_UDARDA_LOANPOOL[[#This Row],[LOAN_ID_PROP_ADDR]],TBL_QUAL_JOBSLISTING_JOBS[JOB_QUALIFIED_FLAG],"Yes"),"")</f>
        <v/>
      </c>
      <c r="AF204" s="111" t="str">
        <f>IF(AND(TBL_UDARDA_LOANPOOL[[#This Row],[QUAL_JOBS_TOTL]]&gt;0,TBL_UDARDA_LOANPOOL[[#This Row],[QUAL_JOBS_TOTL]]&lt;&gt;""),TBL_UDARDA_LOANPOOL[[#This Row],[QUAL_JOBS_QUALIFIED]]/TBL_UDARDA_LOANPOOL[[#This Row],[QUAL_JOBS_TOTL]],"")</f>
        <v/>
      </c>
      <c r="AG204" s="137" t="str">
        <f>IF(TBL_UDARDA_LOANPOOL[[#This Row],[QUAL_METHOD]]='$DB.LOOKUP'!$AF$6,HYPERLINK("#QUAL_JOBS!TARGET_TOP","View/Edit"),"")</f>
        <v/>
      </c>
      <c r="AH204" s="122"/>
      <c r="AI204" s="112" t="str">
        <f>IF(AND(TBL_UDARDA_LOANPOOL[[#This Row],[QUAL_METHOD]]='$DB.LOOKUP'!$AF$7,TBL_UDARDA_LOANPOOL[[#This Row],[LOAN_ID]]&lt;&gt;""),COUNTIF(TBL_QUAL_SERVICESLISTING_FAMILIES[LISTING_LOAN_ID_PROP_ADDR],TBL_UDARDA_LOANPOOL[[#This Row],[LOAN_ID_PROP_ADDR]]),"")</f>
        <v/>
      </c>
      <c r="AJ20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4" s="111" t="str">
        <f>IF(AND(TBL_UDARDA_LOANPOOL[[#This Row],[QUAL_SERVICES_FAMILIES_TOTL]]&gt;0,TBL_UDARDA_LOANPOOL[[#This Row],[QUAL_SERVICES_FAMILIES_TOTL]]&lt;&gt;""),TBL_UDARDA_LOANPOOL[[#This Row],[QUAL_SERVICES_FAMILIES_QUALIFIED]]/TBL_UDARDA_LOANPOOL[[#This Row],[QUAL_SERVICES_FAMILIES_TOTL]],"")</f>
        <v/>
      </c>
      <c r="AL204" s="137" t="str">
        <f>IF(TBL_UDARDA_LOANPOOL[[#This Row],[QUAL_METHOD]]='$DB.LOOKUP'!$AF$7,HYPERLINK("#QUAL_SERVICES!TARGET_TOP","View/Edit"),"")</f>
        <v/>
      </c>
      <c r="AM204" s="94" t="str">
        <f>IF(TBL_UDARDA_LOANPOOL[[#This Row],[LOAN_LEVEL_PREQUALIFIED_FLAG]]&lt;&gt;"",
IF(TBL_UDARDA_LOANPOOL[[#This Row],[LOAN_LEVEL_PREQUALIFIED_FLAG]],"Yes","No"),
"")</f>
        <v/>
      </c>
      <c r="AN204" s="70" t="str">
        <f>IF(TBL_UDARDA_LOANPOOL[[#This Row],[LOAN_ID]] = "","",TBL_UDARDA_LOANPOOL[[#This Row],[LOAN_ID]]&amp;" ("&amp;IF(TBL_UDARDA_LOANPOOL[[#This Row],[PROP_ADDR_STREET]]="","Address Not Defined",TBL_UDARDA_LOANPOOL[[#This Row],[PROP_ADDR_STREET]])&amp;")")</f>
        <v/>
      </c>
      <c r="AO204" s="70" t="b">
        <f>IF(TBL_UDARDA_LOANPOOL[[#This Row],[QUAL_METHOD]]="",TRUE,IFERROR(MATCH(TBL_UDARDA_LOANPOOL[[#This Row],[QUAL_METHOD]],RANGE_LOOKUP_QUALMETHODS_UDA_RDA_ENABLED,0)&gt;0,FALSE))</f>
        <v>1</v>
      </c>
      <c r="AP20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4" s="27" t="b">
        <f ca="1">IFERROR((IF(APP_UDA_RDA_CERT_DATE&lt;&gt;"",APP_UDA_RDA_CERT_DATE,TODAY())-TBL_UDARDA_LOANPOOL[[#This Row],[SETTLEMENT_DATE]])&lt;91,TRUE)</f>
        <v>1</v>
      </c>
      <c r="AR204" s="27" t="b" cm="1">
        <f t="array" ref="AR204">COUNTIFS(TBL_UDARDA_LOANPOOL[LOAN_ID],TBL_UDARDA_LOANPOOL[[#This Row],[LOAN_ID]],TBL_UDARDA_LOANPOOL[QUAL_LOCATION_TRACT_MFIPCT],"&gt;"&amp;THRESHOLD_UDARDA_MFIPCT)=0</f>
        <v>1</v>
      </c>
      <c r="AS204" s="27" t="b">
        <f>COUNTIFS(TBL_UDARDA_LOANPOOL[LOAN_ID],TBL_UDARDA_LOANPOOL[[#This Row],[LOAN_ID]],TBL_UDARDA_LOANPOOL[SBA_QUALIFIED],"No")=0</f>
        <v>1</v>
      </c>
      <c r="AT20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4" s="29">
        <f>IF(TBL_UDARDA_LOANPOOL[[#This Row],[MULTIPROP_REC_COUNT]]&lt;&gt;"",TBL_UDARDA_LOANPOOL[[#This Row],[LOAN_AMOUNT]]/TBL_UDARDA_LOANPOOL[[#This Row],[MULTIPROP_REC_COUNT]],TBL_UDARDA_LOANPOOL[[#This Row],[LOAN_AMOUNT]])</f>
        <v>0</v>
      </c>
      <c r="AW204" s="29" t="b">
        <f>TBL_UDARDA_LOANPOOL[[#This Row],[MULTIPROP_REC_COUNT]]&gt;1</f>
        <v>0</v>
      </c>
      <c r="AX204" s="36">
        <f>IF(TBL_UDARDA_LOANPOOL[[#This Row],[LOAN_ID]]&lt;&gt;"",COUNTIF(TBL_UDARDA_LOANPOOL[LOAN_ID],TBL_UDARDA_LOANPOOL[[#This Row],[LOAN_ID]]),1)</f>
        <v>1</v>
      </c>
      <c r="AY204" s="36">
        <f>IFERROR(MATCH(TBL_UDARDA_LOANPOOL[[#This Row],[QUAL_METHOD]],RANGE_LOOKUP_QUALMETHODS_UDA_RDA_PROJSPECIFIC,0),-1)</f>
        <v>-1</v>
      </c>
      <c r="AZ20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5" spans="2:57" ht="26.25" customHeight="1" x14ac:dyDescent="0.25">
      <c r="B205" s="25" t="str">
        <f>IF(TBL_UDARDA_LOANPOOL[[#This Row],[RECORD_STARTED]],IF(TBL_UDARDA_LOANPOOL[[#This Row],[ERROR_COUNT]]&gt;0,-1,IF(TBL_UDARDA_LOANPOOL[[#This Row],[REQ_FIELDS_POPULATED]],1,0)),"")</f>
        <v/>
      </c>
      <c r="C205" s="36">
        <f>ROW()-ROW(TBL_UDARDA_LOANPOOL[[#Headers],[ROW_ID]])</f>
        <v>186</v>
      </c>
      <c r="D205" s="55"/>
      <c r="E205" s="56"/>
      <c r="F205" s="57"/>
      <c r="G205" s="58"/>
      <c r="H205" s="142"/>
      <c r="I205" s="144"/>
      <c r="J205" s="144"/>
      <c r="K205" s="120"/>
      <c r="L205" s="116"/>
      <c r="M205" s="55"/>
      <c r="N205" s="61"/>
      <c r="O205" s="62"/>
      <c r="P205" s="124"/>
      <c r="Q205" s="131"/>
      <c r="R205" s="148"/>
      <c r="S205" s="146"/>
      <c r="T205" s="174"/>
      <c r="U205" s="178"/>
      <c r="V205" s="176"/>
      <c r="W205" s="177"/>
      <c r="X205" s="185"/>
      <c r="Y205" s="185"/>
      <c r="Z205" s="186"/>
      <c r="AA205" s="186"/>
      <c r="AB20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5" s="122"/>
      <c r="AD205" s="112" t="str">
        <f>IF(AND(TBL_UDARDA_LOANPOOL[[#This Row],[QUAL_METHOD]]='$DB.LOOKUP'!$AF$6,TBL_UDARDA_LOANPOOL[[#This Row],[LOAN_ID]]&lt;&gt;""),COUNTIF(TBL_QUAL_JOBSLISTING_JOBS[LISTING_LOAN_ID_PROP_ADDR],TBL_UDARDA_LOANPOOL[[#This Row],[LOAN_ID_PROP_ADDR]]),"")</f>
        <v/>
      </c>
      <c r="AE205" s="113" t="str">
        <f>IF(AND(TBL_UDARDA_LOANPOOL[[#This Row],[LOAN_ID]]&lt;&gt;"",TBL_UDARDA_LOANPOOL[[#This Row],[QUAL_METHOD]]='$DB.LOOKUP'!$AF$6),COUNTIFS(TBL_QUAL_JOBSLISTING_JOBS[LISTING_LOAN_ID_PROP_ADDR],TBL_UDARDA_LOANPOOL[[#This Row],[LOAN_ID_PROP_ADDR]],TBL_QUAL_JOBSLISTING_JOBS[JOB_QUALIFIED_FLAG],"Yes"),"")</f>
        <v/>
      </c>
      <c r="AF205" s="111" t="str">
        <f>IF(AND(TBL_UDARDA_LOANPOOL[[#This Row],[QUAL_JOBS_TOTL]]&gt;0,TBL_UDARDA_LOANPOOL[[#This Row],[QUAL_JOBS_TOTL]]&lt;&gt;""),TBL_UDARDA_LOANPOOL[[#This Row],[QUAL_JOBS_QUALIFIED]]/TBL_UDARDA_LOANPOOL[[#This Row],[QUAL_JOBS_TOTL]],"")</f>
        <v/>
      </c>
      <c r="AG205" s="137" t="str">
        <f>IF(TBL_UDARDA_LOANPOOL[[#This Row],[QUAL_METHOD]]='$DB.LOOKUP'!$AF$6,HYPERLINK("#QUAL_JOBS!TARGET_TOP","View/Edit"),"")</f>
        <v/>
      </c>
      <c r="AH205" s="122"/>
      <c r="AI205" s="112" t="str">
        <f>IF(AND(TBL_UDARDA_LOANPOOL[[#This Row],[QUAL_METHOD]]='$DB.LOOKUP'!$AF$7,TBL_UDARDA_LOANPOOL[[#This Row],[LOAN_ID]]&lt;&gt;""),COUNTIF(TBL_QUAL_SERVICESLISTING_FAMILIES[LISTING_LOAN_ID_PROP_ADDR],TBL_UDARDA_LOANPOOL[[#This Row],[LOAN_ID_PROP_ADDR]]),"")</f>
        <v/>
      </c>
      <c r="AJ20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5" s="111" t="str">
        <f>IF(AND(TBL_UDARDA_LOANPOOL[[#This Row],[QUAL_SERVICES_FAMILIES_TOTL]]&gt;0,TBL_UDARDA_LOANPOOL[[#This Row],[QUAL_SERVICES_FAMILIES_TOTL]]&lt;&gt;""),TBL_UDARDA_LOANPOOL[[#This Row],[QUAL_SERVICES_FAMILIES_QUALIFIED]]/TBL_UDARDA_LOANPOOL[[#This Row],[QUAL_SERVICES_FAMILIES_TOTL]],"")</f>
        <v/>
      </c>
      <c r="AL205" s="137" t="str">
        <f>IF(TBL_UDARDA_LOANPOOL[[#This Row],[QUAL_METHOD]]='$DB.LOOKUP'!$AF$7,HYPERLINK("#QUAL_SERVICES!TARGET_TOP","View/Edit"),"")</f>
        <v/>
      </c>
      <c r="AM205" s="94" t="str">
        <f>IF(TBL_UDARDA_LOANPOOL[[#This Row],[LOAN_LEVEL_PREQUALIFIED_FLAG]]&lt;&gt;"",
IF(TBL_UDARDA_LOANPOOL[[#This Row],[LOAN_LEVEL_PREQUALIFIED_FLAG]],"Yes","No"),
"")</f>
        <v/>
      </c>
      <c r="AN205" s="70" t="str">
        <f>IF(TBL_UDARDA_LOANPOOL[[#This Row],[LOAN_ID]] = "","",TBL_UDARDA_LOANPOOL[[#This Row],[LOAN_ID]]&amp;" ("&amp;IF(TBL_UDARDA_LOANPOOL[[#This Row],[PROP_ADDR_STREET]]="","Address Not Defined",TBL_UDARDA_LOANPOOL[[#This Row],[PROP_ADDR_STREET]])&amp;")")</f>
        <v/>
      </c>
      <c r="AO205" s="70" t="b">
        <f>IF(TBL_UDARDA_LOANPOOL[[#This Row],[QUAL_METHOD]]="",TRUE,IFERROR(MATCH(TBL_UDARDA_LOANPOOL[[#This Row],[QUAL_METHOD]],RANGE_LOOKUP_QUALMETHODS_UDA_RDA_ENABLED,0)&gt;0,FALSE))</f>
        <v>1</v>
      </c>
      <c r="AP20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5" s="27" t="b">
        <f ca="1">IFERROR((IF(APP_UDA_RDA_CERT_DATE&lt;&gt;"",APP_UDA_RDA_CERT_DATE,TODAY())-TBL_UDARDA_LOANPOOL[[#This Row],[SETTLEMENT_DATE]])&lt;91,TRUE)</f>
        <v>1</v>
      </c>
      <c r="AR205" s="27" t="b" cm="1">
        <f t="array" ref="AR205">COUNTIFS(TBL_UDARDA_LOANPOOL[LOAN_ID],TBL_UDARDA_LOANPOOL[[#This Row],[LOAN_ID]],TBL_UDARDA_LOANPOOL[QUAL_LOCATION_TRACT_MFIPCT],"&gt;"&amp;THRESHOLD_UDARDA_MFIPCT)=0</f>
        <v>1</v>
      </c>
      <c r="AS205" s="27" t="b">
        <f>COUNTIFS(TBL_UDARDA_LOANPOOL[LOAN_ID],TBL_UDARDA_LOANPOOL[[#This Row],[LOAN_ID]],TBL_UDARDA_LOANPOOL[SBA_QUALIFIED],"No")=0</f>
        <v>1</v>
      </c>
      <c r="AT20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5" s="29">
        <f>IF(TBL_UDARDA_LOANPOOL[[#This Row],[MULTIPROP_REC_COUNT]]&lt;&gt;"",TBL_UDARDA_LOANPOOL[[#This Row],[LOAN_AMOUNT]]/TBL_UDARDA_LOANPOOL[[#This Row],[MULTIPROP_REC_COUNT]],TBL_UDARDA_LOANPOOL[[#This Row],[LOAN_AMOUNT]])</f>
        <v>0</v>
      </c>
      <c r="AW205" s="29" t="b">
        <f>TBL_UDARDA_LOANPOOL[[#This Row],[MULTIPROP_REC_COUNT]]&gt;1</f>
        <v>0</v>
      </c>
      <c r="AX205" s="36">
        <f>IF(TBL_UDARDA_LOANPOOL[[#This Row],[LOAN_ID]]&lt;&gt;"",COUNTIF(TBL_UDARDA_LOANPOOL[LOAN_ID],TBL_UDARDA_LOANPOOL[[#This Row],[LOAN_ID]]),1)</f>
        <v>1</v>
      </c>
      <c r="AY205" s="36">
        <f>IFERROR(MATCH(TBL_UDARDA_LOANPOOL[[#This Row],[QUAL_METHOD]],RANGE_LOOKUP_QUALMETHODS_UDA_RDA_PROJSPECIFIC,0),-1)</f>
        <v>-1</v>
      </c>
      <c r="AZ20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6" spans="2:57" ht="26.25" customHeight="1" x14ac:dyDescent="0.25">
      <c r="B206" s="25" t="str">
        <f>IF(TBL_UDARDA_LOANPOOL[[#This Row],[RECORD_STARTED]],IF(TBL_UDARDA_LOANPOOL[[#This Row],[ERROR_COUNT]]&gt;0,-1,IF(TBL_UDARDA_LOANPOOL[[#This Row],[REQ_FIELDS_POPULATED]],1,0)),"")</f>
        <v/>
      </c>
      <c r="C206" s="36">
        <f>ROW()-ROW(TBL_UDARDA_LOANPOOL[[#Headers],[ROW_ID]])</f>
        <v>187</v>
      </c>
      <c r="D206" s="55"/>
      <c r="E206" s="56"/>
      <c r="F206" s="57"/>
      <c r="G206" s="58"/>
      <c r="H206" s="142"/>
      <c r="I206" s="144"/>
      <c r="J206" s="144"/>
      <c r="K206" s="120"/>
      <c r="L206" s="116"/>
      <c r="M206" s="55"/>
      <c r="N206" s="61"/>
      <c r="O206" s="62"/>
      <c r="P206" s="124"/>
      <c r="Q206" s="131"/>
      <c r="R206" s="148"/>
      <c r="S206" s="146"/>
      <c r="T206" s="174"/>
      <c r="U206" s="178"/>
      <c r="V206" s="176"/>
      <c r="W206" s="177"/>
      <c r="X206" s="185"/>
      <c r="Y206" s="185"/>
      <c r="Z206" s="186"/>
      <c r="AA206" s="186"/>
      <c r="AB20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6" s="122"/>
      <c r="AD206" s="112" t="str">
        <f>IF(AND(TBL_UDARDA_LOANPOOL[[#This Row],[QUAL_METHOD]]='$DB.LOOKUP'!$AF$6,TBL_UDARDA_LOANPOOL[[#This Row],[LOAN_ID]]&lt;&gt;""),COUNTIF(TBL_QUAL_JOBSLISTING_JOBS[LISTING_LOAN_ID_PROP_ADDR],TBL_UDARDA_LOANPOOL[[#This Row],[LOAN_ID_PROP_ADDR]]),"")</f>
        <v/>
      </c>
      <c r="AE206" s="113" t="str">
        <f>IF(AND(TBL_UDARDA_LOANPOOL[[#This Row],[LOAN_ID]]&lt;&gt;"",TBL_UDARDA_LOANPOOL[[#This Row],[QUAL_METHOD]]='$DB.LOOKUP'!$AF$6),COUNTIFS(TBL_QUAL_JOBSLISTING_JOBS[LISTING_LOAN_ID_PROP_ADDR],TBL_UDARDA_LOANPOOL[[#This Row],[LOAN_ID_PROP_ADDR]],TBL_QUAL_JOBSLISTING_JOBS[JOB_QUALIFIED_FLAG],"Yes"),"")</f>
        <v/>
      </c>
      <c r="AF206" s="111" t="str">
        <f>IF(AND(TBL_UDARDA_LOANPOOL[[#This Row],[QUAL_JOBS_TOTL]]&gt;0,TBL_UDARDA_LOANPOOL[[#This Row],[QUAL_JOBS_TOTL]]&lt;&gt;""),TBL_UDARDA_LOANPOOL[[#This Row],[QUAL_JOBS_QUALIFIED]]/TBL_UDARDA_LOANPOOL[[#This Row],[QUAL_JOBS_TOTL]],"")</f>
        <v/>
      </c>
      <c r="AG206" s="137" t="str">
        <f>IF(TBL_UDARDA_LOANPOOL[[#This Row],[QUAL_METHOD]]='$DB.LOOKUP'!$AF$6,HYPERLINK("#QUAL_JOBS!TARGET_TOP","View/Edit"),"")</f>
        <v/>
      </c>
      <c r="AH206" s="122"/>
      <c r="AI206" s="112" t="str">
        <f>IF(AND(TBL_UDARDA_LOANPOOL[[#This Row],[QUAL_METHOD]]='$DB.LOOKUP'!$AF$7,TBL_UDARDA_LOANPOOL[[#This Row],[LOAN_ID]]&lt;&gt;""),COUNTIF(TBL_QUAL_SERVICESLISTING_FAMILIES[LISTING_LOAN_ID_PROP_ADDR],TBL_UDARDA_LOANPOOL[[#This Row],[LOAN_ID_PROP_ADDR]]),"")</f>
        <v/>
      </c>
      <c r="AJ20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6" s="111" t="str">
        <f>IF(AND(TBL_UDARDA_LOANPOOL[[#This Row],[QUAL_SERVICES_FAMILIES_TOTL]]&gt;0,TBL_UDARDA_LOANPOOL[[#This Row],[QUAL_SERVICES_FAMILIES_TOTL]]&lt;&gt;""),TBL_UDARDA_LOANPOOL[[#This Row],[QUAL_SERVICES_FAMILIES_QUALIFIED]]/TBL_UDARDA_LOANPOOL[[#This Row],[QUAL_SERVICES_FAMILIES_TOTL]],"")</f>
        <v/>
      </c>
      <c r="AL206" s="137" t="str">
        <f>IF(TBL_UDARDA_LOANPOOL[[#This Row],[QUAL_METHOD]]='$DB.LOOKUP'!$AF$7,HYPERLINK("#QUAL_SERVICES!TARGET_TOP","View/Edit"),"")</f>
        <v/>
      </c>
      <c r="AM206" s="94" t="str">
        <f>IF(TBL_UDARDA_LOANPOOL[[#This Row],[LOAN_LEVEL_PREQUALIFIED_FLAG]]&lt;&gt;"",
IF(TBL_UDARDA_LOANPOOL[[#This Row],[LOAN_LEVEL_PREQUALIFIED_FLAG]],"Yes","No"),
"")</f>
        <v/>
      </c>
      <c r="AN206" s="70" t="str">
        <f>IF(TBL_UDARDA_LOANPOOL[[#This Row],[LOAN_ID]] = "","",TBL_UDARDA_LOANPOOL[[#This Row],[LOAN_ID]]&amp;" ("&amp;IF(TBL_UDARDA_LOANPOOL[[#This Row],[PROP_ADDR_STREET]]="","Address Not Defined",TBL_UDARDA_LOANPOOL[[#This Row],[PROP_ADDR_STREET]])&amp;")")</f>
        <v/>
      </c>
      <c r="AO206" s="70" t="b">
        <f>IF(TBL_UDARDA_LOANPOOL[[#This Row],[QUAL_METHOD]]="",TRUE,IFERROR(MATCH(TBL_UDARDA_LOANPOOL[[#This Row],[QUAL_METHOD]],RANGE_LOOKUP_QUALMETHODS_UDA_RDA_ENABLED,0)&gt;0,FALSE))</f>
        <v>1</v>
      </c>
      <c r="AP20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6" s="27" t="b">
        <f ca="1">IFERROR((IF(APP_UDA_RDA_CERT_DATE&lt;&gt;"",APP_UDA_RDA_CERT_DATE,TODAY())-TBL_UDARDA_LOANPOOL[[#This Row],[SETTLEMENT_DATE]])&lt;91,TRUE)</f>
        <v>1</v>
      </c>
      <c r="AR206" s="27" t="b" cm="1">
        <f t="array" ref="AR206">COUNTIFS(TBL_UDARDA_LOANPOOL[LOAN_ID],TBL_UDARDA_LOANPOOL[[#This Row],[LOAN_ID]],TBL_UDARDA_LOANPOOL[QUAL_LOCATION_TRACT_MFIPCT],"&gt;"&amp;THRESHOLD_UDARDA_MFIPCT)=0</f>
        <v>1</v>
      </c>
      <c r="AS206" s="27" t="b">
        <f>COUNTIFS(TBL_UDARDA_LOANPOOL[LOAN_ID],TBL_UDARDA_LOANPOOL[[#This Row],[LOAN_ID]],TBL_UDARDA_LOANPOOL[SBA_QUALIFIED],"No")=0</f>
        <v>1</v>
      </c>
      <c r="AT20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6" s="29">
        <f>IF(TBL_UDARDA_LOANPOOL[[#This Row],[MULTIPROP_REC_COUNT]]&lt;&gt;"",TBL_UDARDA_LOANPOOL[[#This Row],[LOAN_AMOUNT]]/TBL_UDARDA_LOANPOOL[[#This Row],[MULTIPROP_REC_COUNT]],TBL_UDARDA_LOANPOOL[[#This Row],[LOAN_AMOUNT]])</f>
        <v>0</v>
      </c>
      <c r="AW206" s="29" t="b">
        <f>TBL_UDARDA_LOANPOOL[[#This Row],[MULTIPROP_REC_COUNT]]&gt;1</f>
        <v>0</v>
      </c>
      <c r="AX206" s="36">
        <f>IF(TBL_UDARDA_LOANPOOL[[#This Row],[LOAN_ID]]&lt;&gt;"",COUNTIF(TBL_UDARDA_LOANPOOL[LOAN_ID],TBL_UDARDA_LOANPOOL[[#This Row],[LOAN_ID]]),1)</f>
        <v>1</v>
      </c>
      <c r="AY206" s="36">
        <f>IFERROR(MATCH(TBL_UDARDA_LOANPOOL[[#This Row],[QUAL_METHOD]],RANGE_LOOKUP_QUALMETHODS_UDA_RDA_PROJSPECIFIC,0),-1)</f>
        <v>-1</v>
      </c>
      <c r="AZ20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7" spans="2:57" ht="26.25" customHeight="1" x14ac:dyDescent="0.25">
      <c r="B207" s="25" t="str">
        <f>IF(TBL_UDARDA_LOANPOOL[[#This Row],[RECORD_STARTED]],IF(TBL_UDARDA_LOANPOOL[[#This Row],[ERROR_COUNT]]&gt;0,-1,IF(TBL_UDARDA_LOANPOOL[[#This Row],[REQ_FIELDS_POPULATED]],1,0)),"")</f>
        <v/>
      </c>
      <c r="C207" s="36">
        <f>ROW()-ROW(TBL_UDARDA_LOANPOOL[[#Headers],[ROW_ID]])</f>
        <v>188</v>
      </c>
      <c r="D207" s="55"/>
      <c r="E207" s="56"/>
      <c r="F207" s="57"/>
      <c r="G207" s="58"/>
      <c r="H207" s="142"/>
      <c r="I207" s="144"/>
      <c r="J207" s="144"/>
      <c r="K207" s="120"/>
      <c r="L207" s="116"/>
      <c r="M207" s="55"/>
      <c r="N207" s="61"/>
      <c r="O207" s="62"/>
      <c r="P207" s="124"/>
      <c r="Q207" s="131"/>
      <c r="R207" s="148"/>
      <c r="S207" s="146"/>
      <c r="T207" s="174"/>
      <c r="U207" s="178"/>
      <c r="V207" s="176"/>
      <c r="W207" s="177"/>
      <c r="X207" s="185"/>
      <c r="Y207" s="185"/>
      <c r="Z207" s="186"/>
      <c r="AA207" s="186"/>
      <c r="AB20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7" s="122"/>
      <c r="AD207" s="112" t="str">
        <f>IF(AND(TBL_UDARDA_LOANPOOL[[#This Row],[QUAL_METHOD]]='$DB.LOOKUP'!$AF$6,TBL_UDARDA_LOANPOOL[[#This Row],[LOAN_ID]]&lt;&gt;""),COUNTIF(TBL_QUAL_JOBSLISTING_JOBS[LISTING_LOAN_ID_PROP_ADDR],TBL_UDARDA_LOANPOOL[[#This Row],[LOAN_ID_PROP_ADDR]]),"")</f>
        <v/>
      </c>
      <c r="AE207" s="113" t="str">
        <f>IF(AND(TBL_UDARDA_LOANPOOL[[#This Row],[LOAN_ID]]&lt;&gt;"",TBL_UDARDA_LOANPOOL[[#This Row],[QUAL_METHOD]]='$DB.LOOKUP'!$AF$6),COUNTIFS(TBL_QUAL_JOBSLISTING_JOBS[LISTING_LOAN_ID_PROP_ADDR],TBL_UDARDA_LOANPOOL[[#This Row],[LOAN_ID_PROP_ADDR]],TBL_QUAL_JOBSLISTING_JOBS[JOB_QUALIFIED_FLAG],"Yes"),"")</f>
        <v/>
      </c>
      <c r="AF207" s="111" t="str">
        <f>IF(AND(TBL_UDARDA_LOANPOOL[[#This Row],[QUAL_JOBS_TOTL]]&gt;0,TBL_UDARDA_LOANPOOL[[#This Row],[QUAL_JOBS_TOTL]]&lt;&gt;""),TBL_UDARDA_LOANPOOL[[#This Row],[QUAL_JOBS_QUALIFIED]]/TBL_UDARDA_LOANPOOL[[#This Row],[QUAL_JOBS_TOTL]],"")</f>
        <v/>
      </c>
      <c r="AG207" s="137" t="str">
        <f>IF(TBL_UDARDA_LOANPOOL[[#This Row],[QUAL_METHOD]]='$DB.LOOKUP'!$AF$6,HYPERLINK("#QUAL_JOBS!TARGET_TOP","View/Edit"),"")</f>
        <v/>
      </c>
      <c r="AH207" s="122"/>
      <c r="AI207" s="112" t="str">
        <f>IF(AND(TBL_UDARDA_LOANPOOL[[#This Row],[QUAL_METHOD]]='$DB.LOOKUP'!$AF$7,TBL_UDARDA_LOANPOOL[[#This Row],[LOAN_ID]]&lt;&gt;""),COUNTIF(TBL_QUAL_SERVICESLISTING_FAMILIES[LISTING_LOAN_ID_PROP_ADDR],TBL_UDARDA_LOANPOOL[[#This Row],[LOAN_ID_PROP_ADDR]]),"")</f>
        <v/>
      </c>
      <c r="AJ20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7" s="111" t="str">
        <f>IF(AND(TBL_UDARDA_LOANPOOL[[#This Row],[QUAL_SERVICES_FAMILIES_TOTL]]&gt;0,TBL_UDARDA_LOANPOOL[[#This Row],[QUAL_SERVICES_FAMILIES_TOTL]]&lt;&gt;""),TBL_UDARDA_LOANPOOL[[#This Row],[QUAL_SERVICES_FAMILIES_QUALIFIED]]/TBL_UDARDA_LOANPOOL[[#This Row],[QUAL_SERVICES_FAMILIES_TOTL]],"")</f>
        <v/>
      </c>
      <c r="AL207" s="137" t="str">
        <f>IF(TBL_UDARDA_LOANPOOL[[#This Row],[QUAL_METHOD]]='$DB.LOOKUP'!$AF$7,HYPERLINK("#QUAL_SERVICES!TARGET_TOP","View/Edit"),"")</f>
        <v/>
      </c>
      <c r="AM207" s="94" t="str">
        <f>IF(TBL_UDARDA_LOANPOOL[[#This Row],[LOAN_LEVEL_PREQUALIFIED_FLAG]]&lt;&gt;"",
IF(TBL_UDARDA_LOANPOOL[[#This Row],[LOAN_LEVEL_PREQUALIFIED_FLAG]],"Yes","No"),
"")</f>
        <v/>
      </c>
      <c r="AN207" s="70" t="str">
        <f>IF(TBL_UDARDA_LOANPOOL[[#This Row],[LOAN_ID]] = "","",TBL_UDARDA_LOANPOOL[[#This Row],[LOAN_ID]]&amp;" ("&amp;IF(TBL_UDARDA_LOANPOOL[[#This Row],[PROP_ADDR_STREET]]="","Address Not Defined",TBL_UDARDA_LOANPOOL[[#This Row],[PROP_ADDR_STREET]])&amp;")")</f>
        <v/>
      </c>
      <c r="AO207" s="70" t="b">
        <f>IF(TBL_UDARDA_LOANPOOL[[#This Row],[QUAL_METHOD]]="",TRUE,IFERROR(MATCH(TBL_UDARDA_LOANPOOL[[#This Row],[QUAL_METHOD]],RANGE_LOOKUP_QUALMETHODS_UDA_RDA_ENABLED,0)&gt;0,FALSE))</f>
        <v>1</v>
      </c>
      <c r="AP20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7" s="27" t="b">
        <f ca="1">IFERROR((IF(APP_UDA_RDA_CERT_DATE&lt;&gt;"",APP_UDA_RDA_CERT_DATE,TODAY())-TBL_UDARDA_LOANPOOL[[#This Row],[SETTLEMENT_DATE]])&lt;91,TRUE)</f>
        <v>1</v>
      </c>
      <c r="AR207" s="27" t="b" cm="1">
        <f t="array" ref="AR207">COUNTIFS(TBL_UDARDA_LOANPOOL[LOAN_ID],TBL_UDARDA_LOANPOOL[[#This Row],[LOAN_ID]],TBL_UDARDA_LOANPOOL[QUAL_LOCATION_TRACT_MFIPCT],"&gt;"&amp;THRESHOLD_UDARDA_MFIPCT)=0</f>
        <v>1</v>
      </c>
      <c r="AS207" s="27" t="b">
        <f>COUNTIFS(TBL_UDARDA_LOANPOOL[LOAN_ID],TBL_UDARDA_LOANPOOL[[#This Row],[LOAN_ID]],TBL_UDARDA_LOANPOOL[SBA_QUALIFIED],"No")=0</f>
        <v>1</v>
      </c>
      <c r="AT20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7" s="29">
        <f>IF(TBL_UDARDA_LOANPOOL[[#This Row],[MULTIPROP_REC_COUNT]]&lt;&gt;"",TBL_UDARDA_LOANPOOL[[#This Row],[LOAN_AMOUNT]]/TBL_UDARDA_LOANPOOL[[#This Row],[MULTIPROP_REC_COUNT]],TBL_UDARDA_LOANPOOL[[#This Row],[LOAN_AMOUNT]])</f>
        <v>0</v>
      </c>
      <c r="AW207" s="29" t="b">
        <f>TBL_UDARDA_LOANPOOL[[#This Row],[MULTIPROP_REC_COUNT]]&gt;1</f>
        <v>0</v>
      </c>
      <c r="AX207" s="36">
        <f>IF(TBL_UDARDA_LOANPOOL[[#This Row],[LOAN_ID]]&lt;&gt;"",COUNTIF(TBL_UDARDA_LOANPOOL[LOAN_ID],TBL_UDARDA_LOANPOOL[[#This Row],[LOAN_ID]]),1)</f>
        <v>1</v>
      </c>
      <c r="AY207" s="36">
        <f>IFERROR(MATCH(TBL_UDARDA_LOANPOOL[[#This Row],[QUAL_METHOD]],RANGE_LOOKUP_QUALMETHODS_UDA_RDA_PROJSPECIFIC,0),-1)</f>
        <v>-1</v>
      </c>
      <c r="AZ20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8" spans="2:57" ht="26.25" customHeight="1" x14ac:dyDescent="0.25">
      <c r="B208" s="25" t="str">
        <f>IF(TBL_UDARDA_LOANPOOL[[#This Row],[RECORD_STARTED]],IF(TBL_UDARDA_LOANPOOL[[#This Row],[ERROR_COUNT]]&gt;0,-1,IF(TBL_UDARDA_LOANPOOL[[#This Row],[REQ_FIELDS_POPULATED]],1,0)),"")</f>
        <v/>
      </c>
      <c r="C208" s="36">
        <f>ROW()-ROW(TBL_UDARDA_LOANPOOL[[#Headers],[ROW_ID]])</f>
        <v>189</v>
      </c>
      <c r="D208" s="55"/>
      <c r="E208" s="56"/>
      <c r="F208" s="57"/>
      <c r="G208" s="58"/>
      <c r="H208" s="142"/>
      <c r="I208" s="144"/>
      <c r="J208" s="144"/>
      <c r="K208" s="120"/>
      <c r="L208" s="116"/>
      <c r="M208" s="55"/>
      <c r="N208" s="61"/>
      <c r="O208" s="62"/>
      <c r="P208" s="124"/>
      <c r="Q208" s="131"/>
      <c r="R208" s="148"/>
      <c r="S208" s="146"/>
      <c r="T208" s="174"/>
      <c r="U208" s="178"/>
      <c r="V208" s="176"/>
      <c r="W208" s="177"/>
      <c r="X208" s="185"/>
      <c r="Y208" s="185"/>
      <c r="Z208" s="186"/>
      <c r="AA208" s="186"/>
      <c r="AB20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8" s="122"/>
      <c r="AD208" s="112" t="str">
        <f>IF(AND(TBL_UDARDA_LOANPOOL[[#This Row],[QUAL_METHOD]]='$DB.LOOKUP'!$AF$6,TBL_UDARDA_LOANPOOL[[#This Row],[LOAN_ID]]&lt;&gt;""),COUNTIF(TBL_QUAL_JOBSLISTING_JOBS[LISTING_LOAN_ID_PROP_ADDR],TBL_UDARDA_LOANPOOL[[#This Row],[LOAN_ID_PROP_ADDR]]),"")</f>
        <v/>
      </c>
      <c r="AE208" s="113" t="str">
        <f>IF(AND(TBL_UDARDA_LOANPOOL[[#This Row],[LOAN_ID]]&lt;&gt;"",TBL_UDARDA_LOANPOOL[[#This Row],[QUAL_METHOD]]='$DB.LOOKUP'!$AF$6),COUNTIFS(TBL_QUAL_JOBSLISTING_JOBS[LISTING_LOAN_ID_PROP_ADDR],TBL_UDARDA_LOANPOOL[[#This Row],[LOAN_ID_PROP_ADDR]],TBL_QUAL_JOBSLISTING_JOBS[JOB_QUALIFIED_FLAG],"Yes"),"")</f>
        <v/>
      </c>
      <c r="AF208" s="111" t="str">
        <f>IF(AND(TBL_UDARDA_LOANPOOL[[#This Row],[QUAL_JOBS_TOTL]]&gt;0,TBL_UDARDA_LOANPOOL[[#This Row],[QUAL_JOBS_TOTL]]&lt;&gt;""),TBL_UDARDA_LOANPOOL[[#This Row],[QUAL_JOBS_QUALIFIED]]/TBL_UDARDA_LOANPOOL[[#This Row],[QUAL_JOBS_TOTL]],"")</f>
        <v/>
      </c>
      <c r="AG208" s="137" t="str">
        <f>IF(TBL_UDARDA_LOANPOOL[[#This Row],[QUAL_METHOD]]='$DB.LOOKUP'!$AF$6,HYPERLINK("#QUAL_JOBS!TARGET_TOP","View/Edit"),"")</f>
        <v/>
      </c>
      <c r="AH208" s="122"/>
      <c r="AI208" s="112" t="str">
        <f>IF(AND(TBL_UDARDA_LOANPOOL[[#This Row],[QUAL_METHOD]]='$DB.LOOKUP'!$AF$7,TBL_UDARDA_LOANPOOL[[#This Row],[LOAN_ID]]&lt;&gt;""),COUNTIF(TBL_QUAL_SERVICESLISTING_FAMILIES[LISTING_LOAN_ID_PROP_ADDR],TBL_UDARDA_LOANPOOL[[#This Row],[LOAN_ID_PROP_ADDR]]),"")</f>
        <v/>
      </c>
      <c r="AJ20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8" s="111" t="str">
        <f>IF(AND(TBL_UDARDA_LOANPOOL[[#This Row],[QUAL_SERVICES_FAMILIES_TOTL]]&gt;0,TBL_UDARDA_LOANPOOL[[#This Row],[QUAL_SERVICES_FAMILIES_TOTL]]&lt;&gt;""),TBL_UDARDA_LOANPOOL[[#This Row],[QUAL_SERVICES_FAMILIES_QUALIFIED]]/TBL_UDARDA_LOANPOOL[[#This Row],[QUAL_SERVICES_FAMILIES_TOTL]],"")</f>
        <v/>
      </c>
      <c r="AL208" s="137" t="str">
        <f>IF(TBL_UDARDA_LOANPOOL[[#This Row],[QUAL_METHOD]]='$DB.LOOKUP'!$AF$7,HYPERLINK("#QUAL_SERVICES!TARGET_TOP","View/Edit"),"")</f>
        <v/>
      </c>
      <c r="AM208" s="94" t="str">
        <f>IF(TBL_UDARDA_LOANPOOL[[#This Row],[LOAN_LEVEL_PREQUALIFIED_FLAG]]&lt;&gt;"",
IF(TBL_UDARDA_LOANPOOL[[#This Row],[LOAN_LEVEL_PREQUALIFIED_FLAG]],"Yes","No"),
"")</f>
        <v/>
      </c>
      <c r="AN208" s="70" t="str">
        <f>IF(TBL_UDARDA_LOANPOOL[[#This Row],[LOAN_ID]] = "","",TBL_UDARDA_LOANPOOL[[#This Row],[LOAN_ID]]&amp;" ("&amp;IF(TBL_UDARDA_LOANPOOL[[#This Row],[PROP_ADDR_STREET]]="","Address Not Defined",TBL_UDARDA_LOANPOOL[[#This Row],[PROP_ADDR_STREET]])&amp;")")</f>
        <v/>
      </c>
      <c r="AO208" s="70" t="b">
        <f>IF(TBL_UDARDA_LOANPOOL[[#This Row],[QUAL_METHOD]]="",TRUE,IFERROR(MATCH(TBL_UDARDA_LOANPOOL[[#This Row],[QUAL_METHOD]],RANGE_LOOKUP_QUALMETHODS_UDA_RDA_ENABLED,0)&gt;0,FALSE))</f>
        <v>1</v>
      </c>
      <c r="AP20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8" s="27" t="b">
        <f ca="1">IFERROR((IF(APP_UDA_RDA_CERT_DATE&lt;&gt;"",APP_UDA_RDA_CERT_DATE,TODAY())-TBL_UDARDA_LOANPOOL[[#This Row],[SETTLEMENT_DATE]])&lt;91,TRUE)</f>
        <v>1</v>
      </c>
      <c r="AR208" s="27" t="b" cm="1">
        <f t="array" ref="AR208">COUNTIFS(TBL_UDARDA_LOANPOOL[LOAN_ID],TBL_UDARDA_LOANPOOL[[#This Row],[LOAN_ID]],TBL_UDARDA_LOANPOOL[QUAL_LOCATION_TRACT_MFIPCT],"&gt;"&amp;THRESHOLD_UDARDA_MFIPCT)=0</f>
        <v>1</v>
      </c>
      <c r="AS208" s="27" t="b">
        <f>COUNTIFS(TBL_UDARDA_LOANPOOL[LOAN_ID],TBL_UDARDA_LOANPOOL[[#This Row],[LOAN_ID]],TBL_UDARDA_LOANPOOL[SBA_QUALIFIED],"No")=0</f>
        <v>1</v>
      </c>
      <c r="AT20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8" s="29">
        <f>IF(TBL_UDARDA_LOANPOOL[[#This Row],[MULTIPROP_REC_COUNT]]&lt;&gt;"",TBL_UDARDA_LOANPOOL[[#This Row],[LOAN_AMOUNT]]/TBL_UDARDA_LOANPOOL[[#This Row],[MULTIPROP_REC_COUNT]],TBL_UDARDA_LOANPOOL[[#This Row],[LOAN_AMOUNT]])</f>
        <v>0</v>
      </c>
      <c r="AW208" s="29" t="b">
        <f>TBL_UDARDA_LOANPOOL[[#This Row],[MULTIPROP_REC_COUNT]]&gt;1</f>
        <v>0</v>
      </c>
      <c r="AX208" s="36">
        <f>IF(TBL_UDARDA_LOANPOOL[[#This Row],[LOAN_ID]]&lt;&gt;"",COUNTIF(TBL_UDARDA_LOANPOOL[LOAN_ID],TBL_UDARDA_LOANPOOL[[#This Row],[LOAN_ID]]),1)</f>
        <v>1</v>
      </c>
      <c r="AY208" s="36">
        <f>IFERROR(MATCH(TBL_UDARDA_LOANPOOL[[#This Row],[QUAL_METHOD]],RANGE_LOOKUP_QUALMETHODS_UDA_RDA_PROJSPECIFIC,0),-1)</f>
        <v>-1</v>
      </c>
      <c r="AZ20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9" spans="2:57" ht="26.25" customHeight="1" x14ac:dyDescent="0.25">
      <c r="B209" s="25" t="str">
        <f>IF(TBL_UDARDA_LOANPOOL[[#This Row],[RECORD_STARTED]],IF(TBL_UDARDA_LOANPOOL[[#This Row],[ERROR_COUNT]]&gt;0,-1,IF(TBL_UDARDA_LOANPOOL[[#This Row],[REQ_FIELDS_POPULATED]],1,0)),"")</f>
        <v/>
      </c>
      <c r="C209" s="36">
        <f>ROW()-ROW(TBL_UDARDA_LOANPOOL[[#Headers],[ROW_ID]])</f>
        <v>190</v>
      </c>
      <c r="D209" s="55"/>
      <c r="E209" s="56"/>
      <c r="F209" s="57"/>
      <c r="G209" s="58"/>
      <c r="H209" s="142"/>
      <c r="I209" s="144"/>
      <c r="J209" s="144"/>
      <c r="K209" s="120"/>
      <c r="L209" s="116"/>
      <c r="M209" s="55"/>
      <c r="N209" s="61"/>
      <c r="O209" s="62"/>
      <c r="P209" s="124"/>
      <c r="Q209" s="131"/>
      <c r="R209" s="148"/>
      <c r="S209" s="146"/>
      <c r="T209" s="174"/>
      <c r="U209" s="178"/>
      <c r="V209" s="176"/>
      <c r="W209" s="177"/>
      <c r="X209" s="185"/>
      <c r="Y209" s="185"/>
      <c r="Z209" s="186"/>
      <c r="AA209" s="186"/>
      <c r="AB20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9" s="122"/>
      <c r="AD209" s="112" t="str">
        <f>IF(AND(TBL_UDARDA_LOANPOOL[[#This Row],[QUAL_METHOD]]='$DB.LOOKUP'!$AF$6,TBL_UDARDA_LOANPOOL[[#This Row],[LOAN_ID]]&lt;&gt;""),COUNTIF(TBL_QUAL_JOBSLISTING_JOBS[LISTING_LOAN_ID_PROP_ADDR],TBL_UDARDA_LOANPOOL[[#This Row],[LOAN_ID_PROP_ADDR]]),"")</f>
        <v/>
      </c>
      <c r="AE209" s="113" t="str">
        <f>IF(AND(TBL_UDARDA_LOANPOOL[[#This Row],[LOAN_ID]]&lt;&gt;"",TBL_UDARDA_LOANPOOL[[#This Row],[QUAL_METHOD]]='$DB.LOOKUP'!$AF$6),COUNTIFS(TBL_QUAL_JOBSLISTING_JOBS[LISTING_LOAN_ID_PROP_ADDR],TBL_UDARDA_LOANPOOL[[#This Row],[LOAN_ID_PROP_ADDR]],TBL_QUAL_JOBSLISTING_JOBS[JOB_QUALIFIED_FLAG],"Yes"),"")</f>
        <v/>
      </c>
      <c r="AF209" s="111" t="str">
        <f>IF(AND(TBL_UDARDA_LOANPOOL[[#This Row],[QUAL_JOBS_TOTL]]&gt;0,TBL_UDARDA_LOANPOOL[[#This Row],[QUAL_JOBS_TOTL]]&lt;&gt;""),TBL_UDARDA_LOANPOOL[[#This Row],[QUAL_JOBS_QUALIFIED]]/TBL_UDARDA_LOANPOOL[[#This Row],[QUAL_JOBS_TOTL]],"")</f>
        <v/>
      </c>
      <c r="AG209" s="137" t="str">
        <f>IF(TBL_UDARDA_LOANPOOL[[#This Row],[QUAL_METHOD]]='$DB.LOOKUP'!$AF$6,HYPERLINK("#QUAL_JOBS!TARGET_TOP","View/Edit"),"")</f>
        <v/>
      </c>
      <c r="AH209" s="122"/>
      <c r="AI209" s="112" t="str">
        <f>IF(AND(TBL_UDARDA_LOANPOOL[[#This Row],[QUAL_METHOD]]='$DB.LOOKUP'!$AF$7,TBL_UDARDA_LOANPOOL[[#This Row],[LOAN_ID]]&lt;&gt;""),COUNTIF(TBL_QUAL_SERVICESLISTING_FAMILIES[LISTING_LOAN_ID_PROP_ADDR],TBL_UDARDA_LOANPOOL[[#This Row],[LOAN_ID_PROP_ADDR]]),"")</f>
        <v/>
      </c>
      <c r="AJ20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09" s="111" t="str">
        <f>IF(AND(TBL_UDARDA_LOANPOOL[[#This Row],[QUAL_SERVICES_FAMILIES_TOTL]]&gt;0,TBL_UDARDA_LOANPOOL[[#This Row],[QUAL_SERVICES_FAMILIES_TOTL]]&lt;&gt;""),TBL_UDARDA_LOANPOOL[[#This Row],[QUAL_SERVICES_FAMILIES_QUALIFIED]]/TBL_UDARDA_LOANPOOL[[#This Row],[QUAL_SERVICES_FAMILIES_TOTL]],"")</f>
        <v/>
      </c>
      <c r="AL209" s="137" t="str">
        <f>IF(TBL_UDARDA_LOANPOOL[[#This Row],[QUAL_METHOD]]='$DB.LOOKUP'!$AF$7,HYPERLINK("#QUAL_SERVICES!TARGET_TOP","View/Edit"),"")</f>
        <v/>
      </c>
      <c r="AM209" s="94" t="str">
        <f>IF(TBL_UDARDA_LOANPOOL[[#This Row],[LOAN_LEVEL_PREQUALIFIED_FLAG]]&lt;&gt;"",
IF(TBL_UDARDA_LOANPOOL[[#This Row],[LOAN_LEVEL_PREQUALIFIED_FLAG]],"Yes","No"),
"")</f>
        <v/>
      </c>
      <c r="AN209" s="70" t="str">
        <f>IF(TBL_UDARDA_LOANPOOL[[#This Row],[LOAN_ID]] = "","",TBL_UDARDA_LOANPOOL[[#This Row],[LOAN_ID]]&amp;" ("&amp;IF(TBL_UDARDA_LOANPOOL[[#This Row],[PROP_ADDR_STREET]]="","Address Not Defined",TBL_UDARDA_LOANPOOL[[#This Row],[PROP_ADDR_STREET]])&amp;")")</f>
        <v/>
      </c>
      <c r="AO209" s="70" t="b">
        <f>IF(TBL_UDARDA_LOANPOOL[[#This Row],[QUAL_METHOD]]="",TRUE,IFERROR(MATCH(TBL_UDARDA_LOANPOOL[[#This Row],[QUAL_METHOD]],RANGE_LOOKUP_QUALMETHODS_UDA_RDA_ENABLED,0)&gt;0,FALSE))</f>
        <v>1</v>
      </c>
      <c r="AP20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9" s="27" t="b">
        <f ca="1">IFERROR((IF(APP_UDA_RDA_CERT_DATE&lt;&gt;"",APP_UDA_RDA_CERT_DATE,TODAY())-TBL_UDARDA_LOANPOOL[[#This Row],[SETTLEMENT_DATE]])&lt;91,TRUE)</f>
        <v>1</v>
      </c>
      <c r="AR209" s="27" t="b" cm="1">
        <f t="array" ref="AR209">COUNTIFS(TBL_UDARDA_LOANPOOL[LOAN_ID],TBL_UDARDA_LOANPOOL[[#This Row],[LOAN_ID]],TBL_UDARDA_LOANPOOL[QUAL_LOCATION_TRACT_MFIPCT],"&gt;"&amp;THRESHOLD_UDARDA_MFIPCT)=0</f>
        <v>1</v>
      </c>
      <c r="AS209" s="27" t="b">
        <f>COUNTIFS(TBL_UDARDA_LOANPOOL[LOAN_ID],TBL_UDARDA_LOANPOOL[[#This Row],[LOAN_ID]],TBL_UDARDA_LOANPOOL[SBA_QUALIFIED],"No")=0</f>
        <v>1</v>
      </c>
      <c r="AT20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9" s="29">
        <f>IF(TBL_UDARDA_LOANPOOL[[#This Row],[MULTIPROP_REC_COUNT]]&lt;&gt;"",TBL_UDARDA_LOANPOOL[[#This Row],[LOAN_AMOUNT]]/TBL_UDARDA_LOANPOOL[[#This Row],[MULTIPROP_REC_COUNT]],TBL_UDARDA_LOANPOOL[[#This Row],[LOAN_AMOUNT]])</f>
        <v>0</v>
      </c>
      <c r="AW209" s="29" t="b">
        <f>TBL_UDARDA_LOANPOOL[[#This Row],[MULTIPROP_REC_COUNT]]&gt;1</f>
        <v>0</v>
      </c>
      <c r="AX209" s="36">
        <f>IF(TBL_UDARDA_LOANPOOL[[#This Row],[LOAN_ID]]&lt;&gt;"",COUNTIF(TBL_UDARDA_LOANPOOL[LOAN_ID],TBL_UDARDA_LOANPOOL[[#This Row],[LOAN_ID]]),1)</f>
        <v>1</v>
      </c>
      <c r="AY209" s="36">
        <f>IFERROR(MATCH(TBL_UDARDA_LOANPOOL[[#This Row],[QUAL_METHOD]],RANGE_LOOKUP_QUALMETHODS_UDA_RDA_PROJSPECIFIC,0),-1)</f>
        <v>-1</v>
      </c>
      <c r="AZ20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0" spans="2:57" ht="26.25" customHeight="1" x14ac:dyDescent="0.25">
      <c r="B210" s="25" t="str">
        <f>IF(TBL_UDARDA_LOANPOOL[[#This Row],[RECORD_STARTED]],IF(TBL_UDARDA_LOANPOOL[[#This Row],[ERROR_COUNT]]&gt;0,-1,IF(TBL_UDARDA_LOANPOOL[[#This Row],[REQ_FIELDS_POPULATED]],1,0)),"")</f>
        <v/>
      </c>
      <c r="C210" s="36">
        <f>ROW()-ROW(TBL_UDARDA_LOANPOOL[[#Headers],[ROW_ID]])</f>
        <v>191</v>
      </c>
      <c r="D210" s="55"/>
      <c r="E210" s="56"/>
      <c r="F210" s="57"/>
      <c r="G210" s="58"/>
      <c r="H210" s="142"/>
      <c r="I210" s="144"/>
      <c r="J210" s="144"/>
      <c r="K210" s="120"/>
      <c r="L210" s="116"/>
      <c r="M210" s="55"/>
      <c r="N210" s="61"/>
      <c r="O210" s="62"/>
      <c r="P210" s="124"/>
      <c r="Q210" s="131"/>
      <c r="R210" s="148"/>
      <c r="S210" s="146"/>
      <c r="T210" s="174"/>
      <c r="U210" s="178"/>
      <c r="V210" s="176"/>
      <c r="W210" s="177"/>
      <c r="X210" s="185"/>
      <c r="Y210" s="185"/>
      <c r="Z210" s="186"/>
      <c r="AA210" s="186"/>
      <c r="AB21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0" s="122"/>
      <c r="AD210" s="112" t="str">
        <f>IF(AND(TBL_UDARDA_LOANPOOL[[#This Row],[QUAL_METHOD]]='$DB.LOOKUP'!$AF$6,TBL_UDARDA_LOANPOOL[[#This Row],[LOAN_ID]]&lt;&gt;""),COUNTIF(TBL_QUAL_JOBSLISTING_JOBS[LISTING_LOAN_ID_PROP_ADDR],TBL_UDARDA_LOANPOOL[[#This Row],[LOAN_ID_PROP_ADDR]]),"")</f>
        <v/>
      </c>
      <c r="AE210" s="113" t="str">
        <f>IF(AND(TBL_UDARDA_LOANPOOL[[#This Row],[LOAN_ID]]&lt;&gt;"",TBL_UDARDA_LOANPOOL[[#This Row],[QUAL_METHOD]]='$DB.LOOKUP'!$AF$6),COUNTIFS(TBL_QUAL_JOBSLISTING_JOBS[LISTING_LOAN_ID_PROP_ADDR],TBL_UDARDA_LOANPOOL[[#This Row],[LOAN_ID_PROP_ADDR]],TBL_QUAL_JOBSLISTING_JOBS[JOB_QUALIFIED_FLAG],"Yes"),"")</f>
        <v/>
      </c>
      <c r="AF210" s="111" t="str">
        <f>IF(AND(TBL_UDARDA_LOANPOOL[[#This Row],[QUAL_JOBS_TOTL]]&gt;0,TBL_UDARDA_LOANPOOL[[#This Row],[QUAL_JOBS_TOTL]]&lt;&gt;""),TBL_UDARDA_LOANPOOL[[#This Row],[QUAL_JOBS_QUALIFIED]]/TBL_UDARDA_LOANPOOL[[#This Row],[QUAL_JOBS_TOTL]],"")</f>
        <v/>
      </c>
      <c r="AG210" s="137" t="str">
        <f>IF(TBL_UDARDA_LOANPOOL[[#This Row],[QUAL_METHOD]]='$DB.LOOKUP'!$AF$6,HYPERLINK("#QUAL_JOBS!TARGET_TOP","View/Edit"),"")</f>
        <v/>
      </c>
      <c r="AH210" s="122"/>
      <c r="AI210" s="112" t="str">
        <f>IF(AND(TBL_UDARDA_LOANPOOL[[#This Row],[QUAL_METHOD]]='$DB.LOOKUP'!$AF$7,TBL_UDARDA_LOANPOOL[[#This Row],[LOAN_ID]]&lt;&gt;""),COUNTIF(TBL_QUAL_SERVICESLISTING_FAMILIES[LISTING_LOAN_ID_PROP_ADDR],TBL_UDARDA_LOANPOOL[[#This Row],[LOAN_ID_PROP_ADDR]]),"")</f>
        <v/>
      </c>
      <c r="AJ21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0" s="111" t="str">
        <f>IF(AND(TBL_UDARDA_LOANPOOL[[#This Row],[QUAL_SERVICES_FAMILIES_TOTL]]&gt;0,TBL_UDARDA_LOANPOOL[[#This Row],[QUAL_SERVICES_FAMILIES_TOTL]]&lt;&gt;""),TBL_UDARDA_LOANPOOL[[#This Row],[QUAL_SERVICES_FAMILIES_QUALIFIED]]/TBL_UDARDA_LOANPOOL[[#This Row],[QUAL_SERVICES_FAMILIES_TOTL]],"")</f>
        <v/>
      </c>
      <c r="AL210" s="137" t="str">
        <f>IF(TBL_UDARDA_LOANPOOL[[#This Row],[QUAL_METHOD]]='$DB.LOOKUP'!$AF$7,HYPERLINK("#QUAL_SERVICES!TARGET_TOP","View/Edit"),"")</f>
        <v/>
      </c>
      <c r="AM210" s="94" t="str">
        <f>IF(TBL_UDARDA_LOANPOOL[[#This Row],[LOAN_LEVEL_PREQUALIFIED_FLAG]]&lt;&gt;"",
IF(TBL_UDARDA_LOANPOOL[[#This Row],[LOAN_LEVEL_PREQUALIFIED_FLAG]],"Yes","No"),
"")</f>
        <v/>
      </c>
      <c r="AN210" s="70" t="str">
        <f>IF(TBL_UDARDA_LOANPOOL[[#This Row],[LOAN_ID]] = "","",TBL_UDARDA_LOANPOOL[[#This Row],[LOAN_ID]]&amp;" ("&amp;IF(TBL_UDARDA_LOANPOOL[[#This Row],[PROP_ADDR_STREET]]="","Address Not Defined",TBL_UDARDA_LOANPOOL[[#This Row],[PROP_ADDR_STREET]])&amp;")")</f>
        <v/>
      </c>
      <c r="AO210" s="70" t="b">
        <f>IF(TBL_UDARDA_LOANPOOL[[#This Row],[QUAL_METHOD]]="",TRUE,IFERROR(MATCH(TBL_UDARDA_LOANPOOL[[#This Row],[QUAL_METHOD]],RANGE_LOOKUP_QUALMETHODS_UDA_RDA_ENABLED,0)&gt;0,FALSE))</f>
        <v>1</v>
      </c>
      <c r="AP21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0" s="27" t="b">
        <f ca="1">IFERROR((IF(APP_UDA_RDA_CERT_DATE&lt;&gt;"",APP_UDA_RDA_CERT_DATE,TODAY())-TBL_UDARDA_LOANPOOL[[#This Row],[SETTLEMENT_DATE]])&lt;91,TRUE)</f>
        <v>1</v>
      </c>
      <c r="AR210" s="27" t="b" cm="1">
        <f t="array" ref="AR210">COUNTIFS(TBL_UDARDA_LOANPOOL[LOAN_ID],TBL_UDARDA_LOANPOOL[[#This Row],[LOAN_ID]],TBL_UDARDA_LOANPOOL[QUAL_LOCATION_TRACT_MFIPCT],"&gt;"&amp;THRESHOLD_UDARDA_MFIPCT)=0</f>
        <v>1</v>
      </c>
      <c r="AS210" s="27" t="b">
        <f>COUNTIFS(TBL_UDARDA_LOANPOOL[LOAN_ID],TBL_UDARDA_LOANPOOL[[#This Row],[LOAN_ID]],TBL_UDARDA_LOANPOOL[SBA_QUALIFIED],"No")=0</f>
        <v>1</v>
      </c>
      <c r="AT21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0" s="29">
        <f>IF(TBL_UDARDA_LOANPOOL[[#This Row],[MULTIPROP_REC_COUNT]]&lt;&gt;"",TBL_UDARDA_LOANPOOL[[#This Row],[LOAN_AMOUNT]]/TBL_UDARDA_LOANPOOL[[#This Row],[MULTIPROP_REC_COUNT]],TBL_UDARDA_LOANPOOL[[#This Row],[LOAN_AMOUNT]])</f>
        <v>0</v>
      </c>
      <c r="AW210" s="29" t="b">
        <f>TBL_UDARDA_LOANPOOL[[#This Row],[MULTIPROP_REC_COUNT]]&gt;1</f>
        <v>0</v>
      </c>
      <c r="AX210" s="36">
        <f>IF(TBL_UDARDA_LOANPOOL[[#This Row],[LOAN_ID]]&lt;&gt;"",COUNTIF(TBL_UDARDA_LOANPOOL[LOAN_ID],TBL_UDARDA_LOANPOOL[[#This Row],[LOAN_ID]]),1)</f>
        <v>1</v>
      </c>
      <c r="AY210" s="36">
        <f>IFERROR(MATCH(TBL_UDARDA_LOANPOOL[[#This Row],[QUAL_METHOD]],RANGE_LOOKUP_QUALMETHODS_UDA_RDA_PROJSPECIFIC,0),-1)</f>
        <v>-1</v>
      </c>
      <c r="AZ21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1" spans="2:57" ht="26.25" customHeight="1" x14ac:dyDescent="0.25">
      <c r="B211" s="25" t="str">
        <f>IF(TBL_UDARDA_LOANPOOL[[#This Row],[RECORD_STARTED]],IF(TBL_UDARDA_LOANPOOL[[#This Row],[ERROR_COUNT]]&gt;0,-1,IF(TBL_UDARDA_LOANPOOL[[#This Row],[REQ_FIELDS_POPULATED]],1,0)),"")</f>
        <v/>
      </c>
      <c r="C211" s="36">
        <f>ROW()-ROW(TBL_UDARDA_LOANPOOL[[#Headers],[ROW_ID]])</f>
        <v>192</v>
      </c>
      <c r="D211" s="55"/>
      <c r="E211" s="56"/>
      <c r="F211" s="57"/>
      <c r="G211" s="58"/>
      <c r="H211" s="142"/>
      <c r="I211" s="144"/>
      <c r="J211" s="144"/>
      <c r="K211" s="120"/>
      <c r="L211" s="116"/>
      <c r="M211" s="55"/>
      <c r="N211" s="61"/>
      <c r="O211" s="62"/>
      <c r="P211" s="124"/>
      <c r="Q211" s="131"/>
      <c r="R211" s="148"/>
      <c r="S211" s="146"/>
      <c r="T211" s="174"/>
      <c r="U211" s="178"/>
      <c r="V211" s="176"/>
      <c r="W211" s="177"/>
      <c r="X211" s="185"/>
      <c r="Y211" s="185"/>
      <c r="Z211" s="186"/>
      <c r="AA211" s="186"/>
      <c r="AB21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1" s="122"/>
      <c r="AD211" s="112" t="str">
        <f>IF(AND(TBL_UDARDA_LOANPOOL[[#This Row],[QUAL_METHOD]]='$DB.LOOKUP'!$AF$6,TBL_UDARDA_LOANPOOL[[#This Row],[LOAN_ID]]&lt;&gt;""),COUNTIF(TBL_QUAL_JOBSLISTING_JOBS[LISTING_LOAN_ID_PROP_ADDR],TBL_UDARDA_LOANPOOL[[#This Row],[LOAN_ID_PROP_ADDR]]),"")</f>
        <v/>
      </c>
      <c r="AE211" s="113" t="str">
        <f>IF(AND(TBL_UDARDA_LOANPOOL[[#This Row],[LOAN_ID]]&lt;&gt;"",TBL_UDARDA_LOANPOOL[[#This Row],[QUAL_METHOD]]='$DB.LOOKUP'!$AF$6),COUNTIFS(TBL_QUAL_JOBSLISTING_JOBS[LISTING_LOAN_ID_PROP_ADDR],TBL_UDARDA_LOANPOOL[[#This Row],[LOAN_ID_PROP_ADDR]],TBL_QUAL_JOBSLISTING_JOBS[JOB_QUALIFIED_FLAG],"Yes"),"")</f>
        <v/>
      </c>
      <c r="AF211" s="111" t="str">
        <f>IF(AND(TBL_UDARDA_LOANPOOL[[#This Row],[QUAL_JOBS_TOTL]]&gt;0,TBL_UDARDA_LOANPOOL[[#This Row],[QUAL_JOBS_TOTL]]&lt;&gt;""),TBL_UDARDA_LOANPOOL[[#This Row],[QUAL_JOBS_QUALIFIED]]/TBL_UDARDA_LOANPOOL[[#This Row],[QUAL_JOBS_TOTL]],"")</f>
        <v/>
      </c>
      <c r="AG211" s="137" t="str">
        <f>IF(TBL_UDARDA_LOANPOOL[[#This Row],[QUAL_METHOD]]='$DB.LOOKUP'!$AF$6,HYPERLINK("#QUAL_JOBS!TARGET_TOP","View/Edit"),"")</f>
        <v/>
      </c>
      <c r="AH211" s="122"/>
      <c r="AI211" s="112" t="str">
        <f>IF(AND(TBL_UDARDA_LOANPOOL[[#This Row],[QUAL_METHOD]]='$DB.LOOKUP'!$AF$7,TBL_UDARDA_LOANPOOL[[#This Row],[LOAN_ID]]&lt;&gt;""),COUNTIF(TBL_QUAL_SERVICESLISTING_FAMILIES[LISTING_LOAN_ID_PROP_ADDR],TBL_UDARDA_LOANPOOL[[#This Row],[LOAN_ID_PROP_ADDR]]),"")</f>
        <v/>
      </c>
      <c r="AJ21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1" s="111" t="str">
        <f>IF(AND(TBL_UDARDA_LOANPOOL[[#This Row],[QUAL_SERVICES_FAMILIES_TOTL]]&gt;0,TBL_UDARDA_LOANPOOL[[#This Row],[QUAL_SERVICES_FAMILIES_TOTL]]&lt;&gt;""),TBL_UDARDA_LOANPOOL[[#This Row],[QUAL_SERVICES_FAMILIES_QUALIFIED]]/TBL_UDARDA_LOANPOOL[[#This Row],[QUAL_SERVICES_FAMILIES_TOTL]],"")</f>
        <v/>
      </c>
      <c r="AL211" s="137" t="str">
        <f>IF(TBL_UDARDA_LOANPOOL[[#This Row],[QUAL_METHOD]]='$DB.LOOKUP'!$AF$7,HYPERLINK("#QUAL_SERVICES!TARGET_TOP","View/Edit"),"")</f>
        <v/>
      </c>
      <c r="AM211" s="94" t="str">
        <f>IF(TBL_UDARDA_LOANPOOL[[#This Row],[LOAN_LEVEL_PREQUALIFIED_FLAG]]&lt;&gt;"",
IF(TBL_UDARDA_LOANPOOL[[#This Row],[LOAN_LEVEL_PREQUALIFIED_FLAG]],"Yes","No"),
"")</f>
        <v/>
      </c>
      <c r="AN211" s="70" t="str">
        <f>IF(TBL_UDARDA_LOANPOOL[[#This Row],[LOAN_ID]] = "","",TBL_UDARDA_LOANPOOL[[#This Row],[LOAN_ID]]&amp;" ("&amp;IF(TBL_UDARDA_LOANPOOL[[#This Row],[PROP_ADDR_STREET]]="","Address Not Defined",TBL_UDARDA_LOANPOOL[[#This Row],[PROP_ADDR_STREET]])&amp;")")</f>
        <v/>
      </c>
      <c r="AO211" s="70" t="b">
        <f>IF(TBL_UDARDA_LOANPOOL[[#This Row],[QUAL_METHOD]]="",TRUE,IFERROR(MATCH(TBL_UDARDA_LOANPOOL[[#This Row],[QUAL_METHOD]],RANGE_LOOKUP_QUALMETHODS_UDA_RDA_ENABLED,0)&gt;0,FALSE))</f>
        <v>1</v>
      </c>
      <c r="AP21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1" s="27" t="b">
        <f ca="1">IFERROR((IF(APP_UDA_RDA_CERT_DATE&lt;&gt;"",APP_UDA_RDA_CERT_DATE,TODAY())-TBL_UDARDA_LOANPOOL[[#This Row],[SETTLEMENT_DATE]])&lt;91,TRUE)</f>
        <v>1</v>
      </c>
      <c r="AR211" s="27" t="b" cm="1">
        <f t="array" ref="AR211">COUNTIFS(TBL_UDARDA_LOANPOOL[LOAN_ID],TBL_UDARDA_LOANPOOL[[#This Row],[LOAN_ID]],TBL_UDARDA_LOANPOOL[QUAL_LOCATION_TRACT_MFIPCT],"&gt;"&amp;THRESHOLD_UDARDA_MFIPCT)=0</f>
        <v>1</v>
      </c>
      <c r="AS211" s="27" t="b">
        <f>COUNTIFS(TBL_UDARDA_LOANPOOL[LOAN_ID],TBL_UDARDA_LOANPOOL[[#This Row],[LOAN_ID]],TBL_UDARDA_LOANPOOL[SBA_QUALIFIED],"No")=0</f>
        <v>1</v>
      </c>
      <c r="AT21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1" s="29">
        <f>IF(TBL_UDARDA_LOANPOOL[[#This Row],[MULTIPROP_REC_COUNT]]&lt;&gt;"",TBL_UDARDA_LOANPOOL[[#This Row],[LOAN_AMOUNT]]/TBL_UDARDA_LOANPOOL[[#This Row],[MULTIPROP_REC_COUNT]],TBL_UDARDA_LOANPOOL[[#This Row],[LOAN_AMOUNT]])</f>
        <v>0</v>
      </c>
      <c r="AW211" s="29" t="b">
        <f>TBL_UDARDA_LOANPOOL[[#This Row],[MULTIPROP_REC_COUNT]]&gt;1</f>
        <v>0</v>
      </c>
      <c r="AX211" s="36">
        <f>IF(TBL_UDARDA_LOANPOOL[[#This Row],[LOAN_ID]]&lt;&gt;"",COUNTIF(TBL_UDARDA_LOANPOOL[LOAN_ID],TBL_UDARDA_LOANPOOL[[#This Row],[LOAN_ID]]),1)</f>
        <v>1</v>
      </c>
      <c r="AY211" s="36">
        <f>IFERROR(MATCH(TBL_UDARDA_LOANPOOL[[#This Row],[QUAL_METHOD]],RANGE_LOOKUP_QUALMETHODS_UDA_RDA_PROJSPECIFIC,0),-1)</f>
        <v>-1</v>
      </c>
      <c r="AZ21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2" spans="2:57" ht="26.25" customHeight="1" x14ac:dyDescent="0.25">
      <c r="B212" s="25" t="str">
        <f>IF(TBL_UDARDA_LOANPOOL[[#This Row],[RECORD_STARTED]],IF(TBL_UDARDA_LOANPOOL[[#This Row],[ERROR_COUNT]]&gt;0,-1,IF(TBL_UDARDA_LOANPOOL[[#This Row],[REQ_FIELDS_POPULATED]],1,0)),"")</f>
        <v/>
      </c>
      <c r="C212" s="36">
        <f>ROW()-ROW(TBL_UDARDA_LOANPOOL[[#Headers],[ROW_ID]])</f>
        <v>193</v>
      </c>
      <c r="D212" s="55"/>
      <c r="E212" s="56"/>
      <c r="F212" s="57"/>
      <c r="G212" s="58"/>
      <c r="H212" s="142"/>
      <c r="I212" s="144"/>
      <c r="J212" s="144"/>
      <c r="K212" s="120"/>
      <c r="L212" s="116"/>
      <c r="M212" s="55"/>
      <c r="N212" s="61"/>
      <c r="O212" s="62"/>
      <c r="P212" s="124"/>
      <c r="Q212" s="131"/>
      <c r="R212" s="148"/>
      <c r="S212" s="146"/>
      <c r="T212" s="174"/>
      <c r="U212" s="178"/>
      <c r="V212" s="176"/>
      <c r="W212" s="177"/>
      <c r="X212" s="185"/>
      <c r="Y212" s="185"/>
      <c r="Z212" s="186"/>
      <c r="AA212" s="186"/>
      <c r="AB21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2" s="122"/>
      <c r="AD212" s="112" t="str">
        <f>IF(AND(TBL_UDARDA_LOANPOOL[[#This Row],[QUAL_METHOD]]='$DB.LOOKUP'!$AF$6,TBL_UDARDA_LOANPOOL[[#This Row],[LOAN_ID]]&lt;&gt;""),COUNTIF(TBL_QUAL_JOBSLISTING_JOBS[LISTING_LOAN_ID_PROP_ADDR],TBL_UDARDA_LOANPOOL[[#This Row],[LOAN_ID_PROP_ADDR]]),"")</f>
        <v/>
      </c>
      <c r="AE212" s="113" t="str">
        <f>IF(AND(TBL_UDARDA_LOANPOOL[[#This Row],[LOAN_ID]]&lt;&gt;"",TBL_UDARDA_LOANPOOL[[#This Row],[QUAL_METHOD]]='$DB.LOOKUP'!$AF$6),COUNTIFS(TBL_QUAL_JOBSLISTING_JOBS[LISTING_LOAN_ID_PROP_ADDR],TBL_UDARDA_LOANPOOL[[#This Row],[LOAN_ID_PROP_ADDR]],TBL_QUAL_JOBSLISTING_JOBS[JOB_QUALIFIED_FLAG],"Yes"),"")</f>
        <v/>
      </c>
      <c r="AF212" s="111" t="str">
        <f>IF(AND(TBL_UDARDA_LOANPOOL[[#This Row],[QUAL_JOBS_TOTL]]&gt;0,TBL_UDARDA_LOANPOOL[[#This Row],[QUAL_JOBS_TOTL]]&lt;&gt;""),TBL_UDARDA_LOANPOOL[[#This Row],[QUAL_JOBS_QUALIFIED]]/TBL_UDARDA_LOANPOOL[[#This Row],[QUAL_JOBS_TOTL]],"")</f>
        <v/>
      </c>
      <c r="AG212" s="137" t="str">
        <f>IF(TBL_UDARDA_LOANPOOL[[#This Row],[QUAL_METHOD]]='$DB.LOOKUP'!$AF$6,HYPERLINK("#QUAL_JOBS!TARGET_TOP","View/Edit"),"")</f>
        <v/>
      </c>
      <c r="AH212" s="122"/>
      <c r="AI212" s="112" t="str">
        <f>IF(AND(TBL_UDARDA_LOANPOOL[[#This Row],[QUAL_METHOD]]='$DB.LOOKUP'!$AF$7,TBL_UDARDA_LOANPOOL[[#This Row],[LOAN_ID]]&lt;&gt;""),COUNTIF(TBL_QUAL_SERVICESLISTING_FAMILIES[LISTING_LOAN_ID_PROP_ADDR],TBL_UDARDA_LOANPOOL[[#This Row],[LOAN_ID_PROP_ADDR]]),"")</f>
        <v/>
      </c>
      <c r="AJ21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2" s="111" t="str">
        <f>IF(AND(TBL_UDARDA_LOANPOOL[[#This Row],[QUAL_SERVICES_FAMILIES_TOTL]]&gt;0,TBL_UDARDA_LOANPOOL[[#This Row],[QUAL_SERVICES_FAMILIES_TOTL]]&lt;&gt;""),TBL_UDARDA_LOANPOOL[[#This Row],[QUAL_SERVICES_FAMILIES_QUALIFIED]]/TBL_UDARDA_LOANPOOL[[#This Row],[QUAL_SERVICES_FAMILIES_TOTL]],"")</f>
        <v/>
      </c>
      <c r="AL212" s="137" t="str">
        <f>IF(TBL_UDARDA_LOANPOOL[[#This Row],[QUAL_METHOD]]='$DB.LOOKUP'!$AF$7,HYPERLINK("#QUAL_SERVICES!TARGET_TOP","View/Edit"),"")</f>
        <v/>
      </c>
      <c r="AM212" s="94" t="str">
        <f>IF(TBL_UDARDA_LOANPOOL[[#This Row],[LOAN_LEVEL_PREQUALIFIED_FLAG]]&lt;&gt;"",
IF(TBL_UDARDA_LOANPOOL[[#This Row],[LOAN_LEVEL_PREQUALIFIED_FLAG]],"Yes","No"),
"")</f>
        <v/>
      </c>
      <c r="AN212" s="70" t="str">
        <f>IF(TBL_UDARDA_LOANPOOL[[#This Row],[LOAN_ID]] = "","",TBL_UDARDA_LOANPOOL[[#This Row],[LOAN_ID]]&amp;" ("&amp;IF(TBL_UDARDA_LOANPOOL[[#This Row],[PROP_ADDR_STREET]]="","Address Not Defined",TBL_UDARDA_LOANPOOL[[#This Row],[PROP_ADDR_STREET]])&amp;")")</f>
        <v/>
      </c>
      <c r="AO212" s="70" t="b">
        <f>IF(TBL_UDARDA_LOANPOOL[[#This Row],[QUAL_METHOD]]="",TRUE,IFERROR(MATCH(TBL_UDARDA_LOANPOOL[[#This Row],[QUAL_METHOD]],RANGE_LOOKUP_QUALMETHODS_UDA_RDA_ENABLED,0)&gt;0,FALSE))</f>
        <v>1</v>
      </c>
      <c r="AP21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2" s="27" t="b">
        <f ca="1">IFERROR((IF(APP_UDA_RDA_CERT_DATE&lt;&gt;"",APP_UDA_RDA_CERT_DATE,TODAY())-TBL_UDARDA_LOANPOOL[[#This Row],[SETTLEMENT_DATE]])&lt;91,TRUE)</f>
        <v>1</v>
      </c>
      <c r="AR212" s="27" t="b" cm="1">
        <f t="array" ref="AR212">COUNTIFS(TBL_UDARDA_LOANPOOL[LOAN_ID],TBL_UDARDA_LOANPOOL[[#This Row],[LOAN_ID]],TBL_UDARDA_LOANPOOL[QUAL_LOCATION_TRACT_MFIPCT],"&gt;"&amp;THRESHOLD_UDARDA_MFIPCT)=0</f>
        <v>1</v>
      </c>
      <c r="AS212" s="27" t="b">
        <f>COUNTIFS(TBL_UDARDA_LOANPOOL[LOAN_ID],TBL_UDARDA_LOANPOOL[[#This Row],[LOAN_ID]],TBL_UDARDA_LOANPOOL[SBA_QUALIFIED],"No")=0</f>
        <v>1</v>
      </c>
      <c r="AT21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2" s="29">
        <f>IF(TBL_UDARDA_LOANPOOL[[#This Row],[MULTIPROP_REC_COUNT]]&lt;&gt;"",TBL_UDARDA_LOANPOOL[[#This Row],[LOAN_AMOUNT]]/TBL_UDARDA_LOANPOOL[[#This Row],[MULTIPROP_REC_COUNT]],TBL_UDARDA_LOANPOOL[[#This Row],[LOAN_AMOUNT]])</f>
        <v>0</v>
      </c>
      <c r="AW212" s="29" t="b">
        <f>TBL_UDARDA_LOANPOOL[[#This Row],[MULTIPROP_REC_COUNT]]&gt;1</f>
        <v>0</v>
      </c>
      <c r="AX212" s="36">
        <f>IF(TBL_UDARDA_LOANPOOL[[#This Row],[LOAN_ID]]&lt;&gt;"",COUNTIF(TBL_UDARDA_LOANPOOL[LOAN_ID],TBL_UDARDA_LOANPOOL[[#This Row],[LOAN_ID]]),1)</f>
        <v>1</v>
      </c>
      <c r="AY212" s="36">
        <f>IFERROR(MATCH(TBL_UDARDA_LOANPOOL[[#This Row],[QUAL_METHOD]],RANGE_LOOKUP_QUALMETHODS_UDA_RDA_PROJSPECIFIC,0),-1)</f>
        <v>-1</v>
      </c>
      <c r="AZ21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3" spans="2:57" ht="26.25" customHeight="1" x14ac:dyDescent="0.25">
      <c r="B213" s="25" t="str">
        <f>IF(TBL_UDARDA_LOANPOOL[[#This Row],[RECORD_STARTED]],IF(TBL_UDARDA_LOANPOOL[[#This Row],[ERROR_COUNT]]&gt;0,-1,IF(TBL_UDARDA_LOANPOOL[[#This Row],[REQ_FIELDS_POPULATED]],1,0)),"")</f>
        <v/>
      </c>
      <c r="C213" s="36">
        <f>ROW()-ROW(TBL_UDARDA_LOANPOOL[[#Headers],[ROW_ID]])</f>
        <v>194</v>
      </c>
      <c r="D213" s="55"/>
      <c r="E213" s="56"/>
      <c r="F213" s="57"/>
      <c r="G213" s="58"/>
      <c r="H213" s="142"/>
      <c r="I213" s="144"/>
      <c r="J213" s="144"/>
      <c r="K213" s="120"/>
      <c r="L213" s="116"/>
      <c r="M213" s="55"/>
      <c r="N213" s="61"/>
      <c r="O213" s="62"/>
      <c r="P213" s="124"/>
      <c r="Q213" s="131"/>
      <c r="R213" s="148"/>
      <c r="S213" s="146"/>
      <c r="T213" s="174"/>
      <c r="U213" s="178"/>
      <c r="V213" s="176"/>
      <c r="W213" s="177"/>
      <c r="X213" s="185"/>
      <c r="Y213" s="185"/>
      <c r="Z213" s="186"/>
      <c r="AA213" s="186"/>
      <c r="AB21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3" s="122"/>
      <c r="AD213" s="112" t="str">
        <f>IF(AND(TBL_UDARDA_LOANPOOL[[#This Row],[QUAL_METHOD]]='$DB.LOOKUP'!$AF$6,TBL_UDARDA_LOANPOOL[[#This Row],[LOAN_ID]]&lt;&gt;""),COUNTIF(TBL_QUAL_JOBSLISTING_JOBS[LISTING_LOAN_ID_PROP_ADDR],TBL_UDARDA_LOANPOOL[[#This Row],[LOAN_ID_PROP_ADDR]]),"")</f>
        <v/>
      </c>
      <c r="AE213" s="113" t="str">
        <f>IF(AND(TBL_UDARDA_LOANPOOL[[#This Row],[LOAN_ID]]&lt;&gt;"",TBL_UDARDA_LOANPOOL[[#This Row],[QUAL_METHOD]]='$DB.LOOKUP'!$AF$6),COUNTIFS(TBL_QUAL_JOBSLISTING_JOBS[LISTING_LOAN_ID_PROP_ADDR],TBL_UDARDA_LOANPOOL[[#This Row],[LOAN_ID_PROP_ADDR]],TBL_QUAL_JOBSLISTING_JOBS[JOB_QUALIFIED_FLAG],"Yes"),"")</f>
        <v/>
      </c>
      <c r="AF213" s="111" t="str">
        <f>IF(AND(TBL_UDARDA_LOANPOOL[[#This Row],[QUAL_JOBS_TOTL]]&gt;0,TBL_UDARDA_LOANPOOL[[#This Row],[QUAL_JOBS_TOTL]]&lt;&gt;""),TBL_UDARDA_LOANPOOL[[#This Row],[QUAL_JOBS_QUALIFIED]]/TBL_UDARDA_LOANPOOL[[#This Row],[QUAL_JOBS_TOTL]],"")</f>
        <v/>
      </c>
      <c r="AG213" s="137" t="str">
        <f>IF(TBL_UDARDA_LOANPOOL[[#This Row],[QUAL_METHOD]]='$DB.LOOKUP'!$AF$6,HYPERLINK("#QUAL_JOBS!TARGET_TOP","View/Edit"),"")</f>
        <v/>
      </c>
      <c r="AH213" s="122"/>
      <c r="AI213" s="112" t="str">
        <f>IF(AND(TBL_UDARDA_LOANPOOL[[#This Row],[QUAL_METHOD]]='$DB.LOOKUP'!$AF$7,TBL_UDARDA_LOANPOOL[[#This Row],[LOAN_ID]]&lt;&gt;""),COUNTIF(TBL_QUAL_SERVICESLISTING_FAMILIES[LISTING_LOAN_ID_PROP_ADDR],TBL_UDARDA_LOANPOOL[[#This Row],[LOAN_ID_PROP_ADDR]]),"")</f>
        <v/>
      </c>
      <c r="AJ21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3" s="111" t="str">
        <f>IF(AND(TBL_UDARDA_LOANPOOL[[#This Row],[QUAL_SERVICES_FAMILIES_TOTL]]&gt;0,TBL_UDARDA_LOANPOOL[[#This Row],[QUAL_SERVICES_FAMILIES_TOTL]]&lt;&gt;""),TBL_UDARDA_LOANPOOL[[#This Row],[QUAL_SERVICES_FAMILIES_QUALIFIED]]/TBL_UDARDA_LOANPOOL[[#This Row],[QUAL_SERVICES_FAMILIES_TOTL]],"")</f>
        <v/>
      </c>
      <c r="AL213" s="137" t="str">
        <f>IF(TBL_UDARDA_LOANPOOL[[#This Row],[QUAL_METHOD]]='$DB.LOOKUP'!$AF$7,HYPERLINK("#QUAL_SERVICES!TARGET_TOP","View/Edit"),"")</f>
        <v/>
      </c>
      <c r="AM213" s="94" t="str">
        <f>IF(TBL_UDARDA_LOANPOOL[[#This Row],[LOAN_LEVEL_PREQUALIFIED_FLAG]]&lt;&gt;"",
IF(TBL_UDARDA_LOANPOOL[[#This Row],[LOAN_LEVEL_PREQUALIFIED_FLAG]],"Yes","No"),
"")</f>
        <v/>
      </c>
      <c r="AN213" s="70" t="str">
        <f>IF(TBL_UDARDA_LOANPOOL[[#This Row],[LOAN_ID]] = "","",TBL_UDARDA_LOANPOOL[[#This Row],[LOAN_ID]]&amp;" ("&amp;IF(TBL_UDARDA_LOANPOOL[[#This Row],[PROP_ADDR_STREET]]="","Address Not Defined",TBL_UDARDA_LOANPOOL[[#This Row],[PROP_ADDR_STREET]])&amp;")")</f>
        <v/>
      </c>
      <c r="AO213" s="70" t="b">
        <f>IF(TBL_UDARDA_LOANPOOL[[#This Row],[QUAL_METHOD]]="",TRUE,IFERROR(MATCH(TBL_UDARDA_LOANPOOL[[#This Row],[QUAL_METHOD]],RANGE_LOOKUP_QUALMETHODS_UDA_RDA_ENABLED,0)&gt;0,FALSE))</f>
        <v>1</v>
      </c>
      <c r="AP21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3" s="27" t="b">
        <f ca="1">IFERROR((IF(APP_UDA_RDA_CERT_DATE&lt;&gt;"",APP_UDA_RDA_CERT_DATE,TODAY())-TBL_UDARDA_LOANPOOL[[#This Row],[SETTLEMENT_DATE]])&lt;91,TRUE)</f>
        <v>1</v>
      </c>
      <c r="AR213" s="27" t="b" cm="1">
        <f t="array" ref="AR213">COUNTIFS(TBL_UDARDA_LOANPOOL[LOAN_ID],TBL_UDARDA_LOANPOOL[[#This Row],[LOAN_ID]],TBL_UDARDA_LOANPOOL[QUAL_LOCATION_TRACT_MFIPCT],"&gt;"&amp;THRESHOLD_UDARDA_MFIPCT)=0</f>
        <v>1</v>
      </c>
      <c r="AS213" s="27" t="b">
        <f>COUNTIFS(TBL_UDARDA_LOANPOOL[LOAN_ID],TBL_UDARDA_LOANPOOL[[#This Row],[LOAN_ID]],TBL_UDARDA_LOANPOOL[SBA_QUALIFIED],"No")=0</f>
        <v>1</v>
      </c>
      <c r="AT21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3" s="29">
        <f>IF(TBL_UDARDA_LOANPOOL[[#This Row],[MULTIPROP_REC_COUNT]]&lt;&gt;"",TBL_UDARDA_LOANPOOL[[#This Row],[LOAN_AMOUNT]]/TBL_UDARDA_LOANPOOL[[#This Row],[MULTIPROP_REC_COUNT]],TBL_UDARDA_LOANPOOL[[#This Row],[LOAN_AMOUNT]])</f>
        <v>0</v>
      </c>
      <c r="AW213" s="29" t="b">
        <f>TBL_UDARDA_LOANPOOL[[#This Row],[MULTIPROP_REC_COUNT]]&gt;1</f>
        <v>0</v>
      </c>
      <c r="AX213" s="36">
        <f>IF(TBL_UDARDA_LOANPOOL[[#This Row],[LOAN_ID]]&lt;&gt;"",COUNTIF(TBL_UDARDA_LOANPOOL[LOAN_ID],TBL_UDARDA_LOANPOOL[[#This Row],[LOAN_ID]]),1)</f>
        <v>1</v>
      </c>
      <c r="AY213" s="36">
        <f>IFERROR(MATCH(TBL_UDARDA_LOANPOOL[[#This Row],[QUAL_METHOD]],RANGE_LOOKUP_QUALMETHODS_UDA_RDA_PROJSPECIFIC,0),-1)</f>
        <v>-1</v>
      </c>
      <c r="AZ21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4" spans="2:57" ht="26.25" customHeight="1" x14ac:dyDescent="0.25">
      <c r="B214" s="25" t="str">
        <f>IF(TBL_UDARDA_LOANPOOL[[#This Row],[RECORD_STARTED]],IF(TBL_UDARDA_LOANPOOL[[#This Row],[ERROR_COUNT]]&gt;0,-1,IF(TBL_UDARDA_LOANPOOL[[#This Row],[REQ_FIELDS_POPULATED]],1,0)),"")</f>
        <v/>
      </c>
      <c r="C214" s="36">
        <f>ROW()-ROW(TBL_UDARDA_LOANPOOL[[#Headers],[ROW_ID]])</f>
        <v>195</v>
      </c>
      <c r="D214" s="55"/>
      <c r="E214" s="56"/>
      <c r="F214" s="57"/>
      <c r="G214" s="58"/>
      <c r="H214" s="142"/>
      <c r="I214" s="144"/>
      <c r="J214" s="144"/>
      <c r="K214" s="120"/>
      <c r="L214" s="116"/>
      <c r="M214" s="55"/>
      <c r="N214" s="61"/>
      <c r="O214" s="62"/>
      <c r="P214" s="124"/>
      <c r="Q214" s="131"/>
      <c r="R214" s="148"/>
      <c r="S214" s="146"/>
      <c r="T214" s="174"/>
      <c r="U214" s="178"/>
      <c r="V214" s="176"/>
      <c r="W214" s="177"/>
      <c r="X214" s="185"/>
      <c r="Y214" s="185"/>
      <c r="Z214" s="186"/>
      <c r="AA214" s="186"/>
      <c r="AB21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4" s="122"/>
      <c r="AD214" s="112" t="str">
        <f>IF(AND(TBL_UDARDA_LOANPOOL[[#This Row],[QUAL_METHOD]]='$DB.LOOKUP'!$AF$6,TBL_UDARDA_LOANPOOL[[#This Row],[LOAN_ID]]&lt;&gt;""),COUNTIF(TBL_QUAL_JOBSLISTING_JOBS[LISTING_LOAN_ID_PROP_ADDR],TBL_UDARDA_LOANPOOL[[#This Row],[LOAN_ID_PROP_ADDR]]),"")</f>
        <v/>
      </c>
      <c r="AE214" s="113" t="str">
        <f>IF(AND(TBL_UDARDA_LOANPOOL[[#This Row],[LOAN_ID]]&lt;&gt;"",TBL_UDARDA_LOANPOOL[[#This Row],[QUAL_METHOD]]='$DB.LOOKUP'!$AF$6),COUNTIFS(TBL_QUAL_JOBSLISTING_JOBS[LISTING_LOAN_ID_PROP_ADDR],TBL_UDARDA_LOANPOOL[[#This Row],[LOAN_ID_PROP_ADDR]],TBL_QUAL_JOBSLISTING_JOBS[JOB_QUALIFIED_FLAG],"Yes"),"")</f>
        <v/>
      </c>
      <c r="AF214" s="111" t="str">
        <f>IF(AND(TBL_UDARDA_LOANPOOL[[#This Row],[QUAL_JOBS_TOTL]]&gt;0,TBL_UDARDA_LOANPOOL[[#This Row],[QUAL_JOBS_TOTL]]&lt;&gt;""),TBL_UDARDA_LOANPOOL[[#This Row],[QUAL_JOBS_QUALIFIED]]/TBL_UDARDA_LOANPOOL[[#This Row],[QUAL_JOBS_TOTL]],"")</f>
        <v/>
      </c>
      <c r="AG214" s="137" t="str">
        <f>IF(TBL_UDARDA_LOANPOOL[[#This Row],[QUAL_METHOD]]='$DB.LOOKUP'!$AF$6,HYPERLINK("#QUAL_JOBS!TARGET_TOP","View/Edit"),"")</f>
        <v/>
      </c>
      <c r="AH214" s="122"/>
      <c r="AI214" s="112" t="str">
        <f>IF(AND(TBL_UDARDA_LOANPOOL[[#This Row],[QUAL_METHOD]]='$DB.LOOKUP'!$AF$7,TBL_UDARDA_LOANPOOL[[#This Row],[LOAN_ID]]&lt;&gt;""),COUNTIF(TBL_QUAL_SERVICESLISTING_FAMILIES[LISTING_LOAN_ID_PROP_ADDR],TBL_UDARDA_LOANPOOL[[#This Row],[LOAN_ID_PROP_ADDR]]),"")</f>
        <v/>
      </c>
      <c r="AJ21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4" s="111" t="str">
        <f>IF(AND(TBL_UDARDA_LOANPOOL[[#This Row],[QUAL_SERVICES_FAMILIES_TOTL]]&gt;0,TBL_UDARDA_LOANPOOL[[#This Row],[QUAL_SERVICES_FAMILIES_TOTL]]&lt;&gt;""),TBL_UDARDA_LOANPOOL[[#This Row],[QUAL_SERVICES_FAMILIES_QUALIFIED]]/TBL_UDARDA_LOANPOOL[[#This Row],[QUAL_SERVICES_FAMILIES_TOTL]],"")</f>
        <v/>
      </c>
      <c r="AL214" s="137" t="str">
        <f>IF(TBL_UDARDA_LOANPOOL[[#This Row],[QUAL_METHOD]]='$DB.LOOKUP'!$AF$7,HYPERLINK("#QUAL_SERVICES!TARGET_TOP","View/Edit"),"")</f>
        <v/>
      </c>
      <c r="AM214" s="94" t="str">
        <f>IF(TBL_UDARDA_LOANPOOL[[#This Row],[LOAN_LEVEL_PREQUALIFIED_FLAG]]&lt;&gt;"",
IF(TBL_UDARDA_LOANPOOL[[#This Row],[LOAN_LEVEL_PREQUALIFIED_FLAG]],"Yes","No"),
"")</f>
        <v/>
      </c>
      <c r="AN214" s="70" t="str">
        <f>IF(TBL_UDARDA_LOANPOOL[[#This Row],[LOAN_ID]] = "","",TBL_UDARDA_LOANPOOL[[#This Row],[LOAN_ID]]&amp;" ("&amp;IF(TBL_UDARDA_LOANPOOL[[#This Row],[PROP_ADDR_STREET]]="","Address Not Defined",TBL_UDARDA_LOANPOOL[[#This Row],[PROP_ADDR_STREET]])&amp;")")</f>
        <v/>
      </c>
      <c r="AO214" s="70" t="b">
        <f>IF(TBL_UDARDA_LOANPOOL[[#This Row],[QUAL_METHOD]]="",TRUE,IFERROR(MATCH(TBL_UDARDA_LOANPOOL[[#This Row],[QUAL_METHOD]],RANGE_LOOKUP_QUALMETHODS_UDA_RDA_ENABLED,0)&gt;0,FALSE))</f>
        <v>1</v>
      </c>
      <c r="AP21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4" s="27" t="b">
        <f ca="1">IFERROR((IF(APP_UDA_RDA_CERT_DATE&lt;&gt;"",APP_UDA_RDA_CERT_DATE,TODAY())-TBL_UDARDA_LOANPOOL[[#This Row],[SETTLEMENT_DATE]])&lt;91,TRUE)</f>
        <v>1</v>
      </c>
      <c r="AR214" s="27" t="b" cm="1">
        <f t="array" ref="AR214">COUNTIFS(TBL_UDARDA_LOANPOOL[LOAN_ID],TBL_UDARDA_LOANPOOL[[#This Row],[LOAN_ID]],TBL_UDARDA_LOANPOOL[QUAL_LOCATION_TRACT_MFIPCT],"&gt;"&amp;THRESHOLD_UDARDA_MFIPCT)=0</f>
        <v>1</v>
      </c>
      <c r="AS214" s="27" t="b">
        <f>COUNTIFS(TBL_UDARDA_LOANPOOL[LOAN_ID],TBL_UDARDA_LOANPOOL[[#This Row],[LOAN_ID]],TBL_UDARDA_LOANPOOL[SBA_QUALIFIED],"No")=0</f>
        <v>1</v>
      </c>
      <c r="AT21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4" s="29">
        <f>IF(TBL_UDARDA_LOANPOOL[[#This Row],[MULTIPROP_REC_COUNT]]&lt;&gt;"",TBL_UDARDA_LOANPOOL[[#This Row],[LOAN_AMOUNT]]/TBL_UDARDA_LOANPOOL[[#This Row],[MULTIPROP_REC_COUNT]],TBL_UDARDA_LOANPOOL[[#This Row],[LOAN_AMOUNT]])</f>
        <v>0</v>
      </c>
      <c r="AW214" s="29" t="b">
        <f>TBL_UDARDA_LOANPOOL[[#This Row],[MULTIPROP_REC_COUNT]]&gt;1</f>
        <v>0</v>
      </c>
      <c r="AX214" s="36">
        <f>IF(TBL_UDARDA_LOANPOOL[[#This Row],[LOAN_ID]]&lt;&gt;"",COUNTIF(TBL_UDARDA_LOANPOOL[LOAN_ID],TBL_UDARDA_LOANPOOL[[#This Row],[LOAN_ID]]),1)</f>
        <v>1</v>
      </c>
      <c r="AY214" s="36">
        <f>IFERROR(MATCH(TBL_UDARDA_LOANPOOL[[#This Row],[QUAL_METHOD]],RANGE_LOOKUP_QUALMETHODS_UDA_RDA_PROJSPECIFIC,0),-1)</f>
        <v>-1</v>
      </c>
      <c r="AZ21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5" spans="2:57" ht="26.25" customHeight="1" x14ac:dyDescent="0.25">
      <c r="B215" s="25" t="str">
        <f>IF(TBL_UDARDA_LOANPOOL[[#This Row],[RECORD_STARTED]],IF(TBL_UDARDA_LOANPOOL[[#This Row],[ERROR_COUNT]]&gt;0,-1,IF(TBL_UDARDA_LOANPOOL[[#This Row],[REQ_FIELDS_POPULATED]],1,0)),"")</f>
        <v/>
      </c>
      <c r="C215" s="36">
        <f>ROW()-ROW(TBL_UDARDA_LOANPOOL[[#Headers],[ROW_ID]])</f>
        <v>196</v>
      </c>
      <c r="D215" s="55"/>
      <c r="E215" s="56"/>
      <c r="F215" s="57"/>
      <c r="G215" s="58"/>
      <c r="H215" s="142"/>
      <c r="I215" s="144"/>
      <c r="J215" s="144"/>
      <c r="K215" s="120"/>
      <c r="L215" s="116"/>
      <c r="M215" s="55"/>
      <c r="N215" s="61"/>
      <c r="O215" s="62"/>
      <c r="P215" s="124"/>
      <c r="Q215" s="131"/>
      <c r="R215" s="148"/>
      <c r="S215" s="146"/>
      <c r="T215" s="174"/>
      <c r="U215" s="178"/>
      <c r="V215" s="176"/>
      <c r="W215" s="177"/>
      <c r="X215" s="185"/>
      <c r="Y215" s="185"/>
      <c r="Z215" s="186"/>
      <c r="AA215" s="186"/>
      <c r="AB21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5" s="122"/>
      <c r="AD215" s="112" t="str">
        <f>IF(AND(TBL_UDARDA_LOANPOOL[[#This Row],[QUAL_METHOD]]='$DB.LOOKUP'!$AF$6,TBL_UDARDA_LOANPOOL[[#This Row],[LOAN_ID]]&lt;&gt;""),COUNTIF(TBL_QUAL_JOBSLISTING_JOBS[LISTING_LOAN_ID_PROP_ADDR],TBL_UDARDA_LOANPOOL[[#This Row],[LOAN_ID_PROP_ADDR]]),"")</f>
        <v/>
      </c>
      <c r="AE215" s="113" t="str">
        <f>IF(AND(TBL_UDARDA_LOANPOOL[[#This Row],[LOAN_ID]]&lt;&gt;"",TBL_UDARDA_LOANPOOL[[#This Row],[QUAL_METHOD]]='$DB.LOOKUP'!$AF$6),COUNTIFS(TBL_QUAL_JOBSLISTING_JOBS[LISTING_LOAN_ID_PROP_ADDR],TBL_UDARDA_LOANPOOL[[#This Row],[LOAN_ID_PROP_ADDR]],TBL_QUAL_JOBSLISTING_JOBS[JOB_QUALIFIED_FLAG],"Yes"),"")</f>
        <v/>
      </c>
      <c r="AF215" s="111" t="str">
        <f>IF(AND(TBL_UDARDA_LOANPOOL[[#This Row],[QUAL_JOBS_TOTL]]&gt;0,TBL_UDARDA_LOANPOOL[[#This Row],[QUAL_JOBS_TOTL]]&lt;&gt;""),TBL_UDARDA_LOANPOOL[[#This Row],[QUAL_JOBS_QUALIFIED]]/TBL_UDARDA_LOANPOOL[[#This Row],[QUAL_JOBS_TOTL]],"")</f>
        <v/>
      </c>
      <c r="AG215" s="137" t="str">
        <f>IF(TBL_UDARDA_LOANPOOL[[#This Row],[QUAL_METHOD]]='$DB.LOOKUP'!$AF$6,HYPERLINK("#QUAL_JOBS!TARGET_TOP","View/Edit"),"")</f>
        <v/>
      </c>
      <c r="AH215" s="122"/>
      <c r="AI215" s="112" t="str">
        <f>IF(AND(TBL_UDARDA_LOANPOOL[[#This Row],[QUAL_METHOD]]='$DB.LOOKUP'!$AF$7,TBL_UDARDA_LOANPOOL[[#This Row],[LOAN_ID]]&lt;&gt;""),COUNTIF(TBL_QUAL_SERVICESLISTING_FAMILIES[LISTING_LOAN_ID_PROP_ADDR],TBL_UDARDA_LOANPOOL[[#This Row],[LOAN_ID_PROP_ADDR]]),"")</f>
        <v/>
      </c>
      <c r="AJ21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5" s="111" t="str">
        <f>IF(AND(TBL_UDARDA_LOANPOOL[[#This Row],[QUAL_SERVICES_FAMILIES_TOTL]]&gt;0,TBL_UDARDA_LOANPOOL[[#This Row],[QUAL_SERVICES_FAMILIES_TOTL]]&lt;&gt;""),TBL_UDARDA_LOANPOOL[[#This Row],[QUAL_SERVICES_FAMILIES_QUALIFIED]]/TBL_UDARDA_LOANPOOL[[#This Row],[QUAL_SERVICES_FAMILIES_TOTL]],"")</f>
        <v/>
      </c>
      <c r="AL215" s="137" t="str">
        <f>IF(TBL_UDARDA_LOANPOOL[[#This Row],[QUAL_METHOD]]='$DB.LOOKUP'!$AF$7,HYPERLINK("#QUAL_SERVICES!TARGET_TOP","View/Edit"),"")</f>
        <v/>
      </c>
      <c r="AM215" s="94" t="str">
        <f>IF(TBL_UDARDA_LOANPOOL[[#This Row],[LOAN_LEVEL_PREQUALIFIED_FLAG]]&lt;&gt;"",
IF(TBL_UDARDA_LOANPOOL[[#This Row],[LOAN_LEVEL_PREQUALIFIED_FLAG]],"Yes","No"),
"")</f>
        <v/>
      </c>
      <c r="AN215" s="70" t="str">
        <f>IF(TBL_UDARDA_LOANPOOL[[#This Row],[LOAN_ID]] = "","",TBL_UDARDA_LOANPOOL[[#This Row],[LOAN_ID]]&amp;" ("&amp;IF(TBL_UDARDA_LOANPOOL[[#This Row],[PROP_ADDR_STREET]]="","Address Not Defined",TBL_UDARDA_LOANPOOL[[#This Row],[PROP_ADDR_STREET]])&amp;")")</f>
        <v/>
      </c>
      <c r="AO215" s="70" t="b">
        <f>IF(TBL_UDARDA_LOANPOOL[[#This Row],[QUAL_METHOD]]="",TRUE,IFERROR(MATCH(TBL_UDARDA_LOANPOOL[[#This Row],[QUAL_METHOD]],RANGE_LOOKUP_QUALMETHODS_UDA_RDA_ENABLED,0)&gt;0,FALSE))</f>
        <v>1</v>
      </c>
      <c r="AP21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5" s="27" t="b">
        <f ca="1">IFERROR((IF(APP_UDA_RDA_CERT_DATE&lt;&gt;"",APP_UDA_RDA_CERT_DATE,TODAY())-TBL_UDARDA_LOANPOOL[[#This Row],[SETTLEMENT_DATE]])&lt;91,TRUE)</f>
        <v>1</v>
      </c>
      <c r="AR215" s="27" t="b" cm="1">
        <f t="array" ref="AR215">COUNTIFS(TBL_UDARDA_LOANPOOL[LOAN_ID],TBL_UDARDA_LOANPOOL[[#This Row],[LOAN_ID]],TBL_UDARDA_LOANPOOL[QUAL_LOCATION_TRACT_MFIPCT],"&gt;"&amp;THRESHOLD_UDARDA_MFIPCT)=0</f>
        <v>1</v>
      </c>
      <c r="AS215" s="27" t="b">
        <f>COUNTIFS(TBL_UDARDA_LOANPOOL[LOAN_ID],TBL_UDARDA_LOANPOOL[[#This Row],[LOAN_ID]],TBL_UDARDA_LOANPOOL[SBA_QUALIFIED],"No")=0</f>
        <v>1</v>
      </c>
      <c r="AT21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5" s="29">
        <f>IF(TBL_UDARDA_LOANPOOL[[#This Row],[MULTIPROP_REC_COUNT]]&lt;&gt;"",TBL_UDARDA_LOANPOOL[[#This Row],[LOAN_AMOUNT]]/TBL_UDARDA_LOANPOOL[[#This Row],[MULTIPROP_REC_COUNT]],TBL_UDARDA_LOANPOOL[[#This Row],[LOAN_AMOUNT]])</f>
        <v>0</v>
      </c>
      <c r="AW215" s="29" t="b">
        <f>TBL_UDARDA_LOANPOOL[[#This Row],[MULTIPROP_REC_COUNT]]&gt;1</f>
        <v>0</v>
      </c>
      <c r="AX215" s="36">
        <f>IF(TBL_UDARDA_LOANPOOL[[#This Row],[LOAN_ID]]&lt;&gt;"",COUNTIF(TBL_UDARDA_LOANPOOL[LOAN_ID],TBL_UDARDA_LOANPOOL[[#This Row],[LOAN_ID]]),1)</f>
        <v>1</v>
      </c>
      <c r="AY215" s="36">
        <f>IFERROR(MATCH(TBL_UDARDA_LOANPOOL[[#This Row],[QUAL_METHOD]],RANGE_LOOKUP_QUALMETHODS_UDA_RDA_PROJSPECIFIC,0),-1)</f>
        <v>-1</v>
      </c>
      <c r="AZ21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6" spans="2:57" ht="26.25" customHeight="1" x14ac:dyDescent="0.25">
      <c r="B216" s="25" t="str">
        <f>IF(TBL_UDARDA_LOANPOOL[[#This Row],[RECORD_STARTED]],IF(TBL_UDARDA_LOANPOOL[[#This Row],[ERROR_COUNT]]&gt;0,-1,IF(TBL_UDARDA_LOANPOOL[[#This Row],[REQ_FIELDS_POPULATED]],1,0)),"")</f>
        <v/>
      </c>
      <c r="C216" s="36">
        <f>ROW()-ROW(TBL_UDARDA_LOANPOOL[[#Headers],[ROW_ID]])</f>
        <v>197</v>
      </c>
      <c r="D216" s="55"/>
      <c r="E216" s="56"/>
      <c r="F216" s="57"/>
      <c r="G216" s="58"/>
      <c r="H216" s="142"/>
      <c r="I216" s="144"/>
      <c r="J216" s="144"/>
      <c r="K216" s="120"/>
      <c r="L216" s="116"/>
      <c r="M216" s="55"/>
      <c r="N216" s="61"/>
      <c r="O216" s="62"/>
      <c r="P216" s="124"/>
      <c r="Q216" s="131"/>
      <c r="R216" s="148"/>
      <c r="S216" s="146"/>
      <c r="T216" s="174"/>
      <c r="U216" s="178"/>
      <c r="V216" s="176"/>
      <c r="W216" s="177"/>
      <c r="X216" s="185"/>
      <c r="Y216" s="185"/>
      <c r="Z216" s="186"/>
      <c r="AA216" s="186"/>
      <c r="AB21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6" s="122"/>
      <c r="AD216" s="112" t="str">
        <f>IF(AND(TBL_UDARDA_LOANPOOL[[#This Row],[QUAL_METHOD]]='$DB.LOOKUP'!$AF$6,TBL_UDARDA_LOANPOOL[[#This Row],[LOAN_ID]]&lt;&gt;""),COUNTIF(TBL_QUAL_JOBSLISTING_JOBS[LISTING_LOAN_ID_PROP_ADDR],TBL_UDARDA_LOANPOOL[[#This Row],[LOAN_ID_PROP_ADDR]]),"")</f>
        <v/>
      </c>
      <c r="AE216" s="113" t="str">
        <f>IF(AND(TBL_UDARDA_LOANPOOL[[#This Row],[LOAN_ID]]&lt;&gt;"",TBL_UDARDA_LOANPOOL[[#This Row],[QUAL_METHOD]]='$DB.LOOKUP'!$AF$6),COUNTIFS(TBL_QUAL_JOBSLISTING_JOBS[LISTING_LOAN_ID_PROP_ADDR],TBL_UDARDA_LOANPOOL[[#This Row],[LOAN_ID_PROP_ADDR]],TBL_QUAL_JOBSLISTING_JOBS[JOB_QUALIFIED_FLAG],"Yes"),"")</f>
        <v/>
      </c>
      <c r="AF216" s="111" t="str">
        <f>IF(AND(TBL_UDARDA_LOANPOOL[[#This Row],[QUAL_JOBS_TOTL]]&gt;0,TBL_UDARDA_LOANPOOL[[#This Row],[QUAL_JOBS_TOTL]]&lt;&gt;""),TBL_UDARDA_LOANPOOL[[#This Row],[QUAL_JOBS_QUALIFIED]]/TBL_UDARDA_LOANPOOL[[#This Row],[QUAL_JOBS_TOTL]],"")</f>
        <v/>
      </c>
      <c r="AG216" s="137" t="str">
        <f>IF(TBL_UDARDA_LOANPOOL[[#This Row],[QUAL_METHOD]]='$DB.LOOKUP'!$AF$6,HYPERLINK("#QUAL_JOBS!TARGET_TOP","View/Edit"),"")</f>
        <v/>
      </c>
      <c r="AH216" s="122"/>
      <c r="AI216" s="112" t="str">
        <f>IF(AND(TBL_UDARDA_LOANPOOL[[#This Row],[QUAL_METHOD]]='$DB.LOOKUP'!$AF$7,TBL_UDARDA_LOANPOOL[[#This Row],[LOAN_ID]]&lt;&gt;""),COUNTIF(TBL_QUAL_SERVICESLISTING_FAMILIES[LISTING_LOAN_ID_PROP_ADDR],TBL_UDARDA_LOANPOOL[[#This Row],[LOAN_ID_PROP_ADDR]]),"")</f>
        <v/>
      </c>
      <c r="AJ21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6" s="111" t="str">
        <f>IF(AND(TBL_UDARDA_LOANPOOL[[#This Row],[QUAL_SERVICES_FAMILIES_TOTL]]&gt;0,TBL_UDARDA_LOANPOOL[[#This Row],[QUAL_SERVICES_FAMILIES_TOTL]]&lt;&gt;""),TBL_UDARDA_LOANPOOL[[#This Row],[QUAL_SERVICES_FAMILIES_QUALIFIED]]/TBL_UDARDA_LOANPOOL[[#This Row],[QUAL_SERVICES_FAMILIES_TOTL]],"")</f>
        <v/>
      </c>
      <c r="AL216" s="137" t="str">
        <f>IF(TBL_UDARDA_LOANPOOL[[#This Row],[QUAL_METHOD]]='$DB.LOOKUP'!$AF$7,HYPERLINK("#QUAL_SERVICES!TARGET_TOP","View/Edit"),"")</f>
        <v/>
      </c>
      <c r="AM216" s="94" t="str">
        <f>IF(TBL_UDARDA_LOANPOOL[[#This Row],[LOAN_LEVEL_PREQUALIFIED_FLAG]]&lt;&gt;"",
IF(TBL_UDARDA_LOANPOOL[[#This Row],[LOAN_LEVEL_PREQUALIFIED_FLAG]],"Yes","No"),
"")</f>
        <v/>
      </c>
      <c r="AN216" s="70" t="str">
        <f>IF(TBL_UDARDA_LOANPOOL[[#This Row],[LOAN_ID]] = "","",TBL_UDARDA_LOANPOOL[[#This Row],[LOAN_ID]]&amp;" ("&amp;IF(TBL_UDARDA_LOANPOOL[[#This Row],[PROP_ADDR_STREET]]="","Address Not Defined",TBL_UDARDA_LOANPOOL[[#This Row],[PROP_ADDR_STREET]])&amp;")")</f>
        <v/>
      </c>
      <c r="AO216" s="70" t="b">
        <f>IF(TBL_UDARDA_LOANPOOL[[#This Row],[QUAL_METHOD]]="",TRUE,IFERROR(MATCH(TBL_UDARDA_LOANPOOL[[#This Row],[QUAL_METHOD]],RANGE_LOOKUP_QUALMETHODS_UDA_RDA_ENABLED,0)&gt;0,FALSE))</f>
        <v>1</v>
      </c>
      <c r="AP21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6" s="27" t="b">
        <f ca="1">IFERROR((IF(APP_UDA_RDA_CERT_DATE&lt;&gt;"",APP_UDA_RDA_CERT_DATE,TODAY())-TBL_UDARDA_LOANPOOL[[#This Row],[SETTLEMENT_DATE]])&lt;91,TRUE)</f>
        <v>1</v>
      </c>
      <c r="AR216" s="27" t="b" cm="1">
        <f t="array" ref="AR216">COUNTIFS(TBL_UDARDA_LOANPOOL[LOAN_ID],TBL_UDARDA_LOANPOOL[[#This Row],[LOAN_ID]],TBL_UDARDA_LOANPOOL[QUAL_LOCATION_TRACT_MFIPCT],"&gt;"&amp;THRESHOLD_UDARDA_MFIPCT)=0</f>
        <v>1</v>
      </c>
      <c r="AS216" s="27" t="b">
        <f>COUNTIFS(TBL_UDARDA_LOANPOOL[LOAN_ID],TBL_UDARDA_LOANPOOL[[#This Row],[LOAN_ID]],TBL_UDARDA_LOANPOOL[SBA_QUALIFIED],"No")=0</f>
        <v>1</v>
      </c>
      <c r="AT21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6" s="29">
        <f>IF(TBL_UDARDA_LOANPOOL[[#This Row],[MULTIPROP_REC_COUNT]]&lt;&gt;"",TBL_UDARDA_LOANPOOL[[#This Row],[LOAN_AMOUNT]]/TBL_UDARDA_LOANPOOL[[#This Row],[MULTIPROP_REC_COUNT]],TBL_UDARDA_LOANPOOL[[#This Row],[LOAN_AMOUNT]])</f>
        <v>0</v>
      </c>
      <c r="AW216" s="29" t="b">
        <f>TBL_UDARDA_LOANPOOL[[#This Row],[MULTIPROP_REC_COUNT]]&gt;1</f>
        <v>0</v>
      </c>
      <c r="AX216" s="36">
        <f>IF(TBL_UDARDA_LOANPOOL[[#This Row],[LOAN_ID]]&lt;&gt;"",COUNTIF(TBL_UDARDA_LOANPOOL[LOAN_ID],TBL_UDARDA_LOANPOOL[[#This Row],[LOAN_ID]]),1)</f>
        <v>1</v>
      </c>
      <c r="AY216" s="36">
        <f>IFERROR(MATCH(TBL_UDARDA_LOANPOOL[[#This Row],[QUAL_METHOD]],RANGE_LOOKUP_QUALMETHODS_UDA_RDA_PROJSPECIFIC,0),-1)</f>
        <v>-1</v>
      </c>
      <c r="AZ21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7" spans="2:57" ht="26.25" customHeight="1" x14ac:dyDescent="0.25">
      <c r="B217" s="25" t="str">
        <f>IF(TBL_UDARDA_LOANPOOL[[#This Row],[RECORD_STARTED]],IF(TBL_UDARDA_LOANPOOL[[#This Row],[ERROR_COUNT]]&gt;0,-1,IF(TBL_UDARDA_LOANPOOL[[#This Row],[REQ_FIELDS_POPULATED]],1,0)),"")</f>
        <v/>
      </c>
      <c r="C217" s="36">
        <f>ROW()-ROW(TBL_UDARDA_LOANPOOL[[#Headers],[ROW_ID]])</f>
        <v>198</v>
      </c>
      <c r="D217" s="55"/>
      <c r="E217" s="56"/>
      <c r="F217" s="57"/>
      <c r="G217" s="58"/>
      <c r="H217" s="142"/>
      <c r="I217" s="144"/>
      <c r="J217" s="144"/>
      <c r="K217" s="120"/>
      <c r="L217" s="116"/>
      <c r="M217" s="55"/>
      <c r="N217" s="61"/>
      <c r="O217" s="62"/>
      <c r="P217" s="124"/>
      <c r="Q217" s="131"/>
      <c r="R217" s="148"/>
      <c r="S217" s="146"/>
      <c r="T217" s="174"/>
      <c r="U217" s="178"/>
      <c r="V217" s="176"/>
      <c r="W217" s="177"/>
      <c r="X217" s="185"/>
      <c r="Y217" s="185"/>
      <c r="Z217" s="186"/>
      <c r="AA217" s="186"/>
      <c r="AB21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7" s="122"/>
      <c r="AD217" s="112" t="str">
        <f>IF(AND(TBL_UDARDA_LOANPOOL[[#This Row],[QUAL_METHOD]]='$DB.LOOKUP'!$AF$6,TBL_UDARDA_LOANPOOL[[#This Row],[LOAN_ID]]&lt;&gt;""),COUNTIF(TBL_QUAL_JOBSLISTING_JOBS[LISTING_LOAN_ID_PROP_ADDR],TBL_UDARDA_LOANPOOL[[#This Row],[LOAN_ID_PROP_ADDR]]),"")</f>
        <v/>
      </c>
      <c r="AE217" s="113" t="str">
        <f>IF(AND(TBL_UDARDA_LOANPOOL[[#This Row],[LOAN_ID]]&lt;&gt;"",TBL_UDARDA_LOANPOOL[[#This Row],[QUAL_METHOD]]='$DB.LOOKUP'!$AF$6),COUNTIFS(TBL_QUAL_JOBSLISTING_JOBS[LISTING_LOAN_ID_PROP_ADDR],TBL_UDARDA_LOANPOOL[[#This Row],[LOAN_ID_PROP_ADDR]],TBL_QUAL_JOBSLISTING_JOBS[JOB_QUALIFIED_FLAG],"Yes"),"")</f>
        <v/>
      </c>
      <c r="AF217" s="111" t="str">
        <f>IF(AND(TBL_UDARDA_LOANPOOL[[#This Row],[QUAL_JOBS_TOTL]]&gt;0,TBL_UDARDA_LOANPOOL[[#This Row],[QUAL_JOBS_TOTL]]&lt;&gt;""),TBL_UDARDA_LOANPOOL[[#This Row],[QUAL_JOBS_QUALIFIED]]/TBL_UDARDA_LOANPOOL[[#This Row],[QUAL_JOBS_TOTL]],"")</f>
        <v/>
      </c>
      <c r="AG217" s="137" t="str">
        <f>IF(TBL_UDARDA_LOANPOOL[[#This Row],[QUAL_METHOD]]='$DB.LOOKUP'!$AF$6,HYPERLINK("#QUAL_JOBS!TARGET_TOP","View/Edit"),"")</f>
        <v/>
      </c>
      <c r="AH217" s="122"/>
      <c r="AI217" s="112" t="str">
        <f>IF(AND(TBL_UDARDA_LOANPOOL[[#This Row],[QUAL_METHOD]]='$DB.LOOKUP'!$AF$7,TBL_UDARDA_LOANPOOL[[#This Row],[LOAN_ID]]&lt;&gt;""),COUNTIF(TBL_QUAL_SERVICESLISTING_FAMILIES[LISTING_LOAN_ID_PROP_ADDR],TBL_UDARDA_LOANPOOL[[#This Row],[LOAN_ID_PROP_ADDR]]),"")</f>
        <v/>
      </c>
      <c r="AJ21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7" s="111" t="str">
        <f>IF(AND(TBL_UDARDA_LOANPOOL[[#This Row],[QUAL_SERVICES_FAMILIES_TOTL]]&gt;0,TBL_UDARDA_LOANPOOL[[#This Row],[QUAL_SERVICES_FAMILIES_TOTL]]&lt;&gt;""),TBL_UDARDA_LOANPOOL[[#This Row],[QUAL_SERVICES_FAMILIES_QUALIFIED]]/TBL_UDARDA_LOANPOOL[[#This Row],[QUAL_SERVICES_FAMILIES_TOTL]],"")</f>
        <v/>
      </c>
      <c r="AL217" s="137" t="str">
        <f>IF(TBL_UDARDA_LOANPOOL[[#This Row],[QUAL_METHOD]]='$DB.LOOKUP'!$AF$7,HYPERLINK("#QUAL_SERVICES!TARGET_TOP","View/Edit"),"")</f>
        <v/>
      </c>
      <c r="AM217" s="94" t="str">
        <f>IF(TBL_UDARDA_LOANPOOL[[#This Row],[LOAN_LEVEL_PREQUALIFIED_FLAG]]&lt;&gt;"",
IF(TBL_UDARDA_LOANPOOL[[#This Row],[LOAN_LEVEL_PREQUALIFIED_FLAG]],"Yes","No"),
"")</f>
        <v/>
      </c>
      <c r="AN217" s="70" t="str">
        <f>IF(TBL_UDARDA_LOANPOOL[[#This Row],[LOAN_ID]] = "","",TBL_UDARDA_LOANPOOL[[#This Row],[LOAN_ID]]&amp;" ("&amp;IF(TBL_UDARDA_LOANPOOL[[#This Row],[PROP_ADDR_STREET]]="","Address Not Defined",TBL_UDARDA_LOANPOOL[[#This Row],[PROP_ADDR_STREET]])&amp;")")</f>
        <v/>
      </c>
      <c r="AO217" s="70" t="b">
        <f>IF(TBL_UDARDA_LOANPOOL[[#This Row],[QUAL_METHOD]]="",TRUE,IFERROR(MATCH(TBL_UDARDA_LOANPOOL[[#This Row],[QUAL_METHOD]],RANGE_LOOKUP_QUALMETHODS_UDA_RDA_ENABLED,0)&gt;0,FALSE))</f>
        <v>1</v>
      </c>
      <c r="AP21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7" s="27" t="b">
        <f ca="1">IFERROR((IF(APP_UDA_RDA_CERT_DATE&lt;&gt;"",APP_UDA_RDA_CERT_DATE,TODAY())-TBL_UDARDA_LOANPOOL[[#This Row],[SETTLEMENT_DATE]])&lt;91,TRUE)</f>
        <v>1</v>
      </c>
      <c r="AR217" s="27" t="b" cm="1">
        <f t="array" ref="AR217">COUNTIFS(TBL_UDARDA_LOANPOOL[LOAN_ID],TBL_UDARDA_LOANPOOL[[#This Row],[LOAN_ID]],TBL_UDARDA_LOANPOOL[QUAL_LOCATION_TRACT_MFIPCT],"&gt;"&amp;THRESHOLD_UDARDA_MFIPCT)=0</f>
        <v>1</v>
      </c>
      <c r="AS217" s="27" t="b">
        <f>COUNTIFS(TBL_UDARDA_LOANPOOL[LOAN_ID],TBL_UDARDA_LOANPOOL[[#This Row],[LOAN_ID]],TBL_UDARDA_LOANPOOL[SBA_QUALIFIED],"No")=0</f>
        <v>1</v>
      </c>
      <c r="AT21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7" s="29">
        <f>IF(TBL_UDARDA_LOANPOOL[[#This Row],[MULTIPROP_REC_COUNT]]&lt;&gt;"",TBL_UDARDA_LOANPOOL[[#This Row],[LOAN_AMOUNT]]/TBL_UDARDA_LOANPOOL[[#This Row],[MULTIPROP_REC_COUNT]],TBL_UDARDA_LOANPOOL[[#This Row],[LOAN_AMOUNT]])</f>
        <v>0</v>
      </c>
      <c r="AW217" s="29" t="b">
        <f>TBL_UDARDA_LOANPOOL[[#This Row],[MULTIPROP_REC_COUNT]]&gt;1</f>
        <v>0</v>
      </c>
      <c r="AX217" s="36">
        <f>IF(TBL_UDARDA_LOANPOOL[[#This Row],[LOAN_ID]]&lt;&gt;"",COUNTIF(TBL_UDARDA_LOANPOOL[LOAN_ID],TBL_UDARDA_LOANPOOL[[#This Row],[LOAN_ID]]),1)</f>
        <v>1</v>
      </c>
      <c r="AY217" s="36">
        <f>IFERROR(MATCH(TBL_UDARDA_LOANPOOL[[#This Row],[QUAL_METHOD]],RANGE_LOOKUP_QUALMETHODS_UDA_RDA_PROJSPECIFIC,0),-1)</f>
        <v>-1</v>
      </c>
      <c r="AZ21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8" spans="2:57" ht="26.25" customHeight="1" x14ac:dyDescent="0.25">
      <c r="B218" s="25" t="str">
        <f>IF(TBL_UDARDA_LOANPOOL[[#This Row],[RECORD_STARTED]],IF(TBL_UDARDA_LOANPOOL[[#This Row],[ERROR_COUNT]]&gt;0,-1,IF(TBL_UDARDA_LOANPOOL[[#This Row],[REQ_FIELDS_POPULATED]],1,0)),"")</f>
        <v/>
      </c>
      <c r="C218" s="36">
        <f>ROW()-ROW(TBL_UDARDA_LOANPOOL[[#Headers],[ROW_ID]])</f>
        <v>199</v>
      </c>
      <c r="D218" s="55"/>
      <c r="E218" s="56"/>
      <c r="F218" s="57"/>
      <c r="G218" s="58"/>
      <c r="H218" s="142"/>
      <c r="I218" s="144"/>
      <c r="J218" s="144"/>
      <c r="K218" s="120"/>
      <c r="L218" s="116"/>
      <c r="M218" s="55"/>
      <c r="N218" s="61"/>
      <c r="O218" s="62"/>
      <c r="P218" s="124"/>
      <c r="Q218" s="131"/>
      <c r="R218" s="148"/>
      <c r="S218" s="146"/>
      <c r="T218" s="174"/>
      <c r="U218" s="178"/>
      <c r="V218" s="176"/>
      <c r="W218" s="177"/>
      <c r="X218" s="185"/>
      <c r="Y218" s="185"/>
      <c r="Z218" s="186"/>
      <c r="AA218" s="186"/>
      <c r="AB21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8" s="122"/>
      <c r="AD218" s="112" t="str">
        <f>IF(AND(TBL_UDARDA_LOANPOOL[[#This Row],[QUAL_METHOD]]='$DB.LOOKUP'!$AF$6,TBL_UDARDA_LOANPOOL[[#This Row],[LOAN_ID]]&lt;&gt;""),COUNTIF(TBL_QUAL_JOBSLISTING_JOBS[LISTING_LOAN_ID_PROP_ADDR],TBL_UDARDA_LOANPOOL[[#This Row],[LOAN_ID_PROP_ADDR]]),"")</f>
        <v/>
      </c>
      <c r="AE218" s="113" t="str">
        <f>IF(AND(TBL_UDARDA_LOANPOOL[[#This Row],[LOAN_ID]]&lt;&gt;"",TBL_UDARDA_LOANPOOL[[#This Row],[QUAL_METHOD]]='$DB.LOOKUP'!$AF$6),COUNTIFS(TBL_QUAL_JOBSLISTING_JOBS[LISTING_LOAN_ID_PROP_ADDR],TBL_UDARDA_LOANPOOL[[#This Row],[LOAN_ID_PROP_ADDR]],TBL_QUAL_JOBSLISTING_JOBS[JOB_QUALIFIED_FLAG],"Yes"),"")</f>
        <v/>
      </c>
      <c r="AF218" s="111" t="str">
        <f>IF(AND(TBL_UDARDA_LOANPOOL[[#This Row],[QUAL_JOBS_TOTL]]&gt;0,TBL_UDARDA_LOANPOOL[[#This Row],[QUAL_JOBS_TOTL]]&lt;&gt;""),TBL_UDARDA_LOANPOOL[[#This Row],[QUAL_JOBS_QUALIFIED]]/TBL_UDARDA_LOANPOOL[[#This Row],[QUAL_JOBS_TOTL]],"")</f>
        <v/>
      </c>
      <c r="AG218" s="137" t="str">
        <f>IF(TBL_UDARDA_LOANPOOL[[#This Row],[QUAL_METHOD]]='$DB.LOOKUP'!$AF$6,HYPERLINK("#QUAL_JOBS!TARGET_TOP","View/Edit"),"")</f>
        <v/>
      </c>
      <c r="AH218" s="122"/>
      <c r="AI218" s="112" t="str">
        <f>IF(AND(TBL_UDARDA_LOANPOOL[[#This Row],[QUAL_METHOD]]='$DB.LOOKUP'!$AF$7,TBL_UDARDA_LOANPOOL[[#This Row],[LOAN_ID]]&lt;&gt;""),COUNTIF(TBL_QUAL_SERVICESLISTING_FAMILIES[LISTING_LOAN_ID_PROP_ADDR],TBL_UDARDA_LOANPOOL[[#This Row],[LOAN_ID_PROP_ADDR]]),"")</f>
        <v/>
      </c>
      <c r="AJ21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8" s="111" t="str">
        <f>IF(AND(TBL_UDARDA_LOANPOOL[[#This Row],[QUAL_SERVICES_FAMILIES_TOTL]]&gt;0,TBL_UDARDA_LOANPOOL[[#This Row],[QUAL_SERVICES_FAMILIES_TOTL]]&lt;&gt;""),TBL_UDARDA_LOANPOOL[[#This Row],[QUAL_SERVICES_FAMILIES_QUALIFIED]]/TBL_UDARDA_LOANPOOL[[#This Row],[QUAL_SERVICES_FAMILIES_TOTL]],"")</f>
        <v/>
      </c>
      <c r="AL218" s="137" t="str">
        <f>IF(TBL_UDARDA_LOANPOOL[[#This Row],[QUAL_METHOD]]='$DB.LOOKUP'!$AF$7,HYPERLINK("#QUAL_SERVICES!TARGET_TOP","View/Edit"),"")</f>
        <v/>
      </c>
      <c r="AM218" s="94" t="str">
        <f>IF(TBL_UDARDA_LOANPOOL[[#This Row],[LOAN_LEVEL_PREQUALIFIED_FLAG]]&lt;&gt;"",
IF(TBL_UDARDA_LOANPOOL[[#This Row],[LOAN_LEVEL_PREQUALIFIED_FLAG]],"Yes","No"),
"")</f>
        <v/>
      </c>
      <c r="AN218" s="70" t="str">
        <f>IF(TBL_UDARDA_LOANPOOL[[#This Row],[LOAN_ID]] = "","",TBL_UDARDA_LOANPOOL[[#This Row],[LOAN_ID]]&amp;" ("&amp;IF(TBL_UDARDA_LOANPOOL[[#This Row],[PROP_ADDR_STREET]]="","Address Not Defined",TBL_UDARDA_LOANPOOL[[#This Row],[PROP_ADDR_STREET]])&amp;")")</f>
        <v/>
      </c>
      <c r="AO218" s="70" t="b">
        <f>IF(TBL_UDARDA_LOANPOOL[[#This Row],[QUAL_METHOD]]="",TRUE,IFERROR(MATCH(TBL_UDARDA_LOANPOOL[[#This Row],[QUAL_METHOD]],RANGE_LOOKUP_QUALMETHODS_UDA_RDA_ENABLED,0)&gt;0,FALSE))</f>
        <v>1</v>
      </c>
      <c r="AP21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8" s="27" t="b">
        <f ca="1">IFERROR((IF(APP_UDA_RDA_CERT_DATE&lt;&gt;"",APP_UDA_RDA_CERT_DATE,TODAY())-TBL_UDARDA_LOANPOOL[[#This Row],[SETTLEMENT_DATE]])&lt;91,TRUE)</f>
        <v>1</v>
      </c>
      <c r="AR218" s="27" t="b" cm="1">
        <f t="array" ref="AR218">COUNTIFS(TBL_UDARDA_LOANPOOL[LOAN_ID],TBL_UDARDA_LOANPOOL[[#This Row],[LOAN_ID]],TBL_UDARDA_LOANPOOL[QUAL_LOCATION_TRACT_MFIPCT],"&gt;"&amp;THRESHOLD_UDARDA_MFIPCT)=0</f>
        <v>1</v>
      </c>
      <c r="AS218" s="27" t="b">
        <f>COUNTIFS(TBL_UDARDA_LOANPOOL[LOAN_ID],TBL_UDARDA_LOANPOOL[[#This Row],[LOAN_ID]],TBL_UDARDA_LOANPOOL[SBA_QUALIFIED],"No")=0</f>
        <v>1</v>
      </c>
      <c r="AT21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8" s="29">
        <f>IF(TBL_UDARDA_LOANPOOL[[#This Row],[MULTIPROP_REC_COUNT]]&lt;&gt;"",TBL_UDARDA_LOANPOOL[[#This Row],[LOAN_AMOUNT]]/TBL_UDARDA_LOANPOOL[[#This Row],[MULTIPROP_REC_COUNT]],TBL_UDARDA_LOANPOOL[[#This Row],[LOAN_AMOUNT]])</f>
        <v>0</v>
      </c>
      <c r="AW218" s="29" t="b">
        <f>TBL_UDARDA_LOANPOOL[[#This Row],[MULTIPROP_REC_COUNT]]&gt;1</f>
        <v>0</v>
      </c>
      <c r="AX218" s="36">
        <f>IF(TBL_UDARDA_LOANPOOL[[#This Row],[LOAN_ID]]&lt;&gt;"",COUNTIF(TBL_UDARDA_LOANPOOL[LOAN_ID],TBL_UDARDA_LOANPOOL[[#This Row],[LOAN_ID]]),1)</f>
        <v>1</v>
      </c>
      <c r="AY218" s="36">
        <f>IFERROR(MATCH(TBL_UDARDA_LOANPOOL[[#This Row],[QUAL_METHOD]],RANGE_LOOKUP_QUALMETHODS_UDA_RDA_PROJSPECIFIC,0),-1)</f>
        <v>-1</v>
      </c>
      <c r="AZ21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9" spans="2:57" ht="26.25" customHeight="1" x14ac:dyDescent="0.25">
      <c r="B219" s="25" t="str">
        <f>IF(TBL_UDARDA_LOANPOOL[[#This Row],[RECORD_STARTED]],IF(TBL_UDARDA_LOANPOOL[[#This Row],[ERROR_COUNT]]&gt;0,-1,IF(TBL_UDARDA_LOANPOOL[[#This Row],[REQ_FIELDS_POPULATED]],1,0)),"")</f>
        <v/>
      </c>
      <c r="C219" s="36">
        <f>ROW()-ROW(TBL_UDARDA_LOANPOOL[[#Headers],[ROW_ID]])</f>
        <v>200</v>
      </c>
      <c r="D219" s="55"/>
      <c r="E219" s="56"/>
      <c r="F219" s="57"/>
      <c r="G219" s="58"/>
      <c r="H219" s="142"/>
      <c r="I219" s="144"/>
      <c r="J219" s="144"/>
      <c r="K219" s="120"/>
      <c r="L219" s="116"/>
      <c r="M219" s="55"/>
      <c r="N219" s="61"/>
      <c r="O219" s="62"/>
      <c r="P219" s="124"/>
      <c r="Q219" s="131"/>
      <c r="R219" s="148"/>
      <c r="S219" s="146"/>
      <c r="T219" s="174"/>
      <c r="U219" s="178"/>
      <c r="V219" s="176"/>
      <c r="W219" s="177"/>
      <c r="X219" s="185"/>
      <c r="Y219" s="185"/>
      <c r="Z219" s="186"/>
      <c r="AA219" s="186"/>
      <c r="AB21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9" s="122"/>
      <c r="AD219" s="112" t="str">
        <f>IF(AND(TBL_UDARDA_LOANPOOL[[#This Row],[QUAL_METHOD]]='$DB.LOOKUP'!$AF$6,TBL_UDARDA_LOANPOOL[[#This Row],[LOAN_ID]]&lt;&gt;""),COUNTIF(TBL_QUAL_JOBSLISTING_JOBS[LISTING_LOAN_ID_PROP_ADDR],TBL_UDARDA_LOANPOOL[[#This Row],[LOAN_ID_PROP_ADDR]]),"")</f>
        <v/>
      </c>
      <c r="AE219" s="113" t="str">
        <f>IF(AND(TBL_UDARDA_LOANPOOL[[#This Row],[LOAN_ID]]&lt;&gt;"",TBL_UDARDA_LOANPOOL[[#This Row],[QUAL_METHOD]]='$DB.LOOKUP'!$AF$6),COUNTIFS(TBL_QUAL_JOBSLISTING_JOBS[LISTING_LOAN_ID_PROP_ADDR],TBL_UDARDA_LOANPOOL[[#This Row],[LOAN_ID_PROP_ADDR]],TBL_QUAL_JOBSLISTING_JOBS[JOB_QUALIFIED_FLAG],"Yes"),"")</f>
        <v/>
      </c>
      <c r="AF219" s="111" t="str">
        <f>IF(AND(TBL_UDARDA_LOANPOOL[[#This Row],[QUAL_JOBS_TOTL]]&gt;0,TBL_UDARDA_LOANPOOL[[#This Row],[QUAL_JOBS_TOTL]]&lt;&gt;""),TBL_UDARDA_LOANPOOL[[#This Row],[QUAL_JOBS_QUALIFIED]]/TBL_UDARDA_LOANPOOL[[#This Row],[QUAL_JOBS_TOTL]],"")</f>
        <v/>
      </c>
      <c r="AG219" s="137" t="str">
        <f>IF(TBL_UDARDA_LOANPOOL[[#This Row],[QUAL_METHOD]]='$DB.LOOKUP'!$AF$6,HYPERLINK("#QUAL_JOBS!TARGET_TOP","View/Edit"),"")</f>
        <v/>
      </c>
      <c r="AH219" s="122"/>
      <c r="AI219" s="112" t="str">
        <f>IF(AND(TBL_UDARDA_LOANPOOL[[#This Row],[QUAL_METHOD]]='$DB.LOOKUP'!$AF$7,TBL_UDARDA_LOANPOOL[[#This Row],[LOAN_ID]]&lt;&gt;""),COUNTIF(TBL_QUAL_SERVICESLISTING_FAMILIES[LISTING_LOAN_ID_PROP_ADDR],TBL_UDARDA_LOANPOOL[[#This Row],[LOAN_ID_PROP_ADDR]]),"")</f>
        <v/>
      </c>
      <c r="AJ21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19" s="111" t="str">
        <f>IF(AND(TBL_UDARDA_LOANPOOL[[#This Row],[QUAL_SERVICES_FAMILIES_TOTL]]&gt;0,TBL_UDARDA_LOANPOOL[[#This Row],[QUAL_SERVICES_FAMILIES_TOTL]]&lt;&gt;""),TBL_UDARDA_LOANPOOL[[#This Row],[QUAL_SERVICES_FAMILIES_QUALIFIED]]/TBL_UDARDA_LOANPOOL[[#This Row],[QUAL_SERVICES_FAMILIES_TOTL]],"")</f>
        <v/>
      </c>
      <c r="AL219" s="137" t="str">
        <f>IF(TBL_UDARDA_LOANPOOL[[#This Row],[QUAL_METHOD]]='$DB.LOOKUP'!$AF$7,HYPERLINK("#QUAL_SERVICES!TARGET_TOP","View/Edit"),"")</f>
        <v/>
      </c>
      <c r="AM219" s="94" t="str">
        <f>IF(TBL_UDARDA_LOANPOOL[[#This Row],[LOAN_LEVEL_PREQUALIFIED_FLAG]]&lt;&gt;"",
IF(TBL_UDARDA_LOANPOOL[[#This Row],[LOAN_LEVEL_PREQUALIFIED_FLAG]],"Yes","No"),
"")</f>
        <v/>
      </c>
      <c r="AN219" s="70" t="str">
        <f>IF(TBL_UDARDA_LOANPOOL[[#This Row],[LOAN_ID]] = "","",TBL_UDARDA_LOANPOOL[[#This Row],[LOAN_ID]]&amp;" ("&amp;IF(TBL_UDARDA_LOANPOOL[[#This Row],[PROP_ADDR_STREET]]="","Address Not Defined",TBL_UDARDA_LOANPOOL[[#This Row],[PROP_ADDR_STREET]])&amp;")")</f>
        <v/>
      </c>
      <c r="AO219" s="70" t="b">
        <f>IF(TBL_UDARDA_LOANPOOL[[#This Row],[QUAL_METHOD]]="",TRUE,IFERROR(MATCH(TBL_UDARDA_LOANPOOL[[#This Row],[QUAL_METHOD]],RANGE_LOOKUP_QUALMETHODS_UDA_RDA_ENABLED,0)&gt;0,FALSE))</f>
        <v>1</v>
      </c>
      <c r="AP21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9" s="27" t="b">
        <f ca="1">IFERROR((IF(APP_UDA_RDA_CERT_DATE&lt;&gt;"",APP_UDA_RDA_CERT_DATE,TODAY())-TBL_UDARDA_LOANPOOL[[#This Row],[SETTLEMENT_DATE]])&lt;91,TRUE)</f>
        <v>1</v>
      </c>
      <c r="AR219" s="27" t="b" cm="1">
        <f t="array" ref="AR219">COUNTIFS(TBL_UDARDA_LOANPOOL[LOAN_ID],TBL_UDARDA_LOANPOOL[[#This Row],[LOAN_ID]],TBL_UDARDA_LOANPOOL[QUAL_LOCATION_TRACT_MFIPCT],"&gt;"&amp;THRESHOLD_UDARDA_MFIPCT)=0</f>
        <v>1</v>
      </c>
      <c r="AS219" s="27" t="b">
        <f>COUNTIFS(TBL_UDARDA_LOANPOOL[LOAN_ID],TBL_UDARDA_LOANPOOL[[#This Row],[LOAN_ID]],TBL_UDARDA_LOANPOOL[SBA_QUALIFIED],"No")=0</f>
        <v>1</v>
      </c>
      <c r="AT21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9" s="29">
        <f>IF(TBL_UDARDA_LOANPOOL[[#This Row],[MULTIPROP_REC_COUNT]]&lt;&gt;"",TBL_UDARDA_LOANPOOL[[#This Row],[LOAN_AMOUNT]]/TBL_UDARDA_LOANPOOL[[#This Row],[MULTIPROP_REC_COUNT]],TBL_UDARDA_LOANPOOL[[#This Row],[LOAN_AMOUNT]])</f>
        <v>0</v>
      </c>
      <c r="AW219" s="29" t="b">
        <f>TBL_UDARDA_LOANPOOL[[#This Row],[MULTIPROP_REC_COUNT]]&gt;1</f>
        <v>0</v>
      </c>
      <c r="AX219" s="36">
        <f>IF(TBL_UDARDA_LOANPOOL[[#This Row],[LOAN_ID]]&lt;&gt;"",COUNTIF(TBL_UDARDA_LOANPOOL[LOAN_ID],TBL_UDARDA_LOANPOOL[[#This Row],[LOAN_ID]]),1)</f>
        <v>1</v>
      </c>
      <c r="AY219" s="36">
        <f>IFERROR(MATCH(TBL_UDARDA_LOANPOOL[[#This Row],[QUAL_METHOD]],RANGE_LOOKUP_QUALMETHODS_UDA_RDA_PROJSPECIFIC,0),-1)</f>
        <v>-1</v>
      </c>
      <c r="AZ21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0" spans="2:57" ht="26.25" customHeight="1" x14ac:dyDescent="0.25">
      <c r="B220" s="25" t="str">
        <f>IF(TBL_UDARDA_LOANPOOL[[#This Row],[RECORD_STARTED]],IF(TBL_UDARDA_LOANPOOL[[#This Row],[ERROR_COUNT]]&gt;0,-1,IF(TBL_UDARDA_LOANPOOL[[#This Row],[REQ_FIELDS_POPULATED]],1,0)),"")</f>
        <v/>
      </c>
      <c r="C220" s="36">
        <f>ROW()-ROW(TBL_UDARDA_LOANPOOL[[#Headers],[ROW_ID]])</f>
        <v>201</v>
      </c>
      <c r="D220" s="55"/>
      <c r="E220" s="56"/>
      <c r="F220" s="57"/>
      <c r="G220" s="58"/>
      <c r="H220" s="142"/>
      <c r="I220" s="144"/>
      <c r="J220" s="144"/>
      <c r="K220" s="120"/>
      <c r="L220" s="116"/>
      <c r="M220" s="55"/>
      <c r="N220" s="61"/>
      <c r="O220" s="62"/>
      <c r="P220" s="124"/>
      <c r="Q220" s="131"/>
      <c r="R220" s="148"/>
      <c r="S220" s="146"/>
      <c r="T220" s="174"/>
      <c r="U220" s="178"/>
      <c r="V220" s="176"/>
      <c r="W220" s="177"/>
      <c r="X220" s="185"/>
      <c r="Y220" s="185"/>
      <c r="Z220" s="186"/>
      <c r="AA220" s="186"/>
      <c r="AB22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0" s="122"/>
      <c r="AD220" s="112" t="str">
        <f>IF(AND(TBL_UDARDA_LOANPOOL[[#This Row],[QUAL_METHOD]]='$DB.LOOKUP'!$AF$6,TBL_UDARDA_LOANPOOL[[#This Row],[LOAN_ID]]&lt;&gt;""),COUNTIF(TBL_QUAL_JOBSLISTING_JOBS[LISTING_LOAN_ID_PROP_ADDR],TBL_UDARDA_LOANPOOL[[#This Row],[LOAN_ID_PROP_ADDR]]),"")</f>
        <v/>
      </c>
      <c r="AE220" s="113" t="str">
        <f>IF(AND(TBL_UDARDA_LOANPOOL[[#This Row],[LOAN_ID]]&lt;&gt;"",TBL_UDARDA_LOANPOOL[[#This Row],[QUAL_METHOD]]='$DB.LOOKUP'!$AF$6),COUNTIFS(TBL_QUAL_JOBSLISTING_JOBS[LISTING_LOAN_ID_PROP_ADDR],TBL_UDARDA_LOANPOOL[[#This Row],[LOAN_ID_PROP_ADDR]],TBL_QUAL_JOBSLISTING_JOBS[JOB_QUALIFIED_FLAG],"Yes"),"")</f>
        <v/>
      </c>
      <c r="AF220" s="111" t="str">
        <f>IF(AND(TBL_UDARDA_LOANPOOL[[#This Row],[QUAL_JOBS_TOTL]]&gt;0,TBL_UDARDA_LOANPOOL[[#This Row],[QUAL_JOBS_TOTL]]&lt;&gt;""),TBL_UDARDA_LOANPOOL[[#This Row],[QUAL_JOBS_QUALIFIED]]/TBL_UDARDA_LOANPOOL[[#This Row],[QUAL_JOBS_TOTL]],"")</f>
        <v/>
      </c>
      <c r="AG220" s="137" t="str">
        <f>IF(TBL_UDARDA_LOANPOOL[[#This Row],[QUAL_METHOD]]='$DB.LOOKUP'!$AF$6,HYPERLINK("#QUAL_JOBS!TARGET_TOP","View/Edit"),"")</f>
        <v/>
      </c>
      <c r="AH220" s="122"/>
      <c r="AI220" s="112" t="str">
        <f>IF(AND(TBL_UDARDA_LOANPOOL[[#This Row],[QUAL_METHOD]]='$DB.LOOKUP'!$AF$7,TBL_UDARDA_LOANPOOL[[#This Row],[LOAN_ID]]&lt;&gt;""),COUNTIF(TBL_QUAL_SERVICESLISTING_FAMILIES[LISTING_LOAN_ID_PROP_ADDR],TBL_UDARDA_LOANPOOL[[#This Row],[LOAN_ID_PROP_ADDR]]),"")</f>
        <v/>
      </c>
      <c r="AJ22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0" s="111" t="str">
        <f>IF(AND(TBL_UDARDA_LOANPOOL[[#This Row],[QUAL_SERVICES_FAMILIES_TOTL]]&gt;0,TBL_UDARDA_LOANPOOL[[#This Row],[QUAL_SERVICES_FAMILIES_TOTL]]&lt;&gt;""),TBL_UDARDA_LOANPOOL[[#This Row],[QUAL_SERVICES_FAMILIES_QUALIFIED]]/TBL_UDARDA_LOANPOOL[[#This Row],[QUAL_SERVICES_FAMILIES_TOTL]],"")</f>
        <v/>
      </c>
      <c r="AL220" s="137" t="str">
        <f>IF(TBL_UDARDA_LOANPOOL[[#This Row],[QUAL_METHOD]]='$DB.LOOKUP'!$AF$7,HYPERLINK("#QUAL_SERVICES!TARGET_TOP","View/Edit"),"")</f>
        <v/>
      </c>
      <c r="AM220" s="94" t="str">
        <f>IF(TBL_UDARDA_LOANPOOL[[#This Row],[LOAN_LEVEL_PREQUALIFIED_FLAG]]&lt;&gt;"",
IF(TBL_UDARDA_LOANPOOL[[#This Row],[LOAN_LEVEL_PREQUALIFIED_FLAG]],"Yes","No"),
"")</f>
        <v/>
      </c>
      <c r="AN220" s="70" t="str">
        <f>IF(TBL_UDARDA_LOANPOOL[[#This Row],[LOAN_ID]] = "","",TBL_UDARDA_LOANPOOL[[#This Row],[LOAN_ID]]&amp;" ("&amp;IF(TBL_UDARDA_LOANPOOL[[#This Row],[PROP_ADDR_STREET]]="","Address Not Defined",TBL_UDARDA_LOANPOOL[[#This Row],[PROP_ADDR_STREET]])&amp;")")</f>
        <v/>
      </c>
      <c r="AO220" s="70" t="b">
        <f>IF(TBL_UDARDA_LOANPOOL[[#This Row],[QUAL_METHOD]]="",TRUE,IFERROR(MATCH(TBL_UDARDA_LOANPOOL[[#This Row],[QUAL_METHOD]],RANGE_LOOKUP_QUALMETHODS_UDA_RDA_ENABLED,0)&gt;0,FALSE))</f>
        <v>1</v>
      </c>
      <c r="AP22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0" s="27" t="b">
        <f ca="1">IFERROR((IF(APP_UDA_RDA_CERT_DATE&lt;&gt;"",APP_UDA_RDA_CERT_DATE,TODAY())-TBL_UDARDA_LOANPOOL[[#This Row],[SETTLEMENT_DATE]])&lt;91,TRUE)</f>
        <v>1</v>
      </c>
      <c r="AR220" s="27" t="b" cm="1">
        <f t="array" ref="AR220">COUNTIFS(TBL_UDARDA_LOANPOOL[LOAN_ID],TBL_UDARDA_LOANPOOL[[#This Row],[LOAN_ID]],TBL_UDARDA_LOANPOOL[QUAL_LOCATION_TRACT_MFIPCT],"&gt;"&amp;THRESHOLD_UDARDA_MFIPCT)=0</f>
        <v>1</v>
      </c>
      <c r="AS220" s="27" t="b">
        <f>COUNTIFS(TBL_UDARDA_LOANPOOL[LOAN_ID],TBL_UDARDA_LOANPOOL[[#This Row],[LOAN_ID]],TBL_UDARDA_LOANPOOL[SBA_QUALIFIED],"No")=0</f>
        <v>1</v>
      </c>
      <c r="AT22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0" s="29">
        <f>IF(TBL_UDARDA_LOANPOOL[[#This Row],[MULTIPROP_REC_COUNT]]&lt;&gt;"",TBL_UDARDA_LOANPOOL[[#This Row],[LOAN_AMOUNT]]/TBL_UDARDA_LOANPOOL[[#This Row],[MULTIPROP_REC_COUNT]],TBL_UDARDA_LOANPOOL[[#This Row],[LOAN_AMOUNT]])</f>
        <v>0</v>
      </c>
      <c r="AW220" s="29" t="b">
        <f>TBL_UDARDA_LOANPOOL[[#This Row],[MULTIPROP_REC_COUNT]]&gt;1</f>
        <v>0</v>
      </c>
      <c r="AX220" s="36">
        <f>IF(TBL_UDARDA_LOANPOOL[[#This Row],[LOAN_ID]]&lt;&gt;"",COUNTIF(TBL_UDARDA_LOANPOOL[LOAN_ID],TBL_UDARDA_LOANPOOL[[#This Row],[LOAN_ID]]),1)</f>
        <v>1</v>
      </c>
      <c r="AY220" s="36">
        <f>IFERROR(MATCH(TBL_UDARDA_LOANPOOL[[#This Row],[QUAL_METHOD]],RANGE_LOOKUP_QUALMETHODS_UDA_RDA_PROJSPECIFIC,0),-1)</f>
        <v>-1</v>
      </c>
      <c r="AZ22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1" spans="2:57" ht="26.25" customHeight="1" x14ac:dyDescent="0.25">
      <c r="B221" s="25" t="str">
        <f>IF(TBL_UDARDA_LOANPOOL[[#This Row],[RECORD_STARTED]],IF(TBL_UDARDA_LOANPOOL[[#This Row],[ERROR_COUNT]]&gt;0,-1,IF(TBL_UDARDA_LOANPOOL[[#This Row],[REQ_FIELDS_POPULATED]],1,0)),"")</f>
        <v/>
      </c>
      <c r="C221" s="36">
        <f>ROW()-ROW(TBL_UDARDA_LOANPOOL[[#Headers],[ROW_ID]])</f>
        <v>202</v>
      </c>
      <c r="D221" s="55"/>
      <c r="E221" s="56"/>
      <c r="F221" s="57"/>
      <c r="G221" s="58"/>
      <c r="H221" s="142"/>
      <c r="I221" s="144"/>
      <c r="J221" s="144"/>
      <c r="K221" s="120"/>
      <c r="L221" s="116"/>
      <c r="M221" s="55"/>
      <c r="N221" s="61"/>
      <c r="O221" s="62"/>
      <c r="P221" s="124"/>
      <c r="Q221" s="131"/>
      <c r="R221" s="148"/>
      <c r="S221" s="146"/>
      <c r="T221" s="174"/>
      <c r="U221" s="178"/>
      <c r="V221" s="176"/>
      <c r="W221" s="177"/>
      <c r="X221" s="185"/>
      <c r="Y221" s="185"/>
      <c r="Z221" s="186"/>
      <c r="AA221" s="186"/>
      <c r="AB22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1" s="122"/>
      <c r="AD221" s="112" t="str">
        <f>IF(AND(TBL_UDARDA_LOANPOOL[[#This Row],[QUAL_METHOD]]='$DB.LOOKUP'!$AF$6,TBL_UDARDA_LOANPOOL[[#This Row],[LOAN_ID]]&lt;&gt;""),COUNTIF(TBL_QUAL_JOBSLISTING_JOBS[LISTING_LOAN_ID_PROP_ADDR],TBL_UDARDA_LOANPOOL[[#This Row],[LOAN_ID_PROP_ADDR]]),"")</f>
        <v/>
      </c>
      <c r="AE221" s="113" t="str">
        <f>IF(AND(TBL_UDARDA_LOANPOOL[[#This Row],[LOAN_ID]]&lt;&gt;"",TBL_UDARDA_LOANPOOL[[#This Row],[QUAL_METHOD]]='$DB.LOOKUP'!$AF$6),COUNTIFS(TBL_QUAL_JOBSLISTING_JOBS[LISTING_LOAN_ID_PROP_ADDR],TBL_UDARDA_LOANPOOL[[#This Row],[LOAN_ID_PROP_ADDR]],TBL_QUAL_JOBSLISTING_JOBS[JOB_QUALIFIED_FLAG],"Yes"),"")</f>
        <v/>
      </c>
      <c r="AF221" s="111" t="str">
        <f>IF(AND(TBL_UDARDA_LOANPOOL[[#This Row],[QUAL_JOBS_TOTL]]&gt;0,TBL_UDARDA_LOANPOOL[[#This Row],[QUAL_JOBS_TOTL]]&lt;&gt;""),TBL_UDARDA_LOANPOOL[[#This Row],[QUAL_JOBS_QUALIFIED]]/TBL_UDARDA_LOANPOOL[[#This Row],[QUAL_JOBS_TOTL]],"")</f>
        <v/>
      </c>
      <c r="AG221" s="137" t="str">
        <f>IF(TBL_UDARDA_LOANPOOL[[#This Row],[QUAL_METHOD]]='$DB.LOOKUP'!$AF$6,HYPERLINK("#QUAL_JOBS!TARGET_TOP","View/Edit"),"")</f>
        <v/>
      </c>
      <c r="AH221" s="122"/>
      <c r="AI221" s="112" t="str">
        <f>IF(AND(TBL_UDARDA_LOANPOOL[[#This Row],[QUAL_METHOD]]='$DB.LOOKUP'!$AF$7,TBL_UDARDA_LOANPOOL[[#This Row],[LOAN_ID]]&lt;&gt;""),COUNTIF(TBL_QUAL_SERVICESLISTING_FAMILIES[LISTING_LOAN_ID_PROP_ADDR],TBL_UDARDA_LOANPOOL[[#This Row],[LOAN_ID_PROP_ADDR]]),"")</f>
        <v/>
      </c>
      <c r="AJ22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1" s="111" t="str">
        <f>IF(AND(TBL_UDARDA_LOANPOOL[[#This Row],[QUAL_SERVICES_FAMILIES_TOTL]]&gt;0,TBL_UDARDA_LOANPOOL[[#This Row],[QUAL_SERVICES_FAMILIES_TOTL]]&lt;&gt;""),TBL_UDARDA_LOANPOOL[[#This Row],[QUAL_SERVICES_FAMILIES_QUALIFIED]]/TBL_UDARDA_LOANPOOL[[#This Row],[QUAL_SERVICES_FAMILIES_TOTL]],"")</f>
        <v/>
      </c>
      <c r="AL221" s="137" t="str">
        <f>IF(TBL_UDARDA_LOANPOOL[[#This Row],[QUAL_METHOD]]='$DB.LOOKUP'!$AF$7,HYPERLINK("#QUAL_SERVICES!TARGET_TOP","View/Edit"),"")</f>
        <v/>
      </c>
      <c r="AM221" s="94" t="str">
        <f>IF(TBL_UDARDA_LOANPOOL[[#This Row],[LOAN_LEVEL_PREQUALIFIED_FLAG]]&lt;&gt;"",
IF(TBL_UDARDA_LOANPOOL[[#This Row],[LOAN_LEVEL_PREQUALIFIED_FLAG]],"Yes","No"),
"")</f>
        <v/>
      </c>
      <c r="AN221" s="70" t="str">
        <f>IF(TBL_UDARDA_LOANPOOL[[#This Row],[LOAN_ID]] = "","",TBL_UDARDA_LOANPOOL[[#This Row],[LOAN_ID]]&amp;" ("&amp;IF(TBL_UDARDA_LOANPOOL[[#This Row],[PROP_ADDR_STREET]]="","Address Not Defined",TBL_UDARDA_LOANPOOL[[#This Row],[PROP_ADDR_STREET]])&amp;")")</f>
        <v/>
      </c>
      <c r="AO221" s="70" t="b">
        <f>IF(TBL_UDARDA_LOANPOOL[[#This Row],[QUAL_METHOD]]="",TRUE,IFERROR(MATCH(TBL_UDARDA_LOANPOOL[[#This Row],[QUAL_METHOD]],RANGE_LOOKUP_QUALMETHODS_UDA_RDA_ENABLED,0)&gt;0,FALSE))</f>
        <v>1</v>
      </c>
      <c r="AP22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1" s="27" t="b">
        <f ca="1">IFERROR((IF(APP_UDA_RDA_CERT_DATE&lt;&gt;"",APP_UDA_RDA_CERT_DATE,TODAY())-TBL_UDARDA_LOANPOOL[[#This Row],[SETTLEMENT_DATE]])&lt;91,TRUE)</f>
        <v>1</v>
      </c>
      <c r="AR221" s="27" t="b" cm="1">
        <f t="array" ref="AR221">COUNTIFS(TBL_UDARDA_LOANPOOL[LOAN_ID],TBL_UDARDA_LOANPOOL[[#This Row],[LOAN_ID]],TBL_UDARDA_LOANPOOL[QUAL_LOCATION_TRACT_MFIPCT],"&gt;"&amp;THRESHOLD_UDARDA_MFIPCT)=0</f>
        <v>1</v>
      </c>
      <c r="AS221" s="27" t="b">
        <f>COUNTIFS(TBL_UDARDA_LOANPOOL[LOAN_ID],TBL_UDARDA_LOANPOOL[[#This Row],[LOAN_ID]],TBL_UDARDA_LOANPOOL[SBA_QUALIFIED],"No")=0</f>
        <v>1</v>
      </c>
      <c r="AT22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1" s="29">
        <f>IF(TBL_UDARDA_LOANPOOL[[#This Row],[MULTIPROP_REC_COUNT]]&lt;&gt;"",TBL_UDARDA_LOANPOOL[[#This Row],[LOAN_AMOUNT]]/TBL_UDARDA_LOANPOOL[[#This Row],[MULTIPROP_REC_COUNT]],TBL_UDARDA_LOANPOOL[[#This Row],[LOAN_AMOUNT]])</f>
        <v>0</v>
      </c>
      <c r="AW221" s="29" t="b">
        <f>TBL_UDARDA_LOANPOOL[[#This Row],[MULTIPROP_REC_COUNT]]&gt;1</f>
        <v>0</v>
      </c>
      <c r="AX221" s="36">
        <f>IF(TBL_UDARDA_LOANPOOL[[#This Row],[LOAN_ID]]&lt;&gt;"",COUNTIF(TBL_UDARDA_LOANPOOL[LOAN_ID],TBL_UDARDA_LOANPOOL[[#This Row],[LOAN_ID]]),1)</f>
        <v>1</v>
      </c>
      <c r="AY221" s="36">
        <f>IFERROR(MATCH(TBL_UDARDA_LOANPOOL[[#This Row],[QUAL_METHOD]],RANGE_LOOKUP_QUALMETHODS_UDA_RDA_PROJSPECIFIC,0),-1)</f>
        <v>-1</v>
      </c>
      <c r="AZ22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2" spans="2:57" ht="26.25" customHeight="1" x14ac:dyDescent="0.25">
      <c r="B222" s="25" t="str">
        <f>IF(TBL_UDARDA_LOANPOOL[[#This Row],[RECORD_STARTED]],IF(TBL_UDARDA_LOANPOOL[[#This Row],[ERROR_COUNT]]&gt;0,-1,IF(TBL_UDARDA_LOANPOOL[[#This Row],[REQ_FIELDS_POPULATED]],1,0)),"")</f>
        <v/>
      </c>
      <c r="C222" s="36">
        <f>ROW()-ROW(TBL_UDARDA_LOANPOOL[[#Headers],[ROW_ID]])</f>
        <v>203</v>
      </c>
      <c r="D222" s="55"/>
      <c r="E222" s="56"/>
      <c r="F222" s="57"/>
      <c r="G222" s="58"/>
      <c r="H222" s="142"/>
      <c r="I222" s="144"/>
      <c r="J222" s="144"/>
      <c r="K222" s="120"/>
      <c r="L222" s="116"/>
      <c r="M222" s="55"/>
      <c r="N222" s="61"/>
      <c r="O222" s="62"/>
      <c r="P222" s="124"/>
      <c r="Q222" s="131"/>
      <c r="R222" s="148"/>
      <c r="S222" s="146"/>
      <c r="T222" s="174"/>
      <c r="U222" s="178"/>
      <c r="V222" s="176"/>
      <c r="W222" s="177"/>
      <c r="X222" s="185"/>
      <c r="Y222" s="185"/>
      <c r="Z222" s="186"/>
      <c r="AA222" s="186"/>
      <c r="AB22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2" s="122"/>
      <c r="AD222" s="112" t="str">
        <f>IF(AND(TBL_UDARDA_LOANPOOL[[#This Row],[QUAL_METHOD]]='$DB.LOOKUP'!$AF$6,TBL_UDARDA_LOANPOOL[[#This Row],[LOAN_ID]]&lt;&gt;""),COUNTIF(TBL_QUAL_JOBSLISTING_JOBS[LISTING_LOAN_ID_PROP_ADDR],TBL_UDARDA_LOANPOOL[[#This Row],[LOAN_ID_PROP_ADDR]]),"")</f>
        <v/>
      </c>
      <c r="AE222" s="113" t="str">
        <f>IF(AND(TBL_UDARDA_LOANPOOL[[#This Row],[LOAN_ID]]&lt;&gt;"",TBL_UDARDA_LOANPOOL[[#This Row],[QUAL_METHOD]]='$DB.LOOKUP'!$AF$6),COUNTIFS(TBL_QUAL_JOBSLISTING_JOBS[LISTING_LOAN_ID_PROP_ADDR],TBL_UDARDA_LOANPOOL[[#This Row],[LOAN_ID_PROP_ADDR]],TBL_QUAL_JOBSLISTING_JOBS[JOB_QUALIFIED_FLAG],"Yes"),"")</f>
        <v/>
      </c>
      <c r="AF222" s="111" t="str">
        <f>IF(AND(TBL_UDARDA_LOANPOOL[[#This Row],[QUAL_JOBS_TOTL]]&gt;0,TBL_UDARDA_LOANPOOL[[#This Row],[QUAL_JOBS_TOTL]]&lt;&gt;""),TBL_UDARDA_LOANPOOL[[#This Row],[QUAL_JOBS_QUALIFIED]]/TBL_UDARDA_LOANPOOL[[#This Row],[QUAL_JOBS_TOTL]],"")</f>
        <v/>
      </c>
      <c r="AG222" s="137" t="str">
        <f>IF(TBL_UDARDA_LOANPOOL[[#This Row],[QUAL_METHOD]]='$DB.LOOKUP'!$AF$6,HYPERLINK("#QUAL_JOBS!TARGET_TOP","View/Edit"),"")</f>
        <v/>
      </c>
      <c r="AH222" s="122"/>
      <c r="AI222" s="112" t="str">
        <f>IF(AND(TBL_UDARDA_LOANPOOL[[#This Row],[QUAL_METHOD]]='$DB.LOOKUP'!$AF$7,TBL_UDARDA_LOANPOOL[[#This Row],[LOAN_ID]]&lt;&gt;""),COUNTIF(TBL_QUAL_SERVICESLISTING_FAMILIES[LISTING_LOAN_ID_PROP_ADDR],TBL_UDARDA_LOANPOOL[[#This Row],[LOAN_ID_PROP_ADDR]]),"")</f>
        <v/>
      </c>
      <c r="AJ22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2" s="111" t="str">
        <f>IF(AND(TBL_UDARDA_LOANPOOL[[#This Row],[QUAL_SERVICES_FAMILIES_TOTL]]&gt;0,TBL_UDARDA_LOANPOOL[[#This Row],[QUAL_SERVICES_FAMILIES_TOTL]]&lt;&gt;""),TBL_UDARDA_LOANPOOL[[#This Row],[QUAL_SERVICES_FAMILIES_QUALIFIED]]/TBL_UDARDA_LOANPOOL[[#This Row],[QUAL_SERVICES_FAMILIES_TOTL]],"")</f>
        <v/>
      </c>
      <c r="AL222" s="137" t="str">
        <f>IF(TBL_UDARDA_LOANPOOL[[#This Row],[QUAL_METHOD]]='$DB.LOOKUP'!$AF$7,HYPERLINK("#QUAL_SERVICES!TARGET_TOP","View/Edit"),"")</f>
        <v/>
      </c>
      <c r="AM222" s="94" t="str">
        <f>IF(TBL_UDARDA_LOANPOOL[[#This Row],[LOAN_LEVEL_PREQUALIFIED_FLAG]]&lt;&gt;"",
IF(TBL_UDARDA_LOANPOOL[[#This Row],[LOAN_LEVEL_PREQUALIFIED_FLAG]],"Yes","No"),
"")</f>
        <v/>
      </c>
      <c r="AN222" s="70" t="str">
        <f>IF(TBL_UDARDA_LOANPOOL[[#This Row],[LOAN_ID]] = "","",TBL_UDARDA_LOANPOOL[[#This Row],[LOAN_ID]]&amp;" ("&amp;IF(TBL_UDARDA_LOANPOOL[[#This Row],[PROP_ADDR_STREET]]="","Address Not Defined",TBL_UDARDA_LOANPOOL[[#This Row],[PROP_ADDR_STREET]])&amp;")")</f>
        <v/>
      </c>
      <c r="AO222" s="70" t="b">
        <f>IF(TBL_UDARDA_LOANPOOL[[#This Row],[QUAL_METHOD]]="",TRUE,IFERROR(MATCH(TBL_UDARDA_LOANPOOL[[#This Row],[QUAL_METHOD]],RANGE_LOOKUP_QUALMETHODS_UDA_RDA_ENABLED,0)&gt;0,FALSE))</f>
        <v>1</v>
      </c>
      <c r="AP22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2" s="27" t="b">
        <f ca="1">IFERROR((IF(APP_UDA_RDA_CERT_DATE&lt;&gt;"",APP_UDA_RDA_CERT_DATE,TODAY())-TBL_UDARDA_LOANPOOL[[#This Row],[SETTLEMENT_DATE]])&lt;91,TRUE)</f>
        <v>1</v>
      </c>
      <c r="AR222" s="27" t="b" cm="1">
        <f t="array" ref="AR222">COUNTIFS(TBL_UDARDA_LOANPOOL[LOAN_ID],TBL_UDARDA_LOANPOOL[[#This Row],[LOAN_ID]],TBL_UDARDA_LOANPOOL[QUAL_LOCATION_TRACT_MFIPCT],"&gt;"&amp;THRESHOLD_UDARDA_MFIPCT)=0</f>
        <v>1</v>
      </c>
      <c r="AS222" s="27" t="b">
        <f>COUNTIFS(TBL_UDARDA_LOANPOOL[LOAN_ID],TBL_UDARDA_LOANPOOL[[#This Row],[LOAN_ID]],TBL_UDARDA_LOANPOOL[SBA_QUALIFIED],"No")=0</f>
        <v>1</v>
      </c>
      <c r="AT22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2" s="29">
        <f>IF(TBL_UDARDA_LOANPOOL[[#This Row],[MULTIPROP_REC_COUNT]]&lt;&gt;"",TBL_UDARDA_LOANPOOL[[#This Row],[LOAN_AMOUNT]]/TBL_UDARDA_LOANPOOL[[#This Row],[MULTIPROP_REC_COUNT]],TBL_UDARDA_LOANPOOL[[#This Row],[LOAN_AMOUNT]])</f>
        <v>0</v>
      </c>
      <c r="AW222" s="29" t="b">
        <f>TBL_UDARDA_LOANPOOL[[#This Row],[MULTIPROP_REC_COUNT]]&gt;1</f>
        <v>0</v>
      </c>
      <c r="AX222" s="36">
        <f>IF(TBL_UDARDA_LOANPOOL[[#This Row],[LOAN_ID]]&lt;&gt;"",COUNTIF(TBL_UDARDA_LOANPOOL[LOAN_ID],TBL_UDARDA_LOANPOOL[[#This Row],[LOAN_ID]]),1)</f>
        <v>1</v>
      </c>
      <c r="AY222" s="36">
        <f>IFERROR(MATCH(TBL_UDARDA_LOANPOOL[[#This Row],[QUAL_METHOD]],RANGE_LOOKUP_QUALMETHODS_UDA_RDA_PROJSPECIFIC,0),-1)</f>
        <v>-1</v>
      </c>
      <c r="AZ22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3" spans="2:57" ht="26.25" customHeight="1" x14ac:dyDescent="0.25">
      <c r="B223" s="25" t="str">
        <f>IF(TBL_UDARDA_LOANPOOL[[#This Row],[RECORD_STARTED]],IF(TBL_UDARDA_LOANPOOL[[#This Row],[ERROR_COUNT]]&gt;0,-1,IF(TBL_UDARDA_LOANPOOL[[#This Row],[REQ_FIELDS_POPULATED]],1,0)),"")</f>
        <v/>
      </c>
      <c r="C223" s="36">
        <f>ROW()-ROW(TBL_UDARDA_LOANPOOL[[#Headers],[ROW_ID]])</f>
        <v>204</v>
      </c>
      <c r="D223" s="55"/>
      <c r="E223" s="56"/>
      <c r="F223" s="57"/>
      <c r="G223" s="58"/>
      <c r="H223" s="142"/>
      <c r="I223" s="144"/>
      <c r="J223" s="144"/>
      <c r="K223" s="120"/>
      <c r="L223" s="116"/>
      <c r="M223" s="55"/>
      <c r="N223" s="61"/>
      <c r="O223" s="62"/>
      <c r="P223" s="124"/>
      <c r="Q223" s="131"/>
      <c r="R223" s="148"/>
      <c r="S223" s="146"/>
      <c r="T223" s="174"/>
      <c r="U223" s="178"/>
      <c r="V223" s="176"/>
      <c r="W223" s="177"/>
      <c r="X223" s="185"/>
      <c r="Y223" s="185"/>
      <c r="Z223" s="186"/>
      <c r="AA223" s="186"/>
      <c r="AB22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3" s="122"/>
      <c r="AD223" s="112" t="str">
        <f>IF(AND(TBL_UDARDA_LOANPOOL[[#This Row],[QUAL_METHOD]]='$DB.LOOKUP'!$AF$6,TBL_UDARDA_LOANPOOL[[#This Row],[LOAN_ID]]&lt;&gt;""),COUNTIF(TBL_QUAL_JOBSLISTING_JOBS[LISTING_LOAN_ID_PROP_ADDR],TBL_UDARDA_LOANPOOL[[#This Row],[LOAN_ID_PROP_ADDR]]),"")</f>
        <v/>
      </c>
      <c r="AE223" s="113" t="str">
        <f>IF(AND(TBL_UDARDA_LOANPOOL[[#This Row],[LOAN_ID]]&lt;&gt;"",TBL_UDARDA_LOANPOOL[[#This Row],[QUAL_METHOD]]='$DB.LOOKUP'!$AF$6),COUNTIFS(TBL_QUAL_JOBSLISTING_JOBS[LISTING_LOAN_ID_PROP_ADDR],TBL_UDARDA_LOANPOOL[[#This Row],[LOAN_ID_PROP_ADDR]],TBL_QUAL_JOBSLISTING_JOBS[JOB_QUALIFIED_FLAG],"Yes"),"")</f>
        <v/>
      </c>
      <c r="AF223" s="111" t="str">
        <f>IF(AND(TBL_UDARDA_LOANPOOL[[#This Row],[QUAL_JOBS_TOTL]]&gt;0,TBL_UDARDA_LOANPOOL[[#This Row],[QUAL_JOBS_TOTL]]&lt;&gt;""),TBL_UDARDA_LOANPOOL[[#This Row],[QUAL_JOBS_QUALIFIED]]/TBL_UDARDA_LOANPOOL[[#This Row],[QUAL_JOBS_TOTL]],"")</f>
        <v/>
      </c>
      <c r="AG223" s="137" t="str">
        <f>IF(TBL_UDARDA_LOANPOOL[[#This Row],[QUAL_METHOD]]='$DB.LOOKUP'!$AF$6,HYPERLINK("#QUAL_JOBS!TARGET_TOP","View/Edit"),"")</f>
        <v/>
      </c>
      <c r="AH223" s="122"/>
      <c r="AI223" s="112" t="str">
        <f>IF(AND(TBL_UDARDA_LOANPOOL[[#This Row],[QUAL_METHOD]]='$DB.LOOKUP'!$AF$7,TBL_UDARDA_LOANPOOL[[#This Row],[LOAN_ID]]&lt;&gt;""),COUNTIF(TBL_QUAL_SERVICESLISTING_FAMILIES[LISTING_LOAN_ID_PROP_ADDR],TBL_UDARDA_LOANPOOL[[#This Row],[LOAN_ID_PROP_ADDR]]),"")</f>
        <v/>
      </c>
      <c r="AJ22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3" s="111" t="str">
        <f>IF(AND(TBL_UDARDA_LOANPOOL[[#This Row],[QUAL_SERVICES_FAMILIES_TOTL]]&gt;0,TBL_UDARDA_LOANPOOL[[#This Row],[QUAL_SERVICES_FAMILIES_TOTL]]&lt;&gt;""),TBL_UDARDA_LOANPOOL[[#This Row],[QUAL_SERVICES_FAMILIES_QUALIFIED]]/TBL_UDARDA_LOANPOOL[[#This Row],[QUAL_SERVICES_FAMILIES_TOTL]],"")</f>
        <v/>
      </c>
      <c r="AL223" s="137" t="str">
        <f>IF(TBL_UDARDA_LOANPOOL[[#This Row],[QUAL_METHOD]]='$DB.LOOKUP'!$AF$7,HYPERLINK("#QUAL_SERVICES!TARGET_TOP","View/Edit"),"")</f>
        <v/>
      </c>
      <c r="AM223" s="94" t="str">
        <f>IF(TBL_UDARDA_LOANPOOL[[#This Row],[LOAN_LEVEL_PREQUALIFIED_FLAG]]&lt;&gt;"",
IF(TBL_UDARDA_LOANPOOL[[#This Row],[LOAN_LEVEL_PREQUALIFIED_FLAG]],"Yes","No"),
"")</f>
        <v/>
      </c>
      <c r="AN223" s="70" t="str">
        <f>IF(TBL_UDARDA_LOANPOOL[[#This Row],[LOAN_ID]] = "","",TBL_UDARDA_LOANPOOL[[#This Row],[LOAN_ID]]&amp;" ("&amp;IF(TBL_UDARDA_LOANPOOL[[#This Row],[PROP_ADDR_STREET]]="","Address Not Defined",TBL_UDARDA_LOANPOOL[[#This Row],[PROP_ADDR_STREET]])&amp;")")</f>
        <v/>
      </c>
      <c r="AO223" s="70" t="b">
        <f>IF(TBL_UDARDA_LOANPOOL[[#This Row],[QUAL_METHOD]]="",TRUE,IFERROR(MATCH(TBL_UDARDA_LOANPOOL[[#This Row],[QUAL_METHOD]],RANGE_LOOKUP_QUALMETHODS_UDA_RDA_ENABLED,0)&gt;0,FALSE))</f>
        <v>1</v>
      </c>
      <c r="AP22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3" s="27" t="b">
        <f ca="1">IFERROR((IF(APP_UDA_RDA_CERT_DATE&lt;&gt;"",APP_UDA_RDA_CERT_DATE,TODAY())-TBL_UDARDA_LOANPOOL[[#This Row],[SETTLEMENT_DATE]])&lt;91,TRUE)</f>
        <v>1</v>
      </c>
      <c r="AR223" s="27" t="b" cm="1">
        <f t="array" ref="AR223">COUNTIFS(TBL_UDARDA_LOANPOOL[LOAN_ID],TBL_UDARDA_LOANPOOL[[#This Row],[LOAN_ID]],TBL_UDARDA_LOANPOOL[QUAL_LOCATION_TRACT_MFIPCT],"&gt;"&amp;THRESHOLD_UDARDA_MFIPCT)=0</f>
        <v>1</v>
      </c>
      <c r="AS223" s="27" t="b">
        <f>COUNTIFS(TBL_UDARDA_LOANPOOL[LOAN_ID],TBL_UDARDA_LOANPOOL[[#This Row],[LOAN_ID]],TBL_UDARDA_LOANPOOL[SBA_QUALIFIED],"No")=0</f>
        <v>1</v>
      </c>
      <c r="AT22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3" s="29">
        <f>IF(TBL_UDARDA_LOANPOOL[[#This Row],[MULTIPROP_REC_COUNT]]&lt;&gt;"",TBL_UDARDA_LOANPOOL[[#This Row],[LOAN_AMOUNT]]/TBL_UDARDA_LOANPOOL[[#This Row],[MULTIPROP_REC_COUNT]],TBL_UDARDA_LOANPOOL[[#This Row],[LOAN_AMOUNT]])</f>
        <v>0</v>
      </c>
      <c r="AW223" s="29" t="b">
        <f>TBL_UDARDA_LOANPOOL[[#This Row],[MULTIPROP_REC_COUNT]]&gt;1</f>
        <v>0</v>
      </c>
      <c r="AX223" s="36">
        <f>IF(TBL_UDARDA_LOANPOOL[[#This Row],[LOAN_ID]]&lt;&gt;"",COUNTIF(TBL_UDARDA_LOANPOOL[LOAN_ID],TBL_UDARDA_LOANPOOL[[#This Row],[LOAN_ID]]),1)</f>
        <v>1</v>
      </c>
      <c r="AY223" s="36">
        <f>IFERROR(MATCH(TBL_UDARDA_LOANPOOL[[#This Row],[QUAL_METHOD]],RANGE_LOOKUP_QUALMETHODS_UDA_RDA_PROJSPECIFIC,0),-1)</f>
        <v>-1</v>
      </c>
      <c r="AZ22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4" spans="2:57" ht="26.25" customHeight="1" x14ac:dyDescent="0.25">
      <c r="B224" s="25" t="str">
        <f>IF(TBL_UDARDA_LOANPOOL[[#This Row],[RECORD_STARTED]],IF(TBL_UDARDA_LOANPOOL[[#This Row],[ERROR_COUNT]]&gt;0,-1,IF(TBL_UDARDA_LOANPOOL[[#This Row],[REQ_FIELDS_POPULATED]],1,0)),"")</f>
        <v/>
      </c>
      <c r="C224" s="36">
        <f>ROW()-ROW(TBL_UDARDA_LOANPOOL[[#Headers],[ROW_ID]])</f>
        <v>205</v>
      </c>
      <c r="D224" s="55"/>
      <c r="E224" s="56"/>
      <c r="F224" s="57"/>
      <c r="G224" s="58"/>
      <c r="H224" s="142"/>
      <c r="I224" s="144"/>
      <c r="J224" s="144"/>
      <c r="K224" s="120"/>
      <c r="L224" s="116"/>
      <c r="M224" s="55"/>
      <c r="N224" s="61"/>
      <c r="O224" s="62"/>
      <c r="P224" s="124"/>
      <c r="Q224" s="131"/>
      <c r="R224" s="148"/>
      <c r="S224" s="146"/>
      <c r="T224" s="174"/>
      <c r="U224" s="178"/>
      <c r="V224" s="176"/>
      <c r="W224" s="177"/>
      <c r="X224" s="185"/>
      <c r="Y224" s="185"/>
      <c r="Z224" s="186"/>
      <c r="AA224" s="186"/>
      <c r="AB22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4" s="122"/>
      <c r="AD224" s="112" t="str">
        <f>IF(AND(TBL_UDARDA_LOANPOOL[[#This Row],[QUAL_METHOD]]='$DB.LOOKUP'!$AF$6,TBL_UDARDA_LOANPOOL[[#This Row],[LOAN_ID]]&lt;&gt;""),COUNTIF(TBL_QUAL_JOBSLISTING_JOBS[LISTING_LOAN_ID_PROP_ADDR],TBL_UDARDA_LOANPOOL[[#This Row],[LOAN_ID_PROP_ADDR]]),"")</f>
        <v/>
      </c>
      <c r="AE224" s="113" t="str">
        <f>IF(AND(TBL_UDARDA_LOANPOOL[[#This Row],[LOAN_ID]]&lt;&gt;"",TBL_UDARDA_LOANPOOL[[#This Row],[QUAL_METHOD]]='$DB.LOOKUP'!$AF$6),COUNTIFS(TBL_QUAL_JOBSLISTING_JOBS[LISTING_LOAN_ID_PROP_ADDR],TBL_UDARDA_LOANPOOL[[#This Row],[LOAN_ID_PROP_ADDR]],TBL_QUAL_JOBSLISTING_JOBS[JOB_QUALIFIED_FLAG],"Yes"),"")</f>
        <v/>
      </c>
      <c r="AF224" s="111" t="str">
        <f>IF(AND(TBL_UDARDA_LOANPOOL[[#This Row],[QUAL_JOBS_TOTL]]&gt;0,TBL_UDARDA_LOANPOOL[[#This Row],[QUAL_JOBS_TOTL]]&lt;&gt;""),TBL_UDARDA_LOANPOOL[[#This Row],[QUAL_JOBS_QUALIFIED]]/TBL_UDARDA_LOANPOOL[[#This Row],[QUAL_JOBS_TOTL]],"")</f>
        <v/>
      </c>
      <c r="AG224" s="137" t="str">
        <f>IF(TBL_UDARDA_LOANPOOL[[#This Row],[QUAL_METHOD]]='$DB.LOOKUP'!$AF$6,HYPERLINK("#QUAL_JOBS!TARGET_TOP","View/Edit"),"")</f>
        <v/>
      </c>
      <c r="AH224" s="122"/>
      <c r="AI224" s="112" t="str">
        <f>IF(AND(TBL_UDARDA_LOANPOOL[[#This Row],[QUAL_METHOD]]='$DB.LOOKUP'!$AF$7,TBL_UDARDA_LOANPOOL[[#This Row],[LOAN_ID]]&lt;&gt;""),COUNTIF(TBL_QUAL_SERVICESLISTING_FAMILIES[LISTING_LOAN_ID_PROP_ADDR],TBL_UDARDA_LOANPOOL[[#This Row],[LOAN_ID_PROP_ADDR]]),"")</f>
        <v/>
      </c>
      <c r="AJ22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4" s="111" t="str">
        <f>IF(AND(TBL_UDARDA_LOANPOOL[[#This Row],[QUAL_SERVICES_FAMILIES_TOTL]]&gt;0,TBL_UDARDA_LOANPOOL[[#This Row],[QUAL_SERVICES_FAMILIES_TOTL]]&lt;&gt;""),TBL_UDARDA_LOANPOOL[[#This Row],[QUAL_SERVICES_FAMILIES_QUALIFIED]]/TBL_UDARDA_LOANPOOL[[#This Row],[QUAL_SERVICES_FAMILIES_TOTL]],"")</f>
        <v/>
      </c>
      <c r="AL224" s="137" t="str">
        <f>IF(TBL_UDARDA_LOANPOOL[[#This Row],[QUAL_METHOD]]='$DB.LOOKUP'!$AF$7,HYPERLINK("#QUAL_SERVICES!TARGET_TOP","View/Edit"),"")</f>
        <v/>
      </c>
      <c r="AM224" s="94" t="str">
        <f>IF(TBL_UDARDA_LOANPOOL[[#This Row],[LOAN_LEVEL_PREQUALIFIED_FLAG]]&lt;&gt;"",
IF(TBL_UDARDA_LOANPOOL[[#This Row],[LOAN_LEVEL_PREQUALIFIED_FLAG]],"Yes","No"),
"")</f>
        <v/>
      </c>
      <c r="AN224" s="70" t="str">
        <f>IF(TBL_UDARDA_LOANPOOL[[#This Row],[LOAN_ID]] = "","",TBL_UDARDA_LOANPOOL[[#This Row],[LOAN_ID]]&amp;" ("&amp;IF(TBL_UDARDA_LOANPOOL[[#This Row],[PROP_ADDR_STREET]]="","Address Not Defined",TBL_UDARDA_LOANPOOL[[#This Row],[PROP_ADDR_STREET]])&amp;")")</f>
        <v/>
      </c>
      <c r="AO224" s="70" t="b">
        <f>IF(TBL_UDARDA_LOANPOOL[[#This Row],[QUAL_METHOD]]="",TRUE,IFERROR(MATCH(TBL_UDARDA_LOANPOOL[[#This Row],[QUAL_METHOD]],RANGE_LOOKUP_QUALMETHODS_UDA_RDA_ENABLED,0)&gt;0,FALSE))</f>
        <v>1</v>
      </c>
      <c r="AP22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4" s="27" t="b">
        <f ca="1">IFERROR((IF(APP_UDA_RDA_CERT_DATE&lt;&gt;"",APP_UDA_RDA_CERT_DATE,TODAY())-TBL_UDARDA_LOANPOOL[[#This Row],[SETTLEMENT_DATE]])&lt;91,TRUE)</f>
        <v>1</v>
      </c>
      <c r="AR224" s="27" t="b" cm="1">
        <f t="array" ref="AR224">COUNTIFS(TBL_UDARDA_LOANPOOL[LOAN_ID],TBL_UDARDA_LOANPOOL[[#This Row],[LOAN_ID]],TBL_UDARDA_LOANPOOL[QUAL_LOCATION_TRACT_MFIPCT],"&gt;"&amp;THRESHOLD_UDARDA_MFIPCT)=0</f>
        <v>1</v>
      </c>
      <c r="AS224" s="27" t="b">
        <f>COUNTIFS(TBL_UDARDA_LOANPOOL[LOAN_ID],TBL_UDARDA_LOANPOOL[[#This Row],[LOAN_ID]],TBL_UDARDA_LOANPOOL[SBA_QUALIFIED],"No")=0</f>
        <v>1</v>
      </c>
      <c r="AT22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4" s="29">
        <f>IF(TBL_UDARDA_LOANPOOL[[#This Row],[MULTIPROP_REC_COUNT]]&lt;&gt;"",TBL_UDARDA_LOANPOOL[[#This Row],[LOAN_AMOUNT]]/TBL_UDARDA_LOANPOOL[[#This Row],[MULTIPROP_REC_COUNT]],TBL_UDARDA_LOANPOOL[[#This Row],[LOAN_AMOUNT]])</f>
        <v>0</v>
      </c>
      <c r="AW224" s="29" t="b">
        <f>TBL_UDARDA_LOANPOOL[[#This Row],[MULTIPROP_REC_COUNT]]&gt;1</f>
        <v>0</v>
      </c>
      <c r="AX224" s="36">
        <f>IF(TBL_UDARDA_LOANPOOL[[#This Row],[LOAN_ID]]&lt;&gt;"",COUNTIF(TBL_UDARDA_LOANPOOL[LOAN_ID],TBL_UDARDA_LOANPOOL[[#This Row],[LOAN_ID]]),1)</f>
        <v>1</v>
      </c>
      <c r="AY224" s="36">
        <f>IFERROR(MATCH(TBL_UDARDA_LOANPOOL[[#This Row],[QUAL_METHOD]],RANGE_LOOKUP_QUALMETHODS_UDA_RDA_PROJSPECIFIC,0),-1)</f>
        <v>-1</v>
      </c>
      <c r="AZ22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5" spans="2:57" ht="26.25" customHeight="1" x14ac:dyDescent="0.25">
      <c r="B225" s="25" t="str">
        <f>IF(TBL_UDARDA_LOANPOOL[[#This Row],[RECORD_STARTED]],IF(TBL_UDARDA_LOANPOOL[[#This Row],[ERROR_COUNT]]&gt;0,-1,IF(TBL_UDARDA_LOANPOOL[[#This Row],[REQ_FIELDS_POPULATED]],1,0)),"")</f>
        <v/>
      </c>
      <c r="C225" s="36">
        <f>ROW()-ROW(TBL_UDARDA_LOANPOOL[[#Headers],[ROW_ID]])</f>
        <v>206</v>
      </c>
      <c r="D225" s="55"/>
      <c r="E225" s="56"/>
      <c r="F225" s="57"/>
      <c r="G225" s="58"/>
      <c r="H225" s="142"/>
      <c r="I225" s="144"/>
      <c r="J225" s="144"/>
      <c r="K225" s="120"/>
      <c r="L225" s="116"/>
      <c r="M225" s="55"/>
      <c r="N225" s="61"/>
      <c r="O225" s="62"/>
      <c r="P225" s="124"/>
      <c r="Q225" s="131"/>
      <c r="R225" s="148"/>
      <c r="S225" s="146"/>
      <c r="T225" s="174"/>
      <c r="U225" s="178"/>
      <c r="V225" s="176"/>
      <c r="W225" s="177"/>
      <c r="X225" s="185"/>
      <c r="Y225" s="185"/>
      <c r="Z225" s="186"/>
      <c r="AA225" s="186"/>
      <c r="AB22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5" s="122"/>
      <c r="AD225" s="112" t="str">
        <f>IF(AND(TBL_UDARDA_LOANPOOL[[#This Row],[QUAL_METHOD]]='$DB.LOOKUP'!$AF$6,TBL_UDARDA_LOANPOOL[[#This Row],[LOAN_ID]]&lt;&gt;""),COUNTIF(TBL_QUAL_JOBSLISTING_JOBS[LISTING_LOAN_ID_PROP_ADDR],TBL_UDARDA_LOANPOOL[[#This Row],[LOAN_ID_PROP_ADDR]]),"")</f>
        <v/>
      </c>
      <c r="AE225" s="113" t="str">
        <f>IF(AND(TBL_UDARDA_LOANPOOL[[#This Row],[LOAN_ID]]&lt;&gt;"",TBL_UDARDA_LOANPOOL[[#This Row],[QUAL_METHOD]]='$DB.LOOKUP'!$AF$6),COUNTIFS(TBL_QUAL_JOBSLISTING_JOBS[LISTING_LOAN_ID_PROP_ADDR],TBL_UDARDA_LOANPOOL[[#This Row],[LOAN_ID_PROP_ADDR]],TBL_QUAL_JOBSLISTING_JOBS[JOB_QUALIFIED_FLAG],"Yes"),"")</f>
        <v/>
      </c>
      <c r="AF225" s="111" t="str">
        <f>IF(AND(TBL_UDARDA_LOANPOOL[[#This Row],[QUAL_JOBS_TOTL]]&gt;0,TBL_UDARDA_LOANPOOL[[#This Row],[QUAL_JOBS_TOTL]]&lt;&gt;""),TBL_UDARDA_LOANPOOL[[#This Row],[QUAL_JOBS_QUALIFIED]]/TBL_UDARDA_LOANPOOL[[#This Row],[QUAL_JOBS_TOTL]],"")</f>
        <v/>
      </c>
      <c r="AG225" s="137" t="str">
        <f>IF(TBL_UDARDA_LOANPOOL[[#This Row],[QUAL_METHOD]]='$DB.LOOKUP'!$AF$6,HYPERLINK("#QUAL_JOBS!TARGET_TOP","View/Edit"),"")</f>
        <v/>
      </c>
      <c r="AH225" s="122"/>
      <c r="AI225" s="112" t="str">
        <f>IF(AND(TBL_UDARDA_LOANPOOL[[#This Row],[QUAL_METHOD]]='$DB.LOOKUP'!$AF$7,TBL_UDARDA_LOANPOOL[[#This Row],[LOAN_ID]]&lt;&gt;""),COUNTIF(TBL_QUAL_SERVICESLISTING_FAMILIES[LISTING_LOAN_ID_PROP_ADDR],TBL_UDARDA_LOANPOOL[[#This Row],[LOAN_ID_PROP_ADDR]]),"")</f>
        <v/>
      </c>
      <c r="AJ22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5" s="111" t="str">
        <f>IF(AND(TBL_UDARDA_LOANPOOL[[#This Row],[QUAL_SERVICES_FAMILIES_TOTL]]&gt;0,TBL_UDARDA_LOANPOOL[[#This Row],[QUAL_SERVICES_FAMILIES_TOTL]]&lt;&gt;""),TBL_UDARDA_LOANPOOL[[#This Row],[QUAL_SERVICES_FAMILIES_QUALIFIED]]/TBL_UDARDA_LOANPOOL[[#This Row],[QUAL_SERVICES_FAMILIES_TOTL]],"")</f>
        <v/>
      </c>
      <c r="AL225" s="137" t="str">
        <f>IF(TBL_UDARDA_LOANPOOL[[#This Row],[QUAL_METHOD]]='$DB.LOOKUP'!$AF$7,HYPERLINK("#QUAL_SERVICES!TARGET_TOP","View/Edit"),"")</f>
        <v/>
      </c>
      <c r="AM225" s="94" t="str">
        <f>IF(TBL_UDARDA_LOANPOOL[[#This Row],[LOAN_LEVEL_PREQUALIFIED_FLAG]]&lt;&gt;"",
IF(TBL_UDARDA_LOANPOOL[[#This Row],[LOAN_LEVEL_PREQUALIFIED_FLAG]],"Yes","No"),
"")</f>
        <v/>
      </c>
      <c r="AN225" s="70" t="str">
        <f>IF(TBL_UDARDA_LOANPOOL[[#This Row],[LOAN_ID]] = "","",TBL_UDARDA_LOANPOOL[[#This Row],[LOAN_ID]]&amp;" ("&amp;IF(TBL_UDARDA_LOANPOOL[[#This Row],[PROP_ADDR_STREET]]="","Address Not Defined",TBL_UDARDA_LOANPOOL[[#This Row],[PROP_ADDR_STREET]])&amp;")")</f>
        <v/>
      </c>
      <c r="AO225" s="70" t="b">
        <f>IF(TBL_UDARDA_LOANPOOL[[#This Row],[QUAL_METHOD]]="",TRUE,IFERROR(MATCH(TBL_UDARDA_LOANPOOL[[#This Row],[QUAL_METHOD]],RANGE_LOOKUP_QUALMETHODS_UDA_RDA_ENABLED,0)&gt;0,FALSE))</f>
        <v>1</v>
      </c>
      <c r="AP22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5" s="27" t="b">
        <f ca="1">IFERROR((IF(APP_UDA_RDA_CERT_DATE&lt;&gt;"",APP_UDA_RDA_CERT_DATE,TODAY())-TBL_UDARDA_LOANPOOL[[#This Row],[SETTLEMENT_DATE]])&lt;91,TRUE)</f>
        <v>1</v>
      </c>
      <c r="AR225" s="27" t="b" cm="1">
        <f t="array" ref="AR225">COUNTIFS(TBL_UDARDA_LOANPOOL[LOAN_ID],TBL_UDARDA_LOANPOOL[[#This Row],[LOAN_ID]],TBL_UDARDA_LOANPOOL[QUAL_LOCATION_TRACT_MFIPCT],"&gt;"&amp;THRESHOLD_UDARDA_MFIPCT)=0</f>
        <v>1</v>
      </c>
      <c r="AS225" s="27" t="b">
        <f>COUNTIFS(TBL_UDARDA_LOANPOOL[LOAN_ID],TBL_UDARDA_LOANPOOL[[#This Row],[LOAN_ID]],TBL_UDARDA_LOANPOOL[SBA_QUALIFIED],"No")=0</f>
        <v>1</v>
      </c>
      <c r="AT22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5" s="29">
        <f>IF(TBL_UDARDA_LOANPOOL[[#This Row],[MULTIPROP_REC_COUNT]]&lt;&gt;"",TBL_UDARDA_LOANPOOL[[#This Row],[LOAN_AMOUNT]]/TBL_UDARDA_LOANPOOL[[#This Row],[MULTIPROP_REC_COUNT]],TBL_UDARDA_LOANPOOL[[#This Row],[LOAN_AMOUNT]])</f>
        <v>0</v>
      </c>
      <c r="AW225" s="29" t="b">
        <f>TBL_UDARDA_LOANPOOL[[#This Row],[MULTIPROP_REC_COUNT]]&gt;1</f>
        <v>0</v>
      </c>
      <c r="AX225" s="36">
        <f>IF(TBL_UDARDA_LOANPOOL[[#This Row],[LOAN_ID]]&lt;&gt;"",COUNTIF(TBL_UDARDA_LOANPOOL[LOAN_ID],TBL_UDARDA_LOANPOOL[[#This Row],[LOAN_ID]]),1)</f>
        <v>1</v>
      </c>
      <c r="AY225" s="36">
        <f>IFERROR(MATCH(TBL_UDARDA_LOANPOOL[[#This Row],[QUAL_METHOD]],RANGE_LOOKUP_QUALMETHODS_UDA_RDA_PROJSPECIFIC,0),-1)</f>
        <v>-1</v>
      </c>
      <c r="AZ22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6" spans="2:57" ht="26.25" customHeight="1" x14ac:dyDescent="0.25">
      <c r="B226" s="25" t="str">
        <f>IF(TBL_UDARDA_LOANPOOL[[#This Row],[RECORD_STARTED]],IF(TBL_UDARDA_LOANPOOL[[#This Row],[ERROR_COUNT]]&gt;0,-1,IF(TBL_UDARDA_LOANPOOL[[#This Row],[REQ_FIELDS_POPULATED]],1,0)),"")</f>
        <v/>
      </c>
      <c r="C226" s="36">
        <f>ROW()-ROW(TBL_UDARDA_LOANPOOL[[#Headers],[ROW_ID]])</f>
        <v>207</v>
      </c>
      <c r="D226" s="55"/>
      <c r="E226" s="56"/>
      <c r="F226" s="57"/>
      <c r="G226" s="58"/>
      <c r="H226" s="142"/>
      <c r="I226" s="144"/>
      <c r="J226" s="144"/>
      <c r="K226" s="120"/>
      <c r="L226" s="116"/>
      <c r="M226" s="55"/>
      <c r="N226" s="61"/>
      <c r="O226" s="62"/>
      <c r="P226" s="124"/>
      <c r="Q226" s="131"/>
      <c r="R226" s="148"/>
      <c r="S226" s="146"/>
      <c r="T226" s="174"/>
      <c r="U226" s="178"/>
      <c r="V226" s="176"/>
      <c r="W226" s="177"/>
      <c r="X226" s="185"/>
      <c r="Y226" s="185"/>
      <c r="Z226" s="186"/>
      <c r="AA226" s="186"/>
      <c r="AB22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6" s="122"/>
      <c r="AD226" s="112" t="str">
        <f>IF(AND(TBL_UDARDA_LOANPOOL[[#This Row],[QUAL_METHOD]]='$DB.LOOKUP'!$AF$6,TBL_UDARDA_LOANPOOL[[#This Row],[LOAN_ID]]&lt;&gt;""),COUNTIF(TBL_QUAL_JOBSLISTING_JOBS[LISTING_LOAN_ID_PROP_ADDR],TBL_UDARDA_LOANPOOL[[#This Row],[LOAN_ID_PROP_ADDR]]),"")</f>
        <v/>
      </c>
      <c r="AE226" s="113" t="str">
        <f>IF(AND(TBL_UDARDA_LOANPOOL[[#This Row],[LOAN_ID]]&lt;&gt;"",TBL_UDARDA_LOANPOOL[[#This Row],[QUAL_METHOD]]='$DB.LOOKUP'!$AF$6),COUNTIFS(TBL_QUAL_JOBSLISTING_JOBS[LISTING_LOAN_ID_PROP_ADDR],TBL_UDARDA_LOANPOOL[[#This Row],[LOAN_ID_PROP_ADDR]],TBL_QUAL_JOBSLISTING_JOBS[JOB_QUALIFIED_FLAG],"Yes"),"")</f>
        <v/>
      </c>
      <c r="AF226" s="111" t="str">
        <f>IF(AND(TBL_UDARDA_LOANPOOL[[#This Row],[QUAL_JOBS_TOTL]]&gt;0,TBL_UDARDA_LOANPOOL[[#This Row],[QUAL_JOBS_TOTL]]&lt;&gt;""),TBL_UDARDA_LOANPOOL[[#This Row],[QUAL_JOBS_QUALIFIED]]/TBL_UDARDA_LOANPOOL[[#This Row],[QUAL_JOBS_TOTL]],"")</f>
        <v/>
      </c>
      <c r="AG226" s="137" t="str">
        <f>IF(TBL_UDARDA_LOANPOOL[[#This Row],[QUAL_METHOD]]='$DB.LOOKUP'!$AF$6,HYPERLINK("#QUAL_JOBS!TARGET_TOP","View/Edit"),"")</f>
        <v/>
      </c>
      <c r="AH226" s="122"/>
      <c r="AI226" s="112" t="str">
        <f>IF(AND(TBL_UDARDA_LOANPOOL[[#This Row],[QUAL_METHOD]]='$DB.LOOKUP'!$AF$7,TBL_UDARDA_LOANPOOL[[#This Row],[LOAN_ID]]&lt;&gt;""),COUNTIF(TBL_QUAL_SERVICESLISTING_FAMILIES[LISTING_LOAN_ID_PROP_ADDR],TBL_UDARDA_LOANPOOL[[#This Row],[LOAN_ID_PROP_ADDR]]),"")</f>
        <v/>
      </c>
      <c r="AJ22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6" s="111" t="str">
        <f>IF(AND(TBL_UDARDA_LOANPOOL[[#This Row],[QUAL_SERVICES_FAMILIES_TOTL]]&gt;0,TBL_UDARDA_LOANPOOL[[#This Row],[QUAL_SERVICES_FAMILIES_TOTL]]&lt;&gt;""),TBL_UDARDA_LOANPOOL[[#This Row],[QUAL_SERVICES_FAMILIES_QUALIFIED]]/TBL_UDARDA_LOANPOOL[[#This Row],[QUAL_SERVICES_FAMILIES_TOTL]],"")</f>
        <v/>
      </c>
      <c r="AL226" s="137" t="str">
        <f>IF(TBL_UDARDA_LOANPOOL[[#This Row],[QUAL_METHOD]]='$DB.LOOKUP'!$AF$7,HYPERLINK("#QUAL_SERVICES!TARGET_TOP","View/Edit"),"")</f>
        <v/>
      </c>
      <c r="AM226" s="94" t="str">
        <f>IF(TBL_UDARDA_LOANPOOL[[#This Row],[LOAN_LEVEL_PREQUALIFIED_FLAG]]&lt;&gt;"",
IF(TBL_UDARDA_LOANPOOL[[#This Row],[LOAN_LEVEL_PREQUALIFIED_FLAG]],"Yes","No"),
"")</f>
        <v/>
      </c>
      <c r="AN226" s="70" t="str">
        <f>IF(TBL_UDARDA_LOANPOOL[[#This Row],[LOAN_ID]] = "","",TBL_UDARDA_LOANPOOL[[#This Row],[LOAN_ID]]&amp;" ("&amp;IF(TBL_UDARDA_LOANPOOL[[#This Row],[PROP_ADDR_STREET]]="","Address Not Defined",TBL_UDARDA_LOANPOOL[[#This Row],[PROP_ADDR_STREET]])&amp;")")</f>
        <v/>
      </c>
      <c r="AO226" s="70" t="b">
        <f>IF(TBL_UDARDA_LOANPOOL[[#This Row],[QUAL_METHOD]]="",TRUE,IFERROR(MATCH(TBL_UDARDA_LOANPOOL[[#This Row],[QUAL_METHOD]],RANGE_LOOKUP_QUALMETHODS_UDA_RDA_ENABLED,0)&gt;0,FALSE))</f>
        <v>1</v>
      </c>
      <c r="AP22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6" s="27" t="b">
        <f ca="1">IFERROR((IF(APP_UDA_RDA_CERT_DATE&lt;&gt;"",APP_UDA_RDA_CERT_DATE,TODAY())-TBL_UDARDA_LOANPOOL[[#This Row],[SETTLEMENT_DATE]])&lt;91,TRUE)</f>
        <v>1</v>
      </c>
      <c r="AR226" s="27" t="b" cm="1">
        <f t="array" ref="AR226">COUNTIFS(TBL_UDARDA_LOANPOOL[LOAN_ID],TBL_UDARDA_LOANPOOL[[#This Row],[LOAN_ID]],TBL_UDARDA_LOANPOOL[QUAL_LOCATION_TRACT_MFIPCT],"&gt;"&amp;THRESHOLD_UDARDA_MFIPCT)=0</f>
        <v>1</v>
      </c>
      <c r="AS226" s="27" t="b">
        <f>COUNTIFS(TBL_UDARDA_LOANPOOL[LOAN_ID],TBL_UDARDA_LOANPOOL[[#This Row],[LOAN_ID]],TBL_UDARDA_LOANPOOL[SBA_QUALIFIED],"No")=0</f>
        <v>1</v>
      </c>
      <c r="AT22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6" s="29">
        <f>IF(TBL_UDARDA_LOANPOOL[[#This Row],[MULTIPROP_REC_COUNT]]&lt;&gt;"",TBL_UDARDA_LOANPOOL[[#This Row],[LOAN_AMOUNT]]/TBL_UDARDA_LOANPOOL[[#This Row],[MULTIPROP_REC_COUNT]],TBL_UDARDA_LOANPOOL[[#This Row],[LOAN_AMOUNT]])</f>
        <v>0</v>
      </c>
      <c r="AW226" s="29" t="b">
        <f>TBL_UDARDA_LOANPOOL[[#This Row],[MULTIPROP_REC_COUNT]]&gt;1</f>
        <v>0</v>
      </c>
      <c r="AX226" s="36">
        <f>IF(TBL_UDARDA_LOANPOOL[[#This Row],[LOAN_ID]]&lt;&gt;"",COUNTIF(TBL_UDARDA_LOANPOOL[LOAN_ID],TBL_UDARDA_LOANPOOL[[#This Row],[LOAN_ID]]),1)</f>
        <v>1</v>
      </c>
      <c r="AY226" s="36">
        <f>IFERROR(MATCH(TBL_UDARDA_LOANPOOL[[#This Row],[QUAL_METHOD]],RANGE_LOOKUP_QUALMETHODS_UDA_RDA_PROJSPECIFIC,0),-1)</f>
        <v>-1</v>
      </c>
      <c r="AZ22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7" spans="2:57" ht="26.25" customHeight="1" x14ac:dyDescent="0.25">
      <c r="B227" s="25" t="str">
        <f>IF(TBL_UDARDA_LOANPOOL[[#This Row],[RECORD_STARTED]],IF(TBL_UDARDA_LOANPOOL[[#This Row],[ERROR_COUNT]]&gt;0,-1,IF(TBL_UDARDA_LOANPOOL[[#This Row],[REQ_FIELDS_POPULATED]],1,0)),"")</f>
        <v/>
      </c>
      <c r="C227" s="36">
        <f>ROW()-ROW(TBL_UDARDA_LOANPOOL[[#Headers],[ROW_ID]])</f>
        <v>208</v>
      </c>
      <c r="D227" s="55"/>
      <c r="E227" s="56"/>
      <c r="F227" s="57"/>
      <c r="G227" s="58"/>
      <c r="H227" s="142"/>
      <c r="I227" s="144"/>
      <c r="J227" s="144"/>
      <c r="K227" s="120"/>
      <c r="L227" s="116"/>
      <c r="M227" s="55"/>
      <c r="N227" s="61"/>
      <c r="O227" s="62"/>
      <c r="P227" s="124"/>
      <c r="Q227" s="131"/>
      <c r="R227" s="148"/>
      <c r="S227" s="146"/>
      <c r="T227" s="174"/>
      <c r="U227" s="178"/>
      <c r="V227" s="176"/>
      <c r="W227" s="177"/>
      <c r="X227" s="185"/>
      <c r="Y227" s="185"/>
      <c r="Z227" s="186"/>
      <c r="AA227" s="186"/>
      <c r="AB22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7" s="122"/>
      <c r="AD227" s="112" t="str">
        <f>IF(AND(TBL_UDARDA_LOANPOOL[[#This Row],[QUAL_METHOD]]='$DB.LOOKUP'!$AF$6,TBL_UDARDA_LOANPOOL[[#This Row],[LOAN_ID]]&lt;&gt;""),COUNTIF(TBL_QUAL_JOBSLISTING_JOBS[LISTING_LOAN_ID_PROP_ADDR],TBL_UDARDA_LOANPOOL[[#This Row],[LOAN_ID_PROP_ADDR]]),"")</f>
        <v/>
      </c>
      <c r="AE227" s="113" t="str">
        <f>IF(AND(TBL_UDARDA_LOANPOOL[[#This Row],[LOAN_ID]]&lt;&gt;"",TBL_UDARDA_LOANPOOL[[#This Row],[QUAL_METHOD]]='$DB.LOOKUP'!$AF$6),COUNTIFS(TBL_QUAL_JOBSLISTING_JOBS[LISTING_LOAN_ID_PROP_ADDR],TBL_UDARDA_LOANPOOL[[#This Row],[LOAN_ID_PROP_ADDR]],TBL_QUAL_JOBSLISTING_JOBS[JOB_QUALIFIED_FLAG],"Yes"),"")</f>
        <v/>
      </c>
      <c r="AF227" s="111" t="str">
        <f>IF(AND(TBL_UDARDA_LOANPOOL[[#This Row],[QUAL_JOBS_TOTL]]&gt;0,TBL_UDARDA_LOANPOOL[[#This Row],[QUAL_JOBS_TOTL]]&lt;&gt;""),TBL_UDARDA_LOANPOOL[[#This Row],[QUAL_JOBS_QUALIFIED]]/TBL_UDARDA_LOANPOOL[[#This Row],[QUAL_JOBS_TOTL]],"")</f>
        <v/>
      </c>
      <c r="AG227" s="137" t="str">
        <f>IF(TBL_UDARDA_LOANPOOL[[#This Row],[QUAL_METHOD]]='$DB.LOOKUP'!$AF$6,HYPERLINK("#QUAL_JOBS!TARGET_TOP","View/Edit"),"")</f>
        <v/>
      </c>
      <c r="AH227" s="122"/>
      <c r="AI227" s="112" t="str">
        <f>IF(AND(TBL_UDARDA_LOANPOOL[[#This Row],[QUAL_METHOD]]='$DB.LOOKUP'!$AF$7,TBL_UDARDA_LOANPOOL[[#This Row],[LOAN_ID]]&lt;&gt;""),COUNTIF(TBL_QUAL_SERVICESLISTING_FAMILIES[LISTING_LOAN_ID_PROP_ADDR],TBL_UDARDA_LOANPOOL[[#This Row],[LOAN_ID_PROP_ADDR]]),"")</f>
        <v/>
      </c>
      <c r="AJ22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7" s="111" t="str">
        <f>IF(AND(TBL_UDARDA_LOANPOOL[[#This Row],[QUAL_SERVICES_FAMILIES_TOTL]]&gt;0,TBL_UDARDA_LOANPOOL[[#This Row],[QUAL_SERVICES_FAMILIES_TOTL]]&lt;&gt;""),TBL_UDARDA_LOANPOOL[[#This Row],[QUAL_SERVICES_FAMILIES_QUALIFIED]]/TBL_UDARDA_LOANPOOL[[#This Row],[QUAL_SERVICES_FAMILIES_TOTL]],"")</f>
        <v/>
      </c>
      <c r="AL227" s="137" t="str">
        <f>IF(TBL_UDARDA_LOANPOOL[[#This Row],[QUAL_METHOD]]='$DB.LOOKUP'!$AF$7,HYPERLINK("#QUAL_SERVICES!TARGET_TOP","View/Edit"),"")</f>
        <v/>
      </c>
      <c r="AM227" s="94" t="str">
        <f>IF(TBL_UDARDA_LOANPOOL[[#This Row],[LOAN_LEVEL_PREQUALIFIED_FLAG]]&lt;&gt;"",
IF(TBL_UDARDA_LOANPOOL[[#This Row],[LOAN_LEVEL_PREQUALIFIED_FLAG]],"Yes","No"),
"")</f>
        <v/>
      </c>
      <c r="AN227" s="70" t="str">
        <f>IF(TBL_UDARDA_LOANPOOL[[#This Row],[LOAN_ID]] = "","",TBL_UDARDA_LOANPOOL[[#This Row],[LOAN_ID]]&amp;" ("&amp;IF(TBL_UDARDA_LOANPOOL[[#This Row],[PROP_ADDR_STREET]]="","Address Not Defined",TBL_UDARDA_LOANPOOL[[#This Row],[PROP_ADDR_STREET]])&amp;")")</f>
        <v/>
      </c>
      <c r="AO227" s="70" t="b">
        <f>IF(TBL_UDARDA_LOANPOOL[[#This Row],[QUAL_METHOD]]="",TRUE,IFERROR(MATCH(TBL_UDARDA_LOANPOOL[[#This Row],[QUAL_METHOD]],RANGE_LOOKUP_QUALMETHODS_UDA_RDA_ENABLED,0)&gt;0,FALSE))</f>
        <v>1</v>
      </c>
      <c r="AP22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7" s="27" t="b">
        <f ca="1">IFERROR((IF(APP_UDA_RDA_CERT_DATE&lt;&gt;"",APP_UDA_RDA_CERT_DATE,TODAY())-TBL_UDARDA_LOANPOOL[[#This Row],[SETTLEMENT_DATE]])&lt;91,TRUE)</f>
        <v>1</v>
      </c>
      <c r="AR227" s="27" t="b" cm="1">
        <f t="array" ref="AR227">COUNTIFS(TBL_UDARDA_LOANPOOL[LOAN_ID],TBL_UDARDA_LOANPOOL[[#This Row],[LOAN_ID]],TBL_UDARDA_LOANPOOL[QUAL_LOCATION_TRACT_MFIPCT],"&gt;"&amp;THRESHOLD_UDARDA_MFIPCT)=0</f>
        <v>1</v>
      </c>
      <c r="AS227" s="27" t="b">
        <f>COUNTIFS(TBL_UDARDA_LOANPOOL[LOAN_ID],TBL_UDARDA_LOANPOOL[[#This Row],[LOAN_ID]],TBL_UDARDA_LOANPOOL[SBA_QUALIFIED],"No")=0</f>
        <v>1</v>
      </c>
      <c r="AT22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7" s="29">
        <f>IF(TBL_UDARDA_LOANPOOL[[#This Row],[MULTIPROP_REC_COUNT]]&lt;&gt;"",TBL_UDARDA_LOANPOOL[[#This Row],[LOAN_AMOUNT]]/TBL_UDARDA_LOANPOOL[[#This Row],[MULTIPROP_REC_COUNT]],TBL_UDARDA_LOANPOOL[[#This Row],[LOAN_AMOUNT]])</f>
        <v>0</v>
      </c>
      <c r="AW227" s="29" t="b">
        <f>TBL_UDARDA_LOANPOOL[[#This Row],[MULTIPROP_REC_COUNT]]&gt;1</f>
        <v>0</v>
      </c>
      <c r="AX227" s="36">
        <f>IF(TBL_UDARDA_LOANPOOL[[#This Row],[LOAN_ID]]&lt;&gt;"",COUNTIF(TBL_UDARDA_LOANPOOL[LOAN_ID],TBL_UDARDA_LOANPOOL[[#This Row],[LOAN_ID]]),1)</f>
        <v>1</v>
      </c>
      <c r="AY227" s="36">
        <f>IFERROR(MATCH(TBL_UDARDA_LOANPOOL[[#This Row],[QUAL_METHOD]],RANGE_LOOKUP_QUALMETHODS_UDA_RDA_PROJSPECIFIC,0),-1)</f>
        <v>-1</v>
      </c>
      <c r="AZ22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8" spans="2:57" ht="26.25" customHeight="1" x14ac:dyDescent="0.25">
      <c r="B228" s="25" t="str">
        <f>IF(TBL_UDARDA_LOANPOOL[[#This Row],[RECORD_STARTED]],IF(TBL_UDARDA_LOANPOOL[[#This Row],[ERROR_COUNT]]&gt;0,-1,IF(TBL_UDARDA_LOANPOOL[[#This Row],[REQ_FIELDS_POPULATED]],1,0)),"")</f>
        <v/>
      </c>
      <c r="C228" s="36">
        <f>ROW()-ROW(TBL_UDARDA_LOANPOOL[[#Headers],[ROW_ID]])</f>
        <v>209</v>
      </c>
      <c r="D228" s="55"/>
      <c r="E228" s="56"/>
      <c r="F228" s="57"/>
      <c r="G228" s="58"/>
      <c r="H228" s="142"/>
      <c r="I228" s="144"/>
      <c r="J228" s="144"/>
      <c r="K228" s="120"/>
      <c r="L228" s="116"/>
      <c r="M228" s="55"/>
      <c r="N228" s="61"/>
      <c r="O228" s="62"/>
      <c r="P228" s="124"/>
      <c r="Q228" s="131"/>
      <c r="R228" s="148"/>
      <c r="S228" s="146"/>
      <c r="T228" s="174"/>
      <c r="U228" s="178"/>
      <c r="V228" s="176"/>
      <c r="W228" s="177"/>
      <c r="X228" s="185"/>
      <c r="Y228" s="185"/>
      <c r="Z228" s="186"/>
      <c r="AA228" s="186"/>
      <c r="AB22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8" s="122"/>
      <c r="AD228" s="112" t="str">
        <f>IF(AND(TBL_UDARDA_LOANPOOL[[#This Row],[QUAL_METHOD]]='$DB.LOOKUP'!$AF$6,TBL_UDARDA_LOANPOOL[[#This Row],[LOAN_ID]]&lt;&gt;""),COUNTIF(TBL_QUAL_JOBSLISTING_JOBS[LISTING_LOAN_ID_PROP_ADDR],TBL_UDARDA_LOANPOOL[[#This Row],[LOAN_ID_PROP_ADDR]]),"")</f>
        <v/>
      </c>
      <c r="AE228" s="113" t="str">
        <f>IF(AND(TBL_UDARDA_LOANPOOL[[#This Row],[LOAN_ID]]&lt;&gt;"",TBL_UDARDA_LOANPOOL[[#This Row],[QUAL_METHOD]]='$DB.LOOKUP'!$AF$6),COUNTIFS(TBL_QUAL_JOBSLISTING_JOBS[LISTING_LOAN_ID_PROP_ADDR],TBL_UDARDA_LOANPOOL[[#This Row],[LOAN_ID_PROP_ADDR]],TBL_QUAL_JOBSLISTING_JOBS[JOB_QUALIFIED_FLAG],"Yes"),"")</f>
        <v/>
      </c>
      <c r="AF228" s="111" t="str">
        <f>IF(AND(TBL_UDARDA_LOANPOOL[[#This Row],[QUAL_JOBS_TOTL]]&gt;0,TBL_UDARDA_LOANPOOL[[#This Row],[QUAL_JOBS_TOTL]]&lt;&gt;""),TBL_UDARDA_LOANPOOL[[#This Row],[QUAL_JOBS_QUALIFIED]]/TBL_UDARDA_LOANPOOL[[#This Row],[QUAL_JOBS_TOTL]],"")</f>
        <v/>
      </c>
      <c r="AG228" s="137" t="str">
        <f>IF(TBL_UDARDA_LOANPOOL[[#This Row],[QUAL_METHOD]]='$DB.LOOKUP'!$AF$6,HYPERLINK("#QUAL_JOBS!TARGET_TOP","View/Edit"),"")</f>
        <v/>
      </c>
      <c r="AH228" s="122"/>
      <c r="AI228" s="112" t="str">
        <f>IF(AND(TBL_UDARDA_LOANPOOL[[#This Row],[QUAL_METHOD]]='$DB.LOOKUP'!$AF$7,TBL_UDARDA_LOANPOOL[[#This Row],[LOAN_ID]]&lt;&gt;""),COUNTIF(TBL_QUAL_SERVICESLISTING_FAMILIES[LISTING_LOAN_ID_PROP_ADDR],TBL_UDARDA_LOANPOOL[[#This Row],[LOAN_ID_PROP_ADDR]]),"")</f>
        <v/>
      </c>
      <c r="AJ22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8" s="111" t="str">
        <f>IF(AND(TBL_UDARDA_LOANPOOL[[#This Row],[QUAL_SERVICES_FAMILIES_TOTL]]&gt;0,TBL_UDARDA_LOANPOOL[[#This Row],[QUAL_SERVICES_FAMILIES_TOTL]]&lt;&gt;""),TBL_UDARDA_LOANPOOL[[#This Row],[QUAL_SERVICES_FAMILIES_QUALIFIED]]/TBL_UDARDA_LOANPOOL[[#This Row],[QUAL_SERVICES_FAMILIES_TOTL]],"")</f>
        <v/>
      </c>
      <c r="AL228" s="137" t="str">
        <f>IF(TBL_UDARDA_LOANPOOL[[#This Row],[QUAL_METHOD]]='$DB.LOOKUP'!$AF$7,HYPERLINK("#QUAL_SERVICES!TARGET_TOP","View/Edit"),"")</f>
        <v/>
      </c>
      <c r="AM228" s="94" t="str">
        <f>IF(TBL_UDARDA_LOANPOOL[[#This Row],[LOAN_LEVEL_PREQUALIFIED_FLAG]]&lt;&gt;"",
IF(TBL_UDARDA_LOANPOOL[[#This Row],[LOAN_LEVEL_PREQUALIFIED_FLAG]],"Yes","No"),
"")</f>
        <v/>
      </c>
      <c r="AN228" s="70" t="str">
        <f>IF(TBL_UDARDA_LOANPOOL[[#This Row],[LOAN_ID]] = "","",TBL_UDARDA_LOANPOOL[[#This Row],[LOAN_ID]]&amp;" ("&amp;IF(TBL_UDARDA_LOANPOOL[[#This Row],[PROP_ADDR_STREET]]="","Address Not Defined",TBL_UDARDA_LOANPOOL[[#This Row],[PROP_ADDR_STREET]])&amp;")")</f>
        <v/>
      </c>
      <c r="AO228" s="70" t="b">
        <f>IF(TBL_UDARDA_LOANPOOL[[#This Row],[QUAL_METHOD]]="",TRUE,IFERROR(MATCH(TBL_UDARDA_LOANPOOL[[#This Row],[QUAL_METHOD]],RANGE_LOOKUP_QUALMETHODS_UDA_RDA_ENABLED,0)&gt;0,FALSE))</f>
        <v>1</v>
      </c>
      <c r="AP22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8" s="27" t="b">
        <f ca="1">IFERROR((IF(APP_UDA_RDA_CERT_DATE&lt;&gt;"",APP_UDA_RDA_CERT_DATE,TODAY())-TBL_UDARDA_LOANPOOL[[#This Row],[SETTLEMENT_DATE]])&lt;91,TRUE)</f>
        <v>1</v>
      </c>
      <c r="AR228" s="27" t="b" cm="1">
        <f t="array" ref="AR228">COUNTIFS(TBL_UDARDA_LOANPOOL[LOAN_ID],TBL_UDARDA_LOANPOOL[[#This Row],[LOAN_ID]],TBL_UDARDA_LOANPOOL[QUAL_LOCATION_TRACT_MFIPCT],"&gt;"&amp;THRESHOLD_UDARDA_MFIPCT)=0</f>
        <v>1</v>
      </c>
      <c r="AS228" s="27" t="b">
        <f>COUNTIFS(TBL_UDARDA_LOANPOOL[LOAN_ID],TBL_UDARDA_LOANPOOL[[#This Row],[LOAN_ID]],TBL_UDARDA_LOANPOOL[SBA_QUALIFIED],"No")=0</f>
        <v>1</v>
      </c>
      <c r="AT22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8" s="29">
        <f>IF(TBL_UDARDA_LOANPOOL[[#This Row],[MULTIPROP_REC_COUNT]]&lt;&gt;"",TBL_UDARDA_LOANPOOL[[#This Row],[LOAN_AMOUNT]]/TBL_UDARDA_LOANPOOL[[#This Row],[MULTIPROP_REC_COUNT]],TBL_UDARDA_LOANPOOL[[#This Row],[LOAN_AMOUNT]])</f>
        <v>0</v>
      </c>
      <c r="AW228" s="29" t="b">
        <f>TBL_UDARDA_LOANPOOL[[#This Row],[MULTIPROP_REC_COUNT]]&gt;1</f>
        <v>0</v>
      </c>
      <c r="AX228" s="36">
        <f>IF(TBL_UDARDA_LOANPOOL[[#This Row],[LOAN_ID]]&lt;&gt;"",COUNTIF(TBL_UDARDA_LOANPOOL[LOAN_ID],TBL_UDARDA_LOANPOOL[[#This Row],[LOAN_ID]]),1)</f>
        <v>1</v>
      </c>
      <c r="AY228" s="36">
        <f>IFERROR(MATCH(TBL_UDARDA_LOANPOOL[[#This Row],[QUAL_METHOD]],RANGE_LOOKUP_QUALMETHODS_UDA_RDA_PROJSPECIFIC,0),-1)</f>
        <v>-1</v>
      </c>
      <c r="AZ22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9" spans="2:57" ht="26.25" customHeight="1" x14ac:dyDescent="0.25">
      <c r="B229" s="25" t="str">
        <f>IF(TBL_UDARDA_LOANPOOL[[#This Row],[RECORD_STARTED]],IF(TBL_UDARDA_LOANPOOL[[#This Row],[ERROR_COUNT]]&gt;0,-1,IF(TBL_UDARDA_LOANPOOL[[#This Row],[REQ_FIELDS_POPULATED]],1,0)),"")</f>
        <v/>
      </c>
      <c r="C229" s="36">
        <f>ROW()-ROW(TBL_UDARDA_LOANPOOL[[#Headers],[ROW_ID]])</f>
        <v>210</v>
      </c>
      <c r="D229" s="55"/>
      <c r="E229" s="56"/>
      <c r="F229" s="57"/>
      <c r="G229" s="58"/>
      <c r="H229" s="142"/>
      <c r="I229" s="144"/>
      <c r="J229" s="144"/>
      <c r="K229" s="120"/>
      <c r="L229" s="116"/>
      <c r="M229" s="55"/>
      <c r="N229" s="61"/>
      <c r="O229" s="62"/>
      <c r="P229" s="124"/>
      <c r="Q229" s="131"/>
      <c r="R229" s="148"/>
      <c r="S229" s="146"/>
      <c r="T229" s="174"/>
      <c r="U229" s="178"/>
      <c r="V229" s="176"/>
      <c r="W229" s="177"/>
      <c r="X229" s="185"/>
      <c r="Y229" s="185"/>
      <c r="Z229" s="186"/>
      <c r="AA229" s="186"/>
      <c r="AB22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9" s="122"/>
      <c r="AD229" s="112" t="str">
        <f>IF(AND(TBL_UDARDA_LOANPOOL[[#This Row],[QUAL_METHOD]]='$DB.LOOKUP'!$AF$6,TBL_UDARDA_LOANPOOL[[#This Row],[LOAN_ID]]&lt;&gt;""),COUNTIF(TBL_QUAL_JOBSLISTING_JOBS[LISTING_LOAN_ID_PROP_ADDR],TBL_UDARDA_LOANPOOL[[#This Row],[LOAN_ID_PROP_ADDR]]),"")</f>
        <v/>
      </c>
      <c r="AE229" s="113" t="str">
        <f>IF(AND(TBL_UDARDA_LOANPOOL[[#This Row],[LOAN_ID]]&lt;&gt;"",TBL_UDARDA_LOANPOOL[[#This Row],[QUAL_METHOD]]='$DB.LOOKUP'!$AF$6),COUNTIFS(TBL_QUAL_JOBSLISTING_JOBS[LISTING_LOAN_ID_PROP_ADDR],TBL_UDARDA_LOANPOOL[[#This Row],[LOAN_ID_PROP_ADDR]],TBL_QUAL_JOBSLISTING_JOBS[JOB_QUALIFIED_FLAG],"Yes"),"")</f>
        <v/>
      </c>
      <c r="AF229" s="111" t="str">
        <f>IF(AND(TBL_UDARDA_LOANPOOL[[#This Row],[QUAL_JOBS_TOTL]]&gt;0,TBL_UDARDA_LOANPOOL[[#This Row],[QUAL_JOBS_TOTL]]&lt;&gt;""),TBL_UDARDA_LOANPOOL[[#This Row],[QUAL_JOBS_QUALIFIED]]/TBL_UDARDA_LOANPOOL[[#This Row],[QUAL_JOBS_TOTL]],"")</f>
        <v/>
      </c>
      <c r="AG229" s="137" t="str">
        <f>IF(TBL_UDARDA_LOANPOOL[[#This Row],[QUAL_METHOD]]='$DB.LOOKUP'!$AF$6,HYPERLINK("#QUAL_JOBS!TARGET_TOP","View/Edit"),"")</f>
        <v/>
      </c>
      <c r="AH229" s="122"/>
      <c r="AI229" s="112" t="str">
        <f>IF(AND(TBL_UDARDA_LOANPOOL[[#This Row],[QUAL_METHOD]]='$DB.LOOKUP'!$AF$7,TBL_UDARDA_LOANPOOL[[#This Row],[LOAN_ID]]&lt;&gt;""),COUNTIF(TBL_QUAL_SERVICESLISTING_FAMILIES[LISTING_LOAN_ID_PROP_ADDR],TBL_UDARDA_LOANPOOL[[#This Row],[LOAN_ID_PROP_ADDR]]),"")</f>
        <v/>
      </c>
      <c r="AJ22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29" s="111" t="str">
        <f>IF(AND(TBL_UDARDA_LOANPOOL[[#This Row],[QUAL_SERVICES_FAMILIES_TOTL]]&gt;0,TBL_UDARDA_LOANPOOL[[#This Row],[QUAL_SERVICES_FAMILIES_TOTL]]&lt;&gt;""),TBL_UDARDA_LOANPOOL[[#This Row],[QUAL_SERVICES_FAMILIES_QUALIFIED]]/TBL_UDARDA_LOANPOOL[[#This Row],[QUAL_SERVICES_FAMILIES_TOTL]],"")</f>
        <v/>
      </c>
      <c r="AL229" s="137" t="str">
        <f>IF(TBL_UDARDA_LOANPOOL[[#This Row],[QUAL_METHOD]]='$DB.LOOKUP'!$AF$7,HYPERLINK("#QUAL_SERVICES!TARGET_TOP","View/Edit"),"")</f>
        <v/>
      </c>
      <c r="AM229" s="94" t="str">
        <f>IF(TBL_UDARDA_LOANPOOL[[#This Row],[LOAN_LEVEL_PREQUALIFIED_FLAG]]&lt;&gt;"",
IF(TBL_UDARDA_LOANPOOL[[#This Row],[LOAN_LEVEL_PREQUALIFIED_FLAG]],"Yes","No"),
"")</f>
        <v/>
      </c>
      <c r="AN229" s="70" t="str">
        <f>IF(TBL_UDARDA_LOANPOOL[[#This Row],[LOAN_ID]] = "","",TBL_UDARDA_LOANPOOL[[#This Row],[LOAN_ID]]&amp;" ("&amp;IF(TBL_UDARDA_LOANPOOL[[#This Row],[PROP_ADDR_STREET]]="","Address Not Defined",TBL_UDARDA_LOANPOOL[[#This Row],[PROP_ADDR_STREET]])&amp;")")</f>
        <v/>
      </c>
      <c r="AO229" s="70" t="b">
        <f>IF(TBL_UDARDA_LOANPOOL[[#This Row],[QUAL_METHOD]]="",TRUE,IFERROR(MATCH(TBL_UDARDA_LOANPOOL[[#This Row],[QUAL_METHOD]],RANGE_LOOKUP_QUALMETHODS_UDA_RDA_ENABLED,0)&gt;0,FALSE))</f>
        <v>1</v>
      </c>
      <c r="AP22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9" s="27" t="b">
        <f ca="1">IFERROR((IF(APP_UDA_RDA_CERT_DATE&lt;&gt;"",APP_UDA_RDA_CERT_DATE,TODAY())-TBL_UDARDA_LOANPOOL[[#This Row],[SETTLEMENT_DATE]])&lt;91,TRUE)</f>
        <v>1</v>
      </c>
      <c r="AR229" s="27" t="b" cm="1">
        <f t="array" ref="AR229">COUNTIFS(TBL_UDARDA_LOANPOOL[LOAN_ID],TBL_UDARDA_LOANPOOL[[#This Row],[LOAN_ID]],TBL_UDARDA_LOANPOOL[QUAL_LOCATION_TRACT_MFIPCT],"&gt;"&amp;THRESHOLD_UDARDA_MFIPCT)=0</f>
        <v>1</v>
      </c>
      <c r="AS229" s="27" t="b">
        <f>COUNTIFS(TBL_UDARDA_LOANPOOL[LOAN_ID],TBL_UDARDA_LOANPOOL[[#This Row],[LOAN_ID]],TBL_UDARDA_LOANPOOL[SBA_QUALIFIED],"No")=0</f>
        <v>1</v>
      </c>
      <c r="AT22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9" s="29">
        <f>IF(TBL_UDARDA_LOANPOOL[[#This Row],[MULTIPROP_REC_COUNT]]&lt;&gt;"",TBL_UDARDA_LOANPOOL[[#This Row],[LOAN_AMOUNT]]/TBL_UDARDA_LOANPOOL[[#This Row],[MULTIPROP_REC_COUNT]],TBL_UDARDA_LOANPOOL[[#This Row],[LOAN_AMOUNT]])</f>
        <v>0</v>
      </c>
      <c r="AW229" s="29" t="b">
        <f>TBL_UDARDA_LOANPOOL[[#This Row],[MULTIPROP_REC_COUNT]]&gt;1</f>
        <v>0</v>
      </c>
      <c r="AX229" s="36">
        <f>IF(TBL_UDARDA_LOANPOOL[[#This Row],[LOAN_ID]]&lt;&gt;"",COUNTIF(TBL_UDARDA_LOANPOOL[LOAN_ID],TBL_UDARDA_LOANPOOL[[#This Row],[LOAN_ID]]),1)</f>
        <v>1</v>
      </c>
      <c r="AY229" s="36">
        <f>IFERROR(MATCH(TBL_UDARDA_LOANPOOL[[#This Row],[QUAL_METHOD]],RANGE_LOOKUP_QUALMETHODS_UDA_RDA_PROJSPECIFIC,0),-1)</f>
        <v>-1</v>
      </c>
      <c r="AZ22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0" spans="2:57" ht="26.25" customHeight="1" x14ac:dyDescent="0.25">
      <c r="B230" s="25" t="str">
        <f>IF(TBL_UDARDA_LOANPOOL[[#This Row],[RECORD_STARTED]],IF(TBL_UDARDA_LOANPOOL[[#This Row],[ERROR_COUNT]]&gt;0,-1,IF(TBL_UDARDA_LOANPOOL[[#This Row],[REQ_FIELDS_POPULATED]],1,0)),"")</f>
        <v/>
      </c>
      <c r="C230" s="36">
        <f>ROW()-ROW(TBL_UDARDA_LOANPOOL[[#Headers],[ROW_ID]])</f>
        <v>211</v>
      </c>
      <c r="D230" s="55"/>
      <c r="E230" s="56"/>
      <c r="F230" s="57"/>
      <c r="G230" s="58"/>
      <c r="H230" s="142"/>
      <c r="I230" s="144"/>
      <c r="J230" s="144"/>
      <c r="K230" s="120"/>
      <c r="L230" s="116"/>
      <c r="M230" s="55"/>
      <c r="N230" s="61"/>
      <c r="O230" s="62"/>
      <c r="P230" s="124"/>
      <c r="Q230" s="131"/>
      <c r="R230" s="148"/>
      <c r="S230" s="146"/>
      <c r="T230" s="174"/>
      <c r="U230" s="178"/>
      <c r="V230" s="176"/>
      <c r="W230" s="177"/>
      <c r="X230" s="185"/>
      <c r="Y230" s="185"/>
      <c r="Z230" s="186"/>
      <c r="AA230" s="186"/>
      <c r="AB23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0" s="122"/>
      <c r="AD230" s="112" t="str">
        <f>IF(AND(TBL_UDARDA_LOANPOOL[[#This Row],[QUAL_METHOD]]='$DB.LOOKUP'!$AF$6,TBL_UDARDA_LOANPOOL[[#This Row],[LOAN_ID]]&lt;&gt;""),COUNTIF(TBL_QUAL_JOBSLISTING_JOBS[LISTING_LOAN_ID_PROP_ADDR],TBL_UDARDA_LOANPOOL[[#This Row],[LOAN_ID_PROP_ADDR]]),"")</f>
        <v/>
      </c>
      <c r="AE230" s="113" t="str">
        <f>IF(AND(TBL_UDARDA_LOANPOOL[[#This Row],[LOAN_ID]]&lt;&gt;"",TBL_UDARDA_LOANPOOL[[#This Row],[QUAL_METHOD]]='$DB.LOOKUP'!$AF$6),COUNTIFS(TBL_QUAL_JOBSLISTING_JOBS[LISTING_LOAN_ID_PROP_ADDR],TBL_UDARDA_LOANPOOL[[#This Row],[LOAN_ID_PROP_ADDR]],TBL_QUAL_JOBSLISTING_JOBS[JOB_QUALIFIED_FLAG],"Yes"),"")</f>
        <v/>
      </c>
      <c r="AF230" s="111" t="str">
        <f>IF(AND(TBL_UDARDA_LOANPOOL[[#This Row],[QUAL_JOBS_TOTL]]&gt;0,TBL_UDARDA_LOANPOOL[[#This Row],[QUAL_JOBS_TOTL]]&lt;&gt;""),TBL_UDARDA_LOANPOOL[[#This Row],[QUAL_JOBS_QUALIFIED]]/TBL_UDARDA_LOANPOOL[[#This Row],[QUAL_JOBS_TOTL]],"")</f>
        <v/>
      </c>
      <c r="AG230" s="137" t="str">
        <f>IF(TBL_UDARDA_LOANPOOL[[#This Row],[QUAL_METHOD]]='$DB.LOOKUP'!$AF$6,HYPERLINK("#QUAL_JOBS!TARGET_TOP","View/Edit"),"")</f>
        <v/>
      </c>
      <c r="AH230" s="122"/>
      <c r="AI230" s="112" t="str">
        <f>IF(AND(TBL_UDARDA_LOANPOOL[[#This Row],[QUAL_METHOD]]='$DB.LOOKUP'!$AF$7,TBL_UDARDA_LOANPOOL[[#This Row],[LOAN_ID]]&lt;&gt;""),COUNTIF(TBL_QUAL_SERVICESLISTING_FAMILIES[LISTING_LOAN_ID_PROP_ADDR],TBL_UDARDA_LOANPOOL[[#This Row],[LOAN_ID_PROP_ADDR]]),"")</f>
        <v/>
      </c>
      <c r="AJ23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0" s="111" t="str">
        <f>IF(AND(TBL_UDARDA_LOANPOOL[[#This Row],[QUAL_SERVICES_FAMILIES_TOTL]]&gt;0,TBL_UDARDA_LOANPOOL[[#This Row],[QUAL_SERVICES_FAMILIES_TOTL]]&lt;&gt;""),TBL_UDARDA_LOANPOOL[[#This Row],[QUAL_SERVICES_FAMILIES_QUALIFIED]]/TBL_UDARDA_LOANPOOL[[#This Row],[QUAL_SERVICES_FAMILIES_TOTL]],"")</f>
        <v/>
      </c>
      <c r="AL230" s="137" t="str">
        <f>IF(TBL_UDARDA_LOANPOOL[[#This Row],[QUAL_METHOD]]='$DB.LOOKUP'!$AF$7,HYPERLINK("#QUAL_SERVICES!TARGET_TOP","View/Edit"),"")</f>
        <v/>
      </c>
      <c r="AM230" s="94" t="str">
        <f>IF(TBL_UDARDA_LOANPOOL[[#This Row],[LOAN_LEVEL_PREQUALIFIED_FLAG]]&lt;&gt;"",
IF(TBL_UDARDA_LOANPOOL[[#This Row],[LOAN_LEVEL_PREQUALIFIED_FLAG]],"Yes","No"),
"")</f>
        <v/>
      </c>
      <c r="AN230" s="70" t="str">
        <f>IF(TBL_UDARDA_LOANPOOL[[#This Row],[LOAN_ID]] = "","",TBL_UDARDA_LOANPOOL[[#This Row],[LOAN_ID]]&amp;" ("&amp;IF(TBL_UDARDA_LOANPOOL[[#This Row],[PROP_ADDR_STREET]]="","Address Not Defined",TBL_UDARDA_LOANPOOL[[#This Row],[PROP_ADDR_STREET]])&amp;")")</f>
        <v/>
      </c>
      <c r="AO230" s="70" t="b">
        <f>IF(TBL_UDARDA_LOANPOOL[[#This Row],[QUAL_METHOD]]="",TRUE,IFERROR(MATCH(TBL_UDARDA_LOANPOOL[[#This Row],[QUAL_METHOD]],RANGE_LOOKUP_QUALMETHODS_UDA_RDA_ENABLED,0)&gt;0,FALSE))</f>
        <v>1</v>
      </c>
      <c r="AP23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0" s="27" t="b">
        <f ca="1">IFERROR((IF(APP_UDA_RDA_CERT_DATE&lt;&gt;"",APP_UDA_RDA_CERT_DATE,TODAY())-TBL_UDARDA_LOANPOOL[[#This Row],[SETTLEMENT_DATE]])&lt;91,TRUE)</f>
        <v>1</v>
      </c>
      <c r="AR230" s="27" t="b" cm="1">
        <f t="array" ref="AR230">COUNTIFS(TBL_UDARDA_LOANPOOL[LOAN_ID],TBL_UDARDA_LOANPOOL[[#This Row],[LOAN_ID]],TBL_UDARDA_LOANPOOL[QUAL_LOCATION_TRACT_MFIPCT],"&gt;"&amp;THRESHOLD_UDARDA_MFIPCT)=0</f>
        <v>1</v>
      </c>
      <c r="AS230" s="27" t="b">
        <f>COUNTIFS(TBL_UDARDA_LOANPOOL[LOAN_ID],TBL_UDARDA_LOANPOOL[[#This Row],[LOAN_ID]],TBL_UDARDA_LOANPOOL[SBA_QUALIFIED],"No")=0</f>
        <v>1</v>
      </c>
      <c r="AT23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0" s="29">
        <f>IF(TBL_UDARDA_LOANPOOL[[#This Row],[MULTIPROP_REC_COUNT]]&lt;&gt;"",TBL_UDARDA_LOANPOOL[[#This Row],[LOAN_AMOUNT]]/TBL_UDARDA_LOANPOOL[[#This Row],[MULTIPROP_REC_COUNT]],TBL_UDARDA_LOANPOOL[[#This Row],[LOAN_AMOUNT]])</f>
        <v>0</v>
      </c>
      <c r="AW230" s="29" t="b">
        <f>TBL_UDARDA_LOANPOOL[[#This Row],[MULTIPROP_REC_COUNT]]&gt;1</f>
        <v>0</v>
      </c>
      <c r="AX230" s="36">
        <f>IF(TBL_UDARDA_LOANPOOL[[#This Row],[LOAN_ID]]&lt;&gt;"",COUNTIF(TBL_UDARDA_LOANPOOL[LOAN_ID],TBL_UDARDA_LOANPOOL[[#This Row],[LOAN_ID]]),1)</f>
        <v>1</v>
      </c>
      <c r="AY230" s="36">
        <f>IFERROR(MATCH(TBL_UDARDA_LOANPOOL[[#This Row],[QUAL_METHOD]],RANGE_LOOKUP_QUALMETHODS_UDA_RDA_PROJSPECIFIC,0),-1)</f>
        <v>-1</v>
      </c>
      <c r="AZ23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1" spans="2:57" ht="26.25" customHeight="1" x14ac:dyDescent="0.25">
      <c r="B231" s="25" t="str">
        <f>IF(TBL_UDARDA_LOANPOOL[[#This Row],[RECORD_STARTED]],IF(TBL_UDARDA_LOANPOOL[[#This Row],[ERROR_COUNT]]&gt;0,-1,IF(TBL_UDARDA_LOANPOOL[[#This Row],[REQ_FIELDS_POPULATED]],1,0)),"")</f>
        <v/>
      </c>
      <c r="C231" s="36">
        <f>ROW()-ROW(TBL_UDARDA_LOANPOOL[[#Headers],[ROW_ID]])</f>
        <v>212</v>
      </c>
      <c r="D231" s="55"/>
      <c r="E231" s="56"/>
      <c r="F231" s="57"/>
      <c r="G231" s="58"/>
      <c r="H231" s="142"/>
      <c r="I231" s="144"/>
      <c r="J231" s="144"/>
      <c r="K231" s="120"/>
      <c r="L231" s="116"/>
      <c r="M231" s="55"/>
      <c r="N231" s="61"/>
      <c r="O231" s="62"/>
      <c r="P231" s="124"/>
      <c r="Q231" s="131"/>
      <c r="R231" s="148"/>
      <c r="S231" s="146"/>
      <c r="T231" s="174"/>
      <c r="U231" s="178"/>
      <c r="V231" s="176"/>
      <c r="W231" s="177"/>
      <c r="X231" s="185"/>
      <c r="Y231" s="185"/>
      <c r="Z231" s="186"/>
      <c r="AA231" s="186"/>
      <c r="AB23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1" s="122"/>
      <c r="AD231" s="112" t="str">
        <f>IF(AND(TBL_UDARDA_LOANPOOL[[#This Row],[QUAL_METHOD]]='$DB.LOOKUP'!$AF$6,TBL_UDARDA_LOANPOOL[[#This Row],[LOAN_ID]]&lt;&gt;""),COUNTIF(TBL_QUAL_JOBSLISTING_JOBS[LISTING_LOAN_ID_PROP_ADDR],TBL_UDARDA_LOANPOOL[[#This Row],[LOAN_ID_PROP_ADDR]]),"")</f>
        <v/>
      </c>
      <c r="AE231" s="113" t="str">
        <f>IF(AND(TBL_UDARDA_LOANPOOL[[#This Row],[LOAN_ID]]&lt;&gt;"",TBL_UDARDA_LOANPOOL[[#This Row],[QUAL_METHOD]]='$DB.LOOKUP'!$AF$6),COUNTIFS(TBL_QUAL_JOBSLISTING_JOBS[LISTING_LOAN_ID_PROP_ADDR],TBL_UDARDA_LOANPOOL[[#This Row],[LOAN_ID_PROP_ADDR]],TBL_QUAL_JOBSLISTING_JOBS[JOB_QUALIFIED_FLAG],"Yes"),"")</f>
        <v/>
      </c>
      <c r="AF231" s="111" t="str">
        <f>IF(AND(TBL_UDARDA_LOANPOOL[[#This Row],[QUAL_JOBS_TOTL]]&gt;0,TBL_UDARDA_LOANPOOL[[#This Row],[QUAL_JOBS_TOTL]]&lt;&gt;""),TBL_UDARDA_LOANPOOL[[#This Row],[QUAL_JOBS_QUALIFIED]]/TBL_UDARDA_LOANPOOL[[#This Row],[QUAL_JOBS_TOTL]],"")</f>
        <v/>
      </c>
      <c r="AG231" s="137" t="str">
        <f>IF(TBL_UDARDA_LOANPOOL[[#This Row],[QUAL_METHOD]]='$DB.LOOKUP'!$AF$6,HYPERLINK("#QUAL_JOBS!TARGET_TOP","View/Edit"),"")</f>
        <v/>
      </c>
      <c r="AH231" s="122"/>
      <c r="AI231" s="112" t="str">
        <f>IF(AND(TBL_UDARDA_LOANPOOL[[#This Row],[QUAL_METHOD]]='$DB.LOOKUP'!$AF$7,TBL_UDARDA_LOANPOOL[[#This Row],[LOAN_ID]]&lt;&gt;""),COUNTIF(TBL_QUAL_SERVICESLISTING_FAMILIES[LISTING_LOAN_ID_PROP_ADDR],TBL_UDARDA_LOANPOOL[[#This Row],[LOAN_ID_PROP_ADDR]]),"")</f>
        <v/>
      </c>
      <c r="AJ23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1" s="111" t="str">
        <f>IF(AND(TBL_UDARDA_LOANPOOL[[#This Row],[QUAL_SERVICES_FAMILIES_TOTL]]&gt;0,TBL_UDARDA_LOANPOOL[[#This Row],[QUAL_SERVICES_FAMILIES_TOTL]]&lt;&gt;""),TBL_UDARDA_LOANPOOL[[#This Row],[QUAL_SERVICES_FAMILIES_QUALIFIED]]/TBL_UDARDA_LOANPOOL[[#This Row],[QUAL_SERVICES_FAMILIES_TOTL]],"")</f>
        <v/>
      </c>
      <c r="AL231" s="137" t="str">
        <f>IF(TBL_UDARDA_LOANPOOL[[#This Row],[QUAL_METHOD]]='$DB.LOOKUP'!$AF$7,HYPERLINK("#QUAL_SERVICES!TARGET_TOP","View/Edit"),"")</f>
        <v/>
      </c>
      <c r="AM231" s="94" t="str">
        <f>IF(TBL_UDARDA_LOANPOOL[[#This Row],[LOAN_LEVEL_PREQUALIFIED_FLAG]]&lt;&gt;"",
IF(TBL_UDARDA_LOANPOOL[[#This Row],[LOAN_LEVEL_PREQUALIFIED_FLAG]],"Yes","No"),
"")</f>
        <v/>
      </c>
      <c r="AN231" s="70" t="str">
        <f>IF(TBL_UDARDA_LOANPOOL[[#This Row],[LOAN_ID]] = "","",TBL_UDARDA_LOANPOOL[[#This Row],[LOAN_ID]]&amp;" ("&amp;IF(TBL_UDARDA_LOANPOOL[[#This Row],[PROP_ADDR_STREET]]="","Address Not Defined",TBL_UDARDA_LOANPOOL[[#This Row],[PROP_ADDR_STREET]])&amp;")")</f>
        <v/>
      </c>
      <c r="AO231" s="70" t="b">
        <f>IF(TBL_UDARDA_LOANPOOL[[#This Row],[QUAL_METHOD]]="",TRUE,IFERROR(MATCH(TBL_UDARDA_LOANPOOL[[#This Row],[QUAL_METHOD]],RANGE_LOOKUP_QUALMETHODS_UDA_RDA_ENABLED,0)&gt;0,FALSE))</f>
        <v>1</v>
      </c>
      <c r="AP23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1" s="27" t="b">
        <f ca="1">IFERROR((IF(APP_UDA_RDA_CERT_DATE&lt;&gt;"",APP_UDA_RDA_CERT_DATE,TODAY())-TBL_UDARDA_LOANPOOL[[#This Row],[SETTLEMENT_DATE]])&lt;91,TRUE)</f>
        <v>1</v>
      </c>
      <c r="AR231" s="27" t="b" cm="1">
        <f t="array" ref="AR231">COUNTIFS(TBL_UDARDA_LOANPOOL[LOAN_ID],TBL_UDARDA_LOANPOOL[[#This Row],[LOAN_ID]],TBL_UDARDA_LOANPOOL[QUAL_LOCATION_TRACT_MFIPCT],"&gt;"&amp;THRESHOLD_UDARDA_MFIPCT)=0</f>
        <v>1</v>
      </c>
      <c r="AS231" s="27" t="b">
        <f>COUNTIFS(TBL_UDARDA_LOANPOOL[LOAN_ID],TBL_UDARDA_LOANPOOL[[#This Row],[LOAN_ID]],TBL_UDARDA_LOANPOOL[SBA_QUALIFIED],"No")=0</f>
        <v>1</v>
      </c>
      <c r="AT23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1" s="29">
        <f>IF(TBL_UDARDA_LOANPOOL[[#This Row],[MULTIPROP_REC_COUNT]]&lt;&gt;"",TBL_UDARDA_LOANPOOL[[#This Row],[LOAN_AMOUNT]]/TBL_UDARDA_LOANPOOL[[#This Row],[MULTIPROP_REC_COUNT]],TBL_UDARDA_LOANPOOL[[#This Row],[LOAN_AMOUNT]])</f>
        <v>0</v>
      </c>
      <c r="AW231" s="29" t="b">
        <f>TBL_UDARDA_LOANPOOL[[#This Row],[MULTIPROP_REC_COUNT]]&gt;1</f>
        <v>0</v>
      </c>
      <c r="AX231" s="36">
        <f>IF(TBL_UDARDA_LOANPOOL[[#This Row],[LOAN_ID]]&lt;&gt;"",COUNTIF(TBL_UDARDA_LOANPOOL[LOAN_ID],TBL_UDARDA_LOANPOOL[[#This Row],[LOAN_ID]]),1)</f>
        <v>1</v>
      </c>
      <c r="AY231" s="36">
        <f>IFERROR(MATCH(TBL_UDARDA_LOANPOOL[[#This Row],[QUAL_METHOD]],RANGE_LOOKUP_QUALMETHODS_UDA_RDA_PROJSPECIFIC,0),-1)</f>
        <v>-1</v>
      </c>
      <c r="AZ23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2" spans="2:57" ht="26.25" customHeight="1" x14ac:dyDescent="0.25">
      <c r="B232" s="25" t="str">
        <f>IF(TBL_UDARDA_LOANPOOL[[#This Row],[RECORD_STARTED]],IF(TBL_UDARDA_LOANPOOL[[#This Row],[ERROR_COUNT]]&gt;0,-1,IF(TBL_UDARDA_LOANPOOL[[#This Row],[REQ_FIELDS_POPULATED]],1,0)),"")</f>
        <v/>
      </c>
      <c r="C232" s="36">
        <f>ROW()-ROW(TBL_UDARDA_LOANPOOL[[#Headers],[ROW_ID]])</f>
        <v>213</v>
      </c>
      <c r="D232" s="55"/>
      <c r="E232" s="56"/>
      <c r="F232" s="57"/>
      <c r="G232" s="58"/>
      <c r="H232" s="142"/>
      <c r="I232" s="144"/>
      <c r="J232" s="144"/>
      <c r="K232" s="120"/>
      <c r="L232" s="116"/>
      <c r="M232" s="55"/>
      <c r="N232" s="61"/>
      <c r="O232" s="62"/>
      <c r="P232" s="124"/>
      <c r="Q232" s="131"/>
      <c r="R232" s="148"/>
      <c r="S232" s="146"/>
      <c r="T232" s="174"/>
      <c r="U232" s="178"/>
      <c r="V232" s="176"/>
      <c r="W232" s="177"/>
      <c r="X232" s="185"/>
      <c r="Y232" s="185"/>
      <c r="Z232" s="186"/>
      <c r="AA232" s="186"/>
      <c r="AB23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2" s="122"/>
      <c r="AD232" s="112" t="str">
        <f>IF(AND(TBL_UDARDA_LOANPOOL[[#This Row],[QUAL_METHOD]]='$DB.LOOKUP'!$AF$6,TBL_UDARDA_LOANPOOL[[#This Row],[LOAN_ID]]&lt;&gt;""),COUNTIF(TBL_QUAL_JOBSLISTING_JOBS[LISTING_LOAN_ID_PROP_ADDR],TBL_UDARDA_LOANPOOL[[#This Row],[LOAN_ID_PROP_ADDR]]),"")</f>
        <v/>
      </c>
      <c r="AE232" s="113" t="str">
        <f>IF(AND(TBL_UDARDA_LOANPOOL[[#This Row],[LOAN_ID]]&lt;&gt;"",TBL_UDARDA_LOANPOOL[[#This Row],[QUAL_METHOD]]='$DB.LOOKUP'!$AF$6),COUNTIFS(TBL_QUAL_JOBSLISTING_JOBS[LISTING_LOAN_ID_PROP_ADDR],TBL_UDARDA_LOANPOOL[[#This Row],[LOAN_ID_PROP_ADDR]],TBL_QUAL_JOBSLISTING_JOBS[JOB_QUALIFIED_FLAG],"Yes"),"")</f>
        <v/>
      </c>
      <c r="AF232" s="111" t="str">
        <f>IF(AND(TBL_UDARDA_LOANPOOL[[#This Row],[QUAL_JOBS_TOTL]]&gt;0,TBL_UDARDA_LOANPOOL[[#This Row],[QUAL_JOBS_TOTL]]&lt;&gt;""),TBL_UDARDA_LOANPOOL[[#This Row],[QUAL_JOBS_QUALIFIED]]/TBL_UDARDA_LOANPOOL[[#This Row],[QUAL_JOBS_TOTL]],"")</f>
        <v/>
      </c>
      <c r="AG232" s="137" t="str">
        <f>IF(TBL_UDARDA_LOANPOOL[[#This Row],[QUAL_METHOD]]='$DB.LOOKUP'!$AF$6,HYPERLINK("#QUAL_JOBS!TARGET_TOP","View/Edit"),"")</f>
        <v/>
      </c>
      <c r="AH232" s="122"/>
      <c r="AI232" s="112" t="str">
        <f>IF(AND(TBL_UDARDA_LOANPOOL[[#This Row],[QUAL_METHOD]]='$DB.LOOKUP'!$AF$7,TBL_UDARDA_LOANPOOL[[#This Row],[LOAN_ID]]&lt;&gt;""),COUNTIF(TBL_QUAL_SERVICESLISTING_FAMILIES[LISTING_LOAN_ID_PROP_ADDR],TBL_UDARDA_LOANPOOL[[#This Row],[LOAN_ID_PROP_ADDR]]),"")</f>
        <v/>
      </c>
      <c r="AJ23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2" s="111" t="str">
        <f>IF(AND(TBL_UDARDA_LOANPOOL[[#This Row],[QUAL_SERVICES_FAMILIES_TOTL]]&gt;0,TBL_UDARDA_LOANPOOL[[#This Row],[QUAL_SERVICES_FAMILIES_TOTL]]&lt;&gt;""),TBL_UDARDA_LOANPOOL[[#This Row],[QUAL_SERVICES_FAMILIES_QUALIFIED]]/TBL_UDARDA_LOANPOOL[[#This Row],[QUAL_SERVICES_FAMILIES_TOTL]],"")</f>
        <v/>
      </c>
      <c r="AL232" s="137" t="str">
        <f>IF(TBL_UDARDA_LOANPOOL[[#This Row],[QUAL_METHOD]]='$DB.LOOKUP'!$AF$7,HYPERLINK("#QUAL_SERVICES!TARGET_TOP","View/Edit"),"")</f>
        <v/>
      </c>
      <c r="AM232" s="94" t="str">
        <f>IF(TBL_UDARDA_LOANPOOL[[#This Row],[LOAN_LEVEL_PREQUALIFIED_FLAG]]&lt;&gt;"",
IF(TBL_UDARDA_LOANPOOL[[#This Row],[LOAN_LEVEL_PREQUALIFIED_FLAG]],"Yes","No"),
"")</f>
        <v/>
      </c>
      <c r="AN232" s="70" t="str">
        <f>IF(TBL_UDARDA_LOANPOOL[[#This Row],[LOAN_ID]] = "","",TBL_UDARDA_LOANPOOL[[#This Row],[LOAN_ID]]&amp;" ("&amp;IF(TBL_UDARDA_LOANPOOL[[#This Row],[PROP_ADDR_STREET]]="","Address Not Defined",TBL_UDARDA_LOANPOOL[[#This Row],[PROP_ADDR_STREET]])&amp;")")</f>
        <v/>
      </c>
      <c r="AO232" s="70" t="b">
        <f>IF(TBL_UDARDA_LOANPOOL[[#This Row],[QUAL_METHOD]]="",TRUE,IFERROR(MATCH(TBL_UDARDA_LOANPOOL[[#This Row],[QUAL_METHOD]],RANGE_LOOKUP_QUALMETHODS_UDA_RDA_ENABLED,0)&gt;0,FALSE))</f>
        <v>1</v>
      </c>
      <c r="AP23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2" s="27" t="b">
        <f ca="1">IFERROR((IF(APP_UDA_RDA_CERT_DATE&lt;&gt;"",APP_UDA_RDA_CERT_DATE,TODAY())-TBL_UDARDA_LOANPOOL[[#This Row],[SETTLEMENT_DATE]])&lt;91,TRUE)</f>
        <v>1</v>
      </c>
      <c r="AR232" s="27" t="b" cm="1">
        <f t="array" ref="AR232">COUNTIFS(TBL_UDARDA_LOANPOOL[LOAN_ID],TBL_UDARDA_LOANPOOL[[#This Row],[LOAN_ID]],TBL_UDARDA_LOANPOOL[QUAL_LOCATION_TRACT_MFIPCT],"&gt;"&amp;THRESHOLD_UDARDA_MFIPCT)=0</f>
        <v>1</v>
      </c>
      <c r="AS232" s="27" t="b">
        <f>COUNTIFS(TBL_UDARDA_LOANPOOL[LOAN_ID],TBL_UDARDA_LOANPOOL[[#This Row],[LOAN_ID]],TBL_UDARDA_LOANPOOL[SBA_QUALIFIED],"No")=0</f>
        <v>1</v>
      </c>
      <c r="AT23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2" s="29">
        <f>IF(TBL_UDARDA_LOANPOOL[[#This Row],[MULTIPROP_REC_COUNT]]&lt;&gt;"",TBL_UDARDA_LOANPOOL[[#This Row],[LOAN_AMOUNT]]/TBL_UDARDA_LOANPOOL[[#This Row],[MULTIPROP_REC_COUNT]],TBL_UDARDA_LOANPOOL[[#This Row],[LOAN_AMOUNT]])</f>
        <v>0</v>
      </c>
      <c r="AW232" s="29" t="b">
        <f>TBL_UDARDA_LOANPOOL[[#This Row],[MULTIPROP_REC_COUNT]]&gt;1</f>
        <v>0</v>
      </c>
      <c r="AX232" s="36">
        <f>IF(TBL_UDARDA_LOANPOOL[[#This Row],[LOAN_ID]]&lt;&gt;"",COUNTIF(TBL_UDARDA_LOANPOOL[LOAN_ID],TBL_UDARDA_LOANPOOL[[#This Row],[LOAN_ID]]),1)</f>
        <v>1</v>
      </c>
      <c r="AY232" s="36">
        <f>IFERROR(MATCH(TBL_UDARDA_LOANPOOL[[#This Row],[QUAL_METHOD]],RANGE_LOOKUP_QUALMETHODS_UDA_RDA_PROJSPECIFIC,0),-1)</f>
        <v>-1</v>
      </c>
      <c r="AZ23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3" spans="2:57" ht="26.25" customHeight="1" x14ac:dyDescent="0.25">
      <c r="B233" s="25" t="str">
        <f>IF(TBL_UDARDA_LOANPOOL[[#This Row],[RECORD_STARTED]],IF(TBL_UDARDA_LOANPOOL[[#This Row],[ERROR_COUNT]]&gt;0,-1,IF(TBL_UDARDA_LOANPOOL[[#This Row],[REQ_FIELDS_POPULATED]],1,0)),"")</f>
        <v/>
      </c>
      <c r="C233" s="36">
        <f>ROW()-ROW(TBL_UDARDA_LOANPOOL[[#Headers],[ROW_ID]])</f>
        <v>214</v>
      </c>
      <c r="D233" s="55"/>
      <c r="E233" s="56"/>
      <c r="F233" s="57"/>
      <c r="G233" s="58"/>
      <c r="H233" s="142"/>
      <c r="I233" s="144"/>
      <c r="J233" s="144"/>
      <c r="K233" s="120"/>
      <c r="L233" s="116"/>
      <c r="M233" s="55"/>
      <c r="N233" s="61"/>
      <c r="O233" s="62"/>
      <c r="P233" s="124"/>
      <c r="Q233" s="131"/>
      <c r="R233" s="148"/>
      <c r="S233" s="146"/>
      <c r="T233" s="174"/>
      <c r="U233" s="178"/>
      <c r="V233" s="176"/>
      <c r="W233" s="177"/>
      <c r="X233" s="185"/>
      <c r="Y233" s="185"/>
      <c r="Z233" s="186"/>
      <c r="AA233" s="186"/>
      <c r="AB23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3" s="122"/>
      <c r="AD233" s="112" t="str">
        <f>IF(AND(TBL_UDARDA_LOANPOOL[[#This Row],[QUAL_METHOD]]='$DB.LOOKUP'!$AF$6,TBL_UDARDA_LOANPOOL[[#This Row],[LOAN_ID]]&lt;&gt;""),COUNTIF(TBL_QUAL_JOBSLISTING_JOBS[LISTING_LOAN_ID_PROP_ADDR],TBL_UDARDA_LOANPOOL[[#This Row],[LOAN_ID_PROP_ADDR]]),"")</f>
        <v/>
      </c>
      <c r="AE233" s="113" t="str">
        <f>IF(AND(TBL_UDARDA_LOANPOOL[[#This Row],[LOAN_ID]]&lt;&gt;"",TBL_UDARDA_LOANPOOL[[#This Row],[QUAL_METHOD]]='$DB.LOOKUP'!$AF$6),COUNTIFS(TBL_QUAL_JOBSLISTING_JOBS[LISTING_LOAN_ID_PROP_ADDR],TBL_UDARDA_LOANPOOL[[#This Row],[LOAN_ID_PROP_ADDR]],TBL_QUAL_JOBSLISTING_JOBS[JOB_QUALIFIED_FLAG],"Yes"),"")</f>
        <v/>
      </c>
      <c r="AF233" s="111" t="str">
        <f>IF(AND(TBL_UDARDA_LOANPOOL[[#This Row],[QUAL_JOBS_TOTL]]&gt;0,TBL_UDARDA_LOANPOOL[[#This Row],[QUAL_JOBS_TOTL]]&lt;&gt;""),TBL_UDARDA_LOANPOOL[[#This Row],[QUAL_JOBS_QUALIFIED]]/TBL_UDARDA_LOANPOOL[[#This Row],[QUAL_JOBS_TOTL]],"")</f>
        <v/>
      </c>
      <c r="AG233" s="137" t="str">
        <f>IF(TBL_UDARDA_LOANPOOL[[#This Row],[QUAL_METHOD]]='$DB.LOOKUP'!$AF$6,HYPERLINK("#QUAL_JOBS!TARGET_TOP","View/Edit"),"")</f>
        <v/>
      </c>
      <c r="AH233" s="122"/>
      <c r="AI233" s="112" t="str">
        <f>IF(AND(TBL_UDARDA_LOANPOOL[[#This Row],[QUAL_METHOD]]='$DB.LOOKUP'!$AF$7,TBL_UDARDA_LOANPOOL[[#This Row],[LOAN_ID]]&lt;&gt;""),COUNTIF(TBL_QUAL_SERVICESLISTING_FAMILIES[LISTING_LOAN_ID_PROP_ADDR],TBL_UDARDA_LOANPOOL[[#This Row],[LOAN_ID_PROP_ADDR]]),"")</f>
        <v/>
      </c>
      <c r="AJ23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3" s="111" t="str">
        <f>IF(AND(TBL_UDARDA_LOANPOOL[[#This Row],[QUAL_SERVICES_FAMILIES_TOTL]]&gt;0,TBL_UDARDA_LOANPOOL[[#This Row],[QUAL_SERVICES_FAMILIES_TOTL]]&lt;&gt;""),TBL_UDARDA_LOANPOOL[[#This Row],[QUAL_SERVICES_FAMILIES_QUALIFIED]]/TBL_UDARDA_LOANPOOL[[#This Row],[QUAL_SERVICES_FAMILIES_TOTL]],"")</f>
        <v/>
      </c>
      <c r="AL233" s="137" t="str">
        <f>IF(TBL_UDARDA_LOANPOOL[[#This Row],[QUAL_METHOD]]='$DB.LOOKUP'!$AF$7,HYPERLINK("#QUAL_SERVICES!TARGET_TOP","View/Edit"),"")</f>
        <v/>
      </c>
      <c r="AM233" s="94" t="str">
        <f>IF(TBL_UDARDA_LOANPOOL[[#This Row],[LOAN_LEVEL_PREQUALIFIED_FLAG]]&lt;&gt;"",
IF(TBL_UDARDA_LOANPOOL[[#This Row],[LOAN_LEVEL_PREQUALIFIED_FLAG]],"Yes","No"),
"")</f>
        <v/>
      </c>
      <c r="AN233" s="70" t="str">
        <f>IF(TBL_UDARDA_LOANPOOL[[#This Row],[LOAN_ID]] = "","",TBL_UDARDA_LOANPOOL[[#This Row],[LOAN_ID]]&amp;" ("&amp;IF(TBL_UDARDA_LOANPOOL[[#This Row],[PROP_ADDR_STREET]]="","Address Not Defined",TBL_UDARDA_LOANPOOL[[#This Row],[PROP_ADDR_STREET]])&amp;")")</f>
        <v/>
      </c>
      <c r="AO233" s="70" t="b">
        <f>IF(TBL_UDARDA_LOANPOOL[[#This Row],[QUAL_METHOD]]="",TRUE,IFERROR(MATCH(TBL_UDARDA_LOANPOOL[[#This Row],[QUAL_METHOD]],RANGE_LOOKUP_QUALMETHODS_UDA_RDA_ENABLED,0)&gt;0,FALSE))</f>
        <v>1</v>
      </c>
      <c r="AP23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3" s="27" t="b">
        <f ca="1">IFERROR((IF(APP_UDA_RDA_CERT_DATE&lt;&gt;"",APP_UDA_RDA_CERT_DATE,TODAY())-TBL_UDARDA_LOANPOOL[[#This Row],[SETTLEMENT_DATE]])&lt;91,TRUE)</f>
        <v>1</v>
      </c>
      <c r="AR233" s="27" t="b" cm="1">
        <f t="array" ref="AR233">COUNTIFS(TBL_UDARDA_LOANPOOL[LOAN_ID],TBL_UDARDA_LOANPOOL[[#This Row],[LOAN_ID]],TBL_UDARDA_LOANPOOL[QUAL_LOCATION_TRACT_MFIPCT],"&gt;"&amp;THRESHOLD_UDARDA_MFIPCT)=0</f>
        <v>1</v>
      </c>
      <c r="AS233" s="27" t="b">
        <f>COUNTIFS(TBL_UDARDA_LOANPOOL[LOAN_ID],TBL_UDARDA_LOANPOOL[[#This Row],[LOAN_ID]],TBL_UDARDA_LOANPOOL[SBA_QUALIFIED],"No")=0</f>
        <v>1</v>
      </c>
      <c r="AT23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3" s="29">
        <f>IF(TBL_UDARDA_LOANPOOL[[#This Row],[MULTIPROP_REC_COUNT]]&lt;&gt;"",TBL_UDARDA_LOANPOOL[[#This Row],[LOAN_AMOUNT]]/TBL_UDARDA_LOANPOOL[[#This Row],[MULTIPROP_REC_COUNT]],TBL_UDARDA_LOANPOOL[[#This Row],[LOAN_AMOUNT]])</f>
        <v>0</v>
      </c>
      <c r="AW233" s="29" t="b">
        <f>TBL_UDARDA_LOANPOOL[[#This Row],[MULTIPROP_REC_COUNT]]&gt;1</f>
        <v>0</v>
      </c>
      <c r="AX233" s="36">
        <f>IF(TBL_UDARDA_LOANPOOL[[#This Row],[LOAN_ID]]&lt;&gt;"",COUNTIF(TBL_UDARDA_LOANPOOL[LOAN_ID],TBL_UDARDA_LOANPOOL[[#This Row],[LOAN_ID]]),1)</f>
        <v>1</v>
      </c>
      <c r="AY233" s="36">
        <f>IFERROR(MATCH(TBL_UDARDA_LOANPOOL[[#This Row],[QUAL_METHOD]],RANGE_LOOKUP_QUALMETHODS_UDA_RDA_PROJSPECIFIC,0),-1)</f>
        <v>-1</v>
      </c>
      <c r="AZ23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4" spans="2:57" ht="26.25" customHeight="1" x14ac:dyDescent="0.25">
      <c r="B234" s="25" t="str">
        <f>IF(TBL_UDARDA_LOANPOOL[[#This Row],[RECORD_STARTED]],IF(TBL_UDARDA_LOANPOOL[[#This Row],[ERROR_COUNT]]&gt;0,-1,IF(TBL_UDARDA_LOANPOOL[[#This Row],[REQ_FIELDS_POPULATED]],1,0)),"")</f>
        <v/>
      </c>
      <c r="C234" s="36">
        <f>ROW()-ROW(TBL_UDARDA_LOANPOOL[[#Headers],[ROW_ID]])</f>
        <v>215</v>
      </c>
      <c r="D234" s="55"/>
      <c r="E234" s="56"/>
      <c r="F234" s="57"/>
      <c r="G234" s="58"/>
      <c r="H234" s="142"/>
      <c r="I234" s="144"/>
      <c r="J234" s="144"/>
      <c r="K234" s="120"/>
      <c r="L234" s="116"/>
      <c r="M234" s="55"/>
      <c r="N234" s="61"/>
      <c r="O234" s="62"/>
      <c r="P234" s="124"/>
      <c r="Q234" s="131"/>
      <c r="R234" s="148"/>
      <c r="S234" s="146"/>
      <c r="T234" s="174"/>
      <c r="U234" s="178"/>
      <c r="V234" s="176"/>
      <c r="W234" s="177"/>
      <c r="X234" s="185"/>
      <c r="Y234" s="185"/>
      <c r="Z234" s="186"/>
      <c r="AA234" s="186"/>
      <c r="AB23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4" s="122"/>
      <c r="AD234" s="112" t="str">
        <f>IF(AND(TBL_UDARDA_LOANPOOL[[#This Row],[QUAL_METHOD]]='$DB.LOOKUP'!$AF$6,TBL_UDARDA_LOANPOOL[[#This Row],[LOAN_ID]]&lt;&gt;""),COUNTIF(TBL_QUAL_JOBSLISTING_JOBS[LISTING_LOAN_ID_PROP_ADDR],TBL_UDARDA_LOANPOOL[[#This Row],[LOAN_ID_PROP_ADDR]]),"")</f>
        <v/>
      </c>
      <c r="AE234" s="113" t="str">
        <f>IF(AND(TBL_UDARDA_LOANPOOL[[#This Row],[LOAN_ID]]&lt;&gt;"",TBL_UDARDA_LOANPOOL[[#This Row],[QUAL_METHOD]]='$DB.LOOKUP'!$AF$6),COUNTIFS(TBL_QUAL_JOBSLISTING_JOBS[LISTING_LOAN_ID_PROP_ADDR],TBL_UDARDA_LOANPOOL[[#This Row],[LOAN_ID_PROP_ADDR]],TBL_QUAL_JOBSLISTING_JOBS[JOB_QUALIFIED_FLAG],"Yes"),"")</f>
        <v/>
      </c>
      <c r="AF234" s="111" t="str">
        <f>IF(AND(TBL_UDARDA_LOANPOOL[[#This Row],[QUAL_JOBS_TOTL]]&gt;0,TBL_UDARDA_LOANPOOL[[#This Row],[QUAL_JOBS_TOTL]]&lt;&gt;""),TBL_UDARDA_LOANPOOL[[#This Row],[QUAL_JOBS_QUALIFIED]]/TBL_UDARDA_LOANPOOL[[#This Row],[QUAL_JOBS_TOTL]],"")</f>
        <v/>
      </c>
      <c r="AG234" s="137" t="str">
        <f>IF(TBL_UDARDA_LOANPOOL[[#This Row],[QUAL_METHOD]]='$DB.LOOKUP'!$AF$6,HYPERLINK("#QUAL_JOBS!TARGET_TOP","View/Edit"),"")</f>
        <v/>
      </c>
      <c r="AH234" s="122"/>
      <c r="AI234" s="112" t="str">
        <f>IF(AND(TBL_UDARDA_LOANPOOL[[#This Row],[QUAL_METHOD]]='$DB.LOOKUP'!$AF$7,TBL_UDARDA_LOANPOOL[[#This Row],[LOAN_ID]]&lt;&gt;""),COUNTIF(TBL_QUAL_SERVICESLISTING_FAMILIES[LISTING_LOAN_ID_PROP_ADDR],TBL_UDARDA_LOANPOOL[[#This Row],[LOAN_ID_PROP_ADDR]]),"")</f>
        <v/>
      </c>
      <c r="AJ23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4" s="111" t="str">
        <f>IF(AND(TBL_UDARDA_LOANPOOL[[#This Row],[QUAL_SERVICES_FAMILIES_TOTL]]&gt;0,TBL_UDARDA_LOANPOOL[[#This Row],[QUAL_SERVICES_FAMILIES_TOTL]]&lt;&gt;""),TBL_UDARDA_LOANPOOL[[#This Row],[QUAL_SERVICES_FAMILIES_QUALIFIED]]/TBL_UDARDA_LOANPOOL[[#This Row],[QUAL_SERVICES_FAMILIES_TOTL]],"")</f>
        <v/>
      </c>
      <c r="AL234" s="137" t="str">
        <f>IF(TBL_UDARDA_LOANPOOL[[#This Row],[QUAL_METHOD]]='$DB.LOOKUP'!$AF$7,HYPERLINK("#QUAL_SERVICES!TARGET_TOP","View/Edit"),"")</f>
        <v/>
      </c>
      <c r="AM234" s="94" t="str">
        <f>IF(TBL_UDARDA_LOANPOOL[[#This Row],[LOAN_LEVEL_PREQUALIFIED_FLAG]]&lt;&gt;"",
IF(TBL_UDARDA_LOANPOOL[[#This Row],[LOAN_LEVEL_PREQUALIFIED_FLAG]],"Yes","No"),
"")</f>
        <v/>
      </c>
      <c r="AN234" s="70" t="str">
        <f>IF(TBL_UDARDA_LOANPOOL[[#This Row],[LOAN_ID]] = "","",TBL_UDARDA_LOANPOOL[[#This Row],[LOAN_ID]]&amp;" ("&amp;IF(TBL_UDARDA_LOANPOOL[[#This Row],[PROP_ADDR_STREET]]="","Address Not Defined",TBL_UDARDA_LOANPOOL[[#This Row],[PROP_ADDR_STREET]])&amp;")")</f>
        <v/>
      </c>
      <c r="AO234" s="70" t="b">
        <f>IF(TBL_UDARDA_LOANPOOL[[#This Row],[QUAL_METHOD]]="",TRUE,IFERROR(MATCH(TBL_UDARDA_LOANPOOL[[#This Row],[QUAL_METHOD]],RANGE_LOOKUP_QUALMETHODS_UDA_RDA_ENABLED,0)&gt;0,FALSE))</f>
        <v>1</v>
      </c>
      <c r="AP23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4" s="27" t="b">
        <f ca="1">IFERROR((IF(APP_UDA_RDA_CERT_DATE&lt;&gt;"",APP_UDA_RDA_CERT_DATE,TODAY())-TBL_UDARDA_LOANPOOL[[#This Row],[SETTLEMENT_DATE]])&lt;91,TRUE)</f>
        <v>1</v>
      </c>
      <c r="AR234" s="27" t="b" cm="1">
        <f t="array" ref="AR234">COUNTIFS(TBL_UDARDA_LOANPOOL[LOAN_ID],TBL_UDARDA_LOANPOOL[[#This Row],[LOAN_ID]],TBL_UDARDA_LOANPOOL[QUAL_LOCATION_TRACT_MFIPCT],"&gt;"&amp;THRESHOLD_UDARDA_MFIPCT)=0</f>
        <v>1</v>
      </c>
      <c r="AS234" s="27" t="b">
        <f>COUNTIFS(TBL_UDARDA_LOANPOOL[LOAN_ID],TBL_UDARDA_LOANPOOL[[#This Row],[LOAN_ID]],TBL_UDARDA_LOANPOOL[SBA_QUALIFIED],"No")=0</f>
        <v>1</v>
      </c>
      <c r="AT23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4" s="29">
        <f>IF(TBL_UDARDA_LOANPOOL[[#This Row],[MULTIPROP_REC_COUNT]]&lt;&gt;"",TBL_UDARDA_LOANPOOL[[#This Row],[LOAN_AMOUNT]]/TBL_UDARDA_LOANPOOL[[#This Row],[MULTIPROP_REC_COUNT]],TBL_UDARDA_LOANPOOL[[#This Row],[LOAN_AMOUNT]])</f>
        <v>0</v>
      </c>
      <c r="AW234" s="29" t="b">
        <f>TBL_UDARDA_LOANPOOL[[#This Row],[MULTIPROP_REC_COUNT]]&gt;1</f>
        <v>0</v>
      </c>
      <c r="AX234" s="36">
        <f>IF(TBL_UDARDA_LOANPOOL[[#This Row],[LOAN_ID]]&lt;&gt;"",COUNTIF(TBL_UDARDA_LOANPOOL[LOAN_ID],TBL_UDARDA_LOANPOOL[[#This Row],[LOAN_ID]]),1)</f>
        <v>1</v>
      </c>
      <c r="AY234" s="36">
        <f>IFERROR(MATCH(TBL_UDARDA_LOANPOOL[[#This Row],[QUAL_METHOD]],RANGE_LOOKUP_QUALMETHODS_UDA_RDA_PROJSPECIFIC,0),-1)</f>
        <v>-1</v>
      </c>
      <c r="AZ23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5" spans="2:57" ht="26.25" customHeight="1" x14ac:dyDescent="0.25">
      <c r="B235" s="25" t="str">
        <f>IF(TBL_UDARDA_LOANPOOL[[#This Row],[RECORD_STARTED]],IF(TBL_UDARDA_LOANPOOL[[#This Row],[ERROR_COUNT]]&gt;0,-1,IF(TBL_UDARDA_LOANPOOL[[#This Row],[REQ_FIELDS_POPULATED]],1,0)),"")</f>
        <v/>
      </c>
      <c r="C235" s="36">
        <f>ROW()-ROW(TBL_UDARDA_LOANPOOL[[#Headers],[ROW_ID]])</f>
        <v>216</v>
      </c>
      <c r="D235" s="55"/>
      <c r="E235" s="56"/>
      <c r="F235" s="57"/>
      <c r="G235" s="58"/>
      <c r="H235" s="142"/>
      <c r="I235" s="144"/>
      <c r="J235" s="144"/>
      <c r="K235" s="120"/>
      <c r="L235" s="116"/>
      <c r="M235" s="55"/>
      <c r="N235" s="61"/>
      <c r="O235" s="62"/>
      <c r="P235" s="124"/>
      <c r="Q235" s="131"/>
      <c r="R235" s="148"/>
      <c r="S235" s="146"/>
      <c r="T235" s="174"/>
      <c r="U235" s="178"/>
      <c r="V235" s="176"/>
      <c r="W235" s="177"/>
      <c r="X235" s="185"/>
      <c r="Y235" s="185"/>
      <c r="Z235" s="186"/>
      <c r="AA235" s="186"/>
      <c r="AB23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5" s="122"/>
      <c r="AD235" s="112" t="str">
        <f>IF(AND(TBL_UDARDA_LOANPOOL[[#This Row],[QUAL_METHOD]]='$DB.LOOKUP'!$AF$6,TBL_UDARDA_LOANPOOL[[#This Row],[LOAN_ID]]&lt;&gt;""),COUNTIF(TBL_QUAL_JOBSLISTING_JOBS[LISTING_LOAN_ID_PROP_ADDR],TBL_UDARDA_LOANPOOL[[#This Row],[LOAN_ID_PROP_ADDR]]),"")</f>
        <v/>
      </c>
      <c r="AE235" s="113" t="str">
        <f>IF(AND(TBL_UDARDA_LOANPOOL[[#This Row],[LOAN_ID]]&lt;&gt;"",TBL_UDARDA_LOANPOOL[[#This Row],[QUAL_METHOD]]='$DB.LOOKUP'!$AF$6),COUNTIFS(TBL_QUAL_JOBSLISTING_JOBS[LISTING_LOAN_ID_PROP_ADDR],TBL_UDARDA_LOANPOOL[[#This Row],[LOAN_ID_PROP_ADDR]],TBL_QUAL_JOBSLISTING_JOBS[JOB_QUALIFIED_FLAG],"Yes"),"")</f>
        <v/>
      </c>
      <c r="AF235" s="111" t="str">
        <f>IF(AND(TBL_UDARDA_LOANPOOL[[#This Row],[QUAL_JOBS_TOTL]]&gt;0,TBL_UDARDA_LOANPOOL[[#This Row],[QUAL_JOBS_TOTL]]&lt;&gt;""),TBL_UDARDA_LOANPOOL[[#This Row],[QUAL_JOBS_QUALIFIED]]/TBL_UDARDA_LOANPOOL[[#This Row],[QUAL_JOBS_TOTL]],"")</f>
        <v/>
      </c>
      <c r="AG235" s="137" t="str">
        <f>IF(TBL_UDARDA_LOANPOOL[[#This Row],[QUAL_METHOD]]='$DB.LOOKUP'!$AF$6,HYPERLINK("#QUAL_JOBS!TARGET_TOP","View/Edit"),"")</f>
        <v/>
      </c>
      <c r="AH235" s="122"/>
      <c r="AI235" s="112" t="str">
        <f>IF(AND(TBL_UDARDA_LOANPOOL[[#This Row],[QUAL_METHOD]]='$DB.LOOKUP'!$AF$7,TBL_UDARDA_LOANPOOL[[#This Row],[LOAN_ID]]&lt;&gt;""),COUNTIF(TBL_QUAL_SERVICESLISTING_FAMILIES[LISTING_LOAN_ID_PROP_ADDR],TBL_UDARDA_LOANPOOL[[#This Row],[LOAN_ID_PROP_ADDR]]),"")</f>
        <v/>
      </c>
      <c r="AJ23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5" s="111" t="str">
        <f>IF(AND(TBL_UDARDA_LOANPOOL[[#This Row],[QUAL_SERVICES_FAMILIES_TOTL]]&gt;0,TBL_UDARDA_LOANPOOL[[#This Row],[QUAL_SERVICES_FAMILIES_TOTL]]&lt;&gt;""),TBL_UDARDA_LOANPOOL[[#This Row],[QUAL_SERVICES_FAMILIES_QUALIFIED]]/TBL_UDARDA_LOANPOOL[[#This Row],[QUAL_SERVICES_FAMILIES_TOTL]],"")</f>
        <v/>
      </c>
      <c r="AL235" s="137" t="str">
        <f>IF(TBL_UDARDA_LOANPOOL[[#This Row],[QUAL_METHOD]]='$DB.LOOKUP'!$AF$7,HYPERLINK("#QUAL_SERVICES!TARGET_TOP","View/Edit"),"")</f>
        <v/>
      </c>
      <c r="AM235" s="94" t="str">
        <f>IF(TBL_UDARDA_LOANPOOL[[#This Row],[LOAN_LEVEL_PREQUALIFIED_FLAG]]&lt;&gt;"",
IF(TBL_UDARDA_LOANPOOL[[#This Row],[LOAN_LEVEL_PREQUALIFIED_FLAG]],"Yes","No"),
"")</f>
        <v/>
      </c>
      <c r="AN235" s="70" t="str">
        <f>IF(TBL_UDARDA_LOANPOOL[[#This Row],[LOAN_ID]] = "","",TBL_UDARDA_LOANPOOL[[#This Row],[LOAN_ID]]&amp;" ("&amp;IF(TBL_UDARDA_LOANPOOL[[#This Row],[PROP_ADDR_STREET]]="","Address Not Defined",TBL_UDARDA_LOANPOOL[[#This Row],[PROP_ADDR_STREET]])&amp;")")</f>
        <v/>
      </c>
      <c r="AO235" s="70" t="b">
        <f>IF(TBL_UDARDA_LOANPOOL[[#This Row],[QUAL_METHOD]]="",TRUE,IFERROR(MATCH(TBL_UDARDA_LOANPOOL[[#This Row],[QUAL_METHOD]],RANGE_LOOKUP_QUALMETHODS_UDA_RDA_ENABLED,0)&gt;0,FALSE))</f>
        <v>1</v>
      </c>
      <c r="AP23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5" s="27" t="b">
        <f ca="1">IFERROR((IF(APP_UDA_RDA_CERT_DATE&lt;&gt;"",APP_UDA_RDA_CERT_DATE,TODAY())-TBL_UDARDA_LOANPOOL[[#This Row],[SETTLEMENT_DATE]])&lt;91,TRUE)</f>
        <v>1</v>
      </c>
      <c r="AR235" s="27" t="b" cm="1">
        <f t="array" ref="AR235">COUNTIFS(TBL_UDARDA_LOANPOOL[LOAN_ID],TBL_UDARDA_LOANPOOL[[#This Row],[LOAN_ID]],TBL_UDARDA_LOANPOOL[QUAL_LOCATION_TRACT_MFIPCT],"&gt;"&amp;THRESHOLD_UDARDA_MFIPCT)=0</f>
        <v>1</v>
      </c>
      <c r="AS235" s="27" t="b">
        <f>COUNTIFS(TBL_UDARDA_LOANPOOL[LOAN_ID],TBL_UDARDA_LOANPOOL[[#This Row],[LOAN_ID]],TBL_UDARDA_LOANPOOL[SBA_QUALIFIED],"No")=0</f>
        <v>1</v>
      </c>
      <c r="AT23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5" s="29">
        <f>IF(TBL_UDARDA_LOANPOOL[[#This Row],[MULTIPROP_REC_COUNT]]&lt;&gt;"",TBL_UDARDA_LOANPOOL[[#This Row],[LOAN_AMOUNT]]/TBL_UDARDA_LOANPOOL[[#This Row],[MULTIPROP_REC_COUNT]],TBL_UDARDA_LOANPOOL[[#This Row],[LOAN_AMOUNT]])</f>
        <v>0</v>
      </c>
      <c r="AW235" s="29" t="b">
        <f>TBL_UDARDA_LOANPOOL[[#This Row],[MULTIPROP_REC_COUNT]]&gt;1</f>
        <v>0</v>
      </c>
      <c r="AX235" s="36">
        <f>IF(TBL_UDARDA_LOANPOOL[[#This Row],[LOAN_ID]]&lt;&gt;"",COUNTIF(TBL_UDARDA_LOANPOOL[LOAN_ID],TBL_UDARDA_LOANPOOL[[#This Row],[LOAN_ID]]),1)</f>
        <v>1</v>
      </c>
      <c r="AY235" s="36">
        <f>IFERROR(MATCH(TBL_UDARDA_LOANPOOL[[#This Row],[QUAL_METHOD]],RANGE_LOOKUP_QUALMETHODS_UDA_RDA_PROJSPECIFIC,0),-1)</f>
        <v>-1</v>
      </c>
      <c r="AZ23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6" spans="2:57" ht="26.25" customHeight="1" x14ac:dyDescent="0.25">
      <c r="B236" s="25" t="str">
        <f>IF(TBL_UDARDA_LOANPOOL[[#This Row],[RECORD_STARTED]],IF(TBL_UDARDA_LOANPOOL[[#This Row],[ERROR_COUNT]]&gt;0,-1,IF(TBL_UDARDA_LOANPOOL[[#This Row],[REQ_FIELDS_POPULATED]],1,0)),"")</f>
        <v/>
      </c>
      <c r="C236" s="36">
        <f>ROW()-ROW(TBL_UDARDA_LOANPOOL[[#Headers],[ROW_ID]])</f>
        <v>217</v>
      </c>
      <c r="D236" s="55"/>
      <c r="E236" s="56"/>
      <c r="F236" s="57"/>
      <c r="G236" s="58"/>
      <c r="H236" s="142"/>
      <c r="I236" s="144"/>
      <c r="J236" s="144"/>
      <c r="K236" s="120"/>
      <c r="L236" s="116"/>
      <c r="M236" s="55"/>
      <c r="N236" s="61"/>
      <c r="O236" s="62"/>
      <c r="P236" s="124"/>
      <c r="Q236" s="131"/>
      <c r="R236" s="148"/>
      <c r="S236" s="146"/>
      <c r="T236" s="174"/>
      <c r="U236" s="178"/>
      <c r="V236" s="176"/>
      <c r="W236" s="177"/>
      <c r="X236" s="185"/>
      <c r="Y236" s="185"/>
      <c r="Z236" s="186"/>
      <c r="AA236" s="186"/>
      <c r="AB23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6" s="122"/>
      <c r="AD236" s="112" t="str">
        <f>IF(AND(TBL_UDARDA_LOANPOOL[[#This Row],[QUAL_METHOD]]='$DB.LOOKUP'!$AF$6,TBL_UDARDA_LOANPOOL[[#This Row],[LOAN_ID]]&lt;&gt;""),COUNTIF(TBL_QUAL_JOBSLISTING_JOBS[LISTING_LOAN_ID_PROP_ADDR],TBL_UDARDA_LOANPOOL[[#This Row],[LOAN_ID_PROP_ADDR]]),"")</f>
        <v/>
      </c>
      <c r="AE236" s="113" t="str">
        <f>IF(AND(TBL_UDARDA_LOANPOOL[[#This Row],[LOAN_ID]]&lt;&gt;"",TBL_UDARDA_LOANPOOL[[#This Row],[QUAL_METHOD]]='$DB.LOOKUP'!$AF$6),COUNTIFS(TBL_QUAL_JOBSLISTING_JOBS[LISTING_LOAN_ID_PROP_ADDR],TBL_UDARDA_LOANPOOL[[#This Row],[LOAN_ID_PROP_ADDR]],TBL_QUAL_JOBSLISTING_JOBS[JOB_QUALIFIED_FLAG],"Yes"),"")</f>
        <v/>
      </c>
      <c r="AF236" s="111" t="str">
        <f>IF(AND(TBL_UDARDA_LOANPOOL[[#This Row],[QUAL_JOBS_TOTL]]&gt;0,TBL_UDARDA_LOANPOOL[[#This Row],[QUAL_JOBS_TOTL]]&lt;&gt;""),TBL_UDARDA_LOANPOOL[[#This Row],[QUAL_JOBS_QUALIFIED]]/TBL_UDARDA_LOANPOOL[[#This Row],[QUAL_JOBS_TOTL]],"")</f>
        <v/>
      </c>
      <c r="AG236" s="137" t="str">
        <f>IF(TBL_UDARDA_LOANPOOL[[#This Row],[QUAL_METHOD]]='$DB.LOOKUP'!$AF$6,HYPERLINK("#QUAL_JOBS!TARGET_TOP","View/Edit"),"")</f>
        <v/>
      </c>
      <c r="AH236" s="122"/>
      <c r="AI236" s="112" t="str">
        <f>IF(AND(TBL_UDARDA_LOANPOOL[[#This Row],[QUAL_METHOD]]='$DB.LOOKUP'!$AF$7,TBL_UDARDA_LOANPOOL[[#This Row],[LOAN_ID]]&lt;&gt;""),COUNTIF(TBL_QUAL_SERVICESLISTING_FAMILIES[LISTING_LOAN_ID_PROP_ADDR],TBL_UDARDA_LOANPOOL[[#This Row],[LOAN_ID_PROP_ADDR]]),"")</f>
        <v/>
      </c>
      <c r="AJ23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6" s="111" t="str">
        <f>IF(AND(TBL_UDARDA_LOANPOOL[[#This Row],[QUAL_SERVICES_FAMILIES_TOTL]]&gt;0,TBL_UDARDA_LOANPOOL[[#This Row],[QUAL_SERVICES_FAMILIES_TOTL]]&lt;&gt;""),TBL_UDARDA_LOANPOOL[[#This Row],[QUAL_SERVICES_FAMILIES_QUALIFIED]]/TBL_UDARDA_LOANPOOL[[#This Row],[QUAL_SERVICES_FAMILIES_TOTL]],"")</f>
        <v/>
      </c>
      <c r="AL236" s="137" t="str">
        <f>IF(TBL_UDARDA_LOANPOOL[[#This Row],[QUAL_METHOD]]='$DB.LOOKUP'!$AF$7,HYPERLINK("#QUAL_SERVICES!TARGET_TOP","View/Edit"),"")</f>
        <v/>
      </c>
      <c r="AM236" s="94" t="str">
        <f>IF(TBL_UDARDA_LOANPOOL[[#This Row],[LOAN_LEVEL_PREQUALIFIED_FLAG]]&lt;&gt;"",
IF(TBL_UDARDA_LOANPOOL[[#This Row],[LOAN_LEVEL_PREQUALIFIED_FLAG]],"Yes","No"),
"")</f>
        <v/>
      </c>
      <c r="AN236" s="70" t="str">
        <f>IF(TBL_UDARDA_LOANPOOL[[#This Row],[LOAN_ID]] = "","",TBL_UDARDA_LOANPOOL[[#This Row],[LOAN_ID]]&amp;" ("&amp;IF(TBL_UDARDA_LOANPOOL[[#This Row],[PROP_ADDR_STREET]]="","Address Not Defined",TBL_UDARDA_LOANPOOL[[#This Row],[PROP_ADDR_STREET]])&amp;")")</f>
        <v/>
      </c>
      <c r="AO236" s="70" t="b">
        <f>IF(TBL_UDARDA_LOANPOOL[[#This Row],[QUAL_METHOD]]="",TRUE,IFERROR(MATCH(TBL_UDARDA_LOANPOOL[[#This Row],[QUAL_METHOD]],RANGE_LOOKUP_QUALMETHODS_UDA_RDA_ENABLED,0)&gt;0,FALSE))</f>
        <v>1</v>
      </c>
      <c r="AP23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6" s="27" t="b">
        <f ca="1">IFERROR((IF(APP_UDA_RDA_CERT_DATE&lt;&gt;"",APP_UDA_RDA_CERT_DATE,TODAY())-TBL_UDARDA_LOANPOOL[[#This Row],[SETTLEMENT_DATE]])&lt;91,TRUE)</f>
        <v>1</v>
      </c>
      <c r="AR236" s="27" t="b" cm="1">
        <f t="array" ref="AR236">COUNTIFS(TBL_UDARDA_LOANPOOL[LOAN_ID],TBL_UDARDA_LOANPOOL[[#This Row],[LOAN_ID]],TBL_UDARDA_LOANPOOL[QUAL_LOCATION_TRACT_MFIPCT],"&gt;"&amp;THRESHOLD_UDARDA_MFIPCT)=0</f>
        <v>1</v>
      </c>
      <c r="AS236" s="27" t="b">
        <f>COUNTIFS(TBL_UDARDA_LOANPOOL[LOAN_ID],TBL_UDARDA_LOANPOOL[[#This Row],[LOAN_ID]],TBL_UDARDA_LOANPOOL[SBA_QUALIFIED],"No")=0</f>
        <v>1</v>
      </c>
      <c r="AT23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6" s="29">
        <f>IF(TBL_UDARDA_LOANPOOL[[#This Row],[MULTIPROP_REC_COUNT]]&lt;&gt;"",TBL_UDARDA_LOANPOOL[[#This Row],[LOAN_AMOUNT]]/TBL_UDARDA_LOANPOOL[[#This Row],[MULTIPROP_REC_COUNT]],TBL_UDARDA_LOANPOOL[[#This Row],[LOAN_AMOUNT]])</f>
        <v>0</v>
      </c>
      <c r="AW236" s="29" t="b">
        <f>TBL_UDARDA_LOANPOOL[[#This Row],[MULTIPROP_REC_COUNT]]&gt;1</f>
        <v>0</v>
      </c>
      <c r="AX236" s="36">
        <f>IF(TBL_UDARDA_LOANPOOL[[#This Row],[LOAN_ID]]&lt;&gt;"",COUNTIF(TBL_UDARDA_LOANPOOL[LOAN_ID],TBL_UDARDA_LOANPOOL[[#This Row],[LOAN_ID]]),1)</f>
        <v>1</v>
      </c>
      <c r="AY236" s="36">
        <f>IFERROR(MATCH(TBL_UDARDA_LOANPOOL[[#This Row],[QUAL_METHOD]],RANGE_LOOKUP_QUALMETHODS_UDA_RDA_PROJSPECIFIC,0),-1)</f>
        <v>-1</v>
      </c>
      <c r="AZ23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7" spans="2:57" ht="26.25" customHeight="1" x14ac:dyDescent="0.25">
      <c r="B237" s="25" t="str">
        <f>IF(TBL_UDARDA_LOANPOOL[[#This Row],[RECORD_STARTED]],IF(TBL_UDARDA_LOANPOOL[[#This Row],[ERROR_COUNT]]&gt;0,-1,IF(TBL_UDARDA_LOANPOOL[[#This Row],[REQ_FIELDS_POPULATED]],1,0)),"")</f>
        <v/>
      </c>
      <c r="C237" s="36">
        <f>ROW()-ROW(TBL_UDARDA_LOANPOOL[[#Headers],[ROW_ID]])</f>
        <v>218</v>
      </c>
      <c r="D237" s="55"/>
      <c r="E237" s="56"/>
      <c r="F237" s="57"/>
      <c r="G237" s="58"/>
      <c r="H237" s="142"/>
      <c r="I237" s="144"/>
      <c r="J237" s="144"/>
      <c r="K237" s="120"/>
      <c r="L237" s="116"/>
      <c r="M237" s="55"/>
      <c r="N237" s="61"/>
      <c r="O237" s="62"/>
      <c r="P237" s="124"/>
      <c r="Q237" s="131"/>
      <c r="R237" s="148"/>
      <c r="S237" s="146"/>
      <c r="T237" s="174"/>
      <c r="U237" s="178"/>
      <c r="V237" s="176"/>
      <c r="W237" s="177"/>
      <c r="X237" s="185"/>
      <c r="Y237" s="185"/>
      <c r="Z237" s="186"/>
      <c r="AA237" s="186"/>
      <c r="AB23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7" s="122"/>
      <c r="AD237" s="112" t="str">
        <f>IF(AND(TBL_UDARDA_LOANPOOL[[#This Row],[QUAL_METHOD]]='$DB.LOOKUP'!$AF$6,TBL_UDARDA_LOANPOOL[[#This Row],[LOAN_ID]]&lt;&gt;""),COUNTIF(TBL_QUAL_JOBSLISTING_JOBS[LISTING_LOAN_ID_PROP_ADDR],TBL_UDARDA_LOANPOOL[[#This Row],[LOAN_ID_PROP_ADDR]]),"")</f>
        <v/>
      </c>
      <c r="AE237" s="113" t="str">
        <f>IF(AND(TBL_UDARDA_LOANPOOL[[#This Row],[LOAN_ID]]&lt;&gt;"",TBL_UDARDA_LOANPOOL[[#This Row],[QUAL_METHOD]]='$DB.LOOKUP'!$AF$6),COUNTIFS(TBL_QUAL_JOBSLISTING_JOBS[LISTING_LOAN_ID_PROP_ADDR],TBL_UDARDA_LOANPOOL[[#This Row],[LOAN_ID_PROP_ADDR]],TBL_QUAL_JOBSLISTING_JOBS[JOB_QUALIFIED_FLAG],"Yes"),"")</f>
        <v/>
      </c>
      <c r="AF237" s="111" t="str">
        <f>IF(AND(TBL_UDARDA_LOANPOOL[[#This Row],[QUAL_JOBS_TOTL]]&gt;0,TBL_UDARDA_LOANPOOL[[#This Row],[QUAL_JOBS_TOTL]]&lt;&gt;""),TBL_UDARDA_LOANPOOL[[#This Row],[QUAL_JOBS_QUALIFIED]]/TBL_UDARDA_LOANPOOL[[#This Row],[QUAL_JOBS_TOTL]],"")</f>
        <v/>
      </c>
      <c r="AG237" s="137" t="str">
        <f>IF(TBL_UDARDA_LOANPOOL[[#This Row],[QUAL_METHOD]]='$DB.LOOKUP'!$AF$6,HYPERLINK("#QUAL_JOBS!TARGET_TOP","View/Edit"),"")</f>
        <v/>
      </c>
      <c r="AH237" s="122"/>
      <c r="AI237" s="112" t="str">
        <f>IF(AND(TBL_UDARDA_LOANPOOL[[#This Row],[QUAL_METHOD]]='$DB.LOOKUP'!$AF$7,TBL_UDARDA_LOANPOOL[[#This Row],[LOAN_ID]]&lt;&gt;""),COUNTIF(TBL_QUAL_SERVICESLISTING_FAMILIES[LISTING_LOAN_ID_PROP_ADDR],TBL_UDARDA_LOANPOOL[[#This Row],[LOAN_ID_PROP_ADDR]]),"")</f>
        <v/>
      </c>
      <c r="AJ23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7" s="111" t="str">
        <f>IF(AND(TBL_UDARDA_LOANPOOL[[#This Row],[QUAL_SERVICES_FAMILIES_TOTL]]&gt;0,TBL_UDARDA_LOANPOOL[[#This Row],[QUAL_SERVICES_FAMILIES_TOTL]]&lt;&gt;""),TBL_UDARDA_LOANPOOL[[#This Row],[QUAL_SERVICES_FAMILIES_QUALIFIED]]/TBL_UDARDA_LOANPOOL[[#This Row],[QUAL_SERVICES_FAMILIES_TOTL]],"")</f>
        <v/>
      </c>
      <c r="AL237" s="137" t="str">
        <f>IF(TBL_UDARDA_LOANPOOL[[#This Row],[QUAL_METHOD]]='$DB.LOOKUP'!$AF$7,HYPERLINK("#QUAL_SERVICES!TARGET_TOP","View/Edit"),"")</f>
        <v/>
      </c>
      <c r="AM237" s="94" t="str">
        <f>IF(TBL_UDARDA_LOANPOOL[[#This Row],[LOAN_LEVEL_PREQUALIFIED_FLAG]]&lt;&gt;"",
IF(TBL_UDARDA_LOANPOOL[[#This Row],[LOAN_LEVEL_PREQUALIFIED_FLAG]],"Yes","No"),
"")</f>
        <v/>
      </c>
      <c r="AN237" s="70" t="str">
        <f>IF(TBL_UDARDA_LOANPOOL[[#This Row],[LOAN_ID]] = "","",TBL_UDARDA_LOANPOOL[[#This Row],[LOAN_ID]]&amp;" ("&amp;IF(TBL_UDARDA_LOANPOOL[[#This Row],[PROP_ADDR_STREET]]="","Address Not Defined",TBL_UDARDA_LOANPOOL[[#This Row],[PROP_ADDR_STREET]])&amp;")")</f>
        <v/>
      </c>
      <c r="AO237" s="70" t="b">
        <f>IF(TBL_UDARDA_LOANPOOL[[#This Row],[QUAL_METHOD]]="",TRUE,IFERROR(MATCH(TBL_UDARDA_LOANPOOL[[#This Row],[QUAL_METHOD]],RANGE_LOOKUP_QUALMETHODS_UDA_RDA_ENABLED,0)&gt;0,FALSE))</f>
        <v>1</v>
      </c>
      <c r="AP23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7" s="27" t="b">
        <f ca="1">IFERROR((IF(APP_UDA_RDA_CERT_DATE&lt;&gt;"",APP_UDA_RDA_CERT_DATE,TODAY())-TBL_UDARDA_LOANPOOL[[#This Row],[SETTLEMENT_DATE]])&lt;91,TRUE)</f>
        <v>1</v>
      </c>
      <c r="AR237" s="27" t="b" cm="1">
        <f t="array" ref="AR237">COUNTIFS(TBL_UDARDA_LOANPOOL[LOAN_ID],TBL_UDARDA_LOANPOOL[[#This Row],[LOAN_ID]],TBL_UDARDA_LOANPOOL[QUAL_LOCATION_TRACT_MFIPCT],"&gt;"&amp;THRESHOLD_UDARDA_MFIPCT)=0</f>
        <v>1</v>
      </c>
      <c r="AS237" s="27" t="b">
        <f>COUNTIFS(TBL_UDARDA_LOANPOOL[LOAN_ID],TBL_UDARDA_LOANPOOL[[#This Row],[LOAN_ID]],TBL_UDARDA_LOANPOOL[SBA_QUALIFIED],"No")=0</f>
        <v>1</v>
      </c>
      <c r="AT23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7" s="29">
        <f>IF(TBL_UDARDA_LOANPOOL[[#This Row],[MULTIPROP_REC_COUNT]]&lt;&gt;"",TBL_UDARDA_LOANPOOL[[#This Row],[LOAN_AMOUNT]]/TBL_UDARDA_LOANPOOL[[#This Row],[MULTIPROP_REC_COUNT]],TBL_UDARDA_LOANPOOL[[#This Row],[LOAN_AMOUNT]])</f>
        <v>0</v>
      </c>
      <c r="AW237" s="29" t="b">
        <f>TBL_UDARDA_LOANPOOL[[#This Row],[MULTIPROP_REC_COUNT]]&gt;1</f>
        <v>0</v>
      </c>
      <c r="AX237" s="36">
        <f>IF(TBL_UDARDA_LOANPOOL[[#This Row],[LOAN_ID]]&lt;&gt;"",COUNTIF(TBL_UDARDA_LOANPOOL[LOAN_ID],TBL_UDARDA_LOANPOOL[[#This Row],[LOAN_ID]]),1)</f>
        <v>1</v>
      </c>
      <c r="AY237" s="36">
        <f>IFERROR(MATCH(TBL_UDARDA_LOANPOOL[[#This Row],[QUAL_METHOD]],RANGE_LOOKUP_QUALMETHODS_UDA_RDA_PROJSPECIFIC,0),-1)</f>
        <v>-1</v>
      </c>
      <c r="AZ23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8" spans="2:57" ht="26.25" customHeight="1" x14ac:dyDescent="0.25">
      <c r="B238" s="25" t="str">
        <f>IF(TBL_UDARDA_LOANPOOL[[#This Row],[RECORD_STARTED]],IF(TBL_UDARDA_LOANPOOL[[#This Row],[ERROR_COUNT]]&gt;0,-1,IF(TBL_UDARDA_LOANPOOL[[#This Row],[REQ_FIELDS_POPULATED]],1,0)),"")</f>
        <v/>
      </c>
      <c r="C238" s="36">
        <f>ROW()-ROW(TBL_UDARDA_LOANPOOL[[#Headers],[ROW_ID]])</f>
        <v>219</v>
      </c>
      <c r="D238" s="55"/>
      <c r="E238" s="56"/>
      <c r="F238" s="57"/>
      <c r="G238" s="58"/>
      <c r="H238" s="142"/>
      <c r="I238" s="144"/>
      <c r="J238" s="144"/>
      <c r="K238" s="120"/>
      <c r="L238" s="116"/>
      <c r="M238" s="55"/>
      <c r="N238" s="61"/>
      <c r="O238" s="62"/>
      <c r="P238" s="124"/>
      <c r="Q238" s="131"/>
      <c r="R238" s="148"/>
      <c r="S238" s="146"/>
      <c r="T238" s="174"/>
      <c r="U238" s="178"/>
      <c r="V238" s="176"/>
      <c r="W238" s="177"/>
      <c r="X238" s="185"/>
      <c r="Y238" s="185"/>
      <c r="Z238" s="186"/>
      <c r="AA238" s="186"/>
      <c r="AB23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8" s="122"/>
      <c r="AD238" s="112" t="str">
        <f>IF(AND(TBL_UDARDA_LOANPOOL[[#This Row],[QUAL_METHOD]]='$DB.LOOKUP'!$AF$6,TBL_UDARDA_LOANPOOL[[#This Row],[LOAN_ID]]&lt;&gt;""),COUNTIF(TBL_QUAL_JOBSLISTING_JOBS[LISTING_LOAN_ID_PROP_ADDR],TBL_UDARDA_LOANPOOL[[#This Row],[LOAN_ID_PROP_ADDR]]),"")</f>
        <v/>
      </c>
      <c r="AE238" s="113" t="str">
        <f>IF(AND(TBL_UDARDA_LOANPOOL[[#This Row],[LOAN_ID]]&lt;&gt;"",TBL_UDARDA_LOANPOOL[[#This Row],[QUAL_METHOD]]='$DB.LOOKUP'!$AF$6),COUNTIFS(TBL_QUAL_JOBSLISTING_JOBS[LISTING_LOAN_ID_PROP_ADDR],TBL_UDARDA_LOANPOOL[[#This Row],[LOAN_ID_PROP_ADDR]],TBL_QUAL_JOBSLISTING_JOBS[JOB_QUALIFIED_FLAG],"Yes"),"")</f>
        <v/>
      </c>
      <c r="AF238" s="111" t="str">
        <f>IF(AND(TBL_UDARDA_LOANPOOL[[#This Row],[QUAL_JOBS_TOTL]]&gt;0,TBL_UDARDA_LOANPOOL[[#This Row],[QUAL_JOBS_TOTL]]&lt;&gt;""),TBL_UDARDA_LOANPOOL[[#This Row],[QUAL_JOBS_QUALIFIED]]/TBL_UDARDA_LOANPOOL[[#This Row],[QUAL_JOBS_TOTL]],"")</f>
        <v/>
      </c>
      <c r="AG238" s="137" t="str">
        <f>IF(TBL_UDARDA_LOANPOOL[[#This Row],[QUAL_METHOD]]='$DB.LOOKUP'!$AF$6,HYPERLINK("#QUAL_JOBS!TARGET_TOP","View/Edit"),"")</f>
        <v/>
      </c>
      <c r="AH238" s="122"/>
      <c r="AI238" s="112" t="str">
        <f>IF(AND(TBL_UDARDA_LOANPOOL[[#This Row],[QUAL_METHOD]]='$DB.LOOKUP'!$AF$7,TBL_UDARDA_LOANPOOL[[#This Row],[LOAN_ID]]&lt;&gt;""),COUNTIF(TBL_QUAL_SERVICESLISTING_FAMILIES[LISTING_LOAN_ID_PROP_ADDR],TBL_UDARDA_LOANPOOL[[#This Row],[LOAN_ID_PROP_ADDR]]),"")</f>
        <v/>
      </c>
      <c r="AJ23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8" s="111" t="str">
        <f>IF(AND(TBL_UDARDA_LOANPOOL[[#This Row],[QUAL_SERVICES_FAMILIES_TOTL]]&gt;0,TBL_UDARDA_LOANPOOL[[#This Row],[QUAL_SERVICES_FAMILIES_TOTL]]&lt;&gt;""),TBL_UDARDA_LOANPOOL[[#This Row],[QUAL_SERVICES_FAMILIES_QUALIFIED]]/TBL_UDARDA_LOANPOOL[[#This Row],[QUAL_SERVICES_FAMILIES_TOTL]],"")</f>
        <v/>
      </c>
      <c r="AL238" s="137" t="str">
        <f>IF(TBL_UDARDA_LOANPOOL[[#This Row],[QUAL_METHOD]]='$DB.LOOKUP'!$AF$7,HYPERLINK("#QUAL_SERVICES!TARGET_TOP","View/Edit"),"")</f>
        <v/>
      </c>
      <c r="AM238" s="94" t="str">
        <f>IF(TBL_UDARDA_LOANPOOL[[#This Row],[LOAN_LEVEL_PREQUALIFIED_FLAG]]&lt;&gt;"",
IF(TBL_UDARDA_LOANPOOL[[#This Row],[LOAN_LEVEL_PREQUALIFIED_FLAG]],"Yes","No"),
"")</f>
        <v/>
      </c>
      <c r="AN238" s="70" t="str">
        <f>IF(TBL_UDARDA_LOANPOOL[[#This Row],[LOAN_ID]] = "","",TBL_UDARDA_LOANPOOL[[#This Row],[LOAN_ID]]&amp;" ("&amp;IF(TBL_UDARDA_LOANPOOL[[#This Row],[PROP_ADDR_STREET]]="","Address Not Defined",TBL_UDARDA_LOANPOOL[[#This Row],[PROP_ADDR_STREET]])&amp;")")</f>
        <v/>
      </c>
      <c r="AO238" s="70" t="b">
        <f>IF(TBL_UDARDA_LOANPOOL[[#This Row],[QUAL_METHOD]]="",TRUE,IFERROR(MATCH(TBL_UDARDA_LOANPOOL[[#This Row],[QUAL_METHOD]],RANGE_LOOKUP_QUALMETHODS_UDA_RDA_ENABLED,0)&gt;0,FALSE))</f>
        <v>1</v>
      </c>
      <c r="AP23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8" s="27" t="b">
        <f ca="1">IFERROR((IF(APP_UDA_RDA_CERT_DATE&lt;&gt;"",APP_UDA_RDA_CERT_DATE,TODAY())-TBL_UDARDA_LOANPOOL[[#This Row],[SETTLEMENT_DATE]])&lt;91,TRUE)</f>
        <v>1</v>
      </c>
      <c r="AR238" s="27" t="b" cm="1">
        <f t="array" ref="AR238">COUNTIFS(TBL_UDARDA_LOANPOOL[LOAN_ID],TBL_UDARDA_LOANPOOL[[#This Row],[LOAN_ID]],TBL_UDARDA_LOANPOOL[QUAL_LOCATION_TRACT_MFIPCT],"&gt;"&amp;THRESHOLD_UDARDA_MFIPCT)=0</f>
        <v>1</v>
      </c>
      <c r="AS238" s="27" t="b">
        <f>COUNTIFS(TBL_UDARDA_LOANPOOL[LOAN_ID],TBL_UDARDA_LOANPOOL[[#This Row],[LOAN_ID]],TBL_UDARDA_LOANPOOL[SBA_QUALIFIED],"No")=0</f>
        <v>1</v>
      </c>
      <c r="AT23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8" s="29">
        <f>IF(TBL_UDARDA_LOANPOOL[[#This Row],[MULTIPROP_REC_COUNT]]&lt;&gt;"",TBL_UDARDA_LOANPOOL[[#This Row],[LOAN_AMOUNT]]/TBL_UDARDA_LOANPOOL[[#This Row],[MULTIPROP_REC_COUNT]],TBL_UDARDA_LOANPOOL[[#This Row],[LOAN_AMOUNT]])</f>
        <v>0</v>
      </c>
      <c r="AW238" s="29" t="b">
        <f>TBL_UDARDA_LOANPOOL[[#This Row],[MULTIPROP_REC_COUNT]]&gt;1</f>
        <v>0</v>
      </c>
      <c r="AX238" s="36">
        <f>IF(TBL_UDARDA_LOANPOOL[[#This Row],[LOAN_ID]]&lt;&gt;"",COUNTIF(TBL_UDARDA_LOANPOOL[LOAN_ID],TBL_UDARDA_LOANPOOL[[#This Row],[LOAN_ID]]),1)</f>
        <v>1</v>
      </c>
      <c r="AY238" s="36">
        <f>IFERROR(MATCH(TBL_UDARDA_LOANPOOL[[#This Row],[QUAL_METHOD]],RANGE_LOOKUP_QUALMETHODS_UDA_RDA_PROJSPECIFIC,0),-1)</f>
        <v>-1</v>
      </c>
      <c r="AZ23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9" spans="2:57" ht="26.25" customHeight="1" x14ac:dyDescent="0.25">
      <c r="B239" s="25" t="str">
        <f>IF(TBL_UDARDA_LOANPOOL[[#This Row],[RECORD_STARTED]],IF(TBL_UDARDA_LOANPOOL[[#This Row],[ERROR_COUNT]]&gt;0,-1,IF(TBL_UDARDA_LOANPOOL[[#This Row],[REQ_FIELDS_POPULATED]],1,0)),"")</f>
        <v/>
      </c>
      <c r="C239" s="36">
        <f>ROW()-ROW(TBL_UDARDA_LOANPOOL[[#Headers],[ROW_ID]])</f>
        <v>220</v>
      </c>
      <c r="D239" s="55"/>
      <c r="E239" s="56"/>
      <c r="F239" s="57"/>
      <c r="G239" s="58"/>
      <c r="H239" s="142"/>
      <c r="I239" s="144"/>
      <c r="J239" s="144"/>
      <c r="K239" s="120"/>
      <c r="L239" s="116"/>
      <c r="M239" s="55"/>
      <c r="N239" s="61"/>
      <c r="O239" s="62"/>
      <c r="P239" s="124"/>
      <c r="Q239" s="131"/>
      <c r="R239" s="148"/>
      <c r="S239" s="146"/>
      <c r="T239" s="174"/>
      <c r="U239" s="178"/>
      <c r="V239" s="176"/>
      <c r="W239" s="177"/>
      <c r="X239" s="185"/>
      <c r="Y239" s="185"/>
      <c r="Z239" s="186"/>
      <c r="AA239" s="186"/>
      <c r="AB23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9" s="122"/>
      <c r="AD239" s="112" t="str">
        <f>IF(AND(TBL_UDARDA_LOANPOOL[[#This Row],[QUAL_METHOD]]='$DB.LOOKUP'!$AF$6,TBL_UDARDA_LOANPOOL[[#This Row],[LOAN_ID]]&lt;&gt;""),COUNTIF(TBL_QUAL_JOBSLISTING_JOBS[LISTING_LOAN_ID_PROP_ADDR],TBL_UDARDA_LOANPOOL[[#This Row],[LOAN_ID_PROP_ADDR]]),"")</f>
        <v/>
      </c>
      <c r="AE239" s="113" t="str">
        <f>IF(AND(TBL_UDARDA_LOANPOOL[[#This Row],[LOAN_ID]]&lt;&gt;"",TBL_UDARDA_LOANPOOL[[#This Row],[QUAL_METHOD]]='$DB.LOOKUP'!$AF$6),COUNTIFS(TBL_QUAL_JOBSLISTING_JOBS[LISTING_LOAN_ID_PROP_ADDR],TBL_UDARDA_LOANPOOL[[#This Row],[LOAN_ID_PROP_ADDR]],TBL_QUAL_JOBSLISTING_JOBS[JOB_QUALIFIED_FLAG],"Yes"),"")</f>
        <v/>
      </c>
      <c r="AF239" s="111" t="str">
        <f>IF(AND(TBL_UDARDA_LOANPOOL[[#This Row],[QUAL_JOBS_TOTL]]&gt;0,TBL_UDARDA_LOANPOOL[[#This Row],[QUAL_JOBS_TOTL]]&lt;&gt;""),TBL_UDARDA_LOANPOOL[[#This Row],[QUAL_JOBS_QUALIFIED]]/TBL_UDARDA_LOANPOOL[[#This Row],[QUAL_JOBS_TOTL]],"")</f>
        <v/>
      </c>
      <c r="AG239" s="137" t="str">
        <f>IF(TBL_UDARDA_LOANPOOL[[#This Row],[QUAL_METHOD]]='$DB.LOOKUP'!$AF$6,HYPERLINK("#QUAL_JOBS!TARGET_TOP","View/Edit"),"")</f>
        <v/>
      </c>
      <c r="AH239" s="122"/>
      <c r="AI239" s="112" t="str">
        <f>IF(AND(TBL_UDARDA_LOANPOOL[[#This Row],[QUAL_METHOD]]='$DB.LOOKUP'!$AF$7,TBL_UDARDA_LOANPOOL[[#This Row],[LOAN_ID]]&lt;&gt;""),COUNTIF(TBL_QUAL_SERVICESLISTING_FAMILIES[LISTING_LOAN_ID_PROP_ADDR],TBL_UDARDA_LOANPOOL[[#This Row],[LOAN_ID_PROP_ADDR]]),"")</f>
        <v/>
      </c>
      <c r="AJ23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39" s="111" t="str">
        <f>IF(AND(TBL_UDARDA_LOANPOOL[[#This Row],[QUAL_SERVICES_FAMILIES_TOTL]]&gt;0,TBL_UDARDA_LOANPOOL[[#This Row],[QUAL_SERVICES_FAMILIES_TOTL]]&lt;&gt;""),TBL_UDARDA_LOANPOOL[[#This Row],[QUAL_SERVICES_FAMILIES_QUALIFIED]]/TBL_UDARDA_LOANPOOL[[#This Row],[QUAL_SERVICES_FAMILIES_TOTL]],"")</f>
        <v/>
      </c>
      <c r="AL239" s="137" t="str">
        <f>IF(TBL_UDARDA_LOANPOOL[[#This Row],[QUAL_METHOD]]='$DB.LOOKUP'!$AF$7,HYPERLINK("#QUAL_SERVICES!TARGET_TOP","View/Edit"),"")</f>
        <v/>
      </c>
      <c r="AM239" s="94" t="str">
        <f>IF(TBL_UDARDA_LOANPOOL[[#This Row],[LOAN_LEVEL_PREQUALIFIED_FLAG]]&lt;&gt;"",
IF(TBL_UDARDA_LOANPOOL[[#This Row],[LOAN_LEVEL_PREQUALIFIED_FLAG]],"Yes","No"),
"")</f>
        <v/>
      </c>
      <c r="AN239" s="70" t="str">
        <f>IF(TBL_UDARDA_LOANPOOL[[#This Row],[LOAN_ID]] = "","",TBL_UDARDA_LOANPOOL[[#This Row],[LOAN_ID]]&amp;" ("&amp;IF(TBL_UDARDA_LOANPOOL[[#This Row],[PROP_ADDR_STREET]]="","Address Not Defined",TBL_UDARDA_LOANPOOL[[#This Row],[PROP_ADDR_STREET]])&amp;")")</f>
        <v/>
      </c>
      <c r="AO239" s="70" t="b">
        <f>IF(TBL_UDARDA_LOANPOOL[[#This Row],[QUAL_METHOD]]="",TRUE,IFERROR(MATCH(TBL_UDARDA_LOANPOOL[[#This Row],[QUAL_METHOD]],RANGE_LOOKUP_QUALMETHODS_UDA_RDA_ENABLED,0)&gt;0,FALSE))</f>
        <v>1</v>
      </c>
      <c r="AP23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9" s="27" t="b">
        <f ca="1">IFERROR((IF(APP_UDA_RDA_CERT_DATE&lt;&gt;"",APP_UDA_RDA_CERT_DATE,TODAY())-TBL_UDARDA_LOANPOOL[[#This Row],[SETTLEMENT_DATE]])&lt;91,TRUE)</f>
        <v>1</v>
      </c>
      <c r="AR239" s="27" t="b" cm="1">
        <f t="array" ref="AR239">COUNTIFS(TBL_UDARDA_LOANPOOL[LOAN_ID],TBL_UDARDA_LOANPOOL[[#This Row],[LOAN_ID]],TBL_UDARDA_LOANPOOL[QUAL_LOCATION_TRACT_MFIPCT],"&gt;"&amp;THRESHOLD_UDARDA_MFIPCT)=0</f>
        <v>1</v>
      </c>
      <c r="AS239" s="27" t="b">
        <f>COUNTIFS(TBL_UDARDA_LOANPOOL[LOAN_ID],TBL_UDARDA_LOANPOOL[[#This Row],[LOAN_ID]],TBL_UDARDA_LOANPOOL[SBA_QUALIFIED],"No")=0</f>
        <v>1</v>
      </c>
      <c r="AT23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9" s="29">
        <f>IF(TBL_UDARDA_LOANPOOL[[#This Row],[MULTIPROP_REC_COUNT]]&lt;&gt;"",TBL_UDARDA_LOANPOOL[[#This Row],[LOAN_AMOUNT]]/TBL_UDARDA_LOANPOOL[[#This Row],[MULTIPROP_REC_COUNT]],TBL_UDARDA_LOANPOOL[[#This Row],[LOAN_AMOUNT]])</f>
        <v>0</v>
      </c>
      <c r="AW239" s="29" t="b">
        <f>TBL_UDARDA_LOANPOOL[[#This Row],[MULTIPROP_REC_COUNT]]&gt;1</f>
        <v>0</v>
      </c>
      <c r="AX239" s="36">
        <f>IF(TBL_UDARDA_LOANPOOL[[#This Row],[LOAN_ID]]&lt;&gt;"",COUNTIF(TBL_UDARDA_LOANPOOL[LOAN_ID],TBL_UDARDA_LOANPOOL[[#This Row],[LOAN_ID]]),1)</f>
        <v>1</v>
      </c>
      <c r="AY239" s="36">
        <f>IFERROR(MATCH(TBL_UDARDA_LOANPOOL[[#This Row],[QUAL_METHOD]],RANGE_LOOKUP_QUALMETHODS_UDA_RDA_PROJSPECIFIC,0),-1)</f>
        <v>-1</v>
      </c>
      <c r="AZ23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0" spans="2:57" ht="26.25" customHeight="1" x14ac:dyDescent="0.25">
      <c r="B240" s="25" t="str">
        <f>IF(TBL_UDARDA_LOANPOOL[[#This Row],[RECORD_STARTED]],IF(TBL_UDARDA_LOANPOOL[[#This Row],[ERROR_COUNT]]&gt;0,-1,IF(TBL_UDARDA_LOANPOOL[[#This Row],[REQ_FIELDS_POPULATED]],1,0)),"")</f>
        <v/>
      </c>
      <c r="C240" s="36">
        <f>ROW()-ROW(TBL_UDARDA_LOANPOOL[[#Headers],[ROW_ID]])</f>
        <v>221</v>
      </c>
      <c r="D240" s="55"/>
      <c r="E240" s="56"/>
      <c r="F240" s="57"/>
      <c r="G240" s="58"/>
      <c r="H240" s="142"/>
      <c r="I240" s="144"/>
      <c r="J240" s="144"/>
      <c r="K240" s="120"/>
      <c r="L240" s="116"/>
      <c r="M240" s="55"/>
      <c r="N240" s="61"/>
      <c r="O240" s="62"/>
      <c r="P240" s="124"/>
      <c r="Q240" s="131"/>
      <c r="R240" s="148"/>
      <c r="S240" s="146"/>
      <c r="T240" s="174"/>
      <c r="U240" s="178"/>
      <c r="V240" s="176"/>
      <c r="W240" s="177"/>
      <c r="X240" s="185"/>
      <c r="Y240" s="185"/>
      <c r="Z240" s="186"/>
      <c r="AA240" s="186"/>
      <c r="AB24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0" s="122"/>
      <c r="AD240" s="112" t="str">
        <f>IF(AND(TBL_UDARDA_LOANPOOL[[#This Row],[QUAL_METHOD]]='$DB.LOOKUP'!$AF$6,TBL_UDARDA_LOANPOOL[[#This Row],[LOAN_ID]]&lt;&gt;""),COUNTIF(TBL_QUAL_JOBSLISTING_JOBS[LISTING_LOAN_ID_PROP_ADDR],TBL_UDARDA_LOANPOOL[[#This Row],[LOAN_ID_PROP_ADDR]]),"")</f>
        <v/>
      </c>
      <c r="AE240" s="113" t="str">
        <f>IF(AND(TBL_UDARDA_LOANPOOL[[#This Row],[LOAN_ID]]&lt;&gt;"",TBL_UDARDA_LOANPOOL[[#This Row],[QUAL_METHOD]]='$DB.LOOKUP'!$AF$6),COUNTIFS(TBL_QUAL_JOBSLISTING_JOBS[LISTING_LOAN_ID_PROP_ADDR],TBL_UDARDA_LOANPOOL[[#This Row],[LOAN_ID_PROP_ADDR]],TBL_QUAL_JOBSLISTING_JOBS[JOB_QUALIFIED_FLAG],"Yes"),"")</f>
        <v/>
      </c>
      <c r="AF240" s="111" t="str">
        <f>IF(AND(TBL_UDARDA_LOANPOOL[[#This Row],[QUAL_JOBS_TOTL]]&gt;0,TBL_UDARDA_LOANPOOL[[#This Row],[QUAL_JOBS_TOTL]]&lt;&gt;""),TBL_UDARDA_LOANPOOL[[#This Row],[QUAL_JOBS_QUALIFIED]]/TBL_UDARDA_LOANPOOL[[#This Row],[QUAL_JOBS_TOTL]],"")</f>
        <v/>
      </c>
      <c r="AG240" s="137" t="str">
        <f>IF(TBL_UDARDA_LOANPOOL[[#This Row],[QUAL_METHOD]]='$DB.LOOKUP'!$AF$6,HYPERLINK("#QUAL_JOBS!TARGET_TOP","View/Edit"),"")</f>
        <v/>
      </c>
      <c r="AH240" s="122"/>
      <c r="AI240" s="112" t="str">
        <f>IF(AND(TBL_UDARDA_LOANPOOL[[#This Row],[QUAL_METHOD]]='$DB.LOOKUP'!$AF$7,TBL_UDARDA_LOANPOOL[[#This Row],[LOAN_ID]]&lt;&gt;""),COUNTIF(TBL_QUAL_SERVICESLISTING_FAMILIES[LISTING_LOAN_ID_PROP_ADDR],TBL_UDARDA_LOANPOOL[[#This Row],[LOAN_ID_PROP_ADDR]]),"")</f>
        <v/>
      </c>
      <c r="AJ24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0" s="111" t="str">
        <f>IF(AND(TBL_UDARDA_LOANPOOL[[#This Row],[QUAL_SERVICES_FAMILIES_TOTL]]&gt;0,TBL_UDARDA_LOANPOOL[[#This Row],[QUAL_SERVICES_FAMILIES_TOTL]]&lt;&gt;""),TBL_UDARDA_LOANPOOL[[#This Row],[QUAL_SERVICES_FAMILIES_QUALIFIED]]/TBL_UDARDA_LOANPOOL[[#This Row],[QUAL_SERVICES_FAMILIES_TOTL]],"")</f>
        <v/>
      </c>
      <c r="AL240" s="137" t="str">
        <f>IF(TBL_UDARDA_LOANPOOL[[#This Row],[QUAL_METHOD]]='$DB.LOOKUP'!$AF$7,HYPERLINK("#QUAL_SERVICES!TARGET_TOP","View/Edit"),"")</f>
        <v/>
      </c>
      <c r="AM240" s="94" t="str">
        <f>IF(TBL_UDARDA_LOANPOOL[[#This Row],[LOAN_LEVEL_PREQUALIFIED_FLAG]]&lt;&gt;"",
IF(TBL_UDARDA_LOANPOOL[[#This Row],[LOAN_LEVEL_PREQUALIFIED_FLAG]],"Yes","No"),
"")</f>
        <v/>
      </c>
      <c r="AN240" s="70" t="str">
        <f>IF(TBL_UDARDA_LOANPOOL[[#This Row],[LOAN_ID]] = "","",TBL_UDARDA_LOANPOOL[[#This Row],[LOAN_ID]]&amp;" ("&amp;IF(TBL_UDARDA_LOANPOOL[[#This Row],[PROP_ADDR_STREET]]="","Address Not Defined",TBL_UDARDA_LOANPOOL[[#This Row],[PROP_ADDR_STREET]])&amp;")")</f>
        <v/>
      </c>
      <c r="AO240" s="70" t="b">
        <f>IF(TBL_UDARDA_LOANPOOL[[#This Row],[QUAL_METHOD]]="",TRUE,IFERROR(MATCH(TBL_UDARDA_LOANPOOL[[#This Row],[QUAL_METHOD]],RANGE_LOOKUP_QUALMETHODS_UDA_RDA_ENABLED,0)&gt;0,FALSE))</f>
        <v>1</v>
      </c>
      <c r="AP24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0" s="27" t="b">
        <f ca="1">IFERROR((IF(APP_UDA_RDA_CERT_DATE&lt;&gt;"",APP_UDA_RDA_CERT_DATE,TODAY())-TBL_UDARDA_LOANPOOL[[#This Row],[SETTLEMENT_DATE]])&lt;91,TRUE)</f>
        <v>1</v>
      </c>
      <c r="AR240" s="27" t="b" cm="1">
        <f t="array" ref="AR240">COUNTIFS(TBL_UDARDA_LOANPOOL[LOAN_ID],TBL_UDARDA_LOANPOOL[[#This Row],[LOAN_ID]],TBL_UDARDA_LOANPOOL[QUAL_LOCATION_TRACT_MFIPCT],"&gt;"&amp;THRESHOLD_UDARDA_MFIPCT)=0</f>
        <v>1</v>
      </c>
      <c r="AS240" s="27" t="b">
        <f>COUNTIFS(TBL_UDARDA_LOANPOOL[LOAN_ID],TBL_UDARDA_LOANPOOL[[#This Row],[LOAN_ID]],TBL_UDARDA_LOANPOOL[SBA_QUALIFIED],"No")=0</f>
        <v>1</v>
      </c>
      <c r="AT24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0" s="29">
        <f>IF(TBL_UDARDA_LOANPOOL[[#This Row],[MULTIPROP_REC_COUNT]]&lt;&gt;"",TBL_UDARDA_LOANPOOL[[#This Row],[LOAN_AMOUNT]]/TBL_UDARDA_LOANPOOL[[#This Row],[MULTIPROP_REC_COUNT]],TBL_UDARDA_LOANPOOL[[#This Row],[LOAN_AMOUNT]])</f>
        <v>0</v>
      </c>
      <c r="AW240" s="29" t="b">
        <f>TBL_UDARDA_LOANPOOL[[#This Row],[MULTIPROP_REC_COUNT]]&gt;1</f>
        <v>0</v>
      </c>
      <c r="AX240" s="36">
        <f>IF(TBL_UDARDA_LOANPOOL[[#This Row],[LOAN_ID]]&lt;&gt;"",COUNTIF(TBL_UDARDA_LOANPOOL[LOAN_ID],TBL_UDARDA_LOANPOOL[[#This Row],[LOAN_ID]]),1)</f>
        <v>1</v>
      </c>
      <c r="AY240" s="36">
        <f>IFERROR(MATCH(TBL_UDARDA_LOANPOOL[[#This Row],[QUAL_METHOD]],RANGE_LOOKUP_QUALMETHODS_UDA_RDA_PROJSPECIFIC,0),-1)</f>
        <v>-1</v>
      </c>
      <c r="AZ24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1" spans="2:57" ht="26.25" customHeight="1" x14ac:dyDescent="0.25">
      <c r="B241" s="25" t="str">
        <f>IF(TBL_UDARDA_LOANPOOL[[#This Row],[RECORD_STARTED]],IF(TBL_UDARDA_LOANPOOL[[#This Row],[ERROR_COUNT]]&gt;0,-1,IF(TBL_UDARDA_LOANPOOL[[#This Row],[REQ_FIELDS_POPULATED]],1,0)),"")</f>
        <v/>
      </c>
      <c r="C241" s="36">
        <f>ROW()-ROW(TBL_UDARDA_LOANPOOL[[#Headers],[ROW_ID]])</f>
        <v>222</v>
      </c>
      <c r="D241" s="55"/>
      <c r="E241" s="56"/>
      <c r="F241" s="57"/>
      <c r="G241" s="58"/>
      <c r="H241" s="142"/>
      <c r="I241" s="144"/>
      <c r="J241" s="144"/>
      <c r="K241" s="120"/>
      <c r="L241" s="116"/>
      <c r="M241" s="55"/>
      <c r="N241" s="61"/>
      <c r="O241" s="62"/>
      <c r="P241" s="124"/>
      <c r="Q241" s="131"/>
      <c r="R241" s="148"/>
      <c r="S241" s="146"/>
      <c r="T241" s="174"/>
      <c r="U241" s="178"/>
      <c r="V241" s="176"/>
      <c r="W241" s="177"/>
      <c r="X241" s="185"/>
      <c r="Y241" s="185"/>
      <c r="Z241" s="186"/>
      <c r="AA241" s="186"/>
      <c r="AB24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1" s="122"/>
      <c r="AD241" s="112" t="str">
        <f>IF(AND(TBL_UDARDA_LOANPOOL[[#This Row],[QUAL_METHOD]]='$DB.LOOKUP'!$AF$6,TBL_UDARDA_LOANPOOL[[#This Row],[LOAN_ID]]&lt;&gt;""),COUNTIF(TBL_QUAL_JOBSLISTING_JOBS[LISTING_LOAN_ID_PROP_ADDR],TBL_UDARDA_LOANPOOL[[#This Row],[LOAN_ID_PROP_ADDR]]),"")</f>
        <v/>
      </c>
      <c r="AE241" s="113" t="str">
        <f>IF(AND(TBL_UDARDA_LOANPOOL[[#This Row],[LOAN_ID]]&lt;&gt;"",TBL_UDARDA_LOANPOOL[[#This Row],[QUAL_METHOD]]='$DB.LOOKUP'!$AF$6),COUNTIFS(TBL_QUAL_JOBSLISTING_JOBS[LISTING_LOAN_ID_PROP_ADDR],TBL_UDARDA_LOANPOOL[[#This Row],[LOAN_ID_PROP_ADDR]],TBL_QUAL_JOBSLISTING_JOBS[JOB_QUALIFIED_FLAG],"Yes"),"")</f>
        <v/>
      </c>
      <c r="AF241" s="111" t="str">
        <f>IF(AND(TBL_UDARDA_LOANPOOL[[#This Row],[QUAL_JOBS_TOTL]]&gt;0,TBL_UDARDA_LOANPOOL[[#This Row],[QUAL_JOBS_TOTL]]&lt;&gt;""),TBL_UDARDA_LOANPOOL[[#This Row],[QUAL_JOBS_QUALIFIED]]/TBL_UDARDA_LOANPOOL[[#This Row],[QUAL_JOBS_TOTL]],"")</f>
        <v/>
      </c>
      <c r="AG241" s="137" t="str">
        <f>IF(TBL_UDARDA_LOANPOOL[[#This Row],[QUAL_METHOD]]='$DB.LOOKUP'!$AF$6,HYPERLINK("#QUAL_JOBS!TARGET_TOP","View/Edit"),"")</f>
        <v/>
      </c>
      <c r="AH241" s="122"/>
      <c r="AI241" s="112" t="str">
        <f>IF(AND(TBL_UDARDA_LOANPOOL[[#This Row],[QUAL_METHOD]]='$DB.LOOKUP'!$AF$7,TBL_UDARDA_LOANPOOL[[#This Row],[LOAN_ID]]&lt;&gt;""),COUNTIF(TBL_QUAL_SERVICESLISTING_FAMILIES[LISTING_LOAN_ID_PROP_ADDR],TBL_UDARDA_LOANPOOL[[#This Row],[LOAN_ID_PROP_ADDR]]),"")</f>
        <v/>
      </c>
      <c r="AJ24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1" s="111" t="str">
        <f>IF(AND(TBL_UDARDA_LOANPOOL[[#This Row],[QUAL_SERVICES_FAMILIES_TOTL]]&gt;0,TBL_UDARDA_LOANPOOL[[#This Row],[QUAL_SERVICES_FAMILIES_TOTL]]&lt;&gt;""),TBL_UDARDA_LOANPOOL[[#This Row],[QUAL_SERVICES_FAMILIES_QUALIFIED]]/TBL_UDARDA_LOANPOOL[[#This Row],[QUAL_SERVICES_FAMILIES_TOTL]],"")</f>
        <v/>
      </c>
      <c r="AL241" s="137" t="str">
        <f>IF(TBL_UDARDA_LOANPOOL[[#This Row],[QUAL_METHOD]]='$DB.LOOKUP'!$AF$7,HYPERLINK("#QUAL_SERVICES!TARGET_TOP","View/Edit"),"")</f>
        <v/>
      </c>
      <c r="AM241" s="94" t="str">
        <f>IF(TBL_UDARDA_LOANPOOL[[#This Row],[LOAN_LEVEL_PREQUALIFIED_FLAG]]&lt;&gt;"",
IF(TBL_UDARDA_LOANPOOL[[#This Row],[LOAN_LEVEL_PREQUALIFIED_FLAG]],"Yes","No"),
"")</f>
        <v/>
      </c>
      <c r="AN241" s="70" t="str">
        <f>IF(TBL_UDARDA_LOANPOOL[[#This Row],[LOAN_ID]] = "","",TBL_UDARDA_LOANPOOL[[#This Row],[LOAN_ID]]&amp;" ("&amp;IF(TBL_UDARDA_LOANPOOL[[#This Row],[PROP_ADDR_STREET]]="","Address Not Defined",TBL_UDARDA_LOANPOOL[[#This Row],[PROP_ADDR_STREET]])&amp;")")</f>
        <v/>
      </c>
      <c r="AO241" s="70" t="b">
        <f>IF(TBL_UDARDA_LOANPOOL[[#This Row],[QUAL_METHOD]]="",TRUE,IFERROR(MATCH(TBL_UDARDA_LOANPOOL[[#This Row],[QUAL_METHOD]],RANGE_LOOKUP_QUALMETHODS_UDA_RDA_ENABLED,0)&gt;0,FALSE))</f>
        <v>1</v>
      </c>
      <c r="AP24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1" s="27" t="b">
        <f ca="1">IFERROR((IF(APP_UDA_RDA_CERT_DATE&lt;&gt;"",APP_UDA_RDA_CERT_DATE,TODAY())-TBL_UDARDA_LOANPOOL[[#This Row],[SETTLEMENT_DATE]])&lt;91,TRUE)</f>
        <v>1</v>
      </c>
      <c r="AR241" s="27" t="b" cm="1">
        <f t="array" ref="AR241">COUNTIFS(TBL_UDARDA_LOANPOOL[LOAN_ID],TBL_UDARDA_LOANPOOL[[#This Row],[LOAN_ID]],TBL_UDARDA_LOANPOOL[QUAL_LOCATION_TRACT_MFIPCT],"&gt;"&amp;THRESHOLD_UDARDA_MFIPCT)=0</f>
        <v>1</v>
      </c>
      <c r="AS241" s="27" t="b">
        <f>COUNTIFS(TBL_UDARDA_LOANPOOL[LOAN_ID],TBL_UDARDA_LOANPOOL[[#This Row],[LOAN_ID]],TBL_UDARDA_LOANPOOL[SBA_QUALIFIED],"No")=0</f>
        <v>1</v>
      </c>
      <c r="AT24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1" s="29">
        <f>IF(TBL_UDARDA_LOANPOOL[[#This Row],[MULTIPROP_REC_COUNT]]&lt;&gt;"",TBL_UDARDA_LOANPOOL[[#This Row],[LOAN_AMOUNT]]/TBL_UDARDA_LOANPOOL[[#This Row],[MULTIPROP_REC_COUNT]],TBL_UDARDA_LOANPOOL[[#This Row],[LOAN_AMOUNT]])</f>
        <v>0</v>
      </c>
      <c r="AW241" s="29" t="b">
        <f>TBL_UDARDA_LOANPOOL[[#This Row],[MULTIPROP_REC_COUNT]]&gt;1</f>
        <v>0</v>
      </c>
      <c r="AX241" s="36">
        <f>IF(TBL_UDARDA_LOANPOOL[[#This Row],[LOAN_ID]]&lt;&gt;"",COUNTIF(TBL_UDARDA_LOANPOOL[LOAN_ID],TBL_UDARDA_LOANPOOL[[#This Row],[LOAN_ID]]),1)</f>
        <v>1</v>
      </c>
      <c r="AY241" s="36">
        <f>IFERROR(MATCH(TBL_UDARDA_LOANPOOL[[#This Row],[QUAL_METHOD]],RANGE_LOOKUP_QUALMETHODS_UDA_RDA_PROJSPECIFIC,0),-1)</f>
        <v>-1</v>
      </c>
      <c r="AZ24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2" spans="2:57" ht="26.25" customHeight="1" x14ac:dyDescent="0.25">
      <c r="B242" s="25" t="str">
        <f>IF(TBL_UDARDA_LOANPOOL[[#This Row],[RECORD_STARTED]],IF(TBL_UDARDA_LOANPOOL[[#This Row],[ERROR_COUNT]]&gt;0,-1,IF(TBL_UDARDA_LOANPOOL[[#This Row],[REQ_FIELDS_POPULATED]],1,0)),"")</f>
        <v/>
      </c>
      <c r="C242" s="36">
        <f>ROW()-ROW(TBL_UDARDA_LOANPOOL[[#Headers],[ROW_ID]])</f>
        <v>223</v>
      </c>
      <c r="D242" s="55"/>
      <c r="E242" s="56"/>
      <c r="F242" s="57"/>
      <c r="G242" s="58"/>
      <c r="H242" s="142"/>
      <c r="I242" s="144"/>
      <c r="J242" s="144"/>
      <c r="K242" s="120"/>
      <c r="L242" s="116"/>
      <c r="M242" s="55"/>
      <c r="N242" s="61"/>
      <c r="O242" s="62"/>
      <c r="P242" s="124"/>
      <c r="Q242" s="131"/>
      <c r="R242" s="148"/>
      <c r="S242" s="146"/>
      <c r="T242" s="174"/>
      <c r="U242" s="178"/>
      <c r="V242" s="176"/>
      <c r="W242" s="177"/>
      <c r="X242" s="185"/>
      <c r="Y242" s="185"/>
      <c r="Z242" s="186"/>
      <c r="AA242" s="186"/>
      <c r="AB24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2" s="122"/>
      <c r="AD242" s="112" t="str">
        <f>IF(AND(TBL_UDARDA_LOANPOOL[[#This Row],[QUAL_METHOD]]='$DB.LOOKUP'!$AF$6,TBL_UDARDA_LOANPOOL[[#This Row],[LOAN_ID]]&lt;&gt;""),COUNTIF(TBL_QUAL_JOBSLISTING_JOBS[LISTING_LOAN_ID_PROP_ADDR],TBL_UDARDA_LOANPOOL[[#This Row],[LOAN_ID_PROP_ADDR]]),"")</f>
        <v/>
      </c>
      <c r="AE242" s="113" t="str">
        <f>IF(AND(TBL_UDARDA_LOANPOOL[[#This Row],[LOAN_ID]]&lt;&gt;"",TBL_UDARDA_LOANPOOL[[#This Row],[QUAL_METHOD]]='$DB.LOOKUP'!$AF$6),COUNTIFS(TBL_QUAL_JOBSLISTING_JOBS[LISTING_LOAN_ID_PROP_ADDR],TBL_UDARDA_LOANPOOL[[#This Row],[LOAN_ID_PROP_ADDR]],TBL_QUAL_JOBSLISTING_JOBS[JOB_QUALIFIED_FLAG],"Yes"),"")</f>
        <v/>
      </c>
      <c r="AF242" s="111" t="str">
        <f>IF(AND(TBL_UDARDA_LOANPOOL[[#This Row],[QUAL_JOBS_TOTL]]&gt;0,TBL_UDARDA_LOANPOOL[[#This Row],[QUAL_JOBS_TOTL]]&lt;&gt;""),TBL_UDARDA_LOANPOOL[[#This Row],[QUAL_JOBS_QUALIFIED]]/TBL_UDARDA_LOANPOOL[[#This Row],[QUAL_JOBS_TOTL]],"")</f>
        <v/>
      </c>
      <c r="AG242" s="137" t="str">
        <f>IF(TBL_UDARDA_LOANPOOL[[#This Row],[QUAL_METHOD]]='$DB.LOOKUP'!$AF$6,HYPERLINK("#QUAL_JOBS!TARGET_TOP","View/Edit"),"")</f>
        <v/>
      </c>
      <c r="AH242" s="122"/>
      <c r="AI242" s="112" t="str">
        <f>IF(AND(TBL_UDARDA_LOANPOOL[[#This Row],[QUAL_METHOD]]='$DB.LOOKUP'!$AF$7,TBL_UDARDA_LOANPOOL[[#This Row],[LOAN_ID]]&lt;&gt;""),COUNTIF(TBL_QUAL_SERVICESLISTING_FAMILIES[LISTING_LOAN_ID_PROP_ADDR],TBL_UDARDA_LOANPOOL[[#This Row],[LOAN_ID_PROP_ADDR]]),"")</f>
        <v/>
      </c>
      <c r="AJ24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2" s="111" t="str">
        <f>IF(AND(TBL_UDARDA_LOANPOOL[[#This Row],[QUAL_SERVICES_FAMILIES_TOTL]]&gt;0,TBL_UDARDA_LOANPOOL[[#This Row],[QUAL_SERVICES_FAMILIES_TOTL]]&lt;&gt;""),TBL_UDARDA_LOANPOOL[[#This Row],[QUAL_SERVICES_FAMILIES_QUALIFIED]]/TBL_UDARDA_LOANPOOL[[#This Row],[QUAL_SERVICES_FAMILIES_TOTL]],"")</f>
        <v/>
      </c>
      <c r="AL242" s="137" t="str">
        <f>IF(TBL_UDARDA_LOANPOOL[[#This Row],[QUAL_METHOD]]='$DB.LOOKUP'!$AF$7,HYPERLINK("#QUAL_SERVICES!TARGET_TOP","View/Edit"),"")</f>
        <v/>
      </c>
      <c r="AM242" s="94" t="str">
        <f>IF(TBL_UDARDA_LOANPOOL[[#This Row],[LOAN_LEVEL_PREQUALIFIED_FLAG]]&lt;&gt;"",
IF(TBL_UDARDA_LOANPOOL[[#This Row],[LOAN_LEVEL_PREQUALIFIED_FLAG]],"Yes","No"),
"")</f>
        <v/>
      </c>
      <c r="AN242" s="70" t="str">
        <f>IF(TBL_UDARDA_LOANPOOL[[#This Row],[LOAN_ID]] = "","",TBL_UDARDA_LOANPOOL[[#This Row],[LOAN_ID]]&amp;" ("&amp;IF(TBL_UDARDA_LOANPOOL[[#This Row],[PROP_ADDR_STREET]]="","Address Not Defined",TBL_UDARDA_LOANPOOL[[#This Row],[PROP_ADDR_STREET]])&amp;")")</f>
        <v/>
      </c>
      <c r="AO242" s="70" t="b">
        <f>IF(TBL_UDARDA_LOANPOOL[[#This Row],[QUAL_METHOD]]="",TRUE,IFERROR(MATCH(TBL_UDARDA_LOANPOOL[[#This Row],[QUAL_METHOD]],RANGE_LOOKUP_QUALMETHODS_UDA_RDA_ENABLED,0)&gt;0,FALSE))</f>
        <v>1</v>
      </c>
      <c r="AP24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2" s="27" t="b">
        <f ca="1">IFERROR((IF(APP_UDA_RDA_CERT_DATE&lt;&gt;"",APP_UDA_RDA_CERT_DATE,TODAY())-TBL_UDARDA_LOANPOOL[[#This Row],[SETTLEMENT_DATE]])&lt;91,TRUE)</f>
        <v>1</v>
      </c>
      <c r="AR242" s="27" t="b" cm="1">
        <f t="array" ref="AR242">COUNTIFS(TBL_UDARDA_LOANPOOL[LOAN_ID],TBL_UDARDA_LOANPOOL[[#This Row],[LOAN_ID]],TBL_UDARDA_LOANPOOL[QUAL_LOCATION_TRACT_MFIPCT],"&gt;"&amp;THRESHOLD_UDARDA_MFIPCT)=0</f>
        <v>1</v>
      </c>
      <c r="AS242" s="27" t="b">
        <f>COUNTIFS(TBL_UDARDA_LOANPOOL[LOAN_ID],TBL_UDARDA_LOANPOOL[[#This Row],[LOAN_ID]],TBL_UDARDA_LOANPOOL[SBA_QUALIFIED],"No")=0</f>
        <v>1</v>
      </c>
      <c r="AT24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2" s="29">
        <f>IF(TBL_UDARDA_LOANPOOL[[#This Row],[MULTIPROP_REC_COUNT]]&lt;&gt;"",TBL_UDARDA_LOANPOOL[[#This Row],[LOAN_AMOUNT]]/TBL_UDARDA_LOANPOOL[[#This Row],[MULTIPROP_REC_COUNT]],TBL_UDARDA_LOANPOOL[[#This Row],[LOAN_AMOUNT]])</f>
        <v>0</v>
      </c>
      <c r="AW242" s="29" t="b">
        <f>TBL_UDARDA_LOANPOOL[[#This Row],[MULTIPROP_REC_COUNT]]&gt;1</f>
        <v>0</v>
      </c>
      <c r="AX242" s="36">
        <f>IF(TBL_UDARDA_LOANPOOL[[#This Row],[LOAN_ID]]&lt;&gt;"",COUNTIF(TBL_UDARDA_LOANPOOL[LOAN_ID],TBL_UDARDA_LOANPOOL[[#This Row],[LOAN_ID]]),1)</f>
        <v>1</v>
      </c>
      <c r="AY242" s="36">
        <f>IFERROR(MATCH(TBL_UDARDA_LOANPOOL[[#This Row],[QUAL_METHOD]],RANGE_LOOKUP_QUALMETHODS_UDA_RDA_PROJSPECIFIC,0),-1)</f>
        <v>-1</v>
      </c>
      <c r="AZ24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3" spans="2:57" ht="26.25" customHeight="1" x14ac:dyDescent="0.25">
      <c r="B243" s="25" t="str">
        <f>IF(TBL_UDARDA_LOANPOOL[[#This Row],[RECORD_STARTED]],IF(TBL_UDARDA_LOANPOOL[[#This Row],[ERROR_COUNT]]&gt;0,-1,IF(TBL_UDARDA_LOANPOOL[[#This Row],[REQ_FIELDS_POPULATED]],1,0)),"")</f>
        <v/>
      </c>
      <c r="C243" s="36">
        <f>ROW()-ROW(TBL_UDARDA_LOANPOOL[[#Headers],[ROW_ID]])</f>
        <v>224</v>
      </c>
      <c r="D243" s="55"/>
      <c r="E243" s="56"/>
      <c r="F243" s="57"/>
      <c r="G243" s="58"/>
      <c r="H243" s="142"/>
      <c r="I243" s="144"/>
      <c r="J243" s="144"/>
      <c r="K243" s="120"/>
      <c r="L243" s="116"/>
      <c r="M243" s="55"/>
      <c r="N243" s="61"/>
      <c r="O243" s="62"/>
      <c r="P243" s="124"/>
      <c r="Q243" s="131"/>
      <c r="R243" s="148"/>
      <c r="S243" s="146"/>
      <c r="T243" s="174"/>
      <c r="U243" s="178"/>
      <c r="V243" s="176"/>
      <c r="W243" s="177"/>
      <c r="X243" s="185"/>
      <c r="Y243" s="185"/>
      <c r="Z243" s="186"/>
      <c r="AA243" s="186"/>
      <c r="AB24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3" s="122"/>
      <c r="AD243" s="112" t="str">
        <f>IF(AND(TBL_UDARDA_LOANPOOL[[#This Row],[QUAL_METHOD]]='$DB.LOOKUP'!$AF$6,TBL_UDARDA_LOANPOOL[[#This Row],[LOAN_ID]]&lt;&gt;""),COUNTIF(TBL_QUAL_JOBSLISTING_JOBS[LISTING_LOAN_ID_PROP_ADDR],TBL_UDARDA_LOANPOOL[[#This Row],[LOAN_ID_PROP_ADDR]]),"")</f>
        <v/>
      </c>
      <c r="AE243" s="113" t="str">
        <f>IF(AND(TBL_UDARDA_LOANPOOL[[#This Row],[LOAN_ID]]&lt;&gt;"",TBL_UDARDA_LOANPOOL[[#This Row],[QUAL_METHOD]]='$DB.LOOKUP'!$AF$6),COUNTIFS(TBL_QUAL_JOBSLISTING_JOBS[LISTING_LOAN_ID_PROP_ADDR],TBL_UDARDA_LOANPOOL[[#This Row],[LOAN_ID_PROP_ADDR]],TBL_QUAL_JOBSLISTING_JOBS[JOB_QUALIFIED_FLAG],"Yes"),"")</f>
        <v/>
      </c>
      <c r="AF243" s="111" t="str">
        <f>IF(AND(TBL_UDARDA_LOANPOOL[[#This Row],[QUAL_JOBS_TOTL]]&gt;0,TBL_UDARDA_LOANPOOL[[#This Row],[QUAL_JOBS_TOTL]]&lt;&gt;""),TBL_UDARDA_LOANPOOL[[#This Row],[QUAL_JOBS_QUALIFIED]]/TBL_UDARDA_LOANPOOL[[#This Row],[QUAL_JOBS_TOTL]],"")</f>
        <v/>
      </c>
      <c r="AG243" s="137" t="str">
        <f>IF(TBL_UDARDA_LOANPOOL[[#This Row],[QUAL_METHOD]]='$DB.LOOKUP'!$AF$6,HYPERLINK("#QUAL_JOBS!TARGET_TOP","View/Edit"),"")</f>
        <v/>
      </c>
      <c r="AH243" s="122"/>
      <c r="AI243" s="112" t="str">
        <f>IF(AND(TBL_UDARDA_LOANPOOL[[#This Row],[QUAL_METHOD]]='$DB.LOOKUP'!$AF$7,TBL_UDARDA_LOANPOOL[[#This Row],[LOAN_ID]]&lt;&gt;""),COUNTIF(TBL_QUAL_SERVICESLISTING_FAMILIES[LISTING_LOAN_ID_PROP_ADDR],TBL_UDARDA_LOANPOOL[[#This Row],[LOAN_ID_PROP_ADDR]]),"")</f>
        <v/>
      </c>
      <c r="AJ24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3" s="111" t="str">
        <f>IF(AND(TBL_UDARDA_LOANPOOL[[#This Row],[QUAL_SERVICES_FAMILIES_TOTL]]&gt;0,TBL_UDARDA_LOANPOOL[[#This Row],[QUAL_SERVICES_FAMILIES_TOTL]]&lt;&gt;""),TBL_UDARDA_LOANPOOL[[#This Row],[QUAL_SERVICES_FAMILIES_QUALIFIED]]/TBL_UDARDA_LOANPOOL[[#This Row],[QUAL_SERVICES_FAMILIES_TOTL]],"")</f>
        <v/>
      </c>
      <c r="AL243" s="137" t="str">
        <f>IF(TBL_UDARDA_LOANPOOL[[#This Row],[QUAL_METHOD]]='$DB.LOOKUP'!$AF$7,HYPERLINK("#QUAL_SERVICES!TARGET_TOP","View/Edit"),"")</f>
        <v/>
      </c>
      <c r="AM243" s="94" t="str">
        <f>IF(TBL_UDARDA_LOANPOOL[[#This Row],[LOAN_LEVEL_PREQUALIFIED_FLAG]]&lt;&gt;"",
IF(TBL_UDARDA_LOANPOOL[[#This Row],[LOAN_LEVEL_PREQUALIFIED_FLAG]],"Yes","No"),
"")</f>
        <v/>
      </c>
      <c r="AN243" s="70" t="str">
        <f>IF(TBL_UDARDA_LOANPOOL[[#This Row],[LOAN_ID]] = "","",TBL_UDARDA_LOANPOOL[[#This Row],[LOAN_ID]]&amp;" ("&amp;IF(TBL_UDARDA_LOANPOOL[[#This Row],[PROP_ADDR_STREET]]="","Address Not Defined",TBL_UDARDA_LOANPOOL[[#This Row],[PROP_ADDR_STREET]])&amp;")")</f>
        <v/>
      </c>
      <c r="AO243" s="70" t="b">
        <f>IF(TBL_UDARDA_LOANPOOL[[#This Row],[QUAL_METHOD]]="",TRUE,IFERROR(MATCH(TBL_UDARDA_LOANPOOL[[#This Row],[QUAL_METHOD]],RANGE_LOOKUP_QUALMETHODS_UDA_RDA_ENABLED,0)&gt;0,FALSE))</f>
        <v>1</v>
      </c>
      <c r="AP24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3" s="27" t="b">
        <f ca="1">IFERROR((IF(APP_UDA_RDA_CERT_DATE&lt;&gt;"",APP_UDA_RDA_CERT_DATE,TODAY())-TBL_UDARDA_LOANPOOL[[#This Row],[SETTLEMENT_DATE]])&lt;91,TRUE)</f>
        <v>1</v>
      </c>
      <c r="AR243" s="27" t="b" cm="1">
        <f t="array" ref="AR243">COUNTIFS(TBL_UDARDA_LOANPOOL[LOAN_ID],TBL_UDARDA_LOANPOOL[[#This Row],[LOAN_ID]],TBL_UDARDA_LOANPOOL[QUAL_LOCATION_TRACT_MFIPCT],"&gt;"&amp;THRESHOLD_UDARDA_MFIPCT)=0</f>
        <v>1</v>
      </c>
      <c r="AS243" s="27" t="b">
        <f>COUNTIFS(TBL_UDARDA_LOANPOOL[LOAN_ID],TBL_UDARDA_LOANPOOL[[#This Row],[LOAN_ID]],TBL_UDARDA_LOANPOOL[SBA_QUALIFIED],"No")=0</f>
        <v>1</v>
      </c>
      <c r="AT24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3" s="29">
        <f>IF(TBL_UDARDA_LOANPOOL[[#This Row],[MULTIPROP_REC_COUNT]]&lt;&gt;"",TBL_UDARDA_LOANPOOL[[#This Row],[LOAN_AMOUNT]]/TBL_UDARDA_LOANPOOL[[#This Row],[MULTIPROP_REC_COUNT]],TBL_UDARDA_LOANPOOL[[#This Row],[LOAN_AMOUNT]])</f>
        <v>0</v>
      </c>
      <c r="AW243" s="29" t="b">
        <f>TBL_UDARDA_LOANPOOL[[#This Row],[MULTIPROP_REC_COUNT]]&gt;1</f>
        <v>0</v>
      </c>
      <c r="AX243" s="36">
        <f>IF(TBL_UDARDA_LOANPOOL[[#This Row],[LOAN_ID]]&lt;&gt;"",COUNTIF(TBL_UDARDA_LOANPOOL[LOAN_ID],TBL_UDARDA_LOANPOOL[[#This Row],[LOAN_ID]]),1)</f>
        <v>1</v>
      </c>
      <c r="AY243" s="36">
        <f>IFERROR(MATCH(TBL_UDARDA_LOANPOOL[[#This Row],[QUAL_METHOD]],RANGE_LOOKUP_QUALMETHODS_UDA_RDA_PROJSPECIFIC,0),-1)</f>
        <v>-1</v>
      </c>
      <c r="AZ24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4" spans="2:57" ht="26.25" customHeight="1" x14ac:dyDescent="0.25">
      <c r="B244" s="25" t="str">
        <f>IF(TBL_UDARDA_LOANPOOL[[#This Row],[RECORD_STARTED]],IF(TBL_UDARDA_LOANPOOL[[#This Row],[ERROR_COUNT]]&gt;0,-1,IF(TBL_UDARDA_LOANPOOL[[#This Row],[REQ_FIELDS_POPULATED]],1,0)),"")</f>
        <v/>
      </c>
      <c r="C244" s="36">
        <f>ROW()-ROW(TBL_UDARDA_LOANPOOL[[#Headers],[ROW_ID]])</f>
        <v>225</v>
      </c>
      <c r="D244" s="55"/>
      <c r="E244" s="56"/>
      <c r="F244" s="57"/>
      <c r="G244" s="58"/>
      <c r="H244" s="142"/>
      <c r="I244" s="144"/>
      <c r="J244" s="144"/>
      <c r="K244" s="120"/>
      <c r="L244" s="116"/>
      <c r="M244" s="55"/>
      <c r="N244" s="61"/>
      <c r="O244" s="62"/>
      <c r="P244" s="124"/>
      <c r="Q244" s="131"/>
      <c r="R244" s="148"/>
      <c r="S244" s="146"/>
      <c r="T244" s="174"/>
      <c r="U244" s="178"/>
      <c r="V244" s="176"/>
      <c r="W244" s="177"/>
      <c r="X244" s="185"/>
      <c r="Y244" s="185"/>
      <c r="Z244" s="186"/>
      <c r="AA244" s="186"/>
      <c r="AB24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4" s="122"/>
      <c r="AD244" s="112" t="str">
        <f>IF(AND(TBL_UDARDA_LOANPOOL[[#This Row],[QUAL_METHOD]]='$DB.LOOKUP'!$AF$6,TBL_UDARDA_LOANPOOL[[#This Row],[LOAN_ID]]&lt;&gt;""),COUNTIF(TBL_QUAL_JOBSLISTING_JOBS[LISTING_LOAN_ID_PROP_ADDR],TBL_UDARDA_LOANPOOL[[#This Row],[LOAN_ID_PROP_ADDR]]),"")</f>
        <v/>
      </c>
      <c r="AE244" s="113" t="str">
        <f>IF(AND(TBL_UDARDA_LOANPOOL[[#This Row],[LOAN_ID]]&lt;&gt;"",TBL_UDARDA_LOANPOOL[[#This Row],[QUAL_METHOD]]='$DB.LOOKUP'!$AF$6),COUNTIFS(TBL_QUAL_JOBSLISTING_JOBS[LISTING_LOAN_ID_PROP_ADDR],TBL_UDARDA_LOANPOOL[[#This Row],[LOAN_ID_PROP_ADDR]],TBL_QUAL_JOBSLISTING_JOBS[JOB_QUALIFIED_FLAG],"Yes"),"")</f>
        <v/>
      </c>
      <c r="AF244" s="111" t="str">
        <f>IF(AND(TBL_UDARDA_LOANPOOL[[#This Row],[QUAL_JOBS_TOTL]]&gt;0,TBL_UDARDA_LOANPOOL[[#This Row],[QUAL_JOBS_TOTL]]&lt;&gt;""),TBL_UDARDA_LOANPOOL[[#This Row],[QUAL_JOBS_QUALIFIED]]/TBL_UDARDA_LOANPOOL[[#This Row],[QUAL_JOBS_TOTL]],"")</f>
        <v/>
      </c>
      <c r="AG244" s="137" t="str">
        <f>IF(TBL_UDARDA_LOANPOOL[[#This Row],[QUAL_METHOD]]='$DB.LOOKUP'!$AF$6,HYPERLINK("#QUAL_JOBS!TARGET_TOP","View/Edit"),"")</f>
        <v/>
      </c>
      <c r="AH244" s="122"/>
      <c r="AI244" s="112" t="str">
        <f>IF(AND(TBL_UDARDA_LOANPOOL[[#This Row],[QUAL_METHOD]]='$DB.LOOKUP'!$AF$7,TBL_UDARDA_LOANPOOL[[#This Row],[LOAN_ID]]&lt;&gt;""),COUNTIF(TBL_QUAL_SERVICESLISTING_FAMILIES[LISTING_LOAN_ID_PROP_ADDR],TBL_UDARDA_LOANPOOL[[#This Row],[LOAN_ID_PROP_ADDR]]),"")</f>
        <v/>
      </c>
      <c r="AJ24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4" s="111" t="str">
        <f>IF(AND(TBL_UDARDA_LOANPOOL[[#This Row],[QUAL_SERVICES_FAMILIES_TOTL]]&gt;0,TBL_UDARDA_LOANPOOL[[#This Row],[QUAL_SERVICES_FAMILIES_TOTL]]&lt;&gt;""),TBL_UDARDA_LOANPOOL[[#This Row],[QUAL_SERVICES_FAMILIES_QUALIFIED]]/TBL_UDARDA_LOANPOOL[[#This Row],[QUAL_SERVICES_FAMILIES_TOTL]],"")</f>
        <v/>
      </c>
      <c r="AL244" s="137" t="str">
        <f>IF(TBL_UDARDA_LOANPOOL[[#This Row],[QUAL_METHOD]]='$DB.LOOKUP'!$AF$7,HYPERLINK("#QUAL_SERVICES!TARGET_TOP","View/Edit"),"")</f>
        <v/>
      </c>
      <c r="AM244" s="94" t="str">
        <f>IF(TBL_UDARDA_LOANPOOL[[#This Row],[LOAN_LEVEL_PREQUALIFIED_FLAG]]&lt;&gt;"",
IF(TBL_UDARDA_LOANPOOL[[#This Row],[LOAN_LEVEL_PREQUALIFIED_FLAG]],"Yes","No"),
"")</f>
        <v/>
      </c>
      <c r="AN244" s="70" t="str">
        <f>IF(TBL_UDARDA_LOANPOOL[[#This Row],[LOAN_ID]] = "","",TBL_UDARDA_LOANPOOL[[#This Row],[LOAN_ID]]&amp;" ("&amp;IF(TBL_UDARDA_LOANPOOL[[#This Row],[PROP_ADDR_STREET]]="","Address Not Defined",TBL_UDARDA_LOANPOOL[[#This Row],[PROP_ADDR_STREET]])&amp;")")</f>
        <v/>
      </c>
      <c r="AO244" s="70" t="b">
        <f>IF(TBL_UDARDA_LOANPOOL[[#This Row],[QUAL_METHOD]]="",TRUE,IFERROR(MATCH(TBL_UDARDA_LOANPOOL[[#This Row],[QUAL_METHOD]],RANGE_LOOKUP_QUALMETHODS_UDA_RDA_ENABLED,0)&gt;0,FALSE))</f>
        <v>1</v>
      </c>
      <c r="AP24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4" s="27" t="b">
        <f ca="1">IFERROR((IF(APP_UDA_RDA_CERT_DATE&lt;&gt;"",APP_UDA_RDA_CERT_DATE,TODAY())-TBL_UDARDA_LOANPOOL[[#This Row],[SETTLEMENT_DATE]])&lt;91,TRUE)</f>
        <v>1</v>
      </c>
      <c r="AR244" s="27" t="b" cm="1">
        <f t="array" ref="AR244">COUNTIFS(TBL_UDARDA_LOANPOOL[LOAN_ID],TBL_UDARDA_LOANPOOL[[#This Row],[LOAN_ID]],TBL_UDARDA_LOANPOOL[QUAL_LOCATION_TRACT_MFIPCT],"&gt;"&amp;THRESHOLD_UDARDA_MFIPCT)=0</f>
        <v>1</v>
      </c>
      <c r="AS244" s="27" t="b">
        <f>COUNTIFS(TBL_UDARDA_LOANPOOL[LOAN_ID],TBL_UDARDA_LOANPOOL[[#This Row],[LOAN_ID]],TBL_UDARDA_LOANPOOL[SBA_QUALIFIED],"No")=0</f>
        <v>1</v>
      </c>
      <c r="AT24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4" s="29">
        <f>IF(TBL_UDARDA_LOANPOOL[[#This Row],[MULTIPROP_REC_COUNT]]&lt;&gt;"",TBL_UDARDA_LOANPOOL[[#This Row],[LOAN_AMOUNT]]/TBL_UDARDA_LOANPOOL[[#This Row],[MULTIPROP_REC_COUNT]],TBL_UDARDA_LOANPOOL[[#This Row],[LOAN_AMOUNT]])</f>
        <v>0</v>
      </c>
      <c r="AW244" s="29" t="b">
        <f>TBL_UDARDA_LOANPOOL[[#This Row],[MULTIPROP_REC_COUNT]]&gt;1</f>
        <v>0</v>
      </c>
      <c r="AX244" s="36">
        <f>IF(TBL_UDARDA_LOANPOOL[[#This Row],[LOAN_ID]]&lt;&gt;"",COUNTIF(TBL_UDARDA_LOANPOOL[LOAN_ID],TBL_UDARDA_LOANPOOL[[#This Row],[LOAN_ID]]),1)</f>
        <v>1</v>
      </c>
      <c r="AY244" s="36">
        <f>IFERROR(MATCH(TBL_UDARDA_LOANPOOL[[#This Row],[QUAL_METHOD]],RANGE_LOOKUP_QUALMETHODS_UDA_RDA_PROJSPECIFIC,0),-1)</f>
        <v>-1</v>
      </c>
      <c r="AZ24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5" spans="2:57" ht="26.25" customHeight="1" x14ac:dyDescent="0.25">
      <c r="B245" s="25" t="str">
        <f>IF(TBL_UDARDA_LOANPOOL[[#This Row],[RECORD_STARTED]],IF(TBL_UDARDA_LOANPOOL[[#This Row],[ERROR_COUNT]]&gt;0,-1,IF(TBL_UDARDA_LOANPOOL[[#This Row],[REQ_FIELDS_POPULATED]],1,0)),"")</f>
        <v/>
      </c>
      <c r="C245" s="36">
        <f>ROW()-ROW(TBL_UDARDA_LOANPOOL[[#Headers],[ROW_ID]])</f>
        <v>226</v>
      </c>
      <c r="D245" s="55"/>
      <c r="E245" s="56"/>
      <c r="F245" s="57"/>
      <c r="G245" s="58"/>
      <c r="H245" s="142"/>
      <c r="I245" s="144"/>
      <c r="J245" s="144"/>
      <c r="K245" s="120"/>
      <c r="L245" s="116"/>
      <c r="M245" s="55"/>
      <c r="N245" s="61"/>
      <c r="O245" s="62"/>
      <c r="P245" s="124"/>
      <c r="Q245" s="131"/>
      <c r="R245" s="148"/>
      <c r="S245" s="146"/>
      <c r="T245" s="174"/>
      <c r="U245" s="178"/>
      <c r="V245" s="176"/>
      <c r="W245" s="177"/>
      <c r="X245" s="185"/>
      <c r="Y245" s="185"/>
      <c r="Z245" s="186"/>
      <c r="AA245" s="186"/>
      <c r="AB24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5" s="122"/>
      <c r="AD245" s="112" t="str">
        <f>IF(AND(TBL_UDARDA_LOANPOOL[[#This Row],[QUAL_METHOD]]='$DB.LOOKUP'!$AF$6,TBL_UDARDA_LOANPOOL[[#This Row],[LOAN_ID]]&lt;&gt;""),COUNTIF(TBL_QUAL_JOBSLISTING_JOBS[LISTING_LOAN_ID_PROP_ADDR],TBL_UDARDA_LOANPOOL[[#This Row],[LOAN_ID_PROP_ADDR]]),"")</f>
        <v/>
      </c>
      <c r="AE245" s="113" t="str">
        <f>IF(AND(TBL_UDARDA_LOANPOOL[[#This Row],[LOAN_ID]]&lt;&gt;"",TBL_UDARDA_LOANPOOL[[#This Row],[QUAL_METHOD]]='$DB.LOOKUP'!$AF$6),COUNTIFS(TBL_QUAL_JOBSLISTING_JOBS[LISTING_LOAN_ID_PROP_ADDR],TBL_UDARDA_LOANPOOL[[#This Row],[LOAN_ID_PROP_ADDR]],TBL_QUAL_JOBSLISTING_JOBS[JOB_QUALIFIED_FLAG],"Yes"),"")</f>
        <v/>
      </c>
      <c r="AF245" s="111" t="str">
        <f>IF(AND(TBL_UDARDA_LOANPOOL[[#This Row],[QUAL_JOBS_TOTL]]&gt;0,TBL_UDARDA_LOANPOOL[[#This Row],[QUAL_JOBS_TOTL]]&lt;&gt;""),TBL_UDARDA_LOANPOOL[[#This Row],[QUAL_JOBS_QUALIFIED]]/TBL_UDARDA_LOANPOOL[[#This Row],[QUAL_JOBS_TOTL]],"")</f>
        <v/>
      </c>
      <c r="AG245" s="137" t="str">
        <f>IF(TBL_UDARDA_LOANPOOL[[#This Row],[QUAL_METHOD]]='$DB.LOOKUP'!$AF$6,HYPERLINK("#QUAL_JOBS!TARGET_TOP","View/Edit"),"")</f>
        <v/>
      </c>
      <c r="AH245" s="122"/>
      <c r="AI245" s="112" t="str">
        <f>IF(AND(TBL_UDARDA_LOANPOOL[[#This Row],[QUAL_METHOD]]='$DB.LOOKUP'!$AF$7,TBL_UDARDA_LOANPOOL[[#This Row],[LOAN_ID]]&lt;&gt;""),COUNTIF(TBL_QUAL_SERVICESLISTING_FAMILIES[LISTING_LOAN_ID_PROP_ADDR],TBL_UDARDA_LOANPOOL[[#This Row],[LOAN_ID_PROP_ADDR]]),"")</f>
        <v/>
      </c>
      <c r="AJ24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5" s="111" t="str">
        <f>IF(AND(TBL_UDARDA_LOANPOOL[[#This Row],[QUAL_SERVICES_FAMILIES_TOTL]]&gt;0,TBL_UDARDA_LOANPOOL[[#This Row],[QUAL_SERVICES_FAMILIES_TOTL]]&lt;&gt;""),TBL_UDARDA_LOANPOOL[[#This Row],[QUAL_SERVICES_FAMILIES_QUALIFIED]]/TBL_UDARDA_LOANPOOL[[#This Row],[QUAL_SERVICES_FAMILIES_TOTL]],"")</f>
        <v/>
      </c>
      <c r="AL245" s="137" t="str">
        <f>IF(TBL_UDARDA_LOANPOOL[[#This Row],[QUAL_METHOD]]='$DB.LOOKUP'!$AF$7,HYPERLINK("#QUAL_SERVICES!TARGET_TOP","View/Edit"),"")</f>
        <v/>
      </c>
      <c r="AM245" s="94" t="str">
        <f>IF(TBL_UDARDA_LOANPOOL[[#This Row],[LOAN_LEVEL_PREQUALIFIED_FLAG]]&lt;&gt;"",
IF(TBL_UDARDA_LOANPOOL[[#This Row],[LOAN_LEVEL_PREQUALIFIED_FLAG]],"Yes","No"),
"")</f>
        <v/>
      </c>
      <c r="AN245" s="70" t="str">
        <f>IF(TBL_UDARDA_LOANPOOL[[#This Row],[LOAN_ID]] = "","",TBL_UDARDA_LOANPOOL[[#This Row],[LOAN_ID]]&amp;" ("&amp;IF(TBL_UDARDA_LOANPOOL[[#This Row],[PROP_ADDR_STREET]]="","Address Not Defined",TBL_UDARDA_LOANPOOL[[#This Row],[PROP_ADDR_STREET]])&amp;")")</f>
        <v/>
      </c>
      <c r="AO245" s="70" t="b">
        <f>IF(TBL_UDARDA_LOANPOOL[[#This Row],[QUAL_METHOD]]="",TRUE,IFERROR(MATCH(TBL_UDARDA_LOANPOOL[[#This Row],[QUAL_METHOD]],RANGE_LOOKUP_QUALMETHODS_UDA_RDA_ENABLED,0)&gt;0,FALSE))</f>
        <v>1</v>
      </c>
      <c r="AP24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5" s="27" t="b">
        <f ca="1">IFERROR((IF(APP_UDA_RDA_CERT_DATE&lt;&gt;"",APP_UDA_RDA_CERT_DATE,TODAY())-TBL_UDARDA_LOANPOOL[[#This Row],[SETTLEMENT_DATE]])&lt;91,TRUE)</f>
        <v>1</v>
      </c>
      <c r="AR245" s="27" t="b" cm="1">
        <f t="array" ref="AR245">COUNTIFS(TBL_UDARDA_LOANPOOL[LOAN_ID],TBL_UDARDA_LOANPOOL[[#This Row],[LOAN_ID]],TBL_UDARDA_LOANPOOL[QUAL_LOCATION_TRACT_MFIPCT],"&gt;"&amp;THRESHOLD_UDARDA_MFIPCT)=0</f>
        <v>1</v>
      </c>
      <c r="AS245" s="27" t="b">
        <f>COUNTIFS(TBL_UDARDA_LOANPOOL[LOAN_ID],TBL_UDARDA_LOANPOOL[[#This Row],[LOAN_ID]],TBL_UDARDA_LOANPOOL[SBA_QUALIFIED],"No")=0</f>
        <v>1</v>
      </c>
      <c r="AT24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5" s="29">
        <f>IF(TBL_UDARDA_LOANPOOL[[#This Row],[MULTIPROP_REC_COUNT]]&lt;&gt;"",TBL_UDARDA_LOANPOOL[[#This Row],[LOAN_AMOUNT]]/TBL_UDARDA_LOANPOOL[[#This Row],[MULTIPROP_REC_COUNT]],TBL_UDARDA_LOANPOOL[[#This Row],[LOAN_AMOUNT]])</f>
        <v>0</v>
      </c>
      <c r="AW245" s="29" t="b">
        <f>TBL_UDARDA_LOANPOOL[[#This Row],[MULTIPROP_REC_COUNT]]&gt;1</f>
        <v>0</v>
      </c>
      <c r="AX245" s="36">
        <f>IF(TBL_UDARDA_LOANPOOL[[#This Row],[LOAN_ID]]&lt;&gt;"",COUNTIF(TBL_UDARDA_LOANPOOL[LOAN_ID],TBL_UDARDA_LOANPOOL[[#This Row],[LOAN_ID]]),1)</f>
        <v>1</v>
      </c>
      <c r="AY245" s="36">
        <f>IFERROR(MATCH(TBL_UDARDA_LOANPOOL[[#This Row],[QUAL_METHOD]],RANGE_LOOKUP_QUALMETHODS_UDA_RDA_PROJSPECIFIC,0),-1)</f>
        <v>-1</v>
      </c>
      <c r="AZ24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6" spans="2:57" ht="26.25" customHeight="1" x14ac:dyDescent="0.25">
      <c r="B246" s="25" t="str">
        <f>IF(TBL_UDARDA_LOANPOOL[[#This Row],[RECORD_STARTED]],IF(TBL_UDARDA_LOANPOOL[[#This Row],[ERROR_COUNT]]&gt;0,-1,IF(TBL_UDARDA_LOANPOOL[[#This Row],[REQ_FIELDS_POPULATED]],1,0)),"")</f>
        <v/>
      </c>
      <c r="C246" s="36">
        <f>ROW()-ROW(TBL_UDARDA_LOANPOOL[[#Headers],[ROW_ID]])</f>
        <v>227</v>
      </c>
      <c r="D246" s="55"/>
      <c r="E246" s="56"/>
      <c r="F246" s="57"/>
      <c r="G246" s="58"/>
      <c r="H246" s="142"/>
      <c r="I246" s="144"/>
      <c r="J246" s="144"/>
      <c r="K246" s="120"/>
      <c r="L246" s="116"/>
      <c r="M246" s="55"/>
      <c r="N246" s="61"/>
      <c r="O246" s="62"/>
      <c r="P246" s="124"/>
      <c r="Q246" s="131"/>
      <c r="R246" s="148"/>
      <c r="S246" s="146"/>
      <c r="T246" s="174"/>
      <c r="U246" s="178"/>
      <c r="V246" s="176"/>
      <c r="W246" s="177"/>
      <c r="X246" s="185"/>
      <c r="Y246" s="185"/>
      <c r="Z246" s="186"/>
      <c r="AA246" s="186"/>
      <c r="AB24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6" s="122"/>
      <c r="AD246" s="112" t="str">
        <f>IF(AND(TBL_UDARDA_LOANPOOL[[#This Row],[QUAL_METHOD]]='$DB.LOOKUP'!$AF$6,TBL_UDARDA_LOANPOOL[[#This Row],[LOAN_ID]]&lt;&gt;""),COUNTIF(TBL_QUAL_JOBSLISTING_JOBS[LISTING_LOAN_ID_PROP_ADDR],TBL_UDARDA_LOANPOOL[[#This Row],[LOAN_ID_PROP_ADDR]]),"")</f>
        <v/>
      </c>
      <c r="AE246" s="113" t="str">
        <f>IF(AND(TBL_UDARDA_LOANPOOL[[#This Row],[LOAN_ID]]&lt;&gt;"",TBL_UDARDA_LOANPOOL[[#This Row],[QUAL_METHOD]]='$DB.LOOKUP'!$AF$6),COUNTIFS(TBL_QUAL_JOBSLISTING_JOBS[LISTING_LOAN_ID_PROP_ADDR],TBL_UDARDA_LOANPOOL[[#This Row],[LOAN_ID_PROP_ADDR]],TBL_QUAL_JOBSLISTING_JOBS[JOB_QUALIFIED_FLAG],"Yes"),"")</f>
        <v/>
      </c>
      <c r="AF246" s="111" t="str">
        <f>IF(AND(TBL_UDARDA_LOANPOOL[[#This Row],[QUAL_JOBS_TOTL]]&gt;0,TBL_UDARDA_LOANPOOL[[#This Row],[QUAL_JOBS_TOTL]]&lt;&gt;""),TBL_UDARDA_LOANPOOL[[#This Row],[QUAL_JOBS_QUALIFIED]]/TBL_UDARDA_LOANPOOL[[#This Row],[QUAL_JOBS_TOTL]],"")</f>
        <v/>
      </c>
      <c r="AG246" s="137" t="str">
        <f>IF(TBL_UDARDA_LOANPOOL[[#This Row],[QUAL_METHOD]]='$DB.LOOKUP'!$AF$6,HYPERLINK("#QUAL_JOBS!TARGET_TOP","View/Edit"),"")</f>
        <v/>
      </c>
      <c r="AH246" s="122"/>
      <c r="AI246" s="112" t="str">
        <f>IF(AND(TBL_UDARDA_LOANPOOL[[#This Row],[QUAL_METHOD]]='$DB.LOOKUP'!$AF$7,TBL_UDARDA_LOANPOOL[[#This Row],[LOAN_ID]]&lt;&gt;""),COUNTIF(TBL_QUAL_SERVICESLISTING_FAMILIES[LISTING_LOAN_ID_PROP_ADDR],TBL_UDARDA_LOANPOOL[[#This Row],[LOAN_ID_PROP_ADDR]]),"")</f>
        <v/>
      </c>
      <c r="AJ24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6" s="111" t="str">
        <f>IF(AND(TBL_UDARDA_LOANPOOL[[#This Row],[QUAL_SERVICES_FAMILIES_TOTL]]&gt;0,TBL_UDARDA_LOANPOOL[[#This Row],[QUAL_SERVICES_FAMILIES_TOTL]]&lt;&gt;""),TBL_UDARDA_LOANPOOL[[#This Row],[QUAL_SERVICES_FAMILIES_QUALIFIED]]/TBL_UDARDA_LOANPOOL[[#This Row],[QUAL_SERVICES_FAMILIES_TOTL]],"")</f>
        <v/>
      </c>
      <c r="AL246" s="137" t="str">
        <f>IF(TBL_UDARDA_LOANPOOL[[#This Row],[QUAL_METHOD]]='$DB.LOOKUP'!$AF$7,HYPERLINK("#QUAL_SERVICES!TARGET_TOP","View/Edit"),"")</f>
        <v/>
      </c>
      <c r="AM246" s="94" t="str">
        <f>IF(TBL_UDARDA_LOANPOOL[[#This Row],[LOAN_LEVEL_PREQUALIFIED_FLAG]]&lt;&gt;"",
IF(TBL_UDARDA_LOANPOOL[[#This Row],[LOAN_LEVEL_PREQUALIFIED_FLAG]],"Yes","No"),
"")</f>
        <v/>
      </c>
      <c r="AN246" s="70" t="str">
        <f>IF(TBL_UDARDA_LOANPOOL[[#This Row],[LOAN_ID]] = "","",TBL_UDARDA_LOANPOOL[[#This Row],[LOAN_ID]]&amp;" ("&amp;IF(TBL_UDARDA_LOANPOOL[[#This Row],[PROP_ADDR_STREET]]="","Address Not Defined",TBL_UDARDA_LOANPOOL[[#This Row],[PROP_ADDR_STREET]])&amp;")")</f>
        <v/>
      </c>
      <c r="AO246" s="70" t="b">
        <f>IF(TBL_UDARDA_LOANPOOL[[#This Row],[QUAL_METHOD]]="",TRUE,IFERROR(MATCH(TBL_UDARDA_LOANPOOL[[#This Row],[QUAL_METHOD]],RANGE_LOOKUP_QUALMETHODS_UDA_RDA_ENABLED,0)&gt;0,FALSE))</f>
        <v>1</v>
      </c>
      <c r="AP24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6" s="27" t="b">
        <f ca="1">IFERROR((IF(APP_UDA_RDA_CERT_DATE&lt;&gt;"",APP_UDA_RDA_CERT_DATE,TODAY())-TBL_UDARDA_LOANPOOL[[#This Row],[SETTLEMENT_DATE]])&lt;91,TRUE)</f>
        <v>1</v>
      </c>
      <c r="AR246" s="27" t="b" cm="1">
        <f t="array" ref="AR246">COUNTIFS(TBL_UDARDA_LOANPOOL[LOAN_ID],TBL_UDARDA_LOANPOOL[[#This Row],[LOAN_ID]],TBL_UDARDA_LOANPOOL[QUAL_LOCATION_TRACT_MFIPCT],"&gt;"&amp;THRESHOLD_UDARDA_MFIPCT)=0</f>
        <v>1</v>
      </c>
      <c r="AS246" s="27" t="b">
        <f>COUNTIFS(TBL_UDARDA_LOANPOOL[LOAN_ID],TBL_UDARDA_LOANPOOL[[#This Row],[LOAN_ID]],TBL_UDARDA_LOANPOOL[SBA_QUALIFIED],"No")=0</f>
        <v>1</v>
      </c>
      <c r="AT24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6" s="29">
        <f>IF(TBL_UDARDA_LOANPOOL[[#This Row],[MULTIPROP_REC_COUNT]]&lt;&gt;"",TBL_UDARDA_LOANPOOL[[#This Row],[LOAN_AMOUNT]]/TBL_UDARDA_LOANPOOL[[#This Row],[MULTIPROP_REC_COUNT]],TBL_UDARDA_LOANPOOL[[#This Row],[LOAN_AMOUNT]])</f>
        <v>0</v>
      </c>
      <c r="AW246" s="29" t="b">
        <f>TBL_UDARDA_LOANPOOL[[#This Row],[MULTIPROP_REC_COUNT]]&gt;1</f>
        <v>0</v>
      </c>
      <c r="AX246" s="36">
        <f>IF(TBL_UDARDA_LOANPOOL[[#This Row],[LOAN_ID]]&lt;&gt;"",COUNTIF(TBL_UDARDA_LOANPOOL[LOAN_ID],TBL_UDARDA_LOANPOOL[[#This Row],[LOAN_ID]]),1)</f>
        <v>1</v>
      </c>
      <c r="AY246" s="36">
        <f>IFERROR(MATCH(TBL_UDARDA_LOANPOOL[[#This Row],[QUAL_METHOD]],RANGE_LOOKUP_QUALMETHODS_UDA_RDA_PROJSPECIFIC,0),-1)</f>
        <v>-1</v>
      </c>
      <c r="AZ24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7" spans="2:57" ht="26.25" customHeight="1" x14ac:dyDescent="0.25">
      <c r="B247" s="25" t="str">
        <f>IF(TBL_UDARDA_LOANPOOL[[#This Row],[RECORD_STARTED]],IF(TBL_UDARDA_LOANPOOL[[#This Row],[ERROR_COUNT]]&gt;0,-1,IF(TBL_UDARDA_LOANPOOL[[#This Row],[REQ_FIELDS_POPULATED]],1,0)),"")</f>
        <v/>
      </c>
      <c r="C247" s="36">
        <f>ROW()-ROW(TBL_UDARDA_LOANPOOL[[#Headers],[ROW_ID]])</f>
        <v>228</v>
      </c>
      <c r="D247" s="55"/>
      <c r="E247" s="56"/>
      <c r="F247" s="57"/>
      <c r="G247" s="58"/>
      <c r="H247" s="142"/>
      <c r="I247" s="144"/>
      <c r="J247" s="144"/>
      <c r="K247" s="120"/>
      <c r="L247" s="116"/>
      <c r="M247" s="55"/>
      <c r="N247" s="61"/>
      <c r="O247" s="62"/>
      <c r="P247" s="124"/>
      <c r="Q247" s="131"/>
      <c r="R247" s="148"/>
      <c r="S247" s="146"/>
      <c r="T247" s="174"/>
      <c r="U247" s="178"/>
      <c r="V247" s="176"/>
      <c r="W247" s="177"/>
      <c r="X247" s="185"/>
      <c r="Y247" s="185"/>
      <c r="Z247" s="186"/>
      <c r="AA247" s="186"/>
      <c r="AB24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7" s="122"/>
      <c r="AD247" s="112" t="str">
        <f>IF(AND(TBL_UDARDA_LOANPOOL[[#This Row],[QUAL_METHOD]]='$DB.LOOKUP'!$AF$6,TBL_UDARDA_LOANPOOL[[#This Row],[LOAN_ID]]&lt;&gt;""),COUNTIF(TBL_QUAL_JOBSLISTING_JOBS[LISTING_LOAN_ID_PROP_ADDR],TBL_UDARDA_LOANPOOL[[#This Row],[LOAN_ID_PROP_ADDR]]),"")</f>
        <v/>
      </c>
      <c r="AE247" s="113" t="str">
        <f>IF(AND(TBL_UDARDA_LOANPOOL[[#This Row],[LOAN_ID]]&lt;&gt;"",TBL_UDARDA_LOANPOOL[[#This Row],[QUAL_METHOD]]='$DB.LOOKUP'!$AF$6),COUNTIFS(TBL_QUAL_JOBSLISTING_JOBS[LISTING_LOAN_ID_PROP_ADDR],TBL_UDARDA_LOANPOOL[[#This Row],[LOAN_ID_PROP_ADDR]],TBL_QUAL_JOBSLISTING_JOBS[JOB_QUALIFIED_FLAG],"Yes"),"")</f>
        <v/>
      </c>
      <c r="AF247" s="111" t="str">
        <f>IF(AND(TBL_UDARDA_LOANPOOL[[#This Row],[QUAL_JOBS_TOTL]]&gt;0,TBL_UDARDA_LOANPOOL[[#This Row],[QUAL_JOBS_TOTL]]&lt;&gt;""),TBL_UDARDA_LOANPOOL[[#This Row],[QUAL_JOBS_QUALIFIED]]/TBL_UDARDA_LOANPOOL[[#This Row],[QUAL_JOBS_TOTL]],"")</f>
        <v/>
      </c>
      <c r="AG247" s="137" t="str">
        <f>IF(TBL_UDARDA_LOANPOOL[[#This Row],[QUAL_METHOD]]='$DB.LOOKUP'!$AF$6,HYPERLINK("#QUAL_JOBS!TARGET_TOP","View/Edit"),"")</f>
        <v/>
      </c>
      <c r="AH247" s="122"/>
      <c r="AI247" s="112" t="str">
        <f>IF(AND(TBL_UDARDA_LOANPOOL[[#This Row],[QUAL_METHOD]]='$DB.LOOKUP'!$AF$7,TBL_UDARDA_LOANPOOL[[#This Row],[LOAN_ID]]&lt;&gt;""),COUNTIF(TBL_QUAL_SERVICESLISTING_FAMILIES[LISTING_LOAN_ID_PROP_ADDR],TBL_UDARDA_LOANPOOL[[#This Row],[LOAN_ID_PROP_ADDR]]),"")</f>
        <v/>
      </c>
      <c r="AJ24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7" s="111" t="str">
        <f>IF(AND(TBL_UDARDA_LOANPOOL[[#This Row],[QUAL_SERVICES_FAMILIES_TOTL]]&gt;0,TBL_UDARDA_LOANPOOL[[#This Row],[QUAL_SERVICES_FAMILIES_TOTL]]&lt;&gt;""),TBL_UDARDA_LOANPOOL[[#This Row],[QUAL_SERVICES_FAMILIES_QUALIFIED]]/TBL_UDARDA_LOANPOOL[[#This Row],[QUAL_SERVICES_FAMILIES_TOTL]],"")</f>
        <v/>
      </c>
      <c r="AL247" s="137" t="str">
        <f>IF(TBL_UDARDA_LOANPOOL[[#This Row],[QUAL_METHOD]]='$DB.LOOKUP'!$AF$7,HYPERLINK("#QUAL_SERVICES!TARGET_TOP","View/Edit"),"")</f>
        <v/>
      </c>
      <c r="AM247" s="94" t="str">
        <f>IF(TBL_UDARDA_LOANPOOL[[#This Row],[LOAN_LEVEL_PREQUALIFIED_FLAG]]&lt;&gt;"",
IF(TBL_UDARDA_LOANPOOL[[#This Row],[LOAN_LEVEL_PREQUALIFIED_FLAG]],"Yes","No"),
"")</f>
        <v/>
      </c>
      <c r="AN247" s="70" t="str">
        <f>IF(TBL_UDARDA_LOANPOOL[[#This Row],[LOAN_ID]] = "","",TBL_UDARDA_LOANPOOL[[#This Row],[LOAN_ID]]&amp;" ("&amp;IF(TBL_UDARDA_LOANPOOL[[#This Row],[PROP_ADDR_STREET]]="","Address Not Defined",TBL_UDARDA_LOANPOOL[[#This Row],[PROP_ADDR_STREET]])&amp;")")</f>
        <v/>
      </c>
      <c r="AO247" s="70" t="b">
        <f>IF(TBL_UDARDA_LOANPOOL[[#This Row],[QUAL_METHOD]]="",TRUE,IFERROR(MATCH(TBL_UDARDA_LOANPOOL[[#This Row],[QUAL_METHOD]],RANGE_LOOKUP_QUALMETHODS_UDA_RDA_ENABLED,0)&gt;0,FALSE))</f>
        <v>1</v>
      </c>
      <c r="AP24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7" s="27" t="b">
        <f ca="1">IFERROR((IF(APP_UDA_RDA_CERT_DATE&lt;&gt;"",APP_UDA_RDA_CERT_DATE,TODAY())-TBL_UDARDA_LOANPOOL[[#This Row],[SETTLEMENT_DATE]])&lt;91,TRUE)</f>
        <v>1</v>
      </c>
      <c r="AR247" s="27" t="b" cm="1">
        <f t="array" ref="AR247">COUNTIFS(TBL_UDARDA_LOANPOOL[LOAN_ID],TBL_UDARDA_LOANPOOL[[#This Row],[LOAN_ID]],TBL_UDARDA_LOANPOOL[QUAL_LOCATION_TRACT_MFIPCT],"&gt;"&amp;THRESHOLD_UDARDA_MFIPCT)=0</f>
        <v>1</v>
      </c>
      <c r="AS247" s="27" t="b">
        <f>COUNTIFS(TBL_UDARDA_LOANPOOL[LOAN_ID],TBL_UDARDA_LOANPOOL[[#This Row],[LOAN_ID]],TBL_UDARDA_LOANPOOL[SBA_QUALIFIED],"No")=0</f>
        <v>1</v>
      </c>
      <c r="AT24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7" s="29">
        <f>IF(TBL_UDARDA_LOANPOOL[[#This Row],[MULTIPROP_REC_COUNT]]&lt;&gt;"",TBL_UDARDA_LOANPOOL[[#This Row],[LOAN_AMOUNT]]/TBL_UDARDA_LOANPOOL[[#This Row],[MULTIPROP_REC_COUNT]],TBL_UDARDA_LOANPOOL[[#This Row],[LOAN_AMOUNT]])</f>
        <v>0</v>
      </c>
      <c r="AW247" s="29" t="b">
        <f>TBL_UDARDA_LOANPOOL[[#This Row],[MULTIPROP_REC_COUNT]]&gt;1</f>
        <v>0</v>
      </c>
      <c r="AX247" s="36">
        <f>IF(TBL_UDARDA_LOANPOOL[[#This Row],[LOAN_ID]]&lt;&gt;"",COUNTIF(TBL_UDARDA_LOANPOOL[LOAN_ID],TBL_UDARDA_LOANPOOL[[#This Row],[LOAN_ID]]),1)</f>
        <v>1</v>
      </c>
      <c r="AY247" s="36">
        <f>IFERROR(MATCH(TBL_UDARDA_LOANPOOL[[#This Row],[QUAL_METHOD]],RANGE_LOOKUP_QUALMETHODS_UDA_RDA_PROJSPECIFIC,0),-1)</f>
        <v>-1</v>
      </c>
      <c r="AZ24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8" spans="2:57" ht="26.25" customHeight="1" x14ac:dyDescent="0.25">
      <c r="B248" s="25" t="str">
        <f>IF(TBL_UDARDA_LOANPOOL[[#This Row],[RECORD_STARTED]],IF(TBL_UDARDA_LOANPOOL[[#This Row],[ERROR_COUNT]]&gt;0,-1,IF(TBL_UDARDA_LOANPOOL[[#This Row],[REQ_FIELDS_POPULATED]],1,0)),"")</f>
        <v/>
      </c>
      <c r="C248" s="36">
        <f>ROW()-ROW(TBL_UDARDA_LOANPOOL[[#Headers],[ROW_ID]])</f>
        <v>229</v>
      </c>
      <c r="D248" s="55"/>
      <c r="E248" s="56"/>
      <c r="F248" s="57"/>
      <c r="G248" s="58"/>
      <c r="H248" s="142"/>
      <c r="I248" s="144"/>
      <c r="J248" s="144"/>
      <c r="K248" s="120"/>
      <c r="L248" s="116"/>
      <c r="M248" s="55"/>
      <c r="N248" s="61"/>
      <c r="O248" s="62"/>
      <c r="P248" s="124"/>
      <c r="Q248" s="131"/>
      <c r="R248" s="148"/>
      <c r="S248" s="146"/>
      <c r="T248" s="174"/>
      <c r="U248" s="178"/>
      <c r="V248" s="176"/>
      <c r="W248" s="177"/>
      <c r="X248" s="185"/>
      <c r="Y248" s="185"/>
      <c r="Z248" s="186"/>
      <c r="AA248" s="186"/>
      <c r="AB24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8" s="122"/>
      <c r="AD248" s="112" t="str">
        <f>IF(AND(TBL_UDARDA_LOANPOOL[[#This Row],[QUAL_METHOD]]='$DB.LOOKUP'!$AF$6,TBL_UDARDA_LOANPOOL[[#This Row],[LOAN_ID]]&lt;&gt;""),COUNTIF(TBL_QUAL_JOBSLISTING_JOBS[LISTING_LOAN_ID_PROP_ADDR],TBL_UDARDA_LOANPOOL[[#This Row],[LOAN_ID_PROP_ADDR]]),"")</f>
        <v/>
      </c>
      <c r="AE248" s="113" t="str">
        <f>IF(AND(TBL_UDARDA_LOANPOOL[[#This Row],[LOAN_ID]]&lt;&gt;"",TBL_UDARDA_LOANPOOL[[#This Row],[QUAL_METHOD]]='$DB.LOOKUP'!$AF$6),COUNTIFS(TBL_QUAL_JOBSLISTING_JOBS[LISTING_LOAN_ID_PROP_ADDR],TBL_UDARDA_LOANPOOL[[#This Row],[LOAN_ID_PROP_ADDR]],TBL_QUAL_JOBSLISTING_JOBS[JOB_QUALIFIED_FLAG],"Yes"),"")</f>
        <v/>
      </c>
      <c r="AF248" s="111" t="str">
        <f>IF(AND(TBL_UDARDA_LOANPOOL[[#This Row],[QUAL_JOBS_TOTL]]&gt;0,TBL_UDARDA_LOANPOOL[[#This Row],[QUAL_JOBS_TOTL]]&lt;&gt;""),TBL_UDARDA_LOANPOOL[[#This Row],[QUAL_JOBS_QUALIFIED]]/TBL_UDARDA_LOANPOOL[[#This Row],[QUAL_JOBS_TOTL]],"")</f>
        <v/>
      </c>
      <c r="AG248" s="137" t="str">
        <f>IF(TBL_UDARDA_LOANPOOL[[#This Row],[QUAL_METHOD]]='$DB.LOOKUP'!$AF$6,HYPERLINK("#QUAL_JOBS!TARGET_TOP","View/Edit"),"")</f>
        <v/>
      </c>
      <c r="AH248" s="122"/>
      <c r="AI248" s="112" t="str">
        <f>IF(AND(TBL_UDARDA_LOANPOOL[[#This Row],[QUAL_METHOD]]='$DB.LOOKUP'!$AF$7,TBL_UDARDA_LOANPOOL[[#This Row],[LOAN_ID]]&lt;&gt;""),COUNTIF(TBL_QUAL_SERVICESLISTING_FAMILIES[LISTING_LOAN_ID_PROP_ADDR],TBL_UDARDA_LOANPOOL[[#This Row],[LOAN_ID_PROP_ADDR]]),"")</f>
        <v/>
      </c>
      <c r="AJ24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8" s="111" t="str">
        <f>IF(AND(TBL_UDARDA_LOANPOOL[[#This Row],[QUAL_SERVICES_FAMILIES_TOTL]]&gt;0,TBL_UDARDA_LOANPOOL[[#This Row],[QUAL_SERVICES_FAMILIES_TOTL]]&lt;&gt;""),TBL_UDARDA_LOANPOOL[[#This Row],[QUAL_SERVICES_FAMILIES_QUALIFIED]]/TBL_UDARDA_LOANPOOL[[#This Row],[QUAL_SERVICES_FAMILIES_TOTL]],"")</f>
        <v/>
      </c>
      <c r="AL248" s="137" t="str">
        <f>IF(TBL_UDARDA_LOANPOOL[[#This Row],[QUAL_METHOD]]='$DB.LOOKUP'!$AF$7,HYPERLINK("#QUAL_SERVICES!TARGET_TOP","View/Edit"),"")</f>
        <v/>
      </c>
      <c r="AM248" s="94" t="str">
        <f>IF(TBL_UDARDA_LOANPOOL[[#This Row],[LOAN_LEVEL_PREQUALIFIED_FLAG]]&lt;&gt;"",
IF(TBL_UDARDA_LOANPOOL[[#This Row],[LOAN_LEVEL_PREQUALIFIED_FLAG]],"Yes","No"),
"")</f>
        <v/>
      </c>
      <c r="AN248" s="70" t="str">
        <f>IF(TBL_UDARDA_LOANPOOL[[#This Row],[LOAN_ID]] = "","",TBL_UDARDA_LOANPOOL[[#This Row],[LOAN_ID]]&amp;" ("&amp;IF(TBL_UDARDA_LOANPOOL[[#This Row],[PROP_ADDR_STREET]]="","Address Not Defined",TBL_UDARDA_LOANPOOL[[#This Row],[PROP_ADDR_STREET]])&amp;")")</f>
        <v/>
      </c>
      <c r="AO248" s="70" t="b">
        <f>IF(TBL_UDARDA_LOANPOOL[[#This Row],[QUAL_METHOD]]="",TRUE,IFERROR(MATCH(TBL_UDARDA_LOANPOOL[[#This Row],[QUAL_METHOD]],RANGE_LOOKUP_QUALMETHODS_UDA_RDA_ENABLED,0)&gt;0,FALSE))</f>
        <v>1</v>
      </c>
      <c r="AP24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8" s="27" t="b">
        <f ca="1">IFERROR((IF(APP_UDA_RDA_CERT_DATE&lt;&gt;"",APP_UDA_RDA_CERT_DATE,TODAY())-TBL_UDARDA_LOANPOOL[[#This Row],[SETTLEMENT_DATE]])&lt;91,TRUE)</f>
        <v>1</v>
      </c>
      <c r="AR248" s="27" t="b" cm="1">
        <f t="array" ref="AR248">COUNTIFS(TBL_UDARDA_LOANPOOL[LOAN_ID],TBL_UDARDA_LOANPOOL[[#This Row],[LOAN_ID]],TBL_UDARDA_LOANPOOL[QUAL_LOCATION_TRACT_MFIPCT],"&gt;"&amp;THRESHOLD_UDARDA_MFIPCT)=0</f>
        <v>1</v>
      </c>
      <c r="AS248" s="27" t="b">
        <f>COUNTIFS(TBL_UDARDA_LOANPOOL[LOAN_ID],TBL_UDARDA_LOANPOOL[[#This Row],[LOAN_ID]],TBL_UDARDA_LOANPOOL[SBA_QUALIFIED],"No")=0</f>
        <v>1</v>
      </c>
      <c r="AT24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8" s="29">
        <f>IF(TBL_UDARDA_LOANPOOL[[#This Row],[MULTIPROP_REC_COUNT]]&lt;&gt;"",TBL_UDARDA_LOANPOOL[[#This Row],[LOAN_AMOUNT]]/TBL_UDARDA_LOANPOOL[[#This Row],[MULTIPROP_REC_COUNT]],TBL_UDARDA_LOANPOOL[[#This Row],[LOAN_AMOUNT]])</f>
        <v>0</v>
      </c>
      <c r="AW248" s="29" t="b">
        <f>TBL_UDARDA_LOANPOOL[[#This Row],[MULTIPROP_REC_COUNT]]&gt;1</f>
        <v>0</v>
      </c>
      <c r="AX248" s="36">
        <f>IF(TBL_UDARDA_LOANPOOL[[#This Row],[LOAN_ID]]&lt;&gt;"",COUNTIF(TBL_UDARDA_LOANPOOL[LOAN_ID],TBL_UDARDA_LOANPOOL[[#This Row],[LOAN_ID]]),1)</f>
        <v>1</v>
      </c>
      <c r="AY248" s="36">
        <f>IFERROR(MATCH(TBL_UDARDA_LOANPOOL[[#This Row],[QUAL_METHOD]],RANGE_LOOKUP_QUALMETHODS_UDA_RDA_PROJSPECIFIC,0),-1)</f>
        <v>-1</v>
      </c>
      <c r="AZ24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9" spans="2:57" ht="26.25" customHeight="1" x14ac:dyDescent="0.25">
      <c r="B249" s="25" t="str">
        <f>IF(TBL_UDARDA_LOANPOOL[[#This Row],[RECORD_STARTED]],IF(TBL_UDARDA_LOANPOOL[[#This Row],[ERROR_COUNT]]&gt;0,-1,IF(TBL_UDARDA_LOANPOOL[[#This Row],[REQ_FIELDS_POPULATED]],1,0)),"")</f>
        <v/>
      </c>
      <c r="C249" s="36">
        <f>ROW()-ROW(TBL_UDARDA_LOANPOOL[[#Headers],[ROW_ID]])</f>
        <v>230</v>
      </c>
      <c r="D249" s="55"/>
      <c r="E249" s="56"/>
      <c r="F249" s="57"/>
      <c r="G249" s="58"/>
      <c r="H249" s="142"/>
      <c r="I249" s="144"/>
      <c r="J249" s="144"/>
      <c r="K249" s="120"/>
      <c r="L249" s="116"/>
      <c r="M249" s="55"/>
      <c r="N249" s="61"/>
      <c r="O249" s="62"/>
      <c r="P249" s="124"/>
      <c r="Q249" s="131"/>
      <c r="R249" s="148"/>
      <c r="S249" s="146"/>
      <c r="T249" s="174"/>
      <c r="U249" s="178"/>
      <c r="V249" s="176"/>
      <c r="W249" s="177"/>
      <c r="X249" s="185"/>
      <c r="Y249" s="185"/>
      <c r="Z249" s="186"/>
      <c r="AA249" s="186"/>
      <c r="AB24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9" s="122"/>
      <c r="AD249" s="112" t="str">
        <f>IF(AND(TBL_UDARDA_LOANPOOL[[#This Row],[QUAL_METHOD]]='$DB.LOOKUP'!$AF$6,TBL_UDARDA_LOANPOOL[[#This Row],[LOAN_ID]]&lt;&gt;""),COUNTIF(TBL_QUAL_JOBSLISTING_JOBS[LISTING_LOAN_ID_PROP_ADDR],TBL_UDARDA_LOANPOOL[[#This Row],[LOAN_ID_PROP_ADDR]]),"")</f>
        <v/>
      </c>
      <c r="AE249" s="113" t="str">
        <f>IF(AND(TBL_UDARDA_LOANPOOL[[#This Row],[LOAN_ID]]&lt;&gt;"",TBL_UDARDA_LOANPOOL[[#This Row],[QUAL_METHOD]]='$DB.LOOKUP'!$AF$6),COUNTIFS(TBL_QUAL_JOBSLISTING_JOBS[LISTING_LOAN_ID_PROP_ADDR],TBL_UDARDA_LOANPOOL[[#This Row],[LOAN_ID_PROP_ADDR]],TBL_QUAL_JOBSLISTING_JOBS[JOB_QUALIFIED_FLAG],"Yes"),"")</f>
        <v/>
      </c>
      <c r="AF249" s="111" t="str">
        <f>IF(AND(TBL_UDARDA_LOANPOOL[[#This Row],[QUAL_JOBS_TOTL]]&gt;0,TBL_UDARDA_LOANPOOL[[#This Row],[QUAL_JOBS_TOTL]]&lt;&gt;""),TBL_UDARDA_LOANPOOL[[#This Row],[QUAL_JOBS_QUALIFIED]]/TBL_UDARDA_LOANPOOL[[#This Row],[QUAL_JOBS_TOTL]],"")</f>
        <v/>
      </c>
      <c r="AG249" s="137" t="str">
        <f>IF(TBL_UDARDA_LOANPOOL[[#This Row],[QUAL_METHOD]]='$DB.LOOKUP'!$AF$6,HYPERLINK("#QUAL_JOBS!TARGET_TOP","View/Edit"),"")</f>
        <v/>
      </c>
      <c r="AH249" s="122"/>
      <c r="AI249" s="112" t="str">
        <f>IF(AND(TBL_UDARDA_LOANPOOL[[#This Row],[QUAL_METHOD]]='$DB.LOOKUP'!$AF$7,TBL_UDARDA_LOANPOOL[[#This Row],[LOAN_ID]]&lt;&gt;""),COUNTIF(TBL_QUAL_SERVICESLISTING_FAMILIES[LISTING_LOAN_ID_PROP_ADDR],TBL_UDARDA_LOANPOOL[[#This Row],[LOAN_ID_PROP_ADDR]]),"")</f>
        <v/>
      </c>
      <c r="AJ24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49" s="111" t="str">
        <f>IF(AND(TBL_UDARDA_LOANPOOL[[#This Row],[QUAL_SERVICES_FAMILIES_TOTL]]&gt;0,TBL_UDARDA_LOANPOOL[[#This Row],[QUAL_SERVICES_FAMILIES_TOTL]]&lt;&gt;""),TBL_UDARDA_LOANPOOL[[#This Row],[QUAL_SERVICES_FAMILIES_QUALIFIED]]/TBL_UDARDA_LOANPOOL[[#This Row],[QUAL_SERVICES_FAMILIES_TOTL]],"")</f>
        <v/>
      </c>
      <c r="AL249" s="137" t="str">
        <f>IF(TBL_UDARDA_LOANPOOL[[#This Row],[QUAL_METHOD]]='$DB.LOOKUP'!$AF$7,HYPERLINK("#QUAL_SERVICES!TARGET_TOP","View/Edit"),"")</f>
        <v/>
      </c>
      <c r="AM249" s="94" t="str">
        <f>IF(TBL_UDARDA_LOANPOOL[[#This Row],[LOAN_LEVEL_PREQUALIFIED_FLAG]]&lt;&gt;"",
IF(TBL_UDARDA_LOANPOOL[[#This Row],[LOAN_LEVEL_PREQUALIFIED_FLAG]],"Yes","No"),
"")</f>
        <v/>
      </c>
      <c r="AN249" s="70" t="str">
        <f>IF(TBL_UDARDA_LOANPOOL[[#This Row],[LOAN_ID]] = "","",TBL_UDARDA_LOANPOOL[[#This Row],[LOAN_ID]]&amp;" ("&amp;IF(TBL_UDARDA_LOANPOOL[[#This Row],[PROP_ADDR_STREET]]="","Address Not Defined",TBL_UDARDA_LOANPOOL[[#This Row],[PROP_ADDR_STREET]])&amp;")")</f>
        <v/>
      </c>
      <c r="AO249" s="70" t="b">
        <f>IF(TBL_UDARDA_LOANPOOL[[#This Row],[QUAL_METHOD]]="",TRUE,IFERROR(MATCH(TBL_UDARDA_LOANPOOL[[#This Row],[QUAL_METHOD]],RANGE_LOOKUP_QUALMETHODS_UDA_RDA_ENABLED,0)&gt;0,FALSE))</f>
        <v>1</v>
      </c>
      <c r="AP24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9" s="27" t="b">
        <f ca="1">IFERROR((IF(APP_UDA_RDA_CERT_DATE&lt;&gt;"",APP_UDA_RDA_CERT_DATE,TODAY())-TBL_UDARDA_LOANPOOL[[#This Row],[SETTLEMENT_DATE]])&lt;91,TRUE)</f>
        <v>1</v>
      </c>
      <c r="AR249" s="27" t="b" cm="1">
        <f t="array" ref="AR249">COUNTIFS(TBL_UDARDA_LOANPOOL[LOAN_ID],TBL_UDARDA_LOANPOOL[[#This Row],[LOAN_ID]],TBL_UDARDA_LOANPOOL[QUAL_LOCATION_TRACT_MFIPCT],"&gt;"&amp;THRESHOLD_UDARDA_MFIPCT)=0</f>
        <v>1</v>
      </c>
      <c r="AS249" s="27" t="b">
        <f>COUNTIFS(TBL_UDARDA_LOANPOOL[LOAN_ID],TBL_UDARDA_LOANPOOL[[#This Row],[LOAN_ID]],TBL_UDARDA_LOANPOOL[SBA_QUALIFIED],"No")=0</f>
        <v>1</v>
      </c>
      <c r="AT24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9" s="29">
        <f>IF(TBL_UDARDA_LOANPOOL[[#This Row],[MULTIPROP_REC_COUNT]]&lt;&gt;"",TBL_UDARDA_LOANPOOL[[#This Row],[LOAN_AMOUNT]]/TBL_UDARDA_LOANPOOL[[#This Row],[MULTIPROP_REC_COUNT]],TBL_UDARDA_LOANPOOL[[#This Row],[LOAN_AMOUNT]])</f>
        <v>0</v>
      </c>
      <c r="AW249" s="29" t="b">
        <f>TBL_UDARDA_LOANPOOL[[#This Row],[MULTIPROP_REC_COUNT]]&gt;1</f>
        <v>0</v>
      </c>
      <c r="AX249" s="36">
        <f>IF(TBL_UDARDA_LOANPOOL[[#This Row],[LOAN_ID]]&lt;&gt;"",COUNTIF(TBL_UDARDA_LOANPOOL[LOAN_ID],TBL_UDARDA_LOANPOOL[[#This Row],[LOAN_ID]]),1)</f>
        <v>1</v>
      </c>
      <c r="AY249" s="36">
        <f>IFERROR(MATCH(TBL_UDARDA_LOANPOOL[[#This Row],[QUAL_METHOD]],RANGE_LOOKUP_QUALMETHODS_UDA_RDA_PROJSPECIFIC,0),-1)</f>
        <v>-1</v>
      </c>
      <c r="AZ24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0" spans="2:57" ht="26.25" customHeight="1" x14ac:dyDescent="0.25">
      <c r="B250" s="25" t="str">
        <f>IF(TBL_UDARDA_LOANPOOL[[#This Row],[RECORD_STARTED]],IF(TBL_UDARDA_LOANPOOL[[#This Row],[ERROR_COUNT]]&gt;0,-1,IF(TBL_UDARDA_LOANPOOL[[#This Row],[REQ_FIELDS_POPULATED]],1,0)),"")</f>
        <v/>
      </c>
      <c r="C250" s="36">
        <f>ROW()-ROW(TBL_UDARDA_LOANPOOL[[#Headers],[ROW_ID]])</f>
        <v>231</v>
      </c>
      <c r="D250" s="55"/>
      <c r="E250" s="56"/>
      <c r="F250" s="57"/>
      <c r="G250" s="58"/>
      <c r="H250" s="142"/>
      <c r="I250" s="144"/>
      <c r="J250" s="144"/>
      <c r="K250" s="120"/>
      <c r="L250" s="116"/>
      <c r="M250" s="55"/>
      <c r="N250" s="61"/>
      <c r="O250" s="62"/>
      <c r="P250" s="124"/>
      <c r="Q250" s="131"/>
      <c r="R250" s="148"/>
      <c r="S250" s="146"/>
      <c r="T250" s="174"/>
      <c r="U250" s="178"/>
      <c r="V250" s="176"/>
      <c r="W250" s="177"/>
      <c r="X250" s="185"/>
      <c r="Y250" s="185"/>
      <c r="Z250" s="186"/>
      <c r="AA250" s="186"/>
      <c r="AB25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0" s="122"/>
      <c r="AD250" s="112" t="str">
        <f>IF(AND(TBL_UDARDA_LOANPOOL[[#This Row],[QUAL_METHOD]]='$DB.LOOKUP'!$AF$6,TBL_UDARDA_LOANPOOL[[#This Row],[LOAN_ID]]&lt;&gt;""),COUNTIF(TBL_QUAL_JOBSLISTING_JOBS[LISTING_LOAN_ID_PROP_ADDR],TBL_UDARDA_LOANPOOL[[#This Row],[LOAN_ID_PROP_ADDR]]),"")</f>
        <v/>
      </c>
      <c r="AE250" s="113" t="str">
        <f>IF(AND(TBL_UDARDA_LOANPOOL[[#This Row],[LOAN_ID]]&lt;&gt;"",TBL_UDARDA_LOANPOOL[[#This Row],[QUAL_METHOD]]='$DB.LOOKUP'!$AF$6),COUNTIFS(TBL_QUAL_JOBSLISTING_JOBS[LISTING_LOAN_ID_PROP_ADDR],TBL_UDARDA_LOANPOOL[[#This Row],[LOAN_ID_PROP_ADDR]],TBL_QUAL_JOBSLISTING_JOBS[JOB_QUALIFIED_FLAG],"Yes"),"")</f>
        <v/>
      </c>
      <c r="AF250" s="111" t="str">
        <f>IF(AND(TBL_UDARDA_LOANPOOL[[#This Row],[QUAL_JOBS_TOTL]]&gt;0,TBL_UDARDA_LOANPOOL[[#This Row],[QUAL_JOBS_TOTL]]&lt;&gt;""),TBL_UDARDA_LOANPOOL[[#This Row],[QUAL_JOBS_QUALIFIED]]/TBL_UDARDA_LOANPOOL[[#This Row],[QUAL_JOBS_TOTL]],"")</f>
        <v/>
      </c>
      <c r="AG250" s="137" t="str">
        <f>IF(TBL_UDARDA_LOANPOOL[[#This Row],[QUAL_METHOD]]='$DB.LOOKUP'!$AF$6,HYPERLINK("#QUAL_JOBS!TARGET_TOP","View/Edit"),"")</f>
        <v/>
      </c>
      <c r="AH250" s="122"/>
      <c r="AI250" s="112" t="str">
        <f>IF(AND(TBL_UDARDA_LOANPOOL[[#This Row],[QUAL_METHOD]]='$DB.LOOKUP'!$AF$7,TBL_UDARDA_LOANPOOL[[#This Row],[LOAN_ID]]&lt;&gt;""),COUNTIF(TBL_QUAL_SERVICESLISTING_FAMILIES[LISTING_LOAN_ID_PROP_ADDR],TBL_UDARDA_LOANPOOL[[#This Row],[LOAN_ID_PROP_ADDR]]),"")</f>
        <v/>
      </c>
      <c r="AJ25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0" s="111" t="str">
        <f>IF(AND(TBL_UDARDA_LOANPOOL[[#This Row],[QUAL_SERVICES_FAMILIES_TOTL]]&gt;0,TBL_UDARDA_LOANPOOL[[#This Row],[QUAL_SERVICES_FAMILIES_TOTL]]&lt;&gt;""),TBL_UDARDA_LOANPOOL[[#This Row],[QUAL_SERVICES_FAMILIES_QUALIFIED]]/TBL_UDARDA_LOANPOOL[[#This Row],[QUAL_SERVICES_FAMILIES_TOTL]],"")</f>
        <v/>
      </c>
      <c r="AL250" s="137" t="str">
        <f>IF(TBL_UDARDA_LOANPOOL[[#This Row],[QUAL_METHOD]]='$DB.LOOKUP'!$AF$7,HYPERLINK("#QUAL_SERVICES!TARGET_TOP","View/Edit"),"")</f>
        <v/>
      </c>
      <c r="AM250" s="94" t="str">
        <f>IF(TBL_UDARDA_LOANPOOL[[#This Row],[LOAN_LEVEL_PREQUALIFIED_FLAG]]&lt;&gt;"",
IF(TBL_UDARDA_LOANPOOL[[#This Row],[LOAN_LEVEL_PREQUALIFIED_FLAG]],"Yes","No"),
"")</f>
        <v/>
      </c>
      <c r="AN250" s="70" t="str">
        <f>IF(TBL_UDARDA_LOANPOOL[[#This Row],[LOAN_ID]] = "","",TBL_UDARDA_LOANPOOL[[#This Row],[LOAN_ID]]&amp;" ("&amp;IF(TBL_UDARDA_LOANPOOL[[#This Row],[PROP_ADDR_STREET]]="","Address Not Defined",TBL_UDARDA_LOANPOOL[[#This Row],[PROP_ADDR_STREET]])&amp;")")</f>
        <v/>
      </c>
      <c r="AO250" s="70" t="b">
        <f>IF(TBL_UDARDA_LOANPOOL[[#This Row],[QUAL_METHOD]]="",TRUE,IFERROR(MATCH(TBL_UDARDA_LOANPOOL[[#This Row],[QUAL_METHOD]],RANGE_LOOKUP_QUALMETHODS_UDA_RDA_ENABLED,0)&gt;0,FALSE))</f>
        <v>1</v>
      </c>
      <c r="AP25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0" s="27" t="b">
        <f ca="1">IFERROR((IF(APP_UDA_RDA_CERT_DATE&lt;&gt;"",APP_UDA_RDA_CERT_DATE,TODAY())-TBL_UDARDA_LOANPOOL[[#This Row],[SETTLEMENT_DATE]])&lt;91,TRUE)</f>
        <v>1</v>
      </c>
      <c r="AR250" s="27" t="b" cm="1">
        <f t="array" ref="AR250">COUNTIFS(TBL_UDARDA_LOANPOOL[LOAN_ID],TBL_UDARDA_LOANPOOL[[#This Row],[LOAN_ID]],TBL_UDARDA_LOANPOOL[QUAL_LOCATION_TRACT_MFIPCT],"&gt;"&amp;THRESHOLD_UDARDA_MFIPCT)=0</f>
        <v>1</v>
      </c>
      <c r="AS250" s="27" t="b">
        <f>COUNTIFS(TBL_UDARDA_LOANPOOL[LOAN_ID],TBL_UDARDA_LOANPOOL[[#This Row],[LOAN_ID]],TBL_UDARDA_LOANPOOL[SBA_QUALIFIED],"No")=0</f>
        <v>1</v>
      </c>
      <c r="AT25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0" s="29">
        <f>IF(TBL_UDARDA_LOANPOOL[[#This Row],[MULTIPROP_REC_COUNT]]&lt;&gt;"",TBL_UDARDA_LOANPOOL[[#This Row],[LOAN_AMOUNT]]/TBL_UDARDA_LOANPOOL[[#This Row],[MULTIPROP_REC_COUNT]],TBL_UDARDA_LOANPOOL[[#This Row],[LOAN_AMOUNT]])</f>
        <v>0</v>
      </c>
      <c r="AW250" s="29" t="b">
        <f>TBL_UDARDA_LOANPOOL[[#This Row],[MULTIPROP_REC_COUNT]]&gt;1</f>
        <v>0</v>
      </c>
      <c r="AX250" s="36">
        <f>IF(TBL_UDARDA_LOANPOOL[[#This Row],[LOAN_ID]]&lt;&gt;"",COUNTIF(TBL_UDARDA_LOANPOOL[LOAN_ID],TBL_UDARDA_LOANPOOL[[#This Row],[LOAN_ID]]),1)</f>
        <v>1</v>
      </c>
      <c r="AY250" s="36">
        <f>IFERROR(MATCH(TBL_UDARDA_LOANPOOL[[#This Row],[QUAL_METHOD]],RANGE_LOOKUP_QUALMETHODS_UDA_RDA_PROJSPECIFIC,0),-1)</f>
        <v>-1</v>
      </c>
      <c r="AZ25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1" spans="2:57" ht="26.25" customHeight="1" x14ac:dyDescent="0.25">
      <c r="B251" s="25" t="str">
        <f>IF(TBL_UDARDA_LOANPOOL[[#This Row],[RECORD_STARTED]],IF(TBL_UDARDA_LOANPOOL[[#This Row],[ERROR_COUNT]]&gt;0,-1,IF(TBL_UDARDA_LOANPOOL[[#This Row],[REQ_FIELDS_POPULATED]],1,0)),"")</f>
        <v/>
      </c>
      <c r="C251" s="36">
        <f>ROW()-ROW(TBL_UDARDA_LOANPOOL[[#Headers],[ROW_ID]])</f>
        <v>232</v>
      </c>
      <c r="D251" s="55"/>
      <c r="E251" s="56"/>
      <c r="F251" s="57"/>
      <c r="G251" s="58"/>
      <c r="H251" s="142"/>
      <c r="I251" s="144"/>
      <c r="J251" s="144"/>
      <c r="K251" s="120"/>
      <c r="L251" s="116"/>
      <c r="M251" s="55"/>
      <c r="N251" s="61"/>
      <c r="O251" s="62"/>
      <c r="P251" s="124"/>
      <c r="Q251" s="131"/>
      <c r="R251" s="148"/>
      <c r="S251" s="146"/>
      <c r="T251" s="174"/>
      <c r="U251" s="178"/>
      <c r="V251" s="176"/>
      <c r="W251" s="177"/>
      <c r="X251" s="185"/>
      <c r="Y251" s="185"/>
      <c r="Z251" s="186"/>
      <c r="AA251" s="186"/>
      <c r="AB25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1" s="122"/>
      <c r="AD251" s="112" t="str">
        <f>IF(AND(TBL_UDARDA_LOANPOOL[[#This Row],[QUAL_METHOD]]='$DB.LOOKUP'!$AF$6,TBL_UDARDA_LOANPOOL[[#This Row],[LOAN_ID]]&lt;&gt;""),COUNTIF(TBL_QUAL_JOBSLISTING_JOBS[LISTING_LOAN_ID_PROP_ADDR],TBL_UDARDA_LOANPOOL[[#This Row],[LOAN_ID_PROP_ADDR]]),"")</f>
        <v/>
      </c>
      <c r="AE251" s="113" t="str">
        <f>IF(AND(TBL_UDARDA_LOANPOOL[[#This Row],[LOAN_ID]]&lt;&gt;"",TBL_UDARDA_LOANPOOL[[#This Row],[QUAL_METHOD]]='$DB.LOOKUP'!$AF$6),COUNTIFS(TBL_QUAL_JOBSLISTING_JOBS[LISTING_LOAN_ID_PROP_ADDR],TBL_UDARDA_LOANPOOL[[#This Row],[LOAN_ID_PROP_ADDR]],TBL_QUAL_JOBSLISTING_JOBS[JOB_QUALIFIED_FLAG],"Yes"),"")</f>
        <v/>
      </c>
      <c r="AF251" s="111" t="str">
        <f>IF(AND(TBL_UDARDA_LOANPOOL[[#This Row],[QUAL_JOBS_TOTL]]&gt;0,TBL_UDARDA_LOANPOOL[[#This Row],[QUAL_JOBS_TOTL]]&lt;&gt;""),TBL_UDARDA_LOANPOOL[[#This Row],[QUAL_JOBS_QUALIFIED]]/TBL_UDARDA_LOANPOOL[[#This Row],[QUAL_JOBS_TOTL]],"")</f>
        <v/>
      </c>
      <c r="AG251" s="137" t="str">
        <f>IF(TBL_UDARDA_LOANPOOL[[#This Row],[QUAL_METHOD]]='$DB.LOOKUP'!$AF$6,HYPERLINK("#QUAL_JOBS!TARGET_TOP","View/Edit"),"")</f>
        <v/>
      </c>
      <c r="AH251" s="122"/>
      <c r="AI251" s="112" t="str">
        <f>IF(AND(TBL_UDARDA_LOANPOOL[[#This Row],[QUAL_METHOD]]='$DB.LOOKUP'!$AF$7,TBL_UDARDA_LOANPOOL[[#This Row],[LOAN_ID]]&lt;&gt;""),COUNTIF(TBL_QUAL_SERVICESLISTING_FAMILIES[LISTING_LOAN_ID_PROP_ADDR],TBL_UDARDA_LOANPOOL[[#This Row],[LOAN_ID_PROP_ADDR]]),"")</f>
        <v/>
      </c>
      <c r="AJ25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1" s="111" t="str">
        <f>IF(AND(TBL_UDARDA_LOANPOOL[[#This Row],[QUAL_SERVICES_FAMILIES_TOTL]]&gt;0,TBL_UDARDA_LOANPOOL[[#This Row],[QUAL_SERVICES_FAMILIES_TOTL]]&lt;&gt;""),TBL_UDARDA_LOANPOOL[[#This Row],[QUAL_SERVICES_FAMILIES_QUALIFIED]]/TBL_UDARDA_LOANPOOL[[#This Row],[QUAL_SERVICES_FAMILIES_TOTL]],"")</f>
        <v/>
      </c>
      <c r="AL251" s="137" t="str">
        <f>IF(TBL_UDARDA_LOANPOOL[[#This Row],[QUAL_METHOD]]='$DB.LOOKUP'!$AF$7,HYPERLINK("#QUAL_SERVICES!TARGET_TOP","View/Edit"),"")</f>
        <v/>
      </c>
      <c r="AM251" s="94" t="str">
        <f>IF(TBL_UDARDA_LOANPOOL[[#This Row],[LOAN_LEVEL_PREQUALIFIED_FLAG]]&lt;&gt;"",
IF(TBL_UDARDA_LOANPOOL[[#This Row],[LOAN_LEVEL_PREQUALIFIED_FLAG]],"Yes","No"),
"")</f>
        <v/>
      </c>
      <c r="AN251" s="70" t="str">
        <f>IF(TBL_UDARDA_LOANPOOL[[#This Row],[LOAN_ID]] = "","",TBL_UDARDA_LOANPOOL[[#This Row],[LOAN_ID]]&amp;" ("&amp;IF(TBL_UDARDA_LOANPOOL[[#This Row],[PROP_ADDR_STREET]]="","Address Not Defined",TBL_UDARDA_LOANPOOL[[#This Row],[PROP_ADDR_STREET]])&amp;")")</f>
        <v/>
      </c>
      <c r="AO251" s="70" t="b">
        <f>IF(TBL_UDARDA_LOANPOOL[[#This Row],[QUAL_METHOD]]="",TRUE,IFERROR(MATCH(TBL_UDARDA_LOANPOOL[[#This Row],[QUAL_METHOD]],RANGE_LOOKUP_QUALMETHODS_UDA_RDA_ENABLED,0)&gt;0,FALSE))</f>
        <v>1</v>
      </c>
      <c r="AP25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1" s="27" t="b">
        <f ca="1">IFERROR((IF(APP_UDA_RDA_CERT_DATE&lt;&gt;"",APP_UDA_RDA_CERT_DATE,TODAY())-TBL_UDARDA_LOANPOOL[[#This Row],[SETTLEMENT_DATE]])&lt;91,TRUE)</f>
        <v>1</v>
      </c>
      <c r="AR251" s="27" t="b" cm="1">
        <f t="array" ref="AR251">COUNTIFS(TBL_UDARDA_LOANPOOL[LOAN_ID],TBL_UDARDA_LOANPOOL[[#This Row],[LOAN_ID]],TBL_UDARDA_LOANPOOL[QUAL_LOCATION_TRACT_MFIPCT],"&gt;"&amp;THRESHOLD_UDARDA_MFIPCT)=0</f>
        <v>1</v>
      </c>
      <c r="AS251" s="27" t="b">
        <f>COUNTIFS(TBL_UDARDA_LOANPOOL[LOAN_ID],TBL_UDARDA_LOANPOOL[[#This Row],[LOAN_ID]],TBL_UDARDA_LOANPOOL[SBA_QUALIFIED],"No")=0</f>
        <v>1</v>
      </c>
      <c r="AT25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1" s="29">
        <f>IF(TBL_UDARDA_LOANPOOL[[#This Row],[MULTIPROP_REC_COUNT]]&lt;&gt;"",TBL_UDARDA_LOANPOOL[[#This Row],[LOAN_AMOUNT]]/TBL_UDARDA_LOANPOOL[[#This Row],[MULTIPROP_REC_COUNT]],TBL_UDARDA_LOANPOOL[[#This Row],[LOAN_AMOUNT]])</f>
        <v>0</v>
      </c>
      <c r="AW251" s="29" t="b">
        <f>TBL_UDARDA_LOANPOOL[[#This Row],[MULTIPROP_REC_COUNT]]&gt;1</f>
        <v>0</v>
      </c>
      <c r="AX251" s="36">
        <f>IF(TBL_UDARDA_LOANPOOL[[#This Row],[LOAN_ID]]&lt;&gt;"",COUNTIF(TBL_UDARDA_LOANPOOL[LOAN_ID],TBL_UDARDA_LOANPOOL[[#This Row],[LOAN_ID]]),1)</f>
        <v>1</v>
      </c>
      <c r="AY251" s="36">
        <f>IFERROR(MATCH(TBL_UDARDA_LOANPOOL[[#This Row],[QUAL_METHOD]],RANGE_LOOKUP_QUALMETHODS_UDA_RDA_PROJSPECIFIC,0),-1)</f>
        <v>-1</v>
      </c>
      <c r="AZ25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2" spans="2:57" ht="26.25" customHeight="1" x14ac:dyDescent="0.25">
      <c r="B252" s="25" t="str">
        <f>IF(TBL_UDARDA_LOANPOOL[[#This Row],[RECORD_STARTED]],IF(TBL_UDARDA_LOANPOOL[[#This Row],[ERROR_COUNT]]&gt;0,-1,IF(TBL_UDARDA_LOANPOOL[[#This Row],[REQ_FIELDS_POPULATED]],1,0)),"")</f>
        <v/>
      </c>
      <c r="C252" s="36">
        <f>ROW()-ROW(TBL_UDARDA_LOANPOOL[[#Headers],[ROW_ID]])</f>
        <v>233</v>
      </c>
      <c r="D252" s="55"/>
      <c r="E252" s="56"/>
      <c r="F252" s="57"/>
      <c r="G252" s="58"/>
      <c r="H252" s="142"/>
      <c r="I252" s="144"/>
      <c r="J252" s="144"/>
      <c r="K252" s="120"/>
      <c r="L252" s="116"/>
      <c r="M252" s="55"/>
      <c r="N252" s="61"/>
      <c r="O252" s="62"/>
      <c r="P252" s="124"/>
      <c r="Q252" s="131"/>
      <c r="R252" s="148"/>
      <c r="S252" s="146"/>
      <c r="T252" s="174"/>
      <c r="U252" s="178"/>
      <c r="V252" s="176"/>
      <c r="W252" s="177"/>
      <c r="X252" s="185"/>
      <c r="Y252" s="185"/>
      <c r="Z252" s="186"/>
      <c r="AA252" s="186"/>
      <c r="AB25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2" s="122"/>
      <c r="AD252" s="112" t="str">
        <f>IF(AND(TBL_UDARDA_LOANPOOL[[#This Row],[QUAL_METHOD]]='$DB.LOOKUP'!$AF$6,TBL_UDARDA_LOANPOOL[[#This Row],[LOAN_ID]]&lt;&gt;""),COUNTIF(TBL_QUAL_JOBSLISTING_JOBS[LISTING_LOAN_ID_PROP_ADDR],TBL_UDARDA_LOANPOOL[[#This Row],[LOAN_ID_PROP_ADDR]]),"")</f>
        <v/>
      </c>
      <c r="AE252" s="113" t="str">
        <f>IF(AND(TBL_UDARDA_LOANPOOL[[#This Row],[LOAN_ID]]&lt;&gt;"",TBL_UDARDA_LOANPOOL[[#This Row],[QUAL_METHOD]]='$DB.LOOKUP'!$AF$6),COUNTIFS(TBL_QUAL_JOBSLISTING_JOBS[LISTING_LOAN_ID_PROP_ADDR],TBL_UDARDA_LOANPOOL[[#This Row],[LOAN_ID_PROP_ADDR]],TBL_QUAL_JOBSLISTING_JOBS[JOB_QUALIFIED_FLAG],"Yes"),"")</f>
        <v/>
      </c>
      <c r="AF252" s="111" t="str">
        <f>IF(AND(TBL_UDARDA_LOANPOOL[[#This Row],[QUAL_JOBS_TOTL]]&gt;0,TBL_UDARDA_LOANPOOL[[#This Row],[QUAL_JOBS_TOTL]]&lt;&gt;""),TBL_UDARDA_LOANPOOL[[#This Row],[QUAL_JOBS_QUALIFIED]]/TBL_UDARDA_LOANPOOL[[#This Row],[QUAL_JOBS_TOTL]],"")</f>
        <v/>
      </c>
      <c r="AG252" s="137" t="str">
        <f>IF(TBL_UDARDA_LOANPOOL[[#This Row],[QUAL_METHOD]]='$DB.LOOKUP'!$AF$6,HYPERLINK("#QUAL_JOBS!TARGET_TOP","View/Edit"),"")</f>
        <v/>
      </c>
      <c r="AH252" s="122"/>
      <c r="AI252" s="112" t="str">
        <f>IF(AND(TBL_UDARDA_LOANPOOL[[#This Row],[QUAL_METHOD]]='$DB.LOOKUP'!$AF$7,TBL_UDARDA_LOANPOOL[[#This Row],[LOAN_ID]]&lt;&gt;""),COUNTIF(TBL_QUAL_SERVICESLISTING_FAMILIES[LISTING_LOAN_ID_PROP_ADDR],TBL_UDARDA_LOANPOOL[[#This Row],[LOAN_ID_PROP_ADDR]]),"")</f>
        <v/>
      </c>
      <c r="AJ25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2" s="111" t="str">
        <f>IF(AND(TBL_UDARDA_LOANPOOL[[#This Row],[QUAL_SERVICES_FAMILIES_TOTL]]&gt;0,TBL_UDARDA_LOANPOOL[[#This Row],[QUAL_SERVICES_FAMILIES_TOTL]]&lt;&gt;""),TBL_UDARDA_LOANPOOL[[#This Row],[QUAL_SERVICES_FAMILIES_QUALIFIED]]/TBL_UDARDA_LOANPOOL[[#This Row],[QUAL_SERVICES_FAMILIES_TOTL]],"")</f>
        <v/>
      </c>
      <c r="AL252" s="137" t="str">
        <f>IF(TBL_UDARDA_LOANPOOL[[#This Row],[QUAL_METHOD]]='$DB.LOOKUP'!$AF$7,HYPERLINK("#QUAL_SERVICES!TARGET_TOP","View/Edit"),"")</f>
        <v/>
      </c>
      <c r="AM252" s="94" t="str">
        <f>IF(TBL_UDARDA_LOANPOOL[[#This Row],[LOAN_LEVEL_PREQUALIFIED_FLAG]]&lt;&gt;"",
IF(TBL_UDARDA_LOANPOOL[[#This Row],[LOAN_LEVEL_PREQUALIFIED_FLAG]],"Yes","No"),
"")</f>
        <v/>
      </c>
      <c r="AN252" s="70" t="str">
        <f>IF(TBL_UDARDA_LOANPOOL[[#This Row],[LOAN_ID]] = "","",TBL_UDARDA_LOANPOOL[[#This Row],[LOAN_ID]]&amp;" ("&amp;IF(TBL_UDARDA_LOANPOOL[[#This Row],[PROP_ADDR_STREET]]="","Address Not Defined",TBL_UDARDA_LOANPOOL[[#This Row],[PROP_ADDR_STREET]])&amp;")")</f>
        <v/>
      </c>
      <c r="AO252" s="70" t="b">
        <f>IF(TBL_UDARDA_LOANPOOL[[#This Row],[QUAL_METHOD]]="",TRUE,IFERROR(MATCH(TBL_UDARDA_LOANPOOL[[#This Row],[QUAL_METHOD]],RANGE_LOOKUP_QUALMETHODS_UDA_RDA_ENABLED,0)&gt;0,FALSE))</f>
        <v>1</v>
      </c>
      <c r="AP25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2" s="27" t="b">
        <f ca="1">IFERROR((IF(APP_UDA_RDA_CERT_DATE&lt;&gt;"",APP_UDA_RDA_CERT_DATE,TODAY())-TBL_UDARDA_LOANPOOL[[#This Row],[SETTLEMENT_DATE]])&lt;91,TRUE)</f>
        <v>1</v>
      </c>
      <c r="AR252" s="27" t="b" cm="1">
        <f t="array" ref="AR252">COUNTIFS(TBL_UDARDA_LOANPOOL[LOAN_ID],TBL_UDARDA_LOANPOOL[[#This Row],[LOAN_ID]],TBL_UDARDA_LOANPOOL[QUAL_LOCATION_TRACT_MFIPCT],"&gt;"&amp;THRESHOLD_UDARDA_MFIPCT)=0</f>
        <v>1</v>
      </c>
      <c r="AS252" s="27" t="b">
        <f>COUNTIFS(TBL_UDARDA_LOANPOOL[LOAN_ID],TBL_UDARDA_LOANPOOL[[#This Row],[LOAN_ID]],TBL_UDARDA_LOANPOOL[SBA_QUALIFIED],"No")=0</f>
        <v>1</v>
      </c>
      <c r="AT25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2" s="29">
        <f>IF(TBL_UDARDA_LOANPOOL[[#This Row],[MULTIPROP_REC_COUNT]]&lt;&gt;"",TBL_UDARDA_LOANPOOL[[#This Row],[LOAN_AMOUNT]]/TBL_UDARDA_LOANPOOL[[#This Row],[MULTIPROP_REC_COUNT]],TBL_UDARDA_LOANPOOL[[#This Row],[LOAN_AMOUNT]])</f>
        <v>0</v>
      </c>
      <c r="AW252" s="29" t="b">
        <f>TBL_UDARDA_LOANPOOL[[#This Row],[MULTIPROP_REC_COUNT]]&gt;1</f>
        <v>0</v>
      </c>
      <c r="AX252" s="36">
        <f>IF(TBL_UDARDA_LOANPOOL[[#This Row],[LOAN_ID]]&lt;&gt;"",COUNTIF(TBL_UDARDA_LOANPOOL[LOAN_ID],TBL_UDARDA_LOANPOOL[[#This Row],[LOAN_ID]]),1)</f>
        <v>1</v>
      </c>
      <c r="AY252" s="36">
        <f>IFERROR(MATCH(TBL_UDARDA_LOANPOOL[[#This Row],[QUAL_METHOD]],RANGE_LOOKUP_QUALMETHODS_UDA_RDA_PROJSPECIFIC,0),-1)</f>
        <v>-1</v>
      </c>
      <c r="AZ25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3" spans="2:57" ht="26.25" customHeight="1" x14ac:dyDescent="0.25">
      <c r="B253" s="25" t="str">
        <f>IF(TBL_UDARDA_LOANPOOL[[#This Row],[RECORD_STARTED]],IF(TBL_UDARDA_LOANPOOL[[#This Row],[ERROR_COUNT]]&gt;0,-1,IF(TBL_UDARDA_LOANPOOL[[#This Row],[REQ_FIELDS_POPULATED]],1,0)),"")</f>
        <v/>
      </c>
      <c r="C253" s="36">
        <f>ROW()-ROW(TBL_UDARDA_LOANPOOL[[#Headers],[ROW_ID]])</f>
        <v>234</v>
      </c>
      <c r="D253" s="55"/>
      <c r="E253" s="56"/>
      <c r="F253" s="57"/>
      <c r="G253" s="58"/>
      <c r="H253" s="142"/>
      <c r="I253" s="144"/>
      <c r="J253" s="144"/>
      <c r="K253" s="120"/>
      <c r="L253" s="116"/>
      <c r="M253" s="55"/>
      <c r="N253" s="61"/>
      <c r="O253" s="62"/>
      <c r="P253" s="124"/>
      <c r="Q253" s="131"/>
      <c r="R253" s="148"/>
      <c r="S253" s="146"/>
      <c r="T253" s="174"/>
      <c r="U253" s="178"/>
      <c r="V253" s="176"/>
      <c r="W253" s="177"/>
      <c r="X253" s="185"/>
      <c r="Y253" s="185"/>
      <c r="Z253" s="186"/>
      <c r="AA253" s="186"/>
      <c r="AB25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3" s="122"/>
      <c r="AD253" s="112" t="str">
        <f>IF(AND(TBL_UDARDA_LOANPOOL[[#This Row],[QUAL_METHOD]]='$DB.LOOKUP'!$AF$6,TBL_UDARDA_LOANPOOL[[#This Row],[LOAN_ID]]&lt;&gt;""),COUNTIF(TBL_QUAL_JOBSLISTING_JOBS[LISTING_LOAN_ID_PROP_ADDR],TBL_UDARDA_LOANPOOL[[#This Row],[LOAN_ID_PROP_ADDR]]),"")</f>
        <v/>
      </c>
      <c r="AE253" s="113" t="str">
        <f>IF(AND(TBL_UDARDA_LOANPOOL[[#This Row],[LOAN_ID]]&lt;&gt;"",TBL_UDARDA_LOANPOOL[[#This Row],[QUAL_METHOD]]='$DB.LOOKUP'!$AF$6),COUNTIFS(TBL_QUAL_JOBSLISTING_JOBS[LISTING_LOAN_ID_PROP_ADDR],TBL_UDARDA_LOANPOOL[[#This Row],[LOAN_ID_PROP_ADDR]],TBL_QUAL_JOBSLISTING_JOBS[JOB_QUALIFIED_FLAG],"Yes"),"")</f>
        <v/>
      </c>
      <c r="AF253" s="111" t="str">
        <f>IF(AND(TBL_UDARDA_LOANPOOL[[#This Row],[QUAL_JOBS_TOTL]]&gt;0,TBL_UDARDA_LOANPOOL[[#This Row],[QUAL_JOBS_TOTL]]&lt;&gt;""),TBL_UDARDA_LOANPOOL[[#This Row],[QUAL_JOBS_QUALIFIED]]/TBL_UDARDA_LOANPOOL[[#This Row],[QUAL_JOBS_TOTL]],"")</f>
        <v/>
      </c>
      <c r="AG253" s="137" t="str">
        <f>IF(TBL_UDARDA_LOANPOOL[[#This Row],[QUAL_METHOD]]='$DB.LOOKUP'!$AF$6,HYPERLINK("#QUAL_JOBS!TARGET_TOP","View/Edit"),"")</f>
        <v/>
      </c>
      <c r="AH253" s="122"/>
      <c r="AI253" s="112" t="str">
        <f>IF(AND(TBL_UDARDA_LOANPOOL[[#This Row],[QUAL_METHOD]]='$DB.LOOKUP'!$AF$7,TBL_UDARDA_LOANPOOL[[#This Row],[LOAN_ID]]&lt;&gt;""),COUNTIF(TBL_QUAL_SERVICESLISTING_FAMILIES[LISTING_LOAN_ID_PROP_ADDR],TBL_UDARDA_LOANPOOL[[#This Row],[LOAN_ID_PROP_ADDR]]),"")</f>
        <v/>
      </c>
      <c r="AJ25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3" s="111" t="str">
        <f>IF(AND(TBL_UDARDA_LOANPOOL[[#This Row],[QUAL_SERVICES_FAMILIES_TOTL]]&gt;0,TBL_UDARDA_LOANPOOL[[#This Row],[QUAL_SERVICES_FAMILIES_TOTL]]&lt;&gt;""),TBL_UDARDA_LOANPOOL[[#This Row],[QUAL_SERVICES_FAMILIES_QUALIFIED]]/TBL_UDARDA_LOANPOOL[[#This Row],[QUAL_SERVICES_FAMILIES_TOTL]],"")</f>
        <v/>
      </c>
      <c r="AL253" s="137" t="str">
        <f>IF(TBL_UDARDA_LOANPOOL[[#This Row],[QUAL_METHOD]]='$DB.LOOKUP'!$AF$7,HYPERLINK("#QUAL_SERVICES!TARGET_TOP","View/Edit"),"")</f>
        <v/>
      </c>
      <c r="AM253" s="94" t="str">
        <f>IF(TBL_UDARDA_LOANPOOL[[#This Row],[LOAN_LEVEL_PREQUALIFIED_FLAG]]&lt;&gt;"",
IF(TBL_UDARDA_LOANPOOL[[#This Row],[LOAN_LEVEL_PREQUALIFIED_FLAG]],"Yes","No"),
"")</f>
        <v/>
      </c>
      <c r="AN253" s="70" t="str">
        <f>IF(TBL_UDARDA_LOANPOOL[[#This Row],[LOAN_ID]] = "","",TBL_UDARDA_LOANPOOL[[#This Row],[LOAN_ID]]&amp;" ("&amp;IF(TBL_UDARDA_LOANPOOL[[#This Row],[PROP_ADDR_STREET]]="","Address Not Defined",TBL_UDARDA_LOANPOOL[[#This Row],[PROP_ADDR_STREET]])&amp;")")</f>
        <v/>
      </c>
      <c r="AO253" s="70" t="b">
        <f>IF(TBL_UDARDA_LOANPOOL[[#This Row],[QUAL_METHOD]]="",TRUE,IFERROR(MATCH(TBL_UDARDA_LOANPOOL[[#This Row],[QUAL_METHOD]],RANGE_LOOKUP_QUALMETHODS_UDA_RDA_ENABLED,0)&gt;0,FALSE))</f>
        <v>1</v>
      </c>
      <c r="AP25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3" s="27" t="b">
        <f ca="1">IFERROR((IF(APP_UDA_RDA_CERT_DATE&lt;&gt;"",APP_UDA_RDA_CERT_DATE,TODAY())-TBL_UDARDA_LOANPOOL[[#This Row],[SETTLEMENT_DATE]])&lt;91,TRUE)</f>
        <v>1</v>
      </c>
      <c r="AR253" s="27" t="b" cm="1">
        <f t="array" ref="AR253">COUNTIFS(TBL_UDARDA_LOANPOOL[LOAN_ID],TBL_UDARDA_LOANPOOL[[#This Row],[LOAN_ID]],TBL_UDARDA_LOANPOOL[QUAL_LOCATION_TRACT_MFIPCT],"&gt;"&amp;THRESHOLD_UDARDA_MFIPCT)=0</f>
        <v>1</v>
      </c>
      <c r="AS253" s="27" t="b">
        <f>COUNTIFS(TBL_UDARDA_LOANPOOL[LOAN_ID],TBL_UDARDA_LOANPOOL[[#This Row],[LOAN_ID]],TBL_UDARDA_LOANPOOL[SBA_QUALIFIED],"No")=0</f>
        <v>1</v>
      </c>
      <c r="AT25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3" s="29">
        <f>IF(TBL_UDARDA_LOANPOOL[[#This Row],[MULTIPROP_REC_COUNT]]&lt;&gt;"",TBL_UDARDA_LOANPOOL[[#This Row],[LOAN_AMOUNT]]/TBL_UDARDA_LOANPOOL[[#This Row],[MULTIPROP_REC_COUNT]],TBL_UDARDA_LOANPOOL[[#This Row],[LOAN_AMOUNT]])</f>
        <v>0</v>
      </c>
      <c r="AW253" s="29" t="b">
        <f>TBL_UDARDA_LOANPOOL[[#This Row],[MULTIPROP_REC_COUNT]]&gt;1</f>
        <v>0</v>
      </c>
      <c r="AX253" s="36">
        <f>IF(TBL_UDARDA_LOANPOOL[[#This Row],[LOAN_ID]]&lt;&gt;"",COUNTIF(TBL_UDARDA_LOANPOOL[LOAN_ID],TBL_UDARDA_LOANPOOL[[#This Row],[LOAN_ID]]),1)</f>
        <v>1</v>
      </c>
      <c r="AY253" s="36">
        <f>IFERROR(MATCH(TBL_UDARDA_LOANPOOL[[#This Row],[QUAL_METHOD]],RANGE_LOOKUP_QUALMETHODS_UDA_RDA_PROJSPECIFIC,0),-1)</f>
        <v>-1</v>
      </c>
      <c r="AZ25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4" spans="2:57" ht="26.25" customHeight="1" x14ac:dyDescent="0.25">
      <c r="B254" s="25" t="str">
        <f>IF(TBL_UDARDA_LOANPOOL[[#This Row],[RECORD_STARTED]],IF(TBL_UDARDA_LOANPOOL[[#This Row],[ERROR_COUNT]]&gt;0,-1,IF(TBL_UDARDA_LOANPOOL[[#This Row],[REQ_FIELDS_POPULATED]],1,0)),"")</f>
        <v/>
      </c>
      <c r="C254" s="36">
        <f>ROW()-ROW(TBL_UDARDA_LOANPOOL[[#Headers],[ROW_ID]])</f>
        <v>235</v>
      </c>
      <c r="D254" s="55"/>
      <c r="E254" s="56"/>
      <c r="F254" s="57"/>
      <c r="G254" s="58"/>
      <c r="H254" s="142"/>
      <c r="I254" s="144"/>
      <c r="J254" s="144"/>
      <c r="K254" s="120"/>
      <c r="L254" s="116"/>
      <c r="M254" s="55"/>
      <c r="N254" s="61"/>
      <c r="O254" s="62"/>
      <c r="P254" s="124"/>
      <c r="Q254" s="131"/>
      <c r="R254" s="148"/>
      <c r="S254" s="146"/>
      <c r="T254" s="174"/>
      <c r="U254" s="178"/>
      <c r="V254" s="176"/>
      <c r="W254" s="177"/>
      <c r="X254" s="185"/>
      <c r="Y254" s="185"/>
      <c r="Z254" s="186"/>
      <c r="AA254" s="186"/>
      <c r="AB25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4" s="122"/>
      <c r="AD254" s="112" t="str">
        <f>IF(AND(TBL_UDARDA_LOANPOOL[[#This Row],[QUAL_METHOD]]='$DB.LOOKUP'!$AF$6,TBL_UDARDA_LOANPOOL[[#This Row],[LOAN_ID]]&lt;&gt;""),COUNTIF(TBL_QUAL_JOBSLISTING_JOBS[LISTING_LOAN_ID_PROP_ADDR],TBL_UDARDA_LOANPOOL[[#This Row],[LOAN_ID_PROP_ADDR]]),"")</f>
        <v/>
      </c>
      <c r="AE254" s="113" t="str">
        <f>IF(AND(TBL_UDARDA_LOANPOOL[[#This Row],[LOAN_ID]]&lt;&gt;"",TBL_UDARDA_LOANPOOL[[#This Row],[QUAL_METHOD]]='$DB.LOOKUP'!$AF$6),COUNTIFS(TBL_QUAL_JOBSLISTING_JOBS[LISTING_LOAN_ID_PROP_ADDR],TBL_UDARDA_LOANPOOL[[#This Row],[LOAN_ID_PROP_ADDR]],TBL_QUAL_JOBSLISTING_JOBS[JOB_QUALIFIED_FLAG],"Yes"),"")</f>
        <v/>
      </c>
      <c r="AF254" s="111" t="str">
        <f>IF(AND(TBL_UDARDA_LOANPOOL[[#This Row],[QUAL_JOBS_TOTL]]&gt;0,TBL_UDARDA_LOANPOOL[[#This Row],[QUAL_JOBS_TOTL]]&lt;&gt;""),TBL_UDARDA_LOANPOOL[[#This Row],[QUAL_JOBS_QUALIFIED]]/TBL_UDARDA_LOANPOOL[[#This Row],[QUAL_JOBS_TOTL]],"")</f>
        <v/>
      </c>
      <c r="AG254" s="137" t="str">
        <f>IF(TBL_UDARDA_LOANPOOL[[#This Row],[QUAL_METHOD]]='$DB.LOOKUP'!$AF$6,HYPERLINK("#QUAL_JOBS!TARGET_TOP","View/Edit"),"")</f>
        <v/>
      </c>
      <c r="AH254" s="122"/>
      <c r="AI254" s="112" t="str">
        <f>IF(AND(TBL_UDARDA_LOANPOOL[[#This Row],[QUAL_METHOD]]='$DB.LOOKUP'!$AF$7,TBL_UDARDA_LOANPOOL[[#This Row],[LOAN_ID]]&lt;&gt;""),COUNTIF(TBL_QUAL_SERVICESLISTING_FAMILIES[LISTING_LOAN_ID_PROP_ADDR],TBL_UDARDA_LOANPOOL[[#This Row],[LOAN_ID_PROP_ADDR]]),"")</f>
        <v/>
      </c>
      <c r="AJ25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4" s="111" t="str">
        <f>IF(AND(TBL_UDARDA_LOANPOOL[[#This Row],[QUAL_SERVICES_FAMILIES_TOTL]]&gt;0,TBL_UDARDA_LOANPOOL[[#This Row],[QUAL_SERVICES_FAMILIES_TOTL]]&lt;&gt;""),TBL_UDARDA_LOANPOOL[[#This Row],[QUAL_SERVICES_FAMILIES_QUALIFIED]]/TBL_UDARDA_LOANPOOL[[#This Row],[QUAL_SERVICES_FAMILIES_TOTL]],"")</f>
        <v/>
      </c>
      <c r="AL254" s="137" t="str">
        <f>IF(TBL_UDARDA_LOANPOOL[[#This Row],[QUAL_METHOD]]='$DB.LOOKUP'!$AF$7,HYPERLINK("#QUAL_SERVICES!TARGET_TOP","View/Edit"),"")</f>
        <v/>
      </c>
      <c r="AM254" s="94" t="str">
        <f>IF(TBL_UDARDA_LOANPOOL[[#This Row],[LOAN_LEVEL_PREQUALIFIED_FLAG]]&lt;&gt;"",
IF(TBL_UDARDA_LOANPOOL[[#This Row],[LOAN_LEVEL_PREQUALIFIED_FLAG]],"Yes","No"),
"")</f>
        <v/>
      </c>
      <c r="AN254" s="70" t="str">
        <f>IF(TBL_UDARDA_LOANPOOL[[#This Row],[LOAN_ID]] = "","",TBL_UDARDA_LOANPOOL[[#This Row],[LOAN_ID]]&amp;" ("&amp;IF(TBL_UDARDA_LOANPOOL[[#This Row],[PROP_ADDR_STREET]]="","Address Not Defined",TBL_UDARDA_LOANPOOL[[#This Row],[PROP_ADDR_STREET]])&amp;")")</f>
        <v/>
      </c>
      <c r="AO254" s="70" t="b">
        <f>IF(TBL_UDARDA_LOANPOOL[[#This Row],[QUAL_METHOD]]="",TRUE,IFERROR(MATCH(TBL_UDARDA_LOANPOOL[[#This Row],[QUAL_METHOD]],RANGE_LOOKUP_QUALMETHODS_UDA_RDA_ENABLED,0)&gt;0,FALSE))</f>
        <v>1</v>
      </c>
      <c r="AP25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4" s="27" t="b">
        <f ca="1">IFERROR((IF(APP_UDA_RDA_CERT_DATE&lt;&gt;"",APP_UDA_RDA_CERT_DATE,TODAY())-TBL_UDARDA_LOANPOOL[[#This Row],[SETTLEMENT_DATE]])&lt;91,TRUE)</f>
        <v>1</v>
      </c>
      <c r="AR254" s="27" t="b" cm="1">
        <f t="array" ref="AR254">COUNTIFS(TBL_UDARDA_LOANPOOL[LOAN_ID],TBL_UDARDA_LOANPOOL[[#This Row],[LOAN_ID]],TBL_UDARDA_LOANPOOL[QUAL_LOCATION_TRACT_MFIPCT],"&gt;"&amp;THRESHOLD_UDARDA_MFIPCT)=0</f>
        <v>1</v>
      </c>
      <c r="AS254" s="27" t="b">
        <f>COUNTIFS(TBL_UDARDA_LOANPOOL[LOAN_ID],TBL_UDARDA_LOANPOOL[[#This Row],[LOAN_ID]],TBL_UDARDA_LOANPOOL[SBA_QUALIFIED],"No")=0</f>
        <v>1</v>
      </c>
      <c r="AT25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4" s="29">
        <f>IF(TBL_UDARDA_LOANPOOL[[#This Row],[MULTIPROP_REC_COUNT]]&lt;&gt;"",TBL_UDARDA_LOANPOOL[[#This Row],[LOAN_AMOUNT]]/TBL_UDARDA_LOANPOOL[[#This Row],[MULTIPROP_REC_COUNT]],TBL_UDARDA_LOANPOOL[[#This Row],[LOAN_AMOUNT]])</f>
        <v>0</v>
      </c>
      <c r="AW254" s="29" t="b">
        <f>TBL_UDARDA_LOANPOOL[[#This Row],[MULTIPROP_REC_COUNT]]&gt;1</f>
        <v>0</v>
      </c>
      <c r="AX254" s="36">
        <f>IF(TBL_UDARDA_LOANPOOL[[#This Row],[LOAN_ID]]&lt;&gt;"",COUNTIF(TBL_UDARDA_LOANPOOL[LOAN_ID],TBL_UDARDA_LOANPOOL[[#This Row],[LOAN_ID]]),1)</f>
        <v>1</v>
      </c>
      <c r="AY254" s="36">
        <f>IFERROR(MATCH(TBL_UDARDA_LOANPOOL[[#This Row],[QUAL_METHOD]],RANGE_LOOKUP_QUALMETHODS_UDA_RDA_PROJSPECIFIC,0),-1)</f>
        <v>-1</v>
      </c>
      <c r="AZ25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5" spans="2:57" ht="26.25" customHeight="1" x14ac:dyDescent="0.25">
      <c r="B255" s="25" t="str">
        <f>IF(TBL_UDARDA_LOANPOOL[[#This Row],[RECORD_STARTED]],IF(TBL_UDARDA_LOANPOOL[[#This Row],[ERROR_COUNT]]&gt;0,-1,IF(TBL_UDARDA_LOANPOOL[[#This Row],[REQ_FIELDS_POPULATED]],1,0)),"")</f>
        <v/>
      </c>
      <c r="C255" s="36">
        <f>ROW()-ROW(TBL_UDARDA_LOANPOOL[[#Headers],[ROW_ID]])</f>
        <v>236</v>
      </c>
      <c r="D255" s="55"/>
      <c r="E255" s="56"/>
      <c r="F255" s="57"/>
      <c r="G255" s="58"/>
      <c r="H255" s="142"/>
      <c r="I255" s="144"/>
      <c r="J255" s="144"/>
      <c r="K255" s="120"/>
      <c r="L255" s="116"/>
      <c r="M255" s="55"/>
      <c r="N255" s="61"/>
      <c r="O255" s="62"/>
      <c r="P255" s="124"/>
      <c r="Q255" s="131"/>
      <c r="R255" s="148"/>
      <c r="S255" s="146"/>
      <c r="T255" s="174"/>
      <c r="U255" s="178"/>
      <c r="V255" s="176"/>
      <c r="W255" s="177"/>
      <c r="X255" s="185"/>
      <c r="Y255" s="185"/>
      <c r="Z255" s="186"/>
      <c r="AA255" s="186"/>
      <c r="AB25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5" s="122"/>
      <c r="AD255" s="112" t="str">
        <f>IF(AND(TBL_UDARDA_LOANPOOL[[#This Row],[QUAL_METHOD]]='$DB.LOOKUP'!$AF$6,TBL_UDARDA_LOANPOOL[[#This Row],[LOAN_ID]]&lt;&gt;""),COUNTIF(TBL_QUAL_JOBSLISTING_JOBS[LISTING_LOAN_ID_PROP_ADDR],TBL_UDARDA_LOANPOOL[[#This Row],[LOAN_ID_PROP_ADDR]]),"")</f>
        <v/>
      </c>
      <c r="AE255" s="113" t="str">
        <f>IF(AND(TBL_UDARDA_LOANPOOL[[#This Row],[LOAN_ID]]&lt;&gt;"",TBL_UDARDA_LOANPOOL[[#This Row],[QUAL_METHOD]]='$DB.LOOKUP'!$AF$6),COUNTIFS(TBL_QUAL_JOBSLISTING_JOBS[LISTING_LOAN_ID_PROP_ADDR],TBL_UDARDA_LOANPOOL[[#This Row],[LOAN_ID_PROP_ADDR]],TBL_QUAL_JOBSLISTING_JOBS[JOB_QUALIFIED_FLAG],"Yes"),"")</f>
        <v/>
      </c>
      <c r="AF255" s="111" t="str">
        <f>IF(AND(TBL_UDARDA_LOANPOOL[[#This Row],[QUAL_JOBS_TOTL]]&gt;0,TBL_UDARDA_LOANPOOL[[#This Row],[QUAL_JOBS_TOTL]]&lt;&gt;""),TBL_UDARDA_LOANPOOL[[#This Row],[QUAL_JOBS_QUALIFIED]]/TBL_UDARDA_LOANPOOL[[#This Row],[QUAL_JOBS_TOTL]],"")</f>
        <v/>
      </c>
      <c r="AG255" s="137" t="str">
        <f>IF(TBL_UDARDA_LOANPOOL[[#This Row],[QUAL_METHOD]]='$DB.LOOKUP'!$AF$6,HYPERLINK("#QUAL_JOBS!TARGET_TOP","View/Edit"),"")</f>
        <v/>
      </c>
      <c r="AH255" s="122"/>
      <c r="AI255" s="112" t="str">
        <f>IF(AND(TBL_UDARDA_LOANPOOL[[#This Row],[QUAL_METHOD]]='$DB.LOOKUP'!$AF$7,TBL_UDARDA_LOANPOOL[[#This Row],[LOAN_ID]]&lt;&gt;""),COUNTIF(TBL_QUAL_SERVICESLISTING_FAMILIES[LISTING_LOAN_ID_PROP_ADDR],TBL_UDARDA_LOANPOOL[[#This Row],[LOAN_ID_PROP_ADDR]]),"")</f>
        <v/>
      </c>
      <c r="AJ25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5" s="111" t="str">
        <f>IF(AND(TBL_UDARDA_LOANPOOL[[#This Row],[QUAL_SERVICES_FAMILIES_TOTL]]&gt;0,TBL_UDARDA_LOANPOOL[[#This Row],[QUAL_SERVICES_FAMILIES_TOTL]]&lt;&gt;""),TBL_UDARDA_LOANPOOL[[#This Row],[QUAL_SERVICES_FAMILIES_QUALIFIED]]/TBL_UDARDA_LOANPOOL[[#This Row],[QUAL_SERVICES_FAMILIES_TOTL]],"")</f>
        <v/>
      </c>
      <c r="AL255" s="137" t="str">
        <f>IF(TBL_UDARDA_LOANPOOL[[#This Row],[QUAL_METHOD]]='$DB.LOOKUP'!$AF$7,HYPERLINK("#QUAL_SERVICES!TARGET_TOP","View/Edit"),"")</f>
        <v/>
      </c>
      <c r="AM255" s="94" t="str">
        <f>IF(TBL_UDARDA_LOANPOOL[[#This Row],[LOAN_LEVEL_PREQUALIFIED_FLAG]]&lt;&gt;"",
IF(TBL_UDARDA_LOANPOOL[[#This Row],[LOAN_LEVEL_PREQUALIFIED_FLAG]],"Yes","No"),
"")</f>
        <v/>
      </c>
      <c r="AN255" s="70" t="str">
        <f>IF(TBL_UDARDA_LOANPOOL[[#This Row],[LOAN_ID]] = "","",TBL_UDARDA_LOANPOOL[[#This Row],[LOAN_ID]]&amp;" ("&amp;IF(TBL_UDARDA_LOANPOOL[[#This Row],[PROP_ADDR_STREET]]="","Address Not Defined",TBL_UDARDA_LOANPOOL[[#This Row],[PROP_ADDR_STREET]])&amp;")")</f>
        <v/>
      </c>
      <c r="AO255" s="70" t="b">
        <f>IF(TBL_UDARDA_LOANPOOL[[#This Row],[QUAL_METHOD]]="",TRUE,IFERROR(MATCH(TBL_UDARDA_LOANPOOL[[#This Row],[QUAL_METHOD]],RANGE_LOOKUP_QUALMETHODS_UDA_RDA_ENABLED,0)&gt;0,FALSE))</f>
        <v>1</v>
      </c>
      <c r="AP25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5" s="27" t="b">
        <f ca="1">IFERROR((IF(APP_UDA_RDA_CERT_DATE&lt;&gt;"",APP_UDA_RDA_CERT_DATE,TODAY())-TBL_UDARDA_LOANPOOL[[#This Row],[SETTLEMENT_DATE]])&lt;91,TRUE)</f>
        <v>1</v>
      </c>
      <c r="AR255" s="27" t="b" cm="1">
        <f t="array" ref="AR255">COUNTIFS(TBL_UDARDA_LOANPOOL[LOAN_ID],TBL_UDARDA_LOANPOOL[[#This Row],[LOAN_ID]],TBL_UDARDA_LOANPOOL[QUAL_LOCATION_TRACT_MFIPCT],"&gt;"&amp;THRESHOLD_UDARDA_MFIPCT)=0</f>
        <v>1</v>
      </c>
      <c r="AS255" s="27" t="b">
        <f>COUNTIFS(TBL_UDARDA_LOANPOOL[LOAN_ID],TBL_UDARDA_LOANPOOL[[#This Row],[LOAN_ID]],TBL_UDARDA_LOANPOOL[SBA_QUALIFIED],"No")=0</f>
        <v>1</v>
      </c>
      <c r="AT25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5" s="29">
        <f>IF(TBL_UDARDA_LOANPOOL[[#This Row],[MULTIPROP_REC_COUNT]]&lt;&gt;"",TBL_UDARDA_LOANPOOL[[#This Row],[LOAN_AMOUNT]]/TBL_UDARDA_LOANPOOL[[#This Row],[MULTIPROP_REC_COUNT]],TBL_UDARDA_LOANPOOL[[#This Row],[LOAN_AMOUNT]])</f>
        <v>0</v>
      </c>
      <c r="AW255" s="29" t="b">
        <f>TBL_UDARDA_LOANPOOL[[#This Row],[MULTIPROP_REC_COUNT]]&gt;1</f>
        <v>0</v>
      </c>
      <c r="AX255" s="36">
        <f>IF(TBL_UDARDA_LOANPOOL[[#This Row],[LOAN_ID]]&lt;&gt;"",COUNTIF(TBL_UDARDA_LOANPOOL[LOAN_ID],TBL_UDARDA_LOANPOOL[[#This Row],[LOAN_ID]]),1)</f>
        <v>1</v>
      </c>
      <c r="AY255" s="36">
        <f>IFERROR(MATCH(TBL_UDARDA_LOANPOOL[[#This Row],[QUAL_METHOD]],RANGE_LOOKUP_QUALMETHODS_UDA_RDA_PROJSPECIFIC,0),-1)</f>
        <v>-1</v>
      </c>
      <c r="AZ25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6" spans="2:57" ht="26.25" customHeight="1" x14ac:dyDescent="0.25">
      <c r="B256" s="25" t="str">
        <f>IF(TBL_UDARDA_LOANPOOL[[#This Row],[RECORD_STARTED]],IF(TBL_UDARDA_LOANPOOL[[#This Row],[ERROR_COUNT]]&gt;0,-1,IF(TBL_UDARDA_LOANPOOL[[#This Row],[REQ_FIELDS_POPULATED]],1,0)),"")</f>
        <v/>
      </c>
      <c r="C256" s="36">
        <f>ROW()-ROW(TBL_UDARDA_LOANPOOL[[#Headers],[ROW_ID]])</f>
        <v>237</v>
      </c>
      <c r="D256" s="55"/>
      <c r="E256" s="56"/>
      <c r="F256" s="57"/>
      <c r="G256" s="58"/>
      <c r="H256" s="142"/>
      <c r="I256" s="144"/>
      <c r="J256" s="144"/>
      <c r="K256" s="120"/>
      <c r="L256" s="116"/>
      <c r="M256" s="55"/>
      <c r="N256" s="61"/>
      <c r="O256" s="62"/>
      <c r="P256" s="124"/>
      <c r="Q256" s="131"/>
      <c r="R256" s="148"/>
      <c r="S256" s="146"/>
      <c r="T256" s="174"/>
      <c r="U256" s="178"/>
      <c r="V256" s="176"/>
      <c r="W256" s="177"/>
      <c r="X256" s="185"/>
      <c r="Y256" s="185"/>
      <c r="Z256" s="186"/>
      <c r="AA256" s="186"/>
      <c r="AB25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6" s="122"/>
      <c r="AD256" s="112" t="str">
        <f>IF(AND(TBL_UDARDA_LOANPOOL[[#This Row],[QUAL_METHOD]]='$DB.LOOKUP'!$AF$6,TBL_UDARDA_LOANPOOL[[#This Row],[LOAN_ID]]&lt;&gt;""),COUNTIF(TBL_QUAL_JOBSLISTING_JOBS[LISTING_LOAN_ID_PROP_ADDR],TBL_UDARDA_LOANPOOL[[#This Row],[LOAN_ID_PROP_ADDR]]),"")</f>
        <v/>
      </c>
      <c r="AE256" s="113" t="str">
        <f>IF(AND(TBL_UDARDA_LOANPOOL[[#This Row],[LOAN_ID]]&lt;&gt;"",TBL_UDARDA_LOANPOOL[[#This Row],[QUAL_METHOD]]='$DB.LOOKUP'!$AF$6),COUNTIFS(TBL_QUAL_JOBSLISTING_JOBS[LISTING_LOAN_ID_PROP_ADDR],TBL_UDARDA_LOANPOOL[[#This Row],[LOAN_ID_PROP_ADDR]],TBL_QUAL_JOBSLISTING_JOBS[JOB_QUALIFIED_FLAG],"Yes"),"")</f>
        <v/>
      </c>
      <c r="AF256" s="111" t="str">
        <f>IF(AND(TBL_UDARDA_LOANPOOL[[#This Row],[QUAL_JOBS_TOTL]]&gt;0,TBL_UDARDA_LOANPOOL[[#This Row],[QUAL_JOBS_TOTL]]&lt;&gt;""),TBL_UDARDA_LOANPOOL[[#This Row],[QUAL_JOBS_QUALIFIED]]/TBL_UDARDA_LOANPOOL[[#This Row],[QUAL_JOBS_TOTL]],"")</f>
        <v/>
      </c>
      <c r="AG256" s="137" t="str">
        <f>IF(TBL_UDARDA_LOANPOOL[[#This Row],[QUAL_METHOD]]='$DB.LOOKUP'!$AF$6,HYPERLINK("#QUAL_JOBS!TARGET_TOP","View/Edit"),"")</f>
        <v/>
      </c>
      <c r="AH256" s="122"/>
      <c r="AI256" s="112" t="str">
        <f>IF(AND(TBL_UDARDA_LOANPOOL[[#This Row],[QUAL_METHOD]]='$DB.LOOKUP'!$AF$7,TBL_UDARDA_LOANPOOL[[#This Row],[LOAN_ID]]&lt;&gt;""),COUNTIF(TBL_QUAL_SERVICESLISTING_FAMILIES[LISTING_LOAN_ID_PROP_ADDR],TBL_UDARDA_LOANPOOL[[#This Row],[LOAN_ID_PROP_ADDR]]),"")</f>
        <v/>
      </c>
      <c r="AJ25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6" s="111" t="str">
        <f>IF(AND(TBL_UDARDA_LOANPOOL[[#This Row],[QUAL_SERVICES_FAMILIES_TOTL]]&gt;0,TBL_UDARDA_LOANPOOL[[#This Row],[QUAL_SERVICES_FAMILIES_TOTL]]&lt;&gt;""),TBL_UDARDA_LOANPOOL[[#This Row],[QUAL_SERVICES_FAMILIES_QUALIFIED]]/TBL_UDARDA_LOANPOOL[[#This Row],[QUAL_SERVICES_FAMILIES_TOTL]],"")</f>
        <v/>
      </c>
      <c r="AL256" s="137" t="str">
        <f>IF(TBL_UDARDA_LOANPOOL[[#This Row],[QUAL_METHOD]]='$DB.LOOKUP'!$AF$7,HYPERLINK("#QUAL_SERVICES!TARGET_TOP","View/Edit"),"")</f>
        <v/>
      </c>
      <c r="AM256" s="94" t="str">
        <f>IF(TBL_UDARDA_LOANPOOL[[#This Row],[LOAN_LEVEL_PREQUALIFIED_FLAG]]&lt;&gt;"",
IF(TBL_UDARDA_LOANPOOL[[#This Row],[LOAN_LEVEL_PREQUALIFIED_FLAG]],"Yes","No"),
"")</f>
        <v/>
      </c>
      <c r="AN256" s="70" t="str">
        <f>IF(TBL_UDARDA_LOANPOOL[[#This Row],[LOAN_ID]] = "","",TBL_UDARDA_LOANPOOL[[#This Row],[LOAN_ID]]&amp;" ("&amp;IF(TBL_UDARDA_LOANPOOL[[#This Row],[PROP_ADDR_STREET]]="","Address Not Defined",TBL_UDARDA_LOANPOOL[[#This Row],[PROP_ADDR_STREET]])&amp;")")</f>
        <v/>
      </c>
      <c r="AO256" s="70" t="b">
        <f>IF(TBL_UDARDA_LOANPOOL[[#This Row],[QUAL_METHOD]]="",TRUE,IFERROR(MATCH(TBL_UDARDA_LOANPOOL[[#This Row],[QUAL_METHOD]],RANGE_LOOKUP_QUALMETHODS_UDA_RDA_ENABLED,0)&gt;0,FALSE))</f>
        <v>1</v>
      </c>
      <c r="AP25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6" s="27" t="b">
        <f ca="1">IFERROR((IF(APP_UDA_RDA_CERT_DATE&lt;&gt;"",APP_UDA_RDA_CERT_DATE,TODAY())-TBL_UDARDA_LOANPOOL[[#This Row],[SETTLEMENT_DATE]])&lt;91,TRUE)</f>
        <v>1</v>
      </c>
      <c r="AR256" s="27" t="b" cm="1">
        <f t="array" ref="AR256">COUNTIFS(TBL_UDARDA_LOANPOOL[LOAN_ID],TBL_UDARDA_LOANPOOL[[#This Row],[LOAN_ID]],TBL_UDARDA_LOANPOOL[QUAL_LOCATION_TRACT_MFIPCT],"&gt;"&amp;THRESHOLD_UDARDA_MFIPCT)=0</f>
        <v>1</v>
      </c>
      <c r="AS256" s="27" t="b">
        <f>COUNTIFS(TBL_UDARDA_LOANPOOL[LOAN_ID],TBL_UDARDA_LOANPOOL[[#This Row],[LOAN_ID]],TBL_UDARDA_LOANPOOL[SBA_QUALIFIED],"No")=0</f>
        <v>1</v>
      </c>
      <c r="AT25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6" s="29">
        <f>IF(TBL_UDARDA_LOANPOOL[[#This Row],[MULTIPROP_REC_COUNT]]&lt;&gt;"",TBL_UDARDA_LOANPOOL[[#This Row],[LOAN_AMOUNT]]/TBL_UDARDA_LOANPOOL[[#This Row],[MULTIPROP_REC_COUNT]],TBL_UDARDA_LOANPOOL[[#This Row],[LOAN_AMOUNT]])</f>
        <v>0</v>
      </c>
      <c r="AW256" s="29" t="b">
        <f>TBL_UDARDA_LOANPOOL[[#This Row],[MULTIPROP_REC_COUNT]]&gt;1</f>
        <v>0</v>
      </c>
      <c r="AX256" s="36">
        <f>IF(TBL_UDARDA_LOANPOOL[[#This Row],[LOAN_ID]]&lt;&gt;"",COUNTIF(TBL_UDARDA_LOANPOOL[LOAN_ID],TBL_UDARDA_LOANPOOL[[#This Row],[LOAN_ID]]),1)</f>
        <v>1</v>
      </c>
      <c r="AY256" s="36">
        <f>IFERROR(MATCH(TBL_UDARDA_LOANPOOL[[#This Row],[QUAL_METHOD]],RANGE_LOOKUP_QUALMETHODS_UDA_RDA_PROJSPECIFIC,0),-1)</f>
        <v>-1</v>
      </c>
      <c r="AZ25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7" spans="2:57" ht="26.25" customHeight="1" x14ac:dyDescent="0.25">
      <c r="B257" s="25" t="str">
        <f>IF(TBL_UDARDA_LOANPOOL[[#This Row],[RECORD_STARTED]],IF(TBL_UDARDA_LOANPOOL[[#This Row],[ERROR_COUNT]]&gt;0,-1,IF(TBL_UDARDA_LOANPOOL[[#This Row],[REQ_FIELDS_POPULATED]],1,0)),"")</f>
        <v/>
      </c>
      <c r="C257" s="36">
        <f>ROW()-ROW(TBL_UDARDA_LOANPOOL[[#Headers],[ROW_ID]])</f>
        <v>238</v>
      </c>
      <c r="D257" s="55"/>
      <c r="E257" s="56"/>
      <c r="F257" s="57"/>
      <c r="G257" s="58"/>
      <c r="H257" s="142"/>
      <c r="I257" s="144"/>
      <c r="J257" s="144"/>
      <c r="K257" s="120"/>
      <c r="L257" s="116"/>
      <c r="M257" s="55"/>
      <c r="N257" s="61"/>
      <c r="O257" s="62"/>
      <c r="P257" s="124"/>
      <c r="Q257" s="131"/>
      <c r="R257" s="148"/>
      <c r="S257" s="146"/>
      <c r="T257" s="174"/>
      <c r="U257" s="178"/>
      <c r="V257" s="176"/>
      <c r="W257" s="177"/>
      <c r="X257" s="185"/>
      <c r="Y257" s="185"/>
      <c r="Z257" s="186"/>
      <c r="AA257" s="186"/>
      <c r="AB25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7" s="122"/>
      <c r="AD257" s="112" t="str">
        <f>IF(AND(TBL_UDARDA_LOANPOOL[[#This Row],[QUAL_METHOD]]='$DB.LOOKUP'!$AF$6,TBL_UDARDA_LOANPOOL[[#This Row],[LOAN_ID]]&lt;&gt;""),COUNTIF(TBL_QUAL_JOBSLISTING_JOBS[LISTING_LOAN_ID_PROP_ADDR],TBL_UDARDA_LOANPOOL[[#This Row],[LOAN_ID_PROP_ADDR]]),"")</f>
        <v/>
      </c>
      <c r="AE257" s="113" t="str">
        <f>IF(AND(TBL_UDARDA_LOANPOOL[[#This Row],[LOAN_ID]]&lt;&gt;"",TBL_UDARDA_LOANPOOL[[#This Row],[QUAL_METHOD]]='$DB.LOOKUP'!$AF$6),COUNTIFS(TBL_QUAL_JOBSLISTING_JOBS[LISTING_LOAN_ID_PROP_ADDR],TBL_UDARDA_LOANPOOL[[#This Row],[LOAN_ID_PROP_ADDR]],TBL_QUAL_JOBSLISTING_JOBS[JOB_QUALIFIED_FLAG],"Yes"),"")</f>
        <v/>
      </c>
      <c r="AF257" s="111" t="str">
        <f>IF(AND(TBL_UDARDA_LOANPOOL[[#This Row],[QUAL_JOBS_TOTL]]&gt;0,TBL_UDARDA_LOANPOOL[[#This Row],[QUAL_JOBS_TOTL]]&lt;&gt;""),TBL_UDARDA_LOANPOOL[[#This Row],[QUAL_JOBS_QUALIFIED]]/TBL_UDARDA_LOANPOOL[[#This Row],[QUAL_JOBS_TOTL]],"")</f>
        <v/>
      </c>
      <c r="AG257" s="137" t="str">
        <f>IF(TBL_UDARDA_LOANPOOL[[#This Row],[QUAL_METHOD]]='$DB.LOOKUP'!$AF$6,HYPERLINK("#QUAL_JOBS!TARGET_TOP","View/Edit"),"")</f>
        <v/>
      </c>
      <c r="AH257" s="122"/>
      <c r="AI257" s="112" t="str">
        <f>IF(AND(TBL_UDARDA_LOANPOOL[[#This Row],[QUAL_METHOD]]='$DB.LOOKUP'!$AF$7,TBL_UDARDA_LOANPOOL[[#This Row],[LOAN_ID]]&lt;&gt;""),COUNTIF(TBL_QUAL_SERVICESLISTING_FAMILIES[LISTING_LOAN_ID_PROP_ADDR],TBL_UDARDA_LOANPOOL[[#This Row],[LOAN_ID_PROP_ADDR]]),"")</f>
        <v/>
      </c>
      <c r="AJ25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7" s="111" t="str">
        <f>IF(AND(TBL_UDARDA_LOANPOOL[[#This Row],[QUAL_SERVICES_FAMILIES_TOTL]]&gt;0,TBL_UDARDA_LOANPOOL[[#This Row],[QUAL_SERVICES_FAMILIES_TOTL]]&lt;&gt;""),TBL_UDARDA_LOANPOOL[[#This Row],[QUAL_SERVICES_FAMILIES_QUALIFIED]]/TBL_UDARDA_LOANPOOL[[#This Row],[QUAL_SERVICES_FAMILIES_TOTL]],"")</f>
        <v/>
      </c>
      <c r="AL257" s="137" t="str">
        <f>IF(TBL_UDARDA_LOANPOOL[[#This Row],[QUAL_METHOD]]='$DB.LOOKUP'!$AF$7,HYPERLINK("#QUAL_SERVICES!TARGET_TOP","View/Edit"),"")</f>
        <v/>
      </c>
      <c r="AM257" s="94" t="str">
        <f>IF(TBL_UDARDA_LOANPOOL[[#This Row],[LOAN_LEVEL_PREQUALIFIED_FLAG]]&lt;&gt;"",
IF(TBL_UDARDA_LOANPOOL[[#This Row],[LOAN_LEVEL_PREQUALIFIED_FLAG]],"Yes","No"),
"")</f>
        <v/>
      </c>
      <c r="AN257" s="70" t="str">
        <f>IF(TBL_UDARDA_LOANPOOL[[#This Row],[LOAN_ID]] = "","",TBL_UDARDA_LOANPOOL[[#This Row],[LOAN_ID]]&amp;" ("&amp;IF(TBL_UDARDA_LOANPOOL[[#This Row],[PROP_ADDR_STREET]]="","Address Not Defined",TBL_UDARDA_LOANPOOL[[#This Row],[PROP_ADDR_STREET]])&amp;")")</f>
        <v/>
      </c>
      <c r="AO257" s="70" t="b">
        <f>IF(TBL_UDARDA_LOANPOOL[[#This Row],[QUAL_METHOD]]="",TRUE,IFERROR(MATCH(TBL_UDARDA_LOANPOOL[[#This Row],[QUAL_METHOD]],RANGE_LOOKUP_QUALMETHODS_UDA_RDA_ENABLED,0)&gt;0,FALSE))</f>
        <v>1</v>
      </c>
      <c r="AP25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7" s="27" t="b">
        <f ca="1">IFERROR((IF(APP_UDA_RDA_CERT_DATE&lt;&gt;"",APP_UDA_RDA_CERT_DATE,TODAY())-TBL_UDARDA_LOANPOOL[[#This Row],[SETTLEMENT_DATE]])&lt;91,TRUE)</f>
        <v>1</v>
      </c>
      <c r="AR257" s="27" t="b" cm="1">
        <f t="array" ref="AR257">COUNTIFS(TBL_UDARDA_LOANPOOL[LOAN_ID],TBL_UDARDA_LOANPOOL[[#This Row],[LOAN_ID]],TBL_UDARDA_LOANPOOL[QUAL_LOCATION_TRACT_MFIPCT],"&gt;"&amp;THRESHOLD_UDARDA_MFIPCT)=0</f>
        <v>1</v>
      </c>
      <c r="AS257" s="27" t="b">
        <f>COUNTIFS(TBL_UDARDA_LOANPOOL[LOAN_ID],TBL_UDARDA_LOANPOOL[[#This Row],[LOAN_ID]],TBL_UDARDA_LOANPOOL[SBA_QUALIFIED],"No")=0</f>
        <v>1</v>
      </c>
      <c r="AT25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7" s="29">
        <f>IF(TBL_UDARDA_LOANPOOL[[#This Row],[MULTIPROP_REC_COUNT]]&lt;&gt;"",TBL_UDARDA_LOANPOOL[[#This Row],[LOAN_AMOUNT]]/TBL_UDARDA_LOANPOOL[[#This Row],[MULTIPROP_REC_COUNT]],TBL_UDARDA_LOANPOOL[[#This Row],[LOAN_AMOUNT]])</f>
        <v>0</v>
      </c>
      <c r="AW257" s="29" t="b">
        <f>TBL_UDARDA_LOANPOOL[[#This Row],[MULTIPROP_REC_COUNT]]&gt;1</f>
        <v>0</v>
      </c>
      <c r="AX257" s="36">
        <f>IF(TBL_UDARDA_LOANPOOL[[#This Row],[LOAN_ID]]&lt;&gt;"",COUNTIF(TBL_UDARDA_LOANPOOL[LOAN_ID],TBL_UDARDA_LOANPOOL[[#This Row],[LOAN_ID]]),1)</f>
        <v>1</v>
      </c>
      <c r="AY257" s="36">
        <f>IFERROR(MATCH(TBL_UDARDA_LOANPOOL[[#This Row],[QUAL_METHOD]],RANGE_LOOKUP_QUALMETHODS_UDA_RDA_PROJSPECIFIC,0),-1)</f>
        <v>-1</v>
      </c>
      <c r="AZ25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8" spans="2:57" ht="26.25" customHeight="1" x14ac:dyDescent="0.25">
      <c r="B258" s="25" t="str">
        <f>IF(TBL_UDARDA_LOANPOOL[[#This Row],[RECORD_STARTED]],IF(TBL_UDARDA_LOANPOOL[[#This Row],[ERROR_COUNT]]&gt;0,-1,IF(TBL_UDARDA_LOANPOOL[[#This Row],[REQ_FIELDS_POPULATED]],1,0)),"")</f>
        <v/>
      </c>
      <c r="C258" s="36">
        <f>ROW()-ROW(TBL_UDARDA_LOANPOOL[[#Headers],[ROW_ID]])</f>
        <v>239</v>
      </c>
      <c r="D258" s="55"/>
      <c r="E258" s="56"/>
      <c r="F258" s="57"/>
      <c r="G258" s="58"/>
      <c r="H258" s="142"/>
      <c r="I258" s="144"/>
      <c r="J258" s="144"/>
      <c r="K258" s="120"/>
      <c r="L258" s="116"/>
      <c r="M258" s="55"/>
      <c r="N258" s="61"/>
      <c r="O258" s="62"/>
      <c r="P258" s="124"/>
      <c r="Q258" s="131"/>
      <c r="R258" s="148"/>
      <c r="S258" s="146"/>
      <c r="T258" s="174"/>
      <c r="U258" s="178"/>
      <c r="V258" s="176"/>
      <c r="W258" s="177"/>
      <c r="X258" s="185"/>
      <c r="Y258" s="185"/>
      <c r="Z258" s="186"/>
      <c r="AA258" s="186"/>
      <c r="AB25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8" s="122"/>
      <c r="AD258" s="112" t="str">
        <f>IF(AND(TBL_UDARDA_LOANPOOL[[#This Row],[QUAL_METHOD]]='$DB.LOOKUP'!$AF$6,TBL_UDARDA_LOANPOOL[[#This Row],[LOAN_ID]]&lt;&gt;""),COUNTIF(TBL_QUAL_JOBSLISTING_JOBS[LISTING_LOAN_ID_PROP_ADDR],TBL_UDARDA_LOANPOOL[[#This Row],[LOAN_ID_PROP_ADDR]]),"")</f>
        <v/>
      </c>
      <c r="AE258" s="113" t="str">
        <f>IF(AND(TBL_UDARDA_LOANPOOL[[#This Row],[LOAN_ID]]&lt;&gt;"",TBL_UDARDA_LOANPOOL[[#This Row],[QUAL_METHOD]]='$DB.LOOKUP'!$AF$6),COUNTIFS(TBL_QUAL_JOBSLISTING_JOBS[LISTING_LOAN_ID_PROP_ADDR],TBL_UDARDA_LOANPOOL[[#This Row],[LOAN_ID_PROP_ADDR]],TBL_QUAL_JOBSLISTING_JOBS[JOB_QUALIFIED_FLAG],"Yes"),"")</f>
        <v/>
      </c>
      <c r="AF258" s="111" t="str">
        <f>IF(AND(TBL_UDARDA_LOANPOOL[[#This Row],[QUAL_JOBS_TOTL]]&gt;0,TBL_UDARDA_LOANPOOL[[#This Row],[QUAL_JOBS_TOTL]]&lt;&gt;""),TBL_UDARDA_LOANPOOL[[#This Row],[QUAL_JOBS_QUALIFIED]]/TBL_UDARDA_LOANPOOL[[#This Row],[QUAL_JOBS_TOTL]],"")</f>
        <v/>
      </c>
      <c r="AG258" s="137" t="str">
        <f>IF(TBL_UDARDA_LOANPOOL[[#This Row],[QUAL_METHOD]]='$DB.LOOKUP'!$AF$6,HYPERLINK("#QUAL_JOBS!TARGET_TOP","View/Edit"),"")</f>
        <v/>
      </c>
      <c r="AH258" s="122"/>
      <c r="AI258" s="112" t="str">
        <f>IF(AND(TBL_UDARDA_LOANPOOL[[#This Row],[QUAL_METHOD]]='$DB.LOOKUP'!$AF$7,TBL_UDARDA_LOANPOOL[[#This Row],[LOAN_ID]]&lt;&gt;""),COUNTIF(TBL_QUAL_SERVICESLISTING_FAMILIES[LISTING_LOAN_ID_PROP_ADDR],TBL_UDARDA_LOANPOOL[[#This Row],[LOAN_ID_PROP_ADDR]]),"")</f>
        <v/>
      </c>
      <c r="AJ25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8" s="111" t="str">
        <f>IF(AND(TBL_UDARDA_LOANPOOL[[#This Row],[QUAL_SERVICES_FAMILIES_TOTL]]&gt;0,TBL_UDARDA_LOANPOOL[[#This Row],[QUAL_SERVICES_FAMILIES_TOTL]]&lt;&gt;""),TBL_UDARDA_LOANPOOL[[#This Row],[QUAL_SERVICES_FAMILIES_QUALIFIED]]/TBL_UDARDA_LOANPOOL[[#This Row],[QUAL_SERVICES_FAMILIES_TOTL]],"")</f>
        <v/>
      </c>
      <c r="AL258" s="137" t="str">
        <f>IF(TBL_UDARDA_LOANPOOL[[#This Row],[QUAL_METHOD]]='$DB.LOOKUP'!$AF$7,HYPERLINK("#QUAL_SERVICES!TARGET_TOP","View/Edit"),"")</f>
        <v/>
      </c>
      <c r="AM258" s="94" t="str">
        <f>IF(TBL_UDARDA_LOANPOOL[[#This Row],[LOAN_LEVEL_PREQUALIFIED_FLAG]]&lt;&gt;"",
IF(TBL_UDARDA_LOANPOOL[[#This Row],[LOAN_LEVEL_PREQUALIFIED_FLAG]],"Yes","No"),
"")</f>
        <v/>
      </c>
      <c r="AN258" s="70" t="str">
        <f>IF(TBL_UDARDA_LOANPOOL[[#This Row],[LOAN_ID]] = "","",TBL_UDARDA_LOANPOOL[[#This Row],[LOAN_ID]]&amp;" ("&amp;IF(TBL_UDARDA_LOANPOOL[[#This Row],[PROP_ADDR_STREET]]="","Address Not Defined",TBL_UDARDA_LOANPOOL[[#This Row],[PROP_ADDR_STREET]])&amp;")")</f>
        <v/>
      </c>
      <c r="AO258" s="70" t="b">
        <f>IF(TBL_UDARDA_LOANPOOL[[#This Row],[QUAL_METHOD]]="",TRUE,IFERROR(MATCH(TBL_UDARDA_LOANPOOL[[#This Row],[QUAL_METHOD]],RANGE_LOOKUP_QUALMETHODS_UDA_RDA_ENABLED,0)&gt;0,FALSE))</f>
        <v>1</v>
      </c>
      <c r="AP25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8" s="27" t="b">
        <f ca="1">IFERROR((IF(APP_UDA_RDA_CERT_DATE&lt;&gt;"",APP_UDA_RDA_CERT_DATE,TODAY())-TBL_UDARDA_LOANPOOL[[#This Row],[SETTLEMENT_DATE]])&lt;91,TRUE)</f>
        <v>1</v>
      </c>
      <c r="AR258" s="27" t="b" cm="1">
        <f t="array" ref="AR258">COUNTIFS(TBL_UDARDA_LOANPOOL[LOAN_ID],TBL_UDARDA_LOANPOOL[[#This Row],[LOAN_ID]],TBL_UDARDA_LOANPOOL[QUAL_LOCATION_TRACT_MFIPCT],"&gt;"&amp;THRESHOLD_UDARDA_MFIPCT)=0</f>
        <v>1</v>
      </c>
      <c r="AS258" s="27" t="b">
        <f>COUNTIFS(TBL_UDARDA_LOANPOOL[LOAN_ID],TBL_UDARDA_LOANPOOL[[#This Row],[LOAN_ID]],TBL_UDARDA_LOANPOOL[SBA_QUALIFIED],"No")=0</f>
        <v>1</v>
      </c>
      <c r="AT25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8" s="29">
        <f>IF(TBL_UDARDA_LOANPOOL[[#This Row],[MULTIPROP_REC_COUNT]]&lt;&gt;"",TBL_UDARDA_LOANPOOL[[#This Row],[LOAN_AMOUNT]]/TBL_UDARDA_LOANPOOL[[#This Row],[MULTIPROP_REC_COUNT]],TBL_UDARDA_LOANPOOL[[#This Row],[LOAN_AMOUNT]])</f>
        <v>0</v>
      </c>
      <c r="AW258" s="29" t="b">
        <f>TBL_UDARDA_LOANPOOL[[#This Row],[MULTIPROP_REC_COUNT]]&gt;1</f>
        <v>0</v>
      </c>
      <c r="AX258" s="36">
        <f>IF(TBL_UDARDA_LOANPOOL[[#This Row],[LOAN_ID]]&lt;&gt;"",COUNTIF(TBL_UDARDA_LOANPOOL[LOAN_ID],TBL_UDARDA_LOANPOOL[[#This Row],[LOAN_ID]]),1)</f>
        <v>1</v>
      </c>
      <c r="AY258" s="36">
        <f>IFERROR(MATCH(TBL_UDARDA_LOANPOOL[[#This Row],[QUAL_METHOD]],RANGE_LOOKUP_QUALMETHODS_UDA_RDA_PROJSPECIFIC,0),-1)</f>
        <v>-1</v>
      </c>
      <c r="AZ25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9" spans="2:57" ht="26.25" customHeight="1" x14ac:dyDescent="0.25">
      <c r="B259" s="25" t="str">
        <f>IF(TBL_UDARDA_LOANPOOL[[#This Row],[RECORD_STARTED]],IF(TBL_UDARDA_LOANPOOL[[#This Row],[ERROR_COUNT]]&gt;0,-1,IF(TBL_UDARDA_LOANPOOL[[#This Row],[REQ_FIELDS_POPULATED]],1,0)),"")</f>
        <v/>
      </c>
      <c r="C259" s="36">
        <f>ROW()-ROW(TBL_UDARDA_LOANPOOL[[#Headers],[ROW_ID]])</f>
        <v>240</v>
      </c>
      <c r="D259" s="55"/>
      <c r="E259" s="56"/>
      <c r="F259" s="57"/>
      <c r="G259" s="58"/>
      <c r="H259" s="142"/>
      <c r="I259" s="144"/>
      <c r="J259" s="144"/>
      <c r="K259" s="120"/>
      <c r="L259" s="116"/>
      <c r="M259" s="55"/>
      <c r="N259" s="61"/>
      <c r="O259" s="62"/>
      <c r="P259" s="124"/>
      <c r="Q259" s="131"/>
      <c r="R259" s="148"/>
      <c r="S259" s="146"/>
      <c r="T259" s="174"/>
      <c r="U259" s="178"/>
      <c r="V259" s="176"/>
      <c r="W259" s="177"/>
      <c r="X259" s="185"/>
      <c r="Y259" s="185"/>
      <c r="Z259" s="186"/>
      <c r="AA259" s="186"/>
      <c r="AB25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9" s="122"/>
      <c r="AD259" s="112" t="str">
        <f>IF(AND(TBL_UDARDA_LOANPOOL[[#This Row],[QUAL_METHOD]]='$DB.LOOKUP'!$AF$6,TBL_UDARDA_LOANPOOL[[#This Row],[LOAN_ID]]&lt;&gt;""),COUNTIF(TBL_QUAL_JOBSLISTING_JOBS[LISTING_LOAN_ID_PROP_ADDR],TBL_UDARDA_LOANPOOL[[#This Row],[LOAN_ID_PROP_ADDR]]),"")</f>
        <v/>
      </c>
      <c r="AE259" s="113" t="str">
        <f>IF(AND(TBL_UDARDA_LOANPOOL[[#This Row],[LOAN_ID]]&lt;&gt;"",TBL_UDARDA_LOANPOOL[[#This Row],[QUAL_METHOD]]='$DB.LOOKUP'!$AF$6),COUNTIFS(TBL_QUAL_JOBSLISTING_JOBS[LISTING_LOAN_ID_PROP_ADDR],TBL_UDARDA_LOANPOOL[[#This Row],[LOAN_ID_PROP_ADDR]],TBL_QUAL_JOBSLISTING_JOBS[JOB_QUALIFIED_FLAG],"Yes"),"")</f>
        <v/>
      </c>
      <c r="AF259" s="111" t="str">
        <f>IF(AND(TBL_UDARDA_LOANPOOL[[#This Row],[QUAL_JOBS_TOTL]]&gt;0,TBL_UDARDA_LOANPOOL[[#This Row],[QUAL_JOBS_TOTL]]&lt;&gt;""),TBL_UDARDA_LOANPOOL[[#This Row],[QUAL_JOBS_QUALIFIED]]/TBL_UDARDA_LOANPOOL[[#This Row],[QUAL_JOBS_TOTL]],"")</f>
        <v/>
      </c>
      <c r="AG259" s="137" t="str">
        <f>IF(TBL_UDARDA_LOANPOOL[[#This Row],[QUAL_METHOD]]='$DB.LOOKUP'!$AF$6,HYPERLINK("#QUAL_JOBS!TARGET_TOP","View/Edit"),"")</f>
        <v/>
      </c>
      <c r="AH259" s="122"/>
      <c r="AI259" s="112" t="str">
        <f>IF(AND(TBL_UDARDA_LOANPOOL[[#This Row],[QUAL_METHOD]]='$DB.LOOKUP'!$AF$7,TBL_UDARDA_LOANPOOL[[#This Row],[LOAN_ID]]&lt;&gt;""),COUNTIF(TBL_QUAL_SERVICESLISTING_FAMILIES[LISTING_LOAN_ID_PROP_ADDR],TBL_UDARDA_LOANPOOL[[#This Row],[LOAN_ID_PROP_ADDR]]),"")</f>
        <v/>
      </c>
      <c r="AJ25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59" s="111" t="str">
        <f>IF(AND(TBL_UDARDA_LOANPOOL[[#This Row],[QUAL_SERVICES_FAMILIES_TOTL]]&gt;0,TBL_UDARDA_LOANPOOL[[#This Row],[QUAL_SERVICES_FAMILIES_TOTL]]&lt;&gt;""),TBL_UDARDA_LOANPOOL[[#This Row],[QUAL_SERVICES_FAMILIES_QUALIFIED]]/TBL_UDARDA_LOANPOOL[[#This Row],[QUAL_SERVICES_FAMILIES_TOTL]],"")</f>
        <v/>
      </c>
      <c r="AL259" s="137" t="str">
        <f>IF(TBL_UDARDA_LOANPOOL[[#This Row],[QUAL_METHOD]]='$DB.LOOKUP'!$AF$7,HYPERLINK("#QUAL_SERVICES!TARGET_TOP","View/Edit"),"")</f>
        <v/>
      </c>
      <c r="AM259" s="94" t="str">
        <f>IF(TBL_UDARDA_LOANPOOL[[#This Row],[LOAN_LEVEL_PREQUALIFIED_FLAG]]&lt;&gt;"",
IF(TBL_UDARDA_LOANPOOL[[#This Row],[LOAN_LEVEL_PREQUALIFIED_FLAG]],"Yes","No"),
"")</f>
        <v/>
      </c>
      <c r="AN259" s="70" t="str">
        <f>IF(TBL_UDARDA_LOANPOOL[[#This Row],[LOAN_ID]] = "","",TBL_UDARDA_LOANPOOL[[#This Row],[LOAN_ID]]&amp;" ("&amp;IF(TBL_UDARDA_LOANPOOL[[#This Row],[PROP_ADDR_STREET]]="","Address Not Defined",TBL_UDARDA_LOANPOOL[[#This Row],[PROP_ADDR_STREET]])&amp;")")</f>
        <v/>
      </c>
      <c r="AO259" s="70" t="b">
        <f>IF(TBL_UDARDA_LOANPOOL[[#This Row],[QUAL_METHOD]]="",TRUE,IFERROR(MATCH(TBL_UDARDA_LOANPOOL[[#This Row],[QUAL_METHOD]],RANGE_LOOKUP_QUALMETHODS_UDA_RDA_ENABLED,0)&gt;0,FALSE))</f>
        <v>1</v>
      </c>
      <c r="AP25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9" s="27" t="b">
        <f ca="1">IFERROR((IF(APP_UDA_RDA_CERT_DATE&lt;&gt;"",APP_UDA_RDA_CERT_DATE,TODAY())-TBL_UDARDA_LOANPOOL[[#This Row],[SETTLEMENT_DATE]])&lt;91,TRUE)</f>
        <v>1</v>
      </c>
      <c r="AR259" s="27" t="b" cm="1">
        <f t="array" ref="AR259">COUNTIFS(TBL_UDARDA_LOANPOOL[LOAN_ID],TBL_UDARDA_LOANPOOL[[#This Row],[LOAN_ID]],TBL_UDARDA_LOANPOOL[QUAL_LOCATION_TRACT_MFIPCT],"&gt;"&amp;THRESHOLD_UDARDA_MFIPCT)=0</f>
        <v>1</v>
      </c>
      <c r="AS259" s="27" t="b">
        <f>COUNTIFS(TBL_UDARDA_LOANPOOL[LOAN_ID],TBL_UDARDA_LOANPOOL[[#This Row],[LOAN_ID]],TBL_UDARDA_LOANPOOL[SBA_QUALIFIED],"No")=0</f>
        <v>1</v>
      </c>
      <c r="AT25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9" s="29">
        <f>IF(TBL_UDARDA_LOANPOOL[[#This Row],[MULTIPROP_REC_COUNT]]&lt;&gt;"",TBL_UDARDA_LOANPOOL[[#This Row],[LOAN_AMOUNT]]/TBL_UDARDA_LOANPOOL[[#This Row],[MULTIPROP_REC_COUNT]],TBL_UDARDA_LOANPOOL[[#This Row],[LOAN_AMOUNT]])</f>
        <v>0</v>
      </c>
      <c r="AW259" s="29" t="b">
        <f>TBL_UDARDA_LOANPOOL[[#This Row],[MULTIPROP_REC_COUNT]]&gt;1</f>
        <v>0</v>
      </c>
      <c r="AX259" s="36">
        <f>IF(TBL_UDARDA_LOANPOOL[[#This Row],[LOAN_ID]]&lt;&gt;"",COUNTIF(TBL_UDARDA_LOANPOOL[LOAN_ID],TBL_UDARDA_LOANPOOL[[#This Row],[LOAN_ID]]),1)</f>
        <v>1</v>
      </c>
      <c r="AY259" s="36">
        <f>IFERROR(MATCH(TBL_UDARDA_LOANPOOL[[#This Row],[QUAL_METHOD]],RANGE_LOOKUP_QUALMETHODS_UDA_RDA_PROJSPECIFIC,0),-1)</f>
        <v>-1</v>
      </c>
      <c r="AZ25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0" spans="2:57" ht="26.25" customHeight="1" x14ac:dyDescent="0.25">
      <c r="B260" s="25" t="str">
        <f>IF(TBL_UDARDA_LOANPOOL[[#This Row],[RECORD_STARTED]],IF(TBL_UDARDA_LOANPOOL[[#This Row],[ERROR_COUNT]]&gt;0,-1,IF(TBL_UDARDA_LOANPOOL[[#This Row],[REQ_FIELDS_POPULATED]],1,0)),"")</f>
        <v/>
      </c>
      <c r="C260" s="36">
        <f>ROW()-ROW(TBL_UDARDA_LOANPOOL[[#Headers],[ROW_ID]])</f>
        <v>241</v>
      </c>
      <c r="D260" s="55"/>
      <c r="E260" s="56"/>
      <c r="F260" s="57"/>
      <c r="G260" s="58"/>
      <c r="H260" s="142"/>
      <c r="I260" s="144"/>
      <c r="J260" s="144"/>
      <c r="K260" s="120"/>
      <c r="L260" s="116"/>
      <c r="M260" s="55"/>
      <c r="N260" s="61"/>
      <c r="O260" s="62"/>
      <c r="P260" s="124"/>
      <c r="Q260" s="131"/>
      <c r="R260" s="148"/>
      <c r="S260" s="146"/>
      <c r="T260" s="174"/>
      <c r="U260" s="178"/>
      <c r="V260" s="176"/>
      <c r="W260" s="177"/>
      <c r="X260" s="185"/>
      <c r="Y260" s="185"/>
      <c r="Z260" s="186"/>
      <c r="AA260" s="186"/>
      <c r="AB260"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0" s="122"/>
      <c r="AD260" s="112" t="str">
        <f>IF(AND(TBL_UDARDA_LOANPOOL[[#This Row],[QUAL_METHOD]]='$DB.LOOKUP'!$AF$6,TBL_UDARDA_LOANPOOL[[#This Row],[LOAN_ID]]&lt;&gt;""),COUNTIF(TBL_QUAL_JOBSLISTING_JOBS[LISTING_LOAN_ID_PROP_ADDR],TBL_UDARDA_LOANPOOL[[#This Row],[LOAN_ID_PROP_ADDR]]),"")</f>
        <v/>
      </c>
      <c r="AE260" s="113" t="str">
        <f>IF(AND(TBL_UDARDA_LOANPOOL[[#This Row],[LOAN_ID]]&lt;&gt;"",TBL_UDARDA_LOANPOOL[[#This Row],[QUAL_METHOD]]='$DB.LOOKUP'!$AF$6),COUNTIFS(TBL_QUAL_JOBSLISTING_JOBS[LISTING_LOAN_ID_PROP_ADDR],TBL_UDARDA_LOANPOOL[[#This Row],[LOAN_ID_PROP_ADDR]],TBL_QUAL_JOBSLISTING_JOBS[JOB_QUALIFIED_FLAG],"Yes"),"")</f>
        <v/>
      </c>
      <c r="AF260" s="111" t="str">
        <f>IF(AND(TBL_UDARDA_LOANPOOL[[#This Row],[QUAL_JOBS_TOTL]]&gt;0,TBL_UDARDA_LOANPOOL[[#This Row],[QUAL_JOBS_TOTL]]&lt;&gt;""),TBL_UDARDA_LOANPOOL[[#This Row],[QUAL_JOBS_QUALIFIED]]/TBL_UDARDA_LOANPOOL[[#This Row],[QUAL_JOBS_TOTL]],"")</f>
        <v/>
      </c>
      <c r="AG260" s="137" t="str">
        <f>IF(TBL_UDARDA_LOANPOOL[[#This Row],[QUAL_METHOD]]='$DB.LOOKUP'!$AF$6,HYPERLINK("#QUAL_JOBS!TARGET_TOP","View/Edit"),"")</f>
        <v/>
      </c>
      <c r="AH260" s="122"/>
      <c r="AI260" s="112" t="str">
        <f>IF(AND(TBL_UDARDA_LOANPOOL[[#This Row],[QUAL_METHOD]]='$DB.LOOKUP'!$AF$7,TBL_UDARDA_LOANPOOL[[#This Row],[LOAN_ID]]&lt;&gt;""),COUNTIF(TBL_QUAL_SERVICESLISTING_FAMILIES[LISTING_LOAN_ID_PROP_ADDR],TBL_UDARDA_LOANPOOL[[#This Row],[LOAN_ID_PROP_ADDR]]),"")</f>
        <v/>
      </c>
      <c r="AJ260"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0" s="111" t="str">
        <f>IF(AND(TBL_UDARDA_LOANPOOL[[#This Row],[QUAL_SERVICES_FAMILIES_TOTL]]&gt;0,TBL_UDARDA_LOANPOOL[[#This Row],[QUAL_SERVICES_FAMILIES_TOTL]]&lt;&gt;""),TBL_UDARDA_LOANPOOL[[#This Row],[QUAL_SERVICES_FAMILIES_QUALIFIED]]/TBL_UDARDA_LOANPOOL[[#This Row],[QUAL_SERVICES_FAMILIES_TOTL]],"")</f>
        <v/>
      </c>
      <c r="AL260" s="137" t="str">
        <f>IF(TBL_UDARDA_LOANPOOL[[#This Row],[QUAL_METHOD]]='$DB.LOOKUP'!$AF$7,HYPERLINK("#QUAL_SERVICES!TARGET_TOP","View/Edit"),"")</f>
        <v/>
      </c>
      <c r="AM260" s="94" t="str">
        <f>IF(TBL_UDARDA_LOANPOOL[[#This Row],[LOAN_LEVEL_PREQUALIFIED_FLAG]]&lt;&gt;"",
IF(TBL_UDARDA_LOANPOOL[[#This Row],[LOAN_LEVEL_PREQUALIFIED_FLAG]],"Yes","No"),
"")</f>
        <v/>
      </c>
      <c r="AN260" s="70" t="str">
        <f>IF(TBL_UDARDA_LOANPOOL[[#This Row],[LOAN_ID]] = "","",TBL_UDARDA_LOANPOOL[[#This Row],[LOAN_ID]]&amp;" ("&amp;IF(TBL_UDARDA_LOANPOOL[[#This Row],[PROP_ADDR_STREET]]="","Address Not Defined",TBL_UDARDA_LOANPOOL[[#This Row],[PROP_ADDR_STREET]])&amp;")")</f>
        <v/>
      </c>
      <c r="AO260" s="70" t="b">
        <f>IF(TBL_UDARDA_LOANPOOL[[#This Row],[QUAL_METHOD]]="",TRUE,IFERROR(MATCH(TBL_UDARDA_LOANPOOL[[#This Row],[QUAL_METHOD]],RANGE_LOOKUP_QUALMETHODS_UDA_RDA_ENABLED,0)&gt;0,FALSE))</f>
        <v>1</v>
      </c>
      <c r="AP260"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0" s="27" t="b">
        <f ca="1">IFERROR((IF(APP_UDA_RDA_CERT_DATE&lt;&gt;"",APP_UDA_RDA_CERT_DATE,TODAY())-TBL_UDARDA_LOANPOOL[[#This Row],[SETTLEMENT_DATE]])&lt;91,TRUE)</f>
        <v>1</v>
      </c>
      <c r="AR260" s="27" t="b" cm="1">
        <f t="array" ref="AR260">COUNTIFS(TBL_UDARDA_LOANPOOL[LOAN_ID],TBL_UDARDA_LOANPOOL[[#This Row],[LOAN_ID]],TBL_UDARDA_LOANPOOL[QUAL_LOCATION_TRACT_MFIPCT],"&gt;"&amp;THRESHOLD_UDARDA_MFIPCT)=0</f>
        <v>1</v>
      </c>
      <c r="AS260" s="27" t="b">
        <f>COUNTIFS(TBL_UDARDA_LOANPOOL[LOAN_ID],TBL_UDARDA_LOANPOOL[[#This Row],[LOAN_ID]],TBL_UDARDA_LOANPOOL[SBA_QUALIFIED],"No")=0</f>
        <v>1</v>
      </c>
      <c r="AT260"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0"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0" s="29">
        <f>IF(TBL_UDARDA_LOANPOOL[[#This Row],[MULTIPROP_REC_COUNT]]&lt;&gt;"",TBL_UDARDA_LOANPOOL[[#This Row],[LOAN_AMOUNT]]/TBL_UDARDA_LOANPOOL[[#This Row],[MULTIPROP_REC_COUNT]],TBL_UDARDA_LOANPOOL[[#This Row],[LOAN_AMOUNT]])</f>
        <v>0</v>
      </c>
      <c r="AW260" s="29" t="b">
        <f>TBL_UDARDA_LOANPOOL[[#This Row],[MULTIPROP_REC_COUNT]]&gt;1</f>
        <v>0</v>
      </c>
      <c r="AX260" s="36">
        <f>IF(TBL_UDARDA_LOANPOOL[[#This Row],[LOAN_ID]]&lt;&gt;"",COUNTIF(TBL_UDARDA_LOANPOOL[LOAN_ID],TBL_UDARDA_LOANPOOL[[#This Row],[LOAN_ID]]),1)</f>
        <v>1</v>
      </c>
      <c r="AY260" s="36">
        <f>IFERROR(MATCH(TBL_UDARDA_LOANPOOL[[#This Row],[QUAL_METHOD]],RANGE_LOOKUP_QUALMETHODS_UDA_RDA_PROJSPECIFIC,0),-1)</f>
        <v>-1</v>
      </c>
      <c r="AZ26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0"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0"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0"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1" spans="2:57" ht="26.25" customHeight="1" x14ac:dyDescent="0.25">
      <c r="B261" s="25" t="str">
        <f>IF(TBL_UDARDA_LOANPOOL[[#This Row],[RECORD_STARTED]],IF(TBL_UDARDA_LOANPOOL[[#This Row],[ERROR_COUNT]]&gt;0,-1,IF(TBL_UDARDA_LOANPOOL[[#This Row],[REQ_FIELDS_POPULATED]],1,0)),"")</f>
        <v/>
      </c>
      <c r="C261" s="36">
        <f>ROW()-ROW(TBL_UDARDA_LOANPOOL[[#Headers],[ROW_ID]])</f>
        <v>242</v>
      </c>
      <c r="D261" s="55"/>
      <c r="E261" s="56"/>
      <c r="F261" s="57"/>
      <c r="G261" s="58"/>
      <c r="H261" s="142"/>
      <c r="I261" s="144"/>
      <c r="J261" s="144"/>
      <c r="K261" s="120"/>
      <c r="L261" s="116"/>
      <c r="M261" s="55"/>
      <c r="N261" s="61"/>
      <c r="O261" s="62"/>
      <c r="P261" s="124"/>
      <c r="Q261" s="131"/>
      <c r="R261" s="148"/>
      <c r="S261" s="146"/>
      <c r="T261" s="174"/>
      <c r="U261" s="178"/>
      <c r="V261" s="176"/>
      <c r="W261" s="177"/>
      <c r="X261" s="185"/>
      <c r="Y261" s="185"/>
      <c r="Z261" s="186"/>
      <c r="AA261" s="186"/>
      <c r="AB261"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1" s="122"/>
      <c r="AD261" s="112" t="str">
        <f>IF(AND(TBL_UDARDA_LOANPOOL[[#This Row],[QUAL_METHOD]]='$DB.LOOKUP'!$AF$6,TBL_UDARDA_LOANPOOL[[#This Row],[LOAN_ID]]&lt;&gt;""),COUNTIF(TBL_QUAL_JOBSLISTING_JOBS[LISTING_LOAN_ID_PROP_ADDR],TBL_UDARDA_LOANPOOL[[#This Row],[LOAN_ID_PROP_ADDR]]),"")</f>
        <v/>
      </c>
      <c r="AE261" s="113" t="str">
        <f>IF(AND(TBL_UDARDA_LOANPOOL[[#This Row],[LOAN_ID]]&lt;&gt;"",TBL_UDARDA_LOANPOOL[[#This Row],[QUAL_METHOD]]='$DB.LOOKUP'!$AF$6),COUNTIFS(TBL_QUAL_JOBSLISTING_JOBS[LISTING_LOAN_ID_PROP_ADDR],TBL_UDARDA_LOANPOOL[[#This Row],[LOAN_ID_PROP_ADDR]],TBL_QUAL_JOBSLISTING_JOBS[JOB_QUALIFIED_FLAG],"Yes"),"")</f>
        <v/>
      </c>
      <c r="AF261" s="111" t="str">
        <f>IF(AND(TBL_UDARDA_LOANPOOL[[#This Row],[QUAL_JOBS_TOTL]]&gt;0,TBL_UDARDA_LOANPOOL[[#This Row],[QUAL_JOBS_TOTL]]&lt;&gt;""),TBL_UDARDA_LOANPOOL[[#This Row],[QUAL_JOBS_QUALIFIED]]/TBL_UDARDA_LOANPOOL[[#This Row],[QUAL_JOBS_TOTL]],"")</f>
        <v/>
      </c>
      <c r="AG261" s="137" t="str">
        <f>IF(TBL_UDARDA_LOANPOOL[[#This Row],[QUAL_METHOD]]='$DB.LOOKUP'!$AF$6,HYPERLINK("#QUAL_JOBS!TARGET_TOP","View/Edit"),"")</f>
        <v/>
      </c>
      <c r="AH261" s="122"/>
      <c r="AI261" s="112" t="str">
        <f>IF(AND(TBL_UDARDA_LOANPOOL[[#This Row],[QUAL_METHOD]]='$DB.LOOKUP'!$AF$7,TBL_UDARDA_LOANPOOL[[#This Row],[LOAN_ID]]&lt;&gt;""),COUNTIF(TBL_QUAL_SERVICESLISTING_FAMILIES[LISTING_LOAN_ID_PROP_ADDR],TBL_UDARDA_LOANPOOL[[#This Row],[LOAN_ID_PROP_ADDR]]),"")</f>
        <v/>
      </c>
      <c r="AJ261"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1" s="111" t="str">
        <f>IF(AND(TBL_UDARDA_LOANPOOL[[#This Row],[QUAL_SERVICES_FAMILIES_TOTL]]&gt;0,TBL_UDARDA_LOANPOOL[[#This Row],[QUAL_SERVICES_FAMILIES_TOTL]]&lt;&gt;""),TBL_UDARDA_LOANPOOL[[#This Row],[QUAL_SERVICES_FAMILIES_QUALIFIED]]/TBL_UDARDA_LOANPOOL[[#This Row],[QUAL_SERVICES_FAMILIES_TOTL]],"")</f>
        <v/>
      </c>
      <c r="AL261" s="137" t="str">
        <f>IF(TBL_UDARDA_LOANPOOL[[#This Row],[QUAL_METHOD]]='$DB.LOOKUP'!$AF$7,HYPERLINK("#QUAL_SERVICES!TARGET_TOP","View/Edit"),"")</f>
        <v/>
      </c>
      <c r="AM261" s="94" t="str">
        <f>IF(TBL_UDARDA_LOANPOOL[[#This Row],[LOAN_LEVEL_PREQUALIFIED_FLAG]]&lt;&gt;"",
IF(TBL_UDARDA_LOANPOOL[[#This Row],[LOAN_LEVEL_PREQUALIFIED_FLAG]],"Yes","No"),
"")</f>
        <v/>
      </c>
      <c r="AN261" s="70" t="str">
        <f>IF(TBL_UDARDA_LOANPOOL[[#This Row],[LOAN_ID]] = "","",TBL_UDARDA_LOANPOOL[[#This Row],[LOAN_ID]]&amp;" ("&amp;IF(TBL_UDARDA_LOANPOOL[[#This Row],[PROP_ADDR_STREET]]="","Address Not Defined",TBL_UDARDA_LOANPOOL[[#This Row],[PROP_ADDR_STREET]])&amp;")")</f>
        <v/>
      </c>
      <c r="AO261" s="70" t="b">
        <f>IF(TBL_UDARDA_LOANPOOL[[#This Row],[QUAL_METHOD]]="",TRUE,IFERROR(MATCH(TBL_UDARDA_LOANPOOL[[#This Row],[QUAL_METHOD]],RANGE_LOOKUP_QUALMETHODS_UDA_RDA_ENABLED,0)&gt;0,FALSE))</f>
        <v>1</v>
      </c>
      <c r="AP261"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1" s="27" t="b">
        <f ca="1">IFERROR((IF(APP_UDA_RDA_CERT_DATE&lt;&gt;"",APP_UDA_RDA_CERT_DATE,TODAY())-TBL_UDARDA_LOANPOOL[[#This Row],[SETTLEMENT_DATE]])&lt;91,TRUE)</f>
        <v>1</v>
      </c>
      <c r="AR261" s="27" t="b" cm="1">
        <f t="array" ref="AR261">COUNTIFS(TBL_UDARDA_LOANPOOL[LOAN_ID],TBL_UDARDA_LOANPOOL[[#This Row],[LOAN_ID]],TBL_UDARDA_LOANPOOL[QUAL_LOCATION_TRACT_MFIPCT],"&gt;"&amp;THRESHOLD_UDARDA_MFIPCT)=0</f>
        <v>1</v>
      </c>
      <c r="AS261" s="27" t="b">
        <f>COUNTIFS(TBL_UDARDA_LOANPOOL[LOAN_ID],TBL_UDARDA_LOANPOOL[[#This Row],[LOAN_ID]],TBL_UDARDA_LOANPOOL[SBA_QUALIFIED],"No")=0</f>
        <v>1</v>
      </c>
      <c r="AT261"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1"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1" s="29">
        <f>IF(TBL_UDARDA_LOANPOOL[[#This Row],[MULTIPROP_REC_COUNT]]&lt;&gt;"",TBL_UDARDA_LOANPOOL[[#This Row],[LOAN_AMOUNT]]/TBL_UDARDA_LOANPOOL[[#This Row],[MULTIPROP_REC_COUNT]],TBL_UDARDA_LOANPOOL[[#This Row],[LOAN_AMOUNT]])</f>
        <v>0</v>
      </c>
      <c r="AW261" s="29" t="b">
        <f>TBL_UDARDA_LOANPOOL[[#This Row],[MULTIPROP_REC_COUNT]]&gt;1</f>
        <v>0</v>
      </c>
      <c r="AX261" s="36">
        <f>IF(TBL_UDARDA_LOANPOOL[[#This Row],[LOAN_ID]]&lt;&gt;"",COUNTIF(TBL_UDARDA_LOANPOOL[LOAN_ID],TBL_UDARDA_LOANPOOL[[#This Row],[LOAN_ID]]),1)</f>
        <v>1</v>
      </c>
      <c r="AY261" s="36">
        <f>IFERROR(MATCH(TBL_UDARDA_LOANPOOL[[#This Row],[QUAL_METHOD]],RANGE_LOOKUP_QUALMETHODS_UDA_RDA_PROJSPECIFIC,0),-1)</f>
        <v>-1</v>
      </c>
      <c r="AZ26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1"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1"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1"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2" spans="2:57" ht="26.25" customHeight="1" x14ac:dyDescent="0.25">
      <c r="B262" s="25" t="str">
        <f>IF(TBL_UDARDA_LOANPOOL[[#This Row],[RECORD_STARTED]],IF(TBL_UDARDA_LOANPOOL[[#This Row],[ERROR_COUNT]]&gt;0,-1,IF(TBL_UDARDA_LOANPOOL[[#This Row],[REQ_FIELDS_POPULATED]],1,0)),"")</f>
        <v/>
      </c>
      <c r="C262" s="36">
        <f>ROW()-ROW(TBL_UDARDA_LOANPOOL[[#Headers],[ROW_ID]])</f>
        <v>243</v>
      </c>
      <c r="D262" s="55"/>
      <c r="E262" s="56"/>
      <c r="F262" s="57"/>
      <c r="G262" s="58"/>
      <c r="H262" s="142"/>
      <c r="I262" s="144"/>
      <c r="J262" s="144"/>
      <c r="K262" s="120"/>
      <c r="L262" s="116"/>
      <c r="M262" s="55"/>
      <c r="N262" s="61"/>
      <c r="O262" s="62"/>
      <c r="P262" s="124"/>
      <c r="Q262" s="131"/>
      <c r="R262" s="148"/>
      <c r="S262" s="146"/>
      <c r="T262" s="174"/>
      <c r="U262" s="178"/>
      <c r="V262" s="176"/>
      <c r="W262" s="177"/>
      <c r="X262" s="185"/>
      <c r="Y262" s="185"/>
      <c r="Z262" s="186"/>
      <c r="AA262" s="186"/>
      <c r="AB262"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2" s="122"/>
      <c r="AD262" s="112" t="str">
        <f>IF(AND(TBL_UDARDA_LOANPOOL[[#This Row],[QUAL_METHOD]]='$DB.LOOKUP'!$AF$6,TBL_UDARDA_LOANPOOL[[#This Row],[LOAN_ID]]&lt;&gt;""),COUNTIF(TBL_QUAL_JOBSLISTING_JOBS[LISTING_LOAN_ID_PROP_ADDR],TBL_UDARDA_LOANPOOL[[#This Row],[LOAN_ID_PROP_ADDR]]),"")</f>
        <v/>
      </c>
      <c r="AE262" s="113" t="str">
        <f>IF(AND(TBL_UDARDA_LOANPOOL[[#This Row],[LOAN_ID]]&lt;&gt;"",TBL_UDARDA_LOANPOOL[[#This Row],[QUAL_METHOD]]='$DB.LOOKUP'!$AF$6),COUNTIFS(TBL_QUAL_JOBSLISTING_JOBS[LISTING_LOAN_ID_PROP_ADDR],TBL_UDARDA_LOANPOOL[[#This Row],[LOAN_ID_PROP_ADDR]],TBL_QUAL_JOBSLISTING_JOBS[JOB_QUALIFIED_FLAG],"Yes"),"")</f>
        <v/>
      </c>
      <c r="AF262" s="111" t="str">
        <f>IF(AND(TBL_UDARDA_LOANPOOL[[#This Row],[QUAL_JOBS_TOTL]]&gt;0,TBL_UDARDA_LOANPOOL[[#This Row],[QUAL_JOBS_TOTL]]&lt;&gt;""),TBL_UDARDA_LOANPOOL[[#This Row],[QUAL_JOBS_QUALIFIED]]/TBL_UDARDA_LOANPOOL[[#This Row],[QUAL_JOBS_TOTL]],"")</f>
        <v/>
      </c>
      <c r="AG262" s="137" t="str">
        <f>IF(TBL_UDARDA_LOANPOOL[[#This Row],[QUAL_METHOD]]='$DB.LOOKUP'!$AF$6,HYPERLINK("#QUAL_JOBS!TARGET_TOP","View/Edit"),"")</f>
        <v/>
      </c>
      <c r="AH262" s="122"/>
      <c r="AI262" s="112" t="str">
        <f>IF(AND(TBL_UDARDA_LOANPOOL[[#This Row],[QUAL_METHOD]]='$DB.LOOKUP'!$AF$7,TBL_UDARDA_LOANPOOL[[#This Row],[LOAN_ID]]&lt;&gt;""),COUNTIF(TBL_QUAL_SERVICESLISTING_FAMILIES[LISTING_LOAN_ID_PROP_ADDR],TBL_UDARDA_LOANPOOL[[#This Row],[LOAN_ID_PROP_ADDR]]),"")</f>
        <v/>
      </c>
      <c r="AJ262"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2" s="111" t="str">
        <f>IF(AND(TBL_UDARDA_LOANPOOL[[#This Row],[QUAL_SERVICES_FAMILIES_TOTL]]&gt;0,TBL_UDARDA_LOANPOOL[[#This Row],[QUAL_SERVICES_FAMILIES_TOTL]]&lt;&gt;""),TBL_UDARDA_LOANPOOL[[#This Row],[QUAL_SERVICES_FAMILIES_QUALIFIED]]/TBL_UDARDA_LOANPOOL[[#This Row],[QUAL_SERVICES_FAMILIES_TOTL]],"")</f>
        <v/>
      </c>
      <c r="AL262" s="137" t="str">
        <f>IF(TBL_UDARDA_LOANPOOL[[#This Row],[QUAL_METHOD]]='$DB.LOOKUP'!$AF$7,HYPERLINK("#QUAL_SERVICES!TARGET_TOP","View/Edit"),"")</f>
        <v/>
      </c>
      <c r="AM262" s="94" t="str">
        <f>IF(TBL_UDARDA_LOANPOOL[[#This Row],[LOAN_LEVEL_PREQUALIFIED_FLAG]]&lt;&gt;"",
IF(TBL_UDARDA_LOANPOOL[[#This Row],[LOAN_LEVEL_PREQUALIFIED_FLAG]],"Yes","No"),
"")</f>
        <v/>
      </c>
      <c r="AN262" s="70" t="str">
        <f>IF(TBL_UDARDA_LOANPOOL[[#This Row],[LOAN_ID]] = "","",TBL_UDARDA_LOANPOOL[[#This Row],[LOAN_ID]]&amp;" ("&amp;IF(TBL_UDARDA_LOANPOOL[[#This Row],[PROP_ADDR_STREET]]="","Address Not Defined",TBL_UDARDA_LOANPOOL[[#This Row],[PROP_ADDR_STREET]])&amp;")")</f>
        <v/>
      </c>
      <c r="AO262" s="70" t="b">
        <f>IF(TBL_UDARDA_LOANPOOL[[#This Row],[QUAL_METHOD]]="",TRUE,IFERROR(MATCH(TBL_UDARDA_LOANPOOL[[#This Row],[QUAL_METHOD]],RANGE_LOOKUP_QUALMETHODS_UDA_RDA_ENABLED,0)&gt;0,FALSE))</f>
        <v>1</v>
      </c>
      <c r="AP262"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2" s="27" t="b">
        <f ca="1">IFERROR((IF(APP_UDA_RDA_CERT_DATE&lt;&gt;"",APP_UDA_RDA_CERT_DATE,TODAY())-TBL_UDARDA_LOANPOOL[[#This Row],[SETTLEMENT_DATE]])&lt;91,TRUE)</f>
        <v>1</v>
      </c>
      <c r="AR262" s="27" t="b" cm="1">
        <f t="array" ref="AR262">COUNTIFS(TBL_UDARDA_LOANPOOL[LOAN_ID],TBL_UDARDA_LOANPOOL[[#This Row],[LOAN_ID]],TBL_UDARDA_LOANPOOL[QUAL_LOCATION_TRACT_MFIPCT],"&gt;"&amp;THRESHOLD_UDARDA_MFIPCT)=0</f>
        <v>1</v>
      </c>
      <c r="AS262" s="27" t="b">
        <f>COUNTIFS(TBL_UDARDA_LOANPOOL[LOAN_ID],TBL_UDARDA_LOANPOOL[[#This Row],[LOAN_ID]],TBL_UDARDA_LOANPOOL[SBA_QUALIFIED],"No")=0</f>
        <v>1</v>
      </c>
      <c r="AT262"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2"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2" s="29">
        <f>IF(TBL_UDARDA_LOANPOOL[[#This Row],[MULTIPROP_REC_COUNT]]&lt;&gt;"",TBL_UDARDA_LOANPOOL[[#This Row],[LOAN_AMOUNT]]/TBL_UDARDA_LOANPOOL[[#This Row],[MULTIPROP_REC_COUNT]],TBL_UDARDA_LOANPOOL[[#This Row],[LOAN_AMOUNT]])</f>
        <v>0</v>
      </c>
      <c r="AW262" s="29" t="b">
        <f>TBL_UDARDA_LOANPOOL[[#This Row],[MULTIPROP_REC_COUNT]]&gt;1</f>
        <v>0</v>
      </c>
      <c r="AX262" s="36">
        <f>IF(TBL_UDARDA_LOANPOOL[[#This Row],[LOAN_ID]]&lt;&gt;"",COUNTIF(TBL_UDARDA_LOANPOOL[LOAN_ID],TBL_UDARDA_LOANPOOL[[#This Row],[LOAN_ID]]),1)</f>
        <v>1</v>
      </c>
      <c r="AY262" s="36">
        <f>IFERROR(MATCH(TBL_UDARDA_LOANPOOL[[#This Row],[QUAL_METHOD]],RANGE_LOOKUP_QUALMETHODS_UDA_RDA_PROJSPECIFIC,0),-1)</f>
        <v>-1</v>
      </c>
      <c r="AZ26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2"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2"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2"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3" spans="2:57" ht="26.25" customHeight="1" x14ac:dyDescent="0.25">
      <c r="B263" s="25" t="str">
        <f>IF(TBL_UDARDA_LOANPOOL[[#This Row],[RECORD_STARTED]],IF(TBL_UDARDA_LOANPOOL[[#This Row],[ERROR_COUNT]]&gt;0,-1,IF(TBL_UDARDA_LOANPOOL[[#This Row],[REQ_FIELDS_POPULATED]],1,0)),"")</f>
        <v/>
      </c>
      <c r="C263" s="36">
        <f>ROW()-ROW(TBL_UDARDA_LOANPOOL[[#Headers],[ROW_ID]])</f>
        <v>244</v>
      </c>
      <c r="D263" s="55"/>
      <c r="E263" s="56"/>
      <c r="F263" s="57"/>
      <c r="G263" s="58"/>
      <c r="H263" s="142"/>
      <c r="I263" s="144"/>
      <c r="J263" s="144"/>
      <c r="K263" s="120"/>
      <c r="L263" s="116"/>
      <c r="M263" s="55"/>
      <c r="N263" s="61"/>
      <c r="O263" s="62"/>
      <c r="P263" s="124"/>
      <c r="Q263" s="131"/>
      <c r="R263" s="148"/>
      <c r="S263" s="146"/>
      <c r="T263" s="174"/>
      <c r="U263" s="178"/>
      <c r="V263" s="176"/>
      <c r="W263" s="177"/>
      <c r="X263" s="185"/>
      <c r="Y263" s="185"/>
      <c r="Z263" s="186"/>
      <c r="AA263" s="186"/>
      <c r="AB263"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3" s="122"/>
      <c r="AD263" s="112" t="str">
        <f>IF(AND(TBL_UDARDA_LOANPOOL[[#This Row],[QUAL_METHOD]]='$DB.LOOKUP'!$AF$6,TBL_UDARDA_LOANPOOL[[#This Row],[LOAN_ID]]&lt;&gt;""),COUNTIF(TBL_QUAL_JOBSLISTING_JOBS[LISTING_LOAN_ID_PROP_ADDR],TBL_UDARDA_LOANPOOL[[#This Row],[LOAN_ID_PROP_ADDR]]),"")</f>
        <v/>
      </c>
      <c r="AE263" s="113" t="str">
        <f>IF(AND(TBL_UDARDA_LOANPOOL[[#This Row],[LOAN_ID]]&lt;&gt;"",TBL_UDARDA_LOANPOOL[[#This Row],[QUAL_METHOD]]='$DB.LOOKUP'!$AF$6),COUNTIFS(TBL_QUAL_JOBSLISTING_JOBS[LISTING_LOAN_ID_PROP_ADDR],TBL_UDARDA_LOANPOOL[[#This Row],[LOAN_ID_PROP_ADDR]],TBL_QUAL_JOBSLISTING_JOBS[JOB_QUALIFIED_FLAG],"Yes"),"")</f>
        <v/>
      </c>
      <c r="AF263" s="111" t="str">
        <f>IF(AND(TBL_UDARDA_LOANPOOL[[#This Row],[QUAL_JOBS_TOTL]]&gt;0,TBL_UDARDA_LOANPOOL[[#This Row],[QUAL_JOBS_TOTL]]&lt;&gt;""),TBL_UDARDA_LOANPOOL[[#This Row],[QUAL_JOBS_QUALIFIED]]/TBL_UDARDA_LOANPOOL[[#This Row],[QUAL_JOBS_TOTL]],"")</f>
        <v/>
      </c>
      <c r="AG263" s="137" t="str">
        <f>IF(TBL_UDARDA_LOANPOOL[[#This Row],[QUAL_METHOD]]='$DB.LOOKUP'!$AF$6,HYPERLINK("#QUAL_JOBS!TARGET_TOP","View/Edit"),"")</f>
        <v/>
      </c>
      <c r="AH263" s="122"/>
      <c r="AI263" s="112" t="str">
        <f>IF(AND(TBL_UDARDA_LOANPOOL[[#This Row],[QUAL_METHOD]]='$DB.LOOKUP'!$AF$7,TBL_UDARDA_LOANPOOL[[#This Row],[LOAN_ID]]&lt;&gt;""),COUNTIF(TBL_QUAL_SERVICESLISTING_FAMILIES[LISTING_LOAN_ID_PROP_ADDR],TBL_UDARDA_LOANPOOL[[#This Row],[LOAN_ID_PROP_ADDR]]),"")</f>
        <v/>
      </c>
      <c r="AJ263"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3" s="111" t="str">
        <f>IF(AND(TBL_UDARDA_LOANPOOL[[#This Row],[QUAL_SERVICES_FAMILIES_TOTL]]&gt;0,TBL_UDARDA_LOANPOOL[[#This Row],[QUAL_SERVICES_FAMILIES_TOTL]]&lt;&gt;""),TBL_UDARDA_LOANPOOL[[#This Row],[QUAL_SERVICES_FAMILIES_QUALIFIED]]/TBL_UDARDA_LOANPOOL[[#This Row],[QUAL_SERVICES_FAMILIES_TOTL]],"")</f>
        <v/>
      </c>
      <c r="AL263" s="137" t="str">
        <f>IF(TBL_UDARDA_LOANPOOL[[#This Row],[QUAL_METHOD]]='$DB.LOOKUP'!$AF$7,HYPERLINK("#QUAL_SERVICES!TARGET_TOP","View/Edit"),"")</f>
        <v/>
      </c>
      <c r="AM263" s="94" t="str">
        <f>IF(TBL_UDARDA_LOANPOOL[[#This Row],[LOAN_LEVEL_PREQUALIFIED_FLAG]]&lt;&gt;"",
IF(TBL_UDARDA_LOANPOOL[[#This Row],[LOAN_LEVEL_PREQUALIFIED_FLAG]],"Yes","No"),
"")</f>
        <v/>
      </c>
      <c r="AN263" s="70" t="str">
        <f>IF(TBL_UDARDA_LOANPOOL[[#This Row],[LOAN_ID]] = "","",TBL_UDARDA_LOANPOOL[[#This Row],[LOAN_ID]]&amp;" ("&amp;IF(TBL_UDARDA_LOANPOOL[[#This Row],[PROP_ADDR_STREET]]="","Address Not Defined",TBL_UDARDA_LOANPOOL[[#This Row],[PROP_ADDR_STREET]])&amp;")")</f>
        <v/>
      </c>
      <c r="AO263" s="70" t="b">
        <f>IF(TBL_UDARDA_LOANPOOL[[#This Row],[QUAL_METHOD]]="",TRUE,IFERROR(MATCH(TBL_UDARDA_LOANPOOL[[#This Row],[QUAL_METHOD]],RANGE_LOOKUP_QUALMETHODS_UDA_RDA_ENABLED,0)&gt;0,FALSE))</f>
        <v>1</v>
      </c>
      <c r="AP263"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3" s="27" t="b">
        <f ca="1">IFERROR((IF(APP_UDA_RDA_CERT_DATE&lt;&gt;"",APP_UDA_RDA_CERT_DATE,TODAY())-TBL_UDARDA_LOANPOOL[[#This Row],[SETTLEMENT_DATE]])&lt;91,TRUE)</f>
        <v>1</v>
      </c>
      <c r="AR263" s="27" t="b" cm="1">
        <f t="array" ref="AR263">COUNTIFS(TBL_UDARDA_LOANPOOL[LOAN_ID],TBL_UDARDA_LOANPOOL[[#This Row],[LOAN_ID]],TBL_UDARDA_LOANPOOL[QUAL_LOCATION_TRACT_MFIPCT],"&gt;"&amp;THRESHOLD_UDARDA_MFIPCT)=0</f>
        <v>1</v>
      </c>
      <c r="AS263" s="27" t="b">
        <f>COUNTIFS(TBL_UDARDA_LOANPOOL[LOAN_ID],TBL_UDARDA_LOANPOOL[[#This Row],[LOAN_ID]],TBL_UDARDA_LOANPOOL[SBA_QUALIFIED],"No")=0</f>
        <v>1</v>
      </c>
      <c r="AT263"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3"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3" s="29">
        <f>IF(TBL_UDARDA_LOANPOOL[[#This Row],[MULTIPROP_REC_COUNT]]&lt;&gt;"",TBL_UDARDA_LOANPOOL[[#This Row],[LOAN_AMOUNT]]/TBL_UDARDA_LOANPOOL[[#This Row],[MULTIPROP_REC_COUNT]],TBL_UDARDA_LOANPOOL[[#This Row],[LOAN_AMOUNT]])</f>
        <v>0</v>
      </c>
      <c r="AW263" s="29" t="b">
        <f>TBL_UDARDA_LOANPOOL[[#This Row],[MULTIPROP_REC_COUNT]]&gt;1</f>
        <v>0</v>
      </c>
      <c r="AX263" s="36">
        <f>IF(TBL_UDARDA_LOANPOOL[[#This Row],[LOAN_ID]]&lt;&gt;"",COUNTIF(TBL_UDARDA_LOANPOOL[LOAN_ID],TBL_UDARDA_LOANPOOL[[#This Row],[LOAN_ID]]),1)</f>
        <v>1</v>
      </c>
      <c r="AY263" s="36">
        <f>IFERROR(MATCH(TBL_UDARDA_LOANPOOL[[#This Row],[QUAL_METHOD]],RANGE_LOOKUP_QUALMETHODS_UDA_RDA_PROJSPECIFIC,0),-1)</f>
        <v>-1</v>
      </c>
      <c r="AZ26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3"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3"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3"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4" spans="2:57" ht="26.25" customHeight="1" x14ac:dyDescent="0.25">
      <c r="B264" s="25" t="str">
        <f>IF(TBL_UDARDA_LOANPOOL[[#This Row],[RECORD_STARTED]],IF(TBL_UDARDA_LOANPOOL[[#This Row],[ERROR_COUNT]]&gt;0,-1,IF(TBL_UDARDA_LOANPOOL[[#This Row],[REQ_FIELDS_POPULATED]],1,0)),"")</f>
        <v/>
      </c>
      <c r="C264" s="36">
        <f>ROW()-ROW(TBL_UDARDA_LOANPOOL[[#Headers],[ROW_ID]])</f>
        <v>245</v>
      </c>
      <c r="D264" s="55"/>
      <c r="E264" s="56"/>
      <c r="F264" s="57"/>
      <c r="G264" s="58"/>
      <c r="H264" s="142"/>
      <c r="I264" s="144"/>
      <c r="J264" s="144"/>
      <c r="K264" s="120"/>
      <c r="L264" s="116"/>
      <c r="M264" s="55"/>
      <c r="N264" s="61"/>
      <c r="O264" s="62"/>
      <c r="P264" s="124"/>
      <c r="Q264" s="131"/>
      <c r="R264" s="148"/>
      <c r="S264" s="146"/>
      <c r="T264" s="174"/>
      <c r="U264" s="178"/>
      <c r="V264" s="176"/>
      <c r="W264" s="177"/>
      <c r="X264" s="185"/>
      <c r="Y264" s="185"/>
      <c r="Z264" s="186"/>
      <c r="AA264" s="186"/>
      <c r="AB264"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4" s="122"/>
      <c r="AD264" s="112" t="str">
        <f>IF(AND(TBL_UDARDA_LOANPOOL[[#This Row],[QUAL_METHOD]]='$DB.LOOKUP'!$AF$6,TBL_UDARDA_LOANPOOL[[#This Row],[LOAN_ID]]&lt;&gt;""),COUNTIF(TBL_QUAL_JOBSLISTING_JOBS[LISTING_LOAN_ID_PROP_ADDR],TBL_UDARDA_LOANPOOL[[#This Row],[LOAN_ID_PROP_ADDR]]),"")</f>
        <v/>
      </c>
      <c r="AE264" s="113" t="str">
        <f>IF(AND(TBL_UDARDA_LOANPOOL[[#This Row],[LOAN_ID]]&lt;&gt;"",TBL_UDARDA_LOANPOOL[[#This Row],[QUAL_METHOD]]='$DB.LOOKUP'!$AF$6),COUNTIFS(TBL_QUAL_JOBSLISTING_JOBS[LISTING_LOAN_ID_PROP_ADDR],TBL_UDARDA_LOANPOOL[[#This Row],[LOAN_ID_PROP_ADDR]],TBL_QUAL_JOBSLISTING_JOBS[JOB_QUALIFIED_FLAG],"Yes"),"")</f>
        <v/>
      </c>
      <c r="AF264" s="111" t="str">
        <f>IF(AND(TBL_UDARDA_LOANPOOL[[#This Row],[QUAL_JOBS_TOTL]]&gt;0,TBL_UDARDA_LOANPOOL[[#This Row],[QUAL_JOBS_TOTL]]&lt;&gt;""),TBL_UDARDA_LOANPOOL[[#This Row],[QUAL_JOBS_QUALIFIED]]/TBL_UDARDA_LOANPOOL[[#This Row],[QUAL_JOBS_TOTL]],"")</f>
        <v/>
      </c>
      <c r="AG264" s="137" t="str">
        <f>IF(TBL_UDARDA_LOANPOOL[[#This Row],[QUAL_METHOD]]='$DB.LOOKUP'!$AF$6,HYPERLINK("#QUAL_JOBS!TARGET_TOP","View/Edit"),"")</f>
        <v/>
      </c>
      <c r="AH264" s="122"/>
      <c r="AI264" s="112" t="str">
        <f>IF(AND(TBL_UDARDA_LOANPOOL[[#This Row],[QUAL_METHOD]]='$DB.LOOKUP'!$AF$7,TBL_UDARDA_LOANPOOL[[#This Row],[LOAN_ID]]&lt;&gt;""),COUNTIF(TBL_QUAL_SERVICESLISTING_FAMILIES[LISTING_LOAN_ID_PROP_ADDR],TBL_UDARDA_LOANPOOL[[#This Row],[LOAN_ID_PROP_ADDR]]),"")</f>
        <v/>
      </c>
      <c r="AJ264"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4" s="111" t="str">
        <f>IF(AND(TBL_UDARDA_LOANPOOL[[#This Row],[QUAL_SERVICES_FAMILIES_TOTL]]&gt;0,TBL_UDARDA_LOANPOOL[[#This Row],[QUAL_SERVICES_FAMILIES_TOTL]]&lt;&gt;""),TBL_UDARDA_LOANPOOL[[#This Row],[QUAL_SERVICES_FAMILIES_QUALIFIED]]/TBL_UDARDA_LOANPOOL[[#This Row],[QUAL_SERVICES_FAMILIES_TOTL]],"")</f>
        <v/>
      </c>
      <c r="AL264" s="137" t="str">
        <f>IF(TBL_UDARDA_LOANPOOL[[#This Row],[QUAL_METHOD]]='$DB.LOOKUP'!$AF$7,HYPERLINK("#QUAL_SERVICES!TARGET_TOP","View/Edit"),"")</f>
        <v/>
      </c>
      <c r="AM264" s="94" t="str">
        <f>IF(TBL_UDARDA_LOANPOOL[[#This Row],[LOAN_LEVEL_PREQUALIFIED_FLAG]]&lt;&gt;"",
IF(TBL_UDARDA_LOANPOOL[[#This Row],[LOAN_LEVEL_PREQUALIFIED_FLAG]],"Yes","No"),
"")</f>
        <v/>
      </c>
      <c r="AN264" s="70" t="str">
        <f>IF(TBL_UDARDA_LOANPOOL[[#This Row],[LOAN_ID]] = "","",TBL_UDARDA_LOANPOOL[[#This Row],[LOAN_ID]]&amp;" ("&amp;IF(TBL_UDARDA_LOANPOOL[[#This Row],[PROP_ADDR_STREET]]="","Address Not Defined",TBL_UDARDA_LOANPOOL[[#This Row],[PROP_ADDR_STREET]])&amp;")")</f>
        <v/>
      </c>
      <c r="AO264" s="70" t="b">
        <f>IF(TBL_UDARDA_LOANPOOL[[#This Row],[QUAL_METHOD]]="",TRUE,IFERROR(MATCH(TBL_UDARDA_LOANPOOL[[#This Row],[QUAL_METHOD]],RANGE_LOOKUP_QUALMETHODS_UDA_RDA_ENABLED,0)&gt;0,FALSE))</f>
        <v>1</v>
      </c>
      <c r="AP264"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4" s="27" t="b">
        <f ca="1">IFERROR((IF(APP_UDA_RDA_CERT_DATE&lt;&gt;"",APP_UDA_RDA_CERT_DATE,TODAY())-TBL_UDARDA_LOANPOOL[[#This Row],[SETTLEMENT_DATE]])&lt;91,TRUE)</f>
        <v>1</v>
      </c>
      <c r="AR264" s="27" t="b" cm="1">
        <f t="array" ref="AR264">COUNTIFS(TBL_UDARDA_LOANPOOL[LOAN_ID],TBL_UDARDA_LOANPOOL[[#This Row],[LOAN_ID]],TBL_UDARDA_LOANPOOL[QUAL_LOCATION_TRACT_MFIPCT],"&gt;"&amp;THRESHOLD_UDARDA_MFIPCT)=0</f>
        <v>1</v>
      </c>
      <c r="AS264" s="27" t="b">
        <f>COUNTIFS(TBL_UDARDA_LOANPOOL[LOAN_ID],TBL_UDARDA_LOANPOOL[[#This Row],[LOAN_ID]],TBL_UDARDA_LOANPOOL[SBA_QUALIFIED],"No")=0</f>
        <v>1</v>
      </c>
      <c r="AT264"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4"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4" s="29">
        <f>IF(TBL_UDARDA_LOANPOOL[[#This Row],[MULTIPROP_REC_COUNT]]&lt;&gt;"",TBL_UDARDA_LOANPOOL[[#This Row],[LOAN_AMOUNT]]/TBL_UDARDA_LOANPOOL[[#This Row],[MULTIPROP_REC_COUNT]],TBL_UDARDA_LOANPOOL[[#This Row],[LOAN_AMOUNT]])</f>
        <v>0</v>
      </c>
      <c r="AW264" s="29" t="b">
        <f>TBL_UDARDA_LOANPOOL[[#This Row],[MULTIPROP_REC_COUNT]]&gt;1</f>
        <v>0</v>
      </c>
      <c r="AX264" s="36">
        <f>IF(TBL_UDARDA_LOANPOOL[[#This Row],[LOAN_ID]]&lt;&gt;"",COUNTIF(TBL_UDARDA_LOANPOOL[LOAN_ID],TBL_UDARDA_LOANPOOL[[#This Row],[LOAN_ID]]),1)</f>
        <v>1</v>
      </c>
      <c r="AY264" s="36">
        <f>IFERROR(MATCH(TBL_UDARDA_LOANPOOL[[#This Row],[QUAL_METHOD]],RANGE_LOOKUP_QUALMETHODS_UDA_RDA_PROJSPECIFIC,0),-1)</f>
        <v>-1</v>
      </c>
      <c r="AZ26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4"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4"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4"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5" spans="2:57" ht="26.25" customHeight="1" x14ac:dyDescent="0.25">
      <c r="B265" s="25" t="str">
        <f>IF(TBL_UDARDA_LOANPOOL[[#This Row],[RECORD_STARTED]],IF(TBL_UDARDA_LOANPOOL[[#This Row],[ERROR_COUNT]]&gt;0,-1,IF(TBL_UDARDA_LOANPOOL[[#This Row],[REQ_FIELDS_POPULATED]],1,0)),"")</f>
        <v/>
      </c>
      <c r="C265" s="36">
        <f>ROW()-ROW(TBL_UDARDA_LOANPOOL[[#Headers],[ROW_ID]])</f>
        <v>246</v>
      </c>
      <c r="D265" s="55"/>
      <c r="E265" s="56"/>
      <c r="F265" s="57"/>
      <c r="G265" s="58"/>
      <c r="H265" s="142"/>
      <c r="I265" s="144"/>
      <c r="J265" s="144"/>
      <c r="K265" s="120"/>
      <c r="L265" s="116"/>
      <c r="M265" s="55"/>
      <c r="N265" s="61"/>
      <c r="O265" s="62"/>
      <c r="P265" s="124"/>
      <c r="Q265" s="131"/>
      <c r="R265" s="148"/>
      <c r="S265" s="146"/>
      <c r="T265" s="174"/>
      <c r="U265" s="178"/>
      <c r="V265" s="176"/>
      <c r="W265" s="177"/>
      <c r="X265" s="185"/>
      <c r="Y265" s="185"/>
      <c r="Z265" s="186"/>
      <c r="AA265" s="186"/>
      <c r="AB265"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5" s="122"/>
      <c r="AD265" s="112" t="str">
        <f>IF(AND(TBL_UDARDA_LOANPOOL[[#This Row],[QUAL_METHOD]]='$DB.LOOKUP'!$AF$6,TBL_UDARDA_LOANPOOL[[#This Row],[LOAN_ID]]&lt;&gt;""),COUNTIF(TBL_QUAL_JOBSLISTING_JOBS[LISTING_LOAN_ID_PROP_ADDR],TBL_UDARDA_LOANPOOL[[#This Row],[LOAN_ID_PROP_ADDR]]),"")</f>
        <v/>
      </c>
      <c r="AE265" s="113" t="str">
        <f>IF(AND(TBL_UDARDA_LOANPOOL[[#This Row],[LOAN_ID]]&lt;&gt;"",TBL_UDARDA_LOANPOOL[[#This Row],[QUAL_METHOD]]='$DB.LOOKUP'!$AF$6),COUNTIFS(TBL_QUAL_JOBSLISTING_JOBS[LISTING_LOAN_ID_PROP_ADDR],TBL_UDARDA_LOANPOOL[[#This Row],[LOAN_ID_PROP_ADDR]],TBL_QUAL_JOBSLISTING_JOBS[JOB_QUALIFIED_FLAG],"Yes"),"")</f>
        <v/>
      </c>
      <c r="AF265" s="111" t="str">
        <f>IF(AND(TBL_UDARDA_LOANPOOL[[#This Row],[QUAL_JOBS_TOTL]]&gt;0,TBL_UDARDA_LOANPOOL[[#This Row],[QUAL_JOBS_TOTL]]&lt;&gt;""),TBL_UDARDA_LOANPOOL[[#This Row],[QUAL_JOBS_QUALIFIED]]/TBL_UDARDA_LOANPOOL[[#This Row],[QUAL_JOBS_TOTL]],"")</f>
        <v/>
      </c>
      <c r="AG265" s="137" t="str">
        <f>IF(TBL_UDARDA_LOANPOOL[[#This Row],[QUAL_METHOD]]='$DB.LOOKUP'!$AF$6,HYPERLINK("#QUAL_JOBS!TARGET_TOP","View/Edit"),"")</f>
        <v/>
      </c>
      <c r="AH265" s="122"/>
      <c r="AI265" s="112" t="str">
        <f>IF(AND(TBL_UDARDA_LOANPOOL[[#This Row],[QUAL_METHOD]]='$DB.LOOKUP'!$AF$7,TBL_UDARDA_LOANPOOL[[#This Row],[LOAN_ID]]&lt;&gt;""),COUNTIF(TBL_QUAL_SERVICESLISTING_FAMILIES[LISTING_LOAN_ID_PROP_ADDR],TBL_UDARDA_LOANPOOL[[#This Row],[LOAN_ID_PROP_ADDR]]),"")</f>
        <v/>
      </c>
      <c r="AJ265"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5" s="111" t="str">
        <f>IF(AND(TBL_UDARDA_LOANPOOL[[#This Row],[QUAL_SERVICES_FAMILIES_TOTL]]&gt;0,TBL_UDARDA_LOANPOOL[[#This Row],[QUAL_SERVICES_FAMILIES_TOTL]]&lt;&gt;""),TBL_UDARDA_LOANPOOL[[#This Row],[QUAL_SERVICES_FAMILIES_QUALIFIED]]/TBL_UDARDA_LOANPOOL[[#This Row],[QUAL_SERVICES_FAMILIES_TOTL]],"")</f>
        <v/>
      </c>
      <c r="AL265" s="137" t="str">
        <f>IF(TBL_UDARDA_LOANPOOL[[#This Row],[QUAL_METHOD]]='$DB.LOOKUP'!$AF$7,HYPERLINK("#QUAL_SERVICES!TARGET_TOP","View/Edit"),"")</f>
        <v/>
      </c>
      <c r="AM265" s="94" t="str">
        <f>IF(TBL_UDARDA_LOANPOOL[[#This Row],[LOAN_LEVEL_PREQUALIFIED_FLAG]]&lt;&gt;"",
IF(TBL_UDARDA_LOANPOOL[[#This Row],[LOAN_LEVEL_PREQUALIFIED_FLAG]],"Yes","No"),
"")</f>
        <v/>
      </c>
      <c r="AN265" s="70" t="str">
        <f>IF(TBL_UDARDA_LOANPOOL[[#This Row],[LOAN_ID]] = "","",TBL_UDARDA_LOANPOOL[[#This Row],[LOAN_ID]]&amp;" ("&amp;IF(TBL_UDARDA_LOANPOOL[[#This Row],[PROP_ADDR_STREET]]="","Address Not Defined",TBL_UDARDA_LOANPOOL[[#This Row],[PROP_ADDR_STREET]])&amp;")")</f>
        <v/>
      </c>
      <c r="AO265" s="70" t="b">
        <f>IF(TBL_UDARDA_LOANPOOL[[#This Row],[QUAL_METHOD]]="",TRUE,IFERROR(MATCH(TBL_UDARDA_LOANPOOL[[#This Row],[QUAL_METHOD]],RANGE_LOOKUP_QUALMETHODS_UDA_RDA_ENABLED,0)&gt;0,FALSE))</f>
        <v>1</v>
      </c>
      <c r="AP265"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5" s="27" t="b">
        <f ca="1">IFERROR((IF(APP_UDA_RDA_CERT_DATE&lt;&gt;"",APP_UDA_RDA_CERT_DATE,TODAY())-TBL_UDARDA_LOANPOOL[[#This Row],[SETTLEMENT_DATE]])&lt;91,TRUE)</f>
        <v>1</v>
      </c>
      <c r="AR265" s="27" t="b" cm="1">
        <f t="array" ref="AR265">COUNTIFS(TBL_UDARDA_LOANPOOL[LOAN_ID],TBL_UDARDA_LOANPOOL[[#This Row],[LOAN_ID]],TBL_UDARDA_LOANPOOL[QUAL_LOCATION_TRACT_MFIPCT],"&gt;"&amp;THRESHOLD_UDARDA_MFIPCT)=0</f>
        <v>1</v>
      </c>
      <c r="AS265" s="27" t="b">
        <f>COUNTIFS(TBL_UDARDA_LOANPOOL[LOAN_ID],TBL_UDARDA_LOANPOOL[[#This Row],[LOAN_ID]],TBL_UDARDA_LOANPOOL[SBA_QUALIFIED],"No")=0</f>
        <v>1</v>
      </c>
      <c r="AT265"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5"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5" s="29">
        <f>IF(TBL_UDARDA_LOANPOOL[[#This Row],[MULTIPROP_REC_COUNT]]&lt;&gt;"",TBL_UDARDA_LOANPOOL[[#This Row],[LOAN_AMOUNT]]/TBL_UDARDA_LOANPOOL[[#This Row],[MULTIPROP_REC_COUNT]],TBL_UDARDA_LOANPOOL[[#This Row],[LOAN_AMOUNT]])</f>
        <v>0</v>
      </c>
      <c r="AW265" s="29" t="b">
        <f>TBL_UDARDA_LOANPOOL[[#This Row],[MULTIPROP_REC_COUNT]]&gt;1</f>
        <v>0</v>
      </c>
      <c r="AX265" s="36">
        <f>IF(TBL_UDARDA_LOANPOOL[[#This Row],[LOAN_ID]]&lt;&gt;"",COUNTIF(TBL_UDARDA_LOANPOOL[LOAN_ID],TBL_UDARDA_LOANPOOL[[#This Row],[LOAN_ID]]),1)</f>
        <v>1</v>
      </c>
      <c r="AY265" s="36">
        <f>IFERROR(MATCH(TBL_UDARDA_LOANPOOL[[#This Row],[QUAL_METHOD]],RANGE_LOOKUP_QUALMETHODS_UDA_RDA_PROJSPECIFIC,0),-1)</f>
        <v>-1</v>
      </c>
      <c r="AZ26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5"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5"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5"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6" spans="2:57" ht="26.25" customHeight="1" x14ac:dyDescent="0.25">
      <c r="B266" s="25" t="str">
        <f>IF(TBL_UDARDA_LOANPOOL[[#This Row],[RECORD_STARTED]],IF(TBL_UDARDA_LOANPOOL[[#This Row],[ERROR_COUNT]]&gt;0,-1,IF(TBL_UDARDA_LOANPOOL[[#This Row],[REQ_FIELDS_POPULATED]],1,0)),"")</f>
        <v/>
      </c>
      <c r="C266" s="36">
        <f>ROW()-ROW(TBL_UDARDA_LOANPOOL[[#Headers],[ROW_ID]])</f>
        <v>247</v>
      </c>
      <c r="D266" s="55"/>
      <c r="E266" s="56"/>
      <c r="F266" s="57"/>
      <c r="G266" s="58"/>
      <c r="H266" s="142"/>
      <c r="I266" s="144"/>
      <c r="J266" s="144"/>
      <c r="K266" s="120"/>
      <c r="L266" s="116"/>
      <c r="M266" s="55"/>
      <c r="N266" s="61"/>
      <c r="O266" s="62"/>
      <c r="P266" s="124"/>
      <c r="Q266" s="131"/>
      <c r="R266" s="148"/>
      <c r="S266" s="146"/>
      <c r="T266" s="174"/>
      <c r="U266" s="178"/>
      <c r="V266" s="176"/>
      <c r="W266" s="177"/>
      <c r="X266" s="185"/>
      <c r="Y266" s="185"/>
      <c r="Z266" s="186"/>
      <c r="AA266" s="186"/>
      <c r="AB266"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6" s="122"/>
      <c r="AD266" s="112" t="str">
        <f>IF(AND(TBL_UDARDA_LOANPOOL[[#This Row],[QUAL_METHOD]]='$DB.LOOKUP'!$AF$6,TBL_UDARDA_LOANPOOL[[#This Row],[LOAN_ID]]&lt;&gt;""),COUNTIF(TBL_QUAL_JOBSLISTING_JOBS[LISTING_LOAN_ID_PROP_ADDR],TBL_UDARDA_LOANPOOL[[#This Row],[LOAN_ID_PROP_ADDR]]),"")</f>
        <v/>
      </c>
      <c r="AE266" s="113" t="str">
        <f>IF(AND(TBL_UDARDA_LOANPOOL[[#This Row],[LOAN_ID]]&lt;&gt;"",TBL_UDARDA_LOANPOOL[[#This Row],[QUAL_METHOD]]='$DB.LOOKUP'!$AF$6),COUNTIFS(TBL_QUAL_JOBSLISTING_JOBS[LISTING_LOAN_ID_PROP_ADDR],TBL_UDARDA_LOANPOOL[[#This Row],[LOAN_ID_PROP_ADDR]],TBL_QUAL_JOBSLISTING_JOBS[JOB_QUALIFIED_FLAG],"Yes"),"")</f>
        <v/>
      </c>
      <c r="AF266" s="111" t="str">
        <f>IF(AND(TBL_UDARDA_LOANPOOL[[#This Row],[QUAL_JOBS_TOTL]]&gt;0,TBL_UDARDA_LOANPOOL[[#This Row],[QUAL_JOBS_TOTL]]&lt;&gt;""),TBL_UDARDA_LOANPOOL[[#This Row],[QUAL_JOBS_QUALIFIED]]/TBL_UDARDA_LOANPOOL[[#This Row],[QUAL_JOBS_TOTL]],"")</f>
        <v/>
      </c>
      <c r="AG266" s="137" t="str">
        <f>IF(TBL_UDARDA_LOANPOOL[[#This Row],[QUAL_METHOD]]='$DB.LOOKUP'!$AF$6,HYPERLINK("#QUAL_JOBS!TARGET_TOP","View/Edit"),"")</f>
        <v/>
      </c>
      <c r="AH266" s="122"/>
      <c r="AI266" s="112" t="str">
        <f>IF(AND(TBL_UDARDA_LOANPOOL[[#This Row],[QUAL_METHOD]]='$DB.LOOKUP'!$AF$7,TBL_UDARDA_LOANPOOL[[#This Row],[LOAN_ID]]&lt;&gt;""),COUNTIF(TBL_QUAL_SERVICESLISTING_FAMILIES[LISTING_LOAN_ID_PROP_ADDR],TBL_UDARDA_LOANPOOL[[#This Row],[LOAN_ID_PROP_ADDR]]),"")</f>
        <v/>
      </c>
      <c r="AJ266"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6" s="111" t="str">
        <f>IF(AND(TBL_UDARDA_LOANPOOL[[#This Row],[QUAL_SERVICES_FAMILIES_TOTL]]&gt;0,TBL_UDARDA_LOANPOOL[[#This Row],[QUAL_SERVICES_FAMILIES_TOTL]]&lt;&gt;""),TBL_UDARDA_LOANPOOL[[#This Row],[QUAL_SERVICES_FAMILIES_QUALIFIED]]/TBL_UDARDA_LOANPOOL[[#This Row],[QUAL_SERVICES_FAMILIES_TOTL]],"")</f>
        <v/>
      </c>
      <c r="AL266" s="137" t="str">
        <f>IF(TBL_UDARDA_LOANPOOL[[#This Row],[QUAL_METHOD]]='$DB.LOOKUP'!$AF$7,HYPERLINK("#QUAL_SERVICES!TARGET_TOP","View/Edit"),"")</f>
        <v/>
      </c>
      <c r="AM266" s="94" t="str">
        <f>IF(TBL_UDARDA_LOANPOOL[[#This Row],[LOAN_LEVEL_PREQUALIFIED_FLAG]]&lt;&gt;"",
IF(TBL_UDARDA_LOANPOOL[[#This Row],[LOAN_LEVEL_PREQUALIFIED_FLAG]],"Yes","No"),
"")</f>
        <v/>
      </c>
      <c r="AN266" s="70" t="str">
        <f>IF(TBL_UDARDA_LOANPOOL[[#This Row],[LOAN_ID]] = "","",TBL_UDARDA_LOANPOOL[[#This Row],[LOAN_ID]]&amp;" ("&amp;IF(TBL_UDARDA_LOANPOOL[[#This Row],[PROP_ADDR_STREET]]="","Address Not Defined",TBL_UDARDA_LOANPOOL[[#This Row],[PROP_ADDR_STREET]])&amp;")")</f>
        <v/>
      </c>
      <c r="AO266" s="70" t="b">
        <f>IF(TBL_UDARDA_LOANPOOL[[#This Row],[QUAL_METHOD]]="",TRUE,IFERROR(MATCH(TBL_UDARDA_LOANPOOL[[#This Row],[QUAL_METHOD]],RANGE_LOOKUP_QUALMETHODS_UDA_RDA_ENABLED,0)&gt;0,FALSE))</f>
        <v>1</v>
      </c>
      <c r="AP266"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6" s="27" t="b">
        <f ca="1">IFERROR((IF(APP_UDA_RDA_CERT_DATE&lt;&gt;"",APP_UDA_RDA_CERT_DATE,TODAY())-TBL_UDARDA_LOANPOOL[[#This Row],[SETTLEMENT_DATE]])&lt;91,TRUE)</f>
        <v>1</v>
      </c>
      <c r="AR266" s="27" t="b" cm="1">
        <f t="array" ref="AR266">COUNTIFS(TBL_UDARDA_LOANPOOL[LOAN_ID],TBL_UDARDA_LOANPOOL[[#This Row],[LOAN_ID]],TBL_UDARDA_LOANPOOL[QUAL_LOCATION_TRACT_MFIPCT],"&gt;"&amp;THRESHOLD_UDARDA_MFIPCT)=0</f>
        <v>1</v>
      </c>
      <c r="AS266" s="27" t="b">
        <f>COUNTIFS(TBL_UDARDA_LOANPOOL[LOAN_ID],TBL_UDARDA_LOANPOOL[[#This Row],[LOAN_ID]],TBL_UDARDA_LOANPOOL[SBA_QUALIFIED],"No")=0</f>
        <v>1</v>
      </c>
      <c r="AT266"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6"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6" s="29">
        <f>IF(TBL_UDARDA_LOANPOOL[[#This Row],[MULTIPROP_REC_COUNT]]&lt;&gt;"",TBL_UDARDA_LOANPOOL[[#This Row],[LOAN_AMOUNT]]/TBL_UDARDA_LOANPOOL[[#This Row],[MULTIPROP_REC_COUNT]],TBL_UDARDA_LOANPOOL[[#This Row],[LOAN_AMOUNT]])</f>
        <v>0</v>
      </c>
      <c r="AW266" s="29" t="b">
        <f>TBL_UDARDA_LOANPOOL[[#This Row],[MULTIPROP_REC_COUNT]]&gt;1</f>
        <v>0</v>
      </c>
      <c r="AX266" s="36">
        <f>IF(TBL_UDARDA_LOANPOOL[[#This Row],[LOAN_ID]]&lt;&gt;"",COUNTIF(TBL_UDARDA_LOANPOOL[LOAN_ID],TBL_UDARDA_LOANPOOL[[#This Row],[LOAN_ID]]),1)</f>
        <v>1</v>
      </c>
      <c r="AY266" s="36">
        <f>IFERROR(MATCH(TBL_UDARDA_LOANPOOL[[#This Row],[QUAL_METHOD]],RANGE_LOOKUP_QUALMETHODS_UDA_RDA_PROJSPECIFIC,0),-1)</f>
        <v>-1</v>
      </c>
      <c r="AZ26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6"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6"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6"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7" spans="2:57" ht="26.25" customHeight="1" x14ac:dyDescent="0.25">
      <c r="B267" s="25" t="str">
        <f>IF(TBL_UDARDA_LOANPOOL[[#This Row],[RECORD_STARTED]],IF(TBL_UDARDA_LOANPOOL[[#This Row],[ERROR_COUNT]]&gt;0,-1,IF(TBL_UDARDA_LOANPOOL[[#This Row],[REQ_FIELDS_POPULATED]],1,0)),"")</f>
        <v/>
      </c>
      <c r="C267" s="36">
        <f>ROW()-ROW(TBL_UDARDA_LOANPOOL[[#Headers],[ROW_ID]])</f>
        <v>248</v>
      </c>
      <c r="D267" s="55"/>
      <c r="E267" s="56"/>
      <c r="F267" s="57"/>
      <c r="G267" s="58"/>
      <c r="H267" s="142"/>
      <c r="I267" s="144"/>
      <c r="J267" s="144"/>
      <c r="K267" s="120"/>
      <c r="L267" s="116"/>
      <c r="M267" s="55"/>
      <c r="N267" s="61"/>
      <c r="O267" s="62"/>
      <c r="P267" s="124"/>
      <c r="Q267" s="131"/>
      <c r="R267" s="148"/>
      <c r="S267" s="146"/>
      <c r="T267" s="174"/>
      <c r="U267" s="178"/>
      <c r="V267" s="176"/>
      <c r="W267" s="177"/>
      <c r="X267" s="185"/>
      <c r="Y267" s="185"/>
      <c r="Z267" s="186"/>
      <c r="AA267" s="186"/>
      <c r="AB267"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7" s="122"/>
      <c r="AD267" s="112" t="str">
        <f>IF(AND(TBL_UDARDA_LOANPOOL[[#This Row],[QUAL_METHOD]]='$DB.LOOKUP'!$AF$6,TBL_UDARDA_LOANPOOL[[#This Row],[LOAN_ID]]&lt;&gt;""),COUNTIF(TBL_QUAL_JOBSLISTING_JOBS[LISTING_LOAN_ID_PROP_ADDR],TBL_UDARDA_LOANPOOL[[#This Row],[LOAN_ID_PROP_ADDR]]),"")</f>
        <v/>
      </c>
      <c r="AE267" s="113" t="str">
        <f>IF(AND(TBL_UDARDA_LOANPOOL[[#This Row],[LOAN_ID]]&lt;&gt;"",TBL_UDARDA_LOANPOOL[[#This Row],[QUAL_METHOD]]='$DB.LOOKUP'!$AF$6),COUNTIFS(TBL_QUAL_JOBSLISTING_JOBS[LISTING_LOAN_ID_PROP_ADDR],TBL_UDARDA_LOANPOOL[[#This Row],[LOAN_ID_PROP_ADDR]],TBL_QUAL_JOBSLISTING_JOBS[JOB_QUALIFIED_FLAG],"Yes"),"")</f>
        <v/>
      </c>
      <c r="AF267" s="111" t="str">
        <f>IF(AND(TBL_UDARDA_LOANPOOL[[#This Row],[QUAL_JOBS_TOTL]]&gt;0,TBL_UDARDA_LOANPOOL[[#This Row],[QUAL_JOBS_TOTL]]&lt;&gt;""),TBL_UDARDA_LOANPOOL[[#This Row],[QUAL_JOBS_QUALIFIED]]/TBL_UDARDA_LOANPOOL[[#This Row],[QUAL_JOBS_TOTL]],"")</f>
        <v/>
      </c>
      <c r="AG267" s="137" t="str">
        <f>IF(TBL_UDARDA_LOANPOOL[[#This Row],[QUAL_METHOD]]='$DB.LOOKUP'!$AF$6,HYPERLINK("#QUAL_JOBS!TARGET_TOP","View/Edit"),"")</f>
        <v/>
      </c>
      <c r="AH267" s="122"/>
      <c r="AI267" s="112" t="str">
        <f>IF(AND(TBL_UDARDA_LOANPOOL[[#This Row],[QUAL_METHOD]]='$DB.LOOKUP'!$AF$7,TBL_UDARDA_LOANPOOL[[#This Row],[LOAN_ID]]&lt;&gt;""),COUNTIF(TBL_QUAL_SERVICESLISTING_FAMILIES[LISTING_LOAN_ID_PROP_ADDR],TBL_UDARDA_LOANPOOL[[#This Row],[LOAN_ID_PROP_ADDR]]),"")</f>
        <v/>
      </c>
      <c r="AJ267"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7" s="111" t="str">
        <f>IF(AND(TBL_UDARDA_LOANPOOL[[#This Row],[QUAL_SERVICES_FAMILIES_TOTL]]&gt;0,TBL_UDARDA_LOANPOOL[[#This Row],[QUAL_SERVICES_FAMILIES_TOTL]]&lt;&gt;""),TBL_UDARDA_LOANPOOL[[#This Row],[QUAL_SERVICES_FAMILIES_QUALIFIED]]/TBL_UDARDA_LOANPOOL[[#This Row],[QUAL_SERVICES_FAMILIES_TOTL]],"")</f>
        <v/>
      </c>
      <c r="AL267" s="137" t="str">
        <f>IF(TBL_UDARDA_LOANPOOL[[#This Row],[QUAL_METHOD]]='$DB.LOOKUP'!$AF$7,HYPERLINK("#QUAL_SERVICES!TARGET_TOP","View/Edit"),"")</f>
        <v/>
      </c>
      <c r="AM267" s="94" t="str">
        <f>IF(TBL_UDARDA_LOANPOOL[[#This Row],[LOAN_LEVEL_PREQUALIFIED_FLAG]]&lt;&gt;"",
IF(TBL_UDARDA_LOANPOOL[[#This Row],[LOAN_LEVEL_PREQUALIFIED_FLAG]],"Yes","No"),
"")</f>
        <v/>
      </c>
      <c r="AN267" s="70" t="str">
        <f>IF(TBL_UDARDA_LOANPOOL[[#This Row],[LOAN_ID]] = "","",TBL_UDARDA_LOANPOOL[[#This Row],[LOAN_ID]]&amp;" ("&amp;IF(TBL_UDARDA_LOANPOOL[[#This Row],[PROP_ADDR_STREET]]="","Address Not Defined",TBL_UDARDA_LOANPOOL[[#This Row],[PROP_ADDR_STREET]])&amp;")")</f>
        <v/>
      </c>
      <c r="AO267" s="70" t="b">
        <f>IF(TBL_UDARDA_LOANPOOL[[#This Row],[QUAL_METHOD]]="",TRUE,IFERROR(MATCH(TBL_UDARDA_LOANPOOL[[#This Row],[QUAL_METHOD]],RANGE_LOOKUP_QUALMETHODS_UDA_RDA_ENABLED,0)&gt;0,FALSE))</f>
        <v>1</v>
      </c>
      <c r="AP267"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7" s="27" t="b">
        <f ca="1">IFERROR((IF(APP_UDA_RDA_CERT_DATE&lt;&gt;"",APP_UDA_RDA_CERT_DATE,TODAY())-TBL_UDARDA_LOANPOOL[[#This Row],[SETTLEMENT_DATE]])&lt;91,TRUE)</f>
        <v>1</v>
      </c>
      <c r="AR267" s="27" t="b" cm="1">
        <f t="array" ref="AR267">COUNTIFS(TBL_UDARDA_LOANPOOL[LOAN_ID],TBL_UDARDA_LOANPOOL[[#This Row],[LOAN_ID]],TBL_UDARDA_LOANPOOL[QUAL_LOCATION_TRACT_MFIPCT],"&gt;"&amp;THRESHOLD_UDARDA_MFIPCT)=0</f>
        <v>1</v>
      </c>
      <c r="AS267" s="27" t="b">
        <f>COUNTIFS(TBL_UDARDA_LOANPOOL[LOAN_ID],TBL_UDARDA_LOANPOOL[[#This Row],[LOAN_ID]],TBL_UDARDA_LOANPOOL[SBA_QUALIFIED],"No")=0</f>
        <v>1</v>
      </c>
      <c r="AT267"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7"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7" s="29">
        <f>IF(TBL_UDARDA_LOANPOOL[[#This Row],[MULTIPROP_REC_COUNT]]&lt;&gt;"",TBL_UDARDA_LOANPOOL[[#This Row],[LOAN_AMOUNT]]/TBL_UDARDA_LOANPOOL[[#This Row],[MULTIPROP_REC_COUNT]],TBL_UDARDA_LOANPOOL[[#This Row],[LOAN_AMOUNT]])</f>
        <v>0</v>
      </c>
      <c r="AW267" s="29" t="b">
        <f>TBL_UDARDA_LOANPOOL[[#This Row],[MULTIPROP_REC_COUNT]]&gt;1</f>
        <v>0</v>
      </c>
      <c r="AX267" s="36">
        <f>IF(TBL_UDARDA_LOANPOOL[[#This Row],[LOAN_ID]]&lt;&gt;"",COUNTIF(TBL_UDARDA_LOANPOOL[LOAN_ID],TBL_UDARDA_LOANPOOL[[#This Row],[LOAN_ID]]),1)</f>
        <v>1</v>
      </c>
      <c r="AY267" s="36">
        <f>IFERROR(MATCH(TBL_UDARDA_LOANPOOL[[#This Row],[QUAL_METHOD]],RANGE_LOOKUP_QUALMETHODS_UDA_RDA_PROJSPECIFIC,0),-1)</f>
        <v>-1</v>
      </c>
      <c r="AZ26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7"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7"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7"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8" spans="2:57" ht="26.25" customHeight="1" x14ac:dyDescent="0.25">
      <c r="B268" s="25" t="str">
        <f>IF(TBL_UDARDA_LOANPOOL[[#This Row],[RECORD_STARTED]],IF(TBL_UDARDA_LOANPOOL[[#This Row],[ERROR_COUNT]]&gt;0,-1,IF(TBL_UDARDA_LOANPOOL[[#This Row],[REQ_FIELDS_POPULATED]],1,0)),"")</f>
        <v/>
      </c>
      <c r="C268" s="36">
        <f>ROW()-ROW(TBL_UDARDA_LOANPOOL[[#Headers],[ROW_ID]])</f>
        <v>249</v>
      </c>
      <c r="D268" s="55"/>
      <c r="E268" s="56"/>
      <c r="F268" s="57"/>
      <c r="G268" s="58"/>
      <c r="H268" s="142"/>
      <c r="I268" s="144"/>
      <c r="J268" s="144"/>
      <c r="K268" s="120"/>
      <c r="L268" s="116"/>
      <c r="M268" s="55"/>
      <c r="N268" s="61"/>
      <c r="O268" s="62"/>
      <c r="P268" s="124"/>
      <c r="Q268" s="131"/>
      <c r="R268" s="148"/>
      <c r="S268" s="146"/>
      <c r="T268" s="174"/>
      <c r="U268" s="178"/>
      <c r="V268" s="176"/>
      <c r="W268" s="177"/>
      <c r="X268" s="185"/>
      <c r="Y268" s="185"/>
      <c r="Z268" s="186"/>
      <c r="AA268" s="186"/>
      <c r="AB268"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8" s="122"/>
      <c r="AD268" s="112" t="str">
        <f>IF(AND(TBL_UDARDA_LOANPOOL[[#This Row],[QUAL_METHOD]]='$DB.LOOKUP'!$AF$6,TBL_UDARDA_LOANPOOL[[#This Row],[LOAN_ID]]&lt;&gt;""),COUNTIF(TBL_QUAL_JOBSLISTING_JOBS[LISTING_LOAN_ID_PROP_ADDR],TBL_UDARDA_LOANPOOL[[#This Row],[LOAN_ID_PROP_ADDR]]),"")</f>
        <v/>
      </c>
      <c r="AE268" s="113" t="str">
        <f>IF(AND(TBL_UDARDA_LOANPOOL[[#This Row],[LOAN_ID]]&lt;&gt;"",TBL_UDARDA_LOANPOOL[[#This Row],[QUAL_METHOD]]='$DB.LOOKUP'!$AF$6),COUNTIFS(TBL_QUAL_JOBSLISTING_JOBS[LISTING_LOAN_ID_PROP_ADDR],TBL_UDARDA_LOANPOOL[[#This Row],[LOAN_ID_PROP_ADDR]],TBL_QUAL_JOBSLISTING_JOBS[JOB_QUALIFIED_FLAG],"Yes"),"")</f>
        <v/>
      </c>
      <c r="AF268" s="111" t="str">
        <f>IF(AND(TBL_UDARDA_LOANPOOL[[#This Row],[QUAL_JOBS_TOTL]]&gt;0,TBL_UDARDA_LOANPOOL[[#This Row],[QUAL_JOBS_TOTL]]&lt;&gt;""),TBL_UDARDA_LOANPOOL[[#This Row],[QUAL_JOBS_QUALIFIED]]/TBL_UDARDA_LOANPOOL[[#This Row],[QUAL_JOBS_TOTL]],"")</f>
        <v/>
      </c>
      <c r="AG268" s="137" t="str">
        <f>IF(TBL_UDARDA_LOANPOOL[[#This Row],[QUAL_METHOD]]='$DB.LOOKUP'!$AF$6,HYPERLINK("#QUAL_JOBS!TARGET_TOP","View/Edit"),"")</f>
        <v/>
      </c>
      <c r="AH268" s="122"/>
      <c r="AI268" s="112" t="str">
        <f>IF(AND(TBL_UDARDA_LOANPOOL[[#This Row],[QUAL_METHOD]]='$DB.LOOKUP'!$AF$7,TBL_UDARDA_LOANPOOL[[#This Row],[LOAN_ID]]&lt;&gt;""),COUNTIF(TBL_QUAL_SERVICESLISTING_FAMILIES[LISTING_LOAN_ID_PROP_ADDR],TBL_UDARDA_LOANPOOL[[#This Row],[LOAN_ID_PROP_ADDR]]),"")</f>
        <v/>
      </c>
      <c r="AJ268"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8" s="111" t="str">
        <f>IF(AND(TBL_UDARDA_LOANPOOL[[#This Row],[QUAL_SERVICES_FAMILIES_TOTL]]&gt;0,TBL_UDARDA_LOANPOOL[[#This Row],[QUAL_SERVICES_FAMILIES_TOTL]]&lt;&gt;""),TBL_UDARDA_LOANPOOL[[#This Row],[QUAL_SERVICES_FAMILIES_QUALIFIED]]/TBL_UDARDA_LOANPOOL[[#This Row],[QUAL_SERVICES_FAMILIES_TOTL]],"")</f>
        <v/>
      </c>
      <c r="AL268" s="137" t="str">
        <f>IF(TBL_UDARDA_LOANPOOL[[#This Row],[QUAL_METHOD]]='$DB.LOOKUP'!$AF$7,HYPERLINK("#QUAL_SERVICES!TARGET_TOP","View/Edit"),"")</f>
        <v/>
      </c>
      <c r="AM268" s="94" t="str">
        <f>IF(TBL_UDARDA_LOANPOOL[[#This Row],[LOAN_LEVEL_PREQUALIFIED_FLAG]]&lt;&gt;"",
IF(TBL_UDARDA_LOANPOOL[[#This Row],[LOAN_LEVEL_PREQUALIFIED_FLAG]],"Yes","No"),
"")</f>
        <v/>
      </c>
      <c r="AN268" s="70" t="str">
        <f>IF(TBL_UDARDA_LOANPOOL[[#This Row],[LOAN_ID]] = "","",TBL_UDARDA_LOANPOOL[[#This Row],[LOAN_ID]]&amp;" ("&amp;IF(TBL_UDARDA_LOANPOOL[[#This Row],[PROP_ADDR_STREET]]="","Address Not Defined",TBL_UDARDA_LOANPOOL[[#This Row],[PROP_ADDR_STREET]])&amp;")")</f>
        <v/>
      </c>
      <c r="AO268" s="70" t="b">
        <f>IF(TBL_UDARDA_LOANPOOL[[#This Row],[QUAL_METHOD]]="",TRUE,IFERROR(MATCH(TBL_UDARDA_LOANPOOL[[#This Row],[QUAL_METHOD]],RANGE_LOOKUP_QUALMETHODS_UDA_RDA_ENABLED,0)&gt;0,FALSE))</f>
        <v>1</v>
      </c>
      <c r="AP268"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8" s="27" t="b">
        <f ca="1">IFERROR((IF(APP_UDA_RDA_CERT_DATE&lt;&gt;"",APP_UDA_RDA_CERT_DATE,TODAY())-TBL_UDARDA_LOANPOOL[[#This Row],[SETTLEMENT_DATE]])&lt;91,TRUE)</f>
        <v>1</v>
      </c>
      <c r="AR268" s="27" t="b" cm="1">
        <f t="array" ref="AR268">COUNTIFS(TBL_UDARDA_LOANPOOL[LOAN_ID],TBL_UDARDA_LOANPOOL[[#This Row],[LOAN_ID]],TBL_UDARDA_LOANPOOL[QUAL_LOCATION_TRACT_MFIPCT],"&gt;"&amp;THRESHOLD_UDARDA_MFIPCT)=0</f>
        <v>1</v>
      </c>
      <c r="AS268" s="27" t="b">
        <f>COUNTIFS(TBL_UDARDA_LOANPOOL[LOAN_ID],TBL_UDARDA_LOANPOOL[[#This Row],[LOAN_ID]],TBL_UDARDA_LOANPOOL[SBA_QUALIFIED],"No")=0</f>
        <v>1</v>
      </c>
      <c r="AT268"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8"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8" s="29">
        <f>IF(TBL_UDARDA_LOANPOOL[[#This Row],[MULTIPROP_REC_COUNT]]&lt;&gt;"",TBL_UDARDA_LOANPOOL[[#This Row],[LOAN_AMOUNT]]/TBL_UDARDA_LOANPOOL[[#This Row],[MULTIPROP_REC_COUNT]],TBL_UDARDA_LOANPOOL[[#This Row],[LOAN_AMOUNT]])</f>
        <v>0</v>
      </c>
      <c r="AW268" s="29" t="b">
        <f>TBL_UDARDA_LOANPOOL[[#This Row],[MULTIPROP_REC_COUNT]]&gt;1</f>
        <v>0</v>
      </c>
      <c r="AX268" s="36">
        <f>IF(TBL_UDARDA_LOANPOOL[[#This Row],[LOAN_ID]]&lt;&gt;"",COUNTIF(TBL_UDARDA_LOANPOOL[LOAN_ID],TBL_UDARDA_LOANPOOL[[#This Row],[LOAN_ID]]),1)</f>
        <v>1</v>
      </c>
      <c r="AY268" s="36">
        <f>IFERROR(MATCH(TBL_UDARDA_LOANPOOL[[#This Row],[QUAL_METHOD]],RANGE_LOOKUP_QUALMETHODS_UDA_RDA_PROJSPECIFIC,0),-1)</f>
        <v>-1</v>
      </c>
      <c r="AZ26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8"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8"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8"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9" spans="2:57" ht="26.25" customHeight="1" x14ac:dyDescent="0.25">
      <c r="B269" s="25" t="str">
        <f>IF(TBL_UDARDA_LOANPOOL[[#This Row],[RECORD_STARTED]],IF(TBL_UDARDA_LOANPOOL[[#This Row],[ERROR_COUNT]]&gt;0,-1,IF(TBL_UDARDA_LOANPOOL[[#This Row],[REQ_FIELDS_POPULATED]],1,0)),"")</f>
        <v/>
      </c>
      <c r="C269" s="36">
        <f>ROW()-ROW(TBL_UDARDA_LOANPOOL[[#Headers],[ROW_ID]])</f>
        <v>250</v>
      </c>
      <c r="D269" s="55"/>
      <c r="E269" s="56"/>
      <c r="F269" s="57"/>
      <c r="G269" s="58"/>
      <c r="H269" s="142"/>
      <c r="I269" s="144"/>
      <c r="J269" s="144"/>
      <c r="K269" s="120"/>
      <c r="L269" s="116"/>
      <c r="M269" s="55"/>
      <c r="N269" s="61"/>
      <c r="O269" s="62"/>
      <c r="P269" s="124"/>
      <c r="Q269" s="131"/>
      <c r="R269" s="148"/>
      <c r="S269" s="146"/>
      <c r="T269" s="174"/>
      <c r="U269" s="178"/>
      <c r="V269" s="176"/>
      <c r="W269" s="177"/>
      <c r="X269" s="185"/>
      <c r="Y269" s="185"/>
      <c r="Z269" s="186"/>
      <c r="AA269" s="186"/>
      <c r="AB269" s="181"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9" s="122"/>
      <c r="AD269" s="112" t="str">
        <f>IF(AND(TBL_UDARDA_LOANPOOL[[#This Row],[QUAL_METHOD]]='$DB.LOOKUP'!$AF$6,TBL_UDARDA_LOANPOOL[[#This Row],[LOAN_ID]]&lt;&gt;""),COUNTIF(TBL_QUAL_JOBSLISTING_JOBS[LISTING_LOAN_ID_PROP_ADDR],TBL_UDARDA_LOANPOOL[[#This Row],[LOAN_ID_PROP_ADDR]]),"")</f>
        <v/>
      </c>
      <c r="AE269" s="113" t="str">
        <f>IF(AND(TBL_UDARDA_LOANPOOL[[#This Row],[LOAN_ID]]&lt;&gt;"",TBL_UDARDA_LOANPOOL[[#This Row],[QUAL_METHOD]]='$DB.LOOKUP'!$AF$6),COUNTIFS(TBL_QUAL_JOBSLISTING_JOBS[LISTING_LOAN_ID_PROP_ADDR],TBL_UDARDA_LOANPOOL[[#This Row],[LOAN_ID_PROP_ADDR]],TBL_QUAL_JOBSLISTING_JOBS[JOB_QUALIFIED_FLAG],"Yes"),"")</f>
        <v/>
      </c>
      <c r="AF269" s="111" t="str">
        <f>IF(AND(TBL_UDARDA_LOANPOOL[[#This Row],[QUAL_JOBS_TOTL]]&gt;0,TBL_UDARDA_LOANPOOL[[#This Row],[QUAL_JOBS_TOTL]]&lt;&gt;""),TBL_UDARDA_LOANPOOL[[#This Row],[QUAL_JOBS_QUALIFIED]]/TBL_UDARDA_LOANPOOL[[#This Row],[QUAL_JOBS_TOTL]],"")</f>
        <v/>
      </c>
      <c r="AG269" s="137" t="str">
        <f>IF(TBL_UDARDA_LOANPOOL[[#This Row],[QUAL_METHOD]]='$DB.LOOKUP'!$AF$6,HYPERLINK("#QUAL_JOBS!TARGET_TOP","View/Edit"),"")</f>
        <v/>
      </c>
      <c r="AH269" s="122"/>
      <c r="AI269" s="112" t="str">
        <f>IF(AND(TBL_UDARDA_LOANPOOL[[#This Row],[QUAL_METHOD]]='$DB.LOOKUP'!$AF$7,TBL_UDARDA_LOANPOOL[[#This Row],[LOAN_ID]]&lt;&gt;""),COUNTIF(TBL_QUAL_SERVICESLISTING_FAMILIES[LISTING_LOAN_ID_PROP_ADDR],TBL_UDARDA_LOANPOOL[[#This Row],[LOAN_ID_PROP_ADDR]]),"")</f>
        <v/>
      </c>
      <c r="AJ269" s="113" t="str">
        <f>IF(AND(TBL_UDARDA_LOANPOOL[[#This Row],[LOAN_ID]]&lt;&gt;"",TBL_UDARDA_LOANPOOL[[#This Row],[QUAL_METHOD]]='$DB.LOOKUP'!$AF$7),COUNTIFS(TBL_QUAL_SERVICESLISTING_FAMILIES[LISTING_LOAN_ID_PROP_ADDR],TBL_UDARDA_LOANPOOL[[#This Row],[LOAN_ID_PROP_ADDR]],TBL_QUAL_SERVICESLISTING_FAMILIES[FAMILY_QUALIFIED_FLAG],"Yes"),"")</f>
        <v/>
      </c>
      <c r="AK269" s="111" t="str">
        <f>IF(AND(TBL_UDARDA_LOANPOOL[[#This Row],[QUAL_SERVICES_FAMILIES_TOTL]]&gt;0,TBL_UDARDA_LOANPOOL[[#This Row],[QUAL_SERVICES_FAMILIES_TOTL]]&lt;&gt;""),TBL_UDARDA_LOANPOOL[[#This Row],[QUAL_SERVICES_FAMILIES_QUALIFIED]]/TBL_UDARDA_LOANPOOL[[#This Row],[QUAL_SERVICES_FAMILIES_TOTL]],"")</f>
        <v/>
      </c>
      <c r="AL269" s="137" t="str">
        <f>IF(TBL_UDARDA_LOANPOOL[[#This Row],[QUAL_METHOD]]='$DB.LOOKUP'!$AF$7,HYPERLINK("#QUAL_SERVICES!TARGET_TOP","View/Edit"),"")</f>
        <v/>
      </c>
      <c r="AM269" s="94" t="str">
        <f>IF(TBL_UDARDA_LOANPOOL[[#This Row],[LOAN_LEVEL_PREQUALIFIED_FLAG]]&lt;&gt;"",
IF(TBL_UDARDA_LOANPOOL[[#This Row],[LOAN_LEVEL_PREQUALIFIED_FLAG]],"Yes","No"),
"")</f>
        <v/>
      </c>
      <c r="AN269" s="70" t="str">
        <f>IF(TBL_UDARDA_LOANPOOL[[#This Row],[LOAN_ID]] = "","",TBL_UDARDA_LOANPOOL[[#This Row],[LOAN_ID]]&amp;" ("&amp;IF(TBL_UDARDA_LOANPOOL[[#This Row],[PROP_ADDR_STREET]]="","Address Not Defined",TBL_UDARDA_LOANPOOL[[#This Row],[PROP_ADDR_STREET]])&amp;")")</f>
        <v/>
      </c>
      <c r="AO269" s="70" t="b">
        <f>IF(TBL_UDARDA_LOANPOOL[[#This Row],[QUAL_METHOD]]="",TRUE,IFERROR(MATCH(TBL_UDARDA_LOANPOOL[[#This Row],[QUAL_METHOD]],RANGE_LOOKUP_QUALMETHODS_UDA_RDA_ENABLED,0)&gt;0,FALSE))</f>
        <v>1</v>
      </c>
      <c r="AP269" s="70"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9" s="27" t="b">
        <f ca="1">IFERROR((IF(APP_UDA_RDA_CERT_DATE&lt;&gt;"",APP_UDA_RDA_CERT_DATE,TODAY())-TBL_UDARDA_LOANPOOL[[#This Row],[SETTLEMENT_DATE]])&lt;91,TRUE)</f>
        <v>1</v>
      </c>
      <c r="AR269" s="27" t="b" cm="1">
        <f t="array" ref="AR269">COUNTIFS(TBL_UDARDA_LOANPOOL[LOAN_ID],TBL_UDARDA_LOANPOOL[[#This Row],[LOAN_ID]],TBL_UDARDA_LOANPOOL[QUAL_LOCATION_TRACT_MFIPCT],"&gt;"&amp;THRESHOLD_UDARDA_MFIPCT)=0</f>
        <v>1</v>
      </c>
      <c r="AS269" s="27" t="b">
        <f>COUNTIFS(TBL_UDARDA_LOANPOOL[LOAN_ID],TBL_UDARDA_LOANPOOL[[#This Row],[LOAN_ID]],TBL_UDARDA_LOANPOOL[SBA_QUALIFIED],"No")=0</f>
        <v>1</v>
      </c>
      <c r="AT269" s="27"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9" s="27"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9" s="29">
        <f>IF(TBL_UDARDA_LOANPOOL[[#This Row],[MULTIPROP_REC_COUNT]]&lt;&gt;"",TBL_UDARDA_LOANPOOL[[#This Row],[LOAN_AMOUNT]]/TBL_UDARDA_LOANPOOL[[#This Row],[MULTIPROP_REC_COUNT]],TBL_UDARDA_LOANPOOL[[#This Row],[LOAN_AMOUNT]])</f>
        <v>0</v>
      </c>
      <c r="AW269" s="29" t="b">
        <f>TBL_UDARDA_LOANPOOL[[#This Row],[MULTIPROP_REC_COUNT]]&gt;1</f>
        <v>0</v>
      </c>
      <c r="AX269" s="36">
        <f>IF(TBL_UDARDA_LOANPOOL[[#This Row],[LOAN_ID]]&lt;&gt;"",COUNTIF(TBL_UDARDA_LOANPOOL[LOAN_ID],TBL_UDARDA_LOANPOOL[[#This Row],[LOAN_ID]]),1)</f>
        <v>1</v>
      </c>
      <c r="AY269" s="36">
        <f>IFERROR(MATCH(TBL_UDARDA_LOANPOOL[[#This Row],[QUAL_METHOD]],RANGE_LOOKUP_QUALMETHODS_UDA_RDA_PROJSPECIFIC,0),-1)</f>
        <v>-1</v>
      </c>
      <c r="AZ26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9" s="27"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9" s="27"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9" s="40">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sheetData>
  <sheetProtection algorithmName="SHA-512" hashValue="akXFhCxZTDzjKTuxsskiT5vOqYtLez3aUXg+iDDQYNsu+0LqOBN6bkeJpgGOFFm557Z+kI0X2XGJcBydoVgsGg==" saltValue="eP0srZ4UNdc5ei7Cm9N48g==" spinCount="100000" sheet="1" objects="1" scenarios="1"/>
  <dataConsolidate/>
  <mergeCells count="62">
    <mergeCell ref="AJ16:AJ17"/>
    <mergeCell ref="O5:P5"/>
    <mergeCell ref="O6:P6"/>
    <mergeCell ref="H8:P8"/>
    <mergeCell ref="H9:P9"/>
    <mergeCell ref="U15:AB15"/>
    <mergeCell ref="I16:I17"/>
    <mergeCell ref="J16:J17"/>
    <mergeCell ref="K16:K17"/>
    <mergeCell ref="N16:N17"/>
    <mergeCell ref="O16:O17"/>
    <mergeCell ref="P16:P17"/>
    <mergeCell ref="T16:T17"/>
    <mergeCell ref="U16:U17"/>
    <mergeCell ref="AG16:AG17"/>
    <mergeCell ref="W16:W17"/>
    <mergeCell ref="B5:D5"/>
    <mergeCell ref="E5:G5"/>
    <mergeCell ref="K5:L5"/>
    <mergeCell ref="M5:N5"/>
    <mergeCell ref="B6:D6"/>
    <mergeCell ref="E6:G6"/>
    <mergeCell ref="K6:L6"/>
    <mergeCell ref="M6:N6"/>
    <mergeCell ref="Q14:AM14"/>
    <mergeCell ref="D15:H15"/>
    <mergeCell ref="L15:P15"/>
    <mergeCell ref="R15:S15"/>
    <mergeCell ref="AC15:AG15"/>
    <mergeCell ref="AH15:AL15"/>
    <mergeCell ref="X16:Y16"/>
    <mergeCell ref="Z16:AA16"/>
    <mergeCell ref="AB16:AB17"/>
    <mergeCell ref="AW18:BB18"/>
    <mergeCell ref="B16:B17"/>
    <mergeCell ref="C16:C17"/>
    <mergeCell ref="D16:D17"/>
    <mergeCell ref="E16:E17"/>
    <mergeCell ref="F16:F17"/>
    <mergeCell ref="AH16:AH17"/>
    <mergeCell ref="AI16:AI17"/>
    <mergeCell ref="V16:V17"/>
    <mergeCell ref="H16:H17"/>
    <mergeCell ref="L16:L17"/>
    <mergeCell ref="M16:M17"/>
    <mergeCell ref="AD16:AD17"/>
    <mergeCell ref="BC18:BE18"/>
    <mergeCell ref="B8:D8"/>
    <mergeCell ref="B9:D9"/>
    <mergeCell ref="E8:G8"/>
    <mergeCell ref="E9:G9"/>
    <mergeCell ref="AK16:AK17"/>
    <mergeCell ref="AL16:AL17"/>
    <mergeCell ref="AM16:AM17"/>
    <mergeCell ref="AP18:AU18"/>
    <mergeCell ref="AE16:AE17"/>
    <mergeCell ref="AF16:AF17"/>
    <mergeCell ref="Q16:Q17"/>
    <mergeCell ref="R16:R17"/>
    <mergeCell ref="S16:S17"/>
    <mergeCell ref="AC16:AC17"/>
    <mergeCell ref="G16:G17"/>
  </mergeCells>
  <phoneticPr fontId="30" type="noConversion"/>
  <conditionalFormatting sqref="B18">
    <cfRule type="iconSet" priority="43">
      <iconSet iconSet="3Signs" showValue="0">
        <cfvo type="percent" val="0"/>
        <cfvo type="num" val="0"/>
        <cfvo type="num" val="1"/>
      </iconSet>
    </cfRule>
  </conditionalFormatting>
  <conditionalFormatting sqref="B20:B269">
    <cfRule type="iconSet" priority="44">
      <iconSet iconSet="3Signs" showValue="0">
        <cfvo type="percent" val="0"/>
        <cfvo type="num" val="0"/>
        <cfvo type="num" val="1"/>
      </iconSet>
    </cfRule>
  </conditionalFormatting>
  <conditionalFormatting sqref="D12">
    <cfRule type="iconSet" priority="35">
      <iconSet iconSet="3Signs" showValue="0">
        <cfvo type="percent" val="0"/>
        <cfvo type="num" val="0"/>
        <cfvo type="num" val="1"/>
      </iconSet>
    </cfRule>
  </conditionalFormatting>
  <conditionalFormatting sqref="E20:E269">
    <cfRule type="expression" dxfId="66" priority="38">
      <formula>$BB20=FALSE</formula>
    </cfRule>
  </conditionalFormatting>
  <conditionalFormatting sqref="E9:H9">
    <cfRule type="expression" dxfId="65" priority="17">
      <formula>AND(NOT(APP_PROJSPECIFIC_FLAG),E9&lt;&gt;"")</formula>
    </cfRule>
    <cfRule type="expression" dxfId="64" priority="18">
      <formula>NOT(APP_PROJSPECIFIC_FLAG)</formula>
    </cfRule>
  </conditionalFormatting>
  <conditionalFormatting sqref="F20:F269">
    <cfRule type="expression" dxfId="63" priority="37">
      <formula>$BA20=FALSE</formula>
    </cfRule>
  </conditionalFormatting>
  <conditionalFormatting sqref="G12">
    <cfRule type="iconSet" priority="34">
      <iconSet iconSet="3Signs" showValue="0">
        <cfvo type="percent" val="0"/>
        <cfvo type="num" val="0"/>
        <cfvo type="num" val="1"/>
      </iconSet>
    </cfRule>
  </conditionalFormatting>
  <conditionalFormatting sqref="H20:H269 K20:K269">
    <cfRule type="expression" dxfId="62" priority="41">
      <formula>(G20&lt;&gt;"Other")</formula>
    </cfRule>
    <cfRule type="expression" dxfId="61" priority="40">
      <formula>AND(G20&lt;&gt;"Other",H20&lt;&gt;"")</formula>
    </cfRule>
  </conditionalFormatting>
  <conditionalFormatting sqref="I6 K6">
    <cfRule type="cellIs" dxfId="60" priority="42" operator="equal">
      <formula>"No"</formula>
    </cfRule>
    <cfRule type="cellIs" dxfId="59" priority="36" operator="equal">
      <formula>"Yes"</formula>
    </cfRule>
  </conditionalFormatting>
  <conditionalFormatting sqref="I12">
    <cfRule type="iconSet" priority="19">
      <iconSet iconSet="3Signs" showValue="0">
        <cfvo type="percent" val="0"/>
        <cfvo type="num" val="0"/>
        <cfvo type="num" val="1"/>
      </iconSet>
    </cfRule>
  </conditionalFormatting>
  <conditionalFormatting sqref="L12:M12">
    <cfRule type="iconSet" priority="13">
      <iconSet iconSet="3Signs" showValue="0">
        <cfvo type="percent" val="0"/>
        <cfvo type="num" val="0"/>
        <cfvo type="num" val="1"/>
      </iconSet>
    </cfRule>
  </conditionalFormatting>
  <conditionalFormatting sqref="N12">
    <cfRule type="iconSet" priority="20">
      <iconSet iconSet="3Signs" showValue="0">
        <cfvo type="percent" val="0"/>
        <cfvo type="num" val="0"/>
        <cfvo type="num" val="1"/>
      </iconSet>
    </cfRule>
  </conditionalFormatting>
  <conditionalFormatting sqref="N20:N269">
    <cfRule type="expression" dxfId="58" priority="39">
      <formula>$P20&lt;&gt;""</formula>
    </cfRule>
  </conditionalFormatting>
  <conditionalFormatting sqref="Q20:Q269">
    <cfRule type="expression" dxfId="57" priority="27">
      <formula>$AZ20=FALSE</formula>
    </cfRule>
    <cfRule type="expression" dxfId="56" priority="16">
      <formula>($AO20=FALSE)</formula>
    </cfRule>
  </conditionalFormatting>
  <conditionalFormatting sqref="AB20:AB269 AM20:AM269">
    <cfRule type="cellIs" dxfId="43" priority="32" operator="equal">
      <formula>"No"</formula>
    </cfRule>
    <cfRule type="cellIs" dxfId="42" priority="33" operator="equal">
      <formula>"Yes"</formula>
    </cfRule>
  </conditionalFormatting>
  <dataValidations count="16">
    <dataValidation type="textLength" operator="equal" allowBlank="1" showInputMessage="1" showErrorMessage="1" error="Please provide census tract in ####.## format_x000a_" sqref="R20:R269" xr:uid="{02B64753-5A42-48F9-829A-AD6E0D8007A4}">
      <formula1>7</formula1>
    </dataValidation>
    <dataValidation type="list" allowBlank="1" showInputMessage="1" showErrorMessage="1" sqref="Q20:Q269" xr:uid="{923914F0-A61A-444C-9D00-7D202C5B9F36}">
      <formula1>RANGE_LOOKUP_QUALMETHODS_UDA_RDA_ENABLED</formula1>
    </dataValidation>
    <dataValidation operator="equal" allowBlank="1" showInputMessage="1" showErrorMessage="1" error="Please provide census tract in ####.## format_x000a_" sqref="S20:S269 AC20:AL269" xr:uid="{409D5D5A-355F-4878-B12F-032BECDD98FF}"/>
    <dataValidation type="date" operator="greaterThan" allowBlank="1" showInputMessage="1" showErrorMessage="1" sqref="E20:E269" xr:uid="{2E555BFC-589E-4147-84FD-A37FDF981BF1}">
      <formula1>36526</formula1>
    </dataValidation>
    <dataValidation type="decimal" operator="greaterThan" allowBlank="1" showInputMessage="1" showErrorMessage="1" sqref="F20:F269" xr:uid="{90587855-561D-49C9-B19F-095F3F9831CD}">
      <formula1>0</formula1>
    </dataValidation>
    <dataValidation type="list" allowBlank="1" showInputMessage="1" showErrorMessage="1" sqref="G20:G269" xr:uid="{49E28D13-A8AA-4632-B989-7875B9DEF6FB}">
      <formula1>RANGE_LOOKUP_LOANPURPOSE</formula1>
    </dataValidation>
    <dataValidation type="whole" allowBlank="1" showInputMessage="1" showErrorMessage="1" sqref="O20:O269" xr:uid="{A57F971C-BE99-4D62-A669-13A3BFA4210A}">
      <formula1>1</formula1>
      <formula2>99999</formula2>
    </dataValidation>
    <dataValidation type="list" allowBlank="1" showInputMessage="1" showErrorMessage="1" sqref="N20:N269" xr:uid="{BB6A5E86-730E-4930-A298-2E82E6EC4EBB}">
      <formula1>IF($P20="",RANGE_LOOKUP_STATE_ALLSTATES,INDIRECT("RANGE_FAKE"))</formula1>
    </dataValidation>
    <dataValidation type="list" allowBlank="1" showInputMessage="1" showErrorMessage="1" sqref="P20:P269" xr:uid="{A3520FBE-8AC4-476B-B279-F122E9668B5F}">
      <formula1>IF($N20&lt;&gt;"",INDIRECT("RANGE_LOOKUP_COUNTY_"&amp;$N20),INDIRECT("RANGE_LOOKUP_COUNTY_PLACEHOLDER"))</formula1>
    </dataValidation>
    <dataValidation type="list" allowBlank="1" showInputMessage="1" showErrorMessage="1" sqref="B9:D9" xr:uid="{F6CD3A56-665E-433E-9D3F-3CE72EF91F40}">
      <formula1>RANGE_LOOKUP_YESNO</formula1>
    </dataValidation>
    <dataValidation type="list" allowBlank="1" showInputMessage="1" showErrorMessage="1" sqref="J20:J269" xr:uid="{642E6B0F-EF28-4049-9EDA-4268B765CC59}">
      <formula1>RANGE_LOOKUP_PROPERTYTYPE</formula1>
    </dataValidation>
    <dataValidation type="list" allowBlank="1" showInputMessage="1" showErrorMessage="1" sqref="T20:T269" xr:uid="{04A5C4F9-B6CB-4A5D-89B5-B3E6FF252208}">
      <formula1>RANGE_LOOKUP_QUALIFIEDCOMMUNITIES</formula1>
    </dataValidation>
    <dataValidation type="list" allowBlank="1" showInputMessage="1" showErrorMessage="1" prompt="If 'SBA Note' is selected, a copy of the note must be provided at time of application submission" sqref="U20:U269" xr:uid="{C019E026-C561-4FB6-98F8-FE93DDFD1B63}">
      <formula1>RANGE_LOOKUP_SMALLBUSQUALMETHOD</formula1>
    </dataValidation>
    <dataValidation type="decimal" operator="greaterThanOrEqual" allowBlank="1" showInputMessage="1" showErrorMessage="1" sqref="X20:Y269" xr:uid="{6C5FBF58-CAA0-4860-BF45-F2C51B52AB90}">
      <formula1>0</formula1>
    </dataValidation>
    <dataValidation type="whole" operator="greaterThan" allowBlank="1" showInputMessage="1" showErrorMessage="1" sqref="Z20:AA269" xr:uid="{BA3CC3E5-3CB4-48B5-9DF8-9D39065B8B57}">
      <formula1>0</formula1>
    </dataValidation>
    <dataValidation type="textLength" operator="lessThanOrEqual" allowBlank="1" showInputMessage="1" showErrorMessage="1" error="Text length must not exceed 50 characters." sqref="H20:H269 L20:M269" xr:uid="{43EA6F97-5679-4E26-B181-A03D76EA23F4}">
      <formula1>50</formula1>
    </dataValidation>
  </dataValidations>
  <hyperlinks>
    <hyperlink ref="V16:V17" r:id="rId1" display="NIACS Code" xr:uid="{0DBA97B2-D97C-4C50-8800-E9B65A5BD662}"/>
    <hyperlink ref="Y17" r:id="rId2" xr:uid="{2BE364D8-C3CC-4E75-A9AF-B95F347C180C}"/>
    <hyperlink ref="AA17" r:id="rId3" xr:uid="{645D7D27-1E58-4DC7-911E-87E8B6C64E5A}"/>
  </hyperlinks>
  <pageMargins left="0.7" right="0.7" top="0.75" bottom="0.75" header="0.3" footer="0.3"/>
  <pageSetup scale="21" fitToHeight="0" orientation="landscape" verticalDpi="0" r:id="rId4"/>
  <drawing r:id="rId5"/>
  <tableParts count="1">
    <tablePart r:id="rId6"/>
  </tableParts>
  <extLst>
    <ext xmlns:x14="http://schemas.microsoft.com/office/spreadsheetml/2009/9/main" uri="{78C0D931-6437-407d-A8EE-F0AAD7539E65}">
      <x14:conditionalFormattings>
        <x14:conditionalFormatting xmlns:xm="http://schemas.microsoft.com/office/excel/2006/main">
          <x14:cfRule type="expression" priority="28" id="{D92F5054-3523-47A3-B2CC-67F45D21E650}">
            <xm:f>AND($Q20&lt;&gt;'$DB.LOOKUP'!$AF$3,R20&lt;&gt;"")</xm:f>
            <x14:dxf>
              <fill>
                <patternFill patternType="lightUp">
                  <fgColor theme="5" tint="0.39994506668294322"/>
                  <bgColor auto="1"/>
                </patternFill>
              </fill>
            </x14:dxf>
          </x14:cfRule>
          <x14:cfRule type="expression" priority="29" id="{2C6F7D1F-EE75-4AF7-90AB-2526CDB05652}">
            <xm:f>$Q20&lt;&gt;'$DB.LOOKUP'!$AF$3</xm:f>
            <x14:dxf>
              <fill>
                <patternFill>
                  <bgColor theme="0" tint="-4.9989318521683403E-2"/>
                </patternFill>
              </fill>
            </x14:dxf>
          </x14:cfRule>
          <xm:sqref>R20:S269</xm:sqref>
        </x14:conditionalFormatting>
        <x14:conditionalFormatting xmlns:xm="http://schemas.microsoft.com/office/excel/2006/main">
          <x14:cfRule type="expression" priority="15" id="{74841789-23C1-4643-88A6-C9FBD4611A83}">
            <xm:f>$Q20&lt;&gt;'$DB.LOOKUP'!$AF$4</xm:f>
            <x14:dxf>
              <fill>
                <patternFill>
                  <bgColor theme="0" tint="-4.9989318521683403E-2"/>
                </patternFill>
              </fill>
            </x14:dxf>
          </x14:cfRule>
          <x14:cfRule type="expression" priority="14" id="{E33FF2E3-2584-413E-AFBA-F26176DC4791}">
            <xm:f>AND($Q20&lt;&gt;'$DB.LOOKUP'!$AF$4,$T20&lt;&gt;"")</xm:f>
            <x14:dxf>
              <fill>
                <patternFill patternType="lightUp">
                  <fgColor theme="5" tint="0.59996337778862885"/>
                </patternFill>
              </fill>
            </x14:dxf>
          </x14:cfRule>
          <xm:sqref>T20:T269</xm:sqref>
        </x14:conditionalFormatting>
        <x14:conditionalFormatting xmlns:xm="http://schemas.microsoft.com/office/excel/2006/main">
          <x14:cfRule type="expression" priority="11" id="{C74BC35A-0620-4395-B621-D65674A398FC}">
            <xm:f>AND($Q20&lt;&gt;'$DB.LOOKUP'!$AF$5,U20&lt;&gt;"")</xm:f>
            <x14:dxf>
              <fill>
                <patternFill patternType="lightUp">
                  <fgColor theme="5" tint="0.59996337778862885"/>
                </patternFill>
              </fill>
            </x14:dxf>
          </x14:cfRule>
          <xm:sqref>U20:AA269</xm:sqref>
        </x14:conditionalFormatting>
        <x14:conditionalFormatting xmlns:xm="http://schemas.microsoft.com/office/excel/2006/main">
          <x14:cfRule type="expression" priority="12" id="{30A17DD1-7C93-4355-A770-CE3E1E895B73}">
            <xm:f>$Q20&lt;&gt;'$DB.LOOKUP'!$AF$5</xm:f>
            <x14:dxf>
              <fill>
                <patternFill>
                  <bgColor theme="0" tint="-4.9989318521683403E-2"/>
                </patternFill>
              </fill>
            </x14:dxf>
          </x14:cfRule>
          <xm:sqref>U20:AB269</xm:sqref>
        </x14:conditionalFormatting>
        <x14:conditionalFormatting xmlns:xm="http://schemas.microsoft.com/office/excel/2006/main">
          <x14:cfRule type="expression" priority="10" id="{874AF0A2-91AF-4EF1-A16D-DC8757436C98}">
            <xm:f>NOT(OR($U20='$DB.LOOKUP'!$AJ$4,$U20='$DB.LOOKUP'!$AJ$5))</xm:f>
            <x14:dxf>
              <fill>
                <patternFill>
                  <bgColor theme="0" tint="-4.9989318521683403E-2"/>
                </patternFill>
              </fill>
            </x14:dxf>
          </x14:cfRule>
          <x14:cfRule type="expression" priority="6" id="{FBA4EB18-BD84-4E23-A863-5AF3BD7A7D0B}">
            <xm:f>AND(V20&lt;&gt;"",NOT(OR($U20='$DB.LOOKUP'!$AJ$4,$U20='$DB.LOOKUP'!$AJ$5)))</xm:f>
            <x14:dxf>
              <fill>
                <patternFill patternType="lightUp">
                  <fgColor theme="5" tint="0.59996337778862885"/>
                </patternFill>
              </fill>
            </x14:dxf>
          </x14:cfRule>
          <xm:sqref>V20:AA269</xm:sqref>
        </x14:conditionalFormatting>
        <x14:conditionalFormatting xmlns:xm="http://schemas.microsoft.com/office/excel/2006/main">
          <x14:cfRule type="expression" priority="5" id="{BFFA80FE-8A20-4C4E-B129-1B4776E546D6}">
            <xm:f>AND(NOT($U20='$DB.LOOKUP'!$AJ$4),X20&lt;&gt;"")</xm:f>
            <x14:dxf>
              <fill>
                <patternFill patternType="lightUp">
                  <fgColor theme="5" tint="0.59996337778862885"/>
                </patternFill>
              </fill>
            </x14:dxf>
          </x14:cfRule>
          <x14:cfRule type="expression" priority="9" id="{266CD461-6123-4932-9F2C-65A34A2EC4AB}">
            <xm:f>NOT($U20='$DB.LOOKUP'!$AJ$4)</xm:f>
            <x14:dxf>
              <fill>
                <patternFill>
                  <bgColor theme="0" tint="-4.9989318521683403E-2"/>
                </patternFill>
              </fill>
            </x14:dxf>
          </x14:cfRule>
          <xm:sqref>X20:Y269</xm:sqref>
        </x14:conditionalFormatting>
        <x14:conditionalFormatting xmlns:xm="http://schemas.microsoft.com/office/excel/2006/main">
          <x14:cfRule type="expression" priority="4" id="{AF65C48F-EACC-4128-897C-F3079FC050E8}">
            <xm:f>AND(NOT($U20='$DB.LOOKUP'!$AJ$5),Z20&lt;&gt;"")</xm:f>
            <x14:dxf>
              <fill>
                <patternFill patternType="lightUp">
                  <fgColor theme="5" tint="0.59996337778862885"/>
                </patternFill>
              </fill>
            </x14:dxf>
          </x14:cfRule>
          <x14:cfRule type="expression" priority="8" id="{7032884D-52D2-46E9-AC82-ECB4BFD2ED4C}">
            <xm:f>NOT($U20='$DB.LOOKUP'!$AJ$5)</xm:f>
            <x14:dxf>
              <fill>
                <patternFill>
                  <bgColor theme="0" tint="-4.9989318521683403E-2"/>
                </patternFill>
              </fill>
            </x14:dxf>
          </x14:cfRule>
          <xm:sqref>Z20:AA269</xm:sqref>
        </x14:conditionalFormatting>
        <x14:conditionalFormatting xmlns:xm="http://schemas.microsoft.com/office/excel/2006/main">
          <x14:cfRule type="expression" priority="3" id="{C3773DFE-5732-4E33-AAB1-D1537F18DDFB}">
            <xm:f>AND($Q20&lt;&gt;'$DB.LOOKUP'!$AF$6,AC20&lt;&gt;"")</xm:f>
            <x14:dxf>
              <fill>
                <patternFill patternType="lightUp">
                  <fgColor theme="5" tint="0.59996337778862885"/>
                </patternFill>
              </fill>
            </x14:dxf>
          </x14:cfRule>
          <xm:sqref>AC20:AC269</xm:sqref>
        </x14:conditionalFormatting>
        <x14:conditionalFormatting xmlns:xm="http://schemas.microsoft.com/office/excel/2006/main">
          <x14:cfRule type="expression" priority="26" id="{2E3FFA1A-6F59-4767-B35B-C3F69E9CC5B1}">
            <xm:f>$Q20&lt;&gt;'$DB.LOOKUP'!$AF$6</xm:f>
            <x14:dxf>
              <fill>
                <patternFill>
                  <bgColor theme="0" tint="-4.9989318521683403E-2"/>
                </patternFill>
              </fill>
            </x14:dxf>
          </x14:cfRule>
          <xm:sqref>AC20:AG269</xm:sqref>
        </x14:conditionalFormatting>
        <x14:conditionalFormatting xmlns:xm="http://schemas.microsoft.com/office/excel/2006/main">
          <x14:cfRule type="expression" priority="1" id="{D1DB578E-EBF7-44C8-98AE-9640657C5F7B}">
            <xm:f>AND($Q20&lt;&gt;'$DB.LOOKUP'!$AF$7,AH20&lt;&gt;"")</xm:f>
            <x14:dxf>
              <fill>
                <patternFill patternType="lightUp">
                  <fgColor theme="5" tint="0.59996337778862885"/>
                </patternFill>
              </fill>
            </x14:dxf>
          </x14:cfRule>
          <xm:sqref>AH20:AH269</xm:sqref>
        </x14:conditionalFormatting>
        <x14:conditionalFormatting xmlns:xm="http://schemas.microsoft.com/office/excel/2006/main">
          <x14:cfRule type="expression" priority="2" id="{A5FAA311-9F6A-4901-902B-729632AD1B36}">
            <xm:f>$Q20&lt;&gt;'$DB.LOOKUP'!$AF$7</xm:f>
            <x14:dxf>
              <fill>
                <patternFill>
                  <bgColor theme="0" tint="-4.9989318521683403E-2"/>
                </patternFill>
              </fill>
            </x14:dxf>
          </x14:cfRule>
          <xm:sqref>AH20:AL269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3147-655A-48DC-AAE9-37265DAC2D93}">
  <sheetPr>
    <tabColor theme="9"/>
    <pageSetUpPr fitToPage="1"/>
  </sheetPr>
  <dimension ref="A1:AD265"/>
  <sheetViews>
    <sheetView showGridLines="0" showRowColHeaders="0" zoomScaleNormal="100" workbookViewId="0">
      <pane ySplit="13" topLeftCell="A14" activePane="bottomLeft" state="frozen"/>
      <selection pane="bottomLeft" activeCell="E6" sqref="E6:G6"/>
    </sheetView>
  </sheetViews>
  <sheetFormatPr defaultColWidth="0" defaultRowHeight="15" x14ac:dyDescent="0.25"/>
  <cols>
    <col min="1" max="1" width="1.28515625" customWidth="1"/>
    <col min="2" max="2" width="5.85546875" customWidth="1"/>
    <col min="3" max="3" width="6.28515625" customWidth="1"/>
    <col min="4" max="4" width="16.28515625" customWidth="1"/>
    <col min="5" max="5" width="12.140625" customWidth="1"/>
    <col min="6" max="6" width="15.42578125" customWidth="1"/>
    <col min="7" max="7" width="16" customWidth="1"/>
    <col min="8" max="8" width="22.85546875" customWidth="1"/>
    <col min="9" max="9" width="24.7109375" customWidth="1"/>
    <col min="10" max="10" width="19.85546875" customWidth="1"/>
    <col min="11" max="11" width="20.85546875" customWidth="1"/>
    <col min="12" max="12" width="19.85546875" customWidth="1"/>
    <col min="13" max="13" width="14.5703125" customWidth="1"/>
    <col min="14" max="14" width="8.42578125" customWidth="1"/>
    <col min="15" max="15" width="10.5703125" customWidth="1"/>
    <col min="16" max="16" width="16.140625" customWidth="1"/>
    <col min="17" max="17" width="12" customWidth="1"/>
    <col min="18" max="18" width="13.28515625" customWidth="1"/>
    <col min="19" max="19" width="20.85546875" hidden="1" customWidth="1"/>
    <col min="20" max="20" width="29.5703125" hidden="1" customWidth="1"/>
    <col min="21" max="21" width="30" hidden="1" customWidth="1"/>
    <col min="22" max="23" width="25.28515625" hidden="1" customWidth="1"/>
    <col min="24" max="24" width="35.140625" hidden="1" customWidth="1"/>
    <col min="25" max="25" width="31.42578125" hidden="1" customWidth="1"/>
    <col min="26" max="26" width="33.42578125" hidden="1" customWidth="1"/>
    <col min="27" max="27" width="19" hidden="1" customWidth="1"/>
    <col min="28" max="28" width="25" hidden="1" customWidth="1"/>
    <col min="29" max="29" width="16.42578125" hidden="1" customWidth="1"/>
    <col min="30" max="30" width="1.5703125" customWidth="1"/>
    <col min="31" max="16384" width="9.140625" hidden="1"/>
  </cols>
  <sheetData>
    <row r="1" spans="1:30" ht="22.5" customHeight="1" x14ac:dyDescent="0.25">
      <c r="A1" s="210"/>
      <c r="B1" s="211" t="str">
        <f>"Community Lending Programs (CLP): "&amp;ATTR_PROG_SHORTNAME&amp;" Application"</f>
        <v>Community Lending Programs (CLP):  Application</v>
      </c>
      <c r="C1" s="212"/>
      <c r="D1" s="213"/>
      <c r="E1" s="213"/>
      <c r="F1" s="213"/>
      <c r="G1" s="213"/>
      <c r="H1" s="214"/>
      <c r="I1" s="214"/>
      <c r="J1" s="214"/>
      <c r="K1" s="214"/>
      <c r="L1" s="214"/>
      <c r="M1" s="214"/>
      <c r="N1" s="214"/>
      <c r="O1" s="214"/>
      <c r="P1" s="214"/>
      <c r="Q1" s="214"/>
      <c r="R1" s="214"/>
      <c r="S1" s="214"/>
      <c r="T1" s="214"/>
      <c r="U1" s="214"/>
      <c r="V1" s="214"/>
      <c r="W1" s="214"/>
      <c r="X1" s="214"/>
      <c r="Y1" s="214"/>
      <c r="Z1" s="214"/>
      <c r="AA1" s="214"/>
      <c r="AB1" s="214"/>
      <c r="AC1" s="214"/>
      <c r="AD1" s="214"/>
    </row>
    <row r="2" spans="1:30" ht="8.1" customHeight="1" x14ac:dyDescent="0.25"/>
    <row r="3" spans="1:30" ht="21.95" customHeight="1" x14ac:dyDescent="0.25">
      <c r="A3" s="18"/>
      <c r="B3" s="37" t="s">
        <v>5489</v>
      </c>
      <c r="C3" s="21"/>
      <c r="D3" s="19"/>
      <c r="E3" s="20"/>
      <c r="F3" s="19"/>
      <c r="G3" s="19"/>
      <c r="H3" s="19"/>
      <c r="I3" s="19"/>
      <c r="J3" s="19"/>
      <c r="K3" s="19"/>
      <c r="L3" s="19"/>
      <c r="M3" s="19"/>
      <c r="N3" s="19"/>
      <c r="O3" s="19"/>
      <c r="P3" s="19"/>
      <c r="Q3" s="19"/>
      <c r="R3" s="19"/>
      <c r="S3" s="19"/>
      <c r="T3" s="19"/>
      <c r="U3" s="19"/>
      <c r="V3" s="19"/>
      <c r="W3" s="19"/>
      <c r="X3" s="19"/>
      <c r="Y3" s="19"/>
      <c r="Z3" s="19"/>
      <c r="AA3" s="19"/>
      <c r="AB3" s="19"/>
      <c r="AC3" s="19"/>
      <c r="AD3" s="19"/>
    </row>
    <row r="4" spans="1:30" ht="12" customHeight="1" x14ac:dyDescent="0.25"/>
    <row r="5" spans="1:30" ht="20.100000000000001" customHeight="1" x14ac:dyDescent="0.25">
      <c r="B5" s="252" t="s">
        <v>5525</v>
      </c>
      <c r="C5" s="252"/>
      <c r="D5" s="252"/>
      <c r="E5" s="252" t="s">
        <v>5526</v>
      </c>
      <c r="F5" s="252"/>
      <c r="G5" s="252"/>
      <c r="H5" s="28" t="s">
        <v>5527</v>
      </c>
      <c r="I5" s="28" t="s">
        <v>5557</v>
      </c>
      <c r="J5" s="28" t="s">
        <v>5534</v>
      </c>
      <c r="K5" s="28" t="s">
        <v>5535</v>
      </c>
      <c r="L5" s="236" t="s">
        <v>5550</v>
      </c>
      <c r="M5" s="236"/>
      <c r="N5" s="236" t="s">
        <v>5549</v>
      </c>
      <c r="O5" s="236"/>
    </row>
    <row r="6" spans="1:30" ht="20.100000000000001" customHeight="1" x14ac:dyDescent="0.25">
      <c r="B6" s="253" t="str">
        <f>ATTR_PROG_SHORTNAME</f>
        <v/>
      </c>
      <c r="C6" s="253"/>
      <c r="D6" s="253"/>
      <c r="E6" s="254"/>
      <c r="F6" s="254"/>
      <c r="G6" s="254"/>
      <c r="H6" s="30">
        <f>SUM(TBL_DRFIP_LOANPOOL[LOAN_AMOUNT_ADDR_PORTION])</f>
        <v>0</v>
      </c>
      <c r="I6" s="36" t="e">
        <f ca="1">IF(AND(K6="Yes",COUNTIF(TBL_DRFIP_LOANPOOL[REC_STATUS_CODE],1)&gt;0,COUNTIF(TBL_DRFIP_LOANPOOL[REC_STATUS_CODE],"&lt;1")=0),"Yes","No")</f>
        <v>#REF!</v>
      </c>
      <c r="J6" s="74" t="e">
        <f ca="1">HYPERLINK("#"&amp;ATTR_CERT_TAB_TARGET&amp;"!TARGET_TOP",IF(K6="No","Complete Certification","View Certification"))</f>
        <v>#REF!</v>
      </c>
      <c r="K6" s="36" t="e" cm="1">
        <f t="array" aca="1" ref="K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L6" s="237" t="e" cm="1">
        <f t="array" aca="1" ref="L6" ca="1">IF(INDIRECT(ATTR_CERT_TAB_TARGET&amp;"!CERT_MEMBER_REPRESENTATIVE_NAME")&lt;&gt;"",INDIRECT(ATTR_CERT_TAB_TARGET&amp;"!CERT_MEMBER_REPRESENTATIVE_NAME"),"")</f>
        <v>#REF!</v>
      </c>
      <c r="M6" s="237"/>
      <c r="N6" s="266" t="e" cm="1">
        <f t="array" aca="1" ref="N6" ca="1">IF(INDIRECT(ATTR_CERT_TAB_TARGET&amp;"!CERT_DATE")&lt;&gt;"",INDIRECT(ATTR_CERT_TAB_TARGET&amp;"!CERT_DATE"),"")</f>
        <v>#REF!</v>
      </c>
      <c r="O6" s="266"/>
    </row>
    <row r="7" spans="1:30" ht="12" customHeight="1" x14ac:dyDescent="0.25"/>
    <row r="8" spans="1:30" ht="21.95" customHeight="1" x14ac:dyDescent="0.25">
      <c r="A8" s="18"/>
      <c r="B8" s="37" t="s">
        <v>5490</v>
      </c>
      <c r="C8" s="21"/>
      <c r="D8" s="18"/>
      <c r="E8" s="18"/>
      <c r="F8" s="18"/>
      <c r="G8" s="18"/>
      <c r="H8" s="18"/>
      <c r="I8" s="18"/>
      <c r="J8" s="18"/>
      <c r="K8" s="18"/>
      <c r="L8" s="18"/>
      <c r="M8" s="18"/>
      <c r="N8" s="18"/>
      <c r="O8" s="18"/>
      <c r="P8" s="18"/>
      <c r="Q8" s="18"/>
      <c r="R8" s="19"/>
      <c r="S8" s="19"/>
      <c r="T8" s="19"/>
      <c r="U8" s="19"/>
      <c r="V8" s="19"/>
      <c r="W8" s="19"/>
      <c r="X8" s="19"/>
      <c r="Y8" s="19"/>
      <c r="Z8" s="19"/>
      <c r="AA8" s="19"/>
      <c r="AB8" s="19"/>
      <c r="AC8" s="19"/>
      <c r="AD8" s="19"/>
    </row>
    <row r="9" spans="1:30" ht="25.5" customHeight="1" x14ac:dyDescent="0.25">
      <c r="A9" s="66"/>
      <c r="B9" s="67" t="s">
        <v>5564</v>
      </c>
      <c r="C9" s="66"/>
      <c r="D9" s="68">
        <v>1</v>
      </c>
      <c r="E9" s="69" t="s">
        <v>5562</v>
      </c>
      <c r="F9" s="66"/>
      <c r="G9" s="68">
        <v>0</v>
      </c>
      <c r="H9" s="69" t="s">
        <v>5563</v>
      </c>
      <c r="I9" s="68">
        <v>-1</v>
      </c>
      <c r="J9" s="69" t="s">
        <v>5528</v>
      </c>
      <c r="K9" s="66"/>
      <c r="L9" s="66"/>
      <c r="M9" s="66"/>
      <c r="N9" s="66"/>
      <c r="O9" s="66"/>
      <c r="P9" s="66"/>
      <c r="Q9" s="66"/>
      <c r="R9" s="66"/>
      <c r="S9" s="66"/>
      <c r="T9" s="66"/>
      <c r="U9" s="66"/>
      <c r="V9" s="66"/>
      <c r="W9" s="66"/>
      <c r="X9" s="66"/>
      <c r="Y9" s="66"/>
      <c r="Z9" s="66"/>
      <c r="AA9" s="66"/>
      <c r="AB9" s="66"/>
      <c r="AC9" s="66"/>
      <c r="AD9" s="66"/>
    </row>
    <row r="10" spans="1:30" ht="7.5" customHeight="1" x14ac:dyDescent="0.25"/>
    <row r="11" spans="1:30" ht="19.5" customHeight="1" x14ac:dyDescent="0.25">
      <c r="D11" s="255" t="s">
        <v>5524</v>
      </c>
      <c r="E11" s="256"/>
      <c r="F11" s="256"/>
      <c r="G11" s="256"/>
      <c r="H11" s="256"/>
      <c r="I11" s="256"/>
      <c r="J11" s="256"/>
      <c r="K11" s="270"/>
      <c r="L11" s="242" t="s">
        <v>5547</v>
      </c>
      <c r="M11" s="243"/>
      <c r="N11" s="243"/>
      <c r="O11" s="243"/>
      <c r="P11" s="243"/>
      <c r="Q11" s="243"/>
      <c r="R11" s="44" t="s">
        <v>5553</v>
      </c>
    </row>
    <row r="12" spans="1:30" x14ac:dyDescent="0.25">
      <c r="B12" s="258" t="s">
        <v>5518</v>
      </c>
      <c r="C12" s="258" t="s">
        <v>5519</v>
      </c>
      <c r="D12" s="235" t="s">
        <v>5520</v>
      </c>
      <c r="E12" s="235" t="s">
        <v>5521</v>
      </c>
      <c r="F12" s="235" t="s">
        <v>5522</v>
      </c>
      <c r="G12" s="235" t="s">
        <v>5523</v>
      </c>
      <c r="H12" s="234" t="s">
        <v>5537</v>
      </c>
      <c r="I12" s="234" t="s">
        <v>5538</v>
      </c>
      <c r="J12" s="234" t="s">
        <v>5539</v>
      </c>
      <c r="K12" s="230" t="s">
        <v>5540</v>
      </c>
      <c r="L12" s="232" t="s">
        <v>5541</v>
      </c>
      <c r="M12" s="234" t="s">
        <v>5542</v>
      </c>
      <c r="N12" s="234" t="s">
        <v>5543</v>
      </c>
      <c r="O12" s="234" t="s">
        <v>5544</v>
      </c>
      <c r="P12" s="234" t="s">
        <v>5545</v>
      </c>
      <c r="Q12" s="230" t="s">
        <v>5546</v>
      </c>
      <c r="R12" s="232" t="s">
        <v>5552</v>
      </c>
    </row>
    <row r="13" spans="1:30" x14ac:dyDescent="0.25">
      <c r="B13" s="259"/>
      <c r="C13" s="259"/>
      <c r="D13" s="257"/>
      <c r="E13" s="257"/>
      <c r="F13" s="257"/>
      <c r="G13" s="257"/>
      <c r="H13" s="235"/>
      <c r="I13" s="235"/>
      <c r="J13" s="235"/>
      <c r="K13" s="231"/>
      <c r="L13" s="233"/>
      <c r="M13" s="235"/>
      <c r="N13" s="235"/>
      <c r="O13" s="235"/>
      <c r="P13" s="235"/>
      <c r="Q13" s="231"/>
      <c r="R13" s="233"/>
      <c r="X13" t="s">
        <v>5556</v>
      </c>
    </row>
    <row r="14" spans="1:30" s="17" customFormat="1" ht="26.1" customHeight="1" thickBot="1" x14ac:dyDescent="0.3">
      <c r="B14" s="150">
        <v>1</v>
      </c>
      <c r="C14" s="151" t="s">
        <v>5517</v>
      </c>
      <c r="D14" s="152">
        <v>123456</v>
      </c>
      <c r="E14" s="153">
        <v>44180</v>
      </c>
      <c r="F14" s="154">
        <v>450000</v>
      </c>
      <c r="G14" s="155" t="s">
        <v>5406</v>
      </c>
      <c r="H14" s="155"/>
      <c r="I14" s="155" t="s">
        <v>5726</v>
      </c>
      <c r="J14" s="158" t="s">
        <v>5397</v>
      </c>
      <c r="K14" s="160"/>
      <c r="L14" s="157" t="s">
        <v>5548</v>
      </c>
      <c r="M14" s="158" t="s">
        <v>5555</v>
      </c>
      <c r="N14" s="159" t="s">
        <v>42</v>
      </c>
      <c r="O14" s="159">
        <v>10590</v>
      </c>
      <c r="P14" s="158" t="s">
        <v>3230</v>
      </c>
      <c r="Q14" s="168">
        <v>1234.56</v>
      </c>
      <c r="R14" s="169" t="s">
        <v>5410</v>
      </c>
      <c r="S14" s="54" t="s">
        <v>5565</v>
      </c>
      <c r="T14" s="46" t="s">
        <v>5551</v>
      </c>
      <c r="U14" s="47" t="s">
        <v>5514</v>
      </c>
      <c r="V14" s="244" t="s">
        <v>5509</v>
      </c>
      <c r="W14" s="245"/>
      <c r="X14" s="245"/>
      <c r="Y14" s="245"/>
      <c r="Z14" s="245"/>
      <c r="AA14" s="244" t="s">
        <v>5513</v>
      </c>
      <c r="AB14" s="245"/>
      <c r="AC14" s="246"/>
    </row>
    <row r="15" spans="1:30" hidden="1" x14ac:dyDescent="0.25">
      <c r="B15" s="22" t="s">
        <v>5491</v>
      </c>
      <c r="C15" s="23" t="s">
        <v>5515</v>
      </c>
      <c r="D15" s="23" t="s">
        <v>5492</v>
      </c>
      <c r="E15" s="23" t="s">
        <v>5493</v>
      </c>
      <c r="F15" s="23" t="s">
        <v>5494</v>
      </c>
      <c r="G15" s="23" t="s">
        <v>5402</v>
      </c>
      <c r="H15" s="23" t="s">
        <v>5495</v>
      </c>
      <c r="I15" s="23" t="s">
        <v>5496</v>
      </c>
      <c r="J15" s="23" t="s">
        <v>5396</v>
      </c>
      <c r="K15" s="117" t="s">
        <v>5497</v>
      </c>
      <c r="L15" s="22" t="s">
        <v>5499</v>
      </c>
      <c r="M15" s="23" t="s">
        <v>5498</v>
      </c>
      <c r="N15" s="23" t="s">
        <v>5501</v>
      </c>
      <c r="O15" s="23" t="s">
        <v>5502</v>
      </c>
      <c r="P15" s="23" t="s">
        <v>5503</v>
      </c>
      <c r="Q15" s="117" t="s">
        <v>5504</v>
      </c>
      <c r="R15" s="22" t="s">
        <v>5505</v>
      </c>
      <c r="S15" s="23" t="s">
        <v>5566</v>
      </c>
      <c r="T15" s="23" t="s">
        <v>5536</v>
      </c>
      <c r="U15" s="23" t="s">
        <v>5554</v>
      </c>
      <c r="V15" s="23" t="s">
        <v>5500</v>
      </c>
      <c r="W15" s="23" t="s">
        <v>5516</v>
      </c>
      <c r="X15" s="23" t="s">
        <v>5506</v>
      </c>
      <c r="Y15" s="23" t="s">
        <v>5507</v>
      </c>
      <c r="Z15" s="23" t="s">
        <v>5508</v>
      </c>
      <c r="AA15" s="23" t="s">
        <v>5510</v>
      </c>
      <c r="AB15" s="23" t="s">
        <v>5511</v>
      </c>
      <c r="AC15" s="24" t="s">
        <v>5512</v>
      </c>
    </row>
    <row r="16" spans="1:30" s="17" customFormat="1" ht="26.25" customHeight="1" thickTop="1" x14ac:dyDescent="0.25">
      <c r="B16" s="25" t="str">
        <f>IF(TBL_DRFIP_LOANPOOL[[#This Row],[RECORD_STARTED]],IF(TBL_DRFIP_LOANPOOL[[#This Row],[ERROR_COUNT]]&gt;0,-1,IF(TBL_DRFIP_LOANPOOL[[#This Row],[REQ_FIELDS_POPULATED]],1,0)),"")</f>
        <v/>
      </c>
      <c r="C16" s="26">
        <f>ROW()-ROW(TBL_DRFIP_LOANPOOL[[#Headers],[ROW_ID]])</f>
        <v>1</v>
      </c>
      <c r="D16" s="31"/>
      <c r="E16" s="32"/>
      <c r="F16" s="33"/>
      <c r="G16" s="38"/>
      <c r="H16" s="35"/>
      <c r="I16" s="34"/>
      <c r="J16" s="34"/>
      <c r="K16" s="118"/>
      <c r="L16" s="114"/>
      <c r="M16" s="31"/>
      <c r="N16" s="39"/>
      <c r="O16" s="41"/>
      <c r="P16" s="34"/>
      <c r="Q16" s="189"/>
      <c r="R16" s="94" t="str">
        <f ca="1">IF(TBL_DRFIP_LOANPOOL[[#This Row],[SETTLE_DATE_90_DAYS_CERTDATE]]&lt;&gt;"",IF(AND(TBL_DRFIP_LOANPOOL[[#This Row],[SETTLE_DATE_90_DAYS_CERTDATE]],COUNTIFS(TBL_DRFIP_LOANPOOL[LOAN_ID],TBL_DRFIP_LOANPOOL[[#This Row],[LOAN_ID]],TBL_DRFIP_LOANPOOL[SETTLE_DATE_90_DAYS_CERTDATE],FALSE)=0),"Yes","No"),"")</f>
        <v/>
      </c>
      <c r="S16" s="70" t="str">
        <f>IF(TBL_DRFIP_LOANPOOL[[#This Row],[LOAN_ID]] = "","",TBL_DRFIP_LOANPOOL[[#This Row],[LOAN_ID]]&amp;" ("&amp;IF(TBL_DRFIP_LOANPOOL[[#This Row],[PROP_ADDR_STREET]]="","Address Not Defined",TBL_DRFIP_LOANPOOL[[#This Row],[PROP_ADDR_STREET]])&amp;")")</f>
        <v/>
      </c>
      <c r="T16" s="27" t="str">
        <f ca="1">IF(TBL_DRFIP_LOANPOOL[[#This Row],[REQ_FIELDS_POPULATED]],(IF(APP_DRFIP_CERT_DATE&lt;&gt;"",APP_DRFIP_CERT_DATE,TODAY())-TBL_DRFIP_LOANPOOL[[#This Row],[SETTLEMENT_DATE]])&lt;91,"")</f>
        <v/>
      </c>
      <c r="U16" s="45">
        <f>IF(TBL_DRFIP_LOANPOOL[[#This Row],[MULTIPROP_REC_COUNT]]&lt;&gt;"",TBL_DRFIP_LOANPOOL[[#This Row],[LOAN_AMOUNT]]/TBL_DRFIP_LOANPOOL[[#This Row],[MULTIPROP_REC_COUNT]],TBL_DRFIP_LOANPOOL[[#This Row],[LOAN_AMOUNT]])</f>
        <v>0</v>
      </c>
      <c r="V16" s="27" t="b">
        <f>TBL_DRFIP_LOANPOOL[[#This Row],[MULTIPROP_REC_COUNT]]&gt;1</f>
        <v>0</v>
      </c>
      <c r="W16" s="26">
        <f>IF(TBL_DRFIP_LOANPOOL[[#This Row],[LOAN_ID]]&lt;&gt;"",COUNTIF(TBL_DRFIP_LOANPOOL[LOAN_ID],TBL_DRFIP_LOANPOOL[[#This Row],[LOAN_ID]]),1)</f>
        <v>1</v>
      </c>
      <c r="X16" s="48" t="b">
        <f>TRUE</f>
        <v>1</v>
      </c>
      <c r="Y16" s="27" t="str">
        <f>IF(AND(TBL_DRFIP_LOANPOOL[[#This Row],[LOAN_ID]]&lt;&gt;"",TBL_DRFIP_LOANPOOL[[#This Row],[LOAN_AMOUNT]]&lt;&gt;""),(SUMIF(TBL_DRFIP_LOANPOOL[LOAN_ID],TBL_DRFIP_LOANPOOL[[#This Row],[LOAN_ID]],TBL_DRFIP_LOANPOOL[LOAN_AMOUNT])/TBL_DRFIP_LOANPOOL[[#This Row],[MULTIPROP_REC_COUNT]])=TBL_DRFIP_LOANPOOL[[#This Row],[LOAN_AMOUNT]],"")</f>
        <v/>
      </c>
      <c r="Z16"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 spans="2:29" ht="26.25" customHeight="1" x14ac:dyDescent="0.25">
      <c r="B17" s="49" t="str">
        <f>IF(TBL_DRFIP_LOANPOOL[[#This Row],[RECORD_STARTED]],IF(TBL_DRFIP_LOANPOOL[[#This Row],[ERROR_COUNT]]&gt;0,-1,IF(TBL_DRFIP_LOANPOOL[[#This Row],[REQ_FIELDS_POPULATED]],1,0)),"")</f>
        <v/>
      </c>
      <c r="C17" s="26">
        <f>ROW()-ROW(TBL_DRFIP_LOANPOOL[[#Headers],[ROW_ID]])</f>
        <v>2</v>
      </c>
      <c r="D17" s="31"/>
      <c r="E17" s="32"/>
      <c r="F17" s="42"/>
      <c r="G17" s="38"/>
      <c r="H17" s="43"/>
      <c r="I17" s="34"/>
      <c r="J17" s="34"/>
      <c r="K17" s="118"/>
      <c r="L17" s="115"/>
      <c r="M17" s="50"/>
      <c r="N17" s="39"/>
      <c r="O17" s="41"/>
      <c r="P17" s="34"/>
      <c r="Q17" s="189"/>
      <c r="R17" s="94" t="str">
        <f ca="1">IF(TBL_DRFIP_LOANPOOL[[#This Row],[SETTLE_DATE_90_DAYS_CERTDATE]]&lt;&gt;"",IF(TBL_DRFIP_LOANPOOL[[#This Row],[SETTLE_DATE_90_DAYS_CERTDATE]],"Yes","No"),"")</f>
        <v/>
      </c>
      <c r="S17" s="26" t="str">
        <f>IF(TBL_DRFIP_LOANPOOL[[#This Row],[LOAN_ID]] = "","",TBL_DRFIP_LOANPOOL[[#This Row],[LOAN_ID]]&amp;" ("&amp;IF(TBL_DRFIP_LOANPOOL[[#This Row],[PROP_ADDR_STREET]]="","Address Not Defined",TBL_DRFIP_LOANPOOL[[#This Row],[PROP_ADDR_STREET]])&amp;")")</f>
        <v/>
      </c>
      <c r="T17" s="27" t="str">
        <f ca="1">IF(TBL_DRFIP_LOANPOOL[[#This Row],[REQ_FIELDS_POPULATED]],(IF(APP_DRFIP_CERT_DATE&lt;&gt;"",APP_DRFIP_CERT_DATE,TODAY())-TBL_DRFIP_LOANPOOL[[#This Row],[SETTLEMENT_DATE]])&lt;91,"")</f>
        <v/>
      </c>
      <c r="U17" s="45">
        <f>IF(TBL_DRFIP_LOANPOOL[[#This Row],[MULTIPROP_REC_COUNT]]&lt;&gt;"",TBL_DRFIP_LOANPOOL[[#This Row],[LOAN_AMOUNT]]/TBL_DRFIP_LOANPOOL[[#This Row],[MULTIPROP_REC_COUNT]],TBL_DRFIP_LOANPOOL[[#This Row],[LOAN_AMOUNT]])</f>
        <v>0</v>
      </c>
      <c r="V17" s="27" t="b">
        <f>TBL_DRFIP_LOANPOOL[[#This Row],[MULTIPROP_REC_COUNT]]&gt;1</f>
        <v>0</v>
      </c>
      <c r="W17" s="26">
        <f>IF(TBL_DRFIP_LOANPOOL[[#This Row],[LOAN_ID]]&lt;&gt;"",COUNTIF(TBL_DRFIP_LOANPOOL[LOAN_ID],TBL_DRFIP_LOANPOOL[[#This Row],[LOAN_ID]]),1)</f>
        <v>1</v>
      </c>
      <c r="X17" s="48" t="b">
        <f>TRUE</f>
        <v>1</v>
      </c>
      <c r="Y17" s="27" t="str">
        <f>IF(AND(TBL_DRFIP_LOANPOOL[[#This Row],[LOAN_ID]]&lt;&gt;"",TBL_DRFIP_LOANPOOL[[#This Row],[LOAN_AMOUNT]]&lt;&gt;""),(SUMIF(TBL_DRFIP_LOANPOOL[LOAN_ID],TBL_DRFIP_LOANPOOL[[#This Row],[LOAN_ID]],TBL_DRFIP_LOANPOOL[LOAN_AMOUNT])/TBL_DRFIP_LOANPOOL[[#This Row],[MULTIPROP_REC_COUNT]])=TBL_DRFIP_LOANPOOL[[#This Row],[LOAN_AMOUNT]],"")</f>
        <v/>
      </c>
      <c r="Z17"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 spans="2:29" ht="26.25" customHeight="1" x14ac:dyDescent="0.25">
      <c r="B18" s="49" t="str">
        <f>IF(TBL_DRFIP_LOANPOOL[[#This Row],[RECORD_STARTED]],IF(TBL_DRFIP_LOANPOOL[[#This Row],[ERROR_COUNT]]&gt;0,-1,IF(TBL_DRFIP_LOANPOOL[[#This Row],[REQ_FIELDS_POPULATED]],1,0)),"")</f>
        <v/>
      </c>
      <c r="C18" s="26">
        <f>ROW()-ROW(TBL_DRFIP_LOANPOOL[[#Headers],[ROW_ID]])</f>
        <v>3</v>
      </c>
      <c r="D18" s="31"/>
      <c r="E18" s="32"/>
      <c r="F18" s="42"/>
      <c r="G18" s="38"/>
      <c r="H18" s="43"/>
      <c r="I18" s="34"/>
      <c r="J18" s="34"/>
      <c r="K18" s="118"/>
      <c r="L18" s="114"/>
      <c r="M18" s="31"/>
      <c r="N18" s="39"/>
      <c r="O18" s="41"/>
      <c r="P18" s="34"/>
      <c r="Q18" s="189"/>
      <c r="R18" s="94" t="str">
        <f ca="1">IF(TBL_DRFIP_LOANPOOL[[#This Row],[SETTLE_DATE_90_DAYS_CERTDATE]]&lt;&gt;"",IF(TBL_DRFIP_LOANPOOL[[#This Row],[SETTLE_DATE_90_DAYS_CERTDATE]],"Yes","No"),"")</f>
        <v/>
      </c>
      <c r="S18" s="26" t="str">
        <f>IF(TBL_DRFIP_LOANPOOL[[#This Row],[LOAN_ID]] = "","",TBL_DRFIP_LOANPOOL[[#This Row],[LOAN_ID]]&amp;" ("&amp;IF(TBL_DRFIP_LOANPOOL[[#This Row],[PROP_ADDR_STREET]]="","Address Not Defined",TBL_DRFIP_LOANPOOL[[#This Row],[PROP_ADDR_STREET]])&amp;")")</f>
        <v/>
      </c>
      <c r="T18" s="27" t="str">
        <f ca="1">IF(TBL_DRFIP_LOANPOOL[[#This Row],[REQ_FIELDS_POPULATED]],(IF(APP_DRFIP_CERT_DATE&lt;&gt;"",APP_DRFIP_CERT_DATE,TODAY())-TBL_DRFIP_LOANPOOL[[#This Row],[SETTLEMENT_DATE]])&lt;91,"")</f>
        <v/>
      </c>
      <c r="U18" s="45">
        <f>IF(TBL_DRFIP_LOANPOOL[[#This Row],[MULTIPROP_REC_COUNT]]&lt;&gt;"",TBL_DRFIP_LOANPOOL[[#This Row],[LOAN_AMOUNT]]/TBL_DRFIP_LOANPOOL[[#This Row],[MULTIPROP_REC_COUNT]],TBL_DRFIP_LOANPOOL[[#This Row],[LOAN_AMOUNT]])</f>
        <v>0</v>
      </c>
      <c r="V18" s="27" t="b">
        <f>TBL_DRFIP_LOANPOOL[[#This Row],[MULTIPROP_REC_COUNT]]&gt;1</f>
        <v>0</v>
      </c>
      <c r="W18" s="26">
        <f>IF(TBL_DRFIP_LOANPOOL[[#This Row],[LOAN_ID]]&lt;&gt;"",COUNTIF(TBL_DRFIP_LOANPOOL[LOAN_ID],TBL_DRFIP_LOANPOOL[[#This Row],[LOAN_ID]]),1)</f>
        <v>1</v>
      </c>
      <c r="X18" s="48" t="b">
        <f>TRUE</f>
        <v>1</v>
      </c>
      <c r="Y18" s="27" t="str">
        <f>IF(AND(TBL_DRFIP_LOANPOOL[[#This Row],[LOAN_ID]]&lt;&gt;"",TBL_DRFIP_LOANPOOL[[#This Row],[LOAN_AMOUNT]]&lt;&gt;""),(SUMIF(TBL_DRFIP_LOANPOOL[LOAN_ID],TBL_DRFIP_LOANPOOL[[#This Row],[LOAN_ID]],TBL_DRFIP_LOANPOOL[LOAN_AMOUNT])/TBL_DRFIP_LOANPOOL[[#This Row],[MULTIPROP_REC_COUNT]])=TBL_DRFIP_LOANPOOL[[#This Row],[LOAN_AMOUNT]],"")</f>
        <v/>
      </c>
      <c r="Z18"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 spans="2:29" ht="26.25" customHeight="1" x14ac:dyDescent="0.25">
      <c r="B19" s="49" t="str">
        <f>IF(TBL_DRFIP_LOANPOOL[[#This Row],[RECORD_STARTED]],IF(TBL_DRFIP_LOANPOOL[[#This Row],[ERROR_COUNT]]&gt;0,-1,IF(TBL_DRFIP_LOANPOOL[[#This Row],[REQ_FIELDS_POPULATED]],1,0)),"")</f>
        <v/>
      </c>
      <c r="C19" s="26">
        <f>ROW()-ROW(TBL_DRFIP_LOANPOOL[[#Headers],[ROW_ID]])</f>
        <v>4</v>
      </c>
      <c r="D19" s="31"/>
      <c r="E19" s="32"/>
      <c r="F19" s="42"/>
      <c r="G19" s="38"/>
      <c r="H19" s="43"/>
      <c r="I19" s="34"/>
      <c r="J19" s="34"/>
      <c r="K19" s="118"/>
      <c r="L19" s="114"/>
      <c r="M19" s="31"/>
      <c r="N19" s="39"/>
      <c r="O19" s="41"/>
      <c r="P19" s="34"/>
      <c r="Q19" s="189"/>
      <c r="R19" s="94" t="str">
        <f ca="1">IF(TBL_DRFIP_LOANPOOL[[#This Row],[SETTLE_DATE_90_DAYS_CERTDATE]]&lt;&gt;"",IF(TBL_DRFIP_LOANPOOL[[#This Row],[SETTLE_DATE_90_DAYS_CERTDATE]],"Yes","No"),"")</f>
        <v/>
      </c>
      <c r="S19" s="26" t="str">
        <f>IF(TBL_DRFIP_LOANPOOL[[#This Row],[LOAN_ID]] = "","",TBL_DRFIP_LOANPOOL[[#This Row],[LOAN_ID]]&amp;" ("&amp;IF(TBL_DRFIP_LOANPOOL[[#This Row],[PROP_ADDR_STREET]]="","Address Not Defined",TBL_DRFIP_LOANPOOL[[#This Row],[PROP_ADDR_STREET]])&amp;")")</f>
        <v/>
      </c>
      <c r="T19" s="27" t="str">
        <f ca="1">IF(TBL_DRFIP_LOANPOOL[[#This Row],[REQ_FIELDS_POPULATED]],(IF(APP_DRFIP_CERT_DATE&lt;&gt;"",APP_DRFIP_CERT_DATE,TODAY())-TBL_DRFIP_LOANPOOL[[#This Row],[SETTLEMENT_DATE]])&lt;91,"")</f>
        <v/>
      </c>
      <c r="U19" s="45">
        <f>IF(TBL_DRFIP_LOANPOOL[[#This Row],[MULTIPROP_REC_COUNT]]&lt;&gt;"",TBL_DRFIP_LOANPOOL[[#This Row],[LOAN_AMOUNT]]/TBL_DRFIP_LOANPOOL[[#This Row],[MULTIPROP_REC_COUNT]],TBL_DRFIP_LOANPOOL[[#This Row],[LOAN_AMOUNT]])</f>
        <v>0</v>
      </c>
      <c r="V19" s="27" t="b">
        <f>TBL_DRFIP_LOANPOOL[[#This Row],[MULTIPROP_REC_COUNT]]&gt;1</f>
        <v>0</v>
      </c>
      <c r="W19" s="26">
        <f>IF(TBL_DRFIP_LOANPOOL[[#This Row],[LOAN_ID]]&lt;&gt;"",COUNTIF(TBL_DRFIP_LOANPOOL[LOAN_ID],TBL_DRFIP_LOANPOOL[[#This Row],[LOAN_ID]]),1)</f>
        <v>1</v>
      </c>
      <c r="X19" s="48" t="b">
        <f>TRUE</f>
        <v>1</v>
      </c>
      <c r="Y19" s="27" t="str">
        <f>IF(AND(TBL_DRFIP_LOANPOOL[[#This Row],[LOAN_ID]]&lt;&gt;"",TBL_DRFIP_LOANPOOL[[#This Row],[LOAN_AMOUNT]]&lt;&gt;""),(SUMIF(TBL_DRFIP_LOANPOOL[LOAN_ID],TBL_DRFIP_LOANPOOL[[#This Row],[LOAN_ID]],TBL_DRFIP_LOANPOOL[LOAN_AMOUNT])/TBL_DRFIP_LOANPOOL[[#This Row],[MULTIPROP_REC_COUNT]])=TBL_DRFIP_LOANPOOL[[#This Row],[LOAN_AMOUNT]],"")</f>
        <v/>
      </c>
      <c r="Z19"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 spans="2:29" ht="26.25" customHeight="1" x14ac:dyDescent="0.25">
      <c r="B20" s="49" t="str">
        <f>IF(TBL_DRFIP_LOANPOOL[[#This Row],[RECORD_STARTED]],IF(TBL_DRFIP_LOANPOOL[[#This Row],[ERROR_COUNT]]&gt;0,-1,IF(TBL_DRFIP_LOANPOOL[[#This Row],[REQ_FIELDS_POPULATED]],1,0)),"")</f>
        <v/>
      </c>
      <c r="C20" s="26">
        <f>ROW()-ROW(TBL_DRFIP_LOANPOOL[[#Headers],[ROW_ID]])</f>
        <v>5</v>
      </c>
      <c r="D20" s="31"/>
      <c r="E20" s="32"/>
      <c r="F20" s="42"/>
      <c r="G20" s="38"/>
      <c r="H20" s="43"/>
      <c r="I20" s="34"/>
      <c r="J20" s="34"/>
      <c r="K20" s="118"/>
      <c r="L20" s="114"/>
      <c r="M20" s="31"/>
      <c r="N20" s="39"/>
      <c r="O20" s="41"/>
      <c r="P20" s="34"/>
      <c r="Q20" s="189"/>
      <c r="R20" s="94" t="str">
        <f ca="1">IF(TBL_DRFIP_LOANPOOL[[#This Row],[SETTLE_DATE_90_DAYS_CERTDATE]]&lt;&gt;"",IF(TBL_DRFIP_LOANPOOL[[#This Row],[SETTLE_DATE_90_DAYS_CERTDATE]],"Yes","No"),"")</f>
        <v/>
      </c>
      <c r="S20" s="26" t="str">
        <f>IF(TBL_DRFIP_LOANPOOL[[#This Row],[LOAN_ID]] = "","",TBL_DRFIP_LOANPOOL[[#This Row],[LOAN_ID]]&amp;" ("&amp;IF(TBL_DRFIP_LOANPOOL[[#This Row],[PROP_ADDR_STREET]]="","Address Not Defined",TBL_DRFIP_LOANPOOL[[#This Row],[PROP_ADDR_STREET]])&amp;")")</f>
        <v/>
      </c>
      <c r="T20" s="27" t="str">
        <f ca="1">IF(TBL_DRFIP_LOANPOOL[[#This Row],[REQ_FIELDS_POPULATED]],(IF(APP_DRFIP_CERT_DATE&lt;&gt;"",APP_DRFIP_CERT_DATE,TODAY())-TBL_DRFIP_LOANPOOL[[#This Row],[SETTLEMENT_DATE]])&lt;91,"")</f>
        <v/>
      </c>
      <c r="U20" s="45">
        <f>IF(TBL_DRFIP_LOANPOOL[[#This Row],[MULTIPROP_REC_COUNT]]&lt;&gt;"",TBL_DRFIP_LOANPOOL[[#This Row],[LOAN_AMOUNT]]/TBL_DRFIP_LOANPOOL[[#This Row],[MULTIPROP_REC_COUNT]],TBL_DRFIP_LOANPOOL[[#This Row],[LOAN_AMOUNT]])</f>
        <v>0</v>
      </c>
      <c r="V20" s="27" t="b">
        <f>TBL_DRFIP_LOANPOOL[[#This Row],[MULTIPROP_REC_COUNT]]&gt;1</f>
        <v>0</v>
      </c>
      <c r="W20" s="26">
        <f>IF(TBL_DRFIP_LOANPOOL[[#This Row],[LOAN_ID]]&lt;&gt;"",COUNTIF(TBL_DRFIP_LOANPOOL[LOAN_ID],TBL_DRFIP_LOANPOOL[[#This Row],[LOAN_ID]]),1)</f>
        <v>1</v>
      </c>
      <c r="X20" s="48" t="b">
        <f>TRUE</f>
        <v>1</v>
      </c>
      <c r="Y20" s="27" t="str">
        <f>IF(AND(TBL_DRFIP_LOANPOOL[[#This Row],[LOAN_ID]]&lt;&gt;"",TBL_DRFIP_LOANPOOL[[#This Row],[LOAN_AMOUNT]]&lt;&gt;""),(SUMIF(TBL_DRFIP_LOANPOOL[LOAN_ID],TBL_DRFIP_LOANPOOL[[#This Row],[LOAN_ID]],TBL_DRFIP_LOANPOOL[LOAN_AMOUNT])/TBL_DRFIP_LOANPOOL[[#This Row],[MULTIPROP_REC_COUNT]])=TBL_DRFIP_LOANPOOL[[#This Row],[LOAN_AMOUNT]],"")</f>
        <v/>
      </c>
      <c r="Z20"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 spans="2:29" ht="26.25" customHeight="1" x14ac:dyDescent="0.25">
      <c r="B21" s="49" t="str">
        <f>IF(TBL_DRFIP_LOANPOOL[[#This Row],[RECORD_STARTED]],IF(TBL_DRFIP_LOANPOOL[[#This Row],[ERROR_COUNT]]&gt;0,-1,IF(TBL_DRFIP_LOANPOOL[[#This Row],[REQ_FIELDS_POPULATED]],1,0)),"")</f>
        <v/>
      </c>
      <c r="C21" s="26">
        <f>ROW()-ROW(TBL_DRFIP_LOANPOOL[[#Headers],[ROW_ID]])</f>
        <v>6</v>
      </c>
      <c r="D21" s="31"/>
      <c r="E21" s="32"/>
      <c r="F21" s="42"/>
      <c r="G21" s="38"/>
      <c r="H21" s="43"/>
      <c r="I21" s="34"/>
      <c r="J21" s="34"/>
      <c r="K21" s="118"/>
      <c r="L21" s="114"/>
      <c r="M21" s="31"/>
      <c r="N21" s="39"/>
      <c r="O21" s="41"/>
      <c r="P21" s="34"/>
      <c r="Q21" s="189"/>
      <c r="R21" s="94" t="str">
        <f ca="1">IF(TBL_DRFIP_LOANPOOL[[#This Row],[SETTLE_DATE_90_DAYS_CERTDATE]]&lt;&gt;"",IF(TBL_DRFIP_LOANPOOL[[#This Row],[SETTLE_DATE_90_DAYS_CERTDATE]],"Yes","No"),"")</f>
        <v/>
      </c>
      <c r="S21" s="26" t="str">
        <f>IF(TBL_DRFIP_LOANPOOL[[#This Row],[LOAN_ID]] = "","",TBL_DRFIP_LOANPOOL[[#This Row],[LOAN_ID]]&amp;" ("&amp;IF(TBL_DRFIP_LOANPOOL[[#This Row],[PROP_ADDR_STREET]]="","Address Not Defined",TBL_DRFIP_LOANPOOL[[#This Row],[PROP_ADDR_STREET]])&amp;")")</f>
        <v/>
      </c>
      <c r="T21" s="27" t="str">
        <f ca="1">IF(TBL_DRFIP_LOANPOOL[[#This Row],[REQ_FIELDS_POPULATED]],(IF(APP_DRFIP_CERT_DATE&lt;&gt;"",APP_DRFIP_CERT_DATE,TODAY())-TBL_DRFIP_LOANPOOL[[#This Row],[SETTLEMENT_DATE]])&lt;91,"")</f>
        <v/>
      </c>
      <c r="U21" s="45">
        <f>IF(TBL_DRFIP_LOANPOOL[[#This Row],[MULTIPROP_REC_COUNT]]&lt;&gt;"",TBL_DRFIP_LOANPOOL[[#This Row],[LOAN_AMOUNT]]/TBL_DRFIP_LOANPOOL[[#This Row],[MULTIPROP_REC_COUNT]],TBL_DRFIP_LOANPOOL[[#This Row],[LOAN_AMOUNT]])</f>
        <v>0</v>
      </c>
      <c r="V21" s="27" t="b">
        <f>TBL_DRFIP_LOANPOOL[[#This Row],[MULTIPROP_REC_COUNT]]&gt;1</f>
        <v>0</v>
      </c>
      <c r="W21" s="26">
        <f>IF(TBL_DRFIP_LOANPOOL[[#This Row],[LOAN_ID]]&lt;&gt;"",COUNTIF(TBL_DRFIP_LOANPOOL[LOAN_ID],TBL_DRFIP_LOANPOOL[[#This Row],[LOAN_ID]]),1)</f>
        <v>1</v>
      </c>
      <c r="X21" s="48" t="b">
        <f>TRUE</f>
        <v>1</v>
      </c>
      <c r="Y21" s="27" t="str">
        <f>IF(AND(TBL_DRFIP_LOANPOOL[[#This Row],[LOAN_ID]]&lt;&gt;"",TBL_DRFIP_LOANPOOL[[#This Row],[LOAN_AMOUNT]]&lt;&gt;""),(SUMIF(TBL_DRFIP_LOANPOOL[LOAN_ID],TBL_DRFIP_LOANPOOL[[#This Row],[LOAN_ID]],TBL_DRFIP_LOANPOOL[LOAN_AMOUNT])/TBL_DRFIP_LOANPOOL[[#This Row],[MULTIPROP_REC_COUNT]])=TBL_DRFIP_LOANPOOL[[#This Row],[LOAN_AMOUNT]],"")</f>
        <v/>
      </c>
      <c r="Z21"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 spans="2:29" ht="26.25" customHeight="1" x14ac:dyDescent="0.25">
      <c r="B22" s="49" t="str">
        <f>IF(TBL_DRFIP_LOANPOOL[[#This Row],[RECORD_STARTED]],IF(TBL_DRFIP_LOANPOOL[[#This Row],[ERROR_COUNT]]&gt;0,-1,IF(TBL_DRFIP_LOANPOOL[[#This Row],[REQ_FIELDS_POPULATED]],1,0)),"")</f>
        <v/>
      </c>
      <c r="C22" s="26">
        <f>ROW()-ROW(TBL_DRFIP_LOANPOOL[[#Headers],[ROW_ID]])</f>
        <v>7</v>
      </c>
      <c r="D22" s="31"/>
      <c r="E22" s="32"/>
      <c r="F22" s="42"/>
      <c r="G22" s="38"/>
      <c r="H22" s="43"/>
      <c r="I22" s="34"/>
      <c r="J22" s="34"/>
      <c r="K22" s="118"/>
      <c r="L22" s="114"/>
      <c r="M22" s="31"/>
      <c r="N22" s="39"/>
      <c r="O22" s="41"/>
      <c r="P22" s="34"/>
      <c r="Q22" s="189"/>
      <c r="R22" s="94" t="str">
        <f ca="1">IF(TBL_DRFIP_LOANPOOL[[#This Row],[SETTLE_DATE_90_DAYS_CERTDATE]]&lt;&gt;"",IF(TBL_DRFIP_LOANPOOL[[#This Row],[SETTLE_DATE_90_DAYS_CERTDATE]],"Yes","No"),"")</f>
        <v/>
      </c>
      <c r="S22" s="26" t="str">
        <f>IF(TBL_DRFIP_LOANPOOL[[#This Row],[LOAN_ID]] = "","",TBL_DRFIP_LOANPOOL[[#This Row],[LOAN_ID]]&amp;" ("&amp;IF(TBL_DRFIP_LOANPOOL[[#This Row],[PROP_ADDR_STREET]]="","Address Not Defined",TBL_DRFIP_LOANPOOL[[#This Row],[PROP_ADDR_STREET]])&amp;")")</f>
        <v/>
      </c>
      <c r="T22" s="27" t="str">
        <f ca="1">IF(TBL_DRFIP_LOANPOOL[[#This Row],[REQ_FIELDS_POPULATED]],(IF(APP_DRFIP_CERT_DATE&lt;&gt;"",APP_DRFIP_CERT_DATE,TODAY())-TBL_DRFIP_LOANPOOL[[#This Row],[SETTLEMENT_DATE]])&lt;91,"")</f>
        <v/>
      </c>
      <c r="U22" s="45">
        <f>IF(TBL_DRFIP_LOANPOOL[[#This Row],[MULTIPROP_REC_COUNT]]&lt;&gt;"",TBL_DRFIP_LOANPOOL[[#This Row],[LOAN_AMOUNT]]/TBL_DRFIP_LOANPOOL[[#This Row],[MULTIPROP_REC_COUNT]],TBL_DRFIP_LOANPOOL[[#This Row],[LOAN_AMOUNT]])</f>
        <v>0</v>
      </c>
      <c r="V22" s="27" t="b">
        <f>TBL_DRFIP_LOANPOOL[[#This Row],[MULTIPROP_REC_COUNT]]&gt;1</f>
        <v>0</v>
      </c>
      <c r="W22" s="26">
        <f>IF(TBL_DRFIP_LOANPOOL[[#This Row],[LOAN_ID]]&lt;&gt;"",COUNTIF(TBL_DRFIP_LOANPOOL[LOAN_ID],TBL_DRFIP_LOANPOOL[[#This Row],[LOAN_ID]]),1)</f>
        <v>1</v>
      </c>
      <c r="X22" s="48" t="b">
        <f>TRUE</f>
        <v>1</v>
      </c>
      <c r="Y22" s="27" t="str">
        <f>IF(AND(TBL_DRFIP_LOANPOOL[[#This Row],[LOAN_ID]]&lt;&gt;"",TBL_DRFIP_LOANPOOL[[#This Row],[LOAN_AMOUNT]]&lt;&gt;""),(SUMIF(TBL_DRFIP_LOANPOOL[LOAN_ID],TBL_DRFIP_LOANPOOL[[#This Row],[LOAN_ID]],TBL_DRFIP_LOANPOOL[LOAN_AMOUNT])/TBL_DRFIP_LOANPOOL[[#This Row],[MULTIPROP_REC_COUNT]])=TBL_DRFIP_LOANPOOL[[#This Row],[LOAN_AMOUNT]],"")</f>
        <v/>
      </c>
      <c r="Z22"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 spans="2:29" ht="26.25" customHeight="1" x14ac:dyDescent="0.25">
      <c r="B23" s="49" t="str">
        <f>IF(TBL_DRFIP_LOANPOOL[[#This Row],[RECORD_STARTED]],IF(TBL_DRFIP_LOANPOOL[[#This Row],[ERROR_COUNT]]&gt;0,-1,IF(TBL_DRFIP_LOANPOOL[[#This Row],[REQ_FIELDS_POPULATED]],1,0)),"")</f>
        <v/>
      </c>
      <c r="C23" s="26">
        <f>ROW()-ROW(TBL_DRFIP_LOANPOOL[[#Headers],[ROW_ID]])</f>
        <v>8</v>
      </c>
      <c r="D23" s="31"/>
      <c r="E23" s="32"/>
      <c r="F23" s="42"/>
      <c r="G23" s="38"/>
      <c r="H23" s="43"/>
      <c r="I23" s="34"/>
      <c r="J23" s="34"/>
      <c r="K23" s="118"/>
      <c r="L23" s="114"/>
      <c r="M23" s="31"/>
      <c r="N23" s="39"/>
      <c r="O23" s="41"/>
      <c r="P23" s="34"/>
      <c r="Q23" s="189"/>
      <c r="R23" s="94" t="str">
        <f ca="1">IF(TBL_DRFIP_LOANPOOL[[#This Row],[SETTLE_DATE_90_DAYS_CERTDATE]]&lt;&gt;"",IF(TBL_DRFIP_LOANPOOL[[#This Row],[SETTLE_DATE_90_DAYS_CERTDATE]],"Yes","No"),"")</f>
        <v/>
      </c>
      <c r="S23" s="26" t="str">
        <f>IF(TBL_DRFIP_LOANPOOL[[#This Row],[LOAN_ID]] = "","",TBL_DRFIP_LOANPOOL[[#This Row],[LOAN_ID]]&amp;" ("&amp;IF(TBL_DRFIP_LOANPOOL[[#This Row],[PROP_ADDR_STREET]]="","Address Not Defined",TBL_DRFIP_LOANPOOL[[#This Row],[PROP_ADDR_STREET]])&amp;")")</f>
        <v/>
      </c>
      <c r="T23" s="27" t="str">
        <f ca="1">IF(TBL_DRFIP_LOANPOOL[[#This Row],[REQ_FIELDS_POPULATED]],(IF(APP_DRFIP_CERT_DATE&lt;&gt;"",APP_DRFIP_CERT_DATE,TODAY())-TBL_DRFIP_LOANPOOL[[#This Row],[SETTLEMENT_DATE]])&lt;91,"")</f>
        <v/>
      </c>
      <c r="U23" s="45">
        <f>IF(TBL_DRFIP_LOANPOOL[[#This Row],[MULTIPROP_REC_COUNT]]&lt;&gt;"",TBL_DRFIP_LOANPOOL[[#This Row],[LOAN_AMOUNT]]/TBL_DRFIP_LOANPOOL[[#This Row],[MULTIPROP_REC_COUNT]],TBL_DRFIP_LOANPOOL[[#This Row],[LOAN_AMOUNT]])</f>
        <v>0</v>
      </c>
      <c r="V23" s="27" t="b">
        <f>TBL_DRFIP_LOANPOOL[[#This Row],[MULTIPROP_REC_COUNT]]&gt;1</f>
        <v>0</v>
      </c>
      <c r="W23" s="26">
        <f>IF(TBL_DRFIP_LOANPOOL[[#This Row],[LOAN_ID]]&lt;&gt;"",COUNTIF(TBL_DRFIP_LOANPOOL[LOAN_ID],TBL_DRFIP_LOANPOOL[[#This Row],[LOAN_ID]]),1)</f>
        <v>1</v>
      </c>
      <c r="X23" s="48" t="b">
        <f>TRUE</f>
        <v>1</v>
      </c>
      <c r="Y23" s="27" t="str">
        <f>IF(AND(TBL_DRFIP_LOANPOOL[[#This Row],[LOAN_ID]]&lt;&gt;"",TBL_DRFIP_LOANPOOL[[#This Row],[LOAN_AMOUNT]]&lt;&gt;""),(SUMIF(TBL_DRFIP_LOANPOOL[LOAN_ID],TBL_DRFIP_LOANPOOL[[#This Row],[LOAN_ID]],TBL_DRFIP_LOANPOOL[LOAN_AMOUNT])/TBL_DRFIP_LOANPOOL[[#This Row],[MULTIPROP_REC_COUNT]])=TBL_DRFIP_LOANPOOL[[#This Row],[LOAN_AMOUNT]],"")</f>
        <v/>
      </c>
      <c r="Z23"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 spans="2:29" ht="26.25" customHeight="1" x14ac:dyDescent="0.25">
      <c r="B24" s="49" t="str">
        <f>IF(TBL_DRFIP_LOANPOOL[[#This Row],[RECORD_STARTED]],IF(TBL_DRFIP_LOANPOOL[[#This Row],[ERROR_COUNT]]&gt;0,-1,IF(TBL_DRFIP_LOANPOOL[[#This Row],[REQ_FIELDS_POPULATED]],1,0)),"")</f>
        <v/>
      </c>
      <c r="C24" s="26">
        <f>ROW()-ROW(TBL_DRFIP_LOANPOOL[[#Headers],[ROW_ID]])</f>
        <v>9</v>
      </c>
      <c r="D24" s="31"/>
      <c r="E24" s="32"/>
      <c r="F24" s="42"/>
      <c r="G24" s="38"/>
      <c r="H24" s="43"/>
      <c r="I24" s="34"/>
      <c r="J24" s="34"/>
      <c r="K24" s="118"/>
      <c r="L24" s="114"/>
      <c r="M24" s="31"/>
      <c r="N24" s="39"/>
      <c r="O24" s="41"/>
      <c r="P24" s="34"/>
      <c r="Q24" s="189"/>
      <c r="R24" s="94" t="str">
        <f ca="1">IF(TBL_DRFIP_LOANPOOL[[#This Row],[SETTLE_DATE_90_DAYS_CERTDATE]]&lt;&gt;"",IF(TBL_DRFIP_LOANPOOL[[#This Row],[SETTLE_DATE_90_DAYS_CERTDATE]],"Yes","No"),"")</f>
        <v/>
      </c>
      <c r="S24" s="26" t="str">
        <f>IF(TBL_DRFIP_LOANPOOL[[#This Row],[LOAN_ID]] = "","",TBL_DRFIP_LOANPOOL[[#This Row],[LOAN_ID]]&amp;" ("&amp;IF(TBL_DRFIP_LOANPOOL[[#This Row],[PROP_ADDR_STREET]]="","Address Not Defined",TBL_DRFIP_LOANPOOL[[#This Row],[PROP_ADDR_STREET]])&amp;")")</f>
        <v/>
      </c>
      <c r="T24" s="27" t="str">
        <f ca="1">IF(TBL_DRFIP_LOANPOOL[[#This Row],[REQ_FIELDS_POPULATED]],(IF(APP_DRFIP_CERT_DATE&lt;&gt;"",APP_DRFIP_CERT_DATE,TODAY())-TBL_DRFIP_LOANPOOL[[#This Row],[SETTLEMENT_DATE]])&lt;91,"")</f>
        <v/>
      </c>
      <c r="U24" s="45">
        <f>IF(TBL_DRFIP_LOANPOOL[[#This Row],[MULTIPROP_REC_COUNT]]&lt;&gt;"",TBL_DRFIP_LOANPOOL[[#This Row],[LOAN_AMOUNT]]/TBL_DRFIP_LOANPOOL[[#This Row],[MULTIPROP_REC_COUNT]],TBL_DRFIP_LOANPOOL[[#This Row],[LOAN_AMOUNT]])</f>
        <v>0</v>
      </c>
      <c r="V24" s="27" t="b">
        <f>TBL_DRFIP_LOANPOOL[[#This Row],[MULTIPROP_REC_COUNT]]&gt;1</f>
        <v>0</v>
      </c>
      <c r="W24" s="26">
        <f>IF(TBL_DRFIP_LOANPOOL[[#This Row],[LOAN_ID]]&lt;&gt;"",COUNTIF(TBL_DRFIP_LOANPOOL[LOAN_ID],TBL_DRFIP_LOANPOOL[[#This Row],[LOAN_ID]]),1)</f>
        <v>1</v>
      </c>
      <c r="X24" s="48" t="b">
        <f>TRUE</f>
        <v>1</v>
      </c>
      <c r="Y24" s="27" t="str">
        <f>IF(AND(TBL_DRFIP_LOANPOOL[[#This Row],[LOAN_ID]]&lt;&gt;"",TBL_DRFIP_LOANPOOL[[#This Row],[LOAN_AMOUNT]]&lt;&gt;""),(SUMIF(TBL_DRFIP_LOANPOOL[LOAN_ID],TBL_DRFIP_LOANPOOL[[#This Row],[LOAN_ID]],TBL_DRFIP_LOANPOOL[LOAN_AMOUNT])/TBL_DRFIP_LOANPOOL[[#This Row],[MULTIPROP_REC_COUNT]])=TBL_DRFIP_LOANPOOL[[#This Row],[LOAN_AMOUNT]],"")</f>
        <v/>
      </c>
      <c r="Z24"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 spans="2:29" ht="26.25" customHeight="1" x14ac:dyDescent="0.25">
      <c r="B25" s="49" t="str">
        <f>IF(TBL_DRFIP_LOANPOOL[[#This Row],[RECORD_STARTED]],IF(TBL_DRFIP_LOANPOOL[[#This Row],[ERROR_COUNT]]&gt;0,-1,IF(TBL_DRFIP_LOANPOOL[[#This Row],[REQ_FIELDS_POPULATED]],1,0)),"")</f>
        <v/>
      </c>
      <c r="C25" s="26">
        <f>ROW()-ROW(TBL_DRFIP_LOANPOOL[[#Headers],[ROW_ID]])</f>
        <v>10</v>
      </c>
      <c r="D25" s="31"/>
      <c r="E25" s="32"/>
      <c r="F25" s="42"/>
      <c r="G25" s="38"/>
      <c r="H25" s="43"/>
      <c r="I25" s="34"/>
      <c r="J25" s="34"/>
      <c r="K25" s="118"/>
      <c r="L25" s="114"/>
      <c r="M25" s="31"/>
      <c r="N25" s="39"/>
      <c r="O25" s="41"/>
      <c r="P25" s="34"/>
      <c r="Q25" s="189"/>
      <c r="R25" s="94" t="str">
        <f ca="1">IF(TBL_DRFIP_LOANPOOL[[#This Row],[SETTLE_DATE_90_DAYS_CERTDATE]]&lt;&gt;"",IF(TBL_DRFIP_LOANPOOL[[#This Row],[SETTLE_DATE_90_DAYS_CERTDATE]],"Yes","No"),"")</f>
        <v/>
      </c>
      <c r="S25" s="26" t="str">
        <f>IF(TBL_DRFIP_LOANPOOL[[#This Row],[LOAN_ID]] = "","",TBL_DRFIP_LOANPOOL[[#This Row],[LOAN_ID]]&amp;" ("&amp;IF(TBL_DRFIP_LOANPOOL[[#This Row],[PROP_ADDR_STREET]]="","Address Not Defined",TBL_DRFIP_LOANPOOL[[#This Row],[PROP_ADDR_STREET]])&amp;")")</f>
        <v/>
      </c>
      <c r="T25" s="27" t="str">
        <f ca="1">IF(TBL_DRFIP_LOANPOOL[[#This Row],[REQ_FIELDS_POPULATED]],(IF(APP_DRFIP_CERT_DATE&lt;&gt;"",APP_DRFIP_CERT_DATE,TODAY())-TBL_DRFIP_LOANPOOL[[#This Row],[SETTLEMENT_DATE]])&lt;91,"")</f>
        <v/>
      </c>
      <c r="U25" s="45">
        <f>IF(TBL_DRFIP_LOANPOOL[[#This Row],[MULTIPROP_REC_COUNT]]&lt;&gt;"",TBL_DRFIP_LOANPOOL[[#This Row],[LOAN_AMOUNT]]/TBL_DRFIP_LOANPOOL[[#This Row],[MULTIPROP_REC_COUNT]],TBL_DRFIP_LOANPOOL[[#This Row],[LOAN_AMOUNT]])</f>
        <v>0</v>
      </c>
      <c r="V25" s="27" t="b">
        <f>TBL_DRFIP_LOANPOOL[[#This Row],[MULTIPROP_REC_COUNT]]&gt;1</f>
        <v>0</v>
      </c>
      <c r="W25" s="26">
        <f>IF(TBL_DRFIP_LOANPOOL[[#This Row],[LOAN_ID]]&lt;&gt;"",COUNTIF(TBL_DRFIP_LOANPOOL[LOAN_ID],TBL_DRFIP_LOANPOOL[[#This Row],[LOAN_ID]]),1)</f>
        <v>1</v>
      </c>
      <c r="X25" s="48" t="b">
        <f>TRUE</f>
        <v>1</v>
      </c>
      <c r="Y25" s="27" t="str">
        <f>IF(AND(TBL_DRFIP_LOANPOOL[[#This Row],[LOAN_ID]]&lt;&gt;"",TBL_DRFIP_LOANPOOL[[#This Row],[LOAN_AMOUNT]]&lt;&gt;""),(SUMIF(TBL_DRFIP_LOANPOOL[LOAN_ID],TBL_DRFIP_LOANPOOL[[#This Row],[LOAN_ID]],TBL_DRFIP_LOANPOOL[LOAN_AMOUNT])/TBL_DRFIP_LOANPOOL[[#This Row],[MULTIPROP_REC_COUNT]])=TBL_DRFIP_LOANPOOL[[#This Row],[LOAN_AMOUNT]],"")</f>
        <v/>
      </c>
      <c r="Z25"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 spans="2:29" ht="26.25" customHeight="1" x14ac:dyDescent="0.25">
      <c r="B26" s="49" t="str">
        <f>IF(TBL_DRFIP_LOANPOOL[[#This Row],[RECORD_STARTED]],IF(TBL_DRFIP_LOANPOOL[[#This Row],[ERROR_COUNT]]&gt;0,-1,IF(TBL_DRFIP_LOANPOOL[[#This Row],[REQ_FIELDS_POPULATED]],1,0)),"")</f>
        <v/>
      </c>
      <c r="C26" s="26">
        <f>ROW()-ROW(TBL_DRFIP_LOANPOOL[[#Headers],[ROW_ID]])</f>
        <v>11</v>
      </c>
      <c r="D26" s="31"/>
      <c r="E26" s="32"/>
      <c r="F26" s="42"/>
      <c r="G26" s="38"/>
      <c r="H26" s="43"/>
      <c r="I26" s="34"/>
      <c r="J26" s="34"/>
      <c r="K26" s="118"/>
      <c r="L26" s="114"/>
      <c r="M26" s="31"/>
      <c r="N26" s="39"/>
      <c r="O26" s="41"/>
      <c r="P26" s="34"/>
      <c r="Q26" s="189"/>
      <c r="R26" s="94" t="str">
        <f ca="1">IF(TBL_DRFIP_LOANPOOL[[#This Row],[SETTLE_DATE_90_DAYS_CERTDATE]]&lt;&gt;"",IF(TBL_DRFIP_LOANPOOL[[#This Row],[SETTLE_DATE_90_DAYS_CERTDATE]],"Yes","No"),"")</f>
        <v/>
      </c>
      <c r="S26" s="26" t="str">
        <f>IF(TBL_DRFIP_LOANPOOL[[#This Row],[LOAN_ID]] = "","",TBL_DRFIP_LOANPOOL[[#This Row],[LOAN_ID]]&amp;" ("&amp;IF(TBL_DRFIP_LOANPOOL[[#This Row],[PROP_ADDR_STREET]]="","Address Not Defined",TBL_DRFIP_LOANPOOL[[#This Row],[PROP_ADDR_STREET]])&amp;")")</f>
        <v/>
      </c>
      <c r="T26" s="27" t="str">
        <f ca="1">IF(TBL_DRFIP_LOANPOOL[[#This Row],[REQ_FIELDS_POPULATED]],(IF(APP_DRFIP_CERT_DATE&lt;&gt;"",APP_DRFIP_CERT_DATE,TODAY())-TBL_DRFIP_LOANPOOL[[#This Row],[SETTLEMENT_DATE]])&lt;91,"")</f>
        <v/>
      </c>
      <c r="U26" s="45">
        <f>IF(TBL_DRFIP_LOANPOOL[[#This Row],[MULTIPROP_REC_COUNT]]&lt;&gt;"",TBL_DRFIP_LOANPOOL[[#This Row],[LOAN_AMOUNT]]/TBL_DRFIP_LOANPOOL[[#This Row],[MULTIPROP_REC_COUNT]],TBL_DRFIP_LOANPOOL[[#This Row],[LOAN_AMOUNT]])</f>
        <v>0</v>
      </c>
      <c r="V26" s="27" t="b">
        <f>TBL_DRFIP_LOANPOOL[[#This Row],[MULTIPROP_REC_COUNT]]&gt;1</f>
        <v>0</v>
      </c>
      <c r="W26" s="26">
        <f>IF(TBL_DRFIP_LOANPOOL[[#This Row],[LOAN_ID]]&lt;&gt;"",COUNTIF(TBL_DRFIP_LOANPOOL[LOAN_ID],TBL_DRFIP_LOANPOOL[[#This Row],[LOAN_ID]]),1)</f>
        <v>1</v>
      </c>
      <c r="X26" s="48" t="b">
        <f>TRUE</f>
        <v>1</v>
      </c>
      <c r="Y26" s="27" t="str">
        <f>IF(AND(TBL_DRFIP_LOANPOOL[[#This Row],[LOAN_ID]]&lt;&gt;"",TBL_DRFIP_LOANPOOL[[#This Row],[LOAN_AMOUNT]]&lt;&gt;""),(SUMIF(TBL_DRFIP_LOANPOOL[LOAN_ID],TBL_DRFIP_LOANPOOL[[#This Row],[LOAN_ID]],TBL_DRFIP_LOANPOOL[LOAN_AMOUNT])/TBL_DRFIP_LOANPOOL[[#This Row],[MULTIPROP_REC_COUNT]])=TBL_DRFIP_LOANPOOL[[#This Row],[LOAN_AMOUNT]],"")</f>
        <v/>
      </c>
      <c r="Z26"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7" spans="2:29" ht="26.25" customHeight="1" x14ac:dyDescent="0.25">
      <c r="B27" s="49" t="str">
        <f>IF(TBL_DRFIP_LOANPOOL[[#This Row],[RECORD_STARTED]],IF(TBL_DRFIP_LOANPOOL[[#This Row],[ERROR_COUNT]]&gt;0,-1,IF(TBL_DRFIP_LOANPOOL[[#This Row],[REQ_FIELDS_POPULATED]],1,0)),"")</f>
        <v/>
      </c>
      <c r="C27" s="26">
        <f>ROW()-ROW(TBL_DRFIP_LOANPOOL[[#Headers],[ROW_ID]])</f>
        <v>12</v>
      </c>
      <c r="D27" s="31"/>
      <c r="E27" s="32"/>
      <c r="F27" s="42"/>
      <c r="G27" s="38"/>
      <c r="H27" s="43"/>
      <c r="I27" s="34"/>
      <c r="J27" s="34"/>
      <c r="K27" s="118"/>
      <c r="L27" s="114"/>
      <c r="M27" s="31"/>
      <c r="N27" s="39"/>
      <c r="O27" s="41"/>
      <c r="P27" s="34"/>
      <c r="Q27" s="189"/>
      <c r="R27" s="94" t="str">
        <f ca="1">IF(TBL_DRFIP_LOANPOOL[[#This Row],[SETTLE_DATE_90_DAYS_CERTDATE]]&lt;&gt;"",IF(TBL_DRFIP_LOANPOOL[[#This Row],[SETTLE_DATE_90_DAYS_CERTDATE]],"Yes","No"),"")</f>
        <v/>
      </c>
      <c r="S27" s="26" t="str">
        <f>IF(TBL_DRFIP_LOANPOOL[[#This Row],[LOAN_ID]] = "","",TBL_DRFIP_LOANPOOL[[#This Row],[LOAN_ID]]&amp;" ("&amp;IF(TBL_DRFIP_LOANPOOL[[#This Row],[PROP_ADDR_STREET]]="","Address Not Defined",TBL_DRFIP_LOANPOOL[[#This Row],[PROP_ADDR_STREET]])&amp;")")</f>
        <v/>
      </c>
      <c r="T27" s="27" t="str">
        <f ca="1">IF(TBL_DRFIP_LOANPOOL[[#This Row],[REQ_FIELDS_POPULATED]],(IF(APP_DRFIP_CERT_DATE&lt;&gt;"",APP_DRFIP_CERT_DATE,TODAY())-TBL_DRFIP_LOANPOOL[[#This Row],[SETTLEMENT_DATE]])&lt;91,"")</f>
        <v/>
      </c>
      <c r="U27" s="45">
        <f>IF(TBL_DRFIP_LOANPOOL[[#This Row],[MULTIPROP_REC_COUNT]]&lt;&gt;"",TBL_DRFIP_LOANPOOL[[#This Row],[LOAN_AMOUNT]]/TBL_DRFIP_LOANPOOL[[#This Row],[MULTIPROP_REC_COUNT]],TBL_DRFIP_LOANPOOL[[#This Row],[LOAN_AMOUNT]])</f>
        <v>0</v>
      </c>
      <c r="V27" s="27" t="b">
        <f>TBL_DRFIP_LOANPOOL[[#This Row],[MULTIPROP_REC_COUNT]]&gt;1</f>
        <v>0</v>
      </c>
      <c r="W27" s="26">
        <f>IF(TBL_DRFIP_LOANPOOL[[#This Row],[LOAN_ID]]&lt;&gt;"",COUNTIF(TBL_DRFIP_LOANPOOL[LOAN_ID],TBL_DRFIP_LOANPOOL[[#This Row],[LOAN_ID]]),1)</f>
        <v>1</v>
      </c>
      <c r="X27" s="48" t="b">
        <f>TRUE</f>
        <v>1</v>
      </c>
      <c r="Y27" s="27" t="str">
        <f>IF(AND(TBL_DRFIP_LOANPOOL[[#This Row],[LOAN_ID]]&lt;&gt;"",TBL_DRFIP_LOANPOOL[[#This Row],[LOAN_AMOUNT]]&lt;&gt;""),(SUMIF(TBL_DRFIP_LOANPOOL[LOAN_ID],TBL_DRFIP_LOANPOOL[[#This Row],[LOAN_ID]],TBL_DRFIP_LOANPOOL[LOAN_AMOUNT])/TBL_DRFIP_LOANPOOL[[#This Row],[MULTIPROP_REC_COUNT]])=TBL_DRFIP_LOANPOOL[[#This Row],[LOAN_AMOUNT]],"")</f>
        <v/>
      </c>
      <c r="Z27"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7"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7"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7"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8" spans="2:29" ht="26.25" customHeight="1" x14ac:dyDescent="0.25">
      <c r="B28" s="49" t="str">
        <f>IF(TBL_DRFIP_LOANPOOL[[#This Row],[RECORD_STARTED]],IF(TBL_DRFIP_LOANPOOL[[#This Row],[ERROR_COUNT]]&gt;0,-1,IF(TBL_DRFIP_LOANPOOL[[#This Row],[REQ_FIELDS_POPULATED]],1,0)),"")</f>
        <v/>
      </c>
      <c r="C28" s="26">
        <f>ROW()-ROW(TBL_DRFIP_LOANPOOL[[#Headers],[ROW_ID]])</f>
        <v>13</v>
      </c>
      <c r="D28" s="31"/>
      <c r="E28" s="32"/>
      <c r="F28" s="42"/>
      <c r="G28" s="38"/>
      <c r="H28" s="43"/>
      <c r="I28" s="34"/>
      <c r="J28" s="34"/>
      <c r="K28" s="118"/>
      <c r="L28" s="114"/>
      <c r="M28" s="31"/>
      <c r="N28" s="39"/>
      <c r="O28" s="41"/>
      <c r="P28" s="34"/>
      <c r="Q28" s="189"/>
      <c r="R28" s="94" t="str">
        <f ca="1">IF(TBL_DRFIP_LOANPOOL[[#This Row],[SETTLE_DATE_90_DAYS_CERTDATE]]&lt;&gt;"",IF(TBL_DRFIP_LOANPOOL[[#This Row],[SETTLE_DATE_90_DAYS_CERTDATE]],"Yes","No"),"")</f>
        <v/>
      </c>
      <c r="S28" s="26" t="str">
        <f>IF(TBL_DRFIP_LOANPOOL[[#This Row],[LOAN_ID]] = "","",TBL_DRFIP_LOANPOOL[[#This Row],[LOAN_ID]]&amp;" ("&amp;IF(TBL_DRFIP_LOANPOOL[[#This Row],[PROP_ADDR_STREET]]="","Address Not Defined",TBL_DRFIP_LOANPOOL[[#This Row],[PROP_ADDR_STREET]])&amp;")")</f>
        <v/>
      </c>
      <c r="T28" s="27" t="str">
        <f ca="1">IF(TBL_DRFIP_LOANPOOL[[#This Row],[REQ_FIELDS_POPULATED]],(IF(APP_DRFIP_CERT_DATE&lt;&gt;"",APP_DRFIP_CERT_DATE,TODAY())-TBL_DRFIP_LOANPOOL[[#This Row],[SETTLEMENT_DATE]])&lt;91,"")</f>
        <v/>
      </c>
      <c r="U28" s="45">
        <f>IF(TBL_DRFIP_LOANPOOL[[#This Row],[MULTIPROP_REC_COUNT]]&lt;&gt;"",TBL_DRFIP_LOANPOOL[[#This Row],[LOAN_AMOUNT]]/TBL_DRFIP_LOANPOOL[[#This Row],[MULTIPROP_REC_COUNT]],TBL_DRFIP_LOANPOOL[[#This Row],[LOAN_AMOUNT]])</f>
        <v>0</v>
      </c>
      <c r="V28" s="27" t="b">
        <f>TBL_DRFIP_LOANPOOL[[#This Row],[MULTIPROP_REC_COUNT]]&gt;1</f>
        <v>0</v>
      </c>
      <c r="W28" s="26">
        <f>IF(TBL_DRFIP_LOANPOOL[[#This Row],[LOAN_ID]]&lt;&gt;"",COUNTIF(TBL_DRFIP_LOANPOOL[LOAN_ID],TBL_DRFIP_LOANPOOL[[#This Row],[LOAN_ID]]),1)</f>
        <v>1</v>
      </c>
      <c r="X28" s="48" t="b">
        <f>TRUE</f>
        <v>1</v>
      </c>
      <c r="Y28" s="27" t="str">
        <f>IF(AND(TBL_DRFIP_LOANPOOL[[#This Row],[LOAN_ID]]&lt;&gt;"",TBL_DRFIP_LOANPOOL[[#This Row],[LOAN_AMOUNT]]&lt;&gt;""),(SUMIF(TBL_DRFIP_LOANPOOL[LOAN_ID],TBL_DRFIP_LOANPOOL[[#This Row],[LOAN_ID]],TBL_DRFIP_LOANPOOL[LOAN_AMOUNT])/TBL_DRFIP_LOANPOOL[[#This Row],[MULTIPROP_REC_COUNT]])=TBL_DRFIP_LOANPOOL[[#This Row],[LOAN_AMOUNT]],"")</f>
        <v/>
      </c>
      <c r="Z28"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8"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8"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8"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9" spans="2:29" ht="26.25" customHeight="1" x14ac:dyDescent="0.25">
      <c r="B29" s="49" t="str">
        <f>IF(TBL_DRFIP_LOANPOOL[[#This Row],[RECORD_STARTED]],IF(TBL_DRFIP_LOANPOOL[[#This Row],[ERROR_COUNT]]&gt;0,-1,IF(TBL_DRFIP_LOANPOOL[[#This Row],[REQ_FIELDS_POPULATED]],1,0)),"")</f>
        <v/>
      </c>
      <c r="C29" s="26">
        <f>ROW()-ROW(TBL_DRFIP_LOANPOOL[[#Headers],[ROW_ID]])</f>
        <v>14</v>
      </c>
      <c r="D29" s="31"/>
      <c r="E29" s="32"/>
      <c r="F29" s="42"/>
      <c r="G29" s="38"/>
      <c r="H29" s="43"/>
      <c r="I29" s="34"/>
      <c r="J29" s="34"/>
      <c r="K29" s="118"/>
      <c r="L29" s="114"/>
      <c r="M29" s="31"/>
      <c r="N29" s="39"/>
      <c r="O29" s="41"/>
      <c r="P29" s="34"/>
      <c r="Q29" s="189"/>
      <c r="R29" s="94" t="str">
        <f ca="1">IF(TBL_DRFIP_LOANPOOL[[#This Row],[SETTLE_DATE_90_DAYS_CERTDATE]]&lt;&gt;"",IF(TBL_DRFIP_LOANPOOL[[#This Row],[SETTLE_DATE_90_DAYS_CERTDATE]],"Yes","No"),"")</f>
        <v/>
      </c>
      <c r="S29" s="26" t="str">
        <f>IF(TBL_DRFIP_LOANPOOL[[#This Row],[LOAN_ID]] = "","",TBL_DRFIP_LOANPOOL[[#This Row],[LOAN_ID]]&amp;" ("&amp;IF(TBL_DRFIP_LOANPOOL[[#This Row],[PROP_ADDR_STREET]]="","Address Not Defined",TBL_DRFIP_LOANPOOL[[#This Row],[PROP_ADDR_STREET]])&amp;")")</f>
        <v/>
      </c>
      <c r="T29" s="27" t="str">
        <f ca="1">IF(TBL_DRFIP_LOANPOOL[[#This Row],[REQ_FIELDS_POPULATED]],(IF(APP_DRFIP_CERT_DATE&lt;&gt;"",APP_DRFIP_CERT_DATE,TODAY())-TBL_DRFIP_LOANPOOL[[#This Row],[SETTLEMENT_DATE]])&lt;91,"")</f>
        <v/>
      </c>
      <c r="U29" s="45">
        <f>IF(TBL_DRFIP_LOANPOOL[[#This Row],[MULTIPROP_REC_COUNT]]&lt;&gt;"",TBL_DRFIP_LOANPOOL[[#This Row],[LOAN_AMOUNT]]/TBL_DRFIP_LOANPOOL[[#This Row],[MULTIPROP_REC_COUNT]],TBL_DRFIP_LOANPOOL[[#This Row],[LOAN_AMOUNT]])</f>
        <v>0</v>
      </c>
      <c r="V29" s="27" t="b">
        <f>TBL_DRFIP_LOANPOOL[[#This Row],[MULTIPROP_REC_COUNT]]&gt;1</f>
        <v>0</v>
      </c>
      <c r="W29" s="26">
        <f>IF(TBL_DRFIP_LOANPOOL[[#This Row],[LOAN_ID]]&lt;&gt;"",COUNTIF(TBL_DRFIP_LOANPOOL[LOAN_ID],TBL_DRFIP_LOANPOOL[[#This Row],[LOAN_ID]]),1)</f>
        <v>1</v>
      </c>
      <c r="X29" s="48" t="b">
        <f>TRUE</f>
        <v>1</v>
      </c>
      <c r="Y29" s="27" t="str">
        <f>IF(AND(TBL_DRFIP_LOANPOOL[[#This Row],[LOAN_ID]]&lt;&gt;"",TBL_DRFIP_LOANPOOL[[#This Row],[LOAN_AMOUNT]]&lt;&gt;""),(SUMIF(TBL_DRFIP_LOANPOOL[LOAN_ID],TBL_DRFIP_LOANPOOL[[#This Row],[LOAN_ID]],TBL_DRFIP_LOANPOOL[LOAN_AMOUNT])/TBL_DRFIP_LOANPOOL[[#This Row],[MULTIPROP_REC_COUNT]])=TBL_DRFIP_LOANPOOL[[#This Row],[LOAN_AMOUNT]],"")</f>
        <v/>
      </c>
      <c r="Z29"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9"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9"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9"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0" spans="2:29" ht="26.25" customHeight="1" x14ac:dyDescent="0.25">
      <c r="B30" s="25" t="str">
        <f>IF(TBL_DRFIP_LOANPOOL[[#This Row],[RECORD_STARTED]],IF(TBL_DRFIP_LOANPOOL[[#This Row],[ERROR_COUNT]]&gt;0,-1,IF(TBL_DRFIP_LOANPOOL[[#This Row],[REQ_FIELDS_POPULATED]],1,0)),"")</f>
        <v/>
      </c>
      <c r="C30" s="36">
        <f>ROW()-ROW(TBL_DRFIP_LOANPOOL[[#Headers],[ROW_ID]])</f>
        <v>15</v>
      </c>
      <c r="D30" s="55"/>
      <c r="E30" s="56"/>
      <c r="F30" s="57"/>
      <c r="G30" s="58"/>
      <c r="H30" s="59"/>
      <c r="I30" s="60"/>
      <c r="J30" s="60"/>
      <c r="K30" s="118"/>
      <c r="L30" s="116"/>
      <c r="M30" s="55"/>
      <c r="N30" s="61"/>
      <c r="O30" s="62"/>
      <c r="P30" s="60"/>
      <c r="Q30" s="190"/>
      <c r="R30" s="119" t="str">
        <f ca="1">IF(TBL_DRFIP_LOANPOOL[[#This Row],[SETTLE_DATE_90_DAYS_CERTDATE]]&lt;&gt;"",IF(TBL_DRFIP_LOANPOOL[[#This Row],[SETTLE_DATE_90_DAYS_CERTDATE]],"Yes","No"),"")</f>
        <v/>
      </c>
      <c r="S30" s="26" t="str">
        <f>IF(TBL_DRFIP_LOANPOOL[[#This Row],[LOAN_ID]] = "","",TBL_DRFIP_LOANPOOL[[#This Row],[LOAN_ID]]&amp;" ("&amp;IF(TBL_DRFIP_LOANPOOL[[#This Row],[PROP_ADDR_STREET]]="","Address Not Defined",TBL_DRFIP_LOANPOOL[[#This Row],[PROP_ADDR_STREET]])&amp;")")</f>
        <v/>
      </c>
      <c r="T30" s="27" t="str">
        <f ca="1">IF(TBL_DRFIP_LOANPOOL[[#This Row],[REQ_FIELDS_POPULATED]],(IF(APP_DRFIP_CERT_DATE&lt;&gt;"",APP_DRFIP_CERT_DATE,TODAY())-TBL_DRFIP_LOANPOOL[[#This Row],[SETTLEMENT_DATE]])&lt;91,"")</f>
        <v/>
      </c>
      <c r="U30" s="63">
        <f>IF(TBL_DRFIP_LOANPOOL[[#This Row],[MULTIPROP_REC_COUNT]]&lt;&gt;"",TBL_DRFIP_LOANPOOL[[#This Row],[LOAN_AMOUNT]]/TBL_DRFIP_LOANPOOL[[#This Row],[MULTIPROP_REC_COUNT]],TBL_DRFIP_LOANPOOL[[#This Row],[LOAN_AMOUNT]])</f>
        <v>0</v>
      </c>
      <c r="V30" s="29" t="b">
        <f>TBL_DRFIP_LOANPOOL[[#This Row],[MULTIPROP_REC_COUNT]]&gt;1</f>
        <v>0</v>
      </c>
      <c r="W30" s="36">
        <f>IF(TBL_DRFIP_LOANPOOL[[#This Row],[LOAN_ID]]&lt;&gt;"",COUNTIF(TBL_DRFIP_LOANPOOL[LOAN_ID],TBL_DRFIP_LOANPOOL[[#This Row],[LOAN_ID]]),1)</f>
        <v>1</v>
      </c>
      <c r="X30" s="64" t="b">
        <f>TRUE</f>
        <v>1</v>
      </c>
      <c r="Y30" s="29" t="str">
        <f>IF(AND(TBL_DRFIP_LOANPOOL[[#This Row],[LOAN_ID]]&lt;&gt;"",TBL_DRFIP_LOANPOOL[[#This Row],[LOAN_AMOUNT]]&lt;&gt;""),(SUMIF(TBL_DRFIP_LOANPOOL[LOAN_ID],TBL_DRFIP_LOANPOOL[[#This Row],[LOAN_ID]],TBL_DRFIP_LOANPOOL[LOAN_AMOUNT])/TBL_DRFIP_LOANPOOL[[#This Row],[MULTIPROP_REC_COUNT]])=TBL_DRFIP_LOANPOOL[[#This Row],[LOAN_AMOUNT]],"")</f>
        <v/>
      </c>
      <c r="Z3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1" spans="2:29" ht="26.25" customHeight="1" x14ac:dyDescent="0.25">
      <c r="B31" s="25" t="str">
        <f>IF(TBL_DRFIP_LOANPOOL[[#This Row],[RECORD_STARTED]],IF(TBL_DRFIP_LOANPOOL[[#This Row],[ERROR_COUNT]]&gt;0,-1,IF(TBL_DRFIP_LOANPOOL[[#This Row],[REQ_FIELDS_POPULATED]],1,0)),"")</f>
        <v/>
      </c>
      <c r="C31" s="36">
        <f>ROW()-ROW(TBL_DRFIP_LOANPOOL[[#Headers],[ROW_ID]])</f>
        <v>16</v>
      </c>
      <c r="D31" s="55"/>
      <c r="E31" s="56"/>
      <c r="F31" s="57"/>
      <c r="G31" s="58"/>
      <c r="H31" s="59"/>
      <c r="I31" s="60"/>
      <c r="J31" s="60"/>
      <c r="K31" s="118"/>
      <c r="L31" s="116"/>
      <c r="M31" s="55"/>
      <c r="N31" s="61"/>
      <c r="O31" s="62"/>
      <c r="P31" s="60"/>
      <c r="Q31" s="190"/>
      <c r="R31" s="119" t="str">
        <f ca="1">IF(TBL_DRFIP_LOANPOOL[[#This Row],[SETTLE_DATE_90_DAYS_CERTDATE]]&lt;&gt;"",IF(TBL_DRFIP_LOANPOOL[[#This Row],[SETTLE_DATE_90_DAYS_CERTDATE]],"Yes","No"),"")</f>
        <v/>
      </c>
      <c r="S31" s="26" t="str">
        <f>IF(TBL_DRFIP_LOANPOOL[[#This Row],[LOAN_ID]] = "","",TBL_DRFIP_LOANPOOL[[#This Row],[LOAN_ID]]&amp;" ("&amp;IF(TBL_DRFIP_LOANPOOL[[#This Row],[PROP_ADDR_STREET]]="","Address Not Defined",TBL_DRFIP_LOANPOOL[[#This Row],[PROP_ADDR_STREET]])&amp;")")</f>
        <v/>
      </c>
      <c r="T31" s="27" t="str">
        <f ca="1">IF(TBL_DRFIP_LOANPOOL[[#This Row],[REQ_FIELDS_POPULATED]],(IF(APP_DRFIP_CERT_DATE&lt;&gt;"",APP_DRFIP_CERT_DATE,TODAY())-TBL_DRFIP_LOANPOOL[[#This Row],[SETTLEMENT_DATE]])&lt;91,"")</f>
        <v/>
      </c>
      <c r="U31" s="63">
        <f>IF(TBL_DRFIP_LOANPOOL[[#This Row],[MULTIPROP_REC_COUNT]]&lt;&gt;"",TBL_DRFIP_LOANPOOL[[#This Row],[LOAN_AMOUNT]]/TBL_DRFIP_LOANPOOL[[#This Row],[MULTIPROP_REC_COUNT]],TBL_DRFIP_LOANPOOL[[#This Row],[LOAN_AMOUNT]])</f>
        <v>0</v>
      </c>
      <c r="V31" s="29" t="b">
        <f>TBL_DRFIP_LOANPOOL[[#This Row],[MULTIPROP_REC_COUNT]]&gt;1</f>
        <v>0</v>
      </c>
      <c r="W31" s="36">
        <f>IF(TBL_DRFIP_LOANPOOL[[#This Row],[LOAN_ID]]&lt;&gt;"",COUNTIF(TBL_DRFIP_LOANPOOL[LOAN_ID],TBL_DRFIP_LOANPOOL[[#This Row],[LOAN_ID]]),1)</f>
        <v>1</v>
      </c>
      <c r="X31" s="64" t="b">
        <f>TRUE</f>
        <v>1</v>
      </c>
      <c r="Y31" s="29" t="str">
        <f>IF(AND(TBL_DRFIP_LOANPOOL[[#This Row],[LOAN_ID]]&lt;&gt;"",TBL_DRFIP_LOANPOOL[[#This Row],[LOAN_AMOUNT]]&lt;&gt;""),(SUMIF(TBL_DRFIP_LOANPOOL[LOAN_ID],TBL_DRFIP_LOANPOOL[[#This Row],[LOAN_ID]],TBL_DRFIP_LOANPOOL[LOAN_AMOUNT])/TBL_DRFIP_LOANPOOL[[#This Row],[MULTIPROP_REC_COUNT]])=TBL_DRFIP_LOANPOOL[[#This Row],[LOAN_AMOUNT]],"")</f>
        <v/>
      </c>
      <c r="Z3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2" spans="2:29" ht="26.25" customHeight="1" x14ac:dyDescent="0.25">
      <c r="B32" s="25" t="str">
        <f>IF(TBL_DRFIP_LOANPOOL[[#This Row],[RECORD_STARTED]],IF(TBL_DRFIP_LOANPOOL[[#This Row],[ERROR_COUNT]]&gt;0,-1,IF(TBL_DRFIP_LOANPOOL[[#This Row],[REQ_FIELDS_POPULATED]],1,0)),"")</f>
        <v/>
      </c>
      <c r="C32" s="36">
        <f>ROW()-ROW(TBL_DRFIP_LOANPOOL[[#Headers],[ROW_ID]])</f>
        <v>17</v>
      </c>
      <c r="D32" s="55"/>
      <c r="E32" s="56"/>
      <c r="F32" s="57"/>
      <c r="G32" s="58"/>
      <c r="H32" s="59"/>
      <c r="I32" s="60"/>
      <c r="J32" s="60"/>
      <c r="K32" s="118"/>
      <c r="L32" s="116"/>
      <c r="M32" s="55"/>
      <c r="N32" s="61"/>
      <c r="O32" s="62"/>
      <c r="P32" s="60"/>
      <c r="Q32" s="190"/>
      <c r="R32" s="119" t="str">
        <f ca="1">IF(TBL_DRFIP_LOANPOOL[[#This Row],[SETTLE_DATE_90_DAYS_CERTDATE]]&lt;&gt;"",IF(TBL_DRFIP_LOANPOOL[[#This Row],[SETTLE_DATE_90_DAYS_CERTDATE]],"Yes","No"),"")</f>
        <v/>
      </c>
      <c r="S32" s="26" t="str">
        <f>IF(TBL_DRFIP_LOANPOOL[[#This Row],[LOAN_ID]] = "","",TBL_DRFIP_LOANPOOL[[#This Row],[LOAN_ID]]&amp;" ("&amp;IF(TBL_DRFIP_LOANPOOL[[#This Row],[PROP_ADDR_STREET]]="","Address Not Defined",TBL_DRFIP_LOANPOOL[[#This Row],[PROP_ADDR_STREET]])&amp;")")</f>
        <v/>
      </c>
      <c r="T32" s="27" t="str">
        <f ca="1">IF(TBL_DRFIP_LOANPOOL[[#This Row],[REQ_FIELDS_POPULATED]],(IF(APP_DRFIP_CERT_DATE&lt;&gt;"",APP_DRFIP_CERT_DATE,TODAY())-TBL_DRFIP_LOANPOOL[[#This Row],[SETTLEMENT_DATE]])&lt;91,"")</f>
        <v/>
      </c>
      <c r="U32" s="63">
        <f>IF(TBL_DRFIP_LOANPOOL[[#This Row],[MULTIPROP_REC_COUNT]]&lt;&gt;"",TBL_DRFIP_LOANPOOL[[#This Row],[LOAN_AMOUNT]]/TBL_DRFIP_LOANPOOL[[#This Row],[MULTIPROP_REC_COUNT]],TBL_DRFIP_LOANPOOL[[#This Row],[LOAN_AMOUNT]])</f>
        <v>0</v>
      </c>
      <c r="V32" s="29" t="b">
        <f>TBL_DRFIP_LOANPOOL[[#This Row],[MULTIPROP_REC_COUNT]]&gt;1</f>
        <v>0</v>
      </c>
      <c r="W32" s="36">
        <f>IF(TBL_DRFIP_LOANPOOL[[#This Row],[LOAN_ID]]&lt;&gt;"",COUNTIF(TBL_DRFIP_LOANPOOL[LOAN_ID],TBL_DRFIP_LOANPOOL[[#This Row],[LOAN_ID]]),1)</f>
        <v>1</v>
      </c>
      <c r="X32" s="64" t="b">
        <f>TRUE</f>
        <v>1</v>
      </c>
      <c r="Y32" s="29" t="str">
        <f>IF(AND(TBL_DRFIP_LOANPOOL[[#This Row],[LOAN_ID]]&lt;&gt;"",TBL_DRFIP_LOANPOOL[[#This Row],[LOAN_AMOUNT]]&lt;&gt;""),(SUMIF(TBL_DRFIP_LOANPOOL[LOAN_ID],TBL_DRFIP_LOANPOOL[[#This Row],[LOAN_ID]],TBL_DRFIP_LOANPOOL[LOAN_AMOUNT])/TBL_DRFIP_LOANPOOL[[#This Row],[MULTIPROP_REC_COUNT]])=TBL_DRFIP_LOANPOOL[[#This Row],[LOAN_AMOUNT]],"")</f>
        <v/>
      </c>
      <c r="Z3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3" spans="2:29" ht="26.25" customHeight="1" x14ac:dyDescent="0.25">
      <c r="B33" s="25" t="str">
        <f>IF(TBL_DRFIP_LOANPOOL[[#This Row],[RECORD_STARTED]],IF(TBL_DRFIP_LOANPOOL[[#This Row],[ERROR_COUNT]]&gt;0,-1,IF(TBL_DRFIP_LOANPOOL[[#This Row],[REQ_FIELDS_POPULATED]],1,0)),"")</f>
        <v/>
      </c>
      <c r="C33" s="36">
        <f>ROW()-ROW(TBL_DRFIP_LOANPOOL[[#Headers],[ROW_ID]])</f>
        <v>18</v>
      </c>
      <c r="D33" s="55"/>
      <c r="E33" s="56"/>
      <c r="F33" s="57"/>
      <c r="G33" s="58"/>
      <c r="H33" s="59"/>
      <c r="I33" s="60"/>
      <c r="J33" s="60"/>
      <c r="K33" s="118"/>
      <c r="L33" s="116"/>
      <c r="M33" s="55"/>
      <c r="N33" s="61"/>
      <c r="O33" s="62"/>
      <c r="P33" s="60"/>
      <c r="Q33" s="190"/>
      <c r="R33" s="119" t="str">
        <f ca="1">IF(TBL_DRFIP_LOANPOOL[[#This Row],[SETTLE_DATE_90_DAYS_CERTDATE]]&lt;&gt;"",IF(TBL_DRFIP_LOANPOOL[[#This Row],[SETTLE_DATE_90_DAYS_CERTDATE]],"Yes","No"),"")</f>
        <v/>
      </c>
      <c r="S33" s="26" t="str">
        <f>IF(TBL_DRFIP_LOANPOOL[[#This Row],[LOAN_ID]] = "","",TBL_DRFIP_LOANPOOL[[#This Row],[LOAN_ID]]&amp;" ("&amp;IF(TBL_DRFIP_LOANPOOL[[#This Row],[PROP_ADDR_STREET]]="","Address Not Defined",TBL_DRFIP_LOANPOOL[[#This Row],[PROP_ADDR_STREET]])&amp;")")</f>
        <v/>
      </c>
      <c r="T33" s="27" t="str">
        <f ca="1">IF(TBL_DRFIP_LOANPOOL[[#This Row],[REQ_FIELDS_POPULATED]],(IF(APP_DRFIP_CERT_DATE&lt;&gt;"",APP_DRFIP_CERT_DATE,TODAY())-TBL_DRFIP_LOANPOOL[[#This Row],[SETTLEMENT_DATE]])&lt;91,"")</f>
        <v/>
      </c>
      <c r="U33" s="63">
        <f>IF(TBL_DRFIP_LOANPOOL[[#This Row],[MULTIPROP_REC_COUNT]]&lt;&gt;"",TBL_DRFIP_LOANPOOL[[#This Row],[LOAN_AMOUNT]]/TBL_DRFIP_LOANPOOL[[#This Row],[MULTIPROP_REC_COUNT]],TBL_DRFIP_LOANPOOL[[#This Row],[LOAN_AMOUNT]])</f>
        <v>0</v>
      </c>
      <c r="V33" s="29" t="b">
        <f>TBL_DRFIP_LOANPOOL[[#This Row],[MULTIPROP_REC_COUNT]]&gt;1</f>
        <v>0</v>
      </c>
      <c r="W33" s="36">
        <f>IF(TBL_DRFIP_LOANPOOL[[#This Row],[LOAN_ID]]&lt;&gt;"",COUNTIF(TBL_DRFIP_LOANPOOL[LOAN_ID],TBL_DRFIP_LOANPOOL[[#This Row],[LOAN_ID]]),1)</f>
        <v>1</v>
      </c>
      <c r="X33" s="64" t="b">
        <f>TRUE</f>
        <v>1</v>
      </c>
      <c r="Y33" s="29" t="str">
        <f>IF(AND(TBL_DRFIP_LOANPOOL[[#This Row],[LOAN_ID]]&lt;&gt;"",TBL_DRFIP_LOANPOOL[[#This Row],[LOAN_AMOUNT]]&lt;&gt;""),(SUMIF(TBL_DRFIP_LOANPOOL[LOAN_ID],TBL_DRFIP_LOANPOOL[[#This Row],[LOAN_ID]],TBL_DRFIP_LOANPOOL[LOAN_AMOUNT])/TBL_DRFIP_LOANPOOL[[#This Row],[MULTIPROP_REC_COUNT]])=TBL_DRFIP_LOANPOOL[[#This Row],[LOAN_AMOUNT]],"")</f>
        <v/>
      </c>
      <c r="Z3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4" spans="2:29" ht="26.25" customHeight="1" x14ac:dyDescent="0.25">
      <c r="B34" s="25" t="str">
        <f>IF(TBL_DRFIP_LOANPOOL[[#This Row],[RECORD_STARTED]],IF(TBL_DRFIP_LOANPOOL[[#This Row],[ERROR_COUNT]]&gt;0,-1,IF(TBL_DRFIP_LOANPOOL[[#This Row],[REQ_FIELDS_POPULATED]],1,0)),"")</f>
        <v/>
      </c>
      <c r="C34" s="36">
        <f>ROW()-ROW(TBL_DRFIP_LOANPOOL[[#Headers],[ROW_ID]])</f>
        <v>19</v>
      </c>
      <c r="D34" s="55"/>
      <c r="E34" s="56"/>
      <c r="F34" s="57"/>
      <c r="G34" s="58"/>
      <c r="H34" s="59"/>
      <c r="I34" s="60"/>
      <c r="J34" s="60"/>
      <c r="K34" s="118"/>
      <c r="L34" s="116"/>
      <c r="M34" s="55"/>
      <c r="N34" s="61"/>
      <c r="O34" s="62"/>
      <c r="P34" s="60"/>
      <c r="Q34" s="190"/>
      <c r="R34" s="119" t="str">
        <f ca="1">IF(TBL_DRFIP_LOANPOOL[[#This Row],[SETTLE_DATE_90_DAYS_CERTDATE]]&lt;&gt;"",IF(TBL_DRFIP_LOANPOOL[[#This Row],[SETTLE_DATE_90_DAYS_CERTDATE]],"Yes","No"),"")</f>
        <v/>
      </c>
      <c r="S34" s="26" t="str">
        <f>IF(TBL_DRFIP_LOANPOOL[[#This Row],[LOAN_ID]] = "","",TBL_DRFIP_LOANPOOL[[#This Row],[LOAN_ID]]&amp;" ("&amp;IF(TBL_DRFIP_LOANPOOL[[#This Row],[PROP_ADDR_STREET]]="","Address Not Defined",TBL_DRFIP_LOANPOOL[[#This Row],[PROP_ADDR_STREET]])&amp;")")</f>
        <v/>
      </c>
      <c r="T34" s="27" t="str">
        <f ca="1">IF(TBL_DRFIP_LOANPOOL[[#This Row],[REQ_FIELDS_POPULATED]],(IF(APP_DRFIP_CERT_DATE&lt;&gt;"",APP_DRFIP_CERT_DATE,TODAY())-TBL_DRFIP_LOANPOOL[[#This Row],[SETTLEMENT_DATE]])&lt;91,"")</f>
        <v/>
      </c>
      <c r="U34" s="63">
        <f>IF(TBL_DRFIP_LOANPOOL[[#This Row],[MULTIPROP_REC_COUNT]]&lt;&gt;"",TBL_DRFIP_LOANPOOL[[#This Row],[LOAN_AMOUNT]]/TBL_DRFIP_LOANPOOL[[#This Row],[MULTIPROP_REC_COUNT]],TBL_DRFIP_LOANPOOL[[#This Row],[LOAN_AMOUNT]])</f>
        <v>0</v>
      </c>
      <c r="V34" s="29" t="b">
        <f>TBL_DRFIP_LOANPOOL[[#This Row],[MULTIPROP_REC_COUNT]]&gt;1</f>
        <v>0</v>
      </c>
      <c r="W34" s="36">
        <f>IF(TBL_DRFIP_LOANPOOL[[#This Row],[LOAN_ID]]&lt;&gt;"",COUNTIF(TBL_DRFIP_LOANPOOL[LOAN_ID],TBL_DRFIP_LOANPOOL[[#This Row],[LOAN_ID]]),1)</f>
        <v>1</v>
      </c>
      <c r="X34" s="64" t="b">
        <f>TRUE</f>
        <v>1</v>
      </c>
      <c r="Y34" s="29" t="str">
        <f>IF(AND(TBL_DRFIP_LOANPOOL[[#This Row],[LOAN_ID]]&lt;&gt;"",TBL_DRFIP_LOANPOOL[[#This Row],[LOAN_AMOUNT]]&lt;&gt;""),(SUMIF(TBL_DRFIP_LOANPOOL[LOAN_ID],TBL_DRFIP_LOANPOOL[[#This Row],[LOAN_ID]],TBL_DRFIP_LOANPOOL[LOAN_AMOUNT])/TBL_DRFIP_LOANPOOL[[#This Row],[MULTIPROP_REC_COUNT]])=TBL_DRFIP_LOANPOOL[[#This Row],[LOAN_AMOUNT]],"")</f>
        <v/>
      </c>
      <c r="Z3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5" spans="2:29" ht="26.25" customHeight="1" x14ac:dyDescent="0.25">
      <c r="B35" s="25" t="str">
        <f>IF(TBL_DRFIP_LOANPOOL[[#This Row],[RECORD_STARTED]],IF(TBL_DRFIP_LOANPOOL[[#This Row],[ERROR_COUNT]]&gt;0,-1,IF(TBL_DRFIP_LOANPOOL[[#This Row],[REQ_FIELDS_POPULATED]],1,0)),"")</f>
        <v/>
      </c>
      <c r="C35" s="36">
        <f>ROW()-ROW(TBL_DRFIP_LOANPOOL[[#Headers],[ROW_ID]])</f>
        <v>20</v>
      </c>
      <c r="D35" s="55"/>
      <c r="E35" s="56"/>
      <c r="F35" s="57"/>
      <c r="G35" s="58"/>
      <c r="H35" s="59"/>
      <c r="I35" s="60"/>
      <c r="J35" s="60"/>
      <c r="K35" s="118"/>
      <c r="L35" s="116"/>
      <c r="M35" s="55"/>
      <c r="N35" s="61"/>
      <c r="O35" s="62"/>
      <c r="P35" s="60"/>
      <c r="Q35" s="190"/>
      <c r="R35" s="119" t="str">
        <f ca="1">IF(TBL_DRFIP_LOANPOOL[[#This Row],[SETTLE_DATE_90_DAYS_CERTDATE]]&lt;&gt;"",IF(TBL_DRFIP_LOANPOOL[[#This Row],[SETTLE_DATE_90_DAYS_CERTDATE]],"Yes","No"),"")</f>
        <v/>
      </c>
      <c r="S35" s="26" t="str">
        <f>IF(TBL_DRFIP_LOANPOOL[[#This Row],[LOAN_ID]] = "","",TBL_DRFIP_LOANPOOL[[#This Row],[LOAN_ID]]&amp;" ("&amp;IF(TBL_DRFIP_LOANPOOL[[#This Row],[PROP_ADDR_STREET]]="","Address Not Defined",TBL_DRFIP_LOANPOOL[[#This Row],[PROP_ADDR_STREET]])&amp;")")</f>
        <v/>
      </c>
      <c r="T35" s="27" t="str">
        <f ca="1">IF(TBL_DRFIP_LOANPOOL[[#This Row],[REQ_FIELDS_POPULATED]],(IF(APP_DRFIP_CERT_DATE&lt;&gt;"",APP_DRFIP_CERT_DATE,TODAY())-TBL_DRFIP_LOANPOOL[[#This Row],[SETTLEMENT_DATE]])&lt;91,"")</f>
        <v/>
      </c>
      <c r="U35" s="63">
        <f>IF(TBL_DRFIP_LOANPOOL[[#This Row],[MULTIPROP_REC_COUNT]]&lt;&gt;"",TBL_DRFIP_LOANPOOL[[#This Row],[LOAN_AMOUNT]]/TBL_DRFIP_LOANPOOL[[#This Row],[MULTIPROP_REC_COUNT]],TBL_DRFIP_LOANPOOL[[#This Row],[LOAN_AMOUNT]])</f>
        <v>0</v>
      </c>
      <c r="V35" s="29" t="b">
        <f>TBL_DRFIP_LOANPOOL[[#This Row],[MULTIPROP_REC_COUNT]]&gt;1</f>
        <v>0</v>
      </c>
      <c r="W35" s="36">
        <f>IF(TBL_DRFIP_LOANPOOL[[#This Row],[LOAN_ID]]&lt;&gt;"",COUNTIF(TBL_DRFIP_LOANPOOL[LOAN_ID],TBL_DRFIP_LOANPOOL[[#This Row],[LOAN_ID]]),1)</f>
        <v>1</v>
      </c>
      <c r="X35" s="64" t="b">
        <f>TRUE</f>
        <v>1</v>
      </c>
      <c r="Y35" s="29" t="str">
        <f>IF(AND(TBL_DRFIP_LOANPOOL[[#This Row],[LOAN_ID]]&lt;&gt;"",TBL_DRFIP_LOANPOOL[[#This Row],[LOAN_AMOUNT]]&lt;&gt;""),(SUMIF(TBL_DRFIP_LOANPOOL[LOAN_ID],TBL_DRFIP_LOANPOOL[[#This Row],[LOAN_ID]],TBL_DRFIP_LOANPOOL[LOAN_AMOUNT])/TBL_DRFIP_LOANPOOL[[#This Row],[MULTIPROP_REC_COUNT]])=TBL_DRFIP_LOANPOOL[[#This Row],[LOAN_AMOUNT]],"")</f>
        <v/>
      </c>
      <c r="Z3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6" spans="2:29" ht="26.25" customHeight="1" x14ac:dyDescent="0.25">
      <c r="B36" s="25" t="str">
        <f>IF(TBL_DRFIP_LOANPOOL[[#This Row],[RECORD_STARTED]],IF(TBL_DRFIP_LOANPOOL[[#This Row],[ERROR_COUNT]]&gt;0,-1,IF(TBL_DRFIP_LOANPOOL[[#This Row],[REQ_FIELDS_POPULATED]],1,0)),"")</f>
        <v/>
      </c>
      <c r="C36" s="36">
        <f>ROW()-ROW(TBL_DRFIP_LOANPOOL[[#Headers],[ROW_ID]])</f>
        <v>21</v>
      </c>
      <c r="D36" s="55"/>
      <c r="E36" s="56"/>
      <c r="F36" s="57"/>
      <c r="G36" s="58"/>
      <c r="H36" s="59"/>
      <c r="I36" s="60"/>
      <c r="J36" s="60"/>
      <c r="K36" s="118"/>
      <c r="L36" s="116"/>
      <c r="M36" s="55"/>
      <c r="N36" s="61"/>
      <c r="O36" s="62"/>
      <c r="P36" s="60"/>
      <c r="Q36" s="190"/>
      <c r="R36" s="119" t="str">
        <f ca="1">IF(TBL_DRFIP_LOANPOOL[[#This Row],[SETTLE_DATE_90_DAYS_CERTDATE]]&lt;&gt;"",IF(TBL_DRFIP_LOANPOOL[[#This Row],[SETTLE_DATE_90_DAYS_CERTDATE]],"Yes","No"),"")</f>
        <v/>
      </c>
      <c r="S36" s="26" t="str">
        <f>IF(TBL_DRFIP_LOANPOOL[[#This Row],[LOAN_ID]] = "","",TBL_DRFIP_LOANPOOL[[#This Row],[LOAN_ID]]&amp;" ("&amp;IF(TBL_DRFIP_LOANPOOL[[#This Row],[PROP_ADDR_STREET]]="","Address Not Defined",TBL_DRFIP_LOANPOOL[[#This Row],[PROP_ADDR_STREET]])&amp;")")</f>
        <v/>
      </c>
      <c r="T36" s="27" t="str">
        <f ca="1">IF(TBL_DRFIP_LOANPOOL[[#This Row],[REQ_FIELDS_POPULATED]],(IF(APP_DRFIP_CERT_DATE&lt;&gt;"",APP_DRFIP_CERT_DATE,TODAY())-TBL_DRFIP_LOANPOOL[[#This Row],[SETTLEMENT_DATE]])&lt;91,"")</f>
        <v/>
      </c>
      <c r="U36" s="29">
        <f>IF(TBL_DRFIP_LOANPOOL[[#This Row],[MULTIPROP_REC_COUNT]]&lt;&gt;"",TBL_DRFIP_LOANPOOL[[#This Row],[LOAN_AMOUNT]]/TBL_DRFIP_LOANPOOL[[#This Row],[MULTIPROP_REC_COUNT]],TBL_DRFIP_LOANPOOL[[#This Row],[LOAN_AMOUNT]])</f>
        <v>0</v>
      </c>
      <c r="V36" s="29" t="b">
        <f>TBL_DRFIP_LOANPOOL[[#This Row],[MULTIPROP_REC_COUNT]]&gt;1</f>
        <v>0</v>
      </c>
      <c r="W36" s="36">
        <f>IF(TBL_DRFIP_LOANPOOL[[#This Row],[LOAN_ID]]&lt;&gt;"",COUNTIF(TBL_DRFIP_LOANPOOL[LOAN_ID],TBL_DRFIP_LOANPOOL[[#This Row],[LOAN_ID]]),1)</f>
        <v>1</v>
      </c>
      <c r="X36" s="64" t="b">
        <f>TRUE</f>
        <v>1</v>
      </c>
      <c r="Y36" s="29" t="str">
        <f>IF(AND(TBL_DRFIP_LOANPOOL[[#This Row],[LOAN_ID]]&lt;&gt;"",TBL_DRFIP_LOANPOOL[[#This Row],[LOAN_AMOUNT]]&lt;&gt;""),(SUMIF(TBL_DRFIP_LOANPOOL[LOAN_ID],TBL_DRFIP_LOANPOOL[[#This Row],[LOAN_ID]],TBL_DRFIP_LOANPOOL[LOAN_AMOUNT])/TBL_DRFIP_LOANPOOL[[#This Row],[MULTIPROP_REC_COUNT]])=TBL_DRFIP_LOANPOOL[[#This Row],[LOAN_AMOUNT]],"")</f>
        <v/>
      </c>
      <c r="Z3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7" spans="2:29" ht="26.25" customHeight="1" x14ac:dyDescent="0.25">
      <c r="B37" s="25" t="str">
        <f>IF(TBL_DRFIP_LOANPOOL[[#This Row],[RECORD_STARTED]],IF(TBL_DRFIP_LOANPOOL[[#This Row],[ERROR_COUNT]]&gt;0,-1,IF(TBL_DRFIP_LOANPOOL[[#This Row],[REQ_FIELDS_POPULATED]],1,0)),"")</f>
        <v/>
      </c>
      <c r="C37" s="36">
        <f>ROW()-ROW(TBL_DRFIP_LOANPOOL[[#Headers],[ROW_ID]])</f>
        <v>22</v>
      </c>
      <c r="D37" s="55"/>
      <c r="E37" s="56"/>
      <c r="F37" s="57"/>
      <c r="G37" s="58"/>
      <c r="H37" s="59"/>
      <c r="I37" s="60"/>
      <c r="J37" s="60"/>
      <c r="K37" s="118"/>
      <c r="L37" s="116"/>
      <c r="M37" s="55"/>
      <c r="N37" s="61"/>
      <c r="O37" s="62"/>
      <c r="P37" s="60"/>
      <c r="Q37" s="190"/>
      <c r="R37" s="119" t="str">
        <f ca="1">IF(TBL_DRFIP_LOANPOOL[[#This Row],[SETTLE_DATE_90_DAYS_CERTDATE]]&lt;&gt;"",IF(TBL_DRFIP_LOANPOOL[[#This Row],[SETTLE_DATE_90_DAYS_CERTDATE]],"Yes","No"),"")</f>
        <v/>
      </c>
      <c r="S37" s="26" t="str">
        <f>IF(TBL_DRFIP_LOANPOOL[[#This Row],[LOAN_ID]] = "","",TBL_DRFIP_LOANPOOL[[#This Row],[LOAN_ID]]&amp;" ("&amp;IF(TBL_DRFIP_LOANPOOL[[#This Row],[PROP_ADDR_STREET]]="","Address Not Defined",TBL_DRFIP_LOANPOOL[[#This Row],[PROP_ADDR_STREET]])&amp;")")</f>
        <v/>
      </c>
      <c r="T37" s="27" t="str">
        <f ca="1">IF(TBL_DRFIP_LOANPOOL[[#This Row],[REQ_FIELDS_POPULATED]],(IF(APP_DRFIP_CERT_DATE&lt;&gt;"",APP_DRFIP_CERT_DATE,TODAY())-TBL_DRFIP_LOANPOOL[[#This Row],[SETTLEMENT_DATE]])&lt;91,"")</f>
        <v/>
      </c>
      <c r="U37" s="29">
        <f>IF(TBL_DRFIP_LOANPOOL[[#This Row],[MULTIPROP_REC_COUNT]]&lt;&gt;"",TBL_DRFIP_LOANPOOL[[#This Row],[LOAN_AMOUNT]]/TBL_DRFIP_LOANPOOL[[#This Row],[MULTIPROP_REC_COUNT]],TBL_DRFIP_LOANPOOL[[#This Row],[LOAN_AMOUNT]])</f>
        <v>0</v>
      </c>
      <c r="V37" s="29" t="b">
        <f>TBL_DRFIP_LOANPOOL[[#This Row],[MULTIPROP_REC_COUNT]]&gt;1</f>
        <v>0</v>
      </c>
      <c r="W37" s="36">
        <f>IF(TBL_DRFIP_LOANPOOL[[#This Row],[LOAN_ID]]&lt;&gt;"",COUNTIF(TBL_DRFIP_LOANPOOL[LOAN_ID],TBL_DRFIP_LOANPOOL[[#This Row],[LOAN_ID]]),1)</f>
        <v>1</v>
      </c>
      <c r="X37" s="64" t="b">
        <f>TRUE</f>
        <v>1</v>
      </c>
      <c r="Y37" s="29" t="str">
        <f>IF(AND(TBL_DRFIP_LOANPOOL[[#This Row],[LOAN_ID]]&lt;&gt;"",TBL_DRFIP_LOANPOOL[[#This Row],[LOAN_AMOUNT]]&lt;&gt;""),(SUMIF(TBL_DRFIP_LOANPOOL[LOAN_ID],TBL_DRFIP_LOANPOOL[[#This Row],[LOAN_ID]],TBL_DRFIP_LOANPOOL[LOAN_AMOUNT])/TBL_DRFIP_LOANPOOL[[#This Row],[MULTIPROP_REC_COUNT]])=TBL_DRFIP_LOANPOOL[[#This Row],[LOAN_AMOUNT]],"")</f>
        <v/>
      </c>
      <c r="Z3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8" spans="2:29" ht="26.25" customHeight="1" x14ac:dyDescent="0.25">
      <c r="B38" s="25" t="str">
        <f>IF(TBL_DRFIP_LOANPOOL[[#This Row],[RECORD_STARTED]],IF(TBL_DRFIP_LOANPOOL[[#This Row],[ERROR_COUNT]]&gt;0,-1,IF(TBL_DRFIP_LOANPOOL[[#This Row],[REQ_FIELDS_POPULATED]],1,0)),"")</f>
        <v/>
      </c>
      <c r="C38" s="36">
        <f>ROW()-ROW(TBL_DRFIP_LOANPOOL[[#Headers],[ROW_ID]])</f>
        <v>23</v>
      </c>
      <c r="D38" s="55"/>
      <c r="E38" s="56"/>
      <c r="F38" s="57"/>
      <c r="G38" s="58"/>
      <c r="H38" s="59"/>
      <c r="I38" s="60"/>
      <c r="J38" s="60"/>
      <c r="K38" s="118"/>
      <c r="L38" s="116"/>
      <c r="M38" s="55"/>
      <c r="N38" s="61"/>
      <c r="O38" s="62"/>
      <c r="P38" s="60"/>
      <c r="Q38" s="190"/>
      <c r="R38" s="119" t="str">
        <f ca="1">IF(TBL_DRFIP_LOANPOOL[[#This Row],[SETTLE_DATE_90_DAYS_CERTDATE]]&lt;&gt;"",IF(TBL_DRFIP_LOANPOOL[[#This Row],[SETTLE_DATE_90_DAYS_CERTDATE]],"Yes","No"),"")</f>
        <v/>
      </c>
      <c r="S38" s="26" t="str">
        <f>IF(TBL_DRFIP_LOANPOOL[[#This Row],[LOAN_ID]] = "","",TBL_DRFIP_LOANPOOL[[#This Row],[LOAN_ID]]&amp;" ("&amp;IF(TBL_DRFIP_LOANPOOL[[#This Row],[PROP_ADDR_STREET]]="","Address Not Defined",TBL_DRFIP_LOANPOOL[[#This Row],[PROP_ADDR_STREET]])&amp;")")</f>
        <v/>
      </c>
      <c r="T38" s="27" t="str">
        <f ca="1">IF(TBL_DRFIP_LOANPOOL[[#This Row],[REQ_FIELDS_POPULATED]],(IF(APP_DRFIP_CERT_DATE&lt;&gt;"",APP_DRFIP_CERT_DATE,TODAY())-TBL_DRFIP_LOANPOOL[[#This Row],[SETTLEMENT_DATE]])&lt;91,"")</f>
        <v/>
      </c>
      <c r="U38" s="29">
        <f>IF(TBL_DRFIP_LOANPOOL[[#This Row],[MULTIPROP_REC_COUNT]]&lt;&gt;"",TBL_DRFIP_LOANPOOL[[#This Row],[LOAN_AMOUNT]]/TBL_DRFIP_LOANPOOL[[#This Row],[MULTIPROP_REC_COUNT]],TBL_DRFIP_LOANPOOL[[#This Row],[LOAN_AMOUNT]])</f>
        <v>0</v>
      </c>
      <c r="V38" s="29" t="b">
        <f>TBL_DRFIP_LOANPOOL[[#This Row],[MULTIPROP_REC_COUNT]]&gt;1</f>
        <v>0</v>
      </c>
      <c r="W38" s="36">
        <f>IF(TBL_DRFIP_LOANPOOL[[#This Row],[LOAN_ID]]&lt;&gt;"",COUNTIF(TBL_DRFIP_LOANPOOL[LOAN_ID],TBL_DRFIP_LOANPOOL[[#This Row],[LOAN_ID]]),1)</f>
        <v>1</v>
      </c>
      <c r="X38" s="64" t="b">
        <f>TRUE</f>
        <v>1</v>
      </c>
      <c r="Y38" s="29" t="str">
        <f>IF(AND(TBL_DRFIP_LOANPOOL[[#This Row],[LOAN_ID]]&lt;&gt;"",TBL_DRFIP_LOANPOOL[[#This Row],[LOAN_AMOUNT]]&lt;&gt;""),(SUMIF(TBL_DRFIP_LOANPOOL[LOAN_ID],TBL_DRFIP_LOANPOOL[[#This Row],[LOAN_ID]],TBL_DRFIP_LOANPOOL[LOAN_AMOUNT])/TBL_DRFIP_LOANPOOL[[#This Row],[MULTIPROP_REC_COUNT]])=TBL_DRFIP_LOANPOOL[[#This Row],[LOAN_AMOUNT]],"")</f>
        <v/>
      </c>
      <c r="Z3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9" spans="2:29" ht="26.25" customHeight="1" x14ac:dyDescent="0.25">
      <c r="B39" s="25" t="str">
        <f>IF(TBL_DRFIP_LOANPOOL[[#This Row],[RECORD_STARTED]],IF(TBL_DRFIP_LOANPOOL[[#This Row],[ERROR_COUNT]]&gt;0,-1,IF(TBL_DRFIP_LOANPOOL[[#This Row],[REQ_FIELDS_POPULATED]],1,0)),"")</f>
        <v/>
      </c>
      <c r="C39" s="26">
        <f>ROW()-ROW(TBL_DRFIP_LOANPOOL[[#Headers],[ROW_ID]])</f>
        <v>24</v>
      </c>
      <c r="D39" s="31"/>
      <c r="E39" s="32"/>
      <c r="F39" s="42"/>
      <c r="G39" s="38"/>
      <c r="H39" s="43"/>
      <c r="I39" s="34"/>
      <c r="J39" s="34"/>
      <c r="K39" s="118"/>
      <c r="L39" s="114"/>
      <c r="M39" s="31"/>
      <c r="N39" s="39"/>
      <c r="O39" s="41"/>
      <c r="P39" s="34"/>
      <c r="Q39" s="189"/>
      <c r="R39" s="94" t="str">
        <f ca="1">IF(TBL_DRFIP_LOANPOOL[[#This Row],[SETTLE_DATE_90_DAYS_CERTDATE]]&lt;&gt;"",IF(TBL_DRFIP_LOANPOOL[[#This Row],[SETTLE_DATE_90_DAYS_CERTDATE]],"Yes","No"),"")</f>
        <v/>
      </c>
      <c r="S39" s="26" t="str">
        <f>IF(TBL_DRFIP_LOANPOOL[[#This Row],[LOAN_ID]] = "","",TBL_DRFIP_LOANPOOL[[#This Row],[LOAN_ID]]&amp;" ("&amp;IF(TBL_DRFIP_LOANPOOL[[#This Row],[PROP_ADDR_STREET]]="","Address Not Defined",TBL_DRFIP_LOANPOOL[[#This Row],[PROP_ADDR_STREET]])&amp;")")</f>
        <v/>
      </c>
      <c r="T39" s="27" t="str">
        <f ca="1">IF(TBL_DRFIP_LOANPOOL[[#This Row],[REQ_FIELDS_POPULATED]],(IF(APP_DRFIP_CERT_DATE&lt;&gt;"",APP_DRFIP_CERT_DATE,TODAY())-TBL_DRFIP_LOANPOOL[[#This Row],[SETTLEMENT_DATE]])&lt;91,"")</f>
        <v/>
      </c>
      <c r="U39" s="27">
        <f>IF(TBL_DRFIP_LOANPOOL[[#This Row],[MULTIPROP_REC_COUNT]]&lt;&gt;"",TBL_DRFIP_LOANPOOL[[#This Row],[LOAN_AMOUNT]]/TBL_DRFIP_LOANPOOL[[#This Row],[MULTIPROP_REC_COUNT]],TBL_DRFIP_LOANPOOL[[#This Row],[LOAN_AMOUNT]])</f>
        <v>0</v>
      </c>
      <c r="V39" s="27" t="b">
        <f>TBL_DRFIP_LOANPOOL[[#This Row],[MULTIPROP_REC_COUNT]]&gt;1</f>
        <v>0</v>
      </c>
      <c r="W39" s="26">
        <f>IF(TBL_DRFIP_LOANPOOL[[#This Row],[LOAN_ID]]&lt;&gt;"",COUNTIF(TBL_DRFIP_LOANPOOL[LOAN_ID],TBL_DRFIP_LOANPOOL[[#This Row],[LOAN_ID]]),1)</f>
        <v>1</v>
      </c>
      <c r="X39" s="48" t="b">
        <f>TRUE</f>
        <v>1</v>
      </c>
      <c r="Y39" s="27" t="str">
        <f>IF(AND(TBL_DRFIP_LOANPOOL[[#This Row],[LOAN_ID]]&lt;&gt;"",TBL_DRFIP_LOANPOOL[[#This Row],[LOAN_AMOUNT]]&lt;&gt;""),(SUMIF(TBL_DRFIP_LOANPOOL[LOAN_ID],TBL_DRFIP_LOANPOOL[[#This Row],[LOAN_ID]],TBL_DRFIP_LOANPOOL[LOAN_AMOUNT])/TBL_DRFIP_LOANPOOL[[#This Row],[MULTIPROP_REC_COUNT]])=TBL_DRFIP_LOANPOOL[[#This Row],[LOAN_AMOUNT]],"")</f>
        <v/>
      </c>
      <c r="Z39" s="27"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9" s="27"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9" s="27"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9" s="40">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0" spans="2:29" ht="26.25" customHeight="1" x14ac:dyDescent="0.25">
      <c r="B40" s="25" t="str">
        <f>IF(TBL_DRFIP_LOANPOOL[[#This Row],[RECORD_STARTED]],IF(TBL_DRFIP_LOANPOOL[[#This Row],[ERROR_COUNT]]&gt;0,-1,IF(TBL_DRFIP_LOANPOOL[[#This Row],[REQ_FIELDS_POPULATED]],1,0)),"")</f>
        <v/>
      </c>
      <c r="C40" s="36">
        <f>ROW()-ROW(TBL_DRFIP_LOANPOOL[[#Headers],[ROW_ID]])</f>
        <v>25</v>
      </c>
      <c r="D40" s="55"/>
      <c r="E40" s="56"/>
      <c r="F40" s="57"/>
      <c r="G40" s="58"/>
      <c r="H40" s="59"/>
      <c r="I40" s="60"/>
      <c r="J40" s="60"/>
      <c r="K40" s="118"/>
      <c r="L40" s="116"/>
      <c r="M40" s="55"/>
      <c r="N40" s="61"/>
      <c r="O40" s="62"/>
      <c r="P40" s="60"/>
      <c r="Q40" s="190"/>
      <c r="R40" s="119" t="str">
        <f ca="1">IF(TBL_DRFIP_LOANPOOL[[#This Row],[SETTLE_DATE_90_DAYS_CERTDATE]]&lt;&gt;"",IF(TBL_DRFIP_LOANPOOL[[#This Row],[SETTLE_DATE_90_DAYS_CERTDATE]],"Yes","No"),"")</f>
        <v/>
      </c>
      <c r="S40" s="26" t="str">
        <f>IF(TBL_DRFIP_LOANPOOL[[#This Row],[LOAN_ID]] = "","",TBL_DRFIP_LOANPOOL[[#This Row],[LOAN_ID]]&amp;" ("&amp;IF(TBL_DRFIP_LOANPOOL[[#This Row],[PROP_ADDR_STREET]]="","Address Not Defined",TBL_DRFIP_LOANPOOL[[#This Row],[PROP_ADDR_STREET]])&amp;")")</f>
        <v/>
      </c>
      <c r="T40" s="27" t="str">
        <f ca="1">IF(TBL_DRFIP_LOANPOOL[[#This Row],[REQ_FIELDS_POPULATED]],(IF(APP_DRFIP_CERT_DATE&lt;&gt;"",APP_DRFIP_CERT_DATE,TODAY())-TBL_DRFIP_LOANPOOL[[#This Row],[SETTLEMENT_DATE]])&lt;91,"")</f>
        <v/>
      </c>
      <c r="U40" s="29">
        <f>IF(TBL_DRFIP_LOANPOOL[[#This Row],[MULTIPROP_REC_COUNT]]&lt;&gt;"",TBL_DRFIP_LOANPOOL[[#This Row],[LOAN_AMOUNT]]/TBL_DRFIP_LOANPOOL[[#This Row],[MULTIPROP_REC_COUNT]],TBL_DRFIP_LOANPOOL[[#This Row],[LOAN_AMOUNT]])</f>
        <v>0</v>
      </c>
      <c r="V40" s="29" t="b">
        <f>TBL_DRFIP_LOANPOOL[[#This Row],[MULTIPROP_REC_COUNT]]&gt;1</f>
        <v>0</v>
      </c>
      <c r="W40" s="36">
        <f>IF(TBL_DRFIP_LOANPOOL[[#This Row],[LOAN_ID]]&lt;&gt;"",COUNTIF(TBL_DRFIP_LOANPOOL[LOAN_ID],TBL_DRFIP_LOANPOOL[[#This Row],[LOAN_ID]]),1)</f>
        <v>1</v>
      </c>
      <c r="X40" s="64" t="b">
        <f>TRUE</f>
        <v>1</v>
      </c>
      <c r="Y40" s="29" t="str">
        <f>IF(AND(TBL_DRFIP_LOANPOOL[[#This Row],[LOAN_ID]]&lt;&gt;"",TBL_DRFIP_LOANPOOL[[#This Row],[LOAN_AMOUNT]]&lt;&gt;""),(SUMIF(TBL_DRFIP_LOANPOOL[LOAN_ID],TBL_DRFIP_LOANPOOL[[#This Row],[LOAN_ID]],TBL_DRFIP_LOANPOOL[LOAN_AMOUNT])/TBL_DRFIP_LOANPOOL[[#This Row],[MULTIPROP_REC_COUNT]])=TBL_DRFIP_LOANPOOL[[#This Row],[LOAN_AMOUNT]],"")</f>
        <v/>
      </c>
      <c r="Z4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1" spans="2:29" ht="26.25" customHeight="1" x14ac:dyDescent="0.25">
      <c r="B41" s="25" t="str">
        <f>IF(TBL_DRFIP_LOANPOOL[[#This Row],[RECORD_STARTED]],IF(TBL_DRFIP_LOANPOOL[[#This Row],[ERROR_COUNT]]&gt;0,-1,IF(TBL_DRFIP_LOANPOOL[[#This Row],[REQ_FIELDS_POPULATED]],1,0)),"")</f>
        <v/>
      </c>
      <c r="C41" s="36">
        <f>ROW()-ROW(TBL_DRFIP_LOANPOOL[[#Headers],[ROW_ID]])</f>
        <v>26</v>
      </c>
      <c r="D41" s="55"/>
      <c r="E41" s="56"/>
      <c r="F41" s="57"/>
      <c r="G41" s="58"/>
      <c r="H41" s="59"/>
      <c r="I41" s="60"/>
      <c r="J41" s="60"/>
      <c r="K41" s="118"/>
      <c r="L41" s="116"/>
      <c r="M41" s="55"/>
      <c r="N41" s="61"/>
      <c r="O41" s="62"/>
      <c r="P41" s="60"/>
      <c r="Q41" s="190"/>
      <c r="R41" s="119" t="str">
        <f ca="1">IF(TBL_DRFIP_LOANPOOL[[#This Row],[SETTLE_DATE_90_DAYS_CERTDATE]]&lt;&gt;"",IF(TBL_DRFIP_LOANPOOL[[#This Row],[SETTLE_DATE_90_DAYS_CERTDATE]],"Yes","No"),"")</f>
        <v/>
      </c>
      <c r="S41" s="26" t="str">
        <f>IF(TBL_DRFIP_LOANPOOL[[#This Row],[LOAN_ID]] = "","",TBL_DRFIP_LOANPOOL[[#This Row],[LOAN_ID]]&amp;" ("&amp;IF(TBL_DRFIP_LOANPOOL[[#This Row],[PROP_ADDR_STREET]]="","Address Not Defined",TBL_DRFIP_LOANPOOL[[#This Row],[PROP_ADDR_STREET]])&amp;")")</f>
        <v/>
      </c>
      <c r="T41" s="27" t="str">
        <f ca="1">IF(TBL_DRFIP_LOANPOOL[[#This Row],[REQ_FIELDS_POPULATED]],(IF(APP_DRFIP_CERT_DATE&lt;&gt;"",APP_DRFIP_CERT_DATE,TODAY())-TBL_DRFIP_LOANPOOL[[#This Row],[SETTLEMENT_DATE]])&lt;91,"")</f>
        <v/>
      </c>
      <c r="U41" s="29">
        <f>IF(TBL_DRFIP_LOANPOOL[[#This Row],[MULTIPROP_REC_COUNT]]&lt;&gt;"",TBL_DRFIP_LOANPOOL[[#This Row],[LOAN_AMOUNT]]/TBL_DRFIP_LOANPOOL[[#This Row],[MULTIPROP_REC_COUNT]],TBL_DRFIP_LOANPOOL[[#This Row],[LOAN_AMOUNT]])</f>
        <v>0</v>
      </c>
      <c r="V41" s="29" t="b">
        <f>TBL_DRFIP_LOANPOOL[[#This Row],[MULTIPROP_REC_COUNT]]&gt;1</f>
        <v>0</v>
      </c>
      <c r="W41" s="36">
        <f>IF(TBL_DRFIP_LOANPOOL[[#This Row],[LOAN_ID]]&lt;&gt;"",COUNTIF(TBL_DRFIP_LOANPOOL[LOAN_ID],TBL_DRFIP_LOANPOOL[[#This Row],[LOAN_ID]]),1)</f>
        <v>1</v>
      </c>
      <c r="X41" s="64" t="b">
        <f>TRUE</f>
        <v>1</v>
      </c>
      <c r="Y41" s="29" t="str">
        <f>IF(AND(TBL_DRFIP_LOANPOOL[[#This Row],[LOAN_ID]]&lt;&gt;"",TBL_DRFIP_LOANPOOL[[#This Row],[LOAN_AMOUNT]]&lt;&gt;""),(SUMIF(TBL_DRFIP_LOANPOOL[LOAN_ID],TBL_DRFIP_LOANPOOL[[#This Row],[LOAN_ID]],TBL_DRFIP_LOANPOOL[LOAN_AMOUNT])/TBL_DRFIP_LOANPOOL[[#This Row],[MULTIPROP_REC_COUNT]])=TBL_DRFIP_LOANPOOL[[#This Row],[LOAN_AMOUNT]],"")</f>
        <v/>
      </c>
      <c r="Z4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2" spans="2:29" ht="26.25" customHeight="1" x14ac:dyDescent="0.25">
      <c r="B42" s="25" t="str">
        <f>IF(TBL_DRFIP_LOANPOOL[[#This Row],[RECORD_STARTED]],IF(TBL_DRFIP_LOANPOOL[[#This Row],[ERROR_COUNT]]&gt;0,-1,IF(TBL_DRFIP_LOANPOOL[[#This Row],[REQ_FIELDS_POPULATED]],1,0)),"")</f>
        <v/>
      </c>
      <c r="C42" s="36">
        <f>ROW()-ROW(TBL_DRFIP_LOANPOOL[[#Headers],[ROW_ID]])</f>
        <v>27</v>
      </c>
      <c r="D42" s="55"/>
      <c r="E42" s="56"/>
      <c r="F42" s="57"/>
      <c r="G42" s="58"/>
      <c r="H42" s="59"/>
      <c r="I42" s="60"/>
      <c r="J42" s="60"/>
      <c r="K42" s="118"/>
      <c r="L42" s="116"/>
      <c r="M42" s="55"/>
      <c r="N42" s="61"/>
      <c r="O42" s="62"/>
      <c r="P42" s="60"/>
      <c r="Q42" s="190"/>
      <c r="R42" s="119" t="str">
        <f ca="1">IF(TBL_DRFIP_LOANPOOL[[#This Row],[SETTLE_DATE_90_DAYS_CERTDATE]]&lt;&gt;"",IF(TBL_DRFIP_LOANPOOL[[#This Row],[SETTLE_DATE_90_DAYS_CERTDATE]],"Yes","No"),"")</f>
        <v/>
      </c>
      <c r="S42" s="26" t="str">
        <f>IF(TBL_DRFIP_LOANPOOL[[#This Row],[LOAN_ID]] = "","",TBL_DRFIP_LOANPOOL[[#This Row],[LOAN_ID]]&amp;" ("&amp;IF(TBL_DRFIP_LOANPOOL[[#This Row],[PROP_ADDR_STREET]]="","Address Not Defined",TBL_DRFIP_LOANPOOL[[#This Row],[PROP_ADDR_STREET]])&amp;")")</f>
        <v/>
      </c>
      <c r="T42" s="27" t="str">
        <f ca="1">IF(TBL_DRFIP_LOANPOOL[[#This Row],[REQ_FIELDS_POPULATED]],(IF(APP_DRFIP_CERT_DATE&lt;&gt;"",APP_DRFIP_CERT_DATE,TODAY())-TBL_DRFIP_LOANPOOL[[#This Row],[SETTLEMENT_DATE]])&lt;91,"")</f>
        <v/>
      </c>
      <c r="U42" s="29">
        <f>IF(TBL_DRFIP_LOANPOOL[[#This Row],[MULTIPROP_REC_COUNT]]&lt;&gt;"",TBL_DRFIP_LOANPOOL[[#This Row],[LOAN_AMOUNT]]/TBL_DRFIP_LOANPOOL[[#This Row],[MULTIPROP_REC_COUNT]],TBL_DRFIP_LOANPOOL[[#This Row],[LOAN_AMOUNT]])</f>
        <v>0</v>
      </c>
      <c r="V42" s="29" t="b">
        <f>TBL_DRFIP_LOANPOOL[[#This Row],[MULTIPROP_REC_COUNT]]&gt;1</f>
        <v>0</v>
      </c>
      <c r="W42" s="36">
        <f>IF(TBL_DRFIP_LOANPOOL[[#This Row],[LOAN_ID]]&lt;&gt;"",COUNTIF(TBL_DRFIP_LOANPOOL[LOAN_ID],TBL_DRFIP_LOANPOOL[[#This Row],[LOAN_ID]]),1)</f>
        <v>1</v>
      </c>
      <c r="X42" s="64" t="b">
        <f>TRUE</f>
        <v>1</v>
      </c>
      <c r="Y42" s="29" t="str">
        <f>IF(AND(TBL_DRFIP_LOANPOOL[[#This Row],[LOAN_ID]]&lt;&gt;"",TBL_DRFIP_LOANPOOL[[#This Row],[LOAN_AMOUNT]]&lt;&gt;""),(SUMIF(TBL_DRFIP_LOANPOOL[LOAN_ID],TBL_DRFIP_LOANPOOL[[#This Row],[LOAN_ID]],TBL_DRFIP_LOANPOOL[LOAN_AMOUNT])/TBL_DRFIP_LOANPOOL[[#This Row],[MULTIPROP_REC_COUNT]])=TBL_DRFIP_LOANPOOL[[#This Row],[LOAN_AMOUNT]],"")</f>
        <v/>
      </c>
      <c r="Z4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3" spans="2:29" ht="26.25" customHeight="1" x14ac:dyDescent="0.25">
      <c r="B43" s="25" t="str">
        <f>IF(TBL_DRFIP_LOANPOOL[[#This Row],[RECORD_STARTED]],IF(TBL_DRFIP_LOANPOOL[[#This Row],[ERROR_COUNT]]&gt;0,-1,IF(TBL_DRFIP_LOANPOOL[[#This Row],[REQ_FIELDS_POPULATED]],1,0)),"")</f>
        <v/>
      </c>
      <c r="C43" s="36">
        <f>ROW()-ROW(TBL_DRFIP_LOANPOOL[[#Headers],[ROW_ID]])</f>
        <v>28</v>
      </c>
      <c r="D43" s="55"/>
      <c r="E43" s="56"/>
      <c r="F43" s="57"/>
      <c r="G43" s="58"/>
      <c r="H43" s="59"/>
      <c r="I43" s="60"/>
      <c r="J43" s="60"/>
      <c r="K43" s="118"/>
      <c r="L43" s="116"/>
      <c r="M43" s="55"/>
      <c r="N43" s="61"/>
      <c r="O43" s="62"/>
      <c r="P43" s="60"/>
      <c r="Q43" s="190"/>
      <c r="R43" s="119" t="str">
        <f ca="1">IF(TBL_DRFIP_LOANPOOL[[#This Row],[SETTLE_DATE_90_DAYS_CERTDATE]]&lt;&gt;"",IF(TBL_DRFIP_LOANPOOL[[#This Row],[SETTLE_DATE_90_DAYS_CERTDATE]],"Yes","No"),"")</f>
        <v/>
      </c>
      <c r="S43" s="26" t="str">
        <f>IF(TBL_DRFIP_LOANPOOL[[#This Row],[LOAN_ID]] = "","",TBL_DRFIP_LOANPOOL[[#This Row],[LOAN_ID]]&amp;" ("&amp;IF(TBL_DRFIP_LOANPOOL[[#This Row],[PROP_ADDR_STREET]]="","Address Not Defined",TBL_DRFIP_LOANPOOL[[#This Row],[PROP_ADDR_STREET]])&amp;")")</f>
        <v/>
      </c>
      <c r="T43" s="27" t="str">
        <f ca="1">IF(TBL_DRFIP_LOANPOOL[[#This Row],[REQ_FIELDS_POPULATED]],(IF(APP_DRFIP_CERT_DATE&lt;&gt;"",APP_DRFIP_CERT_DATE,TODAY())-TBL_DRFIP_LOANPOOL[[#This Row],[SETTLEMENT_DATE]])&lt;91,"")</f>
        <v/>
      </c>
      <c r="U43" s="29">
        <f>IF(TBL_DRFIP_LOANPOOL[[#This Row],[MULTIPROP_REC_COUNT]]&lt;&gt;"",TBL_DRFIP_LOANPOOL[[#This Row],[LOAN_AMOUNT]]/TBL_DRFIP_LOANPOOL[[#This Row],[MULTIPROP_REC_COUNT]],TBL_DRFIP_LOANPOOL[[#This Row],[LOAN_AMOUNT]])</f>
        <v>0</v>
      </c>
      <c r="V43" s="29" t="b">
        <f>TBL_DRFIP_LOANPOOL[[#This Row],[MULTIPROP_REC_COUNT]]&gt;1</f>
        <v>0</v>
      </c>
      <c r="W43" s="36">
        <f>IF(TBL_DRFIP_LOANPOOL[[#This Row],[LOAN_ID]]&lt;&gt;"",COUNTIF(TBL_DRFIP_LOANPOOL[LOAN_ID],TBL_DRFIP_LOANPOOL[[#This Row],[LOAN_ID]]),1)</f>
        <v>1</v>
      </c>
      <c r="X43" s="64" t="b">
        <f>TRUE</f>
        <v>1</v>
      </c>
      <c r="Y43" s="29" t="str">
        <f>IF(AND(TBL_DRFIP_LOANPOOL[[#This Row],[LOAN_ID]]&lt;&gt;"",TBL_DRFIP_LOANPOOL[[#This Row],[LOAN_AMOUNT]]&lt;&gt;""),(SUMIF(TBL_DRFIP_LOANPOOL[LOAN_ID],TBL_DRFIP_LOANPOOL[[#This Row],[LOAN_ID]],TBL_DRFIP_LOANPOOL[LOAN_AMOUNT])/TBL_DRFIP_LOANPOOL[[#This Row],[MULTIPROP_REC_COUNT]])=TBL_DRFIP_LOANPOOL[[#This Row],[LOAN_AMOUNT]],"")</f>
        <v/>
      </c>
      <c r="Z4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4" spans="2:29" ht="26.25" customHeight="1" x14ac:dyDescent="0.25">
      <c r="B44" s="25" t="str">
        <f>IF(TBL_DRFIP_LOANPOOL[[#This Row],[RECORD_STARTED]],IF(TBL_DRFIP_LOANPOOL[[#This Row],[ERROR_COUNT]]&gt;0,-1,IF(TBL_DRFIP_LOANPOOL[[#This Row],[REQ_FIELDS_POPULATED]],1,0)),"")</f>
        <v/>
      </c>
      <c r="C44" s="36">
        <f>ROW()-ROW(TBL_DRFIP_LOANPOOL[[#Headers],[ROW_ID]])</f>
        <v>29</v>
      </c>
      <c r="D44" s="55"/>
      <c r="E44" s="56"/>
      <c r="F44" s="57"/>
      <c r="G44" s="58"/>
      <c r="H44" s="59"/>
      <c r="I44" s="60"/>
      <c r="J44" s="60"/>
      <c r="K44" s="118"/>
      <c r="L44" s="116"/>
      <c r="M44" s="55"/>
      <c r="N44" s="61"/>
      <c r="O44" s="62"/>
      <c r="P44" s="60"/>
      <c r="Q44" s="190"/>
      <c r="R44" s="119" t="str">
        <f ca="1">IF(TBL_DRFIP_LOANPOOL[[#This Row],[SETTLE_DATE_90_DAYS_CERTDATE]]&lt;&gt;"",IF(TBL_DRFIP_LOANPOOL[[#This Row],[SETTLE_DATE_90_DAYS_CERTDATE]],"Yes","No"),"")</f>
        <v/>
      </c>
      <c r="S44" s="26" t="str">
        <f>IF(TBL_DRFIP_LOANPOOL[[#This Row],[LOAN_ID]] = "","",TBL_DRFIP_LOANPOOL[[#This Row],[LOAN_ID]]&amp;" ("&amp;IF(TBL_DRFIP_LOANPOOL[[#This Row],[PROP_ADDR_STREET]]="","Address Not Defined",TBL_DRFIP_LOANPOOL[[#This Row],[PROP_ADDR_STREET]])&amp;")")</f>
        <v/>
      </c>
      <c r="T44" s="27" t="str">
        <f ca="1">IF(TBL_DRFIP_LOANPOOL[[#This Row],[REQ_FIELDS_POPULATED]],(IF(APP_DRFIP_CERT_DATE&lt;&gt;"",APP_DRFIP_CERT_DATE,TODAY())-TBL_DRFIP_LOANPOOL[[#This Row],[SETTLEMENT_DATE]])&lt;91,"")</f>
        <v/>
      </c>
      <c r="U44" s="29">
        <f>IF(TBL_DRFIP_LOANPOOL[[#This Row],[MULTIPROP_REC_COUNT]]&lt;&gt;"",TBL_DRFIP_LOANPOOL[[#This Row],[LOAN_AMOUNT]]/TBL_DRFIP_LOANPOOL[[#This Row],[MULTIPROP_REC_COUNT]],TBL_DRFIP_LOANPOOL[[#This Row],[LOAN_AMOUNT]])</f>
        <v>0</v>
      </c>
      <c r="V44" s="29" t="b">
        <f>TBL_DRFIP_LOANPOOL[[#This Row],[MULTIPROP_REC_COUNT]]&gt;1</f>
        <v>0</v>
      </c>
      <c r="W44" s="36">
        <f>IF(TBL_DRFIP_LOANPOOL[[#This Row],[LOAN_ID]]&lt;&gt;"",COUNTIF(TBL_DRFIP_LOANPOOL[LOAN_ID],TBL_DRFIP_LOANPOOL[[#This Row],[LOAN_ID]]),1)</f>
        <v>1</v>
      </c>
      <c r="X44" s="64" t="b">
        <f>TRUE</f>
        <v>1</v>
      </c>
      <c r="Y44" s="29" t="str">
        <f>IF(AND(TBL_DRFIP_LOANPOOL[[#This Row],[LOAN_ID]]&lt;&gt;"",TBL_DRFIP_LOANPOOL[[#This Row],[LOAN_AMOUNT]]&lt;&gt;""),(SUMIF(TBL_DRFIP_LOANPOOL[LOAN_ID],TBL_DRFIP_LOANPOOL[[#This Row],[LOAN_ID]],TBL_DRFIP_LOANPOOL[LOAN_AMOUNT])/TBL_DRFIP_LOANPOOL[[#This Row],[MULTIPROP_REC_COUNT]])=TBL_DRFIP_LOANPOOL[[#This Row],[LOAN_AMOUNT]],"")</f>
        <v/>
      </c>
      <c r="Z4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5" spans="2:29" ht="26.25" customHeight="1" x14ac:dyDescent="0.25">
      <c r="B45" s="25" t="str">
        <f>IF(TBL_DRFIP_LOANPOOL[[#This Row],[RECORD_STARTED]],IF(TBL_DRFIP_LOANPOOL[[#This Row],[ERROR_COUNT]]&gt;0,-1,IF(TBL_DRFIP_LOANPOOL[[#This Row],[REQ_FIELDS_POPULATED]],1,0)),"")</f>
        <v/>
      </c>
      <c r="C45" s="36">
        <f>ROW()-ROW(TBL_DRFIP_LOANPOOL[[#Headers],[ROW_ID]])</f>
        <v>30</v>
      </c>
      <c r="D45" s="55"/>
      <c r="E45" s="56"/>
      <c r="F45" s="57"/>
      <c r="G45" s="58"/>
      <c r="H45" s="59"/>
      <c r="I45" s="60"/>
      <c r="J45" s="60"/>
      <c r="K45" s="118"/>
      <c r="L45" s="116"/>
      <c r="M45" s="55"/>
      <c r="N45" s="61"/>
      <c r="O45" s="62"/>
      <c r="P45" s="60"/>
      <c r="Q45" s="190"/>
      <c r="R45" s="119" t="str">
        <f ca="1">IF(TBL_DRFIP_LOANPOOL[[#This Row],[SETTLE_DATE_90_DAYS_CERTDATE]]&lt;&gt;"",IF(TBL_DRFIP_LOANPOOL[[#This Row],[SETTLE_DATE_90_DAYS_CERTDATE]],"Yes","No"),"")</f>
        <v/>
      </c>
      <c r="S45" s="26" t="str">
        <f>IF(TBL_DRFIP_LOANPOOL[[#This Row],[LOAN_ID]] = "","",TBL_DRFIP_LOANPOOL[[#This Row],[LOAN_ID]]&amp;" ("&amp;IF(TBL_DRFIP_LOANPOOL[[#This Row],[PROP_ADDR_STREET]]="","Address Not Defined",TBL_DRFIP_LOANPOOL[[#This Row],[PROP_ADDR_STREET]])&amp;")")</f>
        <v/>
      </c>
      <c r="T45" s="27" t="str">
        <f ca="1">IF(TBL_DRFIP_LOANPOOL[[#This Row],[REQ_FIELDS_POPULATED]],(IF(APP_DRFIP_CERT_DATE&lt;&gt;"",APP_DRFIP_CERT_DATE,TODAY())-TBL_DRFIP_LOANPOOL[[#This Row],[SETTLEMENT_DATE]])&lt;91,"")</f>
        <v/>
      </c>
      <c r="U45" s="29">
        <f>IF(TBL_DRFIP_LOANPOOL[[#This Row],[MULTIPROP_REC_COUNT]]&lt;&gt;"",TBL_DRFIP_LOANPOOL[[#This Row],[LOAN_AMOUNT]]/TBL_DRFIP_LOANPOOL[[#This Row],[MULTIPROP_REC_COUNT]],TBL_DRFIP_LOANPOOL[[#This Row],[LOAN_AMOUNT]])</f>
        <v>0</v>
      </c>
      <c r="V45" s="29" t="b">
        <f>TBL_DRFIP_LOANPOOL[[#This Row],[MULTIPROP_REC_COUNT]]&gt;1</f>
        <v>0</v>
      </c>
      <c r="W45" s="36">
        <f>IF(TBL_DRFIP_LOANPOOL[[#This Row],[LOAN_ID]]&lt;&gt;"",COUNTIF(TBL_DRFIP_LOANPOOL[LOAN_ID],TBL_DRFIP_LOANPOOL[[#This Row],[LOAN_ID]]),1)</f>
        <v>1</v>
      </c>
      <c r="X45" s="64" t="b">
        <f>TRUE</f>
        <v>1</v>
      </c>
      <c r="Y45" s="29" t="str">
        <f>IF(AND(TBL_DRFIP_LOANPOOL[[#This Row],[LOAN_ID]]&lt;&gt;"",TBL_DRFIP_LOANPOOL[[#This Row],[LOAN_AMOUNT]]&lt;&gt;""),(SUMIF(TBL_DRFIP_LOANPOOL[LOAN_ID],TBL_DRFIP_LOANPOOL[[#This Row],[LOAN_ID]],TBL_DRFIP_LOANPOOL[LOAN_AMOUNT])/TBL_DRFIP_LOANPOOL[[#This Row],[MULTIPROP_REC_COUNT]])=TBL_DRFIP_LOANPOOL[[#This Row],[LOAN_AMOUNT]],"")</f>
        <v/>
      </c>
      <c r="Z4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6" spans="2:29" ht="26.25" customHeight="1" x14ac:dyDescent="0.25">
      <c r="B46" s="25" t="str">
        <f>IF(TBL_DRFIP_LOANPOOL[[#This Row],[RECORD_STARTED]],IF(TBL_DRFIP_LOANPOOL[[#This Row],[ERROR_COUNT]]&gt;0,-1,IF(TBL_DRFIP_LOANPOOL[[#This Row],[REQ_FIELDS_POPULATED]],1,0)),"")</f>
        <v/>
      </c>
      <c r="C46" s="36">
        <f>ROW()-ROW(TBL_DRFIP_LOANPOOL[[#Headers],[ROW_ID]])</f>
        <v>31</v>
      </c>
      <c r="D46" s="55"/>
      <c r="E46" s="56"/>
      <c r="F46" s="57"/>
      <c r="G46" s="58"/>
      <c r="H46" s="59"/>
      <c r="I46" s="60"/>
      <c r="J46" s="60"/>
      <c r="K46" s="118"/>
      <c r="L46" s="116"/>
      <c r="M46" s="55"/>
      <c r="N46" s="61"/>
      <c r="O46" s="62"/>
      <c r="P46" s="60"/>
      <c r="Q46" s="190"/>
      <c r="R46" s="119" t="str">
        <f ca="1">IF(TBL_DRFIP_LOANPOOL[[#This Row],[SETTLE_DATE_90_DAYS_CERTDATE]]&lt;&gt;"",IF(TBL_DRFIP_LOANPOOL[[#This Row],[SETTLE_DATE_90_DAYS_CERTDATE]],"Yes","No"),"")</f>
        <v/>
      </c>
      <c r="S46" s="26" t="str">
        <f>IF(TBL_DRFIP_LOANPOOL[[#This Row],[LOAN_ID]] = "","",TBL_DRFIP_LOANPOOL[[#This Row],[LOAN_ID]]&amp;" ("&amp;IF(TBL_DRFIP_LOANPOOL[[#This Row],[PROP_ADDR_STREET]]="","Address Not Defined",TBL_DRFIP_LOANPOOL[[#This Row],[PROP_ADDR_STREET]])&amp;")")</f>
        <v/>
      </c>
      <c r="T46" s="27" t="str">
        <f ca="1">IF(TBL_DRFIP_LOANPOOL[[#This Row],[REQ_FIELDS_POPULATED]],(IF(APP_DRFIP_CERT_DATE&lt;&gt;"",APP_DRFIP_CERT_DATE,TODAY())-TBL_DRFIP_LOANPOOL[[#This Row],[SETTLEMENT_DATE]])&lt;91,"")</f>
        <v/>
      </c>
      <c r="U46" s="29">
        <f>IF(TBL_DRFIP_LOANPOOL[[#This Row],[MULTIPROP_REC_COUNT]]&lt;&gt;"",TBL_DRFIP_LOANPOOL[[#This Row],[LOAN_AMOUNT]]/TBL_DRFIP_LOANPOOL[[#This Row],[MULTIPROP_REC_COUNT]],TBL_DRFIP_LOANPOOL[[#This Row],[LOAN_AMOUNT]])</f>
        <v>0</v>
      </c>
      <c r="V46" s="29" t="b">
        <f>TBL_DRFIP_LOANPOOL[[#This Row],[MULTIPROP_REC_COUNT]]&gt;1</f>
        <v>0</v>
      </c>
      <c r="W46" s="36">
        <f>IF(TBL_DRFIP_LOANPOOL[[#This Row],[LOAN_ID]]&lt;&gt;"",COUNTIF(TBL_DRFIP_LOANPOOL[LOAN_ID],TBL_DRFIP_LOANPOOL[[#This Row],[LOAN_ID]]),1)</f>
        <v>1</v>
      </c>
      <c r="X46" s="64" t="b">
        <f>TRUE</f>
        <v>1</v>
      </c>
      <c r="Y46" s="29" t="str">
        <f>IF(AND(TBL_DRFIP_LOANPOOL[[#This Row],[LOAN_ID]]&lt;&gt;"",TBL_DRFIP_LOANPOOL[[#This Row],[LOAN_AMOUNT]]&lt;&gt;""),(SUMIF(TBL_DRFIP_LOANPOOL[LOAN_ID],TBL_DRFIP_LOANPOOL[[#This Row],[LOAN_ID]],TBL_DRFIP_LOANPOOL[LOAN_AMOUNT])/TBL_DRFIP_LOANPOOL[[#This Row],[MULTIPROP_REC_COUNT]])=TBL_DRFIP_LOANPOOL[[#This Row],[LOAN_AMOUNT]],"")</f>
        <v/>
      </c>
      <c r="Z4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7" spans="2:29" ht="26.25" customHeight="1" x14ac:dyDescent="0.25">
      <c r="B47" s="25" t="str">
        <f>IF(TBL_DRFIP_LOANPOOL[[#This Row],[RECORD_STARTED]],IF(TBL_DRFIP_LOANPOOL[[#This Row],[ERROR_COUNT]]&gt;0,-1,IF(TBL_DRFIP_LOANPOOL[[#This Row],[REQ_FIELDS_POPULATED]],1,0)),"")</f>
        <v/>
      </c>
      <c r="C47" s="36">
        <f>ROW()-ROW(TBL_DRFIP_LOANPOOL[[#Headers],[ROW_ID]])</f>
        <v>32</v>
      </c>
      <c r="D47" s="55"/>
      <c r="E47" s="56"/>
      <c r="F47" s="57"/>
      <c r="G47" s="58"/>
      <c r="H47" s="59"/>
      <c r="I47" s="60"/>
      <c r="J47" s="60"/>
      <c r="K47" s="118"/>
      <c r="L47" s="116"/>
      <c r="M47" s="55"/>
      <c r="N47" s="61"/>
      <c r="O47" s="62"/>
      <c r="P47" s="60"/>
      <c r="Q47" s="190"/>
      <c r="R47" s="119" t="str">
        <f ca="1">IF(TBL_DRFIP_LOANPOOL[[#This Row],[SETTLE_DATE_90_DAYS_CERTDATE]]&lt;&gt;"",IF(TBL_DRFIP_LOANPOOL[[#This Row],[SETTLE_DATE_90_DAYS_CERTDATE]],"Yes","No"),"")</f>
        <v/>
      </c>
      <c r="S47" s="26" t="str">
        <f>IF(TBL_DRFIP_LOANPOOL[[#This Row],[LOAN_ID]] = "","",TBL_DRFIP_LOANPOOL[[#This Row],[LOAN_ID]]&amp;" ("&amp;IF(TBL_DRFIP_LOANPOOL[[#This Row],[PROP_ADDR_STREET]]="","Address Not Defined",TBL_DRFIP_LOANPOOL[[#This Row],[PROP_ADDR_STREET]])&amp;")")</f>
        <v/>
      </c>
      <c r="T47" s="27" t="str">
        <f ca="1">IF(TBL_DRFIP_LOANPOOL[[#This Row],[REQ_FIELDS_POPULATED]],(IF(APP_DRFIP_CERT_DATE&lt;&gt;"",APP_DRFIP_CERT_DATE,TODAY())-TBL_DRFIP_LOANPOOL[[#This Row],[SETTLEMENT_DATE]])&lt;91,"")</f>
        <v/>
      </c>
      <c r="U47" s="29">
        <f>IF(TBL_DRFIP_LOANPOOL[[#This Row],[MULTIPROP_REC_COUNT]]&lt;&gt;"",TBL_DRFIP_LOANPOOL[[#This Row],[LOAN_AMOUNT]]/TBL_DRFIP_LOANPOOL[[#This Row],[MULTIPROP_REC_COUNT]],TBL_DRFIP_LOANPOOL[[#This Row],[LOAN_AMOUNT]])</f>
        <v>0</v>
      </c>
      <c r="V47" s="29" t="b">
        <f>TBL_DRFIP_LOANPOOL[[#This Row],[MULTIPROP_REC_COUNT]]&gt;1</f>
        <v>0</v>
      </c>
      <c r="W47" s="36">
        <f>IF(TBL_DRFIP_LOANPOOL[[#This Row],[LOAN_ID]]&lt;&gt;"",COUNTIF(TBL_DRFIP_LOANPOOL[LOAN_ID],TBL_DRFIP_LOANPOOL[[#This Row],[LOAN_ID]]),1)</f>
        <v>1</v>
      </c>
      <c r="X47" s="64" t="b">
        <f>TRUE</f>
        <v>1</v>
      </c>
      <c r="Y47" s="29" t="str">
        <f>IF(AND(TBL_DRFIP_LOANPOOL[[#This Row],[LOAN_ID]]&lt;&gt;"",TBL_DRFIP_LOANPOOL[[#This Row],[LOAN_AMOUNT]]&lt;&gt;""),(SUMIF(TBL_DRFIP_LOANPOOL[LOAN_ID],TBL_DRFIP_LOANPOOL[[#This Row],[LOAN_ID]],TBL_DRFIP_LOANPOOL[LOAN_AMOUNT])/TBL_DRFIP_LOANPOOL[[#This Row],[MULTIPROP_REC_COUNT]])=TBL_DRFIP_LOANPOOL[[#This Row],[LOAN_AMOUNT]],"")</f>
        <v/>
      </c>
      <c r="Z4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8" spans="2:29" ht="26.25" customHeight="1" x14ac:dyDescent="0.25">
      <c r="B48" s="25" t="str">
        <f>IF(TBL_DRFIP_LOANPOOL[[#This Row],[RECORD_STARTED]],IF(TBL_DRFIP_LOANPOOL[[#This Row],[ERROR_COUNT]]&gt;0,-1,IF(TBL_DRFIP_LOANPOOL[[#This Row],[REQ_FIELDS_POPULATED]],1,0)),"")</f>
        <v/>
      </c>
      <c r="C48" s="36">
        <f>ROW()-ROW(TBL_DRFIP_LOANPOOL[[#Headers],[ROW_ID]])</f>
        <v>33</v>
      </c>
      <c r="D48" s="55"/>
      <c r="E48" s="56"/>
      <c r="F48" s="57"/>
      <c r="G48" s="58"/>
      <c r="H48" s="59"/>
      <c r="I48" s="60"/>
      <c r="J48" s="60"/>
      <c r="K48" s="118"/>
      <c r="L48" s="116"/>
      <c r="M48" s="55"/>
      <c r="N48" s="61"/>
      <c r="O48" s="62"/>
      <c r="P48" s="60"/>
      <c r="Q48" s="190"/>
      <c r="R48" s="119" t="str">
        <f ca="1">IF(TBL_DRFIP_LOANPOOL[[#This Row],[SETTLE_DATE_90_DAYS_CERTDATE]]&lt;&gt;"",IF(TBL_DRFIP_LOANPOOL[[#This Row],[SETTLE_DATE_90_DAYS_CERTDATE]],"Yes","No"),"")</f>
        <v/>
      </c>
      <c r="S48" s="26" t="str">
        <f>IF(TBL_DRFIP_LOANPOOL[[#This Row],[LOAN_ID]] = "","",TBL_DRFIP_LOANPOOL[[#This Row],[LOAN_ID]]&amp;" ("&amp;IF(TBL_DRFIP_LOANPOOL[[#This Row],[PROP_ADDR_STREET]]="","Address Not Defined",TBL_DRFIP_LOANPOOL[[#This Row],[PROP_ADDR_STREET]])&amp;")")</f>
        <v/>
      </c>
      <c r="T48" s="27" t="str">
        <f ca="1">IF(TBL_DRFIP_LOANPOOL[[#This Row],[REQ_FIELDS_POPULATED]],(IF(APP_DRFIP_CERT_DATE&lt;&gt;"",APP_DRFIP_CERT_DATE,TODAY())-TBL_DRFIP_LOANPOOL[[#This Row],[SETTLEMENT_DATE]])&lt;91,"")</f>
        <v/>
      </c>
      <c r="U48" s="29">
        <f>IF(TBL_DRFIP_LOANPOOL[[#This Row],[MULTIPROP_REC_COUNT]]&lt;&gt;"",TBL_DRFIP_LOANPOOL[[#This Row],[LOAN_AMOUNT]]/TBL_DRFIP_LOANPOOL[[#This Row],[MULTIPROP_REC_COUNT]],TBL_DRFIP_LOANPOOL[[#This Row],[LOAN_AMOUNT]])</f>
        <v>0</v>
      </c>
      <c r="V48" s="29" t="b">
        <f>TBL_DRFIP_LOANPOOL[[#This Row],[MULTIPROP_REC_COUNT]]&gt;1</f>
        <v>0</v>
      </c>
      <c r="W48" s="36">
        <f>IF(TBL_DRFIP_LOANPOOL[[#This Row],[LOAN_ID]]&lt;&gt;"",COUNTIF(TBL_DRFIP_LOANPOOL[LOAN_ID],TBL_DRFIP_LOANPOOL[[#This Row],[LOAN_ID]]),1)</f>
        <v>1</v>
      </c>
      <c r="X48" s="64" t="b">
        <f>TRUE</f>
        <v>1</v>
      </c>
      <c r="Y48" s="29" t="str">
        <f>IF(AND(TBL_DRFIP_LOANPOOL[[#This Row],[LOAN_ID]]&lt;&gt;"",TBL_DRFIP_LOANPOOL[[#This Row],[LOAN_AMOUNT]]&lt;&gt;""),(SUMIF(TBL_DRFIP_LOANPOOL[LOAN_ID],TBL_DRFIP_LOANPOOL[[#This Row],[LOAN_ID]],TBL_DRFIP_LOANPOOL[LOAN_AMOUNT])/TBL_DRFIP_LOANPOOL[[#This Row],[MULTIPROP_REC_COUNT]])=TBL_DRFIP_LOANPOOL[[#This Row],[LOAN_AMOUNT]],"")</f>
        <v/>
      </c>
      <c r="Z4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9" spans="2:29" ht="26.25" customHeight="1" x14ac:dyDescent="0.25">
      <c r="B49" s="25" t="str">
        <f>IF(TBL_DRFIP_LOANPOOL[[#This Row],[RECORD_STARTED]],IF(TBL_DRFIP_LOANPOOL[[#This Row],[ERROR_COUNT]]&gt;0,-1,IF(TBL_DRFIP_LOANPOOL[[#This Row],[REQ_FIELDS_POPULATED]],1,0)),"")</f>
        <v/>
      </c>
      <c r="C49" s="36">
        <f>ROW()-ROW(TBL_DRFIP_LOANPOOL[[#Headers],[ROW_ID]])</f>
        <v>34</v>
      </c>
      <c r="D49" s="55"/>
      <c r="E49" s="56"/>
      <c r="F49" s="57"/>
      <c r="G49" s="58"/>
      <c r="H49" s="59"/>
      <c r="I49" s="60"/>
      <c r="J49" s="60"/>
      <c r="K49" s="118"/>
      <c r="L49" s="116"/>
      <c r="M49" s="55"/>
      <c r="N49" s="61"/>
      <c r="O49" s="62"/>
      <c r="P49" s="60"/>
      <c r="Q49" s="190"/>
      <c r="R49" s="119" t="str">
        <f ca="1">IF(TBL_DRFIP_LOANPOOL[[#This Row],[SETTLE_DATE_90_DAYS_CERTDATE]]&lt;&gt;"",IF(TBL_DRFIP_LOANPOOL[[#This Row],[SETTLE_DATE_90_DAYS_CERTDATE]],"Yes","No"),"")</f>
        <v/>
      </c>
      <c r="S49" s="26" t="str">
        <f>IF(TBL_DRFIP_LOANPOOL[[#This Row],[LOAN_ID]] = "","",TBL_DRFIP_LOANPOOL[[#This Row],[LOAN_ID]]&amp;" ("&amp;IF(TBL_DRFIP_LOANPOOL[[#This Row],[PROP_ADDR_STREET]]="","Address Not Defined",TBL_DRFIP_LOANPOOL[[#This Row],[PROP_ADDR_STREET]])&amp;")")</f>
        <v/>
      </c>
      <c r="T49" s="27" t="str">
        <f ca="1">IF(TBL_DRFIP_LOANPOOL[[#This Row],[REQ_FIELDS_POPULATED]],(IF(APP_DRFIP_CERT_DATE&lt;&gt;"",APP_DRFIP_CERT_DATE,TODAY())-TBL_DRFIP_LOANPOOL[[#This Row],[SETTLEMENT_DATE]])&lt;91,"")</f>
        <v/>
      </c>
      <c r="U49" s="29">
        <f>IF(TBL_DRFIP_LOANPOOL[[#This Row],[MULTIPROP_REC_COUNT]]&lt;&gt;"",TBL_DRFIP_LOANPOOL[[#This Row],[LOAN_AMOUNT]]/TBL_DRFIP_LOANPOOL[[#This Row],[MULTIPROP_REC_COUNT]],TBL_DRFIP_LOANPOOL[[#This Row],[LOAN_AMOUNT]])</f>
        <v>0</v>
      </c>
      <c r="V49" s="29" t="b">
        <f>TBL_DRFIP_LOANPOOL[[#This Row],[MULTIPROP_REC_COUNT]]&gt;1</f>
        <v>0</v>
      </c>
      <c r="W49" s="36">
        <f>IF(TBL_DRFIP_LOANPOOL[[#This Row],[LOAN_ID]]&lt;&gt;"",COUNTIF(TBL_DRFIP_LOANPOOL[LOAN_ID],TBL_DRFIP_LOANPOOL[[#This Row],[LOAN_ID]]),1)</f>
        <v>1</v>
      </c>
      <c r="X49" s="64" t="b">
        <f>TRUE</f>
        <v>1</v>
      </c>
      <c r="Y49" s="29" t="str">
        <f>IF(AND(TBL_DRFIP_LOANPOOL[[#This Row],[LOAN_ID]]&lt;&gt;"",TBL_DRFIP_LOANPOOL[[#This Row],[LOAN_AMOUNT]]&lt;&gt;""),(SUMIF(TBL_DRFIP_LOANPOOL[LOAN_ID],TBL_DRFIP_LOANPOOL[[#This Row],[LOAN_ID]],TBL_DRFIP_LOANPOOL[LOAN_AMOUNT])/TBL_DRFIP_LOANPOOL[[#This Row],[MULTIPROP_REC_COUNT]])=TBL_DRFIP_LOANPOOL[[#This Row],[LOAN_AMOUNT]],"")</f>
        <v/>
      </c>
      <c r="Z4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0" spans="2:29" ht="26.25" customHeight="1" x14ac:dyDescent="0.25">
      <c r="B50" s="25" t="str">
        <f>IF(TBL_DRFIP_LOANPOOL[[#This Row],[RECORD_STARTED]],IF(TBL_DRFIP_LOANPOOL[[#This Row],[ERROR_COUNT]]&gt;0,-1,IF(TBL_DRFIP_LOANPOOL[[#This Row],[REQ_FIELDS_POPULATED]],1,0)),"")</f>
        <v/>
      </c>
      <c r="C50" s="36">
        <f>ROW()-ROW(TBL_DRFIP_LOANPOOL[[#Headers],[ROW_ID]])</f>
        <v>35</v>
      </c>
      <c r="D50" s="55"/>
      <c r="E50" s="56"/>
      <c r="F50" s="57"/>
      <c r="G50" s="58"/>
      <c r="H50" s="59"/>
      <c r="I50" s="60"/>
      <c r="J50" s="60"/>
      <c r="K50" s="118"/>
      <c r="L50" s="116"/>
      <c r="M50" s="55"/>
      <c r="N50" s="61"/>
      <c r="O50" s="62"/>
      <c r="P50" s="60"/>
      <c r="Q50" s="190"/>
      <c r="R50" s="119" t="str">
        <f ca="1">IF(TBL_DRFIP_LOANPOOL[[#This Row],[SETTLE_DATE_90_DAYS_CERTDATE]]&lt;&gt;"",IF(TBL_DRFIP_LOANPOOL[[#This Row],[SETTLE_DATE_90_DAYS_CERTDATE]],"Yes","No"),"")</f>
        <v/>
      </c>
      <c r="S50" s="26" t="str">
        <f>IF(TBL_DRFIP_LOANPOOL[[#This Row],[LOAN_ID]] = "","",TBL_DRFIP_LOANPOOL[[#This Row],[LOAN_ID]]&amp;" ("&amp;IF(TBL_DRFIP_LOANPOOL[[#This Row],[PROP_ADDR_STREET]]="","Address Not Defined",TBL_DRFIP_LOANPOOL[[#This Row],[PROP_ADDR_STREET]])&amp;")")</f>
        <v/>
      </c>
      <c r="T50" s="27" t="str">
        <f ca="1">IF(TBL_DRFIP_LOANPOOL[[#This Row],[REQ_FIELDS_POPULATED]],(IF(APP_DRFIP_CERT_DATE&lt;&gt;"",APP_DRFIP_CERT_DATE,TODAY())-TBL_DRFIP_LOANPOOL[[#This Row],[SETTLEMENT_DATE]])&lt;91,"")</f>
        <v/>
      </c>
      <c r="U50" s="29">
        <f>IF(TBL_DRFIP_LOANPOOL[[#This Row],[MULTIPROP_REC_COUNT]]&lt;&gt;"",TBL_DRFIP_LOANPOOL[[#This Row],[LOAN_AMOUNT]]/TBL_DRFIP_LOANPOOL[[#This Row],[MULTIPROP_REC_COUNT]],TBL_DRFIP_LOANPOOL[[#This Row],[LOAN_AMOUNT]])</f>
        <v>0</v>
      </c>
      <c r="V50" s="29" t="b">
        <f>TBL_DRFIP_LOANPOOL[[#This Row],[MULTIPROP_REC_COUNT]]&gt;1</f>
        <v>0</v>
      </c>
      <c r="W50" s="36">
        <f>IF(TBL_DRFIP_LOANPOOL[[#This Row],[LOAN_ID]]&lt;&gt;"",COUNTIF(TBL_DRFIP_LOANPOOL[LOAN_ID],TBL_DRFIP_LOANPOOL[[#This Row],[LOAN_ID]]),1)</f>
        <v>1</v>
      </c>
      <c r="X50" s="64" t="b">
        <f>TRUE</f>
        <v>1</v>
      </c>
      <c r="Y50" s="29" t="str">
        <f>IF(AND(TBL_DRFIP_LOANPOOL[[#This Row],[LOAN_ID]]&lt;&gt;"",TBL_DRFIP_LOANPOOL[[#This Row],[LOAN_AMOUNT]]&lt;&gt;""),(SUMIF(TBL_DRFIP_LOANPOOL[LOAN_ID],TBL_DRFIP_LOANPOOL[[#This Row],[LOAN_ID]],TBL_DRFIP_LOANPOOL[LOAN_AMOUNT])/TBL_DRFIP_LOANPOOL[[#This Row],[MULTIPROP_REC_COUNT]])=TBL_DRFIP_LOANPOOL[[#This Row],[LOAN_AMOUNT]],"")</f>
        <v/>
      </c>
      <c r="Z5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1" spans="2:29" ht="26.25" customHeight="1" x14ac:dyDescent="0.25">
      <c r="B51" s="25" t="str">
        <f>IF(TBL_DRFIP_LOANPOOL[[#This Row],[RECORD_STARTED]],IF(TBL_DRFIP_LOANPOOL[[#This Row],[ERROR_COUNT]]&gt;0,-1,IF(TBL_DRFIP_LOANPOOL[[#This Row],[REQ_FIELDS_POPULATED]],1,0)),"")</f>
        <v/>
      </c>
      <c r="C51" s="36">
        <f>ROW()-ROW(TBL_DRFIP_LOANPOOL[[#Headers],[ROW_ID]])</f>
        <v>36</v>
      </c>
      <c r="D51" s="55"/>
      <c r="E51" s="56"/>
      <c r="F51" s="57"/>
      <c r="G51" s="58"/>
      <c r="H51" s="59"/>
      <c r="I51" s="60"/>
      <c r="J51" s="60"/>
      <c r="K51" s="118"/>
      <c r="L51" s="116"/>
      <c r="M51" s="55"/>
      <c r="N51" s="61"/>
      <c r="O51" s="62"/>
      <c r="P51" s="60"/>
      <c r="Q51" s="190"/>
      <c r="R51" s="119" t="str">
        <f ca="1">IF(TBL_DRFIP_LOANPOOL[[#This Row],[SETTLE_DATE_90_DAYS_CERTDATE]]&lt;&gt;"",IF(TBL_DRFIP_LOANPOOL[[#This Row],[SETTLE_DATE_90_DAYS_CERTDATE]],"Yes","No"),"")</f>
        <v/>
      </c>
      <c r="S51" s="26" t="str">
        <f>IF(TBL_DRFIP_LOANPOOL[[#This Row],[LOAN_ID]] = "","",TBL_DRFIP_LOANPOOL[[#This Row],[LOAN_ID]]&amp;" ("&amp;IF(TBL_DRFIP_LOANPOOL[[#This Row],[PROP_ADDR_STREET]]="","Address Not Defined",TBL_DRFIP_LOANPOOL[[#This Row],[PROP_ADDR_STREET]])&amp;")")</f>
        <v/>
      </c>
      <c r="T51" s="27" t="str">
        <f ca="1">IF(TBL_DRFIP_LOANPOOL[[#This Row],[REQ_FIELDS_POPULATED]],(IF(APP_DRFIP_CERT_DATE&lt;&gt;"",APP_DRFIP_CERT_DATE,TODAY())-TBL_DRFIP_LOANPOOL[[#This Row],[SETTLEMENT_DATE]])&lt;91,"")</f>
        <v/>
      </c>
      <c r="U51" s="29">
        <f>IF(TBL_DRFIP_LOANPOOL[[#This Row],[MULTIPROP_REC_COUNT]]&lt;&gt;"",TBL_DRFIP_LOANPOOL[[#This Row],[LOAN_AMOUNT]]/TBL_DRFIP_LOANPOOL[[#This Row],[MULTIPROP_REC_COUNT]],TBL_DRFIP_LOANPOOL[[#This Row],[LOAN_AMOUNT]])</f>
        <v>0</v>
      </c>
      <c r="V51" s="29" t="b">
        <f>TBL_DRFIP_LOANPOOL[[#This Row],[MULTIPROP_REC_COUNT]]&gt;1</f>
        <v>0</v>
      </c>
      <c r="W51" s="36">
        <f>IF(TBL_DRFIP_LOANPOOL[[#This Row],[LOAN_ID]]&lt;&gt;"",COUNTIF(TBL_DRFIP_LOANPOOL[LOAN_ID],TBL_DRFIP_LOANPOOL[[#This Row],[LOAN_ID]]),1)</f>
        <v>1</v>
      </c>
      <c r="X51" s="64" t="b">
        <f>TRUE</f>
        <v>1</v>
      </c>
      <c r="Y51" s="29" t="str">
        <f>IF(AND(TBL_DRFIP_LOANPOOL[[#This Row],[LOAN_ID]]&lt;&gt;"",TBL_DRFIP_LOANPOOL[[#This Row],[LOAN_AMOUNT]]&lt;&gt;""),(SUMIF(TBL_DRFIP_LOANPOOL[LOAN_ID],TBL_DRFIP_LOANPOOL[[#This Row],[LOAN_ID]],TBL_DRFIP_LOANPOOL[LOAN_AMOUNT])/TBL_DRFIP_LOANPOOL[[#This Row],[MULTIPROP_REC_COUNT]])=TBL_DRFIP_LOANPOOL[[#This Row],[LOAN_AMOUNT]],"")</f>
        <v/>
      </c>
      <c r="Z5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2" spans="2:29" ht="26.25" customHeight="1" x14ac:dyDescent="0.25">
      <c r="B52" s="25" t="str">
        <f>IF(TBL_DRFIP_LOANPOOL[[#This Row],[RECORD_STARTED]],IF(TBL_DRFIP_LOANPOOL[[#This Row],[ERROR_COUNT]]&gt;0,-1,IF(TBL_DRFIP_LOANPOOL[[#This Row],[REQ_FIELDS_POPULATED]],1,0)),"")</f>
        <v/>
      </c>
      <c r="C52" s="36">
        <f>ROW()-ROW(TBL_DRFIP_LOANPOOL[[#Headers],[ROW_ID]])</f>
        <v>37</v>
      </c>
      <c r="D52" s="55"/>
      <c r="E52" s="56"/>
      <c r="F52" s="57"/>
      <c r="G52" s="58"/>
      <c r="H52" s="59"/>
      <c r="I52" s="60"/>
      <c r="J52" s="60"/>
      <c r="K52" s="118"/>
      <c r="L52" s="116"/>
      <c r="M52" s="55"/>
      <c r="N52" s="61"/>
      <c r="O52" s="62"/>
      <c r="P52" s="60"/>
      <c r="Q52" s="190"/>
      <c r="R52" s="119" t="str">
        <f ca="1">IF(TBL_DRFIP_LOANPOOL[[#This Row],[SETTLE_DATE_90_DAYS_CERTDATE]]&lt;&gt;"",IF(TBL_DRFIP_LOANPOOL[[#This Row],[SETTLE_DATE_90_DAYS_CERTDATE]],"Yes","No"),"")</f>
        <v/>
      </c>
      <c r="S52" s="26" t="str">
        <f>IF(TBL_DRFIP_LOANPOOL[[#This Row],[LOAN_ID]] = "","",TBL_DRFIP_LOANPOOL[[#This Row],[LOAN_ID]]&amp;" ("&amp;IF(TBL_DRFIP_LOANPOOL[[#This Row],[PROP_ADDR_STREET]]="","Address Not Defined",TBL_DRFIP_LOANPOOL[[#This Row],[PROP_ADDR_STREET]])&amp;")")</f>
        <v/>
      </c>
      <c r="T52" s="27" t="str">
        <f ca="1">IF(TBL_DRFIP_LOANPOOL[[#This Row],[REQ_FIELDS_POPULATED]],(IF(APP_DRFIP_CERT_DATE&lt;&gt;"",APP_DRFIP_CERT_DATE,TODAY())-TBL_DRFIP_LOANPOOL[[#This Row],[SETTLEMENT_DATE]])&lt;91,"")</f>
        <v/>
      </c>
      <c r="U52" s="29">
        <f>IF(TBL_DRFIP_LOANPOOL[[#This Row],[MULTIPROP_REC_COUNT]]&lt;&gt;"",TBL_DRFIP_LOANPOOL[[#This Row],[LOAN_AMOUNT]]/TBL_DRFIP_LOANPOOL[[#This Row],[MULTIPROP_REC_COUNT]],TBL_DRFIP_LOANPOOL[[#This Row],[LOAN_AMOUNT]])</f>
        <v>0</v>
      </c>
      <c r="V52" s="29" t="b">
        <f>TBL_DRFIP_LOANPOOL[[#This Row],[MULTIPROP_REC_COUNT]]&gt;1</f>
        <v>0</v>
      </c>
      <c r="W52" s="36">
        <f>IF(TBL_DRFIP_LOANPOOL[[#This Row],[LOAN_ID]]&lt;&gt;"",COUNTIF(TBL_DRFIP_LOANPOOL[LOAN_ID],TBL_DRFIP_LOANPOOL[[#This Row],[LOAN_ID]]),1)</f>
        <v>1</v>
      </c>
      <c r="X52" s="64" t="b">
        <f>TRUE</f>
        <v>1</v>
      </c>
      <c r="Y52" s="29" t="str">
        <f>IF(AND(TBL_DRFIP_LOANPOOL[[#This Row],[LOAN_ID]]&lt;&gt;"",TBL_DRFIP_LOANPOOL[[#This Row],[LOAN_AMOUNT]]&lt;&gt;""),(SUMIF(TBL_DRFIP_LOANPOOL[LOAN_ID],TBL_DRFIP_LOANPOOL[[#This Row],[LOAN_ID]],TBL_DRFIP_LOANPOOL[LOAN_AMOUNT])/TBL_DRFIP_LOANPOOL[[#This Row],[MULTIPROP_REC_COUNT]])=TBL_DRFIP_LOANPOOL[[#This Row],[LOAN_AMOUNT]],"")</f>
        <v/>
      </c>
      <c r="Z5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3" spans="2:29" ht="26.25" customHeight="1" x14ac:dyDescent="0.25">
      <c r="B53" s="25" t="str">
        <f>IF(TBL_DRFIP_LOANPOOL[[#This Row],[RECORD_STARTED]],IF(TBL_DRFIP_LOANPOOL[[#This Row],[ERROR_COUNT]]&gt;0,-1,IF(TBL_DRFIP_LOANPOOL[[#This Row],[REQ_FIELDS_POPULATED]],1,0)),"")</f>
        <v/>
      </c>
      <c r="C53" s="36">
        <f>ROW()-ROW(TBL_DRFIP_LOANPOOL[[#Headers],[ROW_ID]])</f>
        <v>38</v>
      </c>
      <c r="D53" s="55"/>
      <c r="E53" s="56"/>
      <c r="F53" s="57"/>
      <c r="G53" s="58"/>
      <c r="H53" s="59"/>
      <c r="I53" s="60"/>
      <c r="J53" s="60"/>
      <c r="K53" s="118"/>
      <c r="L53" s="116"/>
      <c r="M53" s="55"/>
      <c r="N53" s="61"/>
      <c r="O53" s="62"/>
      <c r="P53" s="60"/>
      <c r="Q53" s="190"/>
      <c r="R53" s="119" t="str">
        <f ca="1">IF(TBL_DRFIP_LOANPOOL[[#This Row],[SETTLE_DATE_90_DAYS_CERTDATE]]&lt;&gt;"",IF(TBL_DRFIP_LOANPOOL[[#This Row],[SETTLE_DATE_90_DAYS_CERTDATE]],"Yes","No"),"")</f>
        <v/>
      </c>
      <c r="S53" s="26" t="str">
        <f>IF(TBL_DRFIP_LOANPOOL[[#This Row],[LOAN_ID]] = "","",TBL_DRFIP_LOANPOOL[[#This Row],[LOAN_ID]]&amp;" ("&amp;IF(TBL_DRFIP_LOANPOOL[[#This Row],[PROP_ADDR_STREET]]="","Address Not Defined",TBL_DRFIP_LOANPOOL[[#This Row],[PROP_ADDR_STREET]])&amp;")")</f>
        <v/>
      </c>
      <c r="T53" s="27" t="str">
        <f ca="1">IF(TBL_DRFIP_LOANPOOL[[#This Row],[REQ_FIELDS_POPULATED]],(IF(APP_DRFIP_CERT_DATE&lt;&gt;"",APP_DRFIP_CERT_DATE,TODAY())-TBL_DRFIP_LOANPOOL[[#This Row],[SETTLEMENT_DATE]])&lt;91,"")</f>
        <v/>
      </c>
      <c r="U53" s="29">
        <f>IF(TBL_DRFIP_LOANPOOL[[#This Row],[MULTIPROP_REC_COUNT]]&lt;&gt;"",TBL_DRFIP_LOANPOOL[[#This Row],[LOAN_AMOUNT]]/TBL_DRFIP_LOANPOOL[[#This Row],[MULTIPROP_REC_COUNT]],TBL_DRFIP_LOANPOOL[[#This Row],[LOAN_AMOUNT]])</f>
        <v>0</v>
      </c>
      <c r="V53" s="29" t="b">
        <f>TBL_DRFIP_LOANPOOL[[#This Row],[MULTIPROP_REC_COUNT]]&gt;1</f>
        <v>0</v>
      </c>
      <c r="W53" s="36">
        <f>IF(TBL_DRFIP_LOANPOOL[[#This Row],[LOAN_ID]]&lt;&gt;"",COUNTIF(TBL_DRFIP_LOANPOOL[LOAN_ID],TBL_DRFIP_LOANPOOL[[#This Row],[LOAN_ID]]),1)</f>
        <v>1</v>
      </c>
      <c r="X53" s="64" t="b">
        <f>TRUE</f>
        <v>1</v>
      </c>
      <c r="Y53" s="29" t="str">
        <f>IF(AND(TBL_DRFIP_LOANPOOL[[#This Row],[LOAN_ID]]&lt;&gt;"",TBL_DRFIP_LOANPOOL[[#This Row],[LOAN_AMOUNT]]&lt;&gt;""),(SUMIF(TBL_DRFIP_LOANPOOL[LOAN_ID],TBL_DRFIP_LOANPOOL[[#This Row],[LOAN_ID]],TBL_DRFIP_LOANPOOL[LOAN_AMOUNT])/TBL_DRFIP_LOANPOOL[[#This Row],[MULTIPROP_REC_COUNT]])=TBL_DRFIP_LOANPOOL[[#This Row],[LOAN_AMOUNT]],"")</f>
        <v/>
      </c>
      <c r="Z5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4" spans="2:29" ht="26.25" customHeight="1" x14ac:dyDescent="0.25">
      <c r="B54" s="25" t="str">
        <f>IF(TBL_DRFIP_LOANPOOL[[#This Row],[RECORD_STARTED]],IF(TBL_DRFIP_LOANPOOL[[#This Row],[ERROR_COUNT]]&gt;0,-1,IF(TBL_DRFIP_LOANPOOL[[#This Row],[REQ_FIELDS_POPULATED]],1,0)),"")</f>
        <v/>
      </c>
      <c r="C54" s="36">
        <f>ROW()-ROW(TBL_DRFIP_LOANPOOL[[#Headers],[ROW_ID]])</f>
        <v>39</v>
      </c>
      <c r="D54" s="55"/>
      <c r="E54" s="56"/>
      <c r="F54" s="57"/>
      <c r="G54" s="58"/>
      <c r="H54" s="59"/>
      <c r="I54" s="60"/>
      <c r="J54" s="60"/>
      <c r="K54" s="118"/>
      <c r="L54" s="116"/>
      <c r="M54" s="55"/>
      <c r="N54" s="61"/>
      <c r="O54" s="62"/>
      <c r="P54" s="60"/>
      <c r="Q54" s="190"/>
      <c r="R54" s="119" t="str">
        <f ca="1">IF(TBL_DRFIP_LOANPOOL[[#This Row],[SETTLE_DATE_90_DAYS_CERTDATE]]&lt;&gt;"",IF(TBL_DRFIP_LOANPOOL[[#This Row],[SETTLE_DATE_90_DAYS_CERTDATE]],"Yes","No"),"")</f>
        <v/>
      </c>
      <c r="S54" s="26" t="str">
        <f>IF(TBL_DRFIP_LOANPOOL[[#This Row],[LOAN_ID]] = "","",TBL_DRFIP_LOANPOOL[[#This Row],[LOAN_ID]]&amp;" ("&amp;IF(TBL_DRFIP_LOANPOOL[[#This Row],[PROP_ADDR_STREET]]="","Address Not Defined",TBL_DRFIP_LOANPOOL[[#This Row],[PROP_ADDR_STREET]])&amp;")")</f>
        <v/>
      </c>
      <c r="T54" s="27" t="str">
        <f ca="1">IF(TBL_DRFIP_LOANPOOL[[#This Row],[REQ_FIELDS_POPULATED]],(IF(APP_DRFIP_CERT_DATE&lt;&gt;"",APP_DRFIP_CERT_DATE,TODAY())-TBL_DRFIP_LOANPOOL[[#This Row],[SETTLEMENT_DATE]])&lt;91,"")</f>
        <v/>
      </c>
      <c r="U54" s="29">
        <f>IF(TBL_DRFIP_LOANPOOL[[#This Row],[MULTIPROP_REC_COUNT]]&lt;&gt;"",TBL_DRFIP_LOANPOOL[[#This Row],[LOAN_AMOUNT]]/TBL_DRFIP_LOANPOOL[[#This Row],[MULTIPROP_REC_COUNT]],TBL_DRFIP_LOANPOOL[[#This Row],[LOAN_AMOUNT]])</f>
        <v>0</v>
      </c>
      <c r="V54" s="29" t="b">
        <f>TBL_DRFIP_LOANPOOL[[#This Row],[MULTIPROP_REC_COUNT]]&gt;1</f>
        <v>0</v>
      </c>
      <c r="W54" s="36">
        <f>IF(TBL_DRFIP_LOANPOOL[[#This Row],[LOAN_ID]]&lt;&gt;"",COUNTIF(TBL_DRFIP_LOANPOOL[LOAN_ID],TBL_DRFIP_LOANPOOL[[#This Row],[LOAN_ID]]),1)</f>
        <v>1</v>
      </c>
      <c r="X54" s="64" t="b">
        <f>TRUE</f>
        <v>1</v>
      </c>
      <c r="Y54" s="29" t="str">
        <f>IF(AND(TBL_DRFIP_LOANPOOL[[#This Row],[LOAN_ID]]&lt;&gt;"",TBL_DRFIP_LOANPOOL[[#This Row],[LOAN_AMOUNT]]&lt;&gt;""),(SUMIF(TBL_DRFIP_LOANPOOL[LOAN_ID],TBL_DRFIP_LOANPOOL[[#This Row],[LOAN_ID]],TBL_DRFIP_LOANPOOL[LOAN_AMOUNT])/TBL_DRFIP_LOANPOOL[[#This Row],[MULTIPROP_REC_COUNT]])=TBL_DRFIP_LOANPOOL[[#This Row],[LOAN_AMOUNT]],"")</f>
        <v/>
      </c>
      <c r="Z5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5" spans="2:29" ht="26.25" customHeight="1" x14ac:dyDescent="0.25">
      <c r="B55" s="25" t="str">
        <f>IF(TBL_DRFIP_LOANPOOL[[#This Row],[RECORD_STARTED]],IF(TBL_DRFIP_LOANPOOL[[#This Row],[ERROR_COUNT]]&gt;0,-1,IF(TBL_DRFIP_LOANPOOL[[#This Row],[REQ_FIELDS_POPULATED]],1,0)),"")</f>
        <v/>
      </c>
      <c r="C55" s="36">
        <f>ROW()-ROW(TBL_DRFIP_LOANPOOL[[#Headers],[ROW_ID]])</f>
        <v>40</v>
      </c>
      <c r="D55" s="55"/>
      <c r="E55" s="56"/>
      <c r="F55" s="57"/>
      <c r="G55" s="58"/>
      <c r="H55" s="59"/>
      <c r="I55" s="60"/>
      <c r="J55" s="60"/>
      <c r="K55" s="118"/>
      <c r="L55" s="116"/>
      <c r="M55" s="55"/>
      <c r="N55" s="61"/>
      <c r="O55" s="62"/>
      <c r="P55" s="60"/>
      <c r="Q55" s="190"/>
      <c r="R55" s="119" t="str">
        <f ca="1">IF(TBL_DRFIP_LOANPOOL[[#This Row],[SETTLE_DATE_90_DAYS_CERTDATE]]&lt;&gt;"",IF(TBL_DRFIP_LOANPOOL[[#This Row],[SETTLE_DATE_90_DAYS_CERTDATE]],"Yes","No"),"")</f>
        <v/>
      </c>
      <c r="S55" s="26" t="str">
        <f>IF(TBL_DRFIP_LOANPOOL[[#This Row],[LOAN_ID]] = "","",TBL_DRFIP_LOANPOOL[[#This Row],[LOAN_ID]]&amp;" ("&amp;IF(TBL_DRFIP_LOANPOOL[[#This Row],[PROP_ADDR_STREET]]="","Address Not Defined",TBL_DRFIP_LOANPOOL[[#This Row],[PROP_ADDR_STREET]])&amp;")")</f>
        <v/>
      </c>
      <c r="T55" s="27" t="str">
        <f ca="1">IF(TBL_DRFIP_LOANPOOL[[#This Row],[REQ_FIELDS_POPULATED]],(IF(APP_DRFIP_CERT_DATE&lt;&gt;"",APP_DRFIP_CERT_DATE,TODAY())-TBL_DRFIP_LOANPOOL[[#This Row],[SETTLEMENT_DATE]])&lt;91,"")</f>
        <v/>
      </c>
      <c r="U55" s="29">
        <f>IF(TBL_DRFIP_LOANPOOL[[#This Row],[MULTIPROP_REC_COUNT]]&lt;&gt;"",TBL_DRFIP_LOANPOOL[[#This Row],[LOAN_AMOUNT]]/TBL_DRFIP_LOANPOOL[[#This Row],[MULTIPROP_REC_COUNT]],TBL_DRFIP_LOANPOOL[[#This Row],[LOAN_AMOUNT]])</f>
        <v>0</v>
      </c>
      <c r="V55" s="29" t="b">
        <f>TBL_DRFIP_LOANPOOL[[#This Row],[MULTIPROP_REC_COUNT]]&gt;1</f>
        <v>0</v>
      </c>
      <c r="W55" s="36">
        <f>IF(TBL_DRFIP_LOANPOOL[[#This Row],[LOAN_ID]]&lt;&gt;"",COUNTIF(TBL_DRFIP_LOANPOOL[LOAN_ID],TBL_DRFIP_LOANPOOL[[#This Row],[LOAN_ID]]),1)</f>
        <v>1</v>
      </c>
      <c r="X55" s="64" t="b">
        <f>TRUE</f>
        <v>1</v>
      </c>
      <c r="Y55" s="29" t="str">
        <f>IF(AND(TBL_DRFIP_LOANPOOL[[#This Row],[LOAN_ID]]&lt;&gt;"",TBL_DRFIP_LOANPOOL[[#This Row],[LOAN_AMOUNT]]&lt;&gt;""),(SUMIF(TBL_DRFIP_LOANPOOL[LOAN_ID],TBL_DRFIP_LOANPOOL[[#This Row],[LOAN_ID]],TBL_DRFIP_LOANPOOL[LOAN_AMOUNT])/TBL_DRFIP_LOANPOOL[[#This Row],[MULTIPROP_REC_COUNT]])=TBL_DRFIP_LOANPOOL[[#This Row],[LOAN_AMOUNT]],"")</f>
        <v/>
      </c>
      <c r="Z5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6" spans="2:29" ht="26.25" customHeight="1" x14ac:dyDescent="0.25">
      <c r="B56" s="25" t="str">
        <f>IF(TBL_DRFIP_LOANPOOL[[#This Row],[RECORD_STARTED]],IF(TBL_DRFIP_LOANPOOL[[#This Row],[ERROR_COUNT]]&gt;0,-1,IF(TBL_DRFIP_LOANPOOL[[#This Row],[REQ_FIELDS_POPULATED]],1,0)),"")</f>
        <v/>
      </c>
      <c r="C56" s="36">
        <f>ROW()-ROW(TBL_DRFIP_LOANPOOL[[#Headers],[ROW_ID]])</f>
        <v>41</v>
      </c>
      <c r="D56" s="55"/>
      <c r="E56" s="56"/>
      <c r="F56" s="57"/>
      <c r="G56" s="58"/>
      <c r="H56" s="59"/>
      <c r="I56" s="60"/>
      <c r="J56" s="60"/>
      <c r="K56" s="118"/>
      <c r="L56" s="116"/>
      <c r="M56" s="55"/>
      <c r="N56" s="61"/>
      <c r="O56" s="62"/>
      <c r="P56" s="60"/>
      <c r="Q56" s="190"/>
      <c r="R56" s="119" t="str">
        <f ca="1">IF(TBL_DRFIP_LOANPOOL[[#This Row],[SETTLE_DATE_90_DAYS_CERTDATE]]&lt;&gt;"",IF(TBL_DRFIP_LOANPOOL[[#This Row],[SETTLE_DATE_90_DAYS_CERTDATE]],"Yes","No"),"")</f>
        <v/>
      </c>
      <c r="S56" s="26" t="str">
        <f>IF(TBL_DRFIP_LOANPOOL[[#This Row],[LOAN_ID]] = "","",TBL_DRFIP_LOANPOOL[[#This Row],[LOAN_ID]]&amp;" ("&amp;IF(TBL_DRFIP_LOANPOOL[[#This Row],[PROP_ADDR_STREET]]="","Address Not Defined",TBL_DRFIP_LOANPOOL[[#This Row],[PROP_ADDR_STREET]])&amp;")")</f>
        <v/>
      </c>
      <c r="T56" s="27" t="str">
        <f ca="1">IF(TBL_DRFIP_LOANPOOL[[#This Row],[REQ_FIELDS_POPULATED]],(IF(APP_DRFIP_CERT_DATE&lt;&gt;"",APP_DRFIP_CERT_DATE,TODAY())-TBL_DRFIP_LOANPOOL[[#This Row],[SETTLEMENT_DATE]])&lt;91,"")</f>
        <v/>
      </c>
      <c r="U56" s="29">
        <f>IF(TBL_DRFIP_LOANPOOL[[#This Row],[MULTIPROP_REC_COUNT]]&lt;&gt;"",TBL_DRFIP_LOANPOOL[[#This Row],[LOAN_AMOUNT]]/TBL_DRFIP_LOANPOOL[[#This Row],[MULTIPROP_REC_COUNT]],TBL_DRFIP_LOANPOOL[[#This Row],[LOAN_AMOUNT]])</f>
        <v>0</v>
      </c>
      <c r="V56" s="29" t="b">
        <f>TBL_DRFIP_LOANPOOL[[#This Row],[MULTIPROP_REC_COUNT]]&gt;1</f>
        <v>0</v>
      </c>
      <c r="W56" s="36">
        <f>IF(TBL_DRFIP_LOANPOOL[[#This Row],[LOAN_ID]]&lt;&gt;"",COUNTIF(TBL_DRFIP_LOANPOOL[LOAN_ID],TBL_DRFIP_LOANPOOL[[#This Row],[LOAN_ID]]),1)</f>
        <v>1</v>
      </c>
      <c r="X56" s="64" t="b">
        <f>TRUE</f>
        <v>1</v>
      </c>
      <c r="Y56" s="29" t="str">
        <f>IF(AND(TBL_DRFIP_LOANPOOL[[#This Row],[LOAN_ID]]&lt;&gt;"",TBL_DRFIP_LOANPOOL[[#This Row],[LOAN_AMOUNT]]&lt;&gt;""),(SUMIF(TBL_DRFIP_LOANPOOL[LOAN_ID],TBL_DRFIP_LOANPOOL[[#This Row],[LOAN_ID]],TBL_DRFIP_LOANPOOL[LOAN_AMOUNT])/TBL_DRFIP_LOANPOOL[[#This Row],[MULTIPROP_REC_COUNT]])=TBL_DRFIP_LOANPOOL[[#This Row],[LOAN_AMOUNT]],"")</f>
        <v/>
      </c>
      <c r="Z5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7" spans="2:29" ht="26.25" customHeight="1" x14ac:dyDescent="0.25">
      <c r="B57" s="25" t="str">
        <f>IF(TBL_DRFIP_LOANPOOL[[#This Row],[RECORD_STARTED]],IF(TBL_DRFIP_LOANPOOL[[#This Row],[ERROR_COUNT]]&gt;0,-1,IF(TBL_DRFIP_LOANPOOL[[#This Row],[REQ_FIELDS_POPULATED]],1,0)),"")</f>
        <v/>
      </c>
      <c r="C57" s="36">
        <f>ROW()-ROW(TBL_DRFIP_LOANPOOL[[#Headers],[ROW_ID]])</f>
        <v>42</v>
      </c>
      <c r="D57" s="55"/>
      <c r="E57" s="56"/>
      <c r="F57" s="57"/>
      <c r="G57" s="58"/>
      <c r="H57" s="59"/>
      <c r="I57" s="60"/>
      <c r="J57" s="60"/>
      <c r="K57" s="118"/>
      <c r="L57" s="116"/>
      <c r="M57" s="55"/>
      <c r="N57" s="61"/>
      <c r="O57" s="62"/>
      <c r="P57" s="60"/>
      <c r="Q57" s="190"/>
      <c r="R57" s="119" t="str">
        <f ca="1">IF(TBL_DRFIP_LOANPOOL[[#This Row],[SETTLE_DATE_90_DAYS_CERTDATE]]&lt;&gt;"",IF(TBL_DRFIP_LOANPOOL[[#This Row],[SETTLE_DATE_90_DAYS_CERTDATE]],"Yes","No"),"")</f>
        <v/>
      </c>
      <c r="S57" s="26" t="str">
        <f>IF(TBL_DRFIP_LOANPOOL[[#This Row],[LOAN_ID]] = "","",TBL_DRFIP_LOANPOOL[[#This Row],[LOAN_ID]]&amp;" ("&amp;IF(TBL_DRFIP_LOANPOOL[[#This Row],[PROP_ADDR_STREET]]="","Address Not Defined",TBL_DRFIP_LOANPOOL[[#This Row],[PROP_ADDR_STREET]])&amp;")")</f>
        <v/>
      </c>
      <c r="T57" s="27" t="str">
        <f ca="1">IF(TBL_DRFIP_LOANPOOL[[#This Row],[REQ_FIELDS_POPULATED]],(IF(APP_DRFIP_CERT_DATE&lt;&gt;"",APP_DRFIP_CERT_DATE,TODAY())-TBL_DRFIP_LOANPOOL[[#This Row],[SETTLEMENT_DATE]])&lt;91,"")</f>
        <v/>
      </c>
      <c r="U57" s="29">
        <f>IF(TBL_DRFIP_LOANPOOL[[#This Row],[MULTIPROP_REC_COUNT]]&lt;&gt;"",TBL_DRFIP_LOANPOOL[[#This Row],[LOAN_AMOUNT]]/TBL_DRFIP_LOANPOOL[[#This Row],[MULTIPROP_REC_COUNT]],TBL_DRFIP_LOANPOOL[[#This Row],[LOAN_AMOUNT]])</f>
        <v>0</v>
      </c>
      <c r="V57" s="29" t="b">
        <f>TBL_DRFIP_LOANPOOL[[#This Row],[MULTIPROP_REC_COUNT]]&gt;1</f>
        <v>0</v>
      </c>
      <c r="W57" s="36">
        <f>IF(TBL_DRFIP_LOANPOOL[[#This Row],[LOAN_ID]]&lt;&gt;"",COUNTIF(TBL_DRFIP_LOANPOOL[LOAN_ID],TBL_DRFIP_LOANPOOL[[#This Row],[LOAN_ID]]),1)</f>
        <v>1</v>
      </c>
      <c r="X57" s="64" t="b">
        <f>TRUE</f>
        <v>1</v>
      </c>
      <c r="Y57" s="29" t="str">
        <f>IF(AND(TBL_DRFIP_LOANPOOL[[#This Row],[LOAN_ID]]&lt;&gt;"",TBL_DRFIP_LOANPOOL[[#This Row],[LOAN_AMOUNT]]&lt;&gt;""),(SUMIF(TBL_DRFIP_LOANPOOL[LOAN_ID],TBL_DRFIP_LOANPOOL[[#This Row],[LOAN_ID]],TBL_DRFIP_LOANPOOL[LOAN_AMOUNT])/TBL_DRFIP_LOANPOOL[[#This Row],[MULTIPROP_REC_COUNT]])=TBL_DRFIP_LOANPOOL[[#This Row],[LOAN_AMOUNT]],"")</f>
        <v/>
      </c>
      <c r="Z5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8" spans="2:29" ht="26.25" customHeight="1" x14ac:dyDescent="0.25">
      <c r="B58" s="25" t="str">
        <f>IF(TBL_DRFIP_LOANPOOL[[#This Row],[RECORD_STARTED]],IF(TBL_DRFIP_LOANPOOL[[#This Row],[ERROR_COUNT]]&gt;0,-1,IF(TBL_DRFIP_LOANPOOL[[#This Row],[REQ_FIELDS_POPULATED]],1,0)),"")</f>
        <v/>
      </c>
      <c r="C58" s="36">
        <f>ROW()-ROW(TBL_DRFIP_LOANPOOL[[#Headers],[ROW_ID]])</f>
        <v>43</v>
      </c>
      <c r="D58" s="55"/>
      <c r="E58" s="56"/>
      <c r="F58" s="57"/>
      <c r="G58" s="58"/>
      <c r="H58" s="59"/>
      <c r="I58" s="60"/>
      <c r="J58" s="60"/>
      <c r="K58" s="118"/>
      <c r="L58" s="116"/>
      <c r="M58" s="55"/>
      <c r="N58" s="61"/>
      <c r="O58" s="62"/>
      <c r="P58" s="60"/>
      <c r="Q58" s="190"/>
      <c r="R58" s="119" t="str">
        <f ca="1">IF(TBL_DRFIP_LOANPOOL[[#This Row],[SETTLE_DATE_90_DAYS_CERTDATE]]&lt;&gt;"",IF(TBL_DRFIP_LOANPOOL[[#This Row],[SETTLE_DATE_90_DAYS_CERTDATE]],"Yes","No"),"")</f>
        <v/>
      </c>
      <c r="S58" s="26" t="str">
        <f>IF(TBL_DRFIP_LOANPOOL[[#This Row],[LOAN_ID]] = "","",TBL_DRFIP_LOANPOOL[[#This Row],[LOAN_ID]]&amp;" ("&amp;IF(TBL_DRFIP_LOANPOOL[[#This Row],[PROP_ADDR_STREET]]="","Address Not Defined",TBL_DRFIP_LOANPOOL[[#This Row],[PROP_ADDR_STREET]])&amp;")")</f>
        <v/>
      </c>
      <c r="T58" s="27" t="str">
        <f ca="1">IF(TBL_DRFIP_LOANPOOL[[#This Row],[REQ_FIELDS_POPULATED]],(IF(APP_DRFIP_CERT_DATE&lt;&gt;"",APP_DRFIP_CERT_DATE,TODAY())-TBL_DRFIP_LOANPOOL[[#This Row],[SETTLEMENT_DATE]])&lt;91,"")</f>
        <v/>
      </c>
      <c r="U58" s="29">
        <f>IF(TBL_DRFIP_LOANPOOL[[#This Row],[MULTIPROP_REC_COUNT]]&lt;&gt;"",TBL_DRFIP_LOANPOOL[[#This Row],[LOAN_AMOUNT]]/TBL_DRFIP_LOANPOOL[[#This Row],[MULTIPROP_REC_COUNT]],TBL_DRFIP_LOANPOOL[[#This Row],[LOAN_AMOUNT]])</f>
        <v>0</v>
      </c>
      <c r="V58" s="29" t="b">
        <f>TBL_DRFIP_LOANPOOL[[#This Row],[MULTIPROP_REC_COUNT]]&gt;1</f>
        <v>0</v>
      </c>
      <c r="W58" s="36">
        <f>IF(TBL_DRFIP_LOANPOOL[[#This Row],[LOAN_ID]]&lt;&gt;"",COUNTIF(TBL_DRFIP_LOANPOOL[LOAN_ID],TBL_DRFIP_LOANPOOL[[#This Row],[LOAN_ID]]),1)</f>
        <v>1</v>
      </c>
      <c r="X58" s="64" t="b">
        <f>TRUE</f>
        <v>1</v>
      </c>
      <c r="Y58" s="29" t="str">
        <f>IF(AND(TBL_DRFIP_LOANPOOL[[#This Row],[LOAN_ID]]&lt;&gt;"",TBL_DRFIP_LOANPOOL[[#This Row],[LOAN_AMOUNT]]&lt;&gt;""),(SUMIF(TBL_DRFIP_LOANPOOL[LOAN_ID],TBL_DRFIP_LOANPOOL[[#This Row],[LOAN_ID]],TBL_DRFIP_LOANPOOL[LOAN_AMOUNT])/TBL_DRFIP_LOANPOOL[[#This Row],[MULTIPROP_REC_COUNT]])=TBL_DRFIP_LOANPOOL[[#This Row],[LOAN_AMOUNT]],"")</f>
        <v/>
      </c>
      <c r="Z5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9" spans="2:29" ht="26.25" customHeight="1" x14ac:dyDescent="0.25">
      <c r="B59" s="25" t="str">
        <f>IF(TBL_DRFIP_LOANPOOL[[#This Row],[RECORD_STARTED]],IF(TBL_DRFIP_LOANPOOL[[#This Row],[ERROR_COUNT]]&gt;0,-1,IF(TBL_DRFIP_LOANPOOL[[#This Row],[REQ_FIELDS_POPULATED]],1,0)),"")</f>
        <v/>
      </c>
      <c r="C59" s="36">
        <f>ROW()-ROW(TBL_DRFIP_LOANPOOL[[#Headers],[ROW_ID]])</f>
        <v>44</v>
      </c>
      <c r="D59" s="55"/>
      <c r="E59" s="56"/>
      <c r="F59" s="57"/>
      <c r="G59" s="58"/>
      <c r="H59" s="59"/>
      <c r="I59" s="60"/>
      <c r="J59" s="60"/>
      <c r="K59" s="118"/>
      <c r="L59" s="116"/>
      <c r="M59" s="55"/>
      <c r="N59" s="61"/>
      <c r="O59" s="62"/>
      <c r="P59" s="60"/>
      <c r="Q59" s="190"/>
      <c r="R59" s="119" t="str">
        <f ca="1">IF(TBL_DRFIP_LOANPOOL[[#This Row],[SETTLE_DATE_90_DAYS_CERTDATE]]&lt;&gt;"",IF(TBL_DRFIP_LOANPOOL[[#This Row],[SETTLE_DATE_90_DAYS_CERTDATE]],"Yes","No"),"")</f>
        <v/>
      </c>
      <c r="S59" s="26" t="str">
        <f>IF(TBL_DRFIP_LOANPOOL[[#This Row],[LOAN_ID]] = "","",TBL_DRFIP_LOANPOOL[[#This Row],[LOAN_ID]]&amp;" ("&amp;IF(TBL_DRFIP_LOANPOOL[[#This Row],[PROP_ADDR_STREET]]="","Address Not Defined",TBL_DRFIP_LOANPOOL[[#This Row],[PROP_ADDR_STREET]])&amp;")")</f>
        <v/>
      </c>
      <c r="T59" s="27" t="str">
        <f ca="1">IF(TBL_DRFIP_LOANPOOL[[#This Row],[REQ_FIELDS_POPULATED]],(IF(APP_DRFIP_CERT_DATE&lt;&gt;"",APP_DRFIP_CERT_DATE,TODAY())-TBL_DRFIP_LOANPOOL[[#This Row],[SETTLEMENT_DATE]])&lt;91,"")</f>
        <v/>
      </c>
      <c r="U59" s="29">
        <f>IF(TBL_DRFIP_LOANPOOL[[#This Row],[MULTIPROP_REC_COUNT]]&lt;&gt;"",TBL_DRFIP_LOANPOOL[[#This Row],[LOAN_AMOUNT]]/TBL_DRFIP_LOANPOOL[[#This Row],[MULTIPROP_REC_COUNT]],TBL_DRFIP_LOANPOOL[[#This Row],[LOAN_AMOUNT]])</f>
        <v>0</v>
      </c>
      <c r="V59" s="29" t="b">
        <f>TBL_DRFIP_LOANPOOL[[#This Row],[MULTIPROP_REC_COUNT]]&gt;1</f>
        <v>0</v>
      </c>
      <c r="W59" s="36">
        <f>IF(TBL_DRFIP_LOANPOOL[[#This Row],[LOAN_ID]]&lt;&gt;"",COUNTIF(TBL_DRFIP_LOANPOOL[LOAN_ID],TBL_DRFIP_LOANPOOL[[#This Row],[LOAN_ID]]),1)</f>
        <v>1</v>
      </c>
      <c r="X59" s="64" t="b">
        <f>TRUE</f>
        <v>1</v>
      </c>
      <c r="Y59" s="29" t="str">
        <f>IF(AND(TBL_DRFIP_LOANPOOL[[#This Row],[LOAN_ID]]&lt;&gt;"",TBL_DRFIP_LOANPOOL[[#This Row],[LOAN_AMOUNT]]&lt;&gt;""),(SUMIF(TBL_DRFIP_LOANPOOL[LOAN_ID],TBL_DRFIP_LOANPOOL[[#This Row],[LOAN_ID]],TBL_DRFIP_LOANPOOL[LOAN_AMOUNT])/TBL_DRFIP_LOANPOOL[[#This Row],[MULTIPROP_REC_COUNT]])=TBL_DRFIP_LOANPOOL[[#This Row],[LOAN_AMOUNT]],"")</f>
        <v/>
      </c>
      <c r="Z5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0" spans="2:29" ht="26.25" customHeight="1" x14ac:dyDescent="0.25">
      <c r="B60" s="25" t="str">
        <f>IF(TBL_DRFIP_LOANPOOL[[#This Row],[RECORD_STARTED]],IF(TBL_DRFIP_LOANPOOL[[#This Row],[ERROR_COUNT]]&gt;0,-1,IF(TBL_DRFIP_LOANPOOL[[#This Row],[REQ_FIELDS_POPULATED]],1,0)),"")</f>
        <v/>
      </c>
      <c r="C60" s="36">
        <f>ROW()-ROW(TBL_DRFIP_LOANPOOL[[#Headers],[ROW_ID]])</f>
        <v>45</v>
      </c>
      <c r="D60" s="55"/>
      <c r="E60" s="56"/>
      <c r="F60" s="57"/>
      <c r="G60" s="58"/>
      <c r="H60" s="59"/>
      <c r="I60" s="60"/>
      <c r="J60" s="60"/>
      <c r="K60" s="118"/>
      <c r="L60" s="116"/>
      <c r="M60" s="55"/>
      <c r="N60" s="61"/>
      <c r="O60" s="62"/>
      <c r="P60" s="60"/>
      <c r="Q60" s="190"/>
      <c r="R60" s="119" t="str">
        <f ca="1">IF(TBL_DRFIP_LOANPOOL[[#This Row],[SETTLE_DATE_90_DAYS_CERTDATE]]&lt;&gt;"",IF(TBL_DRFIP_LOANPOOL[[#This Row],[SETTLE_DATE_90_DAYS_CERTDATE]],"Yes","No"),"")</f>
        <v/>
      </c>
      <c r="S60" s="26" t="str">
        <f>IF(TBL_DRFIP_LOANPOOL[[#This Row],[LOAN_ID]] = "","",TBL_DRFIP_LOANPOOL[[#This Row],[LOAN_ID]]&amp;" ("&amp;IF(TBL_DRFIP_LOANPOOL[[#This Row],[PROP_ADDR_STREET]]="","Address Not Defined",TBL_DRFIP_LOANPOOL[[#This Row],[PROP_ADDR_STREET]])&amp;")")</f>
        <v/>
      </c>
      <c r="T60" s="27" t="str">
        <f ca="1">IF(TBL_DRFIP_LOANPOOL[[#This Row],[REQ_FIELDS_POPULATED]],(IF(APP_DRFIP_CERT_DATE&lt;&gt;"",APP_DRFIP_CERT_DATE,TODAY())-TBL_DRFIP_LOANPOOL[[#This Row],[SETTLEMENT_DATE]])&lt;91,"")</f>
        <v/>
      </c>
      <c r="U60" s="29">
        <f>IF(TBL_DRFIP_LOANPOOL[[#This Row],[MULTIPROP_REC_COUNT]]&lt;&gt;"",TBL_DRFIP_LOANPOOL[[#This Row],[LOAN_AMOUNT]]/TBL_DRFIP_LOANPOOL[[#This Row],[MULTIPROP_REC_COUNT]],TBL_DRFIP_LOANPOOL[[#This Row],[LOAN_AMOUNT]])</f>
        <v>0</v>
      </c>
      <c r="V60" s="29" t="b">
        <f>TBL_DRFIP_LOANPOOL[[#This Row],[MULTIPROP_REC_COUNT]]&gt;1</f>
        <v>0</v>
      </c>
      <c r="W60" s="36">
        <f>IF(TBL_DRFIP_LOANPOOL[[#This Row],[LOAN_ID]]&lt;&gt;"",COUNTIF(TBL_DRFIP_LOANPOOL[LOAN_ID],TBL_DRFIP_LOANPOOL[[#This Row],[LOAN_ID]]),1)</f>
        <v>1</v>
      </c>
      <c r="X60" s="64" t="b">
        <f>TRUE</f>
        <v>1</v>
      </c>
      <c r="Y60" s="29" t="str">
        <f>IF(AND(TBL_DRFIP_LOANPOOL[[#This Row],[LOAN_ID]]&lt;&gt;"",TBL_DRFIP_LOANPOOL[[#This Row],[LOAN_AMOUNT]]&lt;&gt;""),(SUMIF(TBL_DRFIP_LOANPOOL[LOAN_ID],TBL_DRFIP_LOANPOOL[[#This Row],[LOAN_ID]],TBL_DRFIP_LOANPOOL[LOAN_AMOUNT])/TBL_DRFIP_LOANPOOL[[#This Row],[MULTIPROP_REC_COUNT]])=TBL_DRFIP_LOANPOOL[[#This Row],[LOAN_AMOUNT]],"")</f>
        <v/>
      </c>
      <c r="Z6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1" spans="2:29" ht="26.25" customHeight="1" x14ac:dyDescent="0.25">
      <c r="B61" s="25" t="str">
        <f>IF(TBL_DRFIP_LOANPOOL[[#This Row],[RECORD_STARTED]],IF(TBL_DRFIP_LOANPOOL[[#This Row],[ERROR_COUNT]]&gt;0,-1,IF(TBL_DRFIP_LOANPOOL[[#This Row],[REQ_FIELDS_POPULATED]],1,0)),"")</f>
        <v/>
      </c>
      <c r="C61" s="36">
        <f>ROW()-ROW(TBL_DRFIP_LOANPOOL[[#Headers],[ROW_ID]])</f>
        <v>46</v>
      </c>
      <c r="D61" s="55"/>
      <c r="E61" s="56"/>
      <c r="F61" s="57"/>
      <c r="G61" s="58"/>
      <c r="H61" s="59"/>
      <c r="I61" s="60"/>
      <c r="J61" s="60"/>
      <c r="K61" s="118"/>
      <c r="L61" s="116"/>
      <c r="M61" s="55"/>
      <c r="N61" s="61"/>
      <c r="O61" s="62"/>
      <c r="P61" s="60"/>
      <c r="Q61" s="190"/>
      <c r="R61" s="119" t="str">
        <f ca="1">IF(TBL_DRFIP_LOANPOOL[[#This Row],[SETTLE_DATE_90_DAYS_CERTDATE]]&lt;&gt;"",IF(TBL_DRFIP_LOANPOOL[[#This Row],[SETTLE_DATE_90_DAYS_CERTDATE]],"Yes","No"),"")</f>
        <v/>
      </c>
      <c r="S61" s="26" t="str">
        <f>IF(TBL_DRFIP_LOANPOOL[[#This Row],[LOAN_ID]] = "","",TBL_DRFIP_LOANPOOL[[#This Row],[LOAN_ID]]&amp;" ("&amp;IF(TBL_DRFIP_LOANPOOL[[#This Row],[PROP_ADDR_STREET]]="","Address Not Defined",TBL_DRFIP_LOANPOOL[[#This Row],[PROP_ADDR_STREET]])&amp;")")</f>
        <v/>
      </c>
      <c r="T61" s="27" t="str">
        <f ca="1">IF(TBL_DRFIP_LOANPOOL[[#This Row],[REQ_FIELDS_POPULATED]],(IF(APP_DRFIP_CERT_DATE&lt;&gt;"",APP_DRFIP_CERT_DATE,TODAY())-TBL_DRFIP_LOANPOOL[[#This Row],[SETTLEMENT_DATE]])&lt;91,"")</f>
        <v/>
      </c>
      <c r="U61" s="29">
        <f>IF(TBL_DRFIP_LOANPOOL[[#This Row],[MULTIPROP_REC_COUNT]]&lt;&gt;"",TBL_DRFIP_LOANPOOL[[#This Row],[LOAN_AMOUNT]]/TBL_DRFIP_LOANPOOL[[#This Row],[MULTIPROP_REC_COUNT]],TBL_DRFIP_LOANPOOL[[#This Row],[LOAN_AMOUNT]])</f>
        <v>0</v>
      </c>
      <c r="V61" s="29" t="b">
        <f>TBL_DRFIP_LOANPOOL[[#This Row],[MULTIPROP_REC_COUNT]]&gt;1</f>
        <v>0</v>
      </c>
      <c r="W61" s="36">
        <f>IF(TBL_DRFIP_LOANPOOL[[#This Row],[LOAN_ID]]&lt;&gt;"",COUNTIF(TBL_DRFIP_LOANPOOL[LOAN_ID],TBL_DRFIP_LOANPOOL[[#This Row],[LOAN_ID]]),1)</f>
        <v>1</v>
      </c>
      <c r="X61" s="64" t="b">
        <f>TRUE</f>
        <v>1</v>
      </c>
      <c r="Y61" s="29" t="str">
        <f>IF(AND(TBL_DRFIP_LOANPOOL[[#This Row],[LOAN_ID]]&lt;&gt;"",TBL_DRFIP_LOANPOOL[[#This Row],[LOAN_AMOUNT]]&lt;&gt;""),(SUMIF(TBL_DRFIP_LOANPOOL[LOAN_ID],TBL_DRFIP_LOANPOOL[[#This Row],[LOAN_ID]],TBL_DRFIP_LOANPOOL[LOAN_AMOUNT])/TBL_DRFIP_LOANPOOL[[#This Row],[MULTIPROP_REC_COUNT]])=TBL_DRFIP_LOANPOOL[[#This Row],[LOAN_AMOUNT]],"")</f>
        <v/>
      </c>
      <c r="Z6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2" spans="2:29" ht="26.25" customHeight="1" x14ac:dyDescent="0.25">
      <c r="B62" s="25" t="str">
        <f>IF(TBL_DRFIP_LOANPOOL[[#This Row],[RECORD_STARTED]],IF(TBL_DRFIP_LOANPOOL[[#This Row],[ERROR_COUNT]]&gt;0,-1,IF(TBL_DRFIP_LOANPOOL[[#This Row],[REQ_FIELDS_POPULATED]],1,0)),"")</f>
        <v/>
      </c>
      <c r="C62" s="36">
        <f>ROW()-ROW(TBL_DRFIP_LOANPOOL[[#Headers],[ROW_ID]])</f>
        <v>47</v>
      </c>
      <c r="D62" s="55"/>
      <c r="E62" s="56"/>
      <c r="F62" s="57"/>
      <c r="G62" s="58"/>
      <c r="H62" s="59"/>
      <c r="I62" s="60"/>
      <c r="J62" s="60"/>
      <c r="K62" s="118"/>
      <c r="L62" s="116"/>
      <c r="M62" s="55"/>
      <c r="N62" s="61"/>
      <c r="O62" s="62"/>
      <c r="P62" s="60"/>
      <c r="Q62" s="190"/>
      <c r="R62" s="119" t="str">
        <f ca="1">IF(TBL_DRFIP_LOANPOOL[[#This Row],[SETTLE_DATE_90_DAYS_CERTDATE]]&lt;&gt;"",IF(TBL_DRFIP_LOANPOOL[[#This Row],[SETTLE_DATE_90_DAYS_CERTDATE]],"Yes","No"),"")</f>
        <v/>
      </c>
      <c r="S62" s="26" t="str">
        <f>IF(TBL_DRFIP_LOANPOOL[[#This Row],[LOAN_ID]] = "","",TBL_DRFIP_LOANPOOL[[#This Row],[LOAN_ID]]&amp;" ("&amp;IF(TBL_DRFIP_LOANPOOL[[#This Row],[PROP_ADDR_STREET]]="","Address Not Defined",TBL_DRFIP_LOANPOOL[[#This Row],[PROP_ADDR_STREET]])&amp;")")</f>
        <v/>
      </c>
      <c r="T62" s="27" t="str">
        <f ca="1">IF(TBL_DRFIP_LOANPOOL[[#This Row],[REQ_FIELDS_POPULATED]],(IF(APP_DRFIP_CERT_DATE&lt;&gt;"",APP_DRFIP_CERT_DATE,TODAY())-TBL_DRFIP_LOANPOOL[[#This Row],[SETTLEMENT_DATE]])&lt;91,"")</f>
        <v/>
      </c>
      <c r="U62" s="29">
        <f>IF(TBL_DRFIP_LOANPOOL[[#This Row],[MULTIPROP_REC_COUNT]]&lt;&gt;"",TBL_DRFIP_LOANPOOL[[#This Row],[LOAN_AMOUNT]]/TBL_DRFIP_LOANPOOL[[#This Row],[MULTIPROP_REC_COUNT]],TBL_DRFIP_LOANPOOL[[#This Row],[LOAN_AMOUNT]])</f>
        <v>0</v>
      </c>
      <c r="V62" s="29" t="b">
        <f>TBL_DRFIP_LOANPOOL[[#This Row],[MULTIPROP_REC_COUNT]]&gt;1</f>
        <v>0</v>
      </c>
      <c r="W62" s="36">
        <f>IF(TBL_DRFIP_LOANPOOL[[#This Row],[LOAN_ID]]&lt;&gt;"",COUNTIF(TBL_DRFIP_LOANPOOL[LOAN_ID],TBL_DRFIP_LOANPOOL[[#This Row],[LOAN_ID]]),1)</f>
        <v>1</v>
      </c>
      <c r="X62" s="64" t="b">
        <f>TRUE</f>
        <v>1</v>
      </c>
      <c r="Y62" s="29" t="str">
        <f>IF(AND(TBL_DRFIP_LOANPOOL[[#This Row],[LOAN_ID]]&lt;&gt;"",TBL_DRFIP_LOANPOOL[[#This Row],[LOAN_AMOUNT]]&lt;&gt;""),(SUMIF(TBL_DRFIP_LOANPOOL[LOAN_ID],TBL_DRFIP_LOANPOOL[[#This Row],[LOAN_ID]],TBL_DRFIP_LOANPOOL[LOAN_AMOUNT])/TBL_DRFIP_LOANPOOL[[#This Row],[MULTIPROP_REC_COUNT]])=TBL_DRFIP_LOANPOOL[[#This Row],[LOAN_AMOUNT]],"")</f>
        <v/>
      </c>
      <c r="Z6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3" spans="2:29" ht="26.25" customHeight="1" x14ac:dyDescent="0.25">
      <c r="B63" s="25" t="str">
        <f>IF(TBL_DRFIP_LOANPOOL[[#This Row],[RECORD_STARTED]],IF(TBL_DRFIP_LOANPOOL[[#This Row],[ERROR_COUNT]]&gt;0,-1,IF(TBL_DRFIP_LOANPOOL[[#This Row],[REQ_FIELDS_POPULATED]],1,0)),"")</f>
        <v/>
      </c>
      <c r="C63" s="36">
        <f>ROW()-ROW(TBL_DRFIP_LOANPOOL[[#Headers],[ROW_ID]])</f>
        <v>48</v>
      </c>
      <c r="D63" s="55"/>
      <c r="E63" s="56"/>
      <c r="F63" s="57"/>
      <c r="G63" s="58"/>
      <c r="H63" s="59"/>
      <c r="I63" s="60"/>
      <c r="J63" s="60"/>
      <c r="K63" s="118"/>
      <c r="L63" s="116"/>
      <c r="M63" s="55"/>
      <c r="N63" s="61"/>
      <c r="O63" s="62"/>
      <c r="P63" s="60"/>
      <c r="Q63" s="190"/>
      <c r="R63" s="119" t="str">
        <f ca="1">IF(TBL_DRFIP_LOANPOOL[[#This Row],[SETTLE_DATE_90_DAYS_CERTDATE]]&lt;&gt;"",IF(TBL_DRFIP_LOANPOOL[[#This Row],[SETTLE_DATE_90_DAYS_CERTDATE]],"Yes","No"),"")</f>
        <v/>
      </c>
      <c r="S63" s="26" t="str">
        <f>IF(TBL_DRFIP_LOANPOOL[[#This Row],[LOAN_ID]] = "","",TBL_DRFIP_LOANPOOL[[#This Row],[LOAN_ID]]&amp;" ("&amp;IF(TBL_DRFIP_LOANPOOL[[#This Row],[PROP_ADDR_STREET]]="","Address Not Defined",TBL_DRFIP_LOANPOOL[[#This Row],[PROP_ADDR_STREET]])&amp;")")</f>
        <v/>
      </c>
      <c r="T63" s="27" t="str">
        <f ca="1">IF(TBL_DRFIP_LOANPOOL[[#This Row],[REQ_FIELDS_POPULATED]],(IF(APP_DRFIP_CERT_DATE&lt;&gt;"",APP_DRFIP_CERT_DATE,TODAY())-TBL_DRFIP_LOANPOOL[[#This Row],[SETTLEMENT_DATE]])&lt;91,"")</f>
        <v/>
      </c>
      <c r="U63" s="29">
        <f>IF(TBL_DRFIP_LOANPOOL[[#This Row],[MULTIPROP_REC_COUNT]]&lt;&gt;"",TBL_DRFIP_LOANPOOL[[#This Row],[LOAN_AMOUNT]]/TBL_DRFIP_LOANPOOL[[#This Row],[MULTIPROP_REC_COUNT]],TBL_DRFIP_LOANPOOL[[#This Row],[LOAN_AMOUNT]])</f>
        <v>0</v>
      </c>
      <c r="V63" s="29" t="b">
        <f>TBL_DRFIP_LOANPOOL[[#This Row],[MULTIPROP_REC_COUNT]]&gt;1</f>
        <v>0</v>
      </c>
      <c r="W63" s="36">
        <f>IF(TBL_DRFIP_LOANPOOL[[#This Row],[LOAN_ID]]&lt;&gt;"",COUNTIF(TBL_DRFIP_LOANPOOL[LOAN_ID],TBL_DRFIP_LOANPOOL[[#This Row],[LOAN_ID]]),1)</f>
        <v>1</v>
      </c>
      <c r="X63" s="64" t="b">
        <f>TRUE</f>
        <v>1</v>
      </c>
      <c r="Y63" s="29" t="str">
        <f>IF(AND(TBL_DRFIP_LOANPOOL[[#This Row],[LOAN_ID]]&lt;&gt;"",TBL_DRFIP_LOANPOOL[[#This Row],[LOAN_AMOUNT]]&lt;&gt;""),(SUMIF(TBL_DRFIP_LOANPOOL[LOAN_ID],TBL_DRFIP_LOANPOOL[[#This Row],[LOAN_ID]],TBL_DRFIP_LOANPOOL[LOAN_AMOUNT])/TBL_DRFIP_LOANPOOL[[#This Row],[MULTIPROP_REC_COUNT]])=TBL_DRFIP_LOANPOOL[[#This Row],[LOAN_AMOUNT]],"")</f>
        <v/>
      </c>
      <c r="Z6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4" spans="2:29" ht="26.25" customHeight="1" x14ac:dyDescent="0.25">
      <c r="B64" s="25" t="str">
        <f>IF(TBL_DRFIP_LOANPOOL[[#This Row],[RECORD_STARTED]],IF(TBL_DRFIP_LOANPOOL[[#This Row],[ERROR_COUNT]]&gt;0,-1,IF(TBL_DRFIP_LOANPOOL[[#This Row],[REQ_FIELDS_POPULATED]],1,0)),"")</f>
        <v/>
      </c>
      <c r="C64" s="36">
        <f>ROW()-ROW(TBL_DRFIP_LOANPOOL[[#Headers],[ROW_ID]])</f>
        <v>49</v>
      </c>
      <c r="D64" s="55"/>
      <c r="E64" s="56"/>
      <c r="F64" s="57"/>
      <c r="G64" s="58"/>
      <c r="H64" s="59"/>
      <c r="I64" s="60"/>
      <c r="J64" s="60"/>
      <c r="K64" s="118"/>
      <c r="L64" s="116"/>
      <c r="M64" s="55"/>
      <c r="N64" s="61"/>
      <c r="O64" s="62"/>
      <c r="P64" s="60"/>
      <c r="Q64" s="190"/>
      <c r="R64" s="119" t="str">
        <f ca="1">IF(TBL_DRFIP_LOANPOOL[[#This Row],[SETTLE_DATE_90_DAYS_CERTDATE]]&lt;&gt;"",IF(TBL_DRFIP_LOANPOOL[[#This Row],[SETTLE_DATE_90_DAYS_CERTDATE]],"Yes","No"),"")</f>
        <v/>
      </c>
      <c r="S64" s="26" t="str">
        <f>IF(TBL_DRFIP_LOANPOOL[[#This Row],[LOAN_ID]] = "","",TBL_DRFIP_LOANPOOL[[#This Row],[LOAN_ID]]&amp;" ("&amp;IF(TBL_DRFIP_LOANPOOL[[#This Row],[PROP_ADDR_STREET]]="","Address Not Defined",TBL_DRFIP_LOANPOOL[[#This Row],[PROP_ADDR_STREET]])&amp;")")</f>
        <v/>
      </c>
      <c r="T64" s="27" t="str">
        <f ca="1">IF(TBL_DRFIP_LOANPOOL[[#This Row],[REQ_FIELDS_POPULATED]],(IF(APP_DRFIP_CERT_DATE&lt;&gt;"",APP_DRFIP_CERT_DATE,TODAY())-TBL_DRFIP_LOANPOOL[[#This Row],[SETTLEMENT_DATE]])&lt;91,"")</f>
        <v/>
      </c>
      <c r="U64" s="29">
        <f>IF(TBL_DRFIP_LOANPOOL[[#This Row],[MULTIPROP_REC_COUNT]]&lt;&gt;"",TBL_DRFIP_LOANPOOL[[#This Row],[LOAN_AMOUNT]]/TBL_DRFIP_LOANPOOL[[#This Row],[MULTIPROP_REC_COUNT]],TBL_DRFIP_LOANPOOL[[#This Row],[LOAN_AMOUNT]])</f>
        <v>0</v>
      </c>
      <c r="V64" s="29" t="b">
        <f>TBL_DRFIP_LOANPOOL[[#This Row],[MULTIPROP_REC_COUNT]]&gt;1</f>
        <v>0</v>
      </c>
      <c r="W64" s="36">
        <f>IF(TBL_DRFIP_LOANPOOL[[#This Row],[LOAN_ID]]&lt;&gt;"",COUNTIF(TBL_DRFIP_LOANPOOL[LOAN_ID],TBL_DRFIP_LOANPOOL[[#This Row],[LOAN_ID]]),1)</f>
        <v>1</v>
      </c>
      <c r="X64" s="64" t="b">
        <f>TRUE</f>
        <v>1</v>
      </c>
      <c r="Y64" s="29" t="str">
        <f>IF(AND(TBL_DRFIP_LOANPOOL[[#This Row],[LOAN_ID]]&lt;&gt;"",TBL_DRFIP_LOANPOOL[[#This Row],[LOAN_AMOUNT]]&lt;&gt;""),(SUMIF(TBL_DRFIP_LOANPOOL[LOAN_ID],TBL_DRFIP_LOANPOOL[[#This Row],[LOAN_ID]],TBL_DRFIP_LOANPOOL[LOAN_AMOUNT])/TBL_DRFIP_LOANPOOL[[#This Row],[MULTIPROP_REC_COUNT]])=TBL_DRFIP_LOANPOOL[[#This Row],[LOAN_AMOUNT]],"")</f>
        <v/>
      </c>
      <c r="Z6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5" spans="2:29" ht="26.25" customHeight="1" x14ac:dyDescent="0.25">
      <c r="B65" s="25" t="str">
        <f>IF(TBL_DRFIP_LOANPOOL[[#This Row],[RECORD_STARTED]],IF(TBL_DRFIP_LOANPOOL[[#This Row],[ERROR_COUNT]]&gt;0,-1,IF(TBL_DRFIP_LOANPOOL[[#This Row],[REQ_FIELDS_POPULATED]],1,0)),"")</f>
        <v/>
      </c>
      <c r="C65" s="36">
        <f>ROW()-ROW(TBL_DRFIP_LOANPOOL[[#Headers],[ROW_ID]])</f>
        <v>50</v>
      </c>
      <c r="D65" s="55"/>
      <c r="E65" s="56"/>
      <c r="F65" s="57"/>
      <c r="G65" s="58"/>
      <c r="H65" s="59"/>
      <c r="I65" s="60"/>
      <c r="J65" s="60"/>
      <c r="K65" s="118"/>
      <c r="L65" s="116"/>
      <c r="M65" s="55"/>
      <c r="N65" s="61"/>
      <c r="O65" s="62"/>
      <c r="P65" s="60"/>
      <c r="Q65" s="190"/>
      <c r="R65" s="119" t="str">
        <f ca="1">IF(TBL_DRFIP_LOANPOOL[[#This Row],[SETTLE_DATE_90_DAYS_CERTDATE]]&lt;&gt;"",IF(TBL_DRFIP_LOANPOOL[[#This Row],[SETTLE_DATE_90_DAYS_CERTDATE]],"Yes","No"),"")</f>
        <v/>
      </c>
      <c r="S65" s="26" t="str">
        <f>IF(TBL_DRFIP_LOANPOOL[[#This Row],[LOAN_ID]] = "","",TBL_DRFIP_LOANPOOL[[#This Row],[LOAN_ID]]&amp;" ("&amp;IF(TBL_DRFIP_LOANPOOL[[#This Row],[PROP_ADDR_STREET]]="","Address Not Defined",TBL_DRFIP_LOANPOOL[[#This Row],[PROP_ADDR_STREET]])&amp;")")</f>
        <v/>
      </c>
      <c r="T65" s="27" t="str">
        <f ca="1">IF(TBL_DRFIP_LOANPOOL[[#This Row],[REQ_FIELDS_POPULATED]],(IF(APP_DRFIP_CERT_DATE&lt;&gt;"",APP_DRFIP_CERT_DATE,TODAY())-TBL_DRFIP_LOANPOOL[[#This Row],[SETTLEMENT_DATE]])&lt;91,"")</f>
        <v/>
      </c>
      <c r="U65" s="29">
        <f>IF(TBL_DRFIP_LOANPOOL[[#This Row],[MULTIPROP_REC_COUNT]]&lt;&gt;"",TBL_DRFIP_LOANPOOL[[#This Row],[LOAN_AMOUNT]]/TBL_DRFIP_LOANPOOL[[#This Row],[MULTIPROP_REC_COUNT]],TBL_DRFIP_LOANPOOL[[#This Row],[LOAN_AMOUNT]])</f>
        <v>0</v>
      </c>
      <c r="V65" s="29" t="b">
        <f>TBL_DRFIP_LOANPOOL[[#This Row],[MULTIPROP_REC_COUNT]]&gt;1</f>
        <v>0</v>
      </c>
      <c r="W65" s="36">
        <f>IF(TBL_DRFIP_LOANPOOL[[#This Row],[LOAN_ID]]&lt;&gt;"",COUNTIF(TBL_DRFIP_LOANPOOL[LOAN_ID],TBL_DRFIP_LOANPOOL[[#This Row],[LOAN_ID]]),1)</f>
        <v>1</v>
      </c>
      <c r="X65" s="64" t="b">
        <f>TRUE</f>
        <v>1</v>
      </c>
      <c r="Y65" s="29" t="str">
        <f>IF(AND(TBL_DRFIP_LOANPOOL[[#This Row],[LOAN_ID]]&lt;&gt;"",TBL_DRFIP_LOANPOOL[[#This Row],[LOAN_AMOUNT]]&lt;&gt;""),(SUMIF(TBL_DRFIP_LOANPOOL[LOAN_ID],TBL_DRFIP_LOANPOOL[[#This Row],[LOAN_ID]],TBL_DRFIP_LOANPOOL[LOAN_AMOUNT])/TBL_DRFIP_LOANPOOL[[#This Row],[MULTIPROP_REC_COUNT]])=TBL_DRFIP_LOANPOOL[[#This Row],[LOAN_AMOUNT]],"")</f>
        <v/>
      </c>
      <c r="Z6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6" spans="2:29" ht="26.25" customHeight="1" x14ac:dyDescent="0.25">
      <c r="B66" s="25" t="str">
        <f>IF(TBL_DRFIP_LOANPOOL[[#This Row],[RECORD_STARTED]],IF(TBL_DRFIP_LOANPOOL[[#This Row],[ERROR_COUNT]]&gt;0,-1,IF(TBL_DRFIP_LOANPOOL[[#This Row],[REQ_FIELDS_POPULATED]],1,0)),"")</f>
        <v/>
      </c>
      <c r="C66" s="36">
        <f>ROW()-ROW(TBL_DRFIP_LOANPOOL[[#Headers],[ROW_ID]])</f>
        <v>51</v>
      </c>
      <c r="D66" s="55"/>
      <c r="E66" s="56"/>
      <c r="F66" s="57"/>
      <c r="G66" s="58"/>
      <c r="H66" s="59"/>
      <c r="I66" s="60"/>
      <c r="J66" s="60"/>
      <c r="K66" s="118"/>
      <c r="L66" s="116"/>
      <c r="M66" s="55"/>
      <c r="N66" s="61"/>
      <c r="O66" s="62"/>
      <c r="P66" s="60"/>
      <c r="Q66" s="190"/>
      <c r="R66" s="119" t="str">
        <f ca="1">IF(TBL_DRFIP_LOANPOOL[[#This Row],[SETTLE_DATE_90_DAYS_CERTDATE]]&lt;&gt;"",IF(TBL_DRFIP_LOANPOOL[[#This Row],[SETTLE_DATE_90_DAYS_CERTDATE]],"Yes","No"),"")</f>
        <v/>
      </c>
      <c r="S66" s="26" t="str">
        <f>IF(TBL_DRFIP_LOANPOOL[[#This Row],[LOAN_ID]] = "","",TBL_DRFIP_LOANPOOL[[#This Row],[LOAN_ID]]&amp;" ("&amp;IF(TBL_DRFIP_LOANPOOL[[#This Row],[PROP_ADDR_STREET]]="","Address Not Defined",TBL_DRFIP_LOANPOOL[[#This Row],[PROP_ADDR_STREET]])&amp;")")</f>
        <v/>
      </c>
      <c r="T66" s="27" t="str">
        <f ca="1">IF(TBL_DRFIP_LOANPOOL[[#This Row],[REQ_FIELDS_POPULATED]],(IF(APP_DRFIP_CERT_DATE&lt;&gt;"",APP_DRFIP_CERT_DATE,TODAY())-TBL_DRFIP_LOANPOOL[[#This Row],[SETTLEMENT_DATE]])&lt;91,"")</f>
        <v/>
      </c>
      <c r="U66" s="29">
        <f>IF(TBL_DRFIP_LOANPOOL[[#This Row],[MULTIPROP_REC_COUNT]]&lt;&gt;"",TBL_DRFIP_LOANPOOL[[#This Row],[LOAN_AMOUNT]]/TBL_DRFIP_LOANPOOL[[#This Row],[MULTIPROP_REC_COUNT]],TBL_DRFIP_LOANPOOL[[#This Row],[LOAN_AMOUNT]])</f>
        <v>0</v>
      </c>
      <c r="V66" s="29" t="b">
        <f>TBL_DRFIP_LOANPOOL[[#This Row],[MULTIPROP_REC_COUNT]]&gt;1</f>
        <v>0</v>
      </c>
      <c r="W66" s="36">
        <f>IF(TBL_DRFIP_LOANPOOL[[#This Row],[LOAN_ID]]&lt;&gt;"",COUNTIF(TBL_DRFIP_LOANPOOL[LOAN_ID],TBL_DRFIP_LOANPOOL[[#This Row],[LOAN_ID]]),1)</f>
        <v>1</v>
      </c>
      <c r="X66" s="64" t="b">
        <f>TRUE</f>
        <v>1</v>
      </c>
      <c r="Y66" s="29" t="str">
        <f>IF(AND(TBL_DRFIP_LOANPOOL[[#This Row],[LOAN_ID]]&lt;&gt;"",TBL_DRFIP_LOANPOOL[[#This Row],[LOAN_AMOUNT]]&lt;&gt;""),(SUMIF(TBL_DRFIP_LOANPOOL[LOAN_ID],TBL_DRFIP_LOANPOOL[[#This Row],[LOAN_ID]],TBL_DRFIP_LOANPOOL[LOAN_AMOUNT])/TBL_DRFIP_LOANPOOL[[#This Row],[MULTIPROP_REC_COUNT]])=TBL_DRFIP_LOANPOOL[[#This Row],[LOAN_AMOUNT]],"")</f>
        <v/>
      </c>
      <c r="Z6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7" spans="2:29" ht="26.25" customHeight="1" x14ac:dyDescent="0.25">
      <c r="B67" s="25" t="str">
        <f>IF(TBL_DRFIP_LOANPOOL[[#This Row],[RECORD_STARTED]],IF(TBL_DRFIP_LOANPOOL[[#This Row],[ERROR_COUNT]]&gt;0,-1,IF(TBL_DRFIP_LOANPOOL[[#This Row],[REQ_FIELDS_POPULATED]],1,0)),"")</f>
        <v/>
      </c>
      <c r="C67" s="36">
        <f>ROW()-ROW(TBL_DRFIP_LOANPOOL[[#Headers],[ROW_ID]])</f>
        <v>52</v>
      </c>
      <c r="D67" s="55"/>
      <c r="E67" s="56"/>
      <c r="F67" s="57"/>
      <c r="G67" s="58"/>
      <c r="H67" s="59"/>
      <c r="I67" s="60"/>
      <c r="J67" s="60"/>
      <c r="K67" s="118"/>
      <c r="L67" s="116"/>
      <c r="M67" s="55"/>
      <c r="N67" s="61"/>
      <c r="O67" s="62"/>
      <c r="P67" s="60"/>
      <c r="Q67" s="190"/>
      <c r="R67" s="119" t="str">
        <f ca="1">IF(TBL_DRFIP_LOANPOOL[[#This Row],[SETTLE_DATE_90_DAYS_CERTDATE]]&lt;&gt;"",IF(TBL_DRFIP_LOANPOOL[[#This Row],[SETTLE_DATE_90_DAYS_CERTDATE]],"Yes","No"),"")</f>
        <v/>
      </c>
      <c r="S67" s="26" t="str">
        <f>IF(TBL_DRFIP_LOANPOOL[[#This Row],[LOAN_ID]] = "","",TBL_DRFIP_LOANPOOL[[#This Row],[LOAN_ID]]&amp;" ("&amp;IF(TBL_DRFIP_LOANPOOL[[#This Row],[PROP_ADDR_STREET]]="","Address Not Defined",TBL_DRFIP_LOANPOOL[[#This Row],[PROP_ADDR_STREET]])&amp;")")</f>
        <v/>
      </c>
      <c r="T67" s="27" t="str">
        <f ca="1">IF(TBL_DRFIP_LOANPOOL[[#This Row],[REQ_FIELDS_POPULATED]],(IF(APP_DRFIP_CERT_DATE&lt;&gt;"",APP_DRFIP_CERT_DATE,TODAY())-TBL_DRFIP_LOANPOOL[[#This Row],[SETTLEMENT_DATE]])&lt;91,"")</f>
        <v/>
      </c>
      <c r="U67" s="29">
        <f>IF(TBL_DRFIP_LOANPOOL[[#This Row],[MULTIPROP_REC_COUNT]]&lt;&gt;"",TBL_DRFIP_LOANPOOL[[#This Row],[LOAN_AMOUNT]]/TBL_DRFIP_LOANPOOL[[#This Row],[MULTIPROP_REC_COUNT]],TBL_DRFIP_LOANPOOL[[#This Row],[LOAN_AMOUNT]])</f>
        <v>0</v>
      </c>
      <c r="V67" s="29" t="b">
        <f>TBL_DRFIP_LOANPOOL[[#This Row],[MULTIPROP_REC_COUNT]]&gt;1</f>
        <v>0</v>
      </c>
      <c r="W67" s="36">
        <f>IF(TBL_DRFIP_LOANPOOL[[#This Row],[LOAN_ID]]&lt;&gt;"",COUNTIF(TBL_DRFIP_LOANPOOL[LOAN_ID],TBL_DRFIP_LOANPOOL[[#This Row],[LOAN_ID]]),1)</f>
        <v>1</v>
      </c>
      <c r="X67" s="64" t="b">
        <f>TRUE</f>
        <v>1</v>
      </c>
      <c r="Y67" s="29" t="str">
        <f>IF(AND(TBL_DRFIP_LOANPOOL[[#This Row],[LOAN_ID]]&lt;&gt;"",TBL_DRFIP_LOANPOOL[[#This Row],[LOAN_AMOUNT]]&lt;&gt;""),(SUMIF(TBL_DRFIP_LOANPOOL[LOAN_ID],TBL_DRFIP_LOANPOOL[[#This Row],[LOAN_ID]],TBL_DRFIP_LOANPOOL[LOAN_AMOUNT])/TBL_DRFIP_LOANPOOL[[#This Row],[MULTIPROP_REC_COUNT]])=TBL_DRFIP_LOANPOOL[[#This Row],[LOAN_AMOUNT]],"")</f>
        <v/>
      </c>
      <c r="Z6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8" spans="2:29" ht="26.25" customHeight="1" x14ac:dyDescent="0.25">
      <c r="B68" s="25" t="str">
        <f>IF(TBL_DRFIP_LOANPOOL[[#This Row],[RECORD_STARTED]],IF(TBL_DRFIP_LOANPOOL[[#This Row],[ERROR_COUNT]]&gt;0,-1,IF(TBL_DRFIP_LOANPOOL[[#This Row],[REQ_FIELDS_POPULATED]],1,0)),"")</f>
        <v/>
      </c>
      <c r="C68" s="36">
        <f>ROW()-ROW(TBL_DRFIP_LOANPOOL[[#Headers],[ROW_ID]])</f>
        <v>53</v>
      </c>
      <c r="D68" s="55"/>
      <c r="E68" s="56"/>
      <c r="F68" s="57"/>
      <c r="G68" s="58"/>
      <c r="H68" s="59"/>
      <c r="I68" s="60"/>
      <c r="J68" s="60"/>
      <c r="K68" s="118"/>
      <c r="L68" s="116"/>
      <c r="M68" s="55"/>
      <c r="N68" s="61"/>
      <c r="O68" s="62"/>
      <c r="P68" s="60"/>
      <c r="Q68" s="190"/>
      <c r="R68" s="119" t="str">
        <f ca="1">IF(TBL_DRFIP_LOANPOOL[[#This Row],[SETTLE_DATE_90_DAYS_CERTDATE]]&lt;&gt;"",IF(TBL_DRFIP_LOANPOOL[[#This Row],[SETTLE_DATE_90_DAYS_CERTDATE]],"Yes","No"),"")</f>
        <v/>
      </c>
      <c r="S68" s="26" t="str">
        <f>IF(TBL_DRFIP_LOANPOOL[[#This Row],[LOAN_ID]] = "","",TBL_DRFIP_LOANPOOL[[#This Row],[LOAN_ID]]&amp;" ("&amp;IF(TBL_DRFIP_LOANPOOL[[#This Row],[PROP_ADDR_STREET]]="","Address Not Defined",TBL_DRFIP_LOANPOOL[[#This Row],[PROP_ADDR_STREET]])&amp;")")</f>
        <v/>
      </c>
      <c r="T68" s="27" t="str">
        <f ca="1">IF(TBL_DRFIP_LOANPOOL[[#This Row],[REQ_FIELDS_POPULATED]],(IF(APP_DRFIP_CERT_DATE&lt;&gt;"",APP_DRFIP_CERT_DATE,TODAY())-TBL_DRFIP_LOANPOOL[[#This Row],[SETTLEMENT_DATE]])&lt;91,"")</f>
        <v/>
      </c>
      <c r="U68" s="29">
        <f>IF(TBL_DRFIP_LOANPOOL[[#This Row],[MULTIPROP_REC_COUNT]]&lt;&gt;"",TBL_DRFIP_LOANPOOL[[#This Row],[LOAN_AMOUNT]]/TBL_DRFIP_LOANPOOL[[#This Row],[MULTIPROP_REC_COUNT]],TBL_DRFIP_LOANPOOL[[#This Row],[LOAN_AMOUNT]])</f>
        <v>0</v>
      </c>
      <c r="V68" s="29" t="b">
        <f>TBL_DRFIP_LOANPOOL[[#This Row],[MULTIPROP_REC_COUNT]]&gt;1</f>
        <v>0</v>
      </c>
      <c r="W68" s="36">
        <f>IF(TBL_DRFIP_LOANPOOL[[#This Row],[LOAN_ID]]&lt;&gt;"",COUNTIF(TBL_DRFIP_LOANPOOL[LOAN_ID],TBL_DRFIP_LOANPOOL[[#This Row],[LOAN_ID]]),1)</f>
        <v>1</v>
      </c>
      <c r="X68" s="64" t="b">
        <f>TRUE</f>
        <v>1</v>
      </c>
      <c r="Y68" s="29" t="str">
        <f>IF(AND(TBL_DRFIP_LOANPOOL[[#This Row],[LOAN_ID]]&lt;&gt;"",TBL_DRFIP_LOANPOOL[[#This Row],[LOAN_AMOUNT]]&lt;&gt;""),(SUMIF(TBL_DRFIP_LOANPOOL[LOAN_ID],TBL_DRFIP_LOANPOOL[[#This Row],[LOAN_ID]],TBL_DRFIP_LOANPOOL[LOAN_AMOUNT])/TBL_DRFIP_LOANPOOL[[#This Row],[MULTIPROP_REC_COUNT]])=TBL_DRFIP_LOANPOOL[[#This Row],[LOAN_AMOUNT]],"")</f>
        <v/>
      </c>
      <c r="Z6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9" spans="2:29" ht="26.25" customHeight="1" x14ac:dyDescent="0.25">
      <c r="B69" s="25" t="str">
        <f>IF(TBL_DRFIP_LOANPOOL[[#This Row],[RECORD_STARTED]],IF(TBL_DRFIP_LOANPOOL[[#This Row],[ERROR_COUNT]]&gt;0,-1,IF(TBL_DRFIP_LOANPOOL[[#This Row],[REQ_FIELDS_POPULATED]],1,0)),"")</f>
        <v/>
      </c>
      <c r="C69" s="36">
        <f>ROW()-ROW(TBL_DRFIP_LOANPOOL[[#Headers],[ROW_ID]])</f>
        <v>54</v>
      </c>
      <c r="D69" s="55"/>
      <c r="E69" s="56"/>
      <c r="F69" s="57"/>
      <c r="G69" s="58"/>
      <c r="H69" s="59"/>
      <c r="I69" s="60"/>
      <c r="J69" s="60"/>
      <c r="K69" s="118"/>
      <c r="L69" s="116"/>
      <c r="M69" s="55"/>
      <c r="N69" s="61"/>
      <c r="O69" s="62"/>
      <c r="P69" s="60"/>
      <c r="Q69" s="190"/>
      <c r="R69" s="119" t="str">
        <f ca="1">IF(TBL_DRFIP_LOANPOOL[[#This Row],[SETTLE_DATE_90_DAYS_CERTDATE]]&lt;&gt;"",IF(TBL_DRFIP_LOANPOOL[[#This Row],[SETTLE_DATE_90_DAYS_CERTDATE]],"Yes","No"),"")</f>
        <v/>
      </c>
      <c r="S69" s="26" t="str">
        <f>IF(TBL_DRFIP_LOANPOOL[[#This Row],[LOAN_ID]] = "","",TBL_DRFIP_LOANPOOL[[#This Row],[LOAN_ID]]&amp;" ("&amp;IF(TBL_DRFIP_LOANPOOL[[#This Row],[PROP_ADDR_STREET]]="","Address Not Defined",TBL_DRFIP_LOANPOOL[[#This Row],[PROP_ADDR_STREET]])&amp;")")</f>
        <v/>
      </c>
      <c r="T69" s="27" t="str">
        <f ca="1">IF(TBL_DRFIP_LOANPOOL[[#This Row],[REQ_FIELDS_POPULATED]],(IF(APP_DRFIP_CERT_DATE&lt;&gt;"",APP_DRFIP_CERT_DATE,TODAY())-TBL_DRFIP_LOANPOOL[[#This Row],[SETTLEMENT_DATE]])&lt;91,"")</f>
        <v/>
      </c>
      <c r="U69" s="29">
        <f>IF(TBL_DRFIP_LOANPOOL[[#This Row],[MULTIPROP_REC_COUNT]]&lt;&gt;"",TBL_DRFIP_LOANPOOL[[#This Row],[LOAN_AMOUNT]]/TBL_DRFIP_LOANPOOL[[#This Row],[MULTIPROP_REC_COUNT]],TBL_DRFIP_LOANPOOL[[#This Row],[LOAN_AMOUNT]])</f>
        <v>0</v>
      </c>
      <c r="V69" s="29" t="b">
        <f>TBL_DRFIP_LOANPOOL[[#This Row],[MULTIPROP_REC_COUNT]]&gt;1</f>
        <v>0</v>
      </c>
      <c r="W69" s="36">
        <f>IF(TBL_DRFIP_LOANPOOL[[#This Row],[LOAN_ID]]&lt;&gt;"",COUNTIF(TBL_DRFIP_LOANPOOL[LOAN_ID],TBL_DRFIP_LOANPOOL[[#This Row],[LOAN_ID]]),1)</f>
        <v>1</v>
      </c>
      <c r="X69" s="64" t="b">
        <f>TRUE</f>
        <v>1</v>
      </c>
      <c r="Y69" s="29" t="str">
        <f>IF(AND(TBL_DRFIP_LOANPOOL[[#This Row],[LOAN_ID]]&lt;&gt;"",TBL_DRFIP_LOANPOOL[[#This Row],[LOAN_AMOUNT]]&lt;&gt;""),(SUMIF(TBL_DRFIP_LOANPOOL[LOAN_ID],TBL_DRFIP_LOANPOOL[[#This Row],[LOAN_ID]],TBL_DRFIP_LOANPOOL[LOAN_AMOUNT])/TBL_DRFIP_LOANPOOL[[#This Row],[MULTIPROP_REC_COUNT]])=TBL_DRFIP_LOANPOOL[[#This Row],[LOAN_AMOUNT]],"")</f>
        <v/>
      </c>
      <c r="Z6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0" spans="2:29" ht="26.25" customHeight="1" x14ac:dyDescent="0.25">
      <c r="B70" s="25" t="str">
        <f>IF(TBL_DRFIP_LOANPOOL[[#This Row],[RECORD_STARTED]],IF(TBL_DRFIP_LOANPOOL[[#This Row],[ERROR_COUNT]]&gt;0,-1,IF(TBL_DRFIP_LOANPOOL[[#This Row],[REQ_FIELDS_POPULATED]],1,0)),"")</f>
        <v/>
      </c>
      <c r="C70" s="36">
        <f>ROW()-ROW(TBL_DRFIP_LOANPOOL[[#Headers],[ROW_ID]])</f>
        <v>55</v>
      </c>
      <c r="D70" s="55"/>
      <c r="E70" s="56"/>
      <c r="F70" s="57"/>
      <c r="G70" s="58"/>
      <c r="H70" s="59"/>
      <c r="I70" s="60"/>
      <c r="J70" s="60"/>
      <c r="K70" s="118"/>
      <c r="L70" s="116"/>
      <c r="M70" s="55"/>
      <c r="N70" s="61"/>
      <c r="O70" s="62"/>
      <c r="P70" s="60"/>
      <c r="Q70" s="190"/>
      <c r="R70" s="119" t="str">
        <f ca="1">IF(TBL_DRFIP_LOANPOOL[[#This Row],[SETTLE_DATE_90_DAYS_CERTDATE]]&lt;&gt;"",IF(TBL_DRFIP_LOANPOOL[[#This Row],[SETTLE_DATE_90_DAYS_CERTDATE]],"Yes","No"),"")</f>
        <v/>
      </c>
      <c r="S70" s="26" t="str">
        <f>IF(TBL_DRFIP_LOANPOOL[[#This Row],[LOAN_ID]] = "","",TBL_DRFIP_LOANPOOL[[#This Row],[LOAN_ID]]&amp;" ("&amp;IF(TBL_DRFIP_LOANPOOL[[#This Row],[PROP_ADDR_STREET]]="","Address Not Defined",TBL_DRFIP_LOANPOOL[[#This Row],[PROP_ADDR_STREET]])&amp;")")</f>
        <v/>
      </c>
      <c r="T70" s="27" t="str">
        <f ca="1">IF(TBL_DRFIP_LOANPOOL[[#This Row],[REQ_FIELDS_POPULATED]],(IF(APP_DRFIP_CERT_DATE&lt;&gt;"",APP_DRFIP_CERT_DATE,TODAY())-TBL_DRFIP_LOANPOOL[[#This Row],[SETTLEMENT_DATE]])&lt;91,"")</f>
        <v/>
      </c>
      <c r="U70" s="29">
        <f>IF(TBL_DRFIP_LOANPOOL[[#This Row],[MULTIPROP_REC_COUNT]]&lt;&gt;"",TBL_DRFIP_LOANPOOL[[#This Row],[LOAN_AMOUNT]]/TBL_DRFIP_LOANPOOL[[#This Row],[MULTIPROP_REC_COUNT]],TBL_DRFIP_LOANPOOL[[#This Row],[LOAN_AMOUNT]])</f>
        <v>0</v>
      </c>
      <c r="V70" s="29" t="b">
        <f>TBL_DRFIP_LOANPOOL[[#This Row],[MULTIPROP_REC_COUNT]]&gt;1</f>
        <v>0</v>
      </c>
      <c r="W70" s="36">
        <f>IF(TBL_DRFIP_LOANPOOL[[#This Row],[LOAN_ID]]&lt;&gt;"",COUNTIF(TBL_DRFIP_LOANPOOL[LOAN_ID],TBL_DRFIP_LOANPOOL[[#This Row],[LOAN_ID]]),1)</f>
        <v>1</v>
      </c>
      <c r="X70" s="64" t="b">
        <f>TRUE</f>
        <v>1</v>
      </c>
      <c r="Y70" s="29" t="str">
        <f>IF(AND(TBL_DRFIP_LOANPOOL[[#This Row],[LOAN_ID]]&lt;&gt;"",TBL_DRFIP_LOANPOOL[[#This Row],[LOAN_AMOUNT]]&lt;&gt;""),(SUMIF(TBL_DRFIP_LOANPOOL[LOAN_ID],TBL_DRFIP_LOANPOOL[[#This Row],[LOAN_ID]],TBL_DRFIP_LOANPOOL[LOAN_AMOUNT])/TBL_DRFIP_LOANPOOL[[#This Row],[MULTIPROP_REC_COUNT]])=TBL_DRFIP_LOANPOOL[[#This Row],[LOAN_AMOUNT]],"")</f>
        <v/>
      </c>
      <c r="Z7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1" spans="2:29" ht="26.25" customHeight="1" x14ac:dyDescent="0.25">
      <c r="B71" s="25" t="str">
        <f>IF(TBL_DRFIP_LOANPOOL[[#This Row],[RECORD_STARTED]],IF(TBL_DRFIP_LOANPOOL[[#This Row],[ERROR_COUNT]]&gt;0,-1,IF(TBL_DRFIP_LOANPOOL[[#This Row],[REQ_FIELDS_POPULATED]],1,0)),"")</f>
        <v/>
      </c>
      <c r="C71" s="36">
        <f>ROW()-ROW(TBL_DRFIP_LOANPOOL[[#Headers],[ROW_ID]])</f>
        <v>56</v>
      </c>
      <c r="D71" s="55"/>
      <c r="E71" s="56"/>
      <c r="F71" s="57"/>
      <c r="G71" s="58"/>
      <c r="H71" s="59"/>
      <c r="I71" s="60"/>
      <c r="J71" s="60"/>
      <c r="K71" s="118"/>
      <c r="L71" s="116"/>
      <c r="M71" s="55"/>
      <c r="N71" s="61"/>
      <c r="O71" s="62"/>
      <c r="P71" s="60"/>
      <c r="Q71" s="190"/>
      <c r="R71" s="119" t="str">
        <f ca="1">IF(TBL_DRFIP_LOANPOOL[[#This Row],[SETTLE_DATE_90_DAYS_CERTDATE]]&lt;&gt;"",IF(TBL_DRFIP_LOANPOOL[[#This Row],[SETTLE_DATE_90_DAYS_CERTDATE]],"Yes","No"),"")</f>
        <v/>
      </c>
      <c r="S71" s="26" t="str">
        <f>IF(TBL_DRFIP_LOANPOOL[[#This Row],[LOAN_ID]] = "","",TBL_DRFIP_LOANPOOL[[#This Row],[LOAN_ID]]&amp;" ("&amp;IF(TBL_DRFIP_LOANPOOL[[#This Row],[PROP_ADDR_STREET]]="","Address Not Defined",TBL_DRFIP_LOANPOOL[[#This Row],[PROP_ADDR_STREET]])&amp;")")</f>
        <v/>
      </c>
      <c r="T71" s="27" t="str">
        <f ca="1">IF(TBL_DRFIP_LOANPOOL[[#This Row],[REQ_FIELDS_POPULATED]],(IF(APP_DRFIP_CERT_DATE&lt;&gt;"",APP_DRFIP_CERT_DATE,TODAY())-TBL_DRFIP_LOANPOOL[[#This Row],[SETTLEMENT_DATE]])&lt;91,"")</f>
        <v/>
      </c>
      <c r="U71" s="29">
        <f>IF(TBL_DRFIP_LOANPOOL[[#This Row],[MULTIPROP_REC_COUNT]]&lt;&gt;"",TBL_DRFIP_LOANPOOL[[#This Row],[LOAN_AMOUNT]]/TBL_DRFIP_LOANPOOL[[#This Row],[MULTIPROP_REC_COUNT]],TBL_DRFIP_LOANPOOL[[#This Row],[LOAN_AMOUNT]])</f>
        <v>0</v>
      </c>
      <c r="V71" s="29" t="b">
        <f>TBL_DRFIP_LOANPOOL[[#This Row],[MULTIPROP_REC_COUNT]]&gt;1</f>
        <v>0</v>
      </c>
      <c r="W71" s="36">
        <f>IF(TBL_DRFIP_LOANPOOL[[#This Row],[LOAN_ID]]&lt;&gt;"",COUNTIF(TBL_DRFIP_LOANPOOL[LOAN_ID],TBL_DRFIP_LOANPOOL[[#This Row],[LOAN_ID]]),1)</f>
        <v>1</v>
      </c>
      <c r="X71" s="64" t="b">
        <f>TRUE</f>
        <v>1</v>
      </c>
      <c r="Y71" s="29" t="str">
        <f>IF(AND(TBL_DRFIP_LOANPOOL[[#This Row],[LOAN_ID]]&lt;&gt;"",TBL_DRFIP_LOANPOOL[[#This Row],[LOAN_AMOUNT]]&lt;&gt;""),(SUMIF(TBL_DRFIP_LOANPOOL[LOAN_ID],TBL_DRFIP_LOANPOOL[[#This Row],[LOAN_ID]],TBL_DRFIP_LOANPOOL[LOAN_AMOUNT])/TBL_DRFIP_LOANPOOL[[#This Row],[MULTIPROP_REC_COUNT]])=TBL_DRFIP_LOANPOOL[[#This Row],[LOAN_AMOUNT]],"")</f>
        <v/>
      </c>
      <c r="Z7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2" spans="2:29" ht="26.25" customHeight="1" x14ac:dyDescent="0.25">
      <c r="B72" s="25" t="str">
        <f>IF(TBL_DRFIP_LOANPOOL[[#This Row],[RECORD_STARTED]],IF(TBL_DRFIP_LOANPOOL[[#This Row],[ERROR_COUNT]]&gt;0,-1,IF(TBL_DRFIP_LOANPOOL[[#This Row],[REQ_FIELDS_POPULATED]],1,0)),"")</f>
        <v/>
      </c>
      <c r="C72" s="36">
        <f>ROW()-ROW(TBL_DRFIP_LOANPOOL[[#Headers],[ROW_ID]])</f>
        <v>57</v>
      </c>
      <c r="D72" s="55"/>
      <c r="E72" s="56"/>
      <c r="F72" s="57"/>
      <c r="G72" s="58"/>
      <c r="H72" s="59"/>
      <c r="I72" s="60"/>
      <c r="J72" s="60"/>
      <c r="K72" s="118"/>
      <c r="L72" s="116"/>
      <c r="M72" s="55"/>
      <c r="N72" s="61"/>
      <c r="O72" s="62"/>
      <c r="P72" s="60"/>
      <c r="Q72" s="190"/>
      <c r="R72" s="119" t="str">
        <f ca="1">IF(TBL_DRFIP_LOANPOOL[[#This Row],[SETTLE_DATE_90_DAYS_CERTDATE]]&lt;&gt;"",IF(TBL_DRFIP_LOANPOOL[[#This Row],[SETTLE_DATE_90_DAYS_CERTDATE]],"Yes","No"),"")</f>
        <v/>
      </c>
      <c r="S72" s="26" t="str">
        <f>IF(TBL_DRFIP_LOANPOOL[[#This Row],[LOAN_ID]] = "","",TBL_DRFIP_LOANPOOL[[#This Row],[LOAN_ID]]&amp;" ("&amp;IF(TBL_DRFIP_LOANPOOL[[#This Row],[PROP_ADDR_STREET]]="","Address Not Defined",TBL_DRFIP_LOANPOOL[[#This Row],[PROP_ADDR_STREET]])&amp;")")</f>
        <v/>
      </c>
      <c r="T72" s="27" t="str">
        <f ca="1">IF(TBL_DRFIP_LOANPOOL[[#This Row],[REQ_FIELDS_POPULATED]],(IF(APP_DRFIP_CERT_DATE&lt;&gt;"",APP_DRFIP_CERT_DATE,TODAY())-TBL_DRFIP_LOANPOOL[[#This Row],[SETTLEMENT_DATE]])&lt;91,"")</f>
        <v/>
      </c>
      <c r="U72" s="29">
        <f>IF(TBL_DRFIP_LOANPOOL[[#This Row],[MULTIPROP_REC_COUNT]]&lt;&gt;"",TBL_DRFIP_LOANPOOL[[#This Row],[LOAN_AMOUNT]]/TBL_DRFIP_LOANPOOL[[#This Row],[MULTIPROP_REC_COUNT]],TBL_DRFIP_LOANPOOL[[#This Row],[LOAN_AMOUNT]])</f>
        <v>0</v>
      </c>
      <c r="V72" s="29" t="b">
        <f>TBL_DRFIP_LOANPOOL[[#This Row],[MULTIPROP_REC_COUNT]]&gt;1</f>
        <v>0</v>
      </c>
      <c r="W72" s="36">
        <f>IF(TBL_DRFIP_LOANPOOL[[#This Row],[LOAN_ID]]&lt;&gt;"",COUNTIF(TBL_DRFIP_LOANPOOL[LOAN_ID],TBL_DRFIP_LOANPOOL[[#This Row],[LOAN_ID]]),1)</f>
        <v>1</v>
      </c>
      <c r="X72" s="64" t="b">
        <f>TRUE</f>
        <v>1</v>
      </c>
      <c r="Y72" s="29" t="str">
        <f>IF(AND(TBL_DRFIP_LOANPOOL[[#This Row],[LOAN_ID]]&lt;&gt;"",TBL_DRFIP_LOANPOOL[[#This Row],[LOAN_AMOUNT]]&lt;&gt;""),(SUMIF(TBL_DRFIP_LOANPOOL[LOAN_ID],TBL_DRFIP_LOANPOOL[[#This Row],[LOAN_ID]],TBL_DRFIP_LOANPOOL[LOAN_AMOUNT])/TBL_DRFIP_LOANPOOL[[#This Row],[MULTIPROP_REC_COUNT]])=TBL_DRFIP_LOANPOOL[[#This Row],[LOAN_AMOUNT]],"")</f>
        <v/>
      </c>
      <c r="Z7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3" spans="2:29" ht="26.25" customHeight="1" x14ac:dyDescent="0.25">
      <c r="B73" s="25" t="str">
        <f>IF(TBL_DRFIP_LOANPOOL[[#This Row],[RECORD_STARTED]],IF(TBL_DRFIP_LOANPOOL[[#This Row],[ERROR_COUNT]]&gt;0,-1,IF(TBL_DRFIP_LOANPOOL[[#This Row],[REQ_FIELDS_POPULATED]],1,0)),"")</f>
        <v/>
      </c>
      <c r="C73" s="36">
        <f>ROW()-ROW(TBL_DRFIP_LOANPOOL[[#Headers],[ROW_ID]])</f>
        <v>58</v>
      </c>
      <c r="D73" s="55"/>
      <c r="E73" s="56"/>
      <c r="F73" s="57"/>
      <c r="G73" s="58"/>
      <c r="H73" s="59"/>
      <c r="I73" s="60"/>
      <c r="J73" s="60"/>
      <c r="K73" s="118"/>
      <c r="L73" s="116"/>
      <c r="M73" s="55"/>
      <c r="N73" s="61"/>
      <c r="O73" s="62"/>
      <c r="P73" s="60"/>
      <c r="Q73" s="190"/>
      <c r="R73" s="119" t="str">
        <f ca="1">IF(TBL_DRFIP_LOANPOOL[[#This Row],[SETTLE_DATE_90_DAYS_CERTDATE]]&lt;&gt;"",IF(TBL_DRFIP_LOANPOOL[[#This Row],[SETTLE_DATE_90_DAYS_CERTDATE]],"Yes","No"),"")</f>
        <v/>
      </c>
      <c r="S73" s="26" t="str">
        <f>IF(TBL_DRFIP_LOANPOOL[[#This Row],[LOAN_ID]] = "","",TBL_DRFIP_LOANPOOL[[#This Row],[LOAN_ID]]&amp;" ("&amp;IF(TBL_DRFIP_LOANPOOL[[#This Row],[PROP_ADDR_STREET]]="","Address Not Defined",TBL_DRFIP_LOANPOOL[[#This Row],[PROP_ADDR_STREET]])&amp;")")</f>
        <v/>
      </c>
      <c r="T73" s="27" t="str">
        <f ca="1">IF(TBL_DRFIP_LOANPOOL[[#This Row],[REQ_FIELDS_POPULATED]],(IF(APP_DRFIP_CERT_DATE&lt;&gt;"",APP_DRFIP_CERT_DATE,TODAY())-TBL_DRFIP_LOANPOOL[[#This Row],[SETTLEMENT_DATE]])&lt;91,"")</f>
        <v/>
      </c>
      <c r="U73" s="29">
        <f>IF(TBL_DRFIP_LOANPOOL[[#This Row],[MULTIPROP_REC_COUNT]]&lt;&gt;"",TBL_DRFIP_LOANPOOL[[#This Row],[LOAN_AMOUNT]]/TBL_DRFIP_LOANPOOL[[#This Row],[MULTIPROP_REC_COUNT]],TBL_DRFIP_LOANPOOL[[#This Row],[LOAN_AMOUNT]])</f>
        <v>0</v>
      </c>
      <c r="V73" s="29" t="b">
        <f>TBL_DRFIP_LOANPOOL[[#This Row],[MULTIPROP_REC_COUNT]]&gt;1</f>
        <v>0</v>
      </c>
      <c r="W73" s="36">
        <f>IF(TBL_DRFIP_LOANPOOL[[#This Row],[LOAN_ID]]&lt;&gt;"",COUNTIF(TBL_DRFIP_LOANPOOL[LOAN_ID],TBL_DRFIP_LOANPOOL[[#This Row],[LOAN_ID]]),1)</f>
        <v>1</v>
      </c>
      <c r="X73" s="64" t="b">
        <f>TRUE</f>
        <v>1</v>
      </c>
      <c r="Y73" s="29" t="str">
        <f>IF(AND(TBL_DRFIP_LOANPOOL[[#This Row],[LOAN_ID]]&lt;&gt;"",TBL_DRFIP_LOANPOOL[[#This Row],[LOAN_AMOUNT]]&lt;&gt;""),(SUMIF(TBL_DRFIP_LOANPOOL[LOAN_ID],TBL_DRFIP_LOANPOOL[[#This Row],[LOAN_ID]],TBL_DRFIP_LOANPOOL[LOAN_AMOUNT])/TBL_DRFIP_LOANPOOL[[#This Row],[MULTIPROP_REC_COUNT]])=TBL_DRFIP_LOANPOOL[[#This Row],[LOAN_AMOUNT]],"")</f>
        <v/>
      </c>
      <c r="Z7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4" spans="2:29" ht="26.25" customHeight="1" x14ac:dyDescent="0.25">
      <c r="B74" s="25" t="str">
        <f>IF(TBL_DRFIP_LOANPOOL[[#This Row],[RECORD_STARTED]],IF(TBL_DRFIP_LOANPOOL[[#This Row],[ERROR_COUNT]]&gt;0,-1,IF(TBL_DRFIP_LOANPOOL[[#This Row],[REQ_FIELDS_POPULATED]],1,0)),"")</f>
        <v/>
      </c>
      <c r="C74" s="36">
        <f>ROW()-ROW(TBL_DRFIP_LOANPOOL[[#Headers],[ROW_ID]])</f>
        <v>59</v>
      </c>
      <c r="D74" s="55"/>
      <c r="E74" s="56"/>
      <c r="F74" s="57"/>
      <c r="G74" s="58"/>
      <c r="H74" s="59"/>
      <c r="I74" s="60"/>
      <c r="J74" s="60"/>
      <c r="K74" s="118"/>
      <c r="L74" s="116"/>
      <c r="M74" s="55"/>
      <c r="N74" s="61"/>
      <c r="O74" s="62"/>
      <c r="P74" s="60"/>
      <c r="Q74" s="190"/>
      <c r="R74" s="119" t="str">
        <f ca="1">IF(TBL_DRFIP_LOANPOOL[[#This Row],[SETTLE_DATE_90_DAYS_CERTDATE]]&lt;&gt;"",IF(TBL_DRFIP_LOANPOOL[[#This Row],[SETTLE_DATE_90_DAYS_CERTDATE]],"Yes","No"),"")</f>
        <v/>
      </c>
      <c r="S74" s="26" t="str">
        <f>IF(TBL_DRFIP_LOANPOOL[[#This Row],[LOAN_ID]] = "","",TBL_DRFIP_LOANPOOL[[#This Row],[LOAN_ID]]&amp;" ("&amp;IF(TBL_DRFIP_LOANPOOL[[#This Row],[PROP_ADDR_STREET]]="","Address Not Defined",TBL_DRFIP_LOANPOOL[[#This Row],[PROP_ADDR_STREET]])&amp;")")</f>
        <v/>
      </c>
      <c r="T74" s="27" t="str">
        <f ca="1">IF(TBL_DRFIP_LOANPOOL[[#This Row],[REQ_FIELDS_POPULATED]],(IF(APP_DRFIP_CERT_DATE&lt;&gt;"",APP_DRFIP_CERT_DATE,TODAY())-TBL_DRFIP_LOANPOOL[[#This Row],[SETTLEMENT_DATE]])&lt;91,"")</f>
        <v/>
      </c>
      <c r="U74" s="29">
        <f>IF(TBL_DRFIP_LOANPOOL[[#This Row],[MULTIPROP_REC_COUNT]]&lt;&gt;"",TBL_DRFIP_LOANPOOL[[#This Row],[LOAN_AMOUNT]]/TBL_DRFIP_LOANPOOL[[#This Row],[MULTIPROP_REC_COUNT]],TBL_DRFIP_LOANPOOL[[#This Row],[LOAN_AMOUNT]])</f>
        <v>0</v>
      </c>
      <c r="V74" s="29" t="b">
        <f>TBL_DRFIP_LOANPOOL[[#This Row],[MULTIPROP_REC_COUNT]]&gt;1</f>
        <v>0</v>
      </c>
      <c r="W74" s="36">
        <f>IF(TBL_DRFIP_LOANPOOL[[#This Row],[LOAN_ID]]&lt;&gt;"",COUNTIF(TBL_DRFIP_LOANPOOL[LOAN_ID],TBL_DRFIP_LOANPOOL[[#This Row],[LOAN_ID]]),1)</f>
        <v>1</v>
      </c>
      <c r="X74" s="64" t="b">
        <f>TRUE</f>
        <v>1</v>
      </c>
      <c r="Y74" s="29" t="str">
        <f>IF(AND(TBL_DRFIP_LOANPOOL[[#This Row],[LOAN_ID]]&lt;&gt;"",TBL_DRFIP_LOANPOOL[[#This Row],[LOAN_AMOUNT]]&lt;&gt;""),(SUMIF(TBL_DRFIP_LOANPOOL[LOAN_ID],TBL_DRFIP_LOANPOOL[[#This Row],[LOAN_ID]],TBL_DRFIP_LOANPOOL[LOAN_AMOUNT])/TBL_DRFIP_LOANPOOL[[#This Row],[MULTIPROP_REC_COUNT]])=TBL_DRFIP_LOANPOOL[[#This Row],[LOAN_AMOUNT]],"")</f>
        <v/>
      </c>
      <c r="Z7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5" spans="2:29" ht="26.25" customHeight="1" x14ac:dyDescent="0.25">
      <c r="B75" s="25" t="str">
        <f>IF(TBL_DRFIP_LOANPOOL[[#This Row],[RECORD_STARTED]],IF(TBL_DRFIP_LOANPOOL[[#This Row],[ERROR_COUNT]]&gt;0,-1,IF(TBL_DRFIP_LOANPOOL[[#This Row],[REQ_FIELDS_POPULATED]],1,0)),"")</f>
        <v/>
      </c>
      <c r="C75" s="36">
        <f>ROW()-ROW(TBL_DRFIP_LOANPOOL[[#Headers],[ROW_ID]])</f>
        <v>60</v>
      </c>
      <c r="D75" s="55"/>
      <c r="E75" s="56"/>
      <c r="F75" s="57"/>
      <c r="G75" s="58"/>
      <c r="H75" s="59"/>
      <c r="I75" s="60"/>
      <c r="J75" s="60"/>
      <c r="K75" s="118"/>
      <c r="L75" s="116"/>
      <c r="M75" s="55"/>
      <c r="N75" s="61"/>
      <c r="O75" s="62"/>
      <c r="P75" s="60"/>
      <c r="Q75" s="190"/>
      <c r="R75" s="119" t="str">
        <f ca="1">IF(TBL_DRFIP_LOANPOOL[[#This Row],[SETTLE_DATE_90_DAYS_CERTDATE]]&lt;&gt;"",IF(TBL_DRFIP_LOANPOOL[[#This Row],[SETTLE_DATE_90_DAYS_CERTDATE]],"Yes","No"),"")</f>
        <v/>
      </c>
      <c r="S75" s="26" t="str">
        <f>IF(TBL_DRFIP_LOANPOOL[[#This Row],[LOAN_ID]] = "","",TBL_DRFIP_LOANPOOL[[#This Row],[LOAN_ID]]&amp;" ("&amp;IF(TBL_DRFIP_LOANPOOL[[#This Row],[PROP_ADDR_STREET]]="","Address Not Defined",TBL_DRFIP_LOANPOOL[[#This Row],[PROP_ADDR_STREET]])&amp;")")</f>
        <v/>
      </c>
      <c r="T75" s="27" t="str">
        <f ca="1">IF(TBL_DRFIP_LOANPOOL[[#This Row],[REQ_FIELDS_POPULATED]],(IF(APP_DRFIP_CERT_DATE&lt;&gt;"",APP_DRFIP_CERT_DATE,TODAY())-TBL_DRFIP_LOANPOOL[[#This Row],[SETTLEMENT_DATE]])&lt;91,"")</f>
        <v/>
      </c>
      <c r="U75" s="29">
        <f>IF(TBL_DRFIP_LOANPOOL[[#This Row],[MULTIPROP_REC_COUNT]]&lt;&gt;"",TBL_DRFIP_LOANPOOL[[#This Row],[LOAN_AMOUNT]]/TBL_DRFIP_LOANPOOL[[#This Row],[MULTIPROP_REC_COUNT]],TBL_DRFIP_LOANPOOL[[#This Row],[LOAN_AMOUNT]])</f>
        <v>0</v>
      </c>
      <c r="V75" s="29" t="b">
        <f>TBL_DRFIP_LOANPOOL[[#This Row],[MULTIPROP_REC_COUNT]]&gt;1</f>
        <v>0</v>
      </c>
      <c r="W75" s="36">
        <f>IF(TBL_DRFIP_LOANPOOL[[#This Row],[LOAN_ID]]&lt;&gt;"",COUNTIF(TBL_DRFIP_LOANPOOL[LOAN_ID],TBL_DRFIP_LOANPOOL[[#This Row],[LOAN_ID]]),1)</f>
        <v>1</v>
      </c>
      <c r="X75" s="64" t="b">
        <f>TRUE</f>
        <v>1</v>
      </c>
      <c r="Y75" s="29" t="str">
        <f>IF(AND(TBL_DRFIP_LOANPOOL[[#This Row],[LOAN_ID]]&lt;&gt;"",TBL_DRFIP_LOANPOOL[[#This Row],[LOAN_AMOUNT]]&lt;&gt;""),(SUMIF(TBL_DRFIP_LOANPOOL[LOAN_ID],TBL_DRFIP_LOANPOOL[[#This Row],[LOAN_ID]],TBL_DRFIP_LOANPOOL[LOAN_AMOUNT])/TBL_DRFIP_LOANPOOL[[#This Row],[MULTIPROP_REC_COUNT]])=TBL_DRFIP_LOANPOOL[[#This Row],[LOAN_AMOUNT]],"")</f>
        <v/>
      </c>
      <c r="Z7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6" spans="2:29" ht="26.25" customHeight="1" x14ac:dyDescent="0.25">
      <c r="B76" s="25" t="str">
        <f>IF(TBL_DRFIP_LOANPOOL[[#This Row],[RECORD_STARTED]],IF(TBL_DRFIP_LOANPOOL[[#This Row],[ERROR_COUNT]]&gt;0,-1,IF(TBL_DRFIP_LOANPOOL[[#This Row],[REQ_FIELDS_POPULATED]],1,0)),"")</f>
        <v/>
      </c>
      <c r="C76" s="36">
        <f>ROW()-ROW(TBL_DRFIP_LOANPOOL[[#Headers],[ROW_ID]])</f>
        <v>61</v>
      </c>
      <c r="D76" s="55"/>
      <c r="E76" s="56"/>
      <c r="F76" s="57"/>
      <c r="G76" s="58"/>
      <c r="H76" s="59"/>
      <c r="I76" s="60"/>
      <c r="J76" s="60"/>
      <c r="K76" s="118"/>
      <c r="L76" s="116"/>
      <c r="M76" s="55"/>
      <c r="N76" s="61"/>
      <c r="O76" s="62"/>
      <c r="P76" s="60"/>
      <c r="Q76" s="190"/>
      <c r="R76" s="119" t="str">
        <f ca="1">IF(TBL_DRFIP_LOANPOOL[[#This Row],[SETTLE_DATE_90_DAYS_CERTDATE]]&lt;&gt;"",IF(TBL_DRFIP_LOANPOOL[[#This Row],[SETTLE_DATE_90_DAYS_CERTDATE]],"Yes","No"),"")</f>
        <v/>
      </c>
      <c r="S76" s="26" t="str">
        <f>IF(TBL_DRFIP_LOANPOOL[[#This Row],[LOAN_ID]] = "","",TBL_DRFIP_LOANPOOL[[#This Row],[LOAN_ID]]&amp;" ("&amp;IF(TBL_DRFIP_LOANPOOL[[#This Row],[PROP_ADDR_STREET]]="","Address Not Defined",TBL_DRFIP_LOANPOOL[[#This Row],[PROP_ADDR_STREET]])&amp;")")</f>
        <v/>
      </c>
      <c r="T76" s="27" t="str">
        <f ca="1">IF(TBL_DRFIP_LOANPOOL[[#This Row],[REQ_FIELDS_POPULATED]],(IF(APP_DRFIP_CERT_DATE&lt;&gt;"",APP_DRFIP_CERT_DATE,TODAY())-TBL_DRFIP_LOANPOOL[[#This Row],[SETTLEMENT_DATE]])&lt;91,"")</f>
        <v/>
      </c>
      <c r="U76" s="29">
        <f>IF(TBL_DRFIP_LOANPOOL[[#This Row],[MULTIPROP_REC_COUNT]]&lt;&gt;"",TBL_DRFIP_LOANPOOL[[#This Row],[LOAN_AMOUNT]]/TBL_DRFIP_LOANPOOL[[#This Row],[MULTIPROP_REC_COUNT]],TBL_DRFIP_LOANPOOL[[#This Row],[LOAN_AMOUNT]])</f>
        <v>0</v>
      </c>
      <c r="V76" s="29" t="b">
        <f>TBL_DRFIP_LOANPOOL[[#This Row],[MULTIPROP_REC_COUNT]]&gt;1</f>
        <v>0</v>
      </c>
      <c r="W76" s="36">
        <f>IF(TBL_DRFIP_LOANPOOL[[#This Row],[LOAN_ID]]&lt;&gt;"",COUNTIF(TBL_DRFIP_LOANPOOL[LOAN_ID],TBL_DRFIP_LOANPOOL[[#This Row],[LOAN_ID]]),1)</f>
        <v>1</v>
      </c>
      <c r="X76" s="64" t="b">
        <f>TRUE</f>
        <v>1</v>
      </c>
      <c r="Y76" s="29" t="str">
        <f>IF(AND(TBL_DRFIP_LOANPOOL[[#This Row],[LOAN_ID]]&lt;&gt;"",TBL_DRFIP_LOANPOOL[[#This Row],[LOAN_AMOUNT]]&lt;&gt;""),(SUMIF(TBL_DRFIP_LOANPOOL[LOAN_ID],TBL_DRFIP_LOANPOOL[[#This Row],[LOAN_ID]],TBL_DRFIP_LOANPOOL[LOAN_AMOUNT])/TBL_DRFIP_LOANPOOL[[#This Row],[MULTIPROP_REC_COUNT]])=TBL_DRFIP_LOANPOOL[[#This Row],[LOAN_AMOUNT]],"")</f>
        <v/>
      </c>
      <c r="Z7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7" spans="2:29" ht="26.25" customHeight="1" x14ac:dyDescent="0.25">
      <c r="B77" s="25" t="str">
        <f>IF(TBL_DRFIP_LOANPOOL[[#This Row],[RECORD_STARTED]],IF(TBL_DRFIP_LOANPOOL[[#This Row],[ERROR_COUNT]]&gt;0,-1,IF(TBL_DRFIP_LOANPOOL[[#This Row],[REQ_FIELDS_POPULATED]],1,0)),"")</f>
        <v/>
      </c>
      <c r="C77" s="36">
        <f>ROW()-ROW(TBL_DRFIP_LOANPOOL[[#Headers],[ROW_ID]])</f>
        <v>62</v>
      </c>
      <c r="D77" s="55"/>
      <c r="E77" s="56"/>
      <c r="F77" s="57"/>
      <c r="G77" s="58"/>
      <c r="H77" s="59"/>
      <c r="I77" s="60"/>
      <c r="J77" s="60"/>
      <c r="K77" s="118"/>
      <c r="L77" s="116"/>
      <c r="M77" s="55"/>
      <c r="N77" s="61"/>
      <c r="O77" s="62"/>
      <c r="P77" s="60"/>
      <c r="Q77" s="190"/>
      <c r="R77" s="119" t="str">
        <f ca="1">IF(TBL_DRFIP_LOANPOOL[[#This Row],[SETTLE_DATE_90_DAYS_CERTDATE]]&lt;&gt;"",IF(TBL_DRFIP_LOANPOOL[[#This Row],[SETTLE_DATE_90_DAYS_CERTDATE]],"Yes","No"),"")</f>
        <v/>
      </c>
      <c r="S77" s="26" t="str">
        <f>IF(TBL_DRFIP_LOANPOOL[[#This Row],[LOAN_ID]] = "","",TBL_DRFIP_LOANPOOL[[#This Row],[LOAN_ID]]&amp;" ("&amp;IF(TBL_DRFIP_LOANPOOL[[#This Row],[PROP_ADDR_STREET]]="","Address Not Defined",TBL_DRFIP_LOANPOOL[[#This Row],[PROP_ADDR_STREET]])&amp;")")</f>
        <v/>
      </c>
      <c r="T77" s="27" t="str">
        <f ca="1">IF(TBL_DRFIP_LOANPOOL[[#This Row],[REQ_FIELDS_POPULATED]],(IF(APP_DRFIP_CERT_DATE&lt;&gt;"",APP_DRFIP_CERT_DATE,TODAY())-TBL_DRFIP_LOANPOOL[[#This Row],[SETTLEMENT_DATE]])&lt;91,"")</f>
        <v/>
      </c>
      <c r="U77" s="29">
        <f>IF(TBL_DRFIP_LOANPOOL[[#This Row],[MULTIPROP_REC_COUNT]]&lt;&gt;"",TBL_DRFIP_LOANPOOL[[#This Row],[LOAN_AMOUNT]]/TBL_DRFIP_LOANPOOL[[#This Row],[MULTIPROP_REC_COUNT]],TBL_DRFIP_LOANPOOL[[#This Row],[LOAN_AMOUNT]])</f>
        <v>0</v>
      </c>
      <c r="V77" s="29" t="b">
        <f>TBL_DRFIP_LOANPOOL[[#This Row],[MULTIPROP_REC_COUNT]]&gt;1</f>
        <v>0</v>
      </c>
      <c r="W77" s="36">
        <f>IF(TBL_DRFIP_LOANPOOL[[#This Row],[LOAN_ID]]&lt;&gt;"",COUNTIF(TBL_DRFIP_LOANPOOL[LOAN_ID],TBL_DRFIP_LOANPOOL[[#This Row],[LOAN_ID]]),1)</f>
        <v>1</v>
      </c>
      <c r="X77" s="64" t="b">
        <f>TRUE</f>
        <v>1</v>
      </c>
      <c r="Y77" s="29" t="str">
        <f>IF(AND(TBL_DRFIP_LOANPOOL[[#This Row],[LOAN_ID]]&lt;&gt;"",TBL_DRFIP_LOANPOOL[[#This Row],[LOAN_AMOUNT]]&lt;&gt;""),(SUMIF(TBL_DRFIP_LOANPOOL[LOAN_ID],TBL_DRFIP_LOANPOOL[[#This Row],[LOAN_ID]],TBL_DRFIP_LOANPOOL[LOAN_AMOUNT])/TBL_DRFIP_LOANPOOL[[#This Row],[MULTIPROP_REC_COUNT]])=TBL_DRFIP_LOANPOOL[[#This Row],[LOAN_AMOUNT]],"")</f>
        <v/>
      </c>
      <c r="Z7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8" spans="2:29" ht="26.25" customHeight="1" x14ac:dyDescent="0.25">
      <c r="B78" s="25" t="str">
        <f>IF(TBL_DRFIP_LOANPOOL[[#This Row],[RECORD_STARTED]],IF(TBL_DRFIP_LOANPOOL[[#This Row],[ERROR_COUNT]]&gt;0,-1,IF(TBL_DRFIP_LOANPOOL[[#This Row],[REQ_FIELDS_POPULATED]],1,0)),"")</f>
        <v/>
      </c>
      <c r="C78" s="36">
        <f>ROW()-ROW(TBL_DRFIP_LOANPOOL[[#Headers],[ROW_ID]])</f>
        <v>63</v>
      </c>
      <c r="D78" s="55"/>
      <c r="E78" s="56"/>
      <c r="F78" s="57"/>
      <c r="G78" s="58"/>
      <c r="H78" s="59"/>
      <c r="I78" s="60"/>
      <c r="J78" s="60"/>
      <c r="K78" s="118"/>
      <c r="L78" s="116"/>
      <c r="M78" s="55"/>
      <c r="N78" s="61"/>
      <c r="O78" s="62"/>
      <c r="P78" s="60"/>
      <c r="Q78" s="190"/>
      <c r="R78" s="119" t="str">
        <f ca="1">IF(TBL_DRFIP_LOANPOOL[[#This Row],[SETTLE_DATE_90_DAYS_CERTDATE]]&lt;&gt;"",IF(TBL_DRFIP_LOANPOOL[[#This Row],[SETTLE_DATE_90_DAYS_CERTDATE]],"Yes","No"),"")</f>
        <v/>
      </c>
      <c r="S78" s="26" t="str">
        <f>IF(TBL_DRFIP_LOANPOOL[[#This Row],[LOAN_ID]] = "","",TBL_DRFIP_LOANPOOL[[#This Row],[LOAN_ID]]&amp;" ("&amp;IF(TBL_DRFIP_LOANPOOL[[#This Row],[PROP_ADDR_STREET]]="","Address Not Defined",TBL_DRFIP_LOANPOOL[[#This Row],[PROP_ADDR_STREET]])&amp;")")</f>
        <v/>
      </c>
      <c r="T78" s="27" t="str">
        <f ca="1">IF(TBL_DRFIP_LOANPOOL[[#This Row],[REQ_FIELDS_POPULATED]],(IF(APP_DRFIP_CERT_DATE&lt;&gt;"",APP_DRFIP_CERT_DATE,TODAY())-TBL_DRFIP_LOANPOOL[[#This Row],[SETTLEMENT_DATE]])&lt;91,"")</f>
        <v/>
      </c>
      <c r="U78" s="29">
        <f>IF(TBL_DRFIP_LOANPOOL[[#This Row],[MULTIPROP_REC_COUNT]]&lt;&gt;"",TBL_DRFIP_LOANPOOL[[#This Row],[LOAN_AMOUNT]]/TBL_DRFIP_LOANPOOL[[#This Row],[MULTIPROP_REC_COUNT]],TBL_DRFIP_LOANPOOL[[#This Row],[LOAN_AMOUNT]])</f>
        <v>0</v>
      </c>
      <c r="V78" s="29" t="b">
        <f>TBL_DRFIP_LOANPOOL[[#This Row],[MULTIPROP_REC_COUNT]]&gt;1</f>
        <v>0</v>
      </c>
      <c r="W78" s="36">
        <f>IF(TBL_DRFIP_LOANPOOL[[#This Row],[LOAN_ID]]&lt;&gt;"",COUNTIF(TBL_DRFIP_LOANPOOL[LOAN_ID],TBL_DRFIP_LOANPOOL[[#This Row],[LOAN_ID]]),1)</f>
        <v>1</v>
      </c>
      <c r="X78" s="64" t="b">
        <f>TRUE</f>
        <v>1</v>
      </c>
      <c r="Y78" s="29" t="str">
        <f>IF(AND(TBL_DRFIP_LOANPOOL[[#This Row],[LOAN_ID]]&lt;&gt;"",TBL_DRFIP_LOANPOOL[[#This Row],[LOAN_AMOUNT]]&lt;&gt;""),(SUMIF(TBL_DRFIP_LOANPOOL[LOAN_ID],TBL_DRFIP_LOANPOOL[[#This Row],[LOAN_ID]],TBL_DRFIP_LOANPOOL[LOAN_AMOUNT])/TBL_DRFIP_LOANPOOL[[#This Row],[MULTIPROP_REC_COUNT]])=TBL_DRFIP_LOANPOOL[[#This Row],[LOAN_AMOUNT]],"")</f>
        <v/>
      </c>
      <c r="Z7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9" spans="2:29" ht="26.25" customHeight="1" x14ac:dyDescent="0.25">
      <c r="B79" s="25" t="str">
        <f>IF(TBL_DRFIP_LOANPOOL[[#This Row],[RECORD_STARTED]],IF(TBL_DRFIP_LOANPOOL[[#This Row],[ERROR_COUNT]]&gt;0,-1,IF(TBL_DRFIP_LOANPOOL[[#This Row],[REQ_FIELDS_POPULATED]],1,0)),"")</f>
        <v/>
      </c>
      <c r="C79" s="36">
        <f>ROW()-ROW(TBL_DRFIP_LOANPOOL[[#Headers],[ROW_ID]])</f>
        <v>64</v>
      </c>
      <c r="D79" s="55"/>
      <c r="E79" s="56"/>
      <c r="F79" s="57"/>
      <c r="G79" s="58"/>
      <c r="H79" s="59"/>
      <c r="I79" s="60"/>
      <c r="J79" s="60"/>
      <c r="K79" s="118"/>
      <c r="L79" s="116"/>
      <c r="M79" s="55"/>
      <c r="N79" s="61"/>
      <c r="O79" s="62"/>
      <c r="P79" s="60"/>
      <c r="Q79" s="190"/>
      <c r="R79" s="119" t="str">
        <f ca="1">IF(TBL_DRFIP_LOANPOOL[[#This Row],[SETTLE_DATE_90_DAYS_CERTDATE]]&lt;&gt;"",IF(TBL_DRFIP_LOANPOOL[[#This Row],[SETTLE_DATE_90_DAYS_CERTDATE]],"Yes","No"),"")</f>
        <v/>
      </c>
      <c r="S79" s="26" t="str">
        <f>IF(TBL_DRFIP_LOANPOOL[[#This Row],[LOAN_ID]] = "","",TBL_DRFIP_LOANPOOL[[#This Row],[LOAN_ID]]&amp;" ("&amp;IF(TBL_DRFIP_LOANPOOL[[#This Row],[PROP_ADDR_STREET]]="","Address Not Defined",TBL_DRFIP_LOANPOOL[[#This Row],[PROP_ADDR_STREET]])&amp;")")</f>
        <v/>
      </c>
      <c r="T79" s="27" t="str">
        <f ca="1">IF(TBL_DRFIP_LOANPOOL[[#This Row],[REQ_FIELDS_POPULATED]],(IF(APP_DRFIP_CERT_DATE&lt;&gt;"",APP_DRFIP_CERT_DATE,TODAY())-TBL_DRFIP_LOANPOOL[[#This Row],[SETTLEMENT_DATE]])&lt;91,"")</f>
        <v/>
      </c>
      <c r="U79" s="29">
        <f>IF(TBL_DRFIP_LOANPOOL[[#This Row],[MULTIPROP_REC_COUNT]]&lt;&gt;"",TBL_DRFIP_LOANPOOL[[#This Row],[LOAN_AMOUNT]]/TBL_DRFIP_LOANPOOL[[#This Row],[MULTIPROP_REC_COUNT]],TBL_DRFIP_LOANPOOL[[#This Row],[LOAN_AMOUNT]])</f>
        <v>0</v>
      </c>
      <c r="V79" s="29" t="b">
        <f>TBL_DRFIP_LOANPOOL[[#This Row],[MULTIPROP_REC_COUNT]]&gt;1</f>
        <v>0</v>
      </c>
      <c r="W79" s="36">
        <f>IF(TBL_DRFIP_LOANPOOL[[#This Row],[LOAN_ID]]&lt;&gt;"",COUNTIF(TBL_DRFIP_LOANPOOL[LOAN_ID],TBL_DRFIP_LOANPOOL[[#This Row],[LOAN_ID]]),1)</f>
        <v>1</v>
      </c>
      <c r="X79" s="64" t="b">
        <f>TRUE</f>
        <v>1</v>
      </c>
      <c r="Y79" s="29" t="str">
        <f>IF(AND(TBL_DRFIP_LOANPOOL[[#This Row],[LOAN_ID]]&lt;&gt;"",TBL_DRFIP_LOANPOOL[[#This Row],[LOAN_AMOUNT]]&lt;&gt;""),(SUMIF(TBL_DRFIP_LOANPOOL[LOAN_ID],TBL_DRFIP_LOANPOOL[[#This Row],[LOAN_ID]],TBL_DRFIP_LOANPOOL[LOAN_AMOUNT])/TBL_DRFIP_LOANPOOL[[#This Row],[MULTIPROP_REC_COUNT]])=TBL_DRFIP_LOANPOOL[[#This Row],[LOAN_AMOUNT]],"")</f>
        <v/>
      </c>
      <c r="Z7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0" spans="2:29" ht="26.25" customHeight="1" x14ac:dyDescent="0.25">
      <c r="B80" s="25" t="str">
        <f>IF(TBL_DRFIP_LOANPOOL[[#This Row],[RECORD_STARTED]],IF(TBL_DRFIP_LOANPOOL[[#This Row],[ERROR_COUNT]]&gt;0,-1,IF(TBL_DRFIP_LOANPOOL[[#This Row],[REQ_FIELDS_POPULATED]],1,0)),"")</f>
        <v/>
      </c>
      <c r="C80" s="36">
        <f>ROW()-ROW(TBL_DRFIP_LOANPOOL[[#Headers],[ROW_ID]])</f>
        <v>65</v>
      </c>
      <c r="D80" s="55"/>
      <c r="E80" s="56"/>
      <c r="F80" s="57"/>
      <c r="G80" s="58"/>
      <c r="H80" s="59"/>
      <c r="I80" s="60"/>
      <c r="J80" s="60"/>
      <c r="K80" s="118"/>
      <c r="L80" s="116"/>
      <c r="M80" s="55"/>
      <c r="N80" s="61"/>
      <c r="O80" s="62"/>
      <c r="P80" s="60"/>
      <c r="Q80" s="190"/>
      <c r="R80" s="119" t="str">
        <f ca="1">IF(TBL_DRFIP_LOANPOOL[[#This Row],[SETTLE_DATE_90_DAYS_CERTDATE]]&lt;&gt;"",IF(TBL_DRFIP_LOANPOOL[[#This Row],[SETTLE_DATE_90_DAYS_CERTDATE]],"Yes","No"),"")</f>
        <v/>
      </c>
      <c r="S80" s="26" t="str">
        <f>IF(TBL_DRFIP_LOANPOOL[[#This Row],[LOAN_ID]] = "","",TBL_DRFIP_LOANPOOL[[#This Row],[LOAN_ID]]&amp;" ("&amp;IF(TBL_DRFIP_LOANPOOL[[#This Row],[PROP_ADDR_STREET]]="","Address Not Defined",TBL_DRFIP_LOANPOOL[[#This Row],[PROP_ADDR_STREET]])&amp;")")</f>
        <v/>
      </c>
      <c r="T80" s="27" t="str">
        <f ca="1">IF(TBL_DRFIP_LOANPOOL[[#This Row],[REQ_FIELDS_POPULATED]],(IF(APP_DRFIP_CERT_DATE&lt;&gt;"",APP_DRFIP_CERT_DATE,TODAY())-TBL_DRFIP_LOANPOOL[[#This Row],[SETTLEMENT_DATE]])&lt;91,"")</f>
        <v/>
      </c>
      <c r="U80" s="29">
        <f>IF(TBL_DRFIP_LOANPOOL[[#This Row],[MULTIPROP_REC_COUNT]]&lt;&gt;"",TBL_DRFIP_LOANPOOL[[#This Row],[LOAN_AMOUNT]]/TBL_DRFIP_LOANPOOL[[#This Row],[MULTIPROP_REC_COUNT]],TBL_DRFIP_LOANPOOL[[#This Row],[LOAN_AMOUNT]])</f>
        <v>0</v>
      </c>
      <c r="V80" s="29" t="b">
        <f>TBL_DRFIP_LOANPOOL[[#This Row],[MULTIPROP_REC_COUNT]]&gt;1</f>
        <v>0</v>
      </c>
      <c r="W80" s="36">
        <f>IF(TBL_DRFIP_LOANPOOL[[#This Row],[LOAN_ID]]&lt;&gt;"",COUNTIF(TBL_DRFIP_LOANPOOL[LOAN_ID],TBL_DRFIP_LOANPOOL[[#This Row],[LOAN_ID]]),1)</f>
        <v>1</v>
      </c>
      <c r="X80" s="64" t="b">
        <f>TRUE</f>
        <v>1</v>
      </c>
      <c r="Y80" s="29" t="str">
        <f>IF(AND(TBL_DRFIP_LOANPOOL[[#This Row],[LOAN_ID]]&lt;&gt;"",TBL_DRFIP_LOANPOOL[[#This Row],[LOAN_AMOUNT]]&lt;&gt;""),(SUMIF(TBL_DRFIP_LOANPOOL[LOAN_ID],TBL_DRFIP_LOANPOOL[[#This Row],[LOAN_ID]],TBL_DRFIP_LOANPOOL[LOAN_AMOUNT])/TBL_DRFIP_LOANPOOL[[#This Row],[MULTIPROP_REC_COUNT]])=TBL_DRFIP_LOANPOOL[[#This Row],[LOAN_AMOUNT]],"")</f>
        <v/>
      </c>
      <c r="Z8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1" spans="2:29" ht="26.25" customHeight="1" x14ac:dyDescent="0.25">
      <c r="B81" s="25" t="str">
        <f>IF(TBL_DRFIP_LOANPOOL[[#This Row],[RECORD_STARTED]],IF(TBL_DRFIP_LOANPOOL[[#This Row],[ERROR_COUNT]]&gt;0,-1,IF(TBL_DRFIP_LOANPOOL[[#This Row],[REQ_FIELDS_POPULATED]],1,0)),"")</f>
        <v/>
      </c>
      <c r="C81" s="36">
        <f>ROW()-ROW(TBL_DRFIP_LOANPOOL[[#Headers],[ROW_ID]])</f>
        <v>66</v>
      </c>
      <c r="D81" s="55"/>
      <c r="E81" s="56"/>
      <c r="F81" s="57"/>
      <c r="G81" s="58"/>
      <c r="H81" s="59"/>
      <c r="I81" s="60"/>
      <c r="J81" s="60"/>
      <c r="K81" s="118"/>
      <c r="L81" s="116"/>
      <c r="M81" s="55"/>
      <c r="N81" s="61"/>
      <c r="O81" s="62"/>
      <c r="P81" s="60"/>
      <c r="Q81" s="190"/>
      <c r="R81" s="119" t="str">
        <f ca="1">IF(TBL_DRFIP_LOANPOOL[[#This Row],[SETTLE_DATE_90_DAYS_CERTDATE]]&lt;&gt;"",IF(TBL_DRFIP_LOANPOOL[[#This Row],[SETTLE_DATE_90_DAYS_CERTDATE]],"Yes","No"),"")</f>
        <v/>
      </c>
      <c r="S81" s="26" t="str">
        <f>IF(TBL_DRFIP_LOANPOOL[[#This Row],[LOAN_ID]] = "","",TBL_DRFIP_LOANPOOL[[#This Row],[LOAN_ID]]&amp;" ("&amp;IF(TBL_DRFIP_LOANPOOL[[#This Row],[PROP_ADDR_STREET]]="","Address Not Defined",TBL_DRFIP_LOANPOOL[[#This Row],[PROP_ADDR_STREET]])&amp;")")</f>
        <v/>
      </c>
      <c r="T81" s="27" t="str">
        <f ca="1">IF(TBL_DRFIP_LOANPOOL[[#This Row],[REQ_FIELDS_POPULATED]],(IF(APP_DRFIP_CERT_DATE&lt;&gt;"",APP_DRFIP_CERT_DATE,TODAY())-TBL_DRFIP_LOANPOOL[[#This Row],[SETTLEMENT_DATE]])&lt;91,"")</f>
        <v/>
      </c>
      <c r="U81" s="29">
        <f>IF(TBL_DRFIP_LOANPOOL[[#This Row],[MULTIPROP_REC_COUNT]]&lt;&gt;"",TBL_DRFIP_LOANPOOL[[#This Row],[LOAN_AMOUNT]]/TBL_DRFIP_LOANPOOL[[#This Row],[MULTIPROP_REC_COUNT]],TBL_DRFIP_LOANPOOL[[#This Row],[LOAN_AMOUNT]])</f>
        <v>0</v>
      </c>
      <c r="V81" s="29" t="b">
        <f>TBL_DRFIP_LOANPOOL[[#This Row],[MULTIPROP_REC_COUNT]]&gt;1</f>
        <v>0</v>
      </c>
      <c r="W81" s="36">
        <f>IF(TBL_DRFIP_LOANPOOL[[#This Row],[LOAN_ID]]&lt;&gt;"",COUNTIF(TBL_DRFIP_LOANPOOL[LOAN_ID],TBL_DRFIP_LOANPOOL[[#This Row],[LOAN_ID]]),1)</f>
        <v>1</v>
      </c>
      <c r="X81" s="64" t="b">
        <f>TRUE</f>
        <v>1</v>
      </c>
      <c r="Y81" s="29" t="str">
        <f>IF(AND(TBL_DRFIP_LOANPOOL[[#This Row],[LOAN_ID]]&lt;&gt;"",TBL_DRFIP_LOANPOOL[[#This Row],[LOAN_AMOUNT]]&lt;&gt;""),(SUMIF(TBL_DRFIP_LOANPOOL[LOAN_ID],TBL_DRFIP_LOANPOOL[[#This Row],[LOAN_ID]],TBL_DRFIP_LOANPOOL[LOAN_AMOUNT])/TBL_DRFIP_LOANPOOL[[#This Row],[MULTIPROP_REC_COUNT]])=TBL_DRFIP_LOANPOOL[[#This Row],[LOAN_AMOUNT]],"")</f>
        <v/>
      </c>
      <c r="Z8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2" spans="2:29" ht="26.25" customHeight="1" x14ac:dyDescent="0.25">
      <c r="B82" s="25" t="str">
        <f>IF(TBL_DRFIP_LOANPOOL[[#This Row],[RECORD_STARTED]],IF(TBL_DRFIP_LOANPOOL[[#This Row],[ERROR_COUNT]]&gt;0,-1,IF(TBL_DRFIP_LOANPOOL[[#This Row],[REQ_FIELDS_POPULATED]],1,0)),"")</f>
        <v/>
      </c>
      <c r="C82" s="36">
        <f>ROW()-ROW(TBL_DRFIP_LOANPOOL[[#Headers],[ROW_ID]])</f>
        <v>67</v>
      </c>
      <c r="D82" s="55"/>
      <c r="E82" s="56"/>
      <c r="F82" s="57"/>
      <c r="G82" s="58"/>
      <c r="H82" s="59"/>
      <c r="I82" s="60"/>
      <c r="J82" s="60"/>
      <c r="K82" s="118"/>
      <c r="L82" s="116"/>
      <c r="M82" s="55"/>
      <c r="N82" s="61"/>
      <c r="O82" s="62"/>
      <c r="P82" s="60"/>
      <c r="Q82" s="190"/>
      <c r="R82" s="119" t="str">
        <f ca="1">IF(TBL_DRFIP_LOANPOOL[[#This Row],[SETTLE_DATE_90_DAYS_CERTDATE]]&lt;&gt;"",IF(TBL_DRFIP_LOANPOOL[[#This Row],[SETTLE_DATE_90_DAYS_CERTDATE]],"Yes","No"),"")</f>
        <v/>
      </c>
      <c r="S82" s="26" t="str">
        <f>IF(TBL_DRFIP_LOANPOOL[[#This Row],[LOAN_ID]] = "","",TBL_DRFIP_LOANPOOL[[#This Row],[LOAN_ID]]&amp;" ("&amp;IF(TBL_DRFIP_LOANPOOL[[#This Row],[PROP_ADDR_STREET]]="","Address Not Defined",TBL_DRFIP_LOANPOOL[[#This Row],[PROP_ADDR_STREET]])&amp;")")</f>
        <v/>
      </c>
      <c r="T82" s="27" t="str">
        <f ca="1">IF(TBL_DRFIP_LOANPOOL[[#This Row],[REQ_FIELDS_POPULATED]],(IF(APP_DRFIP_CERT_DATE&lt;&gt;"",APP_DRFIP_CERT_DATE,TODAY())-TBL_DRFIP_LOANPOOL[[#This Row],[SETTLEMENT_DATE]])&lt;91,"")</f>
        <v/>
      </c>
      <c r="U82" s="29">
        <f>IF(TBL_DRFIP_LOANPOOL[[#This Row],[MULTIPROP_REC_COUNT]]&lt;&gt;"",TBL_DRFIP_LOANPOOL[[#This Row],[LOAN_AMOUNT]]/TBL_DRFIP_LOANPOOL[[#This Row],[MULTIPROP_REC_COUNT]],TBL_DRFIP_LOANPOOL[[#This Row],[LOAN_AMOUNT]])</f>
        <v>0</v>
      </c>
      <c r="V82" s="29" t="b">
        <f>TBL_DRFIP_LOANPOOL[[#This Row],[MULTIPROP_REC_COUNT]]&gt;1</f>
        <v>0</v>
      </c>
      <c r="W82" s="36">
        <f>IF(TBL_DRFIP_LOANPOOL[[#This Row],[LOAN_ID]]&lt;&gt;"",COUNTIF(TBL_DRFIP_LOANPOOL[LOAN_ID],TBL_DRFIP_LOANPOOL[[#This Row],[LOAN_ID]]),1)</f>
        <v>1</v>
      </c>
      <c r="X82" s="64" t="b">
        <f>TRUE</f>
        <v>1</v>
      </c>
      <c r="Y82" s="29" t="str">
        <f>IF(AND(TBL_DRFIP_LOANPOOL[[#This Row],[LOAN_ID]]&lt;&gt;"",TBL_DRFIP_LOANPOOL[[#This Row],[LOAN_AMOUNT]]&lt;&gt;""),(SUMIF(TBL_DRFIP_LOANPOOL[LOAN_ID],TBL_DRFIP_LOANPOOL[[#This Row],[LOAN_ID]],TBL_DRFIP_LOANPOOL[LOAN_AMOUNT])/TBL_DRFIP_LOANPOOL[[#This Row],[MULTIPROP_REC_COUNT]])=TBL_DRFIP_LOANPOOL[[#This Row],[LOAN_AMOUNT]],"")</f>
        <v/>
      </c>
      <c r="Z8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3" spans="2:29" ht="26.25" customHeight="1" x14ac:dyDescent="0.25">
      <c r="B83" s="25" t="str">
        <f>IF(TBL_DRFIP_LOANPOOL[[#This Row],[RECORD_STARTED]],IF(TBL_DRFIP_LOANPOOL[[#This Row],[ERROR_COUNT]]&gt;0,-1,IF(TBL_DRFIP_LOANPOOL[[#This Row],[REQ_FIELDS_POPULATED]],1,0)),"")</f>
        <v/>
      </c>
      <c r="C83" s="36">
        <f>ROW()-ROW(TBL_DRFIP_LOANPOOL[[#Headers],[ROW_ID]])</f>
        <v>68</v>
      </c>
      <c r="D83" s="55"/>
      <c r="E83" s="56"/>
      <c r="F83" s="57"/>
      <c r="G83" s="58"/>
      <c r="H83" s="59"/>
      <c r="I83" s="60"/>
      <c r="J83" s="60"/>
      <c r="K83" s="118"/>
      <c r="L83" s="116"/>
      <c r="M83" s="55"/>
      <c r="N83" s="61"/>
      <c r="O83" s="62"/>
      <c r="P83" s="60"/>
      <c r="Q83" s="190"/>
      <c r="R83" s="119" t="str">
        <f ca="1">IF(TBL_DRFIP_LOANPOOL[[#This Row],[SETTLE_DATE_90_DAYS_CERTDATE]]&lt;&gt;"",IF(TBL_DRFIP_LOANPOOL[[#This Row],[SETTLE_DATE_90_DAYS_CERTDATE]],"Yes","No"),"")</f>
        <v/>
      </c>
      <c r="S83" s="26" t="str">
        <f>IF(TBL_DRFIP_LOANPOOL[[#This Row],[LOAN_ID]] = "","",TBL_DRFIP_LOANPOOL[[#This Row],[LOAN_ID]]&amp;" ("&amp;IF(TBL_DRFIP_LOANPOOL[[#This Row],[PROP_ADDR_STREET]]="","Address Not Defined",TBL_DRFIP_LOANPOOL[[#This Row],[PROP_ADDR_STREET]])&amp;")")</f>
        <v/>
      </c>
      <c r="T83" s="27" t="str">
        <f ca="1">IF(TBL_DRFIP_LOANPOOL[[#This Row],[REQ_FIELDS_POPULATED]],(IF(APP_DRFIP_CERT_DATE&lt;&gt;"",APP_DRFIP_CERT_DATE,TODAY())-TBL_DRFIP_LOANPOOL[[#This Row],[SETTLEMENT_DATE]])&lt;91,"")</f>
        <v/>
      </c>
      <c r="U83" s="29">
        <f>IF(TBL_DRFIP_LOANPOOL[[#This Row],[MULTIPROP_REC_COUNT]]&lt;&gt;"",TBL_DRFIP_LOANPOOL[[#This Row],[LOAN_AMOUNT]]/TBL_DRFIP_LOANPOOL[[#This Row],[MULTIPROP_REC_COUNT]],TBL_DRFIP_LOANPOOL[[#This Row],[LOAN_AMOUNT]])</f>
        <v>0</v>
      </c>
      <c r="V83" s="29" t="b">
        <f>TBL_DRFIP_LOANPOOL[[#This Row],[MULTIPROP_REC_COUNT]]&gt;1</f>
        <v>0</v>
      </c>
      <c r="W83" s="36">
        <f>IF(TBL_DRFIP_LOANPOOL[[#This Row],[LOAN_ID]]&lt;&gt;"",COUNTIF(TBL_DRFIP_LOANPOOL[LOAN_ID],TBL_DRFIP_LOANPOOL[[#This Row],[LOAN_ID]]),1)</f>
        <v>1</v>
      </c>
      <c r="X83" s="64" t="b">
        <f>TRUE</f>
        <v>1</v>
      </c>
      <c r="Y83" s="29" t="str">
        <f>IF(AND(TBL_DRFIP_LOANPOOL[[#This Row],[LOAN_ID]]&lt;&gt;"",TBL_DRFIP_LOANPOOL[[#This Row],[LOAN_AMOUNT]]&lt;&gt;""),(SUMIF(TBL_DRFIP_LOANPOOL[LOAN_ID],TBL_DRFIP_LOANPOOL[[#This Row],[LOAN_ID]],TBL_DRFIP_LOANPOOL[LOAN_AMOUNT])/TBL_DRFIP_LOANPOOL[[#This Row],[MULTIPROP_REC_COUNT]])=TBL_DRFIP_LOANPOOL[[#This Row],[LOAN_AMOUNT]],"")</f>
        <v/>
      </c>
      <c r="Z8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4" spans="2:29" ht="26.25" customHeight="1" x14ac:dyDescent="0.25">
      <c r="B84" s="25" t="str">
        <f>IF(TBL_DRFIP_LOANPOOL[[#This Row],[RECORD_STARTED]],IF(TBL_DRFIP_LOANPOOL[[#This Row],[ERROR_COUNT]]&gt;0,-1,IF(TBL_DRFIP_LOANPOOL[[#This Row],[REQ_FIELDS_POPULATED]],1,0)),"")</f>
        <v/>
      </c>
      <c r="C84" s="36">
        <f>ROW()-ROW(TBL_DRFIP_LOANPOOL[[#Headers],[ROW_ID]])</f>
        <v>69</v>
      </c>
      <c r="D84" s="55"/>
      <c r="E84" s="56"/>
      <c r="F84" s="57"/>
      <c r="G84" s="58"/>
      <c r="H84" s="59"/>
      <c r="I84" s="60"/>
      <c r="J84" s="60"/>
      <c r="K84" s="118"/>
      <c r="L84" s="116"/>
      <c r="M84" s="55"/>
      <c r="N84" s="61"/>
      <c r="O84" s="62"/>
      <c r="P84" s="60"/>
      <c r="Q84" s="190"/>
      <c r="R84" s="119" t="str">
        <f ca="1">IF(TBL_DRFIP_LOANPOOL[[#This Row],[SETTLE_DATE_90_DAYS_CERTDATE]]&lt;&gt;"",IF(TBL_DRFIP_LOANPOOL[[#This Row],[SETTLE_DATE_90_DAYS_CERTDATE]],"Yes","No"),"")</f>
        <v/>
      </c>
      <c r="S84" s="26" t="str">
        <f>IF(TBL_DRFIP_LOANPOOL[[#This Row],[LOAN_ID]] = "","",TBL_DRFIP_LOANPOOL[[#This Row],[LOAN_ID]]&amp;" ("&amp;IF(TBL_DRFIP_LOANPOOL[[#This Row],[PROP_ADDR_STREET]]="","Address Not Defined",TBL_DRFIP_LOANPOOL[[#This Row],[PROP_ADDR_STREET]])&amp;")")</f>
        <v/>
      </c>
      <c r="T84" s="27" t="str">
        <f ca="1">IF(TBL_DRFIP_LOANPOOL[[#This Row],[REQ_FIELDS_POPULATED]],(IF(APP_DRFIP_CERT_DATE&lt;&gt;"",APP_DRFIP_CERT_DATE,TODAY())-TBL_DRFIP_LOANPOOL[[#This Row],[SETTLEMENT_DATE]])&lt;91,"")</f>
        <v/>
      </c>
      <c r="U84" s="29">
        <f>IF(TBL_DRFIP_LOANPOOL[[#This Row],[MULTIPROP_REC_COUNT]]&lt;&gt;"",TBL_DRFIP_LOANPOOL[[#This Row],[LOAN_AMOUNT]]/TBL_DRFIP_LOANPOOL[[#This Row],[MULTIPROP_REC_COUNT]],TBL_DRFIP_LOANPOOL[[#This Row],[LOAN_AMOUNT]])</f>
        <v>0</v>
      </c>
      <c r="V84" s="29" t="b">
        <f>TBL_DRFIP_LOANPOOL[[#This Row],[MULTIPROP_REC_COUNT]]&gt;1</f>
        <v>0</v>
      </c>
      <c r="W84" s="36">
        <f>IF(TBL_DRFIP_LOANPOOL[[#This Row],[LOAN_ID]]&lt;&gt;"",COUNTIF(TBL_DRFIP_LOANPOOL[LOAN_ID],TBL_DRFIP_LOANPOOL[[#This Row],[LOAN_ID]]),1)</f>
        <v>1</v>
      </c>
      <c r="X84" s="64" t="b">
        <f>TRUE</f>
        <v>1</v>
      </c>
      <c r="Y84" s="29" t="str">
        <f>IF(AND(TBL_DRFIP_LOANPOOL[[#This Row],[LOAN_ID]]&lt;&gt;"",TBL_DRFIP_LOANPOOL[[#This Row],[LOAN_AMOUNT]]&lt;&gt;""),(SUMIF(TBL_DRFIP_LOANPOOL[LOAN_ID],TBL_DRFIP_LOANPOOL[[#This Row],[LOAN_ID]],TBL_DRFIP_LOANPOOL[LOAN_AMOUNT])/TBL_DRFIP_LOANPOOL[[#This Row],[MULTIPROP_REC_COUNT]])=TBL_DRFIP_LOANPOOL[[#This Row],[LOAN_AMOUNT]],"")</f>
        <v/>
      </c>
      <c r="Z8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5" spans="2:29" ht="26.25" customHeight="1" x14ac:dyDescent="0.25">
      <c r="B85" s="25" t="str">
        <f>IF(TBL_DRFIP_LOANPOOL[[#This Row],[RECORD_STARTED]],IF(TBL_DRFIP_LOANPOOL[[#This Row],[ERROR_COUNT]]&gt;0,-1,IF(TBL_DRFIP_LOANPOOL[[#This Row],[REQ_FIELDS_POPULATED]],1,0)),"")</f>
        <v/>
      </c>
      <c r="C85" s="36">
        <f>ROW()-ROW(TBL_DRFIP_LOANPOOL[[#Headers],[ROW_ID]])</f>
        <v>70</v>
      </c>
      <c r="D85" s="55"/>
      <c r="E85" s="56"/>
      <c r="F85" s="57"/>
      <c r="G85" s="58"/>
      <c r="H85" s="59"/>
      <c r="I85" s="60"/>
      <c r="J85" s="60"/>
      <c r="K85" s="118"/>
      <c r="L85" s="116"/>
      <c r="M85" s="55"/>
      <c r="N85" s="61"/>
      <c r="O85" s="62"/>
      <c r="P85" s="60"/>
      <c r="Q85" s="190"/>
      <c r="R85" s="119" t="str">
        <f ca="1">IF(TBL_DRFIP_LOANPOOL[[#This Row],[SETTLE_DATE_90_DAYS_CERTDATE]]&lt;&gt;"",IF(TBL_DRFIP_LOANPOOL[[#This Row],[SETTLE_DATE_90_DAYS_CERTDATE]],"Yes","No"),"")</f>
        <v/>
      </c>
      <c r="S85" s="26" t="str">
        <f>IF(TBL_DRFIP_LOANPOOL[[#This Row],[LOAN_ID]] = "","",TBL_DRFIP_LOANPOOL[[#This Row],[LOAN_ID]]&amp;" ("&amp;IF(TBL_DRFIP_LOANPOOL[[#This Row],[PROP_ADDR_STREET]]="","Address Not Defined",TBL_DRFIP_LOANPOOL[[#This Row],[PROP_ADDR_STREET]])&amp;")")</f>
        <v/>
      </c>
      <c r="T85" s="27" t="str">
        <f ca="1">IF(TBL_DRFIP_LOANPOOL[[#This Row],[REQ_FIELDS_POPULATED]],(IF(APP_DRFIP_CERT_DATE&lt;&gt;"",APP_DRFIP_CERT_DATE,TODAY())-TBL_DRFIP_LOANPOOL[[#This Row],[SETTLEMENT_DATE]])&lt;91,"")</f>
        <v/>
      </c>
      <c r="U85" s="29">
        <f>IF(TBL_DRFIP_LOANPOOL[[#This Row],[MULTIPROP_REC_COUNT]]&lt;&gt;"",TBL_DRFIP_LOANPOOL[[#This Row],[LOAN_AMOUNT]]/TBL_DRFIP_LOANPOOL[[#This Row],[MULTIPROP_REC_COUNT]],TBL_DRFIP_LOANPOOL[[#This Row],[LOAN_AMOUNT]])</f>
        <v>0</v>
      </c>
      <c r="V85" s="29" t="b">
        <f>TBL_DRFIP_LOANPOOL[[#This Row],[MULTIPROP_REC_COUNT]]&gt;1</f>
        <v>0</v>
      </c>
      <c r="W85" s="36">
        <f>IF(TBL_DRFIP_LOANPOOL[[#This Row],[LOAN_ID]]&lt;&gt;"",COUNTIF(TBL_DRFIP_LOANPOOL[LOAN_ID],TBL_DRFIP_LOANPOOL[[#This Row],[LOAN_ID]]),1)</f>
        <v>1</v>
      </c>
      <c r="X85" s="64" t="b">
        <f>TRUE</f>
        <v>1</v>
      </c>
      <c r="Y85" s="29" t="str">
        <f>IF(AND(TBL_DRFIP_LOANPOOL[[#This Row],[LOAN_ID]]&lt;&gt;"",TBL_DRFIP_LOANPOOL[[#This Row],[LOAN_AMOUNT]]&lt;&gt;""),(SUMIF(TBL_DRFIP_LOANPOOL[LOAN_ID],TBL_DRFIP_LOANPOOL[[#This Row],[LOAN_ID]],TBL_DRFIP_LOANPOOL[LOAN_AMOUNT])/TBL_DRFIP_LOANPOOL[[#This Row],[MULTIPROP_REC_COUNT]])=TBL_DRFIP_LOANPOOL[[#This Row],[LOAN_AMOUNT]],"")</f>
        <v/>
      </c>
      <c r="Z8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6" spans="2:29" ht="26.25" customHeight="1" x14ac:dyDescent="0.25">
      <c r="B86" s="25" t="str">
        <f>IF(TBL_DRFIP_LOANPOOL[[#This Row],[RECORD_STARTED]],IF(TBL_DRFIP_LOANPOOL[[#This Row],[ERROR_COUNT]]&gt;0,-1,IF(TBL_DRFIP_LOANPOOL[[#This Row],[REQ_FIELDS_POPULATED]],1,0)),"")</f>
        <v/>
      </c>
      <c r="C86" s="36">
        <f>ROW()-ROW(TBL_DRFIP_LOANPOOL[[#Headers],[ROW_ID]])</f>
        <v>71</v>
      </c>
      <c r="D86" s="55"/>
      <c r="E86" s="56"/>
      <c r="F86" s="57"/>
      <c r="G86" s="58"/>
      <c r="H86" s="59"/>
      <c r="I86" s="60"/>
      <c r="J86" s="60"/>
      <c r="K86" s="118"/>
      <c r="L86" s="116"/>
      <c r="M86" s="55"/>
      <c r="N86" s="61"/>
      <c r="O86" s="62"/>
      <c r="P86" s="60"/>
      <c r="Q86" s="190"/>
      <c r="R86" s="119" t="str">
        <f ca="1">IF(TBL_DRFIP_LOANPOOL[[#This Row],[SETTLE_DATE_90_DAYS_CERTDATE]]&lt;&gt;"",IF(TBL_DRFIP_LOANPOOL[[#This Row],[SETTLE_DATE_90_DAYS_CERTDATE]],"Yes","No"),"")</f>
        <v/>
      </c>
      <c r="S86" s="26" t="str">
        <f>IF(TBL_DRFIP_LOANPOOL[[#This Row],[LOAN_ID]] = "","",TBL_DRFIP_LOANPOOL[[#This Row],[LOAN_ID]]&amp;" ("&amp;IF(TBL_DRFIP_LOANPOOL[[#This Row],[PROP_ADDR_STREET]]="","Address Not Defined",TBL_DRFIP_LOANPOOL[[#This Row],[PROP_ADDR_STREET]])&amp;")")</f>
        <v/>
      </c>
      <c r="T86" s="27" t="str">
        <f ca="1">IF(TBL_DRFIP_LOANPOOL[[#This Row],[REQ_FIELDS_POPULATED]],(IF(APP_DRFIP_CERT_DATE&lt;&gt;"",APP_DRFIP_CERT_DATE,TODAY())-TBL_DRFIP_LOANPOOL[[#This Row],[SETTLEMENT_DATE]])&lt;91,"")</f>
        <v/>
      </c>
      <c r="U86" s="29">
        <f>IF(TBL_DRFIP_LOANPOOL[[#This Row],[MULTIPROP_REC_COUNT]]&lt;&gt;"",TBL_DRFIP_LOANPOOL[[#This Row],[LOAN_AMOUNT]]/TBL_DRFIP_LOANPOOL[[#This Row],[MULTIPROP_REC_COUNT]],TBL_DRFIP_LOANPOOL[[#This Row],[LOAN_AMOUNT]])</f>
        <v>0</v>
      </c>
      <c r="V86" s="29" t="b">
        <f>TBL_DRFIP_LOANPOOL[[#This Row],[MULTIPROP_REC_COUNT]]&gt;1</f>
        <v>0</v>
      </c>
      <c r="W86" s="36">
        <f>IF(TBL_DRFIP_LOANPOOL[[#This Row],[LOAN_ID]]&lt;&gt;"",COUNTIF(TBL_DRFIP_LOANPOOL[LOAN_ID],TBL_DRFIP_LOANPOOL[[#This Row],[LOAN_ID]]),1)</f>
        <v>1</v>
      </c>
      <c r="X86" s="64" t="b">
        <f>TRUE</f>
        <v>1</v>
      </c>
      <c r="Y86" s="29" t="str">
        <f>IF(AND(TBL_DRFIP_LOANPOOL[[#This Row],[LOAN_ID]]&lt;&gt;"",TBL_DRFIP_LOANPOOL[[#This Row],[LOAN_AMOUNT]]&lt;&gt;""),(SUMIF(TBL_DRFIP_LOANPOOL[LOAN_ID],TBL_DRFIP_LOANPOOL[[#This Row],[LOAN_ID]],TBL_DRFIP_LOANPOOL[LOAN_AMOUNT])/TBL_DRFIP_LOANPOOL[[#This Row],[MULTIPROP_REC_COUNT]])=TBL_DRFIP_LOANPOOL[[#This Row],[LOAN_AMOUNT]],"")</f>
        <v/>
      </c>
      <c r="Z8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7" spans="2:29" ht="26.25" customHeight="1" x14ac:dyDescent="0.25">
      <c r="B87" s="25" t="str">
        <f>IF(TBL_DRFIP_LOANPOOL[[#This Row],[RECORD_STARTED]],IF(TBL_DRFIP_LOANPOOL[[#This Row],[ERROR_COUNT]]&gt;0,-1,IF(TBL_DRFIP_LOANPOOL[[#This Row],[REQ_FIELDS_POPULATED]],1,0)),"")</f>
        <v/>
      </c>
      <c r="C87" s="36">
        <f>ROW()-ROW(TBL_DRFIP_LOANPOOL[[#Headers],[ROW_ID]])</f>
        <v>72</v>
      </c>
      <c r="D87" s="55"/>
      <c r="E87" s="56"/>
      <c r="F87" s="57"/>
      <c r="G87" s="58"/>
      <c r="H87" s="59"/>
      <c r="I87" s="60"/>
      <c r="J87" s="60"/>
      <c r="K87" s="118"/>
      <c r="L87" s="116"/>
      <c r="M87" s="55"/>
      <c r="N87" s="61"/>
      <c r="O87" s="62"/>
      <c r="P87" s="60"/>
      <c r="Q87" s="190"/>
      <c r="R87" s="119" t="str">
        <f ca="1">IF(TBL_DRFIP_LOANPOOL[[#This Row],[SETTLE_DATE_90_DAYS_CERTDATE]]&lt;&gt;"",IF(TBL_DRFIP_LOANPOOL[[#This Row],[SETTLE_DATE_90_DAYS_CERTDATE]],"Yes","No"),"")</f>
        <v/>
      </c>
      <c r="S87" s="26" t="str">
        <f>IF(TBL_DRFIP_LOANPOOL[[#This Row],[LOAN_ID]] = "","",TBL_DRFIP_LOANPOOL[[#This Row],[LOAN_ID]]&amp;" ("&amp;IF(TBL_DRFIP_LOANPOOL[[#This Row],[PROP_ADDR_STREET]]="","Address Not Defined",TBL_DRFIP_LOANPOOL[[#This Row],[PROP_ADDR_STREET]])&amp;")")</f>
        <v/>
      </c>
      <c r="T87" s="27" t="str">
        <f ca="1">IF(TBL_DRFIP_LOANPOOL[[#This Row],[REQ_FIELDS_POPULATED]],(IF(APP_DRFIP_CERT_DATE&lt;&gt;"",APP_DRFIP_CERT_DATE,TODAY())-TBL_DRFIP_LOANPOOL[[#This Row],[SETTLEMENT_DATE]])&lt;91,"")</f>
        <v/>
      </c>
      <c r="U87" s="29">
        <f>IF(TBL_DRFIP_LOANPOOL[[#This Row],[MULTIPROP_REC_COUNT]]&lt;&gt;"",TBL_DRFIP_LOANPOOL[[#This Row],[LOAN_AMOUNT]]/TBL_DRFIP_LOANPOOL[[#This Row],[MULTIPROP_REC_COUNT]],TBL_DRFIP_LOANPOOL[[#This Row],[LOAN_AMOUNT]])</f>
        <v>0</v>
      </c>
      <c r="V87" s="29" t="b">
        <f>TBL_DRFIP_LOANPOOL[[#This Row],[MULTIPROP_REC_COUNT]]&gt;1</f>
        <v>0</v>
      </c>
      <c r="W87" s="36">
        <f>IF(TBL_DRFIP_LOANPOOL[[#This Row],[LOAN_ID]]&lt;&gt;"",COUNTIF(TBL_DRFIP_LOANPOOL[LOAN_ID],TBL_DRFIP_LOANPOOL[[#This Row],[LOAN_ID]]),1)</f>
        <v>1</v>
      </c>
      <c r="X87" s="64" t="b">
        <f>TRUE</f>
        <v>1</v>
      </c>
      <c r="Y87" s="29" t="str">
        <f>IF(AND(TBL_DRFIP_LOANPOOL[[#This Row],[LOAN_ID]]&lt;&gt;"",TBL_DRFIP_LOANPOOL[[#This Row],[LOAN_AMOUNT]]&lt;&gt;""),(SUMIF(TBL_DRFIP_LOANPOOL[LOAN_ID],TBL_DRFIP_LOANPOOL[[#This Row],[LOAN_ID]],TBL_DRFIP_LOANPOOL[LOAN_AMOUNT])/TBL_DRFIP_LOANPOOL[[#This Row],[MULTIPROP_REC_COUNT]])=TBL_DRFIP_LOANPOOL[[#This Row],[LOAN_AMOUNT]],"")</f>
        <v/>
      </c>
      <c r="Z8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8" spans="2:29" ht="26.25" customHeight="1" x14ac:dyDescent="0.25">
      <c r="B88" s="25" t="str">
        <f>IF(TBL_DRFIP_LOANPOOL[[#This Row],[RECORD_STARTED]],IF(TBL_DRFIP_LOANPOOL[[#This Row],[ERROR_COUNT]]&gt;0,-1,IF(TBL_DRFIP_LOANPOOL[[#This Row],[REQ_FIELDS_POPULATED]],1,0)),"")</f>
        <v/>
      </c>
      <c r="C88" s="36">
        <f>ROW()-ROW(TBL_DRFIP_LOANPOOL[[#Headers],[ROW_ID]])</f>
        <v>73</v>
      </c>
      <c r="D88" s="55"/>
      <c r="E88" s="56"/>
      <c r="F88" s="57"/>
      <c r="G88" s="58"/>
      <c r="H88" s="59"/>
      <c r="I88" s="60"/>
      <c r="J88" s="60"/>
      <c r="K88" s="118"/>
      <c r="L88" s="116"/>
      <c r="M88" s="55"/>
      <c r="N88" s="61"/>
      <c r="O88" s="62"/>
      <c r="P88" s="60"/>
      <c r="Q88" s="190"/>
      <c r="R88" s="119" t="str">
        <f ca="1">IF(TBL_DRFIP_LOANPOOL[[#This Row],[SETTLE_DATE_90_DAYS_CERTDATE]]&lt;&gt;"",IF(TBL_DRFIP_LOANPOOL[[#This Row],[SETTLE_DATE_90_DAYS_CERTDATE]],"Yes","No"),"")</f>
        <v/>
      </c>
      <c r="S88" s="26" t="str">
        <f>IF(TBL_DRFIP_LOANPOOL[[#This Row],[LOAN_ID]] = "","",TBL_DRFIP_LOANPOOL[[#This Row],[LOAN_ID]]&amp;" ("&amp;IF(TBL_DRFIP_LOANPOOL[[#This Row],[PROP_ADDR_STREET]]="","Address Not Defined",TBL_DRFIP_LOANPOOL[[#This Row],[PROP_ADDR_STREET]])&amp;")")</f>
        <v/>
      </c>
      <c r="T88" s="27" t="str">
        <f ca="1">IF(TBL_DRFIP_LOANPOOL[[#This Row],[REQ_FIELDS_POPULATED]],(IF(APP_DRFIP_CERT_DATE&lt;&gt;"",APP_DRFIP_CERT_DATE,TODAY())-TBL_DRFIP_LOANPOOL[[#This Row],[SETTLEMENT_DATE]])&lt;91,"")</f>
        <v/>
      </c>
      <c r="U88" s="29">
        <f>IF(TBL_DRFIP_LOANPOOL[[#This Row],[MULTIPROP_REC_COUNT]]&lt;&gt;"",TBL_DRFIP_LOANPOOL[[#This Row],[LOAN_AMOUNT]]/TBL_DRFIP_LOANPOOL[[#This Row],[MULTIPROP_REC_COUNT]],TBL_DRFIP_LOANPOOL[[#This Row],[LOAN_AMOUNT]])</f>
        <v>0</v>
      </c>
      <c r="V88" s="29" t="b">
        <f>TBL_DRFIP_LOANPOOL[[#This Row],[MULTIPROP_REC_COUNT]]&gt;1</f>
        <v>0</v>
      </c>
      <c r="W88" s="36">
        <f>IF(TBL_DRFIP_LOANPOOL[[#This Row],[LOAN_ID]]&lt;&gt;"",COUNTIF(TBL_DRFIP_LOANPOOL[LOAN_ID],TBL_DRFIP_LOANPOOL[[#This Row],[LOAN_ID]]),1)</f>
        <v>1</v>
      </c>
      <c r="X88" s="64" t="b">
        <f>TRUE</f>
        <v>1</v>
      </c>
      <c r="Y88" s="29" t="str">
        <f>IF(AND(TBL_DRFIP_LOANPOOL[[#This Row],[LOAN_ID]]&lt;&gt;"",TBL_DRFIP_LOANPOOL[[#This Row],[LOAN_AMOUNT]]&lt;&gt;""),(SUMIF(TBL_DRFIP_LOANPOOL[LOAN_ID],TBL_DRFIP_LOANPOOL[[#This Row],[LOAN_ID]],TBL_DRFIP_LOANPOOL[LOAN_AMOUNT])/TBL_DRFIP_LOANPOOL[[#This Row],[MULTIPROP_REC_COUNT]])=TBL_DRFIP_LOANPOOL[[#This Row],[LOAN_AMOUNT]],"")</f>
        <v/>
      </c>
      <c r="Z8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9" spans="2:29" ht="26.25" customHeight="1" x14ac:dyDescent="0.25">
      <c r="B89" s="25" t="str">
        <f>IF(TBL_DRFIP_LOANPOOL[[#This Row],[RECORD_STARTED]],IF(TBL_DRFIP_LOANPOOL[[#This Row],[ERROR_COUNT]]&gt;0,-1,IF(TBL_DRFIP_LOANPOOL[[#This Row],[REQ_FIELDS_POPULATED]],1,0)),"")</f>
        <v/>
      </c>
      <c r="C89" s="36">
        <f>ROW()-ROW(TBL_DRFIP_LOANPOOL[[#Headers],[ROW_ID]])</f>
        <v>74</v>
      </c>
      <c r="D89" s="55"/>
      <c r="E89" s="56"/>
      <c r="F89" s="57"/>
      <c r="G89" s="58"/>
      <c r="H89" s="59"/>
      <c r="I89" s="60"/>
      <c r="J89" s="60"/>
      <c r="K89" s="118"/>
      <c r="L89" s="116"/>
      <c r="M89" s="55"/>
      <c r="N89" s="61"/>
      <c r="O89" s="62"/>
      <c r="P89" s="60"/>
      <c r="Q89" s="190"/>
      <c r="R89" s="119" t="str">
        <f ca="1">IF(TBL_DRFIP_LOANPOOL[[#This Row],[SETTLE_DATE_90_DAYS_CERTDATE]]&lt;&gt;"",IF(TBL_DRFIP_LOANPOOL[[#This Row],[SETTLE_DATE_90_DAYS_CERTDATE]],"Yes","No"),"")</f>
        <v/>
      </c>
      <c r="S89" s="26" t="str">
        <f>IF(TBL_DRFIP_LOANPOOL[[#This Row],[LOAN_ID]] = "","",TBL_DRFIP_LOANPOOL[[#This Row],[LOAN_ID]]&amp;" ("&amp;IF(TBL_DRFIP_LOANPOOL[[#This Row],[PROP_ADDR_STREET]]="","Address Not Defined",TBL_DRFIP_LOANPOOL[[#This Row],[PROP_ADDR_STREET]])&amp;")")</f>
        <v/>
      </c>
      <c r="T89" s="27" t="str">
        <f ca="1">IF(TBL_DRFIP_LOANPOOL[[#This Row],[REQ_FIELDS_POPULATED]],(IF(APP_DRFIP_CERT_DATE&lt;&gt;"",APP_DRFIP_CERT_DATE,TODAY())-TBL_DRFIP_LOANPOOL[[#This Row],[SETTLEMENT_DATE]])&lt;91,"")</f>
        <v/>
      </c>
      <c r="U89" s="29">
        <f>IF(TBL_DRFIP_LOANPOOL[[#This Row],[MULTIPROP_REC_COUNT]]&lt;&gt;"",TBL_DRFIP_LOANPOOL[[#This Row],[LOAN_AMOUNT]]/TBL_DRFIP_LOANPOOL[[#This Row],[MULTIPROP_REC_COUNT]],TBL_DRFIP_LOANPOOL[[#This Row],[LOAN_AMOUNT]])</f>
        <v>0</v>
      </c>
      <c r="V89" s="29" t="b">
        <f>TBL_DRFIP_LOANPOOL[[#This Row],[MULTIPROP_REC_COUNT]]&gt;1</f>
        <v>0</v>
      </c>
      <c r="W89" s="36">
        <f>IF(TBL_DRFIP_LOANPOOL[[#This Row],[LOAN_ID]]&lt;&gt;"",COUNTIF(TBL_DRFIP_LOANPOOL[LOAN_ID],TBL_DRFIP_LOANPOOL[[#This Row],[LOAN_ID]]),1)</f>
        <v>1</v>
      </c>
      <c r="X89" s="64" t="b">
        <f>TRUE</f>
        <v>1</v>
      </c>
      <c r="Y89" s="29" t="str">
        <f>IF(AND(TBL_DRFIP_LOANPOOL[[#This Row],[LOAN_ID]]&lt;&gt;"",TBL_DRFIP_LOANPOOL[[#This Row],[LOAN_AMOUNT]]&lt;&gt;""),(SUMIF(TBL_DRFIP_LOANPOOL[LOAN_ID],TBL_DRFIP_LOANPOOL[[#This Row],[LOAN_ID]],TBL_DRFIP_LOANPOOL[LOAN_AMOUNT])/TBL_DRFIP_LOANPOOL[[#This Row],[MULTIPROP_REC_COUNT]])=TBL_DRFIP_LOANPOOL[[#This Row],[LOAN_AMOUNT]],"")</f>
        <v/>
      </c>
      <c r="Z8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0" spans="2:29" ht="26.25" customHeight="1" x14ac:dyDescent="0.25">
      <c r="B90" s="25" t="str">
        <f>IF(TBL_DRFIP_LOANPOOL[[#This Row],[RECORD_STARTED]],IF(TBL_DRFIP_LOANPOOL[[#This Row],[ERROR_COUNT]]&gt;0,-1,IF(TBL_DRFIP_LOANPOOL[[#This Row],[REQ_FIELDS_POPULATED]],1,0)),"")</f>
        <v/>
      </c>
      <c r="C90" s="36">
        <f>ROW()-ROW(TBL_DRFIP_LOANPOOL[[#Headers],[ROW_ID]])</f>
        <v>75</v>
      </c>
      <c r="D90" s="55"/>
      <c r="E90" s="56"/>
      <c r="F90" s="57"/>
      <c r="G90" s="58"/>
      <c r="H90" s="59"/>
      <c r="I90" s="60"/>
      <c r="J90" s="60"/>
      <c r="K90" s="118"/>
      <c r="L90" s="116"/>
      <c r="M90" s="55"/>
      <c r="N90" s="61"/>
      <c r="O90" s="62"/>
      <c r="P90" s="60"/>
      <c r="Q90" s="190"/>
      <c r="R90" s="119" t="str">
        <f ca="1">IF(TBL_DRFIP_LOANPOOL[[#This Row],[SETTLE_DATE_90_DAYS_CERTDATE]]&lt;&gt;"",IF(TBL_DRFIP_LOANPOOL[[#This Row],[SETTLE_DATE_90_DAYS_CERTDATE]],"Yes","No"),"")</f>
        <v/>
      </c>
      <c r="S90" s="26" t="str">
        <f>IF(TBL_DRFIP_LOANPOOL[[#This Row],[LOAN_ID]] = "","",TBL_DRFIP_LOANPOOL[[#This Row],[LOAN_ID]]&amp;" ("&amp;IF(TBL_DRFIP_LOANPOOL[[#This Row],[PROP_ADDR_STREET]]="","Address Not Defined",TBL_DRFIP_LOANPOOL[[#This Row],[PROP_ADDR_STREET]])&amp;")")</f>
        <v/>
      </c>
      <c r="T90" s="27" t="str">
        <f ca="1">IF(TBL_DRFIP_LOANPOOL[[#This Row],[REQ_FIELDS_POPULATED]],(IF(APP_DRFIP_CERT_DATE&lt;&gt;"",APP_DRFIP_CERT_DATE,TODAY())-TBL_DRFIP_LOANPOOL[[#This Row],[SETTLEMENT_DATE]])&lt;91,"")</f>
        <v/>
      </c>
      <c r="U90" s="29">
        <f>IF(TBL_DRFIP_LOANPOOL[[#This Row],[MULTIPROP_REC_COUNT]]&lt;&gt;"",TBL_DRFIP_LOANPOOL[[#This Row],[LOAN_AMOUNT]]/TBL_DRFIP_LOANPOOL[[#This Row],[MULTIPROP_REC_COUNT]],TBL_DRFIP_LOANPOOL[[#This Row],[LOAN_AMOUNT]])</f>
        <v>0</v>
      </c>
      <c r="V90" s="29" t="b">
        <f>TBL_DRFIP_LOANPOOL[[#This Row],[MULTIPROP_REC_COUNT]]&gt;1</f>
        <v>0</v>
      </c>
      <c r="W90" s="36">
        <f>IF(TBL_DRFIP_LOANPOOL[[#This Row],[LOAN_ID]]&lt;&gt;"",COUNTIF(TBL_DRFIP_LOANPOOL[LOAN_ID],TBL_DRFIP_LOANPOOL[[#This Row],[LOAN_ID]]),1)</f>
        <v>1</v>
      </c>
      <c r="X90" s="64" t="b">
        <f>TRUE</f>
        <v>1</v>
      </c>
      <c r="Y90" s="29" t="str">
        <f>IF(AND(TBL_DRFIP_LOANPOOL[[#This Row],[LOAN_ID]]&lt;&gt;"",TBL_DRFIP_LOANPOOL[[#This Row],[LOAN_AMOUNT]]&lt;&gt;""),(SUMIF(TBL_DRFIP_LOANPOOL[LOAN_ID],TBL_DRFIP_LOANPOOL[[#This Row],[LOAN_ID]],TBL_DRFIP_LOANPOOL[LOAN_AMOUNT])/TBL_DRFIP_LOANPOOL[[#This Row],[MULTIPROP_REC_COUNT]])=TBL_DRFIP_LOANPOOL[[#This Row],[LOAN_AMOUNT]],"")</f>
        <v/>
      </c>
      <c r="Z9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1" spans="2:29" ht="26.25" customHeight="1" x14ac:dyDescent="0.25">
      <c r="B91" s="25" t="str">
        <f>IF(TBL_DRFIP_LOANPOOL[[#This Row],[RECORD_STARTED]],IF(TBL_DRFIP_LOANPOOL[[#This Row],[ERROR_COUNT]]&gt;0,-1,IF(TBL_DRFIP_LOANPOOL[[#This Row],[REQ_FIELDS_POPULATED]],1,0)),"")</f>
        <v/>
      </c>
      <c r="C91" s="36">
        <f>ROW()-ROW(TBL_DRFIP_LOANPOOL[[#Headers],[ROW_ID]])</f>
        <v>76</v>
      </c>
      <c r="D91" s="55"/>
      <c r="E91" s="56"/>
      <c r="F91" s="57"/>
      <c r="G91" s="58"/>
      <c r="H91" s="59"/>
      <c r="I91" s="60"/>
      <c r="J91" s="60"/>
      <c r="K91" s="118"/>
      <c r="L91" s="116"/>
      <c r="M91" s="55"/>
      <c r="N91" s="61"/>
      <c r="O91" s="62"/>
      <c r="P91" s="60"/>
      <c r="Q91" s="190"/>
      <c r="R91" s="119" t="str">
        <f ca="1">IF(TBL_DRFIP_LOANPOOL[[#This Row],[SETTLE_DATE_90_DAYS_CERTDATE]]&lt;&gt;"",IF(TBL_DRFIP_LOANPOOL[[#This Row],[SETTLE_DATE_90_DAYS_CERTDATE]],"Yes","No"),"")</f>
        <v/>
      </c>
      <c r="S91" s="26" t="str">
        <f>IF(TBL_DRFIP_LOANPOOL[[#This Row],[LOAN_ID]] = "","",TBL_DRFIP_LOANPOOL[[#This Row],[LOAN_ID]]&amp;" ("&amp;IF(TBL_DRFIP_LOANPOOL[[#This Row],[PROP_ADDR_STREET]]="","Address Not Defined",TBL_DRFIP_LOANPOOL[[#This Row],[PROP_ADDR_STREET]])&amp;")")</f>
        <v/>
      </c>
      <c r="T91" s="27" t="str">
        <f ca="1">IF(TBL_DRFIP_LOANPOOL[[#This Row],[REQ_FIELDS_POPULATED]],(IF(APP_DRFIP_CERT_DATE&lt;&gt;"",APP_DRFIP_CERT_DATE,TODAY())-TBL_DRFIP_LOANPOOL[[#This Row],[SETTLEMENT_DATE]])&lt;91,"")</f>
        <v/>
      </c>
      <c r="U91" s="29">
        <f>IF(TBL_DRFIP_LOANPOOL[[#This Row],[MULTIPROP_REC_COUNT]]&lt;&gt;"",TBL_DRFIP_LOANPOOL[[#This Row],[LOAN_AMOUNT]]/TBL_DRFIP_LOANPOOL[[#This Row],[MULTIPROP_REC_COUNT]],TBL_DRFIP_LOANPOOL[[#This Row],[LOAN_AMOUNT]])</f>
        <v>0</v>
      </c>
      <c r="V91" s="29" t="b">
        <f>TBL_DRFIP_LOANPOOL[[#This Row],[MULTIPROP_REC_COUNT]]&gt;1</f>
        <v>0</v>
      </c>
      <c r="W91" s="36">
        <f>IF(TBL_DRFIP_LOANPOOL[[#This Row],[LOAN_ID]]&lt;&gt;"",COUNTIF(TBL_DRFIP_LOANPOOL[LOAN_ID],TBL_DRFIP_LOANPOOL[[#This Row],[LOAN_ID]]),1)</f>
        <v>1</v>
      </c>
      <c r="X91" s="64" t="b">
        <f>TRUE</f>
        <v>1</v>
      </c>
      <c r="Y91" s="29" t="str">
        <f>IF(AND(TBL_DRFIP_LOANPOOL[[#This Row],[LOAN_ID]]&lt;&gt;"",TBL_DRFIP_LOANPOOL[[#This Row],[LOAN_AMOUNT]]&lt;&gt;""),(SUMIF(TBL_DRFIP_LOANPOOL[LOAN_ID],TBL_DRFIP_LOANPOOL[[#This Row],[LOAN_ID]],TBL_DRFIP_LOANPOOL[LOAN_AMOUNT])/TBL_DRFIP_LOANPOOL[[#This Row],[MULTIPROP_REC_COUNT]])=TBL_DRFIP_LOANPOOL[[#This Row],[LOAN_AMOUNT]],"")</f>
        <v/>
      </c>
      <c r="Z9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2" spans="2:29" ht="26.25" customHeight="1" x14ac:dyDescent="0.25">
      <c r="B92" s="25" t="str">
        <f>IF(TBL_DRFIP_LOANPOOL[[#This Row],[RECORD_STARTED]],IF(TBL_DRFIP_LOANPOOL[[#This Row],[ERROR_COUNT]]&gt;0,-1,IF(TBL_DRFIP_LOANPOOL[[#This Row],[REQ_FIELDS_POPULATED]],1,0)),"")</f>
        <v/>
      </c>
      <c r="C92" s="36">
        <f>ROW()-ROW(TBL_DRFIP_LOANPOOL[[#Headers],[ROW_ID]])</f>
        <v>77</v>
      </c>
      <c r="D92" s="55"/>
      <c r="E92" s="56"/>
      <c r="F92" s="57"/>
      <c r="G92" s="58"/>
      <c r="H92" s="59"/>
      <c r="I92" s="60"/>
      <c r="J92" s="60"/>
      <c r="K92" s="118"/>
      <c r="L92" s="116"/>
      <c r="M92" s="55"/>
      <c r="N92" s="61"/>
      <c r="O92" s="62"/>
      <c r="P92" s="60"/>
      <c r="Q92" s="190"/>
      <c r="R92" s="119" t="str">
        <f ca="1">IF(TBL_DRFIP_LOANPOOL[[#This Row],[SETTLE_DATE_90_DAYS_CERTDATE]]&lt;&gt;"",IF(TBL_DRFIP_LOANPOOL[[#This Row],[SETTLE_DATE_90_DAYS_CERTDATE]],"Yes","No"),"")</f>
        <v/>
      </c>
      <c r="S92" s="26" t="str">
        <f>IF(TBL_DRFIP_LOANPOOL[[#This Row],[LOAN_ID]] = "","",TBL_DRFIP_LOANPOOL[[#This Row],[LOAN_ID]]&amp;" ("&amp;IF(TBL_DRFIP_LOANPOOL[[#This Row],[PROP_ADDR_STREET]]="","Address Not Defined",TBL_DRFIP_LOANPOOL[[#This Row],[PROP_ADDR_STREET]])&amp;")")</f>
        <v/>
      </c>
      <c r="T92" s="27" t="str">
        <f ca="1">IF(TBL_DRFIP_LOANPOOL[[#This Row],[REQ_FIELDS_POPULATED]],(IF(APP_DRFIP_CERT_DATE&lt;&gt;"",APP_DRFIP_CERT_DATE,TODAY())-TBL_DRFIP_LOANPOOL[[#This Row],[SETTLEMENT_DATE]])&lt;91,"")</f>
        <v/>
      </c>
      <c r="U92" s="29">
        <f>IF(TBL_DRFIP_LOANPOOL[[#This Row],[MULTIPROP_REC_COUNT]]&lt;&gt;"",TBL_DRFIP_LOANPOOL[[#This Row],[LOAN_AMOUNT]]/TBL_DRFIP_LOANPOOL[[#This Row],[MULTIPROP_REC_COUNT]],TBL_DRFIP_LOANPOOL[[#This Row],[LOAN_AMOUNT]])</f>
        <v>0</v>
      </c>
      <c r="V92" s="29" t="b">
        <f>TBL_DRFIP_LOANPOOL[[#This Row],[MULTIPROP_REC_COUNT]]&gt;1</f>
        <v>0</v>
      </c>
      <c r="W92" s="36">
        <f>IF(TBL_DRFIP_LOANPOOL[[#This Row],[LOAN_ID]]&lt;&gt;"",COUNTIF(TBL_DRFIP_LOANPOOL[LOAN_ID],TBL_DRFIP_LOANPOOL[[#This Row],[LOAN_ID]]),1)</f>
        <v>1</v>
      </c>
      <c r="X92" s="64" t="b">
        <f>TRUE</f>
        <v>1</v>
      </c>
      <c r="Y92" s="29" t="str">
        <f>IF(AND(TBL_DRFIP_LOANPOOL[[#This Row],[LOAN_ID]]&lt;&gt;"",TBL_DRFIP_LOANPOOL[[#This Row],[LOAN_AMOUNT]]&lt;&gt;""),(SUMIF(TBL_DRFIP_LOANPOOL[LOAN_ID],TBL_DRFIP_LOANPOOL[[#This Row],[LOAN_ID]],TBL_DRFIP_LOANPOOL[LOAN_AMOUNT])/TBL_DRFIP_LOANPOOL[[#This Row],[MULTIPROP_REC_COUNT]])=TBL_DRFIP_LOANPOOL[[#This Row],[LOAN_AMOUNT]],"")</f>
        <v/>
      </c>
      <c r="Z9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3" spans="2:29" ht="26.25" customHeight="1" x14ac:dyDescent="0.25">
      <c r="B93" s="25" t="str">
        <f>IF(TBL_DRFIP_LOANPOOL[[#This Row],[RECORD_STARTED]],IF(TBL_DRFIP_LOANPOOL[[#This Row],[ERROR_COUNT]]&gt;0,-1,IF(TBL_DRFIP_LOANPOOL[[#This Row],[REQ_FIELDS_POPULATED]],1,0)),"")</f>
        <v/>
      </c>
      <c r="C93" s="36">
        <f>ROW()-ROW(TBL_DRFIP_LOANPOOL[[#Headers],[ROW_ID]])</f>
        <v>78</v>
      </c>
      <c r="D93" s="55"/>
      <c r="E93" s="56"/>
      <c r="F93" s="57"/>
      <c r="G93" s="58"/>
      <c r="H93" s="59"/>
      <c r="I93" s="60"/>
      <c r="J93" s="60"/>
      <c r="K93" s="118"/>
      <c r="L93" s="116"/>
      <c r="M93" s="55"/>
      <c r="N93" s="61"/>
      <c r="O93" s="62"/>
      <c r="P93" s="60"/>
      <c r="Q93" s="190"/>
      <c r="R93" s="119" t="str">
        <f ca="1">IF(TBL_DRFIP_LOANPOOL[[#This Row],[SETTLE_DATE_90_DAYS_CERTDATE]]&lt;&gt;"",IF(TBL_DRFIP_LOANPOOL[[#This Row],[SETTLE_DATE_90_DAYS_CERTDATE]],"Yes","No"),"")</f>
        <v/>
      </c>
      <c r="S93" s="26" t="str">
        <f>IF(TBL_DRFIP_LOANPOOL[[#This Row],[LOAN_ID]] = "","",TBL_DRFIP_LOANPOOL[[#This Row],[LOAN_ID]]&amp;" ("&amp;IF(TBL_DRFIP_LOANPOOL[[#This Row],[PROP_ADDR_STREET]]="","Address Not Defined",TBL_DRFIP_LOANPOOL[[#This Row],[PROP_ADDR_STREET]])&amp;")")</f>
        <v/>
      </c>
      <c r="T93" s="27" t="str">
        <f ca="1">IF(TBL_DRFIP_LOANPOOL[[#This Row],[REQ_FIELDS_POPULATED]],(IF(APP_DRFIP_CERT_DATE&lt;&gt;"",APP_DRFIP_CERT_DATE,TODAY())-TBL_DRFIP_LOANPOOL[[#This Row],[SETTLEMENT_DATE]])&lt;91,"")</f>
        <v/>
      </c>
      <c r="U93" s="29">
        <f>IF(TBL_DRFIP_LOANPOOL[[#This Row],[MULTIPROP_REC_COUNT]]&lt;&gt;"",TBL_DRFIP_LOANPOOL[[#This Row],[LOAN_AMOUNT]]/TBL_DRFIP_LOANPOOL[[#This Row],[MULTIPROP_REC_COUNT]],TBL_DRFIP_LOANPOOL[[#This Row],[LOAN_AMOUNT]])</f>
        <v>0</v>
      </c>
      <c r="V93" s="29" t="b">
        <f>TBL_DRFIP_LOANPOOL[[#This Row],[MULTIPROP_REC_COUNT]]&gt;1</f>
        <v>0</v>
      </c>
      <c r="W93" s="36">
        <f>IF(TBL_DRFIP_LOANPOOL[[#This Row],[LOAN_ID]]&lt;&gt;"",COUNTIF(TBL_DRFIP_LOANPOOL[LOAN_ID],TBL_DRFIP_LOANPOOL[[#This Row],[LOAN_ID]]),1)</f>
        <v>1</v>
      </c>
      <c r="X93" s="64" t="b">
        <f>TRUE</f>
        <v>1</v>
      </c>
      <c r="Y93" s="29" t="str">
        <f>IF(AND(TBL_DRFIP_LOANPOOL[[#This Row],[LOAN_ID]]&lt;&gt;"",TBL_DRFIP_LOANPOOL[[#This Row],[LOAN_AMOUNT]]&lt;&gt;""),(SUMIF(TBL_DRFIP_LOANPOOL[LOAN_ID],TBL_DRFIP_LOANPOOL[[#This Row],[LOAN_ID]],TBL_DRFIP_LOANPOOL[LOAN_AMOUNT])/TBL_DRFIP_LOANPOOL[[#This Row],[MULTIPROP_REC_COUNT]])=TBL_DRFIP_LOANPOOL[[#This Row],[LOAN_AMOUNT]],"")</f>
        <v/>
      </c>
      <c r="Z9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4" spans="2:29" ht="26.25" customHeight="1" x14ac:dyDescent="0.25">
      <c r="B94" s="25" t="str">
        <f>IF(TBL_DRFIP_LOANPOOL[[#This Row],[RECORD_STARTED]],IF(TBL_DRFIP_LOANPOOL[[#This Row],[ERROR_COUNT]]&gt;0,-1,IF(TBL_DRFIP_LOANPOOL[[#This Row],[REQ_FIELDS_POPULATED]],1,0)),"")</f>
        <v/>
      </c>
      <c r="C94" s="36">
        <f>ROW()-ROW(TBL_DRFIP_LOANPOOL[[#Headers],[ROW_ID]])</f>
        <v>79</v>
      </c>
      <c r="D94" s="55"/>
      <c r="E94" s="56"/>
      <c r="F94" s="57"/>
      <c r="G94" s="58"/>
      <c r="H94" s="59"/>
      <c r="I94" s="60"/>
      <c r="J94" s="60"/>
      <c r="K94" s="118"/>
      <c r="L94" s="116"/>
      <c r="M94" s="55"/>
      <c r="N94" s="61"/>
      <c r="O94" s="62"/>
      <c r="P94" s="60"/>
      <c r="Q94" s="190"/>
      <c r="R94" s="119" t="str">
        <f ca="1">IF(TBL_DRFIP_LOANPOOL[[#This Row],[SETTLE_DATE_90_DAYS_CERTDATE]]&lt;&gt;"",IF(TBL_DRFIP_LOANPOOL[[#This Row],[SETTLE_DATE_90_DAYS_CERTDATE]],"Yes","No"),"")</f>
        <v/>
      </c>
      <c r="S94" s="26" t="str">
        <f>IF(TBL_DRFIP_LOANPOOL[[#This Row],[LOAN_ID]] = "","",TBL_DRFIP_LOANPOOL[[#This Row],[LOAN_ID]]&amp;" ("&amp;IF(TBL_DRFIP_LOANPOOL[[#This Row],[PROP_ADDR_STREET]]="","Address Not Defined",TBL_DRFIP_LOANPOOL[[#This Row],[PROP_ADDR_STREET]])&amp;")")</f>
        <v/>
      </c>
      <c r="T94" s="27" t="str">
        <f ca="1">IF(TBL_DRFIP_LOANPOOL[[#This Row],[REQ_FIELDS_POPULATED]],(IF(APP_DRFIP_CERT_DATE&lt;&gt;"",APP_DRFIP_CERT_DATE,TODAY())-TBL_DRFIP_LOANPOOL[[#This Row],[SETTLEMENT_DATE]])&lt;91,"")</f>
        <v/>
      </c>
      <c r="U94" s="29">
        <f>IF(TBL_DRFIP_LOANPOOL[[#This Row],[MULTIPROP_REC_COUNT]]&lt;&gt;"",TBL_DRFIP_LOANPOOL[[#This Row],[LOAN_AMOUNT]]/TBL_DRFIP_LOANPOOL[[#This Row],[MULTIPROP_REC_COUNT]],TBL_DRFIP_LOANPOOL[[#This Row],[LOAN_AMOUNT]])</f>
        <v>0</v>
      </c>
      <c r="V94" s="29" t="b">
        <f>TBL_DRFIP_LOANPOOL[[#This Row],[MULTIPROP_REC_COUNT]]&gt;1</f>
        <v>0</v>
      </c>
      <c r="W94" s="36">
        <f>IF(TBL_DRFIP_LOANPOOL[[#This Row],[LOAN_ID]]&lt;&gt;"",COUNTIF(TBL_DRFIP_LOANPOOL[LOAN_ID],TBL_DRFIP_LOANPOOL[[#This Row],[LOAN_ID]]),1)</f>
        <v>1</v>
      </c>
      <c r="X94" s="64" t="b">
        <f>TRUE</f>
        <v>1</v>
      </c>
      <c r="Y94" s="29" t="str">
        <f>IF(AND(TBL_DRFIP_LOANPOOL[[#This Row],[LOAN_ID]]&lt;&gt;"",TBL_DRFIP_LOANPOOL[[#This Row],[LOAN_AMOUNT]]&lt;&gt;""),(SUMIF(TBL_DRFIP_LOANPOOL[LOAN_ID],TBL_DRFIP_LOANPOOL[[#This Row],[LOAN_ID]],TBL_DRFIP_LOANPOOL[LOAN_AMOUNT])/TBL_DRFIP_LOANPOOL[[#This Row],[MULTIPROP_REC_COUNT]])=TBL_DRFIP_LOANPOOL[[#This Row],[LOAN_AMOUNT]],"")</f>
        <v/>
      </c>
      <c r="Z9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5" spans="2:29" ht="26.25" customHeight="1" x14ac:dyDescent="0.25">
      <c r="B95" s="25" t="str">
        <f>IF(TBL_DRFIP_LOANPOOL[[#This Row],[RECORD_STARTED]],IF(TBL_DRFIP_LOANPOOL[[#This Row],[ERROR_COUNT]]&gt;0,-1,IF(TBL_DRFIP_LOANPOOL[[#This Row],[REQ_FIELDS_POPULATED]],1,0)),"")</f>
        <v/>
      </c>
      <c r="C95" s="36">
        <f>ROW()-ROW(TBL_DRFIP_LOANPOOL[[#Headers],[ROW_ID]])</f>
        <v>80</v>
      </c>
      <c r="D95" s="55"/>
      <c r="E95" s="56"/>
      <c r="F95" s="57"/>
      <c r="G95" s="58"/>
      <c r="H95" s="59"/>
      <c r="I95" s="60"/>
      <c r="J95" s="60"/>
      <c r="K95" s="118"/>
      <c r="L95" s="116"/>
      <c r="M95" s="55"/>
      <c r="N95" s="61"/>
      <c r="O95" s="62"/>
      <c r="P95" s="60"/>
      <c r="Q95" s="190"/>
      <c r="R95" s="119" t="str">
        <f ca="1">IF(TBL_DRFIP_LOANPOOL[[#This Row],[SETTLE_DATE_90_DAYS_CERTDATE]]&lt;&gt;"",IF(TBL_DRFIP_LOANPOOL[[#This Row],[SETTLE_DATE_90_DAYS_CERTDATE]],"Yes","No"),"")</f>
        <v/>
      </c>
      <c r="S95" s="26" t="str">
        <f>IF(TBL_DRFIP_LOANPOOL[[#This Row],[LOAN_ID]] = "","",TBL_DRFIP_LOANPOOL[[#This Row],[LOAN_ID]]&amp;" ("&amp;IF(TBL_DRFIP_LOANPOOL[[#This Row],[PROP_ADDR_STREET]]="","Address Not Defined",TBL_DRFIP_LOANPOOL[[#This Row],[PROP_ADDR_STREET]])&amp;")")</f>
        <v/>
      </c>
      <c r="T95" s="27" t="str">
        <f ca="1">IF(TBL_DRFIP_LOANPOOL[[#This Row],[REQ_FIELDS_POPULATED]],(IF(APP_DRFIP_CERT_DATE&lt;&gt;"",APP_DRFIP_CERT_DATE,TODAY())-TBL_DRFIP_LOANPOOL[[#This Row],[SETTLEMENT_DATE]])&lt;91,"")</f>
        <v/>
      </c>
      <c r="U95" s="29">
        <f>IF(TBL_DRFIP_LOANPOOL[[#This Row],[MULTIPROP_REC_COUNT]]&lt;&gt;"",TBL_DRFIP_LOANPOOL[[#This Row],[LOAN_AMOUNT]]/TBL_DRFIP_LOANPOOL[[#This Row],[MULTIPROP_REC_COUNT]],TBL_DRFIP_LOANPOOL[[#This Row],[LOAN_AMOUNT]])</f>
        <v>0</v>
      </c>
      <c r="V95" s="29" t="b">
        <f>TBL_DRFIP_LOANPOOL[[#This Row],[MULTIPROP_REC_COUNT]]&gt;1</f>
        <v>0</v>
      </c>
      <c r="W95" s="36">
        <f>IF(TBL_DRFIP_LOANPOOL[[#This Row],[LOAN_ID]]&lt;&gt;"",COUNTIF(TBL_DRFIP_LOANPOOL[LOAN_ID],TBL_DRFIP_LOANPOOL[[#This Row],[LOAN_ID]]),1)</f>
        <v>1</v>
      </c>
      <c r="X95" s="64" t="b">
        <f>TRUE</f>
        <v>1</v>
      </c>
      <c r="Y95" s="29" t="str">
        <f>IF(AND(TBL_DRFIP_LOANPOOL[[#This Row],[LOAN_ID]]&lt;&gt;"",TBL_DRFIP_LOANPOOL[[#This Row],[LOAN_AMOUNT]]&lt;&gt;""),(SUMIF(TBL_DRFIP_LOANPOOL[LOAN_ID],TBL_DRFIP_LOANPOOL[[#This Row],[LOAN_ID]],TBL_DRFIP_LOANPOOL[LOAN_AMOUNT])/TBL_DRFIP_LOANPOOL[[#This Row],[MULTIPROP_REC_COUNT]])=TBL_DRFIP_LOANPOOL[[#This Row],[LOAN_AMOUNT]],"")</f>
        <v/>
      </c>
      <c r="Z9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6" spans="2:29" ht="26.25" customHeight="1" x14ac:dyDescent="0.25">
      <c r="B96" s="25" t="str">
        <f>IF(TBL_DRFIP_LOANPOOL[[#This Row],[RECORD_STARTED]],IF(TBL_DRFIP_LOANPOOL[[#This Row],[ERROR_COUNT]]&gt;0,-1,IF(TBL_DRFIP_LOANPOOL[[#This Row],[REQ_FIELDS_POPULATED]],1,0)),"")</f>
        <v/>
      </c>
      <c r="C96" s="36">
        <f>ROW()-ROW(TBL_DRFIP_LOANPOOL[[#Headers],[ROW_ID]])</f>
        <v>81</v>
      </c>
      <c r="D96" s="55"/>
      <c r="E96" s="56"/>
      <c r="F96" s="57"/>
      <c r="G96" s="58"/>
      <c r="H96" s="59"/>
      <c r="I96" s="60"/>
      <c r="J96" s="60"/>
      <c r="K96" s="118"/>
      <c r="L96" s="116"/>
      <c r="M96" s="55"/>
      <c r="N96" s="61"/>
      <c r="O96" s="62"/>
      <c r="P96" s="60"/>
      <c r="Q96" s="190"/>
      <c r="R96" s="119" t="str">
        <f ca="1">IF(TBL_DRFIP_LOANPOOL[[#This Row],[SETTLE_DATE_90_DAYS_CERTDATE]]&lt;&gt;"",IF(TBL_DRFIP_LOANPOOL[[#This Row],[SETTLE_DATE_90_DAYS_CERTDATE]],"Yes","No"),"")</f>
        <v/>
      </c>
      <c r="S96" s="26" t="str">
        <f>IF(TBL_DRFIP_LOANPOOL[[#This Row],[LOAN_ID]] = "","",TBL_DRFIP_LOANPOOL[[#This Row],[LOAN_ID]]&amp;" ("&amp;IF(TBL_DRFIP_LOANPOOL[[#This Row],[PROP_ADDR_STREET]]="","Address Not Defined",TBL_DRFIP_LOANPOOL[[#This Row],[PROP_ADDR_STREET]])&amp;")")</f>
        <v/>
      </c>
      <c r="T96" s="27" t="str">
        <f ca="1">IF(TBL_DRFIP_LOANPOOL[[#This Row],[REQ_FIELDS_POPULATED]],(IF(APP_DRFIP_CERT_DATE&lt;&gt;"",APP_DRFIP_CERT_DATE,TODAY())-TBL_DRFIP_LOANPOOL[[#This Row],[SETTLEMENT_DATE]])&lt;91,"")</f>
        <v/>
      </c>
      <c r="U96" s="29">
        <f>IF(TBL_DRFIP_LOANPOOL[[#This Row],[MULTIPROP_REC_COUNT]]&lt;&gt;"",TBL_DRFIP_LOANPOOL[[#This Row],[LOAN_AMOUNT]]/TBL_DRFIP_LOANPOOL[[#This Row],[MULTIPROP_REC_COUNT]],TBL_DRFIP_LOANPOOL[[#This Row],[LOAN_AMOUNT]])</f>
        <v>0</v>
      </c>
      <c r="V96" s="29" t="b">
        <f>TBL_DRFIP_LOANPOOL[[#This Row],[MULTIPROP_REC_COUNT]]&gt;1</f>
        <v>0</v>
      </c>
      <c r="W96" s="36">
        <f>IF(TBL_DRFIP_LOANPOOL[[#This Row],[LOAN_ID]]&lt;&gt;"",COUNTIF(TBL_DRFIP_LOANPOOL[LOAN_ID],TBL_DRFIP_LOANPOOL[[#This Row],[LOAN_ID]]),1)</f>
        <v>1</v>
      </c>
      <c r="X96" s="64" t="b">
        <f>TRUE</f>
        <v>1</v>
      </c>
      <c r="Y96" s="29" t="str">
        <f>IF(AND(TBL_DRFIP_LOANPOOL[[#This Row],[LOAN_ID]]&lt;&gt;"",TBL_DRFIP_LOANPOOL[[#This Row],[LOAN_AMOUNT]]&lt;&gt;""),(SUMIF(TBL_DRFIP_LOANPOOL[LOAN_ID],TBL_DRFIP_LOANPOOL[[#This Row],[LOAN_ID]],TBL_DRFIP_LOANPOOL[LOAN_AMOUNT])/TBL_DRFIP_LOANPOOL[[#This Row],[MULTIPROP_REC_COUNT]])=TBL_DRFIP_LOANPOOL[[#This Row],[LOAN_AMOUNT]],"")</f>
        <v/>
      </c>
      <c r="Z9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7" spans="2:29" ht="26.25" customHeight="1" x14ac:dyDescent="0.25">
      <c r="B97" s="25" t="str">
        <f>IF(TBL_DRFIP_LOANPOOL[[#This Row],[RECORD_STARTED]],IF(TBL_DRFIP_LOANPOOL[[#This Row],[ERROR_COUNT]]&gt;0,-1,IF(TBL_DRFIP_LOANPOOL[[#This Row],[REQ_FIELDS_POPULATED]],1,0)),"")</f>
        <v/>
      </c>
      <c r="C97" s="36">
        <f>ROW()-ROW(TBL_DRFIP_LOANPOOL[[#Headers],[ROW_ID]])</f>
        <v>82</v>
      </c>
      <c r="D97" s="55"/>
      <c r="E97" s="56"/>
      <c r="F97" s="57"/>
      <c r="G97" s="58"/>
      <c r="H97" s="59"/>
      <c r="I97" s="60"/>
      <c r="J97" s="60"/>
      <c r="K97" s="118"/>
      <c r="L97" s="116"/>
      <c r="M97" s="55"/>
      <c r="N97" s="61"/>
      <c r="O97" s="62"/>
      <c r="P97" s="60"/>
      <c r="Q97" s="190"/>
      <c r="R97" s="119" t="str">
        <f ca="1">IF(TBL_DRFIP_LOANPOOL[[#This Row],[SETTLE_DATE_90_DAYS_CERTDATE]]&lt;&gt;"",IF(TBL_DRFIP_LOANPOOL[[#This Row],[SETTLE_DATE_90_DAYS_CERTDATE]],"Yes","No"),"")</f>
        <v/>
      </c>
      <c r="S97" s="26" t="str">
        <f>IF(TBL_DRFIP_LOANPOOL[[#This Row],[LOAN_ID]] = "","",TBL_DRFIP_LOANPOOL[[#This Row],[LOAN_ID]]&amp;" ("&amp;IF(TBL_DRFIP_LOANPOOL[[#This Row],[PROP_ADDR_STREET]]="","Address Not Defined",TBL_DRFIP_LOANPOOL[[#This Row],[PROP_ADDR_STREET]])&amp;")")</f>
        <v/>
      </c>
      <c r="T97" s="27" t="str">
        <f ca="1">IF(TBL_DRFIP_LOANPOOL[[#This Row],[REQ_FIELDS_POPULATED]],(IF(APP_DRFIP_CERT_DATE&lt;&gt;"",APP_DRFIP_CERT_DATE,TODAY())-TBL_DRFIP_LOANPOOL[[#This Row],[SETTLEMENT_DATE]])&lt;91,"")</f>
        <v/>
      </c>
      <c r="U97" s="29">
        <f>IF(TBL_DRFIP_LOANPOOL[[#This Row],[MULTIPROP_REC_COUNT]]&lt;&gt;"",TBL_DRFIP_LOANPOOL[[#This Row],[LOAN_AMOUNT]]/TBL_DRFIP_LOANPOOL[[#This Row],[MULTIPROP_REC_COUNT]],TBL_DRFIP_LOANPOOL[[#This Row],[LOAN_AMOUNT]])</f>
        <v>0</v>
      </c>
      <c r="V97" s="29" t="b">
        <f>TBL_DRFIP_LOANPOOL[[#This Row],[MULTIPROP_REC_COUNT]]&gt;1</f>
        <v>0</v>
      </c>
      <c r="W97" s="36">
        <f>IF(TBL_DRFIP_LOANPOOL[[#This Row],[LOAN_ID]]&lt;&gt;"",COUNTIF(TBL_DRFIP_LOANPOOL[LOAN_ID],TBL_DRFIP_LOANPOOL[[#This Row],[LOAN_ID]]),1)</f>
        <v>1</v>
      </c>
      <c r="X97" s="64" t="b">
        <f>TRUE</f>
        <v>1</v>
      </c>
      <c r="Y97" s="29" t="str">
        <f>IF(AND(TBL_DRFIP_LOANPOOL[[#This Row],[LOAN_ID]]&lt;&gt;"",TBL_DRFIP_LOANPOOL[[#This Row],[LOAN_AMOUNT]]&lt;&gt;""),(SUMIF(TBL_DRFIP_LOANPOOL[LOAN_ID],TBL_DRFIP_LOANPOOL[[#This Row],[LOAN_ID]],TBL_DRFIP_LOANPOOL[LOAN_AMOUNT])/TBL_DRFIP_LOANPOOL[[#This Row],[MULTIPROP_REC_COUNT]])=TBL_DRFIP_LOANPOOL[[#This Row],[LOAN_AMOUNT]],"")</f>
        <v/>
      </c>
      <c r="Z9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8" spans="2:29" ht="26.25" customHeight="1" x14ac:dyDescent="0.25">
      <c r="B98" s="25" t="str">
        <f>IF(TBL_DRFIP_LOANPOOL[[#This Row],[RECORD_STARTED]],IF(TBL_DRFIP_LOANPOOL[[#This Row],[ERROR_COUNT]]&gt;0,-1,IF(TBL_DRFIP_LOANPOOL[[#This Row],[REQ_FIELDS_POPULATED]],1,0)),"")</f>
        <v/>
      </c>
      <c r="C98" s="36">
        <f>ROW()-ROW(TBL_DRFIP_LOANPOOL[[#Headers],[ROW_ID]])</f>
        <v>83</v>
      </c>
      <c r="D98" s="55"/>
      <c r="E98" s="56"/>
      <c r="F98" s="57"/>
      <c r="G98" s="58"/>
      <c r="H98" s="59"/>
      <c r="I98" s="60"/>
      <c r="J98" s="60"/>
      <c r="K98" s="118"/>
      <c r="L98" s="116"/>
      <c r="M98" s="55"/>
      <c r="N98" s="61"/>
      <c r="O98" s="62"/>
      <c r="P98" s="60"/>
      <c r="Q98" s="190"/>
      <c r="R98" s="119" t="str">
        <f ca="1">IF(TBL_DRFIP_LOANPOOL[[#This Row],[SETTLE_DATE_90_DAYS_CERTDATE]]&lt;&gt;"",IF(TBL_DRFIP_LOANPOOL[[#This Row],[SETTLE_DATE_90_DAYS_CERTDATE]],"Yes","No"),"")</f>
        <v/>
      </c>
      <c r="S98" s="26" t="str">
        <f>IF(TBL_DRFIP_LOANPOOL[[#This Row],[LOAN_ID]] = "","",TBL_DRFIP_LOANPOOL[[#This Row],[LOAN_ID]]&amp;" ("&amp;IF(TBL_DRFIP_LOANPOOL[[#This Row],[PROP_ADDR_STREET]]="","Address Not Defined",TBL_DRFIP_LOANPOOL[[#This Row],[PROP_ADDR_STREET]])&amp;")")</f>
        <v/>
      </c>
      <c r="T98" s="27" t="str">
        <f ca="1">IF(TBL_DRFIP_LOANPOOL[[#This Row],[REQ_FIELDS_POPULATED]],(IF(APP_DRFIP_CERT_DATE&lt;&gt;"",APP_DRFIP_CERT_DATE,TODAY())-TBL_DRFIP_LOANPOOL[[#This Row],[SETTLEMENT_DATE]])&lt;91,"")</f>
        <v/>
      </c>
      <c r="U98" s="29">
        <f>IF(TBL_DRFIP_LOANPOOL[[#This Row],[MULTIPROP_REC_COUNT]]&lt;&gt;"",TBL_DRFIP_LOANPOOL[[#This Row],[LOAN_AMOUNT]]/TBL_DRFIP_LOANPOOL[[#This Row],[MULTIPROP_REC_COUNT]],TBL_DRFIP_LOANPOOL[[#This Row],[LOAN_AMOUNT]])</f>
        <v>0</v>
      </c>
      <c r="V98" s="29" t="b">
        <f>TBL_DRFIP_LOANPOOL[[#This Row],[MULTIPROP_REC_COUNT]]&gt;1</f>
        <v>0</v>
      </c>
      <c r="W98" s="36">
        <f>IF(TBL_DRFIP_LOANPOOL[[#This Row],[LOAN_ID]]&lt;&gt;"",COUNTIF(TBL_DRFIP_LOANPOOL[LOAN_ID],TBL_DRFIP_LOANPOOL[[#This Row],[LOAN_ID]]),1)</f>
        <v>1</v>
      </c>
      <c r="X98" s="64" t="b">
        <f>TRUE</f>
        <v>1</v>
      </c>
      <c r="Y98" s="29" t="str">
        <f>IF(AND(TBL_DRFIP_LOANPOOL[[#This Row],[LOAN_ID]]&lt;&gt;"",TBL_DRFIP_LOANPOOL[[#This Row],[LOAN_AMOUNT]]&lt;&gt;""),(SUMIF(TBL_DRFIP_LOANPOOL[LOAN_ID],TBL_DRFIP_LOANPOOL[[#This Row],[LOAN_ID]],TBL_DRFIP_LOANPOOL[LOAN_AMOUNT])/TBL_DRFIP_LOANPOOL[[#This Row],[MULTIPROP_REC_COUNT]])=TBL_DRFIP_LOANPOOL[[#This Row],[LOAN_AMOUNT]],"")</f>
        <v/>
      </c>
      <c r="Z9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9" spans="2:29" ht="26.25" customHeight="1" x14ac:dyDescent="0.25">
      <c r="B99" s="25" t="str">
        <f>IF(TBL_DRFIP_LOANPOOL[[#This Row],[RECORD_STARTED]],IF(TBL_DRFIP_LOANPOOL[[#This Row],[ERROR_COUNT]]&gt;0,-1,IF(TBL_DRFIP_LOANPOOL[[#This Row],[REQ_FIELDS_POPULATED]],1,0)),"")</f>
        <v/>
      </c>
      <c r="C99" s="36">
        <f>ROW()-ROW(TBL_DRFIP_LOANPOOL[[#Headers],[ROW_ID]])</f>
        <v>84</v>
      </c>
      <c r="D99" s="55"/>
      <c r="E99" s="56"/>
      <c r="F99" s="57"/>
      <c r="G99" s="58"/>
      <c r="H99" s="59"/>
      <c r="I99" s="60"/>
      <c r="J99" s="60"/>
      <c r="K99" s="118"/>
      <c r="L99" s="116"/>
      <c r="M99" s="55"/>
      <c r="N99" s="61"/>
      <c r="O99" s="62"/>
      <c r="P99" s="60"/>
      <c r="Q99" s="190"/>
      <c r="R99" s="119" t="str">
        <f ca="1">IF(TBL_DRFIP_LOANPOOL[[#This Row],[SETTLE_DATE_90_DAYS_CERTDATE]]&lt;&gt;"",IF(TBL_DRFIP_LOANPOOL[[#This Row],[SETTLE_DATE_90_DAYS_CERTDATE]],"Yes","No"),"")</f>
        <v/>
      </c>
      <c r="S99" s="26" t="str">
        <f>IF(TBL_DRFIP_LOANPOOL[[#This Row],[LOAN_ID]] = "","",TBL_DRFIP_LOANPOOL[[#This Row],[LOAN_ID]]&amp;" ("&amp;IF(TBL_DRFIP_LOANPOOL[[#This Row],[PROP_ADDR_STREET]]="","Address Not Defined",TBL_DRFIP_LOANPOOL[[#This Row],[PROP_ADDR_STREET]])&amp;")")</f>
        <v/>
      </c>
      <c r="T99" s="27" t="str">
        <f ca="1">IF(TBL_DRFIP_LOANPOOL[[#This Row],[REQ_FIELDS_POPULATED]],(IF(APP_DRFIP_CERT_DATE&lt;&gt;"",APP_DRFIP_CERT_DATE,TODAY())-TBL_DRFIP_LOANPOOL[[#This Row],[SETTLEMENT_DATE]])&lt;91,"")</f>
        <v/>
      </c>
      <c r="U99" s="29">
        <f>IF(TBL_DRFIP_LOANPOOL[[#This Row],[MULTIPROP_REC_COUNT]]&lt;&gt;"",TBL_DRFIP_LOANPOOL[[#This Row],[LOAN_AMOUNT]]/TBL_DRFIP_LOANPOOL[[#This Row],[MULTIPROP_REC_COUNT]],TBL_DRFIP_LOANPOOL[[#This Row],[LOAN_AMOUNT]])</f>
        <v>0</v>
      </c>
      <c r="V99" s="29" t="b">
        <f>TBL_DRFIP_LOANPOOL[[#This Row],[MULTIPROP_REC_COUNT]]&gt;1</f>
        <v>0</v>
      </c>
      <c r="W99" s="36">
        <f>IF(TBL_DRFIP_LOANPOOL[[#This Row],[LOAN_ID]]&lt;&gt;"",COUNTIF(TBL_DRFIP_LOANPOOL[LOAN_ID],TBL_DRFIP_LOANPOOL[[#This Row],[LOAN_ID]]),1)</f>
        <v>1</v>
      </c>
      <c r="X99" s="64" t="b">
        <f>TRUE</f>
        <v>1</v>
      </c>
      <c r="Y99" s="29" t="str">
        <f>IF(AND(TBL_DRFIP_LOANPOOL[[#This Row],[LOAN_ID]]&lt;&gt;"",TBL_DRFIP_LOANPOOL[[#This Row],[LOAN_AMOUNT]]&lt;&gt;""),(SUMIF(TBL_DRFIP_LOANPOOL[LOAN_ID],TBL_DRFIP_LOANPOOL[[#This Row],[LOAN_ID]],TBL_DRFIP_LOANPOOL[LOAN_AMOUNT])/TBL_DRFIP_LOANPOOL[[#This Row],[MULTIPROP_REC_COUNT]])=TBL_DRFIP_LOANPOOL[[#This Row],[LOAN_AMOUNT]],"")</f>
        <v/>
      </c>
      <c r="Z9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0" spans="2:29" ht="26.25" customHeight="1" x14ac:dyDescent="0.25">
      <c r="B100" s="25" t="str">
        <f>IF(TBL_DRFIP_LOANPOOL[[#This Row],[RECORD_STARTED]],IF(TBL_DRFIP_LOANPOOL[[#This Row],[ERROR_COUNT]]&gt;0,-1,IF(TBL_DRFIP_LOANPOOL[[#This Row],[REQ_FIELDS_POPULATED]],1,0)),"")</f>
        <v/>
      </c>
      <c r="C100" s="36">
        <f>ROW()-ROW(TBL_DRFIP_LOANPOOL[[#Headers],[ROW_ID]])</f>
        <v>85</v>
      </c>
      <c r="D100" s="55"/>
      <c r="E100" s="56"/>
      <c r="F100" s="57"/>
      <c r="G100" s="58"/>
      <c r="H100" s="59"/>
      <c r="I100" s="60"/>
      <c r="J100" s="60"/>
      <c r="K100" s="118"/>
      <c r="L100" s="116"/>
      <c r="M100" s="55"/>
      <c r="N100" s="61"/>
      <c r="O100" s="62"/>
      <c r="P100" s="60"/>
      <c r="Q100" s="190"/>
      <c r="R100" s="119" t="str">
        <f ca="1">IF(TBL_DRFIP_LOANPOOL[[#This Row],[SETTLE_DATE_90_DAYS_CERTDATE]]&lt;&gt;"",IF(TBL_DRFIP_LOANPOOL[[#This Row],[SETTLE_DATE_90_DAYS_CERTDATE]],"Yes","No"),"")</f>
        <v/>
      </c>
      <c r="S100" s="26" t="str">
        <f>IF(TBL_DRFIP_LOANPOOL[[#This Row],[LOAN_ID]] = "","",TBL_DRFIP_LOANPOOL[[#This Row],[LOAN_ID]]&amp;" ("&amp;IF(TBL_DRFIP_LOANPOOL[[#This Row],[PROP_ADDR_STREET]]="","Address Not Defined",TBL_DRFIP_LOANPOOL[[#This Row],[PROP_ADDR_STREET]])&amp;")")</f>
        <v/>
      </c>
      <c r="T100" s="27" t="str">
        <f ca="1">IF(TBL_DRFIP_LOANPOOL[[#This Row],[REQ_FIELDS_POPULATED]],(IF(APP_DRFIP_CERT_DATE&lt;&gt;"",APP_DRFIP_CERT_DATE,TODAY())-TBL_DRFIP_LOANPOOL[[#This Row],[SETTLEMENT_DATE]])&lt;91,"")</f>
        <v/>
      </c>
      <c r="U100" s="29">
        <f>IF(TBL_DRFIP_LOANPOOL[[#This Row],[MULTIPROP_REC_COUNT]]&lt;&gt;"",TBL_DRFIP_LOANPOOL[[#This Row],[LOAN_AMOUNT]]/TBL_DRFIP_LOANPOOL[[#This Row],[MULTIPROP_REC_COUNT]],TBL_DRFIP_LOANPOOL[[#This Row],[LOAN_AMOUNT]])</f>
        <v>0</v>
      </c>
      <c r="V100" s="29" t="b">
        <f>TBL_DRFIP_LOANPOOL[[#This Row],[MULTIPROP_REC_COUNT]]&gt;1</f>
        <v>0</v>
      </c>
      <c r="W100" s="36">
        <f>IF(TBL_DRFIP_LOANPOOL[[#This Row],[LOAN_ID]]&lt;&gt;"",COUNTIF(TBL_DRFIP_LOANPOOL[LOAN_ID],TBL_DRFIP_LOANPOOL[[#This Row],[LOAN_ID]]),1)</f>
        <v>1</v>
      </c>
      <c r="X100" s="64" t="b">
        <f>TRUE</f>
        <v>1</v>
      </c>
      <c r="Y10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1" spans="2:29" ht="26.25" customHeight="1" x14ac:dyDescent="0.25">
      <c r="B101" s="25" t="str">
        <f>IF(TBL_DRFIP_LOANPOOL[[#This Row],[RECORD_STARTED]],IF(TBL_DRFIP_LOANPOOL[[#This Row],[ERROR_COUNT]]&gt;0,-1,IF(TBL_DRFIP_LOANPOOL[[#This Row],[REQ_FIELDS_POPULATED]],1,0)),"")</f>
        <v/>
      </c>
      <c r="C101" s="36">
        <f>ROW()-ROW(TBL_DRFIP_LOANPOOL[[#Headers],[ROW_ID]])</f>
        <v>86</v>
      </c>
      <c r="D101" s="55"/>
      <c r="E101" s="56"/>
      <c r="F101" s="57"/>
      <c r="G101" s="58"/>
      <c r="H101" s="59"/>
      <c r="I101" s="60"/>
      <c r="J101" s="60"/>
      <c r="K101" s="118"/>
      <c r="L101" s="116"/>
      <c r="M101" s="55"/>
      <c r="N101" s="61"/>
      <c r="O101" s="62"/>
      <c r="P101" s="60"/>
      <c r="Q101" s="190"/>
      <c r="R101" s="119" t="str">
        <f ca="1">IF(TBL_DRFIP_LOANPOOL[[#This Row],[SETTLE_DATE_90_DAYS_CERTDATE]]&lt;&gt;"",IF(TBL_DRFIP_LOANPOOL[[#This Row],[SETTLE_DATE_90_DAYS_CERTDATE]],"Yes","No"),"")</f>
        <v/>
      </c>
      <c r="S101" s="26" t="str">
        <f>IF(TBL_DRFIP_LOANPOOL[[#This Row],[LOAN_ID]] = "","",TBL_DRFIP_LOANPOOL[[#This Row],[LOAN_ID]]&amp;" ("&amp;IF(TBL_DRFIP_LOANPOOL[[#This Row],[PROP_ADDR_STREET]]="","Address Not Defined",TBL_DRFIP_LOANPOOL[[#This Row],[PROP_ADDR_STREET]])&amp;")")</f>
        <v/>
      </c>
      <c r="T101" s="27" t="str">
        <f ca="1">IF(TBL_DRFIP_LOANPOOL[[#This Row],[REQ_FIELDS_POPULATED]],(IF(APP_DRFIP_CERT_DATE&lt;&gt;"",APP_DRFIP_CERT_DATE,TODAY())-TBL_DRFIP_LOANPOOL[[#This Row],[SETTLEMENT_DATE]])&lt;91,"")</f>
        <v/>
      </c>
      <c r="U101" s="29">
        <f>IF(TBL_DRFIP_LOANPOOL[[#This Row],[MULTIPROP_REC_COUNT]]&lt;&gt;"",TBL_DRFIP_LOANPOOL[[#This Row],[LOAN_AMOUNT]]/TBL_DRFIP_LOANPOOL[[#This Row],[MULTIPROP_REC_COUNT]],TBL_DRFIP_LOANPOOL[[#This Row],[LOAN_AMOUNT]])</f>
        <v>0</v>
      </c>
      <c r="V101" s="29" t="b">
        <f>TBL_DRFIP_LOANPOOL[[#This Row],[MULTIPROP_REC_COUNT]]&gt;1</f>
        <v>0</v>
      </c>
      <c r="W101" s="36">
        <f>IF(TBL_DRFIP_LOANPOOL[[#This Row],[LOAN_ID]]&lt;&gt;"",COUNTIF(TBL_DRFIP_LOANPOOL[LOAN_ID],TBL_DRFIP_LOANPOOL[[#This Row],[LOAN_ID]]),1)</f>
        <v>1</v>
      </c>
      <c r="X101" s="64" t="b">
        <f>TRUE</f>
        <v>1</v>
      </c>
      <c r="Y10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2" spans="2:29" ht="26.25" customHeight="1" x14ac:dyDescent="0.25">
      <c r="B102" s="25" t="str">
        <f>IF(TBL_DRFIP_LOANPOOL[[#This Row],[RECORD_STARTED]],IF(TBL_DRFIP_LOANPOOL[[#This Row],[ERROR_COUNT]]&gt;0,-1,IF(TBL_DRFIP_LOANPOOL[[#This Row],[REQ_FIELDS_POPULATED]],1,0)),"")</f>
        <v/>
      </c>
      <c r="C102" s="36">
        <f>ROW()-ROW(TBL_DRFIP_LOANPOOL[[#Headers],[ROW_ID]])</f>
        <v>87</v>
      </c>
      <c r="D102" s="55"/>
      <c r="E102" s="56"/>
      <c r="F102" s="57"/>
      <c r="G102" s="58"/>
      <c r="H102" s="59"/>
      <c r="I102" s="60"/>
      <c r="J102" s="60"/>
      <c r="K102" s="118"/>
      <c r="L102" s="116"/>
      <c r="M102" s="55"/>
      <c r="N102" s="61"/>
      <c r="O102" s="62"/>
      <c r="P102" s="60"/>
      <c r="Q102" s="190"/>
      <c r="R102" s="119" t="str">
        <f ca="1">IF(TBL_DRFIP_LOANPOOL[[#This Row],[SETTLE_DATE_90_DAYS_CERTDATE]]&lt;&gt;"",IF(TBL_DRFIP_LOANPOOL[[#This Row],[SETTLE_DATE_90_DAYS_CERTDATE]],"Yes","No"),"")</f>
        <v/>
      </c>
      <c r="S102" s="26" t="str">
        <f>IF(TBL_DRFIP_LOANPOOL[[#This Row],[LOAN_ID]] = "","",TBL_DRFIP_LOANPOOL[[#This Row],[LOAN_ID]]&amp;" ("&amp;IF(TBL_DRFIP_LOANPOOL[[#This Row],[PROP_ADDR_STREET]]="","Address Not Defined",TBL_DRFIP_LOANPOOL[[#This Row],[PROP_ADDR_STREET]])&amp;")")</f>
        <v/>
      </c>
      <c r="T102" s="27" t="str">
        <f ca="1">IF(TBL_DRFIP_LOANPOOL[[#This Row],[REQ_FIELDS_POPULATED]],(IF(APP_DRFIP_CERT_DATE&lt;&gt;"",APP_DRFIP_CERT_DATE,TODAY())-TBL_DRFIP_LOANPOOL[[#This Row],[SETTLEMENT_DATE]])&lt;91,"")</f>
        <v/>
      </c>
      <c r="U102" s="29">
        <f>IF(TBL_DRFIP_LOANPOOL[[#This Row],[MULTIPROP_REC_COUNT]]&lt;&gt;"",TBL_DRFIP_LOANPOOL[[#This Row],[LOAN_AMOUNT]]/TBL_DRFIP_LOANPOOL[[#This Row],[MULTIPROP_REC_COUNT]],TBL_DRFIP_LOANPOOL[[#This Row],[LOAN_AMOUNT]])</f>
        <v>0</v>
      </c>
      <c r="V102" s="29" t="b">
        <f>TBL_DRFIP_LOANPOOL[[#This Row],[MULTIPROP_REC_COUNT]]&gt;1</f>
        <v>0</v>
      </c>
      <c r="W102" s="36">
        <f>IF(TBL_DRFIP_LOANPOOL[[#This Row],[LOAN_ID]]&lt;&gt;"",COUNTIF(TBL_DRFIP_LOANPOOL[LOAN_ID],TBL_DRFIP_LOANPOOL[[#This Row],[LOAN_ID]]),1)</f>
        <v>1</v>
      </c>
      <c r="X102" s="64" t="b">
        <f>TRUE</f>
        <v>1</v>
      </c>
      <c r="Y10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3" spans="2:29" ht="26.25" customHeight="1" x14ac:dyDescent="0.25">
      <c r="B103" s="25" t="str">
        <f>IF(TBL_DRFIP_LOANPOOL[[#This Row],[RECORD_STARTED]],IF(TBL_DRFIP_LOANPOOL[[#This Row],[ERROR_COUNT]]&gt;0,-1,IF(TBL_DRFIP_LOANPOOL[[#This Row],[REQ_FIELDS_POPULATED]],1,0)),"")</f>
        <v/>
      </c>
      <c r="C103" s="36">
        <f>ROW()-ROW(TBL_DRFIP_LOANPOOL[[#Headers],[ROW_ID]])</f>
        <v>88</v>
      </c>
      <c r="D103" s="55"/>
      <c r="E103" s="56"/>
      <c r="F103" s="57"/>
      <c r="G103" s="58"/>
      <c r="H103" s="59"/>
      <c r="I103" s="60"/>
      <c r="J103" s="60"/>
      <c r="K103" s="118"/>
      <c r="L103" s="116"/>
      <c r="M103" s="55"/>
      <c r="N103" s="61"/>
      <c r="O103" s="62"/>
      <c r="P103" s="60"/>
      <c r="Q103" s="190"/>
      <c r="R103" s="119" t="str">
        <f ca="1">IF(TBL_DRFIP_LOANPOOL[[#This Row],[SETTLE_DATE_90_DAYS_CERTDATE]]&lt;&gt;"",IF(TBL_DRFIP_LOANPOOL[[#This Row],[SETTLE_DATE_90_DAYS_CERTDATE]],"Yes","No"),"")</f>
        <v/>
      </c>
      <c r="S103" s="26" t="str">
        <f>IF(TBL_DRFIP_LOANPOOL[[#This Row],[LOAN_ID]] = "","",TBL_DRFIP_LOANPOOL[[#This Row],[LOAN_ID]]&amp;" ("&amp;IF(TBL_DRFIP_LOANPOOL[[#This Row],[PROP_ADDR_STREET]]="","Address Not Defined",TBL_DRFIP_LOANPOOL[[#This Row],[PROP_ADDR_STREET]])&amp;")")</f>
        <v/>
      </c>
      <c r="T103" s="27" t="str">
        <f ca="1">IF(TBL_DRFIP_LOANPOOL[[#This Row],[REQ_FIELDS_POPULATED]],(IF(APP_DRFIP_CERT_DATE&lt;&gt;"",APP_DRFIP_CERT_DATE,TODAY())-TBL_DRFIP_LOANPOOL[[#This Row],[SETTLEMENT_DATE]])&lt;91,"")</f>
        <v/>
      </c>
      <c r="U103" s="29">
        <f>IF(TBL_DRFIP_LOANPOOL[[#This Row],[MULTIPROP_REC_COUNT]]&lt;&gt;"",TBL_DRFIP_LOANPOOL[[#This Row],[LOAN_AMOUNT]]/TBL_DRFIP_LOANPOOL[[#This Row],[MULTIPROP_REC_COUNT]],TBL_DRFIP_LOANPOOL[[#This Row],[LOAN_AMOUNT]])</f>
        <v>0</v>
      </c>
      <c r="V103" s="29" t="b">
        <f>TBL_DRFIP_LOANPOOL[[#This Row],[MULTIPROP_REC_COUNT]]&gt;1</f>
        <v>0</v>
      </c>
      <c r="W103" s="36">
        <f>IF(TBL_DRFIP_LOANPOOL[[#This Row],[LOAN_ID]]&lt;&gt;"",COUNTIF(TBL_DRFIP_LOANPOOL[LOAN_ID],TBL_DRFIP_LOANPOOL[[#This Row],[LOAN_ID]]),1)</f>
        <v>1</v>
      </c>
      <c r="X103" s="64" t="b">
        <f>TRUE</f>
        <v>1</v>
      </c>
      <c r="Y10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4" spans="2:29" ht="26.25" customHeight="1" x14ac:dyDescent="0.25">
      <c r="B104" s="25" t="str">
        <f>IF(TBL_DRFIP_LOANPOOL[[#This Row],[RECORD_STARTED]],IF(TBL_DRFIP_LOANPOOL[[#This Row],[ERROR_COUNT]]&gt;0,-1,IF(TBL_DRFIP_LOANPOOL[[#This Row],[REQ_FIELDS_POPULATED]],1,0)),"")</f>
        <v/>
      </c>
      <c r="C104" s="36">
        <f>ROW()-ROW(TBL_DRFIP_LOANPOOL[[#Headers],[ROW_ID]])</f>
        <v>89</v>
      </c>
      <c r="D104" s="55"/>
      <c r="E104" s="56"/>
      <c r="F104" s="57"/>
      <c r="G104" s="58"/>
      <c r="H104" s="59"/>
      <c r="I104" s="60"/>
      <c r="J104" s="60"/>
      <c r="K104" s="118"/>
      <c r="L104" s="116"/>
      <c r="M104" s="55"/>
      <c r="N104" s="61"/>
      <c r="O104" s="62"/>
      <c r="P104" s="60"/>
      <c r="Q104" s="190"/>
      <c r="R104" s="119" t="str">
        <f ca="1">IF(TBL_DRFIP_LOANPOOL[[#This Row],[SETTLE_DATE_90_DAYS_CERTDATE]]&lt;&gt;"",IF(TBL_DRFIP_LOANPOOL[[#This Row],[SETTLE_DATE_90_DAYS_CERTDATE]],"Yes","No"),"")</f>
        <v/>
      </c>
      <c r="S104" s="26" t="str">
        <f>IF(TBL_DRFIP_LOANPOOL[[#This Row],[LOAN_ID]] = "","",TBL_DRFIP_LOANPOOL[[#This Row],[LOAN_ID]]&amp;" ("&amp;IF(TBL_DRFIP_LOANPOOL[[#This Row],[PROP_ADDR_STREET]]="","Address Not Defined",TBL_DRFIP_LOANPOOL[[#This Row],[PROP_ADDR_STREET]])&amp;")")</f>
        <v/>
      </c>
      <c r="T104" s="27" t="str">
        <f ca="1">IF(TBL_DRFIP_LOANPOOL[[#This Row],[REQ_FIELDS_POPULATED]],(IF(APP_DRFIP_CERT_DATE&lt;&gt;"",APP_DRFIP_CERT_DATE,TODAY())-TBL_DRFIP_LOANPOOL[[#This Row],[SETTLEMENT_DATE]])&lt;91,"")</f>
        <v/>
      </c>
      <c r="U104" s="29">
        <f>IF(TBL_DRFIP_LOANPOOL[[#This Row],[MULTIPROP_REC_COUNT]]&lt;&gt;"",TBL_DRFIP_LOANPOOL[[#This Row],[LOAN_AMOUNT]]/TBL_DRFIP_LOANPOOL[[#This Row],[MULTIPROP_REC_COUNT]],TBL_DRFIP_LOANPOOL[[#This Row],[LOAN_AMOUNT]])</f>
        <v>0</v>
      </c>
      <c r="V104" s="29" t="b">
        <f>TBL_DRFIP_LOANPOOL[[#This Row],[MULTIPROP_REC_COUNT]]&gt;1</f>
        <v>0</v>
      </c>
      <c r="W104" s="36">
        <f>IF(TBL_DRFIP_LOANPOOL[[#This Row],[LOAN_ID]]&lt;&gt;"",COUNTIF(TBL_DRFIP_LOANPOOL[LOAN_ID],TBL_DRFIP_LOANPOOL[[#This Row],[LOAN_ID]]),1)</f>
        <v>1</v>
      </c>
      <c r="X104" s="64" t="b">
        <f>TRUE</f>
        <v>1</v>
      </c>
      <c r="Y10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5" spans="2:29" ht="26.25" customHeight="1" x14ac:dyDescent="0.25">
      <c r="B105" s="25" t="str">
        <f>IF(TBL_DRFIP_LOANPOOL[[#This Row],[RECORD_STARTED]],IF(TBL_DRFIP_LOANPOOL[[#This Row],[ERROR_COUNT]]&gt;0,-1,IF(TBL_DRFIP_LOANPOOL[[#This Row],[REQ_FIELDS_POPULATED]],1,0)),"")</f>
        <v/>
      </c>
      <c r="C105" s="36">
        <f>ROW()-ROW(TBL_DRFIP_LOANPOOL[[#Headers],[ROW_ID]])</f>
        <v>90</v>
      </c>
      <c r="D105" s="55"/>
      <c r="E105" s="56"/>
      <c r="F105" s="57"/>
      <c r="G105" s="58"/>
      <c r="H105" s="59"/>
      <c r="I105" s="60"/>
      <c r="J105" s="60"/>
      <c r="K105" s="118"/>
      <c r="L105" s="116"/>
      <c r="M105" s="55"/>
      <c r="N105" s="61"/>
      <c r="O105" s="62"/>
      <c r="P105" s="60"/>
      <c r="Q105" s="190"/>
      <c r="R105" s="119" t="str">
        <f ca="1">IF(TBL_DRFIP_LOANPOOL[[#This Row],[SETTLE_DATE_90_DAYS_CERTDATE]]&lt;&gt;"",IF(TBL_DRFIP_LOANPOOL[[#This Row],[SETTLE_DATE_90_DAYS_CERTDATE]],"Yes","No"),"")</f>
        <v/>
      </c>
      <c r="S105" s="26" t="str">
        <f>IF(TBL_DRFIP_LOANPOOL[[#This Row],[LOAN_ID]] = "","",TBL_DRFIP_LOANPOOL[[#This Row],[LOAN_ID]]&amp;" ("&amp;IF(TBL_DRFIP_LOANPOOL[[#This Row],[PROP_ADDR_STREET]]="","Address Not Defined",TBL_DRFIP_LOANPOOL[[#This Row],[PROP_ADDR_STREET]])&amp;")")</f>
        <v/>
      </c>
      <c r="T105" s="27" t="str">
        <f ca="1">IF(TBL_DRFIP_LOANPOOL[[#This Row],[REQ_FIELDS_POPULATED]],(IF(APP_DRFIP_CERT_DATE&lt;&gt;"",APP_DRFIP_CERT_DATE,TODAY())-TBL_DRFIP_LOANPOOL[[#This Row],[SETTLEMENT_DATE]])&lt;91,"")</f>
        <v/>
      </c>
      <c r="U105" s="29">
        <f>IF(TBL_DRFIP_LOANPOOL[[#This Row],[MULTIPROP_REC_COUNT]]&lt;&gt;"",TBL_DRFIP_LOANPOOL[[#This Row],[LOAN_AMOUNT]]/TBL_DRFIP_LOANPOOL[[#This Row],[MULTIPROP_REC_COUNT]],TBL_DRFIP_LOANPOOL[[#This Row],[LOAN_AMOUNT]])</f>
        <v>0</v>
      </c>
      <c r="V105" s="29" t="b">
        <f>TBL_DRFIP_LOANPOOL[[#This Row],[MULTIPROP_REC_COUNT]]&gt;1</f>
        <v>0</v>
      </c>
      <c r="W105" s="36">
        <f>IF(TBL_DRFIP_LOANPOOL[[#This Row],[LOAN_ID]]&lt;&gt;"",COUNTIF(TBL_DRFIP_LOANPOOL[LOAN_ID],TBL_DRFIP_LOANPOOL[[#This Row],[LOAN_ID]]),1)</f>
        <v>1</v>
      </c>
      <c r="X105" s="64" t="b">
        <f>TRUE</f>
        <v>1</v>
      </c>
      <c r="Y10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6" spans="2:29" ht="26.25" customHeight="1" x14ac:dyDescent="0.25">
      <c r="B106" s="25" t="str">
        <f>IF(TBL_DRFIP_LOANPOOL[[#This Row],[RECORD_STARTED]],IF(TBL_DRFIP_LOANPOOL[[#This Row],[ERROR_COUNT]]&gt;0,-1,IF(TBL_DRFIP_LOANPOOL[[#This Row],[REQ_FIELDS_POPULATED]],1,0)),"")</f>
        <v/>
      </c>
      <c r="C106" s="36">
        <f>ROW()-ROW(TBL_DRFIP_LOANPOOL[[#Headers],[ROW_ID]])</f>
        <v>91</v>
      </c>
      <c r="D106" s="55"/>
      <c r="E106" s="56"/>
      <c r="F106" s="57"/>
      <c r="G106" s="58"/>
      <c r="H106" s="59"/>
      <c r="I106" s="60"/>
      <c r="J106" s="60"/>
      <c r="K106" s="118"/>
      <c r="L106" s="116"/>
      <c r="M106" s="55"/>
      <c r="N106" s="61"/>
      <c r="O106" s="62"/>
      <c r="P106" s="60"/>
      <c r="Q106" s="190"/>
      <c r="R106" s="119" t="str">
        <f ca="1">IF(TBL_DRFIP_LOANPOOL[[#This Row],[SETTLE_DATE_90_DAYS_CERTDATE]]&lt;&gt;"",IF(TBL_DRFIP_LOANPOOL[[#This Row],[SETTLE_DATE_90_DAYS_CERTDATE]],"Yes","No"),"")</f>
        <v/>
      </c>
      <c r="S106" s="26" t="str">
        <f>IF(TBL_DRFIP_LOANPOOL[[#This Row],[LOAN_ID]] = "","",TBL_DRFIP_LOANPOOL[[#This Row],[LOAN_ID]]&amp;" ("&amp;IF(TBL_DRFIP_LOANPOOL[[#This Row],[PROP_ADDR_STREET]]="","Address Not Defined",TBL_DRFIP_LOANPOOL[[#This Row],[PROP_ADDR_STREET]])&amp;")")</f>
        <v/>
      </c>
      <c r="T106" s="27" t="str">
        <f ca="1">IF(TBL_DRFIP_LOANPOOL[[#This Row],[REQ_FIELDS_POPULATED]],(IF(APP_DRFIP_CERT_DATE&lt;&gt;"",APP_DRFIP_CERT_DATE,TODAY())-TBL_DRFIP_LOANPOOL[[#This Row],[SETTLEMENT_DATE]])&lt;91,"")</f>
        <v/>
      </c>
      <c r="U106" s="29">
        <f>IF(TBL_DRFIP_LOANPOOL[[#This Row],[MULTIPROP_REC_COUNT]]&lt;&gt;"",TBL_DRFIP_LOANPOOL[[#This Row],[LOAN_AMOUNT]]/TBL_DRFIP_LOANPOOL[[#This Row],[MULTIPROP_REC_COUNT]],TBL_DRFIP_LOANPOOL[[#This Row],[LOAN_AMOUNT]])</f>
        <v>0</v>
      </c>
      <c r="V106" s="29" t="b">
        <f>TBL_DRFIP_LOANPOOL[[#This Row],[MULTIPROP_REC_COUNT]]&gt;1</f>
        <v>0</v>
      </c>
      <c r="W106" s="36">
        <f>IF(TBL_DRFIP_LOANPOOL[[#This Row],[LOAN_ID]]&lt;&gt;"",COUNTIF(TBL_DRFIP_LOANPOOL[LOAN_ID],TBL_DRFIP_LOANPOOL[[#This Row],[LOAN_ID]]),1)</f>
        <v>1</v>
      </c>
      <c r="X106" s="64" t="b">
        <f>TRUE</f>
        <v>1</v>
      </c>
      <c r="Y10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7" spans="2:29" ht="26.25" customHeight="1" x14ac:dyDescent="0.25">
      <c r="B107" s="25" t="str">
        <f>IF(TBL_DRFIP_LOANPOOL[[#This Row],[RECORD_STARTED]],IF(TBL_DRFIP_LOANPOOL[[#This Row],[ERROR_COUNT]]&gt;0,-1,IF(TBL_DRFIP_LOANPOOL[[#This Row],[REQ_FIELDS_POPULATED]],1,0)),"")</f>
        <v/>
      </c>
      <c r="C107" s="36">
        <f>ROW()-ROW(TBL_DRFIP_LOANPOOL[[#Headers],[ROW_ID]])</f>
        <v>92</v>
      </c>
      <c r="D107" s="55"/>
      <c r="E107" s="56"/>
      <c r="F107" s="57"/>
      <c r="G107" s="58"/>
      <c r="H107" s="59"/>
      <c r="I107" s="60"/>
      <c r="J107" s="60"/>
      <c r="K107" s="118"/>
      <c r="L107" s="116"/>
      <c r="M107" s="55"/>
      <c r="N107" s="61"/>
      <c r="O107" s="62"/>
      <c r="P107" s="60"/>
      <c r="Q107" s="190"/>
      <c r="R107" s="119" t="str">
        <f ca="1">IF(TBL_DRFIP_LOANPOOL[[#This Row],[SETTLE_DATE_90_DAYS_CERTDATE]]&lt;&gt;"",IF(TBL_DRFIP_LOANPOOL[[#This Row],[SETTLE_DATE_90_DAYS_CERTDATE]],"Yes","No"),"")</f>
        <v/>
      </c>
      <c r="S107" s="26" t="str">
        <f>IF(TBL_DRFIP_LOANPOOL[[#This Row],[LOAN_ID]] = "","",TBL_DRFIP_LOANPOOL[[#This Row],[LOAN_ID]]&amp;" ("&amp;IF(TBL_DRFIP_LOANPOOL[[#This Row],[PROP_ADDR_STREET]]="","Address Not Defined",TBL_DRFIP_LOANPOOL[[#This Row],[PROP_ADDR_STREET]])&amp;")")</f>
        <v/>
      </c>
      <c r="T107" s="27" t="str">
        <f ca="1">IF(TBL_DRFIP_LOANPOOL[[#This Row],[REQ_FIELDS_POPULATED]],(IF(APP_DRFIP_CERT_DATE&lt;&gt;"",APP_DRFIP_CERT_DATE,TODAY())-TBL_DRFIP_LOANPOOL[[#This Row],[SETTLEMENT_DATE]])&lt;91,"")</f>
        <v/>
      </c>
      <c r="U107" s="29">
        <f>IF(TBL_DRFIP_LOANPOOL[[#This Row],[MULTIPROP_REC_COUNT]]&lt;&gt;"",TBL_DRFIP_LOANPOOL[[#This Row],[LOAN_AMOUNT]]/TBL_DRFIP_LOANPOOL[[#This Row],[MULTIPROP_REC_COUNT]],TBL_DRFIP_LOANPOOL[[#This Row],[LOAN_AMOUNT]])</f>
        <v>0</v>
      </c>
      <c r="V107" s="29" t="b">
        <f>TBL_DRFIP_LOANPOOL[[#This Row],[MULTIPROP_REC_COUNT]]&gt;1</f>
        <v>0</v>
      </c>
      <c r="W107" s="36">
        <f>IF(TBL_DRFIP_LOANPOOL[[#This Row],[LOAN_ID]]&lt;&gt;"",COUNTIF(TBL_DRFIP_LOANPOOL[LOAN_ID],TBL_DRFIP_LOANPOOL[[#This Row],[LOAN_ID]]),1)</f>
        <v>1</v>
      </c>
      <c r="X107" s="64" t="b">
        <f>TRUE</f>
        <v>1</v>
      </c>
      <c r="Y10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8" spans="2:29" ht="26.25" customHeight="1" x14ac:dyDescent="0.25">
      <c r="B108" s="25" t="str">
        <f>IF(TBL_DRFIP_LOANPOOL[[#This Row],[RECORD_STARTED]],IF(TBL_DRFIP_LOANPOOL[[#This Row],[ERROR_COUNT]]&gt;0,-1,IF(TBL_DRFIP_LOANPOOL[[#This Row],[REQ_FIELDS_POPULATED]],1,0)),"")</f>
        <v/>
      </c>
      <c r="C108" s="36">
        <f>ROW()-ROW(TBL_DRFIP_LOANPOOL[[#Headers],[ROW_ID]])</f>
        <v>93</v>
      </c>
      <c r="D108" s="55"/>
      <c r="E108" s="56"/>
      <c r="F108" s="57"/>
      <c r="G108" s="58"/>
      <c r="H108" s="59"/>
      <c r="I108" s="60"/>
      <c r="J108" s="60"/>
      <c r="K108" s="118"/>
      <c r="L108" s="116"/>
      <c r="M108" s="55"/>
      <c r="N108" s="61"/>
      <c r="O108" s="62"/>
      <c r="P108" s="60"/>
      <c r="Q108" s="190"/>
      <c r="R108" s="119" t="str">
        <f ca="1">IF(TBL_DRFIP_LOANPOOL[[#This Row],[SETTLE_DATE_90_DAYS_CERTDATE]]&lt;&gt;"",IF(TBL_DRFIP_LOANPOOL[[#This Row],[SETTLE_DATE_90_DAYS_CERTDATE]],"Yes","No"),"")</f>
        <v/>
      </c>
      <c r="S108" s="26" t="str">
        <f>IF(TBL_DRFIP_LOANPOOL[[#This Row],[LOAN_ID]] = "","",TBL_DRFIP_LOANPOOL[[#This Row],[LOAN_ID]]&amp;" ("&amp;IF(TBL_DRFIP_LOANPOOL[[#This Row],[PROP_ADDR_STREET]]="","Address Not Defined",TBL_DRFIP_LOANPOOL[[#This Row],[PROP_ADDR_STREET]])&amp;")")</f>
        <v/>
      </c>
      <c r="T108" s="27" t="str">
        <f ca="1">IF(TBL_DRFIP_LOANPOOL[[#This Row],[REQ_FIELDS_POPULATED]],(IF(APP_DRFIP_CERT_DATE&lt;&gt;"",APP_DRFIP_CERT_DATE,TODAY())-TBL_DRFIP_LOANPOOL[[#This Row],[SETTLEMENT_DATE]])&lt;91,"")</f>
        <v/>
      </c>
      <c r="U108" s="29">
        <f>IF(TBL_DRFIP_LOANPOOL[[#This Row],[MULTIPROP_REC_COUNT]]&lt;&gt;"",TBL_DRFIP_LOANPOOL[[#This Row],[LOAN_AMOUNT]]/TBL_DRFIP_LOANPOOL[[#This Row],[MULTIPROP_REC_COUNT]],TBL_DRFIP_LOANPOOL[[#This Row],[LOAN_AMOUNT]])</f>
        <v>0</v>
      </c>
      <c r="V108" s="29" t="b">
        <f>TBL_DRFIP_LOANPOOL[[#This Row],[MULTIPROP_REC_COUNT]]&gt;1</f>
        <v>0</v>
      </c>
      <c r="W108" s="36">
        <f>IF(TBL_DRFIP_LOANPOOL[[#This Row],[LOAN_ID]]&lt;&gt;"",COUNTIF(TBL_DRFIP_LOANPOOL[LOAN_ID],TBL_DRFIP_LOANPOOL[[#This Row],[LOAN_ID]]),1)</f>
        <v>1</v>
      </c>
      <c r="X108" s="64" t="b">
        <f>TRUE</f>
        <v>1</v>
      </c>
      <c r="Y10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9" spans="2:29" ht="26.25" customHeight="1" x14ac:dyDescent="0.25">
      <c r="B109" s="25" t="str">
        <f>IF(TBL_DRFIP_LOANPOOL[[#This Row],[RECORD_STARTED]],IF(TBL_DRFIP_LOANPOOL[[#This Row],[ERROR_COUNT]]&gt;0,-1,IF(TBL_DRFIP_LOANPOOL[[#This Row],[REQ_FIELDS_POPULATED]],1,0)),"")</f>
        <v/>
      </c>
      <c r="C109" s="36">
        <f>ROW()-ROW(TBL_DRFIP_LOANPOOL[[#Headers],[ROW_ID]])</f>
        <v>94</v>
      </c>
      <c r="D109" s="55"/>
      <c r="E109" s="56"/>
      <c r="F109" s="57"/>
      <c r="G109" s="58"/>
      <c r="H109" s="59"/>
      <c r="I109" s="60"/>
      <c r="J109" s="60"/>
      <c r="K109" s="118"/>
      <c r="L109" s="116"/>
      <c r="M109" s="55"/>
      <c r="N109" s="61"/>
      <c r="O109" s="62"/>
      <c r="P109" s="60"/>
      <c r="Q109" s="190"/>
      <c r="R109" s="119" t="str">
        <f ca="1">IF(TBL_DRFIP_LOANPOOL[[#This Row],[SETTLE_DATE_90_DAYS_CERTDATE]]&lt;&gt;"",IF(TBL_DRFIP_LOANPOOL[[#This Row],[SETTLE_DATE_90_DAYS_CERTDATE]],"Yes","No"),"")</f>
        <v/>
      </c>
      <c r="S109" s="26" t="str">
        <f>IF(TBL_DRFIP_LOANPOOL[[#This Row],[LOAN_ID]] = "","",TBL_DRFIP_LOANPOOL[[#This Row],[LOAN_ID]]&amp;" ("&amp;IF(TBL_DRFIP_LOANPOOL[[#This Row],[PROP_ADDR_STREET]]="","Address Not Defined",TBL_DRFIP_LOANPOOL[[#This Row],[PROP_ADDR_STREET]])&amp;")")</f>
        <v/>
      </c>
      <c r="T109" s="27" t="str">
        <f ca="1">IF(TBL_DRFIP_LOANPOOL[[#This Row],[REQ_FIELDS_POPULATED]],(IF(APP_DRFIP_CERT_DATE&lt;&gt;"",APP_DRFIP_CERT_DATE,TODAY())-TBL_DRFIP_LOANPOOL[[#This Row],[SETTLEMENT_DATE]])&lt;91,"")</f>
        <v/>
      </c>
      <c r="U109" s="29">
        <f>IF(TBL_DRFIP_LOANPOOL[[#This Row],[MULTIPROP_REC_COUNT]]&lt;&gt;"",TBL_DRFIP_LOANPOOL[[#This Row],[LOAN_AMOUNT]]/TBL_DRFIP_LOANPOOL[[#This Row],[MULTIPROP_REC_COUNT]],TBL_DRFIP_LOANPOOL[[#This Row],[LOAN_AMOUNT]])</f>
        <v>0</v>
      </c>
      <c r="V109" s="29" t="b">
        <f>TBL_DRFIP_LOANPOOL[[#This Row],[MULTIPROP_REC_COUNT]]&gt;1</f>
        <v>0</v>
      </c>
      <c r="W109" s="36">
        <f>IF(TBL_DRFIP_LOANPOOL[[#This Row],[LOAN_ID]]&lt;&gt;"",COUNTIF(TBL_DRFIP_LOANPOOL[LOAN_ID],TBL_DRFIP_LOANPOOL[[#This Row],[LOAN_ID]]),1)</f>
        <v>1</v>
      </c>
      <c r="X109" s="64" t="b">
        <f>TRUE</f>
        <v>1</v>
      </c>
      <c r="Y10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0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0" spans="2:29" ht="26.25" customHeight="1" x14ac:dyDescent="0.25">
      <c r="B110" s="25" t="str">
        <f>IF(TBL_DRFIP_LOANPOOL[[#This Row],[RECORD_STARTED]],IF(TBL_DRFIP_LOANPOOL[[#This Row],[ERROR_COUNT]]&gt;0,-1,IF(TBL_DRFIP_LOANPOOL[[#This Row],[REQ_FIELDS_POPULATED]],1,0)),"")</f>
        <v/>
      </c>
      <c r="C110" s="36">
        <f>ROW()-ROW(TBL_DRFIP_LOANPOOL[[#Headers],[ROW_ID]])</f>
        <v>95</v>
      </c>
      <c r="D110" s="55"/>
      <c r="E110" s="56"/>
      <c r="F110" s="57"/>
      <c r="G110" s="58"/>
      <c r="H110" s="59"/>
      <c r="I110" s="60"/>
      <c r="J110" s="60"/>
      <c r="K110" s="118"/>
      <c r="L110" s="116"/>
      <c r="M110" s="55"/>
      <c r="N110" s="61"/>
      <c r="O110" s="62"/>
      <c r="P110" s="60"/>
      <c r="Q110" s="190"/>
      <c r="R110" s="119" t="str">
        <f ca="1">IF(TBL_DRFIP_LOANPOOL[[#This Row],[SETTLE_DATE_90_DAYS_CERTDATE]]&lt;&gt;"",IF(TBL_DRFIP_LOANPOOL[[#This Row],[SETTLE_DATE_90_DAYS_CERTDATE]],"Yes","No"),"")</f>
        <v/>
      </c>
      <c r="S110" s="26" t="str">
        <f>IF(TBL_DRFIP_LOANPOOL[[#This Row],[LOAN_ID]] = "","",TBL_DRFIP_LOANPOOL[[#This Row],[LOAN_ID]]&amp;" ("&amp;IF(TBL_DRFIP_LOANPOOL[[#This Row],[PROP_ADDR_STREET]]="","Address Not Defined",TBL_DRFIP_LOANPOOL[[#This Row],[PROP_ADDR_STREET]])&amp;")")</f>
        <v/>
      </c>
      <c r="T110" s="27" t="str">
        <f ca="1">IF(TBL_DRFIP_LOANPOOL[[#This Row],[REQ_FIELDS_POPULATED]],(IF(APP_DRFIP_CERT_DATE&lt;&gt;"",APP_DRFIP_CERT_DATE,TODAY())-TBL_DRFIP_LOANPOOL[[#This Row],[SETTLEMENT_DATE]])&lt;91,"")</f>
        <v/>
      </c>
      <c r="U110" s="29">
        <f>IF(TBL_DRFIP_LOANPOOL[[#This Row],[MULTIPROP_REC_COUNT]]&lt;&gt;"",TBL_DRFIP_LOANPOOL[[#This Row],[LOAN_AMOUNT]]/TBL_DRFIP_LOANPOOL[[#This Row],[MULTIPROP_REC_COUNT]],TBL_DRFIP_LOANPOOL[[#This Row],[LOAN_AMOUNT]])</f>
        <v>0</v>
      </c>
      <c r="V110" s="29" t="b">
        <f>TBL_DRFIP_LOANPOOL[[#This Row],[MULTIPROP_REC_COUNT]]&gt;1</f>
        <v>0</v>
      </c>
      <c r="W110" s="36">
        <f>IF(TBL_DRFIP_LOANPOOL[[#This Row],[LOAN_ID]]&lt;&gt;"",COUNTIF(TBL_DRFIP_LOANPOOL[LOAN_ID],TBL_DRFIP_LOANPOOL[[#This Row],[LOAN_ID]]),1)</f>
        <v>1</v>
      </c>
      <c r="X110" s="64" t="b">
        <f>TRUE</f>
        <v>1</v>
      </c>
      <c r="Y11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1" spans="2:29" ht="26.25" customHeight="1" x14ac:dyDescent="0.25">
      <c r="B111" s="25" t="str">
        <f>IF(TBL_DRFIP_LOANPOOL[[#This Row],[RECORD_STARTED]],IF(TBL_DRFIP_LOANPOOL[[#This Row],[ERROR_COUNT]]&gt;0,-1,IF(TBL_DRFIP_LOANPOOL[[#This Row],[REQ_FIELDS_POPULATED]],1,0)),"")</f>
        <v/>
      </c>
      <c r="C111" s="36">
        <f>ROW()-ROW(TBL_DRFIP_LOANPOOL[[#Headers],[ROW_ID]])</f>
        <v>96</v>
      </c>
      <c r="D111" s="55"/>
      <c r="E111" s="56"/>
      <c r="F111" s="57"/>
      <c r="G111" s="58"/>
      <c r="H111" s="59"/>
      <c r="I111" s="60"/>
      <c r="J111" s="60"/>
      <c r="K111" s="118"/>
      <c r="L111" s="116"/>
      <c r="M111" s="55"/>
      <c r="N111" s="61"/>
      <c r="O111" s="62"/>
      <c r="P111" s="60"/>
      <c r="Q111" s="190"/>
      <c r="R111" s="119" t="str">
        <f ca="1">IF(TBL_DRFIP_LOANPOOL[[#This Row],[SETTLE_DATE_90_DAYS_CERTDATE]]&lt;&gt;"",IF(TBL_DRFIP_LOANPOOL[[#This Row],[SETTLE_DATE_90_DAYS_CERTDATE]],"Yes","No"),"")</f>
        <v/>
      </c>
      <c r="S111" s="26" t="str">
        <f>IF(TBL_DRFIP_LOANPOOL[[#This Row],[LOAN_ID]] = "","",TBL_DRFIP_LOANPOOL[[#This Row],[LOAN_ID]]&amp;" ("&amp;IF(TBL_DRFIP_LOANPOOL[[#This Row],[PROP_ADDR_STREET]]="","Address Not Defined",TBL_DRFIP_LOANPOOL[[#This Row],[PROP_ADDR_STREET]])&amp;")")</f>
        <v/>
      </c>
      <c r="T111" s="27" t="str">
        <f ca="1">IF(TBL_DRFIP_LOANPOOL[[#This Row],[REQ_FIELDS_POPULATED]],(IF(APP_DRFIP_CERT_DATE&lt;&gt;"",APP_DRFIP_CERT_DATE,TODAY())-TBL_DRFIP_LOANPOOL[[#This Row],[SETTLEMENT_DATE]])&lt;91,"")</f>
        <v/>
      </c>
      <c r="U111" s="29">
        <f>IF(TBL_DRFIP_LOANPOOL[[#This Row],[MULTIPROP_REC_COUNT]]&lt;&gt;"",TBL_DRFIP_LOANPOOL[[#This Row],[LOAN_AMOUNT]]/TBL_DRFIP_LOANPOOL[[#This Row],[MULTIPROP_REC_COUNT]],TBL_DRFIP_LOANPOOL[[#This Row],[LOAN_AMOUNT]])</f>
        <v>0</v>
      </c>
      <c r="V111" s="29" t="b">
        <f>TBL_DRFIP_LOANPOOL[[#This Row],[MULTIPROP_REC_COUNT]]&gt;1</f>
        <v>0</v>
      </c>
      <c r="W111" s="36">
        <f>IF(TBL_DRFIP_LOANPOOL[[#This Row],[LOAN_ID]]&lt;&gt;"",COUNTIF(TBL_DRFIP_LOANPOOL[LOAN_ID],TBL_DRFIP_LOANPOOL[[#This Row],[LOAN_ID]]),1)</f>
        <v>1</v>
      </c>
      <c r="X111" s="64" t="b">
        <f>TRUE</f>
        <v>1</v>
      </c>
      <c r="Y11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2" spans="2:29" ht="26.25" customHeight="1" x14ac:dyDescent="0.25">
      <c r="B112" s="25" t="str">
        <f>IF(TBL_DRFIP_LOANPOOL[[#This Row],[RECORD_STARTED]],IF(TBL_DRFIP_LOANPOOL[[#This Row],[ERROR_COUNT]]&gt;0,-1,IF(TBL_DRFIP_LOANPOOL[[#This Row],[REQ_FIELDS_POPULATED]],1,0)),"")</f>
        <v/>
      </c>
      <c r="C112" s="36">
        <f>ROW()-ROW(TBL_DRFIP_LOANPOOL[[#Headers],[ROW_ID]])</f>
        <v>97</v>
      </c>
      <c r="D112" s="55"/>
      <c r="E112" s="56"/>
      <c r="F112" s="57"/>
      <c r="G112" s="58"/>
      <c r="H112" s="59"/>
      <c r="I112" s="60"/>
      <c r="J112" s="60"/>
      <c r="K112" s="118"/>
      <c r="L112" s="116"/>
      <c r="M112" s="55"/>
      <c r="N112" s="61"/>
      <c r="O112" s="62"/>
      <c r="P112" s="60"/>
      <c r="Q112" s="190"/>
      <c r="R112" s="119" t="str">
        <f ca="1">IF(TBL_DRFIP_LOANPOOL[[#This Row],[SETTLE_DATE_90_DAYS_CERTDATE]]&lt;&gt;"",IF(TBL_DRFIP_LOANPOOL[[#This Row],[SETTLE_DATE_90_DAYS_CERTDATE]],"Yes","No"),"")</f>
        <v/>
      </c>
      <c r="S112" s="26" t="str">
        <f>IF(TBL_DRFIP_LOANPOOL[[#This Row],[LOAN_ID]] = "","",TBL_DRFIP_LOANPOOL[[#This Row],[LOAN_ID]]&amp;" ("&amp;IF(TBL_DRFIP_LOANPOOL[[#This Row],[PROP_ADDR_STREET]]="","Address Not Defined",TBL_DRFIP_LOANPOOL[[#This Row],[PROP_ADDR_STREET]])&amp;")")</f>
        <v/>
      </c>
      <c r="T112" s="27" t="str">
        <f ca="1">IF(TBL_DRFIP_LOANPOOL[[#This Row],[REQ_FIELDS_POPULATED]],(IF(APP_DRFIP_CERT_DATE&lt;&gt;"",APP_DRFIP_CERT_DATE,TODAY())-TBL_DRFIP_LOANPOOL[[#This Row],[SETTLEMENT_DATE]])&lt;91,"")</f>
        <v/>
      </c>
      <c r="U112" s="29">
        <f>IF(TBL_DRFIP_LOANPOOL[[#This Row],[MULTIPROP_REC_COUNT]]&lt;&gt;"",TBL_DRFIP_LOANPOOL[[#This Row],[LOAN_AMOUNT]]/TBL_DRFIP_LOANPOOL[[#This Row],[MULTIPROP_REC_COUNT]],TBL_DRFIP_LOANPOOL[[#This Row],[LOAN_AMOUNT]])</f>
        <v>0</v>
      </c>
      <c r="V112" s="29" t="b">
        <f>TBL_DRFIP_LOANPOOL[[#This Row],[MULTIPROP_REC_COUNT]]&gt;1</f>
        <v>0</v>
      </c>
      <c r="W112" s="36">
        <f>IF(TBL_DRFIP_LOANPOOL[[#This Row],[LOAN_ID]]&lt;&gt;"",COUNTIF(TBL_DRFIP_LOANPOOL[LOAN_ID],TBL_DRFIP_LOANPOOL[[#This Row],[LOAN_ID]]),1)</f>
        <v>1</v>
      </c>
      <c r="X112" s="64" t="b">
        <f>TRUE</f>
        <v>1</v>
      </c>
      <c r="Y11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3" spans="2:29" ht="26.25" customHeight="1" x14ac:dyDescent="0.25">
      <c r="B113" s="25" t="str">
        <f>IF(TBL_DRFIP_LOANPOOL[[#This Row],[RECORD_STARTED]],IF(TBL_DRFIP_LOANPOOL[[#This Row],[ERROR_COUNT]]&gt;0,-1,IF(TBL_DRFIP_LOANPOOL[[#This Row],[REQ_FIELDS_POPULATED]],1,0)),"")</f>
        <v/>
      </c>
      <c r="C113" s="36">
        <f>ROW()-ROW(TBL_DRFIP_LOANPOOL[[#Headers],[ROW_ID]])</f>
        <v>98</v>
      </c>
      <c r="D113" s="55"/>
      <c r="E113" s="56"/>
      <c r="F113" s="57"/>
      <c r="G113" s="58"/>
      <c r="H113" s="59"/>
      <c r="I113" s="60"/>
      <c r="J113" s="60"/>
      <c r="K113" s="118"/>
      <c r="L113" s="116"/>
      <c r="M113" s="55"/>
      <c r="N113" s="61"/>
      <c r="O113" s="62"/>
      <c r="P113" s="60"/>
      <c r="Q113" s="190"/>
      <c r="R113" s="119" t="str">
        <f ca="1">IF(TBL_DRFIP_LOANPOOL[[#This Row],[SETTLE_DATE_90_DAYS_CERTDATE]]&lt;&gt;"",IF(TBL_DRFIP_LOANPOOL[[#This Row],[SETTLE_DATE_90_DAYS_CERTDATE]],"Yes","No"),"")</f>
        <v/>
      </c>
      <c r="S113" s="26" t="str">
        <f>IF(TBL_DRFIP_LOANPOOL[[#This Row],[LOAN_ID]] = "","",TBL_DRFIP_LOANPOOL[[#This Row],[LOAN_ID]]&amp;" ("&amp;IF(TBL_DRFIP_LOANPOOL[[#This Row],[PROP_ADDR_STREET]]="","Address Not Defined",TBL_DRFIP_LOANPOOL[[#This Row],[PROP_ADDR_STREET]])&amp;")")</f>
        <v/>
      </c>
      <c r="T113" s="27" t="str">
        <f ca="1">IF(TBL_DRFIP_LOANPOOL[[#This Row],[REQ_FIELDS_POPULATED]],(IF(APP_DRFIP_CERT_DATE&lt;&gt;"",APP_DRFIP_CERT_DATE,TODAY())-TBL_DRFIP_LOANPOOL[[#This Row],[SETTLEMENT_DATE]])&lt;91,"")</f>
        <v/>
      </c>
      <c r="U113" s="29">
        <f>IF(TBL_DRFIP_LOANPOOL[[#This Row],[MULTIPROP_REC_COUNT]]&lt;&gt;"",TBL_DRFIP_LOANPOOL[[#This Row],[LOAN_AMOUNT]]/TBL_DRFIP_LOANPOOL[[#This Row],[MULTIPROP_REC_COUNT]],TBL_DRFIP_LOANPOOL[[#This Row],[LOAN_AMOUNT]])</f>
        <v>0</v>
      </c>
      <c r="V113" s="29" t="b">
        <f>TBL_DRFIP_LOANPOOL[[#This Row],[MULTIPROP_REC_COUNT]]&gt;1</f>
        <v>0</v>
      </c>
      <c r="W113" s="36">
        <f>IF(TBL_DRFIP_LOANPOOL[[#This Row],[LOAN_ID]]&lt;&gt;"",COUNTIF(TBL_DRFIP_LOANPOOL[LOAN_ID],TBL_DRFIP_LOANPOOL[[#This Row],[LOAN_ID]]),1)</f>
        <v>1</v>
      </c>
      <c r="X113" s="64" t="b">
        <f>TRUE</f>
        <v>1</v>
      </c>
      <c r="Y11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4" spans="2:29" ht="26.25" customHeight="1" x14ac:dyDescent="0.25">
      <c r="B114" s="25" t="str">
        <f>IF(TBL_DRFIP_LOANPOOL[[#This Row],[RECORD_STARTED]],IF(TBL_DRFIP_LOANPOOL[[#This Row],[ERROR_COUNT]]&gt;0,-1,IF(TBL_DRFIP_LOANPOOL[[#This Row],[REQ_FIELDS_POPULATED]],1,0)),"")</f>
        <v/>
      </c>
      <c r="C114" s="36">
        <f>ROW()-ROW(TBL_DRFIP_LOANPOOL[[#Headers],[ROW_ID]])</f>
        <v>99</v>
      </c>
      <c r="D114" s="55"/>
      <c r="E114" s="56"/>
      <c r="F114" s="57"/>
      <c r="G114" s="58"/>
      <c r="H114" s="59"/>
      <c r="I114" s="60"/>
      <c r="J114" s="60"/>
      <c r="K114" s="118"/>
      <c r="L114" s="116"/>
      <c r="M114" s="55"/>
      <c r="N114" s="61"/>
      <c r="O114" s="62"/>
      <c r="P114" s="60"/>
      <c r="Q114" s="190"/>
      <c r="R114" s="119" t="str">
        <f ca="1">IF(TBL_DRFIP_LOANPOOL[[#This Row],[SETTLE_DATE_90_DAYS_CERTDATE]]&lt;&gt;"",IF(TBL_DRFIP_LOANPOOL[[#This Row],[SETTLE_DATE_90_DAYS_CERTDATE]],"Yes","No"),"")</f>
        <v/>
      </c>
      <c r="S114" s="26" t="str">
        <f>IF(TBL_DRFIP_LOANPOOL[[#This Row],[LOAN_ID]] = "","",TBL_DRFIP_LOANPOOL[[#This Row],[LOAN_ID]]&amp;" ("&amp;IF(TBL_DRFIP_LOANPOOL[[#This Row],[PROP_ADDR_STREET]]="","Address Not Defined",TBL_DRFIP_LOANPOOL[[#This Row],[PROP_ADDR_STREET]])&amp;")")</f>
        <v/>
      </c>
      <c r="T114" s="27" t="str">
        <f ca="1">IF(TBL_DRFIP_LOANPOOL[[#This Row],[REQ_FIELDS_POPULATED]],(IF(APP_DRFIP_CERT_DATE&lt;&gt;"",APP_DRFIP_CERT_DATE,TODAY())-TBL_DRFIP_LOANPOOL[[#This Row],[SETTLEMENT_DATE]])&lt;91,"")</f>
        <v/>
      </c>
      <c r="U114" s="29">
        <f>IF(TBL_DRFIP_LOANPOOL[[#This Row],[MULTIPROP_REC_COUNT]]&lt;&gt;"",TBL_DRFIP_LOANPOOL[[#This Row],[LOAN_AMOUNT]]/TBL_DRFIP_LOANPOOL[[#This Row],[MULTIPROP_REC_COUNT]],TBL_DRFIP_LOANPOOL[[#This Row],[LOAN_AMOUNT]])</f>
        <v>0</v>
      </c>
      <c r="V114" s="29" t="b">
        <f>TBL_DRFIP_LOANPOOL[[#This Row],[MULTIPROP_REC_COUNT]]&gt;1</f>
        <v>0</v>
      </c>
      <c r="W114" s="36">
        <f>IF(TBL_DRFIP_LOANPOOL[[#This Row],[LOAN_ID]]&lt;&gt;"",COUNTIF(TBL_DRFIP_LOANPOOL[LOAN_ID],TBL_DRFIP_LOANPOOL[[#This Row],[LOAN_ID]]),1)</f>
        <v>1</v>
      </c>
      <c r="X114" s="64" t="b">
        <f>TRUE</f>
        <v>1</v>
      </c>
      <c r="Y11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5" spans="2:29" ht="26.25" customHeight="1" x14ac:dyDescent="0.25">
      <c r="B115" s="25" t="str">
        <f>IF(TBL_DRFIP_LOANPOOL[[#This Row],[RECORD_STARTED]],IF(TBL_DRFIP_LOANPOOL[[#This Row],[ERROR_COUNT]]&gt;0,-1,IF(TBL_DRFIP_LOANPOOL[[#This Row],[REQ_FIELDS_POPULATED]],1,0)),"")</f>
        <v/>
      </c>
      <c r="C115" s="36">
        <f>ROW()-ROW(TBL_DRFIP_LOANPOOL[[#Headers],[ROW_ID]])</f>
        <v>100</v>
      </c>
      <c r="D115" s="55"/>
      <c r="E115" s="56"/>
      <c r="F115" s="57"/>
      <c r="G115" s="58"/>
      <c r="H115" s="59"/>
      <c r="I115" s="60"/>
      <c r="J115" s="60"/>
      <c r="K115" s="118"/>
      <c r="L115" s="116"/>
      <c r="M115" s="55"/>
      <c r="N115" s="61"/>
      <c r="O115" s="62"/>
      <c r="P115" s="60"/>
      <c r="Q115" s="190"/>
      <c r="R115" s="119" t="str">
        <f ca="1">IF(TBL_DRFIP_LOANPOOL[[#This Row],[SETTLE_DATE_90_DAYS_CERTDATE]]&lt;&gt;"",IF(TBL_DRFIP_LOANPOOL[[#This Row],[SETTLE_DATE_90_DAYS_CERTDATE]],"Yes","No"),"")</f>
        <v/>
      </c>
      <c r="S115" s="26" t="str">
        <f>IF(TBL_DRFIP_LOANPOOL[[#This Row],[LOAN_ID]] = "","",TBL_DRFIP_LOANPOOL[[#This Row],[LOAN_ID]]&amp;" ("&amp;IF(TBL_DRFIP_LOANPOOL[[#This Row],[PROP_ADDR_STREET]]="","Address Not Defined",TBL_DRFIP_LOANPOOL[[#This Row],[PROP_ADDR_STREET]])&amp;")")</f>
        <v/>
      </c>
      <c r="T115" s="27" t="str">
        <f ca="1">IF(TBL_DRFIP_LOANPOOL[[#This Row],[REQ_FIELDS_POPULATED]],(IF(APP_DRFIP_CERT_DATE&lt;&gt;"",APP_DRFIP_CERT_DATE,TODAY())-TBL_DRFIP_LOANPOOL[[#This Row],[SETTLEMENT_DATE]])&lt;91,"")</f>
        <v/>
      </c>
      <c r="U115" s="29">
        <f>IF(TBL_DRFIP_LOANPOOL[[#This Row],[MULTIPROP_REC_COUNT]]&lt;&gt;"",TBL_DRFIP_LOANPOOL[[#This Row],[LOAN_AMOUNT]]/TBL_DRFIP_LOANPOOL[[#This Row],[MULTIPROP_REC_COUNT]],TBL_DRFIP_LOANPOOL[[#This Row],[LOAN_AMOUNT]])</f>
        <v>0</v>
      </c>
      <c r="V115" s="29" t="b">
        <f>TBL_DRFIP_LOANPOOL[[#This Row],[MULTIPROP_REC_COUNT]]&gt;1</f>
        <v>0</v>
      </c>
      <c r="W115" s="36">
        <f>IF(TBL_DRFIP_LOANPOOL[[#This Row],[LOAN_ID]]&lt;&gt;"",COUNTIF(TBL_DRFIP_LOANPOOL[LOAN_ID],TBL_DRFIP_LOANPOOL[[#This Row],[LOAN_ID]]),1)</f>
        <v>1</v>
      </c>
      <c r="X115" s="64" t="b">
        <f>TRUE</f>
        <v>1</v>
      </c>
      <c r="Y11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6" spans="2:29" ht="26.25" customHeight="1" x14ac:dyDescent="0.25">
      <c r="B116" s="25" t="str">
        <f>IF(TBL_DRFIP_LOANPOOL[[#This Row],[RECORD_STARTED]],IF(TBL_DRFIP_LOANPOOL[[#This Row],[ERROR_COUNT]]&gt;0,-1,IF(TBL_DRFIP_LOANPOOL[[#This Row],[REQ_FIELDS_POPULATED]],1,0)),"")</f>
        <v/>
      </c>
      <c r="C116" s="36">
        <f>ROW()-ROW(TBL_DRFIP_LOANPOOL[[#Headers],[ROW_ID]])</f>
        <v>101</v>
      </c>
      <c r="D116" s="55"/>
      <c r="E116" s="56"/>
      <c r="F116" s="57"/>
      <c r="G116" s="58"/>
      <c r="H116" s="59"/>
      <c r="I116" s="60"/>
      <c r="J116" s="60"/>
      <c r="K116" s="118"/>
      <c r="L116" s="116"/>
      <c r="M116" s="55"/>
      <c r="N116" s="61"/>
      <c r="O116" s="62"/>
      <c r="P116" s="60"/>
      <c r="Q116" s="190"/>
      <c r="R116" s="119" t="str">
        <f ca="1">IF(TBL_DRFIP_LOANPOOL[[#This Row],[SETTLE_DATE_90_DAYS_CERTDATE]]&lt;&gt;"",IF(TBL_DRFIP_LOANPOOL[[#This Row],[SETTLE_DATE_90_DAYS_CERTDATE]],"Yes","No"),"")</f>
        <v/>
      </c>
      <c r="S116" s="26" t="str">
        <f>IF(TBL_DRFIP_LOANPOOL[[#This Row],[LOAN_ID]] = "","",TBL_DRFIP_LOANPOOL[[#This Row],[LOAN_ID]]&amp;" ("&amp;IF(TBL_DRFIP_LOANPOOL[[#This Row],[PROP_ADDR_STREET]]="","Address Not Defined",TBL_DRFIP_LOANPOOL[[#This Row],[PROP_ADDR_STREET]])&amp;")")</f>
        <v/>
      </c>
      <c r="T116" s="27" t="str">
        <f ca="1">IF(TBL_DRFIP_LOANPOOL[[#This Row],[REQ_FIELDS_POPULATED]],(IF(APP_DRFIP_CERT_DATE&lt;&gt;"",APP_DRFIP_CERT_DATE,TODAY())-TBL_DRFIP_LOANPOOL[[#This Row],[SETTLEMENT_DATE]])&lt;91,"")</f>
        <v/>
      </c>
      <c r="U116" s="29">
        <f>IF(TBL_DRFIP_LOANPOOL[[#This Row],[MULTIPROP_REC_COUNT]]&lt;&gt;"",TBL_DRFIP_LOANPOOL[[#This Row],[LOAN_AMOUNT]]/TBL_DRFIP_LOANPOOL[[#This Row],[MULTIPROP_REC_COUNT]],TBL_DRFIP_LOANPOOL[[#This Row],[LOAN_AMOUNT]])</f>
        <v>0</v>
      </c>
      <c r="V116" s="29" t="b">
        <f>TBL_DRFIP_LOANPOOL[[#This Row],[MULTIPROP_REC_COUNT]]&gt;1</f>
        <v>0</v>
      </c>
      <c r="W116" s="36">
        <f>IF(TBL_DRFIP_LOANPOOL[[#This Row],[LOAN_ID]]&lt;&gt;"",COUNTIF(TBL_DRFIP_LOANPOOL[LOAN_ID],TBL_DRFIP_LOANPOOL[[#This Row],[LOAN_ID]]),1)</f>
        <v>1</v>
      </c>
      <c r="X116" s="64" t="b">
        <f>TRUE</f>
        <v>1</v>
      </c>
      <c r="Y11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7" spans="2:29" ht="26.25" customHeight="1" x14ac:dyDescent="0.25">
      <c r="B117" s="25" t="str">
        <f>IF(TBL_DRFIP_LOANPOOL[[#This Row],[RECORD_STARTED]],IF(TBL_DRFIP_LOANPOOL[[#This Row],[ERROR_COUNT]]&gt;0,-1,IF(TBL_DRFIP_LOANPOOL[[#This Row],[REQ_FIELDS_POPULATED]],1,0)),"")</f>
        <v/>
      </c>
      <c r="C117" s="36">
        <f>ROW()-ROW(TBL_DRFIP_LOANPOOL[[#Headers],[ROW_ID]])</f>
        <v>102</v>
      </c>
      <c r="D117" s="55"/>
      <c r="E117" s="56"/>
      <c r="F117" s="57"/>
      <c r="G117" s="58"/>
      <c r="H117" s="59"/>
      <c r="I117" s="60"/>
      <c r="J117" s="60"/>
      <c r="K117" s="118"/>
      <c r="L117" s="116"/>
      <c r="M117" s="55"/>
      <c r="N117" s="61"/>
      <c r="O117" s="62"/>
      <c r="P117" s="60"/>
      <c r="Q117" s="190"/>
      <c r="R117" s="119" t="str">
        <f ca="1">IF(TBL_DRFIP_LOANPOOL[[#This Row],[SETTLE_DATE_90_DAYS_CERTDATE]]&lt;&gt;"",IF(TBL_DRFIP_LOANPOOL[[#This Row],[SETTLE_DATE_90_DAYS_CERTDATE]],"Yes","No"),"")</f>
        <v/>
      </c>
      <c r="S117" s="26" t="str">
        <f>IF(TBL_DRFIP_LOANPOOL[[#This Row],[LOAN_ID]] = "","",TBL_DRFIP_LOANPOOL[[#This Row],[LOAN_ID]]&amp;" ("&amp;IF(TBL_DRFIP_LOANPOOL[[#This Row],[PROP_ADDR_STREET]]="","Address Not Defined",TBL_DRFIP_LOANPOOL[[#This Row],[PROP_ADDR_STREET]])&amp;")")</f>
        <v/>
      </c>
      <c r="T117" s="27" t="str">
        <f ca="1">IF(TBL_DRFIP_LOANPOOL[[#This Row],[REQ_FIELDS_POPULATED]],(IF(APP_DRFIP_CERT_DATE&lt;&gt;"",APP_DRFIP_CERT_DATE,TODAY())-TBL_DRFIP_LOANPOOL[[#This Row],[SETTLEMENT_DATE]])&lt;91,"")</f>
        <v/>
      </c>
      <c r="U117" s="29">
        <f>IF(TBL_DRFIP_LOANPOOL[[#This Row],[MULTIPROP_REC_COUNT]]&lt;&gt;"",TBL_DRFIP_LOANPOOL[[#This Row],[LOAN_AMOUNT]]/TBL_DRFIP_LOANPOOL[[#This Row],[MULTIPROP_REC_COUNT]],TBL_DRFIP_LOANPOOL[[#This Row],[LOAN_AMOUNT]])</f>
        <v>0</v>
      </c>
      <c r="V117" s="29" t="b">
        <f>TBL_DRFIP_LOANPOOL[[#This Row],[MULTIPROP_REC_COUNT]]&gt;1</f>
        <v>0</v>
      </c>
      <c r="W117" s="36">
        <f>IF(TBL_DRFIP_LOANPOOL[[#This Row],[LOAN_ID]]&lt;&gt;"",COUNTIF(TBL_DRFIP_LOANPOOL[LOAN_ID],TBL_DRFIP_LOANPOOL[[#This Row],[LOAN_ID]]),1)</f>
        <v>1</v>
      </c>
      <c r="X117" s="64" t="b">
        <f>TRUE</f>
        <v>1</v>
      </c>
      <c r="Y11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8" spans="2:29" ht="26.25" customHeight="1" x14ac:dyDescent="0.25">
      <c r="B118" s="25" t="str">
        <f>IF(TBL_DRFIP_LOANPOOL[[#This Row],[RECORD_STARTED]],IF(TBL_DRFIP_LOANPOOL[[#This Row],[ERROR_COUNT]]&gt;0,-1,IF(TBL_DRFIP_LOANPOOL[[#This Row],[REQ_FIELDS_POPULATED]],1,0)),"")</f>
        <v/>
      </c>
      <c r="C118" s="36">
        <f>ROW()-ROW(TBL_DRFIP_LOANPOOL[[#Headers],[ROW_ID]])</f>
        <v>103</v>
      </c>
      <c r="D118" s="55"/>
      <c r="E118" s="56"/>
      <c r="F118" s="57"/>
      <c r="G118" s="58"/>
      <c r="H118" s="59"/>
      <c r="I118" s="60"/>
      <c r="J118" s="60"/>
      <c r="K118" s="118"/>
      <c r="L118" s="116"/>
      <c r="M118" s="55"/>
      <c r="N118" s="61"/>
      <c r="O118" s="62"/>
      <c r="P118" s="60"/>
      <c r="Q118" s="190"/>
      <c r="R118" s="119" t="str">
        <f ca="1">IF(TBL_DRFIP_LOANPOOL[[#This Row],[SETTLE_DATE_90_DAYS_CERTDATE]]&lt;&gt;"",IF(TBL_DRFIP_LOANPOOL[[#This Row],[SETTLE_DATE_90_DAYS_CERTDATE]],"Yes","No"),"")</f>
        <v/>
      </c>
      <c r="S118" s="26" t="str">
        <f>IF(TBL_DRFIP_LOANPOOL[[#This Row],[LOAN_ID]] = "","",TBL_DRFIP_LOANPOOL[[#This Row],[LOAN_ID]]&amp;" ("&amp;IF(TBL_DRFIP_LOANPOOL[[#This Row],[PROP_ADDR_STREET]]="","Address Not Defined",TBL_DRFIP_LOANPOOL[[#This Row],[PROP_ADDR_STREET]])&amp;")")</f>
        <v/>
      </c>
      <c r="T118" s="27" t="str">
        <f ca="1">IF(TBL_DRFIP_LOANPOOL[[#This Row],[REQ_FIELDS_POPULATED]],(IF(APP_DRFIP_CERT_DATE&lt;&gt;"",APP_DRFIP_CERT_DATE,TODAY())-TBL_DRFIP_LOANPOOL[[#This Row],[SETTLEMENT_DATE]])&lt;91,"")</f>
        <v/>
      </c>
      <c r="U118" s="29">
        <f>IF(TBL_DRFIP_LOANPOOL[[#This Row],[MULTIPROP_REC_COUNT]]&lt;&gt;"",TBL_DRFIP_LOANPOOL[[#This Row],[LOAN_AMOUNT]]/TBL_DRFIP_LOANPOOL[[#This Row],[MULTIPROP_REC_COUNT]],TBL_DRFIP_LOANPOOL[[#This Row],[LOAN_AMOUNT]])</f>
        <v>0</v>
      </c>
      <c r="V118" s="29" t="b">
        <f>TBL_DRFIP_LOANPOOL[[#This Row],[MULTIPROP_REC_COUNT]]&gt;1</f>
        <v>0</v>
      </c>
      <c r="W118" s="36">
        <f>IF(TBL_DRFIP_LOANPOOL[[#This Row],[LOAN_ID]]&lt;&gt;"",COUNTIF(TBL_DRFIP_LOANPOOL[LOAN_ID],TBL_DRFIP_LOANPOOL[[#This Row],[LOAN_ID]]),1)</f>
        <v>1</v>
      </c>
      <c r="X118" s="64" t="b">
        <f>TRUE</f>
        <v>1</v>
      </c>
      <c r="Y11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9" spans="2:29" ht="26.25" customHeight="1" x14ac:dyDescent="0.25">
      <c r="B119" s="25" t="str">
        <f>IF(TBL_DRFIP_LOANPOOL[[#This Row],[RECORD_STARTED]],IF(TBL_DRFIP_LOANPOOL[[#This Row],[ERROR_COUNT]]&gt;0,-1,IF(TBL_DRFIP_LOANPOOL[[#This Row],[REQ_FIELDS_POPULATED]],1,0)),"")</f>
        <v/>
      </c>
      <c r="C119" s="36">
        <f>ROW()-ROW(TBL_DRFIP_LOANPOOL[[#Headers],[ROW_ID]])</f>
        <v>104</v>
      </c>
      <c r="D119" s="55"/>
      <c r="E119" s="56"/>
      <c r="F119" s="57"/>
      <c r="G119" s="58"/>
      <c r="H119" s="59"/>
      <c r="I119" s="60"/>
      <c r="J119" s="60"/>
      <c r="K119" s="118"/>
      <c r="L119" s="116"/>
      <c r="M119" s="55"/>
      <c r="N119" s="61"/>
      <c r="O119" s="62"/>
      <c r="P119" s="60"/>
      <c r="Q119" s="190"/>
      <c r="R119" s="119" t="str">
        <f ca="1">IF(TBL_DRFIP_LOANPOOL[[#This Row],[SETTLE_DATE_90_DAYS_CERTDATE]]&lt;&gt;"",IF(TBL_DRFIP_LOANPOOL[[#This Row],[SETTLE_DATE_90_DAYS_CERTDATE]],"Yes","No"),"")</f>
        <v/>
      </c>
      <c r="S119" s="26" t="str">
        <f>IF(TBL_DRFIP_LOANPOOL[[#This Row],[LOAN_ID]] = "","",TBL_DRFIP_LOANPOOL[[#This Row],[LOAN_ID]]&amp;" ("&amp;IF(TBL_DRFIP_LOANPOOL[[#This Row],[PROP_ADDR_STREET]]="","Address Not Defined",TBL_DRFIP_LOANPOOL[[#This Row],[PROP_ADDR_STREET]])&amp;")")</f>
        <v/>
      </c>
      <c r="T119" s="27" t="str">
        <f ca="1">IF(TBL_DRFIP_LOANPOOL[[#This Row],[REQ_FIELDS_POPULATED]],(IF(APP_DRFIP_CERT_DATE&lt;&gt;"",APP_DRFIP_CERT_DATE,TODAY())-TBL_DRFIP_LOANPOOL[[#This Row],[SETTLEMENT_DATE]])&lt;91,"")</f>
        <v/>
      </c>
      <c r="U119" s="29">
        <f>IF(TBL_DRFIP_LOANPOOL[[#This Row],[MULTIPROP_REC_COUNT]]&lt;&gt;"",TBL_DRFIP_LOANPOOL[[#This Row],[LOAN_AMOUNT]]/TBL_DRFIP_LOANPOOL[[#This Row],[MULTIPROP_REC_COUNT]],TBL_DRFIP_LOANPOOL[[#This Row],[LOAN_AMOUNT]])</f>
        <v>0</v>
      </c>
      <c r="V119" s="29" t="b">
        <f>TBL_DRFIP_LOANPOOL[[#This Row],[MULTIPROP_REC_COUNT]]&gt;1</f>
        <v>0</v>
      </c>
      <c r="W119" s="36">
        <f>IF(TBL_DRFIP_LOANPOOL[[#This Row],[LOAN_ID]]&lt;&gt;"",COUNTIF(TBL_DRFIP_LOANPOOL[LOAN_ID],TBL_DRFIP_LOANPOOL[[#This Row],[LOAN_ID]]),1)</f>
        <v>1</v>
      </c>
      <c r="X119" s="64" t="b">
        <f>TRUE</f>
        <v>1</v>
      </c>
      <c r="Y11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1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0" spans="2:29" ht="26.25" customHeight="1" x14ac:dyDescent="0.25">
      <c r="B120" s="25" t="str">
        <f>IF(TBL_DRFIP_LOANPOOL[[#This Row],[RECORD_STARTED]],IF(TBL_DRFIP_LOANPOOL[[#This Row],[ERROR_COUNT]]&gt;0,-1,IF(TBL_DRFIP_LOANPOOL[[#This Row],[REQ_FIELDS_POPULATED]],1,0)),"")</f>
        <v/>
      </c>
      <c r="C120" s="36">
        <f>ROW()-ROW(TBL_DRFIP_LOANPOOL[[#Headers],[ROW_ID]])</f>
        <v>105</v>
      </c>
      <c r="D120" s="55"/>
      <c r="E120" s="56"/>
      <c r="F120" s="57"/>
      <c r="G120" s="58"/>
      <c r="H120" s="59"/>
      <c r="I120" s="60"/>
      <c r="J120" s="60"/>
      <c r="K120" s="118"/>
      <c r="L120" s="116"/>
      <c r="M120" s="55"/>
      <c r="N120" s="61"/>
      <c r="O120" s="62"/>
      <c r="P120" s="60"/>
      <c r="Q120" s="190"/>
      <c r="R120" s="119" t="str">
        <f ca="1">IF(TBL_DRFIP_LOANPOOL[[#This Row],[SETTLE_DATE_90_DAYS_CERTDATE]]&lt;&gt;"",IF(TBL_DRFIP_LOANPOOL[[#This Row],[SETTLE_DATE_90_DAYS_CERTDATE]],"Yes","No"),"")</f>
        <v/>
      </c>
      <c r="S120" s="26" t="str">
        <f>IF(TBL_DRFIP_LOANPOOL[[#This Row],[LOAN_ID]] = "","",TBL_DRFIP_LOANPOOL[[#This Row],[LOAN_ID]]&amp;" ("&amp;IF(TBL_DRFIP_LOANPOOL[[#This Row],[PROP_ADDR_STREET]]="","Address Not Defined",TBL_DRFIP_LOANPOOL[[#This Row],[PROP_ADDR_STREET]])&amp;")")</f>
        <v/>
      </c>
      <c r="T120" s="27" t="str">
        <f ca="1">IF(TBL_DRFIP_LOANPOOL[[#This Row],[REQ_FIELDS_POPULATED]],(IF(APP_DRFIP_CERT_DATE&lt;&gt;"",APP_DRFIP_CERT_DATE,TODAY())-TBL_DRFIP_LOANPOOL[[#This Row],[SETTLEMENT_DATE]])&lt;91,"")</f>
        <v/>
      </c>
      <c r="U120" s="29">
        <f>IF(TBL_DRFIP_LOANPOOL[[#This Row],[MULTIPROP_REC_COUNT]]&lt;&gt;"",TBL_DRFIP_LOANPOOL[[#This Row],[LOAN_AMOUNT]]/TBL_DRFIP_LOANPOOL[[#This Row],[MULTIPROP_REC_COUNT]],TBL_DRFIP_LOANPOOL[[#This Row],[LOAN_AMOUNT]])</f>
        <v>0</v>
      </c>
      <c r="V120" s="29" t="b">
        <f>TBL_DRFIP_LOANPOOL[[#This Row],[MULTIPROP_REC_COUNT]]&gt;1</f>
        <v>0</v>
      </c>
      <c r="W120" s="36">
        <f>IF(TBL_DRFIP_LOANPOOL[[#This Row],[LOAN_ID]]&lt;&gt;"",COUNTIF(TBL_DRFIP_LOANPOOL[LOAN_ID],TBL_DRFIP_LOANPOOL[[#This Row],[LOAN_ID]]),1)</f>
        <v>1</v>
      </c>
      <c r="X120" s="64" t="b">
        <f>TRUE</f>
        <v>1</v>
      </c>
      <c r="Y12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1" spans="2:29" ht="26.25" customHeight="1" x14ac:dyDescent="0.25">
      <c r="B121" s="25" t="str">
        <f>IF(TBL_DRFIP_LOANPOOL[[#This Row],[RECORD_STARTED]],IF(TBL_DRFIP_LOANPOOL[[#This Row],[ERROR_COUNT]]&gt;0,-1,IF(TBL_DRFIP_LOANPOOL[[#This Row],[REQ_FIELDS_POPULATED]],1,0)),"")</f>
        <v/>
      </c>
      <c r="C121" s="36">
        <f>ROW()-ROW(TBL_DRFIP_LOANPOOL[[#Headers],[ROW_ID]])</f>
        <v>106</v>
      </c>
      <c r="D121" s="55"/>
      <c r="E121" s="56"/>
      <c r="F121" s="57"/>
      <c r="G121" s="58"/>
      <c r="H121" s="59"/>
      <c r="I121" s="60"/>
      <c r="J121" s="60"/>
      <c r="K121" s="118"/>
      <c r="L121" s="116"/>
      <c r="M121" s="55"/>
      <c r="N121" s="61"/>
      <c r="O121" s="62"/>
      <c r="P121" s="60"/>
      <c r="Q121" s="190"/>
      <c r="R121" s="119" t="str">
        <f ca="1">IF(TBL_DRFIP_LOANPOOL[[#This Row],[SETTLE_DATE_90_DAYS_CERTDATE]]&lt;&gt;"",IF(TBL_DRFIP_LOANPOOL[[#This Row],[SETTLE_DATE_90_DAYS_CERTDATE]],"Yes","No"),"")</f>
        <v/>
      </c>
      <c r="S121" s="26" t="str">
        <f>IF(TBL_DRFIP_LOANPOOL[[#This Row],[LOAN_ID]] = "","",TBL_DRFIP_LOANPOOL[[#This Row],[LOAN_ID]]&amp;" ("&amp;IF(TBL_DRFIP_LOANPOOL[[#This Row],[PROP_ADDR_STREET]]="","Address Not Defined",TBL_DRFIP_LOANPOOL[[#This Row],[PROP_ADDR_STREET]])&amp;")")</f>
        <v/>
      </c>
      <c r="T121" s="27" t="str">
        <f ca="1">IF(TBL_DRFIP_LOANPOOL[[#This Row],[REQ_FIELDS_POPULATED]],(IF(APP_DRFIP_CERT_DATE&lt;&gt;"",APP_DRFIP_CERT_DATE,TODAY())-TBL_DRFIP_LOANPOOL[[#This Row],[SETTLEMENT_DATE]])&lt;91,"")</f>
        <v/>
      </c>
      <c r="U121" s="29">
        <f>IF(TBL_DRFIP_LOANPOOL[[#This Row],[MULTIPROP_REC_COUNT]]&lt;&gt;"",TBL_DRFIP_LOANPOOL[[#This Row],[LOAN_AMOUNT]]/TBL_DRFIP_LOANPOOL[[#This Row],[MULTIPROP_REC_COUNT]],TBL_DRFIP_LOANPOOL[[#This Row],[LOAN_AMOUNT]])</f>
        <v>0</v>
      </c>
      <c r="V121" s="29" t="b">
        <f>TBL_DRFIP_LOANPOOL[[#This Row],[MULTIPROP_REC_COUNT]]&gt;1</f>
        <v>0</v>
      </c>
      <c r="W121" s="36">
        <f>IF(TBL_DRFIP_LOANPOOL[[#This Row],[LOAN_ID]]&lt;&gt;"",COUNTIF(TBL_DRFIP_LOANPOOL[LOAN_ID],TBL_DRFIP_LOANPOOL[[#This Row],[LOAN_ID]]),1)</f>
        <v>1</v>
      </c>
      <c r="X121" s="64" t="b">
        <f>TRUE</f>
        <v>1</v>
      </c>
      <c r="Y12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2" spans="2:29" ht="26.25" customHeight="1" x14ac:dyDescent="0.25">
      <c r="B122" s="25" t="str">
        <f>IF(TBL_DRFIP_LOANPOOL[[#This Row],[RECORD_STARTED]],IF(TBL_DRFIP_LOANPOOL[[#This Row],[ERROR_COUNT]]&gt;0,-1,IF(TBL_DRFIP_LOANPOOL[[#This Row],[REQ_FIELDS_POPULATED]],1,0)),"")</f>
        <v/>
      </c>
      <c r="C122" s="36">
        <f>ROW()-ROW(TBL_DRFIP_LOANPOOL[[#Headers],[ROW_ID]])</f>
        <v>107</v>
      </c>
      <c r="D122" s="55"/>
      <c r="E122" s="56"/>
      <c r="F122" s="57"/>
      <c r="G122" s="58"/>
      <c r="H122" s="59"/>
      <c r="I122" s="60"/>
      <c r="J122" s="60"/>
      <c r="K122" s="118"/>
      <c r="L122" s="116"/>
      <c r="M122" s="55"/>
      <c r="N122" s="61"/>
      <c r="O122" s="62"/>
      <c r="P122" s="60"/>
      <c r="Q122" s="190"/>
      <c r="R122" s="119" t="str">
        <f ca="1">IF(TBL_DRFIP_LOANPOOL[[#This Row],[SETTLE_DATE_90_DAYS_CERTDATE]]&lt;&gt;"",IF(TBL_DRFIP_LOANPOOL[[#This Row],[SETTLE_DATE_90_DAYS_CERTDATE]],"Yes","No"),"")</f>
        <v/>
      </c>
      <c r="S122" s="26" t="str">
        <f>IF(TBL_DRFIP_LOANPOOL[[#This Row],[LOAN_ID]] = "","",TBL_DRFIP_LOANPOOL[[#This Row],[LOAN_ID]]&amp;" ("&amp;IF(TBL_DRFIP_LOANPOOL[[#This Row],[PROP_ADDR_STREET]]="","Address Not Defined",TBL_DRFIP_LOANPOOL[[#This Row],[PROP_ADDR_STREET]])&amp;")")</f>
        <v/>
      </c>
      <c r="T122" s="27" t="str">
        <f ca="1">IF(TBL_DRFIP_LOANPOOL[[#This Row],[REQ_FIELDS_POPULATED]],(IF(APP_DRFIP_CERT_DATE&lt;&gt;"",APP_DRFIP_CERT_DATE,TODAY())-TBL_DRFIP_LOANPOOL[[#This Row],[SETTLEMENT_DATE]])&lt;91,"")</f>
        <v/>
      </c>
      <c r="U122" s="29">
        <f>IF(TBL_DRFIP_LOANPOOL[[#This Row],[MULTIPROP_REC_COUNT]]&lt;&gt;"",TBL_DRFIP_LOANPOOL[[#This Row],[LOAN_AMOUNT]]/TBL_DRFIP_LOANPOOL[[#This Row],[MULTIPROP_REC_COUNT]],TBL_DRFIP_LOANPOOL[[#This Row],[LOAN_AMOUNT]])</f>
        <v>0</v>
      </c>
      <c r="V122" s="29" t="b">
        <f>TBL_DRFIP_LOANPOOL[[#This Row],[MULTIPROP_REC_COUNT]]&gt;1</f>
        <v>0</v>
      </c>
      <c r="W122" s="36">
        <f>IF(TBL_DRFIP_LOANPOOL[[#This Row],[LOAN_ID]]&lt;&gt;"",COUNTIF(TBL_DRFIP_LOANPOOL[LOAN_ID],TBL_DRFIP_LOANPOOL[[#This Row],[LOAN_ID]]),1)</f>
        <v>1</v>
      </c>
      <c r="X122" s="64" t="b">
        <f>TRUE</f>
        <v>1</v>
      </c>
      <c r="Y12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3" spans="2:29" ht="26.25" customHeight="1" x14ac:dyDescent="0.25">
      <c r="B123" s="25" t="str">
        <f>IF(TBL_DRFIP_LOANPOOL[[#This Row],[RECORD_STARTED]],IF(TBL_DRFIP_LOANPOOL[[#This Row],[ERROR_COUNT]]&gt;0,-1,IF(TBL_DRFIP_LOANPOOL[[#This Row],[REQ_FIELDS_POPULATED]],1,0)),"")</f>
        <v/>
      </c>
      <c r="C123" s="36">
        <f>ROW()-ROW(TBL_DRFIP_LOANPOOL[[#Headers],[ROW_ID]])</f>
        <v>108</v>
      </c>
      <c r="D123" s="55"/>
      <c r="E123" s="56"/>
      <c r="F123" s="57"/>
      <c r="G123" s="58"/>
      <c r="H123" s="59"/>
      <c r="I123" s="60"/>
      <c r="J123" s="60"/>
      <c r="K123" s="118"/>
      <c r="L123" s="116"/>
      <c r="M123" s="55"/>
      <c r="N123" s="61"/>
      <c r="O123" s="62"/>
      <c r="P123" s="60"/>
      <c r="Q123" s="190"/>
      <c r="R123" s="119" t="str">
        <f ca="1">IF(TBL_DRFIP_LOANPOOL[[#This Row],[SETTLE_DATE_90_DAYS_CERTDATE]]&lt;&gt;"",IF(TBL_DRFIP_LOANPOOL[[#This Row],[SETTLE_DATE_90_DAYS_CERTDATE]],"Yes","No"),"")</f>
        <v/>
      </c>
      <c r="S123" s="26" t="str">
        <f>IF(TBL_DRFIP_LOANPOOL[[#This Row],[LOAN_ID]] = "","",TBL_DRFIP_LOANPOOL[[#This Row],[LOAN_ID]]&amp;" ("&amp;IF(TBL_DRFIP_LOANPOOL[[#This Row],[PROP_ADDR_STREET]]="","Address Not Defined",TBL_DRFIP_LOANPOOL[[#This Row],[PROP_ADDR_STREET]])&amp;")")</f>
        <v/>
      </c>
      <c r="T123" s="27" t="str">
        <f ca="1">IF(TBL_DRFIP_LOANPOOL[[#This Row],[REQ_FIELDS_POPULATED]],(IF(APP_DRFIP_CERT_DATE&lt;&gt;"",APP_DRFIP_CERT_DATE,TODAY())-TBL_DRFIP_LOANPOOL[[#This Row],[SETTLEMENT_DATE]])&lt;91,"")</f>
        <v/>
      </c>
      <c r="U123" s="29">
        <f>IF(TBL_DRFIP_LOANPOOL[[#This Row],[MULTIPROP_REC_COUNT]]&lt;&gt;"",TBL_DRFIP_LOANPOOL[[#This Row],[LOAN_AMOUNT]]/TBL_DRFIP_LOANPOOL[[#This Row],[MULTIPROP_REC_COUNT]],TBL_DRFIP_LOANPOOL[[#This Row],[LOAN_AMOUNT]])</f>
        <v>0</v>
      </c>
      <c r="V123" s="29" t="b">
        <f>TBL_DRFIP_LOANPOOL[[#This Row],[MULTIPROP_REC_COUNT]]&gt;1</f>
        <v>0</v>
      </c>
      <c r="W123" s="36">
        <f>IF(TBL_DRFIP_LOANPOOL[[#This Row],[LOAN_ID]]&lt;&gt;"",COUNTIF(TBL_DRFIP_LOANPOOL[LOAN_ID],TBL_DRFIP_LOANPOOL[[#This Row],[LOAN_ID]]),1)</f>
        <v>1</v>
      </c>
      <c r="X123" s="64" t="b">
        <f>TRUE</f>
        <v>1</v>
      </c>
      <c r="Y12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4" spans="2:29" ht="26.25" customHeight="1" x14ac:dyDescent="0.25">
      <c r="B124" s="25" t="str">
        <f>IF(TBL_DRFIP_LOANPOOL[[#This Row],[RECORD_STARTED]],IF(TBL_DRFIP_LOANPOOL[[#This Row],[ERROR_COUNT]]&gt;0,-1,IF(TBL_DRFIP_LOANPOOL[[#This Row],[REQ_FIELDS_POPULATED]],1,0)),"")</f>
        <v/>
      </c>
      <c r="C124" s="36">
        <f>ROW()-ROW(TBL_DRFIP_LOANPOOL[[#Headers],[ROW_ID]])</f>
        <v>109</v>
      </c>
      <c r="D124" s="55"/>
      <c r="E124" s="56"/>
      <c r="F124" s="57"/>
      <c r="G124" s="58"/>
      <c r="H124" s="59"/>
      <c r="I124" s="60"/>
      <c r="J124" s="60"/>
      <c r="K124" s="118"/>
      <c r="L124" s="116"/>
      <c r="M124" s="55"/>
      <c r="N124" s="61"/>
      <c r="O124" s="62"/>
      <c r="P124" s="60"/>
      <c r="Q124" s="190"/>
      <c r="R124" s="119" t="str">
        <f ca="1">IF(TBL_DRFIP_LOANPOOL[[#This Row],[SETTLE_DATE_90_DAYS_CERTDATE]]&lt;&gt;"",IF(TBL_DRFIP_LOANPOOL[[#This Row],[SETTLE_DATE_90_DAYS_CERTDATE]],"Yes","No"),"")</f>
        <v/>
      </c>
      <c r="S124" s="26" t="str">
        <f>IF(TBL_DRFIP_LOANPOOL[[#This Row],[LOAN_ID]] = "","",TBL_DRFIP_LOANPOOL[[#This Row],[LOAN_ID]]&amp;" ("&amp;IF(TBL_DRFIP_LOANPOOL[[#This Row],[PROP_ADDR_STREET]]="","Address Not Defined",TBL_DRFIP_LOANPOOL[[#This Row],[PROP_ADDR_STREET]])&amp;")")</f>
        <v/>
      </c>
      <c r="T124" s="27" t="str">
        <f ca="1">IF(TBL_DRFIP_LOANPOOL[[#This Row],[REQ_FIELDS_POPULATED]],(IF(APP_DRFIP_CERT_DATE&lt;&gt;"",APP_DRFIP_CERT_DATE,TODAY())-TBL_DRFIP_LOANPOOL[[#This Row],[SETTLEMENT_DATE]])&lt;91,"")</f>
        <v/>
      </c>
      <c r="U124" s="29">
        <f>IF(TBL_DRFIP_LOANPOOL[[#This Row],[MULTIPROP_REC_COUNT]]&lt;&gt;"",TBL_DRFIP_LOANPOOL[[#This Row],[LOAN_AMOUNT]]/TBL_DRFIP_LOANPOOL[[#This Row],[MULTIPROP_REC_COUNT]],TBL_DRFIP_LOANPOOL[[#This Row],[LOAN_AMOUNT]])</f>
        <v>0</v>
      </c>
      <c r="V124" s="29" t="b">
        <f>TBL_DRFIP_LOANPOOL[[#This Row],[MULTIPROP_REC_COUNT]]&gt;1</f>
        <v>0</v>
      </c>
      <c r="W124" s="36">
        <f>IF(TBL_DRFIP_LOANPOOL[[#This Row],[LOAN_ID]]&lt;&gt;"",COUNTIF(TBL_DRFIP_LOANPOOL[LOAN_ID],TBL_DRFIP_LOANPOOL[[#This Row],[LOAN_ID]]),1)</f>
        <v>1</v>
      </c>
      <c r="X124" s="64" t="b">
        <f>TRUE</f>
        <v>1</v>
      </c>
      <c r="Y12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5" spans="2:29" ht="26.25" customHeight="1" x14ac:dyDescent="0.25">
      <c r="B125" s="25" t="str">
        <f>IF(TBL_DRFIP_LOANPOOL[[#This Row],[RECORD_STARTED]],IF(TBL_DRFIP_LOANPOOL[[#This Row],[ERROR_COUNT]]&gt;0,-1,IF(TBL_DRFIP_LOANPOOL[[#This Row],[REQ_FIELDS_POPULATED]],1,0)),"")</f>
        <v/>
      </c>
      <c r="C125" s="36">
        <f>ROW()-ROW(TBL_DRFIP_LOANPOOL[[#Headers],[ROW_ID]])</f>
        <v>110</v>
      </c>
      <c r="D125" s="55"/>
      <c r="E125" s="56"/>
      <c r="F125" s="57"/>
      <c r="G125" s="58"/>
      <c r="H125" s="59"/>
      <c r="I125" s="60"/>
      <c r="J125" s="60"/>
      <c r="K125" s="118"/>
      <c r="L125" s="116"/>
      <c r="M125" s="55"/>
      <c r="N125" s="61"/>
      <c r="O125" s="62"/>
      <c r="P125" s="60"/>
      <c r="Q125" s="190"/>
      <c r="R125" s="119" t="str">
        <f ca="1">IF(TBL_DRFIP_LOANPOOL[[#This Row],[SETTLE_DATE_90_DAYS_CERTDATE]]&lt;&gt;"",IF(TBL_DRFIP_LOANPOOL[[#This Row],[SETTLE_DATE_90_DAYS_CERTDATE]],"Yes","No"),"")</f>
        <v/>
      </c>
      <c r="S125" s="26" t="str">
        <f>IF(TBL_DRFIP_LOANPOOL[[#This Row],[LOAN_ID]] = "","",TBL_DRFIP_LOANPOOL[[#This Row],[LOAN_ID]]&amp;" ("&amp;IF(TBL_DRFIP_LOANPOOL[[#This Row],[PROP_ADDR_STREET]]="","Address Not Defined",TBL_DRFIP_LOANPOOL[[#This Row],[PROP_ADDR_STREET]])&amp;")")</f>
        <v/>
      </c>
      <c r="T125" s="27" t="str">
        <f ca="1">IF(TBL_DRFIP_LOANPOOL[[#This Row],[REQ_FIELDS_POPULATED]],(IF(APP_DRFIP_CERT_DATE&lt;&gt;"",APP_DRFIP_CERT_DATE,TODAY())-TBL_DRFIP_LOANPOOL[[#This Row],[SETTLEMENT_DATE]])&lt;91,"")</f>
        <v/>
      </c>
      <c r="U125" s="29">
        <f>IF(TBL_DRFIP_LOANPOOL[[#This Row],[MULTIPROP_REC_COUNT]]&lt;&gt;"",TBL_DRFIP_LOANPOOL[[#This Row],[LOAN_AMOUNT]]/TBL_DRFIP_LOANPOOL[[#This Row],[MULTIPROP_REC_COUNT]],TBL_DRFIP_LOANPOOL[[#This Row],[LOAN_AMOUNT]])</f>
        <v>0</v>
      </c>
      <c r="V125" s="29" t="b">
        <f>TBL_DRFIP_LOANPOOL[[#This Row],[MULTIPROP_REC_COUNT]]&gt;1</f>
        <v>0</v>
      </c>
      <c r="W125" s="36">
        <f>IF(TBL_DRFIP_LOANPOOL[[#This Row],[LOAN_ID]]&lt;&gt;"",COUNTIF(TBL_DRFIP_LOANPOOL[LOAN_ID],TBL_DRFIP_LOANPOOL[[#This Row],[LOAN_ID]]),1)</f>
        <v>1</v>
      </c>
      <c r="X125" s="64" t="b">
        <f>TRUE</f>
        <v>1</v>
      </c>
      <c r="Y12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6" spans="2:29" ht="26.25" customHeight="1" x14ac:dyDescent="0.25">
      <c r="B126" s="25" t="str">
        <f>IF(TBL_DRFIP_LOANPOOL[[#This Row],[RECORD_STARTED]],IF(TBL_DRFIP_LOANPOOL[[#This Row],[ERROR_COUNT]]&gt;0,-1,IF(TBL_DRFIP_LOANPOOL[[#This Row],[REQ_FIELDS_POPULATED]],1,0)),"")</f>
        <v/>
      </c>
      <c r="C126" s="36">
        <f>ROW()-ROW(TBL_DRFIP_LOANPOOL[[#Headers],[ROW_ID]])</f>
        <v>111</v>
      </c>
      <c r="D126" s="55"/>
      <c r="E126" s="56"/>
      <c r="F126" s="57"/>
      <c r="G126" s="58"/>
      <c r="H126" s="59"/>
      <c r="I126" s="60"/>
      <c r="J126" s="60"/>
      <c r="K126" s="118"/>
      <c r="L126" s="116"/>
      <c r="M126" s="55"/>
      <c r="N126" s="61"/>
      <c r="O126" s="62"/>
      <c r="P126" s="60"/>
      <c r="Q126" s="190"/>
      <c r="R126" s="119" t="str">
        <f ca="1">IF(TBL_DRFIP_LOANPOOL[[#This Row],[SETTLE_DATE_90_DAYS_CERTDATE]]&lt;&gt;"",IF(TBL_DRFIP_LOANPOOL[[#This Row],[SETTLE_DATE_90_DAYS_CERTDATE]],"Yes","No"),"")</f>
        <v/>
      </c>
      <c r="S126" s="26" t="str">
        <f>IF(TBL_DRFIP_LOANPOOL[[#This Row],[LOAN_ID]] = "","",TBL_DRFIP_LOANPOOL[[#This Row],[LOAN_ID]]&amp;" ("&amp;IF(TBL_DRFIP_LOANPOOL[[#This Row],[PROP_ADDR_STREET]]="","Address Not Defined",TBL_DRFIP_LOANPOOL[[#This Row],[PROP_ADDR_STREET]])&amp;")")</f>
        <v/>
      </c>
      <c r="T126" s="27" t="str">
        <f ca="1">IF(TBL_DRFIP_LOANPOOL[[#This Row],[REQ_FIELDS_POPULATED]],(IF(APP_DRFIP_CERT_DATE&lt;&gt;"",APP_DRFIP_CERT_DATE,TODAY())-TBL_DRFIP_LOANPOOL[[#This Row],[SETTLEMENT_DATE]])&lt;91,"")</f>
        <v/>
      </c>
      <c r="U126" s="29">
        <f>IF(TBL_DRFIP_LOANPOOL[[#This Row],[MULTIPROP_REC_COUNT]]&lt;&gt;"",TBL_DRFIP_LOANPOOL[[#This Row],[LOAN_AMOUNT]]/TBL_DRFIP_LOANPOOL[[#This Row],[MULTIPROP_REC_COUNT]],TBL_DRFIP_LOANPOOL[[#This Row],[LOAN_AMOUNT]])</f>
        <v>0</v>
      </c>
      <c r="V126" s="29" t="b">
        <f>TBL_DRFIP_LOANPOOL[[#This Row],[MULTIPROP_REC_COUNT]]&gt;1</f>
        <v>0</v>
      </c>
      <c r="W126" s="36">
        <f>IF(TBL_DRFIP_LOANPOOL[[#This Row],[LOAN_ID]]&lt;&gt;"",COUNTIF(TBL_DRFIP_LOANPOOL[LOAN_ID],TBL_DRFIP_LOANPOOL[[#This Row],[LOAN_ID]]),1)</f>
        <v>1</v>
      </c>
      <c r="X126" s="64" t="b">
        <f>TRUE</f>
        <v>1</v>
      </c>
      <c r="Y12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7" spans="2:29" ht="26.25" customHeight="1" x14ac:dyDescent="0.25">
      <c r="B127" s="25" t="str">
        <f>IF(TBL_DRFIP_LOANPOOL[[#This Row],[RECORD_STARTED]],IF(TBL_DRFIP_LOANPOOL[[#This Row],[ERROR_COUNT]]&gt;0,-1,IF(TBL_DRFIP_LOANPOOL[[#This Row],[REQ_FIELDS_POPULATED]],1,0)),"")</f>
        <v/>
      </c>
      <c r="C127" s="36">
        <f>ROW()-ROW(TBL_DRFIP_LOANPOOL[[#Headers],[ROW_ID]])</f>
        <v>112</v>
      </c>
      <c r="D127" s="55"/>
      <c r="E127" s="56"/>
      <c r="F127" s="57"/>
      <c r="G127" s="58"/>
      <c r="H127" s="59"/>
      <c r="I127" s="60"/>
      <c r="J127" s="60"/>
      <c r="K127" s="118"/>
      <c r="L127" s="116"/>
      <c r="M127" s="55"/>
      <c r="N127" s="61"/>
      <c r="O127" s="62"/>
      <c r="P127" s="60"/>
      <c r="Q127" s="190"/>
      <c r="R127" s="119" t="str">
        <f ca="1">IF(TBL_DRFIP_LOANPOOL[[#This Row],[SETTLE_DATE_90_DAYS_CERTDATE]]&lt;&gt;"",IF(TBL_DRFIP_LOANPOOL[[#This Row],[SETTLE_DATE_90_DAYS_CERTDATE]],"Yes","No"),"")</f>
        <v/>
      </c>
      <c r="S127" s="26" t="str">
        <f>IF(TBL_DRFIP_LOANPOOL[[#This Row],[LOAN_ID]] = "","",TBL_DRFIP_LOANPOOL[[#This Row],[LOAN_ID]]&amp;" ("&amp;IF(TBL_DRFIP_LOANPOOL[[#This Row],[PROP_ADDR_STREET]]="","Address Not Defined",TBL_DRFIP_LOANPOOL[[#This Row],[PROP_ADDR_STREET]])&amp;")")</f>
        <v/>
      </c>
      <c r="T127" s="27" t="str">
        <f ca="1">IF(TBL_DRFIP_LOANPOOL[[#This Row],[REQ_FIELDS_POPULATED]],(IF(APP_DRFIP_CERT_DATE&lt;&gt;"",APP_DRFIP_CERT_DATE,TODAY())-TBL_DRFIP_LOANPOOL[[#This Row],[SETTLEMENT_DATE]])&lt;91,"")</f>
        <v/>
      </c>
      <c r="U127" s="29">
        <f>IF(TBL_DRFIP_LOANPOOL[[#This Row],[MULTIPROP_REC_COUNT]]&lt;&gt;"",TBL_DRFIP_LOANPOOL[[#This Row],[LOAN_AMOUNT]]/TBL_DRFIP_LOANPOOL[[#This Row],[MULTIPROP_REC_COUNT]],TBL_DRFIP_LOANPOOL[[#This Row],[LOAN_AMOUNT]])</f>
        <v>0</v>
      </c>
      <c r="V127" s="29" t="b">
        <f>TBL_DRFIP_LOANPOOL[[#This Row],[MULTIPROP_REC_COUNT]]&gt;1</f>
        <v>0</v>
      </c>
      <c r="W127" s="36">
        <f>IF(TBL_DRFIP_LOANPOOL[[#This Row],[LOAN_ID]]&lt;&gt;"",COUNTIF(TBL_DRFIP_LOANPOOL[LOAN_ID],TBL_DRFIP_LOANPOOL[[#This Row],[LOAN_ID]]),1)</f>
        <v>1</v>
      </c>
      <c r="X127" s="64" t="b">
        <f>TRUE</f>
        <v>1</v>
      </c>
      <c r="Y12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8" spans="2:29" ht="26.25" customHeight="1" x14ac:dyDescent="0.25">
      <c r="B128" s="25" t="str">
        <f>IF(TBL_DRFIP_LOANPOOL[[#This Row],[RECORD_STARTED]],IF(TBL_DRFIP_LOANPOOL[[#This Row],[ERROR_COUNT]]&gt;0,-1,IF(TBL_DRFIP_LOANPOOL[[#This Row],[REQ_FIELDS_POPULATED]],1,0)),"")</f>
        <v/>
      </c>
      <c r="C128" s="36">
        <f>ROW()-ROW(TBL_DRFIP_LOANPOOL[[#Headers],[ROW_ID]])</f>
        <v>113</v>
      </c>
      <c r="D128" s="55"/>
      <c r="E128" s="56"/>
      <c r="F128" s="57"/>
      <c r="G128" s="58"/>
      <c r="H128" s="59"/>
      <c r="I128" s="60"/>
      <c r="J128" s="60"/>
      <c r="K128" s="118"/>
      <c r="L128" s="116"/>
      <c r="M128" s="55"/>
      <c r="N128" s="61"/>
      <c r="O128" s="62"/>
      <c r="P128" s="60"/>
      <c r="Q128" s="190"/>
      <c r="R128" s="119" t="str">
        <f ca="1">IF(TBL_DRFIP_LOANPOOL[[#This Row],[SETTLE_DATE_90_DAYS_CERTDATE]]&lt;&gt;"",IF(TBL_DRFIP_LOANPOOL[[#This Row],[SETTLE_DATE_90_DAYS_CERTDATE]],"Yes","No"),"")</f>
        <v/>
      </c>
      <c r="S128" s="26" t="str">
        <f>IF(TBL_DRFIP_LOANPOOL[[#This Row],[LOAN_ID]] = "","",TBL_DRFIP_LOANPOOL[[#This Row],[LOAN_ID]]&amp;" ("&amp;IF(TBL_DRFIP_LOANPOOL[[#This Row],[PROP_ADDR_STREET]]="","Address Not Defined",TBL_DRFIP_LOANPOOL[[#This Row],[PROP_ADDR_STREET]])&amp;")")</f>
        <v/>
      </c>
      <c r="T128" s="27" t="str">
        <f ca="1">IF(TBL_DRFIP_LOANPOOL[[#This Row],[REQ_FIELDS_POPULATED]],(IF(APP_DRFIP_CERT_DATE&lt;&gt;"",APP_DRFIP_CERT_DATE,TODAY())-TBL_DRFIP_LOANPOOL[[#This Row],[SETTLEMENT_DATE]])&lt;91,"")</f>
        <v/>
      </c>
      <c r="U128" s="29">
        <f>IF(TBL_DRFIP_LOANPOOL[[#This Row],[MULTIPROP_REC_COUNT]]&lt;&gt;"",TBL_DRFIP_LOANPOOL[[#This Row],[LOAN_AMOUNT]]/TBL_DRFIP_LOANPOOL[[#This Row],[MULTIPROP_REC_COUNT]],TBL_DRFIP_LOANPOOL[[#This Row],[LOAN_AMOUNT]])</f>
        <v>0</v>
      </c>
      <c r="V128" s="29" t="b">
        <f>TBL_DRFIP_LOANPOOL[[#This Row],[MULTIPROP_REC_COUNT]]&gt;1</f>
        <v>0</v>
      </c>
      <c r="W128" s="36">
        <f>IF(TBL_DRFIP_LOANPOOL[[#This Row],[LOAN_ID]]&lt;&gt;"",COUNTIF(TBL_DRFIP_LOANPOOL[LOAN_ID],TBL_DRFIP_LOANPOOL[[#This Row],[LOAN_ID]]),1)</f>
        <v>1</v>
      </c>
      <c r="X128" s="64" t="b">
        <f>TRUE</f>
        <v>1</v>
      </c>
      <c r="Y12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9" spans="2:29" ht="26.25" customHeight="1" x14ac:dyDescent="0.25">
      <c r="B129" s="25" t="str">
        <f>IF(TBL_DRFIP_LOANPOOL[[#This Row],[RECORD_STARTED]],IF(TBL_DRFIP_LOANPOOL[[#This Row],[ERROR_COUNT]]&gt;0,-1,IF(TBL_DRFIP_LOANPOOL[[#This Row],[REQ_FIELDS_POPULATED]],1,0)),"")</f>
        <v/>
      </c>
      <c r="C129" s="36">
        <f>ROW()-ROW(TBL_DRFIP_LOANPOOL[[#Headers],[ROW_ID]])</f>
        <v>114</v>
      </c>
      <c r="D129" s="55"/>
      <c r="E129" s="56"/>
      <c r="F129" s="57"/>
      <c r="G129" s="58"/>
      <c r="H129" s="59"/>
      <c r="I129" s="60"/>
      <c r="J129" s="60"/>
      <c r="K129" s="118"/>
      <c r="L129" s="116"/>
      <c r="M129" s="55"/>
      <c r="N129" s="61"/>
      <c r="O129" s="62"/>
      <c r="P129" s="60"/>
      <c r="Q129" s="190"/>
      <c r="R129" s="119" t="str">
        <f ca="1">IF(TBL_DRFIP_LOANPOOL[[#This Row],[SETTLE_DATE_90_DAYS_CERTDATE]]&lt;&gt;"",IF(TBL_DRFIP_LOANPOOL[[#This Row],[SETTLE_DATE_90_DAYS_CERTDATE]],"Yes","No"),"")</f>
        <v/>
      </c>
      <c r="S129" s="26" t="str">
        <f>IF(TBL_DRFIP_LOANPOOL[[#This Row],[LOAN_ID]] = "","",TBL_DRFIP_LOANPOOL[[#This Row],[LOAN_ID]]&amp;" ("&amp;IF(TBL_DRFIP_LOANPOOL[[#This Row],[PROP_ADDR_STREET]]="","Address Not Defined",TBL_DRFIP_LOANPOOL[[#This Row],[PROP_ADDR_STREET]])&amp;")")</f>
        <v/>
      </c>
      <c r="T129" s="27" t="str">
        <f ca="1">IF(TBL_DRFIP_LOANPOOL[[#This Row],[REQ_FIELDS_POPULATED]],(IF(APP_DRFIP_CERT_DATE&lt;&gt;"",APP_DRFIP_CERT_DATE,TODAY())-TBL_DRFIP_LOANPOOL[[#This Row],[SETTLEMENT_DATE]])&lt;91,"")</f>
        <v/>
      </c>
      <c r="U129" s="29">
        <f>IF(TBL_DRFIP_LOANPOOL[[#This Row],[MULTIPROP_REC_COUNT]]&lt;&gt;"",TBL_DRFIP_LOANPOOL[[#This Row],[LOAN_AMOUNT]]/TBL_DRFIP_LOANPOOL[[#This Row],[MULTIPROP_REC_COUNT]],TBL_DRFIP_LOANPOOL[[#This Row],[LOAN_AMOUNT]])</f>
        <v>0</v>
      </c>
      <c r="V129" s="29" t="b">
        <f>TBL_DRFIP_LOANPOOL[[#This Row],[MULTIPROP_REC_COUNT]]&gt;1</f>
        <v>0</v>
      </c>
      <c r="W129" s="36">
        <f>IF(TBL_DRFIP_LOANPOOL[[#This Row],[LOAN_ID]]&lt;&gt;"",COUNTIF(TBL_DRFIP_LOANPOOL[LOAN_ID],TBL_DRFIP_LOANPOOL[[#This Row],[LOAN_ID]]),1)</f>
        <v>1</v>
      </c>
      <c r="X129" s="64" t="b">
        <f>TRUE</f>
        <v>1</v>
      </c>
      <c r="Y12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2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0" spans="2:29" ht="26.25" customHeight="1" x14ac:dyDescent="0.25">
      <c r="B130" s="25" t="str">
        <f>IF(TBL_DRFIP_LOANPOOL[[#This Row],[RECORD_STARTED]],IF(TBL_DRFIP_LOANPOOL[[#This Row],[ERROR_COUNT]]&gt;0,-1,IF(TBL_DRFIP_LOANPOOL[[#This Row],[REQ_FIELDS_POPULATED]],1,0)),"")</f>
        <v/>
      </c>
      <c r="C130" s="36">
        <f>ROW()-ROW(TBL_DRFIP_LOANPOOL[[#Headers],[ROW_ID]])</f>
        <v>115</v>
      </c>
      <c r="D130" s="55"/>
      <c r="E130" s="56"/>
      <c r="F130" s="57"/>
      <c r="G130" s="58"/>
      <c r="H130" s="59"/>
      <c r="I130" s="60"/>
      <c r="J130" s="60"/>
      <c r="K130" s="118"/>
      <c r="L130" s="116"/>
      <c r="M130" s="55"/>
      <c r="N130" s="61"/>
      <c r="O130" s="62"/>
      <c r="P130" s="60"/>
      <c r="Q130" s="190"/>
      <c r="R130" s="119" t="str">
        <f ca="1">IF(TBL_DRFIP_LOANPOOL[[#This Row],[SETTLE_DATE_90_DAYS_CERTDATE]]&lt;&gt;"",IF(TBL_DRFIP_LOANPOOL[[#This Row],[SETTLE_DATE_90_DAYS_CERTDATE]],"Yes","No"),"")</f>
        <v/>
      </c>
      <c r="S130" s="26" t="str">
        <f>IF(TBL_DRFIP_LOANPOOL[[#This Row],[LOAN_ID]] = "","",TBL_DRFIP_LOANPOOL[[#This Row],[LOAN_ID]]&amp;" ("&amp;IF(TBL_DRFIP_LOANPOOL[[#This Row],[PROP_ADDR_STREET]]="","Address Not Defined",TBL_DRFIP_LOANPOOL[[#This Row],[PROP_ADDR_STREET]])&amp;")")</f>
        <v/>
      </c>
      <c r="T130" s="27" t="str">
        <f ca="1">IF(TBL_DRFIP_LOANPOOL[[#This Row],[REQ_FIELDS_POPULATED]],(IF(APP_DRFIP_CERT_DATE&lt;&gt;"",APP_DRFIP_CERT_DATE,TODAY())-TBL_DRFIP_LOANPOOL[[#This Row],[SETTLEMENT_DATE]])&lt;91,"")</f>
        <v/>
      </c>
      <c r="U130" s="29">
        <f>IF(TBL_DRFIP_LOANPOOL[[#This Row],[MULTIPROP_REC_COUNT]]&lt;&gt;"",TBL_DRFIP_LOANPOOL[[#This Row],[LOAN_AMOUNT]]/TBL_DRFIP_LOANPOOL[[#This Row],[MULTIPROP_REC_COUNT]],TBL_DRFIP_LOANPOOL[[#This Row],[LOAN_AMOUNT]])</f>
        <v>0</v>
      </c>
      <c r="V130" s="29" t="b">
        <f>TBL_DRFIP_LOANPOOL[[#This Row],[MULTIPROP_REC_COUNT]]&gt;1</f>
        <v>0</v>
      </c>
      <c r="W130" s="36">
        <f>IF(TBL_DRFIP_LOANPOOL[[#This Row],[LOAN_ID]]&lt;&gt;"",COUNTIF(TBL_DRFIP_LOANPOOL[LOAN_ID],TBL_DRFIP_LOANPOOL[[#This Row],[LOAN_ID]]),1)</f>
        <v>1</v>
      </c>
      <c r="X130" s="64" t="b">
        <f>TRUE</f>
        <v>1</v>
      </c>
      <c r="Y13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1" spans="2:29" ht="26.25" customHeight="1" x14ac:dyDescent="0.25">
      <c r="B131" s="25" t="str">
        <f>IF(TBL_DRFIP_LOANPOOL[[#This Row],[RECORD_STARTED]],IF(TBL_DRFIP_LOANPOOL[[#This Row],[ERROR_COUNT]]&gt;0,-1,IF(TBL_DRFIP_LOANPOOL[[#This Row],[REQ_FIELDS_POPULATED]],1,0)),"")</f>
        <v/>
      </c>
      <c r="C131" s="36">
        <f>ROW()-ROW(TBL_DRFIP_LOANPOOL[[#Headers],[ROW_ID]])</f>
        <v>116</v>
      </c>
      <c r="D131" s="55"/>
      <c r="E131" s="56"/>
      <c r="F131" s="57"/>
      <c r="G131" s="58"/>
      <c r="H131" s="59"/>
      <c r="I131" s="60"/>
      <c r="J131" s="60"/>
      <c r="K131" s="118"/>
      <c r="L131" s="116"/>
      <c r="M131" s="55"/>
      <c r="N131" s="61"/>
      <c r="O131" s="62"/>
      <c r="P131" s="60"/>
      <c r="Q131" s="190"/>
      <c r="R131" s="119" t="str">
        <f ca="1">IF(TBL_DRFIP_LOANPOOL[[#This Row],[SETTLE_DATE_90_DAYS_CERTDATE]]&lt;&gt;"",IF(TBL_DRFIP_LOANPOOL[[#This Row],[SETTLE_DATE_90_DAYS_CERTDATE]],"Yes","No"),"")</f>
        <v/>
      </c>
      <c r="S131" s="26" t="str">
        <f>IF(TBL_DRFIP_LOANPOOL[[#This Row],[LOAN_ID]] = "","",TBL_DRFIP_LOANPOOL[[#This Row],[LOAN_ID]]&amp;" ("&amp;IF(TBL_DRFIP_LOANPOOL[[#This Row],[PROP_ADDR_STREET]]="","Address Not Defined",TBL_DRFIP_LOANPOOL[[#This Row],[PROP_ADDR_STREET]])&amp;")")</f>
        <v/>
      </c>
      <c r="T131" s="27" t="str">
        <f ca="1">IF(TBL_DRFIP_LOANPOOL[[#This Row],[REQ_FIELDS_POPULATED]],(IF(APP_DRFIP_CERT_DATE&lt;&gt;"",APP_DRFIP_CERT_DATE,TODAY())-TBL_DRFIP_LOANPOOL[[#This Row],[SETTLEMENT_DATE]])&lt;91,"")</f>
        <v/>
      </c>
      <c r="U131" s="29">
        <f>IF(TBL_DRFIP_LOANPOOL[[#This Row],[MULTIPROP_REC_COUNT]]&lt;&gt;"",TBL_DRFIP_LOANPOOL[[#This Row],[LOAN_AMOUNT]]/TBL_DRFIP_LOANPOOL[[#This Row],[MULTIPROP_REC_COUNT]],TBL_DRFIP_LOANPOOL[[#This Row],[LOAN_AMOUNT]])</f>
        <v>0</v>
      </c>
      <c r="V131" s="29" t="b">
        <f>TBL_DRFIP_LOANPOOL[[#This Row],[MULTIPROP_REC_COUNT]]&gt;1</f>
        <v>0</v>
      </c>
      <c r="W131" s="36">
        <f>IF(TBL_DRFIP_LOANPOOL[[#This Row],[LOAN_ID]]&lt;&gt;"",COUNTIF(TBL_DRFIP_LOANPOOL[LOAN_ID],TBL_DRFIP_LOANPOOL[[#This Row],[LOAN_ID]]),1)</f>
        <v>1</v>
      </c>
      <c r="X131" s="64" t="b">
        <f>TRUE</f>
        <v>1</v>
      </c>
      <c r="Y13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2" spans="2:29" ht="26.25" customHeight="1" x14ac:dyDescent="0.25">
      <c r="B132" s="25" t="str">
        <f>IF(TBL_DRFIP_LOANPOOL[[#This Row],[RECORD_STARTED]],IF(TBL_DRFIP_LOANPOOL[[#This Row],[ERROR_COUNT]]&gt;0,-1,IF(TBL_DRFIP_LOANPOOL[[#This Row],[REQ_FIELDS_POPULATED]],1,0)),"")</f>
        <v/>
      </c>
      <c r="C132" s="36">
        <f>ROW()-ROW(TBL_DRFIP_LOANPOOL[[#Headers],[ROW_ID]])</f>
        <v>117</v>
      </c>
      <c r="D132" s="55"/>
      <c r="E132" s="56"/>
      <c r="F132" s="57"/>
      <c r="G132" s="58"/>
      <c r="H132" s="59"/>
      <c r="I132" s="60"/>
      <c r="J132" s="60"/>
      <c r="K132" s="118"/>
      <c r="L132" s="116"/>
      <c r="M132" s="55"/>
      <c r="N132" s="61"/>
      <c r="O132" s="62"/>
      <c r="P132" s="60"/>
      <c r="Q132" s="190"/>
      <c r="R132" s="119" t="str">
        <f ca="1">IF(TBL_DRFIP_LOANPOOL[[#This Row],[SETTLE_DATE_90_DAYS_CERTDATE]]&lt;&gt;"",IF(TBL_DRFIP_LOANPOOL[[#This Row],[SETTLE_DATE_90_DAYS_CERTDATE]],"Yes","No"),"")</f>
        <v/>
      </c>
      <c r="S132" s="26" t="str">
        <f>IF(TBL_DRFIP_LOANPOOL[[#This Row],[LOAN_ID]] = "","",TBL_DRFIP_LOANPOOL[[#This Row],[LOAN_ID]]&amp;" ("&amp;IF(TBL_DRFIP_LOANPOOL[[#This Row],[PROP_ADDR_STREET]]="","Address Not Defined",TBL_DRFIP_LOANPOOL[[#This Row],[PROP_ADDR_STREET]])&amp;")")</f>
        <v/>
      </c>
      <c r="T132" s="27" t="str">
        <f ca="1">IF(TBL_DRFIP_LOANPOOL[[#This Row],[REQ_FIELDS_POPULATED]],(IF(APP_DRFIP_CERT_DATE&lt;&gt;"",APP_DRFIP_CERT_DATE,TODAY())-TBL_DRFIP_LOANPOOL[[#This Row],[SETTLEMENT_DATE]])&lt;91,"")</f>
        <v/>
      </c>
      <c r="U132" s="29">
        <f>IF(TBL_DRFIP_LOANPOOL[[#This Row],[MULTIPROP_REC_COUNT]]&lt;&gt;"",TBL_DRFIP_LOANPOOL[[#This Row],[LOAN_AMOUNT]]/TBL_DRFIP_LOANPOOL[[#This Row],[MULTIPROP_REC_COUNT]],TBL_DRFIP_LOANPOOL[[#This Row],[LOAN_AMOUNT]])</f>
        <v>0</v>
      </c>
      <c r="V132" s="29" t="b">
        <f>TBL_DRFIP_LOANPOOL[[#This Row],[MULTIPROP_REC_COUNT]]&gt;1</f>
        <v>0</v>
      </c>
      <c r="W132" s="36">
        <f>IF(TBL_DRFIP_LOANPOOL[[#This Row],[LOAN_ID]]&lt;&gt;"",COUNTIF(TBL_DRFIP_LOANPOOL[LOAN_ID],TBL_DRFIP_LOANPOOL[[#This Row],[LOAN_ID]]),1)</f>
        <v>1</v>
      </c>
      <c r="X132" s="64" t="b">
        <f>TRUE</f>
        <v>1</v>
      </c>
      <c r="Y13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3" spans="2:29" ht="26.25" customHeight="1" x14ac:dyDescent="0.25">
      <c r="B133" s="25" t="str">
        <f>IF(TBL_DRFIP_LOANPOOL[[#This Row],[RECORD_STARTED]],IF(TBL_DRFIP_LOANPOOL[[#This Row],[ERROR_COUNT]]&gt;0,-1,IF(TBL_DRFIP_LOANPOOL[[#This Row],[REQ_FIELDS_POPULATED]],1,0)),"")</f>
        <v/>
      </c>
      <c r="C133" s="36">
        <f>ROW()-ROW(TBL_DRFIP_LOANPOOL[[#Headers],[ROW_ID]])</f>
        <v>118</v>
      </c>
      <c r="D133" s="55"/>
      <c r="E133" s="56"/>
      <c r="F133" s="57"/>
      <c r="G133" s="58"/>
      <c r="H133" s="59"/>
      <c r="I133" s="60"/>
      <c r="J133" s="60"/>
      <c r="K133" s="118"/>
      <c r="L133" s="116"/>
      <c r="M133" s="55"/>
      <c r="N133" s="61"/>
      <c r="O133" s="62"/>
      <c r="P133" s="60"/>
      <c r="Q133" s="190"/>
      <c r="R133" s="119" t="str">
        <f ca="1">IF(TBL_DRFIP_LOANPOOL[[#This Row],[SETTLE_DATE_90_DAYS_CERTDATE]]&lt;&gt;"",IF(TBL_DRFIP_LOANPOOL[[#This Row],[SETTLE_DATE_90_DAYS_CERTDATE]],"Yes","No"),"")</f>
        <v/>
      </c>
      <c r="S133" s="26" t="str">
        <f>IF(TBL_DRFIP_LOANPOOL[[#This Row],[LOAN_ID]] = "","",TBL_DRFIP_LOANPOOL[[#This Row],[LOAN_ID]]&amp;" ("&amp;IF(TBL_DRFIP_LOANPOOL[[#This Row],[PROP_ADDR_STREET]]="","Address Not Defined",TBL_DRFIP_LOANPOOL[[#This Row],[PROP_ADDR_STREET]])&amp;")")</f>
        <v/>
      </c>
      <c r="T133" s="27" t="str">
        <f ca="1">IF(TBL_DRFIP_LOANPOOL[[#This Row],[REQ_FIELDS_POPULATED]],(IF(APP_DRFIP_CERT_DATE&lt;&gt;"",APP_DRFIP_CERT_DATE,TODAY())-TBL_DRFIP_LOANPOOL[[#This Row],[SETTLEMENT_DATE]])&lt;91,"")</f>
        <v/>
      </c>
      <c r="U133" s="29">
        <f>IF(TBL_DRFIP_LOANPOOL[[#This Row],[MULTIPROP_REC_COUNT]]&lt;&gt;"",TBL_DRFIP_LOANPOOL[[#This Row],[LOAN_AMOUNT]]/TBL_DRFIP_LOANPOOL[[#This Row],[MULTIPROP_REC_COUNT]],TBL_DRFIP_LOANPOOL[[#This Row],[LOAN_AMOUNT]])</f>
        <v>0</v>
      </c>
      <c r="V133" s="29" t="b">
        <f>TBL_DRFIP_LOANPOOL[[#This Row],[MULTIPROP_REC_COUNT]]&gt;1</f>
        <v>0</v>
      </c>
      <c r="W133" s="36">
        <f>IF(TBL_DRFIP_LOANPOOL[[#This Row],[LOAN_ID]]&lt;&gt;"",COUNTIF(TBL_DRFIP_LOANPOOL[LOAN_ID],TBL_DRFIP_LOANPOOL[[#This Row],[LOAN_ID]]),1)</f>
        <v>1</v>
      </c>
      <c r="X133" s="64" t="b">
        <f>TRUE</f>
        <v>1</v>
      </c>
      <c r="Y13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4" spans="2:29" ht="26.25" customHeight="1" x14ac:dyDescent="0.25">
      <c r="B134" s="25" t="str">
        <f>IF(TBL_DRFIP_LOANPOOL[[#This Row],[RECORD_STARTED]],IF(TBL_DRFIP_LOANPOOL[[#This Row],[ERROR_COUNT]]&gt;0,-1,IF(TBL_DRFIP_LOANPOOL[[#This Row],[REQ_FIELDS_POPULATED]],1,0)),"")</f>
        <v/>
      </c>
      <c r="C134" s="36">
        <f>ROW()-ROW(TBL_DRFIP_LOANPOOL[[#Headers],[ROW_ID]])</f>
        <v>119</v>
      </c>
      <c r="D134" s="55"/>
      <c r="E134" s="56"/>
      <c r="F134" s="57"/>
      <c r="G134" s="58"/>
      <c r="H134" s="59"/>
      <c r="I134" s="60"/>
      <c r="J134" s="60"/>
      <c r="K134" s="118"/>
      <c r="L134" s="116"/>
      <c r="M134" s="55"/>
      <c r="N134" s="61"/>
      <c r="O134" s="62"/>
      <c r="P134" s="60"/>
      <c r="Q134" s="190"/>
      <c r="R134" s="119" t="str">
        <f ca="1">IF(TBL_DRFIP_LOANPOOL[[#This Row],[SETTLE_DATE_90_DAYS_CERTDATE]]&lt;&gt;"",IF(TBL_DRFIP_LOANPOOL[[#This Row],[SETTLE_DATE_90_DAYS_CERTDATE]],"Yes","No"),"")</f>
        <v/>
      </c>
      <c r="S134" s="26" t="str">
        <f>IF(TBL_DRFIP_LOANPOOL[[#This Row],[LOAN_ID]] = "","",TBL_DRFIP_LOANPOOL[[#This Row],[LOAN_ID]]&amp;" ("&amp;IF(TBL_DRFIP_LOANPOOL[[#This Row],[PROP_ADDR_STREET]]="","Address Not Defined",TBL_DRFIP_LOANPOOL[[#This Row],[PROP_ADDR_STREET]])&amp;")")</f>
        <v/>
      </c>
      <c r="T134" s="27" t="str">
        <f ca="1">IF(TBL_DRFIP_LOANPOOL[[#This Row],[REQ_FIELDS_POPULATED]],(IF(APP_DRFIP_CERT_DATE&lt;&gt;"",APP_DRFIP_CERT_DATE,TODAY())-TBL_DRFIP_LOANPOOL[[#This Row],[SETTLEMENT_DATE]])&lt;91,"")</f>
        <v/>
      </c>
      <c r="U134" s="29">
        <f>IF(TBL_DRFIP_LOANPOOL[[#This Row],[MULTIPROP_REC_COUNT]]&lt;&gt;"",TBL_DRFIP_LOANPOOL[[#This Row],[LOAN_AMOUNT]]/TBL_DRFIP_LOANPOOL[[#This Row],[MULTIPROP_REC_COUNT]],TBL_DRFIP_LOANPOOL[[#This Row],[LOAN_AMOUNT]])</f>
        <v>0</v>
      </c>
      <c r="V134" s="29" t="b">
        <f>TBL_DRFIP_LOANPOOL[[#This Row],[MULTIPROP_REC_COUNT]]&gt;1</f>
        <v>0</v>
      </c>
      <c r="W134" s="36">
        <f>IF(TBL_DRFIP_LOANPOOL[[#This Row],[LOAN_ID]]&lt;&gt;"",COUNTIF(TBL_DRFIP_LOANPOOL[LOAN_ID],TBL_DRFIP_LOANPOOL[[#This Row],[LOAN_ID]]),1)</f>
        <v>1</v>
      </c>
      <c r="X134" s="64" t="b">
        <f>TRUE</f>
        <v>1</v>
      </c>
      <c r="Y13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5" spans="2:29" ht="26.25" customHeight="1" x14ac:dyDescent="0.25">
      <c r="B135" s="25" t="str">
        <f>IF(TBL_DRFIP_LOANPOOL[[#This Row],[RECORD_STARTED]],IF(TBL_DRFIP_LOANPOOL[[#This Row],[ERROR_COUNT]]&gt;0,-1,IF(TBL_DRFIP_LOANPOOL[[#This Row],[REQ_FIELDS_POPULATED]],1,0)),"")</f>
        <v/>
      </c>
      <c r="C135" s="36">
        <f>ROW()-ROW(TBL_DRFIP_LOANPOOL[[#Headers],[ROW_ID]])</f>
        <v>120</v>
      </c>
      <c r="D135" s="55"/>
      <c r="E135" s="56"/>
      <c r="F135" s="57"/>
      <c r="G135" s="58"/>
      <c r="H135" s="59"/>
      <c r="I135" s="60"/>
      <c r="J135" s="60"/>
      <c r="K135" s="118"/>
      <c r="L135" s="116"/>
      <c r="M135" s="55"/>
      <c r="N135" s="61"/>
      <c r="O135" s="62"/>
      <c r="P135" s="60"/>
      <c r="Q135" s="190"/>
      <c r="R135" s="119" t="str">
        <f ca="1">IF(TBL_DRFIP_LOANPOOL[[#This Row],[SETTLE_DATE_90_DAYS_CERTDATE]]&lt;&gt;"",IF(TBL_DRFIP_LOANPOOL[[#This Row],[SETTLE_DATE_90_DAYS_CERTDATE]],"Yes","No"),"")</f>
        <v/>
      </c>
      <c r="S135" s="26" t="str">
        <f>IF(TBL_DRFIP_LOANPOOL[[#This Row],[LOAN_ID]] = "","",TBL_DRFIP_LOANPOOL[[#This Row],[LOAN_ID]]&amp;" ("&amp;IF(TBL_DRFIP_LOANPOOL[[#This Row],[PROP_ADDR_STREET]]="","Address Not Defined",TBL_DRFIP_LOANPOOL[[#This Row],[PROP_ADDR_STREET]])&amp;")")</f>
        <v/>
      </c>
      <c r="T135" s="27" t="str">
        <f ca="1">IF(TBL_DRFIP_LOANPOOL[[#This Row],[REQ_FIELDS_POPULATED]],(IF(APP_DRFIP_CERT_DATE&lt;&gt;"",APP_DRFIP_CERT_DATE,TODAY())-TBL_DRFIP_LOANPOOL[[#This Row],[SETTLEMENT_DATE]])&lt;91,"")</f>
        <v/>
      </c>
      <c r="U135" s="29">
        <f>IF(TBL_DRFIP_LOANPOOL[[#This Row],[MULTIPROP_REC_COUNT]]&lt;&gt;"",TBL_DRFIP_LOANPOOL[[#This Row],[LOAN_AMOUNT]]/TBL_DRFIP_LOANPOOL[[#This Row],[MULTIPROP_REC_COUNT]],TBL_DRFIP_LOANPOOL[[#This Row],[LOAN_AMOUNT]])</f>
        <v>0</v>
      </c>
      <c r="V135" s="29" t="b">
        <f>TBL_DRFIP_LOANPOOL[[#This Row],[MULTIPROP_REC_COUNT]]&gt;1</f>
        <v>0</v>
      </c>
      <c r="W135" s="36">
        <f>IF(TBL_DRFIP_LOANPOOL[[#This Row],[LOAN_ID]]&lt;&gt;"",COUNTIF(TBL_DRFIP_LOANPOOL[LOAN_ID],TBL_DRFIP_LOANPOOL[[#This Row],[LOAN_ID]]),1)</f>
        <v>1</v>
      </c>
      <c r="X135" s="64" t="b">
        <f>TRUE</f>
        <v>1</v>
      </c>
      <c r="Y13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6" spans="2:29" ht="26.25" customHeight="1" x14ac:dyDescent="0.25">
      <c r="B136" s="25" t="str">
        <f>IF(TBL_DRFIP_LOANPOOL[[#This Row],[RECORD_STARTED]],IF(TBL_DRFIP_LOANPOOL[[#This Row],[ERROR_COUNT]]&gt;0,-1,IF(TBL_DRFIP_LOANPOOL[[#This Row],[REQ_FIELDS_POPULATED]],1,0)),"")</f>
        <v/>
      </c>
      <c r="C136" s="36">
        <f>ROW()-ROW(TBL_DRFIP_LOANPOOL[[#Headers],[ROW_ID]])</f>
        <v>121</v>
      </c>
      <c r="D136" s="55"/>
      <c r="E136" s="56"/>
      <c r="F136" s="57"/>
      <c r="G136" s="58"/>
      <c r="H136" s="59"/>
      <c r="I136" s="60"/>
      <c r="J136" s="60"/>
      <c r="K136" s="118"/>
      <c r="L136" s="116"/>
      <c r="M136" s="55"/>
      <c r="N136" s="61"/>
      <c r="O136" s="62"/>
      <c r="P136" s="60"/>
      <c r="Q136" s="190"/>
      <c r="R136" s="119" t="str">
        <f ca="1">IF(TBL_DRFIP_LOANPOOL[[#This Row],[SETTLE_DATE_90_DAYS_CERTDATE]]&lt;&gt;"",IF(TBL_DRFIP_LOANPOOL[[#This Row],[SETTLE_DATE_90_DAYS_CERTDATE]],"Yes","No"),"")</f>
        <v/>
      </c>
      <c r="S136" s="26" t="str">
        <f>IF(TBL_DRFIP_LOANPOOL[[#This Row],[LOAN_ID]] = "","",TBL_DRFIP_LOANPOOL[[#This Row],[LOAN_ID]]&amp;" ("&amp;IF(TBL_DRFIP_LOANPOOL[[#This Row],[PROP_ADDR_STREET]]="","Address Not Defined",TBL_DRFIP_LOANPOOL[[#This Row],[PROP_ADDR_STREET]])&amp;")")</f>
        <v/>
      </c>
      <c r="T136" s="27" t="str">
        <f ca="1">IF(TBL_DRFIP_LOANPOOL[[#This Row],[REQ_FIELDS_POPULATED]],(IF(APP_DRFIP_CERT_DATE&lt;&gt;"",APP_DRFIP_CERT_DATE,TODAY())-TBL_DRFIP_LOANPOOL[[#This Row],[SETTLEMENT_DATE]])&lt;91,"")</f>
        <v/>
      </c>
      <c r="U136" s="29">
        <f>IF(TBL_DRFIP_LOANPOOL[[#This Row],[MULTIPROP_REC_COUNT]]&lt;&gt;"",TBL_DRFIP_LOANPOOL[[#This Row],[LOAN_AMOUNT]]/TBL_DRFIP_LOANPOOL[[#This Row],[MULTIPROP_REC_COUNT]],TBL_DRFIP_LOANPOOL[[#This Row],[LOAN_AMOUNT]])</f>
        <v>0</v>
      </c>
      <c r="V136" s="29" t="b">
        <f>TBL_DRFIP_LOANPOOL[[#This Row],[MULTIPROP_REC_COUNT]]&gt;1</f>
        <v>0</v>
      </c>
      <c r="W136" s="36">
        <f>IF(TBL_DRFIP_LOANPOOL[[#This Row],[LOAN_ID]]&lt;&gt;"",COUNTIF(TBL_DRFIP_LOANPOOL[LOAN_ID],TBL_DRFIP_LOANPOOL[[#This Row],[LOAN_ID]]),1)</f>
        <v>1</v>
      </c>
      <c r="X136" s="64" t="b">
        <f>TRUE</f>
        <v>1</v>
      </c>
      <c r="Y13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7" spans="2:29" ht="26.25" customHeight="1" x14ac:dyDescent="0.25">
      <c r="B137" s="25" t="str">
        <f>IF(TBL_DRFIP_LOANPOOL[[#This Row],[RECORD_STARTED]],IF(TBL_DRFIP_LOANPOOL[[#This Row],[ERROR_COUNT]]&gt;0,-1,IF(TBL_DRFIP_LOANPOOL[[#This Row],[REQ_FIELDS_POPULATED]],1,0)),"")</f>
        <v/>
      </c>
      <c r="C137" s="36">
        <f>ROW()-ROW(TBL_DRFIP_LOANPOOL[[#Headers],[ROW_ID]])</f>
        <v>122</v>
      </c>
      <c r="D137" s="55"/>
      <c r="E137" s="56"/>
      <c r="F137" s="57"/>
      <c r="G137" s="58"/>
      <c r="H137" s="59"/>
      <c r="I137" s="60"/>
      <c r="J137" s="60"/>
      <c r="K137" s="118"/>
      <c r="L137" s="116"/>
      <c r="M137" s="55"/>
      <c r="N137" s="61"/>
      <c r="O137" s="62"/>
      <c r="P137" s="60"/>
      <c r="Q137" s="190"/>
      <c r="R137" s="119" t="str">
        <f ca="1">IF(TBL_DRFIP_LOANPOOL[[#This Row],[SETTLE_DATE_90_DAYS_CERTDATE]]&lt;&gt;"",IF(TBL_DRFIP_LOANPOOL[[#This Row],[SETTLE_DATE_90_DAYS_CERTDATE]],"Yes","No"),"")</f>
        <v/>
      </c>
      <c r="S137" s="26" t="str">
        <f>IF(TBL_DRFIP_LOANPOOL[[#This Row],[LOAN_ID]] = "","",TBL_DRFIP_LOANPOOL[[#This Row],[LOAN_ID]]&amp;" ("&amp;IF(TBL_DRFIP_LOANPOOL[[#This Row],[PROP_ADDR_STREET]]="","Address Not Defined",TBL_DRFIP_LOANPOOL[[#This Row],[PROP_ADDR_STREET]])&amp;")")</f>
        <v/>
      </c>
      <c r="T137" s="27" t="str">
        <f ca="1">IF(TBL_DRFIP_LOANPOOL[[#This Row],[REQ_FIELDS_POPULATED]],(IF(APP_DRFIP_CERT_DATE&lt;&gt;"",APP_DRFIP_CERT_DATE,TODAY())-TBL_DRFIP_LOANPOOL[[#This Row],[SETTLEMENT_DATE]])&lt;91,"")</f>
        <v/>
      </c>
      <c r="U137" s="29">
        <f>IF(TBL_DRFIP_LOANPOOL[[#This Row],[MULTIPROP_REC_COUNT]]&lt;&gt;"",TBL_DRFIP_LOANPOOL[[#This Row],[LOAN_AMOUNT]]/TBL_DRFIP_LOANPOOL[[#This Row],[MULTIPROP_REC_COUNT]],TBL_DRFIP_LOANPOOL[[#This Row],[LOAN_AMOUNT]])</f>
        <v>0</v>
      </c>
      <c r="V137" s="29" t="b">
        <f>TBL_DRFIP_LOANPOOL[[#This Row],[MULTIPROP_REC_COUNT]]&gt;1</f>
        <v>0</v>
      </c>
      <c r="W137" s="36">
        <f>IF(TBL_DRFIP_LOANPOOL[[#This Row],[LOAN_ID]]&lt;&gt;"",COUNTIF(TBL_DRFIP_LOANPOOL[LOAN_ID],TBL_DRFIP_LOANPOOL[[#This Row],[LOAN_ID]]),1)</f>
        <v>1</v>
      </c>
      <c r="X137" s="64" t="b">
        <f>TRUE</f>
        <v>1</v>
      </c>
      <c r="Y13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8" spans="2:29" ht="26.25" customHeight="1" x14ac:dyDescent="0.25">
      <c r="B138" s="25" t="str">
        <f>IF(TBL_DRFIP_LOANPOOL[[#This Row],[RECORD_STARTED]],IF(TBL_DRFIP_LOANPOOL[[#This Row],[ERROR_COUNT]]&gt;0,-1,IF(TBL_DRFIP_LOANPOOL[[#This Row],[REQ_FIELDS_POPULATED]],1,0)),"")</f>
        <v/>
      </c>
      <c r="C138" s="36">
        <f>ROW()-ROW(TBL_DRFIP_LOANPOOL[[#Headers],[ROW_ID]])</f>
        <v>123</v>
      </c>
      <c r="D138" s="55"/>
      <c r="E138" s="56"/>
      <c r="F138" s="57"/>
      <c r="G138" s="58"/>
      <c r="H138" s="59"/>
      <c r="I138" s="60"/>
      <c r="J138" s="60"/>
      <c r="K138" s="118"/>
      <c r="L138" s="116"/>
      <c r="M138" s="55"/>
      <c r="N138" s="61"/>
      <c r="O138" s="62"/>
      <c r="P138" s="60"/>
      <c r="Q138" s="190"/>
      <c r="R138" s="119" t="str">
        <f ca="1">IF(TBL_DRFIP_LOANPOOL[[#This Row],[SETTLE_DATE_90_DAYS_CERTDATE]]&lt;&gt;"",IF(TBL_DRFIP_LOANPOOL[[#This Row],[SETTLE_DATE_90_DAYS_CERTDATE]],"Yes","No"),"")</f>
        <v/>
      </c>
      <c r="S138" s="26" t="str">
        <f>IF(TBL_DRFIP_LOANPOOL[[#This Row],[LOAN_ID]] = "","",TBL_DRFIP_LOANPOOL[[#This Row],[LOAN_ID]]&amp;" ("&amp;IF(TBL_DRFIP_LOANPOOL[[#This Row],[PROP_ADDR_STREET]]="","Address Not Defined",TBL_DRFIP_LOANPOOL[[#This Row],[PROP_ADDR_STREET]])&amp;")")</f>
        <v/>
      </c>
      <c r="T138" s="27" t="str">
        <f ca="1">IF(TBL_DRFIP_LOANPOOL[[#This Row],[REQ_FIELDS_POPULATED]],(IF(APP_DRFIP_CERT_DATE&lt;&gt;"",APP_DRFIP_CERT_DATE,TODAY())-TBL_DRFIP_LOANPOOL[[#This Row],[SETTLEMENT_DATE]])&lt;91,"")</f>
        <v/>
      </c>
      <c r="U138" s="29">
        <f>IF(TBL_DRFIP_LOANPOOL[[#This Row],[MULTIPROP_REC_COUNT]]&lt;&gt;"",TBL_DRFIP_LOANPOOL[[#This Row],[LOAN_AMOUNT]]/TBL_DRFIP_LOANPOOL[[#This Row],[MULTIPROP_REC_COUNT]],TBL_DRFIP_LOANPOOL[[#This Row],[LOAN_AMOUNT]])</f>
        <v>0</v>
      </c>
      <c r="V138" s="29" t="b">
        <f>TBL_DRFIP_LOANPOOL[[#This Row],[MULTIPROP_REC_COUNT]]&gt;1</f>
        <v>0</v>
      </c>
      <c r="W138" s="36">
        <f>IF(TBL_DRFIP_LOANPOOL[[#This Row],[LOAN_ID]]&lt;&gt;"",COUNTIF(TBL_DRFIP_LOANPOOL[LOAN_ID],TBL_DRFIP_LOANPOOL[[#This Row],[LOAN_ID]]),1)</f>
        <v>1</v>
      </c>
      <c r="X138" s="64" t="b">
        <f>TRUE</f>
        <v>1</v>
      </c>
      <c r="Y13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9" spans="2:29" ht="26.25" customHeight="1" x14ac:dyDescent="0.25">
      <c r="B139" s="25" t="str">
        <f>IF(TBL_DRFIP_LOANPOOL[[#This Row],[RECORD_STARTED]],IF(TBL_DRFIP_LOANPOOL[[#This Row],[ERROR_COUNT]]&gt;0,-1,IF(TBL_DRFIP_LOANPOOL[[#This Row],[REQ_FIELDS_POPULATED]],1,0)),"")</f>
        <v/>
      </c>
      <c r="C139" s="36">
        <f>ROW()-ROW(TBL_DRFIP_LOANPOOL[[#Headers],[ROW_ID]])</f>
        <v>124</v>
      </c>
      <c r="D139" s="55"/>
      <c r="E139" s="56"/>
      <c r="F139" s="57"/>
      <c r="G139" s="58"/>
      <c r="H139" s="59"/>
      <c r="I139" s="60"/>
      <c r="J139" s="60"/>
      <c r="K139" s="118"/>
      <c r="L139" s="116"/>
      <c r="M139" s="55"/>
      <c r="N139" s="61"/>
      <c r="O139" s="62"/>
      <c r="P139" s="60"/>
      <c r="Q139" s="190"/>
      <c r="R139" s="119" t="str">
        <f ca="1">IF(TBL_DRFIP_LOANPOOL[[#This Row],[SETTLE_DATE_90_DAYS_CERTDATE]]&lt;&gt;"",IF(TBL_DRFIP_LOANPOOL[[#This Row],[SETTLE_DATE_90_DAYS_CERTDATE]],"Yes","No"),"")</f>
        <v/>
      </c>
      <c r="S139" s="26" t="str">
        <f>IF(TBL_DRFIP_LOANPOOL[[#This Row],[LOAN_ID]] = "","",TBL_DRFIP_LOANPOOL[[#This Row],[LOAN_ID]]&amp;" ("&amp;IF(TBL_DRFIP_LOANPOOL[[#This Row],[PROP_ADDR_STREET]]="","Address Not Defined",TBL_DRFIP_LOANPOOL[[#This Row],[PROP_ADDR_STREET]])&amp;")")</f>
        <v/>
      </c>
      <c r="T139" s="27" t="str">
        <f ca="1">IF(TBL_DRFIP_LOANPOOL[[#This Row],[REQ_FIELDS_POPULATED]],(IF(APP_DRFIP_CERT_DATE&lt;&gt;"",APP_DRFIP_CERT_DATE,TODAY())-TBL_DRFIP_LOANPOOL[[#This Row],[SETTLEMENT_DATE]])&lt;91,"")</f>
        <v/>
      </c>
      <c r="U139" s="29">
        <f>IF(TBL_DRFIP_LOANPOOL[[#This Row],[MULTIPROP_REC_COUNT]]&lt;&gt;"",TBL_DRFIP_LOANPOOL[[#This Row],[LOAN_AMOUNT]]/TBL_DRFIP_LOANPOOL[[#This Row],[MULTIPROP_REC_COUNT]],TBL_DRFIP_LOANPOOL[[#This Row],[LOAN_AMOUNT]])</f>
        <v>0</v>
      </c>
      <c r="V139" s="29" t="b">
        <f>TBL_DRFIP_LOANPOOL[[#This Row],[MULTIPROP_REC_COUNT]]&gt;1</f>
        <v>0</v>
      </c>
      <c r="W139" s="36">
        <f>IF(TBL_DRFIP_LOANPOOL[[#This Row],[LOAN_ID]]&lt;&gt;"",COUNTIF(TBL_DRFIP_LOANPOOL[LOAN_ID],TBL_DRFIP_LOANPOOL[[#This Row],[LOAN_ID]]),1)</f>
        <v>1</v>
      </c>
      <c r="X139" s="64" t="b">
        <f>TRUE</f>
        <v>1</v>
      </c>
      <c r="Y13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3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0" spans="2:29" ht="26.25" customHeight="1" x14ac:dyDescent="0.25">
      <c r="B140" s="25" t="str">
        <f>IF(TBL_DRFIP_LOANPOOL[[#This Row],[RECORD_STARTED]],IF(TBL_DRFIP_LOANPOOL[[#This Row],[ERROR_COUNT]]&gt;0,-1,IF(TBL_DRFIP_LOANPOOL[[#This Row],[REQ_FIELDS_POPULATED]],1,0)),"")</f>
        <v/>
      </c>
      <c r="C140" s="36">
        <f>ROW()-ROW(TBL_DRFIP_LOANPOOL[[#Headers],[ROW_ID]])</f>
        <v>125</v>
      </c>
      <c r="D140" s="55"/>
      <c r="E140" s="56"/>
      <c r="F140" s="57"/>
      <c r="G140" s="58"/>
      <c r="H140" s="59"/>
      <c r="I140" s="60"/>
      <c r="J140" s="60"/>
      <c r="K140" s="118"/>
      <c r="L140" s="116"/>
      <c r="M140" s="55"/>
      <c r="N140" s="61"/>
      <c r="O140" s="62"/>
      <c r="P140" s="60"/>
      <c r="Q140" s="190"/>
      <c r="R140" s="119" t="str">
        <f ca="1">IF(TBL_DRFIP_LOANPOOL[[#This Row],[SETTLE_DATE_90_DAYS_CERTDATE]]&lt;&gt;"",IF(TBL_DRFIP_LOANPOOL[[#This Row],[SETTLE_DATE_90_DAYS_CERTDATE]],"Yes","No"),"")</f>
        <v/>
      </c>
      <c r="S140" s="26" t="str">
        <f>IF(TBL_DRFIP_LOANPOOL[[#This Row],[LOAN_ID]] = "","",TBL_DRFIP_LOANPOOL[[#This Row],[LOAN_ID]]&amp;" ("&amp;IF(TBL_DRFIP_LOANPOOL[[#This Row],[PROP_ADDR_STREET]]="","Address Not Defined",TBL_DRFIP_LOANPOOL[[#This Row],[PROP_ADDR_STREET]])&amp;")")</f>
        <v/>
      </c>
      <c r="T140" s="27" t="str">
        <f ca="1">IF(TBL_DRFIP_LOANPOOL[[#This Row],[REQ_FIELDS_POPULATED]],(IF(APP_DRFIP_CERT_DATE&lt;&gt;"",APP_DRFIP_CERT_DATE,TODAY())-TBL_DRFIP_LOANPOOL[[#This Row],[SETTLEMENT_DATE]])&lt;91,"")</f>
        <v/>
      </c>
      <c r="U140" s="29">
        <f>IF(TBL_DRFIP_LOANPOOL[[#This Row],[MULTIPROP_REC_COUNT]]&lt;&gt;"",TBL_DRFIP_LOANPOOL[[#This Row],[LOAN_AMOUNT]]/TBL_DRFIP_LOANPOOL[[#This Row],[MULTIPROP_REC_COUNT]],TBL_DRFIP_LOANPOOL[[#This Row],[LOAN_AMOUNT]])</f>
        <v>0</v>
      </c>
      <c r="V140" s="29" t="b">
        <f>TBL_DRFIP_LOANPOOL[[#This Row],[MULTIPROP_REC_COUNT]]&gt;1</f>
        <v>0</v>
      </c>
      <c r="W140" s="36">
        <f>IF(TBL_DRFIP_LOANPOOL[[#This Row],[LOAN_ID]]&lt;&gt;"",COUNTIF(TBL_DRFIP_LOANPOOL[LOAN_ID],TBL_DRFIP_LOANPOOL[[#This Row],[LOAN_ID]]),1)</f>
        <v>1</v>
      </c>
      <c r="X140" s="64" t="b">
        <f>TRUE</f>
        <v>1</v>
      </c>
      <c r="Y14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1" spans="2:29" ht="26.25" customHeight="1" x14ac:dyDescent="0.25">
      <c r="B141" s="25" t="str">
        <f>IF(TBL_DRFIP_LOANPOOL[[#This Row],[RECORD_STARTED]],IF(TBL_DRFIP_LOANPOOL[[#This Row],[ERROR_COUNT]]&gt;0,-1,IF(TBL_DRFIP_LOANPOOL[[#This Row],[REQ_FIELDS_POPULATED]],1,0)),"")</f>
        <v/>
      </c>
      <c r="C141" s="36">
        <f>ROW()-ROW(TBL_DRFIP_LOANPOOL[[#Headers],[ROW_ID]])</f>
        <v>126</v>
      </c>
      <c r="D141" s="55"/>
      <c r="E141" s="56"/>
      <c r="F141" s="57"/>
      <c r="G141" s="58"/>
      <c r="H141" s="59"/>
      <c r="I141" s="60"/>
      <c r="J141" s="60"/>
      <c r="K141" s="118"/>
      <c r="L141" s="116"/>
      <c r="M141" s="55"/>
      <c r="N141" s="61"/>
      <c r="O141" s="62"/>
      <c r="P141" s="60"/>
      <c r="Q141" s="190"/>
      <c r="R141" s="119" t="str">
        <f ca="1">IF(TBL_DRFIP_LOANPOOL[[#This Row],[SETTLE_DATE_90_DAYS_CERTDATE]]&lt;&gt;"",IF(TBL_DRFIP_LOANPOOL[[#This Row],[SETTLE_DATE_90_DAYS_CERTDATE]],"Yes","No"),"")</f>
        <v/>
      </c>
      <c r="S141" s="26" t="str">
        <f>IF(TBL_DRFIP_LOANPOOL[[#This Row],[LOAN_ID]] = "","",TBL_DRFIP_LOANPOOL[[#This Row],[LOAN_ID]]&amp;" ("&amp;IF(TBL_DRFIP_LOANPOOL[[#This Row],[PROP_ADDR_STREET]]="","Address Not Defined",TBL_DRFIP_LOANPOOL[[#This Row],[PROP_ADDR_STREET]])&amp;")")</f>
        <v/>
      </c>
      <c r="T141" s="27" t="str">
        <f ca="1">IF(TBL_DRFIP_LOANPOOL[[#This Row],[REQ_FIELDS_POPULATED]],(IF(APP_DRFIP_CERT_DATE&lt;&gt;"",APP_DRFIP_CERT_DATE,TODAY())-TBL_DRFIP_LOANPOOL[[#This Row],[SETTLEMENT_DATE]])&lt;91,"")</f>
        <v/>
      </c>
      <c r="U141" s="29">
        <f>IF(TBL_DRFIP_LOANPOOL[[#This Row],[MULTIPROP_REC_COUNT]]&lt;&gt;"",TBL_DRFIP_LOANPOOL[[#This Row],[LOAN_AMOUNT]]/TBL_DRFIP_LOANPOOL[[#This Row],[MULTIPROP_REC_COUNT]],TBL_DRFIP_LOANPOOL[[#This Row],[LOAN_AMOUNT]])</f>
        <v>0</v>
      </c>
      <c r="V141" s="29" t="b">
        <f>TBL_DRFIP_LOANPOOL[[#This Row],[MULTIPROP_REC_COUNT]]&gt;1</f>
        <v>0</v>
      </c>
      <c r="W141" s="36">
        <f>IF(TBL_DRFIP_LOANPOOL[[#This Row],[LOAN_ID]]&lt;&gt;"",COUNTIF(TBL_DRFIP_LOANPOOL[LOAN_ID],TBL_DRFIP_LOANPOOL[[#This Row],[LOAN_ID]]),1)</f>
        <v>1</v>
      </c>
      <c r="X141" s="64" t="b">
        <f>TRUE</f>
        <v>1</v>
      </c>
      <c r="Y14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2" spans="2:29" ht="26.25" customHeight="1" x14ac:dyDescent="0.25">
      <c r="B142" s="25" t="str">
        <f>IF(TBL_DRFIP_LOANPOOL[[#This Row],[RECORD_STARTED]],IF(TBL_DRFIP_LOANPOOL[[#This Row],[ERROR_COUNT]]&gt;0,-1,IF(TBL_DRFIP_LOANPOOL[[#This Row],[REQ_FIELDS_POPULATED]],1,0)),"")</f>
        <v/>
      </c>
      <c r="C142" s="36">
        <f>ROW()-ROW(TBL_DRFIP_LOANPOOL[[#Headers],[ROW_ID]])</f>
        <v>127</v>
      </c>
      <c r="D142" s="55"/>
      <c r="E142" s="56"/>
      <c r="F142" s="57"/>
      <c r="G142" s="58"/>
      <c r="H142" s="59"/>
      <c r="I142" s="60"/>
      <c r="J142" s="60"/>
      <c r="K142" s="118"/>
      <c r="L142" s="116"/>
      <c r="M142" s="55"/>
      <c r="N142" s="61"/>
      <c r="O142" s="62"/>
      <c r="P142" s="60"/>
      <c r="Q142" s="190"/>
      <c r="R142" s="119" t="str">
        <f ca="1">IF(TBL_DRFIP_LOANPOOL[[#This Row],[SETTLE_DATE_90_DAYS_CERTDATE]]&lt;&gt;"",IF(TBL_DRFIP_LOANPOOL[[#This Row],[SETTLE_DATE_90_DAYS_CERTDATE]],"Yes","No"),"")</f>
        <v/>
      </c>
      <c r="S142" s="26" t="str">
        <f>IF(TBL_DRFIP_LOANPOOL[[#This Row],[LOAN_ID]] = "","",TBL_DRFIP_LOANPOOL[[#This Row],[LOAN_ID]]&amp;" ("&amp;IF(TBL_DRFIP_LOANPOOL[[#This Row],[PROP_ADDR_STREET]]="","Address Not Defined",TBL_DRFIP_LOANPOOL[[#This Row],[PROP_ADDR_STREET]])&amp;")")</f>
        <v/>
      </c>
      <c r="T142" s="27" t="str">
        <f ca="1">IF(TBL_DRFIP_LOANPOOL[[#This Row],[REQ_FIELDS_POPULATED]],(IF(APP_DRFIP_CERT_DATE&lt;&gt;"",APP_DRFIP_CERT_DATE,TODAY())-TBL_DRFIP_LOANPOOL[[#This Row],[SETTLEMENT_DATE]])&lt;91,"")</f>
        <v/>
      </c>
      <c r="U142" s="29">
        <f>IF(TBL_DRFIP_LOANPOOL[[#This Row],[MULTIPROP_REC_COUNT]]&lt;&gt;"",TBL_DRFIP_LOANPOOL[[#This Row],[LOAN_AMOUNT]]/TBL_DRFIP_LOANPOOL[[#This Row],[MULTIPROP_REC_COUNT]],TBL_DRFIP_LOANPOOL[[#This Row],[LOAN_AMOUNT]])</f>
        <v>0</v>
      </c>
      <c r="V142" s="29" t="b">
        <f>TBL_DRFIP_LOANPOOL[[#This Row],[MULTIPROP_REC_COUNT]]&gt;1</f>
        <v>0</v>
      </c>
      <c r="W142" s="36">
        <f>IF(TBL_DRFIP_LOANPOOL[[#This Row],[LOAN_ID]]&lt;&gt;"",COUNTIF(TBL_DRFIP_LOANPOOL[LOAN_ID],TBL_DRFIP_LOANPOOL[[#This Row],[LOAN_ID]]),1)</f>
        <v>1</v>
      </c>
      <c r="X142" s="64" t="b">
        <f>TRUE</f>
        <v>1</v>
      </c>
      <c r="Y14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3" spans="2:29" ht="26.25" customHeight="1" x14ac:dyDescent="0.25">
      <c r="B143" s="25" t="str">
        <f>IF(TBL_DRFIP_LOANPOOL[[#This Row],[RECORD_STARTED]],IF(TBL_DRFIP_LOANPOOL[[#This Row],[ERROR_COUNT]]&gt;0,-1,IF(TBL_DRFIP_LOANPOOL[[#This Row],[REQ_FIELDS_POPULATED]],1,0)),"")</f>
        <v/>
      </c>
      <c r="C143" s="36">
        <f>ROW()-ROW(TBL_DRFIP_LOANPOOL[[#Headers],[ROW_ID]])</f>
        <v>128</v>
      </c>
      <c r="D143" s="55"/>
      <c r="E143" s="56"/>
      <c r="F143" s="57"/>
      <c r="G143" s="58"/>
      <c r="H143" s="59"/>
      <c r="I143" s="60"/>
      <c r="J143" s="60"/>
      <c r="K143" s="118"/>
      <c r="L143" s="116"/>
      <c r="M143" s="55"/>
      <c r="N143" s="61"/>
      <c r="O143" s="62"/>
      <c r="P143" s="60"/>
      <c r="Q143" s="190"/>
      <c r="R143" s="119" t="str">
        <f ca="1">IF(TBL_DRFIP_LOANPOOL[[#This Row],[SETTLE_DATE_90_DAYS_CERTDATE]]&lt;&gt;"",IF(TBL_DRFIP_LOANPOOL[[#This Row],[SETTLE_DATE_90_DAYS_CERTDATE]],"Yes","No"),"")</f>
        <v/>
      </c>
      <c r="S143" s="26" t="str">
        <f>IF(TBL_DRFIP_LOANPOOL[[#This Row],[LOAN_ID]] = "","",TBL_DRFIP_LOANPOOL[[#This Row],[LOAN_ID]]&amp;" ("&amp;IF(TBL_DRFIP_LOANPOOL[[#This Row],[PROP_ADDR_STREET]]="","Address Not Defined",TBL_DRFIP_LOANPOOL[[#This Row],[PROP_ADDR_STREET]])&amp;")")</f>
        <v/>
      </c>
      <c r="T143" s="27" t="str">
        <f ca="1">IF(TBL_DRFIP_LOANPOOL[[#This Row],[REQ_FIELDS_POPULATED]],(IF(APP_DRFIP_CERT_DATE&lt;&gt;"",APP_DRFIP_CERT_DATE,TODAY())-TBL_DRFIP_LOANPOOL[[#This Row],[SETTLEMENT_DATE]])&lt;91,"")</f>
        <v/>
      </c>
      <c r="U143" s="29">
        <f>IF(TBL_DRFIP_LOANPOOL[[#This Row],[MULTIPROP_REC_COUNT]]&lt;&gt;"",TBL_DRFIP_LOANPOOL[[#This Row],[LOAN_AMOUNT]]/TBL_DRFIP_LOANPOOL[[#This Row],[MULTIPROP_REC_COUNT]],TBL_DRFIP_LOANPOOL[[#This Row],[LOAN_AMOUNT]])</f>
        <v>0</v>
      </c>
      <c r="V143" s="29" t="b">
        <f>TBL_DRFIP_LOANPOOL[[#This Row],[MULTIPROP_REC_COUNT]]&gt;1</f>
        <v>0</v>
      </c>
      <c r="W143" s="36">
        <f>IF(TBL_DRFIP_LOANPOOL[[#This Row],[LOAN_ID]]&lt;&gt;"",COUNTIF(TBL_DRFIP_LOANPOOL[LOAN_ID],TBL_DRFIP_LOANPOOL[[#This Row],[LOAN_ID]]),1)</f>
        <v>1</v>
      </c>
      <c r="X143" s="64" t="b">
        <f>TRUE</f>
        <v>1</v>
      </c>
      <c r="Y14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4" spans="2:29" ht="26.25" customHeight="1" x14ac:dyDescent="0.25">
      <c r="B144" s="25" t="str">
        <f>IF(TBL_DRFIP_LOANPOOL[[#This Row],[RECORD_STARTED]],IF(TBL_DRFIP_LOANPOOL[[#This Row],[ERROR_COUNT]]&gt;0,-1,IF(TBL_DRFIP_LOANPOOL[[#This Row],[REQ_FIELDS_POPULATED]],1,0)),"")</f>
        <v/>
      </c>
      <c r="C144" s="36">
        <f>ROW()-ROW(TBL_DRFIP_LOANPOOL[[#Headers],[ROW_ID]])</f>
        <v>129</v>
      </c>
      <c r="D144" s="55"/>
      <c r="E144" s="56"/>
      <c r="F144" s="57"/>
      <c r="G144" s="58"/>
      <c r="H144" s="59"/>
      <c r="I144" s="60"/>
      <c r="J144" s="60"/>
      <c r="K144" s="118"/>
      <c r="L144" s="116"/>
      <c r="M144" s="55"/>
      <c r="N144" s="61"/>
      <c r="O144" s="62"/>
      <c r="P144" s="60"/>
      <c r="Q144" s="190"/>
      <c r="R144" s="119" t="str">
        <f ca="1">IF(TBL_DRFIP_LOANPOOL[[#This Row],[SETTLE_DATE_90_DAYS_CERTDATE]]&lt;&gt;"",IF(TBL_DRFIP_LOANPOOL[[#This Row],[SETTLE_DATE_90_DAYS_CERTDATE]],"Yes","No"),"")</f>
        <v/>
      </c>
      <c r="S144" s="26" t="str">
        <f>IF(TBL_DRFIP_LOANPOOL[[#This Row],[LOAN_ID]] = "","",TBL_DRFIP_LOANPOOL[[#This Row],[LOAN_ID]]&amp;" ("&amp;IF(TBL_DRFIP_LOANPOOL[[#This Row],[PROP_ADDR_STREET]]="","Address Not Defined",TBL_DRFIP_LOANPOOL[[#This Row],[PROP_ADDR_STREET]])&amp;")")</f>
        <v/>
      </c>
      <c r="T144" s="27" t="str">
        <f ca="1">IF(TBL_DRFIP_LOANPOOL[[#This Row],[REQ_FIELDS_POPULATED]],(IF(APP_DRFIP_CERT_DATE&lt;&gt;"",APP_DRFIP_CERT_DATE,TODAY())-TBL_DRFIP_LOANPOOL[[#This Row],[SETTLEMENT_DATE]])&lt;91,"")</f>
        <v/>
      </c>
      <c r="U144" s="29">
        <f>IF(TBL_DRFIP_LOANPOOL[[#This Row],[MULTIPROP_REC_COUNT]]&lt;&gt;"",TBL_DRFIP_LOANPOOL[[#This Row],[LOAN_AMOUNT]]/TBL_DRFIP_LOANPOOL[[#This Row],[MULTIPROP_REC_COUNT]],TBL_DRFIP_LOANPOOL[[#This Row],[LOAN_AMOUNT]])</f>
        <v>0</v>
      </c>
      <c r="V144" s="29" t="b">
        <f>TBL_DRFIP_LOANPOOL[[#This Row],[MULTIPROP_REC_COUNT]]&gt;1</f>
        <v>0</v>
      </c>
      <c r="W144" s="36">
        <f>IF(TBL_DRFIP_LOANPOOL[[#This Row],[LOAN_ID]]&lt;&gt;"",COUNTIF(TBL_DRFIP_LOANPOOL[LOAN_ID],TBL_DRFIP_LOANPOOL[[#This Row],[LOAN_ID]]),1)</f>
        <v>1</v>
      </c>
      <c r="X144" s="64" t="b">
        <f>TRUE</f>
        <v>1</v>
      </c>
      <c r="Y14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5" spans="2:29" ht="26.25" customHeight="1" x14ac:dyDescent="0.25">
      <c r="B145" s="25" t="str">
        <f>IF(TBL_DRFIP_LOANPOOL[[#This Row],[RECORD_STARTED]],IF(TBL_DRFIP_LOANPOOL[[#This Row],[ERROR_COUNT]]&gt;0,-1,IF(TBL_DRFIP_LOANPOOL[[#This Row],[REQ_FIELDS_POPULATED]],1,0)),"")</f>
        <v/>
      </c>
      <c r="C145" s="36">
        <f>ROW()-ROW(TBL_DRFIP_LOANPOOL[[#Headers],[ROW_ID]])</f>
        <v>130</v>
      </c>
      <c r="D145" s="55"/>
      <c r="E145" s="56"/>
      <c r="F145" s="57"/>
      <c r="G145" s="58"/>
      <c r="H145" s="59"/>
      <c r="I145" s="60"/>
      <c r="J145" s="60"/>
      <c r="K145" s="118"/>
      <c r="L145" s="116"/>
      <c r="M145" s="55"/>
      <c r="N145" s="61"/>
      <c r="O145" s="62"/>
      <c r="P145" s="60"/>
      <c r="Q145" s="190"/>
      <c r="R145" s="119" t="str">
        <f ca="1">IF(TBL_DRFIP_LOANPOOL[[#This Row],[SETTLE_DATE_90_DAYS_CERTDATE]]&lt;&gt;"",IF(TBL_DRFIP_LOANPOOL[[#This Row],[SETTLE_DATE_90_DAYS_CERTDATE]],"Yes","No"),"")</f>
        <v/>
      </c>
      <c r="S145" s="26" t="str">
        <f>IF(TBL_DRFIP_LOANPOOL[[#This Row],[LOAN_ID]] = "","",TBL_DRFIP_LOANPOOL[[#This Row],[LOAN_ID]]&amp;" ("&amp;IF(TBL_DRFIP_LOANPOOL[[#This Row],[PROP_ADDR_STREET]]="","Address Not Defined",TBL_DRFIP_LOANPOOL[[#This Row],[PROP_ADDR_STREET]])&amp;")")</f>
        <v/>
      </c>
      <c r="T145" s="27" t="str">
        <f ca="1">IF(TBL_DRFIP_LOANPOOL[[#This Row],[REQ_FIELDS_POPULATED]],(IF(APP_DRFIP_CERT_DATE&lt;&gt;"",APP_DRFIP_CERT_DATE,TODAY())-TBL_DRFIP_LOANPOOL[[#This Row],[SETTLEMENT_DATE]])&lt;91,"")</f>
        <v/>
      </c>
      <c r="U145" s="29">
        <f>IF(TBL_DRFIP_LOANPOOL[[#This Row],[MULTIPROP_REC_COUNT]]&lt;&gt;"",TBL_DRFIP_LOANPOOL[[#This Row],[LOAN_AMOUNT]]/TBL_DRFIP_LOANPOOL[[#This Row],[MULTIPROP_REC_COUNT]],TBL_DRFIP_LOANPOOL[[#This Row],[LOAN_AMOUNT]])</f>
        <v>0</v>
      </c>
      <c r="V145" s="29" t="b">
        <f>TBL_DRFIP_LOANPOOL[[#This Row],[MULTIPROP_REC_COUNT]]&gt;1</f>
        <v>0</v>
      </c>
      <c r="W145" s="36">
        <f>IF(TBL_DRFIP_LOANPOOL[[#This Row],[LOAN_ID]]&lt;&gt;"",COUNTIF(TBL_DRFIP_LOANPOOL[LOAN_ID],TBL_DRFIP_LOANPOOL[[#This Row],[LOAN_ID]]),1)</f>
        <v>1</v>
      </c>
      <c r="X145" s="64" t="b">
        <f>TRUE</f>
        <v>1</v>
      </c>
      <c r="Y14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6" spans="2:29" ht="26.25" customHeight="1" x14ac:dyDescent="0.25">
      <c r="B146" s="25" t="str">
        <f>IF(TBL_DRFIP_LOANPOOL[[#This Row],[RECORD_STARTED]],IF(TBL_DRFIP_LOANPOOL[[#This Row],[ERROR_COUNT]]&gt;0,-1,IF(TBL_DRFIP_LOANPOOL[[#This Row],[REQ_FIELDS_POPULATED]],1,0)),"")</f>
        <v/>
      </c>
      <c r="C146" s="36">
        <f>ROW()-ROW(TBL_DRFIP_LOANPOOL[[#Headers],[ROW_ID]])</f>
        <v>131</v>
      </c>
      <c r="D146" s="55"/>
      <c r="E146" s="56"/>
      <c r="F146" s="57"/>
      <c r="G146" s="58"/>
      <c r="H146" s="59"/>
      <c r="I146" s="60"/>
      <c r="J146" s="60"/>
      <c r="K146" s="118"/>
      <c r="L146" s="116"/>
      <c r="M146" s="55"/>
      <c r="N146" s="61"/>
      <c r="O146" s="62"/>
      <c r="P146" s="60"/>
      <c r="Q146" s="190"/>
      <c r="R146" s="119" t="str">
        <f ca="1">IF(TBL_DRFIP_LOANPOOL[[#This Row],[SETTLE_DATE_90_DAYS_CERTDATE]]&lt;&gt;"",IF(TBL_DRFIP_LOANPOOL[[#This Row],[SETTLE_DATE_90_DAYS_CERTDATE]],"Yes","No"),"")</f>
        <v/>
      </c>
      <c r="S146" s="26" t="str">
        <f>IF(TBL_DRFIP_LOANPOOL[[#This Row],[LOAN_ID]] = "","",TBL_DRFIP_LOANPOOL[[#This Row],[LOAN_ID]]&amp;" ("&amp;IF(TBL_DRFIP_LOANPOOL[[#This Row],[PROP_ADDR_STREET]]="","Address Not Defined",TBL_DRFIP_LOANPOOL[[#This Row],[PROP_ADDR_STREET]])&amp;")")</f>
        <v/>
      </c>
      <c r="T146" s="27" t="str">
        <f ca="1">IF(TBL_DRFIP_LOANPOOL[[#This Row],[REQ_FIELDS_POPULATED]],(IF(APP_DRFIP_CERT_DATE&lt;&gt;"",APP_DRFIP_CERT_DATE,TODAY())-TBL_DRFIP_LOANPOOL[[#This Row],[SETTLEMENT_DATE]])&lt;91,"")</f>
        <v/>
      </c>
      <c r="U146" s="29">
        <f>IF(TBL_DRFIP_LOANPOOL[[#This Row],[MULTIPROP_REC_COUNT]]&lt;&gt;"",TBL_DRFIP_LOANPOOL[[#This Row],[LOAN_AMOUNT]]/TBL_DRFIP_LOANPOOL[[#This Row],[MULTIPROP_REC_COUNT]],TBL_DRFIP_LOANPOOL[[#This Row],[LOAN_AMOUNT]])</f>
        <v>0</v>
      </c>
      <c r="V146" s="29" t="b">
        <f>TBL_DRFIP_LOANPOOL[[#This Row],[MULTIPROP_REC_COUNT]]&gt;1</f>
        <v>0</v>
      </c>
      <c r="W146" s="36">
        <f>IF(TBL_DRFIP_LOANPOOL[[#This Row],[LOAN_ID]]&lt;&gt;"",COUNTIF(TBL_DRFIP_LOANPOOL[LOAN_ID],TBL_DRFIP_LOANPOOL[[#This Row],[LOAN_ID]]),1)</f>
        <v>1</v>
      </c>
      <c r="X146" s="64" t="b">
        <f>TRUE</f>
        <v>1</v>
      </c>
      <c r="Y14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7" spans="2:29" ht="26.25" customHeight="1" x14ac:dyDescent="0.25">
      <c r="B147" s="25" t="str">
        <f>IF(TBL_DRFIP_LOANPOOL[[#This Row],[RECORD_STARTED]],IF(TBL_DRFIP_LOANPOOL[[#This Row],[ERROR_COUNT]]&gt;0,-1,IF(TBL_DRFIP_LOANPOOL[[#This Row],[REQ_FIELDS_POPULATED]],1,0)),"")</f>
        <v/>
      </c>
      <c r="C147" s="36">
        <f>ROW()-ROW(TBL_DRFIP_LOANPOOL[[#Headers],[ROW_ID]])</f>
        <v>132</v>
      </c>
      <c r="D147" s="55"/>
      <c r="E147" s="56"/>
      <c r="F147" s="57"/>
      <c r="G147" s="58"/>
      <c r="H147" s="59"/>
      <c r="I147" s="60"/>
      <c r="J147" s="60"/>
      <c r="K147" s="118"/>
      <c r="L147" s="116"/>
      <c r="M147" s="55"/>
      <c r="N147" s="61"/>
      <c r="O147" s="62"/>
      <c r="P147" s="60"/>
      <c r="Q147" s="190"/>
      <c r="R147" s="119" t="str">
        <f ca="1">IF(TBL_DRFIP_LOANPOOL[[#This Row],[SETTLE_DATE_90_DAYS_CERTDATE]]&lt;&gt;"",IF(TBL_DRFIP_LOANPOOL[[#This Row],[SETTLE_DATE_90_DAYS_CERTDATE]],"Yes","No"),"")</f>
        <v/>
      </c>
      <c r="S147" s="26" t="str">
        <f>IF(TBL_DRFIP_LOANPOOL[[#This Row],[LOAN_ID]] = "","",TBL_DRFIP_LOANPOOL[[#This Row],[LOAN_ID]]&amp;" ("&amp;IF(TBL_DRFIP_LOANPOOL[[#This Row],[PROP_ADDR_STREET]]="","Address Not Defined",TBL_DRFIP_LOANPOOL[[#This Row],[PROP_ADDR_STREET]])&amp;")")</f>
        <v/>
      </c>
      <c r="T147" s="27" t="str">
        <f ca="1">IF(TBL_DRFIP_LOANPOOL[[#This Row],[REQ_FIELDS_POPULATED]],(IF(APP_DRFIP_CERT_DATE&lt;&gt;"",APP_DRFIP_CERT_DATE,TODAY())-TBL_DRFIP_LOANPOOL[[#This Row],[SETTLEMENT_DATE]])&lt;91,"")</f>
        <v/>
      </c>
      <c r="U147" s="29">
        <f>IF(TBL_DRFIP_LOANPOOL[[#This Row],[MULTIPROP_REC_COUNT]]&lt;&gt;"",TBL_DRFIP_LOANPOOL[[#This Row],[LOAN_AMOUNT]]/TBL_DRFIP_LOANPOOL[[#This Row],[MULTIPROP_REC_COUNT]],TBL_DRFIP_LOANPOOL[[#This Row],[LOAN_AMOUNT]])</f>
        <v>0</v>
      </c>
      <c r="V147" s="29" t="b">
        <f>TBL_DRFIP_LOANPOOL[[#This Row],[MULTIPROP_REC_COUNT]]&gt;1</f>
        <v>0</v>
      </c>
      <c r="W147" s="36">
        <f>IF(TBL_DRFIP_LOANPOOL[[#This Row],[LOAN_ID]]&lt;&gt;"",COUNTIF(TBL_DRFIP_LOANPOOL[LOAN_ID],TBL_DRFIP_LOANPOOL[[#This Row],[LOAN_ID]]),1)</f>
        <v>1</v>
      </c>
      <c r="X147" s="64" t="b">
        <f>TRUE</f>
        <v>1</v>
      </c>
      <c r="Y14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8" spans="2:29" ht="26.25" customHeight="1" x14ac:dyDescent="0.25">
      <c r="B148" s="25" t="str">
        <f>IF(TBL_DRFIP_LOANPOOL[[#This Row],[RECORD_STARTED]],IF(TBL_DRFIP_LOANPOOL[[#This Row],[ERROR_COUNT]]&gt;0,-1,IF(TBL_DRFIP_LOANPOOL[[#This Row],[REQ_FIELDS_POPULATED]],1,0)),"")</f>
        <v/>
      </c>
      <c r="C148" s="36">
        <f>ROW()-ROW(TBL_DRFIP_LOANPOOL[[#Headers],[ROW_ID]])</f>
        <v>133</v>
      </c>
      <c r="D148" s="55"/>
      <c r="E148" s="56"/>
      <c r="F148" s="57"/>
      <c r="G148" s="58"/>
      <c r="H148" s="59"/>
      <c r="I148" s="60"/>
      <c r="J148" s="60"/>
      <c r="K148" s="118"/>
      <c r="L148" s="116"/>
      <c r="M148" s="55"/>
      <c r="N148" s="61"/>
      <c r="O148" s="62"/>
      <c r="P148" s="60"/>
      <c r="Q148" s="190"/>
      <c r="R148" s="119" t="str">
        <f ca="1">IF(TBL_DRFIP_LOANPOOL[[#This Row],[SETTLE_DATE_90_DAYS_CERTDATE]]&lt;&gt;"",IF(TBL_DRFIP_LOANPOOL[[#This Row],[SETTLE_DATE_90_DAYS_CERTDATE]],"Yes","No"),"")</f>
        <v/>
      </c>
      <c r="S148" s="26" t="str">
        <f>IF(TBL_DRFIP_LOANPOOL[[#This Row],[LOAN_ID]] = "","",TBL_DRFIP_LOANPOOL[[#This Row],[LOAN_ID]]&amp;" ("&amp;IF(TBL_DRFIP_LOANPOOL[[#This Row],[PROP_ADDR_STREET]]="","Address Not Defined",TBL_DRFIP_LOANPOOL[[#This Row],[PROP_ADDR_STREET]])&amp;")")</f>
        <v/>
      </c>
      <c r="T148" s="27" t="str">
        <f ca="1">IF(TBL_DRFIP_LOANPOOL[[#This Row],[REQ_FIELDS_POPULATED]],(IF(APP_DRFIP_CERT_DATE&lt;&gt;"",APP_DRFIP_CERT_DATE,TODAY())-TBL_DRFIP_LOANPOOL[[#This Row],[SETTLEMENT_DATE]])&lt;91,"")</f>
        <v/>
      </c>
      <c r="U148" s="29">
        <f>IF(TBL_DRFIP_LOANPOOL[[#This Row],[MULTIPROP_REC_COUNT]]&lt;&gt;"",TBL_DRFIP_LOANPOOL[[#This Row],[LOAN_AMOUNT]]/TBL_DRFIP_LOANPOOL[[#This Row],[MULTIPROP_REC_COUNT]],TBL_DRFIP_LOANPOOL[[#This Row],[LOAN_AMOUNT]])</f>
        <v>0</v>
      </c>
      <c r="V148" s="29" t="b">
        <f>TBL_DRFIP_LOANPOOL[[#This Row],[MULTIPROP_REC_COUNT]]&gt;1</f>
        <v>0</v>
      </c>
      <c r="W148" s="36">
        <f>IF(TBL_DRFIP_LOANPOOL[[#This Row],[LOAN_ID]]&lt;&gt;"",COUNTIF(TBL_DRFIP_LOANPOOL[LOAN_ID],TBL_DRFIP_LOANPOOL[[#This Row],[LOAN_ID]]),1)</f>
        <v>1</v>
      </c>
      <c r="X148" s="64" t="b">
        <f>TRUE</f>
        <v>1</v>
      </c>
      <c r="Y14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9" spans="2:29" ht="26.25" customHeight="1" x14ac:dyDescent="0.25">
      <c r="B149" s="25" t="str">
        <f>IF(TBL_DRFIP_LOANPOOL[[#This Row],[RECORD_STARTED]],IF(TBL_DRFIP_LOANPOOL[[#This Row],[ERROR_COUNT]]&gt;0,-1,IF(TBL_DRFIP_LOANPOOL[[#This Row],[REQ_FIELDS_POPULATED]],1,0)),"")</f>
        <v/>
      </c>
      <c r="C149" s="36">
        <f>ROW()-ROW(TBL_DRFIP_LOANPOOL[[#Headers],[ROW_ID]])</f>
        <v>134</v>
      </c>
      <c r="D149" s="55"/>
      <c r="E149" s="56"/>
      <c r="F149" s="57"/>
      <c r="G149" s="58"/>
      <c r="H149" s="59"/>
      <c r="I149" s="60"/>
      <c r="J149" s="60"/>
      <c r="K149" s="118"/>
      <c r="L149" s="116"/>
      <c r="M149" s="55"/>
      <c r="N149" s="61"/>
      <c r="O149" s="62"/>
      <c r="P149" s="60"/>
      <c r="Q149" s="190"/>
      <c r="R149" s="119" t="str">
        <f ca="1">IF(TBL_DRFIP_LOANPOOL[[#This Row],[SETTLE_DATE_90_DAYS_CERTDATE]]&lt;&gt;"",IF(TBL_DRFIP_LOANPOOL[[#This Row],[SETTLE_DATE_90_DAYS_CERTDATE]],"Yes","No"),"")</f>
        <v/>
      </c>
      <c r="S149" s="26" t="str">
        <f>IF(TBL_DRFIP_LOANPOOL[[#This Row],[LOAN_ID]] = "","",TBL_DRFIP_LOANPOOL[[#This Row],[LOAN_ID]]&amp;" ("&amp;IF(TBL_DRFIP_LOANPOOL[[#This Row],[PROP_ADDR_STREET]]="","Address Not Defined",TBL_DRFIP_LOANPOOL[[#This Row],[PROP_ADDR_STREET]])&amp;")")</f>
        <v/>
      </c>
      <c r="T149" s="27" t="str">
        <f ca="1">IF(TBL_DRFIP_LOANPOOL[[#This Row],[REQ_FIELDS_POPULATED]],(IF(APP_DRFIP_CERT_DATE&lt;&gt;"",APP_DRFIP_CERT_DATE,TODAY())-TBL_DRFIP_LOANPOOL[[#This Row],[SETTLEMENT_DATE]])&lt;91,"")</f>
        <v/>
      </c>
      <c r="U149" s="29">
        <f>IF(TBL_DRFIP_LOANPOOL[[#This Row],[MULTIPROP_REC_COUNT]]&lt;&gt;"",TBL_DRFIP_LOANPOOL[[#This Row],[LOAN_AMOUNT]]/TBL_DRFIP_LOANPOOL[[#This Row],[MULTIPROP_REC_COUNT]],TBL_DRFIP_LOANPOOL[[#This Row],[LOAN_AMOUNT]])</f>
        <v>0</v>
      </c>
      <c r="V149" s="29" t="b">
        <f>TBL_DRFIP_LOANPOOL[[#This Row],[MULTIPROP_REC_COUNT]]&gt;1</f>
        <v>0</v>
      </c>
      <c r="W149" s="36">
        <f>IF(TBL_DRFIP_LOANPOOL[[#This Row],[LOAN_ID]]&lt;&gt;"",COUNTIF(TBL_DRFIP_LOANPOOL[LOAN_ID],TBL_DRFIP_LOANPOOL[[#This Row],[LOAN_ID]]),1)</f>
        <v>1</v>
      </c>
      <c r="X149" s="64" t="b">
        <f>TRUE</f>
        <v>1</v>
      </c>
      <c r="Y14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4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0" spans="2:29" ht="26.25" customHeight="1" x14ac:dyDescent="0.25">
      <c r="B150" s="25" t="str">
        <f>IF(TBL_DRFIP_LOANPOOL[[#This Row],[RECORD_STARTED]],IF(TBL_DRFIP_LOANPOOL[[#This Row],[ERROR_COUNT]]&gt;0,-1,IF(TBL_DRFIP_LOANPOOL[[#This Row],[REQ_FIELDS_POPULATED]],1,0)),"")</f>
        <v/>
      </c>
      <c r="C150" s="36">
        <f>ROW()-ROW(TBL_DRFIP_LOANPOOL[[#Headers],[ROW_ID]])</f>
        <v>135</v>
      </c>
      <c r="D150" s="55"/>
      <c r="E150" s="56"/>
      <c r="F150" s="57"/>
      <c r="G150" s="58"/>
      <c r="H150" s="59"/>
      <c r="I150" s="60"/>
      <c r="J150" s="60"/>
      <c r="K150" s="118"/>
      <c r="L150" s="116"/>
      <c r="M150" s="55"/>
      <c r="N150" s="61"/>
      <c r="O150" s="62"/>
      <c r="P150" s="60"/>
      <c r="Q150" s="190"/>
      <c r="R150" s="119" t="str">
        <f ca="1">IF(TBL_DRFIP_LOANPOOL[[#This Row],[SETTLE_DATE_90_DAYS_CERTDATE]]&lt;&gt;"",IF(TBL_DRFIP_LOANPOOL[[#This Row],[SETTLE_DATE_90_DAYS_CERTDATE]],"Yes","No"),"")</f>
        <v/>
      </c>
      <c r="S150" s="26" t="str">
        <f>IF(TBL_DRFIP_LOANPOOL[[#This Row],[LOAN_ID]] = "","",TBL_DRFIP_LOANPOOL[[#This Row],[LOAN_ID]]&amp;" ("&amp;IF(TBL_DRFIP_LOANPOOL[[#This Row],[PROP_ADDR_STREET]]="","Address Not Defined",TBL_DRFIP_LOANPOOL[[#This Row],[PROP_ADDR_STREET]])&amp;")")</f>
        <v/>
      </c>
      <c r="T150" s="27" t="str">
        <f ca="1">IF(TBL_DRFIP_LOANPOOL[[#This Row],[REQ_FIELDS_POPULATED]],(IF(APP_DRFIP_CERT_DATE&lt;&gt;"",APP_DRFIP_CERT_DATE,TODAY())-TBL_DRFIP_LOANPOOL[[#This Row],[SETTLEMENT_DATE]])&lt;91,"")</f>
        <v/>
      </c>
      <c r="U150" s="29">
        <f>IF(TBL_DRFIP_LOANPOOL[[#This Row],[MULTIPROP_REC_COUNT]]&lt;&gt;"",TBL_DRFIP_LOANPOOL[[#This Row],[LOAN_AMOUNT]]/TBL_DRFIP_LOANPOOL[[#This Row],[MULTIPROP_REC_COUNT]],TBL_DRFIP_LOANPOOL[[#This Row],[LOAN_AMOUNT]])</f>
        <v>0</v>
      </c>
      <c r="V150" s="29" t="b">
        <f>TBL_DRFIP_LOANPOOL[[#This Row],[MULTIPROP_REC_COUNT]]&gt;1</f>
        <v>0</v>
      </c>
      <c r="W150" s="36">
        <f>IF(TBL_DRFIP_LOANPOOL[[#This Row],[LOAN_ID]]&lt;&gt;"",COUNTIF(TBL_DRFIP_LOANPOOL[LOAN_ID],TBL_DRFIP_LOANPOOL[[#This Row],[LOAN_ID]]),1)</f>
        <v>1</v>
      </c>
      <c r="X150" s="64" t="b">
        <f>TRUE</f>
        <v>1</v>
      </c>
      <c r="Y15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1" spans="2:29" ht="26.25" customHeight="1" x14ac:dyDescent="0.25">
      <c r="B151" s="25" t="str">
        <f>IF(TBL_DRFIP_LOANPOOL[[#This Row],[RECORD_STARTED]],IF(TBL_DRFIP_LOANPOOL[[#This Row],[ERROR_COUNT]]&gt;0,-1,IF(TBL_DRFIP_LOANPOOL[[#This Row],[REQ_FIELDS_POPULATED]],1,0)),"")</f>
        <v/>
      </c>
      <c r="C151" s="36">
        <f>ROW()-ROW(TBL_DRFIP_LOANPOOL[[#Headers],[ROW_ID]])</f>
        <v>136</v>
      </c>
      <c r="D151" s="55"/>
      <c r="E151" s="56"/>
      <c r="F151" s="57"/>
      <c r="G151" s="58"/>
      <c r="H151" s="59"/>
      <c r="I151" s="60"/>
      <c r="J151" s="60"/>
      <c r="K151" s="118"/>
      <c r="L151" s="116"/>
      <c r="M151" s="55"/>
      <c r="N151" s="61"/>
      <c r="O151" s="62"/>
      <c r="P151" s="60"/>
      <c r="Q151" s="190"/>
      <c r="R151" s="119" t="str">
        <f ca="1">IF(TBL_DRFIP_LOANPOOL[[#This Row],[SETTLE_DATE_90_DAYS_CERTDATE]]&lt;&gt;"",IF(TBL_DRFIP_LOANPOOL[[#This Row],[SETTLE_DATE_90_DAYS_CERTDATE]],"Yes","No"),"")</f>
        <v/>
      </c>
      <c r="S151" s="26" t="str">
        <f>IF(TBL_DRFIP_LOANPOOL[[#This Row],[LOAN_ID]] = "","",TBL_DRFIP_LOANPOOL[[#This Row],[LOAN_ID]]&amp;" ("&amp;IF(TBL_DRFIP_LOANPOOL[[#This Row],[PROP_ADDR_STREET]]="","Address Not Defined",TBL_DRFIP_LOANPOOL[[#This Row],[PROP_ADDR_STREET]])&amp;")")</f>
        <v/>
      </c>
      <c r="T151" s="27" t="str">
        <f ca="1">IF(TBL_DRFIP_LOANPOOL[[#This Row],[REQ_FIELDS_POPULATED]],(IF(APP_DRFIP_CERT_DATE&lt;&gt;"",APP_DRFIP_CERT_DATE,TODAY())-TBL_DRFIP_LOANPOOL[[#This Row],[SETTLEMENT_DATE]])&lt;91,"")</f>
        <v/>
      </c>
      <c r="U151" s="29">
        <f>IF(TBL_DRFIP_LOANPOOL[[#This Row],[MULTIPROP_REC_COUNT]]&lt;&gt;"",TBL_DRFIP_LOANPOOL[[#This Row],[LOAN_AMOUNT]]/TBL_DRFIP_LOANPOOL[[#This Row],[MULTIPROP_REC_COUNT]],TBL_DRFIP_LOANPOOL[[#This Row],[LOAN_AMOUNT]])</f>
        <v>0</v>
      </c>
      <c r="V151" s="29" t="b">
        <f>TBL_DRFIP_LOANPOOL[[#This Row],[MULTIPROP_REC_COUNT]]&gt;1</f>
        <v>0</v>
      </c>
      <c r="W151" s="36">
        <f>IF(TBL_DRFIP_LOANPOOL[[#This Row],[LOAN_ID]]&lt;&gt;"",COUNTIF(TBL_DRFIP_LOANPOOL[LOAN_ID],TBL_DRFIP_LOANPOOL[[#This Row],[LOAN_ID]]),1)</f>
        <v>1</v>
      </c>
      <c r="X151" s="64" t="b">
        <f>TRUE</f>
        <v>1</v>
      </c>
      <c r="Y15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2" spans="2:29" ht="26.25" customHeight="1" x14ac:dyDescent="0.25">
      <c r="B152" s="25" t="str">
        <f>IF(TBL_DRFIP_LOANPOOL[[#This Row],[RECORD_STARTED]],IF(TBL_DRFIP_LOANPOOL[[#This Row],[ERROR_COUNT]]&gt;0,-1,IF(TBL_DRFIP_LOANPOOL[[#This Row],[REQ_FIELDS_POPULATED]],1,0)),"")</f>
        <v/>
      </c>
      <c r="C152" s="36">
        <f>ROW()-ROW(TBL_DRFIP_LOANPOOL[[#Headers],[ROW_ID]])</f>
        <v>137</v>
      </c>
      <c r="D152" s="55"/>
      <c r="E152" s="56"/>
      <c r="F152" s="57"/>
      <c r="G152" s="58"/>
      <c r="H152" s="59"/>
      <c r="I152" s="60"/>
      <c r="J152" s="60"/>
      <c r="K152" s="118"/>
      <c r="L152" s="116"/>
      <c r="M152" s="55"/>
      <c r="N152" s="61"/>
      <c r="O152" s="62"/>
      <c r="P152" s="60"/>
      <c r="Q152" s="190"/>
      <c r="R152" s="119" t="str">
        <f ca="1">IF(TBL_DRFIP_LOANPOOL[[#This Row],[SETTLE_DATE_90_DAYS_CERTDATE]]&lt;&gt;"",IF(TBL_DRFIP_LOANPOOL[[#This Row],[SETTLE_DATE_90_DAYS_CERTDATE]],"Yes","No"),"")</f>
        <v/>
      </c>
      <c r="S152" s="26" t="str">
        <f>IF(TBL_DRFIP_LOANPOOL[[#This Row],[LOAN_ID]] = "","",TBL_DRFIP_LOANPOOL[[#This Row],[LOAN_ID]]&amp;" ("&amp;IF(TBL_DRFIP_LOANPOOL[[#This Row],[PROP_ADDR_STREET]]="","Address Not Defined",TBL_DRFIP_LOANPOOL[[#This Row],[PROP_ADDR_STREET]])&amp;")")</f>
        <v/>
      </c>
      <c r="T152" s="27" t="str">
        <f ca="1">IF(TBL_DRFIP_LOANPOOL[[#This Row],[REQ_FIELDS_POPULATED]],(IF(APP_DRFIP_CERT_DATE&lt;&gt;"",APP_DRFIP_CERT_DATE,TODAY())-TBL_DRFIP_LOANPOOL[[#This Row],[SETTLEMENT_DATE]])&lt;91,"")</f>
        <v/>
      </c>
      <c r="U152" s="29">
        <f>IF(TBL_DRFIP_LOANPOOL[[#This Row],[MULTIPROP_REC_COUNT]]&lt;&gt;"",TBL_DRFIP_LOANPOOL[[#This Row],[LOAN_AMOUNT]]/TBL_DRFIP_LOANPOOL[[#This Row],[MULTIPROP_REC_COUNT]],TBL_DRFIP_LOANPOOL[[#This Row],[LOAN_AMOUNT]])</f>
        <v>0</v>
      </c>
      <c r="V152" s="29" t="b">
        <f>TBL_DRFIP_LOANPOOL[[#This Row],[MULTIPROP_REC_COUNT]]&gt;1</f>
        <v>0</v>
      </c>
      <c r="W152" s="36">
        <f>IF(TBL_DRFIP_LOANPOOL[[#This Row],[LOAN_ID]]&lt;&gt;"",COUNTIF(TBL_DRFIP_LOANPOOL[LOAN_ID],TBL_DRFIP_LOANPOOL[[#This Row],[LOAN_ID]]),1)</f>
        <v>1</v>
      </c>
      <c r="X152" s="64" t="b">
        <f>TRUE</f>
        <v>1</v>
      </c>
      <c r="Y15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3" spans="2:29" ht="26.25" customHeight="1" x14ac:dyDescent="0.25">
      <c r="B153" s="25" t="str">
        <f>IF(TBL_DRFIP_LOANPOOL[[#This Row],[RECORD_STARTED]],IF(TBL_DRFIP_LOANPOOL[[#This Row],[ERROR_COUNT]]&gt;0,-1,IF(TBL_DRFIP_LOANPOOL[[#This Row],[REQ_FIELDS_POPULATED]],1,0)),"")</f>
        <v/>
      </c>
      <c r="C153" s="36">
        <f>ROW()-ROW(TBL_DRFIP_LOANPOOL[[#Headers],[ROW_ID]])</f>
        <v>138</v>
      </c>
      <c r="D153" s="55"/>
      <c r="E153" s="56"/>
      <c r="F153" s="57"/>
      <c r="G153" s="58"/>
      <c r="H153" s="59"/>
      <c r="I153" s="60"/>
      <c r="J153" s="60"/>
      <c r="K153" s="118"/>
      <c r="L153" s="116"/>
      <c r="M153" s="55"/>
      <c r="N153" s="61"/>
      <c r="O153" s="62"/>
      <c r="P153" s="60"/>
      <c r="Q153" s="190"/>
      <c r="R153" s="119" t="str">
        <f ca="1">IF(TBL_DRFIP_LOANPOOL[[#This Row],[SETTLE_DATE_90_DAYS_CERTDATE]]&lt;&gt;"",IF(TBL_DRFIP_LOANPOOL[[#This Row],[SETTLE_DATE_90_DAYS_CERTDATE]],"Yes","No"),"")</f>
        <v/>
      </c>
      <c r="S153" s="26" t="str">
        <f>IF(TBL_DRFIP_LOANPOOL[[#This Row],[LOAN_ID]] = "","",TBL_DRFIP_LOANPOOL[[#This Row],[LOAN_ID]]&amp;" ("&amp;IF(TBL_DRFIP_LOANPOOL[[#This Row],[PROP_ADDR_STREET]]="","Address Not Defined",TBL_DRFIP_LOANPOOL[[#This Row],[PROP_ADDR_STREET]])&amp;")")</f>
        <v/>
      </c>
      <c r="T153" s="27" t="str">
        <f ca="1">IF(TBL_DRFIP_LOANPOOL[[#This Row],[REQ_FIELDS_POPULATED]],(IF(APP_DRFIP_CERT_DATE&lt;&gt;"",APP_DRFIP_CERT_DATE,TODAY())-TBL_DRFIP_LOANPOOL[[#This Row],[SETTLEMENT_DATE]])&lt;91,"")</f>
        <v/>
      </c>
      <c r="U153" s="29">
        <f>IF(TBL_DRFIP_LOANPOOL[[#This Row],[MULTIPROP_REC_COUNT]]&lt;&gt;"",TBL_DRFIP_LOANPOOL[[#This Row],[LOAN_AMOUNT]]/TBL_DRFIP_LOANPOOL[[#This Row],[MULTIPROP_REC_COUNT]],TBL_DRFIP_LOANPOOL[[#This Row],[LOAN_AMOUNT]])</f>
        <v>0</v>
      </c>
      <c r="V153" s="29" t="b">
        <f>TBL_DRFIP_LOANPOOL[[#This Row],[MULTIPROP_REC_COUNT]]&gt;1</f>
        <v>0</v>
      </c>
      <c r="W153" s="36">
        <f>IF(TBL_DRFIP_LOANPOOL[[#This Row],[LOAN_ID]]&lt;&gt;"",COUNTIF(TBL_DRFIP_LOANPOOL[LOAN_ID],TBL_DRFIP_LOANPOOL[[#This Row],[LOAN_ID]]),1)</f>
        <v>1</v>
      </c>
      <c r="X153" s="64" t="b">
        <f>TRUE</f>
        <v>1</v>
      </c>
      <c r="Y15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4" spans="2:29" ht="26.25" customHeight="1" x14ac:dyDescent="0.25">
      <c r="B154" s="25" t="str">
        <f>IF(TBL_DRFIP_LOANPOOL[[#This Row],[RECORD_STARTED]],IF(TBL_DRFIP_LOANPOOL[[#This Row],[ERROR_COUNT]]&gt;0,-1,IF(TBL_DRFIP_LOANPOOL[[#This Row],[REQ_FIELDS_POPULATED]],1,0)),"")</f>
        <v/>
      </c>
      <c r="C154" s="36">
        <f>ROW()-ROW(TBL_DRFIP_LOANPOOL[[#Headers],[ROW_ID]])</f>
        <v>139</v>
      </c>
      <c r="D154" s="55"/>
      <c r="E154" s="56"/>
      <c r="F154" s="57"/>
      <c r="G154" s="58"/>
      <c r="H154" s="59"/>
      <c r="I154" s="60"/>
      <c r="J154" s="60"/>
      <c r="K154" s="118"/>
      <c r="L154" s="116"/>
      <c r="M154" s="55"/>
      <c r="N154" s="61"/>
      <c r="O154" s="62"/>
      <c r="P154" s="60"/>
      <c r="Q154" s="190"/>
      <c r="R154" s="119" t="str">
        <f ca="1">IF(TBL_DRFIP_LOANPOOL[[#This Row],[SETTLE_DATE_90_DAYS_CERTDATE]]&lt;&gt;"",IF(TBL_DRFIP_LOANPOOL[[#This Row],[SETTLE_DATE_90_DAYS_CERTDATE]],"Yes","No"),"")</f>
        <v/>
      </c>
      <c r="S154" s="26" t="str">
        <f>IF(TBL_DRFIP_LOANPOOL[[#This Row],[LOAN_ID]] = "","",TBL_DRFIP_LOANPOOL[[#This Row],[LOAN_ID]]&amp;" ("&amp;IF(TBL_DRFIP_LOANPOOL[[#This Row],[PROP_ADDR_STREET]]="","Address Not Defined",TBL_DRFIP_LOANPOOL[[#This Row],[PROP_ADDR_STREET]])&amp;")")</f>
        <v/>
      </c>
      <c r="T154" s="27" t="str">
        <f ca="1">IF(TBL_DRFIP_LOANPOOL[[#This Row],[REQ_FIELDS_POPULATED]],(IF(APP_DRFIP_CERT_DATE&lt;&gt;"",APP_DRFIP_CERT_DATE,TODAY())-TBL_DRFIP_LOANPOOL[[#This Row],[SETTLEMENT_DATE]])&lt;91,"")</f>
        <v/>
      </c>
      <c r="U154" s="29">
        <f>IF(TBL_DRFIP_LOANPOOL[[#This Row],[MULTIPROP_REC_COUNT]]&lt;&gt;"",TBL_DRFIP_LOANPOOL[[#This Row],[LOAN_AMOUNT]]/TBL_DRFIP_LOANPOOL[[#This Row],[MULTIPROP_REC_COUNT]],TBL_DRFIP_LOANPOOL[[#This Row],[LOAN_AMOUNT]])</f>
        <v>0</v>
      </c>
      <c r="V154" s="29" t="b">
        <f>TBL_DRFIP_LOANPOOL[[#This Row],[MULTIPROP_REC_COUNT]]&gt;1</f>
        <v>0</v>
      </c>
      <c r="W154" s="36">
        <f>IF(TBL_DRFIP_LOANPOOL[[#This Row],[LOAN_ID]]&lt;&gt;"",COUNTIF(TBL_DRFIP_LOANPOOL[LOAN_ID],TBL_DRFIP_LOANPOOL[[#This Row],[LOAN_ID]]),1)</f>
        <v>1</v>
      </c>
      <c r="X154" s="64" t="b">
        <f>TRUE</f>
        <v>1</v>
      </c>
      <c r="Y15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5" spans="2:29" ht="26.25" customHeight="1" x14ac:dyDescent="0.25">
      <c r="B155" s="25" t="str">
        <f>IF(TBL_DRFIP_LOANPOOL[[#This Row],[RECORD_STARTED]],IF(TBL_DRFIP_LOANPOOL[[#This Row],[ERROR_COUNT]]&gt;0,-1,IF(TBL_DRFIP_LOANPOOL[[#This Row],[REQ_FIELDS_POPULATED]],1,0)),"")</f>
        <v/>
      </c>
      <c r="C155" s="36">
        <f>ROW()-ROW(TBL_DRFIP_LOANPOOL[[#Headers],[ROW_ID]])</f>
        <v>140</v>
      </c>
      <c r="D155" s="55"/>
      <c r="E155" s="56"/>
      <c r="F155" s="57"/>
      <c r="G155" s="58"/>
      <c r="H155" s="59"/>
      <c r="I155" s="60"/>
      <c r="J155" s="60"/>
      <c r="K155" s="118"/>
      <c r="L155" s="116"/>
      <c r="M155" s="55"/>
      <c r="N155" s="61"/>
      <c r="O155" s="62"/>
      <c r="P155" s="60"/>
      <c r="Q155" s="190"/>
      <c r="R155" s="119" t="str">
        <f ca="1">IF(TBL_DRFIP_LOANPOOL[[#This Row],[SETTLE_DATE_90_DAYS_CERTDATE]]&lt;&gt;"",IF(TBL_DRFIP_LOANPOOL[[#This Row],[SETTLE_DATE_90_DAYS_CERTDATE]],"Yes","No"),"")</f>
        <v/>
      </c>
      <c r="S155" s="26" t="str">
        <f>IF(TBL_DRFIP_LOANPOOL[[#This Row],[LOAN_ID]] = "","",TBL_DRFIP_LOANPOOL[[#This Row],[LOAN_ID]]&amp;" ("&amp;IF(TBL_DRFIP_LOANPOOL[[#This Row],[PROP_ADDR_STREET]]="","Address Not Defined",TBL_DRFIP_LOANPOOL[[#This Row],[PROP_ADDR_STREET]])&amp;")")</f>
        <v/>
      </c>
      <c r="T155" s="27" t="str">
        <f ca="1">IF(TBL_DRFIP_LOANPOOL[[#This Row],[REQ_FIELDS_POPULATED]],(IF(APP_DRFIP_CERT_DATE&lt;&gt;"",APP_DRFIP_CERT_DATE,TODAY())-TBL_DRFIP_LOANPOOL[[#This Row],[SETTLEMENT_DATE]])&lt;91,"")</f>
        <v/>
      </c>
      <c r="U155" s="29">
        <f>IF(TBL_DRFIP_LOANPOOL[[#This Row],[MULTIPROP_REC_COUNT]]&lt;&gt;"",TBL_DRFIP_LOANPOOL[[#This Row],[LOAN_AMOUNT]]/TBL_DRFIP_LOANPOOL[[#This Row],[MULTIPROP_REC_COUNT]],TBL_DRFIP_LOANPOOL[[#This Row],[LOAN_AMOUNT]])</f>
        <v>0</v>
      </c>
      <c r="V155" s="29" t="b">
        <f>TBL_DRFIP_LOANPOOL[[#This Row],[MULTIPROP_REC_COUNT]]&gt;1</f>
        <v>0</v>
      </c>
      <c r="W155" s="36">
        <f>IF(TBL_DRFIP_LOANPOOL[[#This Row],[LOAN_ID]]&lt;&gt;"",COUNTIF(TBL_DRFIP_LOANPOOL[LOAN_ID],TBL_DRFIP_LOANPOOL[[#This Row],[LOAN_ID]]),1)</f>
        <v>1</v>
      </c>
      <c r="X155" s="64" t="b">
        <f>TRUE</f>
        <v>1</v>
      </c>
      <c r="Y15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6" spans="2:29" ht="26.25" customHeight="1" x14ac:dyDescent="0.25">
      <c r="B156" s="25" t="str">
        <f>IF(TBL_DRFIP_LOANPOOL[[#This Row],[RECORD_STARTED]],IF(TBL_DRFIP_LOANPOOL[[#This Row],[ERROR_COUNT]]&gt;0,-1,IF(TBL_DRFIP_LOANPOOL[[#This Row],[REQ_FIELDS_POPULATED]],1,0)),"")</f>
        <v/>
      </c>
      <c r="C156" s="36">
        <f>ROW()-ROW(TBL_DRFIP_LOANPOOL[[#Headers],[ROW_ID]])</f>
        <v>141</v>
      </c>
      <c r="D156" s="55"/>
      <c r="E156" s="56"/>
      <c r="F156" s="57"/>
      <c r="G156" s="58"/>
      <c r="H156" s="59"/>
      <c r="I156" s="60"/>
      <c r="J156" s="60"/>
      <c r="K156" s="118"/>
      <c r="L156" s="116"/>
      <c r="M156" s="55"/>
      <c r="N156" s="61"/>
      <c r="O156" s="62"/>
      <c r="P156" s="60"/>
      <c r="Q156" s="190"/>
      <c r="R156" s="119" t="str">
        <f ca="1">IF(TBL_DRFIP_LOANPOOL[[#This Row],[SETTLE_DATE_90_DAYS_CERTDATE]]&lt;&gt;"",IF(TBL_DRFIP_LOANPOOL[[#This Row],[SETTLE_DATE_90_DAYS_CERTDATE]],"Yes","No"),"")</f>
        <v/>
      </c>
      <c r="S156" s="26" t="str">
        <f>IF(TBL_DRFIP_LOANPOOL[[#This Row],[LOAN_ID]] = "","",TBL_DRFIP_LOANPOOL[[#This Row],[LOAN_ID]]&amp;" ("&amp;IF(TBL_DRFIP_LOANPOOL[[#This Row],[PROP_ADDR_STREET]]="","Address Not Defined",TBL_DRFIP_LOANPOOL[[#This Row],[PROP_ADDR_STREET]])&amp;")")</f>
        <v/>
      </c>
      <c r="T156" s="27" t="str">
        <f ca="1">IF(TBL_DRFIP_LOANPOOL[[#This Row],[REQ_FIELDS_POPULATED]],(IF(APP_DRFIP_CERT_DATE&lt;&gt;"",APP_DRFIP_CERT_DATE,TODAY())-TBL_DRFIP_LOANPOOL[[#This Row],[SETTLEMENT_DATE]])&lt;91,"")</f>
        <v/>
      </c>
      <c r="U156" s="29">
        <f>IF(TBL_DRFIP_LOANPOOL[[#This Row],[MULTIPROP_REC_COUNT]]&lt;&gt;"",TBL_DRFIP_LOANPOOL[[#This Row],[LOAN_AMOUNT]]/TBL_DRFIP_LOANPOOL[[#This Row],[MULTIPROP_REC_COUNT]],TBL_DRFIP_LOANPOOL[[#This Row],[LOAN_AMOUNT]])</f>
        <v>0</v>
      </c>
      <c r="V156" s="29" t="b">
        <f>TBL_DRFIP_LOANPOOL[[#This Row],[MULTIPROP_REC_COUNT]]&gt;1</f>
        <v>0</v>
      </c>
      <c r="W156" s="36">
        <f>IF(TBL_DRFIP_LOANPOOL[[#This Row],[LOAN_ID]]&lt;&gt;"",COUNTIF(TBL_DRFIP_LOANPOOL[LOAN_ID],TBL_DRFIP_LOANPOOL[[#This Row],[LOAN_ID]]),1)</f>
        <v>1</v>
      </c>
      <c r="X156" s="64" t="b">
        <f>TRUE</f>
        <v>1</v>
      </c>
      <c r="Y15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7" spans="2:29" ht="26.25" customHeight="1" x14ac:dyDescent="0.25">
      <c r="B157" s="25" t="str">
        <f>IF(TBL_DRFIP_LOANPOOL[[#This Row],[RECORD_STARTED]],IF(TBL_DRFIP_LOANPOOL[[#This Row],[ERROR_COUNT]]&gt;0,-1,IF(TBL_DRFIP_LOANPOOL[[#This Row],[REQ_FIELDS_POPULATED]],1,0)),"")</f>
        <v/>
      </c>
      <c r="C157" s="36">
        <f>ROW()-ROW(TBL_DRFIP_LOANPOOL[[#Headers],[ROW_ID]])</f>
        <v>142</v>
      </c>
      <c r="D157" s="55"/>
      <c r="E157" s="56"/>
      <c r="F157" s="57"/>
      <c r="G157" s="58"/>
      <c r="H157" s="59"/>
      <c r="I157" s="60"/>
      <c r="J157" s="60"/>
      <c r="K157" s="118"/>
      <c r="L157" s="116"/>
      <c r="M157" s="55"/>
      <c r="N157" s="61"/>
      <c r="O157" s="62"/>
      <c r="P157" s="60"/>
      <c r="Q157" s="190"/>
      <c r="R157" s="119" t="str">
        <f ca="1">IF(TBL_DRFIP_LOANPOOL[[#This Row],[SETTLE_DATE_90_DAYS_CERTDATE]]&lt;&gt;"",IF(TBL_DRFIP_LOANPOOL[[#This Row],[SETTLE_DATE_90_DAYS_CERTDATE]],"Yes","No"),"")</f>
        <v/>
      </c>
      <c r="S157" s="26" t="str">
        <f>IF(TBL_DRFIP_LOANPOOL[[#This Row],[LOAN_ID]] = "","",TBL_DRFIP_LOANPOOL[[#This Row],[LOAN_ID]]&amp;" ("&amp;IF(TBL_DRFIP_LOANPOOL[[#This Row],[PROP_ADDR_STREET]]="","Address Not Defined",TBL_DRFIP_LOANPOOL[[#This Row],[PROP_ADDR_STREET]])&amp;")")</f>
        <v/>
      </c>
      <c r="T157" s="27" t="str">
        <f ca="1">IF(TBL_DRFIP_LOANPOOL[[#This Row],[REQ_FIELDS_POPULATED]],(IF(APP_DRFIP_CERT_DATE&lt;&gt;"",APP_DRFIP_CERT_DATE,TODAY())-TBL_DRFIP_LOANPOOL[[#This Row],[SETTLEMENT_DATE]])&lt;91,"")</f>
        <v/>
      </c>
      <c r="U157" s="29">
        <f>IF(TBL_DRFIP_LOANPOOL[[#This Row],[MULTIPROP_REC_COUNT]]&lt;&gt;"",TBL_DRFIP_LOANPOOL[[#This Row],[LOAN_AMOUNT]]/TBL_DRFIP_LOANPOOL[[#This Row],[MULTIPROP_REC_COUNT]],TBL_DRFIP_LOANPOOL[[#This Row],[LOAN_AMOUNT]])</f>
        <v>0</v>
      </c>
      <c r="V157" s="29" t="b">
        <f>TBL_DRFIP_LOANPOOL[[#This Row],[MULTIPROP_REC_COUNT]]&gt;1</f>
        <v>0</v>
      </c>
      <c r="W157" s="36">
        <f>IF(TBL_DRFIP_LOANPOOL[[#This Row],[LOAN_ID]]&lt;&gt;"",COUNTIF(TBL_DRFIP_LOANPOOL[LOAN_ID],TBL_DRFIP_LOANPOOL[[#This Row],[LOAN_ID]]),1)</f>
        <v>1</v>
      </c>
      <c r="X157" s="64" t="b">
        <f>TRUE</f>
        <v>1</v>
      </c>
      <c r="Y15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8" spans="2:29" ht="26.25" customHeight="1" x14ac:dyDescent="0.25">
      <c r="B158" s="25" t="str">
        <f>IF(TBL_DRFIP_LOANPOOL[[#This Row],[RECORD_STARTED]],IF(TBL_DRFIP_LOANPOOL[[#This Row],[ERROR_COUNT]]&gt;0,-1,IF(TBL_DRFIP_LOANPOOL[[#This Row],[REQ_FIELDS_POPULATED]],1,0)),"")</f>
        <v/>
      </c>
      <c r="C158" s="36">
        <f>ROW()-ROW(TBL_DRFIP_LOANPOOL[[#Headers],[ROW_ID]])</f>
        <v>143</v>
      </c>
      <c r="D158" s="55"/>
      <c r="E158" s="56"/>
      <c r="F158" s="57"/>
      <c r="G158" s="58"/>
      <c r="H158" s="59"/>
      <c r="I158" s="60"/>
      <c r="J158" s="60"/>
      <c r="K158" s="118"/>
      <c r="L158" s="116"/>
      <c r="M158" s="55"/>
      <c r="N158" s="61"/>
      <c r="O158" s="62"/>
      <c r="P158" s="60"/>
      <c r="Q158" s="190"/>
      <c r="R158" s="119" t="str">
        <f ca="1">IF(TBL_DRFIP_LOANPOOL[[#This Row],[SETTLE_DATE_90_DAYS_CERTDATE]]&lt;&gt;"",IF(TBL_DRFIP_LOANPOOL[[#This Row],[SETTLE_DATE_90_DAYS_CERTDATE]],"Yes","No"),"")</f>
        <v/>
      </c>
      <c r="S158" s="26" t="str">
        <f>IF(TBL_DRFIP_LOANPOOL[[#This Row],[LOAN_ID]] = "","",TBL_DRFIP_LOANPOOL[[#This Row],[LOAN_ID]]&amp;" ("&amp;IF(TBL_DRFIP_LOANPOOL[[#This Row],[PROP_ADDR_STREET]]="","Address Not Defined",TBL_DRFIP_LOANPOOL[[#This Row],[PROP_ADDR_STREET]])&amp;")")</f>
        <v/>
      </c>
      <c r="T158" s="27" t="str">
        <f ca="1">IF(TBL_DRFIP_LOANPOOL[[#This Row],[REQ_FIELDS_POPULATED]],(IF(APP_DRFIP_CERT_DATE&lt;&gt;"",APP_DRFIP_CERT_DATE,TODAY())-TBL_DRFIP_LOANPOOL[[#This Row],[SETTLEMENT_DATE]])&lt;91,"")</f>
        <v/>
      </c>
      <c r="U158" s="29">
        <f>IF(TBL_DRFIP_LOANPOOL[[#This Row],[MULTIPROP_REC_COUNT]]&lt;&gt;"",TBL_DRFIP_LOANPOOL[[#This Row],[LOAN_AMOUNT]]/TBL_DRFIP_LOANPOOL[[#This Row],[MULTIPROP_REC_COUNT]],TBL_DRFIP_LOANPOOL[[#This Row],[LOAN_AMOUNT]])</f>
        <v>0</v>
      </c>
      <c r="V158" s="29" t="b">
        <f>TBL_DRFIP_LOANPOOL[[#This Row],[MULTIPROP_REC_COUNT]]&gt;1</f>
        <v>0</v>
      </c>
      <c r="W158" s="36">
        <f>IF(TBL_DRFIP_LOANPOOL[[#This Row],[LOAN_ID]]&lt;&gt;"",COUNTIF(TBL_DRFIP_LOANPOOL[LOAN_ID],TBL_DRFIP_LOANPOOL[[#This Row],[LOAN_ID]]),1)</f>
        <v>1</v>
      </c>
      <c r="X158" s="64" t="b">
        <f>TRUE</f>
        <v>1</v>
      </c>
      <c r="Y15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9" spans="2:29" ht="26.25" customHeight="1" x14ac:dyDescent="0.25">
      <c r="B159" s="25" t="str">
        <f>IF(TBL_DRFIP_LOANPOOL[[#This Row],[RECORD_STARTED]],IF(TBL_DRFIP_LOANPOOL[[#This Row],[ERROR_COUNT]]&gt;0,-1,IF(TBL_DRFIP_LOANPOOL[[#This Row],[REQ_FIELDS_POPULATED]],1,0)),"")</f>
        <v/>
      </c>
      <c r="C159" s="36">
        <f>ROW()-ROW(TBL_DRFIP_LOANPOOL[[#Headers],[ROW_ID]])</f>
        <v>144</v>
      </c>
      <c r="D159" s="55"/>
      <c r="E159" s="56"/>
      <c r="F159" s="57"/>
      <c r="G159" s="58"/>
      <c r="H159" s="59"/>
      <c r="I159" s="60"/>
      <c r="J159" s="60"/>
      <c r="K159" s="118"/>
      <c r="L159" s="116"/>
      <c r="M159" s="55"/>
      <c r="N159" s="61"/>
      <c r="O159" s="62"/>
      <c r="P159" s="60"/>
      <c r="Q159" s="190"/>
      <c r="R159" s="119" t="str">
        <f ca="1">IF(TBL_DRFIP_LOANPOOL[[#This Row],[SETTLE_DATE_90_DAYS_CERTDATE]]&lt;&gt;"",IF(TBL_DRFIP_LOANPOOL[[#This Row],[SETTLE_DATE_90_DAYS_CERTDATE]],"Yes","No"),"")</f>
        <v/>
      </c>
      <c r="S159" s="26" t="str">
        <f>IF(TBL_DRFIP_LOANPOOL[[#This Row],[LOAN_ID]] = "","",TBL_DRFIP_LOANPOOL[[#This Row],[LOAN_ID]]&amp;" ("&amp;IF(TBL_DRFIP_LOANPOOL[[#This Row],[PROP_ADDR_STREET]]="","Address Not Defined",TBL_DRFIP_LOANPOOL[[#This Row],[PROP_ADDR_STREET]])&amp;")")</f>
        <v/>
      </c>
      <c r="T159" s="27" t="str">
        <f ca="1">IF(TBL_DRFIP_LOANPOOL[[#This Row],[REQ_FIELDS_POPULATED]],(IF(APP_DRFIP_CERT_DATE&lt;&gt;"",APP_DRFIP_CERT_DATE,TODAY())-TBL_DRFIP_LOANPOOL[[#This Row],[SETTLEMENT_DATE]])&lt;91,"")</f>
        <v/>
      </c>
      <c r="U159" s="29">
        <f>IF(TBL_DRFIP_LOANPOOL[[#This Row],[MULTIPROP_REC_COUNT]]&lt;&gt;"",TBL_DRFIP_LOANPOOL[[#This Row],[LOAN_AMOUNT]]/TBL_DRFIP_LOANPOOL[[#This Row],[MULTIPROP_REC_COUNT]],TBL_DRFIP_LOANPOOL[[#This Row],[LOAN_AMOUNT]])</f>
        <v>0</v>
      </c>
      <c r="V159" s="29" t="b">
        <f>TBL_DRFIP_LOANPOOL[[#This Row],[MULTIPROP_REC_COUNT]]&gt;1</f>
        <v>0</v>
      </c>
      <c r="W159" s="36">
        <f>IF(TBL_DRFIP_LOANPOOL[[#This Row],[LOAN_ID]]&lt;&gt;"",COUNTIF(TBL_DRFIP_LOANPOOL[LOAN_ID],TBL_DRFIP_LOANPOOL[[#This Row],[LOAN_ID]]),1)</f>
        <v>1</v>
      </c>
      <c r="X159" s="64" t="b">
        <f>TRUE</f>
        <v>1</v>
      </c>
      <c r="Y15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5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0" spans="2:29" ht="26.25" customHeight="1" x14ac:dyDescent="0.25">
      <c r="B160" s="25" t="str">
        <f>IF(TBL_DRFIP_LOANPOOL[[#This Row],[RECORD_STARTED]],IF(TBL_DRFIP_LOANPOOL[[#This Row],[ERROR_COUNT]]&gt;0,-1,IF(TBL_DRFIP_LOANPOOL[[#This Row],[REQ_FIELDS_POPULATED]],1,0)),"")</f>
        <v/>
      </c>
      <c r="C160" s="36">
        <f>ROW()-ROW(TBL_DRFIP_LOANPOOL[[#Headers],[ROW_ID]])</f>
        <v>145</v>
      </c>
      <c r="D160" s="55"/>
      <c r="E160" s="56"/>
      <c r="F160" s="57"/>
      <c r="G160" s="58"/>
      <c r="H160" s="59"/>
      <c r="I160" s="60"/>
      <c r="J160" s="60"/>
      <c r="K160" s="118"/>
      <c r="L160" s="116"/>
      <c r="M160" s="55"/>
      <c r="N160" s="61"/>
      <c r="O160" s="62"/>
      <c r="P160" s="60"/>
      <c r="Q160" s="190"/>
      <c r="R160" s="119" t="str">
        <f ca="1">IF(TBL_DRFIP_LOANPOOL[[#This Row],[SETTLE_DATE_90_DAYS_CERTDATE]]&lt;&gt;"",IF(TBL_DRFIP_LOANPOOL[[#This Row],[SETTLE_DATE_90_DAYS_CERTDATE]],"Yes","No"),"")</f>
        <v/>
      </c>
      <c r="S160" s="26" t="str">
        <f>IF(TBL_DRFIP_LOANPOOL[[#This Row],[LOAN_ID]] = "","",TBL_DRFIP_LOANPOOL[[#This Row],[LOAN_ID]]&amp;" ("&amp;IF(TBL_DRFIP_LOANPOOL[[#This Row],[PROP_ADDR_STREET]]="","Address Not Defined",TBL_DRFIP_LOANPOOL[[#This Row],[PROP_ADDR_STREET]])&amp;")")</f>
        <v/>
      </c>
      <c r="T160" s="27" t="str">
        <f ca="1">IF(TBL_DRFIP_LOANPOOL[[#This Row],[REQ_FIELDS_POPULATED]],(IF(APP_DRFIP_CERT_DATE&lt;&gt;"",APP_DRFIP_CERT_DATE,TODAY())-TBL_DRFIP_LOANPOOL[[#This Row],[SETTLEMENT_DATE]])&lt;91,"")</f>
        <v/>
      </c>
      <c r="U160" s="29">
        <f>IF(TBL_DRFIP_LOANPOOL[[#This Row],[MULTIPROP_REC_COUNT]]&lt;&gt;"",TBL_DRFIP_LOANPOOL[[#This Row],[LOAN_AMOUNT]]/TBL_DRFIP_LOANPOOL[[#This Row],[MULTIPROP_REC_COUNT]],TBL_DRFIP_LOANPOOL[[#This Row],[LOAN_AMOUNT]])</f>
        <v>0</v>
      </c>
      <c r="V160" s="29" t="b">
        <f>TBL_DRFIP_LOANPOOL[[#This Row],[MULTIPROP_REC_COUNT]]&gt;1</f>
        <v>0</v>
      </c>
      <c r="W160" s="36">
        <f>IF(TBL_DRFIP_LOANPOOL[[#This Row],[LOAN_ID]]&lt;&gt;"",COUNTIF(TBL_DRFIP_LOANPOOL[LOAN_ID],TBL_DRFIP_LOANPOOL[[#This Row],[LOAN_ID]]),1)</f>
        <v>1</v>
      </c>
      <c r="X160" s="64" t="b">
        <f>TRUE</f>
        <v>1</v>
      </c>
      <c r="Y16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1" spans="2:29" ht="26.25" customHeight="1" x14ac:dyDescent="0.25">
      <c r="B161" s="25" t="str">
        <f>IF(TBL_DRFIP_LOANPOOL[[#This Row],[RECORD_STARTED]],IF(TBL_DRFIP_LOANPOOL[[#This Row],[ERROR_COUNT]]&gt;0,-1,IF(TBL_DRFIP_LOANPOOL[[#This Row],[REQ_FIELDS_POPULATED]],1,0)),"")</f>
        <v/>
      </c>
      <c r="C161" s="36">
        <f>ROW()-ROW(TBL_DRFIP_LOANPOOL[[#Headers],[ROW_ID]])</f>
        <v>146</v>
      </c>
      <c r="D161" s="55"/>
      <c r="E161" s="56"/>
      <c r="F161" s="57"/>
      <c r="G161" s="58"/>
      <c r="H161" s="59"/>
      <c r="I161" s="60"/>
      <c r="J161" s="60"/>
      <c r="K161" s="118"/>
      <c r="L161" s="116"/>
      <c r="M161" s="55"/>
      <c r="N161" s="61"/>
      <c r="O161" s="62"/>
      <c r="P161" s="60"/>
      <c r="Q161" s="190"/>
      <c r="R161" s="119" t="str">
        <f ca="1">IF(TBL_DRFIP_LOANPOOL[[#This Row],[SETTLE_DATE_90_DAYS_CERTDATE]]&lt;&gt;"",IF(TBL_DRFIP_LOANPOOL[[#This Row],[SETTLE_DATE_90_DAYS_CERTDATE]],"Yes","No"),"")</f>
        <v/>
      </c>
      <c r="S161" s="26" t="str">
        <f>IF(TBL_DRFIP_LOANPOOL[[#This Row],[LOAN_ID]] = "","",TBL_DRFIP_LOANPOOL[[#This Row],[LOAN_ID]]&amp;" ("&amp;IF(TBL_DRFIP_LOANPOOL[[#This Row],[PROP_ADDR_STREET]]="","Address Not Defined",TBL_DRFIP_LOANPOOL[[#This Row],[PROP_ADDR_STREET]])&amp;")")</f>
        <v/>
      </c>
      <c r="T161" s="27" t="str">
        <f ca="1">IF(TBL_DRFIP_LOANPOOL[[#This Row],[REQ_FIELDS_POPULATED]],(IF(APP_DRFIP_CERT_DATE&lt;&gt;"",APP_DRFIP_CERT_DATE,TODAY())-TBL_DRFIP_LOANPOOL[[#This Row],[SETTLEMENT_DATE]])&lt;91,"")</f>
        <v/>
      </c>
      <c r="U161" s="29">
        <f>IF(TBL_DRFIP_LOANPOOL[[#This Row],[MULTIPROP_REC_COUNT]]&lt;&gt;"",TBL_DRFIP_LOANPOOL[[#This Row],[LOAN_AMOUNT]]/TBL_DRFIP_LOANPOOL[[#This Row],[MULTIPROP_REC_COUNT]],TBL_DRFIP_LOANPOOL[[#This Row],[LOAN_AMOUNT]])</f>
        <v>0</v>
      </c>
      <c r="V161" s="29" t="b">
        <f>TBL_DRFIP_LOANPOOL[[#This Row],[MULTIPROP_REC_COUNT]]&gt;1</f>
        <v>0</v>
      </c>
      <c r="W161" s="36">
        <f>IF(TBL_DRFIP_LOANPOOL[[#This Row],[LOAN_ID]]&lt;&gt;"",COUNTIF(TBL_DRFIP_LOANPOOL[LOAN_ID],TBL_DRFIP_LOANPOOL[[#This Row],[LOAN_ID]]),1)</f>
        <v>1</v>
      </c>
      <c r="X161" s="64" t="b">
        <f>TRUE</f>
        <v>1</v>
      </c>
      <c r="Y16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2" spans="2:29" ht="26.25" customHeight="1" x14ac:dyDescent="0.25">
      <c r="B162" s="25" t="str">
        <f>IF(TBL_DRFIP_LOANPOOL[[#This Row],[RECORD_STARTED]],IF(TBL_DRFIP_LOANPOOL[[#This Row],[ERROR_COUNT]]&gt;0,-1,IF(TBL_DRFIP_LOANPOOL[[#This Row],[REQ_FIELDS_POPULATED]],1,0)),"")</f>
        <v/>
      </c>
      <c r="C162" s="36">
        <f>ROW()-ROW(TBL_DRFIP_LOANPOOL[[#Headers],[ROW_ID]])</f>
        <v>147</v>
      </c>
      <c r="D162" s="55"/>
      <c r="E162" s="56"/>
      <c r="F162" s="57"/>
      <c r="G162" s="58"/>
      <c r="H162" s="59"/>
      <c r="I162" s="60"/>
      <c r="J162" s="60"/>
      <c r="K162" s="118"/>
      <c r="L162" s="116"/>
      <c r="M162" s="55"/>
      <c r="N162" s="61"/>
      <c r="O162" s="62"/>
      <c r="P162" s="60"/>
      <c r="Q162" s="190"/>
      <c r="R162" s="119" t="str">
        <f ca="1">IF(TBL_DRFIP_LOANPOOL[[#This Row],[SETTLE_DATE_90_DAYS_CERTDATE]]&lt;&gt;"",IF(TBL_DRFIP_LOANPOOL[[#This Row],[SETTLE_DATE_90_DAYS_CERTDATE]],"Yes","No"),"")</f>
        <v/>
      </c>
      <c r="S162" s="26" t="str">
        <f>IF(TBL_DRFIP_LOANPOOL[[#This Row],[LOAN_ID]] = "","",TBL_DRFIP_LOANPOOL[[#This Row],[LOAN_ID]]&amp;" ("&amp;IF(TBL_DRFIP_LOANPOOL[[#This Row],[PROP_ADDR_STREET]]="","Address Not Defined",TBL_DRFIP_LOANPOOL[[#This Row],[PROP_ADDR_STREET]])&amp;")")</f>
        <v/>
      </c>
      <c r="T162" s="27" t="str">
        <f ca="1">IF(TBL_DRFIP_LOANPOOL[[#This Row],[REQ_FIELDS_POPULATED]],(IF(APP_DRFIP_CERT_DATE&lt;&gt;"",APP_DRFIP_CERT_DATE,TODAY())-TBL_DRFIP_LOANPOOL[[#This Row],[SETTLEMENT_DATE]])&lt;91,"")</f>
        <v/>
      </c>
      <c r="U162" s="29">
        <f>IF(TBL_DRFIP_LOANPOOL[[#This Row],[MULTIPROP_REC_COUNT]]&lt;&gt;"",TBL_DRFIP_LOANPOOL[[#This Row],[LOAN_AMOUNT]]/TBL_DRFIP_LOANPOOL[[#This Row],[MULTIPROP_REC_COUNT]],TBL_DRFIP_LOANPOOL[[#This Row],[LOAN_AMOUNT]])</f>
        <v>0</v>
      </c>
      <c r="V162" s="29" t="b">
        <f>TBL_DRFIP_LOANPOOL[[#This Row],[MULTIPROP_REC_COUNT]]&gt;1</f>
        <v>0</v>
      </c>
      <c r="W162" s="36">
        <f>IF(TBL_DRFIP_LOANPOOL[[#This Row],[LOAN_ID]]&lt;&gt;"",COUNTIF(TBL_DRFIP_LOANPOOL[LOAN_ID],TBL_DRFIP_LOANPOOL[[#This Row],[LOAN_ID]]),1)</f>
        <v>1</v>
      </c>
      <c r="X162" s="64" t="b">
        <f>TRUE</f>
        <v>1</v>
      </c>
      <c r="Y16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3" spans="2:29" ht="26.25" customHeight="1" x14ac:dyDescent="0.25">
      <c r="B163" s="25" t="str">
        <f>IF(TBL_DRFIP_LOANPOOL[[#This Row],[RECORD_STARTED]],IF(TBL_DRFIP_LOANPOOL[[#This Row],[ERROR_COUNT]]&gt;0,-1,IF(TBL_DRFIP_LOANPOOL[[#This Row],[REQ_FIELDS_POPULATED]],1,0)),"")</f>
        <v/>
      </c>
      <c r="C163" s="36">
        <f>ROW()-ROW(TBL_DRFIP_LOANPOOL[[#Headers],[ROW_ID]])</f>
        <v>148</v>
      </c>
      <c r="D163" s="55"/>
      <c r="E163" s="56"/>
      <c r="F163" s="57"/>
      <c r="G163" s="58"/>
      <c r="H163" s="59"/>
      <c r="I163" s="60"/>
      <c r="J163" s="60"/>
      <c r="K163" s="118"/>
      <c r="L163" s="116"/>
      <c r="M163" s="55"/>
      <c r="N163" s="61"/>
      <c r="O163" s="62"/>
      <c r="P163" s="60"/>
      <c r="Q163" s="190"/>
      <c r="R163" s="119" t="str">
        <f ca="1">IF(TBL_DRFIP_LOANPOOL[[#This Row],[SETTLE_DATE_90_DAYS_CERTDATE]]&lt;&gt;"",IF(TBL_DRFIP_LOANPOOL[[#This Row],[SETTLE_DATE_90_DAYS_CERTDATE]],"Yes","No"),"")</f>
        <v/>
      </c>
      <c r="S163" s="26" t="str">
        <f>IF(TBL_DRFIP_LOANPOOL[[#This Row],[LOAN_ID]] = "","",TBL_DRFIP_LOANPOOL[[#This Row],[LOAN_ID]]&amp;" ("&amp;IF(TBL_DRFIP_LOANPOOL[[#This Row],[PROP_ADDR_STREET]]="","Address Not Defined",TBL_DRFIP_LOANPOOL[[#This Row],[PROP_ADDR_STREET]])&amp;")")</f>
        <v/>
      </c>
      <c r="T163" s="27" t="str">
        <f ca="1">IF(TBL_DRFIP_LOANPOOL[[#This Row],[REQ_FIELDS_POPULATED]],(IF(APP_DRFIP_CERT_DATE&lt;&gt;"",APP_DRFIP_CERT_DATE,TODAY())-TBL_DRFIP_LOANPOOL[[#This Row],[SETTLEMENT_DATE]])&lt;91,"")</f>
        <v/>
      </c>
      <c r="U163" s="29">
        <f>IF(TBL_DRFIP_LOANPOOL[[#This Row],[MULTIPROP_REC_COUNT]]&lt;&gt;"",TBL_DRFIP_LOANPOOL[[#This Row],[LOAN_AMOUNT]]/TBL_DRFIP_LOANPOOL[[#This Row],[MULTIPROP_REC_COUNT]],TBL_DRFIP_LOANPOOL[[#This Row],[LOAN_AMOUNT]])</f>
        <v>0</v>
      </c>
      <c r="V163" s="29" t="b">
        <f>TBL_DRFIP_LOANPOOL[[#This Row],[MULTIPROP_REC_COUNT]]&gt;1</f>
        <v>0</v>
      </c>
      <c r="W163" s="36">
        <f>IF(TBL_DRFIP_LOANPOOL[[#This Row],[LOAN_ID]]&lt;&gt;"",COUNTIF(TBL_DRFIP_LOANPOOL[LOAN_ID],TBL_DRFIP_LOANPOOL[[#This Row],[LOAN_ID]]),1)</f>
        <v>1</v>
      </c>
      <c r="X163" s="64" t="b">
        <f>TRUE</f>
        <v>1</v>
      </c>
      <c r="Y16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4" spans="2:29" ht="26.25" customHeight="1" x14ac:dyDescent="0.25">
      <c r="B164" s="25" t="str">
        <f>IF(TBL_DRFIP_LOANPOOL[[#This Row],[RECORD_STARTED]],IF(TBL_DRFIP_LOANPOOL[[#This Row],[ERROR_COUNT]]&gt;0,-1,IF(TBL_DRFIP_LOANPOOL[[#This Row],[REQ_FIELDS_POPULATED]],1,0)),"")</f>
        <v/>
      </c>
      <c r="C164" s="36">
        <f>ROW()-ROW(TBL_DRFIP_LOANPOOL[[#Headers],[ROW_ID]])</f>
        <v>149</v>
      </c>
      <c r="D164" s="55"/>
      <c r="E164" s="56"/>
      <c r="F164" s="57"/>
      <c r="G164" s="58"/>
      <c r="H164" s="59"/>
      <c r="I164" s="60"/>
      <c r="J164" s="60"/>
      <c r="K164" s="118"/>
      <c r="L164" s="116"/>
      <c r="M164" s="55"/>
      <c r="N164" s="61"/>
      <c r="O164" s="62"/>
      <c r="P164" s="60"/>
      <c r="Q164" s="190"/>
      <c r="R164" s="119" t="str">
        <f ca="1">IF(TBL_DRFIP_LOANPOOL[[#This Row],[SETTLE_DATE_90_DAYS_CERTDATE]]&lt;&gt;"",IF(TBL_DRFIP_LOANPOOL[[#This Row],[SETTLE_DATE_90_DAYS_CERTDATE]],"Yes","No"),"")</f>
        <v/>
      </c>
      <c r="S164" s="26" t="str">
        <f>IF(TBL_DRFIP_LOANPOOL[[#This Row],[LOAN_ID]] = "","",TBL_DRFIP_LOANPOOL[[#This Row],[LOAN_ID]]&amp;" ("&amp;IF(TBL_DRFIP_LOANPOOL[[#This Row],[PROP_ADDR_STREET]]="","Address Not Defined",TBL_DRFIP_LOANPOOL[[#This Row],[PROP_ADDR_STREET]])&amp;")")</f>
        <v/>
      </c>
      <c r="T164" s="27" t="str">
        <f ca="1">IF(TBL_DRFIP_LOANPOOL[[#This Row],[REQ_FIELDS_POPULATED]],(IF(APP_DRFIP_CERT_DATE&lt;&gt;"",APP_DRFIP_CERT_DATE,TODAY())-TBL_DRFIP_LOANPOOL[[#This Row],[SETTLEMENT_DATE]])&lt;91,"")</f>
        <v/>
      </c>
      <c r="U164" s="29">
        <f>IF(TBL_DRFIP_LOANPOOL[[#This Row],[MULTIPROP_REC_COUNT]]&lt;&gt;"",TBL_DRFIP_LOANPOOL[[#This Row],[LOAN_AMOUNT]]/TBL_DRFIP_LOANPOOL[[#This Row],[MULTIPROP_REC_COUNT]],TBL_DRFIP_LOANPOOL[[#This Row],[LOAN_AMOUNT]])</f>
        <v>0</v>
      </c>
      <c r="V164" s="29" t="b">
        <f>TBL_DRFIP_LOANPOOL[[#This Row],[MULTIPROP_REC_COUNT]]&gt;1</f>
        <v>0</v>
      </c>
      <c r="W164" s="36">
        <f>IF(TBL_DRFIP_LOANPOOL[[#This Row],[LOAN_ID]]&lt;&gt;"",COUNTIF(TBL_DRFIP_LOANPOOL[LOAN_ID],TBL_DRFIP_LOANPOOL[[#This Row],[LOAN_ID]]),1)</f>
        <v>1</v>
      </c>
      <c r="X164" s="64" t="b">
        <f>TRUE</f>
        <v>1</v>
      </c>
      <c r="Y16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5" spans="2:29" ht="26.25" customHeight="1" x14ac:dyDescent="0.25">
      <c r="B165" s="25" t="str">
        <f>IF(TBL_DRFIP_LOANPOOL[[#This Row],[RECORD_STARTED]],IF(TBL_DRFIP_LOANPOOL[[#This Row],[ERROR_COUNT]]&gt;0,-1,IF(TBL_DRFIP_LOANPOOL[[#This Row],[REQ_FIELDS_POPULATED]],1,0)),"")</f>
        <v/>
      </c>
      <c r="C165" s="36">
        <f>ROW()-ROW(TBL_DRFIP_LOANPOOL[[#Headers],[ROW_ID]])</f>
        <v>150</v>
      </c>
      <c r="D165" s="55"/>
      <c r="E165" s="56"/>
      <c r="F165" s="57"/>
      <c r="G165" s="58"/>
      <c r="H165" s="59"/>
      <c r="I165" s="60"/>
      <c r="J165" s="60"/>
      <c r="K165" s="118"/>
      <c r="L165" s="116"/>
      <c r="M165" s="55"/>
      <c r="N165" s="61"/>
      <c r="O165" s="62"/>
      <c r="P165" s="60"/>
      <c r="Q165" s="190"/>
      <c r="R165" s="119" t="str">
        <f ca="1">IF(TBL_DRFIP_LOANPOOL[[#This Row],[SETTLE_DATE_90_DAYS_CERTDATE]]&lt;&gt;"",IF(TBL_DRFIP_LOANPOOL[[#This Row],[SETTLE_DATE_90_DAYS_CERTDATE]],"Yes","No"),"")</f>
        <v/>
      </c>
      <c r="S165" s="26" t="str">
        <f>IF(TBL_DRFIP_LOANPOOL[[#This Row],[LOAN_ID]] = "","",TBL_DRFIP_LOANPOOL[[#This Row],[LOAN_ID]]&amp;" ("&amp;IF(TBL_DRFIP_LOANPOOL[[#This Row],[PROP_ADDR_STREET]]="","Address Not Defined",TBL_DRFIP_LOANPOOL[[#This Row],[PROP_ADDR_STREET]])&amp;")")</f>
        <v/>
      </c>
      <c r="T165" s="27" t="str">
        <f ca="1">IF(TBL_DRFIP_LOANPOOL[[#This Row],[REQ_FIELDS_POPULATED]],(IF(APP_DRFIP_CERT_DATE&lt;&gt;"",APP_DRFIP_CERT_DATE,TODAY())-TBL_DRFIP_LOANPOOL[[#This Row],[SETTLEMENT_DATE]])&lt;91,"")</f>
        <v/>
      </c>
      <c r="U165" s="29">
        <f>IF(TBL_DRFIP_LOANPOOL[[#This Row],[MULTIPROP_REC_COUNT]]&lt;&gt;"",TBL_DRFIP_LOANPOOL[[#This Row],[LOAN_AMOUNT]]/TBL_DRFIP_LOANPOOL[[#This Row],[MULTIPROP_REC_COUNT]],TBL_DRFIP_LOANPOOL[[#This Row],[LOAN_AMOUNT]])</f>
        <v>0</v>
      </c>
      <c r="V165" s="29" t="b">
        <f>TBL_DRFIP_LOANPOOL[[#This Row],[MULTIPROP_REC_COUNT]]&gt;1</f>
        <v>0</v>
      </c>
      <c r="W165" s="36">
        <f>IF(TBL_DRFIP_LOANPOOL[[#This Row],[LOAN_ID]]&lt;&gt;"",COUNTIF(TBL_DRFIP_LOANPOOL[LOAN_ID],TBL_DRFIP_LOANPOOL[[#This Row],[LOAN_ID]]),1)</f>
        <v>1</v>
      </c>
      <c r="X165" s="64" t="b">
        <f>TRUE</f>
        <v>1</v>
      </c>
      <c r="Y16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6" spans="2:29" ht="26.25" customHeight="1" x14ac:dyDescent="0.25">
      <c r="B166" s="25" t="str">
        <f>IF(TBL_DRFIP_LOANPOOL[[#This Row],[RECORD_STARTED]],IF(TBL_DRFIP_LOANPOOL[[#This Row],[ERROR_COUNT]]&gt;0,-1,IF(TBL_DRFIP_LOANPOOL[[#This Row],[REQ_FIELDS_POPULATED]],1,0)),"")</f>
        <v/>
      </c>
      <c r="C166" s="36">
        <f>ROW()-ROW(TBL_DRFIP_LOANPOOL[[#Headers],[ROW_ID]])</f>
        <v>151</v>
      </c>
      <c r="D166" s="55"/>
      <c r="E166" s="56"/>
      <c r="F166" s="57"/>
      <c r="G166" s="58"/>
      <c r="H166" s="59"/>
      <c r="I166" s="60"/>
      <c r="J166" s="60"/>
      <c r="K166" s="118"/>
      <c r="L166" s="116"/>
      <c r="M166" s="55"/>
      <c r="N166" s="61"/>
      <c r="O166" s="62"/>
      <c r="P166" s="60"/>
      <c r="Q166" s="190"/>
      <c r="R166" s="119" t="str">
        <f ca="1">IF(TBL_DRFIP_LOANPOOL[[#This Row],[SETTLE_DATE_90_DAYS_CERTDATE]]&lt;&gt;"",IF(TBL_DRFIP_LOANPOOL[[#This Row],[SETTLE_DATE_90_DAYS_CERTDATE]],"Yes","No"),"")</f>
        <v/>
      </c>
      <c r="S166" s="26" t="str">
        <f>IF(TBL_DRFIP_LOANPOOL[[#This Row],[LOAN_ID]] = "","",TBL_DRFIP_LOANPOOL[[#This Row],[LOAN_ID]]&amp;" ("&amp;IF(TBL_DRFIP_LOANPOOL[[#This Row],[PROP_ADDR_STREET]]="","Address Not Defined",TBL_DRFIP_LOANPOOL[[#This Row],[PROP_ADDR_STREET]])&amp;")")</f>
        <v/>
      </c>
      <c r="T166" s="27" t="str">
        <f ca="1">IF(TBL_DRFIP_LOANPOOL[[#This Row],[REQ_FIELDS_POPULATED]],(IF(APP_DRFIP_CERT_DATE&lt;&gt;"",APP_DRFIP_CERT_DATE,TODAY())-TBL_DRFIP_LOANPOOL[[#This Row],[SETTLEMENT_DATE]])&lt;91,"")</f>
        <v/>
      </c>
      <c r="U166" s="29">
        <f>IF(TBL_DRFIP_LOANPOOL[[#This Row],[MULTIPROP_REC_COUNT]]&lt;&gt;"",TBL_DRFIP_LOANPOOL[[#This Row],[LOAN_AMOUNT]]/TBL_DRFIP_LOANPOOL[[#This Row],[MULTIPROP_REC_COUNT]],TBL_DRFIP_LOANPOOL[[#This Row],[LOAN_AMOUNT]])</f>
        <v>0</v>
      </c>
      <c r="V166" s="29" t="b">
        <f>TBL_DRFIP_LOANPOOL[[#This Row],[MULTIPROP_REC_COUNT]]&gt;1</f>
        <v>0</v>
      </c>
      <c r="W166" s="36">
        <f>IF(TBL_DRFIP_LOANPOOL[[#This Row],[LOAN_ID]]&lt;&gt;"",COUNTIF(TBL_DRFIP_LOANPOOL[LOAN_ID],TBL_DRFIP_LOANPOOL[[#This Row],[LOAN_ID]]),1)</f>
        <v>1</v>
      </c>
      <c r="X166" s="64" t="b">
        <f>TRUE</f>
        <v>1</v>
      </c>
      <c r="Y16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7" spans="2:29" ht="26.25" customHeight="1" x14ac:dyDescent="0.25">
      <c r="B167" s="25" t="str">
        <f>IF(TBL_DRFIP_LOANPOOL[[#This Row],[RECORD_STARTED]],IF(TBL_DRFIP_LOANPOOL[[#This Row],[ERROR_COUNT]]&gt;0,-1,IF(TBL_DRFIP_LOANPOOL[[#This Row],[REQ_FIELDS_POPULATED]],1,0)),"")</f>
        <v/>
      </c>
      <c r="C167" s="36">
        <f>ROW()-ROW(TBL_DRFIP_LOANPOOL[[#Headers],[ROW_ID]])</f>
        <v>152</v>
      </c>
      <c r="D167" s="55"/>
      <c r="E167" s="56"/>
      <c r="F167" s="57"/>
      <c r="G167" s="58"/>
      <c r="H167" s="59"/>
      <c r="I167" s="60"/>
      <c r="J167" s="60"/>
      <c r="K167" s="118"/>
      <c r="L167" s="116"/>
      <c r="M167" s="55"/>
      <c r="N167" s="61"/>
      <c r="O167" s="62"/>
      <c r="P167" s="60"/>
      <c r="Q167" s="190"/>
      <c r="R167" s="119" t="str">
        <f ca="1">IF(TBL_DRFIP_LOANPOOL[[#This Row],[SETTLE_DATE_90_DAYS_CERTDATE]]&lt;&gt;"",IF(TBL_DRFIP_LOANPOOL[[#This Row],[SETTLE_DATE_90_DAYS_CERTDATE]],"Yes","No"),"")</f>
        <v/>
      </c>
      <c r="S167" s="26" t="str">
        <f>IF(TBL_DRFIP_LOANPOOL[[#This Row],[LOAN_ID]] = "","",TBL_DRFIP_LOANPOOL[[#This Row],[LOAN_ID]]&amp;" ("&amp;IF(TBL_DRFIP_LOANPOOL[[#This Row],[PROP_ADDR_STREET]]="","Address Not Defined",TBL_DRFIP_LOANPOOL[[#This Row],[PROP_ADDR_STREET]])&amp;")")</f>
        <v/>
      </c>
      <c r="T167" s="27" t="str">
        <f ca="1">IF(TBL_DRFIP_LOANPOOL[[#This Row],[REQ_FIELDS_POPULATED]],(IF(APP_DRFIP_CERT_DATE&lt;&gt;"",APP_DRFIP_CERT_DATE,TODAY())-TBL_DRFIP_LOANPOOL[[#This Row],[SETTLEMENT_DATE]])&lt;91,"")</f>
        <v/>
      </c>
      <c r="U167" s="29">
        <f>IF(TBL_DRFIP_LOANPOOL[[#This Row],[MULTIPROP_REC_COUNT]]&lt;&gt;"",TBL_DRFIP_LOANPOOL[[#This Row],[LOAN_AMOUNT]]/TBL_DRFIP_LOANPOOL[[#This Row],[MULTIPROP_REC_COUNT]],TBL_DRFIP_LOANPOOL[[#This Row],[LOAN_AMOUNT]])</f>
        <v>0</v>
      </c>
      <c r="V167" s="29" t="b">
        <f>TBL_DRFIP_LOANPOOL[[#This Row],[MULTIPROP_REC_COUNT]]&gt;1</f>
        <v>0</v>
      </c>
      <c r="W167" s="36">
        <f>IF(TBL_DRFIP_LOANPOOL[[#This Row],[LOAN_ID]]&lt;&gt;"",COUNTIF(TBL_DRFIP_LOANPOOL[LOAN_ID],TBL_DRFIP_LOANPOOL[[#This Row],[LOAN_ID]]),1)</f>
        <v>1</v>
      </c>
      <c r="X167" s="64" t="b">
        <f>TRUE</f>
        <v>1</v>
      </c>
      <c r="Y16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8" spans="2:29" ht="26.25" customHeight="1" x14ac:dyDescent="0.25">
      <c r="B168" s="25" t="str">
        <f>IF(TBL_DRFIP_LOANPOOL[[#This Row],[RECORD_STARTED]],IF(TBL_DRFIP_LOANPOOL[[#This Row],[ERROR_COUNT]]&gt;0,-1,IF(TBL_DRFIP_LOANPOOL[[#This Row],[REQ_FIELDS_POPULATED]],1,0)),"")</f>
        <v/>
      </c>
      <c r="C168" s="36">
        <f>ROW()-ROW(TBL_DRFIP_LOANPOOL[[#Headers],[ROW_ID]])</f>
        <v>153</v>
      </c>
      <c r="D168" s="55"/>
      <c r="E168" s="56"/>
      <c r="F168" s="57"/>
      <c r="G168" s="58"/>
      <c r="H168" s="59"/>
      <c r="I168" s="60"/>
      <c r="J168" s="60"/>
      <c r="K168" s="118"/>
      <c r="L168" s="116"/>
      <c r="M168" s="55"/>
      <c r="N168" s="61"/>
      <c r="O168" s="62"/>
      <c r="P168" s="60"/>
      <c r="Q168" s="190"/>
      <c r="R168" s="119" t="str">
        <f ca="1">IF(TBL_DRFIP_LOANPOOL[[#This Row],[SETTLE_DATE_90_DAYS_CERTDATE]]&lt;&gt;"",IF(TBL_DRFIP_LOANPOOL[[#This Row],[SETTLE_DATE_90_DAYS_CERTDATE]],"Yes","No"),"")</f>
        <v/>
      </c>
      <c r="S168" s="26" t="str">
        <f>IF(TBL_DRFIP_LOANPOOL[[#This Row],[LOAN_ID]] = "","",TBL_DRFIP_LOANPOOL[[#This Row],[LOAN_ID]]&amp;" ("&amp;IF(TBL_DRFIP_LOANPOOL[[#This Row],[PROP_ADDR_STREET]]="","Address Not Defined",TBL_DRFIP_LOANPOOL[[#This Row],[PROP_ADDR_STREET]])&amp;")")</f>
        <v/>
      </c>
      <c r="T168" s="27" t="str">
        <f ca="1">IF(TBL_DRFIP_LOANPOOL[[#This Row],[REQ_FIELDS_POPULATED]],(IF(APP_DRFIP_CERT_DATE&lt;&gt;"",APP_DRFIP_CERT_DATE,TODAY())-TBL_DRFIP_LOANPOOL[[#This Row],[SETTLEMENT_DATE]])&lt;91,"")</f>
        <v/>
      </c>
      <c r="U168" s="29">
        <f>IF(TBL_DRFIP_LOANPOOL[[#This Row],[MULTIPROP_REC_COUNT]]&lt;&gt;"",TBL_DRFIP_LOANPOOL[[#This Row],[LOAN_AMOUNT]]/TBL_DRFIP_LOANPOOL[[#This Row],[MULTIPROP_REC_COUNT]],TBL_DRFIP_LOANPOOL[[#This Row],[LOAN_AMOUNT]])</f>
        <v>0</v>
      </c>
      <c r="V168" s="29" t="b">
        <f>TBL_DRFIP_LOANPOOL[[#This Row],[MULTIPROP_REC_COUNT]]&gt;1</f>
        <v>0</v>
      </c>
      <c r="W168" s="36">
        <f>IF(TBL_DRFIP_LOANPOOL[[#This Row],[LOAN_ID]]&lt;&gt;"",COUNTIF(TBL_DRFIP_LOANPOOL[LOAN_ID],TBL_DRFIP_LOANPOOL[[#This Row],[LOAN_ID]]),1)</f>
        <v>1</v>
      </c>
      <c r="X168" s="64" t="b">
        <f>TRUE</f>
        <v>1</v>
      </c>
      <c r="Y16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9" spans="2:29" ht="26.25" customHeight="1" x14ac:dyDescent="0.25">
      <c r="B169" s="25" t="str">
        <f>IF(TBL_DRFIP_LOANPOOL[[#This Row],[RECORD_STARTED]],IF(TBL_DRFIP_LOANPOOL[[#This Row],[ERROR_COUNT]]&gt;0,-1,IF(TBL_DRFIP_LOANPOOL[[#This Row],[REQ_FIELDS_POPULATED]],1,0)),"")</f>
        <v/>
      </c>
      <c r="C169" s="36">
        <f>ROW()-ROW(TBL_DRFIP_LOANPOOL[[#Headers],[ROW_ID]])</f>
        <v>154</v>
      </c>
      <c r="D169" s="55"/>
      <c r="E169" s="56"/>
      <c r="F169" s="57"/>
      <c r="G169" s="58"/>
      <c r="H169" s="59"/>
      <c r="I169" s="60"/>
      <c r="J169" s="60"/>
      <c r="K169" s="118"/>
      <c r="L169" s="116"/>
      <c r="M169" s="55"/>
      <c r="N169" s="61"/>
      <c r="O169" s="62"/>
      <c r="P169" s="60"/>
      <c r="Q169" s="190"/>
      <c r="R169" s="119" t="str">
        <f ca="1">IF(TBL_DRFIP_LOANPOOL[[#This Row],[SETTLE_DATE_90_DAYS_CERTDATE]]&lt;&gt;"",IF(TBL_DRFIP_LOANPOOL[[#This Row],[SETTLE_DATE_90_DAYS_CERTDATE]],"Yes","No"),"")</f>
        <v/>
      </c>
      <c r="S169" s="26" t="str">
        <f>IF(TBL_DRFIP_LOANPOOL[[#This Row],[LOAN_ID]] = "","",TBL_DRFIP_LOANPOOL[[#This Row],[LOAN_ID]]&amp;" ("&amp;IF(TBL_DRFIP_LOANPOOL[[#This Row],[PROP_ADDR_STREET]]="","Address Not Defined",TBL_DRFIP_LOANPOOL[[#This Row],[PROP_ADDR_STREET]])&amp;")")</f>
        <v/>
      </c>
      <c r="T169" s="27" t="str">
        <f ca="1">IF(TBL_DRFIP_LOANPOOL[[#This Row],[REQ_FIELDS_POPULATED]],(IF(APP_DRFIP_CERT_DATE&lt;&gt;"",APP_DRFIP_CERT_DATE,TODAY())-TBL_DRFIP_LOANPOOL[[#This Row],[SETTLEMENT_DATE]])&lt;91,"")</f>
        <v/>
      </c>
      <c r="U169" s="29">
        <f>IF(TBL_DRFIP_LOANPOOL[[#This Row],[MULTIPROP_REC_COUNT]]&lt;&gt;"",TBL_DRFIP_LOANPOOL[[#This Row],[LOAN_AMOUNT]]/TBL_DRFIP_LOANPOOL[[#This Row],[MULTIPROP_REC_COUNT]],TBL_DRFIP_LOANPOOL[[#This Row],[LOAN_AMOUNT]])</f>
        <v>0</v>
      </c>
      <c r="V169" s="29" t="b">
        <f>TBL_DRFIP_LOANPOOL[[#This Row],[MULTIPROP_REC_COUNT]]&gt;1</f>
        <v>0</v>
      </c>
      <c r="W169" s="36">
        <f>IF(TBL_DRFIP_LOANPOOL[[#This Row],[LOAN_ID]]&lt;&gt;"",COUNTIF(TBL_DRFIP_LOANPOOL[LOAN_ID],TBL_DRFIP_LOANPOOL[[#This Row],[LOAN_ID]]),1)</f>
        <v>1</v>
      </c>
      <c r="X169" s="64" t="b">
        <f>TRUE</f>
        <v>1</v>
      </c>
      <c r="Y16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0" spans="2:29" ht="26.25" customHeight="1" x14ac:dyDescent="0.25">
      <c r="B170" s="25" t="str">
        <f>IF(TBL_DRFIP_LOANPOOL[[#This Row],[RECORD_STARTED]],IF(TBL_DRFIP_LOANPOOL[[#This Row],[ERROR_COUNT]]&gt;0,-1,IF(TBL_DRFIP_LOANPOOL[[#This Row],[REQ_FIELDS_POPULATED]],1,0)),"")</f>
        <v/>
      </c>
      <c r="C170" s="36">
        <f>ROW()-ROW(TBL_DRFIP_LOANPOOL[[#Headers],[ROW_ID]])</f>
        <v>155</v>
      </c>
      <c r="D170" s="55"/>
      <c r="E170" s="56"/>
      <c r="F170" s="57"/>
      <c r="G170" s="58"/>
      <c r="H170" s="59"/>
      <c r="I170" s="60"/>
      <c r="J170" s="60"/>
      <c r="K170" s="118"/>
      <c r="L170" s="116"/>
      <c r="M170" s="55"/>
      <c r="N170" s="61"/>
      <c r="O170" s="62"/>
      <c r="P170" s="60"/>
      <c r="Q170" s="190"/>
      <c r="R170" s="119" t="str">
        <f ca="1">IF(TBL_DRFIP_LOANPOOL[[#This Row],[SETTLE_DATE_90_DAYS_CERTDATE]]&lt;&gt;"",IF(TBL_DRFIP_LOANPOOL[[#This Row],[SETTLE_DATE_90_DAYS_CERTDATE]],"Yes","No"),"")</f>
        <v/>
      </c>
      <c r="S170" s="26" t="str">
        <f>IF(TBL_DRFIP_LOANPOOL[[#This Row],[LOAN_ID]] = "","",TBL_DRFIP_LOANPOOL[[#This Row],[LOAN_ID]]&amp;" ("&amp;IF(TBL_DRFIP_LOANPOOL[[#This Row],[PROP_ADDR_STREET]]="","Address Not Defined",TBL_DRFIP_LOANPOOL[[#This Row],[PROP_ADDR_STREET]])&amp;")")</f>
        <v/>
      </c>
      <c r="T170" s="27" t="str">
        <f ca="1">IF(TBL_DRFIP_LOANPOOL[[#This Row],[REQ_FIELDS_POPULATED]],(IF(APP_DRFIP_CERT_DATE&lt;&gt;"",APP_DRFIP_CERT_DATE,TODAY())-TBL_DRFIP_LOANPOOL[[#This Row],[SETTLEMENT_DATE]])&lt;91,"")</f>
        <v/>
      </c>
      <c r="U170" s="29">
        <f>IF(TBL_DRFIP_LOANPOOL[[#This Row],[MULTIPROP_REC_COUNT]]&lt;&gt;"",TBL_DRFIP_LOANPOOL[[#This Row],[LOAN_AMOUNT]]/TBL_DRFIP_LOANPOOL[[#This Row],[MULTIPROP_REC_COUNT]],TBL_DRFIP_LOANPOOL[[#This Row],[LOAN_AMOUNT]])</f>
        <v>0</v>
      </c>
      <c r="V170" s="29" t="b">
        <f>TBL_DRFIP_LOANPOOL[[#This Row],[MULTIPROP_REC_COUNT]]&gt;1</f>
        <v>0</v>
      </c>
      <c r="W170" s="36">
        <f>IF(TBL_DRFIP_LOANPOOL[[#This Row],[LOAN_ID]]&lt;&gt;"",COUNTIF(TBL_DRFIP_LOANPOOL[LOAN_ID],TBL_DRFIP_LOANPOOL[[#This Row],[LOAN_ID]]),1)</f>
        <v>1</v>
      </c>
      <c r="X170" s="64" t="b">
        <f>TRUE</f>
        <v>1</v>
      </c>
      <c r="Y17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1" spans="2:29" ht="26.25" customHeight="1" x14ac:dyDescent="0.25">
      <c r="B171" s="25" t="str">
        <f>IF(TBL_DRFIP_LOANPOOL[[#This Row],[RECORD_STARTED]],IF(TBL_DRFIP_LOANPOOL[[#This Row],[ERROR_COUNT]]&gt;0,-1,IF(TBL_DRFIP_LOANPOOL[[#This Row],[REQ_FIELDS_POPULATED]],1,0)),"")</f>
        <v/>
      </c>
      <c r="C171" s="36">
        <f>ROW()-ROW(TBL_DRFIP_LOANPOOL[[#Headers],[ROW_ID]])</f>
        <v>156</v>
      </c>
      <c r="D171" s="55"/>
      <c r="E171" s="56"/>
      <c r="F171" s="57"/>
      <c r="G171" s="58"/>
      <c r="H171" s="59"/>
      <c r="I171" s="60"/>
      <c r="J171" s="60"/>
      <c r="K171" s="118"/>
      <c r="L171" s="116"/>
      <c r="M171" s="55"/>
      <c r="N171" s="61"/>
      <c r="O171" s="62"/>
      <c r="P171" s="60"/>
      <c r="Q171" s="190"/>
      <c r="R171" s="119" t="str">
        <f ca="1">IF(TBL_DRFIP_LOANPOOL[[#This Row],[SETTLE_DATE_90_DAYS_CERTDATE]]&lt;&gt;"",IF(TBL_DRFIP_LOANPOOL[[#This Row],[SETTLE_DATE_90_DAYS_CERTDATE]],"Yes","No"),"")</f>
        <v/>
      </c>
      <c r="S171" s="26" t="str">
        <f>IF(TBL_DRFIP_LOANPOOL[[#This Row],[LOAN_ID]] = "","",TBL_DRFIP_LOANPOOL[[#This Row],[LOAN_ID]]&amp;" ("&amp;IF(TBL_DRFIP_LOANPOOL[[#This Row],[PROP_ADDR_STREET]]="","Address Not Defined",TBL_DRFIP_LOANPOOL[[#This Row],[PROP_ADDR_STREET]])&amp;")")</f>
        <v/>
      </c>
      <c r="T171" s="27" t="str">
        <f ca="1">IF(TBL_DRFIP_LOANPOOL[[#This Row],[REQ_FIELDS_POPULATED]],(IF(APP_DRFIP_CERT_DATE&lt;&gt;"",APP_DRFIP_CERT_DATE,TODAY())-TBL_DRFIP_LOANPOOL[[#This Row],[SETTLEMENT_DATE]])&lt;91,"")</f>
        <v/>
      </c>
      <c r="U171" s="29">
        <f>IF(TBL_DRFIP_LOANPOOL[[#This Row],[MULTIPROP_REC_COUNT]]&lt;&gt;"",TBL_DRFIP_LOANPOOL[[#This Row],[LOAN_AMOUNT]]/TBL_DRFIP_LOANPOOL[[#This Row],[MULTIPROP_REC_COUNT]],TBL_DRFIP_LOANPOOL[[#This Row],[LOAN_AMOUNT]])</f>
        <v>0</v>
      </c>
      <c r="V171" s="29" t="b">
        <f>TBL_DRFIP_LOANPOOL[[#This Row],[MULTIPROP_REC_COUNT]]&gt;1</f>
        <v>0</v>
      </c>
      <c r="W171" s="36">
        <f>IF(TBL_DRFIP_LOANPOOL[[#This Row],[LOAN_ID]]&lt;&gt;"",COUNTIF(TBL_DRFIP_LOANPOOL[LOAN_ID],TBL_DRFIP_LOANPOOL[[#This Row],[LOAN_ID]]),1)</f>
        <v>1</v>
      </c>
      <c r="X171" s="64" t="b">
        <f>TRUE</f>
        <v>1</v>
      </c>
      <c r="Y17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2" spans="2:29" ht="26.25" customHeight="1" x14ac:dyDescent="0.25">
      <c r="B172" s="25" t="str">
        <f>IF(TBL_DRFIP_LOANPOOL[[#This Row],[RECORD_STARTED]],IF(TBL_DRFIP_LOANPOOL[[#This Row],[ERROR_COUNT]]&gt;0,-1,IF(TBL_DRFIP_LOANPOOL[[#This Row],[REQ_FIELDS_POPULATED]],1,0)),"")</f>
        <v/>
      </c>
      <c r="C172" s="36">
        <f>ROW()-ROW(TBL_DRFIP_LOANPOOL[[#Headers],[ROW_ID]])</f>
        <v>157</v>
      </c>
      <c r="D172" s="55"/>
      <c r="E172" s="56"/>
      <c r="F172" s="57"/>
      <c r="G172" s="58"/>
      <c r="H172" s="59"/>
      <c r="I172" s="60"/>
      <c r="J172" s="60"/>
      <c r="K172" s="118"/>
      <c r="L172" s="116"/>
      <c r="M172" s="55"/>
      <c r="N172" s="61"/>
      <c r="O172" s="62"/>
      <c r="P172" s="60"/>
      <c r="Q172" s="190"/>
      <c r="R172" s="119" t="str">
        <f ca="1">IF(TBL_DRFIP_LOANPOOL[[#This Row],[SETTLE_DATE_90_DAYS_CERTDATE]]&lt;&gt;"",IF(TBL_DRFIP_LOANPOOL[[#This Row],[SETTLE_DATE_90_DAYS_CERTDATE]],"Yes","No"),"")</f>
        <v/>
      </c>
      <c r="S172" s="26" t="str">
        <f>IF(TBL_DRFIP_LOANPOOL[[#This Row],[LOAN_ID]] = "","",TBL_DRFIP_LOANPOOL[[#This Row],[LOAN_ID]]&amp;" ("&amp;IF(TBL_DRFIP_LOANPOOL[[#This Row],[PROP_ADDR_STREET]]="","Address Not Defined",TBL_DRFIP_LOANPOOL[[#This Row],[PROP_ADDR_STREET]])&amp;")")</f>
        <v/>
      </c>
      <c r="T172" s="27" t="str">
        <f ca="1">IF(TBL_DRFIP_LOANPOOL[[#This Row],[REQ_FIELDS_POPULATED]],(IF(APP_DRFIP_CERT_DATE&lt;&gt;"",APP_DRFIP_CERT_DATE,TODAY())-TBL_DRFIP_LOANPOOL[[#This Row],[SETTLEMENT_DATE]])&lt;91,"")</f>
        <v/>
      </c>
      <c r="U172" s="29">
        <f>IF(TBL_DRFIP_LOANPOOL[[#This Row],[MULTIPROP_REC_COUNT]]&lt;&gt;"",TBL_DRFIP_LOANPOOL[[#This Row],[LOAN_AMOUNT]]/TBL_DRFIP_LOANPOOL[[#This Row],[MULTIPROP_REC_COUNT]],TBL_DRFIP_LOANPOOL[[#This Row],[LOAN_AMOUNT]])</f>
        <v>0</v>
      </c>
      <c r="V172" s="29" t="b">
        <f>TBL_DRFIP_LOANPOOL[[#This Row],[MULTIPROP_REC_COUNT]]&gt;1</f>
        <v>0</v>
      </c>
      <c r="W172" s="36">
        <f>IF(TBL_DRFIP_LOANPOOL[[#This Row],[LOAN_ID]]&lt;&gt;"",COUNTIF(TBL_DRFIP_LOANPOOL[LOAN_ID],TBL_DRFIP_LOANPOOL[[#This Row],[LOAN_ID]]),1)</f>
        <v>1</v>
      </c>
      <c r="X172" s="64" t="b">
        <f>TRUE</f>
        <v>1</v>
      </c>
      <c r="Y17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3" spans="2:29" ht="26.25" customHeight="1" x14ac:dyDescent="0.25">
      <c r="B173" s="25" t="str">
        <f>IF(TBL_DRFIP_LOANPOOL[[#This Row],[RECORD_STARTED]],IF(TBL_DRFIP_LOANPOOL[[#This Row],[ERROR_COUNT]]&gt;0,-1,IF(TBL_DRFIP_LOANPOOL[[#This Row],[REQ_FIELDS_POPULATED]],1,0)),"")</f>
        <v/>
      </c>
      <c r="C173" s="36">
        <f>ROW()-ROW(TBL_DRFIP_LOANPOOL[[#Headers],[ROW_ID]])</f>
        <v>158</v>
      </c>
      <c r="D173" s="55"/>
      <c r="E173" s="56"/>
      <c r="F173" s="57"/>
      <c r="G173" s="58"/>
      <c r="H173" s="59"/>
      <c r="I173" s="60"/>
      <c r="J173" s="60"/>
      <c r="K173" s="118"/>
      <c r="L173" s="116"/>
      <c r="M173" s="55"/>
      <c r="N173" s="61"/>
      <c r="O173" s="62"/>
      <c r="P173" s="60"/>
      <c r="Q173" s="190"/>
      <c r="R173" s="119" t="str">
        <f ca="1">IF(TBL_DRFIP_LOANPOOL[[#This Row],[SETTLE_DATE_90_DAYS_CERTDATE]]&lt;&gt;"",IF(TBL_DRFIP_LOANPOOL[[#This Row],[SETTLE_DATE_90_DAYS_CERTDATE]],"Yes","No"),"")</f>
        <v/>
      </c>
      <c r="S173" s="26" t="str">
        <f>IF(TBL_DRFIP_LOANPOOL[[#This Row],[LOAN_ID]] = "","",TBL_DRFIP_LOANPOOL[[#This Row],[LOAN_ID]]&amp;" ("&amp;IF(TBL_DRFIP_LOANPOOL[[#This Row],[PROP_ADDR_STREET]]="","Address Not Defined",TBL_DRFIP_LOANPOOL[[#This Row],[PROP_ADDR_STREET]])&amp;")")</f>
        <v/>
      </c>
      <c r="T173" s="27" t="str">
        <f ca="1">IF(TBL_DRFIP_LOANPOOL[[#This Row],[REQ_FIELDS_POPULATED]],(IF(APP_DRFIP_CERT_DATE&lt;&gt;"",APP_DRFIP_CERT_DATE,TODAY())-TBL_DRFIP_LOANPOOL[[#This Row],[SETTLEMENT_DATE]])&lt;91,"")</f>
        <v/>
      </c>
      <c r="U173" s="29">
        <f>IF(TBL_DRFIP_LOANPOOL[[#This Row],[MULTIPROP_REC_COUNT]]&lt;&gt;"",TBL_DRFIP_LOANPOOL[[#This Row],[LOAN_AMOUNT]]/TBL_DRFIP_LOANPOOL[[#This Row],[MULTIPROP_REC_COUNT]],TBL_DRFIP_LOANPOOL[[#This Row],[LOAN_AMOUNT]])</f>
        <v>0</v>
      </c>
      <c r="V173" s="29" t="b">
        <f>TBL_DRFIP_LOANPOOL[[#This Row],[MULTIPROP_REC_COUNT]]&gt;1</f>
        <v>0</v>
      </c>
      <c r="W173" s="36">
        <f>IF(TBL_DRFIP_LOANPOOL[[#This Row],[LOAN_ID]]&lt;&gt;"",COUNTIF(TBL_DRFIP_LOANPOOL[LOAN_ID],TBL_DRFIP_LOANPOOL[[#This Row],[LOAN_ID]]),1)</f>
        <v>1</v>
      </c>
      <c r="X173" s="64" t="b">
        <f>TRUE</f>
        <v>1</v>
      </c>
      <c r="Y17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4" spans="2:29" ht="26.25" customHeight="1" x14ac:dyDescent="0.25">
      <c r="B174" s="25" t="str">
        <f>IF(TBL_DRFIP_LOANPOOL[[#This Row],[RECORD_STARTED]],IF(TBL_DRFIP_LOANPOOL[[#This Row],[ERROR_COUNT]]&gt;0,-1,IF(TBL_DRFIP_LOANPOOL[[#This Row],[REQ_FIELDS_POPULATED]],1,0)),"")</f>
        <v/>
      </c>
      <c r="C174" s="36">
        <f>ROW()-ROW(TBL_DRFIP_LOANPOOL[[#Headers],[ROW_ID]])</f>
        <v>159</v>
      </c>
      <c r="D174" s="55"/>
      <c r="E174" s="56"/>
      <c r="F174" s="57"/>
      <c r="G174" s="58"/>
      <c r="H174" s="59"/>
      <c r="I174" s="60"/>
      <c r="J174" s="60"/>
      <c r="K174" s="118"/>
      <c r="L174" s="116"/>
      <c r="M174" s="55"/>
      <c r="N174" s="61"/>
      <c r="O174" s="62"/>
      <c r="P174" s="60"/>
      <c r="Q174" s="190"/>
      <c r="R174" s="119" t="str">
        <f ca="1">IF(TBL_DRFIP_LOANPOOL[[#This Row],[SETTLE_DATE_90_DAYS_CERTDATE]]&lt;&gt;"",IF(TBL_DRFIP_LOANPOOL[[#This Row],[SETTLE_DATE_90_DAYS_CERTDATE]],"Yes","No"),"")</f>
        <v/>
      </c>
      <c r="S174" s="26" t="str">
        <f>IF(TBL_DRFIP_LOANPOOL[[#This Row],[LOAN_ID]] = "","",TBL_DRFIP_LOANPOOL[[#This Row],[LOAN_ID]]&amp;" ("&amp;IF(TBL_DRFIP_LOANPOOL[[#This Row],[PROP_ADDR_STREET]]="","Address Not Defined",TBL_DRFIP_LOANPOOL[[#This Row],[PROP_ADDR_STREET]])&amp;")")</f>
        <v/>
      </c>
      <c r="T174" s="27" t="str">
        <f ca="1">IF(TBL_DRFIP_LOANPOOL[[#This Row],[REQ_FIELDS_POPULATED]],(IF(APP_DRFIP_CERT_DATE&lt;&gt;"",APP_DRFIP_CERT_DATE,TODAY())-TBL_DRFIP_LOANPOOL[[#This Row],[SETTLEMENT_DATE]])&lt;91,"")</f>
        <v/>
      </c>
      <c r="U174" s="29">
        <f>IF(TBL_DRFIP_LOANPOOL[[#This Row],[MULTIPROP_REC_COUNT]]&lt;&gt;"",TBL_DRFIP_LOANPOOL[[#This Row],[LOAN_AMOUNT]]/TBL_DRFIP_LOANPOOL[[#This Row],[MULTIPROP_REC_COUNT]],TBL_DRFIP_LOANPOOL[[#This Row],[LOAN_AMOUNT]])</f>
        <v>0</v>
      </c>
      <c r="V174" s="29" t="b">
        <f>TBL_DRFIP_LOANPOOL[[#This Row],[MULTIPROP_REC_COUNT]]&gt;1</f>
        <v>0</v>
      </c>
      <c r="W174" s="36">
        <f>IF(TBL_DRFIP_LOANPOOL[[#This Row],[LOAN_ID]]&lt;&gt;"",COUNTIF(TBL_DRFIP_LOANPOOL[LOAN_ID],TBL_DRFIP_LOANPOOL[[#This Row],[LOAN_ID]]),1)</f>
        <v>1</v>
      </c>
      <c r="X174" s="64" t="b">
        <f>TRUE</f>
        <v>1</v>
      </c>
      <c r="Y17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5" spans="2:29" ht="26.25" customHeight="1" x14ac:dyDescent="0.25">
      <c r="B175" s="25" t="str">
        <f>IF(TBL_DRFIP_LOANPOOL[[#This Row],[RECORD_STARTED]],IF(TBL_DRFIP_LOANPOOL[[#This Row],[ERROR_COUNT]]&gt;0,-1,IF(TBL_DRFIP_LOANPOOL[[#This Row],[REQ_FIELDS_POPULATED]],1,0)),"")</f>
        <v/>
      </c>
      <c r="C175" s="36">
        <f>ROW()-ROW(TBL_DRFIP_LOANPOOL[[#Headers],[ROW_ID]])</f>
        <v>160</v>
      </c>
      <c r="D175" s="55"/>
      <c r="E175" s="56"/>
      <c r="F175" s="57"/>
      <c r="G175" s="58"/>
      <c r="H175" s="59"/>
      <c r="I175" s="60"/>
      <c r="J175" s="60"/>
      <c r="K175" s="118"/>
      <c r="L175" s="116"/>
      <c r="M175" s="55"/>
      <c r="N175" s="61"/>
      <c r="O175" s="62"/>
      <c r="P175" s="60"/>
      <c r="Q175" s="190"/>
      <c r="R175" s="119" t="str">
        <f ca="1">IF(TBL_DRFIP_LOANPOOL[[#This Row],[SETTLE_DATE_90_DAYS_CERTDATE]]&lt;&gt;"",IF(TBL_DRFIP_LOANPOOL[[#This Row],[SETTLE_DATE_90_DAYS_CERTDATE]],"Yes","No"),"")</f>
        <v/>
      </c>
      <c r="S175" s="26" t="str">
        <f>IF(TBL_DRFIP_LOANPOOL[[#This Row],[LOAN_ID]] = "","",TBL_DRFIP_LOANPOOL[[#This Row],[LOAN_ID]]&amp;" ("&amp;IF(TBL_DRFIP_LOANPOOL[[#This Row],[PROP_ADDR_STREET]]="","Address Not Defined",TBL_DRFIP_LOANPOOL[[#This Row],[PROP_ADDR_STREET]])&amp;")")</f>
        <v/>
      </c>
      <c r="T175" s="27" t="str">
        <f ca="1">IF(TBL_DRFIP_LOANPOOL[[#This Row],[REQ_FIELDS_POPULATED]],(IF(APP_DRFIP_CERT_DATE&lt;&gt;"",APP_DRFIP_CERT_DATE,TODAY())-TBL_DRFIP_LOANPOOL[[#This Row],[SETTLEMENT_DATE]])&lt;91,"")</f>
        <v/>
      </c>
      <c r="U175" s="29">
        <f>IF(TBL_DRFIP_LOANPOOL[[#This Row],[MULTIPROP_REC_COUNT]]&lt;&gt;"",TBL_DRFIP_LOANPOOL[[#This Row],[LOAN_AMOUNT]]/TBL_DRFIP_LOANPOOL[[#This Row],[MULTIPROP_REC_COUNT]],TBL_DRFIP_LOANPOOL[[#This Row],[LOAN_AMOUNT]])</f>
        <v>0</v>
      </c>
      <c r="V175" s="29" t="b">
        <f>TBL_DRFIP_LOANPOOL[[#This Row],[MULTIPROP_REC_COUNT]]&gt;1</f>
        <v>0</v>
      </c>
      <c r="W175" s="36">
        <f>IF(TBL_DRFIP_LOANPOOL[[#This Row],[LOAN_ID]]&lt;&gt;"",COUNTIF(TBL_DRFIP_LOANPOOL[LOAN_ID],TBL_DRFIP_LOANPOOL[[#This Row],[LOAN_ID]]),1)</f>
        <v>1</v>
      </c>
      <c r="X175" s="64" t="b">
        <f>TRUE</f>
        <v>1</v>
      </c>
      <c r="Y17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6" spans="2:29" ht="26.25" customHeight="1" x14ac:dyDescent="0.25">
      <c r="B176" s="25" t="str">
        <f>IF(TBL_DRFIP_LOANPOOL[[#This Row],[RECORD_STARTED]],IF(TBL_DRFIP_LOANPOOL[[#This Row],[ERROR_COUNT]]&gt;0,-1,IF(TBL_DRFIP_LOANPOOL[[#This Row],[REQ_FIELDS_POPULATED]],1,0)),"")</f>
        <v/>
      </c>
      <c r="C176" s="36">
        <f>ROW()-ROW(TBL_DRFIP_LOANPOOL[[#Headers],[ROW_ID]])</f>
        <v>161</v>
      </c>
      <c r="D176" s="55"/>
      <c r="E176" s="56"/>
      <c r="F176" s="57"/>
      <c r="G176" s="58"/>
      <c r="H176" s="59"/>
      <c r="I176" s="60"/>
      <c r="J176" s="60"/>
      <c r="K176" s="118"/>
      <c r="L176" s="116"/>
      <c r="M176" s="55"/>
      <c r="N176" s="61"/>
      <c r="O176" s="62"/>
      <c r="P176" s="60"/>
      <c r="Q176" s="190"/>
      <c r="R176" s="119" t="str">
        <f ca="1">IF(TBL_DRFIP_LOANPOOL[[#This Row],[SETTLE_DATE_90_DAYS_CERTDATE]]&lt;&gt;"",IF(TBL_DRFIP_LOANPOOL[[#This Row],[SETTLE_DATE_90_DAYS_CERTDATE]],"Yes","No"),"")</f>
        <v/>
      </c>
      <c r="S176" s="26" t="str">
        <f>IF(TBL_DRFIP_LOANPOOL[[#This Row],[LOAN_ID]] = "","",TBL_DRFIP_LOANPOOL[[#This Row],[LOAN_ID]]&amp;" ("&amp;IF(TBL_DRFIP_LOANPOOL[[#This Row],[PROP_ADDR_STREET]]="","Address Not Defined",TBL_DRFIP_LOANPOOL[[#This Row],[PROP_ADDR_STREET]])&amp;")")</f>
        <v/>
      </c>
      <c r="T176" s="27" t="str">
        <f ca="1">IF(TBL_DRFIP_LOANPOOL[[#This Row],[REQ_FIELDS_POPULATED]],(IF(APP_DRFIP_CERT_DATE&lt;&gt;"",APP_DRFIP_CERT_DATE,TODAY())-TBL_DRFIP_LOANPOOL[[#This Row],[SETTLEMENT_DATE]])&lt;91,"")</f>
        <v/>
      </c>
      <c r="U176" s="29">
        <f>IF(TBL_DRFIP_LOANPOOL[[#This Row],[MULTIPROP_REC_COUNT]]&lt;&gt;"",TBL_DRFIP_LOANPOOL[[#This Row],[LOAN_AMOUNT]]/TBL_DRFIP_LOANPOOL[[#This Row],[MULTIPROP_REC_COUNT]],TBL_DRFIP_LOANPOOL[[#This Row],[LOAN_AMOUNT]])</f>
        <v>0</v>
      </c>
      <c r="V176" s="29" t="b">
        <f>TBL_DRFIP_LOANPOOL[[#This Row],[MULTIPROP_REC_COUNT]]&gt;1</f>
        <v>0</v>
      </c>
      <c r="W176" s="36">
        <f>IF(TBL_DRFIP_LOANPOOL[[#This Row],[LOAN_ID]]&lt;&gt;"",COUNTIF(TBL_DRFIP_LOANPOOL[LOAN_ID],TBL_DRFIP_LOANPOOL[[#This Row],[LOAN_ID]]),1)</f>
        <v>1</v>
      </c>
      <c r="X176" s="64" t="b">
        <f>TRUE</f>
        <v>1</v>
      </c>
      <c r="Y17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7" spans="2:29" ht="26.25" customHeight="1" x14ac:dyDescent="0.25">
      <c r="B177" s="25" t="str">
        <f>IF(TBL_DRFIP_LOANPOOL[[#This Row],[RECORD_STARTED]],IF(TBL_DRFIP_LOANPOOL[[#This Row],[ERROR_COUNT]]&gt;0,-1,IF(TBL_DRFIP_LOANPOOL[[#This Row],[REQ_FIELDS_POPULATED]],1,0)),"")</f>
        <v/>
      </c>
      <c r="C177" s="36">
        <f>ROW()-ROW(TBL_DRFIP_LOANPOOL[[#Headers],[ROW_ID]])</f>
        <v>162</v>
      </c>
      <c r="D177" s="55"/>
      <c r="E177" s="56"/>
      <c r="F177" s="57"/>
      <c r="G177" s="58"/>
      <c r="H177" s="59"/>
      <c r="I177" s="60"/>
      <c r="J177" s="60"/>
      <c r="K177" s="118"/>
      <c r="L177" s="116"/>
      <c r="M177" s="55"/>
      <c r="N177" s="61"/>
      <c r="O177" s="62"/>
      <c r="P177" s="60"/>
      <c r="Q177" s="190"/>
      <c r="R177" s="119" t="str">
        <f ca="1">IF(TBL_DRFIP_LOANPOOL[[#This Row],[SETTLE_DATE_90_DAYS_CERTDATE]]&lt;&gt;"",IF(TBL_DRFIP_LOANPOOL[[#This Row],[SETTLE_DATE_90_DAYS_CERTDATE]],"Yes","No"),"")</f>
        <v/>
      </c>
      <c r="S177" s="26" t="str">
        <f>IF(TBL_DRFIP_LOANPOOL[[#This Row],[LOAN_ID]] = "","",TBL_DRFIP_LOANPOOL[[#This Row],[LOAN_ID]]&amp;" ("&amp;IF(TBL_DRFIP_LOANPOOL[[#This Row],[PROP_ADDR_STREET]]="","Address Not Defined",TBL_DRFIP_LOANPOOL[[#This Row],[PROP_ADDR_STREET]])&amp;")")</f>
        <v/>
      </c>
      <c r="T177" s="27" t="str">
        <f ca="1">IF(TBL_DRFIP_LOANPOOL[[#This Row],[REQ_FIELDS_POPULATED]],(IF(APP_DRFIP_CERT_DATE&lt;&gt;"",APP_DRFIP_CERT_DATE,TODAY())-TBL_DRFIP_LOANPOOL[[#This Row],[SETTLEMENT_DATE]])&lt;91,"")</f>
        <v/>
      </c>
      <c r="U177" s="29">
        <f>IF(TBL_DRFIP_LOANPOOL[[#This Row],[MULTIPROP_REC_COUNT]]&lt;&gt;"",TBL_DRFIP_LOANPOOL[[#This Row],[LOAN_AMOUNT]]/TBL_DRFIP_LOANPOOL[[#This Row],[MULTIPROP_REC_COUNT]],TBL_DRFIP_LOANPOOL[[#This Row],[LOAN_AMOUNT]])</f>
        <v>0</v>
      </c>
      <c r="V177" s="29" t="b">
        <f>TBL_DRFIP_LOANPOOL[[#This Row],[MULTIPROP_REC_COUNT]]&gt;1</f>
        <v>0</v>
      </c>
      <c r="W177" s="36">
        <f>IF(TBL_DRFIP_LOANPOOL[[#This Row],[LOAN_ID]]&lt;&gt;"",COUNTIF(TBL_DRFIP_LOANPOOL[LOAN_ID],TBL_DRFIP_LOANPOOL[[#This Row],[LOAN_ID]]),1)</f>
        <v>1</v>
      </c>
      <c r="X177" s="64" t="b">
        <f>TRUE</f>
        <v>1</v>
      </c>
      <c r="Y17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8" spans="2:29" ht="26.25" customHeight="1" x14ac:dyDescent="0.25">
      <c r="B178" s="25" t="str">
        <f>IF(TBL_DRFIP_LOANPOOL[[#This Row],[RECORD_STARTED]],IF(TBL_DRFIP_LOANPOOL[[#This Row],[ERROR_COUNT]]&gt;0,-1,IF(TBL_DRFIP_LOANPOOL[[#This Row],[REQ_FIELDS_POPULATED]],1,0)),"")</f>
        <v/>
      </c>
      <c r="C178" s="36">
        <f>ROW()-ROW(TBL_DRFIP_LOANPOOL[[#Headers],[ROW_ID]])</f>
        <v>163</v>
      </c>
      <c r="D178" s="55"/>
      <c r="E178" s="56"/>
      <c r="F178" s="57"/>
      <c r="G178" s="58"/>
      <c r="H178" s="59"/>
      <c r="I178" s="60"/>
      <c r="J178" s="60"/>
      <c r="K178" s="118"/>
      <c r="L178" s="116"/>
      <c r="M178" s="55"/>
      <c r="N178" s="61"/>
      <c r="O178" s="62"/>
      <c r="P178" s="60"/>
      <c r="Q178" s="190"/>
      <c r="R178" s="119" t="str">
        <f ca="1">IF(TBL_DRFIP_LOANPOOL[[#This Row],[SETTLE_DATE_90_DAYS_CERTDATE]]&lt;&gt;"",IF(TBL_DRFIP_LOANPOOL[[#This Row],[SETTLE_DATE_90_DAYS_CERTDATE]],"Yes","No"),"")</f>
        <v/>
      </c>
      <c r="S178" s="26" t="str">
        <f>IF(TBL_DRFIP_LOANPOOL[[#This Row],[LOAN_ID]] = "","",TBL_DRFIP_LOANPOOL[[#This Row],[LOAN_ID]]&amp;" ("&amp;IF(TBL_DRFIP_LOANPOOL[[#This Row],[PROP_ADDR_STREET]]="","Address Not Defined",TBL_DRFIP_LOANPOOL[[#This Row],[PROP_ADDR_STREET]])&amp;")")</f>
        <v/>
      </c>
      <c r="T178" s="27" t="str">
        <f ca="1">IF(TBL_DRFIP_LOANPOOL[[#This Row],[REQ_FIELDS_POPULATED]],(IF(APP_DRFIP_CERT_DATE&lt;&gt;"",APP_DRFIP_CERT_DATE,TODAY())-TBL_DRFIP_LOANPOOL[[#This Row],[SETTLEMENT_DATE]])&lt;91,"")</f>
        <v/>
      </c>
      <c r="U178" s="29">
        <f>IF(TBL_DRFIP_LOANPOOL[[#This Row],[MULTIPROP_REC_COUNT]]&lt;&gt;"",TBL_DRFIP_LOANPOOL[[#This Row],[LOAN_AMOUNT]]/TBL_DRFIP_LOANPOOL[[#This Row],[MULTIPROP_REC_COUNT]],TBL_DRFIP_LOANPOOL[[#This Row],[LOAN_AMOUNT]])</f>
        <v>0</v>
      </c>
      <c r="V178" s="29" t="b">
        <f>TBL_DRFIP_LOANPOOL[[#This Row],[MULTIPROP_REC_COUNT]]&gt;1</f>
        <v>0</v>
      </c>
      <c r="W178" s="36">
        <f>IF(TBL_DRFIP_LOANPOOL[[#This Row],[LOAN_ID]]&lt;&gt;"",COUNTIF(TBL_DRFIP_LOANPOOL[LOAN_ID],TBL_DRFIP_LOANPOOL[[#This Row],[LOAN_ID]]),1)</f>
        <v>1</v>
      </c>
      <c r="X178" s="64" t="b">
        <f>TRUE</f>
        <v>1</v>
      </c>
      <c r="Y17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9" spans="2:29" ht="26.25" customHeight="1" x14ac:dyDescent="0.25">
      <c r="B179" s="25" t="str">
        <f>IF(TBL_DRFIP_LOANPOOL[[#This Row],[RECORD_STARTED]],IF(TBL_DRFIP_LOANPOOL[[#This Row],[ERROR_COUNT]]&gt;0,-1,IF(TBL_DRFIP_LOANPOOL[[#This Row],[REQ_FIELDS_POPULATED]],1,0)),"")</f>
        <v/>
      </c>
      <c r="C179" s="36">
        <f>ROW()-ROW(TBL_DRFIP_LOANPOOL[[#Headers],[ROW_ID]])</f>
        <v>164</v>
      </c>
      <c r="D179" s="55"/>
      <c r="E179" s="56"/>
      <c r="F179" s="57"/>
      <c r="G179" s="58"/>
      <c r="H179" s="59"/>
      <c r="I179" s="60"/>
      <c r="J179" s="60"/>
      <c r="K179" s="118"/>
      <c r="L179" s="116"/>
      <c r="M179" s="55"/>
      <c r="N179" s="61"/>
      <c r="O179" s="62"/>
      <c r="P179" s="60"/>
      <c r="Q179" s="190"/>
      <c r="R179" s="119" t="str">
        <f ca="1">IF(TBL_DRFIP_LOANPOOL[[#This Row],[SETTLE_DATE_90_DAYS_CERTDATE]]&lt;&gt;"",IF(TBL_DRFIP_LOANPOOL[[#This Row],[SETTLE_DATE_90_DAYS_CERTDATE]],"Yes","No"),"")</f>
        <v/>
      </c>
      <c r="S179" s="26" t="str">
        <f>IF(TBL_DRFIP_LOANPOOL[[#This Row],[LOAN_ID]] = "","",TBL_DRFIP_LOANPOOL[[#This Row],[LOAN_ID]]&amp;" ("&amp;IF(TBL_DRFIP_LOANPOOL[[#This Row],[PROP_ADDR_STREET]]="","Address Not Defined",TBL_DRFIP_LOANPOOL[[#This Row],[PROP_ADDR_STREET]])&amp;")")</f>
        <v/>
      </c>
      <c r="T179" s="27" t="str">
        <f ca="1">IF(TBL_DRFIP_LOANPOOL[[#This Row],[REQ_FIELDS_POPULATED]],(IF(APP_DRFIP_CERT_DATE&lt;&gt;"",APP_DRFIP_CERT_DATE,TODAY())-TBL_DRFIP_LOANPOOL[[#This Row],[SETTLEMENT_DATE]])&lt;91,"")</f>
        <v/>
      </c>
      <c r="U179" s="29">
        <f>IF(TBL_DRFIP_LOANPOOL[[#This Row],[MULTIPROP_REC_COUNT]]&lt;&gt;"",TBL_DRFIP_LOANPOOL[[#This Row],[LOAN_AMOUNT]]/TBL_DRFIP_LOANPOOL[[#This Row],[MULTIPROP_REC_COUNT]],TBL_DRFIP_LOANPOOL[[#This Row],[LOAN_AMOUNT]])</f>
        <v>0</v>
      </c>
      <c r="V179" s="29" t="b">
        <f>TBL_DRFIP_LOANPOOL[[#This Row],[MULTIPROP_REC_COUNT]]&gt;1</f>
        <v>0</v>
      </c>
      <c r="W179" s="36">
        <f>IF(TBL_DRFIP_LOANPOOL[[#This Row],[LOAN_ID]]&lt;&gt;"",COUNTIF(TBL_DRFIP_LOANPOOL[LOAN_ID],TBL_DRFIP_LOANPOOL[[#This Row],[LOAN_ID]]),1)</f>
        <v>1</v>
      </c>
      <c r="X179" s="64" t="b">
        <f>TRUE</f>
        <v>1</v>
      </c>
      <c r="Y17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0" spans="2:29" ht="26.25" customHeight="1" x14ac:dyDescent="0.25">
      <c r="B180" s="25" t="str">
        <f>IF(TBL_DRFIP_LOANPOOL[[#This Row],[RECORD_STARTED]],IF(TBL_DRFIP_LOANPOOL[[#This Row],[ERROR_COUNT]]&gt;0,-1,IF(TBL_DRFIP_LOANPOOL[[#This Row],[REQ_FIELDS_POPULATED]],1,0)),"")</f>
        <v/>
      </c>
      <c r="C180" s="36">
        <f>ROW()-ROW(TBL_DRFIP_LOANPOOL[[#Headers],[ROW_ID]])</f>
        <v>165</v>
      </c>
      <c r="D180" s="55"/>
      <c r="E180" s="56"/>
      <c r="F180" s="57"/>
      <c r="G180" s="58"/>
      <c r="H180" s="59"/>
      <c r="I180" s="60"/>
      <c r="J180" s="60"/>
      <c r="K180" s="118"/>
      <c r="L180" s="116"/>
      <c r="M180" s="55"/>
      <c r="N180" s="61"/>
      <c r="O180" s="62"/>
      <c r="P180" s="60"/>
      <c r="Q180" s="190"/>
      <c r="R180" s="119" t="str">
        <f ca="1">IF(TBL_DRFIP_LOANPOOL[[#This Row],[SETTLE_DATE_90_DAYS_CERTDATE]]&lt;&gt;"",IF(TBL_DRFIP_LOANPOOL[[#This Row],[SETTLE_DATE_90_DAYS_CERTDATE]],"Yes","No"),"")</f>
        <v/>
      </c>
      <c r="S180" s="26" t="str">
        <f>IF(TBL_DRFIP_LOANPOOL[[#This Row],[LOAN_ID]] = "","",TBL_DRFIP_LOANPOOL[[#This Row],[LOAN_ID]]&amp;" ("&amp;IF(TBL_DRFIP_LOANPOOL[[#This Row],[PROP_ADDR_STREET]]="","Address Not Defined",TBL_DRFIP_LOANPOOL[[#This Row],[PROP_ADDR_STREET]])&amp;")")</f>
        <v/>
      </c>
      <c r="T180" s="27" t="str">
        <f ca="1">IF(TBL_DRFIP_LOANPOOL[[#This Row],[REQ_FIELDS_POPULATED]],(IF(APP_DRFIP_CERT_DATE&lt;&gt;"",APP_DRFIP_CERT_DATE,TODAY())-TBL_DRFIP_LOANPOOL[[#This Row],[SETTLEMENT_DATE]])&lt;91,"")</f>
        <v/>
      </c>
      <c r="U180" s="29">
        <f>IF(TBL_DRFIP_LOANPOOL[[#This Row],[MULTIPROP_REC_COUNT]]&lt;&gt;"",TBL_DRFIP_LOANPOOL[[#This Row],[LOAN_AMOUNT]]/TBL_DRFIP_LOANPOOL[[#This Row],[MULTIPROP_REC_COUNT]],TBL_DRFIP_LOANPOOL[[#This Row],[LOAN_AMOUNT]])</f>
        <v>0</v>
      </c>
      <c r="V180" s="29" t="b">
        <f>TBL_DRFIP_LOANPOOL[[#This Row],[MULTIPROP_REC_COUNT]]&gt;1</f>
        <v>0</v>
      </c>
      <c r="W180" s="36">
        <f>IF(TBL_DRFIP_LOANPOOL[[#This Row],[LOAN_ID]]&lt;&gt;"",COUNTIF(TBL_DRFIP_LOANPOOL[LOAN_ID],TBL_DRFIP_LOANPOOL[[#This Row],[LOAN_ID]]),1)</f>
        <v>1</v>
      </c>
      <c r="X180" s="64" t="b">
        <f>TRUE</f>
        <v>1</v>
      </c>
      <c r="Y18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1" spans="2:29" ht="26.25" customHeight="1" x14ac:dyDescent="0.25">
      <c r="B181" s="25" t="str">
        <f>IF(TBL_DRFIP_LOANPOOL[[#This Row],[RECORD_STARTED]],IF(TBL_DRFIP_LOANPOOL[[#This Row],[ERROR_COUNT]]&gt;0,-1,IF(TBL_DRFIP_LOANPOOL[[#This Row],[REQ_FIELDS_POPULATED]],1,0)),"")</f>
        <v/>
      </c>
      <c r="C181" s="36">
        <f>ROW()-ROW(TBL_DRFIP_LOANPOOL[[#Headers],[ROW_ID]])</f>
        <v>166</v>
      </c>
      <c r="D181" s="55"/>
      <c r="E181" s="56"/>
      <c r="F181" s="57"/>
      <c r="G181" s="58"/>
      <c r="H181" s="59"/>
      <c r="I181" s="60"/>
      <c r="J181" s="60"/>
      <c r="K181" s="118"/>
      <c r="L181" s="116"/>
      <c r="M181" s="55"/>
      <c r="N181" s="61"/>
      <c r="O181" s="62"/>
      <c r="P181" s="60"/>
      <c r="Q181" s="190"/>
      <c r="R181" s="119" t="str">
        <f ca="1">IF(TBL_DRFIP_LOANPOOL[[#This Row],[SETTLE_DATE_90_DAYS_CERTDATE]]&lt;&gt;"",IF(TBL_DRFIP_LOANPOOL[[#This Row],[SETTLE_DATE_90_DAYS_CERTDATE]],"Yes","No"),"")</f>
        <v/>
      </c>
      <c r="S181" s="26" t="str">
        <f>IF(TBL_DRFIP_LOANPOOL[[#This Row],[LOAN_ID]] = "","",TBL_DRFIP_LOANPOOL[[#This Row],[LOAN_ID]]&amp;" ("&amp;IF(TBL_DRFIP_LOANPOOL[[#This Row],[PROP_ADDR_STREET]]="","Address Not Defined",TBL_DRFIP_LOANPOOL[[#This Row],[PROP_ADDR_STREET]])&amp;")")</f>
        <v/>
      </c>
      <c r="T181" s="27" t="str">
        <f ca="1">IF(TBL_DRFIP_LOANPOOL[[#This Row],[REQ_FIELDS_POPULATED]],(IF(APP_DRFIP_CERT_DATE&lt;&gt;"",APP_DRFIP_CERT_DATE,TODAY())-TBL_DRFIP_LOANPOOL[[#This Row],[SETTLEMENT_DATE]])&lt;91,"")</f>
        <v/>
      </c>
      <c r="U181" s="29">
        <f>IF(TBL_DRFIP_LOANPOOL[[#This Row],[MULTIPROP_REC_COUNT]]&lt;&gt;"",TBL_DRFIP_LOANPOOL[[#This Row],[LOAN_AMOUNT]]/TBL_DRFIP_LOANPOOL[[#This Row],[MULTIPROP_REC_COUNT]],TBL_DRFIP_LOANPOOL[[#This Row],[LOAN_AMOUNT]])</f>
        <v>0</v>
      </c>
      <c r="V181" s="29" t="b">
        <f>TBL_DRFIP_LOANPOOL[[#This Row],[MULTIPROP_REC_COUNT]]&gt;1</f>
        <v>0</v>
      </c>
      <c r="W181" s="36">
        <f>IF(TBL_DRFIP_LOANPOOL[[#This Row],[LOAN_ID]]&lt;&gt;"",COUNTIF(TBL_DRFIP_LOANPOOL[LOAN_ID],TBL_DRFIP_LOANPOOL[[#This Row],[LOAN_ID]]),1)</f>
        <v>1</v>
      </c>
      <c r="X181" s="64" t="b">
        <f>TRUE</f>
        <v>1</v>
      </c>
      <c r="Y18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2" spans="2:29" ht="26.25" customHeight="1" x14ac:dyDescent="0.25">
      <c r="B182" s="25" t="str">
        <f>IF(TBL_DRFIP_LOANPOOL[[#This Row],[RECORD_STARTED]],IF(TBL_DRFIP_LOANPOOL[[#This Row],[ERROR_COUNT]]&gt;0,-1,IF(TBL_DRFIP_LOANPOOL[[#This Row],[REQ_FIELDS_POPULATED]],1,0)),"")</f>
        <v/>
      </c>
      <c r="C182" s="36">
        <f>ROW()-ROW(TBL_DRFIP_LOANPOOL[[#Headers],[ROW_ID]])</f>
        <v>167</v>
      </c>
      <c r="D182" s="55"/>
      <c r="E182" s="56"/>
      <c r="F182" s="57"/>
      <c r="G182" s="58"/>
      <c r="H182" s="59"/>
      <c r="I182" s="60"/>
      <c r="J182" s="60"/>
      <c r="K182" s="118"/>
      <c r="L182" s="116"/>
      <c r="M182" s="55"/>
      <c r="N182" s="61"/>
      <c r="O182" s="62"/>
      <c r="P182" s="60"/>
      <c r="Q182" s="190"/>
      <c r="R182" s="119" t="str">
        <f ca="1">IF(TBL_DRFIP_LOANPOOL[[#This Row],[SETTLE_DATE_90_DAYS_CERTDATE]]&lt;&gt;"",IF(TBL_DRFIP_LOANPOOL[[#This Row],[SETTLE_DATE_90_DAYS_CERTDATE]],"Yes","No"),"")</f>
        <v/>
      </c>
      <c r="S182" s="26" t="str">
        <f>IF(TBL_DRFIP_LOANPOOL[[#This Row],[LOAN_ID]] = "","",TBL_DRFIP_LOANPOOL[[#This Row],[LOAN_ID]]&amp;" ("&amp;IF(TBL_DRFIP_LOANPOOL[[#This Row],[PROP_ADDR_STREET]]="","Address Not Defined",TBL_DRFIP_LOANPOOL[[#This Row],[PROP_ADDR_STREET]])&amp;")")</f>
        <v/>
      </c>
      <c r="T182" s="27" t="str">
        <f ca="1">IF(TBL_DRFIP_LOANPOOL[[#This Row],[REQ_FIELDS_POPULATED]],(IF(APP_DRFIP_CERT_DATE&lt;&gt;"",APP_DRFIP_CERT_DATE,TODAY())-TBL_DRFIP_LOANPOOL[[#This Row],[SETTLEMENT_DATE]])&lt;91,"")</f>
        <v/>
      </c>
      <c r="U182" s="29">
        <f>IF(TBL_DRFIP_LOANPOOL[[#This Row],[MULTIPROP_REC_COUNT]]&lt;&gt;"",TBL_DRFIP_LOANPOOL[[#This Row],[LOAN_AMOUNT]]/TBL_DRFIP_LOANPOOL[[#This Row],[MULTIPROP_REC_COUNT]],TBL_DRFIP_LOANPOOL[[#This Row],[LOAN_AMOUNT]])</f>
        <v>0</v>
      </c>
      <c r="V182" s="29" t="b">
        <f>TBL_DRFIP_LOANPOOL[[#This Row],[MULTIPROP_REC_COUNT]]&gt;1</f>
        <v>0</v>
      </c>
      <c r="W182" s="36">
        <f>IF(TBL_DRFIP_LOANPOOL[[#This Row],[LOAN_ID]]&lt;&gt;"",COUNTIF(TBL_DRFIP_LOANPOOL[LOAN_ID],TBL_DRFIP_LOANPOOL[[#This Row],[LOAN_ID]]),1)</f>
        <v>1</v>
      </c>
      <c r="X182" s="64" t="b">
        <f>TRUE</f>
        <v>1</v>
      </c>
      <c r="Y18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3" spans="2:29" ht="26.25" customHeight="1" x14ac:dyDescent="0.25">
      <c r="B183" s="25" t="str">
        <f>IF(TBL_DRFIP_LOANPOOL[[#This Row],[RECORD_STARTED]],IF(TBL_DRFIP_LOANPOOL[[#This Row],[ERROR_COUNT]]&gt;0,-1,IF(TBL_DRFIP_LOANPOOL[[#This Row],[REQ_FIELDS_POPULATED]],1,0)),"")</f>
        <v/>
      </c>
      <c r="C183" s="36">
        <f>ROW()-ROW(TBL_DRFIP_LOANPOOL[[#Headers],[ROW_ID]])</f>
        <v>168</v>
      </c>
      <c r="D183" s="55"/>
      <c r="E183" s="56"/>
      <c r="F183" s="57"/>
      <c r="G183" s="58"/>
      <c r="H183" s="59"/>
      <c r="I183" s="60"/>
      <c r="J183" s="60"/>
      <c r="K183" s="118"/>
      <c r="L183" s="116"/>
      <c r="M183" s="55"/>
      <c r="N183" s="61"/>
      <c r="O183" s="62"/>
      <c r="P183" s="60"/>
      <c r="Q183" s="190"/>
      <c r="R183" s="119" t="str">
        <f ca="1">IF(TBL_DRFIP_LOANPOOL[[#This Row],[SETTLE_DATE_90_DAYS_CERTDATE]]&lt;&gt;"",IF(TBL_DRFIP_LOANPOOL[[#This Row],[SETTLE_DATE_90_DAYS_CERTDATE]],"Yes","No"),"")</f>
        <v/>
      </c>
      <c r="S183" s="26" t="str">
        <f>IF(TBL_DRFIP_LOANPOOL[[#This Row],[LOAN_ID]] = "","",TBL_DRFIP_LOANPOOL[[#This Row],[LOAN_ID]]&amp;" ("&amp;IF(TBL_DRFIP_LOANPOOL[[#This Row],[PROP_ADDR_STREET]]="","Address Not Defined",TBL_DRFIP_LOANPOOL[[#This Row],[PROP_ADDR_STREET]])&amp;")")</f>
        <v/>
      </c>
      <c r="T183" s="27" t="str">
        <f ca="1">IF(TBL_DRFIP_LOANPOOL[[#This Row],[REQ_FIELDS_POPULATED]],(IF(APP_DRFIP_CERT_DATE&lt;&gt;"",APP_DRFIP_CERT_DATE,TODAY())-TBL_DRFIP_LOANPOOL[[#This Row],[SETTLEMENT_DATE]])&lt;91,"")</f>
        <v/>
      </c>
      <c r="U183" s="29">
        <f>IF(TBL_DRFIP_LOANPOOL[[#This Row],[MULTIPROP_REC_COUNT]]&lt;&gt;"",TBL_DRFIP_LOANPOOL[[#This Row],[LOAN_AMOUNT]]/TBL_DRFIP_LOANPOOL[[#This Row],[MULTIPROP_REC_COUNT]],TBL_DRFIP_LOANPOOL[[#This Row],[LOAN_AMOUNT]])</f>
        <v>0</v>
      </c>
      <c r="V183" s="29" t="b">
        <f>TBL_DRFIP_LOANPOOL[[#This Row],[MULTIPROP_REC_COUNT]]&gt;1</f>
        <v>0</v>
      </c>
      <c r="W183" s="36">
        <f>IF(TBL_DRFIP_LOANPOOL[[#This Row],[LOAN_ID]]&lt;&gt;"",COUNTIF(TBL_DRFIP_LOANPOOL[LOAN_ID],TBL_DRFIP_LOANPOOL[[#This Row],[LOAN_ID]]),1)</f>
        <v>1</v>
      </c>
      <c r="X183" s="64" t="b">
        <f>TRUE</f>
        <v>1</v>
      </c>
      <c r="Y18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4" spans="2:29" ht="26.25" customHeight="1" x14ac:dyDescent="0.25">
      <c r="B184" s="25" t="str">
        <f>IF(TBL_DRFIP_LOANPOOL[[#This Row],[RECORD_STARTED]],IF(TBL_DRFIP_LOANPOOL[[#This Row],[ERROR_COUNT]]&gt;0,-1,IF(TBL_DRFIP_LOANPOOL[[#This Row],[REQ_FIELDS_POPULATED]],1,0)),"")</f>
        <v/>
      </c>
      <c r="C184" s="36">
        <f>ROW()-ROW(TBL_DRFIP_LOANPOOL[[#Headers],[ROW_ID]])</f>
        <v>169</v>
      </c>
      <c r="D184" s="55"/>
      <c r="E184" s="56"/>
      <c r="F184" s="57"/>
      <c r="G184" s="58"/>
      <c r="H184" s="59"/>
      <c r="I184" s="60"/>
      <c r="J184" s="60"/>
      <c r="K184" s="118"/>
      <c r="L184" s="116"/>
      <c r="M184" s="55"/>
      <c r="N184" s="61"/>
      <c r="O184" s="62"/>
      <c r="P184" s="60"/>
      <c r="Q184" s="190"/>
      <c r="R184" s="119" t="str">
        <f ca="1">IF(TBL_DRFIP_LOANPOOL[[#This Row],[SETTLE_DATE_90_DAYS_CERTDATE]]&lt;&gt;"",IF(TBL_DRFIP_LOANPOOL[[#This Row],[SETTLE_DATE_90_DAYS_CERTDATE]],"Yes","No"),"")</f>
        <v/>
      </c>
      <c r="S184" s="26" t="str">
        <f>IF(TBL_DRFIP_LOANPOOL[[#This Row],[LOAN_ID]] = "","",TBL_DRFIP_LOANPOOL[[#This Row],[LOAN_ID]]&amp;" ("&amp;IF(TBL_DRFIP_LOANPOOL[[#This Row],[PROP_ADDR_STREET]]="","Address Not Defined",TBL_DRFIP_LOANPOOL[[#This Row],[PROP_ADDR_STREET]])&amp;")")</f>
        <v/>
      </c>
      <c r="T184" s="27" t="str">
        <f ca="1">IF(TBL_DRFIP_LOANPOOL[[#This Row],[REQ_FIELDS_POPULATED]],(IF(APP_DRFIP_CERT_DATE&lt;&gt;"",APP_DRFIP_CERT_DATE,TODAY())-TBL_DRFIP_LOANPOOL[[#This Row],[SETTLEMENT_DATE]])&lt;91,"")</f>
        <v/>
      </c>
      <c r="U184" s="29">
        <f>IF(TBL_DRFIP_LOANPOOL[[#This Row],[MULTIPROP_REC_COUNT]]&lt;&gt;"",TBL_DRFIP_LOANPOOL[[#This Row],[LOAN_AMOUNT]]/TBL_DRFIP_LOANPOOL[[#This Row],[MULTIPROP_REC_COUNT]],TBL_DRFIP_LOANPOOL[[#This Row],[LOAN_AMOUNT]])</f>
        <v>0</v>
      </c>
      <c r="V184" s="29" t="b">
        <f>TBL_DRFIP_LOANPOOL[[#This Row],[MULTIPROP_REC_COUNT]]&gt;1</f>
        <v>0</v>
      </c>
      <c r="W184" s="36">
        <f>IF(TBL_DRFIP_LOANPOOL[[#This Row],[LOAN_ID]]&lt;&gt;"",COUNTIF(TBL_DRFIP_LOANPOOL[LOAN_ID],TBL_DRFIP_LOANPOOL[[#This Row],[LOAN_ID]]),1)</f>
        <v>1</v>
      </c>
      <c r="X184" s="64" t="b">
        <f>TRUE</f>
        <v>1</v>
      </c>
      <c r="Y18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5" spans="2:29" ht="26.25" customHeight="1" x14ac:dyDescent="0.25">
      <c r="B185" s="25" t="str">
        <f>IF(TBL_DRFIP_LOANPOOL[[#This Row],[RECORD_STARTED]],IF(TBL_DRFIP_LOANPOOL[[#This Row],[ERROR_COUNT]]&gt;0,-1,IF(TBL_DRFIP_LOANPOOL[[#This Row],[REQ_FIELDS_POPULATED]],1,0)),"")</f>
        <v/>
      </c>
      <c r="C185" s="36">
        <f>ROW()-ROW(TBL_DRFIP_LOANPOOL[[#Headers],[ROW_ID]])</f>
        <v>170</v>
      </c>
      <c r="D185" s="55"/>
      <c r="E185" s="56"/>
      <c r="F185" s="57"/>
      <c r="G185" s="58"/>
      <c r="H185" s="59"/>
      <c r="I185" s="60"/>
      <c r="J185" s="60"/>
      <c r="K185" s="118"/>
      <c r="L185" s="116"/>
      <c r="M185" s="55"/>
      <c r="N185" s="61"/>
      <c r="O185" s="62"/>
      <c r="P185" s="60"/>
      <c r="Q185" s="190"/>
      <c r="R185" s="119" t="str">
        <f ca="1">IF(TBL_DRFIP_LOANPOOL[[#This Row],[SETTLE_DATE_90_DAYS_CERTDATE]]&lt;&gt;"",IF(TBL_DRFIP_LOANPOOL[[#This Row],[SETTLE_DATE_90_DAYS_CERTDATE]],"Yes","No"),"")</f>
        <v/>
      </c>
      <c r="S185" s="26" t="str">
        <f>IF(TBL_DRFIP_LOANPOOL[[#This Row],[LOAN_ID]] = "","",TBL_DRFIP_LOANPOOL[[#This Row],[LOAN_ID]]&amp;" ("&amp;IF(TBL_DRFIP_LOANPOOL[[#This Row],[PROP_ADDR_STREET]]="","Address Not Defined",TBL_DRFIP_LOANPOOL[[#This Row],[PROP_ADDR_STREET]])&amp;")")</f>
        <v/>
      </c>
      <c r="T185" s="27" t="str">
        <f ca="1">IF(TBL_DRFIP_LOANPOOL[[#This Row],[REQ_FIELDS_POPULATED]],(IF(APP_DRFIP_CERT_DATE&lt;&gt;"",APP_DRFIP_CERT_DATE,TODAY())-TBL_DRFIP_LOANPOOL[[#This Row],[SETTLEMENT_DATE]])&lt;91,"")</f>
        <v/>
      </c>
      <c r="U185" s="29">
        <f>IF(TBL_DRFIP_LOANPOOL[[#This Row],[MULTIPROP_REC_COUNT]]&lt;&gt;"",TBL_DRFIP_LOANPOOL[[#This Row],[LOAN_AMOUNT]]/TBL_DRFIP_LOANPOOL[[#This Row],[MULTIPROP_REC_COUNT]],TBL_DRFIP_LOANPOOL[[#This Row],[LOAN_AMOUNT]])</f>
        <v>0</v>
      </c>
      <c r="V185" s="29" t="b">
        <f>TBL_DRFIP_LOANPOOL[[#This Row],[MULTIPROP_REC_COUNT]]&gt;1</f>
        <v>0</v>
      </c>
      <c r="W185" s="36">
        <f>IF(TBL_DRFIP_LOANPOOL[[#This Row],[LOAN_ID]]&lt;&gt;"",COUNTIF(TBL_DRFIP_LOANPOOL[LOAN_ID],TBL_DRFIP_LOANPOOL[[#This Row],[LOAN_ID]]),1)</f>
        <v>1</v>
      </c>
      <c r="X185" s="64" t="b">
        <f>TRUE</f>
        <v>1</v>
      </c>
      <c r="Y18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6" spans="2:29" ht="26.25" customHeight="1" x14ac:dyDescent="0.25">
      <c r="B186" s="25" t="str">
        <f>IF(TBL_DRFIP_LOANPOOL[[#This Row],[RECORD_STARTED]],IF(TBL_DRFIP_LOANPOOL[[#This Row],[ERROR_COUNT]]&gt;0,-1,IF(TBL_DRFIP_LOANPOOL[[#This Row],[REQ_FIELDS_POPULATED]],1,0)),"")</f>
        <v/>
      </c>
      <c r="C186" s="36">
        <f>ROW()-ROW(TBL_DRFIP_LOANPOOL[[#Headers],[ROW_ID]])</f>
        <v>171</v>
      </c>
      <c r="D186" s="55"/>
      <c r="E186" s="56"/>
      <c r="F186" s="57"/>
      <c r="G186" s="58"/>
      <c r="H186" s="59"/>
      <c r="I186" s="60"/>
      <c r="J186" s="60"/>
      <c r="K186" s="118"/>
      <c r="L186" s="116"/>
      <c r="M186" s="55"/>
      <c r="N186" s="61"/>
      <c r="O186" s="62"/>
      <c r="P186" s="60"/>
      <c r="Q186" s="190"/>
      <c r="R186" s="119" t="str">
        <f ca="1">IF(TBL_DRFIP_LOANPOOL[[#This Row],[SETTLE_DATE_90_DAYS_CERTDATE]]&lt;&gt;"",IF(TBL_DRFIP_LOANPOOL[[#This Row],[SETTLE_DATE_90_DAYS_CERTDATE]],"Yes","No"),"")</f>
        <v/>
      </c>
      <c r="S186" s="26" t="str">
        <f>IF(TBL_DRFIP_LOANPOOL[[#This Row],[LOAN_ID]] = "","",TBL_DRFIP_LOANPOOL[[#This Row],[LOAN_ID]]&amp;" ("&amp;IF(TBL_DRFIP_LOANPOOL[[#This Row],[PROP_ADDR_STREET]]="","Address Not Defined",TBL_DRFIP_LOANPOOL[[#This Row],[PROP_ADDR_STREET]])&amp;")")</f>
        <v/>
      </c>
      <c r="T186" s="27" t="str">
        <f ca="1">IF(TBL_DRFIP_LOANPOOL[[#This Row],[REQ_FIELDS_POPULATED]],(IF(APP_DRFIP_CERT_DATE&lt;&gt;"",APP_DRFIP_CERT_DATE,TODAY())-TBL_DRFIP_LOANPOOL[[#This Row],[SETTLEMENT_DATE]])&lt;91,"")</f>
        <v/>
      </c>
      <c r="U186" s="29">
        <f>IF(TBL_DRFIP_LOANPOOL[[#This Row],[MULTIPROP_REC_COUNT]]&lt;&gt;"",TBL_DRFIP_LOANPOOL[[#This Row],[LOAN_AMOUNT]]/TBL_DRFIP_LOANPOOL[[#This Row],[MULTIPROP_REC_COUNT]],TBL_DRFIP_LOANPOOL[[#This Row],[LOAN_AMOUNT]])</f>
        <v>0</v>
      </c>
      <c r="V186" s="29" t="b">
        <f>TBL_DRFIP_LOANPOOL[[#This Row],[MULTIPROP_REC_COUNT]]&gt;1</f>
        <v>0</v>
      </c>
      <c r="W186" s="36">
        <f>IF(TBL_DRFIP_LOANPOOL[[#This Row],[LOAN_ID]]&lt;&gt;"",COUNTIF(TBL_DRFIP_LOANPOOL[LOAN_ID],TBL_DRFIP_LOANPOOL[[#This Row],[LOAN_ID]]),1)</f>
        <v>1</v>
      </c>
      <c r="X186" s="64" t="b">
        <f>TRUE</f>
        <v>1</v>
      </c>
      <c r="Y18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7" spans="2:29" ht="26.25" customHeight="1" x14ac:dyDescent="0.25">
      <c r="B187" s="25" t="str">
        <f>IF(TBL_DRFIP_LOANPOOL[[#This Row],[RECORD_STARTED]],IF(TBL_DRFIP_LOANPOOL[[#This Row],[ERROR_COUNT]]&gt;0,-1,IF(TBL_DRFIP_LOANPOOL[[#This Row],[REQ_FIELDS_POPULATED]],1,0)),"")</f>
        <v/>
      </c>
      <c r="C187" s="36">
        <f>ROW()-ROW(TBL_DRFIP_LOANPOOL[[#Headers],[ROW_ID]])</f>
        <v>172</v>
      </c>
      <c r="D187" s="55"/>
      <c r="E187" s="56"/>
      <c r="F187" s="57"/>
      <c r="G187" s="58"/>
      <c r="H187" s="59"/>
      <c r="I187" s="60"/>
      <c r="J187" s="60"/>
      <c r="K187" s="118"/>
      <c r="L187" s="116"/>
      <c r="M187" s="55"/>
      <c r="N187" s="61"/>
      <c r="O187" s="62"/>
      <c r="P187" s="60"/>
      <c r="Q187" s="190"/>
      <c r="R187" s="119" t="str">
        <f ca="1">IF(TBL_DRFIP_LOANPOOL[[#This Row],[SETTLE_DATE_90_DAYS_CERTDATE]]&lt;&gt;"",IF(TBL_DRFIP_LOANPOOL[[#This Row],[SETTLE_DATE_90_DAYS_CERTDATE]],"Yes","No"),"")</f>
        <v/>
      </c>
      <c r="S187" s="26" t="str">
        <f>IF(TBL_DRFIP_LOANPOOL[[#This Row],[LOAN_ID]] = "","",TBL_DRFIP_LOANPOOL[[#This Row],[LOAN_ID]]&amp;" ("&amp;IF(TBL_DRFIP_LOANPOOL[[#This Row],[PROP_ADDR_STREET]]="","Address Not Defined",TBL_DRFIP_LOANPOOL[[#This Row],[PROP_ADDR_STREET]])&amp;")")</f>
        <v/>
      </c>
      <c r="T187" s="27" t="str">
        <f ca="1">IF(TBL_DRFIP_LOANPOOL[[#This Row],[REQ_FIELDS_POPULATED]],(IF(APP_DRFIP_CERT_DATE&lt;&gt;"",APP_DRFIP_CERT_DATE,TODAY())-TBL_DRFIP_LOANPOOL[[#This Row],[SETTLEMENT_DATE]])&lt;91,"")</f>
        <v/>
      </c>
      <c r="U187" s="29">
        <f>IF(TBL_DRFIP_LOANPOOL[[#This Row],[MULTIPROP_REC_COUNT]]&lt;&gt;"",TBL_DRFIP_LOANPOOL[[#This Row],[LOAN_AMOUNT]]/TBL_DRFIP_LOANPOOL[[#This Row],[MULTIPROP_REC_COUNT]],TBL_DRFIP_LOANPOOL[[#This Row],[LOAN_AMOUNT]])</f>
        <v>0</v>
      </c>
      <c r="V187" s="29" t="b">
        <f>TBL_DRFIP_LOANPOOL[[#This Row],[MULTIPROP_REC_COUNT]]&gt;1</f>
        <v>0</v>
      </c>
      <c r="W187" s="36">
        <f>IF(TBL_DRFIP_LOANPOOL[[#This Row],[LOAN_ID]]&lt;&gt;"",COUNTIF(TBL_DRFIP_LOANPOOL[LOAN_ID],TBL_DRFIP_LOANPOOL[[#This Row],[LOAN_ID]]),1)</f>
        <v>1</v>
      </c>
      <c r="X187" s="64" t="b">
        <f>TRUE</f>
        <v>1</v>
      </c>
      <c r="Y18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8" spans="2:29" ht="26.25" customHeight="1" x14ac:dyDescent="0.25">
      <c r="B188" s="25" t="str">
        <f>IF(TBL_DRFIP_LOANPOOL[[#This Row],[RECORD_STARTED]],IF(TBL_DRFIP_LOANPOOL[[#This Row],[ERROR_COUNT]]&gt;0,-1,IF(TBL_DRFIP_LOANPOOL[[#This Row],[REQ_FIELDS_POPULATED]],1,0)),"")</f>
        <v/>
      </c>
      <c r="C188" s="36">
        <f>ROW()-ROW(TBL_DRFIP_LOANPOOL[[#Headers],[ROW_ID]])</f>
        <v>173</v>
      </c>
      <c r="D188" s="55"/>
      <c r="E188" s="56"/>
      <c r="F188" s="57"/>
      <c r="G188" s="58"/>
      <c r="H188" s="59"/>
      <c r="I188" s="60"/>
      <c r="J188" s="60"/>
      <c r="K188" s="118"/>
      <c r="L188" s="116"/>
      <c r="M188" s="55"/>
      <c r="N188" s="61"/>
      <c r="O188" s="62"/>
      <c r="P188" s="60"/>
      <c r="Q188" s="190"/>
      <c r="R188" s="119" t="str">
        <f ca="1">IF(TBL_DRFIP_LOANPOOL[[#This Row],[SETTLE_DATE_90_DAYS_CERTDATE]]&lt;&gt;"",IF(TBL_DRFIP_LOANPOOL[[#This Row],[SETTLE_DATE_90_DAYS_CERTDATE]],"Yes","No"),"")</f>
        <v/>
      </c>
      <c r="S188" s="26" t="str">
        <f>IF(TBL_DRFIP_LOANPOOL[[#This Row],[LOAN_ID]] = "","",TBL_DRFIP_LOANPOOL[[#This Row],[LOAN_ID]]&amp;" ("&amp;IF(TBL_DRFIP_LOANPOOL[[#This Row],[PROP_ADDR_STREET]]="","Address Not Defined",TBL_DRFIP_LOANPOOL[[#This Row],[PROP_ADDR_STREET]])&amp;")")</f>
        <v/>
      </c>
      <c r="T188" s="27" t="str">
        <f ca="1">IF(TBL_DRFIP_LOANPOOL[[#This Row],[REQ_FIELDS_POPULATED]],(IF(APP_DRFIP_CERT_DATE&lt;&gt;"",APP_DRFIP_CERT_DATE,TODAY())-TBL_DRFIP_LOANPOOL[[#This Row],[SETTLEMENT_DATE]])&lt;91,"")</f>
        <v/>
      </c>
      <c r="U188" s="29">
        <f>IF(TBL_DRFIP_LOANPOOL[[#This Row],[MULTIPROP_REC_COUNT]]&lt;&gt;"",TBL_DRFIP_LOANPOOL[[#This Row],[LOAN_AMOUNT]]/TBL_DRFIP_LOANPOOL[[#This Row],[MULTIPROP_REC_COUNT]],TBL_DRFIP_LOANPOOL[[#This Row],[LOAN_AMOUNT]])</f>
        <v>0</v>
      </c>
      <c r="V188" s="29" t="b">
        <f>TBL_DRFIP_LOANPOOL[[#This Row],[MULTIPROP_REC_COUNT]]&gt;1</f>
        <v>0</v>
      </c>
      <c r="W188" s="36">
        <f>IF(TBL_DRFIP_LOANPOOL[[#This Row],[LOAN_ID]]&lt;&gt;"",COUNTIF(TBL_DRFIP_LOANPOOL[LOAN_ID],TBL_DRFIP_LOANPOOL[[#This Row],[LOAN_ID]]),1)</f>
        <v>1</v>
      </c>
      <c r="X188" s="64" t="b">
        <f>TRUE</f>
        <v>1</v>
      </c>
      <c r="Y18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9" spans="2:29" ht="26.25" customHeight="1" x14ac:dyDescent="0.25">
      <c r="B189" s="25" t="str">
        <f>IF(TBL_DRFIP_LOANPOOL[[#This Row],[RECORD_STARTED]],IF(TBL_DRFIP_LOANPOOL[[#This Row],[ERROR_COUNT]]&gt;0,-1,IF(TBL_DRFIP_LOANPOOL[[#This Row],[REQ_FIELDS_POPULATED]],1,0)),"")</f>
        <v/>
      </c>
      <c r="C189" s="36">
        <f>ROW()-ROW(TBL_DRFIP_LOANPOOL[[#Headers],[ROW_ID]])</f>
        <v>174</v>
      </c>
      <c r="D189" s="55"/>
      <c r="E189" s="56"/>
      <c r="F189" s="57"/>
      <c r="G189" s="58"/>
      <c r="H189" s="59"/>
      <c r="I189" s="60"/>
      <c r="J189" s="60"/>
      <c r="K189" s="118"/>
      <c r="L189" s="116"/>
      <c r="M189" s="55"/>
      <c r="N189" s="61"/>
      <c r="O189" s="62"/>
      <c r="P189" s="60"/>
      <c r="Q189" s="190"/>
      <c r="R189" s="119" t="str">
        <f ca="1">IF(TBL_DRFIP_LOANPOOL[[#This Row],[SETTLE_DATE_90_DAYS_CERTDATE]]&lt;&gt;"",IF(TBL_DRFIP_LOANPOOL[[#This Row],[SETTLE_DATE_90_DAYS_CERTDATE]],"Yes","No"),"")</f>
        <v/>
      </c>
      <c r="S189" s="26" t="str">
        <f>IF(TBL_DRFIP_LOANPOOL[[#This Row],[LOAN_ID]] = "","",TBL_DRFIP_LOANPOOL[[#This Row],[LOAN_ID]]&amp;" ("&amp;IF(TBL_DRFIP_LOANPOOL[[#This Row],[PROP_ADDR_STREET]]="","Address Not Defined",TBL_DRFIP_LOANPOOL[[#This Row],[PROP_ADDR_STREET]])&amp;")")</f>
        <v/>
      </c>
      <c r="T189" s="27" t="str">
        <f ca="1">IF(TBL_DRFIP_LOANPOOL[[#This Row],[REQ_FIELDS_POPULATED]],(IF(APP_DRFIP_CERT_DATE&lt;&gt;"",APP_DRFIP_CERT_DATE,TODAY())-TBL_DRFIP_LOANPOOL[[#This Row],[SETTLEMENT_DATE]])&lt;91,"")</f>
        <v/>
      </c>
      <c r="U189" s="29">
        <f>IF(TBL_DRFIP_LOANPOOL[[#This Row],[MULTIPROP_REC_COUNT]]&lt;&gt;"",TBL_DRFIP_LOANPOOL[[#This Row],[LOAN_AMOUNT]]/TBL_DRFIP_LOANPOOL[[#This Row],[MULTIPROP_REC_COUNT]],TBL_DRFIP_LOANPOOL[[#This Row],[LOAN_AMOUNT]])</f>
        <v>0</v>
      </c>
      <c r="V189" s="29" t="b">
        <f>TBL_DRFIP_LOANPOOL[[#This Row],[MULTIPROP_REC_COUNT]]&gt;1</f>
        <v>0</v>
      </c>
      <c r="W189" s="36">
        <f>IF(TBL_DRFIP_LOANPOOL[[#This Row],[LOAN_ID]]&lt;&gt;"",COUNTIF(TBL_DRFIP_LOANPOOL[LOAN_ID],TBL_DRFIP_LOANPOOL[[#This Row],[LOAN_ID]]),1)</f>
        <v>1</v>
      </c>
      <c r="X189" s="64" t="b">
        <f>TRUE</f>
        <v>1</v>
      </c>
      <c r="Y18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0" spans="2:29" ht="26.25" customHeight="1" x14ac:dyDescent="0.25">
      <c r="B190" s="25" t="str">
        <f>IF(TBL_DRFIP_LOANPOOL[[#This Row],[RECORD_STARTED]],IF(TBL_DRFIP_LOANPOOL[[#This Row],[ERROR_COUNT]]&gt;0,-1,IF(TBL_DRFIP_LOANPOOL[[#This Row],[REQ_FIELDS_POPULATED]],1,0)),"")</f>
        <v/>
      </c>
      <c r="C190" s="36">
        <f>ROW()-ROW(TBL_DRFIP_LOANPOOL[[#Headers],[ROW_ID]])</f>
        <v>175</v>
      </c>
      <c r="D190" s="55"/>
      <c r="E190" s="56"/>
      <c r="F190" s="57"/>
      <c r="G190" s="58"/>
      <c r="H190" s="59"/>
      <c r="I190" s="60"/>
      <c r="J190" s="60"/>
      <c r="K190" s="118"/>
      <c r="L190" s="116"/>
      <c r="M190" s="55"/>
      <c r="N190" s="61"/>
      <c r="O190" s="62"/>
      <c r="P190" s="60"/>
      <c r="Q190" s="190"/>
      <c r="R190" s="119" t="str">
        <f ca="1">IF(TBL_DRFIP_LOANPOOL[[#This Row],[SETTLE_DATE_90_DAYS_CERTDATE]]&lt;&gt;"",IF(TBL_DRFIP_LOANPOOL[[#This Row],[SETTLE_DATE_90_DAYS_CERTDATE]],"Yes","No"),"")</f>
        <v/>
      </c>
      <c r="S190" s="26" t="str">
        <f>IF(TBL_DRFIP_LOANPOOL[[#This Row],[LOAN_ID]] = "","",TBL_DRFIP_LOANPOOL[[#This Row],[LOAN_ID]]&amp;" ("&amp;IF(TBL_DRFIP_LOANPOOL[[#This Row],[PROP_ADDR_STREET]]="","Address Not Defined",TBL_DRFIP_LOANPOOL[[#This Row],[PROP_ADDR_STREET]])&amp;")")</f>
        <v/>
      </c>
      <c r="T190" s="27" t="str">
        <f ca="1">IF(TBL_DRFIP_LOANPOOL[[#This Row],[REQ_FIELDS_POPULATED]],(IF(APP_DRFIP_CERT_DATE&lt;&gt;"",APP_DRFIP_CERT_DATE,TODAY())-TBL_DRFIP_LOANPOOL[[#This Row],[SETTLEMENT_DATE]])&lt;91,"")</f>
        <v/>
      </c>
      <c r="U190" s="29">
        <f>IF(TBL_DRFIP_LOANPOOL[[#This Row],[MULTIPROP_REC_COUNT]]&lt;&gt;"",TBL_DRFIP_LOANPOOL[[#This Row],[LOAN_AMOUNT]]/TBL_DRFIP_LOANPOOL[[#This Row],[MULTIPROP_REC_COUNT]],TBL_DRFIP_LOANPOOL[[#This Row],[LOAN_AMOUNT]])</f>
        <v>0</v>
      </c>
      <c r="V190" s="29" t="b">
        <f>TBL_DRFIP_LOANPOOL[[#This Row],[MULTIPROP_REC_COUNT]]&gt;1</f>
        <v>0</v>
      </c>
      <c r="W190" s="36">
        <f>IF(TBL_DRFIP_LOANPOOL[[#This Row],[LOAN_ID]]&lt;&gt;"",COUNTIF(TBL_DRFIP_LOANPOOL[LOAN_ID],TBL_DRFIP_LOANPOOL[[#This Row],[LOAN_ID]]),1)</f>
        <v>1</v>
      </c>
      <c r="X190" s="64" t="b">
        <f>TRUE</f>
        <v>1</v>
      </c>
      <c r="Y190"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1" spans="2:29" ht="26.25" customHeight="1" x14ac:dyDescent="0.25">
      <c r="B191" s="25" t="str">
        <f>IF(TBL_DRFIP_LOANPOOL[[#This Row],[RECORD_STARTED]],IF(TBL_DRFIP_LOANPOOL[[#This Row],[ERROR_COUNT]]&gt;0,-1,IF(TBL_DRFIP_LOANPOOL[[#This Row],[REQ_FIELDS_POPULATED]],1,0)),"")</f>
        <v/>
      </c>
      <c r="C191" s="36">
        <f>ROW()-ROW(TBL_DRFIP_LOANPOOL[[#Headers],[ROW_ID]])</f>
        <v>176</v>
      </c>
      <c r="D191" s="55"/>
      <c r="E191" s="56"/>
      <c r="F191" s="57"/>
      <c r="G191" s="58"/>
      <c r="H191" s="59"/>
      <c r="I191" s="60"/>
      <c r="J191" s="60"/>
      <c r="K191" s="118"/>
      <c r="L191" s="116"/>
      <c r="M191" s="55"/>
      <c r="N191" s="61"/>
      <c r="O191" s="62"/>
      <c r="P191" s="60"/>
      <c r="Q191" s="190"/>
      <c r="R191" s="119" t="str">
        <f ca="1">IF(TBL_DRFIP_LOANPOOL[[#This Row],[SETTLE_DATE_90_DAYS_CERTDATE]]&lt;&gt;"",IF(TBL_DRFIP_LOANPOOL[[#This Row],[SETTLE_DATE_90_DAYS_CERTDATE]],"Yes","No"),"")</f>
        <v/>
      </c>
      <c r="S191" s="26" t="str">
        <f>IF(TBL_DRFIP_LOANPOOL[[#This Row],[LOAN_ID]] = "","",TBL_DRFIP_LOANPOOL[[#This Row],[LOAN_ID]]&amp;" ("&amp;IF(TBL_DRFIP_LOANPOOL[[#This Row],[PROP_ADDR_STREET]]="","Address Not Defined",TBL_DRFIP_LOANPOOL[[#This Row],[PROP_ADDR_STREET]])&amp;")")</f>
        <v/>
      </c>
      <c r="T191" s="27" t="str">
        <f ca="1">IF(TBL_DRFIP_LOANPOOL[[#This Row],[REQ_FIELDS_POPULATED]],(IF(APP_DRFIP_CERT_DATE&lt;&gt;"",APP_DRFIP_CERT_DATE,TODAY())-TBL_DRFIP_LOANPOOL[[#This Row],[SETTLEMENT_DATE]])&lt;91,"")</f>
        <v/>
      </c>
      <c r="U191" s="29">
        <f>IF(TBL_DRFIP_LOANPOOL[[#This Row],[MULTIPROP_REC_COUNT]]&lt;&gt;"",TBL_DRFIP_LOANPOOL[[#This Row],[LOAN_AMOUNT]]/TBL_DRFIP_LOANPOOL[[#This Row],[MULTIPROP_REC_COUNT]],TBL_DRFIP_LOANPOOL[[#This Row],[LOAN_AMOUNT]])</f>
        <v>0</v>
      </c>
      <c r="V191" s="29" t="b">
        <f>TBL_DRFIP_LOANPOOL[[#This Row],[MULTIPROP_REC_COUNT]]&gt;1</f>
        <v>0</v>
      </c>
      <c r="W191" s="36">
        <f>IF(TBL_DRFIP_LOANPOOL[[#This Row],[LOAN_ID]]&lt;&gt;"",COUNTIF(TBL_DRFIP_LOANPOOL[LOAN_ID],TBL_DRFIP_LOANPOOL[[#This Row],[LOAN_ID]]),1)</f>
        <v>1</v>
      </c>
      <c r="X191" s="64" t="b">
        <f>TRUE</f>
        <v>1</v>
      </c>
      <c r="Y191"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2" spans="2:29" ht="26.25" customHeight="1" x14ac:dyDescent="0.25">
      <c r="B192" s="25" t="str">
        <f>IF(TBL_DRFIP_LOANPOOL[[#This Row],[RECORD_STARTED]],IF(TBL_DRFIP_LOANPOOL[[#This Row],[ERROR_COUNT]]&gt;0,-1,IF(TBL_DRFIP_LOANPOOL[[#This Row],[REQ_FIELDS_POPULATED]],1,0)),"")</f>
        <v/>
      </c>
      <c r="C192" s="36">
        <f>ROW()-ROW(TBL_DRFIP_LOANPOOL[[#Headers],[ROW_ID]])</f>
        <v>177</v>
      </c>
      <c r="D192" s="55"/>
      <c r="E192" s="56"/>
      <c r="F192" s="57"/>
      <c r="G192" s="58"/>
      <c r="H192" s="59"/>
      <c r="I192" s="60"/>
      <c r="J192" s="60"/>
      <c r="K192" s="118"/>
      <c r="L192" s="116"/>
      <c r="M192" s="55"/>
      <c r="N192" s="61"/>
      <c r="O192" s="62"/>
      <c r="P192" s="60"/>
      <c r="Q192" s="190"/>
      <c r="R192" s="119" t="str">
        <f ca="1">IF(TBL_DRFIP_LOANPOOL[[#This Row],[SETTLE_DATE_90_DAYS_CERTDATE]]&lt;&gt;"",IF(TBL_DRFIP_LOANPOOL[[#This Row],[SETTLE_DATE_90_DAYS_CERTDATE]],"Yes","No"),"")</f>
        <v/>
      </c>
      <c r="S192" s="26" t="str">
        <f>IF(TBL_DRFIP_LOANPOOL[[#This Row],[LOAN_ID]] = "","",TBL_DRFIP_LOANPOOL[[#This Row],[LOAN_ID]]&amp;" ("&amp;IF(TBL_DRFIP_LOANPOOL[[#This Row],[PROP_ADDR_STREET]]="","Address Not Defined",TBL_DRFIP_LOANPOOL[[#This Row],[PROP_ADDR_STREET]])&amp;")")</f>
        <v/>
      </c>
      <c r="T192" s="27" t="str">
        <f ca="1">IF(TBL_DRFIP_LOANPOOL[[#This Row],[REQ_FIELDS_POPULATED]],(IF(APP_DRFIP_CERT_DATE&lt;&gt;"",APP_DRFIP_CERT_DATE,TODAY())-TBL_DRFIP_LOANPOOL[[#This Row],[SETTLEMENT_DATE]])&lt;91,"")</f>
        <v/>
      </c>
      <c r="U192" s="29">
        <f>IF(TBL_DRFIP_LOANPOOL[[#This Row],[MULTIPROP_REC_COUNT]]&lt;&gt;"",TBL_DRFIP_LOANPOOL[[#This Row],[LOAN_AMOUNT]]/TBL_DRFIP_LOANPOOL[[#This Row],[MULTIPROP_REC_COUNT]],TBL_DRFIP_LOANPOOL[[#This Row],[LOAN_AMOUNT]])</f>
        <v>0</v>
      </c>
      <c r="V192" s="29" t="b">
        <f>TBL_DRFIP_LOANPOOL[[#This Row],[MULTIPROP_REC_COUNT]]&gt;1</f>
        <v>0</v>
      </c>
      <c r="W192" s="36">
        <f>IF(TBL_DRFIP_LOANPOOL[[#This Row],[LOAN_ID]]&lt;&gt;"",COUNTIF(TBL_DRFIP_LOANPOOL[LOAN_ID],TBL_DRFIP_LOANPOOL[[#This Row],[LOAN_ID]]),1)</f>
        <v>1</v>
      </c>
      <c r="X192" s="64" t="b">
        <f>TRUE</f>
        <v>1</v>
      </c>
      <c r="Y192"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3" spans="2:29" ht="26.25" customHeight="1" x14ac:dyDescent="0.25">
      <c r="B193" s="25" t="str">
        <f>IF(TBL_DRFIP_LOANPOOL[[#This Row],[RECORD_STARTED]],IF(TBL_DRFIP_LOANPOOL[[#This Row],[ERROR_COUNT]]&gt;0,-1,IF(TBL_DRFIP_LOANPOOL[[#This Row],[REQ_FIELDS_POPULATED]],1,0)),"")</f>
        <v/>
      </c>
      <c r="C193" s="36">
        <f>ROW()-ROW(TBL_DRFIP_LOANPOOL[[#Headers],[ROW_ID]])</f>
        <v>178</v>
      </c>
      <c r="D193" s="55"/>
      <c r="E193" s="56"/>
      <c r="F193" s="57"/>
      <c r="G193" s="58"/>
      <c r="H193" s="59"/>
      <c r="I193" s="60"/>
      <c r="J193" s="60"/>
      <c r="K193" s="118"/>
      <c r="L193" s="116"/>
      <c r="M193" s="55"/>
      <c r="N193" s="61"/>
      <c r="O193" s="62"/>
      <c r="P193" s="60"/>
      <c r="Q193" s="190"/>
      <c r="R193" s="119" t="str">
        <f ca="1">IF(TBL_DRFIP_LOANPOOL[[#This Row],[SETTLE_DATE_90_DAYS_CERTDATE]]&lt;&gt;"",IF(TBL_DRFIP_LOANPOOL[[#This Row],[SETTLE_DATE_90_DAYS_CERTDATE]],"Yes","No"),"")</f>
        <v/>
      </c>
      <c r="S193" s="26" t="str">
        <f>IF(TBL_DRFIP_LOANPOOL[[#This Row],[LOAN_ID]] = "","",TBL_DRFIP_LOANPOOL[[#This Row],[LOAN_ID]]&amp;" ("&amp;IF(TBL_DRFIP_LOANPOOL[[#This Row],[PROP_ADDR_STREET]]="","Address Not Defined",TBL_DRFIP_LOANPOOL[[#This Row],[PROP_ADDR_STREET]])&amp;")")</f>
        <v/>
      </c>
      <c r="T193" s="27" t="str">
        <f ca="1">IF(TBL_DRFIP_LOANPOOL[[#This Row],[REQ_FIELDS_POPULATED]],(IF(APP_DRFIP_CERT_DATE&lt;&gt;"",APP_DRFIP_CERT_DATE,TODAY())-TBL_DRFIP_LOANPOOL[[#This Row],[SETTLEMENT_DATE]])&lt;91,"")</f>
        <v/>
      </c>
      <c r="U193" s="29">
        <f>IF(TBL_DRFIP_LOANPOOL[[#This Row],[MULTIPROP_REC_COUNT]]&lt;&gt;"",TBL_DRFIP_LOANPOOL[[#This Row],[LOAN_AMOUNT]]/TBL_DRFIP_LOANPOOL[[#This Row],[MULTIPROP_REC_COUNT]],TBL_DRFIP_LOANPOOL[[#This Row],[LOAN_AMOUNT]])</f>
        <v>0</v>
      </c>
      <c r="V193" s="29" t="b">
        <f>TBL_DRFIP_LOANPOOL[[#This Row],[MULTIPROP_REC_COUNT]]&gt;1</f>
        <v>0</v>
      </c>
      <c r="W193" s="36">
        <f>IF(TBL_DRFIP_LOANPOOL[[#This Row],[LOAN_ID]]&lt;&gt;"",COUNTIF(TBL_DRFIP_LOANPOOL[LOAN_ID],TBL_DRFIP_LOANPOOL[[#This Row],[LOAN_ID]]),1)</f>
        <v>1</v>
      </c>
      <c r="X193" s="64" t="b">
        <f>TRUE</f>
        <v>1</v>
      </c>
      <c r="Y193"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4" spans="2:29" ht="26.25" customHeight="1" x14ac:dyDescent="0.25">
      <c r="B194" s="25" t="str">
        <f>IF(TBL_DRFIP_LOANPOOL[[#This Row],[RECORD_STARTED]],IF(TBL_DRFIP_LOANPOOL[[#This Row],[ERROR_COUNT]]&gt;0,-1,IF(TBL_DRFIP_LOANPOOL[[#This Row],[REQ_FIELDS_POPULATED]],1,0)),"")</f>
        <v/>
      </c>
      <c r="C194" s="36">
        <f>ROW()-ROW(TBL_DRFIP_LOANPOOL[[#Headers],[ROW_ID]])</f>
        <v>179</v>
      </c>
      <c r="D194" s="55"/>
      <c r="E194" s="56"/>
      <c r="F194" s="57"/>
      <c r="G194" s="58"/>
      <c r="H194" s="59"/>
      <c r="I194" s="60"/>
      <c r="J194" s="60"/>
      <c r="K194" s="118"/>
      <c r="L194" s="116"/>
      <c r="M194" s="55"/>
      <c r="N194" s="61"/>
      <c r="O194" s="62"/>
      <c r="P194" s="60"/>
      <c r="Q194" s="190"/>
      <c r="R194" s="119" t="str">
        <f ca="1">IF(TBL_DRFIP_LOANPOOL[[#This Row],[SETTLE_DATE_90_DAYS_CERTDATE]]&lt;&gt;"",IF(TBL_DRFIP_LOANPOOL[[#This Row],[SETTLE_DATE_90_DAYS_CERTDATE]],"Yes","No"),"")</f>
        <v/>
      </c>
      <c r="S194" s="26" t="str">
        <f>IF(TBL_DRFIP_LOANPOOL[[#This Row],[LOAN_ID]] = "","",TBL_DRFIP_LOANPOOL[[#This Row],[LOAN_ID]]&amp;" ("&amp;IF(TBL_DRFIP_LOANPOOL[[#This Row],[PROP_ADDR_STREET]]="","Address Not Defined",TBL_DRFIP_LOANPOOL[[#This Row],[PROP_ADDR_STREET]])&amp;")")</f>
        <v/>
      </c>
      <c r="T194" s="27" t="str">
        <f ca="1">IF(TBL_DRFIP_LOANPOOL[[#This Row],[REQ_FIELDS_POPULATED]],(IF(APP_DRFIP_CERT_DATE&lt;&gt;"",APP_DRFIP_CERT_DATE,TODAY())-TBL_DRFIP_LOANPOOL[[#This Row],[SETTLEMENT_DATE]])&lt;91,"")</f>
        <v/>
      </c>
      <c r="U194" s="29">
        <f>IF(TBL_DRFIP_LOANPOOL[[#This Row],[MULTIPROP_REC_COUNT]]&lt;&gt;"",TBL_DRFIP_LOANPOOL[[#This Row],[LOAN_AMOUNT]]/TBL_DRFIP_LOANPOOL[[#This Row],[MULTIPROP_REC_COUNT]],TBL_DRFIP_LOANPOOL[[#This Row],[LOAN_AMOUNT]])</f>
        <v>0</v>
      </c>
      <c r="V194" s="29" t="b">
        <f>TBL_DRFIP_LOANPOOL[[#This Row],[MULTIPROP_REC_COUNT]]&gt;1</f>
        <v>0</v>
      </c>
      <c r="W194" s="36">
        <f>IF(TBL_DRFIP_LOANPOOL[[#This Row],[LOAN_ID]]&lt;&gt;"",COUNTIF(TBL_DRFIP_LOANPOOL[LOAN_ID],TBL_DRFIP_LOANPOOL[[#This Row],[LOAN_ID]]),1)</f>
        <v>1</v>
      </c>
      <c r="X194" s="64" t="b">
        <f>TRUE</f>
        <v>1</v>
      </c>
      <c r="Y194"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5" spans="2:29" ht="26.25" customHeight="1" x14ac:dyDescent="0.25">
      <c r="B195" s="25" t="str">
        <f>IF(TBL_DRFIP_LOANPOOL[[#This Row],[RECORD_STARTED]],IF(TBL_DRFIP_LOANPOOL[[#This Row],[ERROR_COUNT]]&gt;0,-1,IF(TBL_DRFIP_LOANPOOL[[#This Row],[REQ_FIELDS_POPULATED]],1,0)),"")</f>
        <v/>
      </c>
      <c r="C195" s="36">
        <f>ROW()-ROW(TBL_DRFIP_LOANPOOL[[#Headers],[ROW_ID]])</f>
        <v>180</v>
      </c>
      <c r="D195" s="55"/>
      <c r="E195" s="56"/>
      <c r="F195" s="57"/>
      <c r="G195" s="58"/>
      <c r="H195" s="59"/>
      <c r="I195" s="60"/>
      <c r="J195" s="60"/>
      <c r="K195" s="118"/>
      <c r="L195" s="116"/>
      <c r="M195" s="55"/>
      <c r="N195" s="61"/>
      <c r="O195" s="62"/>
      <c r="P195" s="60"/>
      <c r="Q195" s="190"/>
      <c r="R195" s="119" t="str">
        <f ca="1">IF(TBL_DRFIP_LOANPOOL[[#This Row],[SETTLE_DATE_90_DAYS_CERTDATE]]&lt;&gt;"",IF(TBL_DRFIP_LOANPOOL[[#This Row],[SETTLE_DATE_90_DAYS_CERTDATE]],"Yes","No"),"")</f>
        <v/>
      </c>
      <c r="S195" s="26" t="str">
        <f>IF(TBL_DRFIP_LOANPOOL[[#This Row],[LOAN_ID]] = "","",TBL_DRFIP_LOANPOOL[[#This Row],[LOAN_ID]]&amp;" ("&amp;IF(TBL_DRFIP_LOANPOOL[[#This Row],[PROP_ADDR_STREET]]="","Address Not Defined",TBL_DRFIP_LOANPOOL[[#This Row],[PROP_ADDR_STREET]])&amp;")")</f>
        <v/>
      </c>
      <c r="T195" s="27" t="str">
        <f ca="1">IF(TBL_DRFIP_LOANPOOL[[#This Row],[REQ_FIELDS_POPULATED]],(IF(APP_DRFIP_CERT_DATE&lt;&gt;"",APP_DRFIP_CERT_DATE,TODAY())-TBL_DRFIP_LOANPOOL[[#This Row],[SETTLEMENT_DATE]])&lt;91,"")</f>
        <v/>
      </c>
      <c r="U195" s="29">
        <f>IF(TBL_DRFIP_LOANPOOL[[#This Row],[MULTIPROP_REC_COUNT]]&lt;&gt;"",TBL_DRFIP_LOANPOOL[[#This Row],[LOAN_AMOUNT]]/TBL_DRFIP_LOANPOOL[[#This Row],[MULTIPROP_REC_COUNT]],TBL_DRFIP_LOANPOOL[[#This Row],[LOAN_AMOUNT]])</f>
        <v>0</v>
      </c>
      <c r="V195" s="29" t="b">
        <f>TBL_DRFIP_LOANPOOL[[#This Row],[MULTIPROP_REC_COUNT]]&gt;1</f>
        <v>0</v>
      </c>
      <c r="W195" s="36">
        <f>IF(TBL_DRFIP_LOANPOOL[[#This Row],[LOAN_ID]]&lt;&gt;"",COUNTIF(TBL_DRFIP_LOANPOOL[LOAN_ID],TBL_DRFIP_LOANPOOL[[#This Row],[LOAN_ID]]),1)</f>
        <v>1</v>
      </c>
      <c r="X195" s="64" t="b">
        <f>TRUE</f>
        <v>1</v>
      </c>
      <c r="Y195"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6" spans="2:29" ht="26.25" customHeight="1" x14ac:dyDescent="0.25">
      <c r="B196" s="25" t="str">
        <f>IF(TBL_DRFIP_LOANPOOL[[#This Row],[RECORD_STARTED]],IF(TBL_DRFIP_LOANPOOL[[#This Row],[ERROR_COUNT]]&gt;0,-1,IF(TBL_DRFIP_LOANPOOL[[#This Row],[REQ_FIELDS_POPULATED]],1,0)),"")</f>
        <v/>
      </c>
      <c r="C196" s="36">
        <f>ROW()-ROW(TBL_DRFIP_LOANPOOL[[#Headers],[ROW_ID]])</f>
        <v>181</v>
      </c>
      <c r="D196" s="55"/>
      <c r="E196" s="56"/>
      <c r="F196" s="57"/>
      <c r="G196" s="58"/>
      <c r="H196" s="59"/>
      <c r="I196" s="60"/>
      <c r="J196" s="60"/>
      <c r="K196" s="118"/>
      <c r="L196" s="116"/>
      <c r="M196" s="55"/>
      <c r="N196" s="61"/>
      <c r="O196" s="62"/>
      <c r="P196" s="60"/>
      <c r="Q196" s="190"/>
      <c r="R196" s="119" t="str">
        <f ca="1">IF(TBL_DRFIP_LOANPOOL[[#This Row],[SETTLE_DATE_90_DAYS_CERTDATE]]&lt;&gt;"",IF(TBL_DRFIP_LOANPOOL[[#This Row],[SETTLE_DATE_90_DAYS_CERTDATE]],"Yes","No"),"")</f>
        <v/>
      </c>
      <c r="S196" s="26" t="str">
        <f>IF(TBL_DRFIP_LOANPOOL[[#This Row],[LOAN_ID]] = "","",TBL_DRFIP_LOANPOOL[[#This Row],[LOAN_ID]]&amp;" ("&amp;IF(TBL_DRFIP_LOANPOOL[[#This Row],[PROP_ADDR_STREET]]="","Address Not Defined",TBL_DRFIP_LOANPOOL[[#This Row],[PROP_ADDR_STREET]])&amp;")")</f>
        <v/>
      </c>
      <c r="T196" s="27" t="str">
        <f ca="1">IF(TBL_DRFIP_LOANPOOL[[#This Row],[REQ_FIELDS_POPULATED]],(IF(APP_DRFIP_CERT_DATE&lt;&gt;"",APP_DRFIP_CERT_DATE,TODAY())-TBL_DRFIP_LOANPOOL[[#This Row],[SETTLEMENT_DATE]])&lt;91,"")</f>
        <v/>
      </c>
      <c r="U196" s="29">
        <f>IF(TBL_DRFIP_LOANPOOL[[#This Row],[MULTIPROP_REC_COUNT]]&lt;&gt;"",TBL_DRFIP_LOANPOOL[[#This Row],[LOAN_AMOUNT]]/TBL_DRFIP_LOANPOOL[[#This Row],[MULTIPROP_REC_COUNT]],TBL_DRFIP_LOANPOOL[[#This Row],[LOAN_AMOUNT]])</f>
        <v>0</v>
      </c>
      <c r="V196" s="29" t="b">
        <f>TBL_DRFIP_LOANPOOL[[#This Row],[MULTIPROP_REC_COUNT]]&gt;1</f>
        <v>0</v>
      </c>
      <c r="W196" s="36">
        <f>IF(TBL_DRFIP_LOANPOOL[[#This Row],[LOAN_ID]]&lt;&gt;"",COUNTIF(TBL_DRFIP_LOANPOOL[LOAN_ID],TBL_DRFIP_LOANPOOL[[#This Row],[LOAN_ID]]),1)</f>
        <v>1</v>
      </c>
      <c r="X196" s="64" t="b">
        <f>TRUE</f>
        <v>1</v>
      </c>
      <c r="Y19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7" spans="2:29" ht="26.25" customHeight="1" x14ac:dyDescent="0.25">
      <c r="B197" s="25" t="str">
        <f>IF(TBL_DRFIP_LOANPOOL[[#This Row],[RECORD_STARTED]],IF(TBL_DRFIP_LOANPOOL[[#This Row],[ERROR_COUNT]]&gt;0,-1,IF(TBL_DRFIP_LOANPOOL[[#This Row],[REQ_FIELDS_POPULATED]],1,0)),"")</f>
        <v/>
      </c>
      <c r="C197" s="36">
        <f>ROW()-ROW(TBL_DRFIP_LOANPOOL[[#Headers],[ROW_ID]])</f>
        <v>182</v>
      </c>
      <c r="D197" s="55"/>
      <c r="E197" s="56"/>
      <c r="F197" s="57"/>
      <c r="G197" s="58"/>
      <c r="H197" s="59"/>
      <c r="I197" s="60"/>
      <c r="J197" s="60"/>
      <c r="K197" s="118"/>
      <c r="L197" s="116"/>
      <c r="M197" s="55"/>
      <c r="N197" s="61"/>
      <c r="O197" s="62"/>
      <c r="P197" s="60"/>
      <c r="Q197" s="190"/>
      <c r="R197" s="119" t="str">
        <f ca="1">IF(TBL_DRFIP_LOANPOOL[[#This Row],[SETTLE_DATE_90_DAYS_CERTDATE]]&lt;&gt;"",IF(TBL_DRFIP_LOANPOOL[[#This Row],[SETTLE_DATE_90_DAYS_CERTDATE]],"Yes","No"),"")</f>
        <v/>
      </c>
      <c r="S197" s="26" t="str">
        <f>IF(TBL_DRFIP_LOANPOOL[[#This Row],[LOAN_ID]] = "","",TBL_DRFIP_LOANPOOL[[#This Row],[LOAN_ID]]&amp;" ("&amp;IF(TBL_DRFIP_LOANPOOL[[#This Row],[PROP_ADDR_STREET]]="","Address Not Defined",TBL_DRFIP_LOANPOOL[[#This Row],[PROP_ADDR_STREET]])&amp;")")</f>
        <v/>
      </c>
      <c r="T197" s="27" t="str">
        <f ca="1">IF(TBL_DRFIP_LOANPOOL[[#This Row],[REQ_FIELDS_POPULATED]],(IF(APP_DRFIP_CERT_DATE&lt;&gt;"",APP_DRFIP_CERT_DATE,TODAY())-TBL_DRFIP_LOANPOOL[[#This Row],[SETTLEMENT_DATE]])&lt;91,"")</f>
        <v/>
      </c>
      <c r="U197" s="29">
        <f>IF(TBL_DRFIP_LOANPOOL[[#This Row],[MULTIPROP_REC_COUNT]]&lt;&gt;"",TBL_DRFIP_LOANPOOL[[#This Row],[LOAN_AMOUNT]]/TBL_DRFIP_LOANPOOL[[#This Row],[MULTIPROP_REC_COUNT]],TBL_DRFIP_LOANPOOL[[#This Row],[LOAN_AMOUNT]])</f>
        <v>0</v>
      </c>
      <c r="V197" s="29" t="b">
        <f>TBL_DRFIP_LOANPOOL[[#This Row],[MULTIPROP_REC_COUNT]]&gt;1</f>
        <v>0</v>
      </c>
      <c r="W197" s="36">
        <f>IF(TBL_DRFIP_LOANPOOL[[#This Row],[LOAN_ID]]&lt;&gt;"",COUNTIF(TBL_DRFIP_LOANPOOL[LOAN_ID],TBL_DRFIP_LOANPOOL[[#This Row],[LOAN_ID]]),1)</f>
        <v>1</v>
      </c>
      <c r="X197" s="64" t="b">
        <f>TRUE</f>
        <v>1</v>
      </c>
      <c r="Y19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8" spans="2:29" ht="26.25" customHeight="1" x14ac:dyDescent="0.25">
      <c r="B198" s="25" t="str">
        <f>IF(TBL_DRFIP_LOANPOOL[[#This Row],[RECORD_STARTED]],IF(TBL_DRFIP_LOANPOOL[[#This Row],[ERROR_COUNT]]&gt;0,-1,IF(TBL_DRFIP_LOANPOOL[[#This Row],[REQ_FIELDS_POPULATED]],1,0)),"")</f>
        <v/>
      </c>
      <c r="C198" s="36">
        <f>ROW()-ROW(TBL_DRFIP_LOANPOOL[[#Headers],[ROW_ID]])</f>
        <v>183</v>
      </c>
      <c r="D198" s="55"/>
      <c r="E198" s="56"/>
      <c r="F198" s="57"/>
      <c r="G198" s="58"/>
      <c r="H198" s="59"/>
      <c r="I198" s="60"/>
      <c r="J198" s="60"/>
      <c r="K198" s="118"/>
      <c r="L198" s="116"/>
      <c r="M198" s="55"/>
      <c r="N198" s="61"/>
      <c r="O198" s="62"/>
      <c r="P198" s="60"/>
      <c r="Q198" s="190"/>
      <c r="R198" s="119" t="str">
        <f ca="1">IF(TBL_DRFIP_LOANPOOL[[#This Row],[SETTLE_DATE_90_DAYS_CERTDATE]]&lt;&gt;"",IF(TBL_DRFIP_LOANPOOL[[#This Row],[SETTLE_DATE_90_DAYS_CERTDATE]],"Yes","No"),"")</f>
        <v/>
      </c>
      <c r="S198" s="26" t="str">
        <f>IF(TBL_DRFIP_LOANPOOL[[#This Row],[LOAN_ID]] = "","",TBL_DRFIP_LOANPOOL[[#This Row],[LOAN_ID]]&amp;" ("&amp;IF(TBL_DRFIP_LOANPOOL[[#This Row],[PROP_ADDR_STREET]]="","Address Not Defined",TBL_DRFIP_LOANPOOL[[#This Row],[PROP_ADDR_STREET]])&amp;")")</f>
        <v/>
      </c>
      <c r="T198" s="27" t="str">
        <f ca="1">IF(TBL_DRFIP_LOANPOOL[[#This Row],[REQ_FIELDS_POPULATED]],(IF(APP_DRFIP_CERT_DATE&lt;&gt;"",APP_DRFIP_CERT_DATE,TODAY())-TBL_DRFIP_LOANPOOL[[#This Row],[SETTLEMENT_DATE]])&lt;91,"")</f>
        <v/>
      </c>
      <c r="U198" s="29">
        <f>IF(TBL_DRFIP_LOANPOOL[[#This Row],[MULTIPROP_REC_COUNT]]&lt;&gt;"",TBL_DRFIP_LOANPOOL[[#This Row],[LOAN_AMOUNT]]/TBL_DRFIP_LOANPOOL[[#This Row],[MULTIPROP_REC_COUNT]],TBL_DRFIP_LOANPOOL[[#This Row],[LOAN_AMOUNT]])</f>
        <v>0</v>
      </c>
      <c r="V198" s="29" t="b">
        <f>TBL_DRFIP_LOANPOOL[[#This Row],[MULTIPROP_REC_COUNT]]&gt;1</f>
        <v>0</v>
      </c>
      <c r="W198" s="36">
        <f>IF(TBL_DRFIP_LOANPOOL[[#This Row],[LOAN_ID]]&lt;&gt;"",COUNTIF(TBL_DRFIP_LOANPOOL[LOAN_ID],TBL_DRFIP_LOANPOOL[[#This Row],[LOAN_ID]]),1)</f>
        <v>1</v>
      </c>
      <c r="X198" s="64" t="b">
        <f>TRUE</f>
        <v>1</v>
      </c>
      <c r="Y19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9" spans="2:29" ht="26.25" customHeight="1" x14ac:dyDescent="0.25">
      <c r="B199" s="25" t="str">
        <f>IF(TBL_DRFIP_LOANPOOL[[#This Row],[RECORD_STARTED]],IF(TBL_DRFIP_LOANPOOL[[#This Row],[ERROR_COUNT]]&gt;0,-1,IF(TBL_DRFIP_LOANPOOL[[#This Row],[REQ_FIELDS_POPULATED]],1,0)),"")</f>
        <v/>
      </c>
      <c r="C199" s="36">
        <f>ROW()-ROW(TBL_DRFIP_LOANPOOL[[#Headers],[ROW_ID]])</f>
        <v>184</v>
      </c>
      <c r="D199" s="55"/>
      <c r="E199" s="56"/>
      <c r="F199" s="57"/>
      <c r="G199" s="58"/>
      <c r="H199" s="59"/>
      <c r="I199" s="60"/>
      <c r="J199" s="60"/>
      <c r="K199" s="118"/>
      <c r="L199" s="116"/>
      <c r="M199" s="55"/>
      <c r="N199" s="61"/>
      <c r="O199" s="62"/>
      <c r="P199" s="60"/>
      <c r="Q199" s="190"/>
      <c r="R199" s="119" t="str">
        <f ca="1">IF(TBL_DRFIP_LOANPOOL[[#This Row],[SETTLE_DATE_90_DAYS_CERTDATE]]&lt;&gt;"",IF(TBL_DRFIP_LOANPOOL[[#This Row],[SETTLE_DATE_90_DAYS_CERTDATE]],"Yes","No"),"")</f>
        <v/>
      </c>
      <c r="S199" s="26" t="str">
        <f>IF(TBL_DRFIP_LOANPOOL[[#This Row],[LOAN_ID]] = "","",TBL_DRFIP_LOANPOOL[[#This Row],[LOAN_ID]]&amp;" ("&amp;IF(TBL_DRFIP_LOANPOOL[[#This Row],[PROP_ADDR_STREET]]="","Address Not Defined",TBL_DRFIP_LOANPOOL[[#This Row],[PROP_ADDR_STREET]])&amp;")")</f>
        <v/>
      </c>
      <c r="T199" s="27" t="str">
        <f ca="1">IF(TBL_DRFIP_LOANPOOL[[#This Row],[REQ_FIELDS_POPULATED]],(IF(APP_DRFIP_CERT_DATE&lt;&gt;"",APP_DRFIP_CERT_DATE,TODAY())-TBL_DRFIP_LOANPOOL[[#This Row],[SETTLEMENT_DATE]])&lt;91,"")</f>
        <v/>
      </c>
      <c r="U199" s="29">
        <f>IF(TBL_DRFIP_LOANPOOL[[#This Row],[MULTIPROP_REC_COUNT]]&lt;&gt;"",TBL_DRFIP_LOANPOOL[[#This Row],[LOAN_AMOUNT]]/TBL_DRFIP_LOANPOOL[[#This Row],[MULTIPROP_REC_COUNT]],TBL_DRFIP_LOANPOOL[[#This Row],[LOAN_AMOUNT]])</f>
        <v>0</v>
      </c>
      <c r="V199" s="29" t="b">
        <f>TBL_DRFIP_LOANPOOL[[#This Row],[MULTIPROP_REC_COUNT]]&gt;1</f>
        <v>0</v>
      </c>
      <c r="W199" s="36">
        <f>IF(TBL_DRFIP_LOANPOOL[[#This Row],[LOAN_ID]]&lt;&gt;"",COUNTIF(TBL_DRFIP_LOANPOOL[LOAN_ID],TBL_DRFIP_LOANPOOL[[#This Row],[LOAN_ID]]),1)</f>
        <v>1</v>
      </c>
      <c r="X199" s="64" t="b">
        <f>TRUE</f>
        <v>1</v>
      </c>
      <c r="Y19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0" spans="2:29" ht="26.25" customHeight="1" x14ac:dyDescent="0.25">
      <c r="B200" s="25" t="str">
        <f>IF(TBL_DRFIP_LOANPOOL[[#This Row],[RECORD_STARTED]],IF(TBL_DRFIP_LOANPOOL[[#This Row],[ERROR_COUNT]]&gt;0,-1,IF(TBL_DRFIP_LOANPOOL[[#This Row],[REQ_FIELDS_POPULATED]],1,0)),"")</f>
        <v/>
      </c>
      <c r="C200" s="36">
        <f>ROW()-ROW(TBL_DRFIP_LOANPOOL[[#Headers],[ROW_ID]])</f>
        <v>185</v>
      </c>
      <c r="D200" s="55"/>
      <c r="E200" s="56"/>
      <c r="F200" s="57"/>
      <c r="G200" s="58"/>
      <c r="H200" s="59"/>
      <c r="I200" s="60"/>
      <c r="J200" s="60"/>
      <c r="K200" s="118"/>
      <c r="L200" s="116"/>
      <c r="M200" s="55"/>
      <c r="N200" s="61"/>
      <c r="O200" s="62"/>
      <c r="P200" s="60"/>
      <c r="Q200" s="190"/>
      <c r="R200" s="119" t="str">
        <f ca="1">IF(TBL_DRFIP_LOANPOOL[[#This Row],[SETTLE_DATE_90_DAYS_CERTDATE]]&lt;&gt;"",IF(TBL_DRFIP_LOANPOOL[[#This Row],[SETTLE_DATE_90_DAYS_CERTDATE]],"Yes","No"),"")</f>
        <v/>
      </c>
      <c r="S200" s="26" t="str">
        <f>IF(TBL_DRFIP_LOANPOOL[[#This Row],[LOAN_ID]] = "","",TBL_DRFIP_LOANPOOL[[#This Row],[LOAN_ID]]&amp;" ("&amp;IF(TBL_DRFIP_LOANPOOL[[#This Row],[PROP_ADDR_STREET]]="","Address Not Defined",TBL_DRFIP_LOANPOOL[[#This Row],[PROP_ADDR_STREET]])&amp;")")</f>
        <v/>
      </c>
      <c r="T200" s="27" t="str">
        <f ca="1">IF(TBL_DRFIP_LOANPOOL[[#This Row],[REQ_FIELDS_POPULATED]],(IF(APP_DRFIP_CERT_DATE&lt;&gt;"",APP_DRFIP_CERT_DATE,TODAY())-TBL_DRFIP_LOANPOOL[[#This Row],[SETTLEMENT_DATE]])&lt;91,"")</f>
        <v/>
      </c>
      <c r="U200" s="29">
        <f>IF(TBL_DRFIP_LOANPOOL[[#This Row],[MULTIPROP_REC_COUNT]]&lt;&gt;"",TBL_DRFIP_LOANPOOL[[#This Row],[LOAN_AMOUNT]]/TBL_DRFIP_LOANPOOL[[#This Row],[MULTIPROP_REC_COUNT]],TBL_DRFIP_LOANPOOL[[#This Row],[LOAN_AMOUNT]])</f>
        <v>0</v>
      </c>
      <c r="V200" s="29" t="b">
        <f>TBL_DRFIP_LOANPOOL[[#This Row],[MULTIPROP_REC_COUNT]]&gt;1</f>
        <v>0</v>
      </c>
      <c r="W200" s="36">
        <f>IF(TBL_DRFIP_LOANPOOL[[#This Row],[LOAN_ID]]&lt;&gt;"",COUNTIF(TBL_DRFIP_LOANPOOL[LOAN_ID],TBL_DRFIP_LOANPOOL[[#This Row],[LOAN_ID]]),1)</f>
        <v>1</v>
      </c>
      <c r="X200" s="64" t="b">
        <f>TRUE</f>
        <v>1</v>
      </c>
      <c r="Y200"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1" spans="2:29" ht="26.25" customHeight="1" x14ac:dyDescent="0.25">
      <c r="B201" s="25" t="str">
        <f>IF(TBL_DRFIP_LOANPOOL[[#This Row],[RECORD_STARTED]],IF(TBL_DRFIP_LOANPOOL[[#This Row],[ERROR_COUNT]]&gt;0,-1,IF(TBL_DRFIP_LOANPOOL[[#This Row],[REQ_FIELDS_POPULATED]],1,0)),"")</f>
        <v/>
      </c>
      <c r="C201" s="36">
        <f>ROW()-ROW(TBL_DRFIP_LOANPOOL[[#Headers],[ROW_ID]])</f>
        <v>186</v>
      </c>
      <c r="D201" s="55"/>
      <c r="E201" s="56"/>
      <c r="F201" s="57"/>
      <c r="G201" s="58"/>
      <c r="H201" s="59"/>
      <c r="I201" s="60"/>
      <c r="J201" s="60"/>
      <c r="K201" s="118"/>
      <c r="L201" s="116"/>
      <c r="M201" s="55"/>
      <c r="N201" s="61"/>
      <c r="O201" s="62"/>
      <c r="P201" s="60"/>
      <c r="Q201" s="190"/>
      <c r="R201" s="119" t="str">
        <f ca="1">IF(TBL_DRFIP_LOANPOOL[[#This Row],[SETTLE_DATE_90_DAYS_CERTDATE]]&lt;&gt;"",IF(TBL_DRFIP_LOANPOOL[[#This Row],[SETTLE_DATE_90_DAYS_CERTDATE]],"Yes","No"),"")</f>
        <v/>
      </c>
      <c r="S201" s="26" t="str">
        <f>IF(TBL_DRFIP_LOANPOOL[[#This Row],[LOAN_ID]] = "","",TBL_DRFIP_LOANPOOL[[#This Row],[LOAN_ID]]&amp;" ("&amp;IF(TBL_DRFIP_LOANPOOL[[#This Row],[PROP_ADDR_STREET]]="","Address Not Defined",TBL_DRFIP_LOANPOOL[[#This Row],[PROP_ADDR_STREET]])&amp;")")</f>
        <v/>
      </c>
      <c r="T201" s="27" t="str">
        <f ca="1">IF(TBL_DRFIP_LOANPOOL[[#This Row],[REQ_FIELDS_POPULATED]],(IF(APP_DRFIP_CERT_DATE&lt;&gt;"",APP_DRFIP_CERT_DATE,TODAY())-TBL_DRFIP_LOANPOOL[[#This Row],[SETTLEMENT_DATE]])&lt;91,"")</f>
        <v/>
      </c>
      <c r="U201" s="29">
        <f>IF(TBL_DRFIP_LOANPOOL[[#This Row],[MULTIPROP_REC_COUNT]]&lt;&gt;"",TBL_DRFIP_LOANPOOL[[#This Row],[LOAN_AMOUNT]]/TBL_DRFIP_LOANPOOL[[#This Row],[MULTIPROP_REC_COUNT]],TBL_DRFIP_LOANPOOL[[#This Row],[LOAN_AMOUNT]])</f>
        <v>0</v>
      </c>
      <c r="V201" s="29" t="b">
        <f>TBL_DRFIP_LOANPOOL[[#This Row],[MULTIPROP_REC_COUNT]]&gt;1</f>
        <v>0</v>
      </c>
      <c r="W201" s="36">
        <f>IF(TBL_DRFIP_LOANPOOL[[#This Row],[LOAN_ID]]&lt;&gt;"",COUNTIF(TBL_DRFIP_LOANPOOL[LOAN_ID],TBL_DRFIP_LOANPOOL[[#This Row],[LOAN_ID]]),1)</f>
        <v>1</v>
      </c>
      <c r="X201" s="64" t="b">
        <f>TRUE</f>
        <v>1</v>
      </c>
      <c r="Y201"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2" spans="2:29" ht="26.25" customHeight="1" x14ac:dyDescent="0.25">
      <c r="B202" s="25" t="str">
        <f>IF(TBL_DRFIP_LOANPOOL[[#This Row],[RECORD_STARTED]],IF(TBL_DRFIP_LOANPOOL[[#This Row],[ERROR_COUNT]]&gt;0,-1,IF(TBL_DRFIP_LOANPOOL[[#This Row],[REQ_FIELDS_POPULATED]],1,0)),"")</f>
        <v/>
      </c>
      <c r="C202" s="36">
        <f>ROW()-ROW(TBL_DRFIP_LOANPOOL[[#Headers],[ROW_ID]])</f>
        <v>187</v>
      </c>
      <c r="D202" s="55"/>
      <c r="E202" s="56"/>
      <c r="F202" s="57"/>
      <c r="G202" s="58"/>
      <c r="H202" s="59"/>
      <c r="I202" s="60"/>
      <c r="J202" s="60"/>
      <c r="K202" s="118"/>
      <c r="L202" s="116"/>
      <c r="M202" s="55"/>
      <c r="N202" s="61"/>
      <c r="O202" s="62"/>
      <c r="P202" s="60"/>
      <c r="Q202" s="190"/>
      <c r="R202" s="119" t="str">
        <f ca="1">IF(TBL_DRFIP_LOANPOOL[[#This Row],[SETTLE_DATE_90_DAYS_CERTDATE]]&lt;&gt;"",IF(TBL_DRFIP_LOANPOOL[[#This Row],[SETTLE_DATE_90_DAYS_CERTDATE]],"Yes","No"),"")</f>
        <v/>
      </c>
      <c r="S202" s="26" t="str">
        <f>IF(TBL_DRFIP_LOANPOOL[[#This Row],[LOAN_ID]] = "","",TBL_DRFIP_LOANPOOL[[#This Row],[LOAN_ID]]&amp;" ("&amp;IF(TBL_DRFIP_LOANPOOL[[#This Row],[PROP_ADDR_STREET]]="","Address Not Defined",TBL_DRFIP_LOANPOOL[[#This Row],[PROP_ADDR_STREET]])&amp;")")</f>
        <v/>
      </c>
      <c r="T202" s="27" t="str">
        <f ca="1">IF(TBL_DRFIP_LOANPOOL[[#This Row],[REQ_FIELDS_POPULATED]],(IF(APP_DRFIP_CERT_DATE&lt;&gt;"",APP_DRFIP_CERT_DATE,TODAY())-TBL_DRFIP_LOANPOOL[[#This Row],[SETTLEMENT_DATE]])&lt;91,"")</f>
        <v/>
      </c>
      <c r="U202" s="29">
        <f>IF(TBL_DRFIP_LOANPOOL[[#This Row],[MULTIPROP_REC_COUNT]]&lt;&gt;"",TBL_DRFIP_LOANPOOL[[#This Row],[LOAN_AMOUNT]]/TBL_DRFIP_LOANPOOL[[#This Row],[MULTIPROP_REC_COUNT]],TBL_DRFIP_LOANPOOL[[#This Row],[LOAN_AMOUNT]])</f>
        <v>0</v>
      </c>
      <c r="V202" s="29" t="b">
        <f>TBL_DRFIP_LOANPOOL[[#This Row],[MULTIPROP_REC_COUNT]]&gt;1</f>
        <v>0</v>
      </c>
      <c r="W202" s="36">
        <f>IF(TBL_DRFIP_LOANPOOL[[#This Row],[LOAN_ID]]&lt;&gt;"",COUNTIF(TBL_DRFIP_LOANPOOL[LOAN_ID],TBL_DRFIP_LOANPOOL[[#This Row],[LOAN_ID]]),1)</f>
        <v>1</v>
      </c>
      <c r="X202" s="64" t="b">
        <f>TRUE</f>
        <v>1</v>
      </c>
      <c r="Y202"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3" spans="2:29" ht="26.25" customHeight="1" x14ac:dyDescent="0.25">
      <c r="B203" s="25" t="str">
        <f>IF(TBL_DRFIP_LOANPOOL[[#This Row],[RECORD_STARTED]],IF(TBL_DRFIP_LOANPOOL[[#This Row],[ERROR_COUNT]]&gt;0,-1,IF(TBL_DRFIP_LOANPOOL[[#This Row],[REQ_FIELDS_POPULATED]],1,0)),"")</f>
        <v/>
      </c>
      <c r="C203" s="36">
        <f>ROW()-ROW(TBL_DRFIP_LOANPOOL[[#Headers],[ROW_ID]])</f>
        <v>188</v>
      </c>
      <c r="D203" s="55"/>
      <c r="E203" s="56"/>
      <c r="F203" s="57"/>
      <c r="G203" s="58"/>
      <c r="H203" s="59"/>
      <c r="I203" s="60"/>
      <c r="J203" s="60"/>
      <c r="K203" s="118"/>
      <c r="L203" s="116"/>
      <c r="M203" s="55"/>
      <c r="N203" s="61"/>
      <c r="O203" s="62"/>
      <c r="P203" s="60"/>
      <c r="Q203" s="190"/>
      <c r="R203" s="119" t="str">
        <f ca="1">IF(TBL_DRFIP_LOANPOOL[[#This Row],[SETTLE_DATE_90_DAYS_CERTDATE]]&lt;&gt;"",IF(TBL_DRFIP_LOANPOOL[[#This Row],[SETTLE_DATE_90_DAYS_CERTDATE]],"Yes","No"),"")</f>
        <v/>
      </c>
      <c r="S203" s="26" t="str">
        <f>IF(TBL_DRFIP_LOANPOOL[[#This Row],[LOAN_ID]] = "","",TBL_DRFIP_LOANPOOL[[#This Row],[LOAN_ID]]&amp;" ("&amp;IF(TBL_DRFIP_LOANPOOL[[#This Row],[PROP_ADDR_STREET]]="","Address Not Defined",TBL_DRFIP_LOANPOOL[[#This Row],[PROP_ADDR_STREET]])&amp;")")</f>
        <v/>
      </c>
      <c r="T203" s="27" t="str">
        <f ca="1">IF(TBL_DRFIP_LOANPOOL[[#This Row],[REQ_FIELDS_POPULATED]],(IF(APP_DRFIP_CERT_DATE&lt;&gt;"",APP_DRFIP_CERT_DATE,TODAY())-TBL_DRFIP_LOANPOOL[[#This Row],[SETTLEMENT_DATE]])&lt;91,"")</f>
        <v/>
      </c>
      <c r="U203" s="29">
        <f>IF(TBL_DRFIP_LOANPOOL[[#This Row],[MULTIPROP_REC_COUNT]]&lt;&gt;"",TBL_DRFIP_LOANPOOL[[#This Row],[LOAN_AMOUNT]]/TBL_DRFIP_LOANPOOL[[#This Row],[MULTIPROP_REC_COUNT]],TBL_DRFIP_LOANPOOL[[#This Row],[LOAN_AMOUNT]])</f>
        <v>0</v>
      </c>
      <c r="V203" s="29" t="b">
        <f>TBL_DRFIP_LOANPOOL[[#This Row],[MULTIPROP_REC_COUNT]]&gt;1</f>
        <v>0</v>
      </c>
      <c r="W203" s="36">
        <f>IF(TBL_DRFIP_LOANPOOL[[#This Row],[LOAN_ID]]&lt;&gt;"",COUNTIF(TBL_DRFIP_LOANPOOL[LOAN_ID],TBL_DRFIP_LOANPOOL[[#This Row],[LOAN_ID]]),1)</f>
        <v>1</v>
      </c>
      <c r="X203" s="64" t="b">
        <f>TRUE</f>
        <v>1</v>
      </c>
      <c r="Y203"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4" spans="2:29" ht="26.25" customHeight="1" x14ac:dyDescent="0.25">
      <c r="B204" s="25" t="str">
        <f>IF(TBL_DRFIP_LOANPOOL[[#This Row],[RECORD_STARTED]],IF(TBL_DRFIP_LOANPOOL[[#This Row],[ERROR_COUNT]]&gt;0,-1,IF(TBL_DRFIP_LOANPOOL[[#This Row],[REQ_FIELDS_POPULATED]],1,0)),"")</f>
        <v/>
      </c>
      <c r="C204" s="36">
        <f>ROW()-ROW(TBL_DRFIP_LOANPOOL[[#Headers],[ROW_ID]])</f>
        <v>189</v>
      </c>
      <c r="D204" s="55"/>
      <c r="E204" s="56"/>
      <c r="F204" s="57"/>
      <c r="G204" s="58"/>
      <c r="H204" s="59"/>
      <c r="I204" s="60"/>
      <c r="J204" s="60"/>
      <c r="K204" s="118"/>
      <c r="L204" s="116"/>
      <c r="M204" s="55"/>
      <c r="N204" s="61"/>
      <c r="O204" s="62"/>
      <c r="P204" s="60"/>
      <c r="Q204" s="190"/>
      <c r="R204" s="119" t="str">
        <f ca="1">IF(TBL_DRFIP_LOANPOOL[[#This Row],[SETTLE_DATE_90_DAYS_CERTDATE]]&lt;&gt;"",IF(TBL_DRFIP_LOANPOOL[[#This Row],[SETTLE_DATE_90_DAYS_CERTDATE]],"Yes","No"),"")</f>
        <v/>
      </c>
      <c r="S204" s="26" t="str">
        <f>IF(TBL_DRFIP_LOANPOOL[[#This Row],[LOAN_ID]] = "","",TBL_DRFIP_LOANPOOL[[#This Row],[LOAN_ID]]&amp;" ("&amp;IF(TBL_DRFIP_LOANPOOL[[#This Row],[PROP_ADDR_STREET]]="","Address Not Defined",TBL_DRFIP_LOANPOOL[[#This Row],[PROP_ADDR_STREET]])&amp;")")</f>
        <v/>
      </c>
      <c r="T204" s="27" t="str">
        <f ca="1">IF(TBL_DRFIP_LOANPOOL[[#This Row],[REQ_FIELDS_POPULATED]],(IF(APP_DRFIP_CERT_DATE&lt;&gt;"",APP_DRFIP_CERT_DATE,TODAY())-TBL_DRFIP_LOANPOOL[[#This Row],[SETTLEMENT_DATE]])&lt;91,"")</f>
        <v/>
      </c>
      <c r="U204" s="29">
        <f>IF(TBL_DRFIP_LOANPOOL[[#This Row],[MULTIPROP_REC_COUNT]]&lt;&gt;"",TBL_DRFIP_LOANPOOL[[#This Row],[LOAN_AMOUNT]]/TBL_DRFIP_LOANPOOL[[#This Row],[MULTIPROP_REC_COUNT]],TBL_DRFIP_LOANPOOL[[#This Row],[LOAN_AMOUNT]])</f>
        <v>0</v>
      </c>
      <c r="V204" s="29" t="b">
        <f>TBL_DRFIP_LOANPOOL[[#This Row],[MULTIPROP_REC_COUNT]]&gt;1</f>
        <v>0</v>
      </c>
      <c r="W204" s="36">
        <f>IF(TBL_DRFIP_LOANPOOL[[#This Row],[LOAN_ID]]&lt;&gt;"",COUNTIF(TBL_DRFIP_LOANPOOL[LOAN_ID],TBL_DRFIP_LOANPOOL[[#This Row],[LOAN_ID]]),1)</f>
        <v>1</v>
      </c>
      <c r="X204" s="64" t="b">
        <f>TRUE</f>
        <v>1</v>
      </c>
      <c r="Y204"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5" spans="2:29" ht="26.25" customHeight="1" x14ac:dyDescent="0.25">
      <c r="B205" s="25" t="str">
        <f>IF(TBL_DRFIP_LOANPOOL[[#This Row],[RECORD_STARTED]],IF(TBL_DRFIP_LOANPOOL[[#This Row],[ERROR_COUNT]]&gt;0,-1,IF(TBL_DRFIP_LOANPOOL[[#This Row],[REQ_FIELDS_POPULATED]],1,0)),"")</f>
        <v/>
      </c>
      <c r="C205" s="36">
        <f>ROW()-ROW(TBL_DRFIP_LOANPOOL[[#Headers],[ROW_ID]])</f>
        <v>190</v>
      </c>
      <c r="D205" s="55"/>
      <c r="E205" s="56"/>
      <c r="F205" s="57"/>
      <c r="G205" s="58"/>
      <c r="H205" s="59"/>
      <c r="I205" s="60"/>
      <c r="J205" s="60"/>
      <c r="K205" s="118"/>
      <c r="L205" s="116"/>
      <c r="M205" s="55"/>
      <c r="N205" s="61"/>
      <c r="O205" s="62"/>
      <c r="P205" s="60"/>
      <c r="Q205" s="190"/>
      <c r="R205" s="119" t="str">
        <f ca="1">IF(TBL_DRFIP_LOANPOOL[[#This Row],[SETTLE_DATE_90_DAYS_CERTDATE]]&lt;&gt;"",IF(TBL_DRFIP_LOANPOOL[[#This Row],[SETTLE_DATE_90_DAYS_CERTDATE]],"Yes","No"),"")</f>
        <v/>
      </c>
      <c r="S205" s="26" t="str">
        <f>IF(TBL_DRFIP_LOANPOOL[[#This Row],[LOAN_ID]] = "","",TBL_DRFIP_LOANPOOL[[#This Row],[LOAN_ID]]&amp;" ("&amp;IF(TBL_DRFIP_LOANPOOL[[#This Row],[PROP_ADDR_STREET]]="","Address Not Defined",TBL_DRFIP_LOANPOOL[[#This Row],[PROP_ADDR_STREET]])&amp;")")</f>
        <v/>
      </c>
      <c r="T205" s="27" t="str">
        <f ca="1">IF(TBL_DRFIP_LOANPOOL[[#This Row],[REQ_FIELDS_POPULATED]],(IF(APP_DRFIP_CERT_DATE&lt;&gt;"",APP_DRFIP_CERT_DATE,TODAY())-TBL_DRFIP_LOANPOOL[[#This Row],[SETTLEMENT_DATE]])&lt;91,"")</f>
        <v/>
      </c>
      <c r="U205" s="29">
        <f>IF(TBL_DRFIP_LOANPOOL[[#This Row],[MULTIPROP_REC_COUNT]]&lt;&gt;"",TBL_DRFIP_LOANPOOL[[#This Row],[LOAN_AMOUNT]]/TBL_DRFIP_LOANPOOL[[#This Row],[MULTIPROP_REC_COUNT]],TBL_DRFIP_LOANPOOL[[#This Row],[LOAN_AMOUNT]])</f>
        <v>0</v>
      </c>
      <c r="V205" s="29" t="b">
        <f>TBL_DRFIP_LOANPOOL[[#This Row],[MULTIPROP_REC_COUNT]]&gt;1</f>
        <v>0</v>
      </c>
      <c r="W205" s="36">
        <f>IF(TBL_DRFIP_LOANPOOL[[#This Row],[LOAN_ID]]&lt;&gt;"",COUNTIF(TBL_DRFIP_LOANPOOL[LOAN_ID],TBL_DRFIP_LOANPOOL[[#This Row],[LOAN_ID]]),1)</f>
        <v>1</v>
      </c>
      <c r="X205" s="64" t="b">
        <f>TRUE</f>
        <v>1</v>
      </c>
      <c r="Y205"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6" spans="2:29" ht="26.25" customHeight="1" x14ac:dyDescent="0.25">
      <c r="B206" s="25" t="str">
        <f>IF(TBL_DRFIP_LOANPOOL[[#This Row],[RECORD_STARTED]],IF(TBL_DRFIP_LOANPOOL[[#This Row],[ERROR_COUNT]]&gt;0,-1,IF(TBL_DRFIP_LOANPOOL[[#This Row],[REQ_FIELDS_POPULATED]],1,0)),"")</f>
        <v/>
      </c>
      <c r="C206" s="36">
        <f>ROW()-ROW(TBL_DRFIP_LOANPOOL[[#Headers],[ROW_ID]])</f>
        <v>191</v>
      </c>
      <c r="D206" s="55"/>
      <c r="E206" s="56"/>
      <c r="F206" s="57"/>
      <c r="G206" s="58"/>
      <c r="H206" s="59"/>
      <c r="I206" s="60"/>
      <c r="J206" s="60"/>
      <c r="K206" s="118"/>
      <c r="L206" s="116"/>
      <c r="M206" s="55"/>
      <c r="N206" s="61"/>
      <c r="O206" s="62"/>
      <c r="P206" s="60"/>
      <c r="Q206" s="190"/>
      <c r="R206" s="119" t="str">
        <f ca="1">IF(TBL_DRFIP_LOANPOOL[[#This Row],[SETTLE_DATE_90_DAYS_CERTDATE]]&lt;&gt;"",IF(TBL_DRFIP_LOANPOOL[[#This Row],[SETTLE_DATE_90_DAYS_CERTDATE]],"Yes","No"),"")</f>
        <v/>
      </c>
      <c r="S206" s="26" t="str">
        <f>IF(TBL_DRFIP_LOANPOOL[[#This Row],[LOAN_ID]] = "","",TBL_DRFIP_LOANPOOL[[#This Row],[LOAN_ID]]&amp;" ("&amp;IF(TBL_DRFIP_LOANPOOL[[#This Row],[PROP_ADDR_STREET]]="","Address Not Defined",TBL_DRFIP_LOANPOOL[[#This Row],[PROP_ADDR_STREET]])&amp;")")</f>
        <v/>
      </c>
      <c r="T206" s="27" t="str">
        <f ca="1">IF(TBL_DRFIP_LOANPOOL[[#This Row],[REQ_FIELDS_POPULATED]],(IF(APP_DRFIP_CERT_DATE&lt;&gt;"",APP_DRFIP_CERT_DATE,TODAY())-TBL_DRFIP_LOANPOOL[[#This Row],[SETTLEMENT_DATE]])&lt;91,"")</f>
        <v/>
      </c>
      <c r="U206" s="29">
        <f>IF(TBL_DRFIP_LOANPOOL[[#This Row],[MULTIPROP_REC_COUNT]]&lt;&gt;"",TBL_DRFIP_LOANPOOL[[#This Row],[LOAN_AMOUNT]]/TBL_DRFIP_LOANPOOL[[#This Row],[MULTIPROP_REC_COUNT]],TBL_DRFIP_LOANPOOL[[#This Row],[LOAN_AMOUNT]])</f>
        <v>0</v>
      </c>
      <c r="V206" s="29" t="b">
        <f>TBL_DRFIP_LOANPOOL[[#This Row],[MULTIPROP_REC_COUNT]]&gt;1</f>
        <v>0</v>
      </c>
      <c r="W206" s="36">
        <f>IF(TBL_DRFIP_LOANPOOL[[#This Row],[LOAN_ID]]&lt;&gt;"",COUNTIF(TBL_DRFIP_LOANPOOL[LOAN_ID],TBL_DRFIP_LOANPOOL[[#This Row],[LOAN_ID]]),1)</f>
        <v>1</v>
      </c>
      <c r="X206" s="64" t="b">
        <f>TRUE</f>
        <v>1</v>
      </c>
      <c r="Y206"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7" spans="2:29" ht="26.25" customHeight="1" x14ac:dyDescent="0.25">
      <c r="B207" s="25" t="str">
        <f>IF(TBL_DRFIP_LOANPOOL[[#This Row],[RECORD_STARTED]],IF(TBL_DRFIP_LOANPOOL[[#This Row],[ERROR_COUNT]]&gt;0,-1,IF(TBL_DRFIP_LOANPOOL[[#This Row],[REQ_FIELDS_POPULATED]],1,0)),"")</f>
        <v/>
      </c>
      <c r="C207" s="36">
        <f>ROW()-ROW(TBL_DRFIP_LOANPOOL[[#Headers],[ROW_ID]])</f>
        <v>192</v>
      </c>
      <c r="D207" s="55"/>
      <c r="E207" s="56"/>
      <c r="F207" s="57"/>
      <c r="G207" s="58"/>
      <c r="H207" s="59"/>
      <c r="I207" s="60"/>
      <c r="J207" s="60"/>
      <c r="K207" s="118"/>
      <c r="L207" s="116"/>
      <c r="M207" s="55"/>
      <c r="N207" s="61"/>
      <c r="O207" s="62"/>
      <c r="P207" s="60"/>
      <c r="Q207" s="190"/>
      <c r="R207" s="119" t="str">
        <f ca="1">IF(TBL_DRFIP_LOANPOOL[[#This Row],[SETTLE_DATE_90_DAYS_CERTDATE]]&lt;&gt;"",IF(TBL_DRFIP_LOANPOOL[[#This Row],[SETTLE_DATE_90_DAYS_CERTDATE]],"Yes","No"),"")</f>
        <v/>
      </c>
      <c r="S207" s="26" t="str">
        <f>IF(TBL_DRFIP_LOANPOOL[[#This Row],[LOAN_ID]] = "","",TBL_DRFIP_LOANPOOL[[#This Row],[LOAN_ID]]&amp;" ("&amp;IF(TBL_DRFIP_LOANPOOL[[#This Row],[PROP_ADDR_STREET]]="","Address Not Defined",TBL_DRFIP_LOANPOOL[[#This Row],[PROP_ADDR_STREET]])&amp;")")</f>
        <v/>
      </c>
      <c r="T207" s="27" t="str">
        <f ca="1">IF(TBL_DRFIP_LOANPOOL[[#This Row],[REQ_FIELDS_POPULATED]],(IF(APP_DRFIP_CERT_DATE&lt;&gt;"",APP_DRFIP_CERT_DATE,TODAY())-TBL_DRFIP_LOANPOOL[[#This Row],[SETTLEMENT_DATE]])&lt;91,"")</f>
        <v/>
      </c>
      <c r="U207" s="29">
        <f>IF(TBL_DRFIP_LOANPOOL[[#This Row],[MULTIPROP_REC_COUNT]]&lt;&gt;"",TBL_DRFIP_LOANPOOL[[#This Row],[LOAN_AMOUNT]]/TBL_DRFIP_LOANPOOL[[#This Row],[MULTIPROP_REC_COUNT]],TBL_DRFIP_LOANPOOL[[#This Row],[LOAN_AMOUNT]])</f>
        <v>0</v>
      </c>
      <c r="V207" s="29" t="b">
        <f>TBL_DRFIP_LOANPOOL[[#This Row],[MULTIPROP_REC_COUNT]]&gt;1</f>
        <v>0</v>
      </c>
      <c r="W207" s="36">
        <f>IF(TBL_DRFIP_LOANPOOL[[#This Row],[LOAN_ID]]&lt;&gt;"",COUNTIF(TBL_DRFIP_LOANPOOL[LOAN_ID],TBL_DRFIP_LOANPOOL[[#This Row],[LOAN_ID]]),1)</f>
        <v>1</v>
      </c>
      <c r="X207" s="64" t="b">
        <f>TRUE</f>
        <v>1</v>
      </c>
      <c r="Y207"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8" spans="2:29" ht="26.25" customHeight="1" x14ac:dyDescent="0.25">
      <c r="B208" s="25" t="str">
        <f>IF(TBL_DRFIP_LOANPOOL[[#This Row],[RECORD_STARTED]],IF(TBL_DRFIP_LOANPOOL[[#This Row],[ERROR_COUNT]]&gt;0,-1,IF(TBL_DRFIP_LOANPOOL[[#This Row],[REQ_FIELDS_POPULATED]],1,0)),"")</f>
        <v/>
      </c>
      <c r="C208" s="36">
        <f>ROW()-ROW(TBL_DRFIP_LOANPOOL[[#Headers],[ROW_ID]])</f>
        <v>193</v>
      </c>
      <c r="D208" s="55"/>
      <c r="E208" s="56"/>
      <c r="F208" s="57"/>
      <c r="G208" s="58"/>
      <c r="H208" s="59"/>
      <c r="I208" s="60"/>
      <c r="J208" s="60"/>
      <c r="K208" s="118"/>
      <c r="L208" s="116"/>
      <c r="M208" s="55"/>
      <c r="N208" s="61"/>
      <c r="O208" s="62"/>
      <c r="P208" s="60"/>
      <c r="Q208" s="190"/>
      <c r="R208" s="119" t="str">
        <f ca="1">IF(TBL_DRFIP_LOANPOOL[[#This Row],[SETTLE_DATE_90_DAYS_CERTDATE]]&lt;&gt;"",IF(TBL_DRFIP_LOANPOOL[[#This Row],[SETTLE_DATE_90_DAYS_CERTDATE]],"Yes","No"),"")</f>
        <v/>
      </c>
      <c r="S208" s="26" t="str">
        <f>IF(TBL_DRFIP_LOANPOOL[[#This Row],[LOAN_ID]] = "","",TBL_DRFIP_LOANPOOL[[#This Row],[LOAN_ID]]&amp;" ("&amp;IF(TBL_DRFIP_LOANPOOL[[#This Row],[PROP_ADDR_STREET]]="","Address Not Defined",TBL_DRFIP_LOANPOOL[[#This Row],[PROP_ADDR_STREET]])&amp;")")</f>
        <v/>
      </c>
      <c r="T208" s="27" t="str">
        <f ca="1">IF(TBL_DRFIP_LOANPOOL[[#This Row],[REQ_FIELDS_POPULATED]],(IF(APP_DRFIP_CERT_DATE&lt;&gt;"",APP_DRFIP_CERT_DATE,TODAY())-TBL_DRFIP_LOANPOOL[[#This Row],[SETTLEMENT_DATE]])&lt;91,"")</f>
        <v/>
      </c>
      <c r="U208" s="29">
        <f>IF(TBL_DRFIP_LOANPOOL[[#This Row],[MULTIPROP_REC_COUNT]]&lt;&gt;"",TBL_DRFIP_LOANPOOL[[#This Row],[LOAN_AMOUNT]]/TBL_DRFIP_LOANPOOL[[#This Row],[MULTIPROP_REC_COUNT]],TBL_DRFIP_LOANPOOL[[#This Row],[LOAN_AMOUNT]])</f>
        <v>0</v>
      </c>
      <c r="V208" s="29" t="b">
        <f>TBL_DRFIP_LOANPOOL[[#This Row],[MULTIPROP_REC_COUNT]]&gt;1</f>
        <v>0</v>
      </c>
      <c r="W208" s="36">
        <f>IF(TBL_DRFIP_LOANPOOL[[#This Row],[LOAN_ID]]&lt;&gt;"",COUNTIF(TBL_DRFIP_LOANPOOL[LOAN_ID],TBL_DRFIP_LOANPOOL[[#This Row],[LOAN_ID]]),1)</f>
        <v>1</v>
      </c>
      <c r="X208" s="64" t="b">
        <f>TRUE</f>
        <v>1</v>
      </c>
      <c r="Y208"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9" spans="2:29" ht="26.25" customHeight="1" x14ac:dyDescent="0.25">
      <c r="B209" s="25" t="str">
        <f>IF(TBL_DRFIP_LOANPOOL[[#This Row],[RECORD_STARTED]],IF(TBL_DRFIP_LOANPOOL[[#This Row],[ERROR_COUNT]]&gt;0,-1,IF(TBL_DRFIP_LOANPOOL[[#This Row],[REQ_FIELDS_POPULATED]],1,0)),"")</f>
        <v/>
      </c>
      <c r="C209" s="36">
        <f>ROW()-ROW(TBL_DRFIP_LOANPOOL[[#Headers],[ROW_ID]])</f>
        <v>194</v>
      </c>
      <c r="D209" s="55"/>
      <c r="E209" s="56"/>
      <c r="F209" s="57"/>
      <c r="G209" s="58"/>
      <c r="H209" s="59"/>
      <c r="I209" s="60"/>
      <c r="J209" s="60"/>
      <c r="K209" s="118"/>
      <c r="L209" s="116"/>
      <c r="M209" s="55"/>
      <c r="N209" s="61"/>
      <c r="O209" s="62"/>
      <c r="P209" s="60"/>
      <c r="Q209" s="190"/>
      <c r="R209" s="119" t="str">
        <f ca="1">IF(TBL_DRFIP_LOANPOOL[[#This Row],[SETTLE_DATE_90_DAYS_CERTDATE]]&lt;&gt;"",IF(TBL_DRFIP_LOANPOOL[[#This Row],[SETTLE_DATE_90_DAYS_CERTDATE]],"Yes","No"),"")</f>
        <v/>
      </c>
      <c r="S209" s="26" t="str">
        <f>IF(TBL_DRFIP_LOANPOOL[[#This Row],[LOAN_ID]] = "","",TBL_DRFIP_LOANPOOL[[#This Row],[LOAN_ID]]&amp;" ("&amp;IF(TBL_DRFIP_LOANPOOL[[#This Row],[PROP_ADDR_STREET]]="","Address Not Defined",TBL_DRFIP_LOANPOOL[[#This Row],[PROP_ADDR_STREET]])&amp;")")</f>
        <v/>
      </c>
      <c r="T209" s="27" t="str">
        <f ca="1">IF(TBL_DRFIP_LOANPOOL[[#This Row],[REQ_FIELDS_POPULATED]],(IF(APP_DRFIP_CERT_DATE&lt;&gt;"",APP_DRFIP_CERT_DATE,TODAY())-TBL_DRFIP_LOANPOOL[[#This Row],[SETTLEMENT_DATE]])&lt;91,"")</f>
        <v/>
      </c>
      <c r="U209" s="29">
        <f>IF(TBL_DRFIP_LOANPOOL[[#This Row],[MULTIPROP_REC_COUNT]]&lt;&gt;"",TBL_DRFIP_LOANPOOL[[#This Row],[LOAN_AMOUNT]]/TBL_DRFIP_LOANPOOL[[#This Row],[MULTIPROP_REC_COUNT]],TBL_DRFIP_LOANPOOL[[#This Row],[LOAN_AMOUNT]])</f>
        <v>0</v>
      </c>
      <c r="V209" s="29" t="b">
        <f>TBL_DRFIP_LOANPOOL[[#This Row],[MULTIPROP_REC_COUNT]]&gt;1</f>
        <v>0</v>
      </c>
      <c r="W209" s="36">
        <f>IF(TBL_DRFIP_LOANPOOL[[#This Row],[LOAN_ID]]&lt;&gt;"",COUNTIF(TBL_DRFIP_LOANPOOL[LOAN_ID],TBL_DRFIP_LOANPOOL[[#This Row],[LOAN_ID]]),1)</f>
        <v>1</v>
      </c>
      <c r="X209" s="64" t="b">
        <f>TRUE</f>
        <v>1</v>
      </c>
      <c r="Y209"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0" spans="2:29" ht="26.25" customHeight="1" x14ac:dyDescent="0.25">
      <c r="B210" s="25" t="str">
        <f>IF(TBL_DRFIP_LOANPOOL[[#This Row],[RECORD_STARTED]],IF(TBL_DRFIP_LOANPOOL[[#This Row],[ERROR_COUNT]]&gt;0,-1,IF(TBL_DRFIP_LOANPOOL[[#This Row],[REQ_FIELDS_POPULATED]],1,0)),"")</f>
        <v/>
      </c>
      <c r="C210" s="36">
        <f>ROW()-ROW(TBL_DRFIP_LOANPOOL[[#Headers],[ROW_ID]])</f>
        <v>195</v>
      </c>
      <c r="D210" s="55"/>
      <c r="E210" s="56"/>
      <c r="F210" s="57"/>
      <c r="G210" s="58"/>
      <c r="H210" s="59"/>
      <c r="I210" s="60"/>
      <c r="J210" s="60"/>
      <c r="K210" s="118"/>
      <c r="L210" s="116"/>
      <c r="M210" s="55"/>
      <c r="N210" s="61"/>
      <c r="O210" s="62"/>
      <c r="P210" s="60"/>
      <c r="Q210" s="190"/>
      <c r="R210" s="119" t="str">
        <f ca="1">IF(TBL_DRFIP_LOANPOOL[[#This Row],[SETTLE_DATE_90_DAYS_CERTDATE]]&lt;&gt;"",IF(TBL_DRFIP_LOANPOOL[[#This Row],[SETTLE_DATE_90_DAYS_CERTDATE]],"Yes","No"),"")</f>
        <v/>
      </c>
      <c r="S210" s="26" t="str">
        <f>IF(TBL_DRFIP_LOANPOOL[[#This Row],[LOAN_ID]] = "","",TBL_DRFIP_LOANPOOL[[#This Row],[LOAN_ID]]&amp;" ("&amp;IF(TBL_DRFIP_LOANPOOL[[#This Row],[PROP_ADDR_STREET]]="","Address Not Defined",TBL_DRFIP_LOANPOOL[[#This Row],[PROP_ADDR_STREET]])&amp;")")</f>
        <v/>
      </c>
      <c r="T210" s="27" t="str">
        <f ca="1">IF(TBL_DRFIP_LOANPOOL[[#This Row],[REQ_FIELDS_POPULATED]],(IF(APP_DRFIP_CERT_DATE&lt;&gt;"",APP_DRFIP_CERT_DATE,TODAY())-TBL_DRFIP_LOANPOOL[[#This Row],[SETTLEMENT_DATE]])&lt;91,"")</f>
        <v/>
      </c>
      <c r="U210" s="29">
        <f>IF(TBL_DRFIP_LOANPOOL[[#This Row],[MULTIPROP_REC_COUNT]]&lt;&gt;"",TBL_DRFIP_LOANPOOL[[#This Row],[LOAN_AMOUNT]]/TBL_DRFIP_LOANPOOL[[#This Row],[MULTIPROP_REC_COUNT]],TBL_DRFIP_LOANPOOL[[#This Row],[LOAN_AMOUNT]])</f>
        <v>0</v>
      </c>
      <c r="V210" s="29" t="b">
        <f>TBL_DRFIP_LOANPOOL[[#This Row],[MULTIPROP_REC_COUNT]]&gt;1</f>
        <v>0</v>
      </c>
      <c r="W210" s="36">
        <f>IF(TBL_DRFIP_LOANPOOL[[#This Row],[LOAN_ID]]&lt;&gt;"",COUNTIF(TBL_DRFIP_LOANPOOL[LOAN_ID],TBL_DRFIP_LOANPOOL[[#This Row],[LOAN_ID]]),1)</f>
        <v>1</v>
      </c>
      <c r="X210" s="64" t="b">
        <f>TRUE</f>
        <v>1</v>
      </c>
      <c r="Y210"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1" spans="2:29" ht="26.25" customHeight="1" x14ac:dyDescent="0.25">
      <c r="B211" s="25" t="str">
        <f>IF(TBL_DRFIP_LOANPOOL[[#This Row],[RECORD_STARTED]],IF(TBL_DRFIP_LOANPOOL[[#This Row],[ERROR_COUNT]]&gt;0,-1,IF(TBL_DRFIP_LOANPOOL[[#This Row],[REQ_FIELDS_POPULATED]],1,0)),"")</f>
        <v/>
      </c>
      <c r="C211" s="36">
        <f>ROW()-ROW(TBL_DRFIP_LOANPOOL[[#Headers],[ROW_ID]])</f>
        <v>196</v>
      </c>
      <c r="D211" s="55"/>
      <c r="E211" s="56"/>
      <c r="F211" s="57"/>
      <c r="G211" s="58"/>
      <c r="H211" s="59"/>
      <c r="I211" s="60"/>
      <c r="J211" s="60"/>
      <c r="K211" s="118"/>
      <c r="L211" s="116"/>
      <c r="M211" s="55"/>
      <c r="N211" s="61"/>
      <c r="O211" s="62"/>
      <c r="P211" s="60"/>
      <c r="Q211" s="190"/>
      <c r="R211" s="119" t="str">
        <f ca="1">IF(TBL_DRFIP_LOANPOOL[[#This Row],[SETTLE_DATE_90_DAYS_CERTDATE]]&lt;&gt;"",IF(TBL_DRFIP_LOANPOOL[[#This Row],[SETTLE_DATE_90_DAYS_CERTDATE]],"Yes","No"),"")</f>
        <v/>
      </c>
      <c r="S211" s="26" t="str">
        <f>IF(TBL_DRFIP_LOANPOOL[[#This Row],[LOAN_ID]] = "","",TBL_DRFIP_LOANPOOL[[#This Row],[LOAN_ID]]&amp;" ("&amp;IF(TBL_DRFIP_LOANPOOL[[#This Row],[PROP_ADDR_STREET]]="","Address Not Defined",TBL_DRFIP_LOANPOOL[[#This Row],[PROP_ADDR_STREET]])&amp;")")</f>
        <v/>
      </c>
      <c r="T211" s="27" t="str">
        <f ca="1">IF(TBL_DRFIP_LOANPOOL[[#This Row],[REQ_FIELDS_POPULATED]],(IF(APP_DRFIP_CERT_DATE&lt;&gt;"",APP_DRFIP_CERT_DATE,TODAY())-TBL_DRFIP_LOANPOOL[[#This Row],[SETTLEMENT_DATE]])&lt;91,"")</f>
        <v/>
      </c>
      <c r="U211" s="29">
        <f>IF(TBL_DRFIP_LOANPOOL[[#This Row],[MULTIPROP_REC_COUNT]]&lt;&gt;"",TBL_DRFIP_LOANPOOL[[#This Row],[LOAN_AMOUNT]]/TBL_DRFIP_LOANPOOL[[#This Row],[MULTIPROP_REC_COUNT]],TBL_DRFIP_LOANPOOL[[#This Row],[LOAN_AMOUNT]])</f>
        <v>0</v>
      </c>
      <c r="V211" s="29" t="b">
        <f>TBL_DRFIP_LOANPOOL[[#This Row],[MULTIPROP_REC_COUNT]]&gt;1</f>
        <v>0</v>
      </c>
      <c r="W211" s="36">
        <f>IF(TBL_DRFIP_LOANPOOL[[#This Row],[LOAN_ID]]&lt;&gt;"",COUNTIF(TBL_DRFIP_LOANPOOL[LOAN_ID],TBL_DRFIP_LOANPOOL[[#This Row],[LOAN_ID]]),1)</f>
        <v>1</v>
      </c>
      <c r="X211" s="64" t="b">
        <f>TRUE</f>
        <v>1</v>
      </c>
      <c r="Y211"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2" spans="2:29" ht="26.25" customHeight="1" x14ac:dyDescent="0.25">
      <c r="B212" s="25" t="str">
        <f>IF(TBL_DRFIP_LOANPOOL[[#This Row],[RECORD_STARTED]],IF(TBL_DRFIP_LOANPOOL[[#This Row],[ERROR_COUNT]]&gt;0,-1,IF(TBL_DRFIP_LOANPOOL[[#This Row],[REQ_FIELDS_POPULATED]],1,0)),"")</f>
        <v/>
      </c>
      <c r="C212" s="36">
        <f>ROW()-ROW(TBL_DRFIP_LOANPOOL[[#Headers],[ROW_ID]])</f>
        <v>197</v>
      </c>
      <c r="D212" s="55"/>
      <c r="E212" s="56"/>
      <c r="F212" s="57"/>
      <c r="G212" s="58"/>
      <c r="H212" s="59"/>
      <c r="I212" s="60"/>
      <c r="J212" s="60"/>
      <c r="K212" s="118"/>
      <c r="L212" s="116"/>
      <c r="M212" s="55"/>
      <c r="N212" s="61"/>
      <c r="O212" s="62"/>
      <c r="P212" s="60"/>
      <c r="Q212" s="190"/>
      <c r="R212" s="119" t="str">
        <f ca="1">IF(TBL_DRFIP_LOANPOOL[[#This Row],[SETTLE_DATE_90_DAYS_CERTDATE]]&lt;&gt;"",IF(TBL_DRFIP_LOANPOOL[[#This Row],[SETTLE_DATE_90_DAYS_CERTDATE]],"Yes","No"),"")</f>
        <v/>
      </c>
      <c r="S212" s="26" t="str">
        <f>IF(TBL_DRFIP_LOANPOOL[[#This Row],[LOAN_ID]] = "","",TBL_DRFIP_LOANPOOL[[#This Row],[LOAN_ID]]&amp;" ("&amp;IF(TBL_DRFIP_LOANPOOL[[#This Row],[PROP_ADDR_STREET]]="","Address Not Defined",TBL_DRFIP_LOANPOOL[[#This Row],[PROP_ADDR_STREET]])&amp;")")</f>
        <v/>
      </c>
      <c r="T212" s="27" t="str">
        <f ca="1">IF(TBL_DRFIP_LOANPOOL[[#This Row],[REQ_FIELDS_POPULATED]],(IF(APP_DRFIP_CERT_DATE&lt;&gt;"",APP_DRFIP_CERT_DATE,TODAY())-TBL_DRFIP_LOANPOOL[[#This Row],[SETTLEMENT_DATE]])&lt;91,"")</f>
        <v/>
      </c>
      <c r="U212" s="29">
        <f>IF(TBL_DRFIP_LOANPOOL[[#This Row],[MULTIPROP_REC_COUNT]]&lt;&gt;"",TBL_DRFIP_LOANPOOL[[#This Row],[LOAN_AMOUNT]]/TBL_DRFIP_LOANPOOL[[#This Row],[MULTIPROP_REC_COUNT]],TBL_DRFIP_LOANPOOL[[#This Row],[LOAN_AMOUNT]])</f>
        <v>0</v>
      </c>
      <c r="V212" s="29" t="b">
        <f>TBL_DRFIP_LOANPOOL[[#This Row],[MULTIPROP_REC_COUNT]]&gt;1</f>
        <v>0</v>
      </c>
      <c r="W212" s="36">
        <f>IF(TBL_DRFIP_LOANPOOL[[#This Row],[LOAN_ID]]&lt;&gt;"",COUNTIF(TBL_DRFIP_LOANPOOL[LOAN_ID],TBL_DRFIP_LOANPOOL[[#This Row],[LOAN_ID]]),1)</f>
        <v>1</v>
      </c>
      <c r="X212" s="64" t="b">
        <f>TRUE</f>
        <v>1</v>
      </c>
      <c r="Y212"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3" spans="2:29" ht="26.25" customHeight="1" x14ac:dyDescent="0.25">
      <c r="B213" s="25" t="str">
        <f>IF(TBL_DRFIP_LOANPOOL[[#This Row],[RECORD_STARTED]],IF(TBL_DRFIP_LOANPOOL[[#This Row],[ERROR_COUNT]]&gt;0,-1,IF(TBL_DRFIP_LOANPOOL[[#This Row],[REQ_FIELDS_POPULATED]],1,0)),"")</f>
        <v/>
      </c>
      <c r="C213" s="36">
        <f>ROW()-ROW(TBL_DRFIP_LOANPOOL[[#Headers],[ROW_ID]])</f>
        <v>198</v>
      </c>
      <c r="D213" s="55"/>
      <c r="E213" s="56"/>
      <c r="F213" s="57"/>
      <c r="G213" s="58"/>
      <c r="H213" s="59"/>
      <c r="I213" s="60"/>
      <c r="J213" s="60"/>
      <c r="K213" s="118"/>
      <c r="L213" s="116"/>
      <c r="M213" s="55"/>
      <c r="N213" s="61"/>
      <c r="O213" s="62"/>
      <c r="P213" s="60"/>
      <c r="Q213" s="190"/>
      <c r="R213" s="119" t="str">
        <f ca="1">IF(TBL_DRFIP_LOANPOOL[[#This Row],[SETTLE_DATE_90_DAYS_CERTDATE]]&lt;&gt;"",IF(TBL_DRFIP_LOANPOOL[[#This Row],[SETTLE_DATE_90_DAYS_CERTDATE]],"Yes","No"),"")</f>
        <v/>
      </c>
      <c r="S213" s="26" t="str">
        <f>IF(TBL_DRFIP_LOANPOOL[[#This Row],[LOAN_ID]] = "","",TBL_DRFIP_LOANPOOL[[#This Row],[LOAN_ID]]&amp;" ("&amp;IF(TBL_DRFIP_LOANPOOL[[#This Row],[PROP_ADDR_STREET]]="","Address Not Defined",TBL_DRFIP_LOANPOOL[[#This Row],[PROP_ADDR_STREET]])&amp;")")</f>
        <v/>
      </c>
      <c r="T213" s="27" t="str">
        <f ca="1">IF(TBL_DRFIP_LOANPOOL[[#This Row],[REQ_FIELDS_POPULATED]],(IF(APP_DRFIP_CERT_DATE&lt;&gt;"",APP_DRFIP_CERT_DATE,TODAY())-TBL_DRFIP_LOANPOOL[[#This Row],[SETTLEMENT_DATE]])&lt;91,"")</f>
        <v/>
      </c>
      <c r="U213" s="29">
        <f>IF(TBL_DRFIP_LOANPOOL[[#This Row],[MULTIPROP_REC_COUNT]]&lt;&gt;"",TBL_DRFIP_LOANPOOL[[#This Row],[LOAN_AMOUNT]]/TBL_DRFIP_LOANPOOL[[#This Row],[MULTIPROP_REC_COUNT]],TBL_DRFIP_LOANPOOL[[#This Row],[LOAN_AMOUNT]])</f>
        <v>0</v>
      </c>
      <c r="V213" s="29" t="b">
        <f>TBL_DRFIP_LOANPOOL[[#This Row],[MULTIPROP_REC_COUNT]]&gt;1</f>
        <v>0</v>
      </c>
      <c r="W213" s="36">
        <f>IF(TBL_DRFIP_LOANPOOL[[#This Row],[LOAN_ID]]&lt;&gt;"",COUNTIF(TBL_DRFIP_LOANPOOL[LOAN_ID],TBL_DRFIP_LOANPOOL[[#This Row],[LOAN_ID]]),1)</f>
        <v>1</v>
      </c>
      <c r="X213" s="64" t="b">
        <f>TRUE</f>
        <v>1</v>
      </c>
      <c r="Y213"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4" spans="2:29" ht="26.25" customHeight="1" x14ac:dyDescent="0.25">
      <c r="B214" s="25" t="str">
        <f>IF(TBL_DRFIP_LOANPOOL[[#This Row],[RECORD_STARTED]],IF(TBL_DRFIP_LOANPOOL[[#This Row],[ERROR_COUNT]]&gt;0,-1,IF(TBL_DRFIP_LOANPOOL[[#This Row],[REQ_FIELDS_POPULATED]],1,0)),"")</f>
        <v/>
      </c>
      <c r="C214" s="36">
        <f>ROW()-ROW(TBL_DRFIP_LOANPOOL[[#Headers],[ROW_ID]])</f>
        <v>199</v>
      </c>
      <c r="D214" s="55"/>
      <c r="E214" s="56"/>
      <c r="F214" s="57"/>
      <c r="G214" s="58"/>
      <c r="H214" s="59"/>
      <c r="I214" s="60"/>
      <c r="J214" s="60"/>
      <c r="K214" s="118"/>
      <c r="L214" s="116"/>
      <c r="M214" s="55"/>
      <c r="N214" s="61"/>
      <c r="O214" s="62"/>
      <c r="P214" s="60"/>
      <c r="Q214" s="190"/>
      <c r="R214" s="119" t="str">
        <f ca="1">IF(TBL_DRFIP_LOANPOOL[[#This Row],[SETTLE_DATE_90_DAYS_CERTDATE]]&lt;&gt;"",IF(TBL_DRFIP_LOANPOOL[[#This Row],[SETTLE_DATE_90_DAYS_CERTDATE]],"Yes","No"),"")</f>
        <v/>
      </c>
      <c r="S214" s="26" t="str">
        <f>IF(TBL_DRFIP_LOANPOOL[[#This Row],[LOAN_ID]] = "","",TBL_DRFIP_LOANPOOL[[#This Row],[LOAN_ID]]&amp;" ("&amp;IF(TBL_DRFIP_LOANPOOL[[#This Row],[PROP_ADDR_STREET]]="","Address Not Defined",TBL_DRFIP_LOANPOOL[[#This Row],[PROP_ADDR_STREET]])&amp;")")</f>
        <v/>
      </c>
      <c r="T214" s="27" t="str">
        <f ca="1">IF(TBL_DRFIP_LOANPOOL[[#This Row],[REQ_FIELDS_POPULATED]],(IF(APP_DRFIP_CERT_DATE&lt;&gt;"",APP_DRFIP_CERT_DATE,TODAY())-TBL_DRFIP_LOANPOOL[[#This Row],[SETTLEMENT_DATE]])&lt;91,"")</f>
        <v/>
      </c>
      <c r="U214" s="29">
        <f>IF(TBL_DRFIP_LOANPOOL[[#This Row],[MULTIPROP_REC_COUNT]]&lt;&gt;"",TBL_DRFIP_LOANPOOL[[#This Row],[LOAN_AMOUNT]]/TBL_DRFIP_LOANPOOL[[#This Row],[MULTIPROP_REC_COUNT]],TBL_DRFIP_LOANPOOL[[#This Row],[LOAN_AMOUNT]])</f>
        <v>0</v>
      </c>
      <c r="V214" s="29" t="b">
        <f>TBL_DRFIP_LOANPOOL[[#This Row],[MULTIPROP_REC_COUNT]]&gt;1</f>
        <v>0</v>
      </c>
      <c r="W214" s="36">
        <f>IF(TBL_DRFIP_LOANPOOL[[#This Row],[LOAN_ID]]&lt;&gt;"",COUNTIF(TBL_DRFIP_LOANPOOL[LOAN_ID],TBL_DRFIP_LOANPOOL[[#This Row],[LOAN_ID]]),1)</f>
        <v>1</v>
      </c>
      <c r="X214" s="64" t="b">
        <f>TRUE</f>
        <v>1</v>
      </c>
      <c r="Y214"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5" spans="2:29" ht="26.25" customHeight="1" x14ac:dyDescent="0.25">
      <c r="B215" s="25" t="str">
        <f>IF(TBL_DRFIP_LOANPOOL[[#This Row],[RECORD_STARTED]],IF(TBL_DRFIP_LOANPOOL[[#This Row],[ERROR_COUNT]]&gt;0,-1,IF(TBL_DRFIP_LOANPOOL[[#This Row],[REQ_FIELDS_POPULATED]],1,0)),"")</f>
        <v/>
      </c>
      <c r="C215" s="36">
        <f>ROW()-ROW(TBL_DRFIP_LOANPOOL[[#Headers],[ROW_ID]])</f>
        <v>200</v>
      </c>
      <c r="D215" s="55"/>
      <c r="E215" s="56"/>
      <c r="F215" s="57"/>
      <c r="G215" s="58"/>
      <c r="H215" s="59"/>
      <c r="I215" s="60"/>
      <c r="J215" s="60"/>
      <c r="K215" s="118"/>
      <c r="L215" s="116"/>
      <c r="M215" s="55"/>
      <c r="N215" s="61"/>
      <c r="O215" s="62"/>
      <c r="P215" s="60"/>
      <c r="Q215" s="190"/>
      <c r="R215" s="119" t="str">
        <f ca="1">IF(TBL_DRFIP_LOANPOOL[[#This Row],[SETTLE_DATE_90_DAYS_CERTDATE]]&lt;&gt;"",IF(TBL_DRFIP_LOANPOOL[[#This Row],[SETTLE_DATE_90_DAYS_CERTDATE]],"Yes","No"),"")</f>
        <v/>
      </c>
      <c r="S215" s="26" t="str">
        <f>IF(TBL_DRFIP_LOANPOOL[[#This Row],[LOAN_ID]] = "","",TBL_DRFIP_LOANPOOL[[#This Row],[LOAN_ID]]&amp;" ("&amp;IF(TBL_DRFIP_LOANPOOL[[#This Row],[PROP_ADDR_STREET]]="","Address Not Defined",TBL_DRFIP_LOANPOOL[[#This Row],[PROP_ADDR_STREET]])&amp;")")</f>
        <v/>
      </c>
      <c r="T215" s="27" t="str">
        <f ca="1">IF(TBL_DRFIP_LOANPOOL[[#This Row],[REQ_FIELDS_POPULATED]],(IF(APP_DRFIP_CERT_DATE&lt;&gt;"",APP_DRFIP_CERT_DATE,TODAY())-TBL_DRFIP_LOANPOOL[[#This Row],[SETTLEMENT_DATE]])&lt;91,"")</f>
        <v/>
      </c>
      <c r="U215" s="29">
        <f>IF(TBL_DRFIP_LOANPOOL[[#This Row],[MULTIPROP_REC_COUNT]]&lt;&gt;"",TBL_DRFIP_LOANPOOL[[#This Row],[LOAN_AMOUNT]]/TBL_DRFIP_LOANPOOL[[#This Row],[MULTIPROP_REC_COUNT]],TBL_DRFIP_LOANPOOL[[#This Row],[LOAN_AMOUNT]])</f>
        <v>0</v>
      </c>
      <c r="V215" s="29" t="b">
        <f>TBL_DRFIP_LOANPOOL[[#This Row],[MULTIPROP_REC_COUNT]]&gt;1</f>
        <v>0</v>
      </c>
      <c r="W215" s="36">
        <f>IF(TBL_DRFIP_LOANPOOL[[#This Row],[LOAN_ID]]&lt;&gt;"",COUNTIF(TBL_DRFIP_LOANPOOL[LOAN_ID],TBL_DRFIP_LOANPOOL[[#This Row],[LOAN_ID]]),1)</f>
        <v>1</v>
      </c>
      <c r="X215" s="64" t="b">
        <f>TRUE</f>
        <v>1</v>
      </c>
      <c r="Y215"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6" spans="2:29" ht="26.25" customHeight="1" x14ac:dyDescent="0.25">
      <c r="B216" s="25" t="str">
        <f>IF(TBL_DRFIP_LOANPOOL[[#This Row],[RECORD_STARTED]],IF(TBL_DRFIP_LOANPOOL[[#This Row],[ERROR_COUNT]]&gt;0,-1,IF(TBL_DRFIP_LOANPOOL[[#This Row],[REQ_FIELDS_POPULATED]],1,0)),"")</f>
        <v/>
      </c>
      <c r="C216" s="36">
        <f>ROW()-ROW(TBL_DRFIP_LOANPOOL[[#Headers],[ROW_ID]])</f>
        <v>201</v>
      </c>
      <c r="D216" s="55"/>
      <c r="E216" s="56"/>
      <c r="F216" s="57"/>
      <c r="G216" s="58"/>
      <c r="H216" s="59"/>
      <c r="I216" s="60"/>
      <c r="J216" s="60"/>
      <c r="K216" s="118"/>
      <c r="L216" s="116"/>
      <c r="M216" s="55"/>
      <c r="N216" s="61"/>
      <c r="O216" s="62"/>
      <c r="P216" s="60"/>
      <c r="Q216" s="190"/>
      <c r="R216" s="119" t="str">
        <f ca="1">IF(TBL_DRFIP_LOANPOOL[[#This Row],[SETTLE_DATE_90_DAYS_CERTDATE]]&lt;&gt;"",IF(TBL_DRFIP_LOANPOOL[[#This Row],[SETTLE_DATE_90_DAYS_CERTDATE]],"Yes","No"),"")</f>
        <v/>
      </c>
      <c r="S216" s="26" t="str">
        <f>IF(TBL_DRFIP_LOANPOOL[[#This Row],[LOAN_ID]] = "","",TBL_DRFIP_LOANPOOL[[#This Row],[LOAN_ID]]&amp;" ("&amp;IF(TBL_DRFIP_LOANPOOL[[#This Row],[PROP_ADDR_STREET]]="","Address Not Defined",TBL_DRFIP_LOANPOOL[[#This Row],[PROP_ADDR_STREET]])&amp;")")</f>
        <v/>
      </c>
      <c r="T216" s="27" t="str">
        <f ca="1">IF(TBL_DRFIP_LOANPOOL[[#This Row],[REQ_FIELDS_POPULATED]],(IF(APP_DRFIP_CERT_DATE&lt;&gt;"",APP_DRFIP_CERT_DATE,TODAY())-TBL_DRFIP_LOANPOOL[[#This Row],[SETTLEMENT_DATE]])&lt;91,"")</f>
        <v/>
      </c>
      <c r="U216" s="29">
        <f>IF(TBL_DRFIP_LOANPOOL[[#This Row],[MULTIPROP_REC_COUNT]]&lt;&gt;"",TBL_DRFIP_LOANPOOL[[#This Row],[LOAN_AMOUNT]]/TBL_DRFIP_LOANPOOL[[#This Row],[MULTIPROP_REC_COUNT]],TBL_DRFIP_LOANPOOL[[#This Row],[LOAN_AMOUNT]])</f>
        <v>0</v>
      </c>
      <c r="V216" s="29" t="b">
        <f>TBL_DRFIP_LOANPOOL[[#This Row],[MULTIPROP_REC_COUNT]]&gt;1</f>
        <v>0</v>
      </c>
      <c r="W216" s="36">
        <f>IF(TBL_DRFIP_LOANPOOL[[#This Row],[LOAN_ID]]&lt;&gt;"",COUNTIF(TBL_DRFIP_LOANPOOL[LOAN_ID],TBL_DRFIP_LOANPOOL[[#This Row],[LOAN_ID]]),1)</f>
        <v>1</v>
      </c>
      <c r="X216" s="64" t="b">
        <f>TRUE</f>
        <v>1</v>
      </c>
      <c r="Y216"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7" spans="2:29" ht="26.25" customHeight="1" x14ac:dyDescent="0.25">
      <c r="B217" s="25" t="str">
        <f>IF(TBL_DRFIP_LOANPOOL[[#This Row],[RECORD_STARTED]],IF(TBL_DRFIP_LOANPOOL[[#This Row],[ERROR_COUNT]]&gt;0,-1,IF(TBL_DRFIP_LOANPOOL[[#This Row],[REQ_FIELDS_POPULATED]],1,0)),"")</f>
        <v/>
      </c>
      <c r="C217" s="36">
        <f>ROW()-ROW(TBL_DRFIP_LOANPOOL[[#Headers],[ROW_ID]])</f>
        <v>202</v>
      </c>
      <c r="D217" s="55"/>
      <c r="E217" s="56"/>
      <c r="F217" s="57"/>
      <c r="G217" s="58"/>
      <c r="H217" s="59"/>
      <c r="I217" s="60"/>
      <c r="J217" s="60"/>
      <c r="K217" s="118"/>
      <c r="L217" s="116"/>
      <c r="M217" s="55"/>
      <c r="N217" s="61"/>
      <c r="O217" s="62"/>
      <c r="P217" s="60"/>
      <c r="Q217" s="190"/>
      <c r="R217" s="119" t="str">
        <f ca="1">IF(TBL_DRFIP_LOANPOOL[[#This Row],[SETTLE_DATE_90_DAYS_CERTDATE]]&lt;&gt;"",IF(TBL_DRFIP_LOANPOOL[[#This Row],[SETTLE_DATE_90_DAYS_CERTDATE]],"Yes","No"),"")</f>
        <v/>
      </c>
      <c r="S217" s="26" t="str">
        <f>IF(TBL_DRFIP_LOANPOOL[[#This Row],[LOAN_ID]] = "","",TBL_DRFIP_LOANPOOL[[#This Row],[LOAN_ID]]&amp;" ("&amp;IF(TBL_DRFIP_LOANPOOL[[#This Row],[PROP_ADDR_STREET]]="","Address Not Defined",TBL_DRFIP_LOANPOOL[[#This Row],[PROP_ADDR_STREET]])&amp;")")</f>
        <v/>
      </c>
      <c r="T217" s="27" t="str">
        <f ca="1">IF(TBL_DRFIP_LOANPOOL[[#This Row],[REQ_FIELDS_POPULATED]],(IF(APP_DRFIP_CERT_DATE&lt;&gt;"",APP_DRFIP_CERT_DATE,TODAY())-TBL_DRFIP_LOANPOOL[[#This Row],[SETTLEMENT_DATE]])&lt;91,"")</f>
        <v/>
      </c>
      <c r="U217" s="29">
        <f>IF(TBL_DRFIP_LOANPOOL[[#This Row],[MULTIPROP_REC_COUNT]]&lt;&gt;"",TBL_DRFIP_LOANPOOL[[#This Row],[LOAN_AMOUNT]]/TBL_DRFIP_LOANPOOL[[#This Row],[MULTIPROP_REC_COUNT]],TBL_DRFIP_LOANPOOL[[#This Row],[LOAN_AMOUNT]])</f>
        <v>0</v>
      </c>
      <c r="V217" s="29" t="b">
        <f>TBL_DRFIP_LOANPOOL[[#This Row],[MULTIPROP_REC_COUNT]]&gt;1</f>
        <v>0</v>
      </c>
      <c r="W217" s="36">
        <f>IF(TBL_DRFIP_LOANPOOL[[#This Row],[LOAN_ID]]&lt;&gt;"",COUNTIF(TBL_DRFIP_LOANPOOL[LOAN_ID],TBL_DRFIP_LOANPOOL[[#This Row],[LOAN_ID]]),1)</f>
        <v>1</v>
      </c>
      <c r="X217" s="64" t="b">
        <f>TRUE</f>
        <v>1</v>
      </c>
      <c r="Y217"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8" spans="2:29" ht="26.25" customHeight="1" x14ac:dyDescent="0.25">
      <c r="B218" s="25" t="str">
        <f>IF(TBL_DRFIP_LOANPOOL[[#This Row],[RECORD_STARTED]],IF(TBL_DRFIP_LOANPOOL[[#This Row],[ERROR_COUNT]]&gt;0,-1,IF(TBL_DRFIP_LOANPOOL[[#This Row],[REQ_FIELDS_POPULATED]],1,0)),"")</f>
        <v/>
      </c>
      <c r="C218" s="36">
        <f>ROW()-ROW(TBL_DRFIP_LOANPOOL[[#Headers],[ROW_ID]])</f>
        <v>203</v>
      </c>
      <c r="D218" s="55"/>
      <c r="E218" s="56"/>
      <c r="F218" s="57"/>
      <c r="G218" s="58"/>
      <c r="H218" s="59"/>
      <c r="I218" s="60"/>
      <c r="J218" s="60"/>
      <c r="K218" s="118"/>
      <c r="L218" s="116"/>
      <c r="M218" s="55"/>
      <c r="N218" s="61"/>
      <c r="O218" s="62"/>
      <c r="P218" s="60"/>
      <c r="Q218" s="190"/>
      <c r="R218" s="119" t="str">
        <f ca="1">IF(TBL_DRFIP_LOANPOOL[[#This Row],[SETTLE_DATE_90_DAYS_CERTDATE]]&lt;&gt;"",IF(TBL_DRFIP_LOANPOOL[[#This Row],[SETTLE_DATE_90_DAYS_CERTDATE]],"Yes","No"),"")</f>
        <v/>
      </c>
      <c r="S218" s="26" t="str">
        <f>IF(TBL_DRFIP_LOANPOOL[[#This Row],[LOAN_ID]] = "","",TBL_DRFIP_LOANPOOL[[#This Row],[LOAN_ID]]&amp;" ("&amp;IF(TBL_DRFIP_LOANPOOL[[#This Row],[PROP_ADDR_STREET]]="","Address Not Defined",TBL_DRFIP_LOANPOOL[[#This Row],[PROP_ADDR_STREET]])&amp;")")</f>
        <v/>
      </c>
      <c r="T218" s="27" t="str">
        <f ca="1">IF(TBL_DRFIP_LOANPOOL[[#This Row],[REQ_FIELDS_POPULATED]],(IF(APP_DRFIP_CERT_DATE&lt;&gt;"",APP_DRFIP_CERT_DATE,TODAY())-TBL_DRFIP_LOANPOOL[[#This Row],[SETTLEMENT_DATE]])&lt;91,"")</f>
        <v/>
      </c>
      <c r="U218" s="29">
        <f>IF(TBL_DRFIP_LOANPOOL[[#This Row],[MULTIPROP_REC_COUNT]]&lt;&gt;"",TBL_DRFIP_LOANPOOL[[#This Row],[LOAN_AMOUNT]]/TBL_DRFIP_LOANPOOL[[#This Row],[MULTIPROP_REC_COUNT]],TBL_DRFIP_LOANPOOL[[#This Row],[LOAN_AMOUNT]])</f>
        <v>0</v>
      </c>
      <c r="V218" s="29" t="b">
        <f>TBL_DRFIP_LOANPOOL[[#This Row],[MULTIPROP_REC_COUNT]]&gt;1</f>
        <v>0</v>
      </c>
      <c r="W218" s="36">
        <f>IF(TBL_DRFIP_LOANPOOL[[#This Row],[LOAN_ID]]&lt;&gt;"",COUNTIF(TBL_DRFIP_LOANPOOL[LOAN_ID],TBL_DRFIP_LOANPOOL[[#This Row],[LOAN_ID]]),1)</f>
        <v>1</v>
      </c>
      <c r="X218" s="64" t="b">
        <f>TRUE</f>
        <v>1</v>
      </c>
      <c r="Y218"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9" spans="2:29" ht="26.25" customHeight="1" x14ac:dyDescent="0.25">
      <c r="B219" s="25" t="str">
        <f>IF(TBL_DRFIP_LOANPOOL[[#This Row],[RECORD_STARTED]],IF(TBL_DRFIP_LOANPOOL[[#This Row],[ERROR_COUNT]]&gt;0,-1,IF(TBL_DRFIP_LOANPOOL[[#This Row],[REQ_FIELDS_POPULATED]],1,0)),"")</f>
        <v/>
      </c>
      <c r="C219" s="36">
        <f>ROW()-ROW(TBL_DRFIP_LOANPOOL[[#Headers],[ROW_ID]])</f>
        <v>204</v>
      </c>
      <c r="D219" s="55"/>
      <c r="E219" s="56"/>
      <c r="F219" s="57"/>
      <c r="G219" s="58"/>
      <c r="H219" s="59"/>
      <c r="I219" s="60"/>
      <c r="J219" s="60"/>
      <c r="K219" s="118"/>
      <c r="L219" s="116"/>
      <c r="M219" s="55"/>
      <c r="N219" s="61"/>
      <c r="O219" s="62"/>
      <c r="P219" s="60"/>
      <c r="Q219" s="190"/>
      <c r="R219" s="119" t="str">
        <f ca="1">IF(TBL_DRFIP_LOANPOOL[[#This Row],[SETTLE_DATE_90_DAYS_CERTDATE]]&lt;&gt;"",IF(TBL_DRFIP_LOANPOOL[[#This Row],[SETTLE_DATE_90_DAYS_CERTDATE]],"Yes","No"),"")</f>
        <v/>
      </c>
      <c r="S219" s="26" t="str">
        <f>IF(TBL_DRFIP_LOANPOOL[[#This Row],[LOAN_ID]] = "","",TBL_DRFIP_LOANPOOL[[#This Row],[LOAN_ID]]&amp;" ("&amp;IF(TBL_DRFIP_LOANPOOL[[#This Row],[PROP_ADDR_STREET]]="","Address Not Defined",TBL_DRFIP_LOANPOOL[[#This Row],[PROP_ADDR_STREET]])&amp;")")</f>
        <v/>
      </c>
      <c r="T219" s="27" t="str">
        <f ca="1">IF(TBL_DRFIP_LOANPOOL[[#This Row],[REQ_FIELDS_POPULATED]],(IF(APP_DRFIP_CERT_DATE&lt;&gt;"",APP_DRFIP_CERT_DATE,TODAY())-TBL_DRFIP_LOANPOOL[[#This Row],[SETTLEMENT_DATE]])&lt;91,"")</f>
        <v/>
      </c>
      <c r="U219" s="29">
        <f>IF(TBL_DRFIP_LOANPOOL[[#This Row],[MULTIPROP_REC_COUNT]]&lt;&gt;"",TBL_DRFIP_LOANPOOL[[#This Row],[LOAN_AMOUNT]]/TBL_DRFIP_LOANPOOL[[#This Row],[MULTIPROP_REC_COUNT]],TBL_DRFIP_LOANPOOL[[#This Row],[LOAN_AMOUNT]])</f>
        <v>0</v>
      </c>
      <c r="V219" s="29" t="b">
        <f>TBL_DRFIP_LOANPOOL[[#This Row],[MULTIPROP_REC_COUNT]]&gt;1</f>
        <v>0</v>
      </c>
      <c r="W219" s="36">
        <f>IF(TBL_DRFIP_LOANPOOL[[#This Row],[LOAN_ID]]&lt;&gt;"",COUNTIF(TBL_DRFIP_LOANPOOL[LOAN_ID],TBL_DRFIP_LOANPOOL[[#This Row],[LOAN_ID]]),1)</f>
        <v>1</v>
      </c>
      <c r="X219" s="64" t="b">
        <f>TRUE</f>
        <v>1</v>
      </c>
      <c r="Y219"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0" spans="2:29" ht="26.25" customHeight="1" x14ac:dyDescent="0.25">
      <c r="B220" s="25" t="str">
        <f>IF(TBL_DRFIP_LOANPOOL[[#This Row],[RECORD_STARTED]],IF(TBL_DRFIP_LOANPOOL[[#This Row],[ERROR_COUNT]]&gt;0,-1,IF(TBL_DRFIP_LOANPOOL[[#This Row],[REQ_FIELDS_POPULATED]],1,0)),"")</f>
        <v/>
      </c>
      <c r="C220" s="36">
        <f>ROW()-ROW(TBL_DRFIP_LOANPOOL[[#Headers],[ROW_ID]])</f>
        <v>205</v>
      </c>
      <c r="D220" s="55"/>
      <c r="E220" s="56"/>
      <c r="F220" s="57"/>
      <c r="G220" s="58"/>
      <c r="H220" s="59"/>
      <c r="I220" s="60"/>
      <c r="J220" s="60"/>
      <c r="K220" s="118"/>
      <c r="L220" s="116"/>
      <c r="M220" s="55"/>
      <c r="N220" s="61"/>
      <c r="O220" s="62"/>
      <c r="P220" s="60"/>
      <c r="Q220" s="190"/>
      <c r="R220" s="119" t="str">
        <f ca="1">IF(TBL_DRFIP_LOANPOOL[[#This Row],[SETTLE_DATE_90_DAYS_CERTDATE]]&lt;&gt;"",IF(TBL_DRFIP_LOANPOOL[[#This Row],[SETTLE_DATE_90_DAYS_CERTDATE]],"Yes","No"),"")</f>
        <v/>
      </c>
      <c r="S220" s="26" t="str">
        <f>IF(TBL_DRFIP_LOANPOOL[[#This Row],[LOAN_ID]] = "","",TBL_DRFIP_LOANPOOL[[#This Row],[LOAN_ID]]&amp;" ("&amp;IF(TBL_DRFIP_LOANPOOL[[#This Row],[PROP_ADDR_STREET]]="","Address Not Defined",TBL_DRFIP_LOANPOOL[[#This Row],[PROP_ADDR_STREET]])&amp;")")</f>
        <v/>
      </c>
      <c r="T220" s="27" t="str">
        <f ca="1">IF(TBL_DRFIP_LOANPOOL[[#This Row],[REQ_FIELDS_POPULATED]],(IF(APP_DRFIP_CERT_DATE&lt;&gt;"",APP_DRFIP_CERT_DATE,TODAY())-TBL_DRFIP_LOANPOOL[[#This Row],[SETTLEMENT_DATE]])&lt;91,"")</f>
        <v/>
      </c>
      <c r="U220" s="29">
        <f>IF(TBL_DRFIP_LOANPOOL[[#This Row],[MULTIPROP_REC_COUNT]]&lt;&gt;"",TBL_DRFIP_LOANPOOL[[#This Row],[LOAN_AMOUNT]]/TBL_DRFIP_LOANPOOL[[#This Row],[MULTIPROP_REC_COUNT]],TBL_DRFIP_LOANPOOL[[#This Row],[LOAN_AMOUNT]])</f>
        <v>0</v>
      </c>
      <c r="V220" s="29" t="b">
        <f>TBL_DRFIP_LOANPOOL[[#This Row],[MULTIPROP_REC_COUNT]]&gt;1</f>
        <v>0</v>
      </c>
      <c r="W220" s="36">
        <f>IF(TBL_DRFIP_LOANPOOL[[#This Row],[LOAN_ID]]&lt;&gt;"",COUNTIF(TBL_DRFIP_LOANPOOL[LOAN_ID],TBL_DRFIP_LOANPOOL[[#This Row],[LOAN_ID]]),1)</f>
        <v>1</v>
      </c>
      <c r="X220" s="64" t="b">
        <f>TRUE</f>
        <v>1</v>
      </c>
      <c r="Y220"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1" spans="2:29" ht="26.25" customHeight="1" x14ac:dyDescent="0.25">
      <c r="B221" s="25" t="str">
        <f>IF(TBL_DRFIP_LOANPOOL[[#This Row],[RECORD_STARTED]],IF(TBL_DRFIP_LOANPOOL[[#This Row],[ERROR_COUNT]]&gt;0,-1,IF(TBL_DRFIP_LOANPOOL[[#This Row],[REQ_FIELDS_POPULATED]],1,0)),"")</f>
        <v/>
      </c>
      <c r="C221" s="36">
        <f>ROW()-ROW(TBL_DRFIP_LOANPOOL[[#Headers],[ROW_ID]])</f>
        <v>206</v>
      </c>
      <c r="D221" s="55"/>
      <c r="E221" s="56"/>
      <c r="F221" s="57"/>
      <c r="G221" s="58"/>
      <c r="H221" s="59"/>
      <c r="I221" s="60"/>
      <c r="J221" s="60"/>
      <c r="K221" s="118"/>
      <c r="L221" s="116"/>
      <c r="M221" s="55"/>
      <c r="N221" s="61"/>
      <c r="O221" s="62"/>
      <c r="P221" s="60"/>
      <c r="Q221" s="190"/>
      <c r="R221" s="119" t="str">
        <f ca="1">IF(TBL_DRFIP_LOANPOOL[[#This Row],[SETTLE_DATE_90_DAYS_CERTDATE]]&lt;&gt;"",IF(TBL_DRFIP_LOANPOOL[[#This Row],[SETTLE_DATE_90_DAYS_CERTDATE]],"Yes","No"),"")</f>
        <v/>
      </c>
      <c r="S221" s="26" t="str">
        <f>IF(TBL_DRFIP_LOANPOOL[[#This Row],[LOAN_ID]] = "","",TBL_DRFIP_LOANPOOL[[#This Row],[LOAN_ID]]&amp;" ("&amp;IF(TBL_DRFIP_LOANPOOL[[#This Row],[PROP_ADDR_STREET]]="","Address Not Defined",TBL_DRFIP_LOANPOOL[[#This Row],[PROP_ADDR_STREET]])&amp;")")</f>
        <v/>
      </c>
      <c r="T221" s="27" t="str">
        <f ca="1">IF(TBL_DRFIP_LOANPOOL[[#This Row],[REQ_FIELDS_POPULATED]],(IF(APP_DRFIP_CERT_DATE&lt;&gt;"",APP_DRFIP_CERT_DATE,TODAY())-TBL_DRFIP_LOANPOOL[[#This Row],[SETTLEMENT_DATE]])&lt;91,"")</f>
        <v/>
      </c>
      <c r="U221" s="29">
        <f>IF(TBL_DRFIP_LOANPOOL[[#This Row],[MULTIPROP_REC_COUNT]]&lt;&gt;"",TBL_DRFIP_LOANPOOL[[#This Row],[LOAN_AMOUNT]]/TBL_DRFIP_LOANPOOL[[#This Row],[MULTIPROP_REC_COUNT]],TBL_DRFIP_LOANPOOL[[#This Row],[LOAN_AMOUNT]])</f>
        <v>0</v>
      </c>
      <c r="V221" s="29" t="b">
        <f>TBL_DRFIP_LOANPOOL[[#This Row],[MULTIPROP_REC_COUNT]]&gt;1</f>
        <v>0</v>
      </c>
      <c r="W221" s="36">
        <f>IF(TBL_DRFIP_LOANPOOL[[#This Row],[LOAN_ID]]&lt;&gt;"",COUNTIF(TBL_DRFIP_LOANPOOL[LOAN_ID],TBL_DRFIP_LOANPOOL[[#This Row],[LOAN_ID]]),1)</f>
        <v>1</v>
      </c>
      <c r="X221" s="64" t="b">
        <f>TRUE</f>
        <v>1</v>
      </c>
      <c r="Y221"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2" spans="2:29" ht="26.25" customHeight="1" x14ac:dyDescent="0.25">
      <c r="B222" s="25" t="str">
        <f>IF(TBL_DRFIP_LOANPOOL[[#This Row],[RECORD_STARTED]],IF(TBL_DRFIP_LOANPOOL[[#This Row],[ERROR_COUNT]]&gt;0,-1,IF(TBL_DRFIP_LOANPOOL[[#This Row],[REQ_FIELDS_POPULATED]],1,0)),"")</f>
        <v/>
      </c>
      <c r="C222" s="36">
        <f>ROW()-ROW(TBL_DRFIP_LOANPOOL[[#Headers],[ROW_ID]])</f>
        <v>207</v>
      </c>
      <c r="D222" s="55"/>
      <c r="E222" s="56"/>
      <c r="F222" s="57"/>
      <c r="G222" s="58"/>
      <c r="H222" s="59"/>
      <c r="I222" s="60"/>
      <c r="J222" s="60"/>
      <c r="K222" s="118"/>
      <c r="L222" s="116"/>
      <c r="M222" s="55"/>
      <c r="N222" s="61"/>
      <c r="O222" s="62"/>
      <c r="P222" s="60"/>
      <c r="Q222" s="190"/>
      <c r="R222" s="119" t="str">
        <f ca="1">IF(TBL_DRFIP_LOANPOOL[[#This Row],[SETTLE_DATE_90_DAYS_CERTDATE]]&lt;&gt;"",IF(TBL_DRFIP_LOANPOOL[[#This Row],[SETTLE_DATE_90_DAYS_CERTDATE]],"Yes","No"),"")</f>
        <v/>
      </c>
      <c r="S222" s="26" t="str">
        <f>IF(TBL_DRFIP_LOANPOOL[[#This Row],[LOAN_ID]] = "","",TBL_DRFIP_LOANPOOL[[#This Row],[LOAN_ID]]&amp;" ("&amp;IF(TBL_DRFIP_LOANPOOL[[#This Row],[PROP_ADDR_STREET]]="","Address Not Defined",TBL_DRFIP_LOANPOOL[[#This Row],[PROP_ADDR_STREET]])&amp;")")</f>
        <v/>
      </c>
      <c r="T222" s="27" t="str">
        <f ca="1">IF(TBL_DRFIP_LOANPOOL[[#This Row],[REQ_FIELDS_POPULATED]],(IF(APP_DRFIP_CERT_DATE&lt;&gt;"",APP_DRFIP_CERT_DATE,TODAY())-TBL_DRFIP_LOANPOOL[[#This Row],[SETTLEMENT_DATE]])&lt;91,"")</f>
        <v/>
      </c>
      <c r="U222" s="29">
        <f>IF(TBL_DRFIP_LOANPOOL[[#This Row],[MULTIPROP_REC_COUNT]]&lt;&gt;"",TBL_DRFIP_LOANPOOL[[#This Row],[LOAN_AMOUNT]]/TBL_DRFIP_LOANPOOL[[#This Row],[MULTIPROP_REC_COUNT]],TBL_DRFIP_LOANPOOL[[#This Row],[LOAN_AMOUNT]])</f>
        <v>0</v>
      </c>
      <c r="V222" s="29" t="b">
        <f>TBL_DRFIP_LOANPOOL[[#This Row],[MULTIPROP_REC_COUNT]]&gt;1</f>
        <v>0</v>
      </c>
      <c r="W222" s="36">
        <f>IF(TBL_DRFIP_LOANPOOL[[#This Row],[LOAN_ID]]&lt;&gt;"",COUNTIF(TBL_DRFIP_LOANPOOL[LOAN_ID],TBL_DRFIP_LOANPOOL[[#This Row],[LOAN_ID]]),1)</f>
        <v>1</v>
      </c>
      <c r="X222" s="64" t="b">
        <f>TRUE</f>
        <v>1</v>
      </c>
      <c r="Y222"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3" spans="2:29" ht="26.25" customHeight="1" x14ac:dyDescent="0.25">
      <c r="B223" s="25" t="str">
        <f>IF(TBL_DRFIP_LOANPOOL[[#This Row],[RECORD_STARTED]],IF(TBL_DRFIP_LOANPOOL[[#This Row],[ERROR_COUNT]]&gt;0,-1,IF(TBL_DRFIP_LOANPOOL[[#This Row],[REQ_FIELDS_POPULATED]],1,0)),"")</f>
        <v/>
      </c>
      <c r="C223" s="36">
        <f>ROW()-ROW(TBL_DRFIP_LOANPOOL[[#Headers],[ROW_ID]])</f>
        <v>208</v>
      </c>
      <c r="D223" s="55"/>
      <c r="E223" s="56"/>
      <c r="F223" s="57"/>
      <c r="G223" s="58"/>
      <c r="H223" s="59"/>
      <c r="I223" s="60"/>
      <c r="J223" s="60"/>
      <c r="K223" s="118"/>
      <c r="L223" s="116"/>
      <c r="M223" s="55"/>
      <c r="N223" s="61"/>
      <c r="O223" s="62"/>
      <c r="P223" s="60"/>
      <c r="Q223" s="190"/>
      <c r="R223" s="119" t="str">
        <f ca="1">IF(TBL_DRFIP_LOANPOOL[[#This Row],[SETTLE_DATE_90_DAYS_CERTDATE]]&lt;&gt;"",IF(TBL_DRFIP_LOANPOOL[[#This Row],[SETTLE_DATE_90_DAYS_CERTDATE]],"Yes","No"),"")</f>
        <v/>
      </c>
      <c r="S223" s="26" t="str">
        <f>IF(TBL_DRFIP_LOANPOOL[[#This Row],[LOAN_ID]] = "","",TBL_DRFIP_LOANPOOL[[#This Row],[LOAN_ID]]&amp;" ("&amp;IF(TBL_DRFIP_LOANPOOL[[#This Row],[PROP_ADDR_STREET]]="","Address Not Defined",TBL_DRFIP_LOANPOOL[[#This Row],[PROP_ADDR_STREET]])&amp;")")</f>
        <v/>
      </c>
      <c r="T223" s="27" t="str">
        <f ca="1">IF(TBL_DRFIP_LOANPOOL[[#This Row],[REQ_FIELDS_POPULATED]],(IF(APP_DRFIP_CERT_DATE&lt;&gt;"",APP_DRFIP_CERT_DATE,TODAY())-TBL_DRFIP_LOANPOOL[[#This Row],[SETTLEMENT_DATE]])&lt;91,"")</f>
        <v/>
      </c>
      <c r="U223" s="29">
        <f>IF(TBL_DRFIP_LOANPOOL[[#This Row],[MULTIPROP_REC_COUNT]]&lt;&gt;"",TBL_DRFIP_LOANPOOL[[#This Row],[LOAN_AMOUNT]]/TBL_DRFIP_LOANPOOL[[#This Row],[MULTIPROP_REC_COUNT]],TBL_DRFIP_LOANPOOL[[#This Row],[LOAN_AMOUNT]])</f>
        <v>0</v>
      </c>
      <c r="V223" s="29" t="b">
        <f>TBL_DRFIP_LOANPOOL[[#This Row],[MULTIPROP_REC_COUNT]]&gt;1</f>
        <v>0</v>
      </c>
      <c r="W223" s="36">
        <f>IF(TBL_DRFIP_LOANPOOL[[#This Row],[LOAN_ID]]&lt;&gt;"",COUNTIF(TBL_DRFIP_LOANPOOL[LOAN_ID],TBL_DRFIP_LOANPOOL[[#This Row],[LOAN_ID]]),1)</f>
        <v>1</v>
      </c>
      <c r="X223" s="64" t="b">
        <f>TRUE</f>
        <v>1</v>
      </c>
      <c r="Y223"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4" spans="2:29" ht="26.25" customHeight="1" x14ac:dyDescent="0.25">
      <c r="B224" s="25" t="str">
        <f>IF(TBL_DRFIP_LOANPOOL[[#This Row],[RECORD_STARTED]],IF(TBL_DRFIP_LOANPOOL[[#This Row],[ERROR_COUNT]]&gt;0,-1,IF(TBL_DRFIP_LOANPOOL[[#This Row],[REQ_FIELDS_POPULATED]],1,0)),"")</f>
        <v/>
      </c>
      <c r="C224" s="36">
        <f>ROW()-ROW(TBL_DRFIP_LOANPOOL[[#Headers],[ROW_ID]])</f>
        <v>209</v>
      </c>
      <c r="D224" s="55"/>
      <c r="E224" s="56"/>
      <c r="F224" s="57"/>
      <c r="G224" s="58"/>
      <c r="H224" s="59"/>
      <c r="I224" s="60"/>
      <c r="J224" s="60"/>
      <c r="K224" s="118"/>
      <c r="L224" s="116"/>
      <c r="M224" s="55"/>
      <c r="N224" s="61"/>
      <c r="O224" s="62"/>
      <c r="P224" s="60"/>
      <c r="Q224" s="190"/>
      <c r="R224" s="119" t="str">
        <f ca="1">IF(TBL_DRFIP_LOANPOOL[[#This Row],[SETTLE_DATE_90_DAYS_CERTDATE]]&lt;&gt;"",IF(TBL_DRFIP_LOANPOOL[[#This Row],[SETTLE_DATE_90_DAYS_CERTDATE]],"Yes","No"),"")</f>
        <v/>
      </c>
      <c r="S224" s="26" t="str">
        <f>IF(TBL_DRFIP_LOANPOOL[[#This Row],[LOAN_ID]] = "","",TBL_DRFIP_LOANPOOL[[#This Row],[LOAN_ID]]&amp;" ("&amp;IF(TBL_DRFIP_LOANPOOL[[#This Row],[PROP_ADDR_STREET]]="","Address Not Defined",TBL_DRFIP_LOANPOOL[[#This Row],[PROP_ADDR_STREET]])&amp;")")</f>
        <v/>
      </c>
      <c r="T224" s="27" t="str">
        <f ca="1">IF(TBL_DRFIP_LOANPOOL[[#This Row],[REQ_FIELDS_POPULATED]],(IF(APP_DRFIP_CERT_DATE&lt;&gt;"",APP_DRFIP_CERT_DATE,TODAY())-TBL_DRFIP_LOANPOOL[[#This Row],[SETTLEMENT_DATE]])&lt;91,"")</f>
        <v/>
      </c>
      <c r="U224" s="29">
        <f>IF(TBL_DRFIP_LOANPOOL[[#This Row],[MULTIPROP_REC_COUNT]]&lt;&gt;"",TBL_DRFIP_LOANPOOL[[#This Row],[LOAN_AMOUNT]]/TBL_DRFIP_LOANPOOL[[#This Row],[MULTIPROP_REC_COUNT]],TBL_DRFIP_LOANPOOL[[#This Row],[LOAN_AMOUNT]])</f>
        <v>0</v>
      </c>
      <c r="V224" s="29" t="b">
        <f>TBL_DRFIP_LOANPOOL[[#This Row],[MULTIPROP_REC_COUNT]]&gt;1</f>
        <v>0</v>
      </c>
      <c r="W224" s="36">
        <f>IF(TBL_DRFIP_LOANPOOL[[#This Row],[LOAN_ID]]&lt;&gt;"",COUNTIF(TBL_DRFIP_LOANPOOL[LOAN_ID],TBL_DRFIP_LOANPOOL[[#This Row],[LOAN_ID]]),1)</f>
        <v>1</v>
      </c>
      <c r="X224" s="64" t="b">
        <f>TRUE</f>
        <v>1</v>
      </c>
      <c r="Y224"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5" spans="2:29" ht="26.25" customHeight="1" x14ac:dyDescent="0.25">
      <c r="B225" s="25" t="str">
        <f>IF(TBL_DRFIP_LOANPOOL[[#This Row],[RECORD_STARTED]],IF(TBL_DRFIP_LOANPOOL[[#This Row],[ERROR_COUNT]]&gt;0,-1,IF(TBL_DRFIP_LOANPOOL[[#This Row],[REQ_FIELDS_POPULATED]],1,0)),"")</f>
        <v/>
      </c>
      <c r="C225" s="36">
        <f>ROW()-ROW(TBL_DRFIP_LOANPOOL[[#Headers],[ROW_ID]])</f>
        <v>210</v>
      </c>
      <c r="D225" s="55"/>
      <c r="E225" s="56"/>
      <c r="F225" s="57"/>
      <c r="G225" s="58"/>
      <c r="H225" s="59"/>
      <c r="I225" s="60"/>
      <c r="J225" s="60"/>
      <c r="K225" s="118"/>
      <c r="L225" s="116"/>
      <c r="M225" s="55"/>
      <c r="N225" s="61"/>
      <c r="O225" s="62"/>
      <c r="P225" s="60"/>
      <c r="Q225" s="190"/>
      <c r="R225" s="119" t="str">
        <f ca="1">IF(TBL_DRFIP_LOANPOOL[[#This Row],[SETTLE_DATE_90_DAYS_CERTDATE]]&lt;&gt;"",IF(TBL_DRFIP_LOANPOOL[[#This Row],[SETTLE_DATE_90_DAYS_CERTDATE]],"Yes","No"),"")</f>
        <v/>
      </c>
      <c r="S225" s="26" t="str">
        <f>IF(TBL_DRFIP_LOANPOOL[[#This Row],[LOAN_ID]] = "","",TBL_DRFIP_LOANPOOL[[#This Row],[LOAN_ID]]&amp;" ("&amp;IF(TBL_DRFIP_LOANPOOL[[#This Row],[PROP_ADDR_STREET]]="","Address Not Defined",TBL_DRFIP_LOANPOOL[[#This Row],[PROP_ADDR_STREET]])&amp;")")</f>
        <v/>
      </c>
      <c r="T225" s="27" t="str">
        <f ca="1">IF(TBL_DRFIP_LOANPOOL[[#This Row],[REQ_FIELDS_POPULATED]],(IF(APP_DRFIP_CERT_DATE&lt;&gt;"",APP_DRFIP_CERT_DATE,TODAY())-TBL_DRFIP_LOANPOOL[[#This Row],[SETTLEMENT_DATE]])&lt;91,"")</f>
        <v/>
      </c>
      <c r="U225" s="29">
        <f>IF(TBL_DRFIP_LOANPOOL[[#This Row],[MULTIPROP_REC_COUNT]]&lt;&gt;"",TBL_DRFIP_LOANPOOL[[#This Row],[LOAN_AMOUNT]]/TBL_DRFIP_LOANPOOL[[#This Row],[MULTIPROP_REC_COUNT]],TBL_DRFIP_LOANPOOL[[#This Row],[LOAN_AMOUNT]])</f>
        <v>0</v>
      </c>
      <c r="V225" s="29" t="b">
        <f>TBL_DRFIP_LOANPOOL[[#This Row],[MULTIPROP_REC_COUNT]]&gt;1</f>
        <v>0</v>
      </c>
      <c r="W225" s="36">
        <f>IF(TBL_DRFIP_LOANPOOL[[#This Row],[LOAN_ID]]&lt;&gt;"",COUNTIF(TBL_DRFIP_LOANPOOL[LOAN_ID],TBL_DRFIP_LOANPOOL[[#This Row],[LOAN_ID]]),1)</f>
        <v>1</v>
      </c>
      <c r="X225" s="64" t="b">
        <f>TRUE</f>
        <v>1</v>
      </c>
      <c r="Y225"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6" spans="2:29" ht="26.25" customHeight="1" x14ac:dyDescent="0.25">
      <c r="B226" s="25" t="str">
        <f>IF(TBL_DRFIP_LOANPOOL[[#This Row],[RECORD_STARTED]],IF(TBL_DRFIP_LOANPOOL[[#This Row],[ERROR_COUNT]]&gt;0,-1,IF(TBL_DRFIP_LOANPOOL[[#This Row],[REQ_FIELDS_POPULATED]],1,0)),"")</f>
        <v/>
      </c>
      <c r="C226" s="36">
        <f>ROW()-ROW(TBL_DRFIP_LOANPOOL[[#Headers],[ROW_ID]])</f>
        <v>211</v>
      </c>
      <c r="D226" s="55"/>
      <c r="E226" s="56"/>
      <c r="F226" s="57"/>
      <c r="G226" s="58"/>
      <c r="H226" s="59"/>
      <c r="I226" s="60"/>
      <c r="J226" s="60"/>
      <c r="K226" s="118"/>
      <c r="L226" s="116"/>
      <c r="M226" s="55"/>
      <c r="N226" s="61"/>
      <c r="O226" s="62"/>
      <c r="P226" s="60"/>
      <c r="Q226" s="190"/>
      <c r="R226" s="119" t="str">
        <f ca="1">IF(TBL_DRFIP_LOANPOOL[[#This Row],[SETTLE_DATE_90_DAYS_CERTDATE]]&lt;&gt;"",IF(TBL_DRFIP_LOANPOOL[[#This Row],[SETTLE_DATE_90_DAYS_CERTDATE]],"Yes","No"),"")</f>
        <v/>
      </c>
      <c r="S226" s="26" t="str">
        <f>IF(TBL_DRFIP_LOANPOOL[[#This Row],[LOAN_ID]] = "","",TBL_DRFIP_LOANPOOL[[#This Row],[LOAN_ID]]&amp;" ("&amp;IF(TBL_DRFIP_LOANPOOL[[#This Row],[PROP_ADDR_STREET]]="","Address Not Defined",TBL_DRFIP_LOANPOOL[[#This Row],[PROP_ADDR_STREET]])&amp;")")</f>
        <v/>
      </c>
      <c r="T226" s="27" t="str">
        <f ca="1">IF(TBL_DRFIP_LOANPOOL[[#This Row],[REQ_FIELDS_POPULATED]],(IF(APP_DRFIP_CERT_DATE&lt;&gt;"",APP_DRFIP_CERT_DATE,TODAY())-TBL_DRFIP_LOANPOOL[[#This Row],[SETTLEMENT_DATE]])&lt;91,"")</f>
        <v/>
      </c>
      <c r="U226" s="29">
        <f>IF(TBL_DRFIP_LOANPOOL[[#This Row],[MULTIPROP_REC_COUNT]]&lt;&gt;"",TBL_DRFIP_LOANPOOL[[#This Row],[LOAN_AMOUNT]]/TBL_DRFIP_LOANPOOL[[#This Row],[MULTIPROP_REC_COUNT]],TBL_DRFIP_LOANPOOL[[#This Row],[LOAN_AMOUNT]])</f>
        <v>0</v>
      </c>
      <c r="V226" s="29" t="b">
        <f>TBL_DRFIP_LOANPOOL[[#This Row],[MULTIPROP_REC_COUNT]]&gt;1</f>
        <v>0</v>
      </c>
      <c r="W226" s="36">
        <f>IF(TBL_DRFIP_LOANPOOL[[#This Row],[LOAN_ID]]&lt;&gt;"",COUNTIF(TBL_DRFIP_LOANPOOL[LOAN_ID],TBL_DRFIP_LOANPOOL[[#This Row],[LOAN_ID]]),1)</f>
        <v>1</v>
      </c>
      <c r="X226" s="64" t="b">
        <f>TRUE</f>
        <v>1</v>
      </c>
      <c r="Y226"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7" spans="2:29" ht="26.25" customHeight="1" x14ac:dyDescent="0.25">
      <c r="B227" s="25" t="str">
        <f>IF(TBL_DRFIP_LOANPOOL[[#This Row],[RECORD_STARTED]],IF(TBL_DRFIP_LOANPOOL[[#This Row],[ERROR_COUNT]]&gt;0,-1,IF(TBL_DRFIP_LOANPOOL[[#This Row],[REQ_FIELDS_POPULATED]],1,0)),"")</f>
        <v/>
      </c>
      <c r="C227" s="36">
        <f>ROW()-ROW(TBL_DRFIP_LOANPOOL[[#Headers],[ROW_ID]])</f>
        <v>212</v>
      </c>
      <c r="D227" s="55"/>
      <c r="E227" s="56"/>
      <c r="F227" s="57"/>
      <c r="G227" s="58"/>
      <c r="H227" s="59"/>
      <c r="I227" s="60"/>
      <c r="J227" s="60"/>
      <c r="K227" s="118"/>
      <c r="L227" s="116"/>
      <c r="M227" s="55"/>
      <c r="N227" s="61"/>
      <c r="O227" s="62"/>
      <c r="P227" s="60"/>
      <c r="Q227" s="190"/>
      <c r="R227" s="119" t="str">
        <f ca="1">IF(TBL_DRFIP_LOANPOOL[[#This Row],[SETTLE_DATE_90_DAYS_CERTDATE]]&lt;&gt;"",IF(TBL_DRFIP_LOANPOOL[[#This Row],[SETTLE_DATE_90_DAYS_CERTDATE]],"Yes","No"),"")</f>
        <v/>
      </c>
      <c r="S227" s="26" t="str">
        <f>IF(TBL_DRFIP_LOANPOOL[[#This Row],[LOAN_ID]] = "","",TBL_DRFIP_LOANPOOL[[#This Row],[LOAN_ID]]&amp;" ("&amp;IF(TBL_DRFIP_LOANPOOL[[#This Row],[PROP_ADDR_STREET]]="","Address Not Defined",TBL_DRFIP_LOANPOOL[[#This Row],[PROP_ADDR_STREET]])&amp;")")</f>
        <v/>
      </c>
      <c r="T227" s="27" t="str">
        <f ca="1">IF(TBL_DRFIP_LOANPOOL[[#This Row],[REQ_FIELDS_POPULATED]],(IF(APP_DRFIP_CERT_DATE&lt;&gt;"",APP_DRFIP_CERT_DATE,TODAY())-TBL_DRFIP_LOANPOOL[[#This Row],[SETTLEMENT_DATE]])&lt;91,"")</f>
        <v/>
      </c>
      <c r="U227" s="29">
        <f>IF(TBL_DRFIP_LOANPOOL[[#This Row],[MULTIPROP_REC_COUNT]]&lt;&gt;"",TBL_DRFIP_LOANPOOL[[#This Row],[LOAN_AMOUNT]]/TBL_DRFIP_LOANPOOL[[#This Row],[MULTIPROP_REC_COUNT]],TBL_DRFIP_LOANPOOL[[#This Row],[LOAN_AMOUNT]])</f>
        <v>0</v>
      </c>
      <c r="V227" s="29" t="b">
        <f>TBL_DRFIP_LOANPOOL[[#This Row],[MULTIPROP_REC_COUNT]]&gt;1</f>
        <v>0</v>
      </c>
      <c r="W227" s="36">
        <f>IF(TBL_DRFIP_LOANPOOL[[#This Row],[LOAN_ID]]&lt;&gt;"",COUNTIF(TBL_DRFIP_LOANPOOL[LOAN_ID],TBL_DRFIP_LOANPOOL[[#This Row],[LOAN_ID]]),1)</f>
        <v>1</v>
      </c>
      <c r="X227" s="64" t="b">
        <f>TRUE</f>
        <v>1</v>
      </c>
      <c r="Y227"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8" spans="2:29" ht="26.25" customHeight="1" x14ac:dyDescent="0.25">
      <c r="B228" s="25" t="str">
        <f>IF(TBL_DRFIP_LOANPOOL[[#This Row],[RECORD_STARTED]],IF(TBL_DRFIP_LOANPOOL[[#This Row],[ERROR_COUNT]]&gt;0,-1,IF(TBL_DRFIP_LOANPOOL[[#This Row],[REQ_FIELDS_POPULATED]],1,0)),"")</f>
        <v/>
      </c>
      <c r="C228" s="36">
        <f>ROW()-ROW(TBL_DRFIP_LOANPOOL[[#Headers],[ROW_ID]])</f>
        <v>213</v>
      </c>
      <c r="D228" s="55"/>
      <c r="E228" s="56"/>
      <c r="F228" s="57"/>
      <c r="G228" s="58"/>
      <c r="H228" s="59"/>
      <c r="I228" s="60"/>
      <c r="J228" s="60"/>
      <c r="K228" s="118"/>
      <c r="L228" s="116"/>
      <c r="M228" s="55"/>
      <c r="N228" s="61"/>
      <c r="O228" s="62"/>
      <c r="P228" s="60"/>
      <c r="Q228" s="190"/>
      <c r="R228" s="119" t="str">
        <f ca="1">IF(TBL_DRFIP_LOANPOOL[[#This Row],[SETTLE_DATE_90_DAYS_CERTDATE]]&lt;&gt;"",IF(TBL_DRFIP_LOANPOOL[[#This Row],[SETTLE_DATE_90_DAYS_CERTDATE]],"Yes","No"),"")</f>
        <v/>
      </c>
      <c r="S228" s="26" t="str">
        <f>IF(TBL_DRFIP_LOANPOOL[[#This Row],[LOAN_ID]] = "","",TBL_DRFIP_LOANPOOL[[#This Row],[LOAN_ID]]&amp;" ("&amp;IF(TBL_DRFIP_LOANPOOL[[#This Row],[PROP_ADDR_STREET]]="","Address Not Defined",TBL_DRFIP_LOANPOOL[[#This Row],[PROP_ADDR_STREET]])&amp;")")</f>
        <v/>
      </c>
      <c r="T228" s="27" t="str">
        <f ca="1">IF(TBL_DRFIP_LOANPOOL[[#This Row],[REQ_FIELDS_POPULATED]],(IF(APP_DRFIP_CERT_DATE&lt;&gt;"",APP_DRFIP_CERT_DATE,TODAY())-TBL_DRFIP_LOANPOOL[[#This Row],[SETTLEMENT_DATE]])&lt;91,"")</f>
        <v/>
      </c>
      <c r="U228" s="29">
        <f>IF(TBL_DRFIP_LOANPOOL[[#This Row],[MULTIPROP_REC_COUNT]]&lt;&gt;"",TBL_DRFIP_LOANPOOL[[#This Row],[LOAN_AMOUNT]]/TBL_DRFIP_LOANPOOL[[#This Row],[MULTIPROP_REC_COUNT]],TBL_DRFIP_LOANPOOL[[#This Row],[LOAN_AMOUNT]])</f>
        <v>0</v>
      </c>
      <c r="V228" s="29" t="b">
        <f>TBL_DRFIP_LOANPOOL[[#This Row],[MULTIPROP_REC_COUNT]]&gt;1</f>
        <v>0</v>
      </c>
      <c r="W228" s="36">
        <f>IF(TBL_DRFIP_LOANPOOL[[#This Row],[LOAN_ID]]&lt;&gt;"",COUNTIF(TBL_DRFIP_LOANPOOL[LOAN_ID],TBL_DRFIP_LOANPOOL[[#This Row],[LOAN_ID]]),1)</f>
        <v>1</v>
      </c>
      <c r="X228" s="64" t="b">
        <f>TRUE</f>
        <v>1</v>
      </c>
      <c r="Y228"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9" spans="2:29" ht="26.25" customHeight="1" x14ac:dyDescent="0.25">
      <c r="B229" s="25" t="str">
        <f>IF(TBL_DRFIP_LOANPOOL[[#This Row],[RECORD_STARTED]],IF(TBL_DRFIP_LOANPOOL[[#This Row],[ERROR_COUNT]]&gt;0,-1,IF(TBL_DRFIP_LOANPOOL[[#This Row],[REQ_FIELDS_POPULATED]],1,0)),"")</f>
        <v/>
      </c>
      <c r="C229" s="36">
        <f>ROW()-ROW(TBL_DRFIP_LOANPOOL[[#Headers],[ROW_ID]])</f>
        <v>214</v>
      </c>
      <c r="D229" s="55"/>
      <c r="E229" s="56"/>
      <c r="F229" s="57"/>
      <c r="G229" s="58"/>
      <c r="H229" s="59"/>
      <c r="I229" s="60"/>
      <c r="J229" s="60"/>
      <c r="K229" s="118"/>
      <c r="L229" s="116"/>
      <c r="M229" s="55"/>
      <c r="N229" s="61"/>
      <c r="O229" s="62"/>
      <c r="P229" s="60"/>
      <c r="Q229" s="190"/>
      <c r="R229" s="119" t="str">
        <f ca="1">IF(TBL_DRFIP_LOANPOOL[[#This Row],[SETTLE_DATE_90_DAYS_CERTDATE]]&lt;&gt;"",IF(TBL_DRFIP_LOANPOOL[[#This Row],[SETTLE_DATE_90_DAYS_CERTDATE]],"Yes","No"),"")</f>
        <v/>
      </c>
      <c r="S229" s="26" t="str">
        <f>IF(TBL_DRFIP_LOANPOOL[[#This Row],[LOAN_ID]] = "","",TBL_DRFIP_LOANPOOL[[#This Row],[LOAN_ID]]&amp;" ("&amp;IF(TBL_DRFIP_LOANPOOL[[#This Row],[PROP_ADDR_STREET]]="","Address Not Defined",TBL_DRFIP_LOANPOOL[[#This Row],[PROP_ADDR_STREET]])&amp;")")</f>
        <v/>
      </c>
      <c r="T229" s="27" t="str">
        <f ca="1">IF(TBL_DRFIP_LOANPOOL[[#This Row],[REQ_FIELDS_POPULATED]],(IF(APP_DRFIP_CERT_DATE&lt;&gt;"",APP_DRFIP_CERT_DATE,TODAY())-TBL_DRFIP_LOANPOOL[[#This Row],[SETTLEMENT_DATE]])&lt;91,"")</f>
        <v/>
      </c>
      <c r="U229" s="29">
        <f>IF(TBL_DRFIP_LOANPOOL[[#This Row],[MULTIPROP_REC_COUNT]]&lt;&gt;"",TBL_DRFIP_LOANPOOL[[#This Row],[LOAN_AMOUNT]]/TBL_DRFIP_LOANPOOL[[#This Row],[MULTIPROP_REC_COUNT]],TBL_DRFIP_LOANPOOL[[#This Row],[LOAN_AMOUNT]])</f>
        <v>0</v>
      </c>
      <c r="V229" s="29" t="b">
        <f>TBL_DRFIP_LOANPOOL[[#This Row],[MULTIPROP_REC_COUNT]]&gt;1</f>
        <v>0</v>
      </c>
      <c r="W229" s="36">
        <f>IF(TBL_DRFIP_LOANPOOL[[#This Row],[LOAN_ID]]&lt;&gt;"",COUNTIF(TBL_DRFIP_LOANPOOL[LOAN_ID],TBL_DRFIP_LOANPOOL[[#This Row],[LOAN_ID]]),1)</f>
        <v>1</v>
      </c>
      <c r="X229" s="64" t="b">
        <f>TRUE</f>
        <v>1</v>
      </c>
      <c r="Y229"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0" spans="2:29" ht="26.25" customHeight="1" x14ac:dyDescent="0.25">
      <c r="B230" s="25" t="str">
        <f>IF(TBL_DRFIP_LOANPOOL[[#This Row],[RECORD_STARTED]],IF(TBL_DRFIP_LOANPOOL[[#This Row],[ERROR_COUNT]]&gt;0,-1,IF(TBL_DRFIP_LOANPOOL[[#This Row],[REQ_FIELDS_POPULATED]],1,0)),"")</f>
        <v/>
      </c>
      <c r="C230" s="36">
        <f>ROW()-ROW(TBL_DRFIP_LOANPOOL[[#Headers],[ROW_ID]])</f>
        <v>215</v>
      </c>
      <c r="D230" s="55"/>
      <c r="E230" s="56"/>
      <c r="F230" s="57"/>
      <c r="G230" s="58"/>
      <c r="H230" s="59"/>
      <c r="I230" s="60"/>
      <c r="J230" s="60"/>
      <c r="K230" s="118"/>
      <c r="L230" s="116"/>
      <c r="M230" s="55"/>
      <c r="N230" s="61"/>
      <c r="O230" s="62"/>
      <c r="P230" s="60"/>
      <c r="Q230" s="190"/>
      <c r="R230" s="119" t="str">
        <f ca="1">IF(TBL_DRFIP_LOANPOOL[[#This Row],[SETTLE_DATE_90_DAYS_CERTDATE]]&lt;&gt;"",IF(TBL_DRFIP_LOANPOOL[[#This Row],[SETTLE_DATE_90_DAYS_CERTDATE]],"Yes","No"),"")</f>
        <v/>
      </c>
      <c r="S230" s="26" t="str">
        <f>IF(TBL_DRFIP_LOANPOOL[[#This Row],[LOAN_ID]] = "","",TBL_DRFIP_LOANPOOL[[#This Row],[LOAN_ID]]&amp;" ("&amp;IF(TBL_DRFIP_LOANPOOL[[#This Row],[PROP_ADDR_STREET]]="","Address Not Defined",TBL_DRFIP_LOANPOOL[[#This Row],[PROP_ADDR_STREET]])&amp;")")</f>
        <v/>
      </c>
      <c r="T230" s="27" t="str">
        <f ca="1">IF(TBL_DRFIP_LOANPOOL[[#This Row],[REQ_FIELDS_POPULATED]],(IF(APP_DRFIP_CERT_DATE&lt;&gt;"",APP_DRFIP_CERT_DATE,TODAY())-TBL_DRFIP_LOANPOOL[[#This Row],[SETTLEMENT_DATE]])&lt;91,"")</f>
        <v/>
      </c>
      <c r="U230" s="29">
        <f>IF(TBL_DRFIP_LOANPOOL[[#This Row],[MULTIPROP_REC_COUNT]]&lt;&gt;"",TBL_DRFIP_LOANPOOL[[#This Row],[LOAN_AMOUNT]]/TBL_DRFIP_LOANPOOL[[#This Row],[MULTIPROP_REC_COUNT]],TBL_DRFIP_LOANPOOL[[#This Row],[LOAN_AMOUNT]])</f>
        <v>0</v>
      </c>
      <c r="V230" s="29" t="b">
        <f>TBL_DRFIP_LOANPOOL[[#This Row],[MULTIPROP_REC_COUNT]]&gt;1</f>
        <v>0</v>
      </c>
      <c r="W230" s="36">
        <f>IF(TBL_DRFIP_LOANPOOL[[#This Row],[LOAN_ID]]&lt;&gt;"",COUNTIF(TBL_DRFIP_LOANPOOL[LOAN_ID],TBL_DRFIP_LOANPOOL[[#This Row],[LOAN_ID]]),1)</f>
        <v>1</v>
      </c>
      <c r="X230" s="64" t="b">
        <f>TRUE</f>
        <v>1</v>
      </c>
      <c r="Y230"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1" spans="2:29" ht="26.25" customHeight="1" x14ac:dyDescent="0.25">
      <c r="B231" s="25" t="str">
        <f>IF(TBL_DRFIP_LOANPOOL[[#This Row],[RECORD_STARTED]],IF(TBL_DRFIP_LOANPOOL[[#This Row],[ERROR_COUNT]]&gt;0,-1,IF(TBL_DRFIP_LOANPOOL[[#This Row],[REQ_FIELDS_POPULATED]],1,0)),"")</f>
        <v/>
      </c>
      <c r="C231" s="36">
        <f>ROW()-ROW(TBL_DRFIP_LOANPOOL[[#Headers],[ROW_ID]])</f>
        <v>216</v>
      </c>
      <c r="D231" s="55"/>
      <c r="E231" s="56"/>
      <c r="F231" s="57"/>
      <c r="G231" s="58"/>
      <c r="H231" s="59"/>
      <c r="I231" s="60"/>
      <c r="J231" s="60"/>
      <c r="K231" s="118"/>
      <c r="L231" s="116"/>
      <c r="M231" s="55"/>
      <c r="N231" s="61"/>
      <c r="O231" s="62"/>
      <c r="P231" s="60"/>
      <c r="Q231" s="190"/>
      <c r="R231" s="119" t="str">
        <f ca="1">IF(TBL_DRFIP_LOANPOOL[[#This Row],[SETTLE_DATE_90_DAYS_CERTDATE]]&lt;&gt;"",IF(TBL_DRFIP_LOANPOOL[[#This Row],[SETTLE_DATE_90_DAYS_CERTDATE]],"Yes","No"),"")</f>
        <v/>
      </c>
      <c r="S231" s="26" t="str">
        <f>IF(TBL_DRFIP_LOANPOOL[[#This Row],[LOAN_ID]] = "","",TBL_DRFIP_LOANPOOL[[#This Row],[LOAN_ID]]&amp;" ("&amp;IF(TBL_DRFIP_LOANPOOL[[#This Row],[PROP_ADDR_STREET]]="","Address Not Defined",TBL_DRFIP_LOANPOOL[[#This Row],[PROP_ADDR_STREET]])&amp;")")</f>
        <v/>
      </c>
      <c r="T231" s="27" t="str">
        <f ca="1">IF(TBL_DRFIP_LOANPOOL[[#This Row],[REQ_FIELDS_POPULATED]],(IF(APP_DRFIP_CERT_DATE&lt;&gt;"",APP_DRFIP_CERT_DATE,TODAY())-TBL_DRFIP_LOANPOOL[[#This Row],[SETTLEMENT_DATE]])&lt;91,"")</f>
        <v/>
      </c>
      <c r="U231" s="29">
        <f>IF(TBL_DRFIP_LOANPOOL[[#This Row],[MULTIPROP_REC_COUNT]]&lt;&gt;"",TBL_DRFIP_LOANPOOL[[#This Row],[LOAN_AMOUNT]]/TBL_DRFIP_LOANPOOL[[#This Row],[MULTIPROP_REC_COUNT]],TBL_DRFIP_LOANPOOL[[#This Row],[LOAN_AMOUNT]])</f>
        <v>0</v>
      </c>
      <c r="V231" s="29" t="b">
        <f>TBL_DRFIP_LOANPOOL[[#This Row],[MULTIPROP_REC_COUNT]]&gt;1</f>
        <v>0</v>
      </c>
      <c r="W231" s="36">
        <f>IF(TBL_DRFIP_LOANPOOL[[#This Row],[LOAN_ID]]&lt;&gt;"",COUNTIF(TBL_DRFIP_LOANPOOL[LOAN_ID],TBL_DRFIP_LOANPOOL[[#This Row],[LOAN_ID]]),1)</f>
        <v>1</v>
      </c>
      <c r="X231" s="64" t="b">
        <f>TRUE</f>
        <v>1</v>
      </c>
      <c r="Y231"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2" spans="2:29" ht="26.25" customHeight="1" x14ac:dyDescent="0.25">
      <c r="B232" s="25" t="str">
        <f>IF(TBL_DRFIP_LOANPOOL[[#This Row],[RECORD_STARTED]],IF(TBL_DRFIP_LOANPOOL[[#This Row],[ERROR_COUNT]]&gt;0,-1,IF(TBL_DRFIP_LOANPOOL[[#This Row],[REQ_FIELDS_POPULATED]],1,0)),"")</f>
        <v/>
      </c>
      <c r="C232" s="36">
        <f>ROW()-ROW(TBL_DRFIP_LOANPOOL[[#Headers],[ROW_ID]])</f>
        <v>217</v>
      </c>
      <c r="D232" s="55"/>
      <c r="E232" s="56"/>
      <c r="F232" s="57"/>
      <c r="G232" s="58"/>
      <c r="H232" s="59"/>
      <c r="I232" s="60"/>
      <c r="J232" s="60"/>
      <c r="K232" s="118"/>
      <c r="L232" s="116"/>
      <c r="M232" s="55"/>
      <c r="N232" s="61"/>
      <c r="O232" s="62"/>
      <c r="P232" s="60"/>
      <c r="Q232" s="190"/>
      <c r="R232" s="119" t="str">
        <f ca="1">IF(TBL_DRFIP_LOANPOOL[[#This Row],[SETTLE_DATE_90_DAYS_CERTDATE]]&lt;&gt;"",IF(TBL_DRFIP_LOANPOOL[[#This Row],[SETTLE_DATE_90_DAYS_CERTDATE]],"Yes","No"),"")</f>
        <v/>
      </c>
      <c r="S232" s="26" t="str">
        <f>IF(TBL_DRFIP_LOANPOOL[[#This Row],[LOAN_ID]] = "","",TBL_DRFIP_LOANPOOL[[#This Row],[LOAN_ID]]&amp;" ("&amp;IF(TBL_DRFIP_LOANPOOL[[#This Row],[PROP_ADDR_STREET]]="","Address Not Defined",TBL_DRFIP_LOANPOOL[[#This Row],[PROP_ADDR_STREET]])&amp;")")</f>
        <v/>
      </c>
      <c r="T232" s="27" t="str">
        <f ca="1">IF(TBL_DRFIP_LOANPOOL[[#This Row],[REQ_FIELDS_POPULATED]],(IF(APP_DRFIP_CERT_DATE&lt;&gt;"",APP_DRFIP_CERT_DATE,TODAY())-TBL_DRFIP_LOANPOOL[[#This Row],[SETTLEMENT_DATE]])&lt;91,"")</f>
        <v/>
      </c>
      <c r="U232" s="29">
        <f>IF(TBL_DRFIP_LOANPOOL[[#This Row],[MULTIPROP_REC_COUNT]]&lt;&gt;"",TBL_DRFIP_LOANPOOL[[#This Row],[LOAN_AMOUNT]]/TBL_DRFIP_LOANPOOL[[#This Row],[MULTIPROP_REC_COUNT]],TBL_DRFIP_LOANPOOL[[#This Row],[LOAN_AMOUNT]])</f>
        <v>0</v>
      </c>
      <c r="V232" s="29" t="b">
        <f>TBL_DRFIP_LOANPOOL[[#This Row],[MULTIPROP_REC_COUNT]]&gt;1</f>
        <v>0</v>
      </c>
      <c r="W232" s="36">
        <f>IF(TBL_DRFIP_LOANPOOL[[#This Row],[LOAN_ID]]&lt;&gt;"",COUNTIF(TBL_DRFIP_LOANPOOL[LOAN_ID],TBL_DRFIP_LOANPOOL[[#This Row],[LOAN_ID]]),1)</f>
        <v>1</v>
      </c>
      <c r="X232" s="64" t="b">
        <f>TRUE</f>
        <v>1</v>
      </c>
      <c r="Y232"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3" spans="2:29" ht="26.25" customHeight="1" x14ac:dyDescent="0.25">
      <c r="B233" s="25" t="str">
        <f>IF(TBL_DRFIP_LOANPOOL[[#This Row],[RECORD_STARTED]],IF(TBL_DRFIP_LOANPOOL[[#This Row],[ERROR_COUNT]]&gt;0,-1,IF(TBL_DRFIP_LOANPOOL[[#This Row],[REQ_FIELDS_POPULATED]],1,0)),"")</f>
        <v/>
      </c>
      <c r="C233" s="36">
        <f>ROW()-ROW(TBL_DRFIP_LOANPOOL[[#Headers],[ROW_ID]])</f>
        <v>218</v>
      </c>
      <c r="D233" s="55"/>
      <c r="E233" s="56"/>
      <c r="F233" s="57"/>
      <c r="G233" s="58"/>
      <c r="H233" s="59"/>
      <c r="I233" s="60"/>
      <c r="J233" s="60"/>
      <c r="K233" s="118"/>
      <c r="L233" s="116"/>
      <c r="M233" s="55"/>
      <c r="N233" s="61"/>
      <c r="O233" s="62"/>
      <c r="P233" s="60"/>
      <c r="Q233" s="190"/>
      <c r="R233" s="119" t="str">
        <f ca="1">IF(TBL_DRFIP_LOANPOOL[[#This Row],[SETTLE_DATE_90_DAYS_CERTDATE]]&lt;&gt;"",IF(TBL_DRFIP_LOANPOOL[[#This Row],[SETTLE_DATE_90_DAYS_CERTDATE]],"Yes","No"),"")</f>
        <v/>
      </c>
      <c r="S233" s="26" t="str">
        <f>IF(TBL_DRFIP_LOANPOOL[[#This Row],[LOAN_ID]] = "","",TBL_DRFIP_LOANPOOL[[#This Row],[LOAN_ID]]&amp;" ("&amp;IF(TBL_DRFIP_LOANPOOL[[#This Row],[PROP_ADDR_STREET]]="","Address Not Defined",TBL_DRFIP_LOANPOOL[[#This Row],[PROP_ADDR_STREET]])&amp;")")</f>
        <v/>
      </c>
      <c r="T233" s="27" t="str">
        <f ca="1">IF(TBL_DRFIP_LOANPOOL[[#This Row],[REQ_FIELDS_POPULATED]],(IF(APP_DRFIP_CERT_DATE&lt;&gt;"",APP_DRFIP_CERT_DATE,TODAY())-TBL_DRFIP_LOANPOOL[[#This Row],[SETTLEMENT_DATE]])&lt;91,"")</f>
        <v/>
      </c>
      <c r="U233" s="29">
        <f>IF(TBL_DRFIP_LOANPOOL[[#This Row],[MULTIPROP_REC_COUNT]]&lt;&gt;"",TBL_DRFIP_LOANPOOL[[#This Row],[LOAN_AMOUNT]]/TBL_DRFIP_LOANPOOL[[#This Row],[MULTIPROP_REC_COUNT]],TBL_DRFIP_LOANPOOL[[#This Row],[LOAN_AMOUNT]])</f>
        <v>0</v>
      </c>
      <c r="V233" s="29" t="b">
        <f>TBL_DRFIP_LOANPOOL[[#This Row],[MULTIPROP_REC_COUNT]]&gt;1</f>
        <v>0</v>
      </c>
      <c r="W233" s="36">
        <f>IF(TBL_DRFIP_LOANPOOL[[#This Row],[LOAN_ID]]&lt;&gt;"",COUNTIF(TBL_DRFIP_LOANPOOL[LOAN_ID],TBL_DRFIP_LOANPOOL[[#This Row],[LOAN_ID]]),1)</f>
        <v>1</v>
      </c>
      <c r="X233" s="64" t="b">
        <f>TRUE</f>
        <v>1</v>
      </c>
      <c r="Y233"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4" spans="2:29" ht="26.25" customHeight="1" x14ac:dyDescent="0.25">
      <c r="B234" s="25" t="str">
        <f>IF(TBL_DRFIP_LOANPOOL[[#This Row],[RECORD_STARTED]],IF(TBL_DRFIP_LOANPOOL[[#This Row],[ERROR_COUNT]]&gt;0,-1,IF(TBL_DRFIP_LOANPOOL[[#This Row],[REQ_FIELDS_POPULATED]],1,0)),"")</f>
        <v/>
      </c>
      <c r="C234" s="36">
        <f>ROW()-ROW(TBL_DRFIP_LOANPOOL[[#Headers],[ROW_ID]])</f>
        <v>219</v>
      </c>
      <c r="D234" s="55"/>
      <c r="E234" s="56"/>
      <c r="F234" s="57"/>
      <c r="G234" s="58"/>
      <c r="H234" s="59"/>
      <c r="I234" s="60"/>
      <c r="J234" s="60"/>
      <c r="K234" s="118"/>
      <c r="L234" s="116"/>
      <c r="M234" s="55"/>
      <c r="N234" s="61"/>
      <c r="O234" s="62"/>
      <c r="P234" s="60"/>
      <c r="Q234" s="190"/>
      <c r="R234" s="119" t="str">
        <f ca="1">IF(TBL_DRFIP_LOANPOOL[[#This Row],[SETTLE_DATE_90_DAYS_CERTDATE]]&lt;&gt;"",IF(TBL_DRFIP_LOANPOOL[[#This Row],[SETTLE_DATE_90_DAYS_CERTDATE]],"Yes","No"),"")</f>
        <v/>
      </c>
      <c r="S234" s="26" t="str">
        <f>IF(TBL_DRFIP_LOANPOOL[[#This Row],[LOAN_ID]] = "","",TBL_DRFIP_LOANPOOL[[#This Row],[LOAN_ID]]&amp;" ("&amp;IF(TBL_DRFIP_LOANPOOL[[#This Row],[PROP_ADDR_STREET]]="","Address Not Defined",TBL_DRFIP_LOANPOOL[[#This Row],[PROP_ADDR_STREET]])&amp;")")</f>
        <v/>
      </c>
      <c r="T234" s="27" t="str">
        <f ca="1">IF(TBL_DRFIP_LOANPOOL[[#This Row],[REQ_FIELDS_POPULATED]],(IF(APP_DRFIP_CERT_DATE&lt;&gt;"",APP_DRFIP_CERT_DATE,TODAY())-TBL_DRFIP_LOANPOOL[[#This Row],[SETTLEMENT_DATE]])&lt;91,"")</f>
        <v/>
      </c>
      <c r="U234" s="29">
        <f>IF(TBL_DRFIP_LOANPOOL[[#This Row],[MULTIPROP_REC_COUNT]]&lt;&gt;"",TBL_DRFIP_LOANPOOL[[#This Row],[LOAN_AMOUNT]]/TBL_DRFIP_LOANPOOL[[#This Row],[MULTIPROP_REC_COUNT]],TBL_DRFIP_LOANPOOL[[#This Row],[LOAN_AMOUNT]])</f>
        <v>0</v>
      </c>
      <c r="V234" s="29" t="b">
        <f>TBL_DRFIP_LOANPOOL[[#This Row],[MULTIPROP_REC_COUNT]]&gt;1</f>
        <v>0</v>
      </c>
      <c r="W234" s="36">
        <f>IF(TBL_DRFIP_LOANPOOL[[#This Row],[LOAN_ID]]&lt;&gt;"",COUNTIF(TBL_DRFIP_LOANPOOL[LOAN_ID],TBL_DRFIP_LOANPOOL[[#This Row],[LOAN_ID]]),1)</f>
        <v>1</v>
      </c>
      <c r="X234" s="64" t="b">
        <f>TRUE</f>
        <v>1</v>
      </c>
      <c r="Y234"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5" spans="2:29" ht="26.25" customHeight="1" x14ac:dyDescent="0.25">
      <c r="B235" s="25" t="str">
        <f>IF(TBL_DRFIP_LOANPOOL[[#This Row],[RECORD_STARTED]],IF(TBL_DRFIP_LOANPOOL[[#This Row],[ERROR_COUNT]]&gt;0,-1,IF(TBL_DRFIP_LOANPOOL[[#This Row],[REQ_FIELDS_POPULATED]],1,0)),"")</f>
        <v/>
      </c>
      <c r="C235" s="36">
        <f>ROW()-ROW(TBL_DRFIP_LOANPOOL[[#Headers],[ROW_ID]])</f>
        <v>220</v>
      </c>
      <c r="D235" s="55"/>
      <c r="E235" s="56"/>
      <c r="F235" s="57"/>
      <c r="G235" s="58"/>
      <c r="H235" s="59"/>
      <c r="I235" s="60"/>
      <c r="J235" s="60"/>
      <c r="K235" s="118"/>
      <c r="L235" s="116"/>
      <c r="M235" s="55"/>
      <c r="N235" s="61"/>
      <c r="O235" s="62"/>
      <c r="P235" s="60"/>
      <c r="Q235" s="190"/>
      <c r="R235" s="119" t="str">
        <f ca="1">IF(TBL_DRFIP_LOANPOOL[[#This Row],[SETTLE_DATE_90_DAYS_CERTDATE]]&lt;&gt;"",IF(TBL_DRFIP_LOANPOOL[[#This Row],[SETTLE_DATE_90_DAYS_CERTDATE]],"Yes","No"),"")</f>
        <v/>
      </c>
      <c r="S235" s="26" t="str">
        <f>IF(TBL_DRFIP_LOANPOOL[[#This Row],[LOAN_ID]] = "","",TBL_DRFIP_LOANPOOL[[#This Row],[LOAN_ID]]&amp;" ("&amp;IF(TBL_DRFIP_LOANPOOL[[#This Row],[PROP_ADDR_STREET]]="","Address Not Defined",TBL_DRFIP_LOANPOOL[[#This Row],[PROP_ADDR_STREET]])&amp;")")</f>
        <v/>
      </c>
      <c r="T235" s="27" t="str">
        <f ca="1">IF(TBL_DRFIP_LOANPOOL[[#This Row],[REQ_FIELDS_POPULATED]],(IF(APP_DRFIP_CERT_DATE&lt;&gt;"",APP_DRFIP_CERT_DATE,TODAY())-TBL_DRFIP_LOANPOOL[[#This Row],[SETTLEMENT_DATE]])&lt;91,"")</f>
        <v/>
      </c>
      <c r="U235" s="29">
        <f>IF(TBL_DRFIP_LOANPOOL[[#This Row],[MULTIPROP_REC_COUNT]]&lt;&gt;"",TBL_DRFIP_LOANPOOL[[#This Row],[LOAN_AMOUNT]]/TBL_DRFIP_LOANPOOL[[#This Row],[MULTIPROP_REC_COUNT]],TBL_DRFIP_LOANPOOL[[#This Row],[LOAN_AMOUNT]])</f>
        <v>0</v>
      </c>
      <c r="V235" s="29" t="b">
        <f>TBL_DRFIP_LOANPOOL[[#This Row],[MULTIPROP_REC_COUNT]]&gt;1</f>
        <v>0</v>
      </c>
      <c r="W235" s="36">
        <f>IF(TBL_DRFIP_LOANPOOL[[#This Row],[LOAN_ID]]&lt;&gt;"",COUNTIF(TBL_DRFIP_LOANPOOL[LOAN_ID],TBL_DRFIP_LOANPOOL[[#This Row],[LOAN_ID]]),1)</f>
        <v>1</v>
      </c>
      <c r="X235" s="64" t="b">
        <f>TRUE</f>
        <v>1</v>
      </c>
      <c r="Y235"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6" spans="2:29" ht="26.25" customHeight="1" x14ac:dyDescent="0.25">
      <c r="B236" s="25" t="str">
        <f>IF(TBL_DRFIP_LOANPOOL[[#This Row],[RECORD_STARTED]],IF(TBL_DRFIP_LOANPOOL[[#This Row],[ERROR_COUNT]]&gt;0,-1,IF(TBL_DRFIP_LOANPOOL[[#This Row],[REQ_FIELDS_POPULATED]],1,0)),"")</f>
        <v/>
      </c>
      <c r="C236" s="36">
        <f>ROW()-ROW(TBL_DRFIP_LOANPOOL[[#Headers],[ROW_ID]])</f>
        <v>221</v>
      </c>
      <c r="D236" s="55"/>
      <c r="E236" s="56"/>
      <c r="F236" s="57"/>
      <c r="G236" s="58"/>
      <c r="H236" s="59"/>
      <c r="I236" s="60"/>
      <c r="J236" s="60"/>
      <c r="K236" s="118"/>
      <c r="L236" s="116"/>
      <c r="M236" s="55"/>
      <c r="N236" s="61"/>
      <c r="O236" s="62"/>
      <c r="P236" s="60"/>
      <c r="Q236" s="190"/>
      <c r="R236" s="119" t="str">
        <f ca="1">IF(TBL_DRFIP_LOANPOOL[[#This Row],[SETTLE_DATE_90_DAYS_CERTDATE]]&lt;&gt;"",IF(TBL_DRFIP_LOANPOOL[[#This Row],[SETTLE_DATE_90_DAYS_CERTDATE]],"Yes","No"),"")</f>
        <v/>
      </c>
      <c r="S236" s="26" t="str">
        <f>IF(TBL_DRFIP_LOANPOOL[[#This Row],[LOAN_ID]] = "","",TBL_DRFIP_LOANPOOL[[#This Row],[LOAN_ID]]&amp;" ("&amp;IF(TBL_DRFIP_LOANPOOL[[#This Row],[PROP_ADDR_STREET]]="","Address Not Defined",TBL_DRFIP_LOANPOOL[[#This Row],[PROP_ADDR_STREET]])&amp;")")</f>
        <v/>
      </c>
      <c r="T236" s="27" t="str">
        <f ca="1">IF(TBL_DRFIP_LOANPOOL[[#This Row],[REQ_FIELDS_POPULATED]],(IF(APP_DRFIP_CERT_DATE&lt;&gt;"",APP_DRFIP_CERT_DATE,TODAY())-TBL_DRFIP_LOANPOOL[[#This Row],[SETTLEMENT_DATE]])&lt;91,"")</f>
        <v/>
      </c>
      <c r="U236" s="29">
        <f>IF(TBL_DRFIP_LOANPOOL[[#This Row],[MULTIPROP_REC_COUNT]]&lt;&gt;"",TBL_DRFIP_LOANPOOL[[#This Row],[LOAN_AMOUNT]]/TBL_DRFIP_LOANPOOL[[#This Row],[MULTIPROP_REC_COUNT]],TBL_DRFIP_LOANPOOL[[#This Row],[LOAN_AMOUNT]])</f>
        <v>0</v>
      </c>
      <c r="V236" s="29" t="b">
        <f>TBL_DRFIP_LOANPOOL[[#This Row],[MULTIPROP_REC_COUNT]]&gt;1</f>
        <v>0</v>
      </c>
      <c r="W236" s="36">
        <f>IF(TBL_DRFIP_LOANPOOL[[#This Row],[LOAN_ID]]&lt;&gt;"",COUNTIF(TBL_DRFIP_LOANPOOL[LOAN_ID],TBL_DRFIP_LOANPOOL[[#This Row],[LOAN_ID]]),1)</f>
        <v>1</v>
      </c>
      <c r="X236" s="64" t="b">
        <f>TRUE</f>
        <v>1</v>
      </c>
      <c r="Y236"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7" spans="2:29" ht="26.25" customHeight="1" x14ac:dyDescent="0.25">
      <c r="B237" s="25" t="str">
        <f>IF(TBL_DRFIP_LOANPOOL[[#This Row],[RECORD_STARTED]],IF(TBL_DRFIP_LOANPOOL[[#This Row],[ERROR_COUNT]]&gt;0,-1,IF(TBL_DRFIP_LOANPOOL[[#This Row],[REQ_FIELDS_POPULATED]],1,0)),"")</f>
        <v/>
      </c>
      <c r="C237" s="36">
        <f>ROW()-ROW(TBL_DRFIP_LOANPOOL[[#Headers],[ROW_ID]])</f>
        <v>222</v>
      </c>
      <c r="D237" s="55"/>
      <c r="E237" s="56"/>
      <c r="F237" s="57"/>
      <c r="G237" s="58"/>
      <c r="H237" s="59"/>
      <c r="I237" s="60"/>
      <c r="J237" s="60"/>
      <c r="K237" s="118"/>
      <c r="L237" s="116"/>
      <c r="M237" s="55"/>
      <c r="N237" s="61"/>
      <c r="O237" s="62"/>
      <c r="P237" s="60"/>
      <c r="Q237" s="190"/>
      <c r="R237" s="119" t="str">
        <f ca="1">IF(TBL_DRFIP_LOANPOOL[[#This Row],[SETTLE_DATE_90_DAYS_CERTDATE]]&lt;&gt;"",IF(TBL_DRFIP_LOANPOOL[[#This Row],[SETTLE_DATE_90_DAYS_CERTDATE]],"Yes","No"),"")</f>
        <v/>
      </c>
      <c r="S237" s="26" t="str">
        <f>IF(TBL_DRFIP_LOANPOOL[[#This Row],[LOAN_ID]] = "","",TBL_DRFIP_LOANPOOL[[#This Row],[LOAN_ID]]&amp;" ("&amp;IF(TBL_DRFIP_LOANPOOL[[#This Row],[PROP_ADDR_STREET]]="","Address Not Defined",TBL_DRFIP_LOANPOOL[[#This Row],[PROP_ADDR_STREET]])&amp;")")</f>
        <v/>
      </c>
      <c r="T237" s="27" t="str">
        <f ca="1">IF(TBL_DRFIP_LOANPOOL[[#This Row],[REQ_FIELDS_POPULATED]],(IF(APP_DRFIP_CERT_DATE&lt;&gt;"",APP_DRFIP_CERT_DATE,TODAY())-TBL_DRFIP_LOANPOOL[[#This Row],[SETTLEMENT_DATE]])&lt;91,"")</f>
        <v/>
      </c>
      <c r="U237" s="29">
        <f>IF(TBL_DRFIP_LOANPOOL[[#This Row],[MULTIPROP_REC_COUNT]]&lt;&gt;"",TBL_DRFIP_LOANPOOL[[#This Row],[LOAN_AMOUNT]]/TBL_DRFIP_LOANPOOL[[#This Row],[MULTIPROP_REC_COUNT]],TBL_DRFIP_LOANPOOL[[#This Row],[LOAN_AMOUNT]])</f>
        <v>0</v>
      </c>
      <c r="V237" s="29" t="b">
        <f>TBL_DRFIP_LOANPOOL[[#This Row],[MULTIPROP_REC_COUNT]]&gt;1</f>
        <v>0</v>
      </c>
      <c r="W237" s="36">
        <f>IF(TBL_DRFIP_LOANPOOL[[#This Row],[LOAN_ID]]&lt;&gt;"",COUNTIF(TBL_DRFIP_LOANPOOL[LOAN_ID],TBL_DRFIP_LOANPOOL[[#This Row],[LOAN_ID]]),1)</f>
        <v>1</v>
      </c>
      <c r="X237" s="64" t="b">
        <f>TRUE</f>
        <v>1</v>
      </c>
      <c r="Y237"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8" spans="2:29" ht="26.25" customHeight="1" x14ac:dyDescent="0.25">
      <c r="B238" s="25" t="str">
        <f>IF(TBL_DRFIP_LOANPOOL[[#This Row],[RECORD_STARTED]],IF(TBL_DRFIP_LOANPOOL[[#This Row],[ERROR_COUNT]]&gt;0,-1,IF(TBL_DRFIP_LOANPOOL[[#This Row],[REQ_FIELDS_POPULATED]],1,0)),"")</f>
        <v/>
      </c>
      <c r="C238" s="36">
        <f>ROW()-ROW(TBL_DRFIP_LOANPOOL[[#Headers],[ROW_ID]])</f>
        <v>223</v>
      </c>
      <c r="D238" s="55"/>
      <c r="E238" s="56"/>
      <c r="F238" s="57"/>
      <c r="G238" s="58"/>
      <c r="H238" s="59"/>
      <c r="I238" s="60"/>
      <c r="J238" s="60"/>
      <c r="K238" s="118"/>
      <c r="L238" s="116"/>
      <c r="M238" s="55"/>
      <c r="N238" s="61"/>
      <c r="O238" s="62"/>
      <c r="P238" s="60"/>
      <c r="Q238" s="190"/>
      <c r="R238" s="119" t="str">
        <f ca="1">IF(TBL_DRFIP_LOANPOOL[[#This Row],[SETTLE_DATE_90_DAYS_CERTDATE]]&lt;&gt;"",IF(TBL_DRFIP_LOANPOOL[[#This Row],[SETTLE_DATE_90_DAYS_CERTDATE]],"Yes","No"),"")</f>
        <v/>
      </c>
      <c r="S238" s="26" t="str">
        <f>IF(TBL_DRFIP_LOANPOOL[[#This Row],[LOAN_ID]] = "","",TBL_DRFIP_LOANPOOL[[#This Row],[LOAN_ID]]&amp;" ("&amp;IF(TBL_DRFIP_LOANPOOL[[#This Row],[PROP_ADDR_STREET]]="","Address Not Defined",TBL_DRFIP_LOANPOOL[[#This Row],[PROP_ADDR_STREET]])&amp;")")</f>
        <v/>
      </c>
      <c r="T238" s="27" t="str">
        <f ca="1">IF(TBL_DRFIP_LOANPOOL[[#This Row],[REQ_FIELDS_POPULATED]],(IF(APP_DRFIP_CERT_DATE&lt;&gt;"",APP_DRFIP_CERT_DATE,TODAY())-TBL_DRFIP_LOANPOOL[[#This Row],[SETTLEMENT_DATE]])&lt;91,"")</f>
        <v/>
      </c>
      <c r="U238" s="29">
        <f>IF(TBL_DRFIP_LOANPOOL[[#This Row],[MULTIPROP_REC_COUNT]]&lt;&gt;"",TBL_DRFIP_LOANPOOL[[#This Row],[LOAN_AMOUNT]]/TBL_DRFIP_LOANPOOL[[#This Row],[MULTIPROP_REC_COUNT]],TBL_DRFIP_LOANPOOL[[#This Row],[LOAN_AMOUNT]])</f>
        <v>0</v>
      </c>
      <c r="V238" s="29" t="b">
        <f>TBL_DRFIP_LOANPOOL[[#This Row],[MULTIPROP_REC_COUNT]]&gt;1</f>
        <v>0</v>
      </c>
      <c r="W238" s="36">
        <f>IF(TBL_DRFIP_LOANPOOL[[#This Row],[LOAN_ID]]&lt;&gt;"",COUNTIF(TBL_DRFIP_LOANPOOL[LOAN_ID],TBL_DRFIP_LOANPOOL[[#This Row],[LOAN_ID]]),1)</f>
        <v>1</v>
      </c>
      <c r="X238" s="64" t="b">
        <f>TRUE</f>
        <v>1</v>
      </c>
      <c r="Y238"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9" spans="2:29" ht="26.25" customHeight="1" x14ac:dyDescent="0.25">
      <c r="B239" s="25" t="str">
        <f>IF(TBL_DRFIP_LOANPOOL[[#This Row],[RECORD_STARTED]],IF(TBL_DRFIP_LOANPOOL[[#This Row],[ERROR_COUNT]]&gt;0,-1,IF(TBL_DRFIP_LOANPOOL[[#This Row],[REQ_FIELDS_POPULATED]],1,0)),"")</f>
        <v/>
      </c>
      <c r="C239" s="36">
        <f>ROW()-ROW(TBL_DRFIP_LOANPOOL[[#Headers],[ROW_ID]])</f>
        <v>224</v>
      </c>
      <c r="D239" s="55"/>
      <c r="E239" s="56"/>
      <c r="F239" s="57"/>
      <c r="G239" s="58"/>
      <c r="H239" s="59"/>
      <c r="I239" s="60"/>
      <c r="J239" s="60"/>
      <c r="K239" s="118"/>
      <c r="L239" s="116"/>
      <c r="M239" s="55"/>
      <c r="N239" s="61"/>
      <c r="O239" s="62"/>
      <c r="P239" s="60"/>
      <c r="Q239" s="190"/>
      <c r="R239" s="119" t="str">
        <f ca="1">IF(TBL_DRFIP_LOANPOOL[[#This Row],[SETTLE_DATE_90_DAYS_CERTDATE]]&lt;&gt;"",IF(TBL_DRFIP_LOANPOOL[[#This Row],[SETTLE_DATE_90_DAYS_CERTDATE]],"Yes","No"),"")</f>
        <v/>
      </c>
      <c r="S239" s="26" t="str">
        <f>IF(TBL_DRFIP_LOANPOOL[[#This Row],[LOAN_ID]] = "","",TBL_DRFIP_LOANPOOL[[#This Row],[LOAN_ID]]&amp;" ("&amp;IF(TBL_DRFIP_LOANPOOL[[#This Row],[PROP_ADDR_STREET]]="","Address Not Defined",TBL_DRFIP_LOANPOOL[[#This Row],[PROP_ADDR_STREET]])&amp;")")</f>
        <v/>
      </c>
      <c r="T239" s="27" t="str">
        <f ca="1">IF(TBL_DRFIP_LOANPOOL[[#This Row],[REQ_FIELDS_POPULATED]],(IF(APP_DRFIP_CERT_DATE&lt;&gt;"",APP_DRFIP_CERT_DATE,TODAY())-TBL_DRFIP_LOANPOOL[[#This Row],[SETTLEMENT_DATE]])&lt;91,"")</f>
        <v/>
      </c>
      <c r="U239" s="29">
        <f>IF(TBL_DRFIP_LOANPOOL[[#This Row],[MULTIPROP_REC_COUNT]]&lt;&gt;"",TBL_DRFIP_LOANPOOL[[#This Row],[LOAN_AMOUNT]]/TBL_DRFIP_LOANPOOL[[#This Row],[MULTIPROP_REC_COUNT]],TBL_DRFIP_LOANPOOL[[#This Row],[LOAN_AMOUNT]])</f>
        <v>0</v>
      </c>
      <c r="V239" s="29" t="b">
        <f>TBL_DRFIP_LOANPOOL[[#This Row],[MULTIPROP_REC_COUNT]]&gt;1</f>
        <v>0</v>
      </c>
      <c r="W239" s="36">
        <f>IF(TBL_DRFIP_LOANPOOL[[#This Row],[LOAN_ID]]&lt;&gt;"",COUNTIF(TBL_DRFIP_LOANPOOL[LOAN_ID],TBL_DRFIP_LOANPOOL[[#This Row],[LOAN_ID]]),1)</f>
        <v>1</v>
      </c>
      <c r="X239" s="64" t="b">
        <f>TRUE</f>
        <v>1</v>
      </c>
      <c r="Y239"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0" spans="2:29" ht="26.25" customHeight="1" x14ac:dyDescent="0.25">
      <c r="B240" s="25" t="str">
        <f>IF(TBL_DRFIP_LOANPOOL[[#This Row],[RECORD_STARTED]],IF(TBL_DRFIP_LOANPOOL[[#This Row],[ERROR_COUNT]]&gt;0,-1,IF(TBL_DRFIP_LOANPOOL[[#This Row],[REQ_FIELDS_POPULATED]],1,0)),"")</f>
        <v/>
      </c>
      <c r="C240" s="36">
        <f>ROW()-ROW(TBL_DRFIP_LOANPOOL[[#Headers],[ROW_ID]])</f>
        <v>225</v>
      </c>
      <c r="D240" s="55"/>
      <c r="E240" s="56"/>
      <c r="F240" s="57"/>
      <c r="G240" s="58"/>
      <c r="H240" s="59"/>
      <c r="I240" s="60"/>
      <c r="J240" s="60"/>
      <c r="K240" s="118"/>
      <c r="L240" s="116"/>
      <c r="M240" s="55"/>
      <c r="N240" s="61"/>
      <c r="O240" s="62"/>
      <c r="P240" s="60"/>
      <c r="Q240" s="190"/>
      <c r="R240" s="119" t="str">
        <f ca="1">IF(TBL_DRFIP_LOANPOOL[[#This Row],[SETTLE_DATE_90_DAYS_CERTDATE]]&lt;&gt;"",IF(TBL_DRFIP_LOANPOOL[[#This Row],[SETTLE_DATE_90_DAYS_CERTDATE]],"Yes","No"),"")</f>
        <v/>
      </c>
      <c r="S240" s="26" t="str">
        <f>IF(TBL_DRFIP_LOANPOOL[[#This Row],[LOAN_ID]] = "","",TBL_DRFIP_LOANPOOL[[#This Row],[LOAN_ID]]&amp;" ("&amp;IF(TBL_DRFIP_LOANPOOL[[#This Row],[PROP_ADDR_STREET]]="","Address Not Defined",TBL_DRFIP_LOANPOOL[[#This Row],[PROP_ADDR_STREET]])&amp;")")</f>
        <v/>
      </c>
      <c r="T240" s="27" t="str">
        <f ca="1">IF(TBL_DRFIP_LOANPOOL[[#This Row],[REQ_FIELDS_POPULATED]],(IF(APP_DRFIP_CERT_DATE&lt;&gt;"",APP_DRFIP_CERT_DATE,TODAY())-TBL_DRFIP_LOANPOOL[[#This Row],[SETTLEMENT_DATE]])&lt;91,"")</f>
        <v/>
      </c>
      <c r="U240" s="29">
        <f>IF(TBL_DRFIP_LOANPOOL[[#This Row],[MULTIPROP_REC_COUNT]]&lt;&gt;"",TBL_DRFIP_LOANPOOL[[#This Row],[LOAN_AMOUNT]]/TBL_DRFIP_LOANPOOL[[#This Row],[MULTIPROP_REC_COUNT]],TBL_DRFIP_LOANPOOL[[#This Row],[LOAN_AMOUNT]])</f>
        <v>0</v>
      </c>
      <c r="V240" s="29" t="b">
        <f>TBL_DRFIP_LOANPOOL[[#This Row],[MULTIPROP_REC_COUNT]]&gt;1</f>
        <v>0</v>
      </c>
      <c r="W240" s="36">
        <f>IF(TBL_DRFIP_LOANPOOL[[#This Row],[LOAN_ID]]&lt;&gt;"",COUNTIF(TBL_DRFIP_LOANPOOL[LOAN_ID],TBL_DRFIP_LOANPOOL[[#This Row],[LOAN_ID]]),1)</f>
        <v>1</v>
      </c>
      <c r="X240" s="64" t="b">
        <f>TRUE</f>
        <v>1</v>
      </c>
      <c r="Y240"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1" spans="2:29" ht="26.25" customHeight="1" x14ac:dyDescent="0.25">
      <c r="B241" s="25" t="str">
        <f>IF(TBL_DRFIP_LOANPOOL[[#This Row],[RECORD_STARTED]],IF(TBL_DRFIP_LOANPOOL[[#This Row],[ERROR_COUNT]]&gt;0,-1,IF(TBL_DRFIP_LOANPOOL[[#This Row],[REQ_FIELDS_POPULATED]],1,0)),"")</f>
        <v/>
      </c>
      <c r="C241" s="36">
        <f>ROW()-ROW(TBL_DRFIP_LOANPOOL[[#Headers],[ROW_ID]])</f>
        <v>226</v>
      </c>
      <c r="D241" s="55"/>
      <c r="E241" s="56"/>
      <c r="F241" s="57"/>
      <c r="G241" s="58"/>
      <c r="H241" s="59"/>
      <c r="I241" s="60"/>
      <c r="J241" s="60"/>
      <c r="K241" s="118"/>
      <c r="L241" s="116"/>
      <c r="M241" s="55"/>
      <c r="N241" s="61"/>
      <c r="O241" s="62"/>
      <c r="P241" s="60"/>
      <c r="Q241" s="190"/>
      <c r="R241" s="119" t="str">
        <f ca="1">IF(TBL_DRFIP_LOANPOOL[[#This Row],[SETTLE_DATE_90_DAYS_CERTDATE]]&lt;&gt;"",IF(TBL_DRFIP_LOANPOOL[[#This Row],[SETTLE_DATE_90_DAYS_CERTDATE]],"Yes","No"),"")</f>
        <v/>
      </c>
      <c r="S241" s="26" t="str">
        <f>IF(TBL_DRFIP_LOANPOOL[[#This Row],[LOAN_ID]] = "","",TBL_DRFIP_LOANPOOL[[#This Row],[LOAN_ID]]&amp;" ("&amp;IF(TBL_DRFIP_LOANPOOL[[#This Row],[PROP_ADDR_STREET]]="","Address Not Defined",TBL_DRFIP_LOANPOOL[[#This Row],[PROP_ADDR_STREET]])&amp;")")</f>
        <v/>
      </c>
      <c r="T241" s="27" t="str">
        <f ca="1">IF(TBL_DRFIP_LOANPOOL[[#This Row],[REQ_FIELDS_POPULATED]],(IF(APP_DRFIP_CERT_DATE&lt;&gt;"",APP_DRFIP_CERT_DATE,TODAY())-TBL_DRFIP_LOANPOOL[[#This Row],[SETTLEMENT_DATE]])&lt;91,"")</f>
        <v/>
      </c>
      <c r="U241" s="29">
        <f>IF(TBL_DRFIP_LOANPOOL[[#This Row],[MULTIPROP_REC_COUNT]]&lt;&gt;"",TBL_DRFIP_LOANPOOL[[#This Row],[LOAN_AMOUNT]]/TBL_DRFIP_LOANPOOL[[#This Row],[MULTIPROP_REC_COUNT]],TBL_DRFIP_LOANPOOL[[#This Row],[LOAN_AMOUNT]])</f>
        <v>0</v>
      </c>
      <c r="V241" s="29" t="b">
        <f>TBL_DRFIP_LOANPOOL[[#This Row],[MULTIPROP_REC_COUNT]]&gt;1</f>
        <v>0</v>
      </c>
      <c r="W241" s="36">
        <f>IF(TBL_DRFIP_LOANPOOL[[#This Row],[LOAN_ID]]&lt;&gt;"",COUNTIF(TBL_DRFIP_LOANPOOL[LOAN_ID],TBL_DRFIP_LOANPOOL[[#This Row],[LOAN_ID]]),1)</f>
        <v>1</v>
      </c>
      <c r="X241" s="64" t="b">
        <f>TRUE</f>
        <v>1</v>
      </c>
      <c r="Y241"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2" spans="2:29" ht="26.25" customHeight="1" x14ac:dyDescent="0.25">
      <c r="B242" s="25" t="str">
        <f>IF(TBL_DRFIP_LOANPOOL[[#This Row],[RECORD_STARTED]],IF(TBL_DRFIP_LOANPOOL[[#This Row],[ERROR_COUNT]]&gt;0,-1,IF(TBL_DRFIP_LOANPOOL[[#This Row],[REQ_FIELDS_POPULATED]],1,0)),"")</f>
        <v/>
      </c>
      <c r="C242" s="36">
        <f>ROW()-ROW(TBL_DRFIP_LOANPOOL[[#Headers],[ROW_ID]])</f>
        <v>227</v>
      </c>
      <c r="D242" s="55"/>
      <c r="E242" s="56"/>
      <c r="F242" s="57"/>
      <c r="G242" s="58"/>
      <c r="H242" s="59"/>
      <c r="I242" s="60"/>
      <c r="J242" s="60"/>
      <c r="K242" s="118"/>
      <c r="L242" s="116"/>
      <c r="M242" s="55"/>
      <c r="N242" s="61"/>
      <c r="O242" s="62"/>
      <c r="P242" s="60"/>
      <c r="Q242" s="190"/>
      <c r="R242" s="119" t="str">
        <f ca="1">IF(TBL_DRFIP_LOANPOOL[[#This Row],[SETTLE_DATE_90_DAYS_CERTDATE]]&lt;&gt;"",IF(TBL_DRFIP_LOANPOOL[[#This Row],[SETTLE_DATE_90_DAYS_CERTDATE]],"Yes","No"),"")</f>
        <v/>
      </c>
      <c r="S242" s="26" t="str">
        <f>IF(TBL_DRFIP_LOANPOOL[[#This Row],[LOAN_ID]] = "","",TBL_DRFIP_LOANPOOL[[#This Row],[LOAN_ID]]&amp;" ("&amp;IF(TBL_DRFIP_LOANPOOL[[#This Row],[PROP_ADDR_STREET]]="","Address Not Defined",TBL_DRFIP_LOANPOOL[[#This Row],[PROP_ADDR_STREET]])&amp;")")</f>
        <v/>
      </c>
      <c r="T242" s="27" t="str">
        <f ca="1">IF(TBL_DRFIP_LOANPOOL[[#This Row],[REQ_FIELDS_POPULATED]],(IF(APP_DRFIP_CERT_DATE&lt;&gt;"",APP_DRFIP_CERT_DATE,TODAY())-TBL_DRFIP_LOANPOOL[[#This Row],[SETTLEMENT_DATE]])&lt;91,"")</f>
        <v/>
      </c>
      <c r="U242" s="29">
        <f>IF(TBL_DRFIP_LOANPOOL[[#This Row],[MULTIPROP_REC_COUNT]]&lt;&gt;"",TBL_DRFIP_LOANPOOL[[#This Row],[LOAN_AMOUNT]]/TBL_DRFIP_LOANPOOL[[#This Row],[MULTIPROP_REC_COUNT]],TBL_DRFIP_LOANPOOL[[#This Row],[LOAN_AMOUNT]])</f>
        <v>0</v>
      </c>
      <c r="V242" s="29" t="b">
        <f>TBL_DRFIP_LOANPOOL[[#This Row],[MULTIPROP_REC_COUNT]]&gt;1</f>
        <v>0</v>
      </c>
      <c r="W242" s="36">
        <f>IF(TBL_DRFIP_LOANPOOL[[#This Row],[LOAN_ID]]&lt;&gt;"",COUNTIF(TBL_DRFIP_LOANPOOL[LOAN_ID],TBL_DRFIP_LOANPOOL[[#This Row],[LOAN_ID]]),1)</f>
        <v>1</v>
      </c>
      <c r="X242" s="64" t="b">
        <f>TRUE</f>
        <v>1</v>
      </c>
      <c r="Y242"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3" spans="2:29" ht="26.25" customHeight="1" x14ac:dyDescent="0.25">
      <c r="B243" s="25" t="str">
        <f>IF(TBL_DRFIP_LOANPOOL[[#This Row],[RECORD_STARTED]],IF(TBL_DRFIP_LOANPOOL[[#This Row],[ERROR_COUNT]]&gt;0,-1,IF(TBL_DRFIP_LOANPOOL[[#This Row],[REQ_FIELDS_POPULATED]],1,0)),"")</f>
        <v/>
      </c>
      <c r="C243" s="36">
        <f>ROW()-ROW(TBL_DRFIP_LOANPOOL[[#Headers],[ROW_ID]])</f>
        <v>228</v>
      </c>
      <c r="D243" s="55"/>
      <c r="E243" s="56"/>
      <c r="F243" s="57"/>
      <c r="G243" s="58"/>
      <c r="H243" s="59"/>
      <c r="I243" s="60"/>
      <c r="J243" s="60"/>
      <c r="K243" s="118"/>
      <c r="L243" s="116"/>
      <c r="M243" s="55"/>
      <c r="N243" s="61"/>
      <c r="O243" s="62"/>
      <c r="P243" s="60"/>
      <c r="Q243" s="190"/>
      <c r="R243" s="119" t="str">
        <f ca="1">IF(TBL_DRFIP_LOANPOOL[[#This Row],[SETTLE_DATE_90_DAYS_CERTDATE]]&lt;&gt;"",IF(TBL_DRFIP_LOANPOOL[[#This Row],[SETTLE_DATE_90_DAYS_CERTDATE]],"Yes","No"),"")</f>
        <v/>
      </c>
      <c r="S243" s="26" t="str">
        <f>IF(TBL_DRFIP_LOANPOOL[[#This Row],[LOAN_ID]] = "","",TBL_DRFIP_LOANPOOL[[#This Row],[LOAN_ID]]&amp;" ("&amp;IF(TBL_DRFIP_LOANPOOL[[#This Row],[PROP_ADDR_STREET]]="","Address Not Defined",TBL_DRFIP_LOANPOOL[[#This Row],[PROP_ADDR_STREET]])&amp;")")</f>
        <v/>
      </c>
      <c r="T243" s="27" t="str">
        <f ca="1">IF(TBL_DRFIP_LOANPOOL[[#This Row],[REQ_FIELDS_POPULATED]],(IF(APP_DRFIP_CERT_DATE&lt;&gt;"",APP_DRFIP_CERT_DATE,TODAY())-TBL_DRFIP_LOANPOOL[[#This Row],[SETTLEMENT_DATE]])&lt;91,"")</f>
        <v/>
      </c>
      <c r="U243" s="29">
        <f>IF(TBL_DRFIP_LOANPOOL[[#This Row],[MULTIPROP_REC_COUNT]]&lt;&gt;"",TBL_DRFIP_LOANPOOL[[#This Row],[LOAN_AMOUNT]]/TBL_DRFIP_LOANPOOL[[#This Row],[MULTIPROP_REC_COUNT]],TBL_DRFIP_LOANPOOL[[#This Row],[LOAN_AMOUNT]])</f>
        <v>0</v>
      </c>
      <c r="V243" s="29" t="b">
        <f>TBL_DRFIP_LOANPOOL[[#This Row],[MULTIPROP_REC_COUNT]]&gt;1</f>
        <v>0</v>
      </c>
      <c r="W243" s="36">
        <f>IF(TBL_DRFIP_LOANPOOL[[#This Row],[LOAN_ID]]&lt;&gt;"",COUNTIF(TBL_DRFIP_LOANPOOL[LOAN_ID],TBL_DRFIP_LOANPOOL[[#This Row],[LOAN_ID]]),1)</f>
        <v>1</v>
      </c>
      <c r="X243" s="64" t="b">
        <f>TRUE</f>
        <v>1</v>
      </c>
      <c r="Y243"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4" spans="2:29" ht="26.25" customHeight="1" x14ac:dyDescent="0.25">
      <c r="B244" s="25" t="str">
        <f>IF(TBL_DRFIP_LOANPOOL[[#This Row],[RECORD_STARTED]],IF(TBL_DRFIP_LOANPOOL[[#This Row],[ERROR_COUNT]]&gt;0,-1,IF(TBL_DRFIP_LOANPOOL[[#This Row],[REQ_FIELDS_POPULATED]],1,0)),"")</f>
        <v/>
      </c>
      <c r="C244" s="36">
        <f>ROW()-ROW(TBL_DRFIP_LOANPOOL[[#Headers],[ROW_ID]])</f>
        <v>229</v>
      </c>
      <c r="D244" s="55"/>
      <c r="E244" s="56"/>
      <c r="F244" s="57"/>
      <c r="G244" s="58"/>
      <c r="H244" s="59"/>
      <c r="I244" s="60"/>
      <c r="J244" s="60"/>
      <c r="K244" s="118"/>
      <c r="L244" s="116"/>
      <c r="M244" s="55"/>
      <c r="N244" s="61"/>
      <c r="O244" s="62"/>
      <c r="P244" s="60"/>
      <c r="Q244" s="190"/>
      <c r="R244" s="119" t="str">
        <f ca="1">IF(TBL_DRFIP_LOANPOOL[[#This Row],[SETTLE_DATE_90_DAYS_CERTDATE]]&lt;&gt;"",IF(TBL_DRFIP_LOANPOOL[[#This Row],[SETTLE_DATE_90_DAYS_CERTDATE]],"Yes","No"),"")</f>
        <v/>
      </c>
      <c r="S244" s="26" t="str">
        <f>IF(TBL_DRFIP_LOANPOOL[[#This Row],[LOAN_ID]] = "","",TBL_DRFIP_LOANPOOL[[#This Row],[LOAN_ID]]&amp;" ("&amp;IF(TBL_DRFIP_LOANPOOL[[#This Row],[PROP_ADDR_STREET]]="","Address Not Defined",TBL_DRFIP_LOANPOOL[[#This Row],[PROP_ADDR_STREET]])&amp;")")</f>
        <v/>
      </c>
      <c r="T244" s="27" t="str">
        <f ca="1">IF(TBL_DRFIP_LOANPOOL[[#This Row],[REQ_FIELDS_POPULATED]],(IF(APP_DRFIP_CERT_DATE&lt;&gt;"",APP_DRFIP_CERT_DATE,TODAY())-TBL_DRFIP_LOANPOOL[[#This Row],[SETTLEMENT_DATE]])&lt;91,"")</f>
        <v/>
      </c>
      <c r="U244" s="29">
        <f>IF(TBL_DRFIP_LOANPOOL[[#This Row],[MULTIPROP_REC_COUNT]]&lt;&gt;"",TBL_DRFIP_LOANPOOL[[#This Row],[LOAN_AMOUNT]]/TBL_DRFIP_LOANPOOL[[#This Row],[MULTIPROP_REC_COUNT]],TBL_DRFIP_LOANPOOL[[#This Row],[LOAN_AMOUNT]])</f>
        <v>0</v>
      </c>
      <c r="V244" s="29" t="b">
        <f>TBL_DRFIP_LOANPOOL[[#This Row],[MULTIPROP_REC_COUNT]]&gt;1</f>
        <v>0</v>
      </c>
      <c r="W244" s="36">
        <f>IF(TBL_DRFIP_LOANPOOL[[#This Row],[LOAN_ID]]&lt;&gt;"",COUNTIF(TBL_DRFIP_LOANPOOL[LOAN_ID],TBL_DRFIP_LOANPOOL[[#This Row],[LOAN_ID]]),1)</f>
        <v>1</v>
      </c>
      <c r="X244" s="64" t="b">
        <f>TRUE</f>
        <v>1</v>
      </c>
      <c r="Y244"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5" spans="2:29" ht="26.25" customHeight="1" x14ac:dyDescent="0.25">
      <c r="B245" s="25" t="str">
        <f>IF(TBL_DRFIP_LOANPOOL[[#This Row],[RECORD_STARTED]],IF(TBL_DRFIP_LOANPOOL[[#This Row],[ERROR_COUNT]]&gt;0,-1,IF(TBL_DRFIP_LOANPOOL[[#This Row],[REQ_FIELDS_POPULATED]],1,0)),"")</f>
        <v/>
      </c>
      <c r="C245" s="36">
        <f>ROW()-ROW(TBL_DRFIP_LOANPOOL[[#Headers],[ROW_ID]])</f>
        <v>230</v>
      </c>
      <c r="D245" s="55"/>
      <c r="E245" s="56"/>
      <c r="F245" s="57"/>
      <c r="G245" s="58"/>
      <c r="H245" s="59"/>
      <c r="I245" s="60"/>
      <c r="J245" s="60"/>
      <c r="K245" s="118"/>
      <c r="L245" s="116"/>
      <c r="M245" s="55"/>
      <c r="N245" s="61"/>
      <c r="O245" s="62"/>
      <c r="P245" s="60"/>
      <c r="Q245" s="190"/>
      <c r="R245" s="119" t="str">
        <f ca="1">IF(TBL_DRFIP_LOANPOOL[[#This Row],[SETTLE_DATE_90_DAYS_CERTDATE]]&lt;&gt;"",IF(TBL_DRFIP_LOANPOOL[[#This Row],[SETTLE_DATE_90_DAYS_CERTDATE]],"Yes","No"),"")</f>
        <v/>
      </c>
      <c r="S245" s="26" t="str">
        <f>IF(TBL_DRFIP_LOANPOOL[[#This Row],[LOAN_ID]] = "","",TBL_DRFIP_LOANPOOL[[#This Row],[LOAN_ID]]&amp;" ("&amp;IF(TBL_DRFIP_LOANPOOL[[#This Row],[PROP_ADDR_STREET]]="","Address Not Defined",TBL_DRFIP_LOANPOOL[[#This Row],[PROP_ADDR_STREET]])&amp;")")</f>
        <v/>
      </c>
      <c r="T245" s="27" t="str">
        <f ca="1">IF(TBL_DRFIP_LOANPOOL[[#This Row],[REQ_FIELDS_POPULATED]],(IF(APP_DRFIP_CERT_DATE&lt;&gt;"",APP_DRFIP_CERT_DATE,TODAY())-TBL_DRFIP_LOANPOOL[[#This Row],[SETTLEMENT_DATE]])&lt;91,"")</f>
        <v/>
      </c>
      <c r="U245" s="29">
        <f>IF(TBL_DRFIP_LOANPOOL[[#This Row],[MULTIPROP_REC_COUNT]]&lt;&gt;"",TBL_DRFIP_LOANPOOL[[#This Row],[LOAN_AMOUNT]]/TBL_DRFIP_LOANPOOL[[#This Row],[MULTIPROP_REC_COUNT]],TBL_DRFIP_LOANPOOL[[#This Row],[LOAN_AMOUNT]])</f>
        <v>0</v>
      </c>
      <c r="V245" s="29" t="b">
        <f>TBL_DRFIP_LOANPOOL[[#This Row],[MULTIPROP_REC_COUNT]]&gt;1</f>
        <v>0</v>
      </c>
      <c r="W245" s="36">
        <f>IF(TBL_DRFIP_LOANPOOL[[#This Row],[LOAN_ID]]&lt;&gt;"",COUNTIF(TBL_DRFIP_LOANPOOL[LOAN_ID],TBL_DRFIP_LOANPOOL[[#This Row],[LOAN_ID]]),1)</f>
        <v>1</v>
      </c>
      <c r="X245" s="64" t="b">
        <f>TRUE</f>
        <v>1</v>
      </c>
      <c r="Y245"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6" spans="2:29" ht="26.25" customHeight="1" x14ac:dyDescent="0.25">
      <c r="B246" s="25" t="str">
        <f>IF(TBL_DRFIP_LOANPOOL[[#This Row],[RECORD_STARTED]],IF(TBL_DRFIP_LOANPOOL[[#This Row],[ERROR_COUNT]]&gt;0,-1,IF(TBL_DRFIP_LOANPOOL[[#This Row],[REQ_FIELDS_POPULATED]],1,0)),"")</f>
        <v/>
      </c>
      <c r="C246" s="36">
        <f>ROW()-ROW(TBL_DRFIP_LOANPOOL[[#Headers],[ROW_ID]])</f>
        <v>231</v>
      </c>
      <c r="D246" s="55"/>
      <c r="E246" s="56"/>
      <c r="F246" s="57"/>
      <c r="G246" s="58"/>
      <c r="H246" s="59"/>
      <c r="I246" s="60"/>
      <c r="J246" s="60"/>
      <c r="K246" s="118"/>
      <c r="L246" s="116"/>
      <c r="M246" s="55"/>
      <c r="N246" s="61"/>
      <c r="O246" s="62"/>
      <c r="P246" s="60"/>
      <c r="Q246" s="190"/>
      <c r="R246" s="119" t="str">
        <f ca="1">IF(TBL_DRFIP_LOANPOOL[[#This Row],[SETTLE_DATE_90_DAYS_CERTDATE]]&lt;&gt;"",IF(TBL_DRFIP_LOANPOOL[[#This Row],[SETTLE_DATE_90_DAYS_CERTDATE]],"Yes","No"),"")</f>
        <v/>
      </c>
      <c r="S246" s="26" t="str">
        <f>IF(TBL_DRFIP_LOANPOOL[[#This Row],[LOAN_ID]] = "","",TBL_DRFIP_LOANPOOL[[#This Row],[LOAN_ID]]&amp;" ("&amp;IF(TBL_DRFIP_LOANPOOL[[#This Row],[PROP_ADDR_STREET]]="","Address Not Defined",TBL_DRFIP_LOANPOOL[[#This Row],[PROP_ADDR_STREET]])&amp;")")</f>
        <v/>
      </c>
      <c r="T246" s="27" t="str">
        <f ca="1">IF(TBL_DRFIP_LOANPOOL[[#This Row],[REQ_FIELDS_POPULATED]],(IF(APP_DRFIP_CERT_DATE&lt;&gt;"",APP_DRFIP_CERT_DATE,TODAY())-TBL_DRFIP_LOANPOOL[[#This Row],[SETTLEMENT_DATE]])&lt;91,"")</f>
        <v/>
      </c>
      <c r="U246" s="29">
        <f>IF(TBL_DRFIP_LOANPOOL[[#This Row],[MULTIPROP_REC_COUNT]]&lt;&gt;"",TBL_DRFIP_LOANPOOL[[#This Row],[LOAN_AMOUNT]]/TBL_DRFIP_LOANPOOL[[#This Row],[MULTIPROP_REC_COUNT]],TBL_DRFIP_LOANPOOL[[#This Row],[LOAN_AMOUNT]])</f>
        <v>0</v>
      </c>
      <c r="V246" s="29" t="b">
        <f>TBL_DRFIP_LOANPOOL[[#This Row],[MULTIPROP_REC_COUNT]]&gt;1</f>
        <v>0</v>
      </c>
      <c r="W246" s="36">
        <f>IF(TBL_DRFIP_LOANPOOL[[#This Row],[LOAN_ID]]&lt;&gt;"",COUNTIF(TBL_DRFIP_LOANPOOL[LOAN_ID],TBL_DRFIP_LOANPOOL[[#This Row],[LOAN_ID]]),1)</f>
        <v>1</v>
      </c>
      <c r="X246" s="64" t="b">
        <f>TRUE</f>
        <v>1</v>
      </c>
      <c r="Y246"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7" spans="2:29" ht="26.25" customHeight="1" x14ac:dyDescent="0.25">
      <c r="B247" s="25" t="str">
        <f>IF(TBL_DRFIP_LOANPOOL[[#This Row],[RECORD_STARTED]],IF(TBL_DRFIP_LOANPOOL[[#This Row],[ERROR_COUNT]]&gt;0,-1,IF(TBL_DRFIP_LOANPOOL[[#This Row],[REQ_FIELDS_POPULATED]],1,0)),"")</f>
        <v/>
      </c>
      <c r="C247" s="36">
        <f>ROW()-ROW(TBL_DRFIP_LOANPOOL[[#Headers],[ROW_ID]])</f>
        <v>232</v>
      </c>
      <c r="D247" s="55"/>
      <c r="E247" s="56"/>
      <c r="F247" s="57"/>
      <c r="G247" s="58"/>
      <c r="H247" s="59"/>
      <c r="I247" s="60"/>
      <c r="J247" s="60"/>
      <c r="K247" s="118"/>
      <c r="L247" s="116"/>
      <c r="M247" s="55"/>
      <c r="N247" s="61"/>
      <c r="O247" s="62"/>
      <c r="P247" s="60"/>
      <c r="Q247" s="190"/>
      <c r="R247" s="119" t="str">
        <f ca="1">IF(TBL_DRFIP_LOANPOOL[[#This Row],[SETTLE_DATE_90_DAYS_CERTDATE]]&lt;&gt;"",IF(TBL_DRFIP_LOANPOOL[[#This Row],[SETTLE_DATE_90_DAYS_CERTDATE]],"Yes","No"),"")</f>
        <v/>
      </c>
      <c r="S247" s="26" t="str">
        <f>IF(TBL_DRFIP_LOANPOOL[[#This Row],[LOAN_ID]] = "","",TBL_DRFIP_LOANPOOL[[#This Row],[LOAN_ID]]&amp;" ("&amp;IF(TBL_DRFIP_LOANPOOL[[#This Row],[PROP_ADDR_STREET]]="","Address Not Defined",TBL_DRFIP_LOANPOOL[[#This Row],[PROP_ADDR_STREET]])&amp;")")</f>
        <v/>
      </c>
      <c r="T247" s="27" t="str">
        <f ca="1">IF(TBL_DRFIP_LOANPOOL[[#This Row],[REQ_FIELDS_POPULATED]],(IF(APP_DRFIP_CERT_DATE&lt;&gt;"",APP_DRFIP_CERT_DATE,TODAY())-TBL_DRFIP_LOANPOOL[[#This Row],[SETTLEMENT_DATE]])&lt;91,"")</f>
        <v/>
      </c>
      <c r="U247" s="29">
        <f>IF(TBL_DRFIP_LOANPOOL[[#This Row],[MULTIPROP_REC_COUNT]]&lt;&gt;"",TBL_DRFIP_LOANPOOL[[#This Row],[LOAN_AMOUNT]]/TBL_DRFIP_LOANPOOL[[#This Row],[MULTIPROP_REC_COUNT]],TBL_DRFIP_LOANPOOL[[#This Row],[LOAN_AMOUNT]])</f>
        <v>0</v>
      </c>
      <c r="V247" s="29" t="b">
        <f>TBL_DRFIP_LOANPOOL[[#This Row],[MULTIPROP_REC_COUNT]]&gt;1</f>
        <v>0</v>
      </c>
      <c r="W247" s="36">
        <f>IF(TBL_DRFIP_LOANPOOL[[#This Row],[LOAN_ID]]&lt;&gt;"",COUNTIF(TBL_DRFIP_LOANPOOL[LOAN_ID],TBL_DRFIP_LOANPOOL[[#This Row],[LOAN_ID]]),1)</f>
        <v>1</v>
      </c>
      <c r="X247" s="64" t="b">
        <f>TRUE</f>
        <v>1</v>
      </c>
      <c r="Y247"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8" spans="2:29" ht="26.25" customHeight="1" x14ac:dyDescent="0.25">
      <c r="B248" s="25" t="str">
        <f>IF(TBL_DRFIP_LOANPOOL[[#This Row],[RECORD_STARTED]],IF(TBL_DRFIP_LOANPOOL[[#This Row],[ERROR_COUNT]]&gt;0,-1,IF(TBL_DRFIP_LOANPOOL[[#This Row],[REQ_FIELDS_POPULATED]],1,0)),"")</f>
        <v/>
      </c>
      <c r="C248" s="36">
        <f>ROW()-ROW(TBL_DRFIP_LOANPOOL[[#Headers],[ROW_ID]])</f>
        <v>233</v>
      </c>
      <c r="D248" s="55"/>
      <c r="E248" s="56"/>
      <c r="F248" s="57"/>
      <c r="G248" s="58"/>
      <c r="H248" s="59"/>
      <c r="I248" s="60"/>
      <c r="J248" s="60"/>
      <c r="K248" s="118"/>
      <c r="L248" s="116"/>
      <c r="M248" s="55"/>
      <c r="N248" s="61"/>
      <c r="O248" s="62"/>
      <c r="P248" s="60"/>
      <c r="Q248" s="190"/>
      <c r="R248" s="119" t="str">
        <f ca="1">IF(TBL_DRFIP_LOANPOOL[[#This Row],[SETTLE_DATE_90_DAYS_CERTDATE]]&lt;&gt;"",IF(TBL_DRFIP_LOANPOOL[[#This Row],[SETTLE_DATE_90_DAYS_CERTDATE]],"Yes","No"),"")</f>
        <v/>
      </c>
      <c r="S248" s="26" t="str">
        <f>IF(TBL_DRFIP_LOANPOOL[[#This Row],[LOAN_ID]] = "","",TBL_DRFIP_LOANPOOL[[#This Row],[LOAN_ID]]&amp;" ("&amp;IF(TBL_DRFIP_LOANPOOL[[#This Row],[PROP_ADDR_STREET]]="","Address Not Defined",TBL_DRFIP_LOANPOOL[[#This Row],[PROP_ADDR_STREET]])&amp;")")</f>
        <v/>
      </c>
      <c r="T248" s="27" t="str">
        <f ca="1">IF(TBL_DRFIP_LOANPOOL[[#This Row],[REQ_FIELDS_POPULATED]],(IF(APP_DRFIP_CERT_DATE&lt;&gt;"",APP_DRFIP_CERT_DATE,TODAY())-TBL_DRFIP_LOANPOOL[[#This Row],[SETTLEMENT_DATE]])&lt;91,"")</f>
        <v/>
      </c>
      <c r="U248" s="29">
        <f>IF(TBL_DRFIP_LOANPOOL[[#This Row],[MULTIPROP_REC_COUNT]]&lt;&gt;"",TBL_DRFIP_LOANPOOL[[#This Row],[LOAN_AMOUNT]]/TBL_DRFIP_LOANPOOL[[#This Row],[MULTIPROP_REC_COUNT]],TBL_DRFIP_LOANPOOL[[#This Row],[LOAN_AMOUNT]])</f>
        <v>0</v>
      </c>
      <c r="V248" s="29" t="b">
        <f>TBL_DRFIP_LOANPOOL[[#This Row],[MULTIPROP_REC_COUNT]]&gt;1</f>
        <v>0</v>
      </c>
      <c r="W248" s="36">
        <f>IF(TBL_DRFIP_LOANPOOL[[#This Row],[LOAN_ID]]&lt;&gt;"",COUNTIF(TBL_DRFIP_LOANPOOL[LOAN_ID],TBL_DRFIP_LOANPOOL[[#This Row],[LOAN_ID]]),1)</f>
        <v>1</v>
      </c>
      <c r="X248" s="64" t="b">
        <f>TRUE</f>
        <v>1</v>
      </c>
      <c r="Y248"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9" spans="2:29" ht="26.25" customHeight="1" x14ac:dyDescent="0.25">
      <c r="B249" s="25" t="str">
        <f>IF(TBL_DRFIP_LOANPOOL[[#This Row],[RECORD_STARTED]],IF(TBL_DRFIP_LOANPOOL[[#This Row],[ERROR_COUNT]]&gt;0,-1,IF(TBL_DRFIP_LOANPOOL[[#This Row],[REQ_FIELDS_POPULATED]],1,0)),"")</f>
        <v/>
      </c>
      <c r="C249" s="36">
        <f>ROW()-ROW(TBL_DRFIP_LOANPOOL[[#Headers],[ROW_ID]])</f>
        <v>234</v>
      </c>
      <c r="D249" s="55"/>
      <c r="E249" s="56"/>
      <c r="F249" s="57"/>
      <c r="G249" s="58"/>
      <c r="H249" s="59"/>
      <c r="I249" s="60"/>
      <c r="J249" s="60"/>
      <c r="K249" s="118"/>
      <c r="L249" s="116"/>
      <c r="M249" s="55"/>
      <c r="N249" s="61"/>
      <c r="O249" s="62"/>
      <c r="P249" s="60"/>
      <c r="Q249" s="190"/>
      <c r="R249" s="119" t="str">
        <f ca="1">IF(TBL_DRFIP_LOANPOOL[[#This Row],[SETTLE_DATE_90_DAYS_CERTDATE]]&lt;&gt;"",IF(TBL_DRFIP_LOANPOOL[[#This Row],[SETTLE_DATE_90_DAYS_CERTDATE]],"Yes","No"),"")</f>
        <v/>
      </c>
      <c r="S249" s="26" t="str">
        <f>IF(TBL_DRFIP_LOANPOOL[[#This Row],[LOAN_ID]] = "","",TBL_DRFIP_LOANPOOL[[#This Row],[LOAN_ID]]&amp;" ("&amp;IF(TBL_DRFIP_LOANPOOL[[#This Row],[PROP_ADDR_STREET]]="","Address Not Defined",TBL_DRFIP_LOANPOOL[[#This Row],[PROP_ADDR_STREET]])&amp;")")</f>
        <v/>
      </c>
      <c r="T249" s="27" t="str">
        <f ca="1">IF(TBL_DRFIP_LOANPOOL[[#This Row],[REQ_FIELDS_POPULATED]],(IF(APP_DRFIP_CERT_DATE&lt;&gt;"",APP_DRFIP_CERT_DATE,TODAY())-TBL_DRFIP_LOANPOOL[[#This Row],[SETTLEMENT_DATE]])&lt;91,"")</f>
        <v/>
      </c>
      <c r="U249" s="29">
        <f>IF(TBL_DRFIP_LOANPOOL[[#This Row],[MULTIPROP_REC_COUNT]]&lt;&gt;"",TBL_DRFIP_LOANPOOL[[#This Row],[LOAN_AMOUNT]]/TBL_DRFIP_LOANPOOL[[#This Row],[MULTIPROP_REC_COUNT]],TBL_DRFIP_LOANPOOL[[#This Row],[LOAN_AMOUNT]])</f>
        <v>0</v>
      </c>
      <c r="V249" s="29" t="b">
        <f>TBL_DRFIP_LOANPOOL[[#This Row],[MULTIPROP_REC_COUNT]]&gt;1</f>
        <v>0</v>
      </c>
      <c r="W249" s="36">
        <f>IF(TBL_DRFIP_LOANPOOL[[#This Row],[LOAN_ID]]&lt;&gt;"",COUNTIF(TBL_DRFIP_LOANPOOL[LOAN_ID],TBL_DRFIP_LOANPOOL[[#This Row],[LOAN_ID]]),1)</f>
        <v>1</v>
      </c>
      <c r="X249" s="64" t="b">
        <f>TRUE</f>
        <v>1</v>
      </c>
      <c r="Y249"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0" spans="2:29" ht="26.25" customHeight="1" x14ac:dyDescent="0.25">
      <c r="B250" s="25" t="str">
        <f>IF(TBL_DRFIP_LOANPOOL[[#This Row],[RECORD_STARTED]],IF(TBL_DRFIP_LOANPOOL[[#This Row],[ERROR_COUNT]]&gt;0,-1,IF(TBL_DRFIP_LOANPOOL[[#This Row],[REQ_FIELDS_POPULATED]],1,0)),"")</f>
        <v/>
      </c>
      <c r="C250" s="36">
        <f>ROW()-ROW(TBL_DRFIP_LOANPOOL[[#Headers],[ROW_ID]])</f>
        <v>235</v>
      </c>
      <c r="D250" s="55"/>
      <c r="E250" s="56"/>
      <c r="F250" s="57"/>
      <c r="G250" s="58"/>
      <c r="H250" s="59"/>
      <c r="I250" s="60"/>
      <c r="J250" s="60"/>
      <c r="K250" s="118"/>
      <c r="L250" s="116"/>
      <c r="M250" s="55"/>
      <c r="N250" s="61"/>
      <c r="O250" s="62"/>
      <c r="P250" s="60"/>
      <c r="Q250" s="190"/>
      <c r="R250" s="119" t="str">
        <f ca="1">IF(TBL_DRFIP_LOANPOOL[[#This Row],[SETTLE_DATE_90_DAYS_CERTDATE]]&lt;&gt;"",IF(TBL_DRFIP_LOANPOOL[[#This Row],[SETTLE_DATE_90_DAYS_CERTDATE]],"Yes","No"),"")</f>
        <v/>
      </c>
      <c r="S250" s="26" t="str">
        <f>IF(TBL_DRFIP_LOANPOOL[[#This Row],[LOAN_ID]] = "","",TBL_DRFIP_LOANPOOL[[#This Row],[LOAN_ID]]&amp;" ("&amp;IF(TBL_DRFIP_LOANPOOL[[#This Row],[PROP_ADDR_STREET]]="","Address Not Defined",TBL_DRFIP_LOANPOOL[[#This Row],[PROP_ADDR_STREET]])&amp;")")</f>
        <v/>
      </c>
      <c r="T250" s="27" t="str">
        <f ca="1">IF(TBL_DRFIP_LOANPOOL[[#This Row],[REQ_FIELDS_POPULATED]],(IF(APP_DRFIP_CERT_DATE&lt;&gt;"",APP_DRFIP_CERT_DATE,TODAY())-TBL_DRFIP_LOANPOOL[[#This Row],[SETTLEMENT_DATE]])&lt;91,"")</f>
        <v/>
      </c>
      <c r="U250" s="29">
        <f>IF(TBL_DRFIP_LOANPOOL[[#This Row],[MULTIPROP_REC_COUNT]]&lt;&gt;"",TBL_DRFIP_LOANPOOL[[#This Row],[LOAN_AMOUNT]]/TBL_DRFIP_LOANPOOL[[#This Row],[MULTIPROP_REC_COUNT]],TBL_DRFIP_LOANPOOL[[#This Row],[LOAN_AMOUNT]])</f>
        <v>0</v>
      </c>
      <c r="V250" s="29" t="b">
        <f>TBL_DRFIP_LOANPOOL[[#This Row],[MULTIPROP_REC_COUNT]]&gt;1</f>
        <v>0</v>
      </c>
      <c r="W250" s="36">
        <f>IF(TBL_DRFIP_LOANPOOL[[#This Row],[LOAN_ID]]&lt;&gt;"",COUNTIF(TBL_DRFIP_LOANPOOL[LOAN_ID],TBL_DRFIP_LOANPOOL[[#This Row],[LOAN_ID]]),1)</f>
        <v>1</v>
      </c>
      <c r="X250" s="64" t="b">
        <f>TRUE</f>
        <v>1</v>
      </c>
      <c r="Y250"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1" spans="2:29" ht="26.25" customHeight="1" x14ac:dyDescent="0.25">
      <c r="B251" s="25" t="str">
        <f>IF(TBL_DRFIP_LOANPOOL[[#This Row],[RECORD_STARTED]],IF(TBL_DRFIP_LOANPOOL[[#This Row],[ERROR_COUNT]]&gt;0,-1,IF(TBL_DRFIP_LOANPOOL[[#This Row],[REQ_FIELDS_POPULATED]],1,0)),"")</f>
        <v/>
      </c>
      <c r="C251" s="36">
        <f>ROW()-ROW(TBL_DRFIP_LOANPOOL[[#Headers],[ROW_ID]])</f>
        <v>236</v>
      </c>
      <c r="D251" s="55"/>
      <c r="E251" s="56"/>
      <c r="F251" s="57"/>
      <c r="G251" s="58"/>
      <c r="H251" s="59"/>
      <c r="I251" s="60"/>
      <c r="J251" s="60"/>
      <c r="K251" s="118"/>
      <c r="L251" s="116"/>
      <c r="M251" s="55"/>
      <c r="N251" s="61"/>
      <c r="O251" s="62"/>
      <c r="P251" s="60"/>
      <c r="Q251" s="190"/>
      <c r="R251" s="119" t="str">
        <f ca="1">IF(TBL_DRFIP_LOANPOOL[[#This Row],[SETTLE_DATE_90_DAYS_CERTDATE]]&lt;&gt;"",IF(TBL_DRFIP_LOANPOOL[[#This Row],[SETTLE_DATE_90_DAYS_CERTDATE]],"Yes","No"),"")</f>
        <v/>
      </c>
      <c r="S251" s="26" t="str">
        <f>IF(TBL_DRFIP_LOANPOOL[[#This Row],[LOAN_ID]] = "","",TBL_DRFIP_LOANPOOL[[#This Row],[LOAN_ID]]&amp;" ("&amp;IF(TBL_DRFIP_LOANPOOL[[#This Row],[PROP_ADDR_STREET]]="","Address Not Defined",TBL_DRFIP_LOANPOOL[[#This Row],[PROP_ADDR_STREET]])&amp;")")</f>
        <v/>
      </c>
      <c r="T251" s="27" t="str">
        <f ca="1">IF(TBL_DRFIP_LOANPOOL[[#This Row],[REQ_FIELDS_POPULATED]],(IF(APP_DRFIP_CERT_DATE&lt;&gt;"",APP_DRFIP_CERT_DATE,TODAY())-TBL_DRFIP_LOANPOOL[[#This Row],[SETTLEMENT_DATE]])&lt;91,"")</f>
        <v/>
      </c>
      <c r="U251" s="29">
        <f>IF(TBL_DRFIP_LOANPOOL[[#This Row],[MULTIPROP_REC_COUNT]]&lt;&gt;"",TBL_DRFIP_LOANPOOL[[#This Row],[LOAN_AMOUNT]]/TBL_DRFIP_LOANPOOL[[#This Row],[MULTIPROP_REC_COUNT]],TBL_DRFIP_LOANPOOL[[#This Row],[LOAN_AMOUNT]])</f>
        <v>0</v>
      </c>
      <c r="V251" s="29" t="b">
        <f>TBL_DRFIP_LOANPOOL[[#This Row],[MULTIPROP_REC_COUNT]]&gt;1</f>
        <v>0</v>
      </c>
      <c r="W251" s="36">
        <f>IF(TBL_DRFIP_LOANPOOL[[#This Row],[LOAN_ID]]&lt;&gt;"",COUNTIF(TBL_DRFIP_LOANPOOL[LOAN_ID],TBL_DRFIP_LOANPOOL[[#This Row],[LOAN_ID]]),1)</f>
        <v>1</v>
      </c>
      <c r="X251" s="64" t="b">
        <f>TRUE</f>
        <v>1</v>
      </c>
      <c r="Y251"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2" spans="2:29" ht="26.25" customHeight="1" x14ac:dyDescent="0.25">
      <c r="B252" s="25" t="str">
        <f>IF(TBL_DRFIP_LOANPOOL[[#This Row],[RECORD_STARTED]],IF(TBL_DRFIP_LOANPOOL[[#This Row],[ERROR_COUNT]]&gt;0,-1,IF(TBL_DRFIP_LOANPOOL[[#This Row],[REQ_FIELDS_POPULATED]],1,0)),"")</f>
        <v/>
      </c>
      <c r="C252" s="36">
        <f>ROW()-ROW(TBL_DRFIP_LOANPOOL[[#Headers],[ROW_ID]])</f>
        <v>237</v>
      </c>
      <c r="D252" s="55"/>
      <c r="E252" s="56"/>
      <c r="F252" s="57"/>
      <c r="G252" s="58"/>
      <c r="H252" s="59"/>
      <c r="I252" s="60"/>
      <c r="J252" s="60"/>
      <c r="K252" s="118"/>
      <c r="L252" s="116"/>
      <c r="M252" s="55"/>
      <c r="N252" s="61"/>
      <c r="O252" s="62"/>
      <c r="P252" s="60"/>
      <c r="Q252" s="190"/>
      <c r="R252" s="119" t="str">
        <f ca="1">IF(TBL_DRFIP_LOANPOOL[[#This Row],[SETTLE_DATE_90_DAYS_CERTDATE]]&lt;&gt;"",IF(TBL_DRFIP_LOANPOOL[[#This Row],[SETTLE_DATE_90_DAYS_CERTDATE]],"Yes","No"),"")</f>
        <v/>
      </c>
      <c r="S252" s="26" t="str">
        <f>IF(TBL_DRFIP_LOANPOOL[[#This Row],[LOAN_ID]] = "","",TBL_DRFIP_LOANPOOL[[#This Row],[LOAN_ID]]&amp;" ("&amp;IF(TBL_DRFIP_LOANPOOL[[#This Row],[PROP_ADDR_STREET]]="","Address Not Defined",TBL_DRFIP_LOANPOOL[[#This Row],[PROP_ADDR_STREET]])&amp;")")</f>
        <v/>
      </c>
      <c r="T252" s="27" t="str">
        <f ca="1">IF(TBL_DRFIP_LOANPOOL[[#This Row],[REQ_FIELDS_POPULATED]],(IF(APP_DRFIP_CERT_DATE&lt;&gt;"",APP_DRFIP_CERT_DATE,TODAY())-TBL_DRFIP_LOANPOOL[[#This Row],[SETTLEMENT_DATE]])&lt;91,"")</f>
        <v/>
      </c>
      <c r="U252" s="29">
        <f>IF(TBL_DRFIP_LOANPOOL[[#This Row],[MULTIPROP_REC_COUNT]]&lt;&gt;"",TBL_DRFIP_LOANPOOL[[#This Row],[LOAN_AMOUNT]]/TBL_DRFIP_LOANPOOL[[#This Row],[MULTIPROP_REC_COUNT]],TBL_DRFIP_LOANPOOL[[#This Row],[LOAN_AMOUNT]])</f>
        <v>0</v>
      </c>
      <c r="V252" s="29" t="b">
        <f>TBL_DRFIP_LOANPOOL[[#This Row],[MULTIPROP_REC_COUNT]]&gt;1</f>
        <v>0</v>
      </c>
      <c r="W252" s="36">
        <f>IF(TBL_DRFIP_LOANPOOL[[#This Row],[LOAN_ID]]&lt;&gt;"",COUNTIF(TBL_DRFIP_LOANPOOL[LOAN_ID],TBL_DRFIP_LOANPOOL[[#This Row],[LOAN_ID]]),1)</f>
        <v>1</v>
      </c>
      <c r="X252" s="64" t="b">
        <f>TRUE</f>
        <v>1</v>
      </c>
      <c r="Y252"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3" spans="2:29" ht="26.25" customHeight="1" x14ac:dyDescent="0.25">
      <c r="B253" s="25" t="str">
        <f>IF(TBL_DRFIP_LOANPOOL[[#This Row],[RECORD_STARTED]],IF(TBL_DRFIP_LOANPOOL[[#This Row],[ERROR_COUNT]]&gt;0,-1,IF(TBL_DRFIP_LOANPOOL[[#This Row],[REQ_FIELDS_POPULATED]],1,0)),"")</f>
        <v/>
      </c>
      <c r="C253" s="36">
        <f>ROW()-ROW(TBL_DRFIP_LOANPOOL[[#Headers],[ROW_ID]])</f>
        <v>238</v>
      </c>
      <c r="D253" s="55"/>
      <c r="E253" s="56"/>
      <c r="F253" s="57"/>
      <c r="G253" s="58"/>
      <c r="H253" s="59"/>
      <c r="I253" s="60"/>
      <c r="J253" s="60"/>
      <c r="K253" s="118"/>
      <c r="L253" s="116"/>
      <c r="M253" s="55"/>
      <c r="N253" s="61"/>
      <c r="O253" s="62"/>
      <c r="P253" s="60"/>
      <c r="Q253" s="190"/>
      <c r="R253" s="119" t="str">
        <f ca="1">IF(TBL_DRFIP_LOANPOOL[[#This Row],[SETTLE_DATE_90_DAYS_CERTDATE]]&lt;&gt;"",IF(TBL_DRFIP_LOANPOOL[[#This Row],[SETTLE_DATE_90_DAYS_CERTDATE]],"Yes","No"),"")</f>
        <v/>
      </c>
      <c r="S253" s="26" t="str">
        <f>IF(TBL_DRFIP_LOANPOOL[[#This Row],[LOAN_ID]] = "","",TBL_DRFIP_LOANPOOL[[#This Row],[LOAN_ID]]&amp;" ("&amp;IF(TBL_DRFIP_LOANPOOL[[#This Row],[PROP_ADDR_STREET]]="","Address Not Defined",TBL_DRFIP_LOANPOOL[[#This Row],[PROP_ADDR_STREET]])&amp;")")</f>
        <v/>
      </c>
      <c r="T253" s="27" t="str">
        <f ca="1">IF(TBL_DRFIP_LOANPOOL[[#This Row],[REQ_FIELDS_POPULATED]],(IF(APP_DRFIP_CERT_DATE&lt;&gt;"",APP_DRFIP_CERT_DATE,TODAY())-TBL_DRFIP_LOANPOOL[[#This Row],[SETTLEMENT_DATE]])&lt;91,"")</f>
        <v/>
      </c>
      <c r="U253" s="29">
        <f>IF(TBL_DRFIP_LOANPOOL[[#This Row],[MULTIPROP_REC_COUNT]]&lt;&gt;"",TBL_DRFIP_LOANPOOL[[#This Row],[LOAN_AMOUNT]]/TBL_DRFIP_LOANPOOL[[#This Row],[MULTIPROP_REC_COUNT]],TBL_DRFIP_LOANPOOL[[#This Row],[LOAN_AMOUNT]])</f>
        <v>0</v>
      </c>
      <c r="V253" s="29" t="b">
        <f>TBL_DRFIP_LOANPOOL[[#This Row],[MULTIPROP_REC_COUNT]]&gt;1</f>
        <v>0</v>
      </c>
      <c r="W253" s="36">
        <f>IF(TBL_DRFIP_LOANPOOL[[#This Row],[LOAN_ID]]&lt;&gt;"",COUNTIF(TBL_DRFIP_LOANPOOL[LOAN_ID],TBL_DRFIP_LOANPOOL[[#This Row],[LOAN_ID]]),1)</f>
        <v>1</v>
      </c>
      <c r="X253" s="64" t="b">
        <f>TRUE</f>
        <v>1</v>
      </c>
      <c r="Y253"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4" spans="2:29" ht="26.25" customHeight="1" x14ac:dyDescent="0.25">
      <c r="B254" s="25" t="str">
        <f>IF(TBL_DRFIP_LOANPOOL[[#This Row],[RECORD_STARTED]],IF(TBL_DRFIP_LOANPOOL[[#This Row],[ERROR_COUNT]]&gt;0,-1,IF(TBL_DRFIP_LOANPOOL[[#This Row],[REQ_FIELDS_POPULATED]],1,0)),"")</f>
        <v/>
      </c>
      <c r="C254" s="36">
        <f>ROW()-ROW(TBL_DRFIP_LOANPOOL[[#Headers],[ROW_ID]])</f>
        <v>239</v>
      </c>
      <c r="D254" s="55"/>
      <c r="E254" s="56"/>
      <c r="F254" s="57"/>
      <c r="G254" s="58"/>
      <c r="H254" s="59"/>
      <c r="I254" s="60"/>
      <c r="J254" s="60"/>
      <c r="K254" s="118"/>
      <c r="L254" s="116"/>
      <c r="M254" s="55"/>
      <c r="N254" s="61"/>
      <c r="O254" s="62"/>
      <c r="P254" s="60"/>
      <c r="Q254" s="190"/>
      <c r="R254" s="119" t="str">
        <f ca="1">IF(TBL_DRFIP_LOANPOOL[[#This Row],[SETTLE_DATE_90_DAYS_CERTDATE]]&lt;&gt;"",IF(TBL_DRFIP_LOANPOOL[[#This Row],[SETTLE_DATE_90_DAYS_CERTDATE]],"Yes","No"),"")</f>
        <v/>
      </c>
      <c r="S254" s="26" t="str">
        <f>IF(TBL_DRFIP_LOANPOOL[[#This Row],[LOAN_ID]] = "","",TBL_DRFIP_LOANPOOL[[#This Row],[LOAN_ID]]&amp;" ("&amp;IF(TBL_DRFIP_LOANPOOL[[#This Row],[PROP_ADDR_STREET]]="","Address Not Defined",TBL_DRFIP_LOANPOOL[[#This Row],[PROP_ADDR_STREET]])&amp;")")</f>
        <v/>
      </c>
      <c r="T254" s="27" t="str">
        <f ca="1">IF(TBL_DRFIP_LOANPOOL[[#This Row],[REQ_FIELDS_POPULATED]],(IF(APP_DRFIP_CERT_DATE&lt;&gt;"",APP_DRFIP_CERT_DATE,TODAY())-TBL_DRFIP_LOANPOOL[[#This Row],[SETTLEMENT_DATE]])&lt;91,"")</f>
        <v/>
      </c>
      <c r="U254" s="29">
        <f>IF(TBL_DRFIP_LOANPOOL[[#This Row],[MULTIPROP_REC_COUNT]]&lt;&gt;"",TBL_DRFIP_LOANPOOL[[#This Row],[LOAN_AMOUNT]]/TBL_DRFIP_LOANPOOL[[#This Row],[MULTIPROP_REC_COUNT]],TBL_DRFIP_LOANPOOL[[#This Row],[LOAN_AMOUNT]])</f>
        <v>0</v>
      </c>
      <c r="V254" s="29" t="b">
        <f>TBL_DRFIP_LOANPOOL[[#This Row],[MULTIPROP_REC_COUNT]]&gt;1</f>
        <v>0</v>
      </c>
      <c r="W254" s="36">
        <f>IF(TBL_DRFIP_LOANPOOL[[#This Row],[LOAN_ID]]&lt;&gt;"",COUNTIF(TBL_DRFIP_LOANPOOL[LOAN_ID],TBL_DRFIP_LOANPOOL[[#This Row],[LOAN_ID]]),1)</f>
        <v>1</v>
      </c>
      <c r="X254" s="64" t="b">
        <f>TRUE</f>
        <v>1</v>
      </c>
      <c r="Y254"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5" spans="2:29" ht="26.25" customHeight="1" x14ac:dyDescent="0.25">
      <c r="B255" s="25" t="str">
        <f>IF(TBL_DRFIP_LOANPOOL[[#This Row],[RECORD_STARTED]],IF(TBL_DRFIP_LOANPOOL[[#This Row],[ERROR_COUNT]]&gt;0,-1,IF(TBL_DRFIP_LOANPOOL[[#This Row],[REQ_FIELDS_POPULATED]],1,0)),"")</f>
        <v/>
      </c>
      <c r="C255" s="36">
        <f>ROW()-ROW(TBL_DRFIP_LOANPOOL[[#Headers],[ROW_ID]])</f>
        <v>240</v>
      </c>
      <c r="D255" s="55"/>
      <c r="E255" s="56"/>
      <c r="F255" s="57"/>
      <c r="G255" s="58"/>
      <c r="H255" s="59"/>
      <c r="I255" s="60"/>
      <c r="J255" s="60"/>
      <c r="K255" s="118"/>
      <c r="L255" s="116"/>
      <c r="M255" s="55"/>
      <c r="N255" s="61"/>
      <c r="O255" s="62"/>
      <c r="P255" s="60"/>
      <c r="Q255" s="190"/>
      <c r="R255" s="119" t="str">
        <f ca="1">IF(TBL_DRFIP_LOANPOOL[[#This Row],[SETTLE_DATE_90_DAYS_CERTDATE]]&lt;&gt;"",IF(TBL_DRFIP_LOANPOOL[[#This Row],[SETTLE_DATE_90_DAYS_CERTDATE]],"Yes","No"),"")</f>
        <v/>
      </c>
      <c r="S255" s="26" t="str">
        <f>IF(TBL_DRFIP_LOANPOOL[[#This Row],[LOAN_ID]] = "","",TBL_DRFIP_LOANPOOL[[#This Row],[LOAN_ID]]&amp;" ("&amp;IF(TBL_DRFIP_LOANPOOL[[#This Row],[PROP_ADDR_STREET]]="","Address Not Defined",TBL_DRFIP_LOANPOOL[[#This Row],[PROP_ADDR_STREET]])&amp;")")</f>
        <v/>
      </c>
      <c r="T255" s="27" t="str">
        <f ca="1">IF(TBL_DRFIP_LOANPOOL[[#This Row],[REQ_FIELDS_POPULATED]],(IF(APP_DRFIP_CERT_DATE&lt;&gt;"",APP_DRFIP_CERT_DATE,TODAY())-TBL_DRFIP_LOANPOOL[[#This Row],[SETTLEMENT_DATE]])&lt;91,"")</f>
        <v/>
      </c>
      <c r="U255" s="29">
        <f>IF(TBL_DRFIP_LOANPOOL[[#This Row],[MULTIPROP_REC_COUNT]]&lt;&gt;"",TBL_DRFIP_LOANPOOL[[#This Row],[LOAN_AMOUNT]]/TBL_DRFIP_LOANPOOL[[#This Row],[MULTIPROP_REC_COUNT]],TBL_DRFIP_LOANPOOL[[#This Row],[LOAN_AMOUNT]])</f>
        <v>0</v>
      </c>
      <c r="V255" s="29" t="b">
        <f>TBL_DRFIP_LOANPOOL[[#This Row],[MULTIPROP_REC_COUNT]]&gt;1</f>
        <v>0</v>
      </c>
      <c r="W255" s="36">
        <f>IF(TBL_DRFIP_LOANPOOL[[#This Row],[LOAN_ID]]&lt;&gt;"",COUNTIF(TBL_DRFIP_LOANPOOL[LOAN_ID],TBL_DRFIP_LOANPOOL[[#This Row],[LOAN_ID]]),1)</f>
        <v>1</v>
      </c>
      <c r="X255" s="64" t="b">
        <f>TRUE</f>
        <v>1</v>
      </c>
      <c r="Y255"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6" spans="2:29" ht="26.25" customHeight="1" x14ac:dyDescent="0.25">
      <c r="B256" s="25" t="str">
        <f>IF(TBL_DRFIP_LOANPOOL[[#This Row],[RECORD_STARTED]],IF(TBL_DRFIP_LOANPOOL[[#This Row],[ERROR_COUNT]]&gt;0,-1,IF(TBL_DRFIP_LOANPOOL[[#This Row],[REQ_FIELDS_POPULATED]],1,0)),"")</f>
        <v/>
      </c>
      <c r="C256" s="36">
        <f>ROW()-ROW(TBL_DRFIP_LOANPOOL[[#Headers],[ROW_ID]])</f>
        <v>241</v>
      </c>
      <c r="D256" s="55"/>
      <c r="E256" s="56"/>
      <c r="F256" s="57"/>
      <c r="G256" s="58"/>
      <c r="H256" s="59"/>
      <c r="I256" s="60"/>
      <c r="J256" s="60"/>
      <c r="K256" s="118"/>
      <c r="L256" s="116"/>
      <c r="M256" s="55"/>
      <c r="N256" s="61"/>
      <c r="O256" s="62"/>
      <c r="P256" s="60"/>
      <c r="Q256" s="190"/>
      <c r="R256" s="119" t="str">
        <f ca="1">IF(TBL_DRFIP_LOANPOOL[[#This Row],[SETTLE_DATE_90_DAYS_CERTDATE]]&lt;&gt;"",IF(TBL_DRFIP_LOANPOOL[[#This Row],[SETTLE_DATE_90_DAYS_CERTDATE]],"Yes","No"),"")</f>
        <v/>
      </c>
      <c r="S256" s="26" t="str">
        <f>IF(TBL_DRFIP_LOANPOOL[[#This Row],[LOAN_ID]] = "","",TBL_DRFIP_LOANPOOL[[#This Row],[LOAN_ID]]&amp;" ("&amp;IF(TBL_DRFIP_LOANPOOL[[#This Row],[PROP_ADDR_STREET]]="","Address Not Defined",TBL_DRFIP_LOANPOOL[[#This Row],[PROP_ADDR_STREET]])&amp;")")</f>
        <v/>
      </c>
      <c r="T256" s="27" t="str">
        <f ca="1">IF(TBL_DRFIP_LOANPOOL[[#This Row],[REQ_FIELDS_POPULATED]],(IF(APP_DRFIP_CERT_DATE&lt;&gt;"",APP_DRFIP_CERT_DATE,TODAY())-TBL_DRFIP_LOANPOOL[[#This Row],[SETTLEMENT_DATE]])&lt;91,"")</f>
        <v/>
      </c>
      <c r="U256" s="29">
        <f>IF(TBL_DRFIP_LOANPOOL[[#This Row],[MULTIPROP_REC_COUNT]]&lt;&gt;"",TBL_DRFIP_LOANPOOL[[#This Row],[LOAN_AMOUNT]]/TBL_DRFIP_LOANPOOL[[#This Row],[MULTIPROP_REC_COUNT]],TBL_DRFIP_LOANPOOL[[#This Row],[LOAN_AMOUNT]])</f>
        <v>0</v>
      </c>
      <c r="V256" s="29" t="b">
        <f>TBL_DRFIP_LOANPOOL[[#This Row],[MULTIPROP_REC_COUNT]]&gt;1</f>
        <v>0</v>
      </c>
      <c r="W256" s="36">
        <f>IF(TBL_DRFIP_LOANPOOL[[#This Row],[LOAN_ID]]&lt;&gt;"",COUNTIF(TBL_DRFIP_LOANPOOL[LOAN_ID],TBL_DRFIP_LOANPOOL[[#This Row],[LOAN_ID]]),1)</f>
        <v>1</v>
      </c>
      <c r="X256" s="64" t="b">
        <f>TRUE</f>
        <v>1</v>
      </c>
      <c r="Y256"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6"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7" spans="2:29" ht="26.25" customHeight="1" x14ac:dyDescent="0.25">
      <c r="B257" s="25" t="str">
        <f>IF(TBL_DRFIP_LOANPOOL[[#This Row],[RECORD_STARTED]],IF(TBL_DRFIP_LOANPOOL[[#This Row],[ERROR_COUNT]]&gt;0,-1,IF(TBL_DRFIP_LOANPOOL[[#This Row],[REQ_FIELDS_POPULATED]],1,0)),"")</f>
        <v/>
      </c>
      <c r="C257" s="36">
        <f>ROW()-ROW(TBL_DRFIP_LOANPOOL[[#Headers],[ROW_ID]])</f>
        <v>242</v>
      </c>
      <c r="D257" s="55"/>
      <c r="E257" s="56"/>
      <c r="F257" s="57"/>
      <c r="G257" s="58"/>
      <c r="H257" s="59"/>
      <c r="I257" s="60"/>
      <c r="J257" s="60"/>
      <c r="K257" s="118"/>
      <c r="L257" s="116"/>
      <c r="M257" s="55"/>
      <c r="N257" s="61"/>
      <c r="O257" s="62"/>
      <c r="P257" s="60"/>
      <c r="Q257" s="190"/>
      <c r="R257" s="119" t="str">
        <f ca="1">IF(TBL_DRFIP_LOANPOOL[[#This Row],[SETTLE_DATE_90_DAYS_CERTDATE]]&lt;&gt;"",IF(TBL_DRFIP_LOANPOOL[[#This Row],[SETTLE_DATE_90_DAYS_CERTDATE]],"Yes","No"),"")</f>
        <v/>
      </c>
      <c r="S257" s="26" t="str">
        <f>IF(TBL_DRFIP_LOANPOOL[[#This Row],[LOAN_ID]] = "","",TBL_DRFIP_LOANPOOL[[#This Row],[LOAN_ID]]&amp;" ("&amp;IF(TBL_DRFIP_LOANPOOL[[#This Row],[PROP_ADDR_STREET]]="","Address Not Defined",TBL_DRFIP_LOANPOOL[[#This Row],[PROP_ADDR_STREET]])&amp;")")</f>
        <v/>
      </c>
      <c r="T257" s="27" t="str">
        <f ca="1">IF(TBL_DRFIP_LOANPOOL[[#This Row],[REQ_FIELDS_POPULATED]],(IF(APP_DRFIP_CERT_DATE&lt;&gt;"",APP_DRFIP_CERT_DATE,TODAY())-TBL_DRFIP_LOANPOOL[[#This Row],[SETTLEMENT_DATE]])&lt;91,"")</f>
        <v/>
      </c>
      <c r="U257" s="29">
        <f>IF(TBL_DRFIP_LOANPOOL[[#This Row],[MULTIPROP_REC_COUNT]]&lt;&gt;"",TBL_DRFIP_LOANPOOL[[#This Row],[LOAN_AMOUNT]]/TBL_DRFIP_LOANPOOL[[#This Row],[MULTIPROP_REC_COUNT]],TBL_DRFIP_LOANPOOL[[#This Row],[LOAN_AMOUNT]])</f>
        <v>0</v>
      </c>
      <c r="V257" s="29" t="b">
        <f>TBL_DRFIP_LOANPOOL[[#This Row],[MULTIPROP_REC_COUNT]]&gt;1</f>
        <v>0</v>
      </c>
      <c r="W257" s="36">
        <f>IF(TBL_DRFIP_LOANPOOL[[#This Row],[LOAN_ID]]&lt;&gt;"",COUNTIF(TBL_DRFIP_LOANPOOL[LOAN_ID],TBL_DRFIP_LOANPOOL[[#This Row],[LOAN_ID]]),1)</f>
        <v>1</v>
      </c>
      <c r="X257" s="64" t="b">
        <f>TRUE</f>
        <v>1</v>
      </c>
      <c r="Y257"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7"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8" spans="2:29" ht="26.25" customHeight="1" x14ac:dyDescent="0.25">
      <c r="B258" s="25" t="str">
        <f>IF(TBL_DRFIP_LOANPOOL[[#This Row],[RECORD_STARTED]],IF(TBL_DRFIP_LOANPOOL[[#This Row],[ERROR_COUNT]]&gt;0,-1,IF(TBL_DRFIP_LOANPOOL[[#This Row],[REQ_FIELDS_POPULATED]],1,0)),"")</f>
        <v/>
      </c>
      <c r="C258" s="36">
        <f>ROW()-ROW(TBL_DRFIP_LOANPOOL[[#Headers],[ROW_ID]])</f>
        <v>243</v>
      </c>
      <c r="D258" s="55"/>
      <c r="E258" s="56"/>
      <c r="F258" s="57"/>
      <c r="G258" s="58"/>
      <c r="H258" s="59"/>
      <c r="I258" s="60"/>
      <c r="J258" s="60"/>
      <c r="K258" s="118"/>
      <c r="L258" s="116"/>
      <c r="M258" s="55"/>
      <c r="N258" s="61"/>
      <c r="O258" s="62"/>
      <c r="P258" s="60"/>
      <c r="Q258" s="190"/>
      <c r="R258" s="119" t="str">
        <f ca="1">IF(TBL_DRFIP_LOANPOOL[[#This Row],[SETTLE_DATE_90_DAYS_CERTDATE]]&lt;&gt;"",IF(TBL_DRFIP_LOANPOOL[[#This Row],[SETTLE_DATE_90_DAYS_CERTDATE]],"Yes","No"),"")</f>
        <v/>
      </c>
      <c r="S258" s="26" t="str">
        <f>IF(TBL_DRFIP_LOANPOOL[[#This Row],[LOAN_ID]] = "","",TBL_DRFIP_LOANPOOL[[#This Row],[LOAN_ID]]&amp;" ("&amp;IF(TBL_DRFIP_LOANPOOL[[#This Row],[PROP_ADDR_STREET]]="","Address Not Defined",TBL_DRFIP_LOANPOOL[[#This Row],[PROP_ADDR_STREET]])&amp;")")</f>
        <v/>
      </c>
      <c r="T258" s="27" t="str">
        <f ca="1">IF(TBL_DRFIP_LOANPOOL[[#This Row],[REQ_FIELDS_POPULATED]],(IF(APP_DRFIP_CERT_DATE&lt;&gt;"",APP_DRFIP_CERT_DATE,TODAY())-TBL_DRFIP_LOANPOOL[[#This Row],[SETTLEMENT_DATE]])&lt;91,"")</f>
        <v/>
      </c>
      <c r="U258" s="29">
        <f>IF(TBL_DRFIP_LOANPOOL[[#This Row],[MULTIPROP_REC_COUNT]]&lt;&gt;"",TBL_DRFIP_LOANPOOL[[#This Row],[LOAN_AMOUNT]]/TBL_DRFIP_LOANPOOL[[#This Row],[MULTIPROP_REC_COUNT]],TBL_DRFIP_LOANPOOL[[#This Row],[LOAN_AMOUNT]])</f>
        <v>0</v>
      </c>
      <c r="V258" s="29" t="b">
        <f>TBL_DRFIP_LOANPOOL[[#This Row],[MULTIPROP_REC_COUNT]]&gt;1</f>
        <v>0</v>
      </c>
      <c r="W258" s="36">
        <f>IF(TBL_DRFIP_LOANPOOL[[#This Row],[LOAN_ID]]&lt;&gt;"",COUNTIF(TBL_DRFIP_LOANPOOL[LOAN_ID],TBL_DRFIP_LOANPOOL[[#This Row],[LOAN_ID]]),1)</f>
        <v>1</v>
      </c>
      <c r="X258" s="64" t="b">
        <f>TRUE</f>
        <v>1</v>
      </c>
      <c r="Y258"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8"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9" spans="2:29" ht="26.25" customHeight="1" x14ac:dyDescent="0.25">
      <c r="B259" s="25" t="str">
        <f>IF(TBL_DRFIP_LOANPOOL[[#This Row],[RECORD_STARTED]],IF(TBL_DRFIP_LOANPOOL[[#This Row],[ERROR_COUNT]]&gt;0,-1,IF(TBL_DRFIP_LOANPOOL[[#This Row],[REQ_FIELDS_POPULATED]],1,0)),"")</f>
        <v/>
      </c>
      <c r="C259" s="36">
        <f>ROW()-ROW(TBL_DRFIP_LOANPOOL[[#Headers],[ROW_ID]])</f>
        <v>244</v>
      </c>
      <c r="D259" s="55"/>
      <c r="E259" s="56"/>
      <c r="F259" s="57"/>
      <c r="G259" s="58"/>
      <c r="H259" s="59"/>
      <c r="I259" s="60"/>
      <c r="J259" s="60"/>
      <c r="K259" s="118"/>
      <c r="L259" s="116"/>
      <c r="M259" s="55"/>
      <c r="N259" s="61"/>
      <c r="O259" s="62"/>
      <c r="P259" s="60"/>
      <c r="Q259" s="190"/>
      <c r="R259" s="119" t="str">
        <f ca="1">IF(TBL_DRFIP_LOANPOOL[[#This Row],[SETTLE_DATE_90_DAYS_CERTDATE]]&lt;&gt;"",IF(TBL_DRFIP_LOANPOOL[[#This Row],[SETTLE_DATE_90_DAYS_CERTDATE]],"Yes","No"),"")</f>
        <v/>
      </c>
      <c r="S259" s="26" t="str">
        <f>IF(TBL_DRFIP_LOANPOOL[[#This Row],[LOAN_ID]] = "","",TBL_DRFIP_LOANPOOL[[#This Row],[LOAN_ID]]&amp;" ("&amp;IF(TBL_DRFIP_LOANPOOL[[#This Row],[PROP_ADDR_STREET]]="","Address Not Defined",TBL_DRFIP_LOANPOOL[[#This Row],[PROP_ADDR_STREET]])&amp;")")</f>
        <v/>
      </c>
      <c r="T259" s="27" t="str">
        <f ca="1">IF(TBL_DRFIP_LOANPOOL[[#This Row],[REQ_FIELDS_POPULATED]],(IF(APP_DRFIP_CERT_DATE&lt;&gt;"",APP_DRFIP_CERT_DATE,TODAY())-TBL_DRFIP_LOANPOOL[[#This Row],[SETTLEMENT_DATE]])&lt;91,"")</f>
        <v/>
      </c>
      <c r="U259" s="29">
        <f>IF(TBL_DRFIP_LOANPOOL[[#This Row],[MULTIPROP_REC_COUNT]]&lt;&gt;"",TBL_DRFIP_LOANPOOL[[#This Row],[LOAN_AMOUNT]]/TBL_DRFIP_LOANPOOL[[#This Row],[MULTIPROP_REC_COUNT]],TBL_DRFIP_LOANPOOL[[#This Row],[LOAN_AMOUNT]])</f>
        <v>0</v>
      </c>
      <c r="V259" s="29" t="b">
        <f>TBL_DRFIP_LOANPOOL[[#This Row],[MULTIPROP_REC_COUNT]]&gt;1</f>
        <v>0</v>
      </c>
      <c r="W259" s="36">
        <f>IF(TBL_DRFIP_LOANPOOL[[#This Row],[LOAN_ID]]&lt;&gt;"",COUNTIF(TBL_DRFIP_LOANPOOL[LOAN_ID],TBL_DRFIP_LOANPOOL[[#This Row],[LOAN_ID]]),1)</f>
        <v>1</v>
      </c>
      <c r="X259" s="64" t="b">
        <f>TRUE</f>
        <v>1</v>
      </c>
      <c r="Y259"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9"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0" spans="2:29" ht="26.25" customHeight="1" x14ac:dyDescent="0.25">
      <c r="B260" s="25" t="str">
        <f>IF(TBL_DRFIP_LOANPOOL[[#This Row],[RECORD_STARTED]],IF(TBL_DRFIP_LOANPOOL[[#This Row],[ERROR_COUNT]]&gt;0,-1,IF(TBL_DRFIP_LOANPOOL[[#This Row],[REQ_FIELDS_POPULATED]],1,0)),"")</f>
        <v/>
      </c>
      <c r="C260" s="36">
        <f>ROW()-ROW(TBL_DRFIP_LOANPOOL[[#Headers],[ROW_ID]])</f>
        <v>245</v>
      </c>
      <c r="D260" s="55"/>
      <c r="E260" s="56"/>
      <c r="F260" s="57"/>
      <c r="G260" s="58"/>
      <c r="H260" s="59"/>
      <c r="I260" s="60"/>
      <c r="J260" s="60"/>
      <c r="K260" s="118"/>
      <c r="L260" s="116"/>
      <c r="M260" s="55"/>
      <c r="N260" s="61"/>
      <c r="O260" s="62"/>
      <c r="P260" s="60"/>
      <c r="Q260" s="190"/>
      <c r="R260" s="119" t="str">
        <f ca="1">IF(TBL_DRFIP_LOANPOOL[[#This Row],[SETTLE_DATE_90_DAYS_CERTDATE]]&lt;&gt;"",IF(TBL_DRFIP_LOANPOOL[[#This Row],[SETTLE_DATE_90_DAYS_CERTDATE]],"Yes","No"),"")</f>
        <v/>
      </c>
      <c r="S260" s="26" t="str">
        <f>IF(TBL_DRFIP_LOANPOOL[[#This Row],[LOAN_ID]] = "","",TBL_DRFIP_LOANPOOL[[#This Row],[LOAN_ID]]&amp;" ("&amp;IF(TBL_DRFIP_LOANPOOL[[#This Row],[PROP_ADDR_STREET]]="","Address Not Defined",TBL_DRFIP_LOANPOOL[[#This Row],[PROP_ADDR_STREET]])&amp;")")</f>
        <v/>
      </c>
      <c r="T260" s="27" t="str">
        <f ca="1">IF(TBL_DRFIP_LOANPOOL[[#This Row],[REQ_FIELDS_POPULATED]],(IF(APP_DRFIP_CERT_DATE&lt;&gt;"",APP_DRFIP_CERT_DATE,TODAY())-TBL_DRFIP_LOANPOOL[[#This Row],[SETTLEMENT_DATE]])&lt;91,"")</f>
        <v/>
      </c>
      <c r="U260" s="29">
        <f>IF(TBL_DRFIP_LOANPOOL[[#This Row],[MULTIPROP_REC_COUNT]]&lt;&gt;"",TBL_DRFIP_LOANPOOL[[#This Row],[LOAN_AMOUNT]]/TBL_DRFIP_LOANPOOL[[#This Row],[MULTIPROP_REC_COUNT]],TBL_DRFIP_LOANPOOL[[#This Row],[LOAN_AMOUNT]])</f>
        <v>0</v>
      </c>
      <c r="V260" s="29" t="b">
        <f>TBL_DRFIP_LOANPOOL[[#This Row],[MULTIPROP_REC_COUNT]]&gt;1</f>
        <v>0</v>
      </c>
      <c r="W260" s="36">
        <f>IF(TBL_DRFIP_LOANPOOL[[#This Row],[LOAN_ID]]&lt;&gt;"",COUNTIF(TBL_DRFIP_LOANPOOL[LOAN_ID],TBL_DRFIP_LOANPOOL[[#This Row],[LOAN_ID]]),1)</f>
        <v>1</v>
      </c>
      <c r="X260" s="64" t="b">
        <f>TRUE</f>
        <v>1</v>
      </c>
      <c r="Y260" s="29" t="str">
        <f>IF(AND(TBL_DRFIP_LOANPOOL[[#This Row],[LOAN_ID]]&lt;&gt;"",TBL_DRFIP_LOANPOOL[[#This Row],[LOAN_AMOUNT]]&lt;&gt;""),(SUMIF(TBL_DRFIP_LOANPOOL[LOAN_ID],TBL_DRFIP_LOANPOOL[[#This Row],[LOAN_ID]],TBL_DRFIP_LOANPOOL[LOAN_AMOUNT])/TBL_DRFIP_LOANPOOL[[#This Row],[MULTIPROP_REC_COUNT]])=TBL_DRFIP_LOANPOOL[[#This Row],[LOAN_AMOUNT]],"")</f>
        <v/>
      </c>
      <c r="Z26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0"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1" spans="2:29" ht="26.25" customHeight="1" x14ac:dyDescent="0.25">
      <c r="B261" s="25" t="str">
        <f>IF(TBL_DRFIP_LOANPOOL[[#This Row],[RECORD_STARTED]],IF(TBL_DRFIP_LOANPOOL[[#This Row],[ERROR_COUNT]]&gt;0,-1,IF(TBL_DRFIP_LOANPOOL[[#This Row],[REQ_FIELDS_POPULATED]],1,0)),"")</f>
        <v/>
      </c>
      <c r="C261" s="36">
        <f>ROW()-ROW(TBL_DRFIP_LOANPOOL[[#Headers],[ROW_ID]])</f>
        <v>246</v>
      </c>
      <c r="D261" s="55"/>
      <c r="E261" s="56"/>
      <c r="F261" s="57"/>
      <c r="G261" s="58"/>
      <c r="H261" s="59"/>
      <c r="I261" s="60"/>
      <c r="J261" s="60"/>
      <c r="K261" s="118"/>
      <c r="L261" s="116"/>
      <c r="M261" s="55"/>
      <c r="N261" s="61"/>
      <c r="O261" s="62"/>
      <c r="P261" s="60"/>
      <c r="Q261" s="190"/>
      <c r="R261" s="119" t="str">
        <f ca="1">IF(TBL_DRFIP_LOANPOOL[[#This Row],[SETTLE_DATE_90_DAYS_CERTDATE]]&lt;&gt;"",IF(TBL_DRFIP_LOANPOOL[[#This Row],[SETTLE_DATE_90_DAYS_CERTDATE]],"Yes","No"),"")</f>
        <v/>
      </c>
      <c r="S261" s="26" t="str">
        <f>IF(TBL_DRFIP_LOANPOOL[[#This Row],[LOAN_ID]] = "","",TBL_DRFIP_LOANPOOL[[#This Row],[LOAN_ID]]&amp;" ("&amp;IF(TBL_DRFIP_LOANPOOL[[#This Row],[PROP_ADDR_STREET]]="","Address Not Defined",TBL_DRFIP_LOANPOOL[[#This Row],[PROP_ADDR_STREET]])&amp;")")</f>
        <v/>
      </c>
      <c r="T261" s="27" t="str">
        <f ca="1">IF(TBL_DRFIP_LOANPOOL[[#This Row],[REQ_FIELDS_POPULATED]],(IF(APP_DRFIP_CERT_DATE&lt;&gt;"",APP_DRFIP_CERT_DATE,TODAY())-TBL_DRFIP_LOANPOOL[[#This Row],[SETTLEMENT_DATE]])&lt;91,"")</f>
        <v/>
      </c>
      <c r="U261" s="29">
        <f>IF(TBL_DRFIP_LOANPOOL[[#This Row],[MULTIPROP_REC_COUNT]]&lt;&gt;"",TBL_DRFIP_LOANPOOL[[#This Row],[LOAN_AMOUNT]]/TBL_DRFIP_LOANPOOL[[#This Row],[MULTIPROP_REC_COUNT]],TBL_DRFIP_LOANPOOL[[#This Row],[LOAN_AMOUNT]])</f>
        <v>0</v>
      </c>
      <c r="V261" s="29" t="b">
        <f>TBL_DRFIP_LOANPOOL[[#This Row],[MULTIPROP_REC_COUNT]]&gt;1</f>
        <v>0</v>
      </c>
      <c r="W261" s="36">
        <f>IF(TBL_DRFIP_LOANPOOL[[#This Row],[LOAN_ID]]&lt;&gt;"",COUNTIF(TBL_DRFIP_LOANPOOL[LOAN_ID],TBL_DRFIP_LOANPOOL[[#This Row],[LOAN_ID]]),1)</f>
        <v>1</v>
      </c>
      <c r="X261" s="64" t="b">
        <f>TRUE</f>
        <v>1</v>
      </c>
      <c r="Y261" s="29" t="str">
        <f>IF(AND(TBL_DRFIP_LOANPOOL[[#This Row],[LOAN_ID]]&lt;&gt;"",TBL_DRFIP_LOANPOOL[[#This Row],[LOAN_AMOUNT]]&lt;&gt;""),(SUMIF(TBL_DRFIP_LOANPOOL[LOAN_ID],TBL_DRFIP_LOANPOOL[[#This Row],[LOAN_ID]],TBL_DRFIP_LOANPOOL[LOAN_AMOUNT])/TBL_DRFIP_LOANPOOL[[#This Row],[MULTIPROP_REC_COUNT]])=TBL_DRFIP_LOANPOOL[[#This Row],[LOAN_AMOUNT]],"")</f>
        <v/>
      </c>
      <c r="Z26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1"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2" spans="2:29" ht="26.25" customHeight="1" x14ac:dyDescent="0.25">
      <c r="B262" s="25" t="str">
        <f>IF(TBL_DRFIP_LOANPOOL[[#This Row],[RECORD_STARTED]],IF(TBL_DRFIP_LOANPOOL[[#This Row],[ERROR_COUNT]]&gt;0,-1,IF(TBL_DRFIP_LOANPOOL[[#This Row],[REQ_FIELDS_POPULATED]],1,0)),"")</f>
        <v/>
      </c>
      <c r="C262" s="36">
        <f>ROW()-ROW(TBL_DRFIP_LOANPOOL[[#Headers],[ROW_ID]])</f>
        <v>247</v>
      </c>
      <c r="D262" s="55"/>
      <c r="E262" s="56"/>
      <c r="F262" s="57"/>
      <c r="G262" s="58"/>
      <c r="H262" s="59"/>
      <c r="I262" s="60"/>
      <c r="J262" s="60"/>
      <c r="K262" s="118"/>
      <c r="L262" s="116"/>
      <c r="M262" s="55"/>
      <c r="N262" s="61"/>
      <c r="O262" s="62"/>
      <c r="P262" s="60"/>
      <c r="Q262" s="190"/>
      <c r="R262" s="119" t="str">
        <f ca="1">IF(TBL_DRFIP_LOANPOOL[[#This Row],[SETTLE_DATE_90_DAYS_CERTDATE]]&lt;&gt;"",IF(TBL_DRFIP_LOANPOOL[[#This Row],[SETTLE_DATE_90_DAYS_CERTDATE]],"Yes","No"),"")</f>
        <v/>
      </c>
      <c r="S262" s="26" t="str">
        <f>IF(TBL_DRFIP_LOANPOOL[[#This Row],[LOAN_ID]] = "","",TBL_DRFIP_LOANPOOL[[#This Row],[LOAN_ID]]&amp;" ("&amp;IF(TBL_DRFIP_LOANPOOL[[#This Row],[PROP_ADDR_STREET]]="","Address Not Defined",TBL_DRFIP_LOANPOOL[[#This Row],[PROP_ADDR_STREET]])&amp;")")</f>
        <v/>
      </c>
      <c r="T262" s="27" t="str">
        <f ca="1">IF(TBL_DRFIP_LOANPOOL[[#This Row],[REQ_FIELDS_POPULATED]],(IF(APP_DRFIP_CERT_DATE&lt;&gt;"",APP_DRFIP_CERT_DATE,TODAY())-TBL_DRFIP_LOANPOOL[[#This Row],[SETTLEMENT_DATE]])&lt;91,"")</f>
        <v/>
      </c>
      <c r="U262" s="29">
        <f>IF(TBL_DRFIP_LOANPOOL[[#This Row],[MULTIPROP_REC_COUNT]]&lt;&gt;"",TBL_DRFIP_LOANPOOL[[#This Row],[LOAN_AMOUNT]]/TBL_DRFIP_LOANPOOL[[#This Row],[MULTIPROP_REC_COUNT]],TBL_DRFIP_LOANPOOL[[#This Row],[LOAN_AMOUNT]])</f>
        <v>0</v>
      </c>
      <c r="V262" s="29" t="b">
        <f>TBL_DRFIP_LOANPOOL[[#This Row],[MULTIPROP_REC_COUNT]]&gt;1</f>
        <v>0</v>
      </c>
      <c r="W262" s="36">
        <f>IF(TBL_DRFIP_LOANPOOL[[#This Row],[LOAN_ID]]&lt;&gt;"",COUNTIF(TBL_DRFIP_LOANPOOL[LOAN_ID],TBL_DRFIP_LOANPOOL[[#This Row],[LOAN_ID]]),1)</f>
        <v>1</v>
      </c>
      <c r="X262" s="64" t="b">
        <f>TRUE</f>
        <v>1</v>
      </c>
      <c r="Y262" s="29" t="str">
        <f>IF(AND(TBL_DRFIP_LOANPOOL[[#This Row],[LOAN_ID]]&lt;&gt;"",TBL_DRFIP_LOANPOOL[[#This Row],[LOAN_AMOUNT]]&lt;&gt;""),(SUMIF(TBL_DRFIP_LOANPOOL[LOAN_ID],TBL_DRFIP_LOANPOOL[[#This Row],[LOAN_ID]],TBL_DRFIP_LOANPOOL[LOAN_AMOUNT])/TBL_DRFIP_LOANPOOL[[#This Row],[MULTIPROP_REC_COUNT]])=TBL_DRFIP_LOANPOOL[[#This Row],[LOAN_AMOUNT]],"")</f>
        <v/>
      </c>
      <c r="Z26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2"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3" spans="2:29" ht="26.25" customHeight="1" x14ac:dyDescent="0.25">
      <c r="B263" s="25" t="str">
        <f>IF(TBL_DRFIP_LOANPOOL[[#This Row],[RECORD_STARTED]],IF(TBL_DRFIP_LOANPOOL[[#This Row],[ERROR_COUNT]]&gt;0,-1,IF(TBL_DRFIP_LOANPOOL[[#This Row],[REQ_FIELDS_POPULATED]],1,0)),"")</f>
        <v/>
      </c>
      <c r="C263" s="36">
        <f>ROW()-ROW(TBL_DRFIP_LOANPOOL[[#Headers],[ROW_ID]])</f>
        <v>248</v>
      </c>
      <c r="D263" s="55"/>
      <c r="E263" s="56"/>
      <c r="F263" s="57"/>
      <c r="G263" s="58"/>
      <c r="H263" s="59"/>
      <c r="I263" s="60"/>
      <c r="J263" s="60"/>
      <c r="K263" s="118"/>
      <c r="L263" s="116"/>
      <c r="M263" s="55"/>
      <c r="N263" s="61"/>
      <c r="O263" s="62"/>
      <c r="P263" s="60"/>
      <c r="Q263" s="190"/>
      <c r="R263" s="119" t="str">
        <f ca="1">IF(TBL_DRFIP_LOANPOOL[[#This Row],[SETTLE_DATE_90_DAYS_CERTDATE]]&lt;&gt;"",IF(TBL_DRFIP_LOANPOOL[[#This Row],[SETTLE_DATE_90_DAYS_CERTDATE]],"Yes","No"),"")</f>
        <v/>
      </c>
      <c r="S263" s="26" t="str">
        <f>IF(TBL_DRFIP_LOANPOOL[[#This Row],[LOAN_ID]] = "","",TBL_DRFIP_LOANPOOL[[#This Row],[LOAN_ID]]&amp;" ("&amp;IF(TBL_DRFIP_LOANPOOL[[#This Row],[PROP_ADDR_STREET]]="","Address Not Defined",TBL_DRFIP_LOANPOOL[[#This Row],[PROP_ADDR_STREET]])&amp;")")</f>
        <v/>
      </c>
      <c r="T263" s="27" t="str">
        <f ca="1">IF(TBL_DRFIP_LOANPOOL[[#This Row],[REQ_FIELDS_POPULATED]],(IF(APP_DRFIP_CERT_DATE&lt;&gt;"",APP_DRFIP_CERT_DATE,TODAY())-TBL_DRFIP_LOANPOOL[[#This Row],[SETTLEMENT_DATE]])&lt;91,"")</f>
        <v/>
      </c>
      <c r="U263" s="29">
        <f>IF(TBL_DRFIP_LOANPOOL[[#This Row],[MULTIPROP_REC_COUNT]]&lt;&gt;"",TBL_DRFIP_LOANPOOL[[#This Row],[LOAN_AMOUNT]]/TBL_DRFIP_LOANPOOL[[#This Row],[MULTIPROP_REC_COUNT]],TBL_DRFIP_LOANPOOL[[#This Row],[LOAN_AMOUNT]])</f>
        <v>0</v>
      </c>
      <c r="V263" s="29" t="b">
        <f>TBL_DRFIP_LOANPOOL[[#This Row],[MULTIPROP_REC_COUNT]]&gt;1</f>
        <v>0</v>
      </c>
      <c r="W263" s="36">
        <f>IF(TBL_DRFIP_LOANPOOL[[#This Row],[LOAN_ID]]&lt;&gt;"",COUNTIF(TBL_DRFIP_LOANPOOL[LOAN_ID],TBL_DRFIP_LOANPOOL[[#This Row],[LOAN_ID]]),1)</f>
        <v>1</v>
      </c>
      <c r="X263" s="64" t="b">
        <f>TRUE</f>
        <v>1</v>
      </c>
      <c r="Y263" s="29" t="str">
        <f>IF(AND(TBL_DRFIP_LOANPOOL[[#This Row],[LOAN_ID]]&lt;&gt;"",TBL_DRFIP_LOANPOOL[[#This Row],[LOAN_AMOUNT]]&lt;&gt;""),(SUMIF(TBL_DRFIP_LOANPOOL[LOAN_ID],TBL_DRFIP_LOANPOOL[[#This Row],[LOAN_ID]],TBL_DRFIP_LOANPOOL[LOAN_AMOUNT])/TBL_DRFIP_LOANPOOL[[#This Row],[MULTIPROP_REC_COUNT]])=TBL_DRFIP_LOANPOOL[[#This Row],[LOAN_AMOUNT]],"")</f>
        <v/>
      </c>
      <c r="Z26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3"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4" spans="2:29" ht="26.25" customHeight="1" x14ac:dyDescent="0.25">
      <c r="B264" s="25" t="str">
        <f>IF(TBL_DRFIP_LOANPOOL[[#This Row],[RECORD_STARTED]],IF(TBL_DRFIP_LOANPOOL[[#This Row],[ERROR_COUNT]]&gt;0,-1,IF(TBL_DRFIP_LOANPOOL[[#This Row],[REQ_FIELDS_POPULATED]],1,0)),"")</f>
        <v/>
      </c>
      <c r="C264" s="36">
        <f>ROW()-ROW(TBL_DRFIP_LOANPOOL[[#Headers],[ROW_ID]])</f>
        <v>249</v>
      </c>
      <c r="D264" s="55"/>
      <c r="E264" s="56"/>
      <c r="F264" s="57"/>
      <c r="G264" s="58"/>
      <c r="H264" s="59"/>
      <c r="I264" s="60"/>
      <c r="J264" s="60"/>
      <c r="K264" s="118"/>
      <c r="L264" s="116"/>
      <c r="M264" s="55"/>
      <c r="N264" s="61"/>
      <c r="O264" s="62"/>
      <c r="P264" s="60"/>
      <c r="Q264" s="190"/>
      <c r="R264" s="119" t="str">
        <f ca="1">IF(TBL_DRFIP_LOANPOOL[[#This Row],[SETTLE_DATE_90_DAYS_CERTDATE]]&lt;&gt;"",IF(TBL_DRFIP_LOANPOOL[[#This Row],[SETTLE_DATE_90_DAYS_CERTDATE]],"Yes","No"),"")</f>
        <v/>
      </c>
      <c r="S264" s="26" t="str">
        <f>IF(TBL_DRFIP_LOANPOOL[[#This Row],[LOAN_ID]] = "","",TBL_DRFIP_LOANPOOL[[#This Row],[LOAN_ID]]&amp;" ("&amp;IF(TBL_DRFIP_LOANPOOL[[#This Row],[PROP_ADDR_STREET]]="","Address Not Defined",TBL_DRFIP_LOANPOOL[[#This Row],[PROP_ADDR_STREET]])&amp;")")</f>
        <v/>
      </c>
      <c r="T264" s="27" t="str">
        <f ca="1">IF(TBL_DRFIP_LOANPOOL[[#This Row],[REQ_FIELDS_POPULATED]],(IF(APP_DRFIP_CERT_DATE&lt;&gt;"",APP_DRFIP_CERT_DATE,TODAY())-TBL_DRFIP_LOANPOOL[[#This Row],[SETTLEMENT_DATE]])&lt;91,"")</f>
        <v/>
      </c>
      <c r="U264" s="29">
        <f>IF(TBL_DRFIP_LOANPOOL[[#This Row],[MULTIPROP_REC_COUNT]]&lt;&gt;"",TBL_DRFIP_LOANPOOL[[#This Row],[LOAN_AMOUNT]]/TBL_DRFIP_LOANPOOL[[#This Row],[MULTIPROP_REC_COUNT]],TBL_DRFIP_LOANPOOL[[#This Row],[LOAN_AMOUNT]])</f>
        <v>0</v>
      </c>
      <c r="V264" s="29" t="b">
        <f>TBL_DRFIP_LOANPOOL[[#This Row],[MULTIPROP_REC_COUNT]]&gt;1</f>
        <v>0</v>
      </c>
      <c r="W264" s="36">
        <f>IF(TBL_DRFIP_LOANPOOL[[#This Row],[LOAN_ID]]&lt;&gt;"",COUNTIF(TBL_DRFIP_LOANPOOL[LOAN_ID],TBL_DRFIP_LOANPOOL[[#This Row],[LOAN_ID]]),1)</f>
        <v>1</v>
      </c>
      <c r="X264" s="64" t="b">
        <f>TRUE</f>
        <v>1</v>
      </c>
      <c r="Y264" s="29" t="str">
        <f>IF(AND(TBL_DRFIP_LOANPOOL[[#This Row],[LOAN_ID]]&lt;&gt;"",TBL_DRFIP_LOANPOOL[[#This Row],[LOAN_AMOUNT]]&lt;&gt;""),(SUMIF(TBL_DRFIP_LOANPOOL[LOAN_ID],TBL_DRFIP_LOANPOOL[[#This Row],[LOAN_ID]],TBL_DRFIP_LOANPOOL[LOAN_AMOUNT])/TBL_DRFIP_LOANPOOL[[#This Row],[MULTIPROP_REC_COUNT]])=TBL_DRFIP_LOANPOOL[[#This Row],[LOAN_AMOUNT]],"")</f>
        <v/>
      </c>
      <c r="Z26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4"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5" spans="2:29" ht="26.25" customHeight="1" x14ac:dyDescent="0.25">
      <c r="B265" s="25" t="str">
        <f>IF(TBL_DRFIP_LOANPOOL[[#This Row],[RECORD_STARTED]],IF(TBL_DRFIP_LOANPOOL[[#This Row],[ERROR_COUNT]]&gt;0,-1,IF(TBL_DRFIP_LOANPOOL[[#This Row],[REQ_FIELDS_POPULATED]],1,0)),"")</f>
        <v/>
      </c>
      <c r="C265" s="36">
        <f>ROW()-ROW(TBL_DRFIP_LOANPOOL[[#Headers],[ROW_ID]])</f>
        <v>250</v>
      </c>
      <c r="D265" s="55"/>
      <c r="E265" s="56"/>
      <c r="F265" s="57"/>
      <c r="G265" s="58"/>
      <c r="H265" s="59"/>
      <c r="I265" s="60"/>
      <c r="J265" s="60"/>
      <c r="K265" s="118"/>
      <c r="L265" s="116"/>
      <c r="M265" s="55"/>
      <c r="N265" s="61"/>
      <c r="O265" s="62"/>
      <c r="P265" s="60"/>
      <c r="Q265" s="190"/>
      <c r="R265" s="119" t="str">
        <f ca="1">IF(TBL_DRFIP_LOANPOOL[[#This Row],[SETTLE_DATE_90_DAYS_CERTDATE]]&lt;&gt;"",IF(TBL_DRFIP_LOANPOOL[[#This Row],[SETTLE_DATE_90_DAYS_CERTDATE]],"Yes","No"),"")</f>
        <v/>
      </c>
      <c r="S265" s="26" t="str">
        <f>IF(TBL_DRFIP_LOANPOOL[[#This Row],[LOAN_ID]] = "","",TBL_DRFIP_LOANPOOL[[#This Row],[LOAN_ID]]&amp;" ("&amp;IF(TBL_DRFIP_LOANPOOL[[#This Row],[PROP_ADDR_STREET]]="","Address Not Defined",TBL_DRFIP_LOANPOOL[[#This Row],[PROP_ADDR_STREET]])&amp;")")</f>
        <v/>
      </c>
      <c r="T265" s="27" t="str">
        <f ca="1">IF(TBL_DRFIP_LOANPOOL[[#This Row],[REQ_FIELDS_POPULATED]],(IF(APP_DRFIP_CERT_DATE&lt;&gt;"",APP_DRFIP_CERT_DATE,TODAY())-TBL_DRFIP_LOANPOOL[[#This Row],[SETTLEMENT_DATE]])&lt;91,"")</f>
        <v/>
      </c>
      <c r="U265" s="29">
        <f>IF(TBL_DRFIP_LOANPOOL[[#This Row],[MULTIPROP_REC_COUNT]]&lt;&gt;"",TBL_DRFIP_LOANPOOL[[#This Row],[LOAN_AMOUNT]]/TBL_DRFIP_LOANPOOL[[#This Row],[MULTIPROP_REC_COUNT]],TBL_DRFIP_LOANPOOL[[#This Row],[LOAN_AMOUNT]])</f>
        <v>0</v>
      </c>
      <c r="V265" s="29" t="b">
        <f>TBL_DRFIP_LOANPOOL[[#This Row],[MULTIPROP_REC_COUNT]]&gt;1</f>
        <v>0</v>
      </c>
      <c r="W265" s="36">
        <f>IF(TBL_DRFIP_LOANPOOL[[#This Row],[LOAN_ID]]&lt;&gt;"",COUNTIF(TBL_DRFIP_LOANPOOL[LOAN_ID],TBL_DRFIP_LOANPOOL[[#This Row],[LOAN_ID]]),1)</f>
        <v>1</v>
      </c>
      <c r="X265" s="64" t="b">
        <f>TRUE</f>
        <v>1</v>
      </c>
      <c r="Y265" s="29" t="str">
        <f>IF(AND(TBL_DRFIP_LOANPOOL[[#This Row],[LOAN_ID]]&lt;&gt;"",TBL_DRFIP_LOANPOOL[[#This Row],[LOAN_AMOUNT]]&lt;&gt;""),(SUMIF(TBL_DRFIP_LOANPOOL[LOAN_ID],TBL_DRFIP_LOANPOOL[[#This Row],[LOAN_ID]],TBL_DRFIP_LOANPOOL[LOAN_AMOUNT])/TBL_DRFIP_LOANPOOL[[#This Row],[MULTIPROP_REC_COUNT]])=TBL_DRFIP_LOANPOOL[[#This Row],[LOAN_AMOUNT]],"")</f>
        <v/>
      </c>
      <c r="Z26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5" s="65">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sheetData>
  <sheetProtection algorithmName="SHA-512" hashValue="KNCb3OwRQb/QF05KgRFglDjN7Cfgx2hkYNL++e3jnVZlFd5HttQR1lbBcIHGsecydClFlR1S5/7oQ2OIcASGyw==" saltValue="KlNYpjiEFfxx2egFNNfNqg==" spinCount="100000" sheet="1" objects="1" scenarios="1"/>
  <dataConsolidate/>
  <mergeCells count="29">
    <mergeCell ref="V14:Z14"/>
    <mergeCell ref="AA14:AC14"/>
    <mergeCell ref="B12:B13"/>
    <mergeCell ref="C12:C13"/>
    <mergeCell ref="D12:D13"/>
    <mergeCell ref="E12:E13"/>
    <mergeCell ref="F12:F13"/>
    <mergeCell ref="G12:G13"/>
    <mergeCell ref="H12:H13"/>
    <mergeCell ref="I12:I13"/>
    <mergeCell ref="J12:J13"/>
    <mergeCell ref="K12:K13"/>
    <mergeCell ref="L12:L13"/>
    <mergeCell ref="R12:R13"/>
    <mergeCell ref="P12:P13"/>
    <mergeCell ref="Q12:Q13"/>
    <mergeCell ref="D11:K11"/>
    <mergeCell ref="B5:D5"/>
    <mergeCell ref="B6:D6"/>
    <mergeCell ref="E5:G5"/>
    <mergeCell ref="E6:G6"/>
    <mergeCell ref="N5:O5"/>
    <mergeCell ref="N6:O6"/>
    <mergeCell ref="L5:M5"/>
    <mergeCell ref="L6:M6"/>
    <mergeCell ref="M12:M13"/>
    <mergeCell ref="N12:N13"/>
    <mergeCell ref="O12:O13"/>
    <mergeCell ref="L11:Q11"/>
  </mergeCells>
  <conditionalFormatting sqref="B14">
    <cfRule type="iconSet" priority="37">
      <iconSet iconSet="3Signs" showValue="0">
        <cfvo type="percent" val="0"/>
        <cfvo type="num" val="0"/>
        <cfvo type="num" val="1"/>
      </iconSet>
    </cfRule>
  </conditionalFormatting>
  <conditionalFormatting sqref="B16:B265">
    <cfRule type="iconSet" priority="38">
      <iconSet iconSet="3Signs" showValue="0">
        <cfvo type="percent" val="0"/>
        <cfvo type="num" val="0"/>
        <cfvo type="num" val="1"/>
      </iconSet>
    </cfRule>
  </conditionalFormatting>
  <conditionalFormatting sqref="D9">
    <cfRule type="iconSet" priority="6">
      <iconSet iconSet="3Signs" showValue="0">
        <cfvo type="percent" val="0"/>
        <cfvo type="num" val="0"/>
        <cfvo type="num" val="1"/>
      </iconSet>
    </cfRule>
  </conditionalFormatting>
  <conditionalFormatting sqref="E16:E265">
    <cfRule type="expression" dxfId="37" priority="9">
      <formula>$Z16=FALSE</formula>
    </cfRule>
  </conditionalFormatting>
  <conditionalFormatting sqref="F16:F265">
    <cfRule type="expression" dxfId="36" priority="8">
      <formula>$Y16=FALSE</formula>
    </cfRule>
  </conditionalFormatting>
  <conditionalFormatting sqref="G9">
    <cfRule type="iconSet" priority="4">
      <iconSet iconSet="3Signs" showValue="0">
        <cfvo type="percent" val="0"/>
        <cfvo type="num" val="0"/>
        <cfvo type="num" val="1"/>
      </iconSet>
    </cfRule>
  </conditionalFormatting>
  <conditionalFormatting sqref="H16:H265 K16:K265">
    <cfRule type="expression" dxfId="35" priority="15">
      <formula>AND(G16&lt;&gt;"Other",H16&lt;&gt;"")</formula>
    </cfRule>
    <cfRule type="expression" dxfId="34" priority="16">
      <formula>(G16&lt;&gt;"Other")</formula>
    </cfRule>
  </conditionalFormatting>
  <conditionalFormatting sqref="I6 K6">
    <cfRule type="cellIs" dxfId="33" priority="7" operator="equal">
      <formula>"Yes"</formula>
    </cfRule>
    <cfRule type="cellIs" dxfId="32" priority="26" operator="equal">
      <formula>"No"</formula>
    </cfRule>
  </conditionalFormatting>
  <conditionalFormatting sqref="I9">
    <cfRule type="iconSet" priority="3">
      <iconSet iconSet="3Signs" showValue="0">
        <cfvo type="percent" val="0"/>
        <cfvo type="num" val="0"/>
        <cfvo type="num" val="1"/>
      </iconSet>
    </cfRule>
  </conditionalFormatting>
  <conditionalFormatting sqref="N16:N265">
    <cfRule type="expression" dxfId="31" priority="12">
      <formula>$P16&lt;&gt;""</formula>
    </cfRule>
  </conditionalFormatting>
  <conditionalFormatting sqref="R16:R265">
    <cfRule type="cellIs" dxfId="30" priority="1" operator="equal">
      <formula>"No"</formula>
    </cfRule>
    <cfRule type="cellIs" dxfId="29" priority="2" operator="equal">
      <formula>"Yes"</formula>
    </cfRule>
  </conditionalFormatting>
  <dataValidations count="9">
    <dataValidation type="date" operator="greaterThan" allowBlank="1" showInputMessage="1" showErrorMessage="1" sqref="E16:E265" xr:uid="{58AA3804-04CE-46C5-A942-E41F46603FC3}">
      <formula1>36526</formula1>
    </dataValidation>
    <dataValidation type="decimal" operator="greaterThan" allowBlank="1" showInputMessage="1" showErrorMessage="1" sqref="F16:F265" xr:uid="{DE8C395F-7CE8-4AAB-A840-65286599B7B1}">
      <formula1>0</formula1>
    </dataValidation>
    <dataValidation type="list" allowBlank="1" showInputMessage="1" showErrorMessage="1" sqref="G16:G265" xr:uid="{C866617E-9474-46E7-BDCA-B2282E04069C}">
      <formula1>RANGE_LOOKUP_LOANPURPOSE</formula1>
    </dataValidation>
    <dataValidation type="list" allowBlank="1" showInputMessage="1" showErrorMessage="1" sqref="J16:J265" xr:uid="{90269CCA-30B4-4179-A9EE-BDC7CD26A6A5}">
      <formula1>RANGE_LOOKUP_PROPERTYTYPE</formula1>
    </dataValidation>
    <dataValidation type="textLength" operator="equal" allowBlank="1" showInputMessage="1" showErrorMessage="1" error="Please provide census tract in ####.## format_x000a_" sqref="Q16:Q265" xr:uid="{A2B35102-10AD-41DD-B05B-3DB2CBD60A5F}">
      <formula1>7</formula1>
    </dataValidation>
    <dataValidation type="whole" allowBlank="1" showInputMessage="1" showErrorMessage="1" sqref="O16:O265" xr:uid="{7ED0C529-3C53-433D-B429-3BEBBA4B10C2}">
      <formula1>1</formula1>
      <formula2>99999</formula2>
    </dataValidation>
    <dataValidation type="list" allowBlank="1" showInputMessage="1" showErrorMessage="1" sqref="N16:N265" xr:uid="{E5910032-005E-4D34-88C0-39F77610512E}">
      <formula1>IF($P16="",RANGE_LOOKUP_STATE_ALLSTATES,INDIRECT("RANGE_FAKE"))</formula1>
    </dataValidation>
    <dataValidation type="list" allowBlank="1" showInputMessage="1" showErrorMessage="1" sqref="P16:P265" xr:uid="{51A3FDE7-5BE0-4650-A101-7E05DB62CD51}">
      <formula1>IF($N16&lt;&gt;"",INDIRECT("RANGE_LOOKUP_COUNTY_"&amp;$N16),INDIRECT("RANGE_LOOKUP_COUNTY_PLACEHOLDER"))</formula1>
    </dataValidation>
    <dataValidation type="textLength" operator="lessThanOrEqual" allowBlank="1" showInputMessage="1" showErrorMessage="1" error="Text length must not exceed 50 characters." sqref="H16:H265 L16:M265" xr:uid="{09DB0456-8327-4863-8C85-863F2964B03E}">
      <formula1>50</formula1>
    </dataValidation>
  </dataValidations>
  <pageMargins left="0.7" right="0.7" top="0.75" bottom="0.75" header="0.3" footer="0.3"/>
  <pageSetup scale="47" fitToHeight="0" orientation="landscape"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A3584-4261-46DB-BAEC-1BCAB1484707}">
  <sheetPr>
    <tabColor theme="9"/>
    <pageSetUpPr fitToPage="1"/>
  </sheetPr>
  <dimension ref="A1:CR266"/>
  <sheetViews>
    <sheetView showGridLines="0" showRowColHeaders="0" zoomScaleNormal="100" workbookViewId="0">
      <pane ySplit="14" topLeftCell="A15" activePane="bottomLeft" state="frozen"/>
      <selection pane="bottomLeft" activeCell="E6" sqref="E6:G6"/>
    </sheetView>
  </sheetViews>
  <sheetFormatPr defaultColWidth="0" defaultRowHeight="15" x14ac:dyDescent="0.25"/>
  <cols>
    <col min="1" max="1" width="1.28515625" customWidth="1"/>
    <col min="2" max="2" width="5.85546875" customWidth="1"/>
    <col min="3" max="3" width="6.28515625" customWidth="1"/>
    <col min="4" max="4" width="16.28515625" customWidth="1"/>
    <col min="5" max="5" width="12.140625" customWidth="1"/>
    <col min="6" max="6" width="15.42578125" customWidth="1"/>
    <col min="7" max="7" width="30.42578125" customWidth="1"/>
    <col min="8" max="8" width="22.85546875" customWidth="1"/>
    <col min="9" max="9" width="24.7109375" customWidth="1"/>
    <col min="10" max="10" width="27.28515625" customWidth="1"/>
    <col min="11" max="11" width="14.140625" customWidth="1"/>
    <col min="12" max="12" width="13" customWidth="1"/>
    <col min="13" max="13" width="13.140625" customWidth="1"/>
    <col min="14" max="14" width="19.85546875" customWidth="1"/>
    <col min="15" max="15" width="19" bestFit="1" customWidth="1"/>
    <col min="16" max="16" width="8.42578125" customWidth="1"/>
    <col min="17" max="17" width="11.140625" customWidth="1"/>
    <col min="18" max="18" width="16.140625" customWidth="1"/>
    <col min="19" max="19" width="22" customWidth="1"/>
    <col min="20" max="20" width="10.28515625" customWidth="1"/>
    <col min="21" max="21" width="9.7109375" customWidth="1"/>
    <col min="22" max="22" width="21" customWidth="1"/>
    <col min="23" max="23" width="17.85546875" customWidth="1"/>
    <col min="24" max="24" width="9.140625" customWidth="1"/>
    <col min="25" max="28" width="11.7109375" customWidth="1"/>
    <col min="29" max="29" width="10.140625" customWidth="1"/>
    <col min="30" max="30" width="12.5703125" customWidth="1"/>
    <col min="31" max="31" width="20.5703125" hidden="1" customWidth="1"/>
    <col min="32" max="32" width="29.42578125" hidden="1" customWidth="1"/>
    <col min="33" max="33" width="46" hidden="1" customWidth="1"/>
    <col min="34" max="34" width="28.28515625" hidden="1" customWidth="1"/>
    <col min="35" max="35" width="24" hidden="1" customWidth="1"/>
    <col min="36" max="36" width="29" hidden="1" customWidth="1"/>
    <col min="37" max="37" width="22.28515625" style="4" hidden="1" customWidth="1"/>
    <col min="38" max="38" width="22.7109375" hidden="1" customWidth="1"/>
    <col min="39" max="39" width="17" hidden="1" customWidth="1"/>
    <col min="40" max="40" width="31.28515625" hidden="1" customWidth="1"/>
    <col min="41" max="41" width="27.85546875" hidden="1" customWidth="1"/>
    <col min="42" max="42" width="29.7109375" hidden="1" customWidth="1"/>
    <col min="43" max="43" width="17.140625" hidden="1" customWidth="1"/>
    <col min="44" max="44" width="22.42578125" hidden="1" customWidth="1"/>
    <col min="45" max="45" width="14.7109375" hidden="1" customWidth="1"/>
    <col min="46" max="46" width="2.42578125" customWidth="1"/>
    <col min="47" max="47" width="25" hidden="1" customWidth="1"/>
    <col min="48" max="48" width="16.42578125" hidden="1" customWidth="1"/>
    <col min="49" max="49" width="1.5703125" hidden="1" customWidth="1"/>
    <col min="50" max="96" width="0" hidden="1" customWidth="1"/>
    <col min="97" max="16384" width="9.140625" hidden="1"/>
  </cols>
  <sheetData>
    <row r="1" spans="1:46" ht="22.5" customHeight="1" x14ac:dyDescent="0.25">
      <c r="A1" s="210"/>
      <c r="B1" s="211" t="str">
        <f>"Community Lending Programs (CLP): "&amp;ATTR_PROG_SHORTNAME&amp;" Application"</f>
        <v>Community Lending Programs (CLP):  Application</v>
      </c>
      <c r="C1" s="212"/>
      <c r="D1" s="213"/>
      <c r="E1" s="213"/>
      <c r="F1" s="213"/>
      <c r="G1" s="213"/>
      <c r="H1" s="214"/>
      <c r="I1" s="214"/>
      <c r="J1" s="214"/>
      <c r="K1" s="214"/>
      <c r="L1" s="214"/>
      <c r="M1" s="214"/>
      <c r="N1" s="214"/>
      <c r="O1" s="214"/>
      <c r="P1" s="214"/>
      <c r="Q1" s="214"/>
      <c r="R1" s="214"/>
      <c r="S1" s="214"/>
      <c r="T1" s="214"/>
      <c r="U1" s="214"/>
      <c r="V1" s="214"/>
      <c r="W1" s="214"/>
      <c r="X1" s="214"/>
      <c r="Y1" s="214"/>
      <c r="Z1" s="214"/>
      <c r="AA1" s="214"/>
      <c r="AB1" s="214"/>
      <c r="AC1" s="214"/>
      <c r="AD1" s="214"/>
      <c r="AE1" s="215"/>
      <c r="AF1" s="215"/>
      <c r="AG1" s="214"/>
      <c r="AH1" s="214"/>
      <c r="AI1" s="214"/>
      <c r="AJ1" s="214"/>
      <c r="AK1" s="214"/>
      <c r="AL1" s="214"/>
      <c r="AM1" s="214"/>
      <c r="AN1" s="214"/>
      <c r="AO1" s="214"/>
      <c r="AP1" s="214"/>
      <c r="AQ1" s="214"/>
      <c r="AR1" s="214"/>
      <c r="AS1" s="214"/>
      <c r="AT1" s="214"/>
    </row>
    <row r="2" spans="1:46" ht="8.1" customHeight="1" x14ac:dyDescent="0.25">
      <c r="AE2" s="4"/>
      <c r="AF2" s="4"/>
      <c r="AK2"/>
    </row>
    <row r="3" spans="1:46" ht="21.95" customHeight="1" x14ac:dyDescent="0.25">
      <c r="A3" s="18"/>
      <c r="B3" s="37" t="s">
        <v>5489</v>
      </c>
      <c r="C3" s="21"/>
      <c r="D3" s="19"/>
      <c r="E3" s="20"/>
      <c r="F3" s="19"/>
      <c r="G3" s="19"/>
      <c r="H3" s="19"/>
      <c r="I3" s="19"/>
      <c r="J3" s="19"/>
      <c r="K3" s="19"/>
      <c r="L3" s="19"/>
      <c r="M3" s="19"/>
      <c r="N3" s="19"/>
      <c r="O3" s="19"/>
      <c r="P3" s="19"/>
      <c r="Q3" s="19"/>
      <c r="R3" s="19"/>
      <c r="S3" s="19"/>
      <c r="T3" s="19"/>
      <c r="U3" s="19"/>
      <c r="V3" s="19"/>
      <c r="W3" s="19"/>
      <c r="X3" s="19"/>
      <c r="Y3" s="19"/>
      <c r="Z3" s="19"/>
      <c r="AA3" s="19"/>
      <c r="AB3" s="19"/>
      <c r="AC3" s="19"/>
      <c r="AD3" s="19"/>
      <c r="AE3" s="85"/>
      <c r="AF3" s="85"/>
      <c r="AG3" s="19"/>
      <c r="AH3" s="19"/>
      <c r="AI3" s="19"/>
      <c r="AJ3" s="19"/>
      <c r="AK3" s="19"/>
      <c r="AL3" s="19"/>
      <c r="AM3" s="19"/>
      <c r="AN3" s="19"/>
      <c r="AO3" s="19"/>
      <c r="AP3" s="19"/>
      <c r="AQ3" s="19"/>
      <c r="AR3" s="19"/>
      <c r="AS3" s="19"/>
      <c r="AT3" s="19"/>
    </row>
    <row r="4" spans="1:46" ht="12" customHeight="1" x14ac:dyDescent="0.25">
      <c r="AF4" s="4"/>
      <c r="AG4" s="4"/>
      <c r="AH4" s="4"/>
      <c r="AI4" s="4"/>
      <c r="AK4"/>
    </row>
    <row r="5" spans="1:46" ht="20.100000000000001" customHeight="1" x14ac:dyDescent="0.25">
      <c r="B5" s="252" t="s">
        <v>5525</v>
      </c>
      <c r="C5" s="252"/>
      <c r="D5" s="252"/>
      <c r="E5" s="252" t="s">
        <v>5526</v>
      </c>
      <c r="F5" s="252"/>
      <c r="G5" s="252"/>
      <c r="H5" s="28" t="s">
        <v>5527</v>
      </c>
      <c r="I5" s="28" t="s">
        <v>5557</v>
      </c>
      <c r="J5" s="28" t="s">
        <v>5534</v>
      </c>
      <c r="K5" s="236" t="s">
        <v>5535</v>
      </c>
      <c r="L5" s="236"/>
      <c r="M5" s="236" t="s">
        <v>5550</v>
      </c>
      <c r="N5" s="236"/>
      <c r="O5" s="236" t="s">
        <v>5549</v>
      </c>
      <c r="P5" s="236"/>
      <c r="AK5"/>
    </row>
    <row r="6" spans="1:46" ht="20.100000000000001" customHeight="1" x14ac:dyDescent="0.25">
      <c r="B6" s="253" t="str">
        <f>ATTR_PROG_SHORTNAME</f>
        <v/>
      </c>
      <c r="C6" s="253"/>
      <c r="D6" s="253"/>
      <c r="E6" s="254"/>
      <c r="F6" s="254"/>
      <c r="G6" s="254"/>
      <c r="H6" s="30">
        <f>SUM(TBL_BDA_LOANPOOL[LOAN_AMOUNT_ADDR_PORTION])</f>
        <v>0</v>
      </c>
      <c r="I6" s="36" t="e">
        <f ca="1">IF(AND(K6="Yes",COUNTIF(TBL_BDA_LOANPOOL[REC_STATUS_CODE],1)&gt;0,COUNTIF(TBL_BDA_LOANPOOL[REC_STATUS_CODE],"&lt;1")=0),"Yes","No")</f>
        <v>#REF!</v>
      </c>
      <c r="J6" s="74" t="e">
        <f ca="1">HYPERLINK("#"&amp;ATTR_CERT_TAB_TARGET&amp;"!TARGET_TOP",IF(K6="No","Complete Certification","View Certification"))</f>
        <v>#REF!</v>
      </c>
      <c r="K6" s="237" t="e" cm="1">
        <f t="array" aca="1" ref="K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L6" s="237"/>
      <c r="M6" s="237" t="e" cm="1">
        <f t="array" aca="1" ref="M6" ca="1">IF(INDIRECT(ATTR_CERT_TAB_TARGET&amp;"!CERT_MEMBER_REPRESENTATIVE_NAME")&lt;&gt;"",INDIRECT(ATTR_CERT_TAB_TARGET&amp;"!CERT_MEMBER_REPRESENTATIVE_NAME"),"")</f>
        <v>#REF!</v>
      </c>
      <c r="N6" s="237"/>
      <c r="O6" s="266" t="e" cm="1">
        <f t="array" aca="1" ref="O6" ca="1">IF(INDIRECT(ATTR_CERT_TAB_TARGET&amp;"!CERT_DATE")&lt;&gt;"",INDIRECT(ATTR_CERT_TAB_TARGET&amp;"!CERT_DATE"),"")</f>
        <v>#REF!</v>
      </c>
      <c r="P6" s="266"/>
      <c r="AK6"/>
    </row>
    <row r="7" spans="1:46" ht="12" customHeight="1" x14ac:dyDescent="0.25">
      <c r="AE7" s="4"/>
      <c r="AF7" s="4"/>
      <c r="AK7"/>
    </row>
    <row r="8" spans="1:46" ht="21.95" customHeight="1" x14ac:dyDescent="0.25">
      <c r="A8" s="18"/>
      <c r="B8" s="37" t="s">
        <v>5490</v>
      </c>
      <c r="C8" s="21"/>
      <c r="D8" s="18"/>
      <c r="E8" s="18"/>
      <c r="F8" s="18"/>
      <c r="G8" s="18"/>
      <c r="H8" s="18"/>
      <c r="I8" s="18"/>
      <c r="J8" s="18"/>
      <c r="K8" s="18"/>
      <c r="L8" s="18"/>
      <c r="M8" s="18"/>
      <c r="N8" s="18"/>
      <c r="O8" s="18"/>
      <c r="P8" s="18"/>
      <c r="Q8" s="18"/>
      <c r="R8" s="18"/>
      <c r="S8" s="18"/>
      <c r="T8" s="18"/>
      <c r="U8" s="18"/>
      <c r="V8" s="18"/>
      <c r="W8" s="18"/>
      <c r="X8" s="18"/>
      <c r="Y8" s="18"/>
      <c r="Z8" s="18"/>
      <c r="AA8" s="18"/>
      <c r="AB8" s="18"/>
      <c r="AC8" s="18"/>
      <c r="AD8" s="19"/>
      <c r="AE8" s="85"/>
      <c r="AF8" s="85"/>
      <c r="AG8" s="19"/>
      <c r="AH8" s="19"/>
      <c r="AI8" s="19"/>
      <c r="AJ8" s="19"/>
      <c r="AK8" s="19"/>
      <c r="AL8" s="19"/>
      <c r="AM8" s="19"/>
      <c r="AN8" s="19"/>
      <c r="AO8" s="19"/>
      <c r="AP8" s="19"/>
      <c r="AQ8" s="19"/>
      <c r="AR8" s="19"/>
      <c r="AS8" s="19"/>
      <c r="AT8" s="19"/>
    </row>
    <row r="9" spans="1:46" ht="25.5" customHeight="1" x14ac:dyDescent="0.25">
      <c r="A9" s="66"/>
      <c r="B9" s="67" t="s">
        <v>5564</v>
      </c>
      <c r="C9" s="66"/>
      <c r="D9" s="68">
        <v>1</v>
      </c>
      <c r="E9" s="69" t="s">
        <v>5562</v>
      </c>
      <c r="F9" s="66"/>
      <c r="G9" s="68">
        <v>0</v>
      </c>
      <c r="H9" s="69" t="s">
        <v>5563</v>
      </c>
      <c r="I9" s="68">
        <v>-1</v>
      </c>
      <c r="J9" s="69" t="s">
        <v>5528</v>
      </c>
      <c r="K9" s="69"/>
      <c r="L9" s="69"/>
      <c r="M9" s="69"/>
      <c r="N9" s="68"/>
      <c r="O9" s="68"/>
      <c r="P9" s="68"/>
      <c r="Q9" s="69"/>
      <c r="R9" s="66"/>
      <c r="S9" s="66"/>
      <c r="T9" s="66"/>
      <c r="U9" s="66"/>
      <c r="V9" s="66"/>
      <c r="W9" s="66"/>
      <c r="X9" s="66"/>
      <c r="Y9" s="66"/>
      <c r="Z9" s="66"/>
      <c r="AA9" s="66"/>
      <c r="AB9" s="66"/>
      <c r="AC9" s="66"/>
      <c r="AD9" s="66"/>
      <c r="AE9" s="86"/>
      <c r="AF9" s="86"/>
      <c r="AG9" s="66"/>
      <c r="AH9" s="66"/>
      <c r="AI9" s="66"/>
      <c r="AJ9" s="66"/>
      <c r="AK9" s="66"/>
      <c r="AL9" s="66"/>
      <c r="AM9" s="66"/>
      <c r="AN9" s="66"/>
      <c r="AO9" s="66"/>
      <c r="AP9" s="66"/>
      <c r="AQ9" s="66"/>
      <c r="AR9" s="66"/>
      <c r="AS9" s="66"/>
      <c r="AT9" s="66"/>
    </row>
    <row r="10" spans="1:46" ht="7.5" customHeight="1" x14ac:dyDescent="0.25">
      <c r="AE10" s="4"/>
      <c r="AF10" s="4"/>
      <c r="AK10"/>
    </row>
    <row r="11" spans="1:46" s="17" customFormat="1" ht="24" customHeight="1" thickBot="1" x14ac:dyDescent="0.3">
      <c r="V11" s="240" t="s">
        <v>5620</v>
      </c>
      <c r="W11" s="240"/>
      <c r="X11" s="240"/>
      <c r="Y11" s="240"/>
      <c r="Z11" s="240"/>
      <c r="AA11" s="240"/>
      <c r="AB11" s="240"/>
      <c r="AC11" s="240"/>
      <c r="AD11" s="240"/>
      <c r="AE11" s="109"/>
      <c r="AF11" s="109"/>
    </row>
    <row r="12" spans="1:46" ht="19.5" customHeight="1" x14ac:dyDescent="0.25">
      <c r="D12" s="255" t="s">
        <v>5524</v>
      </c>
      <c r="E12" s="256"/>
      <c r="F12" s="256"/>
      <c r="G12" s="256"/>
      <c r="H12" s="256"/>
      <c r="I12" s="140"/>
      <c r="J12" s="140"/>
      <c r="K12" s="140"/>
      <c r="L12" s="140"/>
      <c r="M12" s="140"/>
      <c r="N12" s="242" t="s">
        <v>5547</v>
      </c>
      <c r="O12" s="243"/>
      <c r="P12" s="243"/>
      <c r="Q12" s="243"/>
      <c r="R12" s="243"/>
      <c r="S12" s="238" t="s">
        <v>5749</v>
      </c>
      <c r="T12" s="239"/>
      <c r="U12" s="271"/>
      <c r="V12" s="101" t="s">
        <v>5625</v>
      </c>
      <c r="W12" s="228" t="s">
        <v>5424</v>
      </c>
      <c r="X12" s="229"/>
      <c r="Y12" s="229"/>
      <c r="Z12" s="229"/>
      <c r="AA12" s="229"/>
      <c r="AB12" s="229"/>
      <c r="AC12" s="229"/>
      <c r="AD12" s="44" t="s">
        <v>5553</v>
      </c>
      <c r="AE12" s="4"/>
      <c r="AF12" s="4"/>
      <c r="AK12"/>
    </row>
    <row r="13" spans="1:46" x14ac:dyDescent="0.25">
      <c r="B13" s="258" t="s">
        <v>5518</v>
      </c>
      <c r="C13" s="258" t="s">
        <v>5519</v>
      </c>
      <c r="D13" s="235" t="s">
        <v>5520</v>
      </c>
      <c r="E13" s="235" t="s">
        <v>5521</v>
      </c>
      <c r="F13" s="235" t="s">
        <v>5522</v>
      </c>
      <c r="G13" s="235" t="s">
        <v>5523</v>
      </c>
      <c r="H13" s="264" t="s">
        <v>5537</v>
      </c>
      <c r="I13" s="234" t="s">
        <v>5738</v>
      </c>
      <c r="J13" s="232" t="s">
        <v>5739</v>
      </c>
      <c r="K13" s="234" t="s">
        <v>5741</v>
      </c>
      <c r="L13" s="234" t="s">
        <v>5744</v>
      </c>
      <c r="M13" s="273" t="s">
        <v>5747</v>
      </c>
      <c r="N13" s="232" t="s">
        <v>5541</v>
      </c>
      <c r="O13" s="234" t="s">
        <v>5542</v>
      </c>
      <c r="P13" s="234" t="s">
        <v>5543</v>
      </c>
      <c r="Q13" s="234" t="s">
        <v>5544</v>
      </c>
      <c r="R13" s="230" t="s">
        <v>5545</v>
      </c>
      <c r="S13" s="272" t="s">
        <v>5748</v>
      </c>
      <c r="T13" s="234" t="s">
        <v>5753</v>
      </c>
      <c r="U13" s="230" t="s">
        <v>5754</v>
      </c>
      <c r="V13" s="247" t="s">
        <v>5623</v>
      </c>
      <c r="W13" s="268" t="s">
        <v>5666</v>
      </c>
      <c r="X13" s="262" t="s">
        <v>5667</v>
      </c>
      <c r="Y13" s="261" t="s">
        <v>5439</v>
      </c>
      <c r="Z13" s="261"/>
      <c r="AA13" s="261" t="s">
        <v>5440</v>
      </c>
      <c r="AB13" s="261"/>
      <c r="AC13" s="230" t="s">
        <v>5672</v>
      </c>
      <c r="AD13" s="232" t="s">
        <v>5552</v>
      </c>
      <c r="AE13" s="4"/>
      <c r="AF13" s="4"/>
      <c r="AK13"/>
    </row>
    <row r="14" spans="1:46" ht="15" customHeight="1" x14ac:dyDescent="0.25">
      <c r="B14" s="259"/>
      <c r="C14" s="259"/>
      <c r="D14" s="257"/>
      <c r="E14" s="257"/>
      <c r="F14" s="257"/>
      <c r="G14" s="257"/>
      <c r="H14" s="265"/>
      <c r="I14" s="234"/>
      <c r="J14" s="233"/>
      <c r="K14" s="234"/>
      <c r="L14" s="234"/>
      <c r="M14" s="274"/>
      <c r="N14" s="233"/>
      <c r="O14" s="235"/>
      <c r="P14" s="235"/>
      <c r="Q14" s="235"/>
      <c r="R14" s="231"/>
      <c r="S14" s="272"/>
      <c r="T14" s="234"/>
      <c r="U14" s="230"/>
      <c r="V14" s="248"/>
      <c r="W14" s="269"/>
      <c r="X14" s="263"/>
      <c r="Y14" s="73" t="s">
        <v>5678</v>
      </c>
      <c r="Z14" s="182" t="s">
        <v>5679</v>
      </c>
      <c r="AA14" s="73" t="s">
        <v>5678</v>
      </c>
      <c r="AB14" s="182" t="s">
        <v>5679</v>
      </c>
      <c r="AC14" s="230"/>
      <c r="AD14" s="233"/>
      <c r="AE14" s="4"/>
      <c r="AF14" s="110"/>
      <c r="AK14"/>
    </row>
    <row r="15" spans="1:46" s="17" customFormat="1" ht="26.1" customHeight="1" thickBot="1" x14ac:dyDescent="0.3">
      <c r="B15" s="150">
        <v>1</v>
      </c>
      <c r="C15" s="151" t="s">
        <v>5517</v>
      </c>
      <c r="D15" s="152">
        <v>123456</v>
      </c>
      <c r="E15" s="153">
        <v>44180</v>
      </c>
      <c r="F15" s="154">
        <v>450000</v>
      </c>
      <c r="G15" s="155" t="s">
        <v>5756</v>
      </c>
      <c r="H15" s="170"/>
      <c r="I15" s="155" t="s">
        <v>5726</v>
      </c>
      <c r="J15" s="155" t="s">
        <v>5743</v>
      </c>
      <c r="K15" s="159" t="s">
        <v>5411</v>
      </c>
      <c r="L15" s="195">
        <v>2.375E-2</v>
      </c>
      <c r="M15" s="168">
        <v>180</v>
      </c>
      <c r="N15" s="157" t="s">
        <v>5548</v>
      </c>
      <c r="O15" s="158" t="s">
        <v>5555</v>
      </c>
      <c r="P15" s="159" t="s">
        <v>42</v>
      </c>
      <c r="Q15" s="159">
        <v>10590</v>
      </c>
      <c r="R15" s="160" t="s">
        <v>3230</v>
      </c>
      <c r="S15" s="198" t="s">
        <v>5410</v>
      </c>
      <c r="T15" s="159">
        <v>2</v>
      </c>
      <c r="U15" s="168">
        <v>1</v>
      </c>
      <c r="V15" s="165" t="s">
        <v>5424</v>
      </c>
      <c r="W15" s="206" t="s">
        <v>5438</v>
      </c>
      <c r="X15" s="184"/>
      <c r="Y15" s="184"/>
      <c r="Z15" s="184"/>
      <c r="AA15" s="184"/>
      <c r="AB15" s="184"/>
      <c r="AC15" s="205" t="s">
        <v>5410</v>
      </c>
      <c r="AD15" s="169" t="s">
        <v>5410</v>
      </c>
      <c r="AE15" s="87" t="s">
        <v>5565</v>
      </c>
      <c r="AF15" s="249" t="s">
        <v>5618</v>
      </c>
      <c r="AG15" s="250"/>
      <c r="AH15" s="250"/>
      <c r="AI15" s="250"/>
      <c r="AJ15" s="47" t="s">
        <v>5514</v>
      </c>
      <c r="AK15" s="244" t="s">
        <v>5509</v>
      </c>
      <c r="AL15" s="245"/>
      <c r="AM15" s="245"/>
      <c r="AN15" s="245"/>
      <c r="AO15" s="245"/>
      <c r="AP15" s="245"/>
      <c r="AQ15" s="244" t="s">
        <v>5513</v>
      </c>
      <c r="AR15" s="245"/>
      <c r="AS15" s="246"/>
    </row>
    <row r="16" spans="1:46" ht="15.75" hidden="1" thickTop="1" x14ac:dyDescent="0.25">
      <c r="B16" s="22" t="s">
        <v>5491</v>
      </c>
      <c r="C16" s="23" t="s">
        <v>5515</v>
      </c>
      <c r="D16" s="23" t="s">
        <v>5492</v>
      </c>
      <c r="E16" s="23" t="s">
        <v>5493</v>
      </c>
      <c r="F16" s="23" t="s">
        <v>5494</v>
      </c>
      <c r="G16" s="23" t="s">
        <v>5402</v>
      </c>
      <c r="H16" s="24" t="s">
        <v>5495</v>
      </c>
      <c r="I16" s="23" t="s">
        <v>5496</v>
      </c>
      <c r="J16" s="23" t="s">
        <v>5740</v>
      </c>
      <c r="K16" s="23" t="s">
        <v>5742</v>
      </c>
      <c r="L16" s="24" t="s">
        <v>5745</v>
      </c>
      <c r="M16" s="117" t="s">
        <v>5746</v>
      </c>
      <c r="N16" s="22" t="s">
        <v>5499</v>
      </c>
      <c r="O16" s="23" t="s">
        <v>5498</v>
      </c>
      <c r="P16" s="23" t="s">
        <v>5501</v>
      </c>
      <c r="Q16" s="23" t="s">
        <v>5502</v>
      </c>
      <c r="R16" s="117" t="s">
        <v>5503</v>
      </c>
      <c r="S16" s="197" t="s">
        <v>5750</v>
      </c>
      <c r="T16" s="23" t="s">
        <v>5751</v>
      </c>
      <c r="U16" s="117" t="s">
        <v>5752</v>
      </c>
      <c r="V16" s="129" t="s">
        <v>5624</v>
      </c>
      <c r="W16" s="141" t="s">
        <v>5669</v>
      </c>
      <c r="X16" s="141" t="s">
        <v>5670</v>
      </c>
      <c r="Y16" s="141" t="s">
        <v>5673</v>
      </c>
      <c r="Z16" s="141" t="s">
        <v>5674</v>
      </c>
      <c r="AA16" s="141" t="s">
        <v>5675</v>
      </c>
      <c r="AB16" s="141" t="s">
        <v>5676</v>
      </c>
      <c r="AC16" s="179" t="s">
        <v>5677</v>
      </c>
      <c r="AD16" s="22" t="s">
        <v>5505</v>
      </c>
      <c r="AE16" s="88" t="s">
        <v>5566</v>
      </c>
      <c r="AF16" s="88" t="s">
        <v>5617</v>
      </c>
      <c r="AG16" s="23" t="s">
        <v>5619</v>
      </c>
      <c r="AH16" s="23" t="s">
        <v>5769</v>
      </c>
      <c r="AI16" s="23" t="s">
        <v>5722</v>
      </c>
      <c r="AJ16" s="23" t="s">
        <v>5554</v>
      </c>
      <c r="AK16" s="23" t="s">
        <v>5500</v>
      </c>
      <c r="AL16" s="23" t="s">
        <v>5516</v>
      </c>
      <c r="AM16" s="23" t="s">
        <v>5603</v>
      </c>
      <c r="AN16" s="23" t="s">
        <v>5506</v>
      </c>
      <c r="AO16" s="23" t="s">
        <v>5507</v>
      </c>
      <c r="AP16" s="23" t="s">
        <v>5508</v>
      </c>
      <c r="AQ16" s="23" t="s">
        <v>5510</v>
      </c>
      <c r="AR16" s="23" t="s">
        <v>5511</v>
      </c>
      <c r="AS16" s="24" t="s">
        <v>5512</v>
      </c>
    </row>
    <row r="17" spans="2:45" s="17" customFormat="1" ht="26.25" customHeight="1" thickTop="1" x14ac:dyDescent="0.25">
      <c r="B17" s="25" t="str">
        <f>IF(TBL_BDA_LOANPOOL[[#This Row],[RECORD_STARTED]],IF(TBL_BDA_LOANPOOL[[#This Row],[ERROR_COUNT]]&gt;0,-1,IF(TBL_BDA_LOANPOOL[[#This Row],[REQ_FIELDS_POPULATED]],1,0)),"")</f>
        <v/>
      </c>
      <c r="C17" s="26">
        <f>ROW()-ROW(TBL_BDA_LOANPOOL[[#Headers],[ROW_ID]])</f>
        <v>1</v>
      </c>
      <c r="D17" s="31"/>
      <c r="E17" s="32"/>
      <c r="F17" s="33"/>
      <c r="G17" s="192"/>
      <c r="H17" s="143"/>
      <c r="I17" s="144"/>
      <c r="J17" s="144"/>
      <c r="K17" s="194"/>
      <c r="L17" s="207"/>
      <c r="M17" s="196"/>
      <c r="N17" s="114"/>
      <c r="O17" s="31"/>
      <c r="P17" s="39"/>
      <c r="Q17" s="41"/>
      <c r="R17" s="123"/>
      <c r="S17" s="199"/>
      <c r="T17" s="39"/>
      <c r="U17" s="201"/>
      <c r="V17" s="203" t="str">
        <f>IF(TBL_BDA_LOANPOOL[[#This Row],[RECORD_STARTED]]=TRUE,RANGE_LOOKUP_QUALMETHODS_BDA_SMALLBUSINESS,"")</f>
        <v/>
      </c>
      <c r="W17" s="175"/>
      <c r="X17" s="176"/>
      <c r="Y17" s="185"/>
      <c r="Z17" s="185"/>
      <c r="AA17" s="186"/>
      <c r="AB17" s="186"/>
      <c r="AC17"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 s="94" t="str">
        <f>IF(TBL_BDA_LOANPOOL[[#This Row],[LOAN_LEVEL_PREQUALIFIED_FLAG]]&lt;&gt;"",
IF(TBL_BDA_LOANPOOL[[#This Row],[LOAN_LEVEL_PREQUALIFIED_FLAG]],"Yes","No"),
"")</f>
        <v/>
      </c>
      <c r="AE17" s="70" t="str">
        <f>IF(TBL_BDA_LOANPOOL[[#This Row],[LOAN_ID]] = "","",TBL_BDA_LOANPOOL[[#This Row],[LOAN_ID]]&amp;" ("&amp;IF(TBL_BDA_LOANPOOL[[#This Row],[PROP_ADDR_STREET]]="","Address Not Defined",TBL_BDA_LOANPOOL[[#This Row],[PROP_ADDR_STREET]])&amp;")")</f>
        <v/>
      </c>
      <c r="AF17" s="70" t="str">
        <f>IF(AND(TBL_BDA_LOANPOOL[[#This Row],[REQ_FIELDS_POPULATED]],TBL_BDA_LOANPOOL[[#This Row],[ERROR_COUNT]]=0),
AND(TBL_BDA_LOANPOOL[[#This Row],[PREQUAL_LOAN_AGESETTLE_DATE_90_DAYS_CERTDATE]],TBL_BDA_LOANPOOL[[#This Row],[PREQUAL_LOAN_INTEREST_RATE]],TBL_BDA_LOANPOOL[[#This Row],[PREQUAL_SMALLBUSINESS]]),
"")</f>
        <v/>
      </c>
      <c r="AG17" s="27" t="b">
        <f ca="1">IFERROR((IF(APP_BDA_CERT_DATE&lt;&gt;"",APP_BDA_CERT_DATE,TODAY())-TBL_BDA_LOANPOOL[[#This Row],[SETTLEMENT_DATE]])&lt;91,TRUE)</f>
        <v>1</v>
      </c>
      <c r="AH17" s="27" t="b">
        <f>COUNTIFS(TBL_BDA_LOANPOOL[LOAN_ID],TBL_BDA_LOANPOOL[[#This Row],[LOAN_ID]],TBL_BDA_LOANPOOL[LOAN_INTEREST_RATE],"&gt;"&amp;CONFIG_BDA_INTEREST_RATE_CEILING)=0</f>
        <v>1</v>
      </c>
      <c r="AI17" s="27" t="b">
        <f>COUNTIFS(TBL_BDA_LOANPOOL[LOAN_ID],TBL_BDA_LOANPOOL[[#This Row],[LOAN_ID]],TBL_BDA_LOANPOOL[SBA_QUALIFIED],"No")=0</f>
        <v>1</v>
      </c>
      <c r="AJ17" s="45">
        <f>IF(TBL_BDA_LOANPOOL[[#This Row],[MULTIPROP_REC_COUNT]]&lt;&gt;"",TBL_BDA_LOANPOOL[[#This Row],[LOAN_AMOUNT]]/TBL_BDA_LOANPOOL[[#This Row],[MULTIPROP_REC_COUNT]],TBL_BDA_LOANPOOL[[#This Row],[LOAN_AMOUNT]])</f>
        <v>0</v>
      </c>
      <c r="AK17" s="27" t="b">
        <f>TBL_BDA_LOANPOOL[[#This Row],[MULTIPROP_REC_COUNT]]&gt;1</f>
        <v>0</v>
      </c>
      <c r="AL17" s="26">
        <f>IF(TBL_BDA_LOANPOOL[[#This Row],[LOAN_ID]]&lt;&gt;"",COUNTIF(TBL_BDA_LOANPOOL[LOAN_ID],TBL_BDA_LOANPOOL[[#This Row],[LOAN_ID]]),1)</f>
        <v>1</v>
      </c>
      <c r="AM17" s="26">
        <f>IFERROR(MATCH(TBL_BDA_LOANPOOL[[#This Row],[QUAL_METHOD]],RANGE_LOOKUP_QUALMETHODS_BDA,0),-1)</f>
        <v>-1</v>
      </c>
      <c r="AN17" s="27" t="str">
        <f>IF(AND(TBL_BDA_LOANPOOL[[#This Row],[LOAN_ID]]&lt;&gt;"",TBL_BDA_LOANPOOL[[#This Row],[QUALMETHOD_ID]]&gt;-1),(SUMIF(TBL_BDA_LOANPOOL[LOAN_ID],TBL_BDA_LOANPOOL[[#This Row],[LOAN_ID]],TBL_BDA_LOANPOOL[QUALMETHOD_ID])/TBL_BDA_LOANPOOL[[#This Row],[MULTIPROP_REC_COUNT]])=TBL_BDA_LOANPOOL[[#This Row],[QUALMETHOD_ID]],"")</f>
        <v/>
      </c>
      <c r="AO17" s="27" t="str">
        <f>IF(AND(TBL_BDA_LOANPOOL[[#This Row],[LOAN_ID]]&lt;&gt;"",TBL_BDA_LOANPOOL[[#This Row],[LOAN_AMOUNT]]&lt;&gt;""),(SUMIF(TBL_BDA_LOANPOOL[LOAN_ID],TBL_BDA_LOANPOOL[[#This Row],[LOAN_ID]],TBL_BDA_LOANPOOL[LOAN_AMOUNT])/TBL_BDA_LOANPOOL[[#This Row],[MULTIPROP_REC_COUNT]])=TBL_BDA_LOANPOOL[[#This Row],[LOAN_AMOUNT]],"")</f>
        <v/>
      </c>
      <c r="AP17" s="27" t="str">
        <f>IF(AND(TBL_BDA_LOANPOOL[[#This Row],[LOAN_ID]]&lt;&gt;"",TBL_BDA_LOANPOOL[[#This Row],[SETTLEMENT_DATE]]&lt;&gt;""),(SUMIF(TBL_BDA_LOANPOOL[LOAN_ID],TBL_BDA_LOANPOOL[[#This Row],[LOAN_ID]],TBL_BDA_LOANPOOL[SETTLEMENT_DATE])/TBL_BDA_LOANPOOL[[#This Row],[MULTIPROP_REC_COUNT]])=TBL_BDA_LOANPOOL[[#This Row],[SETTLEMENT_DATE]],"")</f>
        <v/>
      </c>
      <c r="AQ1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 spans="2:45" ht="26.25" customHeight="1" x14ac:dyDescent="0.25">
      <c r="B18" s="49" t="str">
        <f>IF(TBL_BDA_LOANPOOL[[#This Row],[RECORD_STARTED]],IF(TBL_BDA_LOANPOOL[[#This Row],[ERROR_COUNT]]&gt;0,-1,IF(TBL_BDA_LOANPOOL[[#This Row],[REQ_FIELDS_POPULATED]],1,0)),"")</f>
        <v/>
      </c>
      <c r="C18" s="26">
        <f>ROW()-ROW(TBL_BDA_LOANPOOL[[#Headers],[ROW_ID]])</f>
        <v>2</v>
      </c>
      <c r="D18" s="31"/>
      <c r="E18" s="32"/>
      <c r="F18" s="42"/>
      <c r="G18" s="192"/>
      <c r="H18" s="143"/>
      <c r="I18" s="144"/>
      <c r="J18" s="144"/>
      <c r="K18" s="194"/>
      <c r="L18" s="207"/>
      <c r="M18" s="196"/>
      <c r="N18" s="115"/>
      <c r="O18" s="50"/>
      <c r="P18" s="39"/>
      <c r="Q18" s="41"/>
      <c r="R18" s="123"/>
      <c r="S18" s="199"/>
      <c r="T18" s="39"/>
      <c r="U18" s="201"/>
      <c r="V18" s="203" t="str">
        <f>IF(TBL_BDA_LOANPOOL[[#This Row],[RECORD_STARTED]]=TRUE,RANGE_LOOKUP_QUALMETHODS_BDA_SMALLBUSINESS,"")</f>
        <v/>
      </c>
      <c r="W18" s="175"/>
      <c r="X18" s="176"/>
      <c r="Y18" s="185"/>
      <c r="Z18" s="185"/>
      <c r="AA18" s="186"/>
      <c r="AB18" s="186"/>
      <c r="AC18"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 s="94" t="str">
        <f>IF(TBL_BDA_LOANPOOL[[#This Row],[LOAN_LEVEL_PREQUALIFIED_FLAG]]&lt;&gt;"",
IF(TBL_BDA_LOANPOOL[[#This Row],[LOAN_LEVEL_PREQUALIFIED_FLAG]],"Yes","No"),
"")</f>
        <v/>
      </c>
      <c r="AE18" s="70" t="str">
        <f>IF(TBL_BDA_LOANPOOL[[#This Row],[LOAN_ID]] = "","",TBL_BDA_LOANPOOL[[#This Row],[LOAN_ID]]&amp;" ("&amp;IF(TBL_BDA_LOANPOOL[[#This Row],[PROP_ADDR_STREET]]="","Address Not Defined",TBL_BDA_LOANPOOL[[#This Row],[PROP_ADDR_STREET]])&amp;")")</f>
        <v/>
      </c>
      <c r="AF18" s="70" t="str">
        <f>IF(AND(TBL_BDA_LOANPOOL[[#This Row],[REQ_FIELDS_POPULATED]],TBL_BDA_LOANPOOL[[#This Row],[ERROR_COUNT]]=0),
AND(TBL_BDA_LOANPOOL[[#This Row],[PREQUAL_LOAN_AGESETTLE_DATE_90_DAYS_CERTDATE]],TBL_BDA_LOANPOOL[[#This Row],[PREQUAL_LOAN_INTEREST_RATE]],TBL_BDA_LOANPOOL[[#This Row],[PREQUAL_SMALLBUSINESS]]),
"")</f>
        <v/>
      </c>
      <c r="AG18" s="27" t="b">
        <f ca="1">IFERROR((IF(APP_BDA_CERT_DATE&lt;&gt;"",APP_BDA_CERT_DATE,TODAY())-TBL_BDA_LOANPOOL[[#This Row],[SETTLEMENT_DATE]])&lt;91,TRUE)</f>
        <v>1</v>
      </c>
      <c r="AH18" s="27" t="b">
        <f>COUNTIFS(TBL_BDA_LOANPOOL[LOAN_ID],TBL_BDA_LOANPOOL[[#This Row],[LOAN_ID]],TBL_BDA_LOANPOOL[LOAN_INTEREST_RATE],"&gt;"&amp;CONFIG_BDA_INTEREST_RATE_CEILING)=0</f>
        <v>1</v>
      </c>
      <c r="AI18" s="27" t="b">
        <f>COUNTIFS(TBL_BDA_LOANPOOL[LOAN_ID],TBL_BDA_LOANPOOL[[#This Row],[LOAN_ID]],TBL_BDA_LOANPOOL[SBA_QUALIFIED],"No")=0</f>
        <v>1</v>
      </c>
      <c r="AJ18" s="45">
        <f>IF(TBL_BDA_LOANPOOL[[#This Row],[MULTIPROP_REC_COUNT]]&lt;&gt;"",TBL_BDA_LOANPOOL[[#This Row],[LOAN_AMOUNT]]/TBL_BDA_LOANPOOL[[#This Row],[MULTIPROP_REC_COUNT]],TBL_BDA_LOANPOOL[[#This Row],[LOAN_AMOUNT]])</f>
        <v>0</v>
      </c>
      <c r="AK18" s="27" t="b">
        <f>TBL_BDA_LOANPOOL[[#This Row],[MULTIPROP_REC_COUNT]]&gt;1</f>
        <v>0</v>
      </c>
      <c r="AL18" s="26">
        <f>IF(TBL_BDA_LOANPOOL[[#This Row],[LOAN_ID]]&lt;&gt;"",COUNTIF(TBL_BDA_LOANPOOL[LOAN_ID],TBL_BDA_LOANPOOL[[#This Row],[LOAN_ID]]),1)</f>
        <v>1</v>
      </c>
      <c r="AM18" s="26">
        <f>IFERROR(MATCH(TBL_BDA_LOANPOOL[[#This Row],[QUAL_METHOD]],RANGE_LOOKUP_QUALMETHODS_BDA,0),-1)</f>
        <v>-1</v>
      </c>
      <c r="AN18" s="27" t="str">
        <f>IF(AND(TBL_BDA_LOANPOOL[[#This Row],[LOAN_ID]]&lt;&gt;"",TBL_BDA_LOANPOOL[[#This Row],[QUALMETHOD_ID]]&gt;-1),(SUMIF(TBL_BDA_LOANPOOL[LOAN_ID],TBL_BDA_LOANPOOL[[#This Row],[LOAN_ID]],TBL_BDA_LOANPOOL[QUALMETHOD_ID])/TBL_BDA_LOANPOOL[[#This Row],[MULTIPROP_REC_COUNT]])=TBL_BDA_LOANPOOL[[#This Row],[QUALMETHOD_ID]],"")</f>
        <v/>
      </c>
      <c r="AO18" s="27" t="str">
        <f>IF(AND(TBL_BDA_LOANPOOL[[#This Row],[LOAN_ID]]&lt;&gt;"",TBL_BDA_LOANPOOL[[#This Row],[LOAN_AMOUNT]]&lt;&gt;""),(SUMIF(TBL_BDA_LOANPOOL[LOAN_ID],TBL_BDA_LOANPOOL[[#This Row],[LOAN_ID]],TBL_BDA_LOANPOOL[LOAN_AMOUNT])/TBL_BDA_LOANPOOL[[#This Row],[MULTIPROP_REC_COUNT]])=TBL_BDA_LOANPOOL[[#This Row],[LOAN_AMOUNT]],"")</f>
        <v/>
      </c>
      <c r="AP18" s="27" t="str">
        <f>IF(AND(TBL_BDA_LOANPOOL[[#This Row],[LOAN_ID]]&lt;&gt;"",TBL_BDA_LOANPOOL[[#This Row],[SETTLEMENT_DATE]]&lt;&gt;""),(SUMIF(TBL_BDA_LOANPOOL[LOAN_ID],TBL_BDA_LOANPOOL[[#This Row],[LOAN_ID]],TBL_BDA_LOANPOOL[SETTLEMENT_DATE])/TBL_BDA_LOANPOOL[[#This Row],[MULTIPROP_REC_COUNT]])=TBL_BDA_LOANPOOL[[#This Row],[SETTLEMENT_DATE]],"")</f>
        <v/>
      </c>
      <c r="AQ1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 spans="2:45" ht="26.25" customHeight="1" x14ac:dyDescent="0.25">
      <c r="B19" s="49" t="str">
        <f>IF(TBL_BDA_LOANPOOL[[#This Row],[RECORD_STARTED]],IF(TBL_BDA_LOANPOOL[[#This Row],[ERROR_COUNT]]&gt;0,-1,IF(TBL_BDA_LOANPOOL[[#This Row],[REQ_FIELDS_POPULATED]],1,0)),"")</f>
        <v/>
      </c>
      <c r="C19" s="26">
        <f>ROW()-ROW(TBL_BDA_LOANPOOL[[#Headers],[ROW_ID]])</f>
        <v>3</v>
      </c>
      <c r="D19" s="31"/>
      <c r="E19" s="32"/>
      <c r="F19" s="42"/>
      <c r="G19" s="192"/>
      <c r="H19" s="143"/>
      <c r="I19" s="144"/>
      <c r="J19" s="144"/>
      <c r="K19" s="194"/>
      <c r="L19" s="207"/>
      <c r="M19" s="196"/>
      <c r="N19" s="114"/>
      <c r="O19" s="31"/>
      <c r="P19" s="39"/>
      <c r="Q19" s="41"/>
      <c r="R19" s="123"/>
      <c r="S19" s="199"/>
      <c r="T19" s="39"/>
      <c r="U19" s="201"/>
      <c r="V19" s="203" t="str">
        <f>IF(TBL_BDA_LOANPOOL[[#This Row],[RECORD_STARTED]]=TRUE,RANGE_LOOKUP_QUALMETHODS_BDA_SMALLBUSINESS,"")</f>
        <v/>
      </c>
      <c r="W19" s="175"/>
      <c r="X19" s="176"/>
      <c r="Y19" s="185"/>
      <c r="Z19" s="185"/>
      <c r="AA19" s="186"/>
      <c r="AB19" s="186"/>
      <c r="AC19"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 s="94" t="str">
        <f>IF(TBL_BDA_LOANPOOL[[#This Row],[LOAN_LEVEL_PREQUALIFIED_FLAG]]&lt;&gt;"",
IF(TBL_BDA_LOANPOOL[[#This Row],[LOAN_LEVEL_PREQUALIFIED_FLAG]],"Yes","No"),
"")</f>
        <v/>
      </c>
      <c r="AE19" s="70" t="str">
        <f>IF(TBL_BDA_LOANPOOL[[#This Row],[LOAN_ID]] = "","",TBL_BDA_LOANPOOL[[#This Row],[LOAN_ID]]&amp;" ("&amp;IF(TBL_BDA_LOANPOOL[[#This Row],[PROP_ADDR_STREET]]="","Address Not Defined",TBL_BDA_LOANPOOL[[#This Row],[PROP_ADDR_STREET]])&amp;")")</f>
        <v/>
      </c>
      <c r="AF19" s="70" t="str">
        <f>IF(AND(TBL_BDA_LOANPOOL[[#This Row],[REQ_FIELDS_POPULATED]],TBL_BDA_LOANPOOL[[#This Row],[ERROR_COUNT]]=0),
AND(TBL_BDA_LOANPOOL[[#This Row],[PREQUAL_LOAN_AGESETTLE_DATE_90_DAYS_CERTDATE]],TBL_BDA_LOANPOOL[[#This Row],[PREQUAL_LOAN_INTEREST_RATE]],TBL_BDA_LOANPOOL[[#This Row],[PREQUAL_SMALLBUSINESS]]),
"")</f>
        <v/>
      </c>
      <c r="AG19" s="27" t="b">
        <f ca="1">IFERROR((IF(APP_BDA_CERT_DATE&lt;&gt;"",APP_BDA_CERT_DATE,TODAY())-TBL_BDA_LOANPOOL[[#This Row],[SETTLEMENT_DATE]])&lt;91,TRUE)</f>
        <v>1</v>
      </c>
      <c r="AH19" s="27" t="b">
        <f>COUNTIFS(TBL_BDA_LOANPOOL[LOAN_ID],TBL_BDA_LOANPOOL[[#This Row],[LOAN_ID]],TBL_BDA_LOANPOOL[LOAN_INTEREST_RATE],"&gt;"&amp;CONFIG_BDA_INTEREST_RATE_CEILING)=0</f>
        <v>1</v>
      </c>
      <c r="AI19" s="27" t="b">
        <f>COUNTIFS(TBL_BDA_LOANPOOL[LOAN_ID],TBL_BDA_LOANPOOL[[#This Row],[LOAN_ID]],TBL_BDA_LOANPOOL[SBA_QUALIFIED],"No")=0</f>
        <v>1</v>
      </c>
      <c r="AJ19" s="45">
        <f>IF(TBL_BDA_LOANPOOL[[#This Row],[MULTIPROP_REC_COUNT]]&lt;&gt;"",TBL_BDA_LOANPOOL[[#This Row],[LOAN_AMOUNT]]/TBL_BDA_LOANPOOL[[#This Row],[MULTIPROP_REC_COUNT]],TBL_BDA_LOANPOOL[[#This Row],[LOAN_AMOUNT]])</f>
        <v>0</v>
      </c>
      <c r="AK19" s="27" t="b">
        <f>TBL_BDA_LOANPOOL[[#This Row],[MULTIPROP_REC_COUNT]]&gt;1</f>
        <v>0</v>
      </c>
      <c r="AL19" s="26">
        <f>IF(TBL_BDA_LOANPOOL[[#This Row],[LOAN_ID]]&lt;&gt;"",COUNTIF(TBL_BDA_LOANPOOL[LOAN_ID],TBL_BDA_LOANPOOL[[#This Row],[LOAN_ID]]),1)</f>
        <v>1</v>
      </c>
      <c r="AM19" s="26">
        <f>IFERROR(MATCH(TBL_BDA_LOANPOOL[[#This Row],[QUAL_METHOD]],RANGE_LOOKUP_QUALMETHODS_BDA,0),-1)</f>
        <v>-1</v>
      </c>
      <c r="AN19" s="27" t="str">
        <f>IF(AND(TBL_BDA_LOANPOOL[[#This Row],[LOAN_ID]]&lt;&gt;"",TBL_BDA_LOANPOOL[[#This Row],[QUALMETHOD_ID]]&gt;-1),(SUMIF(TBL_BDA_LOANPOOL[LOAN_ID],TBL_BDA_LOANPOOL[[#This Row],[LOAN_ID]],TBL_BDA_LOANPOOL[QUALMETHOD_ID])/TBL_BDA_LOANPOOL[[#This Row],[MULTIPROP_REC_COUNT]])=TBL_BDA_LOANPOOL[[#This Row],[QUALMETHOD_ID]],"")</f>
        <v/>
      </c>
      <c r="AO19" s="27" t="str">
        <f>IF(AND(TBL_BDA_LOANPOOL[[#This Row],[LOAN_ID]]&lt;&gt;"",TBL_BDA_LOANPOOL[[#This Row],[LOAN_AMOUNT]]&lt;&gt;""),(SUMIF(TBL_BDA_LOANPOOL[LOAN_ID],TBL_BDA_LOANPOOL[[#This Row],[LOAN_ID]],TBL_BDA_LOANPOOL[LOAN_AMOUNT])/TBL_BDA_LOANPOOL[[#This Row],[MULTIPROP_REC_COUNT]])=TBL_BDA_LOANPOOL[[#This Row],[LOAN_AMOUNT]],"")</f>
        <v/>
      </c>
      <c r="AP19" s="27" t="str">
        <f>IF(AND(TBL_BDA_LOANPOOL[[#This Row],[LOAN_ID]]&lt;&gt;"",TBL_BDA_LOANPOOL[[#This Row],[SETTLEMENT_DATE]]&lt;&gt;""),(SUMIF(TBL_BDA_LOANPOOL[LOAN_ID],TBL_BDA_LOANPOOL[[#This Row],[LOAN_ID]],TBL_BDA_LOANPOOL[SETTLEMENT_DATE])/TBL_BDA_LOANPOOL[[#This Row],[MULTIPROP_REC_COUNT]])=TBL_BDA_LOANPOOL[[#This Row],[SETTLEMENT_DATE]],"")</f>
        <v/>
      </c>
      <c r="AQ1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 spans="2:45" ht="26.25" customHeight="1" x14ac:dyDescent="0.25">
      <c r="B20" s="49" t="str">
        <f>IF(TBL_BDA_LOANPOOL[[#This Row],[RECORD_STARTED]],IF(TBL_BDA_LOANPOOL[[#This Row],[ERROR_COUNT]]&gt;0,-1,IF(TBL_BDA_LOANPOOL[[#This Row],[REQ_FIELDS_POPULATED]],1,0)),"")</f>
        <v/>
      </c>
      <c r="C20" s="26">
        <f>ROW()-ROW(TBL_BDA_LOANPOOL[[#Headers],[ROW_ID]])</f>
        <v>4</v>
      </c>
      <c r="D20" s="31"/>
      <c r="E20" s="32"/>
      <c r="F20" s="42"/>
      <c r="G20" s="192"/>
      <c r="H20" s="143"/>
      <c r="I20" s="144"/>
      <c r="J20" s="144"/>
      <c r="K20" s="194"/>
      <c r="L20" s="207"/>
      <c r="M20" s="196"/>
      <c r="N20" s="114"/>
      <c r="O20" s="31"/>
      <c r="P20" s="39"/>
      <c r="Q20" s="41"/>
      <c r="R20" s="123"/>
      <c r="S20" s="199"/>
      <c r="T20" s="39"/>
      <c r="U20" s="201"/>
      <c r="V20" s="203" t="str">
        <f>IF(TBL_BDA_LOANPOOL[[#This Row],[RECORD_STARTED]]=TRUE,RANGE_LOOKUP_QUALMETHODS_BDA_SMALLBUSINESS,"")</f>
        <v/>
      </c>
      <c r="W20" s="175"/>
      <c r="X20" s="176"/>
      <c r="Y20" s="185"/>
      <c r="Z20" s="185"/>
      <c r="AA20" s="186"/>
      <c r="AB20" s="186"/>
      <c r="AC20"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 s="94" t="str">
        <f>IF(TBL_BDA_LOANPOOL[[#This Row],[LOAN_LEVEL_PREQUALIFIED_FLAG]]&lt;&gt;"",
IF(TBL_BDA_LOANPOOL[[#This Row],[LOAN_LEVEL_PREQUALIFIED_FLAG]],"Yes","No"),
"")</f>
        <v/>
      </c>
      <c r="AE20" s="70" t="str">
        <f>IF(TBL_BDA_LOANPOOL[[#This Row],[LOAN_ID]] = "","",TBL_BDA_LOANPOOL[[#This Row],[LOAN_ID]]&amp;" ("&amp;IF(TBL_BDA_LOANPOOL[[#This Row],[PROP_ADDR_STREET]]="","Address Not Defined",TBL_BDA_LOANPOOL[[#This Row],[PROP_ADDR_STREET]])&amp;")")</f>
        <v/>
      </c>
      <c r="AF20" s="70" t="str">
        <f>IF(AND(TBL_BDA_LOANPOOL[[#This Row],[REQ_FIELDS_POPULATED]],TBL_BDA_LOANPOOL[[#This Row],[ERROR_COUNT]]=0),
AND(TBL_BDA_LOANPOOL[[#This Row],[PREQUAL_LOAN_AGESETTLE_DATE_90_DAYS_CERTDATE]],TBL_BDA_LOANPOOL[[#This Row],[PREQUAL_LOAN_INTEREST_RATE]],TBL_BDA_LOANPOOL[[#This Row],[PREQUAL_SMALLBUSINESS]]),
"")</f>
        <v/>
      </c>
      <c r="AG20" s="27" t="b">
        <f ca="1">IFERROR((IF(APP_BDA_CERT_DATE&lt;&gt;"",APP_BDA_CERT_DATE,TODAY())-TBL_BDA_LOANPOOL[[#This Row],[SETTLEMENT_DATE]])&lt;91,TRUE)</f>
        <v>1</v>
      </c>
      <c r="AH20" s="27" t="b">
        <f>COUNTIFS(TBL_BDA_LOANPOOL[LOAN_ID],TBL_BDA_LOANPOOL[[#This Row],[LOAN_ID]],TBL_BDA_LOANPOOL[LOAN_INTEREST_RATE],"&gt;"&amp;CONFIG_BDA_INTEREST_RATE_CEILING)=0</f>
        <v>1</v>
      </c>
      <c r="AI20" s="27" t="b">
        <f>COUNTIFS(TBL_BDA_LOANPOOL[LOAN_ID],TBL_BDA_LOANPOOL[[#This Row],[LOAN_ID]],TBL_BDA_LOANPOOL[SBA_QUALIFIED],"No")=0</f>
        <v>1</v>
      </c>
      <c r="AJ20" s="45">
        <f>IF(TBL_BDA_LOANPOOL[[#This Row],[MULTIPROP_REC_COUNT]]&lt;&gt;"",TBL_BDA_LOANPOOL[[#This Row],[LOAN_AMOUNT]]/TBL_BDA_LOANPOOL[[#This Row],[MULTIPROP_REC_COUNT]],TBL_BDA_LOANPOOL[[#This Row],[LOAN_AMOUNT]])</f>
        <v>0</v>
      </c>
      <c r="AK20" s="27" t="b">
        <f>TBL_BDA_LOANPOOL[[#This Row],[MULTIPROP_REC_COUNT]]&gt;1</f>
        <v>0</v>
      </c>
      <c r="AL20" s="26">
        <f>IF(TBL_BDA_LOANPOOL[[#This Row],[LOAN_ID]]&lt;&gt;"",COUNTIF(TBL_BDA_LOANPOOL[LOAN_ID],TBL_BDA_LOANPOOL[[#This Row],[LOAN_ID]]),1)</f>
        <v>1</v>
      </c>
      <c r="AM20" s="26">
        <f>IFERROR(MATCH(TBL_BDA_LOANPOOL[[#This Row],[QUAL_METHOD]],RANGE_LOOKUP_QUALMETHODS_BDA,0),-1)</f>
        <v>-1</v>
      </c>
      <c r="AN20" s="27" t="str">
        <f>IF(AND(TBL_BDA_LOANPOOL[[#This Row],[LOAN_ID]]&lt;&gt;"",TBL_BDA_LOANPOOL[[#This Row],[QUALMETHOD_ID]]&gt;-1),(SUMIF(TBL_BDA_LOANPOOL[LOAN_ID],TBL_BDA_LOANPOOL[[#This Row],[LOAN_ID]],TBL_BDA_LOANPOOL[QUALMETHOD_ID])/TBL_BDA_LOANPOOL[[#This Row],[MULTIPROP_REC_COUNT]])=TBL_BDA_LOANPOOL[[#This Row],[QUALMETHOD_ID]],"")</f>
        <v/>
      </c>
      <c r="AO20" s="27" t="str">
        <f>IF(AND(TBL_BDA_LOANPOOL[[#This Row],[LOAN_ID]]&lt;&gt;"",TBL_BDA_LOANPOOL[[#This Row],[LOAN_AMOUNT]]&lt;&gt;""),(SUMIF(TBL_BDA_LOANPOOL[LOAN_ID],TBL_BDA_LOANPOOL[[#This Row],[LOAN_ID]],TBL_BDA_LOANPOOL[LOAN_AMOUNT])/TBL_BDA_LOANPOOL[[#This Row],[MULTIPROP_REC_COUNT]])=TBL_BDA_LOANPOOL[[#This Row],[LOAN_AMOUNT]],"")</f>
        <v/>
      </c>
      <c r="AP20" s="27" t="str">
        <f>IF(AND(TBL_BDA_LOANPOOL[[#This Row],[LOAN_ID]]&lt;&gt;"",TBL_BDA_LOANPOOL[[#This Row],[SETTLEMENT_DATE]]&lt;&gt;""),(SUMIF(TBL_BDA_LOANPOOL[LOAN_ID],TBL_BDA_LOANPOOL[[#This Row],[LOAN_ID]],TBL_BDA_LOANPOOL[SETTLEMENT_DATE])/TBL_BDA_LOANPOOL[[#This Row],[MULTIPROP_REC_COUNT]])=TBL_BDA_LOANPOOL[[#This Row],[SETTLEMENT_DATE]],"")</f>
        <v/>
      </c>
      <c r="AQ2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 spans="2:45" ht="26.25" customHeight="1" x14ac:dyDescent="0.25">
      <c r="B21" s="49" t="str">
        <f>IF(TBL_BDA_LOANPOOL[[#This Row],[RECORD_STARTED]],IF(TBL_BDA_LOANPOOL[[#This Row],[ERROR_COUNT]]&gt;0,-1,IF(TBL_BDA_LOANPOOL[[#This Row],[REQ_FIELDS_POPULATED]],1,0)),"")</f>
        <v/>
      </c>
      <c r="C21" s="26">
        <f>ROW()-ROW(TBL_BDA_LOANPOOL[[#Headers],[ROW_ID]])</f>
        <v>5</v>
      </c>
      <c r="D21" s="31"/>
      <c r="E21" s="32"/>
      <c r="F21" s="42"/>
      <c r="G21" s="192"/>
      <c r="H21" s="143"/>
      <c r="I21" s="144"/>
      <c r="J21" s="144"/>
      <c r="K21" s="194"/>
      <c r="L21" s="207"/>
      <c r="M21" s="196"/>
      <c r="N21" s="114"/>
      <c r="O21" s="31"/>
      <c r="P21" s="39"/>
      <c r="Q21" s="41"/>
      <c r="R21" s="123"/>
      <c r="S21" s="199"/>
      <c r="T21" s="39"/>
      <c r="U21" s="201"/>
      <c r="V21" s="203" t="str">
        <f>IF(TBL_BDA_LOANPOOL[[#This Row],[RECORD_STARTED]]=TRUE,RANGE_LOOKUP_QUALMETHODS_BDA_SMALLBUSINESS,"")</f>
        <v/>
      </c>
      <c r="W21" s="175"/>
      <c r="X21" s="176"/>
      <c r="Y21" s="185"/>
      <c r="Z21" s="185"/>
      <c r="AA21" s="186"/>
      <c r="AB21" s="186"/>
      <c r="AC21"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 s="94" t="str">
        <f>IF(TBL_BDA_LOANPOOL[[#This Row],[LOAN_LEVEL_PREQUALIFIED_FLAG]]&lt;&gt;"",
IF(TBL_BDA_LOANPOOL[[#This Row],[LOAN_LEVEL_PREQUALIFIED_FLAG]],"Yes","No"),
"")</f>
        <v/>
      </c>
      <c r="AE21" s="70" t="str">
        <f>IF(TBL_BDA_LOANPOOL[[#This Row],[LOAN_ID]] = "","",TBL_BDA_LOANPOOL[[#This Row],[LOAN_ID]]&amp;" ("&amp;IF(TBL_BDA_LOANPOOL[[#This Row],[PROP_ADDR_STREET]]="","Address Not Defined",TBL_BDA_LOANPOOL[[#This Row],[PROP_ADDR_STREET]])&amp;")")</f>
        <v/>
      </c>
      <c r="AF21" s="70" t="str">
        <f>IF(AND(TBL_BDA_LOANPOOL[[#This Row],[REQ_FIELDS_POPULATED]],TBL_BDA_LOANPOOL[[#This Row],[ERROR_COUNT]]=0),
AND(TBL_BDA_LOANPOOL[[#This Row],[PREQUAL_LOAN_AGESETTLE_DATE_90_DAYS_CERTDATE]],TBL_BDA_LOANPOOL[[#This Row],[PREQUAL_LOAN_INTEREST_RATE]],TBL_BDA_LOANPOOL[[#This Row],[PREQUAL_SMALLBUSINESS]]),
"")</f>
        <v/>
      </c>
      <c r="AG21" s="27" t="b">
        <f ca="1">IFERROR((IF(APP_BDA_CERT_DATE&lt;&gt;"",APP_BDA_CERT_DATE,TODAY())-TBL_BDA_LOANPOOL[[#This Row],[SETTLEMENT_DATE]])&lt;91,TRUE)</f>
        <v>1</v>
      </c>
      <c r="AH21" s="27" t="b">
        <f>COUNTIFS(TBL_BDA_LOANPOOL[LOAN_ID],TBL_BDA_LOANPOOL[[#This Row],[LOAN_ID]],TBL_BDA_LOANPOOL[LOAN_INTEREST_RATE],"&gt;"&amp;CONFIG_BDA_INTEREST_RATE_CEILING)=0</f>
        <v>1</v>
      </c>
      <c r="AI21" s="27" t="b">
        <f>COUNTIFS(TBL_BDA_LOANPOOL[LOAN_ID],TBL_BDA_LOANPOOL[[#This Row],[LOAN_ID]],TBL_BDA_LOANPOOL[SBA_QUALIFIED],"No")=0</f>
        <v>1</v>
      </c>
      <c r="AJ21" s="45">
        <f>IF(TBL_BDA_LOANPOOL[[#This Row],[MULTIPROP_REC_COUNT]]&lt;&gt;"",TBL_BDA_LOANPOOL[[#This Row],[LOAN_AMOUNT]]/TBL_BDA_LOANPOOL[[#This Row],[MULTIPROP_REC_COUNT]],TBL_BDA_LOANPOOL[[#This Row],[LOAN_AMOUNT]])</f>
        <v>0</v>
      </c>
      <c r="AK21" s="27" t="b">
        <f>TBL_BDA_LOANPOOL[[#This Row],[MULTIPROP_REC_COUNT]]&gt;1</f>
        <v>0</v>
      </c>
      <c r="AL21" s="26">
        <f>IF(TBL_BDA_LOANPOOL[[#This Row],[LOAN_ID]]&lt;&gt;"",COUNTIF(TBL_BDA_LOANPOOL[LOAN_ID],TBL_BDA_LOANPOOL[[#This Row],[LOAN_ID]]),1)</f>
        <v>1</v>
      </c>
      <c r="AM21" s="26">
        <f>IFERROR(MATCH(TBL_BDA_LOANPOOL[[#This Row],[QUAL_METHOD]],RANGE_LOOKUP_QUALMETHODS_BDA,0),-1)</f>
        <v>-1</v>
      </c>
      <c r="AN21" s="27" t="str">
        <f>IF(AND(TBL_BDA_LOANPOOL[[#This Row],[LOAN_ID]]&lt;&gt;"",TBL_BDA_LOANPOOL[[#This Row],[QUALMETHOD_ID]]&gt;-1),(SUMIF(TBL_BDA_LOANPOOL[LOAN_ID],TBL_BDA_LOANPOOL[[#This Row],[LOAN_ID]],TBL_BDA_LOANPOOL[QUALMETHOD_ID])/TBL_BDA_LOANPOOL[[#This Row],[MULTIPROP_REC_COUNT]])=TBL_BDA_LOANPOOL[[#This Row],[QUALMETHOD_ID]],"")</f>
        <v/>
      </c>
      <c r="AO21" s="27" t="str">
        <f>IF(AND(TBL_BDA_LOANPOOL[[#This Row],[LOAN_ID]]&lt;&gt;"",TBL_BDA_LOANPOOL[[#This Row],[LOAN_AMOUNT]]&lt;&gt;""),(SUMIF(TBL_BDA_LOANPOOL[LOAN_ID],TBL_BDA_LOANPOOL[[#This Row],[LOAN_ID]],TBL_BDA_LOANPOOL[LOAN_AMOUNT])/TBL_BDA_LOANPOOL[[#This Row],[MULTIPROP_REC_COUNT]])=TBL_BDA_LOANPOOL[[#This Row],[LOAN_AMOUNT]],"")</f>
        <v/>
      </c>
      <c r="AP21" s="27" t="str">
        <f>IF(AND(TBL_BDA_LOANPOOL[[#This Row],[LOAN_ID]]&lt;&gt;"",TBL_BDA_LOANPOOL[[#This Row],[SETTLEMENT_DATE]]&lt;&gt;""),(SUMIF(TBL_BDA_LOANPOOL[LOAN_ID],TBL_BDA_LOANPOOL[[#This Row],[LOAN_ID]],TBL_BDA_LOANPOOL[SETTLEMENT_DATE])/TBL_BDA_LOANPOOL[[#This Row],[MULTIPROP_REC_COUNT]])=TBL_BDA_LOANPOOL[[#This Row],[SETTLEMENT_DATE]],"")</f>
        <v/>
      </c>
      <c r="AQ2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 spans="2:45" ht="26.25" customHeight="1" x14ac:dyDescent="0.25">
      <c r="B22" s="49" t="str">
        <f>IF(TBL_BDA_LOANPOOL[[#This Row],[RECORD_STARTED]],IF(TBL_BDA_LOANPOOL[[#This Row],[ERROR_COUNT]]&gt;0,-1,IF(TBL_BDA_LOANPOOL[[#This Row],[REQ_FIELDS_POPULATED]],1,0)),"")</f>
        <v/>
      </c>
      <c r="C22" s="26">
        <f>ROW()-ROW(TBL_BDA_LOANPOOL[[#Headers],[ROW_ID]])</f>
        <v>6</v>
      </c>
      <c r="D22" s="31"/>
      <c r="E22" s="32"/>
      <c r="F22" s="42"/>
      <c r="G22" s="192"/>
      <c r="H22" s="143"/>
      <c r="I22" s="144"/>
      <c r="J22" s="144"/>
      <c r="K22" s="194"/>
      <c r="L22" s="207"/>
      <c r="M22" s="196"/>
      <c r="N22" s="114"/>
      <c r="O22" s="31"/>
      <c r="P22" s="39"/>
      <c r="Q22" s="41"/>
      <c r="R22" s="123"/>
      <c r="S22" s="199"/>
      <c r="T22" s="39"/>
      <c r="U22" s="201"/>
      <c r="V22" s="203" t="str">
        <f>IF(TBL_BDA_LOANPOOL[[#This Row],[RECORD_STARTED]]=TRUE,RANGE_LOOKUP_QUALMETHODS_BDA_SMALLBUSINESS,"")</f>
        <v/>
      </c>
      <c r="W22" s="175"/>
      <c r="X22" s="176"/>
      <c r="Y22" s="185"/>
      <c r="Z22" s="185"/>
      <c r="AA22" s="186"/>
      <c r="AB22" s="186"/>
      <c r="AC22"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 s="94" t="str">
        <f>IF(TBL_BDA_LOANPOOL[[#This Row],[LOAN_LEVEL_PREQUALIFIED_FLAG]]&lt;&gt;"",
IF(TBL_BDA_LOANPOOL[[#This Row],[LOAN_LEVEL_PREQUALIFIED_FLAG]],"Yes","No"),
"")</f>
        <v/>
      </c>
      <c r="AE22" s="70" t="str">
        <f>IF(TBL_BDA_LOANPOOL[[#This Row],[LOAN_ID]] = "","",TBL_BDA_LOANPOOL[[#This Row],[LOAN_ID]]&amp;" ("&amp;IF(TBL_BDA_LOANPOOL[[#This Row],[PROP_ADDR_STREET]]="","Address Not Defined",TBL_BDA_LOANPOOL[[#This Row],[PROP_ADDR_STREET]])&amp;")")</f>
        <v/>
      </c>
      <c r="AF22" s="70" t="str">
        <f>IF(AND(TBL_BDA_LOANPOOL[[#This Row],[REQ_FIELDS_POPULATED]],TBL_BDA_LOANPOOL[[#This Row],[ERROR_COUNT]]=0),
AND(TBL_BDA_LOANPOOL[[#This Row],[PREQUAL_LOAN_AGESETTLE_DATE_90_DAYS_CERTDATE]],TBL_BDA_LOANPOOL[[#This Row],[PREQUAL_LOAN_INTEREST_RATE]],TBL_BDA_LOANPOOL[[#This Row],[PREQUAL_SMALLBUSINESS]]),
"")</f>
        <v/>
      </c>
      <c r="AG22" s="27" t="b">
        <f ca="1">IFERROR((IF(APP_BDA_CERT_DATE&lt;&gt;"",APP_BDA_CERT_DATE,TODAY())-TBL_BDA_LOANPOOL[[#This Row],[SETTLEMENT_DATE]])&lt;91,TRUE)</f>
        <v>1</v>
      </c>
      <c r="AH22" s="27" t="b">
        <f>COUNTIFS(TBL_BDA_LOANPOOL[LOAN_ID],TBL_BDA_LOANPOOL[[#This Row],[LOAN_ID]],TBL_BDA_LOANPOOL[LOAN_INTEREST_RATE],"&gt;"&amp;CONFIG_BDA_INTEREST_RATE_CEILING)=0</f>
        <v>1</v>
      </c>
      <c r="AI22" s="27" t="b">
        <f>COUNTIFS(TBL_BDA_LOANPOOL[LOAN_ID],TBL_BDA_LOANPOOL[[#This Row],[LOAN_ID]],TBL_BDA_LOANPOOL[SBA_QUALIFIED],"No")=0</f>
        <v>1</v>
      </c>
      <c r="AJ22" s="45">
        <f>IF(TBL_BDA_LOANPOOL[[#This Row],[MULTIPROP_REC_COUNT]]&lt;&gt;"",TBL_BDA_LOANPOOL[[#This Row],[LOAN_AMOUNT]]/TBL_BDA_LOANPOOL[[#This Row],[MULTIPROP_REC_COUNT]],TBL_BDA_LOANPOOL[[#This Row],[LOAN_AMOUNT]])</f>
        <v>0</v>
      </c>
      <c r="AK22" s="27" t="b">
        <f>TBL_BDA_LOANPOOL[[#This Row],[MULTIPROP_REC_COUNT]]&gt;1</f>
        <v>0</v>
      </c>
      <c r="AL22" s="26">
        <f>IF(TBL_BDA_LOANPOOL[[#This Row],[LOAN_ID]]&lt;&gt;"",COUNTIF(TBL_BDA_LOANPOOL[LOAN_ID],TBL_BDA_LOANPOOL[[#This Row],[LOAN_ID]]),1)</f>
        <v>1</v>
      </c>
      <c r="AM22" s="26">
        <f>IFERROR(MATCH(TBL_BDA_LOANPOOL[[#This Row],[QUAL_METHOD]],RANGE_LOOKUP_QUALMETHODS_BDA,0),-1)</f>
        <v>-1</v>
      </c>
      <c r="AN22" s="27" t="str">
        <f>IF(AND(TBL_BDA_LOANPOOL[[#This Row],[LOAN_ID]]&lt;&gt;"",TBL_BDA_LOANPOOL[[#This Row],[QUALMETHOD_ID]]&gt;-1),(SUMIF(TBL_BDA_LOANPOOL[LOAN_ID],TBL_BDA_LOANPOOL[[#This Row],[LOAN_ID]],TBL_BDA_LOANPOOL[QUALMETHOD_ID])/TBL_BDA_LOANPOOL[[#This Row],[MULTIPROP_REC_COUNT]])=TBL_BDA_LOANPOOL[[#This Row],[QUALMETHOD_ID]],"")</f>
        <v/>
      </c>
      <c r="AO22" s="27" t="str">
        <f>IF(AND(TBL_BDA_LOANPOOL[[#This Row],[LOAN_ID]]&lt;&gt;"",TBL_BDA_LOANPOOL[[#This Row],[LOAN_AMOUNT]]&lt;&gt;""),(SUMIF(TBL_BDA_LOANPOOL[LOAN_ID],TBL_BDA_LOANPOOL[[#This Row],[LOAN_ID]],TBL_BDA_LOANPOOL[LOAN_AMOUNT])/TBL_BDA_LOANPOOL[[#This Row],[MULTIPROP_REC_COUNT]])=TBL_BDA_LOANPOOL[[#This Row],[LOAN_AMOUNT]],"")</f>
        <v/>
      </c>
      <c r="AP22" s="27" t="str">
        <f>IF(AND(TBL_BDA_LOANPOOL[[#This Row],[LOAN_ID]]&lt;&gt;"",TBL_BDA_LOANPOOL[[#This Row],[SETTLEMENT_DATE]]&lt;&gt;""),(SUMIF(TBL_BDA_LOANPOOL[LOAN_ID],TBL_BDA_LOANPOOL[[#This Row],[LOAN_ID]],TBL_BDA_LOANPOOL[SETTLEMENT_DATE])/TBL_BDA_LOANPOOL[[#This Row],[MULTIPROP_REC_COUNT]])=TBL_BDA_LOANPOOL[[#This Row],[SETTLEMENT_DATE]],"")</f>
        <v/>
      </c>
      <c r="AQ2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 spans="2:45" ht="26.25" customHeight="1" x14ac:dyDescent="0.25">
      <c r="B23" s="49" t="str">
        <f>IF(TBL_BDA_LOANPOOL[[#This Row],[RECORD_STARTED]],IF(TBL_BDA_LOANPOOL[[#This Row],[ERROR_COUNT]]&gt;0,-1,IF(TBL_BDA_LOANPOOL[[#This Row],[REQ_FIELDS_POPULATED]],1,0)),"")</f>
        <v/>
      </c>
      <c r="C23" s="26">
        <f>ROW()-ROW(TBL_BDA_LOANPOOL[[#Headers],[ROW_ID]])</f>
        <v>7</v>
      </c>
      <c r="D23" s="31"/>
      <c r="E23" s="32"/>
      <c r="F23" s="42"/>
      <c r="G23" s="192"/>
      <c r="H23" s="143"/>
      <c r="I23" s="144"/>
      <c r="J23" s="144"/>
      <c r="K23" s="194"/>
      <c r="L23" s="207"/>
      <c r="M23" s="196"/>
      <c r="N23" s="114"/>
      <c r="O23" s="31"/>
      <c r="P23" s="39"/>
      <c r="Q23" s="41"/>
      <c r="R23" s="123"/>
      <c r="S23" s="199"/>
      <c r="T23" s="39"/>
      <c r="U23" s="201"/>
      <c r="V23" s="203" t="str">
        <f>IF(TBL_BDA_LOANPOOL[[#This Row],[RECORD_STARTED]]=TRUE,RANGE_LOOKUP_QUALMETHODS_BDA_SMALLBUSINESS,"")</f>
        <v/>
      </c>
      <c r="W23" s="175"/>
      <c r="X23" s="176"/>
      <c r="Y23" s="185"/>
      <c r="Z23" s="185"/>
      <c r="AA23" s="186"/>
      <c r="AB23" s="186"/>
      <c r="AC23"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 s="94" t="str">
        <f>IF(TBL_BDA_LOANPOOL[[#This Row],[LOAN_LEVEL_PREQUALIFIED_FLAG]]&lt;&gt;"",
IF(TBL_BDA_LOANPOOL[[#This Row],[LOAN_LEVEL_PREQUALIFIED_FLAG]],"Yes","No"),
"")</f>
        <v/>
      </c>
      <c r="AE23" s="70" t="str">
        <f>IF(TBL_BDA_LOANPOOL[[#This Row],[LOAN_ID]] = "","",TBL_BDA_LOANPOOL[[#This Row],[LOAN_ID]]&amp;" ("&amp;IF(TBL_BDA_LOANPOOL[[#This Row],[PROP_ADDR_STREET]]="","Address Not Defined",TBL_BDA_LOANPOOL[[#This Row],[PROP_ADDR_STREET]])&amp;")")</f>
        <v/>
      </c>
      <c r="AF23" s="70" t="str">
        <f>IF(AND(TBL_BDA_LOANPOOL[[#This Row],[REQ_FIELDS_POPULATED]],TBL_BDA_LOANPOOL[[#This Row],[ERROR_COUNT]]=0),
AND(TBL_BDA_LOANPOOL[[#This Row],[PREQUAL_LOAN_AGESETTLE_DATE_90_DAYS_CERTDATE]],TBL_BDA_LOANPOOL[[#This Row],[PREQUAL_LOAN_INTEREST_RATE]],TBL_BDA_LOANPOOL[[#This Row],[PREQUAL_SMALLBUSINESS]]),
"")</f>
        <v/>
      </c>
      <c r="AG23" s="27" t="b">
        <f ca="1">IFERROR((IF(APP_BDA_CERT_DATE&lt;&gt;"",APP_BDA_CERT_DATE,TODAY())-TBL_BDA_LOANPOOL[[#This Row],[SETTLEMENT_DATE]])&lt;91,TRUE)</f>
        <v>1</v>
      </c>
      <c r="AH23" s="27" t="b">
        <f>COUNTIFS(TBL_BDA_LOANPOOL[LOAN_ID],TBL_BDA_LOANPOOL[[#This Row],[LOAN_ID]],TBL_BDA_LOANPOOL[LOAN_INTEREST_RATE],"&gt;"&amp;CONFIG_BDA_INTEREST_RATE_CEILING)=0</f>
        <v>1</v>
      </c>
      <c r="AI23" s="27" t="b">
        <f>COUNTIFS(TBL_BDA_LOANPOOL[LOAN_ID],TBL_BDA_LOANPOOL[[#This Row],[LOAN_ID]],TBL_BDA_LOANPOOL[SBA_QUALIFIED],"No")=0</f>
        <v>1</v>
      </c>
      <c r="AJ23" s="45">
        <f>IF(TBL_BDA_LOANPOOL[[#This Row],[MULTIPROP_REC_COUNT]]&lt;&gt;"",TBL_BDA_LOANPOOL[[#This Row],[LOAN_AMOUNT]]/TBL_BDA_LOANPOOL[[#This Row],[MULTIPROP_REC_COUNT]],TBL_BDA_LOANPOOL[[#This Row],[LOAN_AMOUNT]])</f>
        <v>0</v>
      </c>
      <c r="AK23" s="27" t="b">
        <f>TBL_BDA_LOANPOOL[[#This Row],[MULTIPROP_REC_COUNT]]&gt;1</f>
        <v>0</v>
      </c>
      <c r="AL23" s="26">
        <f>IF(TBL_BDA_LOANPOOL[[#This Row],[LOAN_ID]]&lt;&gt;"",COUNTIF(TBL_BDA_LOANPOOL[LOAN_ID],TBL_BDA_LOANPOOL[[#This Row],[LOAN_ID]]),1)</f>
        <v>1</v>
      </c>
      <c r="AM23" s="26">
        <f>IFERROR(MATCH(TBL_BDA_LOANPOOL[[#This Row],[QUAL_METHOD]],RANGE_LOOKUP_QUALMETHODS_BDA,0),-1)</f>
        <v>-1</v>
      </c>
      <c r="AN23" s="27" t="str">
        <f>IF(AND(TBL_BDA_LOANPOOL[[#This Row],[LOAN_ID]]&lt;&gt;"",TBL_BDA_LOANPOOL[[#This Row],[QUALMETHOD_ID]]&gt;-1),(SUMIF(TBL_BDA_LOANPOOL[LOAN_ID],TBL_BDA_LOANPOOL[[#This Row],[LOAN_ID]],TBL_BDA_LOANPOOL[QUALMETHOD_ID])/TBL_BDA_LOANPOOL[[#This Row],[MULTIPROP_REC_COUNT]])=TBL_BDA_LOANPOOL[[#This Row],[QUALMETHOD_ID]],"")</f>
        <v/>
      </c>
      <c r="AO23" s="27" t="str">
        <f>IF(AND(TBL_BDA_LOANPOOL[[#This Row],[LOAN_ID]]&lt;&gt;"",TBL_BDA_LOANPOOL[[#This Row],[LOAN_AMOUNT]]&lt;&gt;""),(SUMIF(TBL_BDA_LOANPOOL[LOAN_ID],TBL_BDA_LOANPOOL[[#This Row],[LOAN_ID]],TBL_BDA_LOANPOOL[LOAN_AMOUNT])/TBL_BDA_LOANPOOL[[#This Row],[MULTIPROP_REC_COUNT]])=TBL_BDA_LOANPOOL[[#This Row],[LOAN_AMOUNT]],"")</f>
        <v/>
      </c>
      <c r="AP23" s="27" t="str">
        <f>IF(AND(TBL_BDA_LOANPOOL[[#This Row],[LOAN_ID]]&lt;&gt;"",TBL_BDA_LOANPOOL[[#This Row],[SETTLEMENT_DATE]]&lt;&gt;""),(SUMIF(TBL_BDA_LOANPOOL[LOAN_ID],TBL_BDA_LOANPOOL[[#This Row],[LOAN_ID]],TBL_BDA_LOANPOOL[SETTLEMENT_DATE])/TBL_BDA_LOANPOOL[[#This Row],[MULTIPROP_REC_COUNT]])=TBL_BDA_LOANPOOL[[#This Row],[SETTLEMENT_DATE]],"")</f>
        <v/>
      </c>
      <c r="AQ2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 spans="2:45" ht="26.25" customHeight="1" x14ac:dyDescent="0.25">
      <c r="B24" s="49" t="str">
        <f>IF(TBL_BDA_LOANPOOL[[#This Row],[RECORD_STARTED]],IF(TBL_BDA_LOANPOOL[[#This Row],[ERROR_COUNT]]&gt;0,-1,IF(TBL_BDA_LOANPOOL[[#This Row],[REQ_FIELDS_POPULATED]],1,0)),"")</f>
        <v/>
      </c>
      <c r="C24" s="26">
        <f>ROW()-ROW(TBL_BDA_LOANPOOL[[#Headers],[ROW_ID]])</f>
        <v>8</v>
      </c>
      <c r="D24" s="31"/>
      <c r="E24" s="32"/>
      <c r="F24" s="42"/>
      <c r="G24" s="192"/>
      <c r="H24" s="143"/>
      <c r="I24" s="144"/>
      <c r="J24" s="144"/>
      <c r="K24" s="194"/>
      <c r="L24" s="207"/>
      <c r="M24" s="196"/>
      <c r="N24" s="114"/>
      <c r="O24" s="31"/>
      <c r="P24" s="39"/>
      <c r="Q24" s="41"/>
      <c r="R24" s="123"/>
      <c r="S24" s="199"/>
      <c r="T24" s="39"/>
      <c r="U24" s="201"/>
      <c r="V24" s="203" t="str">
        <f>IF(TBL_BDA_LOANPOOL[[#This Row],[RECORD_STARTED]]=TRUE,RANGE_LOOKUP_QUALMETHODS_BDA_SMALLBUSINESS,"")</f>
        <v/>
      </c>
      <c r="W24" s="175"/>
      <c r="X24" s="176"/>
      <c r="Y24" s="185"/>
      <c r="Z24" s="185"/>
      <c r="AA24" s="186"/>
      <c r="AB24" s="186"/>
      <c r="AC24"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 s="94" t="str">
        <f>IF(TBL_BDA_LOANPOOL[[#This Row],[LOAN_LEVEL_PREQUALIFIED_FLAG]]&lt;&gt;"",
IF(TBL_BDA_LOANPOOL[[#This Row],[LOAN_LEVEL_PREQUALIFIED_FLAG]],"Yes","No"),
"")</f>
        <v/>
      </c>
      <c r="AE24" s="70" t="str">
        <f>IF(TBL_BDA_LOANPOOL[[#This Row],[LOAN_ID]] = "","",TBL_BDA_LOANPOOL[[#This Row],[LOAN_ID]]&amp;" ("&amp;IF(TBL_BDA_LOANPOOL[[#This Row],[PROP_ADDR_STREET]]="","Address Not Defined",TBL_BDA_LOANPOOL[[#This Row],[PROP_ADDR_STREET]])&amp;")")</f>
        <v/>
      </c>
      <c r="AF24" s="70" t="str">
        <f>IF(AND(TBL_BDA_LOANPOOL[[#This Row],[REQ_FIELDS_POPULATED]],TBL_BDA_LOANPOOL[[#This Row],[ERROR_COUNT]]=0),
AND(TBL_BDA_LOANPOOL[[#This Row],[PREQUAL_LOAN_AGESETTLE_DATE_90_DAYS_CERTDATE]],TBL_BDA_LOANPOOL[[#This Row],[PREQUAL_LOAN_INTEREST_RATE]],TBL_BDA_LOANPOOL[[#This Row],[PREQUAL_SMALLBUSINESS]]),
"")</f>
        <v/>
      </c>
      <c r="AG24" s="27" t="b">
        <f ca="1">IFERROR((IF(APP_BDA_CERT_DATE&lt;&gt;"",APP_BDA_CERT_DATE,TODAY())-TBL_BDA_LOANPOOL[[#This Row],[SETTLEMENT_DATE]])&lt;91,TRUE)</f>
        <v>1</v>
      </c>
      <c r="AH24" s="27" t="b">
        <f>COUNTIFS(TBL_BDA_LOANPOOL[LOAN_ID],TBL_BDA_LOANPOOL[[#This Row],[LOAN_ID]],TBL_BDA_LOANPOOL[LOAN_INTEREST_RATE],"&gt;"&amp;CONFIG_BDA_INTEREST_RATE_CEILING)=0</f>
        <v>1</v>
      </c>
      <c r="AI24" s="27" t="b">
        <f>COUNTIFS(TBL_BDA_LOANPOOL[LOAN_ID],TBL_BDA_LOANPOOL[[#This Row],[LOAN_ID]],TBL_BDA_LOANPOOL[SBA_QUALIFIED],"No")=0</f>
        <v>1</v>
      </c>
      <c r="AJ24" s="45">
        <f>IF(TBL_BDA_LOANPOOL[[#This Row],[MULTIPROP_REC_COUNT]]&lt;&gt;"",TBL_BDA_LOANPOOL[[#This Row],[LOAN_AMOUNT]]/TBL_BDA_LOANPOOL[[#This Row],[MULTIPROP_REC_COUNT]],TBL_BDA_LOANPOOL[[#This Row],[LOAN_AMOUNT]])</f>
        <v>0</v>
      </c>
      <c r="AK24" s="27" t="b">
        <f>TBL_BDA_LOANPOOL[[#This Row],[MULTIPROP_REC_COUNT]]&gt;1</f>
        <v>0</v>
      </c>
      <c r="AL24" s="26">
        <f>IF(TBL_BDA_LOANPOOL[[#This Row],[LOAN_ID]]&lt;&gt;"",COUNTIF(TBL_BDA_LOANPOOL[LOAN_ID],TBL_BDA_LOANPOOL[[#This Row],[LOAN_ID]]),1)</f>
        <v>1</v>
      </c>
      <c r="AM24" s="26">
        <f>IFERROR(MATCH(TBL_BDA_LOANPOOL[[#This Row],[QUAL_METHOD]],RANGE_LOOKUP_QUALMETHODS_BDA,0),-1)</f>
        <v>-1</v>
      </c>
      <c r="AN24" s="27" t="str">
        <f>IF(AND(TBL_BDA_LOANPOOL[[#This Row],[LOAN_ID]]&lt;&gt;"",TBL_BDA_LOANPOOL[[#This Row],[QUALMETHOD_ID]]&gt;-1),(SUMIF(TBL_BDA_LOANPOOL[LOAN_ID],TBL_BDA_LOANPOOL[[#This Row],[LOAN_ID]],TBL_BDA_LOANPOOL[QUALMETHOD_ID])/TBL_BDA_LOANPOOL[[#This Row],[MULTIPROP_REC_COUNT]])=TBL_BDA_LOANPOOL[[#This Row],[QUALMETHOD_ID]],"")</f>
        <v/>
      </c>
      <c r="AO24" s="27" t="str">
        <f>IF(AND(TBL_BDA_LOANPOOL[[#This Row],[LOAN_ID]]&lt;&gt;"",TBL_BDA_LOANPOOL[[#This Row],[LOAN_AMOUNT]]&lt;&gt;""),(SUMIF(TBL_BDA_LOANPOOL[LOAN_ID],TBL_BDA_LOANPOOL[[#This Row],[LOAN_ID]],TBL_BDA_LOANPOOL[LOAN_AMOUNT])/TBL_BDA_LOANPOOL[[#This Row],[MULTIPROP_REC_COUNT]])=TBL_BDA_LOANPOOL[[#This Row],[LOAN_AMOUNT]],"")</f>
        <v/>
      </c>
      <c r="AP24" s="27" t="str">
        <f>IF(AND(TBL_BDA_LOANPOOL[[#This Row],[LOAN_ID]]&lt;&gt;"",TBL_BDA_LOANPOOL[[#This Row],[SETTLEMENT_DATE]]&lt;&gt;""),(SUMIF(TBL_BDA_LOANPOOL[LOAN_ID],TBL_BDA_LOANPOOL[[#This Row],[LOAN_ID]],TBL_BDA_LOANPOOL[SETTLEMENT_DATE])/TBL_BDA_LOANPOOL[[#This Row],[MULTIPROP_REC_COUNT]])=TBL_BDA_LOANPOOL[[#This Row],[SETTLEMENT_DATE]],"")</f>
        <v/>
      </c>
      <c r="AQ2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 spans="2:45" ht="26.25" customHeight="1" x14ac:dyDescent="0.25">
      <c r="B25" s="49" t="str">
        <f>IF(TBL_BDA_LOANPOOL[[#This Row],[RECORD_STARTED]],IF(TBL_BDA_LOANPOOL[[#This Row],[ERROR_COUNT]]&gt;0,-1,IF(TBL_BDA_LOANPOOL[[#This Row],[REQ_FIELDS_POPULATED]],1,0)),"")</f>
        <v/>
      </c>
      <c r="C25" s="26">
        <f>ROW()-ROW(TBL_BDA_LOANPOOL[[#Headers],[ROW_ID]])</f>
        <v>9</v>
      </c>
      <c r="D25" s="31"/>
      <c r="E25" s="32"/>
      <c r="F25" s="42"/>
      <c r="G25" s="192"/>
      <c r="H25" s="143"/>
      <c r="I25" s="144"/>
      <c r="J25" s="144"/>
      <c r="K25" s="194"/>
      <c r="L25" s="207"/>
      <c r="M25" s="196"/>
      <c r="N25" s="114"/>
      <c r="O25" s="31"/>
      <c r="P25" s="39"/>
      <c r="Q25" s="41"/>
      <c r="R25" s="123"/>
      <c r="S25" s="199"/>
      <c r="T25" s="39"/>
      <c r="U25" s="201"/>
      <c r="V25" s="203" t="str">
        <f>IF(TBL_BDA_LOANPOOL[[#This Row],[RECORD_STARTED]]=TRUE,RANGE_LOOKUP_QUALMETHODS_BDA_SMALLBUSINESS,"")</f>
        <v/>
      </c>
      <c r="W25" s="175"/>
      <c r="X25" s="176"/>
      <c r="Y25" s="185"/>
      <c r="Z25" s="185"/>
      <c r="AA25" s="186"/>
      <c r="AB25" s="186"/>
      <c r="AC25"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 s="94" t="str">
        <f>IF(TBL_BDA_LOANPOOL[[#This Row],[LOAN_LEVEL_PREQUALIFIED_FLAG]]&lt;&gt;"",
IF(TBL_BDA_LOANPOOL[[#This Row],[LOAN_LEVEL_PREQUALIFIED_FLAG]],"Yes","No"),
"")</f>
        <v/>
      </c>
      <c r="AE25" s="70" t="str">
        <f>IF(TBL_BDA_LOANPOOL[[#This Row],[LOAN_ID]] = "","",TBL_BDA_LOANPOOL[[#This Row],[LOAN_ID]]&amp;" ("&amp;IF(TBL_BDA_LOANPOOL[[#This Row],[PROP_ADDR_STREET]]="","Address Not Defined",TBL_BDA_LOANPOOL[[#This Row],[PROP_ADDR_STREET]])&amp;")")</f>
        <v/>
      </c>
      <c r="AF25" s="70" t="str">
        <f>IF(AND(TBL_BDA_LOANPOOL[[#This Row],[REQ_FIELDS_POPULATED]],TBL_BDA_LOANPOOL[[#This Row],[ERROR_COUNT]]=0),
AND(TBL_BDA_LOANPOOL[[#This Row],[PREQUAL_LOAN_AGESETTLE_DATE_90_DAYS_CERTDATE]],TBL_BDA_LOANPOOL[[#This Row],[PREQUAL_LOAN_INTEREST_RATE]],TBL_BDA_LOANPOOL[[#This Row],[PREQUAL_SMALLBUSINESS]]),
"")</f>
        <v/>
      </c>
      <c r="AG25" s="27" t="b">
        <f ca="1">IFERROR((IF(APP_BDA_CERT_DATE&lt;&gt;"",APP_BDA_CERT_DATE,TODAY())-TBL_BDA_LOANPOOL[[#This Row],[SETTLEMENT_DATE]])&lt;91,TRUE)</f>
        <v>1</v>
      </c>
      <c r="AH25" s="27" t="b">
        <f>COUNTIFS(TBL_BDA_LOANPOOL[LOAN_ID],TBL_BDA_LOANPOOL[[#This Row],[LOAN_ID]],TBL_BDA_LOANPOOL[LOAN_INTEREST_RATE],"&gt;"&amp;CONFIG_BDA_INTEREST_RATE_CEILING)=0</f>
        <v>1</v>
      </c>
      <c r="AI25" s="27" t="b">
        <f>COUNTIFS(TBL_BDA_LOANPOOL[LOAN_ID],TBL_BDA_LOANPOOL[[#This Row],[LOAN_ID]],TBL_BDA_LOANPOOL[SBA_QUALIFIED],"No")=0</f>
        <v>1</v>
      </c>
      <c r="AJ25" s="45">
        <f>IF(TBL_BDA_LOANPOOL[[#This Row],[MULTIPROP_REC_COUNT]]&lt;&gt;"",TBL_BDA_LOANPOOL[[#This Row],[LOAN_AMOUNT]]/TBL_BDA_LOANPOOL[[#This Row],[MULTIPROP_REC_COUNT]],TBL_BDA_LOANPOOL[[#This Row],[LOAN_AMOUNT]])</f>
        <v>0</v>
      </c>
      <c r="AK25" s="27" t="b">
        <f>TBL_BDA_LOANPOOL[[#This Row],[MULTIPROP_REC_COUNT]]&gt;1</f>
        <v>0</v>
      </c>
      <c r="AL25" s="26">
        <f>IF(TBL_BDA_LOANPOOL[[#This Row],[LOAN_ID]]&lt;&gt;"",COUNTIF(TBL_BDA_LOANPOOL[LOAN_ID],TBL_BDA_LOANPOOL[[#This Row],[LOAN_ID]]),1)</f>
        <v>1</v>
      </c>
      <c r="AM25" s="26">
        <f>IFERROR(MATCH(TBL_BDA_LOANPOOL[[#This Row],[QUAL_METHOD]],RANGE_LOOKUP_QUALMETHODS_BDA,0),-1)</f>
        <v>-1</v>
      </c>
      <c r="AN25" s="27" t="str">
        <f>IF(AND(TBL_BDA_LOANPOOL[[#This Row],[LOAN_ID]]&lt;&gt;"",TBL_BDA_LOANPOOL[[#This Row],[QUALMETHOD_ID]]&gt;-1),(SUMIF(TBL_BDA_LOANPOOL[LOAN_ID],TBL_BDA_LOANPOOL[[#This Row],[LOAN_ID]],TBL_BDA_LOANPOOL[QUALMETHOD_ID])/TBL_BDA_LOANPOOL[[#This Row],[MULTIPROP_REC_COUNT]])=TBL_BDA_LOANPOOL[[#This Row],[QUALMETHOD_ID]],"")</f>
        <v/>
      </c>
      <c r="AO25" s="27" t="str">
        <f>IF(AND(TBL_BDA_LOANPOOL[[#This Row],[LOAN_ID]]&lt;&gt;"",TBL_BDA_LOANPOOL[[#This Row],[LOAN_AMOUNT]]&lt;&gt;""),(SUMIF(TBL_BDA_LOANPOOL[LOAN_ID],TBL_BDA_LOANPOOL[[#This Row],[LOAN_ID]],TBL_BDA_LOANPOOL[LOAN_AMOUNT])/TBL_BDA_LOANPOOL[[#This Row],[MULTIPROP_REC_COUNT]])=TBL_BDA_LOANPOOL[[#This Row],[LOAN_AMOUNT]],"")</f>
        <v/>
      </c>
      <c r="AP25" s="27" t="str">
        <f>IF(AND(TBL_BDA_LOANPOOL[[#This Row],[LOAN_ID]]&lt;&gt;"",TBL_BDA_LOANPOOL[[#This Row],[SETTLEMENT_DATE]]&lt;&gt;""),(SUMIF(TBL_BDA_LOANPOOL[LOAN_ID],TBL_BDA_LOANPOOL[[#This Row],[LOAN_ID]],TBL_BDA_LOANPOOL[SETTLEMENT_DATE])/TBL_BDA_LOANPOOL[[#This Row],[MULTIPROP_REC_COUNT]])=TBL_BDA_LOANPOOL[[#This Row],[SETTLEMENT_DATE]],"")</f>
        <v/>
      </c>
      <c r="AQ2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 spans="2:45" ht="26.25" customHeight="1" x14ac:dyDescent="0.25">
      <c r="B26" s="49" t="str">
        <f>IF(TBL_BDA_LOANPOOL[[#This Row],[RECORD_STARTED]],IF(TBL_BDA_LOANPOOL[[#This Row],[ERROR_COUNT]]&gt;0,-1,IF(TBL_BDA_LOANPOOL[[#This Row],[REQ_FIELDS_POPULATED]],1,0)),"")</f>
        <v/>
      </c>
      <c r="C26" s="26">
        <f>ROW()-ROW(TBL_BDA_LOANPOOL[[#Headers],[ROW_ID]])</f>
        <v>10</v>
      </c>
      <c r="D26" s="31"/>
      <c r="E26" s="32"/>
      <c r="F26" s="42"/>
      <c r="G26" s="192"/>
      <c r="H26" s="143"/>
      <c r="I26" s="144"/>
      <c r="J26" s="144"/>
      <c r="K26" s="194"/>
      <c r="L26" s="207"/>
      <c r="M26" s="196"/>
      <c r="N26" s="114"/>
      <c r="O26" s="31"/>
      <c r="P26" s="39"/>
      <c r="Q26" s="41"/>
      <c r="R26" s="123"/>
      <c r="S26" s="199"/>
      <c r="T26" s="39"/>
      <c r="U26" s="201"/>
      <c r="V26" s="203" t="str">
        <f>IF(TBL_BDA_LOANPOOL[[#This Row],[RECORD_STARTED]]=TRUE,RANGE_LOOKUP_QUALMETHODS_BDA_SMALLBUSINESS,"")</f>
        <v/>
      </c>
      <c r="W26" s="175"/>
      <c r="X26" s="176"/>
      <c r="Y26" s="185"/>
      <c r="Z26" s="185"/>
      <c r="AA26" s="186"/>
      <c r="AB26" s="186"/>
      <c r="AC26"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 s="94" t="str">
        <f>IF(TBL_BDA_LOANPOOL[[#This Row],[LOAN_LEVEL_PREQUALIFIED_FLAG]]&lt;&gt;"",
IF(TBL_BDA_LOANPOOL[[#This Row],[LOAN_LEVEL_PREQUALIFIED_FLAG]],"Yes","No"),
"")</f>
        <v/>
      </c>
      <c r="AE26" s="70" t="str">
        <f>IF(TBL_BDA_LOANPOOL[[#This Row],[LOAN_ID]] = "","",TBL_BDA_LOANPOOL[[#This Row],[LOAN_ID]]&amp;" ("&amp;IF(TBL_BDA_LOANPOOL[[#This Row],[PROP_ADDR_STREET]]="","Address Not Defined",TBL_BDA_LOANPOOL[[#This Row],[PROP_ADDR_STREET]])&amp;")")</f>
        <v/>
      </c>
      <c r="AF26" s="70" t="str">
        <f>IF(AND(TBL_BDA_LOANPOOL[[#This Row],[REQ_FIELDS_POPULATED]],TBL_BDA_LOANPOOL[[#This Row],[ERROR_COUNT]]=0),
AND(TBL_BDA_LOANPOOL[[#This Row],[PREQUAL_LOAN_AGESETTLE_DATE_90_DAYS_CERTDATE]],TBL_BDA_LOANPOOL[[#This Row],[PREQUAL_LOAN_INTEREST_RATE]],TBL_BDA_LOANPOOL[[#This Row],[PREQUAL_SMALLBUSINESS]]),
"")</f>
        <v/>
      </c>
      <c r="AG26" s="27" t="b">
        <f ca="1">IFERROR((IF(APP_BDA_CERT_DATE&lt;&gt;"",APP_BDA_CERT_DATE,TODAY())-TBL_BDA_LOANPOOL[[#This Row],[SETTLEMENT_DATE]])&lt;91,TRUE)</f>
        <v>1</v>
      </c>
      <c r="AH26" s="27" t="b">
        <f>COUNTIFS(TBL_BDA_LOANPOOL[LOAN_ID],TBL_BDA_LOANPOOL[[#This Row],[LOAN_ID]],TBL_BDA_LOANPOOL[LOAN_INTEREST_RATE],"&gt;"&amp;CONFIG_BDA_INTEREST_RATE_CEILING)=0</f>
        <v>1</v>
      </c>
      <c r="AI26" s="27" t="b">
        <f>COUNTIFS(TBL_BDA_LOANPOOL[LOAN_ID],TBL_BDA_LOANPOOL[[#This Row],[LOAN_ID]],TBL_BDA_LOANPOOL[SBA_QUALIFIED],"No")=0</f>
        <v>1</v>
      </c>
      <c r="AJ26" s="45">
        <f>IF(TBL_BDA_LOANPOOL[[#This Row],[MULTIPROP_REC_COUNT]]&lt;&gt;"",TBL_BDA_LOANPOOL[[#This Row],[LOAN_AMOUNT]]/TBL_BDA_LOANPOOL[[#This Row],[MULTIPROP_REC_COUNT]],TBL_BDA_LOANPOOL[[#This Row],[LOAN_AMOUNT]])</f>
        <v>0</v>
      </c>
      <c r="AK26" s="27" t="b">
        <f>TBL_BDA_LOANPOOL[[#This Row],[MULTIPROP_REC_COUNT]]&gt;1</f>
        <v>0</v>
      </c>
      <c r="AL26" s="26">
        <f>IF(TBL_BDA_LOANPOOL[[#This Row],[LOAN_ID]]&lt;&gt;"",COUNTIF(TBL_BDA_LOANPOOL[LOAN_ID],TBL_BDA_LOANPOOL[[#This Row],[LOAN_ID]]),1)</f>
        <v>1</v>
      </c>
      <c r="AM26" s="26">
        <f>IFERROR(MATCH(TBL_BDA_LOANPOOL[[#This Row],[QUAL_METHOD]],RANGE_LOOKUP_QUALMETHODS_BDA,0),-1)</f>
        <v>-1</v>
      </c>
      <c r="AN26" s="27" t="str">
        <f>IF(AND(TBL_BDA_LOANPOOL[[#This Row],[LOAN_ID]]&lt;&gt;"",TBL_BDA_LOANPOOL[[#This Row],[QUALMETHOD_ID]]&gt;-1),(SUMIF(TBL_BDA_LOANPOOL[LOAN_ID],TBL_BDA_LOANPOOL[[#This Row],[LOAN_ID]],TBL_BDA_LOANPOOL[QUALMETHOD_ID])/TBL_BDA_LOANPOOL[[#This Row],[MULTIPROP_REC_COUNT]])=TBL_BDA_LOANPOOL[[#This Row],[QUALMETHOD_ID]],"")</f>
        <v/>
      </c>
      <c r="AO26" s="27" t="str">
        <f>IF(AND(TBL_BDA_LOANPOOL[[#This Row],[LOAN_ID]]&lt;&gt;"",TBL_BDA_LOANPOOL[[#This Row],[LOAN_AMOUNT]]&lt;&gt;""),(SUMIF(TBL_BDA_LOANPOOL[LOAN_ID],TBL_BDA_LOANPOOL[[#This Row],[LOAN_ID]],TBL_BDA_LOANPOOL[LOAN_AMOUNT])/TBL_BDA_LOANPOOL[[#This Row],[MULTIPROP_REC_COUNT]])=TBL_BDA_LOANPOOL[[#This Row],[LOAN_AMOUNT]],"")</f>
        <v/>
      </c>
      <c r="AP26" s="27" t="str">
        <f>IF(AND(TBL_BDA_LOANPOOL[[#This Row],[LOAN_ID]]&lt;&gt;"",TBL_BDA_LOANPOOL[[#This Row],[SETTLEMENT_DATE]]&lt;&gt;""),(SUMIF(TBL_BDA_LOANPOOL[LOAN_ID],TBL_BDA_LOANPOOL[[#This Row],[LOAN_ID]],TBL_BDA_LOANPOOL[SETTLEMENT_DATE])/TBL_BDA_LOANPOOL[[#This Row],[MULTIPROP_REC_COUNT]])=TBL_BDA_LOANPOOL[[#This Row],[SETTLEMENT_DATE]],"")</f>
        <v/>
      </c>
      <c r="AQ2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7" spans="2:45" ht="26.25" customHeight="1" x14ac:dyDescent="0.25">
      <c r="B27" s="49" t="str">
        <f>IF(TBL_BDA_LOANPOOL[[#This Row],[RECORD_STARTED]],IF(TBL_BDA_LOANPOOL[[#This Row],[ERROR_COUNT]]&gt;0,-1,IF(TBL_BDA_LOANPOOL[[#This Row],[REQ_FIELDS_POPULATED]],1,0)),"")</f>
        <v/>
      </c>
      <c r="C27" s="26">
        <f>ROW()-ROW(TBL_BDA_LOANPOOL[[#Headers],[ROW_ID]])</f>
        <v>11</v>
      </c>
      <c r="D27" s="31"/>
      <c r="E27" s="32"/>
      <c r="F27" s="42"/>
      <c r="G27" s="192"/>
      <c r="H27" s="143"/>
      <c r="I27" s="144"/>
      <c r="J27" s="144"/>
      <c r="K27" s="194"/>
      <c r="L27" s="207"/>
      <c r="M27" s="196"/>
      <c r="N27" s="114"/>
      <c r="O27" s="31"/>
      <c r="P27" s="39"/>
      <c r="Q27" s="41"/>
      <c r="R27" s="123"/>
      <c r="S27" s="199"/>
      <c r="T27" s="39"/>
      <c r="U27" s="201"/>
      <c r="V27" s="203" t="str">
        <f>IF(TBL_BDA_LOANPOOL[[#This Row],[RECORD_STARTED]]=TRUE,RANGE_LOOKUP_QUALMETHODS_BDA_SMALLBUSINESS,"")</f>
        <v/>
      </c>
      <c r="W27" s="175"/>
      <c r="X27" s="176"/>
      <c r="Y27" s="185"/>
      <c r="Z27" s="185"/>
      <c r="AA27" s="186"/>
      <c r="AB27" s="186"/>
      <c r="AC27"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7" s="94" t="str">
        <f>IF(TBL_BDA_LOANPOOL[[#This Row],[LOAN_LEVEL_PREQUALIFIED_FLAG]]&lt;&gt;"",
IF(TBL_BDA_LOANPOOL[[#This Row],[LOAN_LEVEL_PREQUALIFIED_FLAG]],"Yes","No"),
"")</f>
        <v/>
      </c>
      <c r="AE27" s="70" t="str">
        <f>IF(TBL_BDA_LOANPOOL[[#This Row],[LOAN_ID]] = "","",TBL_BDA_LOANPOOL[[#This Row],[LOAN_ID]]&amp;" ("&amp;IF(TBL_BDA_LOANPOOL[[#This Row],[PROP_ADDR_STREET]]="","Address Not Defined",TBL_BDA_LOANPOOL[[#This Row],[PROP_ADDR_STREET]])&amp;")")</f>
        <v/>
      </c>
      <c r="AF27" s="70" t="str">
        <f>IF(AND(TBL_BDA_LOANPOOL[[#This Row],[REQ_FIELDS_POPULATED]],TBL_BDA_LOANPOOL[[#This Row],[ERROR_COUNT]]=0),
AND(TBL_BDA_LOANPOOL[[#This Row],[PREQUAL_LOAN_AGESETTLE_DATE_90_DAYS_CERTDATE]],TBL_BDA_LOANPOOL[[#This Row],[PREQUAL_LOAN_INTEREST_RATE]],TBL_BDA_LOANPOOL[[#This Row],[PREQUAL_SMALLBUSINESS]]),
"")</f>
        <v/>
      </c>
      <c r="AG27" s="27" t="b">
        <f ca="1">IFERROR((IF(APP_BDA_CERT_DATE&lt;&gt;"",APP_BDA_CERT_DATE,TODAY())-TBL_BDA_LOANPOOL[[#This Row],[SETTLEMENT_DATE]])&lt;91,TRUE)</f>
        <v>1</v>
      </c>
      <c r="AH27" s="27" t="b">
        <f>COUNTIFS(TBL_BDA_LOANPOOL[LOAN_ID],TBL_BDA_LOANPOOL[[#This Row],[LOAN_ID]],TBL_BDA_LOANPOOL[LOAN_INTEREST_RATE],"&gt;"&amp;CONFIG_BDA_INTEREST_RATE_CEILING)=0</f>
        <v>1</v>
      </c>
      <c r="AI27" s="27" t="b">
        <f>COUNTIFS(TBL_BDA_LOANPOOL[LOAN_ID],TBL_BDA_LOANPOOL[[#This Row],[LOAN_ID]],TBL_BDA_LOANPOOL[SBA_QUALIFIED],"No")=0</f>
        <v>1</v>
      </c>
      <c r="AJ27" s="45">
        <f>IF(TBL_BDA_LOANPOOL[[#This Row],[MULTIPROP_REC_COUNT]]&lt;&gt;"",TBL_BDA_LOANPOOL[[#This Row],[LOAN_AMOUNT]]/TBL_BDA_LOANPOOL[[#This Row],[MULTIPROP_REC_COUNT]],TBL_BDA_LOANPOOL[[#This Row],[LOAN_AMOUNT]])</f>
        <v>0</v>
      </c>
      <c r="AK27" s="27" t="b">
        <f>TBL_BDA_LOANPOOL[[#This Row],[MULTIPROP_REC_COUNT]]&gt;1</f>
        <v>0</v>
      </c>
      <c r="AL27" s="26">
        <f>IF(TBL_BDA_LOANPOOL[[#This Row],[LOAN_ID]]&lt;&gt;"",COUNTIF(TBL_BDA_LOANPOOL[LOAN_ID],TBL_BDA_LOANPOOL[[#This Row],[LOAN_ID]]),1)</f>
        <v>1</v>
      </c>
      <c r="AM27" s="26">
        <f>IFERROR(MATCH(TBL_BDA_LOANPOOL[[#This Row],[QUAL_METHOD]],RANGE_LOOKUP_QUALMETHODS_BDA,0),-1)</f>
        <v>-1</v>
      </c>
      <c r="AN27" s="27" t="str">
        <f>IF(AND(TBL_BDA_LOANPOOL[[#This Row],[LOAN_ID]]&lt;&gt;"",TBL_BDA_LOANPOOL[[#This Row],[QUALMETHOD_ID]]&gt;-1),(SUMIF(TBL_BDA_LOANPOOL[LOAN_ID],TBL_BDA_LOANPOOL[[#This Row],[LOAN_ID]],TBL_BDA_LOANPOOL[QUALMETHOD_ID])/TBL_BDA_LOANPOOL[[#This Row],[MULTIPROP_REC_COUNT]])=TBL_BDA_LOANPOOL[[#This Row],[QUALMETHOD_ID]],"")</f>
        <v/>
      </c>
      <c r="AO27" s="27" t="str">
        <f>IF(AND(TBL_BDA_LOANPOOL[[#This Row],[LOAN_ID]]&lt;&gt;"",TBL_BDA_LOANPOOL[[#This Row],[LOAN_AMOUNT]]&lt;&gt;""),(SUMIF(TBL_BDA_LOANPOOL[LOAN_ID],TBL_BDA_LOANPOOL[[#This Row],[LOAN_ID]],TBL_BDA_LOANPOOL[LOAN_AMOUNT])/TBL_BDA_LOANPOOL[[#This Row],[MULTIPROP_REC_COUNT]])=TBL_BDA_LOANPOOL[[#This Row],[LOAN_AMOUNT]],"")</f>
        <v/>
      </c>
      <c r="AP27" s="27" t="str">
        <f>IF(AND(TBL_BDA_LOANPOOL[[#This Row],[LOAN_ID]]&lt;&gt;"",TBL_BDA_LOANPOOL[[#This Row],[SETTLEMENT_DATE]]&lt;&gt;""),(SUMIF(TBL_BDA_LOANPOOL[LOAN_ID],TBL_BDA_LOANPOOL[[#This Row],[LOAN_ID]],TBL_BDA_LOANPOOL[SETTLEMENT_DATE])/TBL_BDA_LOANPOOL[[#This Row],[MULTIPROP_REC_COUNT]])=TBL_BDA_LOANPOOL[[#This Row],[SETTLEMENT_DATE]],"")</f>
        <v/>
      </c>
      <c r="AQ2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8" spans="2:45" ht="26.25" customHeight="1" x14ac:dyDescent="0.25">
      <c r="B28" s="49" t="str">
        <f>IF(TBL_BDA_LOANPOOL[[#This Row],[RECORD_STARTED]],IF(TBL_BDA_LOANPOOL[[#This Row],[ERROR_COUNT]]&gt;0,-1,IF(TBL_BDA_LOANPOOL[[#This Row],[REQ_FIELDS_POPULATED]],1,0)),"")</f>
        <v/>
      </c>
      <c r="C28" s="26">
        <f>ROW()-ROW(TBL_BDA_LOANPOOL[[#Headers],[ROW_ID]])</f>
        <v>12</v>
      </c>
      <c r="D28" s="31"/>
      <c r="E28" s="32"/>
      <c r="F28" s="42"/>
      <c r="G28" s="192"/>
      <c r="H28" s="143"/>
      <c r="I28" s="144"/>
      <c r="J28" s="144"/>
      <c r="K28" s="194"/>
      <c r="L28" s="207"/>
      <c r="M28" s="196"/>
      <c r="N28" s="114"/>
      <c r="O28" s="31"/>
      <c r="P28" s="39"/>
      <c r="Q28" s="41"/>
      <c r="R28" s="123"/>
      <c r="S28" s="199"/>
      <c r="T28" s="39"/>
      <c r="U28" s="201"/>
      <c r="V28" s="203" t="str">
        <f>IF(TBL_BDA_LOANPOOL[[#This Row],[RECORD_STARTED]]=TRUE,RANGE_LOOKUP_QUALMETHODS_BDA_SMALLBUSINESS,"")</f>
        <v/>
      </c>
      <c r="W28" s="175"/>
      <c r="X28" s="176"/>
      <c r="Y28" s="185"/>
      <c r="Z28" s="185"/>
      <c r="AA28" s="186"/>
      <c r="AB28" s="186"/>
      <c r="AC28"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8" s="94" t="str">
        <f>IF(TBL_BDA_LOANPOOL[[#This Row],[LOAN_LEVEL_PREQUALIFIED_FLAG]]&lt;&gt;"",
IF(TBL_BDA_LOANPOOL[[#This Row],[LOAN_LEVEL_PREQUALIFIED_FLAG]],"Yes","No"),
"")</f>
        <v/>
      </c>
      <c r="AE28" s="70" t="str">
        <f>IF(TBL_BDA_LOANPOOL[[#This Row],[LOAN_ID]] = "","",TBL_BDA_LOANPOOL[[#This Row],[LOAN_ID]]&amp;" ("&amp;IF(TBL_BDA_LOANPOOL[[#This Row],[PROP_ADDR_STREET]]="","Address Not Defined",TBL_BDA_LOANPOOL[[#This Row],[PROP_ADDR_STREET]])&amp;")")</f>
        <v/>
      </c>
      <c r="AF28" s="70" t="str">
        <f>IF(AND(TBL_BDA_LOANPOOL[[#This Row],[REQ_FIELDS_POPULATED]],TBL_BDA_LOANPOOL[[#This Row],[ERROR_COUNT]]=0),
AND(TBL_BDA_LOANPOOL[[#This Row],[PREQUAL_LOAN_AGESETTLE_DATE_90_DAYS_CERTDATE]],TBL_BDA_LOANPOOL[[#This Row],[PREQUAL_LOAN_INTEREST_RATE]],TBL_BDA_LOANPOOL[[#This Row],[PREQUAL_SMALLBUSINESS]]),
"")</f>
        <v/>
      </c>
      <c r="AG28" s="27" t="b">
        <f ca="1">IFERROR((IF(APP_BDA_CERT_DATE&lt;&gt;"",APP_BDA_CERT_DATE,TODAY())-TBL_BDA_LOANPOOL[[#This Row],[SETTLEMENT_DATE]])&lt;91,TRUE)</f>
        <v>1</v>
      </c>
      <c r="AH28" s="27" t="b">
        <f>COUNTIFS(TBL_BDA_LOANPOOL[LOAN_ID],TBL_BDA_LOANPOOL[[#This Row],[LOAN_ID]],TBL_BDA_LOANPOOL[LOAN_INTEREST_RATE],"&gt;"&amp;CONFIG_BDA_INTEREST_RATE_CEILING)=0</f>
        <v>1</v>
      </c>
      <c r="AI28" s="27" t="b">
        <f>COUNTIFS(TBL_BDA_LOANPOOL[LOAN_ID],TBL_BDA_LOANPOOL[[#This Row],[LOAN_ID]],TBL_BDA_LOANPOOL[SBA_QUALIFIED],"No")=0</f>
        <v>1</v>
      </c>
      <c r="AJ28" s="45">
        <f>IF(TBL_BDA_LOANPOOL[[#This Row],[MULTIPROP_REC_COUNT]]&lt;&gt;"",TBL_BDA_LOANPOOL[[#This Row],[LOAN_AMOUNT]]/TBL_BDA_LOANPOOL[[#This Row],[MULTIPROP_REC_COUNT]],TBL_BDA_LOANPOOL[[#This Row],[LOAN_AMOUNT]])</f>
        <v>0</v>
      </c>
      <c r="AK28" s="27" t="b">
        <f>TBL_BDA_LOANPOOL[[#This Row],[MULTIPROP_REC_COUNT]]&gt;1</f>
        <v>0</v>
      </c>
      <c r="AL28" s="26">
        <f>IF(TBL_BDA_LOANPOOL[[#This Row],[LOAN_ID]]&lt;&gt;"",COUNTIF(TBL_BDA_LOANPOOL[LOAN_ID],TBL_BDA_LOANPOOL[[#This Row],[LOAN_ID]]),1)</f>
        <v>1</v>
      </c>
      <c r="AM28" s="26">
        <f>IFERROR(MATCH(TBL_BDA_LOANPOOL[[#This Row],[QUAL_METHOD]],RANGE_LOOKUP_QUALMETHODS_BDA,0),-1)</f>
        <v>-1</v>
      </c>
      <c r="AN28" s="27" t="str">
        <f>IF(AND(TBL_BDA_LOANPOOL[[#This Row],[LOAN_ID]]&lt;&gt;"",TBL_BDA_LOANPOOL[[#This Row],[QUALMETHOD_ID]]&gt;-1),(SUMIF(TBL_BDA_LOANPOOL[LOAN_ID],TBL_BDA_LOANPOOL[[#This Row],[LOAN_ID]],TBL_BDA_LOANPOOL[QUALMETHOD_ID])/TBL_BDA_LOANPOOL[[#This Row],[MULTIPROP_REC_COUNT]])=TBL_BDA_LOANPOOL[[#This Row],[QUALMETHOD_ID]],"")</f>
        <v/>
      </c>
      <c r="AO28" s="27" t="str">
        <f>IF(AND(TBL_BDA_LOANPOOL[[#This Row],[LOAN_ID]]&lt;&gt;"",TBL_BDA_LOANPOOL[[#This Row],[LOAN_AMOUNT]]&lt;&gt;""),(SUMIF(TBL_BDA_LOANPOOL[LOAN_ID],TBL_BDA_LOANPOOL[[#This Row],[LOAN_ID]],TBL_BDA_LOANPOOL[LOAN_AMOUNT])/TBL_BDA_LOANPOOL[[#This Row],[MULTIPROP_REC_COUNT]])=TBL_BDA_LOANPOOL[[#This Row],[LOAN_AMOUNT]],"")</f>
        <v/>
      </c>
      <c r="AP28" s="27" t="str">
        <f>IF(AND(TBL_BDA_LOANPOOL[[#This Row],[LOAN_ID]]&lt;&gt;"",TBL_BDA_LOANPOOL[[#This Row],[SETTLEMENT_DATE]]&lt;&gt;""),(SUMIF(TBL_BDA_LOANPOOL[LOAN_ID],TBL_BDA_LOANPOOL[[#This Row],[LOAN_ID]],TBL_BDA_LOANPOOL[SETTLEMENT_DATE])/TBL_BDA_LOANPOOL[[#This Row],[MULTIPROP_REC_COUNT]])=TBL_BDA_LOANPOOL[[#This Row],[SETTLEMENT_DATE]],"")</f>
        <v/>
      </c>
      <c r="AQ2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9" spans="2:45" ht="26.25" customHeight="1" x14ac:dyDescent="0.25">
      <c r="B29" s="49" t="str">
        <f>IF(TBL_BDA_LOANPOOL[[#This Row],[RECORD_STARTED]],IF(TBL_BDA_LOANPOOL[[#This Row],[ERROR_COUNT]]&gt;0,-1,IF(TBL_BDA_LOANPOOL[[#This Row],[REQ_FIELDS_POPULATED]],1,0)),"")</f>
        <v/>
      </c>
      <c r="C29" s="26">
        <f>ROW()-ROW(TBL_BDA_LOANPOOL[[#Headers],[ROW_ID]])</f>
        <v>13</v>
      </c>
      <c r="D29" s="31"/>
      <c r="E29" s="32"/>
      <c r="F29" s="42"/>
      <c r="G29" s="192"/>
      <c r="H29" s="143"/>
      <c r="I29" s="144"/>
      <c r="J29" s="144"/>
      <c r="K29" s="194"/>
      <c r="L29" s="207"/>
      <c r="M29" s="196"/>
      <c r="N29" s="114"/>
      <c r="O29" s="31"/>
      <c r="P29" s="39"/>
      <c r="Q29" s="41"/>
      <c r="R29" s="123"/>
      <c r="S29" s="199"/>
      <c r="T29" s="39"/>
      <c r="U29" s="201"/>
      <c r="V29" s="203" t="str">
        <f>IF(TBL_BDA_LOANPOOL[[#This Row],[RECORD_STARTED]]=TRUE,RANGE_LOOKUP_QUALMETHODS_BDA_SMALLBUSINESS,"")</f>
        <v/>
      </c>
      <c r="W29" s="175"/>
      <c r="X29" s="176"/>
      <c r="Y29" s="185"/>
      <c r="Z29" s="185"/>
      <c r="AA29" s="186"/>
      <c r="AB29" s="186"/>
      <c r="AC29"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9" s="94" t="str">
        <f>IF(TBL_BDA_LOANPOOL[[#This Row],[LOAN_LEVEL_PREQUALIFIED_FLAG]]&lt;&gt;"",
IF(TBL_BDA_LOANPOOL[[#This Row],[LOAN_LEVEL_PREQUALIFIED_FLAG]],"Yes","No"),
"")</f>
        <v/>
      </c>
      <c r="AE29" s="70" t="str">
        <f>IF(TBL_BDA_LOANPOOL[[#This Row],[LOAN_ID]] = "","",TBL_BDA_LOANPOOL[[#This Row],[LOAN_ID]]&amp;" ("&amp;IF(TBL_BDA_LOANPOOL[[#This Row],[PROP_ADDR_STREET]]="","Address Not Defined",TBL_BDA_LOANPOOL[[#This Row],[PROP_ADDR_STREET]])&amp;")")</f>
        <v/>
      </c>
      <c r="AF29" s="70" t="str">
        <f>IF(AND(TBL_BDA_LOANPOOL[[#This Row],[REQ_FIELDS_POPULATED]],TBL_BDA_LOANPOOL[[#This Row],[ERROR_COUNT]]=0),
AND(TBL_BDA_LOANPOOL[[#This Row],[PREQUAL_LOAN_AGESETTLE_DATE_90_DAYS_CERTDATE]],TBL_BDA_LOANPOOL[[#This Row],[PREQUAL_LOAN_INTEREST_RATE]],TBL_BDA_LOANPOOL[[#This Row],[PREQUAL_SMALLBUSINESS]]),
"")</f>
        <v/>
      </c>
      <c r="AG29" s="27" t="b">
        <f ca="1">IFERROR((IF(APP_BDA_CERT_DATE&lt;&gt;"",APP_BDA_CERT_DATE,TODAY())-TBL_BDA_LOANPOOL[[#This Row],[SETTLEMENT_DATE]])&lt;91,TRUE)</f>
        <v>1</v>
      </c>
      <c r="AH29" s="27" t="b">
        <f>COUNTIFS(TBL_BDA_LOANPOOL[LOAN_ID],TBL_BDA_LOANPOOL[[#This Row],[LOAN_ID]],TBL_BDA_LOANPOOL[LOAN_INTEREST_RATE],"&gt;"&amp;CONFIG_BDA_INTEREST_RATE_CEILING)=0</f>
        <v>1</v>
      </c>
      <c r="AI29" s="27" t="b">
        <f>COUNTIFS(TBL_BDA_LOANPOOL[LOAN_ID],TBL_BDA_LOANPOOL[[#This Row],[LOAN_ID]],TBL_BDA_LOANPOOL[SBA_QUALIFIED],"No")=0</f>
        <v>1</v>
      </c>
      <c r="AJ29" s="45">
        <f>IF(TBL_BDA_LOANPOOL[[#This Row],[MULTIPROP_REC_COUNT]]&lt;&gt;"",TBL_BDA_LOANPOOL[[#This Row],[LOAN_AMOUNT]]/TBL_BDA_LOANPOOL[[#This Row],[MULTIPROP_REC_COUNT]],TBL_BDA_LOANPOOL[[#This Row],[LOAN_AMOUNT]])</f>
        <v>0</v>
      </c>
      <c r="AK29" s="27" t="b">
        <f>TBL_BDA_LOANPOOL[[#This Row],[MULTIPROP_REC_COUNT]]&gt;1</f>
        <v>0</v>
      </c>
      <c r="AL29" s="26">
        <f>IF(TBL_BDA_LOANPOOL[[#This Row],[LOAN_ID]]&lt;&gt;"",COUNTIF(TBL_BDA_LOANPOOL[LOAN_ID],TBL_BDA_LOANPOOL[[#This Row],[LOAN_ID]]),1)</f>
        <v>1</v>
      </c>
      <c r="AM29" s="26">
        <f>IFERROR(MATCH(TBL_BDA_LOANPOOL[[#This Row],[QUAL_METHOD]],RANGE_LOOKUP_QUALMETHODS_BDA,0),-1)</f>
        <v>-1</v>
      </c>
      <c r="AN29" s="27" t="str">
        <f>IF(AND(TBL_BDA_LOANPOOL[[#This Row],[LOAN_ID]]&lt;&gt;"",TBL_BDA_LOANPOOL[[#This Row],[QUALMETHOD_ID]]&gt;-1),(SUMIF(TBL_BDA_LOANPOOL[LOAN_ID],TBL_BDA_LOANPOOL[[#This Row],[LOAN_ID]],TBL_BDA_LOANPOOL[QUALMETHOD_ID])/TBL_BDA_LOANPOOL[[#This Row],[MULTIPROP_REC_COUNT]])=TBL_BDA_LOANPOOL[[#This Row],[QUALMETHOD_ID]],"")</f>
        <v/>
      </c>
      <c r="AO29" s="27" t="str">
        <f>IF(AND(TBL_BDA_LOANPOOL[[#This Row],[LOAN_ID]]&lt;&gt;"",TBL_BDA_LOANPOOL[[#This Row],[LOAN_AMOUNT]]&lt;&gt;""),(SUMIF(TBL_BDA_LOANPOOL[LOAN_ID],TBL_BDA_LOANPOOL[[#This Row],[LOAN_ID]],TBL_BDA_LOANPOOL[LOAN_AMOUNT])/TBL_BDA_LOANPOOL[[#This Row],[MULTIPROP_REC_COUNT]])=TBL_BDA_LOANPOOL[[#This Row],[LOAN_AMOUNT]],"")</f>
        <v/>
      </c>
      <c r="AP29" s="27" t="str">
        <f>IF(AND(TBL_BDA_LOANPOOL[[#This Row],[LOAN_ID]]&lt;&gt;"",TBL_BDA_LOANPOOL[[#This Row],[SETTLEMENT_DATE]]&lt;&gt;""),(SUMIF(TBL_BDA_LOANPOOL[LOAN_ID],TBL_BDA_LOANPOOL[[#This Row],[LOAN_ID]],TBL_BDA_LOANPOOL[SETTLEMENT_DATE])/TBL_BDA_LOANPOOL[[#This Row],[MULTIPROP_REC_COUNT]])=TBL_BDA_LOANPOOL[[#This Row],[SETTLEMENT_DATE]],"")</f>
        <v/>
      </c>
      <c r="AQ2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0" spans="2:45" ht="26.25" customHeight="1" x14ac:dyDescent="0.25">
      <c r="B30" s="49" t="str">
        <f>IF(TBL_BDA_LOANPOOL[[#This Row],[RECORD_STARTED]],IF(TBL_BDA_LOANPOOL[[#This Row],[ERROR_COUNT]]&gt;0,-1,IF(TBL_BDA_LOANPOOL[[#This Row],[REQ_FIELDS_POPULATED]],1,0)),"")</f>
        <v/>
      </c>
      <c r="C30" s="26">
        <f>ROW()-ROW(TBL_BDA_LOANPOOL[[#Headers],[ROW_ID]])</f>
        <v>14</v>
      </c>
      <c r="D30" s="31"/>
      <c r="E30" s="32"/>
      <c r="F30" s="42"/>
      <c r="G30" s="192"/>
      <c r="H30" s="143"/>
      <c r="I30" s="144"/>
      <c r="J30" s="144"/>
      <c r="K30" s="194"/>
      <c r="L30" s="207"/>
      <c r="M30" s="196"/>
      <c r="N30" s="114"/>
      <c r="O30" s="31"/>
      <c r="P30" s="39"/>
      <c r="Q30" s="41"/>
      <c r="R30" s="123"/>
      <c r="S30" s="199"/>
      <c r="T30" s="39"/>
      <c r="U30" s="201"/>
      <c r="V30" s="203" t="str">
        <f>IF(TBL_BDA_LOANPOOL[[#This Row],[RECORD_STARTED]]=TRUE,RANGE_LOOKUP_QUALMETHODS_BDA_SMALLBUSINESS,"")</f>
        <v/>
      </c>
      <c r="W30" s="175"/>
      <c r="X30" s="176"/>
      <c r="Y30" s="185"/>
      <c r="Z30" s="185"/>
      <c r="AA30" s="186"/>
      <c r="AB30" s="186"/>
      <c r="AC30"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0" s="94" t="str">
        <f>IF(TBL_BDA_LOANPOOL[[#This Row],[LOAN_LEVEL_PREQUALIFIED_FLAG]]&lt;&gt;"",
IF(TBL_BDA_LOANPOOL[[#This Row],[LOAN_LEVEL_PREQUALIFIED_FLAG]],"Yes","No"),
"")</f>
        <v/>
      </c>
      <c r="AE30" s="70" t="str">
        <f>IF(TBL_BDA_LOANPOOL[[#This Row],[LOAN_ID]] = "","",TBL_BDA_LOANPOOL[[#This Row],[LOAN_ID]]&amp;" ("&amp;IF(TBL_BDA_LOANPOOL[[#This Row],[PROP_ADDR_STREET]]="","Address Not Defined",TBL_BDA_LOANPOOL[[#This Row],[PROP_ADDR_STREET]])&amp;")")</f>
        <v/>
      </c>
      <c r="AF30" s="70" t="str">
        <f>IF(AND(TBL_BDA_LOANPOOL[[#This Row],[REQ_FIELDS_POPULATED]],TBL_BDA_LOANPOOL[[#This Row],[ERROR_COUNT]]=0),
AND(TBL_BDA_LOANPOOL[[#This Row],[PREQUAL_LOAN_AGESETTLE_DATE_90_DAYS_CERTDATE]],TBL_BDA_LOANPOOL[[#This Row],[PREQUAL_LOAN_INTEREST_RATE]],TBL_BDA_LOANPOOL[[#This Row],[PREQUAL_SMALLBUSINESS]]),
"")</f>
        <v/>
      </c>
      <c r="AG30" s="27" t="b">
        <f ca="1">IFERROR((IF(APP_BDA_CERT_DATE&lt;&gt;"",APP_BDA_CERT_DATE,TODAY())-TBL_BDA_LOANPOOL[[#This Row],[SETTLEMENT_DATE]])&lt;91,TRUE)</f>
        <v>1</v>
      </c>
      <c r="AH30" s="27" t="b">
        <f>COUNTIFS(TBL_BDA_LOANPOOL[LOAN_ID],TBL_BDA_LOANPOOL[[#This Row],[LOAN_ID]],TBL_BDA_LOANPOOL[LOAN_INTEREST_RATE],"&gt;"&amp;CONFIG_BDA_INTEREST_RATE_CEILING)=0</f>
        <v>1</v>
      </c>
      <c r="AI30" s="27" t="b">
        <f>COUNTIFS(TBL_BDA_LOANPOOL[LOAN_ID],TBL_BDA_LOANPOOL[[#This Row],[LOAN_ID]],TBL_BDA_LOANPOOL[SBA_QUALIFIED],"No")=0</f>
        <v>1</v>
      </c>
      <c r="AJ30" s="45">
        <f>IF(TBL_BDA_LOANPOOL[[#This Row],[MULTIPROP_REC_COUNT]]&lt;&gt;"",TBL_BDA_LOANPOOL[[#This Row],[LOAN_AMOUNT]]/TBL_BDA_LOANPOOL[[#This Row],[MULTIPROP_REC_COUNT]],TBL_BDA_LOANPOOL[[#This Row],[LOAN_AMOUNT]])</f>
        <v>0</v>
      </c>
      <c r="AK30" s="27" t="b">
        <f>TBL_BDA_LOANPOOL[[#This Row],[MULTIPROP_REC_COUNT]]&gt;1</f>
        <v>0</v>
      </c>
      <c r="AL30" s="26">
        <f>IF(TBL_BDA_LOANPOOL[[#This Row],[LOAN_ID]]&lt;&gt;"",COUNTIF(TBL_BDA_LOANPOOL[LOAN_ID],TBL_BDA_LOANPOOL[[#This Row],[LOAN_ID]]),1)</f>
        <v>1</v>
      </c>
      <c r="AM30" s="26">
        <f>IFERROR(MATCH(TBL_BDA_LOANPOOL[[#This Row],[QUAL_METHOD]],RANGE_LOOKUP_QUALMETHODS_BDA,0),-1)</f>
        <v>-1</v>
      </c>
      <c r="AN30" s="27" t="str">
        <f>IF(AND(TBL_BDA_LOANPOOL[[#This Row],[LOAN_ID]]&lt;&gt;"",TBL_BDA_LOANPOOL[[#This Row],[QUALMETHOD_ID]]&gt;-1),(SUMIF(TBL_BDA_LOANPOOL[LOAN_ID],TBL_BDA_LOANPOOL[[#This Row],[LOAN_ID]],TBL_BDA_LOANPOOL[QUALMETHOD_ID])/TBL_BDA_LOANPOOL[[#This Row],[MULTIPROP_REC_COUNT]])=TBL_BDA_LOANPOOL[[#This Row],[QUALMETHOD_ID]],"")</f>
        <v/>
      </c>
      <c r="AO30" s="27" t="str">
        <f>IF(AND(TBL_BDA_LOANPOOL[[#This Row],[LOAN_ID]]&lt;&gt;"",TBL_BDA_LOANPOOL[[#This Row],[LOAN_AMOUNT]]&lt;&gt;""),(SUMIF(TBL_BDA_LOANPOOL[LOAN_ID],TBL_BDA_LOANPOOL[[#This Row],[LOAN_ID]],TBL_BDA_LOANPOOL[LOAN_AMOUNT])/TBL_BDA_LOANPOOL[[#This Row],[MULTIPROP_REC_COUNT]])=TBL_BDA_LOANPOOL[[#This Row],[LOAN_AMOUNT]],"")</f>
        <v/>
      </c>
      <c r="AP30" s="27" t="str">
        <f>IF(AND(TBL_BDA_LOANPOOL[[#This Row],[LOAN_ID]]&lt;&gt;"",TBL_BDA_LOANPOOL[[#This Row],[SETTLEMENT_DATE]]&lt;&gt;""),(SUMIF(TBL_BDA_LOANPOOL[LOAN_ID],TBL_BDA_LOANPOOL[[#This Row],[LOAN_ID]],TBL_BDA_LOANPOOL[SETTLEMENT_DATE])/TBL_BDA_LOANPOOL[[#This Row],[MULTIPROP_REC_COUNT]])=TBL_BDA_LOANPOOL[[#This Row],[SETTLEMENT_DATE]],"")</f>
        <v/>
      </c>
      <c r="AQ3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1" spans="2:45" ht="26.25" customHeight="1" x14ac:dyDescent="0.25">
      <c r="B31" s="25" t="str">
        <f>IF(TBL_BDA_LOANPOOL[[#This Row],[RECORD_STARTED]],IF(TBL_BDA_LOANPOOL[[#This Row],[ERROR_COUNT]]&gt;0,-1,IF(TBL_BDA_LOANPOOL[[#This Row],[REQ_FIELDS_POPULATED]],1,0)),"")</f>
        <v/>
      </c>
      <c r="C31" s="36">
        <f>ROW()-ROW(TBL_BDA_LOANPOOL[[#Headers],[ROW_ID]])</f>
        <v>15</v>
      </c>
      <c r="D31" s="55"/>
      <c r="E31" s="56"/>
      <c r="F31" s="57"/>
      <c r="G31" s="193"/>
      <c r="H31" s="142"/>
      <c r="I31" s="144"/>
      <c r="J31" s="144"/>
      <c r="K31" s="194"/>
      <c r="L31" s="207"/>
      <c r="M31" s="196"/>
      <c r="N31" s="116"/>
      <c r="O31" s="55"/>
      <c r="P31" s="61"/>
      <c r="Q31" s="62"/>
      <c r="R31" s="124"/>
      <c r="S31" s="200"/>
      <c r="T31" s="61"/>
      <c r="U31" s="202"/>
      <c r="V31" s="204" t="str">
        <f>IF(TBL_BDA_LOANPOOL[[#This Row],[RECORD_STARTED]]=TRUE,RANGE_LOOKUP_QUALMETHODS_BDA_SMALLBUSINESS,"")</f>
        <v/>
      </c>
      <c r="W31" s="178"/>
      <c r="X31" s="176"/>
      <c r="Y31" s="185"/>
      <c r="Z31" s="185"/>
      <c r="AA31" s="186"/>
      <c r="AB31" s="186"/>
      <c r="AC3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1" s="94" t="str">
        <f>IF(TBL_BDA_LOANPOOL[[#This Row],[LOAN_LEVEL_PREQUALIFIED_FLAG]]&lt;&gt;"",
IF(TBL_BDA_LOANPOOL[[#This Row],[LOAN_LEVEL_PREQUALIFIED_FLAG]],"Yes","No"),
"")</f>
        <v/>
      </c>
      <c r="AE31" s="70" t="str">
        <f>IF(TBL_BDA_LOANPOOL[[#This Row],[LOAN_ID]] = "","",TBL_BDA_LOANPOOL[[#This Row],[LOAN_ID]]&amp;" ("&amp;IF(TBL_BDA_LOANPOOL[[#This Row],[PROP_ADDR_STREET]]="","Address Not Defined",TBL_BDA_LOANPOOL[[#This Row],[PROP_ADDR_STREET]])&amp;")")</f>
        <v/>
      </c>
      <c r="AF31" s="70" t="str">
        <f>IF(AND(TBL_BDA_LOANPOOL[[#This Row],[REQ_FIELDS_POPULATED]],TBL_BDA_LOANPOOL[[#This Row],[ERROR_COUNT]]=0),
AND(TBL_BDA_LOANPOOL[[#This Row],[PREQUAL_LOAN_AGESETTLE_DATE_90_DAYS_CERTDATE]],TBL_BDA_LOANPOOL[[#This Row],[PREQUAL_LOAN_INTEREST_RATE]],TBL_BDA_LOANPOOL[[#This Row],[PREQUAL_SMALLBUSINESS]]),
"")</f>
        <v/>
      </c>
      <c r="AG31" s="27" t="b">
        <f ca="1">IFERROR((IF(APP_BDA_CERT_DATE&lt;&gt;"",APP_BDA_CERT_DATE,TODAY())-TBL_BDA_LOANPOOL[[#This Row],[SETTLEMENT_DATE]])&lt;91,TRUE)</f>
        <v>1</v>
      </c>
      <c r="AH31" s="27" t="b">
        <f>COUNTIFS(TBL_BDA_LOANPOOL[LOAN_ID],TBL_BDA_LOANPOOL[[#This Row],[LOAN_ID]],TBL_BDA_LOANPOOL[LOAN_INTEREST_RATE],"&gt;"&amp;CONFIG_BDA_INTEREST_RATE_CEILING)=0</f>
        <v>1</v>
      </c>
      <c r="AI31" s="27" t="b">
        <f>COUNTIFS(TBL_BDA_LOANPOOL[LOAN_ID],TBL_BDA_LOANPOOL[[#This Row],[LOAN_ID]],TBL_BDA_LOANPOOL[SBA_QUALIFIED],"No")=0</f>
        <v>1</v>
      </c>
      <c r="AJ31" s="63">
        <f>IF(TBL_BDA_LOANPOOL[[#This Row],[MULTIPROP_REC_COUNT]]&lt;&gt;"",TBL_BDA_LOANPOOL[[#This Row],[LOAN_AMOUNT]]/TBL_BDA_LOANPOOL[[#This Row],[MULTIPROP_REC_COUNT]],TBL_BDA_LOANPOOL[[#This Row],[LOAN_AMOUNT]])</f>
        <v>0</v>
      </c>
      <c r="AK31" s="29" t="b">
        <f>TBL_BDA_LOANPOOL[[#This Row],[MULTIPROP_REC_COUNT]]&gt;1</f>
        <v>0</v>
      </c>
      <c r="AL31" s="36">
        <f>IF(TBL_BDA_LOANPOOL[[#This Row],[LOAN_ID]]&lt;&gt;"",COUNTIF(TBL_BDA_LOANPOOL[LOAN_ID],TBL_BDA_LOANPOOL[[#This Row],[LOAN_ID]]),1)</f>
        <v>1</v>
      </c>
      <c r="AM31" s="36">
        <f>IFERROR(MATCH(TBL_BDA_LOANPOOL[[#This Row],[QUAL_METHOD]],RANGE_LOOKUP_QUALMETHODS_BDA,0),-1)</f>
        <v>-1</v>
      </c>
      <c r="AN31" s="29" t="str">
        <f>IF(AND(TBL_BDA_LOANPOOL[[#This Row],[LOAN_ID]]&lt;&gt;"",TBL_BDA_LOANPOOL[[#This Row],[QUALMETHOD_ID]]&gt;-1),(SUMIF(TBL_BDA_LOANPOOL[LOAN_ID],TBL_BDA_LOANPOOL[[#This Row],[LOAN_ID]],TBL_BDA_LOANPOOL[QUALMETHOD_ID])/TBL_BDA_LOANPOOL[[#This Row],[MULTIPROP_REC_COUNT]])=TBL_BDA_LOANPOOL[[#This Row],[QUALMETHOD_ID]],"")</f>
        <v/>
      </c>
      <c r="AO31" s="29" t="str">
        <f>IF(AND(TBL_BDA_LOANPOOL[[#This Row],[LOAN_ID]]&lt;&gt;"",TBL_BDA_LOANPOOL[[#This Row],[LOAN_AMOUNT]]&lt;&gt;""),(SUMIF(TBL_BDA_LOANPOOL[LOAN_ID],TBL_BDA_LOANPOOL[[#This Row],[LOAN_ID]],TBL_BDA_LOANPOOL[LOAN_AMOUNT])/TBL_BDA_LOANPOOL[[#This Row],[MULTIPROP_REC_COUNT]])=TBL_BDA_LOANPOOL[[#This Row],[LOAN_AMOUNT]],"")</f>
        <v/>
      </c>
      <c r="AP31" s="29" t="str">
        <f>IF(AND(TBL_BDA_LOANPOOL[[#This Row],[LOAN_ID]]&lt;&gt;"",TBL_BDA_LOANPOOL[[#This Row],[SETTLEMENT_DATE]]&lt;&gt;""),(SUMIF(TBL_BDA_LOANPOOL[LOAN_ID],TBL_BDA_LOANPOOL[[#This Row],[LOAN_ID]],TBL_BDA_LOANPOOL[SETTLEMENT_DATE])/TBL_BDA_LOANPOOL[[#This Row],[MULTIPROP_REC_COUNT]])=TBL_BDA_LOANPOOL[[#This Row],[SETTLEMENT_DATE]],"")</f>
        <v/>
      </c>
      <c r="AQ3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2" spans="2:45" ht="26.25" customHeight="1" x14ac:dyDescent="0.25">
      <c r="B32" s="25" t="str">
        <f>IF(TBL_BDA_LOANPOOL[[#This Row],[RECORD_STARTED]],IF(TBL_BDA_LOANPOOL[[#This Row],[ERROR_COUNT]]&gt;0,-1,IF(TBL_BDA_LOANPOOL[[#This Row],[REQ_FIELDS_POPULATED]],1,0)),"")</f>
        <v/>
      </c>
      <c r="C32" s="36">
        <f>ROW()-ROW(TBL_BDA_LOANPOOL[[#Headers],[ROW_ID]])</f>
        <v>16</v>
      </c>
      <c r="D32" s="55"/>
      <c r="E32" s="56"/>
      <c r="F32" s="57"/>
      <c r="G32" s="193"/>
      <c r="H32" s="142"/>
      <c r="I32" s="144"/>
      <c r="J32" s="144"/>
      <c r="K32" s="194"/>
      <c r="L32" s="207"/>
      <c r="M32" s="196"/>
      <c r="N32" s="116"/>
      <c r="O32" s="55"/>
      <c r="P32" s="61"/>
      <c r="Q32" s="62"/>
      <c r="R32" s="124"/>
      <c r="S32" s="200"/>
      <c r="T32" s="61"/>
      <c r="U32" s="202"/>
      <c r="V32" s="204" t="str">
        <f>IF(TBL_BDA_LOANPOOL[[#This Row],[RECORD_STARTED]]=TRUE,RANGE_LOOKUP_QUALMETHODS_BDA_SMALLBUSINESS,"")</f>
        <v/>
      </c>
      <c r="W32" s="178"/>
      <c r="X32" s="176"/>
      <c r="Y32" s="185"/>
      <c r="Z32" s="185"/>
      <c r="AA32" s="186"/>
      <c r="AB32" s="186"/>
      <c r="AC3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2" s="94" t="str">
        <f>IF(TBL_BDA_LOANPOOL[[#This Row],[LOAN_LEVEL_PREQUALIFIED_FLAG]]&lt;&gt;"",
IF(TBL_BDA_LOANPOOL[[#This Row],[LOAN_LEVEL_PREQUALIFIED_FLAG]],"Yes","No"),
"")</f>
        <v/>
      </c>
      <c r="AE32" s="70" t="str">
        <f>IF(TBL_BDA_LOANPOOL[[#This Row],[LOAN_ID]] = "","",TBL_BDA_LOANPOOL[[#This Row],[LOAN_ID]]&amp;" ("&amp;IF(TBL_BDA_LOANPOOL[[#This Row],[PROP_ADDR_STREET]]="","Address Not Defined",TBL_BDA_LOANPOOL[[#This Row],[PROP_ADDR_STREET]])&amp;")")</f>
        <v/>
      </c>
      <c r="AF32" s="70" t="str">
        <f>IF(AND(TBL_BDA_LOANPOOL[[#This Row],[REQ_FIELDS_POPULATED]],TBL_BDA_LOANPOOL[[#This Row],[ERROR_COUNT]]=0),
AND(TBL_BDA_LOANPOOL[[#This Row],[PREQUAL_LOAN_AGESETTLE_DATE_90_DAYS_CERTDATE]],TBL_BDA_LOANPOOL[[#This Row],[PREQUAL_LOAN_INTEREST_RATE]],TBL_BDA_LOANPOOL[[#This Row],[PREQUAL_SMALLBUSINESS]]),
"")</f>
        <v/>
      </c>
      <c r="AG32" s="27" t="b">
        <f ca="1">IFERROR((IF(APP_BDA_CERT_DATE&lt;&gt;"",APP_BDA_CERT_DATE,TODAY())-TBL_BDA_LOANPOOL[[#This Row],[SETTLEMENT_DATE]])&lt;91,TRUE)</f>
        <v>1</v>
      </c>
      <c r="AH32" s="27" t="b">
        <f>COUNTIFS(TBL_BDA_LOANPOOL[LOAN_ID],TBL_BDA_LOANPOOL[[#This Row],[LOAN_ID]],TBL_BDA_LOANPOOL[LOAN_INTEREST_RATE],"&gt;"&amp;CONFIG_BDA_INTEREST_RATE_CEILING)=0</f>
        <v>1</v>
      </c>
      <c r="AI32" s="27" t="b">
        <f>COUNTIFS(TBL_BDA_LOANPOOL[LOAN_ID],TBL_BDA_LOANPOOL[[#This Row],[LOAN_ID]],TBL_BDA_LOANPOOL[SBA_QUALIFIED],"No")=0</f>
        <v>1</v>
      </c>
      <c r="AJ32" s="63">
        <f>IF(TBL_BDA_LOANPOOL[[#This Row],[MULTIPROP_REC_COUNT]]&lt;&gt;"",TBL_BDA_LOANPOOL[[#This Row],[LOAN_AMOUNT]]/TBL_BDA_LOANPOOL[[#This Row],[MULTIPROP_REC_COUNT]],TBL_BDA_LOANPOOL[[#This Row],[LOAN_AMOUNT]])</f>
        <v>0</v>
      </c>
      <c r="AK32" s="29" t="b">
        <f>TBL_BDA_LOANPOOL[[#This Row],[MULTIPROP_REC_COUNT]]&gt;1</f>
        <v>0</v>
      </c>
      <c r="AL32" s="36">
        <f>IF(TBL_BDA_LOANPOOL[[#This Row],[LOAN_ID]]&lt;&gt;"",COUNTIF(TBL_BDA_LOANPOOL[LOAN_ID],TBL_BDA_LOANPOOL[[#This Row],[LOAN_ID]]),1)</f>
        <v>1</v>
      </c>
      <c r="AM32" s="36">
        <f>IFERROR(MATCH(TBL_BDA_LOANPOOL[[#This Row],[QUAL_METHOD]],RANGE_LOOKUP_QUALMETHODS_BDA,0),-1)</f>
        <v>-1</v>
      </c>
      <c r="AN32" s="29" t="str">
        <f>IF(AND(TBL_BDA_LOANPOOL[[#This Row],[LOAN_ID]]&lt;&gt;"",TBL_BDA_LOANPOOL[[#This Row],[QUALMETHOD_ID]]&gt;-1),(SUMIF(TBL_BDA_LOANPOOL[LOAN_ID],TBL_BDA_LOANPOOL[[#This Row],[LOAN_ID]],TBL_BDA_LOANPOOL[QUALMETHOD_ID])/TBL_BDA_LOANPOOL[[#This Row],[MULTIPROP_REC_COUNT]])=TBL_BDA_LOANPOOL[[#This Row],[QUALMETHOD_ID]],"")</f>
        <v/>
      </c>
      <c r="AO32" s="29" t="str">
        <f>IF(AND(TBL_BDA_LOANPOOL[[#This Row],[LOAN_ID]]&lt;&gt;"",TBL_BDA_LOANPOOL[[#This Row],[LOAN_AMOUNT]]&lt;&gt;""),(SUMIF(TBL_BDA_LOANPOOL[LOAN_ID],TBL_BDA_LOANPOOL[[#This Row],[LOAN_ID]],TBL_BDA_LOANPOOL[LOAN_AMOUNT])/TBL_BDA_LOANPOOL[[#This Row],[MULTIPROP_REC_COUNT]])=TBL_BDA_LOANPOOL[[#This Row],[LOAN_AMOUNT]],"")</f>
        <v/>
      </c>
      <c r="AP32" s="29" t="str">
        <f>IF(AND(TBL_BDA_LOANPOOL[[#This Row],[LOAN_ID]]&lt;&gt;"",TBL_BDA_LOANPOOL[[#This Row],[SETTLEMENT_DATE]]&lt;&gt;""),(SUMIF(TBL_BDA_LOANPOOL[LOAN_ID],TBL_BDA_LOANPOOL[[#This Row],[LOAN_ID]],TBL_BDA_LOANPOOL[SETTLEMENT_DATE])/TBL_BDA_LOANPOOL[[#This Row],[MULTIPROP_REC_COUNT]])=TBL_BDA_LOANPOOL[[#This Row],[SETTLEMENT_DATE]],"")</f>
        <v/>
      </c>
      <c r="AQ3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3" spans="2:45" ht="26.25" customHeight="1" x14ac:dyDescent="0.25">
      <c r="B33" s="25" t="str">
        <f>IF(TBL_BDA_LOANPOOL[[#This Row],[RECORD_STARTED]],IF(TBL_BDA_LOANPOOL[[#This Row],[ERROR_COUNT]]&gt;0,-1,IF(TBL_BDA_LOANPOOL[[#This Row],[REQ_FIELDS_POPULATED]],1,0)),"")</f>
        <v/>
      </c>
      <c r="C33" s="36">
        <f>ROW()-ROW(TBL_BDA_LOANPOOL[[#Headers],[ROW_ID]])</f>
        <v>17</v>
      </c>
      <c r="D33" s="55"/>
      <c r="E33" s="56"/>
      <c r="F33" s="57"/>
      <c r="G33" s="193"/>
      <c r="H33" s="142"/>
      <c r="I33" s="144"/>
      <c r="J33" s="144"/>
      <c r="K33" s="194"/>
      <c r="L33" s="207"/>
      <c r="M33" s="196"/>
      <c r="N33" s="116"/>
      <c r="O33" s="55"/>
      <c r="P33" s="61"/>
      <c r="Q33" s="62"/>
      <c r="R33" s="124"/>
      <c r="S33" s="200"/>
      <c r="T33" s="61"/>
      <c r="U33" s="202"/>
      <c r="V33" s="204" t="str">
        <f>IF(TBL_BDA_LOANPOOL[[#This Row],[RECORD_STARTED]]=TRUE,RANGE_LOOKUP_QUALMETHODS_BDA_SMALLBUSINESS,"")</f>
        <v/>
      </c>
      <c r="W33" s="178"/>
      <c r="X33" s="176"/>
      <c r="Y33" s="185"/>
      <c r="Z33" s="185"/>
      <c r="AA33" s="186"/>
      <c r="AB33" s="186"/>
      <c r="AC3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3" s="94" t="str">
        <f>IF(TBL_BDA_LOANPOOL[[#This Row],[LOAN_LEVEL_PREQUALIFIED_FLAG]]&lt;&gt;"",
IF(TBL_BDA_LOANPOOL[[#This Row],[LOAN_LEVEL_PREQUALIFIED_FLAG]],"Yes","No"),
"")</f>
        <v/>
      </c>
      <c r="AE33" s="70" t="str">
        <f>IF(TBL_BDA_LOANPOOL[[#This Row],[LOAN_ID]] = "","",TBL_BDA_LOANPOOL[[#This Row],[LOAN_ID]]&amp;" ("&amp;IF(TBL_BDA_LOANPOOL[[#This Row],[PROP_ADDR_STREET]]="","Address Not Defined",TBL_BDA_LOANPOOL[[#This Row],[PROP_ADDR_STREET]])&amp;")")</f>
        <v/>
      </c>
      <c r="AF33" s="70" t="str">
        <f>IF(AND(TBL_BDA_LOANPOOL[[#This Row],[REQ_FIELDS_POPULATED]],TBL_BDA_LOANPOOL[[#This Row],[ERROR_COUNT]]=0),
AND(TBL_BDA_LOANPOOL[[#This Row],[PREQUAL_LOAN_AGESETTLE_DATE_90_DAYS_CERTDATE]],TBL_BDA_LOANPOOL[[#This Row],[PREQUAL_LOAN_INTEREST_RATE]],TBL_BDA_LOANPOOL[[#This Row],[PREQUAL_SMALLBUSINESS]]),
"")</f>
        <v/>
      </c>
      <c r="AG33" s="27" t="b">
        <f ca="1">IFERROR((IF(APP_BDA_CERT_DATE&lt;&gt;"",APP_BDA_CERT_DATE,TODAY())-TBL_BDA_LOANPOOL[[#This Row],[SETTLEMENT_DATE]])&lt;91,TRUE)</f>
        <v>1</v>
      </c>
      <c r="AH33" s="27" t="b">
        <f>COUNTIFS(TBL_BDA_LOANPOOL[LOAN_ID],TBL_BDA_LOANPOOL[[#This Row],[LOAN_ID]],TBL_BDA_LOANPOOL[LOAN_INTEREST_RATE],"&gt;"&amp;CONFIG_BDA_INTEREST_RATE_CEILING)=0</f>
        <v>1</v>
      </c>
      <c r="AI33" s="27" t="b">
        <f>COUNTIFS(TBL_BDA_LOANPOOL[LOAN_ID],TBL_BDA_LOANPOOL[[#This Row],[LOAN_ID]],TBL_BDA_LOANPOOL[SBA_QUALIFIED],"No")=0</f>
        <v>1</v>
      </c>
      <c r="AJ33" s="63">
        <f>IF(TBL_BDA_LOANPOOL[[#This Row],[MULTIPROP_REC_COUNT]]&lt;&gt;"",TBL_BDA_LOANPOOL[[#This Row],[LOAN_AMOUNT]]/TBL_BDA_LOANPOOL[[#This Row],[MULTIPROP_REC_COUNT]],TBL_BDA_LOANPOOL[[#This Row],[LOAN_AMOUNT]])</f>
        <v>0</v>
      </c>
      <c r="AK33" s="29" t="b">
        <f>TBL_BDA_LOANPOOL[[#This Row],[MULTIPROP_REC_COUNT]]&gt;1</f>
        <v>0</v>
      </c>
      <c r="AL33" s="36">
        <f>IF(TBL_BDA_LOANPOOL[[#This Row],[LOAN_ID]]&lt;&gt;"",COUNTIF(TBL_BDA_LOANPOOL[LOAN_ID],TBL_BDA_LOANPOOL[[#This Row],[LOAN_ID]]),1)</f>
        <v>1</v>
      </c>
      <c r="AM33" s="36">
        <f>IFERROR(MATCH(TBL_BDA_LOANPOOL[[#This Row],[QUAL_METHOD]],RANGE_LOOKUP_QUALMETHODS_BDA,0),-1)</f>
        <v>-1</v>
      </c>
      <c r="AN33" s="29" t="str">
        <f>IF(AND(TBL_BDA_LOANPOOL[[#This Row],[LOAN_ID]]&lt;&gt;"",TBL_BDA_LOANPOOL[[#This Row],[QUALMETHOD_ID]]&gt;-1),(SUMIF(TBL_BDA_LOANPOOL[LOAN_ID],TBL_BDA_LOANPOOL[[#This Row],[LOAN_ID]],TBL_BDA_LOANPOOL[QUALMETHOD_ID])/TBL_BDA_LOANPOOL[[#This Row],[MULTIPROP_REC_COUNT]])=TBL_BDA_LOANPOOL[[#This Row],[QUALMETHOD_ID]],"")</f>
        <v/>
      </c>
      <c r="AO33" s="29" t="str">
        <f>IF(AND(TBL_BDA_LOANPOOL[[#This Row],[LOAN_ID]]&lt;&gt;"",TBL_BDA_LOANPOOL[[#This Row],[LOAN_AMOUNT]]&lt;&gt;""),(SUMIF(TBL_BDA_LOANPOOL[LOAN_ID],TBL_BDA_LOANPOOL[[#This Row],[LOAN_ID]],TBL_BDA_LOANPOOL[LOAN_AMOUNT])/TBL_BDA_LOANPOOL[[#This Row],[MULTIPROP_REC_COUNT]])=TBL_BDA_LOANPOOL[[#This Row],[LOAN_AMOUNT]],"")</f>
        <v/>
      </c>
      <c r="AP33" s="29" t="str">
        <f>IF(AND(TBL_BDA_LOANPOOL[[#This Row],[LOAN_ID]]&lt;&gt;"",TBL_BDA_LOANPOOL[[#This Row],[SETTLEMENT_DATE]]&lt;&gt;""),(SUMIF(TBL_BDA_LOANPOOL[LOAN_ID],TBL_BDA_LOANPOOL[[#This Row],[LOAN_ID]],TBL_BDA_LOANPOOL[SETTLEMENT_DATE])/TBL_BDA_LOANPOOL[[#This Row],[MULTIPROP_REC_COUNT]])=TBL_BDA_LOANPOOL[[#This Row],[SETTLEMENT_DATE]],"")</f>
        <v/>
      </c>
      <c r="AQ3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4" spans="2:45" ht="26.25" customHeight="1" x14ac:dyDescent="0.25">
      <c r="B34" s="25" t="str">
        <f>IF(TBL_BDA_LOANPOOL[[#This Row],[RECORD_STARTED]],IF(TBL_BDA_LOANPOOL[[#This Row],[ERROR_COUNT]]&gt;0,-1,IF(TBL_BDA_LOANPOOL[[#This Row],[REQ_FIELDS_POPULATED]],1,0)),"")</f>
        <v/>
      </c>
      <c r="C34" s="36">
        <f>ROW()-ROW(TBL_BDA_LOANPOOL[[#Headers],[ROW_ID]])</f>
        <v>18</v>
      </c>
      <c r="D34" s="55"/>
      <c r="E34" s="56"/>
      <c r="F34" s="57"/>
      <c r="G34" s="193"/>
      <c r="H34" s="142"/>
      <c r="I34" s="144"/>
      <c r="J34" s="144"/>
      <c r="K34" s="194"/>
      <c r="L34" s="207"/>
      <c r="M34" s="196"/>
      <c r="N34" s="116"/>
      <c r="O34" s="55"/>
      <c r="P34" s="61"/>
      <c r="Q34" s="62"/>
      <c r="R34" s="124"/>
      <c r="S34" s="200"/>
      <c r="T34" s="61"/>
      <c r="U34" s="202"/>
      <c r="V34" s="204" t="str">
        <f>IF(TBL_BDA_LOANPOOL[[#This Row],[RECORD_STARTED]]=TRUE,RANGE_LOOKUP_QUALMETHODS_BDA_SMALLBUSINESS,"")</f>
        <v/>
      </c>
      <c r="W34" s="178"/>
      <c r="X34" s="176"/>
      <c r="Y34" s="185"/>
      <c r="Z34" s="185"/>
      <c r="AA34" s="186"/>
      <c r="AB34" s="186"/>
      <c r="AC3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4" s="94" t="str">
        <f>IF(TBL_BDA_LOANPOOL[[#This Row],[LOAN_LEVEL_PREQUALIFIED_FLAG]]&lt;&gt;"",
IF(TBL_BDA_LOANPOOL[[#This Row],[LOAN_LEVEL_PREQUALIFIED_FLAG]],"Yes","No"),
"")</f>
        <v/>
      </c>
      <c r="AE34" s="70" t="str">
        <f>IF(TBL_BDA_LOANPOOL[[#This Row],[LOAN_ID]] = "","",TBL_BDA_LOANPOOL[[#This Row],[LOAN_ID]]&amp;" ("&amp;IF(TBL_BDA_LOANPOOL[[#This Row],[PROP_ADDR_STREET]]="","Address Not Defined",TBL_BDA_LOANPOOL[[#This Row],[PROP_ADDR_STREET]])&amp;")")</f>
        <v/>
      </c>
      <c r="AF34" s="70" t="str">
        <f>IF(AND(TBL_BDA_LOANPOOL[[#This Row],[REQ_FIELDS_POPULATED]],TBL_BDA_LOANPOOL[[#This Row],[ERROR_COUNT]]=0),
AND(TBL_BDA_LOANPOOL[[#This Row],[PREQUAL_LOAN_AGESETTLE_DATE_90_DAYS_CERTDATE]],TBL_BDA_LOANPOOL[[#This Row],[PREQUAL_LOAN_INTEREST_RATE]],TBL_BDA_LOANPOOL[[#This Row],[PREQUAL_SMALLBUSINESS]]),
"")</f>
        <v/>
      </c>
      <c r="AG34" s="27" t="b">
        <f ca="1">IFERROR((IF(APP_BDA_CERT_DATE&lt;&gt;"",APP_BDA_CERT_DATE,TODAY())-TBL_BDA_LOANPOOL[[#This Row],[SETTLEMENT_DATE]])&lt;91,TRUE)</f>
        <v>1</v>
      </c>
      <c r="AH34" s="27" t="b">
        <f>COUNTIFS(TBL_BDA_LOANPOOL[LOAN_ID],TBL_BDA_LOANPOOL[[#This Row],[LOAN_ID]],TBL_BDA_LOANPOOL[LOAN_INTEREST_RATE],"&gt;"&amp;CONFIG_BDA_INTEREST_RATE_CEILING)=0</f>
        <v>1</v>
      </c>
      <c r="AI34" s="27" t="b">
        <f>COUNTIFS(TBL_BDA_LOANPOOL[LOAN_ID],TBL_BDA_LOANPOOL[[#This Row],[LOAN_ID]],TBL_BDA_LOANPOOL[SBA_QUALIFIED],"No")=0</f>
        <v>1</v>
      </c>
      <c r="AJ34" s="63">
        <f>IF(TBL_BDA_LOANPOOL[[#This Row],[MULTIPROP_REC_COUNT]]&lt;&gt;"",TBL_BDA_LOANPOOL[[#This Row],[LOAN_AMOUNT]]/TBL_BDA_LOANPOOL[[#This Row],[MULTIPROP_REC_COUNT]],TBL_BDA_LOANPOOL[[#This Row],[LOAN_AMOUNT]])</f>
        <v>0</v>
      </c>
      <c r="AK34" s="29" t="b">
        <f>TBL_BDA_LOANPOOL[[#This Row],[MULTIPROP_REC_COUNT]]&gt;1</f>
        <v>0</v>
      </c>
      <c r="AL34" s="36">
        <f>IF(TBL_BDA_LOANPOOL[[#This Row],[LOAN_ID]]&lt;&gt;"",COUNTIF(TBL_BDA_LOANPOOL[LOAN_ID],TBL_BDA_LOANPOOL[[#This Row],[LOAN_ID]]),1)</f>
        <v>1</v>
      </c>
      <c r="AM34" s="36">
        <f>IFERROR(MATCH(TBL_BDA_LOANPOOL[[#This Row],[QUAL_METHOD]],RANGE_LOOKUP_QUALMETHODS_BDA,0),-1)</f>
        <v>-1</v>
      </c>
      <c r="AN34" s="29" t="str">
        <f>IF(AND(TBL_BDA_LOANPOOL[[#This Row],[LOAN_ID]]&lt;&gt;"",TBL_BDA_LOANPOOL[[#This Row],[QUALMETHOD_ID]]&gt;-1),(SUMIF(TBL_BDA_LOANPOOL[LOAN_ID],TBL_BDA_LOANPOOL[[#This Row],[LOAN_ID]],TBL_BDA_LOANPOOL[QUALMETHOD_ID])/TBL_BDA_LOANPOOL[[#This Row],[MULTIPROP_REC_COUNT]])=TBL_BDA_LOANPOOL[[#This Row],[QUALMETHOD_ID]],"")</f>
        <v/>
      </c>
      <c r="AO34" s="29" t="str">
        <f>IF(AND(TBL_BDA_LOANPOOL[[#This Row],[LOAN_ID]]&lt;&gt;"",TBL_BDA_LOANPOOL[[#This Row],[LOAN_AMOUNT]]&lt;&gt;""),(SUMIF(TBL_BDA_LOANPOOL[LOAN_ID],TBL_BDA_LOANPOOL[[#This Row],[LOAN_ID]],TBL_BDA_LOANPOOL[LOAN_AMOUNT])/TBL_BDA_LOANPOOL[[#This Row],[MULTIPROP_REC_COUNT]])=TBL_BDA_LOANPOOL[[#This Row],[LOAN_AMOUNT]],"")</f>
        <v/>
      </c>
      <c r="AP34" s="29" t="str">
        <f>IF(AND(TBL_BDA_LOANPOOL[[#This Row],[LOAN_ID]]&lt;&gt;"",TBL_BDA_LOANPOOL[[#This Row],[SETTLEMENT_DATE]]&lt;&gt;""),(SUMIF(TBL_BDA_LOANPOOL[LOAN_ID],TBL_BDA_LOANPOOL[[#This Row],[LOAN_ID]],TBL_BDA_LOANPOOL[SETTLEMENT_DATE])/TBL_BDA_LOANPOOL[[#This Row],[MULTIPROP_REC_COUNT]])=TBL_BDA_LOANPOOL[[#This Row],[SETTLEMENT_DATE]],"")</f>
        <v/>
      </c>
      <c r="AQ3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5" spans="2:45" ht="26.25" customHeight="1" x14ac:dyDescent="0.25">
      <c r="B35" s="25" t="str">
        <f>IF(TBL_BDA_LOANPOOL[[#This Row],[RECORD_STARTED]],IF(TBL_BDA_LOANPOOL[[#This Row],[ERROR_COUNT]]&gt;0,-1,IF(TBL_BDA_LOANPOOL[[#This Row],[REQ_FIELDS_POPULATED]],1,0)),"")</f>
        <v/>
      </c>
      <c r="C35" s="36">
        <f>ROW()-ROW(TBL_BDA_LOANPOOL[[#Headers],[ROW_ID]])</f>
        <v>19</v>
      </c>
      <c r="D35" s="55"/>
      <c r="E35" s="56"/>
      <c r="F35" s="57"/>
      <c r="G35" s="193"/>
      <c r="H35" s="142"/>
      <c r="I35" s="144"/>
      <c r="J35" s="144"/>
      <c r="K35" s="194"/>
      <c r="L35" s="207"/>
      <c r="M35" s="196"/>
      <c r="N35" s="116"/>
      <c r="O35" s="55"/>
      <c r="P35" s="61"/>
      <c r="Q35" s="62"/>
      <c r="R35" s="124"/>
      <c r="S35" s="200"/>
      <c r="T35" s="61"/>
      <c r="U35" s="202"/>
      <c r="V35" s="204" t="str">
        <f>IF(TBL_BDA_LOANPOOL[[#This Row],[RECORD_STARTED]]=TRUE,RANGE_LOOKUP_QUALMETHODS_BDA_SMALLBUSINESS,"")</f>
        <v/>
      </c>
      <c r="W35" s="178"/>
      <c r="X35" s="176"/>
      <c r="Y35" s="185"/>
      <c r="Z35" s="185"/>
      <c r="AA35" s="186"/>
      <c r="AB35" s="186"/>
      <c r="AC3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5" s="94" t="str">
        <f>IF(TBL_BDA_LOANPOOL[[#This Row],[LOAN_LEVEL_PREQUALIFIED_FLAG]]&lt;&gt;"",
IF(TBL_BDA_LOANPOOL[[#This Row],[LOAN_LEVEL_PREQUALIFIED_FLAG]],"Yes","No"),
"")</f>
        <v/>
      </c>
      <c r="AE35" s="70" t="str">
        <f>IF(TBL_BDA_LOANPOOL[[#This Row],[LOAN_ID]] = "","",TBL_BDA_LOANPOOL[[#This Row],[LOAN_ID]]&amp;" ("&amp;IF(TBL_BDA_LOANPOOL[[#This Row],[PROP_ADDR_STREET]]="","Address Not Defined",TBL_BDA_LOANPOOL[[#This Row],[PROP_ADDR_STREET]])&amp;")")</f>
        <v/>
      </c>
      <c r="AF35" s="70" t="str">
        <f>IF(AND(TBL_BDA_LOANPOOL[[#This Row],[REQ_FIELDS_POPULATED]],TBL_BDA_LOANPOOL[[#This Row],[ERROR_COUNT]]=0),
AND(TBL_BDA_LOANPOOL[[#This Row],[PREQUAL_LOAN_AGESETTLE_DATE_90_DAYS_CERTDATE]],TBL_BDA_LOANPOOL[[#This Row],[PREQUAL_LOAN_INTEREST_RATE]],TBL_BDA_LOANPOOL[[#This Row],[PREQUAL_SMALLBUSINESS]]),
"")</f>
        <v/>
      </c>
      <c r="AG35" s="27" t="b">
        <f ca="1">IFERROR((IF(APP_BDA_CERT_DATE&lt;&gt;"",APP_BDA_CERT_DATE,TODAY())-TBL_BDA_LOANPOOL[[#This Row],[SETTLEMENT_DATE]])&lt;91,TRUE)</f>
        <v>1</v>
      </c>
      <c r="AH35" s="27" t="b">
        <f>COUNTIFS(TBL_BDA_LOANPOOL[LOAN_ID],TBL_BDA_LOANPOOL[[#This Row],[LOAN_ID]],TBL_BDA_LOANPOOL[LOAN_INTEREST_RATE],"&gt;"&amp;CONFIG_BDA_INTEREST_RATE_CEILING)=0</f>
        <v>1</v>
      </c>
      <c r="AI35" s="27" t="b">
        <f>COUNTIFS(TBL_BDA_LOANPOOL[LOAN_ID],TBL_BDA_LOANPOOL[[#This Row],[LOAN_ID]],TBL_BDA_LOANPOOL[SBA_QUALIFIED],"No")=0</f>
        <v>1</v>
      </c>
      <c r="AJ35" s="63">
        <f>IF(TBL_BDA_LOANPOOL[[#This Row],[MULTIPROP_REC_COUNT]]&lt;&gt;"",TBL_BDA_LOANPOOL[[#This Row],[LOAN_AMOUNT]]/TBL_BDA_LOANPOOL[[#This Row],[MULTIPROP_REC_COUNT]],TBL_BDA_LOANPOOL[[#This Row],[LOAN_AMOUNT]])</f>
        <v>0</v>
      </c>
      <c r="AK35" s="29" t="b">
        <f>TBL_BDA_LOANPOOL[[#This Row],[MULTIPROP_REC_COUNT]]&gt;1</f>
        <v>0</v>
      </c>
      <c r="AL35" s="36">
        <f>IF(TBL_BDA_LOANPOOL[[#This Row],[LOAN_ID]]&lt;&gt;"",COUNTIF(TBL_BDA_LOANPOOL[LOAN_ID],TBL_BDA_LOANPOOL[[#This Row],[LOAN_ID]]),1)</f>
        <v>1</v>
      </c>
      <c r="AM35" s="36">
        <f>IFERROR(MATCH(TBL_BDA_LOANPOOL[[#This Row],[QUAL_METHOD]],RANGE_LOOKUP_QUALMETHODS_BDA,0),-1)</f>
        <v>-1</v>
      </c>
      <c r="AN35" s="29" t="str">
        <f>IF(AND(TBL_BDA_LOANPOOL[[#This Row],[LOAN_ID]]&lt;&gt;"",TBL_BDA_LOANPOOL[[#This Row],[QUALMETHOD_ID]]&gt;-1),(SUMIF(TBL_BDA_LOANPOOL[LOAN_ID],TBL_BDA_LOANPOOL[[#This Row],[LOAN_ID]],TBL_BDA_LOANPOOL[QUALMETHOD_ID])/TBL_BDA_LOANPOOL[[#This Row],[MULTIPROP_REC_COUNT]])=TBL_BDA_LOANPOOL[[#This Row],[QUALMETHOD_ID]],"")</f>
        <v/>
      </c>
      <c r="AO35" s="29" t="str">
        <f>IF(AND(TBL_BDA_LOANPOOL[[#This Row],[LOAN_ID]]&lt;&gt;"",TBL_BDA_LOANPOOL[[#This Row],[LOAN_AMOUNT]]&lt;&gt;""),(SUMIF(TBL_BDA_LOANPOOL[LOAN_ID],TBL_BDA_LOANPOOL[[#This Row],[LOAN_ID]],TBL_BDA_LOANPOOL[LOAN_AMOUNT])/TBL_BDA_LOANPOOL[[#This Row],[MULTIPROP_REC_COUNT]])=TBL_BDA_LOANPOOL[[#This Row],[LOAN_AMOUNT]],"")</f>
        <v/>
      </c>
      <c r="AP35" s="29" t="str">
        <f>IF(AND(TBL_BDA_LOANPOOL[[#This Row],[LOAN_ID]]&lt;&gt;"",TBL_BDA_LOANPOOL[[#This Row],[SETTLEMENT_DATE]]&lt;&gt;""),(SUMIF(TBL_BDA_LOANPOOL[LOAN_ID],TBL_BDA_LOANPOOL[[#This Row],[LOAN_ID]],TBL_BDA_LOANPOOL[SETTLEMENT_DATE])/TBL_BDA_LOANPOOL[[#This Row],[MULTIPROP_REC_COUNT]])=TBL_BDA_LOANPOOL[[#This Row],[SETTLEMENT_DATE]],"")</f>
        <v/>
      </c>
      <c r="AQ3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6" spans="2:45" ht="26.25" customHeight="1" x14ac:dyDescent="0.25">
      <c r="B36" s="25" t="str">
        <f>IF(TBL_BDA_LOANPOOL[[#This Row],[RECORD_STARTED]],IF(TBL_BDA_LOANPOOL[[#This Row],[ERROR_COUNT]]&gt;0,-1,IF(TBL_BDA_LOANPOOL[[#This Row],[REQ_FIELDS_POPULATED]],1,0)),"")</f>
        <v/>
      </c>
      <c r="C36" s="36">
        <f>ROW()-ROW(TBL_BDA_LOANPOOL[[#Headers],[ROW_ID]])</f>
        <v>20</v>
      </c>
      <c r="D36" s="55"/>
      <c r="E36" s="56"/>
      <c r="F36" s="57"/>
      <c r="G36" s="193"/>
      <c r="H36" s="142"/>
      <c r="I36" s="144"/>
      <c r="J36" s="144"/>
      <c r="K36" s="194"/>
      <c r="L36" s="207"/>
      <c r="M36" s="196"/>
      <c r="N36" s="116"/>
      <c r="O36" s="55"/>
      <c r="P36" s="61"/>
      <c r="Q36" s="62"/>
      <c r="R36" s="124"/>
      <c r="S36" s="200"/>
      <c r="T36" s="61"/>
      <c r="U36" s="202"/>
      <c r="V36" s="204" t="str">
        <f>IF(TBL_BDA_LOANPOOL[[#This Row],[RECORD_STARTED]]=TRUE,RANGE_LOOKUP_QUALMETHODS_BDA_SMALLBUSINESS,"")</f>
        <v/>
      </c>
      <c r="W36" s="178"/>
      <c r="X36" s="176"/>
      <c r="Y36" s="185"/>
      <c r="Z36" s="185"/>
      <c r="AA36" s="186"/>
      <c r="AB36" s="186"/>
      <c r="AC3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6" s="94" t="str">
        <f>IF(TBL_BDA_LOANPOOL[[#This Row],[LOAN_LEVEL_PREQUALIFIED_FLAG]]&lt;&gt;"",
IF(TBL_BDA_LOANPOOL[[#This Row],[LOAN_LEVEL_PREQUALIFIED_FLAG]],"Yes","No"),
"")</f>
        <v/>
      </c>
      <c r="AE36" s="70" t="str">
        <f>IF(TBL_BDA_LOANPOOL[[#This Row],[LOAN_ID]] = "","",TBL_BDA_LOANPOOL[[#This Row],[LOAN_ID]]&amp;" ("&amp;IF(TBL_BDA_LOANPOOL[[#This Row],[PROP_ADDR_STREET]]="","Address Not Defined",TBL_BDA_LOANPOOL[[#This Row],[PROP_ADDR_STREET]])&amp;")")</f>
        <v/>
      </c>
      <c r="AF36" s="70" t="str">
        <f>IF(AND(TBL_BDA_LOANPOOL[[#This Row],[REQ_FIELDS_POPULATED]],TBL_BDA_LOANPOOL[[#This Row],[ERROR_COUNT]]=0),
AND(TBL_BDA_LOANPOOL[[#This Row],[PREQUAL_LOAN_AGESETTLE_DATE_90_DAYS_CERTDATE]],TBL_BDA_LOANPOOL[[#This Row],[PREQUAL_LOAN_INTEREST_RATE]],TBL_BDA_LOANPOOL[[#This Row],[PREQUAL_SMALLBUSINESS]]),
"")</f>
        <v/>
      </c>
      <c r="AG36" s="27" t="b">
        <f ca="1">IFERROR((IF(APP_BDA_CERT_DATE&lt;&gt;"",APP_BDA_CERT_DATE,TODAY())-TBL_BDA_LOANPOOL[[#This Row],[SETTLEMENT_DATE]])&lt;91,TRUE)</f>
        <v>1</v>
      </c>
      <c r="AH36" s="27" t="b">
        <f>COUNTIFS(TBL_BDA_LOANPOOL[LOAN_ID],TBL_BDA_LOANPOOL[[#This Row],[LOAN_ID]],TBL_BDA_LOANPOOL[LOAN_INTEREST_RATE],"&gt;"&amp;CONFIG_BDA_INTEREST_RATE_CEILING)=0</f>
        <v>1</v>
      </c>
      <c r="AI36" s="27" t="b">
        <f>COUNTIFS(TBL_BDA_LOANPOOL[LOAN_ID],TBL_BDA_LOANPOOL[[#This Row],[LOAN_ID]],TBL_BDA_LOANPOOL[SBA_QUALIFIED],"No")=0</f>
        <v>1</v>
      </c>
      <c r="AJ36" s="63">
        <f>IF(TBL_BDA_LOANPOOL[[#This Row],[MULTIPROP_REC_COUNT]]&lt;&gt;"",TBL_BDA_LOANPOOL[[#This Row],[LOAN_AMOUNT]]/TBL_BDA_LOANPOOL[[#This Row],[MULTIPROP_REC_COUNT]],TBL_BDA_LOANPOOL[[#This Row],[LOAN_AMOUNT]])</f>
        <v>0</v>
      </c>
      <c r="AK36" s="29" t="b">
        <f>TBL_BDA_LOANPOOL[[#This Row],[MULTIPROP_REC_COUNT]]&gt;1</f>
        <v>0</v>
      </c>
      <c r="AL36" s="36">
        <f>IF(TBL_BDA_LOANPOOL[[#This Row],[LOAN_ID]]&lt;&gt;"",COUNTIF(TBL_BDA_LOANPOOL[LOAN_ID],TBL_BDA_LOANPOOL[[#This Row],[LOAN_ID]]),1)</f>
        <v>1</v>
      </c>
      <c r="AM36" s="36">
        <f>IFERROR(MATCH(TBL_BDA_LOANPOOL[[#This Row],[QUAL_METHOD]],RANGE_LOOKUP_QUALMETHODS_BDA,0),-1)</f>
        <v>-1</v>
      </c>
      <c r="AN36" s="29" t="str">
        <f>IF(AND(TBL_BDA_LOANPOOL[[#This Row],[LOAN_ID]]&lt;&gt;"",TBL_BDA_LOANPOOL[[#This Row],[QUALMETHOD_ID]]&gt;-1),(SUMIF(TBL_BDA_LOANPOOL[LOAN_ID],TBL_BDA_LOANPOOL[[#This Row],[LOAN_ID]],TBL_BDA_LOANPOOL[QUALMETHOD_ID])/TBL_BDA_LOANPOOL[[#This Row],[MULTIPROP_REC_COUNT]])=TBL_BDA_LOANPOOL[[#This Row],[QUALMETHOD_ID]],"")</f>
        <v/>
      </c>
      <c r="AO36" s="29" t="str">
        <f>IF(AND(TBL_BDA_LOANPOOL[[#This Row],[LOAN_ID]]&lt;&gt;"",TBL_BDA_LOANPOOL[[#This Row],[LOAN_AMOUNT]]&lt;&gt;""),(SUMIF(TBL_BDA_LOANPOOL[LOAN_ID],TBL_BDA_LOANPOOL[[#This Row],[LOAN_ID]],TBL_BDA_LOANPOOL[LOAN_AMOUNT])/TBL_BDA_LOANPOOL[[#This Row],[MULTIPROP_REC_COUNT]])=TBL_BDA_LOANPOOL[[#This Row],[LOAN_AMOUNT]],"")</f>
        <v/>
      </c>
      <c r="AP36" s="29" t="str">
        <f>IF(AND(TBL_BDA_LOANPOOL[[#This Row],[LOAN_ID]]&lt;&gt;"",TBL_BDA_LOANPOOL[[#This Row],[SETTLEMENT_DATE]]&lt;&gt;""),(SUMIF(TBL_BDA_LOANPOOL[LOAN_ID],TBL_BDA_LOANPOOL[[#This Row],[LOAN_ID]],TBL_BDA_LOANPOOL[SETTLEMENT_DATE])/TBL_BDA_LOANPOOL[[#This Row],[MULTIPROP_REC_COUNT]])=TBL_BDA_LOANPOOL[[#This Row],[SETTLEMENT_DATE]],"")</f>
        <v/>
      </c>
      <c r="AQ3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7" spans="2:45" ht="26.25" customHeight="1" x14ac:dyDescent="0.25">
      <c r="B37" s="25" t="str">
        <f>IF(TBL_BDA_LOANPOOL[[#This Row],[RECORD_STARTED]],IF(TBL_BDA_LOANPOOL[[#This Row],[ERROR_COUNT]]&gt;0,-1,IF(TBL_BDA_LOANPOOL[[#This Row],[REQ_FIELDS_POPULATED]],1,0)),"")</f>
        <v/>
      </c>
      <c r="C37" s="36">
        <f>ROW()-ROW(TBL_BDA_LOANPOOL[[#Headers],[ROW_ID]])</f>
        <v>21</v>
      </c>
      <c r="D37" s="55"/>
      <c r="E37" s="56"/>
      <c r="F37" s="57"/>
      <c r="G37" s="193"/>
      <c r="H37" s="142"/>
      <c r="I37" s="144"/>
      <c r="J37" s="144"/>
      <c r="K37" s="194"/>
      <c r="L37" s="207"/>
      <c r="M37" s="196"/>
      <c r="N37" s="116"/>
      <c r="O37" s="55"/>
      <c r="P37" s="61"/>
      <c r="Q37" s="62"/>
      <c r="R37" s="124"/>
      <c r="S37" s="200"/>
      <c r="T37" s="61"/>
      <c r="U37" s="202"/>
      <c r="V37" s="204" t="str">
        <f>IF(TBL_BDA_LOANPOOL[[#This Row],[RECORD_STARTED]]=TRUE,RANGE_LOOKUP_QUALMETHODS_BDA_SMALLBUSINESS,"")</f>
        <v/>
      </c>
      <c r="W37" s="178"/>
      <c r="X37" s="176"/>
      <c r="Y37" s="185"/>
      <c r="Z37" s="185"/>
      <c r="AA37" s="186"/>
      <c r="AB37" s="186"/>
      <c r="AC3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7" s="94" t="str">
        <f>IF(TBL_BDA_LOANPOOL[[#This Row],[LOAN_LEVEL_PREQUALIFIED_FLAG]]&lt;&gt;"",
IF(TBL_BDA_LOANPOOL[[#This Row],[LOAN_LEVEL_PREQUALIFIED_FLAG]],"Yes","No"),
"")</f>
        <v/>
      </c>
      <c r="AE37" s="70" t="str">
        <f>IF(TBL_BDA_LOANPOOL[[#This Row],[LOAN_ID]] = "","",TBL_BDA_LOANPOOL[[#This Row],[LOAN_ID]]&amp;" ("&amp;IF(TBL_BDA_LOANPOOL[[#This Row],[PROP_ADDR_STREET]]="","Address Not Defined",TBL_BDA_LOANPOOL[[#This Row],[PROP_ADDR_STREET]])&amp;")")</f>
        <v/>
      </c>
      <c r="AF37" s="70" t="str">
        <f>IF(AND(TBL_BDA_LOANPOOL[[#This Row],[REQ_FIELDS_POPULATED]],TBL_BDA_LOANPOOL[[#This Row],[ERROR_COUNT]]=0),
AND(TBL_BDA_LOANPOOL[[#This Row],[PREQUAL_LOAN_AGESETTLE_DATE_90_DAYS_CERTDATE]],TBL_BDA_LOANPOOL[[#This Row],[PREQUAL_LOAN_INTEREST_RATE]],TBL_BDA_LOANPOOL[[#This Row],[PREQUAL_SMALLBUSINESS]]),
"")</f>
        <v/>
      </c>
      <c r="AG37" s="27" t="b">
        <f ca="1">IFERROR((IF(APP_BDA_CERT_DATE&lt;&gt;"",APP_BDA_CERT_DATE,TODAY())-TBL_BDA_LOANPOOL[[#This Row],[SETTLEMENT_DATE]])&lt;91,TRUE)</f>
        <v>1</v>
      </c>
      <c r="AH37" s="27" t="b">
        <f>COUNTIFS(TBL_BDA_LOANPOOL[LOAN_ID],TBL_BDA_LOANPOOL[[#This Row],[LOAN_ID]],TBL_BDA_LOANPOOL[LOAN_INTEREST_RATE],"&gt;"&amp;CONFIG_BDA_INTEREST_RATE_CEILING)=0</f>
        <v>1</v>
      </c>
      <c r="AI37" s="27" t="b">
        <f>COUNTIFS(TBL_BDA_LOANPOOL[LOAN_ID],TBL_BDA_LOANPOOL[[#This Row],[LOAN_ID]],TBL_BDA_LOANPOOL[SBA_QUALIFIED],"No")=0</f>
        <v>1</v>
      </c>
      <c r="AJ37" s="29">
        <f>IF(TBL_BDA_LOANPOOL[[#This Row],[MULTIPROP_REC_COUNT]]&lt;&gt;"",TBL_BDA_LOANPOOL[[#This Row],[LOAN_AMOUNT]]/TBL_BDA_LOANPOOL[[#This Row],[MULTIPROP_REC_COUNT]],TBL_BDA_LOANPOOL[[#This Row],[LOAN_AMOUNT]])</f>
        <v>0</v>
      </c>
      <c r="AK37" s="29" t="b">
        <f>TBL_BDA_LOANPOOL[[#This Row],[MULTIPROP_REC_COUNT]]&gt;1</f>
        <v>0</v>
      </c>
      <c r="AL37" s="36">
        <f>IF(TBL_BDA_LOANPOOL[[#This Row],[LOAN_ID]]&lt;&gt;"",COUNTIF(TBL_BDA_LOANPOOL[LOAN_ID],TBL_BDA_LOANPOOL[[#This Row],[LOAN_ID]]),1)</f>
        <v>1</v>
      </c>
      <c r="AM37" s="36">
        <f>IFERROR(MATCH(TBL_BDA_LOANPOOL[[#This Row],[QUAL_METHOD]],RANGE_LOOKUP_QUALMETHODS_BDA,0),-1)</f>
        <v>-1</v>
      </c>
      <c r="AN37" s="29" t="str">
        <f>IF(AND(TBL_BDA_LOANPOOL[[#This Row],[LOAN_ID]]&lt;&gt;"",TBL_BDA_LOANPOOL[[#This Row],[QUALMETHOD_ID]]&gt;-1),(SUMIF(TBL_BDA_LOANPOOL[LOAN_ID],TBL_BDA_LOANPOOL[[#This Row],[LOAN_ID]],TBL_BDA_LOANPOOL[QUALMETHOD_ID])/TBL_BDA_LOANPOOL[[#This Row],[MULTIPROP_REC_COUNT]])=TBL_BDA_LOANPOOL[[#This Row],[QUALMETHOD_ID]],"")</f>
        <v/>
      </c>
      <c r="AO37" s="29" t="str">
        <f>IF(AND(TBL_BDA_LOANPOOL[[#This Row],[LOAN_ID]]&lt;&gt;"",TBL_BDA_LOANPOOL[[#This Row],[LOAN_AMOUNT]]&lt;&gt;""),(SUMIF(TBL_BDA_LOANPOOL[LOAN_ID],TBL_BDA_LOANPOOL[[#This Row],[LOAN_ID]],TBL_BDA_LOANPOOL[LOAN_AMOUNT])/TBL_BDA_LOANPOOL[[#This Row],[MULTIPROP_REC_COUNT]])=TBL_BDA_LOANPOOL[[#This Row],[LOAN_AMOUNT]],"")</f>
        <v/>
      </c>
      <c r="AP37" s="29" t="str">
        <f>IF(AND(TBL_BDA_LOANPOOL[[#This Row],[LOAN_ID]]&lt;&gt;"",TBL_BDA_LOANPOOL[[#This Row],[SETTLEMENT_DATE]]&lt;&gt;""),(SUMIF(TBL_BDA_LOANPOOL[LOAN_ID],TBL_BDA_LOANPOOL[[#This Row],[LOAN_ID]],TBL_BDA_LOANPOOL[SETTLEMENT_DATE])/TBL_BDA_LOANPOOL[[#This Row],[MULTIPROP_REC_COUNT]])=TBL_BDA_LOANPOOL[[#This Row],[SETTLEMENT_DATE]],"")</f>
        <v/>
      </c>
      <c r="AQ3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8" spans="2:45" ht="26.25" customHeight="1" x14ac:dyDescent="0.25">
      <c r="B38" s="25" t="str">
        <f>IF(TBL_BDA_LOANPOOL[[#This Row],[RECORD_STARTED]],IF(TBL_BDA_LOANPOOL[[#This Row],[ERROR_COUNT]]&gt;0,-1,IF(TBL_BDA_LOANPOOL[[#This Row],[REQ_FIELDS_POPULATED]],1,0)),"")</f>
        <v/>
      </c>
      <c r="C38" s="36">
        <f>ROW()-ROW(TBL_BDA_LOANPOOL[[#Headers],[ROW_ID]])</f>
        <v>22</v>
      </c>
      <c r="D38" s="55"/>
      <c r="E38" s="56"/>
      <c r="F38" s="57"/>
      <c r="G38" s="193"/>
      <c r="H38" s="142"/>
      <c r="I38" s="144"/>
      <c r="J38" s="144"/>
      <c r="K38" s="194"/>
      <c r="L38" s="207"/>
      <c r="M38" s="196"/>
      <c r="N38" s="116"/>
      <c r="O38" s="55"/>
      <c r="P38" s="61"/>
      <c r="Q38" s="62"/>
      <c r="R38" s="124"/>
      <c r="S38" s="200"/>
      <c r="T38" s="61"/>
      <c r="U38" s="202"/>
      <c r="V38" s="204" t="str">
        <f>IF(TBL_BDA_LOANPOOL[[#This Row],[RECORD_STARTED]]=TRUE,RANGE_LOOKUP_QUALMETHODS_BDA_SMALLBUSINESS,"")</f>
        <v/>
      </c>
      <c r="W38" s="178"/>
      <c r="X38" s="176"/>
      <c r="Y38" s="185"/>
      <c r="Z38" s="185"/>
      <c r="AA38" s="186"/>
      <c r="AB38" s="186"/>
      <c r="AC3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8" s="94" t="str">
        <f>IF(TBL_BDA_LOANPOOL[[#This Row],[LOAN_LEVEL_PREQUALIFIED_FLAG]]&lt;&gt;"",
IF(TBL_BDA_LOANPOOL[[#This Row],[LOAN_LEVEL_PREQUALIFIED_FLAG]],"Yes","No"),
"")</f>
        <v/>
      </c>
      <c r="AE38" s="70" t="str">
        <f>IF(TBL_BDA_LOANPOOL[[#This Row],[LOAN_ID]] = "","",TBL_BDA_LOANPOOL[[#This Row],[LOAN_ID]]&amp;" ("&amp;IF(TBL_BDA_LOANPOOL[[#This Row],[PROP_ADDR_STREET]]="","Address Not Defined",TBL_BDA_LOANPOOL[[#This Row],[PROP_ADDR_STREET]])&amp;")")</f>
        <v/>
      </c>
      <c r="AF38" s="70" t="str">
        <f>IF(AND(TBL_BDA_LOANPOOL[[#This Row],[REQ_FIELDS_POPULATED]],TBL_BDA_LOANPOOL[[#This Row],[ERROR_COUNT]]=0),
AND(TBL_BDA_LOANPOOL[[#This Row],[PREQUAL_LOAN_AGESETTLE_DATE_90_DAYS_CERTDATE]],TBL_BDA_LOANPOOL[[#This Row],[PREQUAL_LOAN_INTEREST_RATE]],TBL_BDA_LOANPOOL[[#This Row],[PREQUAL_SMALLBUSINESS]]),
"")</f>
        <v/>
      </c>
      <c r="AG38" s="27" t="b">
        <f ca="1">IFERROR((IF(APP_BDA_CERT_DATE&lt;&gt;"",APP_BDA_CERT_DATE,TODAY())-TBL_BDA_LOANPOOL[[#This Row],[SETTLEMENT_DATE]])&lt;91,TRUE)</f>
        <v>1</v>
      </c>
      <c r="AH38" s="27" t="b">
        <f>COUNTIFS(TBL_BDA_LOANPOOL[LOAN_ID],TBL_BDA_LOANPOOL[[#This Row],[LOAN_ID]],TBL_BDA_LOANPOOL[LOAN_INTEREST_RATE],"&gt;"&amp;CONFIG_BDA_INTEREST_RATE_CEILING)=0</f>
        <v>1</v>
      </c>
      <c r="AI38" s="27" t="b">
        <f>COUNTIFS(TBL_BDA_LOANPOOL[LOAN_ID],TBL_BDA_LOANPOOL[[#This Row],[LOAN_ID]],TBL_BDA_LOANPOOL[SBA_QUALIFIED],"No")=0</f>
        <v>1</v>
      </c>
      <c r="AJ38" s="29">
        <f>IF(TBL_BDA_LOANPOOL[[#This Row],[MULTIPROP_REC_COUNT]]&lt;&gt;"",TBL_BDA_LOANPOOL[[#This Row],[LOAN_AMOUNT]]/TBL_BDA_LOANPOOL[[#This Row],[MULTIPROP_REC_COUNT]],TBL_BDA_LOANPOOL[[#This Row],[LOAN_AMOUNT]])</f>
        <v>0</v>
      </c>
      <c r="AK38" s="29" t="b">
        <f>TBL_BDA_LOANPOOL[[#This Row],[MULTIPROP_REC_COUNT]]&gt;1</f>
        <v>0</v>
      </c>
      <c r="AL38" s="36">
        <f>IF(TBL_BDA_LOANPOOL[[#This Row],[LOAN_ID]]&lt;&gt;"",COUNTIF(TBL_BDA_LOANPOOL[LOAN_ID],TBL_BDA_LOANPOOL[[#This Row],[LOAN_ID]]),1)</f>
        <v>1</v>
      </c>
      <c r="AM38" s="36">
        <f>IFERROR(MATCH(TBL_BDA_LOANPOOL[[#This Row],[QUAL_METHOD]],RANGE_LOOKUP_QUALMETHODS_BDA,0),-1)</f>
        <v>-1</v>
      </c>
      <c r="AN38" s="29" t="str">
        <f>IF(AND(TBL_BDA_LOANPOOL[[#This Row],[LOAN_ID]]&lt;&gt;"",TBL_BDA_LOANPOOL[[#This Row],[QUALMETHOD_ID]]&gt;-1),(SUMIF(TBL_BDA_LOANPOOL[LOAN_ID],TBL_BDA_LOANPOOL[[#This Row],[LOAN_ID]],TBL_BDA_LOANPOOL[QUALMETHOD_ID])/TBL_BDA_LOANPOOL[[#This Row],[MULTIPROP_REC_COUNT]])=TBL_BDA_LOANPOOL[[#This Row],[QUALMETHOD_ID]],"")</f>
        <v/>
      </c>
      <c r="AO38" s="29" t="str">
        <f>IF(AND(TBL_BDA_LOANPOOL[[#This Row],[LOAN_ID]]&lt;&gt;"",TBL_BDA_LOANPOOL[[#This Row],[LOAN_AMOUNT]]&lt;&gt;""),(SUMIF(TBL_BDA_LOANPOOL[LOAN_ID],TBL_BDA_LOANPOOL[[#This Row],[LOAN_ID]],TBL_BDA_LOANPOOL[LOAN_AMOUNT])/TBL_BDA_LOANPOOL[[#This Row],[MULTIPROP_REC_COUNT]])=TBL_BDA_LOANPOOL[[#This Row],[LOAN_AMOUNT]],"")</f>
        <v/>
      </c>
      <c r="AP38" s="29" t="str">
        <f>IF(AND(TBL_BDA_LOANPOOL[[#This Row],[LOAN_ID]]&lt;&gt;"",TBL_BDA_LOANPOOL[[#This Row],[SETTLEMENT_DATE]]&lt;&gt;""),(SUMIF(TBL_BDA_LOANPOOL[LOAN_ID],TBL_BDA_LOANPOOL[[#This Row],[LOAN_ID]],TBL_BDA_LOANPOOL[SETTLEMENT_DATE])/TBL_BDA_LOANPOOL[[#This Row],[MULTIPROP_REC_COUNT]])=TBL_BDA_LOANPOOL[[#This Row],[SETTLEMENT_DATE]],"")</f>
        <v/>
      </c>
      <c r="AQ3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9" spans="2:45" ht="26.25" customHeight="1" x14ac:dyDescent="0.25">
      <c r="B39" s="25" t="str">
        <f>IF(TBL_BDA_LOANPOOL[[#This Row],[RECORD_STARTED]],IF(TBL_BDA_LOANPOOL[[#This Row],[ERROR_COUNT]]&gt;0,-1,IF(TBL_BDA_LOANPOOL[[#This Row],[REQ_FIELDS_POPULATED]],1,0)),"")</f>
        <v/>
      </c>
      <c r="C39" s="36">
        <f>ROW()-ROW(TBL_BDA_LOANPOOL[[#Headers],[ROW_ID]])</f>
        <v>23</v>
      </c>
      <c r="D39" s="55"/>
      <c r="E39" s="56"/>
      <c r="F39" s="57"/>
      <c r="G39" s="193"/>
      <c r="H39" s="142"/>
      <c r="I39" s="144"/>
      <c r="J39" s="144"/>
      <c r="K39" s="194"/>
      <c r="L39" s="207"/>
      <c r="M39" s="196"/>
      <c r="N39" s="116"/>
      <c r="O39" s="55"/>
      <c r="P39" s="61"/>
      <c r="Q39" s="62"/>
      <c r="R39" s="124"/>
      <c r="S39" s="200"/>
      <c r="T39" s="61"/>
      <c r="U39" s="202"/>
      <c r="V39" s="204" t="str">
        <f>IF(TBL_BDA_LOANPOOL[[#This Row],[RECORD_STARTED]]=TRUE,RANGE_LOOKUP_QUALMETHODS_BDA_SMALLBUSINESS,"")</f>
        <v/>
      </c>
      <c r="W39" s="178"/>
      <c r="X39" s="176"/>
      <c r="Y39" s="185"/>
      <c r="Z39" s="185"/>
      <c r="AA39" s="186"/>
      <c r="AB39" s="186"/>
      <c r="AC3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9" s="94" t="str">
        <f>IF(TBL_BDA_LOANPOOL[[#This Row],[LOAN_LEVEL_PREQUALIFIED_FLAG]]&lt;&gt;"",
IF(TBL_BDA_LOANPOOL[[#This Row],[LOAN_LEVEL_PREQUALIFIED_FLAG]],"Yes","No"),
"")</f>
        <v/>
      </c>
      <c r="AE39" s="70" t="str">
        <f>IF(TBL_BDA_LOANPOOL[[#This Row],[LOAN_ID]] = "","",TBL_BDA_LOANPOOL[[#This Row],[LOAN_ID]]&amp;" ("&amp;IF(TBL_BDA_LOANPOOL[[#This Row],[PROP_ADDR_STREET]]="","Address Not Defined",TBL_BDA_LOANPOOL[[#This Row],[PROP_ADDR_STREET]])&amp;")")</f>
        <v/>
      </c>
      <c r="AF39" s="70" t="str">
        <f>IF(AND(TBL_BDA_LOANPOOL[[#This Row],[REQ_FIELDS_POPULATED]],TBL_BDA_LOANPOOL[[#This Row],[ERROR_COUNT]]=0),
AND(TBL_BDA_LOANPOOL[[#This Row],[PREQUAL_LOAN_AGESETTLE_DATE_90_DAYS_CERTDATE]],TBL_BDA_LOANPOOL[[#This Row],[PREQUAL_LOAN_INTEREST_RATE]],TBL_BDA_LOANPOOL[[#This Row],[PREQUAL_SMALLBUSINESS]]),
"")</f>
        <v/>
      </c>
      <c r="AG39" s="27" t="b">
        <f ca="1">IFERROR((IF(APP_BDA_CERT_DATE&lt;&gt;"",APP_BDA_CERT_DATE,TODAY())-TBL_BDA_LOANPOOL[[#This Row],[SETTLEMENT_DATE]])&lt;91,TRUE)</f>
        <v>1</v>
      </c>
      <c r="AH39" s="27" t="b">
        <f>COUNTIFS(TBL_BDA_LOANPOOL[LOAN_ID],TBL_BDA_LOANPOOL[[#This Row],[LOAN_ID]],TBL_BDA_LOANPOOL[LOAN_INTEREST_RATE],"&gt;"&amp;CONFIG_BDA_INTEREST_RATE_CEILING)=0</f>
        <v>1</v>
      </c>
      <c r="AI39" s="27" t="b">
        <f>COUNTIFS(TBL_BDA_LOANPOOL[LOAN_ID],TBL_BDA_LOANPOOL[[#This Row],[LOAN_ID]],TBL_BDA_LOANPOOL[SBA_QUALIFIED],"No")=0</f>
        <v>1</v>
      </c>
      <c r="AJ39" s="29">
        <f>IF(TBL_BDA_LOANPOOL[[#This Row],[MULTIPROP_REC_COUNT]]&lt;&gt;"",TBL_BDA_LOANPOOL[[#This Row],[LOAN_AMOUNT]]/TBL_BDA_LOANPOOL[[#This Row],[MULTIPROP_REC_COUNT]],TBL_BDA_LOANPOOL[[#This Row],[LOAN_AMOUNT]])</f>
        <v>0</v>
      </c>
      <c r="AK39" s="29" t="b">
        <f>TBL_BDA_LOANPOOL[[#This Row],[MULTIPROP_REC_COUNT]]&gt;1</f>
        <v>0</v>
      </c>
      <c r="AL39" s="36">
        <f>IF(TBL_BDA_LOANPOOL[[#This Row],[LOAN_ID]]&lt;&gt;"",COUNTIF(TBL_BDA_LOANPOOL[LOAN_ID],TBL_BDA_LOANPOOL[[#This Row],[LOAN_ID]]),1)</f>
        <v>1</v>
      </c>
      <c r="AM39" s="36">
        <f>IFERROR(MATCH(TBL_BDA_LOANPOOL[[#This Row],[QUAL_METHOD]],RANGE_LOOKUP_QUALMETHODS_BDA,0),-1)</f>
        <v>-1</v>
      </c>
      <c r="AN39" s="29" t="str">
        <f>IF(AND(TBL_BDA_LOANPOOL[[#This Row],[LOAN_ID]]&lt;&gt;"",TBL_BDA_LOANPOOL[[#This Row],[QUALMETHOD_ID]]&gt;-1),(SUMIF(TBL_BDA_LOANPOOL[LOAN_ID],TBL_BDA_LOANPOOL[[#This Row],[LOAN_ID]],TBL_BDA_LOANPOOL[QUALMETHOD_ID])/TBL_BDA_LOANPOOL[[#This Row],[MULTIPROP_REC_COUNT]])=TBL_BDA_LOANPOOL[[#This Row],[QUALMETHOD_ID]],"")</f>
        <v/>
      </c>
      <c r="AO39" s="29" t="str">
        <f>IF(AND(TBL_BDA_LOANPOOL[[#This Row],[LOAN_ID]]&lt;&gt;"",TBL_BDA_LOANPOOL[[#This Row],[LOAN_AMOUNT]]&lt;&gt;""),(SUMIF(TBL_BDA_LOANPOOL[LOAN_ID],TBL_BDA_LOANPOOL[[#This Row],[LOAN_ID]],TBL_BDA_LOANPOOL[LOAN_AMOUNT])/TBL_BDA_LOANPOOL[[#This Row],[MULTIPROP_REC_COUNT]])=TBL_BDA_LOANPOOL[[#This Row],[LOAN_AMOUNT]],"")</f>
        <v/>
      </c>
      <c r="AP39" s="29" t="str">
        <f>IF(AND(TBL_BDA_LOANPOOL[[#This Row],[LOAN_ID]]&lt;&gt;"",TBL_BDA_LOANPOOL[[#This Row],[SETTLEMENT_DATE]]&lt;&gt;""),(SUMIF(TBL_BDA_LOANPOOL[LOAN_ID],TBL_BDA_LOANPOOL[[#This Row],[LOAN_ID]],TBL_BDA_LOANPOOL[SETTLEMENT_DATE])/TBL_BDA_LOANPOOL[[#This Row],[MULTIPROP_REC_COUNT]])=TBL_BDA_LOANPOOL[[#This Row],[SETTLEMENT_DATE]],"")</f>
        <v/>
      </c>
      <c r="AQ3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0" spans="2:45" ht="26.25" customHeight="1" x14ac:dyDescent="0.25">
      <c r="B40" s="25" t="str">
        <f>IF(TBL_BDA_LOANPOOL[[#This Row],[RECORD_STARTED]],IF(TBL_BDA_LOANPOOL[[#This Row],[ERROR_COUNT]]&gt;0,-1,IF(TBL_BDA_LOANPOOL[[#This Row],[REQ_FIELDS_POPULATED]],1,0)),"")</f>
        <v/>
      </c>
      <c r="C40" s="26">
        <f>ROW()-ROW(TBL_BDA_LOANPOOL[[#Headers],[ROW_ID]])</f>
        <v>24</v>
      </c>
      <c r="D40" s="31"/>
      <c r="E40" s="32"/>
      <c r="F40" s="42"/>
      <c r="G40" s="192"/>
      <c r="H40" s="143"/>
      <c r="I40" s="144"/>
      <c r="J40" s="144"/>
      <c r="K40" s="194"/>
      <c r="L40" s="207"/>
      <c r="M40" s="196"/>
      <c r="N40" s="114"/>
      <c r="O40" s="31"/>
      <c r="P40" s="39"/>
      <c r="Q40" s="41"/>
      <c r="R40" s="123"/>
      <c r="S40" s="199"/>
      <c r="T40" s="39"/>
      <c r="U40" s="201"/>
      <c r="V40" s="203" t="str">
        <f>IF(TBL_BDA_LOANPOOL[[#This Row],[RECORD_STARTED]]=TRUE,RANGE_LOOKUP_QUALMETHODS_BDA_SMALLBUSINESS,"")</f>
        <v/>
      </c>
      <c r="W40" s="175"/>
      <c r="X40" s="176"/>
      <c r="Y40" s="185"/>
      <c r="Z40" s="185"/>
      <c r="AA40" s="186"/>
      <c r="AB40" s="186"/>
      <c r="AC40" s="180"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0" s="94" t="str">
        <f>IF(TBL_BDA_LOANPOOL[[#This Row],[LOAN_LEVEL_PREQUALIFIED_FLAG]]&lt;&gt;"",
IF(TBL_BDA_LOANPOOL[[#This Row],[LOAN_LEVEL_PREQUALIFIED_FLAG]],"Yes","No"),
"")</f>
        <v/>
      </c>
      <c r="AE40" s="70" t="str">
        <f>IF(TBL_BDA_LOANPOOL[[#This Row],[LOAN_ID]] = "","",TBL_BDA_LOANPOOL[[#This Row],[LOAN_ID]]&amp;" ("&amp;IF(TBL_BDA_LOANPOOL[[#This Row],[PROP_ADDR_STREET]]="","Address Not Defined",TBL_BDA_LOANPOOL[[#This Row],[PROP_ADDR_STREET]])&amp;")")</f>
        <v/>
      </c>
      <c r="AF40" s="70" t="str">
        <f>IF(AND(TBL_BDA_LOANPOOL[[#This Row],[REQ_FIELDS_POPULATED]],TBL_BDA_LOANPOOL[[#This Row],[ERROR_COUNT]]=0),
AND(TBL_BDA_LOANPOOL[[#This Row],[PREQUAL_LOAN_AGESETTLE_DATE_90_DAYS_CERTDATE]],TBL_BDA_LOANPOOL[[#This Row],[PREQUAL_LOAN_INTEREST_RATE]],TBL_BDA_LOANPOOL[[#This Row],[PREQUAL_SMALLBUSINESS]]),
"")</f>
        <v/>
      </c>
      <c r="AG40" s="27" t="b">
        <f ca="1">IFERROR((IF(APP_BDA_CERT_DATE&lt;&gt;"",APP_BDA_CERT_DATE,TODAY())-TBL_BDA_LOANPOOL[[#This Row],[SETTLEMENT_DATE]])&lt;91,TRUE)</f>
        <v>1</v>
      </c>
      <c r="AH40" s="27" t="b">
        <f>COUNTIFS(TBL_BDA_LOANPOOL[LOAN_ID],TBL_BDA_LOANPOOL[[#This Row],[LOAN_ID]],TBL_BDA_LOANPOOL[LOAN_INTEREST_RATE],"&gt;"&amp;CONFIG_BDA_INTEREST_RATE_CEILING)=0</f>
        <v>1</v>
      </c>
      <c r="AI40" s="27" t="b">
        <f>COUNTIFS(TBL_BDA_LOANPOOL[LOAN_ID],TBL_BDA_LOANPOOL[[#This Row],[LOAN_ID]],TBL_BDA_LOANPOOL[SBA_QUALIFIED],"No")=0</f>
        <v>1</v>
      </c>
      <c r="AJ40" s="27">
        <f>IF(TBL_BDA_LOANPOOL[[#This Row],[MULTIPROP_REC_COUNT]]&lt;&gt;"",TBL_BDA_LOANPOOL[[#This Row],[LOAN_AMOUNT]]/TBL_BDA_LOANPOOL[[#This Row],[MULTIPROP_REC_COUNT]],TBL_BDA_LOANPOOL[[#This Row],[LOAN_AMOUNT]])</f>
        <v>0</v>
      </c>
      <c r="AK40" s="27" t="b">
        <f>TBL_BDA_LOANPOOL[[#This Row],[MULTIPROP_REC_COUNT]]&gt;1</f>
        <v>0</v>
      </c>
      <c r="AL40" s="26">
        <f>IF(TBL_BDA_LOANPOOL[[#This Row],[LOAN_ID]]&lt;&gt;"",COUNTIF(TBL_BDA_LOANPOOL[LOAN_ID],TBL_BDA_LOANPOOL[[#This Row],[LOAN_ID]]),1)</f>
        <v>1</v>
      </c>
      <c r="AM40" s="26">
        <f>IFERROR(MATCH(TBL_BDA_LOANPOOL[[#This Row],[QUAL_METHOD]],RANGE_LOOKUP_QUALMETHODS_BDA,0),-1)</f>
        <v>-1</v>
      </c>
      <c r="AN40" s="27" t="str">
        <f>IF(AND(TBL_BDA_LOANPOOL[[#This Row],[LOAN_ID]]&lt;&gt;"",TBL_BDA_LOANPOOL[[#This Row],[QUALMETHOD_ID]]&gt;-1),(SUMIF(TBL_BDA_LOANPOOL[LOAN_ID],TBL_BDA_LOANPOOL[[#This Row],[LOAN_ID]],TBL_BDA_LOANPOOL[QUALMETHOD_ID])/TBL_BDA_LOANPOOL[[#This Row],[MULTIPROP_REC_COUNT]])=TBL_BDA_LOANPOOL[[#This Row],[QUALMETHOD_ID]],"")</f>
        <v/>
      </c>
      <c r="AO40" s="27" t="str">
        <f>IF(AND(TBL_BDA_LOANPOOL[[#This Row],[LOAN_ID]]&lt;&gt;"",TBL_BDA_LOANPOOL[[#This Row],[LOAN_AMOUNT]]&lt;&gt;""),(SUMIF(TBL_BDA_LOANPOOL[LOAN_ID],TBL_BDA_LOANPOOL[[#This Row],[LOAN_ID]],TBL_BDA_LOANPOOL[LOAN_AMOUNT])/TBL_BDA_LOANPOOL[[#This Row],[MULTIPROP_REC_COUNT]])=TBL_BDA_LOANPOOL[[#This Row],[LOAN_AMOUNT]],"")</f>
        <v/>
      </c>
      <c r="AP40" s="27" t="str">
        <f>IF(AND(TBL_BDA_LOANPOOL[[#This Row],[LOAN_ID]]&lt;&gt;"",TBL_BDA_LOANPOOL[[#This Row],[SETTLEMENT_DATE]]&lt;&gt;""),(SUMIF(TBL_BDA_LOANPOOL[LOAN_ID],TBL_BDA_LOANPOOL[[#This Row],[LOAN_ID]],TBL_BDA_LOANPOOL[SETTLEMENT_DATE])/TBL_BDA_LOANPOOL[[#This Row],[MULTIPROP_REC_COUNT]])=TBL_BDA_LOANPOOL[[#This Row],[SETTLEMENT_DATE]],"")</f>
        <v/>
      </c>
      <c r="AQ4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1" spans="2:45" ht="26.25" customHeight="1" x14ac:dyDescent="0.25">
      <c r="B41" s="25" t="str">
        <f>IF(TBL_BDA_LOANPOOL[[#This Row],[RECORD_STARTED]],IF(TBL_BDA_LOANPOOL[[#This Row],[ERROR_COUNT]]&gt;0,-1,IF(TBL_BDA_LOANPOOL[[#This Row],[REQ_FIELDS_POPULATED]],1,0)),"")</f>
        <v/>
      </c>
      <c r="C41" s="36">
        <f>ROW()-ROW(TBL_BDA_LOANPOOL[[#Headers],[ROW_ID]])</f>
        <v>25</v>
      </c>
      <c r="D41" s="55"/>
      <c r="E41" s="56"/>
      <c r="F41" s="57"/>
      <c r="G41" s="193"/>
      <c r="H41" s="142"/>
      <c r="I41" s="144"/>
      <c r="J41" s="144"/>
      <c r="K41" s="194"/>
      <c r="L41" s="207"/>
      <c r="M41" s="196"/>
      <c r="N41" s="116"/>
      <c r="O41" s="55"/>
      <c r="P41" s="61"/>
      <c r="Q41" s="62"/>
      <c r="R41" s="124"/>
      <c r="S41" s="200"/>
      <c r="T41" s="61"/>
      <c r="U41" s="202"/>
      <c r="V41" s="204" t="str">
        <f>IF(TBL_BDA_LOANPOOL[[#This Row],[RECORD_STARTED]]=TRUE,RANGE_LOOKUP_QUALMETHODS_BDA_SMALLBUSINESS,"")</f>
        <v/>
      </c>
      <c r="W41" s="178"/>
      <c r="X41" s="176"/>
      <c r="Y41" s="185"/>
      <c r="Z41" s="185"/>
      <c r="AA41" s="186"/>
      <c r="AB41" s="186"/>
      <c r="AC4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1" s="94" t="str">
        <f>IF(TBL_BDA_LOANPOOL[[#This Row],[LOAN_LEVEL_PREQUALIFIED_FLAG]]&lt;&gt;"",
IF(TBL_BDA_LOANPOOL[[#This Row],[LOAN_LEVEL_PREQUALIFIED_FLAG]],"Yes","No"),
"")</f>
        <v/>
      </c>
      <c r="AE41" s="70" t="str">
        <f>IF(TBL_BDA_LOANPOOL[[#This Row],[LOAN_ID]] = "","",TBL_BDA_LOANPOOL[[#This Row],[LOAN_ID]]&amp;" ("&amp;IF(TBL_BDA_LOANPOOL[[#This Row],[PROP_ADDR_STREET]]="","Address Not Defined",TBL_BDA_LOANPOOL[[#This Row],[PROP_ADDR_STREET]])&amp;")")</f>
        <v/>
      </c>
      <c r="AF41" s="70" t="str">
        <f>IF(AND(TBL_BDA_LOANPOOL[[#This Row],[REQ_FIELDS_POPULATED]],TBL_BDA_LOANPOOL[[#This Row],[ERROR_COUNT]]=0),
AND(TBL_BDA_LOANPOOL[[#This Row],[PREQUAL_LOAN_AGESETTLE_DATE_90_DAYS_CERTDATE]],TBL_BDA_LOANPOOL[[#This Row],[PREQUAL_LOAN_INTEREST_RATE]],TBL_BDA_LOANPOOL[[#This Row],[PREQUAL_SMALLBUSINESS]]),
"")</f>
        <v/>
      </c>
      <c r="AG41" s="27" t="b">
        <f ca="1">IFERROR((IF(APP_BDA_CERT_DATE&lt;&gt;"",APP_BDA_CERT_DATE,TODAY())-TBL_BDA_LOANPOOL[[#This Row],[SETTLEMENT_DATE]])&lt;91,TRUE)</f>
        <v>1</v>
      </c>
      <c r="AH41" s="27" t="b">
        <f>COUNTIFS(TBL_BDA_LOANPOOL[LOAN_ID],TBL_BDA_LOANPOOL[[#This Row],[LOAN_ID]],TBL_BDA_LOANPOOL[LOAN_INTEREST_RATE],"&gt;"&amp;CONFIG_BDA_INTEREST_RATE_CEILING)=0</f>
        <v>1</v>
      </c>
      <c r="AI41" s="27" t="b">
        <f>COUNTIFS(TBL_BDA_LOANPOOL[LOAN_ID],TBL_BDA_LOANPOOL[[#This Row],[LOAN_ID]],TBL_BDA_LOANPOOL[SBA_QUALIFIED],"No")=0</f>
        <v>1</v>
      </c>
      <c r="AJ41" s="29">
        <f>IF(TBL_BDA_LOANPOOL[[#This Row],[MULTIPROP_REC_COUNT]]&lt;&gt;"",TBL_BDA_LOANPOOL[[#This Row],[LOAN_AMOUNT]]/TBL_BDA_LOANPOOL[[#This Row],[MULTIPROP_REC_COUNT]],TBL_BDA_LOANPOOL[[#This Row],[LOAN_AMOUNT]])</f>
        <v>0</v>
      </c>
      <c r="AK41" s="29" t="b">
        <f>TBL_BDA_LOANPOOL[[#This Row],[MULTIPROP_REC_COUNT]]&gt;1</f>
        <v>0</v>
      </c>
      <c r="AL41" s="36">
        <f>IF(TBL_BDA_LOANPOOL[[#This Row],[LOAN_ID]]&lt;&gt;"",COUNTIF(TBL_BDA_LOANPOOL[LOAN_ID],TBL_BDA_LOANPOOL[[#This Row],[LOAN_ID]]),1)</f>
        <v>1</v>
      </c>
      <c r="AM41" s="36">
        <f>IFERROR(MATCH(TBL_BDA_LOANPOOL[[#This Row],[QUAL_METHOD]],RANGE_LOOKUP_QUALMETHODS_BDA,0),-1)</f>
        <v>-1</v>
      </c>
      <c r="AN41" s="29" t="str">
        <f>IF(AND(TBL_BDA_LOANPOOL[[#This Row],[LOAN_ID]]&lt;&gt;"",TBL_BDA_LOANPOOL[[#This Row],[QUALMETHOD_ID]]&gt;-1),(SUMIF(TBL_BDA_LOANPOOL[LOAN_ID],TBL_BDA_LOANPOOL[[#This Row],[LOAN_ID]],TBL_BDA_LOANPOOL[QUALMETHOD_ID])/TBL_BDA_LOANPOOL[[#This Row],[MULTIPROP_REC_COUNT]])=TBL_BDA_LOANPOOL[[#This Row],[QUALMETHOD_ID]],"")</f>
        <v/>
      </c>
      <c r="AO41" s="29" t="str">
        <f>IF(AND(TBL_BDA_LOANPOOL[[#This Row],[LOAN_ID]]&lt;&gt;"",TBL_BDA_LOANPOOL[[#This Row],[LOAN_AMOUNT]]&lt;&gt;""),(SUMIF(TBL_BDA_LOANPOOL[LOAN_ID],TBL_BDA_LOANPOOL[[#This Row],[LOAN_ID]],TBL_BDA_LOANPOOL[LOAN_AMOUNT])/TBL_BDA_LOANPOOL[[#This Row],[MULTIPROP_REC_COUNT]])=TBL_BDA_LOANPOOL[[#This Row],[LOAN_AMOUNT]],"")</f>
        <v/>
      </c>
      <c r="AP41" s="29" t="str">
        <f>IF(AND(TBL_BDA_LOANPOOL[[#This Row],[LOAN_ID]]&lt;&gt;"",TBL_BDA_LOANPOOL[[#This Row],[SETTLEMENT_DATE]]&lt;&gt;""),(SUMIF(TBL_BDA_LOANPOOL[LOAN_ID],TBL_BDA_LOANPOOL[[#This Row],[LOAN_ID]],TBL_BDA_LOANPOOL[SETTLEMENT_DATE])/TBL_BDA_LOANPOOL[[#This Row],[MULTIPROP_REC_COUNT]])=TBL_BDA_LOANPOOL[[#This Row],[SETTLEMENT_DATE]],"")</f>
        <v/>
      </c>
      <c r="AQ4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2" spans="2:45" ht="26.25" customHeight="1" x14ac:dyDescent="0.25">
      <c r="B42" s="25" t="str">
        <f>IF(TBL_BDA_LOANPOOL[[#This Row],[RECORD_STARTED]],IF(TBL_BDA_LOANPOOL[[#This Row],[ERROR_COUNT]]&gt;0,-1,IF(TBL_BDA_LOANPOOL[[#This Row],[REQ_FIELDS_POPULATED]],1,0)),"")</f>
        <v/>
      </c>
      <c r="C42" s="36">
        <f>ROW()-ROW(TBL_BDA_LOANPOOL[[#Headers],[ROW_ID]])</f>
        <v>26</v>
      </c>
      <c r="D42" s="55"/>
      <c r="E42" s="56"/>
      <c r="F42" s="57"/>
      <c r="G42" s="193"/>
      <c r="H42" s="142"/>
      <c r="I42" s="144"/>
      <c r="J42" s="144"/>
      <c r="K42" s="194"/>
      <c r="L42" s="207"/>
      <c r="M42" s="196"/>
      <c r="N42" s="116"/>
      <c r="O42" s="55"/>
      <c r="P42" s="61"/>
      <c r="Q42" s="62"/>
      <c r="R42" s="124"/>
      <c r="S42" s="200"/>
      <c r="T42" s="61"/>
      <c r="U42" s="202"/>
      <c r="V42" s="204" t="str">
        <f>IF(TBL_BDA_LOANPOOL[[#This Row],[RECORD_STARTED]]=TRUE,RANGE_LOOKUP_QUALMETHODS_BDA_SMALLBUSINESS,"")</f>
        <v/>
      </c>
      <c r="W42" s="178"/>
      <c r="X42" s="176"/>
      <c r="Y42" s="185"/>
      <c r="Z42" s="185"/>
      <c r="AA42" s="186"/>
      <c r="AB42" s="186"/>
      <c r="AC4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2" s="94" t="str">
        <f>IF(TBL_BDA_LOANPOOL[[#This Row],[LOAN_LEVEL_PREQUALIFIED_FLAG]]&lt;&gt;"",
IF(TBL_BDA_LOANPOOL[[#This Row],[LOAN_LEVEL_PREQUALIFIED_FLAG]],"Yes","No"),
"")</f>
        <v/>
      </c>
      <c r="AE42" s="70" t="str">
        <f>IF(TBL_BDA_LOANPOOL[[#This Row],[LOAN_ID]] = "","",TBL_BDA_LOANPOOL[[#This Row],[LOAN_ID]]&amp;" ("&amp;IF(TBL_BDA_LOANPOOL[[#This Row],[PROP_ADDR_STREET]]="","Address Not Defined",TBL_BDA_LOANPOOL[[#This Row],[PROP_ADDR_STREET]])&amp;")")</f>
        <v/>
      </c>
      <c r="AF42" s="70" t="str">
        <f>IF(AND(TBL_BDA_LOANPOOL[[#This Row],[REQ_FIELDS_POPULATED]],TBL_BDA_LOANPOOL[[#This Row],[ERROR_COUNT]]=0),
AND(TBL_BDA_LOANPOOL[[#This Row],[PREQUAL_LOAN_AGESETTLE_DATE_90_DAYS_CERTDATE]],TBL_BDA_LOANPOOL[[#This Row],[PREQUAL_LOAN_INTEREST_RATE]],TBL_BDA_LOANPOOL[[#This Row],[PREQUAL_SMALLBUSINESS]]),
"")</f>
        <v/>
      </c>
      <c r="AG42" s="27" t="b">
        <f ca="1">IFERROR((IF(APP_BDA_CERT_DATE&lt;&gt;"",APP_BDA_CERT_DATE,TODAY())-TBL_BDA_LOANPOOL[[#This Row],[SETTLEMENT_DATE]])&lt;91,TRUE)</f>
        <v>1</v>
      </c>
      <c r="AH42" s="27" t="b">
        <f>COUNTIFS(TBL_BDA_LOANPOOL[LOAN_ID],TBL_BDA_LOANPOOL[[#This Row],[LOAN_ID]],TBL_BDA_LOANPOOL[LOAN_INTEREST_RATE],"&gt;"&amp;CONFIG_BDA_INTEREST_RATE_CEILING)=0</f>
        <v>1</v>
      </c>
      <c r="AI42" s="27" t="b">
        <f>COUNTIFS(TBL_BDA_LOANPOOL[LOAN_ID],TBL_BDA_LOANPOOL[[#This Row],[LOAN_ID]],TBL_BDA_LOANPOOL[SBA_QUALIFIED],"No")=0</f>
        <v>1</v>
      </c>
      <c r="AJ42" s="29">
        <f>IF(TBL_BDA_LOANPOOL[[#This Row],[MULTIPROP_REC_COUNT]]&lt;&gt;"",TBL_BDA_LOANPOOL[[#This Row],[LOAN_AMOUNT]]/TBL_BDA_LOANPOOL[[#This Row],[MULTIPROP_REC_COUNT]],TBL_BDA_LOANPOOL[[#This Row],[LOAN_AMOUNT]])</f>
        <v>0</v>
      </c>
      <c r="AK42" s="29" t="b">
        <f>TBL_BDA_LOANPOOL[[#This Row],[MULTIPROP_REC_COUNT]]&gt;1</f>
        <v>0</v>
      </c>
      <c r="AL42" s="36">
        <f>IF(TBL_BDA_LOANPOOL[[#This Row],[LOAN_ID]]&lt;&gt;"",COUNTIF(TBL_BDA_LOANPOOL[LOAN_ID],TBL_BDA_LOANPOOL[[#This Row],[LOAN_ID]]),1)</f>
        <v>1</v>
      </c>
      <c r="AM42" s="36">
        <f>IFERROR(MATCH(TBL_BDA_LOANPOOL[[#This Row],[QUAL_METHOD]],RANGE_LOOKUP_QUALMETHODS_BDA,0),-1)</f>
        <v>-1</v>
      </c>
      <c r="AN42" s="29" t="str">
        <f>IF(AND(TBL_BDA_LOANPOOL[[#This Row],[LOAN_ID]]&lt;&gt;"",TBL_BDA_LOANPOOL[[#This Row],[QUALMETHOD_ID]]&gt;-1),(SUMIF(TBL_BDA_LOANPOOL[LOAN_ID],TBL_BDA_LOANPOOL[[#This Row],[LOAN_ID]],TBL_BDA_LOANPOOL[QUALMETHOD_ID])/TBL_BDA_LOANPOOL[[#This Row],[MULTIPROP_REC_COUNT]])=TBL_BDA_LOANPOOL[[#This Row],[QUALMETHOD_ID]],"")</f>
        <v/>
      </c>
      <c r="AO42" s="29" t="str">
        <f>IF(AND(TBL_BDA_LOANPOOL[[#This Row],[LOAN_ID]]&lt;&gt;"",TBL_BDA_LOANPOOL[[#This Row],[LOAN_AMOUNT]]&lt;&gt;""),(SUMIF(TBL_BDA_LOANPOOL[LOAN_ID],TBL_BDA_LOANPOOL[[#This Row],[LOAN_ID]],TBL_BDA_LOANPOOL[LOAN_AMOUNT])/TBL_BDA_LOANPOOL[[#This Row],[MULTIPROP_REC_COUNT]])=TBL_BDA_LOANPOOL[[#This Row],[LOAN_AMOUNT]],"")</f>
        <v/>
      </c>
      <c r="AP42" s="29" t="str">
        <f>IF(AND(TBL_BDA_LOANPOOL[[#This Row],[LOAN_ID]]&lt;&gt;"",TBL_BDA_LOANPOOL[[#This Row],[SETTLEMENT_DATE]]&lt;&gt;""),(SUMIF(TBL_BDA_LOANPOOL[LOAN_ID],TBL_BDA_LOANPOOL[[#This Row],[LOAN_ID]],TBL_BDA_LOANPOOL[SETTLEMENT_DATE])/TBL_BDA_LOANPOOL[[#This Row],[MULTIPROP_REC_COUNT]])=TBL_BDA_LOANPOOL[[#This Row],[SETTLEMENT_DATE]],"")</f>
        <v/>
      </c>
      <c r="AQ4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3" spans="2:45" ht="26.25" customHeight="1" x14ac:dyDescent="0.25">
      <c r="B43" s="25" t="str">
        <f>IF(TBL_BDA_LOANPOOL[[#This Row],[RECORD_STARTED]],IF(TBL_BDA_LOANPOOL[[#This Row],[ERROR_COUNT]]&gt;0,-1,IF(TBL_BDA_LOANPOOL[[#This Row],[REQ_FIELDS_POPULATED]],1,0)),"")</f>
        <v/>
      </c>
      <c r="C43" s="36">
        <f>ROW()-ROW(TBL_BDA_LOANPOOL[[#Headers],[ROW_ID]])</f>
        <v>27</v>
      </c>
      <c r="D43" s="55"/>
      <c r="E43" s="56"/>
      <c r="F43" s="57"/>
      <c r="G43" s="193"/>
      <c r="H43" s="142"/>
      <c r="I43" s="144"/>
      <c r="J43" s="144"/>
      <c r="K43" s="194"/>
      <c r="L43" s="207"/>
      <c r="M43" s="196"/>
      <c r="N43" s="116"/>
      <c r="O43" s="55"/>
      <c r="P43" s="61"/>
      <c r="Q43" s="62"/>
      <c r="R43" s="124"/>
      <c r="S43" s="200"/>
      <c r="T43" s="61"/>
      <c r="U43" s="202"/>
      <c r="V43" s="204" t="str">
        <f>IF(TBL_BDA_LOANPOOL[[#This Row],[RECORD_STARTED]]=TRUE,RANGE_LOOKUP_QUALMETHODS_BDA_SMALLBUSINESS,"")</f>
        <v/>
      </c>
      <c r="W43" s="178"/>
      <c r="X43" s="176"/>
      <c r="Y43" s="185"/>
      <c r="Z43" s="185"/>
      <c r="AA43" s="186"/>
      <c r="AB43" s="186"/>
      <c r="AC4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3" s="94" t="str">
        <f>IF(TBL_BDA_LOANPOOL[[#This Row],[LOAN_LEVEL_PREQUALIFIED_FLAG]]&lt;&gt;"",
IF(TBL_BDA_LOANPOOL[[#This Row],[LOAN_LEVEL_PREQUALIFIED_FLAG]],"Yes","No"),
"")</f>
        <v/>
      </c>
      <c r="AE43" s="70" t="str">
        <f>IF(TBL_BDA_LOANPOOL[[#This Row],[LOAN_ID]] = "","",TBL_BDA_LOANPOOL[[#This Row],[LOAN_ID]]&amp;" ("&amp;IF(TBL_BDA_LOANPOOL[[#This Row],[PROP_ADDR_STREET]]="","Address Not Defined",TBL_BDA_LOANPOOL[[#This Row],[PROP_ADDR_STREET]])&amp;")")</f>
        <v/>
      </c>
      <c r="AF43" s="70" t="str">
        <f>IF(AND(TBL_BDA_LOANPOOL[[#This Row],[REQ_FIELDS_POPULATED]],TBL_BDA_LOANPOOL[[#This Row],[ERROR_COUNT]]=0),
AND(TBL_BDA_LOANPOOL[[#This Row],[PREQUAL_LOAN_AGESETTLE_DATE_90_DAYS_CERTDATE]],TBL_BDA_LOANPOOL[[#This Row],[PREQUAL_LOAN_INTEREST_RATE]],TBL_BDA_LOANPOOL[[#This Row],[PREQUAL_SMALLBUSINESS]]),
"")</f>
        <v/>
      </c>
      <c r="AG43" s="27" t="b">
        <f ca="1">IFERROR((IF(APP_BDA_CERT_DATE&lt;&gt;"",APP_BDA_CERT_DATE,TODAY())-TBL_BDA_LOANPOOL[[#This Row],[SETTLEMENT_DATE]])&lt;91,TRUE)</f>
        <v>1</v>
      </c>
      <c r="AH43" s="27" t="b">
        <f>COUNTIFS(TBL_BDA_LOANPOOL[LOAN_ID],TBL_BDA_LOANPOOL[[#This Row],[LOAN_ID]],TBL_BDA_LOANPOOL[LOAN_INTEREST_RATE],"&gt;"&amp;CONFIG_BDA_INTEREST_RATE_CEILING)=0</f>
        <v>1</v>
      </c>
      <c r="AI43" s="27" t="b">
        <f>COUNTIFS(TBL_BDA_LOANPOOL[LOAN_ID],TBL_BDA_LOANPOOL[[#This Row],[LOAN_ID]],TBL_BDA_LOANPOOL[SBA_QUALIFIED],"No")=0</f>
        <v>1</v>
      </c>
      <c r="AJ43" s="29">
        <f>IF(TBL_BDA_LOANPOOL[[#This Row],[MULTIPROP_REC_COUNT]]&lt;&gt;"",TBL_BDA_LOANPOOL[[#This Row],[LOAN_AMOUNT]]/TBL_BDA_LOANPOOL[[#This Row],[MULTIPROP_REC_COUNT]],TBL_BDA_LOANPOOL[[#This Row],[LOAN_AMOUNT]])</f>
        <v>0</v>
      </c>
      <c r="AK43" s="29" t="b">
        <f>TBL_BDA_LOANPOOL[[#This Row],[MULTIPROP_REC_COUNT]]&gt;1</f>
        <v>0</v>
      </c>
      <c r="AL43" s="36">
        <f>IF(TBL_BDA_LOANPOOL[[#This Row],[LOAN_ID]]&lt;&gt;"",COUNTIF(TBL_BDA_LOANPOOL[LOAN_ID],TBL_BDA_LOANPOOL[[#This Row],[LOAN_ID]]),1)</f>
        <v>1</v>
      </c>
      <c r="AM43" s="36">
        <f>IFERROR(MATCH(TBL_BDA_LOANPOOL[[#This Row],[QUAL_METHOD]],RANGE_LOOKUP_QUALMETHODS_BDA,0),-1)</f>
        <v>-1</v>
      </c>
      <c r="AN43" s="29" t="str">
        <f>IF(AND(TBL_BDA_LOANPOOL[[#This Row],[LOAN_ID]]&lt;&gt;"",TBL_BDA_LOANPOOL[[#This Row],[QUALMETHOD_ID]]&gt;-1),(SUMIF(TBL_BDA_LOANPOOL[LOAN_ID],TBL_BDA_LOANPOOL[[#This Row],[LOAN_ID]],TBL_BDA_LOANPOOL[QUALMETHOD_ID])/TBL_BDA_LOANPOOL[[#This Row],[MULTIPROP_REC_COUNT]])=TBL_BDA_LOANPOOL[[#This Row],[QUALMETHOD_ID]],"")</f>
        <v/>
      </c>
      <c r="AO43" s="29" t="str">
        <f>IF(AND(TBL_BDA_LOANPOOL[[#This Row],[LOAN_ID]]&lt;&gt;"",TBL_BDA_LOANPOOL[[#This Row],[LOAN_AMOUNT]]&lt;&gt;""),(SUMIF(TBL_BDA_LOANPOOL[LOAN_ID],TBL_BDA_LOANPOOL[[#This Row],[LOAN_ID]],TBL_BDA_LOANPOOL[LOAN_AMOUNT])/TBL_BDA_LOANPOOL[[#This Row],[MULTIPROP_REC_COUNT]])=TBL_BDA_LOANPOOL[[#This Row],[LOAN_AMOUNT]],"")</f>
        <v/>
      </c>
      <c r="AP43" s="29" t="str">
        <f>IF(AND(TBL_BDA_LOANPOOL[[#This Row],[LOAN_ID]]&lt;&gt;"",TBL_BDA_LOANPOOL[[#This Row],[SETTLEMENT_DATE]]&lt;&gt;""),(SUMIF(TBL_BDA_LOANPOOL[LOAN_ID],TBL_BDA_LOANPOOL[[#This Row],[LOAN_ID]],TBL_BDA_LOANPOOL[SETTLEMENT_DATE])/TBL_BDA_LOANPOOL[[#This Row],[MULTIPROP_REC_COUNT]])=TBL_BDA_LOANPOOL[[#This Row],[SETTLEMENT_DATE]],"")</f>
        <v/>
      </c>
      <c r="AQ4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4" spans="2:45" ht="26.25" customHeight="1" x14ac:dyDescent="0.25">
      <c r="B44" s="25" t="str">
        <f>IF(TBL_BDA_LOANPOOL[[#This Row],[RECORD_STARTED]],IF(TBL_BDA_LOANPOOL[[#This Row],[ERROR_COUNT]]&gt;0,-1,IF(TBL_BDA_LOANPOOL[[#This Row],[REQ_FIELDS_POPULATED]],1,0)),"")</f>
        <v/>
      </c>
      <c r="C44" s="36">
        <f>ROW()-ROW(TBL_BDA_LOANPOOL[[#Headers],[ROW_ID]])</f>
        <v>28</v>
      </c>
      <c r="D44" s="55"/>
      <c r="E44" s="56"/>
      <c r="F44" s="57"/>
      <c r="G44" s="193"/>
      <c r="H44" s="142"/>
      <c r="I44" s="144"/>
      <c r="J44" s="144"/>
      <c r="K44" s="194"/>
      <c r="L44" s="207"/>
      <c r="M44" s="196"/>
      <c r="N44" s="116"/>
      <c r="O44" s="55"/>
      <c r="P44" s="61"/>
      <c r="Q44" s="62"/>
      <c r="R44" s="124"/>
      <c r="S44" s="200"/>
      <c r="T44" s="61"/>
      <c r="U44" s="202"/>
      <c r="V44" s="204" t="str">
        <f>IF(TBL_BDA_LOANPOOL[[#This Row],[RECORD_STARTED]]=TRUE,RANGE_LOOKUP_QUALMETHODS_BDA_SMALLBUSINESS,"")</f>
        <v/>
      </c>
      <c r="W44" s="178"/>
      <c r="X44" s="176"/>
      <c r="Y44" s="185"/>
      <c r="Z44" s="185"/>
      <c r="AA44" s="186"/>
      <c r="AB44" s="186"/>
      <c r="AC4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4" s="94" t="str">
        <f>IF(TBL_BDA_LOANPOOL[[#This Row],[LOAN_LEVEL_PREQUALIFIED_FLAG]]&lt;&gt;"",
IF(TBL_BDA_LOANPOOL[[#This Row],[LOAN_LEVEL_PREQUALIFIED_FLAG]],"Yes","No"),
"")</f>
        <v/>
      </c>
      <c r="AE44" s="70" t="str">
        <f>IF(TBL_BDA_LOANPOOL[[#This Row],[LOAN_ID]] = "","",TBL_BDA_LOANPOOL[[#This Row],[LOAN_ID]]&amp;" ("&amp;IF(TBL_BDA_LOANPOOL[[#This Row],[PROP_ADDR_STREET]]="","Address Not Defined",TBL_BDA_LOANPOOL[[#This Row],[PROP_ADDR_STREET]])&amp;")")</f>
        <v/>
      </c>
      <c r="AF44" s="70" t="str">
        <f>IF(AND(TBL_BDA_LOANPOOL[[#This Row],[REQ_FIELDS_POPULATED]],TBL_BDA_LOANPOOL[[#This Row],[ERROR_COUNT]]=0),
AND(TBL_BDA_LOANPOOL[[#This Row],[PREQUAL_LOAN_AGESETTLE_DATE_90_DAYS_CERTDATE]],TBL_BDA_LOANPOOL[[#This Row],[PREQUAL_LOAN_INTEREST_RATE]],TBL_BDA_LOANPOOL[[#This Row],[PREQUAL_SMALLBUSINESS]]),
"")</f>
        <v/>
      </c>
      <c r="AG44" s="27" t="b">
        <f ca="1">IFERROR((IF(APP_BDA_CERT_DATE&lt;&gt;"",APP_BDA_CERT_DATE,TODAY())-TBL_BDA_LOANPOOL[[#This Row],[SETTLEMENT_DATE]])&lt;91,TRUE)</f>
        <v>1</v>
      </c>
      <c r="AH44" s="27" t="b">
        <f>COUNTIFS(TBL_BDA_LOANPOOL[LOAN_ID],TBL_BDA_LOANPOOL[[#This Row],[LOAN_ID]],TBL_BDA_LOANPOOL[LOAN_INTEREST_RATE],"&gt;"&amp;CONFIG_BDA_INTEREST_RATE_CEILING)=0</f>
        <v>1</v>
      </c>
      <c r="AI44" s="27" t="b">
        <f>COUNTIFS(TBL_BDA_LOANPOOL[LOAN_ID],TBL_BDA_LOANPOOL[[#This Row],[LOAN_ID]],TBL_BDA_LOANPOOL[SBA_QUALIFIED],"No")=0</f>
        <v>1</v>
      </c>
      <c r="AJ44" s="29">
        <f>IF(TBL_BDA_LOANPOOL[[#This Row],[MULTIPROP_REC_COUNT]]&lt;&gt;"",TBL_BDA_LOANPOOL[[#This Row],[LOAN_AMOUNT]]/TBL_BDA_LOANPOOL[[#This Row],[MULTIPROP_REC_COUNT]],TBL_BDA_LOANPOOL[[#This Row],[LOAN_AMOUNT]])</f>
        <v>0</v>
      </c>
      <c r="AK44" s="29" t="b">
        <f>TBL_BDA_LOANPOOL[[#This Row],[MULTIPROP_REC_COUNT]]&gt;1</f>
        <v>0</v>
      </c>
      <c r="AL44" s="36">
        <f>IF(TBL_BDA_LOANPOOL[[#This Row],[LOAN_ID]]&lt;&gt;"",COUNTIF(TBL_BDA_LOANPOOL[LOAN_ID],TBL_BDA_LOANPOOL[[#This Row],[LOAN_ID]]),1)</f>
        <v>1</v>
      </c>
      <c r="AM44" s="36">
        <f>IFERROR(MATCH(TBL_BDA_LOANPOOL[[#This Row],[QUAL_METHOD]],RANGE_LOOKUP_QUALMETHODS_BDA,0),-1)</f>
        <v>-1</v>
      </c>
      <c r="AN44" s="29" t="str">
        <f>IF(AND(TBL_BDA_LOANPOOL[[#This Row],[LOAN_ID]]&lt;&gt;"",TBL_BDA_LOANPOOL[[#This Row],[QUALMETHOD_ID]]&gt;-1),(SUMIF(TBL_BDA_LOANPOOL[LOAN_ID],TBL_BDA_LOANPOOL[[#This Row],[LOAN_ID]],TBL_BDA_LOANPOOL[QUALMETHOD_ID])/TBL_BDA_LOANPOOL[[#This Row],[MULTIPROP_REC_COUNT]])=TBL_BDA_LOANPOOL[[#This Row],[QUALMETHOD_ID]],"")</f>
        <v/>
      </c>
      <c r="AO44" s="29" t="str">
        <f>IF(AND(TBL_BDA_LOANPOOL[[#This Row],[LOAN_ID]]&lt;&gt;"",TBL_BDA_LOANPOOL[[#This Row],[LOAN_AMOUNT]]&lt;&gt;""),(SUMIF(TBL_BDA_LOANPOOL[LOAN_ID],TBL_BDA_LOANPOOL[[#This Row],[LOAN_ID]],TBL_BDA_LOANPOOL[LOAN_AMOUNT])/TBL_BDA_LOANPOOL[[#This Row],[MULTIPROP_REC_COUNT]])=TBL_BDA_LOANPOOL[[#This Row],[LOAN_AMOUNT]],"")</f>
        <v/>
      </c>
      <c r="AP44" s="29" t="str">
        <f>IF(AND(TBL_BDA_LOANPOOL[[#This Row],[LOAN_ID]]&lt;&gt;"",TBL_BDA_LOANPOOL[[#This Row],[SETTLEMENT_DATE]]&lt;&gt;""),(SUMIF(TBL_BDA_LOANPOOL[LOAN_ID],TBL_BDA_LOANPOOL[[#This Row],[LOAN_ID]],TBL_BDA_LOANPOOL[SETTLEMENT_DATE])/TBL_BDA_LOANPOOL[[#This Row],[MULTIPROP_REC_COUNT]])=TBL_BDA_LOANPOOL[[#This Row],[SETTLEMENT_DATE]],"")</f>
        <v/>
      </c>
      <c r="AQ4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5" spans="2:45" ht="26.25" customHeight="1" x14ac:dyDescent="0.25">
      <c r="B45" s="25" t="str">
        <f>IF(TBL_BDA_LOANPOOL[[#This Row],[RECORD_STARTED]],IF(TBL_BDA_LOANPOOL[[#This Row],[ERROR_COUNT]]&gt;0,-1,IF(TBL_BDA_LOANPOOL[[#This Row],[REQ_FIELDS_POPULATED]],1,0)),"")</f>
        <v/>
      </c>
      <c r="C45" s="36">
        <f>ROW()-ROW(TBL_BDA_LOANPOOL[[#Headers],[ROW_ID]])</f>
        <v>29</v>
      </c>
      <c r="D45" s="55"/>
      <c r="E45" s="56"/>
      <c r="F45" s="57"/>
      <c r="G45" s="193"/>
      <c r="H45" s="142"/>
      <c r="I45" s="144"/>
      <c r="J45" s="144"/>
      <c r="K45" s="194"/>
      <c r="L45" s="207"/>
      <c r="M45" s="196"/>
      <c r="N45" s="116"/>
      <c r="O45" s="55"/>
      <c r="P45" s="61"/>
      <c r="Q45" s="62"/>
      <c r="R45" s="124"/>
      <c r="S45" s="200"/>
      <c r="T45" s="61"/>
      <c r="U45" s="202"/>
      <c r="V45" s="204" t="str">
        <f>IF(TBL_BDA_LOANPOOL[[#This Row],[RECORD_STARTED]]=TRUE,RANGE_LOOKUP_QUALMETHODS_BDA_SMALLBUSINESS,"")</f>
        <v/>
      </c>
      <c r="W45" s="178"/>
      <c r="X45" s="176"/>
      <c r="Y45" s="185"/>
      <c r="Z45" s="185"/>
      <c r="AA45" s="186"/>
      <c r="AB45" s="186"/>
      <c r="AC4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5" s="94" t="str">
        <f>IF(TBL_BDA_LOANPOOL[[#This Row],[LOAN_LEVEL_PREQUALIFIED_FLAG]]&lt;&gt;"",
IF(TBL_BDA_LOANPOOL[[#This Row],[LOAN_LEVEL_PREQUALIFIED_FLAG]],"Yes","No"),
"")</f>
        <v/>
      </c>
      <c r="AE45" s="70" t="str">
        <f>IF(TBL_BDA_LOANPOOL[[#This Row],[LOAN_ID]] = "","",TBL_BDA_LOANPOOL[[#This Row],[LOAN_ID]]&amp;" ("&amp;IF(TBL_BDA_LOANPOOL[[#This Row],[PROP_ADDR_STREET]]="","Address Not Defined",TBL_BDA_LOANPOOL[[#This Row],[PROP_ADDR_STREET]])&amp;")")</f>
        <v/>
      </c>
      <c r="AF45" s="70" t="str">
        <f>IF(AND(TBL_BDA_LOANPOOL[[#This Row],[REQ_FIELDS_POPULATED]],TBL_BDA_LOANPOOL[[#This Row],[ERROR_COUNT]]=0),
AND(TBL_BDA_LOANPOOL[[#This Row],[PREQUAL_LOAN_AGESETTLE_DATE_90_DAYS_CERTDATE]],TBL_BDA_LOANPOOL[[#This Row],[PREQUAL_LOAN_INTEREST_RATE]],TBL_BDA_LOANPOOL[[#This Row],[PREQUAL_SMALLBUSINESS]]),
"")</f>
        <v/>
      </c>
      <c r="AG45" s="27" t="b">
        <f ca="1">IFERROR((IF(APP_BDA_CERT_DATE&lt;&gt;"",APP_BDA_CERT_DATE,TODAY())-TBL_BDA_LOANPOOL[[#This Row],[SETTLEMENT_DATE]])&lt;91,TRUE)</f>
        <v>1</v>
      </c>
      <c r="AH45" s="27" t="b">
        <f>COUNTIFS(TBL_BDA_LOANPOOL[LOAN_ID],TBL_BDA_LOANPOOL[[#This Row],[LOAN_ID]],TBL_BDA_LOANPOOL[LOAN_INTEREST_RATE],"&gt;"&amp;CONFIG_BDA_INTEREST_RATE_CEILING)=0</f>
        <v>1</v>
      </c>
      <c r="AI45" s="27" t="b">
        <f>COUNTIFS(TBL_BDA_LOANPOOL[LOAN_ID],TBL_BDA_LOANPOOL[[#This Row],[LOAN_ID]],TBL_BDA_LOANPOOL[SBA_QUALIFIED],"No")=0</f>
        <v>1</v>
      </c>
      <c r="AJ45" s="29">
        <f>IF(TBL_BDA_LOANPOOL[[#This Row],[MULTIPROP_REC_COUNT]]&lt;&gt;"",TBL_BDA_LOANPOOL[[#This Row],[LOAN_AMOUNT]]/TBL_BDA_LOANPOOL[[#This Row],[MULTIPROP_REC_COUNT]],TBL_BDA_LOANPOOL[[#This Row],[LOAN_AMOUNT]])</f>
        <v>0</v>
      </c>
      <c r="AK45" s="29" t="b">
        <f>TBL_BDA_LOANPOOL[[#This Row],[MULTIPROP_REC_COUNT]]&gt;1</f>
        <v>0</v>
      </c>
      <c r="AL45" s="36">
        <f>IF(TBL_BDA_LOANPOOL[[#This Row],[LOAN_ID]]&lt;&gt;"",COUNTIF(TBL_BDA_LOANPOOL[LOAN_ID],TBL_BDA_LOANPOOL[[#This Row],[LOAN_ID]]),1)</f>
        <v>1</v>
      </c>
      <c r="AM45" s="36">
        <f>IFERROR(MATCH(TBL_BDA_LOANPOOL[[#This Row],[QUAL_METHOD]],RANGE_LOOKUP_QUALMETHODS_BDA,0),-1)</f>
        <v>-1</v>
      </c>
      <c r="AN45" s="29" t="str">
        <f>IF(AND(TBL_BDA_LOANPOOL[[#This Row],[LOAN_ID]]&lt;&gt;"",TBL_BDA_LOANPOOL[[#This Row],[QUALMETHOD_ID]]&gt;-1),(SUMIF(TBL_BDA_LOANPOOL[LOAN_ID],TBL_BDA_LOANPOOL[[#This Row],[LOAN_ID]],TBL_BDA_LOANPOOL[QUALMETHOD_ID])/TBL_BDA_LOANPOOL[[#This Row],[MULTIPROP_REC_COUNT]])=TBL_BDA_LOANPOOL[[#This Row],[QUALMETHOD_ID]],"")</f>
        <v/>
      </c>
      <c r="AO45" s="29" t="str">
        <f>IF(AND(TBL_BDA_LOANPOOL[[#This Row],[LOAN_ID]]&lt;&gt;"",TBL_BDA_LOANPOOL[[#This Row],[LOAN_AMOUNT]]&lt;&gt;""),(SUMIF(TBL_BDA_LOANPOOL[LOAN_ID],TBL_BDA_LOANPOOL[[#This Row],[LOAN_ID]],TBL_BDA_LOANPOOL[LOAN_AMOUNT])/TBL_BDA_LOANPOOL[[#This Row],[MULTIPROP_REC_COUNT]])=TBL_BDA_LOANPOOL[[#This Row],[LOAN_AMOUNT]],"")</f>
        <v/>
      </c>
      <c r="AP45" s="29" t="str">
        <f>IF(AND(TBL_BDA_LOANPOOL[[#This Row],[LOAN_ID]]&lt;&gt;"",TBL_BDA_LOANPOOL[[#This Row],[SETTLEMENT_DATE]]&lt;&gt;""),(SUMIF(TBL_BDA_LOANPOOL[LOAN_ID],TBL_BDA_LOANPOOL[[#This Row],[LOAN_ID]],TBL_BDA_LOANPOOL[SETTLEMENT_DATE])/TBL_BDA_LOANPOOL[[#This Row],[MULTIPROP_REC_COUNT]])=TBL_BDA_LOANPOOL[[#This Row],[SETTLEMENT_DATE]],"")</f>
        <v/>
      </c>
      <c r="AQ4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6" spans="2:45" ht="26.25" customHeight="1" x14ac:dyDescent="0.25">
      <c r="B46" s="25" t="str">
        <f>IF(TBL_BDA_LOANPOOL[[#This Row],[RECORD_STARTED]],IF(TBL_BDA_LOANPOOL[[#This Row],[ERROR_COUNT]]&gt;0,-1,IF(TBL_BDA_LOANPOOL[[#This Row],[REQ_FIELDS_POPULATED]],1,0)),"")</f>
        <v/>
      </c>
      <c r="C46" s="36">
        <f>ROW()-ROW(TBL_BDA_LOANPOOL[[#Headers],[ROW_ID]])</f>
        <v>30</v>
      </c>
      <c r="D46" s="55"/>
      <c r="E46" s="56"/>
      <c r="F46" s="57"/>
      <c r="G46" s="193"/>
      <c r="H46" s="142"/>
      <c r="I46" s="144"/>
      <c r="J46" s="144"/>
      <c r="K46" s="194"/>
      <c r="L46" s="207"/>
      <c r="M46" s="196"/>
      <c r="N46" s="116"/>
      <c r="O46" s="55"/>
      <c r="P46" s="61"/>
      <c r="Q46" s="62"/>
      <c r="R46" s="124"/>
      <c r="S46" s="200"/>
      <c r="T46" s="61"/>
      <c r="U46" s="202"/>
      <c r="V46" s="204" t="str">
        <f>IF(TBL_BDA_LOANPOOL[[#This Row],[RECORD_STARTED]]=TRUE,RANGE_LOOKUP_QUALMETHODS_BDA_SMALLBUSINESS,"")</f>
        <v/>
      </c>
      <c r="W46" s="178"/>
      <c r="X46" s="176"/>
      <c r="Y46" s="185"/>
      <c r="Z46" s="185"/>
      <c r="AA46" s="186"/>
      <c r="AB46" s="186"/>
      <c r="AC4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6" s="94" t="str">
        <f>IF(TBL_BDA_LOANPOOL[[#This Row],[LOAN_LEVEL_PREQUALIFIED_FLAG]]&lt;&gt;"",
IF(TBL_BDA_LOANPOOL[[#This Row],[LOAN_LEVEL_PREQUALIFIED_FLAG]],"Yes","No"),
"")</f>
        <v/>
      </c>
      <c r="AE46" s="70" t="str">
        <f>IF(TBL_BDA_LOANPOOL[[#This Row],[LOAN_ID]] = "","",TBL_BDA_LOANPOOL[[#This Row],[LOAN_ID]]&amp;" ("&amp;IF(TBL_BDA_LOANPOOL[[#This Row],[PROP_ADDR_STREET]]="","Address Not Defined",TBL_BDA_LOANPOOL[[#This Row],[PROP_ADDR_STREET]])&amp;")")</f>
        <v/>
      </c>
      <c r="AF46" s="70" t="str">
        <f>IF(AND(TBL_BDA_LOANPOOL[[#This Row],[REQ_FIELDS_POPULATED]],TBL_BDA_LOANPOOL[[#This Row],[ERROR_COUNT]]=0),
AND(TBL_BDA_LOANPOOL[[#This Row],[PREQUAL_LOAN_AGESETTLE_DATE_90_DAYS_CERTDATE]],TBL_BDA_LOANPOOL[[#This Row],[PREQUAL_LOAN_INTEREST_RATE]],TBL_BDA_LOANPOOL[[#This Row],[PREQUAL_SMALLBUSINESS]]),
"")</f>
        <v/>
      </c>
      <c r="AG46" s="27" t="b">
        <f ca="1">IFERROR((IF(APP_BDA_CERT_DATE&lt;&gt;"",APP_BDA_CERT_DATE,TODAY())-TBL_BDA_LOANPOOL[[#This Row],[SETTLEMENT_DATE]])&lt;91,TRUE)</f>
        <v>1</v>
      </c>
      <c r="AH46" s="27" t="b">
        <f>COUNTIFS(TBL_BDA_LOANPOOL[LOAN_ID],TBL_BDA_LOANPOOL[[#This Row],[LOAN_ID]],TBL_BDA_LOANPOOL[LOAN_INTEREST_RATE],"&gt;"&amp;CONFIG_BDA_INTEREST_RATE_CEILING)=0</f>
        <v>1</v>
      </c>
      <c r="AI46" s="27" t="b">
        <f>COUNTIFS(TBL_BDA_LOANPOOL[LOAN_ID],TBL_BDA_LOANPOOL[[#This Row],[LOAN_ID]],TBL_BDA_LOANPOOL[SBA_QUALIFIED],"No")=0</f>
        <v>1</v>
      </c>
      <c r="AJ46" s="29">
        <f>IF(TBL_BDA_LOANPOOL[[#This Row],[MULTIPROP_REC_COUNT]]&lt;&gt;"",TBL_BDA_LOANPOOL[[#This Row],[LOAN_AMOUNT]]/TBL_BDA_LOANPOOL[[#This Row],[MULTIPROP_REC_COUNT]],TBL_BDA_LOANPOOL[[#This Row],[LOAN_AMOUNT]])</f>
        <v>0</v>
      </c>
      <c r="AK46" s="29" t="b">
        <f>TBL_BDA_LOANPOOL[[#This Row],[MULTIPROP_REC_COUNT]]&gt;1</f>
        <v>0</v>
      </c>
      <c r="AL46" s="36">
        <f>IF(TBL_BDA_LOANPOOL[[#This Row],[LOAN_ID]]&lt;&gt;"",COUNTIF(TBL_BDA_LOANPOOL[LOAN_ID],TBL_BDA_LOANPOOL[[#This Row],[LOAN_ID]]),1)</f>
        <v>1</v>
      </c>
      <c r="AM46" s="36">
        <f>IFERROR(MATCH(TBL_BDA_LOANPOOL[[#This Row],[QUAL_METHOD]],RANGE_LOOKUP_QUALMETHODS_BDA,0),-1)</f>
        <v>-1</v>
      </c>
      <c r="AN46" s="29" t="str">
        <f>IF(AND(TBL_BDA_LOANPOOL[[#This Row],[LOAN_ID]]&lt;&gt;"",TBL_BDA_LOANPOOL[[#This Row],[QUALMETHOD_ID]]&gt;-1),(SUMIF(TBL_BDA_LOANPOOL[LOAN_ID],TBL_BDA_LOANPOOL[[#This Row],[LOAN_ID]],TBL_BDA_LOANPOOL[QUALMETHOD_ID])/TBL_BDA_LOANPOOL[[#This Row],[MULTIPROP_REC_COUNT]])=TBL_BDA_LOANPOOL[[#This Row],[QUALMETHOD_ID]],"")</f>
        <v/>
      </c>
      <c r="AO46" s="29" t="str">
        <f>IF(AND(TBL_BDA_LOANPOOL[[#This Row],[LOAN_ID]]&lt;&gt;"",TBL_BDA_LOANPOOL[[#This Row],[LOAN_AMOUNT]]&lt;&gt;""),(SUMIF(TBL_BDA_LOANPOOL[LOAN_ID],TBL_BDA_LOANPOOL[[#This Row],[LOAN_ID]],TBL_BDA_LOANPOOL[LOAN_AMOUNT])/TBL_BDA_LOANPOOL[[#This Row],[MULTIPROP_REC_COUNT]])=TBL_BDA_LOANPOOL[[#This Row],[LOAN_AMOUNT]],"")</f>
        <v/>
      </c>
      <c r="AP46" s="29" t="str">
        <f>IF(AND(TBL_BDA_LOANPOOL[[#This Row],[LOAN_ID]]&lt;&gt;"",TBL_BDA_LOANPOOL[[#This Row],[SETTLEMENT_DATE]]&lt;&gt;""),(SUMIF(TBL_BDA_LOANPOOL[LOAN_ID],TBL_BDA_LOANPOOL[[#This Row],[LOAN_ID]],TBL_BDA_LOANPOOL[SETTLEMENT_DATE])/TBL_BDA_LOANPOOL[[#This Row],[MULTIPROP_REC_COUNT]])=TBL_BDA_LOANPOOL[[#This Row],[SETTLEMENT_DATE]],"")</f>
        <v/>
      </c>
      <c r="AQ4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7" spans="2:45" ht="26.25" customHeight="1" x14ac:dyDescent="0.25">
      <c r="B47" s="25" t="str">
        <f>IF(TBL_BDA_LOANPOOL[[#This Row],[RECORD_STARTED]],IF(TBL_BDA_LOANPOOL[[#This Row],[ERROR_COUNT]]&gt;0,-1,IF(TBL_BDA_LOANPOOL[[#This Row],[REQ_FIELDS_POPULATED]],1,0)),"")</f>
        <v/>
      </c>
      <c r="C47" s="36">
        <f>ROW()-ROW(TBL_BDA_LOANPOOL[[#Headers],[ROW_ID]])</f>
        <v>31</v>
      </c>
      <c r="D47" s="55"/>
      <c r="E47" s="56"/>
      <c r="F47" s="57"/>
      <c r="G47" s="193"/>
      <c r="H47" s="142"/>
      <c r="I47" s="144"/>
      <c r="J47" s="144"/>
      <c r="K47" s="194"/>
      <c r="L47" s="207"/>
      <c r="M47" s="196"/>
      <c r="N47" s="116"/>
      <c r="O47" s="55"/>
      <c r="P47" s="61"/>
      <c r="Q47" s="62"/>
      <c r="R47" s="124"/>
      <c r="S47" s="200"/>
      <c r="T47" s="61"/>
      <c r="U47" s="202"/>
      <c r="V47" s="204" t="str">
        <f>IF(TBL_BDA_LOANPOOL[[#This Row],[RECORD_STARTED]]=TRUE,RANGE_LOOKUP_QUALMETHODS_BDA_SMALLBUSINESS,"")</f>
        <v/>
      </c>
      <c r="W47" s="178"/>
      <c r="X47" s="176"/>
      <c r="Y47" s="185"/>
      <c r="Z47" s="185"/>
      <c r="AA47" s="186"/>
      <c r="AB47" s="186"/>
      <c r="AC4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7" s="94" t="str">
        <f>IF(TBL_BDA_LOANPOOL[[#This Row],[LOAN_LEVEL_PREQUALIFIED_FLAG]]&lt;&gt;"",
IF(TBL_BDA_LOANPOOL[[#This Row],[LOAN_LEVEL_PREQUALIFIED_FLAG]],"Yes","No"),
"")</f>
        <v/>
      </c>
      <c r="AE47" s="70" t="str">
        <f>IF(TBL_BDA_LOANPOOL[[#This Row],[LOAN_ID]] = "","",TBL_BDA_LOANPOOL[[#This Row],[LOAN_ID]]&amp;" ("&amp;IF(TBL_BDA_LOANPOOL[[#This Row],[PROP_ADDR_STREET]]="","Address Not Defined",TBL_BDA_LOANPOOL[[#This Row],[PROP_ADDR_STREET]])&amp;")")</f>
        <v/>
      </c>
      <c r="AF47" s="70" t="str">
        <f>IF(AND(TBL_BDA_LOANPOOL[[#This Row],[REQ_FIELDS_POPULATED]],TBL_BDA_LOANPOOL[[#This Row],[ERROR_COUNT]]=0),
AND(TBL_BDA_LOANPOOL[[#This Row],[PREQUAL_LOAN_AGESETTLE_DATE_90_DAYS_CERTDATE]],TBL_BDA_LOANPOOL[[#This Row],[PREQUAL_LOAN_INTEREST_RATE]],TBL_BDA_LOANPOOL[[#This Row],[PREQUAL_SMALLBUSINESS]]),
"")</f>
        <v/>
      </c>
      <c r="AG47" s="27" t="b">
        <f ca="1">IFERROR((IF(APP_BDA_CERT_DATE&lt;&gt;"",APP_BDA_CERT_DATE,TODAY())-TBL_BDA_LOANPOOL[[#This Row],[SETTLEMENT_DATE]])&lt;91,TRUE)</f>
        <v>1</v>
      </c>
      <c r="AH47" s="27" t="b">
        <f>COUNTIFS(TBL_BDA_LOANPOOL[LOAN_ID],TBL_BDA_LOANPOOL[[#This Row],[LOAN_ID]],TBL_BDA_LOANPOOL[LOAN_INTEREST_RATE],"&gt;"&amp;CONFIG_BDA_INTEREST_RATE_CEILING)=0</f>
        <v>1</v>
      </c>
      <c r="AI47" s="27" t="b">
        <f>COUNTIFS(TBL_BDA_LOANPOOL[LOAN_ID],TBL_BDA_LOANPOOL[[#This Row],[LOAN_ID]],TBL_BDA_LOANPOOL[SBA_QUALIFIED],"No")=0</f>
        <v>1</v>
      </c>
      <c r="AJ47" s="29">
        <f>IF(TBL_BDA_LOANPOOL[[#This Row],[MULTIPROP_REC_COUNT]]&lt;&gt;"",TBL_BDA_LOANPOOL[[#This Row],[LOAN_AMOUNT]]/TBL_BDA_LOANPOOL[[#This Row],[MULTIPROP_REC_COUNT]],TBL_BDA_LOANPOOL[[#This Row],[LOAN_AMOUNT]])</f>
        <v>0</v>
      </c>
      <c r="AK47" s="29" t="b">
        <f>TBL_BDA_LOANPOOL[[#This Row],[MULTIPROP_REC_COUNT]]&gt;1</f>
        <v>0</v>
      </c>
      <c r="AL47" s="36">
        <f>IF(TBL_BDA_LOANPOOL[[#This Row],[LOAN_ID]]&lt;&gt;"",COUNTIF(TBL_BDA_LOANPOOL[LOAN_ID],TBL_BDA_LOANPOOL[[#This Row],[LOAN_ID]]),1)</f>
        <v>1</v>
      </c>
      <c r="AM47" s="36">
        <f>IFERROR(MATCH(TBL_BDA_LOANPOOL[[#This Row],[QUAL_METHOD]],RANGE_LOOKUP_QUALMETHODS_BDA,0),-1)</f>
        <v>-1</v>
      </c>
      <c r="AN47" s="29" t="str">
        <f>IF(AND(TBL_BDA_LOANPOOL[[#This Row],[LOAN_ID]]&lt;&gt;"",TBL_BDA_LOANPOOL[[#This Row],[QUALMETHOD_ID]]&gt;-1),(SUMIF(TBL_BDA_LOANPOOL[LOAN_ID],TBL_BDA_LOANPOOL[[#This Row],[LOAN_ID]],TBL_BDA_LOANPOOL[QUALMETHOD_ID])/TBL_BDA_LOANPOOL[[#This Row],[MULTIPROP_REC_COUNT]])=TBL_BDA_LOANPOOL[[#This Row],[QUALMETHOD_ID]],"")</f>
        <v/>
      </c>
      <c r="AO47" s="29" t="str">
        <f>IF(AND(TBL_BDA_LOANPOOL[[#This Row],[LOAN_ID]]&lt;&gt;"",TBL_BDA_LOANPOOL[[#This Row],[LOAN_AMOUNT]]&lt;&gt;""),(SUMIF(TBL_BDA_LOANPOOL[LOAN_ID],TBL_BDA_LOANPOOL[[#This Row],[LOAN_ID]],TBL_BDA_LOANPOOL[LOAN_AMOUNT])/TBL_BDA_LOANPOOL[[#This Row],[MULTIPROP_REC_COUNT]])=TBL_BDA_LOANPOOL[[#This Row],[LOAN_AMOUNT]],"")</f>
        <v/>
      </c>
      <c r="AP47" s="29" t="str">
        <f>IF(AND(TBL_BDA_LOANPOOL[[#This Row],[LOAN_ID]]&lt;&gt;"",TBL_BDA_LOANPOOL[[#This Row],[SETTLEMENT_DATE]]&lt;&gt;""),(SUMIF(TBL_BDA_LOANPOOL[LOAN_ID],TBL_BDA_LOANPOOL[[#This Row],[LOAN_ID]],TBL_BDA_LOANPOOL[SETTLEMENT_DATE])/TBL_BDA_LOANPOOL[[#This Row],[MULTIPROP_REC_COUNT]])=TBL_BDA_LOANPOOL[[#This Row],[SETTLEMENT_DATE]],"")</f>
        <v/>
      </c>
      <c r="AQ4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8" spans="2:45" ht="26.25" customHeight="1" x14ac:dyDescent="0.25">
      <c r="B48" s="25" t="str">
        <f>IF(TBL_BDA_LOANPOOL[[#This Row],[RECORD_STARTED]],IF(TBL_BDA_LOANPOOL[[#This Row],[ERROR_COUNT]]&gt;0,-1,IF(TBL_BDA_LOANPOOL[[#This Row],[REQ_FIELDS_POPULATED]],1,0)),"")</f>
        <v/>
      </c>
      <c r="C48" s="36">
        <f>ROW()-ROW(TBL_BDA_LOANPOOL[[#Headers],[ROW_ID]])</f>
        <v>32</v>
      </c>
      <c r="D48" s="55"/>
      <c r="E48" s="56"/>
      <c r="F48" s="57"/>
      <c r="G48" s="193"/>
      <c r="H48" s="142"/>
      <c r="I48" s="144"/>
      <c r="J48" s="144"/>
      <c r="K48" s="194"/>
      <c r="L48" s="207"/>
      <c r="M48" s="196"/>
      <c r="N48" s="116"/>
      <c r="O48" s="55"/>
      <c r="P48" s="61"/>
      <c r="Q48" s="62"/>
      <c r="R48" s="124"/>
      <c r="S48" s="200"/>
      <c r="T48" s="61"/>
      <c r="U48" s="202"/>
      <c r="V48" s="204" t="str">
        <f>IF(TBL_BDA_LOANPOOL[[#This Row],[RECORD_STARTED]]=TRUE,RANGE_LOOKUP_QUALMETHODS_BDA_SMALLBUSINESS,"")</f>
        <v/>
      </c>
      <c r="W48" s="178"/>
      <c r="X48" s="176"/>
      <c r="Y48" s="185"/>
      <c r="Z48" s="185"/>
      <c r="AA48" s="186"/>
      <c r="AB48" s="186"/>
      <c r="AC4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8" s="94" t="str">
        <f>IF(TBL_BDA_LOANPOOL[[#This Row],[LOAN_LEVEL_PREQUALIFIED_FLAG]]&lt;&gt;"",
IF(TBL_BDA_LOANPOOL[[#This Row],[LOAN_LEVEL_PREQUALIFIED_FLAG]],"Yes","No"),
"")</f>
        <v/>
      </c>
      <c r="AE48" s="70" t="str">
        <f>IF(TBL_BDA_LOANPOOL[[#This Row],[LOAN_ID]] = "","",TBL_BDA_LOANPOOL[[#This Row],[LOAN_ID]]&amp;" ("&amp;IF(TBL_BDA_LOANPOOL[[#This Row],[PROP_ADDR_STREET]]="","Address Not Defined",TBL_BDA_LOANPOOL[[#This Row],[PROP_ADDR_STREET]])&amp;")")</f>
        <v/>
      </c>
      <c r="AF48" s="70" t="str">
        <f>IF(AND(TBL_BDA_LOANPOOL[[#This Row],[REQ_FIELDS_POPULATED]],TBL_BDA_LOANPOOL[[#This Row],[ERROR_COUNT]]=0),
AND(TBL_BDA_LOANPOOL[[#This Row],[PREQUAL_LOAN_AGESETTLE_DATE_90_DAYS_CERTDATE]],TBL_BDA_LOANPOOL[[#This Row],[PREQUAL_LOAN_INTEREST_RATE]],TBL_BDA_LOANPOOL[[#This Row],[PREQUAL_SMALLBUSINESS]]),
"")</f>
        <v/>
      </c>
      <c r="AG48" s="27" t="b">
        <f ca="1">IFERROR((IF(APP_BDA_CERT_DATE&lt;&gt;"",APP_BDA_CERT_DATE,TODAY())-TBL_BDA_LOANPOOL[[#This Row],[SETTLEMENT_DATE]])&lt;91,TRUE)</f>
        <v>1</v>
      </c>
      <c r="AH48" s="27" t="b">
        <f>COUNTIFS(TBL_BDA_LOANPOOL[LOAN_ID],TBL_BDA_LOANPOOL[[#This Row],[LOAN_ID]],TBL_BDA_LOANPOOL[LOAN_INTEREST_RATE],"&gt;"&amp;CONFIG_BDA_INTEREST_RATE_CEILING)=0</f>
        <v>1</v>
      </c>
      <c r="AI48" s="27" t="b">
        <f>COUNTIFS(TBL_BDA_LOANPOOL[LOAN_ID],TBL_BDA_LOANPOOL[[#This Row],[LOAN_ID]],TBL_BDA_LOANPOOL[SBA_QUALIFIED],"No")=0</f>
        <v>1</v>
      </c>
      <c r="AJ48" s="29">
        <f>IF(TBL_BDA_LOANPOOL[[#This Row],[MULTIPROP_REC_COUNT]]&lt;&gt;"",TBL_BDA_LOANPOOL[[#This Row],[LOAN_AMOUNT]]/TBL_BDA_LOANPOOL[[#This Row],[MULTIPROP_REC_COUNT]],TBL_BDA_LOANPOOL[[#This Row],[LOAN_AMOUNT]])</f>
        <v>0</v>
      </c>
      <c r="AK48" s="29" t="b">
        <f>TBL_BDA_LOANPOOL[[#This Row],[MULTIPROP_REC_COUNT]]&gt;1</f>
        <v>0</v>
      </c>
      <c r="AL48" s="36">
        <f>IF(TBL_BDA_LOANPOOL[[#This Row],[LOAN_ID]]&lt;&gt;"",COUNTIF(TBL_BDA_LOANPOOL[LOAN_ID],TBL_BDA_LOANPOOL[[#This Row],[LOAN_ID]]),1)</f>
        <v>1</v>
      </c>
      <c r="AM48" s="36">
        <f>IFERROR(MATCH(TBL_BDA_LOANPOOL[[#This Row],[QUAL_METHOD]],RANGE_LOOKUP_QUALMETHODS_BDA,0),-1)</f>
        <v>-1</v>
      </c>
      <c r="AN48" s="29" t="str">
        <f>IF(AND(TBL_BDA_LOANPOOL[[#This Row],[LOAN_ID]]&lt;&gt;"",TBL_BDA_LOANPOOL[[#This Row],[QUALMETHOD_ID]]&gt;-1),(SUMIF(TBL_BDA_LOANPOOL[LOAN_ID],TBL_BDA_LOANPOOL[[#This Row],[LOAN_ID]],TBL_BDA_LOANPOOL[QUALMETHOD_ID])/TBL_BDA_LOANPOOL[[#This Row],[MULTIPROP_REC_COUNT]])=TBL_BDA_LOANPOOL[[#This Row],[QUALMETHOD_ID]],"")</f>
        <v/>
      </c>
      <c r="AO48" s="29" t="str">
        <f>IF(AND(TBL_BDA_LOANPOOL[[#This Row],[LOAN_ID]]&lt;&gt;"",TBL_BDA_LOANPOOL[[#This Row],[LOAN_AMOUNT]]&lt;&gt;""),(SUMIF(TBL_BDA_LOANPOOL[LOAN_ID],TBL_BDA_LOANPOOL[[#This Row],[LOAN_ID]],TBL_BDA_LOANPOOL[LOAN_AMOUNT])/TBL_BDA_LOANPOOL[[#This Row],[MULTIPROP_REC_COUNT]])=TBL_BDA_LOANPOOL[[#This Row],[LOAN_AMOUNT]],"")</f>
        <v/>
      </c>
      <c r="AP48" s="29" t="str">
        <f>IF(AND(TBL_BDA_LOANPOOL[[#This Row],[LOAN_ID]]&lt;&gt;"",TBL_BDA_LOANPOOL[[#This Row],[SETTLEMENT_DATE]]&lt;&gt;""),(SUMIF(TBL_BDA_LOANPOOL[LOAN_ID],TBL_BDA_LOANPOOL[[#This Row],[LOAN_ID]],TBL_BDA_LOANPOOL[SETTLEMENT_DATE])/TBL_BDA_LOANPOOL[[#This Row],[MULTIPROP_REC_COUNT]])=TBL_BDA_LOANPOOL[[#This Row],[SETTLEMENT_DATE]],"")</f>
        <v/>
      </c>
      <c r="AQ4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9" spans="2:45" ht="26.25" customHeight="1" x14ac:dyDescent="0.25">
      <c r="B49" s="25" t="str">
        <f>IF(TBL_BDA_LOANPOOL[[#This Row],[RECORD_STARTED]],IF(TBL_BDA_LOANPOOL[[#This Row],[ERROR_COUNT]]&gt;0,-1,IF(TBL_BDA_LOANPOOL[[#This Row],[REQ_FIELDS_POPULATED]],1,0)),"")</f>
        <v/>
      </c>
      <c r="C49" s="36">
        <f>ROW()-ROW(TBL_BDA_LOANPOOL[[#Headers],[ROW_ID]])</f>
        <v>33</v>
      </c>
      <c r="D49" s="55"/>
      <c r="E49" s="56"/>
      <c r="F49" s="57"/>
      <c r="G49" s="193"/>
      <c r="H49" s="142"/>
      <c r="I49" s="144"/>
      <c r="J49" s="144"/>
      <c r="K49" s="194"/>
      <c r="L49" s="207"/>
      <c r="M49" s="196"/>
      <c r="N49" s="116"/>
      <c r="O49" s="55"/>
      <c r="P49" s="61"/>
      <c r="Q49" s="62"/>
      <c r="R49" s="124"/>
      <c r="S49" s="200"/>
      <c r="T49" s="61"/>
      <c r="U49" s="202"/>
      <c r="V49" s="204" t="str">
        <f>IF(TBL_BDA_LOANPOOL[[#This Row],[RECORD_STARTED]]=TRUE,RANGE_LOOKUP_QUALMETHODS_BDA_SMALLBUSINESS,"")</f>
        <v/>
      </c>
      <c r="W49" s="178"/>
      <c r="X49" s="176"/>
      <c r="Y49" s="185"/>
      <c r="Z49" s="185"/>
      <c r="AA49" s="186"/>
      <c r="AB49" s="186"/>
      <c r="AC4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9" s="94" t="str">
        <f>IF(TBL_BDA_LOANPOOL[[#This Row],[LOAN_LEVEL_PREQUALIFIED_FLAG]]&lt;&gt;"",
IF(TBL_BDA_LOANPOOL[[#This Row],[LOAN_LEVEL_PREQUALIFIED_FLAG]],"Yes","No"),
"")</f>
        <v/>
      </c>
      <c r="AE49" s="70" t="str">
        <f>IF(TBL_BDA_LOANPOOL[[#This Row],[LOAN_ID]] = "","",TBL_BDA_LOANPOOL[[#This Row],[LOAN_ID]]&amp;" ("&amp;IF(TBL_BDA_LOANPOOL[[#This Row],[PROP_ADDR_STREET]]="","Address Not Defined",TBL_BDA_LOANPOOL[[#This Row],[PROP_ADDR_STREET]])&amp;")")</f>
        <v/>
      </c>
      <c r="AF49" s="70" t="str">
        <f>IF(AND(TBL_BDA_LOANPOOL[[#This Row],[REQ_FIELDS_POPULATED]],TBL_BDA_LOANPOOL[[#This Row],[ERROR_COUNT]]=0),
AND(TBL_BDA_LOANPOOL[[#This Row],[PREQUAL_LOAN_AGESETTLE_DATE_90_DAYS_CERTDATE]],TBL_BDA_LOANPOOL[[#This Row],[PREQUAL_LOAN_INTEREST_RATE]],TBL_BDA_LOANPOOL[[#This Row],[PREQUAL_SMALLBUSINESS]]),
"")</f>
        <v/>
      </c>
      <c r="AG49" s="27" t="b">
        <f ca="1">IFERROR((IF(APP_BDA_CERT_DATE&lt;&gt;"",APP_BDA_CERT_DATE,TODAY())-TBL_BDA_LOANPOOL[[#This Row],[SETTLEMENT_DATE]])&lt;91,TRUE)</f>
        <v>1</v>
      </c>
      <c r="AH49" s="27" t="b">
        <f>COUNTIFS(TBL_BDA_LOANPOOL[LOAN_ID],TBL_BDA_LOANPOOL[[#This Row],[LOAN_ID]],TBL_BDA_LOANPOOL[LOAN_INTEREST_RATE],"&gt;"&amp;CONFIG_BDA_INTEREST_RATE_CEILING)=0</f>
        <v>1</v>
      </c>
      <c r="AI49" s="27" t="b">
        <f>COUNTIFS(TBL_BDA_LOANPOOL[LOAN_ID],TBL_BDA_LOANPOOL[[#This Row],[LOAN_ID]],TBL_BDA_LOANPOOL[SBA_QUALIFIED],"No")=0</f>
        <v>1</v>
      </c>
      <c r="AJ49" s="29">
        <f>IF(TBL_BDA_LOANPOOL[[#This Row],[MULTIPROP_REC_COUNT]]&lt;&gt;"",TBL_BDA_LOANPOOL[[#This Row],[LOAN_AMOUNT]]/TBL_BDA_LOANPOOL[[#This Row],[MULTIPROP_REC_COUNT]],TBL_BDA_LOANPOOL[[#This Row],[LOAN_AMOUNT]])</f>
        <v>0</v>
      </c>
      <c r="AK49" s="29" t="b">
        <f>TBL_BDA_LOANPOOL[[#This Row],[MULTIPROP_REC_COUNT]]&gt;1</f>
        <v>0</v>
      </c>
      <c r="AL49" s="36">
        <f>IF(TBL_BDA_LOANPOOL[[#This Row],[LOAN_ID]]&lt;&gt;"",COUNTIF(TBL_BDA_LOANPOOL[LOAN_ID],TBL_BDA_LOANPOOL[[#This Row],[LOAN_ID]]),1)</f>
        <v>1</v>
      </c>
      <c r="AM49" s="36">
        <f>IFERROR(MATCH(TBL_BDA_LOANPOOL[[#This Row],[QUAL_METHOD]],RANGE_LOOKUP_QUALMETHODS_BDA,0),-1)</f>
        <v>-1</v>
      </c>
      <c r="AN49" s="29" t="str">
        <f>IF(AND(TBL_BDA_LOANPOOL[[#This Row],[LOAN_ID]]&lt;&gt;"",TBL_BDA_LOANPOOL[[#This Row],[QUALMETHOD_ID]]&gt;-1),(SUMIF(TBL_BDA_LOANPOOL[LOAN_ID],TBL_BDA_LOANPOOL[[#This Row],[LOAN_ID]],TBL_BDA_LOANPOOL[QUALMETHOD_ID])/TBL_BDA_LOANPOOL[[#This Row],[MULTIPROP_REC_COUNT]])=TBL_BDA_LOANPOOL[[#This Row],[QUALMETHOD_ID]],"")</f>
        <v/>
      </c>
      <c r="AO49" s="29" t="str">
        <f>IF(AND(TBL_BDA_LOANPOOL[[#This Row],[LOAN_ID]]&lt;&gt;"",TBL_BDA_LOANPOOL[[#This Row],[LOAN_AMOUNT]]&lt;&gt;""),(SUMIF(TBL_BDA_LOANPOOL[LOAN_ID],TBL_BDA_LOANPOOL[[#This Row],[LOAN_ID]],TBL_BDA_LOANPOOL[LOAN_AMOUNT])/TBL_BDA_LOANPOOL[[#This Row],[MULTIPROP_REC_COUNT]])=TBL_BDA_LOANPOOL[[#This Row],[LOAN_AMOUNT]],"")</f>
        <v/>
      </c>
      <c r="AP49" s="29" t="str">
        <f>IF(AND(TBL_BDA_LOANPOOL[[#This Row],[LOAN_ID]]&lt;&gt;"",TBL_BDA_LOANPOOL[[#This Row],[SETTLEMENT_DATE]]&lt;&gt;""),(SUMIF(TBL_BDA_LOANPOOL[LOAN_ID],TBL_BDA_LOANPOOL[[#This Row],[LOAN_ID]],TBL_BDA_LOANPOOL[SETTLEMENT_DATE])/TBL_BDA_LOANPOOL[[#This Row],[MULTIPROP_REC_COUNT]])=TBL_BDA_LOANPOOL[[#This Row],[SETTLEMENT_DATE]],"")</f>
        <v/>
      </c>
      <c r="AQ4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0" spans="2:45" ht="26.25" customHeight="1" x14ac:dyDescent="0.25">
      <c r="B50" s="25" t="str">
        <f>IF(TBL_BDA_LOANPOOL[[#This Row],[RECORD_STARTED]],IF(TBL_BDA_LOANPOOL[[#This Row],[ERROR_COUNT]]&gt;0,-1,IF(TBL_BDA_LOANPOOL[[#This Row],[REQ_FIELDS_POPULATED]],1,0)),"")</f>
        <v/>
      </c>
      <c r="C50" s="36">
        <f>ROW()-ROW(TBL_BDA_LOANPOOL[[#Headers],[ROW_ID]])</f>
        <v>34</v>
      </c>
      <c r="D50" s="55"/>
      <c r="E50" s="56"/>
      <c r="F50" s="57"/>
      <c r="G50" s="193"/>
      <c r="H50" s="142"/>
      <c r="I50" s="144"/>
      <c r="J50" s="144"/>
      <c r="K50" s="194"/>
      <c r="L50" s="207"/>
      <c r="M50" s="196"/>
      <c r="N50" s="116"/>
      <c r="O50" s="55"/>
      <c r="P50" s="61"/>
      <c r="Q50" s="62"/>
      <c r="R50" s="124"/>
      <c r="S50" s="200"/>
      <c r="T50" s="61"/>
      <c r="U50" s="202"/>
      <c r="V50" s="204" t="str">
        <f>IF(TBL_BDA_LOANPOOL[[#This Row],[RECORD_STARTED]]=TRUE,RANGE_LOOKUP_QUALMETHODS_BDA_SMALLBUSINESS,"")</f>
        <v/>
      </c>
      <c r="W50" s="178"/>
      <c r="X50" s="176"/>
      <c r="Y50" s="185"/>
      <c r="Z50" s="185"/>
      <c r="AA50" s="186"/>
      <c r="AB50" s="186"/>
      <c r="AC5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0" s="94" t="str">
        <f>IF(TBL_BDA_LOANPOOL[[#This Row],[LOAN_LEVEL_PREQUALIFIED_FLAG]]&lt;&gt;"",
IF(TBL_BDA_LOANPOOL[[#This Row],[LOAN_LEVEL_PREQUALIFIED_FLAG]],"Yes","No"),
"")</f>
        <v/>
      </c>
      <c r="AE50" s="70" t="str">
        <f>IF(TBL_BDA_LOANPOOL[[#This Row],[LOAN_ID]] = "","",TBL_BDA_LOANPOOL[[#This Row],[LOAN_ID]]&amp;" ("&amp;IF(TBL_BDA_LOANPOOL[[#This Row],[PROP_ADDR_STREET]]="","Address Not Defined",TBL_BDA_LOANPOOL[[#This Row],[PROP_ADDR_STREET]])&amp;")")</f>
        <v/>
      </c>
      <c r="AF50" s="70" t="str">
        <f>IF(AND(TBL_BDA_LOANPOOL[[#This Row],[REQ_FIELDS_POPULATED]],TBL_BDA_LOANPOOL[[#This Row],[ERROR_COUNT]]=0),
AND(TBL_BDA_LOANPOOL[[#This Row],[PREQUAL_LOAN_AGESETTLE_DATE_90_DAYS_CERTDATE]],TBL_BDA_LOANPOOL[[#This Row],[PREQUAL_LOAN_INTEREST_RATE]],TBL_BDA_LOANPOOL[[#This Row],[PREQUAL_SMALLBUSINESS]]),
"")</f>
        <v/>
      </c>
      <c r="AG50" s="27" t="b">
        <f ca="1">IFERROR((IF(APP_BDA_CERT_DATE&lt;&gt;"",APP_BDA_CERT_DATE,TODAY())-TBL_BDA_LOANPOOL[[#This Row],[SETTLEMENT_DATE]])&lt;91,TRUE)</f>
        <v>1</v>
      </c>
      <c r="AH50" s="27" t="b">
        <f>COUNTIFS(TBL_BDA_LOANPOOL[LOAN_ID],TBL_BDA_LOANPOOL[[#This Row],[LOAN_ID]],TBL_BDA_LOANPOOL[LOAN_INTEREST_RATE],"&gt;"&amp;CONFIG_BDA_INTEREST_RATE_CEILING)=0</f>
        <v>1</v>
      </c>
      <c r="AI50" s="27" t="b">
        <f>COUNTIFS(TBL_BDA_LOANPOOL[LOAN_ID],TBL_BDA_LOANPOOL[[#This Row],[LOAN_ID]],TBL_BDA_LOANPOOL[SBA_QUALIFIED],"No")=0</f>
        <v>1</v>
      </c>
      <c r="AJ50" s="29">
        <f>IF(TBL_BDA_LOANPOOL[[#This Row],[MULTIPROP_REC_COUNT]]&lt;&gt;"",TBL_BDA_LOANPOOL[[#This Row],[LOAN_AMOUNT]]/TBL_BDA_LOANPOOL[[#This Row],[MULTIPROP_REC_COUNT]],TBL_BDA_LOANPOOL[[#This Row],[LOAN_AMOUNT]])</f>
        <v>0</v>
      </c>
      <c r="AK50" s="29" t="b">
        <f>TBL_BDA_LOANPOOL[[#This Row],[MULTIPROP_REC_COUNT]]&gt;1</f>
        <v>0</v>
      </c>
      <c r="AL50" s="36">
        <f>IF(TBL_BDA_LOANPOOL[[#This Row],[LOAN_ID]]&lt;&gt;"",COUNTIF(TBL_BDA_LOANPOOL[LOAN_ID],TBL_BDA_LOANPOOL[[#This Row],[LOAN_ID]]),1)</f>
        <v>1</v>
      </c>
      <c r="AM50" s="36">
        <f>IFERROR(MATCH(TBL_BDA_LOANPOOL[[#This Row],[QUAL_METHOD]],RANGE_LOOKUP_QUALMETHODS_BDA,0),-1)</f>
        <v>-1</v>
      </c>
      <c r="AN50" s="29" t="str">
        <f>IF(AND(TBL_BDA_LOANPOOL[[#This Row],[LOAN_ID]]&lt;&gt;"",TBL_BDA_LOANPOOL[[#This Row],[QUALMETHOD_ID]]&gt;-1),(SUMIF(TBL_BDA_LOANPOOL[LOAN_ID],TBL_BDA_LOANPOOL[[#This Row],[LOAN_ID]],TBL_BDA_LOANPOOL[QUALMETHOD_ID])/TBL_BDA_LOANPOOL[[#This Row],[MULTIPROP_REC_COUNT]])=TBL_BDA_LOANPOOL[[#This Row],[QUALMETHOD_ID]],"")</f>
        <v/>
      </c>
      <c r="AO50" s="29" t="str">
        <f>IF(AND(TBL_BDA_LOANPOOL[[#This Row],[LOAN_ID]]&lt;&gt;"",TBL_BDA_LOANPOOL[[#This Row],[LOAN_AMOUNT]]&lt;&gt;""),(SUMIF(TBL_BDA_LOANPOOL[LOAN_ID],TBL_BDA_LOANPOOL[[#This Row],[LOAN_ID]],TBL_BDA_LOANPOOL[LOAN_AMOUNT])/TBL_BDA_LOANPOOL[[#This Row],[MULTIPROP_REC_COUNT]])=TBL_BDA_LOANPOOL[[#This Row],[LOAN_AMOUNT]],"")</f>
        <v/>
      </c>
      <c r="AP50" s="29" t="str">
        <f>IF(AND(TBL_BDA_LOANPOOL[[#This Row],[LOAN_ID]]&lt;&gt;"",TBL_BDA_LOANPOOL[[#This Row],[SETTLEMENT_DATE]]&lt;&gt;""),(SUMIF(TBL_BDA_LOANPOOL[LOAN_ID],TBL_BDA_LOANPOOL[[#This Row],[LOAN_ID]],TBL_BDA_LOANPOOL[SETTLEMENT_DATE])/TBL_BDA_LOANPOOL[[#This Row],[MULTIPROP_REC_COUNT]])=TBL_BDA_LOANPOOL[[#This Row],[SETTLEMENT_DATE]],"")</f>
        <v/>
      </c>
      <c r="AQ5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1" spans="2:45" ht="26.25" customHeight="1" x14ac:dyDescent="0.25">
      <c r="B51" s="25" t="str">
        <f>IF(TBL_BDA_LOANPOOL[[#This Row],[RECORD_STARTED]],IF(TBL_BDA_LOANPOOL[[#This Row],[ERROR_COUNT]]&gt;0,-1,IF(TBL_BDA_LOANPOOL[[#This Row],[REQ_FIELDS_POPULATED]],1,0)),"")</f>
        <v/>
      </c>
      <c r="C51" s="36">
        <f>ROW()-ROW(TBL_BDA_LOANPOOL[[#Headers],[ROW_ID]])</f>
        <v>35</v>
      </c>
      <c r="D51" s="55"/>
      <c r="E51" s="56"/>
      <c r="F51" s="57"/>
      <c r="G51" s="193"/>
      <c r="H51" s="142"/>
      <c r="I51" s="144"/>
      <c r="J51" s="144"/>
      <c r="K51" s="194"/>
      <c r="L51" s="207"/>
      <c r="M51" s="196"/>
      <c r="N51" s="116"/>
      <c r="O51" s="55"/>
      <c r="P51" s="61"/>
      <c r="Q51" s="62"/>
      <c r="R51" s="124"/>
      <c r="S51" s="200"/>
      <c r="T51" s="61"/>
      <c r="U51" s="202"/>
      <c r="V51" s="204" t="str">
        <f>IF(TBL_BDA_LOANPOOL[[#This Row],[RECORD_STARTED]]=TRUE,RANGE_LOOKUP_QUALMETHODS_BDA_SMALLBUSINESS,"")</f>
        <v/>
      </c>
      <c r="W51" s="178"/>
      <c r="X51" s="176"/>
      <c r="Y51" s="185"/>
      <c r="Z51" s="185"/>
      <c r="AA51" s="186"/>
      <c r="AB51" s="186"/>
      <c r="AC5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1" s="94" t="str">
        <f>IF(TBL_BDA_LOANPOOL[[#This Row],[LOAN_LEVEL_PREQUALIFIED_FLAG]]&lt;&gt;"",
IF(TBL_BDA_LOANPOOL[[#This Row],[LOAN_LEVEL_PREQUALIFIED_FLAG]],"Yes","No"),
"")</f>
        <v/>
      </c>
      <c r="AE51" s="70" t="str">
        <f>IF(TBL_BDA_LOANPOOL[[#This Row],[LOAN_ID]] = "","",TBL_BDA_LOANPOOL[[#This Row],[LOAN_ID]]&amp;" ("&amp;IF(TBL_BDA_LOANPOOL[[#This Row],[PROP_ADDR_STREET]]="","Address Not Defined",TBL_BDA_LOANPOOL[[#This Row],[PROP_ADDR_STREET]])&amp;")")</f>
        <v/>
      </c>
      <c r="AF51" s="70" t="str">
        <f>IF(AND(TBL_BDA_LOANPOOL[[#This Row],[REQ_FIELDS_POPULATED]],TBL_BDA_LOANPOOL[[#This Row],[ERROR_COUNT]]=0),
AND(TBL_BDA_LOANPOOL[[#This Row],[PREQUAL_LOAN_AGESETTLE_DATE_90_DAYS_CERTDATE]],TBL_BDA_LOANPOOL[[#This Row],[PREQUAL_LOAN_INTEREST_RATE]],TBL_BDA_LOANPOOL[[#This Row],[PREQUAL_SMALLBUSINESS]]),
"")</f>
        <v/>
      </c>
      <c r="AG51" s="27" t="b">
        <f ca="1">IFERROR((IF(APP_BDA_CERT_DATE&lt;&gt;"",APP_BDA_CERT_DATE,TODAY())-TBL_BDA_LOANPOOL[[#This Row],[SETTLEMENT_DATE]])&lt;91,TRUE)</f>
        <v>1</v>
      </c>
      <c r="AH51" s="27" t="b">
        <f>COUNTIFS(TBL_BDA_LOANPOOL[LOAN_ID],TBL_BDA_LOANPOOL[[#This Row],[LOAN_ID]],TBL_BDA_LOANPOOL[LOAN_INTEREST_RATE],"&gt;"&amp;CONFIG_BDA_INTEREST_RATE_CEILING)=0</f>
        <v>1</v>
      </c>
      <c r="AI51" s="27" t="b">
        <f>COUNTIFS(TBL_BDA_LOANPOOL[LOAN_ID],TBL_BDA_LOANPOOL[[#This Row],[LOAN_ID]],TBL_BDA_LOANPOOL[SBA_QUALIFIED],"No")=0</f>
        <v>1</v>
      </c>
      <c r="AJ51" s="29">
        <f>IF(TBL_BDA_LOANPOOL[[#This Row],[MULTIPROP_REC_COUNT]]&lt;&gt;"",TBL_BDA_LOANPOOL[[#This Row],[LOAN_AMOUNT]]/TBL_BDA_LOANPOOL[[#This Row],[MULTIPROP_REC_COUNT]],TBL_BDA_LOANPOOL[[#This Row],[LOAN_AMOUNT]])</f>
        <v>0</v>
      </c>
      <c r="AK51" s="29" t="b">
        <f>TBL_BDA_LOANPOOL[[#This Row],[MULTIPROP_REC_COUNT]]&gt;1</f>
        <v>0</v>
      </c>
      <c r="AL51" s="36">
        <f>IF(TBL_BDA_LOANPOOL[[#This Row],[LOAN_ID]]&lt;&gt;"",COUNTIF(TBL_BDA_LOANPOOL[LOAN_ID],TBL_BDA_LOANPOOL[[#This Row],[LOAN_ID]]),1)</f>
        <v>1</v>
      </c>
      <c r="AM51" s="36">
        <f>IFERROR(MATCH(TBL_BDA_LOANPOOL[[#This Row],[QUAL_METHOD]],RANGE_LOOKUP_QUALMETHODS_BDA,0),-1)</f>
        <v>-1</v>
      </c>
      <c r="AN51" s="29" t="str">
        <f>IF(AND(TBL_BDA_LOANPOOL[[#This Row],[LOAN_ID]]&lt;&gt;"",TBL_BDA_LOANPOOL[[#This Row],[QUALMETHOD_ID]]&gt;-1),(SUMIF(TBL_BDA_LOANPOOL[LOAN_ID],TBL_BDA_LOANPOOL[[#This Row],[LOAN_ID]],TBL_BDA_LOANPOOL[QUALMETHOD_ID])/TBL_BDA_LOANPOOL[[#This Row],[MULTIPROP_REC_COUNT]])=TBL_BDA_LOANPOOL[[#This Row],[QUALMETHOD_ID]],"")</f>
        <v/>
      </c>
      <c r="AO51" s="29" t="str">
        <f>IF(AND(TBL_BDA_LOANPOOL[[#This Row],[LOAN_ID]]&lt;&gt;"",TBL_BDA_LOANPOOL[[#This Row],[LOAN_AMOUNT]]&lt;&gt;""),(SUMIF(TBL_BDA_LOANPOOL[LOAN_ID],TBL_BDA_LOANPOOL[[#This Row],[LOAN_ID]],TBL_BDA_LOANPOOL[LOAN_AMOUNT])/TBL_BDA_LOANPOOL[[#This Row],[MULTIPROP_REC_COUNT]])=TBL_BDA_LOANPOOL[[#This Row],[LOAN_AMOUNT]],"")</f>
        <v/>
      </c>
      <c r="AP51" s="29" t="str">
        <f>IF(AND(TBL_BDA_LOANPOOL[[#This Row],[LOAN_ID]]&lt;&gt;"",TBL_BDA_LOANPOOL[[#This Row],[SETTLEMENT_DATE]]&lt;&gt;""),(SUMIF(TBL_BDA_LOANPOOL[LOAN_ID],TBL_BDA_LOANPOOL[[#This Row],[LOAN_ID]],TBL_BDA_LOANPOOL[SETTLEMENT_DATE])/TBL_BDA_LOANPOOL[[#This Row],[MULTIPROP_REC_COUNT]])=TBL_BDA_LOANPOOL[[#This Row],[SETTLEMENT_DATE]],"")</f>
        <v/>
      </c>
      <c r="AQ5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2" spans="2:45" ht="26.25" customHeight="1" x14ac:dyDescent="0.25">
      <c r="B52" s="25" t="str">
        <f>IF(TBL_BDA_LOANPOOL[[#This Row],[RECORD_STARTED]],IF(TBL_BDA_LOANPOOL[[#This Row],[ERROR_COUNT]]&gt;0,-1,IF(TBL_BDA_LOANPOOL[[#This Row],[REQ_FIELDS_POPULATED]],1,0)),"")</f>
        <v/>
      </c>
      <c r="C52" s="36">
        <f>ROW()-ROW(TBL_BDA_LOANPOOL[[#Headers],[ROW_ID]])</f>
        <v>36</v>
      </c>
      <c r="D52" s="55"/>
      <c r="E52" s="56"/>
      <c r="F52" s="57"/>
      <c r="G52" s="193"/>
      <c r="H52" s="142"/>
      <c r="I52" s="144"/>
      <c r="J52" s="144"/>
      <c r="K52" s="194"/>
      <c r="L52" s="207"/>
      <c r="M52" s="196"/>
      <c r="N52" s="116"/>
      <c r="O52" s="55"/>
      <c r="P52" s="61"/>
      <c r="Q52" s="62"/>
      <c r="R52" s="124"/>
      <c r="S52" s="200"/>
      <c r="T52" s="61"/>
      <c r="U52" s="202"/>
      <c r="V52" s="204" t="str">
        <f>IF(TBL_BDA_LOANPOOL[[#This Row],[RECORD_STARTED]]=TRUE,RANGE_LOOKUP_QUALMETHODS_BDA_SMALLBUSINESS,"")</f>
        <v/>
      </c>
      <c r="W52" s="178"/>
      <c r="X52" s="176"/>
      <c r="Y52" s="185"/>
      <c r="Z52" s="185"/>
      <c r="AA52" s="186"/>
      <c r="AB52" s="186"/>
      <c r="AC5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2" s="94" t="str">
        <f>IF(TBL_BDA_LOANPOOL[[#This Row],[LOAN_LEVEL_PREQUALIFIED_FLAG]]&lt;&gt;"",
IF(TBL_BDA_LOANPOOL[[#This Row],[LOAN_LEVEL_PREQUALIFIED_FLAG]],"Yes","No"),
"")</f>
        <v/>
      </c>
      <c r="AE52" s="70" t="str">
        <f>IF(TBL_BDA_LOANPOOL[[#This Row],[LOAN_ID]] = "","",TBL_BDA_LOANPOOL[[#This Row],[LOAN_ID]]&amp;" ("&amp;IF(TBL_BDA_LOANPOOL[[#This Row],[PROP_ADDR_STREET]]="","Address Not Defined",TBL_BDA_LOANPOOL[[#This Row],[PROP_ADDR_STREET]])&amp;")")</f>
        <v/>
      </c>
      <c r="AF52" s="70" t="str">
        <f>IF(AND(TBL_BDA_LOANPOOL[[#This Row],[REQ_FIELDS_POPULATED]],TBL_BDA_LOANPOOL[[#This Row],[ERROR_COUNT]]=0),
AND(TBL_BDA_LOANPOOL[[#This Row],[PREQUAL_LOAN_AGESETTLE_DATE_90_DAYS_CERTDATE]],TBL_BDA_LOANPOOL[[#This Row],[PREQUAL_LOAN_INTEREST_RATE]],TBL_BDA_LOANPOOL[[#This Row],[PREQUAL_SMALLBUSINESS]]),
"")</f>
        <v/>
      </c>
      <c r="AG52" s="27" t="b">
        <f ca="1">IFERROR((IF(APP_BDA_CERT_DATE&lt;&gt;"",APP_BDA_CERT_DATE,TODAY())-TBL_BDA_LOANPOOL[[#This Row],[SETTLEMENT_DATE]])&lt;91,TRUE)</f>
        <v>1</v>
      </c>
      <c r="AH52" s="27" t="b">
        <f>COUNTIFS(TBL_BDA_LOANPOOL[LOAN_ID],TBL_BDA_LOANPOOL[[#This Row],[LOAN_ID]],TBL_BDA_LOANPOOL[LOAN_INTEREST_RATE],"&gt;"&amp;CONFIG_BDA_INTEREST_RATE_CEILING)=0</f>
        <v>1</v>
      </c>
      <c r="AI52" s="27" t="b">
        <f>COUNTIFS(TBL_BDA_LOANPOOL[LOAN_ID],TBL_BDA_LOANPOOL[[#This Row],[LOAN_ID]],TBL_BDA_LOANPOOL[SBA_QUALIFIED],"No")=0</f>
        <v>1</v>
      </c>
      <c r="AJ52" s="29">
        <f>IF(TBL_BDA_LOANPOOL[[#This Row],[MULTIPROP_REC_COUNT]]&lt;&gt;"",TBL_BDA_LOANPOOL[[#This Row],[LOAN_AMOUNT]]/TBL_BDA_LOANPOOL[[#This Row],[MULTIPROP_REC_COUNT]],TBL_BDA_LOANPOOL[[#This Row],[LOAN_AMOUNT]])</f>
        <v>0</v>
      </c>
      <c r="AK52" s="29" t="b">
        <f>TBL_BDA_LOANPOOL[[#This Row],[MULTIPROP_REC_COUNT]]&gt;1</f>
        <v>0</v>
      </c>
      <c r="AL52" s="36">
        <f>IF(TBL_BDA_LOANPOOL[[#This Row],[LOAN_ID]]&lt;&gt;"",COUNTIF(TBL_BDA_LOANPOOL[LOAN_ID],TBL_BDA_LOANPOOL[[#This Row],[LOAN_ID]]),1)</f>
        <v>1</v>
      </c>
      <c r="AM52" s="36">
        <f>IFERROR(MATCH(TBL_BDA_LOANPOOL[[#This Row],[QUAL_METHOD]],RANGE_LOOKUP_QUALMETHODS_BDA,0),-1)</f>
        <v>-1</v>
      </c>
      <c r="AN52" s="29" t="str">
        <f>IF(AND(TBL_BDA_LOANPOOL[[#This Row],[LOAN_ID]]&lt;&gt;"",TBL_BDA_LOANPOOL[[#This Row],[QUALMETHOD_ID]]&gt;-1),(SUMIF(TBL_BDA_LOANPOOL[LOAN_ID],TBL_BDA_LOANPOOL[[#This Row],[LOAN_ID]],TBL_BDA_LOANPOOL[QUALMETHOD_ID])/TBL_BDA_LOANPOOL[[#This Row],[MULTIPROP_REC_COUNT]])=TBL_BDA_LOANPOOL[[#This Row],[QUALMETHOD_ID]],"")</f>
        <v/>
      </c>
      <c r="AO52" s="29" t="str">
        <f>IF(AND(TBL_BDA_LOANPOOL[[#This Row],[LOAN_ID]]&lt;&gt;"",TBL_BDA_LOANPOOL[[#This Row],[LOAN_AMOUNT]]&lt;&gt;""),(SUMIF(TBL_BDA_LOANPOOL[LOAN_ID],TBL_BDA_LOANPOOL[[#This Row],[LOAN_ID]],TBL_BDA_LOANPOOL[LOAN_AMOUNT])/TBL_BDA_LOANPOOL[[#This Row],[MULTIPROP_REC_COUNT]])=TBL_BDA_LOANPOOL[[#This Row],[LOAN_AMOUNT]],"")</f>
        <v/>
      </c>
      <c r="AP52" s="29" t="str">
        <f>IF(AND(TBL_BDA_LOANPOOL[[#This Row],[LOAN_ID]]&lt;&gt;"",TBL_BDA_LOANPOOL[[#This Row],[SETTLEMENT_DATE]]&lt;&gt;""),(SUMIF(TBL_BDA_LOANPOOL[LOAN_ID],TBL_BDA_LOANPOOL[[#This Row],[LOAN_ID]],TBL_BDA_LOANPOOL[SETTLEMENT_DATE])/TBL_BDA_LOANPOOL[[#This Row],[MULTIPROP_REC_COUNT]])=TBL_BDA_LOANPOOL[[#This Row],[SETTLEMENT_DATE]],"")</f>
        <v/>
      </c>
      <c r="AQ5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3" spans="2:45" ht="26.25" customHeight="1" x14ac:dyDescent="0.25">
      <c r="B53" s="25" t="str">
        <f>IF(TBL_BDA_LOANPOOL[[#This Row],[RECORD_STARTED]],IF(TBL_BDA_LOANPOOL[[#This Row],[ERROR_COUNT]]&gt;0,-1,IF(TBL_BDA_LOANPOOL[[#This Row],[REQ_FIELDS_POPULATED]],1,0)),"")</f>
        <v/>
      </c>
      <c r="C53" s="36">
        <f>ROW()-ROW(TBL_BDA_LOANPOOL[[#Headers],[ROW_ID]])</f>
        <v>37</v>
      </c>
      <c r="D53" s="55"/>
      <c r="E53" s="56"/>
      <c r="F53" s="57"/>
      <c r="G53" s="193"/>
      <c r="H53" s="142"/>
      <c r="I53" s="144"/>
      <c r="J53" s="144"/>
      <c r="K53" s="194"/>
      <c r="L53" s="207"/>
      <c r="M53" s="196"/>
      <c r="N53" s="116"/>
      <c r="O53" s="55"/>
      <c r="P53" s="61"/>
      <c r="Q53" s="62"/>
      <c r="R53" s="124"/>
      <c r="S53" s="200"/>
      <c r="T53" s="61"/>
      <c r="U53" s="202"/>
      <c r="V53" s="204" t="str">
        <f>IF(TBL_BDA_LOANPOOL[[#This Row],[RECORD_STARTED]]=TRUE,RANGE_LOOKUP_QUALMETHODS_BDA_SMALLBUSINESS,"")</f>
        <v/>
      </c>
      <c r="W53" s="178"/>
      <c r="X53" s="176"/>
      <c r="Y53" s="185"/>
      <c r="Z53" s="185"/>
      <c r="AA53" s="186"/>
      <c r="AB53" s="186"/>
      <c r="AC5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3" s="94" t="str">
        <f>IF(TBL_BDA_LOANPOOL[[#This Row],[LOAN_LEVEL_PREQUALIFIED_FLAG]]&lt;&gt;"",
IF(TBL_BDA_LOANPOOL[[#This Row],[LOAN_LEVEL_PREQUALIFIED_FLAG]],"Yes","No"),
"")</f>
        <v/>
      </c>
      <c r="AE53" s="70" t="str">
        <f>IF(TBL_BDA_LOANPOOL[[#This Row],[LOAN_ID]] = "","",TBL_BDA_LOANPOOL[[#This Row],[LOAN_ID]]&amp;" ("&amp;IF(TBL_BDA_LOANPOOL[[#This Row],[PROP_ADDR_STREET]]="","Address Not Defined",TBL_BDA_LOANPOOL[[#This Row],[PROP_ADDR_STREET]])&amp;")")</f>
        <v/>
      </c>
      <c r="AF53" s="70" t="str">
        <f>IF(AND(TBL_BDA_LOANPOOL[[#This Row],[REQ_FIELDS_POPULATED]],TBL_BDA_LOANPOOL[[#This Row],[ERROR_COUNT]]=0),
AND(TBL_BDA_LOANPOOL[[#This Row],[PREQUAL_LOAN_AGESETTLE_DATE_90_DAYS_CERTDATE]],TBL_BDA_LOANPOOL[[#This Row],[PREQUAL_LOAN_INTEREST_RATE]],TBL_BDA_LOANPOOL[[#This Row],[PREQUAL_SMALLBUSINESS]]),
"")</f>
        <v/>
      </c>
      <c r="AG53" s="27" t="b">
        <f ca="1">IFERROR((IF(APP_BDA_CERT_DATE&lt;&gt;"",APP_BDA_CERT_DATE,TODAY())-TBL_BDA_LOANPOOL[[#This Row],[SETTLEMENT_DATE]])&lt;91,TRUE)</f>
        <v>1</v>
      </c>
      <c r="AH53" s="27" t="b">
        <f>COUNTIFS(TBL_BDA_LOANPOOL[LOAN_ID],TBL_BDA_LOANPOOL[[#This Row],[LOAN_ID]],TBL_BDA_LOANPOOL[LOAN_INTEREST_RATE],"&gt;"&amp;CONFIG_BDA_INTEREST_RATE_CEILING)=0</f>
        <v>1</v>
      </c>
      <c r="AI53" s="27" t="b">
        <f>COUNTIFS(TBL_BDA_LOANPOOL[LOAN_ID],TBL_BDA_LOANPOOL[[#This Row],[LOAN_ID]],TBL_BDA_LOANPOOL[SBA_QUALIFIED],"No")=0</f>
        <v>1</v>
      </c>
      <c r="AJ53" s="29">
        <f>IF(TBL_BDA_LOANPOOL[[#This Row],[MULTIPROP_REC_COUNT]]&lt;&gt;"",TBL_BDA_LOANPOOL[[#This Row],[LOAN_AMOUNT]]/TBL_BDA_LOANPOOL[[#This Row],[MULTIPROP_REC_COUNT]],TBL_BDA_LOANPOOL[[#This Row],[LOAN_AMOUNT]])</f>
        <v>0</v>
      </c>
      <c r="AK53" s="29" t="b">
        <f>TBL_BDA_LOANPOOL[[#This Row],[MULTIPROP_REC_COUNT]]&gt;1</f>
        <v>0</v>
      </c>
      <c r="AL53" s="36">
        <f>IF(TBL_BDA_LOANPOOL[[#This Row],[LOAN_ID]]&lt;&gt;"",COUNTIF(TBL_BDA_LOANPOOL[LOAN_ID],TBL_BDA_LOANPOOL[[#This Row],[LOAN_ID]]),1)</f>
        <v>1</v>
      </c>
      <c r="AM53" s="36">
        <f>IFERROR(MATCH(TBL_BDA_LOANPOOL[[#This Row],[QUAL_METHOD]],RANGE_LOOKUP_QUALMETHODS_BDA,0),-1)</f>
        <v>-1</v>
      </c>
      <c r="AN53" s="29" t="str">
        <f>IF(AND(TBL_BDA_LOANPOOL[[#This Row],[LOAN_ID]]&lt;&gt;"",TBL_BDA_LOANPOOL[[#This Row],[QUALMETHOD_ID]]&gt;-1),(SUMIF(TBL_BDA_LOANPOOL[LOAN_ID],TBL_BDA_LOANPOOL[[#This Row],[LOAN_ID]],TBL_BDA_LOANPOOL[QUALMETHOD_ID])/TBL_BDA_LOANPOOL[[#This Row],[MULTIPROP_REC_COUNT]])=TBL_BDA_LOANPOOL[[#This Row],[QUALMETHOD_ID]],"")</f>
        <v/>
      </c>
      <c r="AO53" s="29" t="str">
        <f>IF(AND(TBL_BDA_LOANPOOL[[#This Row],[LOAN_ID]]&lt;&gt;"",TBL_BDA_LOANPOOL[[#This Row],[LOAN_AMOUNT]]&lt;&gt;""),(SUMIF(TBL_BDA_LOANPOOL[LOAN_ID],TBL_BDA_LOANPOOL[[#This Row],[LOAN_ID]],TBL_BDA_LOANPOOL[LOAN_AMOUNT])/TBL_BDA_LOANPOOL[[#This Row],[MULTIPROP_REC_COUNT]])=TBL_BDA_LOANPOOL[[#This Row],[LOAN_AMOUNT]],"")</f>
        <v/>
      </c>
      <c r="AP53" s="29" t="str">
        <f>IF(AND(TBL_BDA_LOANPOOL[[#This Row],[LOAN_ID]]&lt;&gt;"",TBL_BDA_LOANPOOL[[#This Row],[SETTLEMENT_DATE]]&lt;&gt;""),(SUMIF(TBL_BDA_LOANPOOL[LOAN_ID],TBL_BDA_LOANPOOL[[#This Row],[LOAN_ID]],TBL_BDA_LOANPOOL[SETTLEMENT_DATE])/TBL_BDA_LOANPOOL[[#This Row],[MULTIPROP_REC_COUNT]])=TBL_BDA_LOANPOOL[[#This Row],[SETTLEMENT_DATE]],"")</f>
        <v/>
      </c>
      <c r="AQ5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4" spans="2:45" ht="26.25" customHeight="1" x14ac:dyDescent="0.25">
      <c r="B54" s="25" t="str">
        <f>IF(TBL_BDA_LOANPOOL[[#This Row],[RECORD_STARTED]],IF(TBL_BDA_LOANPOOL[[#This Row],[ERROR_COUNT]]&gt;0,-1,IF(TBL_BDA_LOANPOOL[[#This Row],[REQ_FIELDS_POPULATED]],1,0)),"")</f>
        <v/>
      </c>
      <c r="C54" s="36">
        <f>ROW()-ROW(TBL_BDA_LOANPOOL[[#Headers],[ROW_ID]])</f>
        <v>38</v>
      </c>
      <c r="D54" s="55"/>
      <c r="E54" s="56"/>
      <c r="F54" s="57"/>
      <c r="G54" s="193"/>
      <c r="H54" s="142"/>
      <c r="I54" s="144"/>
      <c r="J54" s="144"/>
      <c r="K54" s="194"/>
      <c r="L54" s="207"/>
      <c r="M54" s="196"/>
      <c r="N54" s="116"/>
      <c r="O54" s="55"/>
      <c r="P54" s="61"/>
      <c r="Q54" s="62"/>
      <c r="R54" s="124"/>
      <c r="S54" s="200"/>
      <c r="T54" s="61"/>
      <c r="U54" s="202"/>
      <c r="V54" s="204" t="str">
        <f>IF(TBL_BDA_LOANPOOL[[#This Row],[RECORD_STARTED]]=TRUE,RANGE_LOOKUP_QUALMETHODS_BDA_SMALLBUSINESS,"")</f>
        <v/>
      </c>
      <c r="W54" s="178"/>
      <c r="X54" s="176"/>
      <c r="Y54" s="185"/>
      <c r="Z54" s="185"/>
      <c r="AA54" s="186"/>
      <c r="AB54" s="186"/>
      <c r="AC5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4" s="94" t="str">
        <f>IF(TBL_BDA_LOANPOOL[[#This Row],[LOAN_LEVEL_PREQUALIFIED_FLAG]]&lt;&gt;"",
IF(TBL_BDA_LOANPOOL[[#This Row],[LOAN_LEVEL_PREQUALIFIED_FLAG]],"Yes","No"),
"")</f>
        <v/>
      </c>
      <c r="AE54" s="70" t="str">
        <f>IF(TBL_BDA_LOANPOOL[[#This Row],[LOAN_ID]] = "","",TBL_BDA_LOANPOOL[[#This Row],[LOAN_ID]]&amp;" ("&amp;IF(TBL_BDA_LOANPOOL[[#This Row],[PROP_ADDR_STREET]]="","Address Not Defined",TBL_BDA_LOANPOOL[[#This Row],[PROP_ADDR_STREET]])&amp;")")</f>
        <v/>
      </c>
      <c r="AF54" s="70" t="str">
        <f>IF(AND(TBL_BDA_LOANPOOL[[#This Row],[REQ_FIELDS_POPULATED]],TBL_BDA_LOANPOOL[[#This Row],[ERROR_COUNT]]=0),
AND(TBL_BDA_LOANPOOL[[#This Row],[PREQUAL_LOAN_AGESETTLE_DATE_90_DAYS_CERTDATE]],TBL_BDA_LOANPOOL[[#This Row],[PREQUAL_LOAN_INTEREST_RATE]],TBL_BDA_LOANPOOL[[#This Row],[PREQUAL_SMALLBUSINESS]]),
"")</f>
        <v/>
      </c>
      <c r="AG54" s="27" t="b">
        <f ca="1">IFERROR((IF(APP_BDA_CERT_DATE&lt;&gt;"",APP_BDA_CERT_DATE,TODAY())-TBL_BDA_LOANPOOL[[#This Row],[SETTLEMENT_DATE]])&lt;91,TRUE)</f>
        <v>1</v>
      </c>
      <c r="AH54" s="27" t="b">
        <f>COUNTIFS(TBL_BDA_LOANPOOL[LOAN_ID],TBL_BDA_LOANPOOL[[#This Row],[LOAN_ID]],TBL_BDA_LOANPOOL[LOAN_INTEREST_RATE],"&gt;"&amp;CONFIG_BDA_INTEREST_RATE_CEILING)=0</f>
        <v>1</v>
      </c>
      <c r="AI54" s="27" t="b">
        <f>COUNTIFS(TBL_BDA_LOANPOOL[LOAN_ID],TBL_BDA_LOANPOOL[[#This Row],[LOAN_ID]],TBL_BDA_LOANPOOL[SBA_QUALIFIED],"No")=0</f>
        <v>1</v>
      </c>
      <c r="AJ54" s="29">
        <f>IF(TBL_BDA_LOANPOOL[[#This Row],[MULTIPROP_REC_COUNT]]&lt;&gt;"",TBL_BDA_LOANPOOL[[#This Row],[LOAN_AMOUNT]]/TBL_BDA_LOANPOOL[[#This Row],[MULTIPROP_REC_COUNT]],TBL_BDA_LOANPOOL[[#This Row],[LOAN_AMOUNT]])</f>
        <v>0</v>
      </c>
      <c r="AK54" s="29" t="b">
        <f>TBL_BDA_LOANPOOL[[#This Row],[MULTIPROP_REC_COUNT]]&gt;1</f>
        <v>0</v>
      </c>
      <c r="AL54" s="36">
        <f>IF(TBL_BDA_LOANPOOL[[#This Row],[LOAN_ID]]&lt;&gt;"",COUNTIF(TBL_BDA_LOANPOOL[LOAN_ID],TBL_BDA_LOANPOOL[[#This Row],[LOAN_ID]]),1)</f>
        <v>1</v>
      </c>
      <c r="AM54" s="36">
        <f>IFERROR(MATCH(TBL_BDA_LOANPOOL[[#This Row],[QUAL_METHOD]],RANGE_LOOKUP_QUALMETHODS_BDA,0),-1)</f>
        <v>-1</v>
      </c>
      <c r="AN54" s="29" t="str">
        <f>IF(AND(TBL_BDA_LOANPOOL[[#This Row],[LOAN_ID]]&lt;&gt;"",TBL_BDA_LOANPOOL[[#This Row],[QUALMETHOD_ID]]&gt;-1),(SUMIF(TBL_BDA_LOANPOOL[LOAN_ID],TBL_BDA_LOANPOOL[[#This Row],[LOAN_ID]],TBL_BDA_LOANPOOL[QUALMETHOD_ID])/TBL_BDA_LOANPOOL[[#This Row],[MULTIPROP_REC_COUNT]])=TBL_BDA_LOANPOOL[[#This Row],[QUALMETHOD_ID]],"")</f>
        <v/>
      </c>
      <c r="AO54" s="29" t="str">
        <f>IF(AND(TBL_BDA_LOANPOOL[[#This Row],[LOAN_ID]]&lt;&gt;"",TBL_BDA_LOANPOOL[[#This Row],[LOAN_AMOUNT]]&lt;&gt;""),(SUMIF(TBL_BDA_LOANPOOL[LOAN_ID],TBL_BDA_LOANPOOL[[#This Row],[LOAN_ID]],TBL_BDA_LOANPOOL[LOAN_AMOUNT])/TBL_BDA_LOANPOOL[[#This Row],[MULTIPROP_REC_COUNT]])=TBL_BDA_LOANPOOL[[#This Row],[LOAN_AMOUNT]],"")</f>
        <v/>
      </c>
      <c r="AP54" s="29" t="str">
        <f>IF(AND(TBL_BDA_LOANPOOL[[#This Row],[LOAN_ID]]&lt;&gt;"",TBL_BDA_LOANPOOL[[#This Row],[SETTLEMENT_DATE]]&lt;&gt;""),(SUMIF(TBL_BDA_LOANPOOL[LOAN_ID],TBL_BDA_LOANPOOL[[#This Row],[LOAN_ID]],TBL_BDA_LOANPOOL[SETTLEMENT_DATE])/TBL_BDA_LOANPOOL[[#This Row],[MULTIPROP_REC_COUNT]])=TBL_BDA_LOANPOOL[[#This Row],[SETTLEMENT_DATE]],"")</f>
        <v/>
      </c>
      <c r="AQ5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5" spans="2:45" ht="26.25" customHeight="1" x14ac:dyDescent="0.25">
      <c r="B55" s="25" t="str">
        <f>IF(TBL_BDA_LOANPOOL[[#This Row],[RECORD_STARTED]],IF(TBL_BDA_LOANPOOL[[#This Row],[ERROR_COUNT]]&gt;0,-1,IF(TBL_BDA_LOANPOOL[[#This Row],[REQ_FIELDS_POPULATED]],1,0)),"")</f>
        <v/>
      </c>
      <c r="C55" s="36">
        <f>ROW()-ROW(TBL_BDA_LOANPOOL[[#Headers],[ROW_ID]])</f>
        <v>39</v>
      </c>
      <c r="D55" s="55"/>
      <c r="E55" s="56"/>
      <c r="F55" s="57"/>
      <c r="G55" s="193"/>
      <c r="H55" s="142"/>
      <c r="I55" s="144"/>
      <c r="J55" s="144"/>
      <c r="K55" s="194"/>
      <c r="L55" s="207"/>
      <c r="M55" s="196"/>
      <c r="N55" s="116"/>
      <c r="O55" s="55"/>
      <c r="P55" s="61"/>
      <c r="Q55" s="62"/>
      <c r="R55" s="124"/>
      <c r="S55" s="200"/>
      <c r="T55" s="61"/>
      <c r="U55" s="202"/>
      <c r="V55" s="204" t="str">
        <f>IF(TBL_BDA_LOANPOOL[[#This Row],[RECORD_STARTED]]=TRUE,RANGE_LOOKUP_QUALMETHODS_BDA_SMALLBUSINESS,"")</f>
        <v/>
      </c>
      <c r="W55" s="178"/>
      <c r="X55" s="176"/>
      <c r="Y55" s="185"/>
      <c r="Z55" s="185"/>
      <c r="AA55" s="186"/>
      <c r="AB55" s="186"/>
      <c r="AC5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5" s="94" t="str">
        <f>IF(TBL_BDA_LOANPOOL[[#This Row],[LOAN_LEVEL_PREQUALIFIED_FLAG]]&lt;&gt;"",
IF(TBL_BDA_LOANPOOL[[#This Row],[LOAN_LEVEL_PREQUALIFIED_FLAG]],"Yes","No"),
"")</f>
        <v/>
      </c>
      <c r="AE55" s="70" t="str">
        <f>IF(TBL_BDA_LOANPOOL[[#This Row],[LOAN_ID]] = "","",TBL_BDA_LOANPOOL[[#This Row],[LOAN_ID]]&amp;" ("&amp;IF(TBL_BDA_LOANPOOL[[#This Row],[PROP_ADDR_STREET]]="","Address Not Defined",TBL_BDA_LOANPOOL[[#This Row],[PROP_ADDR_STREET]])&amp;")")</f>
        <v/>
      </c>
      <c r="AF55" s="70" t="str">
        <f>IF(AND(TBL_BDA_LOANPOOL[[#This Row],[REQ_FIELDS_POPULATED]],TBL_BDA_LOANPOOL[[#This Row],[ERROR_COUNT]]=0),
AND(TBL_BDA_LOANPOOL[[#This Row],[PREQUAL_LOAN_AGESETTLE_DATE_90_DAYS_CERTDATE]],TBL_BDA_LOANPOOL[[#This Row],[PREQUAL_LOAN_INTEREST_RATE]],TBL_BDA_LOANPOOL[[#This Row],[PREQUAL_SMALLBUSINESS]]),
"")</f>
        <v/>
      </c>
      <c r="AG55" s="27" t="b">
        <f ca="1">IFERROR((IF(APP_BDA_CERT_DATE&lt;&gt;"",APP_BDA_CERT_DATE,TODAY())-TBL_BDA_LOANPOOL[[#This Row],[SETTLEMENT_DATE]])&lt;91,TRUE)</f>
        <v>1</v>
      </c>
      <c r="AH55" s="27" t="b">
        <f>COUNTIFS(TBL_BDA_LOANPOOL[LOAN_ID],TBL_BDA_LOANPOOL[[#This Row],[LOAN_ID]],TBL_BDA_LOANPOOL[LOAN_INTEREST_RATE],"&gt;"&amp;CONFIG_BDA_INTEREST_RATE_CEILING)=0</f>
        <v>1</v>
      </c>
      <c r="AI55" s="27" t="b">
        <f>COUNTIFS(TBL_BDA_LOANPOOL[LOAN_ID],TBL_BDA_LOANPOOL[[#This Row],[LOAN_ID]],TBL_BDA_LOANPOOL[SBA_QUALIFIED],"No")=0</f>
        <v>1</v>
      </c>
      <c r="AJ55" s="29">
        <f>IF(TBL_BDA_LOANPOOL[[#This Row],[MULTIPROP_REC_COUNT]]&lt;&gt;"",TBL_BDA_LOANPOOL[[#This Row],[LOAN_AMOUNT]]/TBL_BDA_LOANPOOL[[#This Row],[MULTIPROP_REC_COUNT]],TBL_BDA_LOANPOOL[[#This Row],[LOAN_AMOUNT]])</f>
        <v>0</v>
      </c>
      <c r="AK55" s="29" t="b">
        <f>TBL_BDA_LOANPOOL[[#This Row],[MULTIPROP_REC_COUNT]]&gt;1</f>
        <v>0</v>
      </c>
      <c r="AL55" s="36">
        <f>IF(TBL_BDA_LOANPOOL[[#This Row],[LOAN_ID]]&lt;&gt;"",COUNTIF(TBL_BDA_LOANPOOL[LOAN_ID],TBL_BDA_LOANPOOL[[#This Row],[LOAN_ID]]),1)</f>
        <v>1</v>
      </c>
      <c r="AM55" s="36">
        <f>IFERROR(MATCH(TBL_BDA_LOANPOOL[[#This Row],[QUAL_METHOD]],RANGE_LOOKUP_QUALMETHODS_BDA,0),-1)</f>
        <v>-1</v>
      </c>
      <c r="AN55" s="29" t="str">
        <f>IF(AND(TBL_BDA_LOANPOOL[[#This Row],[LOAN_ID]]&lt;&gt;"",TBL_BDA_LOANPOOL[[#This Row],[QUALMETHOD_ID]]&gt;-1),(SUMIF(TBL_BDA_LOANPOOL[LOAN_ID],TBL_BDA_LOANPOOL[[#This Row],[LOAN_ID]],TBL_BDA_LOANPOOL[QUALMETHOD_ID])/TBL_BDA_LOANPOOL[[#This Row],[MULTIPROP_REC_COUNT]])=TBL_BDA_LOANPOOL[[#This Row],[QUALMETHOD_ID]],"")</f>
        <v/>
      </c>
      <c r="AO55" s="29" t="str">
        <f>IF(AND(TBL_BDA_LOANPOOL[[#This Row],[LOAN_ID]]&lt;&gt;"",TBL_BDA_LOANPOOL[[#This Row],[LOAN_AMOUNT]]&lt;&gt;""),(SUMIF(TBL_BDA_LOANPOOL[LOAN_ID],TBL_BDA_LOANPOOL[[#This Row],[LOAN_ID]],TBL_BDA_LOANPOOL[LOAN_AMOUNT])/TBL_BDA_LOANPOOL[[#This Row],[MULTIPROP_REC_COUNT]])=TBL_BDA_LOANPOOL[[#This Row],[LOAN_AMOUNT]],"")</f>
        <v/>
      </c>
      <c r="AP55" s="29" t="str">
        <f>IF(AND(TBL_BDA_LOANPOOL[[#This Row],[LOAN_ID]]&lt;&gt;"",TBL_BDA_LOANPOOL[[#This Row],[SETTLEMENT_DATE]]&lt;&gt;""),(SUMIF(TBL_BDA_LOANPOOL[LOAN_ID],TBL_BDA_LOANPOOL[[#This Row],[LOAN_ID]],TBL_BDA_LOANPOOL[SETTLEMENT_DATE])/TBL_BDA_LOANPOOL[[#This Row],[MULTIPROP_REC_COUNT]])=TBL_BDA_LOANPOOL[[#This Row],[SETTLEMENT_DATE]],"")</f>
        <v/>
      </c>
      <c r="AQ5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6" spans="2:45" ht="26.25" customHeight="1" x14ac:dyDescent="0.25">
      <c r="B56" s="25" t="str">
        <f>IF(TBL_BDA_LOANPOOL[[#This Row],[RECORD_STARTED]],IF(TBL_BDA_LOANPOOL[[#This Row],[ERROR_COUNT]]&gt;0,-1,IF(TBL_BDA_LOANPOOL[[#This Row],[REQ_FIELDS_POPULATED]],1,0)),"")</f>
        <v/>
      </c>
      <c r="C56" s="36">
        <f>ROW()-ROW(TBL_BDA_LOANPOOL[[#Headers],[ROW_ID]])</f>
        <v>40</v>
      </c>
      <c r="D56" s="55"/>
      <c r="E56" s="56"/>
      <c r="F56" s="57"/>
      <c r="G56" s="193"/>
      <c r="H56" s="142"/>
      <c r="I56" s="144"/>
      <c r="J56" s="144"/>
      <c r="K56" s="194"/>
      <c r="L56" s="207"/>
      <c r="M56" s="196"/>
      <c r="N56" s="116"/>
      <c r="O56" s="55"/>
      <c r="P56" s="61"/>
      <c r="Q56" s="62"/>
      <c r="R56" s="124"/>
      <c r="S56" s="200"/>
      <c r="T56" s="61"/>
      <c r="U56" s="202"/>
      <c r="V56" s="204" t="str">
        <f>IF(TBL_BDA_LOANPOOL[[#This Row],[RECORD_STARTED]]=TRUE,RANGE_LOOKUP_QUALMETHODS_BDA_SMALLBUSINESS,"")</f>
        <v/>
      </c>
      <c r="W56" s="178"/>
      <c r="X56" s="176"/>
      <c r="Y56" s="185"/>
      <c r="Z56" s="185"/>
      <c r="AA56" s="186"/>
      <c r="AB56" s="186"/>
      <c r="AC5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6" s="94" t="str">
        <f>IF(TBL_BDA_LOANPOOL[[#This Row],[LOAN_LEVEL_PREQUALIFIED_FLAG]]&lt;&gt;"",
IF(TBL_BDA_LOANPOOL[[#This Row],[LOAN_LEVEL_PREQUALIFIED_FLAG]],"Yes","No"),
"")</f>
        <v/>
      </c>
      <c r="AE56" s="70" t="str">
        <f>IF(TBL_BDA_LOANPOOL[[#This Row],[LOAN_ID]] = "","",TBL_BDA_LOANPOOL[[#This Row],[LOAN_ID]]&amp;" ("&amp;IF(TBL_BDA_LOANPOOL[[#This Row],[PROP_ADDR_STREET]]="","Address Not Defined",TBL_BDA_LOANPOOL[[#This Row],[PROP_ADDR_STREET]])&amp;")")</f>
        <v/>
      </c>
      <c r="AF56" s="70" t="str">
        <f>IF(AND(TBL_BDA_LOANPOOL[[#This Row],[REQ_FIELDS_POPULATED]],TBL_BDA_LOANPOOL[[#This Row],[ERROR_COUNT]]=0),
AND(TBL_BDA_LOANPOOL[[#This Row],[PREQUAL_LOAN_AGESETTLE_DATE_90_DAYS_CERTDATE]],TBL_BDA_LOANPOOL[[#This Row],[PREQUAL_LOAN_INTEREST_RATE]],TBL_BDA_LOANPOOL[[#This Row],[PREQUAL_SMALLBUSINESS]]),
"")</f>
        <v/>
      </c>
      <c r="AG56" s="27" t="b">
        <f ca="1">IFERROR((IF(APP_BDA_CERT_DATE&lt;&gt;"",APP_BDA_CERT_DATE,TODAY())-TBL_BDA_LOANPOOL[[#This Row],[SETTLEMENT_DATE]])&lt;91,TRUE)</f>
        <v>1</v>
      </c>
      <c r="AH56" s="27" t="b">
        <f>COUNTIFS(TBL_BDA_LOANPOOL[LOAN_ID],TBL_BDA_LOANPOOL[[#This Row],[LOAN_ID]],TBL_BDA_LOANPOOL[LOAN_INTEREST_RATE],"&gt;"&amp;CONFIG_BDA_INTEREST_RATE_CEILING)=0</f>
        <v>1</v>
      </c>
      <c r="AI56" s="27" t="b">
        <f>COUNTIFS(TBL_BDA_LOANPOOL[LOAN_ID],TBL_BDA_LOANPOOL[[#This Row],[LOAN_ID]],TBL_BDA_LOANPOOL[SBA_QUALIFIED],"No")=0</f>
        <v>1</v>
      </c>
      <c r="AJ56" s="29">
        <f>IF(TBL_BDA_LOANPOOL[[#This Row],[MULTIPROP_REC_COUNT]]&lt;&gt;"",TBL_BDA_LOANPOOL[[#This Row],[LOAN_AMOUNT]]/TBL_BDA_LOANPOOL[[#This Row],[MULTIPROP_REC_COUNT]],TBL_BDA_LOANPOOL[[#This Row],[LOAN_AMOUNT]])</f>
        <v>0</v>
      </c>
      <c r="AK56" s="29" t="b">
        <f>TBL_BDA_LOANPOOL[[#This Row],[MULTIPROP_REC_COUNT]]&gt;1</f>
        <v>0</v>
      </c>
      <c r="AL56" s="36">
        <f>IF(TBL_BDA_LOANPOOL[[#This Row],[LOAN_ID]]&lt;&gt;"",COUNTIF(TBL_BDA_LOANPOOL[LOAN_ID],TBL_BDA_LOANPOOL[[#This Row],[LOAN_ID]]),1)</f>
        <v>1</v>
      </c>
      <c r="AM56" s="36">
        <f>IFERROR(MATCH(TBL_BDA_LOANPOOL[[#This Row],[QUAL_METHOD]],RANGE_LOOKUP_QUALMETHODS_BDA,0),-1)</f>
        <v>-1</v>
      </c>
      <c r="AN56" s="29" t="str">
        <f>IF(AND(TBL_BDA_LOANPOOL[[#This Row],[LOAN_ID]]&lt;&gt;"",TBL_BDA_LOANPOOL[[#This Row],[QUALMETHOD_ID]]&gt;-1),(SUMIF(TBL_BDA_LOANPOOL[LOAN_ID],TBL_BDA_LOANPOOL[[#This Row],[LOAN_ID]],TBL_BDA_LOANPOOL[QUALMETHOD_ID])/TBL_BDA_LOANPOOL[[#This Row],[MULTIPROP_REC_COUNT]])=TBL_BDA_LOANPOOL[[#This Row],[QUALMETHOD_ID]],"")</f>
        <v/>
      </c>
      <c r="AO56" s="29" t="str">
        <f>IF(AND(TBL_BDA_LOANPOOL[[#This Row],[LOAN_ID]]&lt;&gt;"",TBL_BDA_LOANPOOL[[#This Row],[LOAN_AMOUNT]]&lt;&gt;""),(SUMIF(TBL_BDA_LOANPOOL[LOAN_ID],TBL_BDA_LOANPOOL[[#This Row],[LOAN_ID]],TBL_BDA_LOANPOOL[LOAN_AMOUNT])/TBL_BDA_LOANPOOL[[#This Row],[MULTIPROP_REC_COUNT]])=TBL_BDA_LOANPOOL[[#This Row],[LOAN_AMOUNT]],"")</f>
        <v/>
      </c>
      <c r="AP56" s="29" t="str">
        <f>IF(AND(TBL_BDA_LOANPOOL[[#This Row],[LOAN_ID]]&lt;&gt;"",TBL_BDA_LOANPOOL[[#This Row],[SETTLEMENT_DATE]]&lt;&gt;""),(SUMIF(TBL_BDA_LOANPOOL[LOAN_ID],TBL_BDA_LOANPOOL[[#This Row],[LOAN_ID]],TBL_BDA_LOANPOOL[SETTLEMENT_DATE])/TBL_BDA_LOANPOOL[[#This Row],[MULTIPROP_REC_COUNT]])=TBL_BDA_LOANPOOL[[#This Row],[SETTLEMENT_DATE]],"")</f>
        <v/>
      </c>
      <c r="AQ5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7" spans="2:45" ht="26.25" customHeight="1" x14ac:dyDescent="0.25">
      <c r="B57" s="25" t="str">
        <f>IF(TBL_BDA_LOANPOOL[[#This Row],[RECORD_STARTED]],IF(TBL_BDA_LOANPOOL[[#This Row],[ERROR_COUNT]]&gt;0,-1,IF(TBL_BDA_LOANPOOL[[#This Row],[REQ_FIELDS_POPULATED]],1,0)),"")</f>
        <v/>
      </c>
      <c r="C57" s="36">
        <f>ROW()-ROW(TBL_BDA_LOANPOOL[[#Headers],[ROW_ID]])</f>
        <v>41</v>
      </c>
      <c r="D57" s="55"/>
      <c r="E57" s="56"/>
      <c r="F57" s="57"/>
      <c r="G57" s="193"/>
      <c r="H57" s="142"/>
      <c r="I57" s="144"/>
      <c r="J57" s="144"/>
      <c r="K57" s="194"/>
      <c r="L57" s="207"/>
      <c r="M57" s="196"/>
      <c r="N57" s="116"/>
      <c r="O57" s="55"/>
      <c r="P57" s="61"/>
      <c r="Q57" s="62"/>
      <c r="R57" s="124"/>
      <c r="S57" s="200"/>
      <c r="T57" s="61"/>
      <c r="U57" s="202"/>
      <c r="V57" s="204" t="str">
        <f>IF(TBL_BDA_LOANPOOL[[#This Row],[RECORD_STARTED]]=TRUE,RANGE_LOOKUP_QUALMETHODS_BDA_SMALLBUSINESS,"")</f>
        <v/>
      </c>
      <c r="W57" s="178"/>
      <c r="X57" s="176"/>
      <c r="Y57" s="185"/>
      <c r="Z57" s="185"/>
      <c r="AA57" s="186"/>
      <c r="AB57" s="186"/>
      <c r="AC5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7" s="94" t="str">
        <f>IF(TBL_BDA_LOANPOOL[[#This Row],[LOAN_LEVEL_PREQUALIFIED_FLAG]]&lt;&gt;"",
IF(TBL_BDA_LOANPOOL[[#This Row],[LOAN_LEVEL_PREQUALIFIED_FLAG]],"Yes","No"),
"")</f>
        <v/>
      </c>
      <c r="AE57" s="70" t="str">
        <f>IF(TBL_BDA_LOANPOOL[[#This Row],[LOAN_ID]] = "","",TBL_BDA_LOANPOOL[[#This Row],[LOAN_ID]]&amp;" ("&amp;IF(TBL_BDA_LOANPOOL[[#This Row],[PROP_ADDR_STREET]]="","Address Not Defined",TBL_BDA_LOANPOOL[[#This Row],[PROP_ADDR_STREET]])&amp;")")</f>
        <v/>
      </c>
      <c r="AF57" s="70" t="str">
        <f>IF(AND(TBL_BDA_LOANPOOL[[#This Row],[REQ_FIELDS_POPULATED]],TBL_BDA_LOANPOOL[[#This Row],[ERROR_COUNT]]=0),
AND(TBL_BDA_LOANPOOL[[#This Row],[PREQUAL_LOAN_AGESETTLE_DATE_90_DAYS_CERTDATE]],TBL_BDA_LOANPOOL[[#This Row],[PREQUAL_LOAN_INTEREST_RATE]],TBL_BDA_LOANPOOL[[#This Row],[PREQUAL_SMALLBUSINESS]]),
"")</f>
        <v/>
      </c>
      <c r="AG57" s="27" t="b">
        <f ca="1">IFERROR((IF(APP_BDA_CERT_DATE&lt;&gt;"",APP_BDA_CERT_DATE,TODAY())-TBL_BDA_LOANPOOL[[#This Row],[SETTLEMENT_DATE]])&lt;91,TRUE)</f>
        <v>1</v>
      </c>
      <c r="AH57" s="27" t="b">
        <f>COUNTIFS(TBL_BDA_LOANPOOL[LOAN_ID],TBL_BDA_LOANPOOL[[#This Row],[LOAN_ID]],TBL_BDA_LOANPOOL[LOAN_INTEREST_RATE],"&gt;"&amp;CONFIG_BDA_INTEREST_RATE_CEILING)=0</f>
        <v>1</v>
      </c>
      <c r="AI57" s="27" t="b">
        <f>COUNTIFS(TBL_BDA_LOANPOOL[LOAN_ID],TBL_BDA_LOANPOOL[[#This Row],[LOAN_ID]],TBL_BDA_LOANPOOL[SBA_QUALIFIED],"No")=0</f>
        <v>1</v>
      </c>
      <c r="AJ57" s="29">
        <f>IF(TBL_BDA_LOANPOOL[[#This Row],[MULTIPROP_REC_COUNT]]&lt;&gt;"",TBL_BDA_LOANPOOL[[#This Row],[LOAN_AMOUNT]]/TBL_BDA_LOANPOOL[[#This Row],[MULTIPROP_REC_COUNT]],TBL_BDA_LOANPOOL[[#This Row],[LOAN_AMOUNT]])</f>
        <v>0</v>
      </c>
      <c r="AK57" s="29" t="b">
        <f>TBL_BDA_LOANPOOL[[#This Row],[MULTIPROP_REC_COUNT]]&gt;1</f>
        <v>0</v>
      </c>
      <c r="AL57" s="36">
        <f>IF(TBL_BDA_LOANPOOL[[#This Row],[LOAN_ID]]&lt;&gt;"",COUNTIF(TBL_BDA_LOANPOOL[LOAN_ID],TBL_BDA_LOANPOOL[[#This Row],[LOAN_ID]]),1)</f>
        <v>1</v>
      </c>
      <c r="AM57" s="36">
        <f>IFERROR(MATCH(TBL_BDA_LOANPOOL[[#This Row],[QUAL_METHOD]],RANGE_LOOKUP_QUALMETHODS_BDA,0),-1)</f>
        <v>-1</v>
      </c>
      <c r="AN57" s="29" t="str">
        <f>IF(AND(TBL_BDA_LOANPOOL[[#This Row],[LOAN_ID]]&lt;&gt;"",TBL_BDA_LOANPOOL[[#This Row],[QUALMETHOD_ID]]&gt;-1),(SUMIF(TBL_BDA_LOANPOOL[LOAN_ID],TBL_BDA_LOANPOOL[[#This Row],[LOAN_ID]],TBL_BDA_LOANPOOL[QUALMETHOD_ID])/TBL_BDA_LOANPOOL[[#This Row],[MULTIPROP_REC_COUNT]])=TBL_BDA_LOANPOOL[[#This Row],[QUALMETHOD_ID]],"")</f>
        <v/>
      </c>
      <c r="AO57" s="29" t="str">
        <f>IF(AND(TBL_BDA_LOANPOOL[[#This Row],[LOAN_ID]]&lt;&gt;"",TBL_BDA_LOANPOOL[[#This Row],[LOAN_AMOUNT]]&lt;&gt;""),(SUMIF(TBL_BDA_LOANPOOL[LOAN_ID],TBL_BDA_LOANPOOL[[#This Row],[LOAN_ID]],TBL_BDA_LOANPOOL[LOAN_AMOUNT])/TBL_BDA_LOANPOOL[[#This Row],[MULTIPROP_REC_COUNT]])=TBL_BDA_LOANPOOL[[#This Row],[LOAN_AMOUNT]],"")</f>
        <v/>
      </c>
      <c r="AP57" s="29" t="str">
        <f>IF(AND(TBL_BDA_LOANPOOL[[#This Row],[LOAN_ID]]&lt;&gt;"",TBL_BDA_LOANPOOL[[#This Row],[SETTLEMENT_DATE]]&lt;&gt;""),(SUMIF(TBL_BDA_LOANPOOL[LOAN_ID],TBL_BDA_LOANPOOL[[#This Row],[LOAN_ID]],TBL_BDA_LOANPOOL[SETTLEMENT_DATE])/TBL_BDA_LOANPOOL[[#This Row],[MULTIPROP_REC_COUNT]])=TBL_BDA_LOANPOOL[[#This Row],[SETTLEMENT_DATE]],"")</f>
        <v/>
      </c>
      <c r="AQ5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8" spans="2:45" ht="26.25" customHeight="1" x14ac:dyDescent="0.25">
      <c r="B58" s="25" t="str">
        <f>IF(TBL_BDA_LOANPOOL[[#This Row],[RECORD_STARTED]],IF(TBL_BDA_LOANPOOL[[#This Row],[ERROR_COUNT]]&gt;0,-1,IF(TBL_BDA_LOANPOOL[[#This Row],[REQ_FIELDS_POPULATED]],1,0)),"")</f>
        <v/>
      </c>
      <c r="C58" s="36">
        <f>ROW()-ROW(TBL_BDA_LOANPOOL[[#Headers],[ROW_ID]])</f>
        <v>42</v>
      </c>
      <c r="D58" s="55"/>
      <c r="E58" s="56"/>
      <c r="F58" s="57"/>
      <c r="G58" s="193"/>
      <c r="H58" s="142"/>
      <c r="I58" s="144"/>
      <c r="J58" s="144"/>
      <c r="K58" s="194"/>
      <c r="L58" s="207"/>
      <c r="M58" s="196"/>
      <c r="N58" s="116"/>
      <c r="O58" s="55"/>
      <c r="P58" s="61"/>
      <c r="Q58" s="62"/>
      <c r="R58" s="124"/>
      <c r="S58" s="200"/>
      <c r="T58" s="61"/>
      <c r="U58" s="202"/>
      <c r="V58" s="204" t="str">
        <f>IF(TBL_BDA_LOANPOOL[[#This Row],[RECORD_STARTED]]=TRUE,RANGE_LOOKUP_QUALMETHODS_BDA_SMALLBUSINESS,"")</f>
        <v/>
      </c>
      <c r="W58" s="178"/>
      <c r="X58" s="176"/>
      <c r="Y58" s="185"/>
      <c r="Z58" s="185"/>
      <c r="AA58" s="186"/>
      <c r="AB58" s="186"/>
      <c r="AC5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8" s="94" t="str">
        <f>IF(TBL_BDA_LOANPOOL[[#This Row],[LOAN_LEVEL_PREQUALIFIED_FLAG]]&lt;&gt;"",
IF(TBL_BDA_LOANPOOL[[#This Row],[LOAN_LEVEL_PREQUALIFIED_FLAG]],"Yes","No"),
"")</f>
        <v/>
      </c>
      <c r="AE58" s="70" t="str">
        <f>IF(TBL_BDA_LOANPOOL[[#This Row],[LOAN_ID]] = "","",TBL_BDA_LOANPOOL[[#This Row],[LOAN_ID]]&amp;" ("&amp;IF(TBL_BDA_LOANPOOL[[#This Row],[PROP_ADDR_STREET]]="","Address Not Defined",TBL_BDA_LOANPOOL[[#This Row],[PROP_ADDR_STREET]])&amp;")")</f>
        <v/>
      </c>
      <c r="AF58" s="70" t="str">
        <f>IF(AND(TBL_BDA_LOANPOOL[[#This Row],[REQ_FIELDS_POPULATED]],TBL_BDA_LOANPOOL[[#This Row],[ERROR_COUNT]]=0),
AND(TBL_BDA_LOANPOOL[[#This Row],[PREQUAL_LOAN_AGESETTLE_DATE_90_DAYS_CERTDATE]],TBL_BDA_LOANPOOL[[#This Row],[PREQUAL_LOAN_INTEREST_RATE]],TBL_BDA_LOANPOOL[[#This Row],[PREQUAL_SMALLBUSINESS]]),
"")</f>
        <v/>
      </c>
      <c r="AG58" s="27" t="b">
        <f ca="1">IFERROR((IF(APP_BDA_CERT_DATE&lt;&gt;"",APP_BDA_CERT_DATE,TODAY())-TBL_BDA_LOANPOOL[[#This Row],[SETTLEMENT_DATE]])&lt;91,TRUE)</f>
        <v>1</v>
      </c>
      <c r="AH58" s="27" t="b">
        <f>COUNTIFS(TBL_BDA_LOANPOOL[LOAN_ID],TBL_BDA_LOANPOOL[[#This Row],[LOAN_ID]],TBL_BDA_LOANPOOL[LOAN_INTEREST_RATE],"&gt;"&amp;CONFIG_BDA_INTEREST_RATE_CEILING)=0</f>
        <v>1</v>
      </c>
      <c r="AI58" s="27" t="b">
        <f>COUNTIFS(TBL_BDA_LOANPOOL[LOAN_ID],TBL_BDA_LOANPOOL[[#This Row],[LOAN_ID]],TBL_BDA_LOANPOOL[SBA_QUALIFIED],"No")=0</f>
        <v>1</v>
      </c>
      <c r="AJ58" s="29">
        <f>IF(TBL_BDA_LOANPOOL[[#This Row],[MULTIPROP_REC_COUNT]]&lt;&gt;"",TBL_BDA_LOANPOOL[[#This Row],[LOAN_AMOUNT]]/TBL_BDA_LOANPOOL[[#This Row],[MULTIPROP_REC_COUNT]],TBL_BDA_LOANPOOL[[#This Row],[LOAN_AMOUNT]])</f>
        <v>0</v>
      </c>
      <c r="AK58" s="29" t="b">
        <f>TBL_BDA_LOANPOOL[[#This Row],[MULTIPROP_REC_COUNT]]&gt;1</f>
        <v>0</v>
      </c>
      <c r="AL58" s="36">
        <f>IF(TBL_BDA_LOANPOOL[[#This Row],[LOAN_ID]]&lt;&gt;"",COUNTIF(TBL_BDA_LOANPOOL[LOAN_ID],TBL_BDA_LOANPOOL[[#This Row],[LOAN_ID]]),1)</f>
        <v>1</v>
      </c>
      <c r="AM58" s="36">
        <f>IFERROR(MATCH(TBL_BDA_LOANPOOL[[#This Row],[QUAL_METHOD]],RANGE_LOOKUP_QUALMETHODS_BDA,0),-1)</f>
        <v>-1</v>
      </c>
      <c r="AN58" s="29" t="str">
        <f>IF(AND(TBL_BDA_LOANPOOL[[#This Row],[LOAN_ID]]&lt;&gt;"",TBL_BDA_LOANPOOL[[#This Row],[QUALMETHOD_ID]]&gt;-1),(SUMIF(TBL_BDA_LOANPOOL[LOAN_ID],TBL_BDA_LOANPOOL[[#This Row],[LOAN_ID]],TBL_BDA_LOANPOOL[QUALMETHOD_ID])/TBL_BDA_LOANPOOL[[#This Row],[MULTIPROP_REC_COUNT]])=TBL_BDA_LOANPOOL[[#This Row],[QUALMETHOD_ID]],"")</f>
        <v/>
      </c>
      <c r="AO58" s="29" t="str">
        <f>IF(AND(TBL_BDA_LOANPOOL[[#This Row],[LOAN_ID]]&lt;&gt;"",TBL_BDA_LOANPOOL[[#This Row],[LOAN_AMOUNT]]&lt;&gt;""),(SUMIF(TBL_BDA_LOANPOOL[LOAN_ID],TBL_BDA_LOANPOOL[[#This Row],[LOAN_ID]],TBL_BDA_LOANPOOL[LOAN_AMOUNT])/TBL_BDA_LOANPOOL[[#This Row],[MULTIPROP_REC_COUNT]])=TBL_BDA_LOANPOOL[[#This Row],[LOAN_AMOUNT]],"")</f>
        <v/>
      </c>
      <c r="AP58" s="29" t="str">
        <f>IF(AND(TBL_BDA_LOANPOOL[[#This Row],[LOAN_ID]]&lt;&gt;"",TBL_BDA_LOANPOOL[[#This Row],[SETTLEMENT_DATE]]&lt;&gt;""),(SUMIF(TBL_BDA_LOANPOOL[LOAN_ID],TBL_BDA_LOANPOOL[[#This Row],[LOAN_ID]],TBL_BDA_LOANPOOL[SETTLEMENT_DATE])/TBL_BDA_LOANPOOL[[#This Row],[MULTIPROP_REC_COUNT]])=TBL_BDA_LOANPOOL[[#This Row],[SETTLEMENT_DATE]],"")</f>
        <v/>
      </c>
      <c r="AQ5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9" spans="2:45" ht="26.25" customHeight="1" x14ac:dyDescent="0.25">
      <c r="B59" s="25" t="str">
        <f>IF(TBL_BDA_LOANPOOL[[#This Row],[RECORD_STARTED]],IF(TBL_BDA_LOANPOOL[[#This Row],[ERROR_COUNT]]&gt;0,-1,IF(TBL_BDA_LOANPOOL[[#This Row],[REQ_FIELDS_POPULATED]],1,0)),"")</f>
        <v/>
      </c>
      <c r="C59" s="36">
        <f>ROW()-ROW(TBL_BDA_LOANPOOL[[#Headers],[ROW_ID]])</f>
        <v>43</v>
      </c>
      <c r="D59" s="55"/>
      <c r="E59" s="56"/>
      <c r="F59" s="57"/>
      <c r="G59" s="193"/>
      <c r="H59" s="142"/>
      <c r="I59" s="144"/>
      <c r="J59" s="144"/>
      <c r="K59" s="194"/>
      <c r="L59" s="207"/>
      <c r="M59" s="196"/>
      <c r="N59" s="116"/>
      <c r="O59" s="55"/>
      <c r="P59" s="61"/>
      <c r="Q59" s="62"/>
      <c r="R59" s="124"/>
      <c r="S59" s="200"/>
      <c r="T59" s="61"/>
      <c r="U59" s="202"/>
      <c r="V59" s="204" t="str">
        <f>IF(TBL_BDA_LOANPOOL[[#This Row],[RECORD_STARTED]]=TRUE,RANGE_LOOKUP_QUALMETHODS_BDA_SMALLBUSINESS,"")</f>
        <v/>
      </c>
      <c r="W59" s="178"/>
      <c r="X59" s="176"/>
      <c r="Y59" s="185"/>
      <c r="Z59" s="185"/>
      <c r="AA59" s="186"/>
      <c r="AB59" s="186"/>
      <c r="AC5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9" s="94" t="str">
        <f>IF(TBL_BDA_LOANPOOL[[#This Row],[LOAN_LEVEL_PREQUALIFIED_FLAG]]&lt;&gt;"",
IF(TBL_BDA_LOANPOOL[[#This Row],[LOAN_LEVEL_PREQUALIFIED_FLAG]],"Yes","No"),
"")</f>
        <v/>
      </c>
      <c r="AE59" s="70" t="str">
        <f>IF(TBL_BDA_LOANPOOL[[#This Row],[LOAN_ID]] = "","",TBL_BDA_LOANPOOL[[#This Row],[LOAN_ID]]&amp;" ("&amp;IF(TBL_BDA_LOANPOOL[[#This Row],[PROP_ADDR_STREET]]="","Address Not Defined",TBL_BDA_LOANPOOL[[#This Row],[PROP_ADDR_STREET]])&amp;")")</f>
        <v/>
      </c>
      <c r="AF59" s="70" t="str">
        <f>IF(AND(TBL_BDA_LOANPOOL[[#This Row],[REQ_FIELDS_POPULATED]],TBL_BDA_LOANPOOL[[#This Row],[ERROR_COUNT]]=0),
AND(TBL_BDA_LOANPOOL[[#This Row],[PREQUAL_LOAN_AGESETTLE_DATE_90_DAYS_CERTDATE]],TBL_BDA_LOANPOOL[[#This Row],[PREQUAL_LOAN_INTEREST_RATE]],TBL_BDA_LOANPOOL[[#This Row],[PREQUAL_SMALLBUSINESS]]),
"")</f>
        <v/>
      </c>
      <c r="AG59" s="27" t="b">
        <f ca="1">IFERROR((IF(APP_BDA_CERT_DATE&lt;&gt;"",APP_BDA_CERT_DATE,TODAY())-TBL_BDA_LOANPOOL[[#This Row],[SETTLEMENT_DATE]])&lt;91,TRUE)</f>
        <v>1</v>
      </c>
      <c r="AH59" s="27" t="b">
        <f>COUNTIFS(TBL_BDA_LOANPOOL[LOAN_ID],TBL_BDA_LOANPOOL[[#This Row],[LOAN_ID]],TBL_BDA_LOANPOOL[LOAN_INTEREST_RATE],"&gt;"&amp;CONFIG_BDA_INTEREST_RATE_CEILING)=0</f>
        <v>1</v>
      </c>
      <c r="AI59" s="27" t="b">
        <f>COUNTIFS(TBL_BDA_LOANPOOL[LOAN_ID],TBL_BDA_LOANPOOL[[#This Row],[LOAN_ID]],TBL_BDA_LOANPOOL[SBA_QUALIFIED],"No")=0</f>
        <v>1</v>
      </c>
      <c r="AJ59" s="29">
        <f>IF(TBL_BDA_LOANPOOL[[#This Row],[MULTIPROP_REC_COUNT]]&lt;&gt;"",TBL_BDA_LOANPOOL[[#This Row],[LOAN_AMOUNT]]/TBL_BDA_LOANPOOL[[#This Row],[MULTIPROP_REC_COUNT]],TBL_BDA_LOANPOOL[[#This Row],[LOAN_AMOUNT]])</f>
        <v>0</v>
      </c>
      <c r="AK59" s="29" t="b">
        <f>TBL_BDA_LOANPOOL[[#This Row],[MULTIPROP_REC_COUNT]]&gt;1</f>
        <v>0</v>
      </c>
      <c r="AL59" s="36">
        <f>IF(TBL_BDA_LOANPOOL[[#This Row],[LOAN_ID]]&lt;&gt;"",COUNTIF(TBL_BDA_LOANPOOL[LOAN_ID],TBL_BDA_LOANPOOL[[#This Row],[LOAN_ID]]),1)</f>
        <v>1</v>
      </c>
      <c r="AM59" s="36">
        <f>IFERROR(MATCH(TBL_BDA_LOANPOOL[[#This Row],[QUAL_METHOD]],RANGE_LOOKUP_QUALMETHODS_BDA,0),-1)</f>
        <v>-1</v>
      </c>
      <c r="AN59" s="29" t="str">
        <f>IF(AND(TBL_BDA_LOANPOOL[[#This Row],[LOAN_ID]]&lt;&gt;"",TBL_BDA_LOANPOOL[[#This Row],[QUALMETHOD_ID]]&gt;-1),(SUMIF(TBL_BDA_LOANPOOL[LOAN_ID],TBL_BDA_LOANPOOL[[#This Row],[LOAN_ID]],TBL_BDA_LOANPOOL[QUALMETHOD_ID])/TBL_BDA_LOANPOOL[[#This Row],[MULTIPROP_REC_COUNT]])=TBL_BDA_LOANPOOL[[#This Row],[QUALMETHOD_ID]],"")</f>
        <v/>
      </c>
      <c r="AO59" s="29" t="str">
        <f>IF(AND(TBL_BDA_LOANPOOL[[#This Row],[LOAN_ID]]&lt;&gt;"",TBL_BDA_LOANPOOL[[#This Row],[LOAN_AMOUNT]]&lt;&gt;""),(SUMIF(TBL_BDA_LOANPOOL[LOAN_ID],TBL_BDA_LOANPOOL[[#This Row],[LOAN_ID]],TBL_BDA_LOANPOOL[LOAN_AMOUNT])/TBL_BDA_LOANPOOL[[#This Row],[MULTIPROP_REC_COUNT]])=TBL_BDA_LOANPOOL[[#This Row],[LOAN_AMOUNT]],"")</f>
        <v/>
      </c>
      <c r="AP59" s="29" t="str">
        <f>IF(AND(TBL_BDA_LOANPOOL[[#This Row],[LOAN_ID]]&lt;&gt;"",TBL_BDA_LOANPOOL[[#This Row],[SETTLEMENT_DATE]]&lt;&gt;""),(SUMIF(TBL_BDA_LOANPOOL[LOAN_ID],TBL_BDA_LOANPOOL[[#This Row],[LOAN_ID]],TBL_BDA_LOANPOOL[SETTLEMENT_DATE])/TBL_BDA_LOANPOOL[[#This Row],[MULTIPROP_REC_COUNT]])=TBL_BDA_LOANPOOL[[#This Row],[SETTLEMENT_DATE]],"")</f>
        <v/>
      </c>
      <c r="AQ5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0" spans="2:45" ht="26.25" customHeight="1" x14ac:dyDescent="0.25">
      <c r="B60" s="25" t="str">
        <f>IF(TBL_BDA_LOANPOOL[[#This Row],[RECORD_STARTED]],IF(TBL_BDA_LOANPOOL[[#This Row],[ERROR_COUNT]]&gt;0,-1,IF(TBL_BDA_LOANPOOL[[#This Row],[REQ_FIELDS_POPULATED]],1,0)),"")</f>
        <v/>
      </c>
      <c r="C60" s="36">
        <f>ROW()-ROW(TBL_BDA_LOANPOOL[[#Headers],[ROW_ID]])</f>
        <v>44</v>
      </c>
      <c r="D60" s="55"/>
      <c r="E60" s="56"/>
      <c r="F60" s="57"/>
      <c r="G60" s="193"/>
      <c r="H60" s="142"/>
      <c r="I60" s="144"/>
      <c r="J60" s="144"/>
      <c r="K60" s="194"/>
      <c r="L60" s="207"/>
      <c r="M60" s="196"/>
      <c r="N60" s="116"/>
      <c r="O60" s="55"/>
      <c r="P60" s="61"/>
      <c r="Q60" s="62"/>
      <c r="R60" s="124"/>
      <c r="S60" s="200"/>
      <c r="T60" s="61"/>
      <c r="U60" s="202"/>
      <c r="V60" s="204" t="str">
        <f>IF(TBL_BDA_LOANPOOL[[#This Row],[RECORD_STARTED]]=TRUE,RANGE_LOOKUP_QUALMETHODS_BDA_SMALLBUSINESS,"")</f>
        <v/>
      </c>
      <c r="W60" s="178"/>
      <c r="X60" s="176"/>
      <c r="Y60" s="185"/>
      <c r="Z60" s="185"/>
      <c r="AA60" s="186"/>
      <c r="AB60" s="186"/>
      <c r="AC6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0" s="94" t="str">
        <f>IF(TBL_BDA_LOANPOOL[[#This Row],[LOAN_LEVEL_PREQUALIFIED_FLAG]]&lt;&gt;"",
IF(TBL_BDA_LOANPOOL[[#This Row],[LOAN_LEVEL_PREQUALIFIED_FLAG]],"Yes","No"),
"")</f>
        <v/>
      </c>
      <c r="AE60" s="70" t="str">
        <f>IF(TBL_BDA_LOANPOOL[[#This Row],[LOAN_ID]] = "","",TBL_BDA_LOANPOOL[[#This Row],[LOAN_ID]]&amp;" ("&amp;IF(TBL_BDA_LOANPOOL[[#This Row],[PROP_ADDR_STREET]]="","Address Not Defined",TBL_BDA_LOANPOOL[[#This Row],[PROP_ADDR_STREET]])&amp;")")</f>
        <v/>
      </c>
      <c r="AF60" s="70" t="str">
        <f>IF(AND(TBL_BDA_LOANPOOL[[#This Row],[REQ_FIELDS_POPULATED]],TBL_BDA_LOANPOOL[[#This Row],[ERROR_COUNT]]=0),
AND(TBL_BDA_LOANPOOL[[#This Row],[PREQUAL_LOAN_AGESETTLE_DATE_90_DAYS_CERTDATE]],TBL_BDA_LOANPOOL[[#This Row],[PREQUAL_LOAN_INTEREST_RATE]],TBL_BDA_LOANPOOL[[#This Row],[PREQUAL_SMALLBUSINESS]]),
"")</f>
        <v/>
      </c>
      <c r="AG60" s="27" t="b">
        <f ca="1">IFERROR((IF(APP_BDA_CERT_DATE&lt;&gt;"",APP_BDA_CERT_DATE,TODAY())-TBL_BDA_LOANPOOL[[#This Row],[SETTLEMENT_DATE]])&lt;91,TRUE)</f>
        <v>1</v>
      </c>
      <c r="AH60" s="27" t="b">
        <f>COUNTIFS(TBL_BDA_LOANPOOL[LOAN_ID],TBL_BDA_LOANPOOL[[#This Row],[LOAN_ID]],TBL_BDA_LOANPOOL[LOAN_INTEREST_RATE],"&gt;"&amp;CONFIG_BDA_INTEREST_RATE_CEILING)=0</f>
        <v>1</v>
      </c>
      <c r="AI60" s="27" t="b">
        <f>COUNTIFS(TBL_BDA_LOANPOOL[LOAN_ID],TBL_BDA_LOANPOOL[[#This Row],[LOAN_ID]],TBL_BDA_LOANPOOL[SBA_QUALIFIED],"No")=0</f>
        <v>1</v>
      </c>
      <c r="AJ60" s="29">
        <f>IF(TBL_BDA_LOANPOOL[[#This Row],[MULTIPROP_REC_COUNT]]&lt;&gt;"",TBL_BDA_LOANPOOL[[#This Row],[LOAN_AMOUNT]]/TBL_BDA_LOANPOOL[[#This Row],[MULTIPROP_REC_COUNT]],TBL_BDA_LOANPOOL[[#This Row],[LOAN_AMOUNT]])</f>
        <v>0</v>
      </c>
      <c r="AK60" s="29" t="b">
        <f>TBL_BDA_LOANPOOL[[#This Row],[MULTIPROP_REC_COUNT]]&gt;1</f>
        <v>0</v>
      </c>
      <c r="AL60" s="36">
        <f>IF(TBL_BDA_LOANPOOL[[#This Row],[LOAN_ID]]&lt;&gt;"",COUNTIF(TBL_BDA_LOANPOOL[LOAN_ID],TBL_BDA_LOANPOOL[[#This Row],[LOAN_ID]]),1)</f>
        <v>1</v>
      </c>
      <c r="AM60" s="36">
        <f>IFERROR(MATCH(TBL_BDA_LOANPOOL[[#This Row],[QUAL_METHOD]],RANGE_LOOKUP_QUALMETHODS_BDA,0),-1)</f>
        <v>-1</v>
      </c>
      <c r="AN60" s="29" t="str">
        <f>IF(AND(TBL_BDA_LOANPOOL[[#This Row],[LOAN_ID]]&lt;&gt;"",TBL_BDA_LOANPOOL[[#This Row],[QUALMETHOD_ID]]&gt;-1),(SUMIF(TBL_BDA_LOANPOOL[LOAN_ID],TBL_BDA_LOANPOOL[[#This Row],[LOAN_ID]],TBL_BDA_LOANPOOL[QUALMETHOD_ID])/TBL_BDA_LOANPOOL[[#This Row],[MULTIPROP_REC_COUNT]])=TBL_BDA_LOANPOOL[[#This Row],[QUALMETHOD_ID]],"")</f>
        <v/>
      </c>
      <c r="AO60" s="29" t="str">
        <f>IF(AND(TBL_BDA_LOANPOOL[[#This Row],[LOAN_ID]]&lt;&gt;"",TBL_BDA_LOANPOOL[[#This Row],[LOAN_AMOUNT]]&lt;&gt;""),(SUMIF(TBL_BDA_LOANPOOL[LOAN_ID],TBL_BDA_LOANPOOL[[#This Row],[LOAN_ID]],TBL_BDA_LOANPOOL[LOAN_AMOUNT])/TBL_BDA_LOANPOOL[[#This Row],[MULTIPROP_REC_COUNT]])=TBL_BDA_LOANPOOL[[#This Row],[LOAN_AMOUNT]],"")</f>
        <v/>
      </c>
      <c r="AP60" s="29" t="str">
        <f>IF(AND(TBL_BDA_LOANPOOL[[#This Row],[LOAN_ID]]&lt;&gt;"",TBL_BDA_LOANPOOL[[#This Row],[SETTLEMENT_DATE]]&lt;&gt;""),(SUMIF(TBL_BDA_LOANPOOL[LOAN_ID],TBL_BDA_LOANPOOL[[#This Row],[LOAN_ID]],TBL_BDA_LOANPOOL[SETTLEMENT_DATE])/TBL_BDA_LOANPOOL[[#This Row],[MULTIPROP_REC_COUNT]])=TBL_BDA_LOANPOOL[[#This Row],[SETTLEMENT_DATE]],"")</f>
        <v/>
      </c>
      <c r="AQ6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1" spans="2:45" ht="26.25" customHeight="1" x14ac:dyDescent="0.25">
      <c r="B61" s="25" t="str">
        <f>IF(TBL_BDA_LOANPOOL[[#This Row],[RECORD_STARTED]],IF(TBL_BDA_LOANPOOL[[#This Row],[ERROR_COUNT]]&gt;0,-1,IF(TBL_BDA_LOANPOOL[[#This Row],[REQ_FIELDS_POPULATED]],1,0)),"")</f>
        <v/>
      </c>
      <c r="C61" s="36">
        <f>ROW()-ROW(TBL_BDA_LOANPOOL[[#Headers],[ROW_ID]])</f>
        <v>45</v>
      </c>
      <c r="D61" s="55"/>
      <c r="E61" s="56"/>
      <c r="F61" s="57"/>
      <c r="G61" s="193"/>
      <c r="H61" s="142"/>
      <c r="I61" s="144"/>
      <c r="J61" s="144"/>
      <c r="K61" s="194"/>
      <c r="L61" s="207"/>
      <c r="M61" s="196"/>
      <c r="N61" s="116"/>
      <c r="O61" s="55"/>
      <c r="P61" s="61"/>
      <c r="Q61" s="62"/>
      <c r="R61" s="124"/>
      <c r="S61" s="200"/>
      <c r="T61" s="61"/>
      <c r="U61" s="202"/>
      <c r="V61" s="204" t="str">
        <f>IF(TBL_BDA_LOANPOOL[[#This Row],[RECORD_STARTED]]=TRUE,RANGE_LOOKUP_QUALMETHODS_BDA_SMALLBUSINESS,"")</f>
        <v/>
      </c>
      <c r="W61" s="178"/>
      <c r="X61" s="176"/>
      <c r="Y61" s="185"/>
      <c r="Z61" s="185"/>
      <c r="AA61" s="186"/>
      <c r="AB61" s="186"/>
      <c r="AC6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1" s="94" t="str">
        <f>IF(TBL_BDA_LOANPOOL[[#This Row],[LOAN_LEVEL_PREQUALIFIED_FLAG]]&lt;&gt;"",
IF(TBL_BDA_LOANPOOL[[#This Row],[LOAN_LEVEL_PREQUALIFIED_FLAG]],"Yes","No"),
"")</f>
        <v/>
      </c>
      <c r="AE61" s="70" t="str">
        <f>IF(TBL_BDA_LOANPOOL[[#This Row],[LOAN_ID]] = "","",TBL_BDA_LOANPOOL[[#This Row],[LOAN_ID]]&amp;" ("&amp;IF(TBL_BDA_LOANPOOL[[#This Row],[PROP_ADDR_STREET]]="","Address Not Defined",TBL_BDA_LOANPOOL[[#This Row],[PROP_ADDR_STREET]])&amp;")")</f>
        <v/>
      </c>
      <c r="AF61" s="70" t="str">
        <f>IF(AND(TBL_BDA_LOANPOOL[[#This Row],[REQ_FIELDS_POPULATED]],TBL_BDA_LOANPOOL[[#This Row],[ERROR_COUNT]]=0),
AND(TBL_BDA_LOANPOOL[[#This Row],[PREQUAL_LOAN_AGESETTLE_DATE_90_DAYS_CERTDATE]],TBL_BDA_LOANPOOL[[#This Row],[PREQUAL_LOAN_INTEREST_RATE]],TBL_BDA_LOANPOOL[[#This Row],[PREQUAL_SMALLBUSINESS]]),
"")</f>
        <v/>
      </c>
      <c r="AG61" s="27" t="b">
        <f ca="1">IFERROR((IF(APP_BDA_CERT_DATE&lt;&gt;"",APP_BDA_CERT_DATE,TODAY())-TBL_BDA_LOANPOOL[[#This Row],[SETTLEMENT_DATE]])&lt;91,TRUE)</f>
        <v>1</v>
      </c>
      <c r="AH61" s="27" t="b">
        <f>COUNTIFS(TBL_BDA_LOANPOOL[LOAN_ID],TBL_BDA_LOANPOOL[[#This Row],[LOAN_ID]],TBL_BDA_LOANPOOL[LOAN_INTEREST_RATE],"&gt;"&amp;CONFIG_BDA_INTEREST_RATE_CEILING)=0</f>
        <v>1</v>
      </c>
      <c r="AI61" s="27" t="b">
        <f>COUNTIFS(TBL_BDA_LOANPOOL[LOAN_ID],TBL_BDA_LOANPOOL[[#This Row],[LOAN_ID]],TBL_BDA_LOANPOOL[SBA_QUALIFIED],"No")=0</f>
        <v>1</v>
      </c>
      <c r="AJ61" s="29">
        <f>IF(TBL_BDA_LOANPOOL[[#This Row],[MULTIPROP_REC_COUNT]]&lt;&gt;"",TBL_BDA_LOANPOOL[[#This Row],[LOAN_AMOUNT]]/TBL_BDA_LOANPOOL[[#This Row],[MULTIPROP_REC_COUNT]],TBL_BDA_LOANPOOL[[#This Row],[LOAN_AMOUNT]])</f>
        <v>0</v>
      </c>
      <c r="AK61" s="29" t="b">
        <f>TBL_BDA_LOANPOOL[[#This Row],[MULTIPROP_REC_COUNT]]&gt;1</f>
        <v>0</v>
      </c>
      <c r="AL61" s="36">
        <f>IF(TBL_BDA_LOANPOOL[[#This Row],[LOAN_ID]]&lt;&gt;"",COUNTIF(TBL_BDA_LOANPOOL[LOAN_ID],TBL_BDA_LOANPOOL[[#This Row],[LOAN_ID]]),1)</f>
        <v>1</v>
      </c>
      <c r="AM61" s="36">
        <f>IFERROR(MATCH(TBL_BDA_LOANPOOL[[#This Row],[QUAL_METHOD]],RANGE_LOOKUP_QUALMETHODS_BDA,0),-1)</f>
        <v>-1</v>
      </c>
      <c r="AN61" s="29" t="str">
        <f>IF(AND(TBL_BDA_LOANPOOL[[#This Row],[LOAN_ID]]&lt;&gt;"",TBL_BDA_LOANPOOL[[#This Row],[QUALMETHOD_ID]]&gt;-1),(SUMIF(TBL_BDA_LOANPOOL[LOAN_ID],TBL_BDA_LOANPOOL[[#This Row],[LOAN_ID]],TBL_BDA_LOANPOOL[QUALMETHOD_ID])/TBL_BDA_LOANPOOL[[#This Row],[MULTIPROP_REC_COUNT]])=TBL_BDA_LOANPOOL[[#This Row],[QUALMETHOD_ID]],"")</f>
        <v/>
      </c>
      <c r="AO61" s="29" t="str">
        <f>IF(AND(TBL_BDA_LOANPOOL[[#This Row],[LOAN_ID]]&lt;&gt;"",TBL_BDA_LOANPOOL[[#This Row],[LOAN_AMOUNT]]&lt;&gt;""),(SUMIF(TBL_BDA_LOANPOOL[LOAN_ID],TBL_BDA_LOANPOOL[[#This Row],[LOAN_ID]],TBL_BDA_LOANPOOL[LOAN_AMOUNT])/TBL_BDA_LOANPOOL[[#This Row],[MULTIPROP_REC_COUNT]])=TBL_BDA_LOANPOOL[[#This Row],[LOAN_AMOUNT]],"")</f>
        <v/>
      </c>
      <c r="AP61" s="29" t="str">
        <f>IF(AND(TBL_BDA_LOANPOOL[[#This Row],[LOAN_ID]]&lt;&gt;"",TBL_BDA_LOANPOOL[[#This Row],[SETTLEMENT_DATE]]&lt;&gt;""),(SUMIF(TBL_BDA_LOANPOOL[LOAN_ID],TBL_BDA_LOANPOOL[[#This Row],[LOAN_ID]],TBL_BDA_LOANPOOL[SETTLEMENT_DATE])/TBL_BDA_LOANPOOL[[#This Row],[MULTIPROP_REC_COUNT]])=TBL_BDA_LOANPOOL[[#This Row],[SETTLEMENT_DATE]],"")</f>
        <v/>
      </c>
      <c r="AQ6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2" spans="2:45" ht="26.25" customHeight="1" x14ac:dyDescent="0.25">
      <c r="B62" s="25" t="str">
        <f>IF(TBL_BDA_LOANPOOL[[#This Row],[RECORD_STARTED]],IF(TBL_BDA_LOANPOOL[[#This Row],[ERROR_COUNT]]&gt;0,-1,IF(TBL_BDA_LOANPOOL[[#This Row],[REQ_FIELDS_POPULATED]],1,0)),"")</f>
        <v/>
      </c>
      <c r="C62" s="36">
        <f>ROW()-ROW(TBL_BDA_LOANPOOL[[#Headers],[ROW_ID]])</f>
        <v>46</v>
      </c>
      <c r="D62" s="55"/>
      <c r="E62" s="56"/>
      <c r="F62" s="57"/>
      <c r="G62" s="193"/>
      <c r="H62" s="142"/>
      <c r="I62" s="144"/>
      <c r="J62" s="144"/>
      <c r="K62" s="194"/>
      <c r="L62" s="207"/>
      <c r="M62" s="196"/>
      <c r="N62" s="116"/>
      <c r="O62" s="55"/>
      <c r="P62" s="61"/>
      <c r="Q62" s="62"/>
      <c r="R62" s="124"/>
      <c r="S62" s="200"/>
      <c r="T62" s="61"/>
      <c r="U62" s="202"/>
      <c r="V62" s="204" t="str">
        <f>IF(TBL_BDA_LOANPOOL[[#This Row],[RECORD_STARTED]]=TRUE,RANGE_LOOKUP_QUALMETHODS_BDA_SMALLBUSINESS,"")</f>
        <v/>
      </c>
      <c r="W62" s="178"/>
      <c r="X62" s="176"/>
      <c r="Y62" s="185"/>
      <c r="Z62" s="185"/>
      <c r="AA62" s="186"/>
      <c r="AB62" s="186"/>
      <c r="AC6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2" s="94" t="str">
        <f>IF(TBL_BDA_LOANPOOL[[#This Row],[LOAN_LEVEL_PREQUALIFIED_FLAG]]&lt;&gt;"",
IF(TBL_BDA_LOANPOOL[[#This Row],[LOAN_LEVEL_PREQUALIFIED_FLAG]],"Yes","No"),
"")</f>
        <v/>
      </c>
      <c r="AE62" s="70" t="str">
        <f>IF(TBL_BDA_LOANPOOL[[#This Row],[LOAN_ID]] = "","",TBL_BDA_LOANPOOL[[#This Row],[LOAN_ID]]&amp;" ("&amp;IF(TBL_BDA_LOANPOOL[[#This Row],[PROP_ADDR_STREET]]="","Address Not Defined",TBL_BDA_LOANPOOL[[#This Row],[PROP_ADDR_STREET]])&amp;")")</f>
        <v/>
      </c>
      <c r="AF62" s="70" t="str">
        <f>IF(AND(TBL_BDA_LOANPOOL[[#This Row],[REQ_FIELDS_POPULATED]],TBL_BDA_LOANPOOL[[#This Row],[ERROR_COUNT]]=0),
AND(TBL_BDA_LOANPOOL[[#This Row],[PREQUAL_LOAN_AGESETTLE_DATE_90_DAYS_CERTDATE]],TBL_BDA_LOANPOOL[[#This Row],[PREQUAL_LOAN_INTEREST_RATE]],TBL_BDA_LOANPOOL[[#This Row],[PREQUAL_SMALLBUSINESS]]),
"")</f>
        <v/>
      </c>
      <c r="AG62" s="27" t="b">
        <f ca="1">IFERROR((IF(APP_BDA_CERT_DATE&lt;&gt;"",APP_BDA_CERT_DATE,TODAY())-TBL_BDA_LOANPOOL[[#This Row],[SETTLEMENT_DATE]])&lt;91,TRUE)</f>
        <v>1</v>
      </c>
      <c r="AH62" s="27" t="b">
        <f>COUNTIFS(TBL_BDA_LOANPOOL[LOAN_ID],TBL_BDA_LOANPOOL[[#This Row],[LOAN_ID]],TBL_BDA_LOANPOOL[LOAN_INTEREST_RATE],"&gt;"&amp;CONFIG_BDA_INTEREST_RATE_CEILING)=0</f>
        <v>1</v>
      </c>
      <c r="AI62" s="27" t="b">
        <f>COUNTIFS(TBL_BDA_LOANPOOL[LOAN_ID],TBL_BDA_LOANPOOL[[#This Row],[LOAN_ID]],TBL_BDA_LOANPOOL[SBA_QUALIFIED],"No")=0</f>
        <v>1</v>
      </c>
      <c r="AJ62" s="29">
        <f>IF(TBL_BDA_LOANPOOL[[#This Row],[MULTIPROP_REC_COUNT]]&lt;&gt;"",TBL_BDA_LOANPOOL[[#This Row],[LOAN_AMOUNT]]/TBL_BDA_LOANPOOL[[#This Row],[MULTIPROP_REC_COUNT]],TBL_BDA_LOANPOOL[[#This Row],[LOAN_AMOUNT]])</f>
        <v>0</v>
      </c>
      <c r="AK62" s="29" t="b">
        <f>TBL_BDA_LOANPOOL[[#This Row],[MULTIPROP_REC_COUNT]]&gt;1</f>
        <v>0</v>
      </c>
      <c r="AL62" s="36">
        <f>IF(TBL_BDA_LOANPOOL[[#This Row],[LOAN_ID]]&lt;&gt;"",COUNTIF(TBL_BDA_LOANPOOL[LOAN_ID],TBL_BDA_LOANPOOL[[#This Row],[LOAN_ID]]),1)</f>
        <v>1</v>
      </c>
      <c r="AM62" s="36">
        <f>IFERROR(MATCH(TBL_BDA_LOANPOOL[[#This Row],[QUAL_METHOD]],RANGE_LOOKUP_QUALMETHODS_BDA,0),-1)</f>
        <v>-1</v>
      </c>
      <c r="AN62" s="29" t="str">
        <f>IF(AND(TBL_BDA_LOANPOOL[[#This Row],[LOAN_ID]]&lt;&gt;"",TBL_BDA_LOANPOOL[[#This Row],[QUALMETHOD_ID]]&gt;-1),(SUMIF(TBL_BDA_LOANPOOL[LOAN_ID],TBL_BDA_LOANPOOL[[#This Row],[LOAN_ID]],TBL_BDA_LOANPOOL[QUALMETHOD_ID])/TBL_BDA_LOANPOOL[[#This Row],[MULTIPROP_REC_COUNT]])=TBL_BDA_LOANPOOL[[#This Row],[QUALMETHOD_ID]],"")</f>
        <v/>
      </c>
      <c r="AO62" s="29" t="str">
        <f>IF(AND(TBL_BDA_LOANPOOL[[#This Row],[LOAN_ID]]&lt;&gt;"",TBL_BDA_LOANPOOL[[#This Row],[LOAN_AMOUNT]]&lt;&gt;""),(SUMIF(TBL_BDA_LOANPOOL[LOAN_ID],TBL_BDA_LOANPOOL[[#This Row],[LOAN_ID]],TBL_BDA_LOANPOOL[LOAN_AMOUNT])/TBL_BDA_LOANPOOL[[#This Row],[MULTIPROP_REC_COUNT]])=TBL_BDA_LOANPOOL[[#This Row],[LOAN_AMOUNT]],"")</f>
        <v/>
      </c>
      <c r="AP62" s="29" t="str">
        <f>IF(AND(TBL_BDA_LOANPOOL[[#This Row],[LOAN_ID]]&lt;&gt;"",TBL_BDA_LOANPOOL[[#This Row],[SETTLEMENT_DATE]]&lt;&gt;""),(SUMIF(TBL_BDA_LOANPOOL[LOAN_ID],TBL_BDA_LOANPOOL[[#This Row],[LOAN_ID]],TBL_BDA_LOANPOOL[SETTLEMENT_DATE])/TBL_BDA_LOANPOOL[[#This Row],[MULTIPROP_REC_COUNT]])=TBL_BDA_LOANPOOL[[#This Row],[SETTLEMENT_DATE]],"")</f>
        <v/>
      </c>
      <c r="AQ6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3" spans="2:45" ht="26.25" customHeight="1" x14ac:dyDescent="0.25">
      <c r="B63" s="25" t="str">
        <f>IF(TBL_BDA_LOANPOOL[[#This Row],[RECORD_STARTED]],IF(TBL_BDA_LOANPOOL[[#This Row],[ERROR_COUNT]]&gt;0,-1,IF(TBL_BDA_LOANPOOL[[#This Row],[REQ_FIELDS_POPULATED]],1,0)),"")</f>
        <v/>
      </c>
      <c r="C63" s="36">
        <f>ROW()-ROW(TBL_BDA_LOANPOOL[[#Headers],[ROW_ID]])</f>
        <v>47</v>
      </c>
      <c r="D63" s="55"/>
      <c r="E63" s="56"/>
      <c r="F63" s="57"/>
      <c r="G63" s="193"/>
      <c r="H63" s="142"/>
      <c r="I63" s="144"/>
      <c r="J63" s="144"/>
      <c r="K63" s="194"/>
      <c r="L63" s="207"/>
      <c r="M63" s="196"/>
      <c r="N63" s="116"/>
      <c r="O63" s="55"/>
      <c r="P63" s="61"/>
      <c r="Q63" s="62"/>
      <c r="R63" s="124"/>
      <c r="S63" s="200"/>
      <c r="T63" s="61"/>
      <c r="U63" s="202"/>
      <c r="V63" s="204" t="str">
        <f>IF(TBL_BDA_LOANPOOL[[#This Row],[RECORD_STARTED]]=TRUE,RANGE_LOOKUP_QUALMETHODS_BDA_SMALLBUSINESS,"")</f>
        <v/>
      </c>
      <c r="W63" s="178"/>
      <c r="X63" s="176"/>
      <c r="Y63" s="185"/>
      <c r="Z63" s="185"/>
      <c r="AA63" s="186"/>
      <c r="AB63" s="186"/>
      <c r="AC6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3" s="94" t="str">
        <f>IF(TBL_BDA_LOANPOOL[[#This Row],[LOAN_LEVEL_PREQUALIFIED_FLAG]]&lt;&gt;"",
IF(TBL_BDA_LOANPOOL[[#This Row],[LOAN_LEVEL_PREQUALIFIED_FLAG]],"Yes","No"),
"")</f>
        <v/>
      </c>
      <c r="AE63" s="70" t="str">
        <f>IF(TBL_BDA_LOANPOOL[[#This Row],[LOAN_ID]] = "","",TBL_BDA_LOANPOOL[[#This Row],[LOAN_ID]]&amp;" ("&amp;IF(TBL_BDA_LOANPOOL[[#This Row],[PROP_ADDR_STREET]]="","Address Not Defined",TBL_BDA_LOANPOOL[[#This Row],[PROP_ADDR_STREET]])&amp;")")</f>
        <v/>
      </c>
      <c r="AF63" s="70" t="str">
        <f>IF(AND(TBL_BDA_LOANPOOL[[#This Row],[REQ_FIELDS_POPULATED]],TBL_BDA_LOANPOOL[[#This Row],[ERROR_COUNT]]=0),
AND(TBL_BDA_LOANPOOL[[#This Row],[PREQUAL_LOAN_AGESETTLE_DATE_90_DAYS_CERTDATE]],TBL_BDA_LOANPOOL[[#This Row],[PREQUAL_LOAN_INTEREST_RATE]],TBL_BDA_LOANPOOL[[#This Row],[PREQUAL_SMALLBUSINESS]]),
"")</f>
        <v/>
      </c>
      <c r="AG63" s="27" t="b">
        <f ca="1">IFERROR((IF(APP_BDA_CERT_DATE&lt;&gt;"",APP_BDA_CERT_DATE,TODAY())-TBL_BDA_LOANPOOL[[#This Row],[SETTLEMENT_DATE]])&lt;91,TRUE)</f>
        <v>1</v>
      </c>
      <c r="AH63" s="27" t="b">
        <f>COUNTIFS(TBL_BDA_LOANPOOL[LOAN_ID],TBL_BDA_LOANPOOL[[#This Row],[LOAN_ID]],TBL_BDA_LOANPOOL[LOAN_INTEREST_RATE],"&gt;"&amp;CONFIG_BDA_INTEREST_RATE_CEILING)=0</f>
        <v>1</v>
      </c>
      <c r="AI63" s="27" t="b">
        <f>COUNTIFS(TBL_BDA_LOANPOOL[LOAN_ID],TBL_BDA_LOANPOOL[[#This Row],[LOAN_ID]],TBL_BDA_LOANPOOL[SBA_QUALIFIED],"No")=0</f>
        <v>1</v>
      </c>
      <c r="AJ63" s="29">
        <f>IF(TBL_BDA_LOANPOOL[[#This Row],[MULTIPROP_REC_COUNT]]&lt;&gt;"",TBL_BDA_LOANPOOL[[#This Row],[LOAN_AMOUNT]]/TBL_BDA_LOANPOOL[[#This Row],[MULTIPROP_REC_COUNT]],TBL_BDA_LOANPOOL[[#This Row],[LOAN_AMOUNT]])</f>
        <v>0</v>
      </c>
      <c r="AK63" s="29" t="b">
        <f>TBL_BDA_LOANPOOL[[#This Row],[MULTIPROP_REC_COUNT]]&gt;1</f>
        <v>0</v>
      </c>
      <c r="AL63" s="36">
        <f>IF(TBL_BDA_LOANPOOL[[#This Row],[LOAN_ID]]&lt;&gt;"",COUNTIF(TBL_BDA_LOANPOOL[LOAN_ID],TBL_BDA_LOANPOOL[[#This Row],[LOAN_ID]]),1)</f>
        <v>1</v>
      </c>
      <c r="AM63" s="36">
        <f>IFERROR(MATCH(TBL_BDA_LOANPOOL[[#This Row],[QUAL_METHOD]],RANGE_LOOKUP_QUALMETHODS_BDA,0),-1)</f>
        <v>-1</v>
      </c>
      <c r="AN63" s="29" t="str">
        <f>IF(AND(TBL_BDA_LOANPOOL[[#This Row],[LOAN_ID]]&lt;&gt;"",TBL_BDA_LOANPOOL[[#This Row],[QUALMETHOD_ID]]&gt;-1),(SUMIF(TBL_BDA_LOANPOOL[LOAN_ID],TBL_BDA_LOANPOOL[[#This Row],[LOAN_ID]],TBL_BDA_LOANPOOL[QUALMETHOD_ID])/TBL_BDA_LOANPOOL[[#This Row],[MULTIPROP_REC_COUNT]])=TBL_BDA_LOANPOOL[[#This Row],[QUALMETHOD_ID]],"")</f>
        <v/>
      </c>
      <c r="AO63" s="29" t="str">
        <f>IF(AND(TBL_BDA_LOANPOOL[[#This Row],[LOAN_ID]]&lt;&gt;"",TBL_BDA_LOANPOOL[[#This Row],[LOAN_AMOUNT]]&lt;&gt;""),(SUMIF(TBL_BDA_LOANPOOL[LOAN_ID],TBL_BDA_LOANPOOL[[#This Row],[LOAN_ID]],TBL_BDA_LOANPOOL[LOAN_AMOUNT])/TBL_BDA_LOANPOOL[[#This Row],[MULTIPROP_REC_COUNT]])=TBL_BDA_LOANPOOL[[#This Row],[LOAN_AMOUNT]],"")</f>
        <v/>
      </c>
      <c r="AP63" s="29" t="str">
        <f>IF(AND(TBL_BDA_LOANPOOL[[#This Row],[LOAN_ID]]&lt;&gt;"",TBL_BDA_LOANPOOL[[#This Row],[SETTLEMENT_DATE]]&lt;&gt;""),(SUMIF(TBL_BDA_LOANPOOL[LOAN_ID],TBL_BDA_LOANPOOL[[#This Row],[LOAN_ID]],TBL_BDA_LOANPOOL[SETTLEMENT_DATE])/TBL_BDA_LOANPOOL[[#This Row],[MULTIPROP_REC_COUNT]])=TBL_BDA_LOANPOOL[[#This Row],[SETTLEMENT_DATE]],"")</f>
        <v/>
      </c>
      <c r="AQ6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4" spans="2:45" ht="26.25" customHeight="1" x14ac:dyDescent="0.25">
      <c r="B64" s="25" t="str">
        <f>IF(TBL_BDA_LOANPOOL[[#This Row],[RECORD_STARTED]],IF(TBL_BDA_LOANPOOL[[#This Row],[ERROR_COUNT]]&gt;0,-1,IF(TBL_BDA_LOANPOOL[[#This Row],[REQ_FIELDS_POPULATED]],1,0)),"")</f>
        <v/>
      </c>
      <c r="C64" s="36">
        <f>ROW()-ROW(TBL_BDA_LOANPOOL[[#Headers],[ROW_ID]])</f>
        <v>48</v>
      </c>
      <c r="D64" s="55"/>
      <c r="E64" s="56"/>
      <c r="F64" s="57"/>
      <c r="G64" s="193"/>
      <c r="H64" s="142"/>
      <c r="I64" s="144"/>
      <c r="J64" s="144"/>
      <c r="K64" s="194"/>
      <c r="L64" s="207"/>
      <c r="M64" s="196"/>
      <c r="N64" s="116"/>
      <c r="O64" s="55"/>
      <c r="P64" s="61"/>
      <c r="Q64" s="62"/>
      <c r="R64" s="124"/>
      <c r="S64" s="200"/>
      <c r="T64" s="61"/>
      <c r="U64" s="202"/>
      <c r="V64" s="204" t="str">
        <f>IF(TBL_BDA_LOANPOOL[[#This Row],[RECORD_STARTED]]=TRUE,RANGE_LOOKUP_QUALMETHODS_BDA_SMALLBUSINESS,"")</f>
        <v/>
      </c>
      <c r="W64" s="178"/>
      <c r="X64" s="176"/>
      <c r="Y64" s="185"/>
      <c r="Z64" s="185"/>
      <c r="AA64" s="186"/>
      <c r="AB64" s="186"/>
      <c r="AC6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4" s="94" t="str">
        <f>IF(TBL_BDA_LOANPOOL[[#This Row],[LOAN_LEVEL_PREQUALIFIED_FLAG]]&lt;&gt;"",
IF(TBL_BDA_LOANPOOL[[#This Row],[LOAN_LEVEL_PREQUALIFIED_FLAG]],"Yes","No"),
"")</f>
        <v/>
      </c>
      <c r="AE64" s="70" t="str">
        <f>IF(TBL_BDA_LOANPOOL[[#This Row],[LOAN_ID]] = "","",TBL_BDA_LOANPOOL[[#This Row],[LOAN_ID]]&amp;" ("&amp;IF(TBL_BDA_LOANPOOL[[#This Row],[PROP_ADDR_STREET]]="","Address Not Defined",TBL_BDA_LOANPOOL[[#This Row],[PROP_ADDR_STREET]])&amp;")")</f>
        <v/>
      </c>
      <c r="AF64" s="70" t="str">
        <f>IF(AND(TBL_BDA_LOANPOOL[[#This Row],[REQ_FIELDS_POPULATED]],TBL_BDA_LOANPOOL[[#This Row],[ERROR_COUNT]]=0),
AND(TBL_BDA_LOANPOOL[[#This Row],[PREQUAL_LOAN_AGESETTLE_DATE_90_DAYS_CERTDATE]],TBL_BDA_LOANPOOL[[#This Row],[PREQUAL_LOAN_INTEREST_RATE]],TBL_BDA_LOANPOOL[[#This Row],[PREQUAL_SMALLBUSINESS]]),
"")</f>
        <v/>
      </c>
      <c r="AG64" s="27" t="b">
        <f ca="1">IFERROR((IF(APP_BDA_CERT_DATE&lt;&gt;"",APP_BDA_CERT_DATE,TODAY())-TBL_BDA_LOANPOOL[[#This Row],[SETTLEMENT_DATE]])&lt;91,TRUE)</f>
        <v>1</v>
      </c>
      <c r="AH64" s="27" t="b">
        <f>COUNTIFS(TBL_BDA_LOANPOOL[LOAN_ID],TBL_BDA_LOANPOOL[[#This Row],[LOAN_ID]],TBL_BDA_LOANPOOL[LOAN_INTEREST_RATE],"&gt;"&amp;CONFIG_BDA_INTEREST_RATE_CEILING)=0</f>
        <v>1</v>
      </c>
      <c r="AI64" s="27" t="b">
        <f>COUNTIFS(TBL_BDA_LOANPOOL[LOAN_ID],TBL_BDA_LOANPOOL[[#This Row],[LOAN_ID]],TBL_BDA_LOANPOOL[SBA_QUALIFIED],"No")=0</f>
        <v>1</v>
      </c>
      <c r="AJ64" s="29">
        <f>IF(TBL_BDA_LOANPOOL[[#This Row],[MULTIPROP_REC_COUNT]]&lt;&gt;"",TBL_BDA_LOANPOOL[[#This Row],[LOAN_AMOUNT]]/TBL_BDA_LOANPOOL[[#This Row],[MULTIPROP_REC_COUNT]],TBL_BDA_LOANPOOL[[#This Row],[LOAN_AMOUNT]])</f>
        <v>0</v>
      </c>
      <c r="AK64" s="29" t="b">
        <f>TBL_BDA_LOANPOOL[[#This Row],[MULTIPROP_REC_COUNT]]&gt;1</f>
        <v>0</v>
      </c>
      <c r="AL64" s="36">
        <f>IF(TBL_BDA_LOANPOOL[[#This Row],[LOAN_ID]]&lt;&gt;"",COUNTIF(TBL_BDA_LOANPOOL[LOAN_ID],TBL_BDA_LOANPOOL[[#This Row],[LOAN_ID]]),1)</f>
        <v>1</v>
      </c>
      <c r="AM64" s="36">
        <f>IFERROR(MATCH(TBL_BDA_LOANPOOL[[#This Row],[QUAL_METHOD]],RANGE_LOOKUP_QUALMETHODS_BDA,0),-1)</f>
        <v>-1</v>
      </c>
      <c r="AN64" s="29" t="str">
        <f>IF(AND(TBL_BDA_LOANPOOL[[#This Row],[LOAN_ID]]&lt;&gt;"",TBL_BDA_LOANPOOL[[#This Row],[QUALMETHOD_ID]]&gt;-1),(SUMIF(TBL_BDA_LOANPOOL[LOAN_ID],TBL_BDA_LOANPOOL[[#This Row],[LOAN_ID]],TBL_BDA_LOANPOOL[QUALMETHOD_ID])/TBL_BDA_LOANPOOL[[#This Row],[MULTIPROP_REC_COUNT]])=TBL_BDA_LOANPOOL[[#This Row],[QUALMETHOD_ID]],"")</f>
        <v/>
      </c>
      <c r="AO64" s="29" t="str">
        <f>IF(AND(TBL_BDA_LOANPOOL[[#This Row],[LOAN_ID]]&lt;&gt;"",TBL_BDA_LOANPOOL[[#This Row],[LOAN_AMOUNT]]&lt;&gt;""),(SUMIF(TBL_BDA_LOANPOOL[LOAN_ID],TBL_BDA_LOANPOOL[[#This Row],[LOAN_ID]],TBL_BDA_LOANPOOL[LOAN_AMOUNT])/TBL_BDA_LOANPOOL[[#This Row],[MULTIPROP_REC_COUNT]])=TBL_BDA_LOANPOOL[[#This Row],[LOAN_AMOUNT]],"")</f>
        <v/>
      </c>
      <c r="AP64" s="29" t="str">
        <f>IF(AND(TBL_BDA_LOANPOOL[[#This Row],[LOAN_ID]]&lt;&gt;"",TBL_BDA_LOANPOOL[[#This Row],[SETTLEMENT_DATE]]&lt;&gt;""),(SUMIF(TBL_BDA_LOANPOOL[LOAN_ID],TBL_BDA_LOANPOOL[[#This Row],[LOAN_ID]],TBL_BDA_LOANPOOL[SETTLEMENT_DATE])/TBL_BDA_LOANPOOL[[#This Row],[MULTIPROP_REC_COUNT]])=TBL_BDA_LOANPOOL[[#This Row],[SETTLEMENT_DATE]],"")</f>
        <v/>
      </c>
      <c r="AQ6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5" spans="2:45" ht="26.25" customHeight="1" x14ac:dyDescent="0.25">
      <c r="B65" s="25" t="str">
        <f>IF(TBL_BDA_LOANPOOL[[#This Row],[RECORD_STARTED]],IF(TBL_BDA_LOANPOOL[[#This Row],[ERROR_COUNT]]&gt;0,-1,IF(TBL_BDA_LOANPOOL[[#This Row],[REQ_FIELDS_POPULATED]],1,0)),"")</f>
        <v/>
      </c>
      <c r="C65" s="36">
        <f>ROW()-ROW(TBL_BDA_LOANPOOL[[#Headers],[ROW_ID]])</f>
        <v>49</v>
      </c>
      <c r="D65" s="55"/>
      <c r="E65" s="56"/>
      <c r="F65" s="57"/>
      <c r="G65" s="193"/>
      <c r="H65" s="142"/>
      <c r="I65" s="144"/>
      <c r="J65" s="144"/>
      <c r="K65" s="194"/>
      <c r="L65" s="207"/>
      <c r="M65" s="196"/>
      <c r="N65" s="116"/>
      <c r="O65" s="55"/>
      <c r="P65" s="61"/>
      <c r="Q65" s="62"/>
      <c r="R65" s="124"/>
      <c r="S65" s="200"/>
      <c r="T65" s="61"/>
      <c r="U65" s="202"/>
      <c r="V65" s="204" t="str">
        <f>IF(TBL_BDA_LOANPOOL[[#This Row],[RECORD_STARTED]]=TRUE,RANGE_LOOKUP_QUALMETHODS_BDA_SMALLBUSINESS,"")</f>
        <v/>
      </c>
      <c r="W65" s="178"/>
      <c r="X65" s="176"/>
      <c r="Y65" s="185"/>
      <c r="Z65" s="185"/>
      <c r="AA65" s="186"/>
      <c r="AB65" s="186"/>
      <c r="AC6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5" s="94" t="str">
        <f>IF(TBL_BDA_LOANPOOL[[#This Row],[LOAN_LEVEL_PREQUALIFIED_FLAG]]&lt;&gt;"",
IF(TBL_BDA_LOANPOOL[[#This Row],[LOAN_LEVEL_PREQUALIFIED_FLAG]],"Yes","No"),
"")</f>
        <v/>
      </c>
      <c r="AE65" s="70" t="str">
        <f>IF(TBL_BDA_LOANPOOL[[#This Row],[LOAN_ID]] = "","",TBL_BDA_LOANPOOL[[#This Row],[LOAN_ID]]&amp;" ("&amp;IF(TBL_BDA_LOANPOOL[[#This Row],[PROP_ADDR_STREET]]="","Address Not Defined",TBL_BDA_LOANPOOL[[#This Row],[PROP_ADDR_STREET]])&amp;")")</f>
        <v/>
      </c>
      <c r="AF65" s="70" t="str">
        <f>IF(AND(TBL_BDA_LOANPOOL[[#This Row],[REQ_FIELDS_POPULATED]],TBL_BDA_LOANPOOL[[#This Row],[ERROR_COUNT]]=0),
AND(TBL_BDA_LOANPOOL[[#This Row],[PREQUAL_LOAN_AGESETTLE_DATE_90_DAYS_CERTDATE]],TBL_BDA_LOANPOOL[[#This Row],[PREQUAL_LOAN_INTEREST_RATE]],TBL_BDA_LOANPOOL[[#This Row],[PREQUAL_SMALLBUSINESS]]),
"")</f>
        <v/>
      </c>
      <c r="AG65" s="27" t="b">
        <f ca="1">IFERROR((IF(APP_BDA_CERT_DATE&lt;&gt;"",APP_BDA_CERT_DATE,TODAY())-TBL_BDA_LOANPOOL[[#This Row],[SETTLEMENT_DATE]])&lt;91,TRUE)</f>
        <v>1</v>
      </c>
      <c r="AH65" s="27" t="b">
        <f>COUNTIFS(TBL_BDA_LOANPOOL[LOAN_ID],TBL_BDA_LOANPOOL[[#This Row],[LOAN_ID]],TBL_BDA_LOANPOOL[LOAN_INTEREST_RATE],"&gt;"&amp;CONFIG_BDA_INTEREST_RATE_CEILING)=0</f>
        <v>1</v>
      </c>
      <c r="AI65" s="27" t="b">
        <f>COUNTIFS(TBL_BDA_LOANPOOL[LOAN_ID],TBL_BDA_LOANPOOL[[#This Row],[LOAN_ID]],TBL_BDA_LOANPOOL[SBA_QUALIFIED],"No")=0</f>
        <v>1</v>
      </c>
      <c r="AJ65" s="29">
        <f>IF(TBL_BDA_LOANPOOL[[#This Row],[MULTIPROP_REC_COUNT]]&lt;&gt;"",TBL_BDA_LOANPOOL[[#This Row],[LOAN_AMOUNT]]/TBL_BDA_LOANPOOL[[#This Row],[MULTIPROP_REC_COUNT]],TBL_BDA_LOANPOOL[[#This Row],[LOAN_AMOUNT]])</f>
        <v>0</v>
      </c>
      <c r="AK65" s="29" t="b">
        <f>TBL_BDA_LOANPOOL[[#This Row],[MULTIPROP_REC_COUNT]]&gt;1</f>
        <v>0</v>
      </c>
      <c r="AL65" s="36">
        <f>IF(TBL_BDA_LOANPOOL[[#This Row],[LOAN_ID]]&lt;&gt;"",COUNTIF(TBL_BDA_LOANPOOL[LOAN_ID],TBL_BDA_LOANPOOL[[#This Row],[LOAN_ID]]),1)</f>
        <v>1</v>
      </c>
      <c r="AM65" s="36">
        <f>IFERROR(MATCH(TBL_BDA_LOANPOOL[[#This Row],[QUAL_METHOD]],RANGE_LOOKUP_QUALMETHODS_BDA,0),-1)</f>
        <v>-1</v>
      </c>
      <c r="AN65" s="29" t="str">
        <f>IF(AND(TBL_BDA_LOANPOOL[[#This Row],[LOAN_ID]]&lt;&gt;"",TBL_BDA_LOANPOOL[[#This Row],[QUALMETHOD_ID]]&gt;-1),(SUMIF(TBL_BDA_LOANPOOL[LOAN_ID],TBL_BDA_LOANPOOL[[#This Row],[LOAN_ID]],TBL_BDA_LOANPOOL[QUALMETHOD_ID])/TBL_BDA_LOANPOOL[[#This Row],[MULTIPROP_REC_COUNT]])=TBL_BDA_LOANPOOL[[#This Row],[QUALMETHOD_ID]],"")</f>
        <v/>
      </c>
      <c r="AO65" s="29" t="str">
        <f>IF(AND(TBL_BDA_LOANPOOL[[#This Row],[LOAN_ID]]&lt;&gt;"",TBL_BDA_LOANPOOL[[#This Row],[LOAN_AMOUNT]]&lt;&gt;""),(SUMIF(TBL_BDA_LOANPOOL[LOAN_ID],TBL_BDA_LOANPOOL[[#This Row],[LOAN_ID]],TBL_BDA_LOANPOOL[LOAN_AMOUNT])/TBL_BDA_LOANPOOL[[#This Row],[MULTIPROP_REC_COUNT]])=TBL_BDA_LOANPOOL[[#This Row],[LOAN_AMOUNT]],"")</f>
        <v/>
      </c>
      <c r="AP65" s="29" t="str">
        <f>IF(AND(TBL_BDA_LOANPOOL[[#This Row],[LOAN_ID]]&lt;&gt;"",TBL_BDA_LOANPOOL[[#This Row],[SETTLEMENT_DATE]]&lt;&gt;""),(SUMIF(TBL_BDA_LOANPOOL[LOAN_ID],TBL_BDA_LOANPOOL[[#This Row],[LOAN_ID]],TBL_BDA_LOANPOOL[SETTLEMENT_DATE])/TBL_BDA_LOANPOOL[[#This Row],[MULTIPROP_REC_COUNT]])=TBL_BDA_LOANPOOL[[#This Row],[SETTLEMENT_DATE]],"")</f>
        <v/>
      </c>
      <c r="AQ6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6" spans="2:45" ht="26.25" customHeight="1" x14ac:dyDescent="0.25">
      <c r="B66" s="25" t="str">
        <f>IF(TBL_BDA_LOANPOOL[[#This Row],[RECORD_STARTED]],IF(TBL_BDA_LOANPOOL[[#This Row],[ERROR_COUNT]]&gt;0,-1,IF(TBL_BDA_LOANPOOL[[#This Row],[REQ_FIELDS_POPULATED]],1,0)),"")</f>
        <v/>
      </c>
      <c r="C66" s="36">
        <f>ROW()-ROW(TBL_BDA_LOANPOOL[[#Headers],[ROW_ID]])</f>
        <v>50</v>
      </c>
      <c r="D66" s="55"/>
      <c r="E66" s="56"/>
      <c r="F66" s="57"/>
      <c r="G66" s="193"/>
      <c r="H66" s="142"/>
      <c r="I66" s="144"/>
      <c r="J66" s="144"/>
      <c r="K66" s="194"/>
      <c r="L66" s="207"/>
      <c r="M66" s="196"/>
      <c r="N66" s="116"/>
      <c r="O66" s="55"/>
      <c r="P66" s="61"/>
      <c r="Q66" s="62"/>
      <c r="R66" s="124"/>
      <c r="S66" s="200"/>
      <c r="T66" s="61"/>
      <c r="U66" s="202"/>
      <c r="V66" s="204" t="str">
        <f>IF(TBL_BDA_LOANPOOL[[#This Row],[RECORD_STARTED]]=TRUE,RANGE_LOOKUP_QUALMETHODS_BDA_SMALLBUSINESS,"")</f>
        <v/>
      </c>
      <c r="W66" s="178"/>
      <c r="X66" s="176"/>
      <c r="Y66" s="185"/>
      <c r="Z66" s="185"/>
      <c r="AA66" s="186"/>
      <c r="AB66" s="186"/>
      <c r="AC6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6" s="94" t="str">
        <f>IF(TBL_BDA_LOANPOOL[[#This Row],[LOAN_LEVEL_PREQUALIFIED_FLAG]]&lt;&gt;"",
IF(TBL_BDA_LOANPOOL[[#This Row],[LOAN_LEVEL_PREQUALIFIED_FLAG]],"Yes","No"),
"")</f>
        <v/>
      </c>
      <c r="AE66" s="70" t="str">
        <f>IF(TBL_BDA_LOANPOOL[[#This Row],[LOAN_ID]] = "","",TBL_BDA_LOANPOOL[[#This Row],[LOAN_ID]]&amp;" ("&amp;IF(TBL_BDA_LOANPOOL[[#This Row],[PROP_ADDR_STREET]]="","Address Not Defined",TBL_BDA_LOANPOOL[[#This Row],[PROP_ADDR_STREET]])&amp;")")</f>
        <v/>
      </c>
      <c r="AF66" s="70" t="str">
        <f>IF(AND(TBL_BDA_LOANPOOL[[#This Row],[REQ_FIELDS_POPULATED]],TBL_BDA_LOANPOOL[[#This Row],[ERROR_COUNT]]=0),
AND(TBL_BDA_LOANPOOL[[#This Row],[PREQUAL_LOAN_AGESETTLE_DATE_90_DAYS_CERTDATE]],TBL_BDA_LOANPOOL[[#This Row],[PREQUAL_LOAN_INTEREST_RATE]],TBL_BDA_LOANPOOL[[#This Row],[PREQUAL_SMALLBUSINESS]]),
"")</f>
        <v/>
      </c>
      <c r="AG66" s="27" t="b">
        <f ca="1">IFERROR((IF(APP_BDA_CERT_DATE&lt;&gt;"",APP_BDA_CERT_DATE,TODAY())-TBL_BDA_LOANPOOL[[#This Row],[SETTLEMENT_DATE]])&lt;91,TRUE)</f>
        <v>1</v>
      </c>
      <c r="AH66" s="27" t="b">
        <f>COUNTIFS(TBL_BDA_LOANPOOL[LOAN_ID],TBL_BDA_LOANPOOL[[#This Row],[LOAN_ID]],TBL_BDA_LOANPOOL[LOAN_INTEREST_RATE],"&gt;"&amp;CONFIG_BDA_INTEREST_RATE_CEILING)=0</f>
        <v>1</v>
      </c>
      <c r="AI66" s="27" t="b">
        <f>COUNTIFS(TBL_BDA_LOANPOOL[LOAN_ID],TBL_BDA_LOANPOOL[[#This Row],[LOAN_ID]],TBL_BDA_LOANPOOL[SBA_QUALIFIED],"No")=0</f>
        <v>1</v>
      </c>
      <c r="AJ66" s="29">
        <f>IF(TBL_BDA_LOANPOOL[[#This Row],[MULTIPROP_REC_COUNT]]&lt;&gt;"",TBL_BDA_LOANPOOL[[#This Row],[LOAN_AMOUNT]]/TBL_BDA_LOANPOOL[[#This Row],[MULTIPROP_REC_COUNT]],TBL_BDA_LOANPOOL[[#This Row],[LOAN_AMOUNT]])</f>
        <v>0</v>
      </c>
      <c r="AK66" s="29" t="b">
        <f>TBL_BDA_LOANPOOL[[#This Row],[MULTIPROP_REC_COUNT]]&gt;1</f>
        <v>0</v>
      </c>
      <c r="AL66" s="36">
        <f>IF(TBL_BDA_LOANPOOL[[#This Row],[LOAN_ID]]&lt;&gt;"",COUNTIF(TBL_BDA_LOANPOOL[LOAN_ID],TBL_BDA_LOANPOOL[[#This Row],[LOAN_ID]]),1)</f>
        <v>1</v>
      </c>
      <c r="AM66" s="36">
        <f>IFERROR(MATCH(TBL_BDA_LOANPOOL[[#This Row],[QUAL_METHOD]],RANGE_LOOKUP_QUALMETHODS_BDA,0),-1)</f>
        <v>-1</v>
      </c>
      <c r="AN66" s="29" t="str">
        <f>IF(AND(TBL_BDA_LOANPOOL[[#This Row],[LOAN_ID]]&lt;&gt;"",TBL_BDA_LOANPOOL[[#This Row],[QUALMETHOD_ID]]&gt;-1),(SUMIF(TBL_BDA_LOANPOOL[LOAN_ID],TBL_BDA_LOANPOOL[[#This Row],[LOAN_ID]],TBL_BDA_LOANPOOL[QUALMETHOD_ID])/TBL_BDA_LOANPOOL[[#This Row],[MULTIPROP_REC_COUNT]])=TBL_BDA_LOANPOOL[[#This Row],[QUALMETHOD_ID]],"")</f>
        <v/>
      </c>
      <c r="AO66" s="29" t="str">
        <f>IF(AND(TBL_BDA_LOANPOOL[[#This Row],[LOAN_ID]]&lt;&gt;"",TBL_BDA_LOANPOOL[[#This Row],[LOAN_AMOUNT]]&lt;&gt;""),(SUMIF(TBL_BDA_LOANPOOL[LOAN_ID],TBL_BDA_LOANPOOL[[#This Row],[LOAN_ID]],TBL_BDA_LOANPOOL[LOAN_AMOUNT])/TBL_BDA_LOANPOOL[[#This Row],[MULTIPROP_REC_COUNT]])=TBL_BDA_LOANPOOL[[#This Row],[LOAN_AMOUNT]],"")</f>
        <v/>
      </c>
      <c r="AP66" s="29" t="str">
        <f>IF(AND(TBL_BDA_LOANPOOL[[#This Row],[LOAN_ID]]&lt;&gt;"",TBL_BDA_LOANPOOL[[#This Row],[SETTLEMENT_DATE]]&lt;&gt;""),(SUMIF(TBL_BDA_LOANPOOL[LOAN_ID],TBL_BDA_LOANPOOL[[#This Row],[LOAN_ID]],TBL_BDA_LOANPOOL[SETTLEMENT_DATE])/TBL_BDA_LOANPOOL[[#This Row],[MULTIPROP_REC_COUNT]])=TBL_BDA_LOANPOOL[[#This Row],[SETTLEMENT_DATE]],"")</f>
        <v/>
      </c>
      <c r="AQ6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7" spans="2:45" ht="26.25" customHeight="1" x14ac:dyDescent="0.25">
      <c r="B67" s="25" t="str">
        <f>IF(TBL_BDA_LOANPOOL[[#This Row],[RECORD_STARTED]],IF(TBL_BDA_LOANPOOL[[#This Row],[ERROR_COUNT]]&gt;0,-1,IF(TBL_BDA_LOANPOOL[[#This Row],[REQ_FIELDS_POPULATED]],1,0)),"")</f>
        <v/>
      </c>
      <c r="C67" s="36">
        <f>ROW()-ROW(TBL_BDA_LOANPOOL[[#Headers],[ROW_ID]])</f>
        <v>51</v>
      </c>
      <c r="D67" s="55"/>
      <c r="E67" s="56"/>
      <c r="F67" s="57"/>
      <c r="G67" s="193"/>
      <c r="H67" s="142"/>
      <c r="I67" s="144"/>
      <c r="J67" s="144"/>
      <c r="K67" s="194"/>
      <c r="L67" s="207"/>
      <c r="M67" s="196"/>
      <c r="N67" s="116"/>
      <c r="O67" s="55"/>
      <c r="P67" s="61"/>
      <c r="Q67" s="62"/>
      <c r="R67" s="124"/>
      <c r="S67" s="200"/>
      <c r="T67" s="61"/>
      <c r="U67" s="202"/>
      <c r="V67" s="204" t="str">
        <f>IF(TBL_BDA_LOANPOOL[[#This Row],[RECORD_STARTED]]=TRUE,RANGE_LOOKUP_QUALMETHODS_BDA_SMALLBUSINESS,"")</f>
        <v/>
      </c>
      <c r="W67" s="178"/>
      <c r="X67" s="176"/>
      <c r="Y67" s="185"/>
      <c r="Z67" s="185"/>
      <c r="AA67" s="186"/>
      <c r="AB67" s="186"/>
      <c r="AC6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7" s="94" t="str">
        <f>IF(TBL_BDA_LOANPOOL[[#This Row],[LOAN_LEVEL_PREQUALIFIED_FLAG]]&lt;&gt;"",
IF(TBL_BDA_LOANPOOL[[#This Row],[LOAN_LEVEL_PREQUALIFIED_FLAG]],"Yes","No"),
"")</f>
        <v/>
      </c>
      <c r="AE67" s="70" t="str">
        <f>IF(TBL_BDA_LOANPOOL[[#This Row],[LOAN_ID]] = "","",TBL_BDA_LOANPOOL[[#This Row],[LOAN_ID]]&amp;" ("&amp;IF(TBL_BDA_LOANPOOL[[#This Row],[PROP_ADDR_STREET]]="","Address Not Defined",TBL_BDA_LOANPOOL[[#This Row],[PROP_ADDR_STREET]])&amp;")")</f>
        <v/>
      </c>
      <c r="AF67" s="70" t="str">
        <f>IF(AND(TBL_BDA_LOANPOOL[[#This Row],[REQ_FIELDS_POPULATED]],TBL_BDA_LOANPOOL[[#This Row],[ERROR_COUNT]]=0),
AND(TBL_BDA_LOANPOOL[[#This Row],[PREQUAL_LOAN_AGESETTLE_DATE_90_DAYS_CERTDATE]],TBL_BDA_LOANPOOL[[#This Row],[PREQUAL_LOAN_INTEREST_RATE]],TBL_BDA_LOANPOOL[[#This Row],[PREQUAL_SMALLBUSINESS]]),
"")</f>
        <v/>
      </c>
      <c r="AG67" s="27" t="b">
        <f ca="1">IFERROR((IF(APP_BDA_CERT_DATE&lt;&gt;"",APP_BDA_CERT_DATE,TODAY())-TBL_BDA_LOANPOOL[[#This Row],[SETTLEMENT_DATE]])&lt;91,TRUE)</f>
        <v>1</v>
      </c>
      <c r="AH67" s="27" t="b">
        <f>COUNTIFS(TBL_BDA_LOANPOOL[LOAN_ID],TBL_BDA_LOANPOOL[[#This Row],[LOAN_ID]],TBL_BDA_LOANPOOL[LOAN_INTEREST_RATE],"&gt;"&amp;CONFIG_BDA_INTEREST_RATE_CEILING)=0</f>
        <v>1</v>
      </c>
      <c r="AI67" s="27" t="b">
        <f>COUNTIFS(TBL_BDA_LOANPOOL[LOAN_ID],TBL_BDA_LOANPOOL[[#This Row],[LOAN_ID]],TBL_BDA_LOANPOOL[SBA_QUALIFIED],"No")=0</f>
        <v>1</v>
      </c>
      <c r="AJ67" s="29">
        <f>IF(TBL_BDA_LOANPOOL[[#This Row],[MULTIPROP_REC_COUNT]]&lt;&gt;"",TBL_BDA_LOANPOOL[[#This Row],[LOAN_AMOUNT]]/TBL_BDA_LOANPOOL[[#This Row],[MULTIPROP_REC_COUNT]],TBL_BDA_LOANPOOL[[#This Row],[LOAN_AMOUNT]])</f>
        <v>0</v>
      </c>
      <c r="AK67" s="29" t="b">
        <f>TBL_BDA_LOANPOOL[[#This Row],[MULTIPROP_REC_COUNT]]&gt;1</f>
        <v>0</v>
      </c>
      <c r="AL67" s="36">
        <f>IF(TBL_BDA_LOANPOOL[[#This Row],[LOAN_ID]]&lt;&gt;"",COUNTIF(TBL_BDA_LOANPOOL[LOAN_ID],TBL_BDA_LOANPOOL[[#This Row],[LOAN_ID]]),1)</f>
        <v>1</v>
      </c>
      <c r="AM67" s="36">
        <f>IFERROR(MATCH(TBL_BDA_LOANPOOL[[#This Row],[QUAL_METHOD]],RANGE_LOOKUP_QUALMETHODS_BDA,0),-1)</f>
        <v>-1</v>
      </c>
      <c r="AN67" s="29" t="str">
        <f>IF(AND(TBL_BDA_LOANPOOL[[#This Row],[LOAN_ID]]&lt;&gt;"",TBL_BDA_LOANPOOL[[#This Row],[QUALMETHOD_ID]]&gt;-1),(SUMIF(TBL_BDA_LOANPOOL[LOAN_ID],TBL_BDA_LOANPOOL[[#This Row],[LOAN_ID]],TBL_BDA_LOANPOOL[QUALMETHOD_ID])/TBL_BDA_LOANPOOL[[#This Row],[MULTIPROP_REC_COUNT]])=TBL_BDA_LOANPOOL[[#This Row],[QUALMETHOD_ID]],"")</f>
        <v/>
      </c>
      <c r="AO67" s="29" t="str">
        <f>IF(AND(TBL_BDA_LOANPOOL[[#This Row],[LOAN_ID]]&lt;&gt;"",TBL_BDA_LOANPOOL[[#This Row],[LOAN_AMOUNT]]&lt;&gt;""),(SUMIF(TBL_BDA_LOANPOOL[LOAN_ID],TBL_BDA_LOANPOOL[[#This Row],[LOAN_ID]],TBL_BDA_LOANPOOL[LOAN_AMOUNT])/TBL_BDA_LOANPOOL[[#This Row],[MULTIPROP_REC_COUNT]])=TBL_BDA_LOANPOOL[[#This Row],[LOAN_AMOUNT]],"")</f>
        <v/>
      </c>
      <c r="AP67" s="29" t="str">
        <f>IF(AND(TBL_BDA_LOANPOOL[[#This Row],[LOAN_ID]]&lt;&gt;"",TBL_BDA_LOANPOOL[[#This Row],[SETTLEMENT_DATE]]&lt;&gt;""),(SUMIF(TBL_BDA_LOANPOOL[LOAN_ID],TBL_BDA_LOANPOOL[[#This Row],[LOAN_ID]],TBL_BDA_LOANPOOL[SETTLEMENT_DATE])/TBL_BDA_LOANPOOL[[#This Row],[MULTIPROP_REC_COUNT]])=TBL_BDA_LOANPOOL[[#This Row],[SETTLEMENT_DATE]],"")</f>
        <v/>
      </c>
      <c r="AQ6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8" spans="2:45" ht="26.25" customHeight="1" x14ac:dyDescent="0.25">
      <c r="B68" s="25" t="str">
        <f>IF(TBL_BDA_LOANPOOL[[#This Row],[RECORD_STARTED]],IF(TBL_BDA_LOANPOOL[[#This Row],[ERROR_COUNT]]&gt;0,-1,IF(TBL_BDA_LOANPOOL[[#This Row],[REQ_FIELDS_POPULATED]],1,0)),"")</f>
        <v/>
      </c>
      <c r="C68" s="36">
        <f>ROW()-ROW(TBL_BDA_LOANPOOL[[#Headers],[ROW_ID]])</f>
        <v>52</v>
      </c>
      <c r="D68" s="55"/>
      <c r="E68" s="56"/>
      <c r="F68" s="57"/>
      <c r="G68" s="193"/>
      <c r="H68" s="142"/>
      <c r="I68" s="144"/>
      <c r="J68" s="144"/>
      <c r="K68" s="194"/>
      <c r="L68" s="207"/>
      <c r="M68" s="196"/>
      <c r="N68" s="116"/>
      <c r="O68" s="55"/>
      <c r="P68" s="61"/>
      <c r="Q68" s="62"/>
      <c r="R68" s="124"/>
      <c r="S68" s="200"/>
      <c r="T68" s="61"/>
      <c r="U68" s="202"/>
      <c r="V68" s="204" t="str">
        <f>IF(TBL_BDA_LOANPOOL[[#This Row],[RECORD_STARTED]]=TRUE,RANGE_LOOKUP_QUALMETHODS_BDA_SMALLBUSINESS,"")</f>
        <v/>
      </c>
      <c r="W68" s="178"/>
      <c r="X68" s="176"/>
      <c r="Y68" s="185"/>
      <c r="Z68" s="185"/>
      <c r="AA68" s="186"/>
      <c r="AB68" s="186"/>
      <c r="AC6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8" s="94" t="str">
        <f>IF(TBL_BDA_LOANPOOL[[#This Row],[LOAN_LEVEL_PREQUALIFIED_FLAG]]&lt;&gt;"",
IF(TBL_BDA_LOANPOOL[[#This Row],[LOAN_LEVEL_PREQUALIFIED_FLAG]],"Yes","No"),
"")</f>
        <v/>
      </c>
      <c r="AE68" s="70" t="str">
        <f>IF(TBL_BDA_LOANPOOL[[#This Row],[LOAN_ID]] = "","",TBL_BDA_LOANPOOL[[#This Row],[LOAN_ID]]&amp;" ("&amp;IF(TBL_BDA_LOANPOOL[[#This Row],[PROP_ADDR_STREET]]="","Address Not Defined",TBL_BDA_LOANPOOL[[#This Row],[PROP_ADDR_STREET]])&amp;")")</f>
        <v/>
      </c>
      <c r="AF68" s="70" t="str">
        <f>IF(AND(TBL_BDA_LOANPOOL[[#This Row],[REQ_FIELDS_POPULATED]],TBL_BDA_LOANPOOL[[#This Row],[ERROR_COUNT]]=0),
AND(TBL_BDA_LOANPOOL[[#This Row],[PREQUAL_LOAN_AGESETTLE_DATE_90_DAYS_CERTDATE]],TBL_BDA_LOANPOOL[[#This Row],[PREQUAL_LOAN_INTEREST_RATE]],TBL_BDA_LOANPOOL[[#This Row],[PREQUAL_SMALLBUSINESS]]),
"")</f>
        <v/>
      </c>
      <c r="AG68" s="27" t="b">
        <f ca="1">IFERROR((IF(APP_BDA_CERT_DATE&lt;&gt;"",APP_BDA_CERT_DATE,TODAY())-TBL_BDA_LOANPOOL[[#This Row],[SETTLEMENT_DATE]])&lt;91,TRUE)</f>
        <v>1</v>
      </c>
      <c r="AH68" s="27" t="b">
        <f>COUNTIFS(TBL_BDA_LOANPOOL[LOAN_ID],TBL_BDA_LOANPOOL[[#This Row],[LOAN_ID]],TBL_BDA_LOANPOOL[LOAN_INTEREST_RATE],"&gt;"&amp;CONFIG_BDA_INTEREST_RATE_CEILING)=0</f>
        <v>1</v>
      </c>
      <c r="AI68" s="27" t="b">
        <f>COUNTIFS(TBL_BDA_LOANPOOL[LOAN_ID],TBL_BDA_LOANPOOL[[#This Row],[LOAN_ID]],TBL_BDA_LOANPOOL[SBA_QUALIFIED],"No")=0</f>
        <v>1</v>
      </c>
      <c r="AJ68" s="29">
        <f>IF(TBL_BDA_LOANPOOL[[#This Row],[MULTIPROP_REC_COUNT]]&lt;&gt;"",TBL_BDA_LOANPOOL[[#This Row],[LOAN_AMOUNT]]/TBL_BDA_LOANPOOL[[#This Row],[MULTIPROP_REC_COUNT]],TBL_BDA_LOANPOOL[[#This Row],[LOAN_AMOUNT]])</f>
        <v>0</v>
      </c>
      <c r="AK68" s="29" t="b">
        <f>TBL_BDA_LOANPOOL[[#This Row],[MULTIPROP_REC_COUNT]]&gt;1</f>
        <v>0</v>
      </c>
      <c r="AL68" s="36">
        <f>IF(TBL_BDA_LOANPOOL[[#This Row],[LOAN_ID]]&lt;&gt;"",COUNTIF(TBL_BDA_LOANPOOL[LOAN_ID],TBL_BDA_LOANPOOL[[#This Row],[LOAN_ID]]),1)</f>
        <v>1</v>
      </c>
      <c r="AM68" s="36">
        <f>IFERROR(MATCH(TBL_BDA_LOANPOOL[[#This Row],[QUAL_METHOD]],RANGE_LOOKUP_QUALMETHODS_BDA,0),-1)</f>
        <v>-1</v>
      </c>
      <c r="AN68" s="29" t="str">
        <f>IF(AND(TBL_BDA_LOANPOOL[[#This Row],[LOAN_ID]]&lt;&gt;"",TBL_BDA_LOANPOOL[[#This Row],[QUALMETHOD_ID]]&gt;-1),(SUMIF(TBL_BDA_LOANPOOL[LOAN_ID],TBL_BDA_LOANPOOL[[#This Row],[LOAN_ID]],TBL_BDA_LOANPOOL[QUALMETHOD_ID])/TBL_BDA_LOANPOOL[[#This Row],[MULTIPROP_REC_COUNT]])=TBL_BDA_LOANPOOL[[#This Row],[QUALMETHOD_ID]],"")</f>
        <v/>
      </c>
      <c r="AO68" s="29" t="str">
        <f>IF(AND(TBL_BDA_LOANPOOL[[#This Row],[LOAN_ID]]&lt;&gt;"",TBL_BDA_LOANPOOL[[#This Row],[LOAN_AMOUNT]]&lt;&gt;""),(SUMIF(TBL_BDA_LOANPOOL[LOAN_ID],TBL_BDA_LOANPOOL[[#This Row],[LOAN_ID]],TBL_BDA_LOANPOOL[LOAN_AMOUNT])/TBL_BDA_LOANPOOL[[#This Row],[MULTIPROP_REC_COUNT]])=TBL_BDA_LOANPOOL[[#This Row],[LOAN_AMOUNT]],"")</f>
        <v/>
      </c>
      <c r="AP68" s="29" t="str">
        <f>IF(AND(TBL_BDA_LOANPOOL[[#This Row],[LOAN_ID]]&lt;&gt;"",TBL_BDA_LOANPOOL[[#This Row],[SETTLEMENT_DATE]]&lt;&gt;""),(SUMIF(TBL_BDA_LOANPOOL[LOAN_ID],TBL_BDA_LOANPOOL[[#This Row],[LOAN_ID]],TBL_BDA_LOANPOOL[SETTLEMENT_DATE])/TBL_BDA_LOANPOOL[[#This Row],[MULTIPROP_REC_COUNT]])=TBL_BDA_LOANPOOL[[#This Row],[SETTLEMENT_DATE]],"")</f>
        <v/>
      </c>
      <c r="AQ6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9" spans="2:45" ht="26.25" customHeight="1" x14ac:dyDescent="0.25">
      <c r="B69" s="25" t="str">
        <f>IF(TBL_BDA_LOANPOOL[[#This Row],[RECORD_STARTED]],IF(TBL_BDA_LOANPOOL[[#This Row],[ERROR_COUNT]]&gt;0,-1,IF(TBL_BDA_LOANPOOL[[#This Row],[REQ_FIELDS_POPULATED]],1,0)),"")</f>
        <v/>
      </c>
      <c r="C69" s="36">
        <f>ROW()-ROW(TBL_BDA_LOANPOOL[[#Headers],[ROW_ID]])</f>
        <v>53</v>
      </c>
      <c r="D69" s="55"/>
      <c r="E69" s="56"/>
      <c r="F69" s="57"/>
      <c r="G69" s="193"/>
      <c r="H69" s="142"/>
      <c r="I69" s="144"/>
      <c r="J69" s="144"/>
      <c r="K69" s="194"/>
      <c r="L69" s="207"/>
      <c r="M69" s="196"/>
      <c r="N69" s="116"/>
      <c r="O69" s="55"/>
      <c r="P69" s="61"/>
      <c r="Q69" s="62"/>
      <c r="R69" s="124"/>
      <c r="S69" s="200"/>
      <c r="T69" s="61"/>
      <c r="U69" s="202"/>
      <c r="V69" s="204" t="str">
        <f>IF(TBL_BDA_LOANPOOL[[#This Row],[RECORD_STARTED]]=TRUE,RANGE_LOOKUP_QUALMETHODS_BDA_SMALLBUSINESS,"")</f>
        <v/>
      </c>
      <c r="W69" s="178"/>
      <c r="X69" s="176"/>
      <c r="Y69" s="185"/>
      <c r="Z69" s="185"/>
      <c r="AA69" s="186"/>
      <c r="AB69" s="186"/>
      <c r="AC6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9" s="94" t="str">
        <f>IF(TBL_BDA_LOANPOOL[[#This Row],[LOAN_LEVEL_PREQUALIFIED_FLAG]]&lt;&gt;"",
IF(TBL_BDA_LOANPOOL[[#This Row],[LOAN_LEVEL_PREQUALIFIED_FLAG]],"Yes","No"),
"")</f>
        <v/>
      </c>
      <c r="AE69" s="70" t="str">
        <f>IF(TBL_BDA_LOANPOOL[[#This Row],[LOAN_ID]] = "","",TBL_BDA_LOANPOOL[[#This Row],[LOAN_ID]]&amp;" ("&amp;IF(TBL_BDA_LOANPOOL[[#This Row],[PROP_ADDR_STREET]]="","Address Not Defined",TBL_BDA_LOANPOOL[[#This Row],[PROP_ADDR_STREET]])&amp;")")</f>
        <v/>
      </c>
      <c r="AF69" s="70" t="str">
        <f>IF(AND(TBL_BDA_LOANPOOL[[#This Row],[REQ_FIELDS_POPULATED]],TBL_BDA_LOANPOOL[[#This Row],[ERROR_COUNT]]=0),
AND(TBL_BDA_LOANPOOL[[#This Row],[PREQUAL_LOAN_AGESETTLE_DATE_90_DAYS_CERTDATE]],TBL_BDA_LOANPOOL[[#This Row],[PREQUAL_LOAN_INTEREST_RATE]],TBL_BDA_LOANPOOL[[#This Row],[PREQUAL_SMALLBUSINESS]]),
"")</f>
        <v/>
      </c>
      <c r="AG69" s="27" t="b">
        <f ca="1">IFERROR((IF(APP_BDA_CERT_DATE&lt;&gt;"",APP_BDA_CERT_DATE,TODAY())-TBL_BDA_LOANPOOL[[#This Row],[SETTLEMENT_DATE]])&lt;91,TRUE)</f>
        <v>1</v>
      </c>
      <c r="AH69" s="27" t="b">
        <f>COUNTIFS(TBL_BDA_LOANPOOL[LOAN_ID],TBL_BDA_LOANPOOL[[#This Row],[LOAN_ID]],TBL_BDA_LOANPOOL[LOAN_INTEREST_RATE],"&gt;"&amp;CONFIG_BDA_INTEREST_RATE_CEILING)=0</f>
        <v>1</v>
      </c>
      <c r="AI69" s="27" t="b">
        <f>COUNTIFS(TBL_BDA_LOANPOOL[LOAN_ID],TBL_BDA_LOANPOOL[[#This Row],[LOAN_ID]],TBL_BDA_LOANPOOL[SBA_QUALIFIED],"No")=0</f>
        <v>1</v>
      </c>
      <c r="AJ69" s="29">
        <f>IF(TBL_BDA_LOANPOOL[[#This Row],[MULTIPROP_REC_COUNT]]&lt;&gt;"",TBL_BDA_LOANPOOL[[#This Row],[LOAN_AMOUNT]]/TBL_BDA_LOANPOOL[[#This Row],[MULTIPROP_REC_COUNT]],TBL_BDA_LOANPOOL[[#This Row],[LOAN_AMOUNT]])</f>
        <v>0</v>
      </c>
      <c r="AK69" s="29" t="b">
        <f>TBL_BDA_LOANPOOL[[#This Row],[MULTIPROP_REC_COUNT]]&gt;1</f>
        <v>0</v>
      </c>
      <c r="AL69" s="36">
        <f>IF(TBL_BDA_LOANPOOL[[#This Row],[LOAN_ID]]&lt;&gt;"",COUNTIF(TBL_BDA_LOANPOOL[LOAN_ID],TBL_BDA_LOANPOOL[[#This Row],[LOAN_ID]]),1)</f>
        <v>1</v>
      </c>
      <c r="AM69" s="36">
        <f>IFERROR(MATCH(TBL_BDA_LOANPOOL[[#This Row],[QUAL_METHOD]],RANGE_LOOKUP_QUALMETHODS_BDA,0),-1)</f>
        <v>-1</v>
      </c>
      <c r="AN69" s="29" t="str">
        <f>IF(AND(TBL_BDA_LOANPOOL[[#This Row],[LOAN_ID]]&lt;&gt;"",TBL_BDA_LOANPOOL[[#This Row],[QUALMETHOD_ID]]&gt;-1),(SUMIF(TBL_BDA_LOANPOOL[LOAN_ID],TBL_BDA_LOANPOOL[[#This Row],[LOAN_ID]],TBL_BDA_LOANPOOL[QUALMETHOD_ID])/TBL_BDA_LOANPOOL[[#This Row],[MULTIPROP_REC_COUNT]])=TBL_BDA_LOANPOOL[[#This Row],[QUALMETHOD_ID]],"")</f>
        <v/>
      </c>
      <c r="AO69" s="29" t="str">
        <f>IF(AND(TBL_BDA_LOANPOOL[[#This Row],[LOAN_ID]]&lt;&gt;"",TBL_BDA_LOANPOOL[[#This Row],[LOAN_AMOUNT]]&lt;&gt;""),(SUMIF(TBL_BDA_LOANPOOL[LOAN_ID],TBL_BDA_LOANPOOL[[#This Row],[LOAN_ID]],TBL_BDA_LOANPOOL[LOAN_AMOUNT])/TBL_BDA_LOANPOOL[[#This Row],[MULTIPROP_REC_COUNT]])=TBL_BDA_LOANPOOL[[#This Row],[LOAN_AMOUNT]],"")</f>
        <v/>
      </c>
      <c r="AP69" s="29" t="str">
        <f>IF(AND(TBL_BDA_LOANPOOL[[#This Row],[LOAN_ID]]&lt;&gt;"",TBL_BDA_LOANPOOL[[#This Row],[SETTLEMENT_DATE]]&lt;&gt;""),(SUMIF(TBL_BDA_LOANPOOL[LOAN_ID],TBL_BDA_LOANPOOL[[#This Row],[LOAN_ID]],TBL_BDA_LOANPOOL[SETTLEMENT_DATE])/TBL_BDA_LOANPOOL[[#This Row],[MULTIPROP_REC_COUNT]])=TBL_BDA_LOANPOOL[[#This Row],[SETTLEMENT_DATE]],"")</f>
        <v/>
      </c>
      <c r="AQ6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0" spans="2:45" ht="26.25" customHeight="1" x14ac:dyDescent="0.25">
      <c r="B70" s="25" t="str">
        <f>IF(TBL_BDA_LOANPOOL[[#This Row],[RECORD_STARTED]],IF(TBL_BDA_LOANPOOL[[#This Row],[ERROR_COUNT]]&gt;0,-1,IF(TBL_BDA_LOANPOOL[[#This Row],[REQ_FIELDS_POPULATED]],1,0)),"")</f>
        <v/>
      </c>
      <c r="C70" s="36">
        <f>ROW()-ROW(TBL_BDA_LOANPOOL[[#Headers],[ROW_ID]])</f>
        <v>54</v>
      </c>
      <c r="D70" s="55"/>
      <c r="E70" s="56"/>
      <c r="F70" s="57"/>
      <c r="G70" s="193"/>
      <c r="H70" s="142"/>
      <c r="I70" s="144"/>
      <c r="J70" s="144"/>
      <c r="K70" s="194"/>
      <c r="L70" s="207"/>
      <c r="M70" s="196"/>
      <c r="N70" s="116"/>
      <c r="O70" s="55"/>
      <c r="P70" s="61"/>
      <c r="Q70" s="62"/>
      <c r="R70" s="124"/>
      <c r="S70" s="200"/>
      <c r="T70" s="61"/>
      <c r="U70" s="202"/>
      <c r="V70" s="204" t="str">
        <f>IF(TBL_BDA_LOANPOOL[[#This Row],[RECORD_STARTED]]=TRUE,RANGE_LOOKUP_QUALMETHODS_BDA_SMALLBUSINESS,"")</f>
        <v/>
      </c>
      <c r="W70" s="178"/>
      <c r="X70" s="176"/>
      <c r="Y70" s="185"/>
      <c r="Z70" s="185"/>
      <c r="AA70" s="186"/>
      <c r="AB70" s="186"/>
      <c r="AC7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0" s="94" t="str">
        <f>IF(TBL_BDA_LOANPOOL[[#This Row],[LOAN_LEVEL_PREQUALIFIED_FLAG]]&lt;&gt;"",
IF(TBL_BDA_LOANPOOL[[#This Row],[LOAN_LEVEL_PREQUALIFIED_FLAG]],"Yes","No"),
"")</f>
        <v/>
      </c>
      <c r="AE70" s="70" t="str">
        <f>IF(TBL_BDA_LOANPOOL[[#This Row],[LOAN_ID]] = "","",TBL_BDA_LOANPOOL[[#This Row],[LOAN_ID]]&amp;" ("&amp;IF(TBL_BDA_LOANPOOL[[#This Row],[PROP_ADDR_STREET]]="","Address Not Defined",TBL_BDA_LOANPOOL[[#This Row],[PROP_ADDR_STREET]])&amp;")")</f>
        <v/>
      </c>
      <c r="AF70" s="70" t="str">
        <f>IF(AND(TBL_BDA_LOANPOOL[[#This Row],[REQ_FIELDS_POPULATED]],TBL_BDA_LOANPOOL[[#This Row],[ERROR_COUNT]]=0),
AND(TBL_BDA_LOANPOOL[[#This Row],[PREQUAL_LOAN_AGESETTLE_DATE_90_DAYS_CERTDATE]],TBL_BDA_LOANPOOL[[#This Row],[PREQUAL_LOAN_INTEREST_RATE]],TBL_BDA_LOANPOOL[[#This Row],[PREQUAL_SMALLBUSINESS]]),
"")</f>
        <v/>
      </c>
      <c r="AG70" s="27" t="b">
        <f ca="1">IFERROR((IF(APP_BDA_CERT_DATE&lt;&gt;"",APP_BDA_CERT_DATE,TODAY())-TBL_BDA_LOANPOOL[[#This Row],[SETTLEMENT_DATE]])&lt;91,TRUE)</f>
        <v>1</v>
      </c>
      <c r="AH70" s="27" t="b">
        <f>COUNTIFS(TBL_BDA_LOANPOOL[LOAN_ID],TBL_BDA_LOANPOOL[[#This Row],[LOAN_ID]],TBL_BDA_LOANPOOL[LOAN_INTEREST_RATE],"&gt;"&amp;CONFIG_BDA_INTEREST_RATE_CEILING)=0</f>
        <v>1</v>
      </c>
      <c r="AI70" s="27" t="b">
        <f>COUNTIFS(TBL_BDA_LOANPOOL[LOAN_ID],TBL_BDA_LOANPOOL[[#This Row],[LOAN_ID]],TBL_BDA_LOANPOOL[SBA_QUALIFIED],"No")=0</f>
        <v>1</v>
      </c>
      <c r="AJ70" s="29">
        <f>IF(TBL_BDA_LOANPOOL[[#This Row],[MULTIPROP_REC_COUNT]]&lt;&gt;"",TBL_BDA_LOANPOOL[[#This Row],[LOAN_AMOUNT]]/TBL_BDA_LOANPOOL[[#This Row],[MULTIPROP_REC_COUNT]],TBL_BDA_LOANPOOL[[#This Row],[LOAN_AMOUNT]])</f>
        <v>0</v>
      </c>
      <c r="AK70" s="29" t="b">
        <f>TBL_BDA_LOANPOOL[[#This Row],[MULTIPROP_REC_COUNT]]&gt;1</f>
        <v>0</v>
      </c>
      <c r="AL70" s="36">
        <f>IF(TBL_BDA_LOANPOOL[[#This Row],[LOAN_ID]]&lt;&gt;"",COUNTIF(TBL_BDA_LOANPOOL[LOAN_ID],TBL_BDA_LOANPOOL[[#This Row],[LOAN_ID]]),1)</f>
        <v>1</v>
      </c>
      <c r="AM70" s="36">
        <f>IFERROR(MATCH(TBL_BDA_LOANPOOL[[#This Row],[QUAL_METHOD]],RANGE_LOOKUP_QUALMETHODS_BDA,0),-1)</f>
        <v>-1</v>
      </c>
      <c r="AN70" s="29" t="str">
        <f>IF(AND(TBL_BDA_LOANPOOL[[#This Row],[LOAN_ID]]&lt;&gt;"",TBL_BDA_LOANPOOL[[#This Row],[QUALMETHOD_ID]]&gt;-1),(SUMIF(TBL_BDA_LOANPOOL[LOAN_ID],TBL_BDA_LOANPOOL[[#This Row],[LOAN_ID]],TBL_BDA_LOANPOOL[QUALMETHOD_ID])/TBL_BDA_LOANPOOL[[#This Row],[MULTIPROP_REC_COUNT]])=TBL_BDA_LOANPOOL[[#This Row],[QUALMETHOD_ID]],"")</f>
        <v/>
      </c>
      <c r="AO70" s="29" t="str">
        <f>IF(AND(TBL_BDA_LOANPOOL[[#This Row],[LOAN_ID]]&lt;&gt;"",TBL_BDA_LOANPOOL[[#This Row],[LOAN_AMOUNT]]&lt;&gt;""),(SUMIF(TBL_BDA_LOANPOOL[LOAN_ID],TBL_BDA_LOANPOOL[[#This Row],[LOAN_ID]],TBL_BDA_LOANPOOL[LOAN_AMOUNT])/TBL_BDA_LOANPOOL[[#This Row],[MULTIPROP_REC_COUNT]])=TBL_BDA_LOANPOOL[[#This Row],[LOAN_AMOUNT]],"")</f>
        <v/>
      </c>
      <c r="AP70" s="29" t="str">
        <f>IF(AND(TBL_BDA_LOANPOOL[[#This Row],[LOAN_ID]]&lt;&gt;"",TBL_BDA_LOANPOOL[[#This Row],[SETTLEMENT_DATE]]&lt;&gt;""),(SUMIF(TBL_BDA_LOANPOOL[LOAN_ID],TBL_BDA_LOANPOOL[[#This Row],[LOAN_ID]],TBL_BDA_LOANPOOL[SETTLEMENT_DATE])/TBL_BDA_LOANPOOL[[#This Row],[MULTIPROP_REC_COUNT]])=TBL_BDA_LOANPOOL[[#This Row],[SETTLEMENT_DATE]],"")</f>
        <v/>
      </c>
      <c r="AQ7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1" spans="2:45" ht="26.25" customHeight="1" x14ac:dyDescent="0.25">
      <c r="B71" s="25" t="str">
        <f>IF(TBL_BDA_LOANPOOL[[#This Row],[RECORD_STARTED]],IF(TBL_BDA_LOANPOOL[[#This Row],[ERROR_COUNT]]&gt;0,-1,IF(TBL_BDA_LOANPOOL[[#This Row],[REQ_FIELDS_POPULATED]],1,0)),"")</f>
        <v/>
      </c>
      <c r="C71" s="36">
        <f>ROW()-ROW(TBL_BDA_LOANPOOL[[#Headers],[ROW_ID]])</f>
        <v>55</v>
      </c>
      <c r="D71" s="55"/>
      <c r="E71" s="56"/>
      <c r="F71" s="57"/>
      <c r="G71" s="193"/>
      <c r="H71" s="142"/>
      <c r="I71" s="144"/>
      <c r="J71" s="144"/>
      <c r="K71" s="194"/>
      <c r="L71" s="207"/>
      <c r="M71" s="196"/>
      <c r="N71" s="116"/>
      <c r="O71" s="55"/>
      <c r="P71" s="61"/>
      <c r="Q71" s="62"/>
      <c r="R71" s="124"/>
      <c r="S71" s="200"/>
      <c r="T71" s="61"/>
      <c r="U71" s="202"/>
      <c r="V71" s="204" t="str">
        <f>IF(TBL_BDA_LOANPOOL[[#This Row],[RECORD_STARTED]]=TRUE,RANGE_LOOKUP_QUALMETHODS_BDA_SMALLBUSINESS,"")</f>
        <v/>
      </c>
      <c r="W71" s="178"/>
      <c r="X71" s="176"/>
      <c r="Y71" s="185"/>
      <c r="Z71" s="185"/>
      <c r="AA71" s="186"/>
      <c r="AB71" s="186"/>
      <c r="AC7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1" s="94" t="str">
        <f>IF(TBL_BDA_LOANPOOL[[#This Row],[LOAN_LEVEL_PREQUALIFIED_FLAG]]&lt;&gt;"",
IF(TBL_BDA_LOANPOOL[[#This Row],[LOAN_LEVEL_PREQUALIFIED_FLAG]],"Yes","No"),
"")</f>
        <v/>
      </c>
      <c r="AE71" s="70" t="str">
        <f>IF(TBL_BDA_LOANPOOL[[#This Row],[LOAN_ID]] = "","",TBL_BDA_LOANPOOL[[#This Row],[LOAN_ID]]&amp;" ("&amp;IF(TBL_BDA_LOANPOOL[[#This Row],[PROP_ADDR_STREET]]="","Address Not Defined",TBL_BDA_LOANPOOL[[#This Row],[PROP_ADDR_STREET]])&amp;")")</f>
        <v/>
      </c>
      <c r="AF71" s="70" t="str">
        <f>IF(AND(TBL_BDA_LOANPOOL[[#This Row],[REQ_FIELDS_POPULATED]],TBL_BDA_LOANPOOL[[#This Row],[ERROR_COUNT]]=0),
AND(TBL_BDA_LOANPOOL[[#This Row],[PREQUAL_LOAN_AGESETTLE_DATE_90_DAYS_CERTDATE]],TBL_BDA_LOANPOOL[[#This Row],[PREQUAL_LOAN_INTEREST_RATE]],TBL_BDA_LOANPOOL[[#This Row],[PREQUAL_SMALLBUSINESS]]),
"")</f>
        <v/>
      </c>
      <c r="AG71" s="27" t="b">
        <f ca="1">IFERROR((IF(APP_BDA_CERT_DATE&lt;&gt;"",APP_BDA_CERT_DATE,TODAY())-TBL_BDA_LOANPOOL[[#This Row],[SETTLEMENT_DATE]])&lt;91,TRUE)</f>
        <v>1</v>
      </c>
      <c r="AH71" s="27" t="b">
        <f>COUNTIFS(TBL_BDA_LOANPOOL[LOAN_ID],TBL_BDA_LOANPOOL[[#This Row],[LOAN_ID]],TBL_BDA_LOANPOOL[LOAN_INTEREST_RATE],"&gt;"&amp;CONFIG_BDA_INTEREST_RATE_CEILING)=0</f>
        <v>1</v>
      </c>
      <c r="AI71" s="27" t="b">
        <f>COUNTIFS(TBL_BDA_LOANPOOL[LOAN_ID],TBL_BDA_LOANPOOL[[#This Row],[LOAN_ID]],TBL_BDA_LOANPOOL[SBA_QUALIFIED],"No")=0</f>
        <v>1</v>
      </c>
      <c r="AJ71" s="29">
        <f>IF(TBL_BDA_LOANPOOL[[#This Row],[MULTIPROP_REC_COUNT]]&lt;&gt;"",TBL_BDA_LOANPOOL[[#This Row],[LOAN_AMOUNT]]/TBL_BDA_LOANPOOL[[#This Row],[MULTIPROP_REC_COUNT]],TBL_BDA_LOANPOOL[[#This Row],[LOAN_AMOUNT]])</f>
        <v>0</v>
      </c>
      <c r="AK71" s="29" t="b">
        <f>TBL_BDA_LOANPOOL[[#This Row],[MULTIPROP_REC_COUNT]]&gt;1</f>
        <v>0</v>
      </c>
      <c r="AL71" s="36">
        <f>IF(TBL_BDA_LOANPOOL[[#This Row],[LOAN_ID]]&lt;&gt;"",COUNTIF(TBL_BDA_LOANPOOL[LOAN_ID],TBL_BDA_LOANPOOL[[#This Row],[LOAN_ID]]),1)</f>
        <v>1</v>
      </c>
      <c r="AM71" s="36">
        <f>IFERROR(MATCH(TBL_BDA_LOANPOOL[[#This Row],[QUAL_METHOD]],RANGE_LOOKUP_QUALMETHODS_BDA,0),-1)</f>
        <v>-1</v>
      </c>
      <c r="AN71" s="29" t="str">
        <f>IF(AND(TBL_BDA_LOANPOOL[[#This Row],[LOAN_ID]]&lt;&gt;"",TBL_BDA_LOANPOOL[[#This Row],[QUALMETHOD_ID]]&gt;-1),(SUMIF(TBL_BDA_LOANPOOL[LOAN_ID],TBL_BDA_LOANPOOL[[#This Row],[LOAN_ID]],TBL_BDA_LOANPOOL[QUALMETHOD_ID])/TBL_BDA_LOANPOOL[[#This Row],[MULTIPROP_REC_COUNT]])=TBL_BDA_LOANPOOL[[#This Row],[QUALMETHOD_ID]],"")</f>
        <v/>
      </c>
      <c r="AO71" s="29" t="str">
        <f>IF(AND(TBL_BDA_LOANPOOL[[#This Row],[LOAN_ID]]&lt;&gt;"",TBL_BDA_LOANPOOL[[#This Row],[LOAN_AMOUNT]]&lt;&gt;""),(SUMIF(TBL_BDA_LOANPOOL[LOAN_ID],TBL_BDA_LOANPOOL[[#This Row],[LOAN_ID]],TBL_BDA_LOANPOOL[LOAN_AMOUNT])/TBL_BDA_LOANPOOL[[#This Row],[MULTIPROP_REC_COUNT]])=TBL_BDA_LOANPOOL[[#This Row],[LOAN_AMOUNT]],"")</f>
        <v/>
      </c>
      <c r="AP71" s="29" t="str">
        <f>IF(AND(TBL_BDA_LOANPOOL[[#This Row],[LOAN_ID]]&lt;&gt;"",TBL_BDA_LOANPOOL[[#This Row],[SETTLEMENT_DATE]]&lt;&gt;""),(SUMIF(TBL_BDA_LOANPOOL[LOAN_ID],TBL_BDA_LOANPOOL[[#This Row],[LOAN_ID]],TBL_BDA_LOANPOOL[SETTLEMENT_DATE])/TBL_BDA_LOANPOOL[[#This Row],[MULTIPROP_REC_COUNT]])=TBL_BDA_LOANPOOL[[#This Row],[SETTLEMENT_DATE]],"")</f>
        <v/>
      </c>
      <c r="AQ7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2" spans="2:45" ht="26.25" customHeight="1" x14ac:dyDescent="0.25">
      <c r="B72" s="25" t="str">
        <f>IF(TBL_BDA_LOANPOOL[[#This Row],[RECORD_STARTED]],IF(TBL_BDA_LOANPOOL[[#This Row],[ERROR_COUNT]]&gt;0,-1,IF(TBL_BDA_LOANPOOL[[#This Row],[REQ_FIELDS_POPULATED]],1,0)),"")</f>
        <v/>
      </c>
      <c r="C72" s="36">
        <f>ROW()-ROW(TBL_BDA_LOANPOOL[[#Headers],[ROW_ID]])</f>
        <v>56</v>
      </c>
      <c r="D72" s="55"/>
      <c r="E72" s="56"/>
      <c r="F72" s="57"/>
      <c r="G72" s="193"/>
      <c r="H72" s="142"/>
      <c r="I72" s="144"/>
      <c r="J72" s="144"/>
      <c r="K72" s="194"/>
      <c r="L72" s="207"/>
      <c r="M72" s="196"/>
      <c r="N72" s="116"/>
      <c r="O72" s="55"/>
      <c r="P72" s="61"/>
      <c r="Q72" s="62"/>
      <c r="R72" s="124"/>
      <c r="S72" s="200"/>
      <c r="T72" s="61"/>
      <c r="U72" s="202"/>
      <c r="V72" s="204" t="str">
        <f>IF(TBL_BDA_LOANPOOL[[#This Row],[RECORD_STARTED]]=TRUE,RANGE_LOOKUP_QUALMETHODS_BDA_SMALLBUSINESS,"")</f>
        <v/>
      </c>
      <c r="W72" s="178"/>
      <c r="X72" s="176"/>
      <c r="Y72" s="185"/>
      <c r="Z72" s="185"/>
      <c r="AA72" s="186"/>
      <c r="AB72" s="186"/>
      <c r="AC7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2" s="94" t="str">
        <f>IF(TBL_BDA_LOANPOOL[[#This Row],[LOAN_LEVEL_PREQUALIFIED_FLAG]]&lt;&gt;"",
IF(TBL_BDA_LOANPOOL[[#This Row],[LOAN_LEVEL_PREQUALIFIED_FLAG]],"Yes","No"),
"")</f>
        <v/>
      </c>
      <c r="AE72" s="70" t="str">
        <f>IF(TBL_BDA_LOANPOOL[[#This Row],[LOAN_ID]] = "","",TBL_BDA_LOANPOOL[[#This Row],[LOAN_ID]]&amp;" ("&amp;IF(TBL_BDA_LOANPOOL[[#This Row],[PROP_ADDR_STREET]]="","Address Not Defined",TBL_BDA_LOANPOOL[[#This Row],[PROP_ADDR_STREET]])&amp;")")</f>
        <v/>
      </c>
      <c r="AF72" s="70" t="str">
        <f>IF(AND(TBL_BDA_LOANPOOL[[#This Row],[REQ_FIELDS_POPULATED]],TBL_BDA_LOANPOOL[[#This Row],[ERROR_COUNT]]=0),
AND(TBL_BDA_LOANPOOL[[#This Row],[PREQUAL_LOAN_AGESETTLE_DATE_90_DAYS_CERTDATE]],TBL_BDA_LOANPOOL[[#This Row],[PREQUAL_LOAN_INTEREST_RATE]],TBL_BDA_LOANPOOL[[#This Row],[PREQUAL_SMALLBUSINESS]]),
"")</f>
        <v/>
      </c>
      <c r="AG72" s="27" t="b">
        <f ca="1">IFERROR((IF(APP_BDA_CERT_DATE&lt;&gt;"",APP_BDA_CERT_DATE,TODAY())-TBL_BDA_LOANPOOL[[#This Row],[SETTLEMENT_DATE]])&lt;91,TRUE)</f>
        <v>1</v>
      </c>
      <c r="AH72" s="27" t="b">
        <f>COUNTIFS(TBL_BDA_LOANPOOL[LOAN_ID],TBL_BDA_LOANPOOL[[#This Row],[LOAN_ID]],TBL_BDA_LOANPOOL[LOAN_INTEREST_RATE],"&gt;"&amp;CONFIG_BDA_INTEREST_RATE_CEILING)=0</f>
        <v>1</v>
      </c>
      <c r="AI72" s="27" t="b">
        <f>COUNTIFS(TBL_BDA_LOANPOOL[LOAN_ID],TBL_BDA_LOANPOOL[[#This Row],[LOAN_ID]],TBL_BDA_LOANPOOL[SBA_QUALIFIED],"No")=0</f>
        <v>1</v>
      </c>
      <c r="AJ72" s="29">
        <f>IF(TBL_BDA_LOANPOOL[[#This Row],[MULTIPROP_REC_COUNT]]&lt;&gt;"",TBL_BDA_LOANPOOL[[#This Row],[LOAN_AMOUNT]]/TBL_BDA_LOANPOOL[[#This Row],[MULTIPROP_REC_COUNT]],TBL_BDA_LOANPOOL[[#This Row],[LOAN_AMOUNT]])</f>
        <v>0</v>
      </c>
      <c r="AK72" s="29" t="b">
        <f>TBL_BDA_LOANPOOL[[#This Row],[MULTIPROP_REC_COUNT]]&gt;1</f>
        <v>0</v>
      </c>
      <c r="AL72" s="36">
        <f>IF(TBL_BDA_LOANPOOL[[#This Row],[LOAN_ID]]&lt;&gt;"",COUNTIF(TBL_BDA_LOANPOOL[LOAN_ID],TBL_BDA_LOANPOOL[[#This Row],[LOAN_ID]]),1)</f>
        <v>1</v>
      </c>
      <c r="AM72" s="36">
        <f>IFERROR(MATCH(TBL_BDA_LOANPOOL[[#This Row],[QUAL_METHOD]],RANGE_LOOKUP_QUALMETHODS_BDA,0),-1)</f>
        <v>-1</v>
      </c>
      <c r="AN72" s="29" t="str">
        <f>IF(AND(TBL_BDA_LOANPOOL[[#This Row],[LOAN_ID]]&lt;&gt;"",TBL_BDA_LOANPOOL[[#This Row],[QUALMETHOD_ID]]&gt;-1),(SUMIF(TBL_BDA_LOANPOOL[LOAN_ID],TBL_BDA_LOANPOOL[[#This Row],[LOAN_ID]],TBL_BDA_LOANPOOL[QUALMETHOD_ID])/TBL_BDA_LOANPOOL[[#This Row],[MULTIPROP_REC_COUNT]])=TBL_BDA_LOANPOOL[[#This Row],[QUALMETHOD_ID]],"")</f>
        <v/>
      </c>
      <c r="AO72" s="29" t="str">
        <f>IF(AND(TBL_BDA_LOANPOOL[[#This Row],[LOAN_ID]]&lt;&gt;"",TBL_BDA_LOANPOOL[[#This Row],[LOAN_AMOUNT]]&lt;&gt;""),(SUMIF(TBL_BDA_LOANPOOL[LOAN_ID],TBL_BDA_LOANPOOL[[#This Row],[LOAN_ID]],TBL_BDA_LOANPOOL[LOAN_AMOUNT])/TBL_BDA_LOANPOOL[[#This Row],[MULTIPROP_REC_COUNT]])=TBL_BDA_LOANPOOL[[#This Row],[LOAN_AMOUNT]],"")</f>
        <v/>
      </c>
      <c r="AP72" s="29" t="str">
        <f>IF(AND(TBL_BDA_LOANPOOL[[#This Row],[LOAN_ID]]&lt;&gt;"",TBL_BDA_LOANPOOL[[#This Row],[SETTLEMENT_DATE]]&lt;&gt;""),(SUMIF(TBL_BDA_LOANPOOL[LOAN_ID],TBL_BDA_LOANPOOL[[#This Row],[LOAN_ID]],TBL_BDA_LOANPOOL[SETTLEMENT_DATE])/TBL_BDA_LOANPOOL[[#This Row],[MULTIPROP_REC_COUNT]])=TBL_BDA_LOANPOOL[[#This Row],[SETTLEMENT_DATE]],"")</f>
        <v/>
      </c>
      <c r="AQ7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3" spans="2:45" ht="26.25" customHeight="1" x14ac:dyDescent="0.25">
      <c r="B73" s="25" t="str">
        <f>IF(TBL_BDA_LOANPOOL[[#This Row],[RECORD_STARTED]],IF(TBL_BDA_LOANPOOL[[#This Row],[ERROR_COUNT]]&gt;0,-1,IF(TBL_BDA_LOANPOOL[[#This Row],[REQ_FIELDS_POPULATED]],1,0)),"")</f>
        <v/>
      </c>
      <c r="C73" s="36">
        <f>ROW()-ROW(TBL_BDA_LOANPOOL[[#Headers],[ROW_ID]])</f>
        <v>57</v>
      </c>
      <c r="D73" s="55"/>
      <c r="E73" s="56"/>
      <c r="F73" s="57"/>
      <c r="G73" s="193"/>
      <c r="H73" s="142"/>
      <c r="I73" s="144"/>
      <c r="J73" s="144"/>
      <c r="K73" s="194"/>
      <c r="L73" s="207"/>
      <c r="M73" s="196"/>
      <c r="N73" s="116"/>
      <c r="O73" s="55"/>
      <c r="P73" s="61"/>
      <c r="Q73" s="62"/>
      <c r="R73" s="124"/>
      <c r="S73" s="200"/>
      <c r="T73" s="61"/>
      <c r="U73" s="202"/>
      <c r="V73" s="204" t="str">
        <f>IF(TBL_BDA_LOANPOOL[[#This Row],[RECORD_STARTED]]=TRUE,RANGE_LOOKUP_QUALMETHODS_BDA_SMALLBUSINESS,"")</f>
        <v/>
      </c>
      <c r="W73" s="178"/>
      <c r="X73" s="176"/>
      <c r="Y73" s="185"/>
      <c r="Z73" s="185"/>
      <c r="AA73" s="186"/>
      <c r="AB73" s="186"/>
      <c r="AC7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3" s="94" t="str">
        <f>IF(TBL_BDA_LOANPOOL[[#This Row],[LOAN_LEVEL_PREQUALIFIED_FLAG]]&lt;&gt;"",
IF(TBL_BDA_LOANPOOL[[#This Row],[LOAN_LEVEL_PREQUALIFIED_FLAG]],"Yes","No"),
"")</f>
        <v/>
      </c>
      <c r="AE73" s="70" t="str">
        <f>IF(TBL_BDA_LOANPOOL[[#This Row],[LOAN_ID]] = "","",TBL_BDA_LOANPOOL[[#This Row],[LOAN_ID]]&amp;" ("&amp;IF(TBL_BDA_LOANPOOL[[#This Row],[PROP_ADDR_STREET]]="","Address Not Defined",TBL_BDA_LOANPOOL[[#This Row],[PROP_ADDR_STREET]])&amp;")")</f>
        <v/>
      </c>
      <c r="AF73" s="70" t="str">
        <f>IF(AND(TBL_BDA_LOANPOOL[[#This Row],[REQ_FIELDS_POPULATED]],TBL_BDA_LOANPOOL[[#This Row],[ERROR_COUNT]]=0),
AND(TBL_BDA_LOANPOOL[[#This Row],[PREQUAL_LOAN_AGESETTLE_DATE_90_DAYS_CERTDATE]],TBL_BDA_LOANPOOL[[#This Row],[PREQUAL_LOAN_INTEREST_RATE]],TBL_BDA_LOANPOOL[[#This Row],[PREQUAL_SMALLBUSINESS]]),
"")</f>
        <v/>
      </c>
      <c r="AG73" s="27" t="b">
        <f ca="1">IFERROR((IF(APP_BDA_CERT_DATE&lt;&gt;"",APP_BDA_CERT_DATE,TODAY())-TBL_BDA_LOANPOOL[[#This Row],[SETTLEMENT_DATE]])&lt;91,TRUE)</f>
        <v>1</v>
      </c>
      <c r="AH73" s="27" t="b">
        <f>COUNTIFS(TBL_BDA_LOANPOOL[LOAN_ID],TBL_BDA_LOANPOOL[[#This Row],[LOAN_ID]],TBL_BDA_LOANPOOL[LOAN_INTEREST_RATE],"&gt;"&amp;CONFIG_BDA_INTEREST_RATE_CEILING)=0</f>
        <v>1</v>
      </c>
      <c r="AI73" s="27" t="b">
        <f>COUNTIFS(TBL_BDA_LOANPOOL[LOAN_ID],TBL_BDA_LOANPOOL[[#This Row],[LOAN_ID]],TBL_BDA_LOANPOOL[SBA_QUALIFIED],"No")=0</f>
        <v>1</v>
      </c>
      <c r="AJ73" s="29">
        <f>IF(TBL_BDA_LOANPOOL[[#This Row],[MULTIPROP_REC_COUNT]]&lt;&gt;"",TBL_BDA_LOANPOOL[[#This Row],[LOAN_AMOUNT]]/TBL_BDA_LOANPOOL[[#This Row],[MULTIPROP_REC_COUNT]],TBL_BDA_LOANPOOL[[#This Row],[LOAN_AMOUNT]])</f>
        <v>0</v>
      </c>
      <c r="AK73" s="29" t="b">
        <f>TBL_BDA_LOANPOOL[[#This Row],[MULTIPROP_REC_COUNT]]&gt;1</f>
        <v>0</v>
      </c>
      <c r="AL73" s="36">
        <f>IF(TBL_BDA_LOANPOOL[[#This Row],[LOAN_ID]]&lt;&gt;"",COUNTIF(TBL_BDA_LOANPOOL[LOAN_ID],TBL_BDA_LOANPOOL[[#This Row],[LOAN_ID]]),1)</f>
        <v>1</v>
      </c>
      <c r="AM73" s="36">
        <f>IFERROR(MATCH(TBL_BDA_LOANPOOL[[#This Row],[QUAL_METHOD]],RANGE_LOOKUP_QUALMETHODS_BDA,0),-1)</f>
        <v>-1</v>
      </c>
      <c r="AN73" s="29" t="str">
        <f>IF(AND(TBL_BDA_LOANPOOL[[#This Row],[LOAN_ID]]&lt;&gt;"",TBL_BDA_LOANPOOL[[#This Row],[QUALMETHOD_ID]]&gt;-1),(SUMIF(TBL_BDA_LOANPOOL[LOAN_ID],TBL_BDA_LOANPOOL[[#This Row],[LOAN_ID]],TBL_BDA_LOANPOOL[QUALMETHOD_ID])/TBL_BDA_LOANPOOL[[#This Row],[MULTIPROP_REC_COUNT]])=TBL_BDA_LOANPOOL[[#This Row],[QUALMETHOD_ID]],"")</f>
        <v/>
      </c>
      <c r="AO73" s="29" t="str">
        <f>IF(AND(TBL_BDA_LOANPOOL[[#This Row],[LOAN_ID]]&lt;&gt;"",TBL_BDA_LOANPOOL[[#This Row],[LOAN_AMOUNT]]&lt;&gt;""),(SUMIF(TBL_BDA_LOANPOOL[LOAN_ID],TBL_BDA_LOANPOOL[[#This Row],[LOAN_ID]],TBL_BDA_LOANPOOL[LOAN_AMOUNT])/TBL_BDA_LOANPOOL[[#This Row],[MULTIPROP_REC_COUNT]])=TBL_BDA_LOANPOOL[[#This Row],[LOAN_AMOUNT]],"")</f>
        <v/>
      </c>
      <c r="AP73" s="29" t="str">
        <f>IF(AND(TBL_BDA_LOANPOOL[[#This Row],[LOAN_ID]]&lt;&gt;"",TBL_BDA_LOANPOOL[[#This Row],[SETTLEMENT_DATE]]&lt;&gt;""),(SUMIF(TBL_BDA_LOANPOOL[LOAN_ID],TBL_BDA_LOANPOOL[[#This Row],[LOAN_ID]],TBL_BDA_LOANPOOL[SETTLEMENT_DATE])/TBL_BDA_LOANPOOL[[#This Row],[MULTIPROP_REC_COUNT]])=TBL_BDA_LOANPOOL[[#This Row],[SETTLEMENT_DATE]],"")</f>
        <v/>
      </c>
      <c r="AQ7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4" spans="2:45" ht="26.25" customHeight="1" x14ac:dyDescent="0.25">
      <c r="B74" s="25" t="str">
        <f>IF(TBL_BDA_LOANPOOL[[#This Row],[RECORD_STARTED]],IF(TBL_BDA_LOANPOOL[[#This Row],[ERROR_COUNT]]&gt;0,-1,IF(TBL_BDA_LOANPOOL[[#This Row],[REQ_FIELDS_POPULATED]],1,0)),"")</f>
        <v/>
      </c>
      <c r="C74" s="36">
        <f>ROW()-ROW(TBL_BDA_LOANPOOL[[#Headers],[ROW_ID]])</f>
        <v>58</v>
      </c>
      <c r="D74" s="55"/>
      <c r="E74" s="56"/>
      <c r="F74" s="57"/>
      <c r="G74" s="193"/>
      <c r="H74" s="142"/>
      <c r="I74" s="144"/>
      <c r="J74" s="144"/>
      <c r="K74" s="194"/>
      <c r="L74" s="207"/>
      <c r="M74" s="196"/>
      <c r="N74" s="116"/>
      <c r="O74" s="55"/>
      <c r="P74" s="61"/>
      <c r="Q74" s="62"/>
      <c r="R74" s="124"/>
      <c r="S74" s="200"/>
      <c r="T74" s="61"/>
      <c r="U74" s="202"/>
      <c r="V74" s="204" t="str">
        <f>IF(TBL_BDA_LOANPOOL[[#This Row],[RECORD_STARTED]]=TRUE,RANGE_LOOKUP_QUALMETHODS_BDA_SMALLBUSINESS,"")</f>
        <v/>
      </c>
      <c r="W74" s="178"/>
      <c r="X74" s="176"/>
      <c r="Y74" s="185"/>
      <c r="Z74" s="185"/>
      <c r="AA74" s="186"/>
      <c r="AB74" s="186"/>
      <c r="AC7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4" s="94" t="str">
        <f>IF(TBL_BDA_LOANPOOL[[#This Row],[LOAN_LEVEL_PREQUALIFIED_FLAG]]&lt;&gt;"",
IF(TBL_BDA_LOANPOOL[[#This Row],[LOAN_LEVEL_PREQUALIFIED_FLAG]],"Yes","No"),
"")</f>
        <v/>
      </c>
      <c r="AE74" s="70" t="str">
        <f>IF(TBL_BDA_LOANPOOL[[#This Row],[LOAN_ID]] = "","",TBL_BDA_LOANPOOL[[#This Row],[LOAN_ID]]&amp;" ("&amp;IF(TBL_BDA_LOANPOOL[[#This Row],[PROP_ADDR_STREET]]="","Address Not Defined",TBL_BDA_LOANPOOL[[#This Row],[PROP_ADDR_STREET]])&amp;")")</f>
        <v/>
      </c>
      <c r="AF74" s="70" t="str">
        <f>IF(AND(TBL_BDA_LOANPOOL[[#This Row],[REQ_FIELDS_POPULATED]],TBL_BDA_LOANPOOL[[#This Row],[ERROR_COUNT]]=0),
AND(TBL_BDA_LOANPOOL[[#This Row],[PREQUAL_LOAN_AGESETTLE_DATE_90_DAYS_CERTDATE]],TBL_BDA_LOANPOOL[[#This Row],[PREQUAL_LOAN_INTEREST_RATE]],TBL_BDA_LOANPOOL[[#This Row],[PREQUAL_SMALLBUSINESS]]),
"")</f>
        <v/>
      </c>
      <c r="AG74" s="27" t="b">
        <f ca="1">IFERROR((IF(APP_BDA_CERT_DATE&lt;&gt;"",APP_BDA_CERT_DATE,TODAY())-TBL_BDA_LOANPOOL[[#This Row],[SETTLEMENT_DATE]])&lt;91,TRUE)</f>
        <v>1</v>
      </c>
      <c r="AH74" s="27" t="b">
        <f>COUNTIFS(TBL_BDA_LOANPOOL[LOAN_ID],TBL_BDA_LOANPOOL[[#This Row],[LOAN_ID]],TBL_BDA_LOANPOOL[LOAN_INTEREST_RATE],"&gt;"&amp;CONFIG_BDA_INTEREST_RATE_CEILING)=0</f>
        <v>1</v>
      </c>
      <c r="AI74" s="27" t="b">
        <f>COUNTIFS(TBL_BDA_LOANPOOL[LOAN_ID],TBL_BDA_LOANPOOL[[#This Row],[LOAN_ID]],TBL_BDA_LOANPOOL[SBA_QUALIFIED],"No")=0</f>
        <v>1</v>
      </c>
      <c r="AJ74" s="29">
        <f>IF(TBL_BDA_LOANPOOL[[#This Row],[MULTIPROP_REC_COUNT]]&lt;&gt;"",TBL_BDA_LOANPOOL[[#This Row],[LOAN_AMOUNT]]/TBL_BDA_LOANPOOL[[#This Row],[MULTIPROP_REC_COUNT]],TBL_BDA_LOANPOOL[[#This Row],[LOAN_AMOUNT]])</f>
        <v>0</v>
      </c>
      <c r="AK74" s="29" t="b">
        <f>TBL_BDA_LOANPOOL[[#This Row],[MULTIPROP_REC_COUNT]]&gt;1</f>
        <v>0</v>
      </c>
      <c r="AL74" s="36">
        <f>IF(TBL_BDA_LOANPOOL[[#This Row],[LOAN_ID]]&lt;&gt;"",COUNTIF(TBL_BDA_LOANPOOL[LOAN_ID],TBL_BDA_LOANPOOL[[#This Row],[LOAN_ID]]),1)</f>
        <v>1</v>
      </c>
      <c r="AM74" s="36">
        <f>IFERROR(MATCH(TBL_BDA_LOANPOOL[[#This Row],[QUAL_METHOD]],RANGE_LOOKUP_QUALMETHODS_BDA,0),-1)</f>
        <v>-1</v>
      </c>
      <c r="AN74" s="29" t="str">
        <f>IF(AND(TBL_BDA_LOANPOOL[[#This Row],[LOAN_ID]]&lt;&gt;"",TBL_BDA_LOANPOOL[[#This Row],[QUALMETHOD_ID]]&gt;-1),(SUMIF(TBL_BDA_LOANPOOL[LOAN_ID],TBL_BDA_LOANPOOL[[#This Row],[LOAN_ID]],TBL_BDA_LOANPOOL[QUALMETHOD_ID])/TBL_BDA_LOANPOOL[[#This Row],[MULTIPROP_REC_COUNT]])=TBL_BDA_LOANPOOL[[#This Row],[QUALMETHOD_ID]],"")</f>
        <v/>
      </c>
      <c r="AO74" s="29" t="str">
        <f>IF(AND(TBL_BDA_LOANPOOL[[#This Row],[LOAN_ID]]&lt;&gt;"",TBL_BDA_LOANPOOL[[#This Row],[LOAN_AMOUNT]]&lt;&gt;""),(SUMIF(TBL_BDA_LOANPOOL[LOAN_ID],TBL_BDA_LOANPOOL[[#This Row],[LOAN_ID]],TBL_BDA_LOANPOOL[LOAN_AMOUNT])/TBL_BDA_LOANPOOL[[#This Row],[MULTIPROP_REC_COUNT]])=TBL_BDA_LOANPOOL[[#This Row],[LOAN_AMOUNT]],"")</f>
        <v/>
      </c>
      <c r="AP74" s="29" t="str">
        <f>IF(AND(TBL_BDA_LOANPOOL[[#This Row],[LOAN_ID]]&lt;&gt;"",TBL_BDA_LOANPOOL[[#This Row],[SETTLEMENT_DATE]]&lt;&gt;""),(SUMIF(TBL_BDA_LOANPOOL[LOAN_ID],TBL_BDA_LOANPOOL[[#This Row],[LOAN_ID]],TBL_BDA_LOANPOOL[SETTLEMENT_DATE])/TBL_BDA_LOANPOOL[[#This Row],[MULTIPROP_REC_COUNT]])=TBL_BDA_LOANPOOL[[#This Row],[SETTLEMENT_DATE]],"")</f>
        <v/>
      </c>
      <c r="AQ7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5" spans="2:45" ht="26.25" customHeight="1" x14ac:dyDescent="0.25">
      <c r="B75" s="25" t="str">
        <f>IF(TBL_BDA_LOANPOOL[[#This Row],[RECORD_STARTED]],IF(TBL_BDA_LOANPOOL[[#This Row],[ERROR_COUNT]]&gt;0,-1,IF(TBL_BDA_LOANPOOL[[#This Row],[REQ_FIELDS_POPULATED]],1,0)),"")</f>
        <v/>
      </c>
      <c r="C75" s="36">
        <f>ROW()-ROW(TBL_BDA_LOANPOOL[[#Headers],[ROW_ID]])</f>
        <v>59</v>
      </c>
      <c r="D75" s="55"/>
      <c r="E75" s="56"/>
      <c r="F75" s="57"/>
      <c r="G75" s="193"/>
      <c r="H75" s="142"/>
      <c r="I75" s="144"/>
      <c r="J75" s="144"/>
      <c r="K75" s="194"/>
      <c r="L75" s="207"/>
      <c r="M75" s="196"/>
      <c r="N75" s="116"/>
      <c r="O75" s="55"/>
      <c r="P75" s="61"/>
      <c r="Q75" s="62"/>
      <c r="R75" s="124"/>
      <c r="S75" s="200"/>
      <c r="T75" s="61"/>
      <c r="U75" s="202"/>
      <c r="V75" s="204" t="str">
        <f>IF(TBL_BDA_LOANPOOL[[#This Row],[RECORD_STARTED]]=TRUE,RANGE_LOOKUP_QUALMETHODS_BDA_SMALLBUSINESS,"")</f>
        <v/>
      </c>
      <c r="W75" s="178"/>
      <c r="X75" s="176"/>
      <c r="Y75" s="185"/>
      <c r="Z75" s="185"/>
      <c r="AA75" s="186"/>
      <c r="AB75" s="186"/>
      <c r="AC7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5" s="94" t="str">
        <f>IF(TBL_BDA_LOANPOOL[[#This Row],[LOAN_LEVEL_PREQUALIFIED_FLAG]]&lt;&gt;"",
IF(TBL_BDA_LOANPOOL[[#This Row],[LOAN_LEVEL_PREQUALIFIED_FLAG]],"Yes","No"),
"")</f>
        <v/>
      </c>
      <c r="AE75" s="70" t="str">
        <f>IF(TBL_BDA_LOANPOOL[[#This Row],[LOAN_ID]] = "","",TBL_BDA_LOANPOOL[[#This Row],[LOAN_ID]]&amp;" ("&amp;IF(TBL_BDA_LOANPOOL[[#This Row],[PROP_ADDR_STREET]]="","Address Not Defined",TBL_BDA_LOANPOOL[[#This Row],[PROP_ADDR_STREET]])&amp;")")</f>
        <v/>
      </c>
      <c r="AF75" s="70" t="str">
        <f>IF(AND(TBL_BDA_LOANPOOL[[#This Row],[REQ_FIELDS_POPULATED]],TBL_BDA_LOANPOOL[[#This Row],[ERROR_COUNT]]=0),
AND(TBL_BDA_LOANPOOL[[#This Row],[PREQUAL_LOAN_AGESETTLE_DATE_90_DAYS_CERTDATE]],TBL_BDA_LOANPOOL[[#This Row],[PREQUAL_LOAN_INTEREST_RATE]],TBL_BDA_LOANPOOL[[#This Row],[PREQUAL_SMALLBUSINESS]]),
"")</f>
        <v/>
      </c>
      <c r="AG75" s="27" t="b">
        <f ca="1">IFERROR((IF(APP_BDA_CERT_DATE&lt;&gt;"",APP_BDA_CERT_DATE,TODAY())-TBL_BDA_LOANPOOL[[#This Row],[SETTLEMENT_DATE]])&lt;91,TRUE)</f>
        <v>1</v>
      </c>
      <c r="AH75" s="27" t="b">
        <f>COUNTIFS(TBL_BDA_LOANPOOL[LOAN_ID],TBL_BDA_LOANPOOL[[#This Row],[LOAN_ID]],TBL_BDA_LOANPOOL[LOAN_INTEREST_RATE],"&gt;"&amp;CONFIG_BDA_INTEREST_RATE_CEILING)=0</f>
        <v>1</v>
      </c>
      <c r="AI75" s="27" t="b">
        <f>COUNTIFS(TBL_BDA_LOANPOOL[LOAN_ID],TBL_BDA_LOANPOOL[[#This Row],[LOAN_ID]],TBL_BDA_LOANPOOL[SBA_QUALIFIED],"No")=0</f>
        <v>1</v>
      </c>
      <c r="AJ75" s="29">
        <f>IF(TBL_BDA_LOANPOOL[[#This Row],[MULTIPROP_REC_COUNT]]&lt;&gt;"",TBL_BDA_LOANPOOL[[#This Row],[LOAN_AMOUNT]]/TBL_BDA_LOANPOOL[[#This Row],[MULTIPROP_REC_COUNT]],TBL_BDA_LOANPOOL[[#This Row],[LOAN_AMOUNT]])</f>
        <v>0</v>
      </c>
      <c r="AK75" s="29" t="b">
        <f>TBL_BDA_LOANPOOL[[#This Row],[MULTIPROP_REC_COUNT]]&gt;1</f>
        <v>0</v>
      </c>
      <c r="AL75" s="36">
        <f>IF(TBL_BDA_LOANPOOL[[#This Row],[LOAN_ID]]&lt;&gt;"",COUNTIF(TBL_BDA_LOANPOOL[LOAN_ID],TBL_BDA_LOANPOOL[[#This Row],[LOAN_ID]]),1)</f>
        <v>1</v>
      </c>
      <c r="AM75" s="36">
        <f>IFERROR(MATCH(TBL_BDA_LOANPOOL[[#This Row],[QUAL_METHOD]],RANGE_LOOKUP_QUALMETHODS_BDA,0),-1)</f>
        <v>-1</v>
      </c>
      <c r="AN75" s="29" t="str">
        <f>IF(AND(TBL_BDA_LOANPOOL[[#This Row],[LOAN_ID]]&lt;&gt;"",TBL_BDA_LOANPOOL[[#This Row],[QUALMETHOD_ID]]&gt;-1),(SUMIF(TBL_BDA_LOANPOOL[LOAN_ID],TBL_BDA_LOANPOOL[[#This Row],[LOAN_ID]],TBL_BDA_LOANPOOL[QUALMETHOD_ID])/TBL_BDA_LOANPOOL[[#This Row],[MULTIPROP_REC_COUNT]])=TBL_BDA_LOANPOOL[[#This Row],[QUALMETHOD_ID]],"")</f>
        <v/>
      </c>
      <c r="AO75" s="29" t="str">
        <f>IF(AND(TBL_BDA_LOANPOOL[[#This Row],[LOAN_ID]]&lt;&gt;"",TBL_BDA_LOANPOOL[[#This Row],[LOAN_AMOUNT]]&lt;&gt;""),(SUMIF(TBL_BDA_LOANPOOL[LOAN_ID],TBL_BDA_LOANPOOL[[#This Row],[LOAN_ID]],TBL_BDA_LOANPOOL[LOAN_AMOUNT])/TBL_BDA_LOANPOOL[[#This Row],[MULTIPROP_REC_COUNT]])=TBL_BDA_LOANPOOL[[#This Row],[LOAN_AMOUNT]],"")</f>
        <v/>
      </c>
      <c r="AP75" s="29" t="str">
        <f>IF(AND(TBL_BDA_LOANPOOL[[#This Row],[LOAN_ID]]&lt;&gt;"",TBL_BDA_LOANPOOL[[#This Row],[SETTLEMENT_DATE]]&lt;&gt;""),(SUMIF(TBL_BDA_LOANPOOL[LOAN_ID],TBL_BDA_LOANPOOL[[#This Row],[LOAN_ID]],TBL_BDA_LOANPOOL[SETTLEMENT_DATE])/TBL_BDA_LOANPOOL[[#This Row],[MULTIPROP_REC_COUNT]])=TBL_BDA_LOANPOOL[[#This Row],[SETTLEMENT_DATE]],"")</f>
        <v/>
      </c>
      <c r="AQ7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6" spans="2:45" ht="26.25" customHeight="1" x14ac:dyDescent="0.25">
      <c r="B76" s="25" t="str">
        <f>IF(TBL_BDA_LOANPOOL[[#This Row],[RECORD_STARTED]],IF(TBL_BDA_LOANPOOL[[#This Row],[ERROR_COUNT]]&gt;0,-1,IF(TBL_BDA_LOANPOOL[[#This Row],[REQ_FIELDS_POPULATED]],1,0)),"")</f>
        <v/>
      </c>
      <c r="C76" s="36">
        <f>ROW()-ROW(TBL_BDA_LOANPOOL[[#Headers],[ROW_ID]])</f>
        <v>60</v>
      </c>
      <c r="D76" s="55"/>
      <c r="E76" s="56"/>
      <c r="F76" s="57"/>
      <c r="G76" s="193"/>
      <c r="H76" s="142"/>
      <c r="I76" s="144"/>
      <c r="J76" s="144"/>
      <c r="K76" s="194"/>
      <c r="L76" s="207"/>
      <c r="M76" s="196"/>
      <c r="N76" s="116"/>
      <c r="O76" s="55"/>
      <c r="P76" s="61"/>
      <c r="Q76" s="62"/>
      <c r="R76" s="124"/>
      <c r="S76" s="200"/>
      <c r="T76" s="61"/>
      <c r="U76" s="202"/>
      <c r="V76" s="204" t="str">
        <f>IF(TBL_BDA_LOANPOOL[[#This Row],[RECORD_STARTED]]=TRUE,RANGE_LOOKUP_QUALMETHODS_BDA_SMALLBUSINESS,"")</f>
        <v/>
      </c>
      <c r="W76" s="178"/>
      <c r="X76" s="176"/>
      <c r="Y76" s="185"/>
      <c r="Z76" s="185"/>
      <c r="AA76" s="186"/>
      <c r="AB76" s="186"/>
      <c r="AC7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6" s="94" t="str">
        <f>IF(TBL_BDA_LOANPOOL[[#This Row],[LOAN_LEVEL_PREQUALIFIED_FLAG]]&lt;&gt;"",
IF(TBL_BDA_LOANPOOL[[#This Row],[LOAN_LEVEL_PREQUALIFIED_FLAG]],"Yes","No"),
"")</f>
        <v/>
      </c>
      <c r="AE76" s="70" t="str">
        <f>IF(TBL_BDA_LOANPOOL[[#This Row],[LOAN_ID]] = "","",TBL_BDA_LOANPOOL[[#This Row],[LOAN_ID]]&amp;" ("&amp;IF(TBL_BDA_LOANPOOL[[#This Row],[PROP_ADDR_STREET]]="","Address Not Defined",TBL_BDA_LOANPOOL[[#This Row],[PROP_ADDR_STREET]])&amp;")")</f>
        <v/>
      </c>
      <c r="AF76" s="70" t="str">
        <f>IF(AND(TBL_BDA_LOANPOOL[[#This Row],[REQ_FIELDS_POPULATED]],TBL_BDA_LOANPOOL[[#This Row],[ERROR_COUNT]]=0),
AND(TBL_BDA_LOANPOOL[[#This Row],[PREQUAL_LOAN_AGESETTLE_DATE_90_DAYS_CERTDATE]],TBL_BDA_LOANPOOL[[#This Row],[PREQUAL_LOAN_INTEREST_RATE]],TBL_BDA_LOANPOOL[[#This Row],[PREQUAL_SMALLBUSINESS]]),
"")</f>
        <v/>
      </c>
      <c r="AG76" s="27" t="b">
        <f ca="1">IFERROR((IF(APP_BDA_CERT_DATE&lt;&gt;"",APP_BDA_CERT_DATE,TODAY())-TBL_BDA_LOANPOOL[[#This Row],[SETTLEMENT_DATE]])&lt;91,TRUE)</f>
        <v>1</v>
      </c>
      <c r="AH76" s="27" t="b">
        <f>COUNTIFS(TBL_BDA_LOANPOOL[LOAN_ID],TBL_BDA_LOANPOOL[[#This Row],[LOAN_ID]],TBL_BDA_LOANPOOL[LOAN_INTEREST_RATE],"&gt;"&amp;CONFIG_BDA_INTEREST_RATE_CEILING)=0</f>
        <v>1</v>
      </c>
      <c r="AI76" s="27" t="b">
        <f>COUNTIFS(TBL_BDA_LOANPOOL[LOAN_ID],TBL_BDA_LOANPOOL[[#This Row],[LOAN_ID]],TBL_BDA_LOANPOOL[SBA_QUALIFIED],"No")=0</f>
        <v>1</v>
      </c>
      <c r="AJ76" s="29">
        <f>IF(TBL_BDA_LOANPOOL[[#This Row],[MULTIPROP_REC_COUNT]]&lt;&gt;"",TBL_BDA_LOANPOOL[[#This Row],[LOAN_AMOUNT]]/TBL_BDA_LOANPOOL[[#This Row],[MULTIPROP_REC_COUNT]],TBL_BDA_LOANPOOL[[#This Row],[LOAN_AMOUNT]])</f>
        <v>0</v>
      </c>
      <c r="AK76" s="29" t="b">
        <f>TBL_BDA_LOANPOOL[[#This Row],[MULTIPROP_REC_COUNT]]&gt;1</f>
        <v>0</v>
      </c>
      <c r="AL76" s="36">
        <f>IF(TBL_BDA_LOANPOOL[[#This Row],[LOAN_ID]]&lt;&gt;"",COUNTIF(TBL_BDA_LOANPOOL[LOAN_ID],TBL_BDA_LOANPOOL[[#This Row],[LOAN_ID]]),1)</f>
        <v>1</v>
      </c>
      <c r="AM76" s="36">
        <f>IFERROR(MATCH(TBL_BDA_LOANPOOL[[#This Row],[QUAL_METHOD]],RANGE_LOOKUP_QUALMETHODS_BDA,0),-1)</f>
        <v>-1</v>
      </c>
      <c r="AN76" s="29" t="str">
        <f>IF(AND(TBL_BDA_LOANPOOL[[#This Row],[LOAN_ID]]&lt;&gt;"",TBL_BDA_LOANPOOL[[#This Row],[QUALMETHOD_ID]]&gt;-1),(SUMIF(TBL_BDA_LOANPOOL[LOAN_ID],TBL_BDA_LOANPOOL[[#This Row],[LOAN_ID]],TBL_BDA_LOANPOOL[QUALMETHOD_ID])/TBL_BDA_LOANPOOL[[#This Row],[MULTIPROP_REC_COUNT]])=TBL_BDA_LOANPOOL[[#This Row],[QUALMETHOD_ID]],"")</f>
        <v/>
      </c>
      <c r="AO76" s="29" t="str">
        <f>IF(AND(TBL_BDA_LOANPOOL[[#This Row],[LOAN_ID]]&lt;&gt;"",TBL_BDA_LOANPOOL[[#This Row],[LOAN_AMOUNT]]&lt;&gt;""),(SUMIF(TBL_BDA_LOANPOOL[LOAN_ID],TBL_BDA_LOANPOOL[[#This Row],[LOAN_ID]],TBL_BDA_LOANPOOL[LOAN_AMOUNT])/TBL_BDA_LOANPOOL[[#This Row],[MULTIPROP_REC_COUNT]])=TBL_BDA_LOANPOOL[[#This Row],[LOAN_AMOUNT]],"")</f>
        <v/>
      </c>
      <c r="AP76" s="29" t="str">
        <f>IF(AND(TBL_BDA_LOANPOOL[[#This Row],[LOAN_ID]]&lt;&gt;"",TBL_BDA_LOANPOOL[[#This Row],[SETTLEMENT_DATE]]&lt;&gt;""),(SUMIF(TBL_BDA_LOANPOOL[LOAN_ID],TBL_BDA_LOANPOOL[[#This Row],[LOAN_ID]],TBL_BDA_LOANPOOL[SETTLEMENT_DATE])/TBL_BDA_LOANPOOL[[#This Row],[MULTIPROP_REC_COUNT]])=TBL_BDA_LOANPOOL[[#This Row],[SETTLEMENT_DATE]],"")</f>
        <v/>
      </c>
      <c r="AQ7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7" spans="2:45" ht="26.25" customHeight="1" x14ac:dyDescent="0.25">
      <c r="B77" s="25" t="str">
        <f>IF(TBL_BDA_LOANPOOL[[#This Row],[RECORD_STARTED]],IF(TBL_BDA_LOANPOOL[[#This Row],[ERROR_COUNT]]&gt;0,-1,IF(TBL_BDA_LOANPOOL[[#This Row],[REQ_FIELDS_POPULATED]],1,0)),"")</f>
        <v/>
      </c>
      <c r="C77" s="36">
        <f>ROW()-ROW(TBL_BDA_LOANPOOL[[#Headers],[ROW_ID]])</f>
        <v>61</v>
      </c>
      <c r="D77" s="55"/>
      <c r="E77" s="56"/>
      <c r="F77" s="57"/>
      <c r="G77" s="193"/>
      <c r="H77" s="142"/>
      <c r="I77" s="144"/>
      <c r="J77" s="144"/>
      <c r="K77" s="194"/>
      <c r="L77" s="207"/>
      <c r="M77" s="196"/>
      <c r="N77" s="116"/>
      <c r="O77" s="55"/>
      <c r="P77" s="61"/>
      <c r="Q77" s="62"/>
      <c r="R77" s="124"/>
      <c r="S77" s="200"/>
      <c r="T77" s="61"/>
      <c r="U77" s="202"/>
      <c r="V77" s="204" t="str">
        <f>IF(TBL_BDA_LOANPOOL[[#This Row],[RECORD_STARTED]]=TRUE,RANGE_LOOKUP_QUALMETHODS_BDA_SMALLBUSINESS,"")</f>
        <v/>
      </c>
      <c r="W77" s="178"/>
      <c r="X77" s="176"/>
      <c r="Y77" s="185"/>
      <c r="Z77" s="185"/>
      <c r="AA77" s="186"/>
      <c r="AB77" s="186"/>
      <c r="AC7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7" s="94" t="str">
        <f>IF(TBL_BDA_LOANPOOL[[#This Row],[LOAN_LEVEL_PREQUALIFIED_FLAG]]&lt;&gt;"",
IF(TBL_BDA_LOANPOOL[[#This Row],[LOAN_LEVEL_PREQUALIFIED_FLAG]],"Yes","No"),
"")</f>
        <v/>
      </c>
      <c r="AE77" s="70" t="str">
        <f>IF(TBL_BDA_LOANPOOL[[#This Row],[LOAN_ID]] = "","",TBL_BDA_LOANPOOL[[#This Row],[LOAN_ID]]&amp;" ("&amp;IF(TBL_BDA_LOANPOOL[[#This Row],[PROP_ADDR_STREET]]="","Address Not Defined",TBL_BDA_LOANPOOL[[#This Row],[PROP_ADDR_STREET]])&amp;")")</f>
        <v/>
      </c>
      <c r="AF77" s="70" t="str">
        <f>IF(AND(TBL_BDA_LOANPOOL[[#This Row],[REQ_FIELDS_POPULATED]],TBL_BDA_LOANPOOL[[#This Row],[ERROR_COUNT]]=0),
AND(TBL_BDA_LOANPOOL[[#This Row],[PREQUAL_LOAN_AGESETTLE_DATE_90_DAYS_CERTDATE]],TBL_BDA_LOANPOOL[[#This Row],[PREQUAL_LOAN_INTEREST_RATE]],TBL_BDA_LOANPOOL[[#This Row],[PREQUAL_SMALLBUSINESS]]),
"")</f>
        <v/>
      </c>
      <c r="AG77" s="27" t="b">
        <f ca="1">IFERROR((IF(APP_BDA_CERT_DATE&lt;&gt;"",APP_BDA_CERT_DATE,TODAY())-TBL_BDA_LOANPOOL[[#This Row],[SETTLEMENT_DATE]])&lt;91,TRUE)</f>
        <v>1</v>
      </c>
      <c r="AH77" s="27" t="b">
        <f>COUNTIFS(TBL_BDA_LOANPOOL[LOAN_ID],TBL_BDA_LOANPOOL[[#This Row],[LOAN_ID]],TBL_BDA_LOANPOOL[LOAN_INTEREST_RATE],"&gt;"&amp;CONFIG_BDA_INTEREST_RATE_CEILING)=0</f>
        <v>1</v>
      </c>
      <c r="AI77" s="27" t="b">
        <f>COUNTIFS(TBL_BDA_LOANPOOL[LOAN_ID],TBL_BDA_LOANPOOL[[#This Row],[LOAN_ID]],TBL_BDA_LOANPOOL[SBA_QUALIFIED],"No")=0</f>
        <v>1</v>
      </c>
      <c r="AJ77" s="29">
        <f>IF(TBL_BDA_LOANPOOL[[#This Row],[MULTIPROP_REC_COUNT]]&lt;&gt;"",TBL_BDA_LOANPOOL[[#This Row],[LOAN_AMOUNT]]/TBL_BDA_LOANPOOL[[#This Row],[MULTIPROP_REC_COUNT]],TBL_BDA_LOANPOOL[[#This Row],[LOAN_AMOUNT]])</f>
        <v>0</v>
      </c>
      <c r="AK77" s="29" t="b">
        <f>TBL_BDA_LOANPOOL[[#This Row],[MULTIPROP_REC_COUNT]]&gt;1</f>
        <v>0</v>
      </c>
      <c r="AL77" s="36">
        <f>IF(TBL_BDA_LOANPOOL[[#This Row],[LOAN_ID]]&lt;&gt;"",COUNTIF(TBL_BDA_LOANPOOL[LOAN_ID],TBL_BDA_LOANPOOL[[#This Row],[LOAN_ID]]),1)</f>
        <v>1</v>
      </c>
      <c r="AM77" s="36">
        <f>IFERROR(MATCH(TBL_BDA_LOANPOOL[[#This Row],[QUAL_METHOD]],RANGE_LOOKUP_QUALMETHODS_BDA,0),-1)</f>
        <v>-1</v>
      </c>
      <c r="AN77" s="29" t="str">
        <f>IF(AND(TBL_BDA_LOANPOOL[[#This Row],[LOAN_ID]]&lt;&gt;"",TBL_BDA_LOANPOOL[[#This Row],[QUALMETHOD_ID]]&gt;-1),(SUMIF(TBL_BDA_LOANPOOL[LOAN_ID],TBL_BDA_LOANPOOL[[#This Row],[LOAN_ID]],TBL_BDA_LOANPOOL[QUALMETHOD_ID])/TBL_BDA_LOANPOOL[[#This Row],[MULTIPROP_REC_COUNT]])=TBL_BDA_LOANPOOL[[#This Row],[QUALMETHOD_ID]],"")</f>
        <v/>
      </c>
      <c r="AO77" s="29" t="str">
        <f>IF(AND(TBL_BDA_LOANPOOL[[#This Row],[LOAN_ID]]&lt;&gt;"",TBL_BDA_LOANPOOL[[#This Row],[LOAN_AMOUNT]]&lt;&gt;""),(SUMIF(TBL_BDA_LOANPOOL[LOAN_ID],TBL_BDA_LOANPOOL[[#This Row],[LOAN_ID]],TBL_BDA_LOANPOOL[LOAN_AMOUNT])/TBL_BDA_LOANPOOL[[#This Row],[MULTIPROP_REC_COUNT]])=TBL_BDA_LOANPOOL[[#This Row],[LOAN_AMOUNT]],"")</f>
        <v/>
      </c>
      <c r="AP77" s="29" t="str">
        <f>IF(AND(TBL_BDA_LOANPOOL[[#This Row],[LOAN_ID]]&lt;&gt;"",TBL_BDA_LOANPOOL[[#This Row],[SETTLEMENT_DATE]]&lt;&gt;""),(SUMIF(TBL_BDA_LOANPOOL[LOAN_ID],TBL_BDA_LOANPOOL[[#This Row],[LOAN_ID]],TBL_BDA_LOANPOOL[SETTLEMENT_DATE])/TBL_BDA_LOANPOOL[[#This Row],[MULTIPROP_REC_COUNT]])=TBL_BDA_LOANPOOL[[#This Row],[SETTLEMENT_DATE]],"")</f>
        <v/>
      </c>
      <c r="AQ7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8" spans="2:45" ht="26.25" customHeight="1" x14ac:dyDescent="0.25">
      <c r="B78" s="25" t="str">
        <f>IF(TBL_BDA_LOANPOOL[[#This Row],[RECORD_STARTED]],IF(TBL_BDA_LOANPOOL[[#This Row],[ERROR_COUNT]]&gt;0,-1,IF(TBL_BDA_LOANPOOL[[#This Row],[REQ_FIELDS_POPULATED]],1,0)),"")</f>
        <v/>
      </c>
      <c r="C78" s="36">
        <f>ROW()-ROW(TBL_BDA_LOANPOOL[[#Headers],[ROW_ID]])</f>
        <v>62</v>
      </c>
      <c r="D78" s="55"/>
      <c r="E78" s="56"/>
      <c r="F78" s="57"/>
      <c r="G78" s="193"/>
      <c r="H78" s="142"/>
      <c r="I78" s="144"/>
      <c r="J78" s="144"/>
      <c r="K78" s="194"/>
      <c r="L78" s="207"/>
      <c r="M78" s="196"/>
      <c r="N78" s="116"/>
      <c r="O78" s="55"/>
      <c r="P78" s="61"/>
      <c r="Q78" s="62"/>
      <c r="R78" s="124"/>
      <c r="S78" s="200"/>
      <c r="T78" s="61"/>
      <c r="U78" s="202"/>
      <c r="V78" s="204" t="str">
        <f>IF(TBL_BDA_LOANPOOL[[#This Row],[RECORD_STARTED]]=TRUE,RANGE_LOOKUP_QUALMETHODS_BDA_SMALLBUSINESS,"")</f>
        <v/>
      </c>
      <c r="W78" s="178"/>
      <c r="X78" s="176"/>
      <c r="Y78" s="185"/>
      <c r="Z78" s="185"/>
      <c r="AA78" s="186"/>
      <c r="AB78" s="186"/>
      <c r="AC7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8" s="94" t="str">
        <f>IF(TBL_BDA_LOANPOOL[[#This Row],[LOAN_LEVEL_PREQUALIFIED_FLAG]]&lt;&gt;"",
IF(TBL_BDA_LOANPOOL[[#This Row],[LOAN_LEVEL_PREQUALIFIED_FLAG]],"Yes","No"),
"")</f>
        <v/>
      </c>
      <c r="AE78" s="70" t="str">
        <f>IF(TBL_BDA_LOANPOOL[[#This Row],[LOAN_ID]] = "","",TBL_BDA_LOANPOOL[[#This Row],[LOAN_ID]]&amp;" ("&amp;IF(TBL_BDA_LOANPOOL[[#This Row],[PROP_ADDR_STREET]]="","Address Not Defined",TBL_BDA_LOANPOOL[[#This Row],[PROP_ADDR_STREET]])&amp;")")</f>
        <v/>
      </c>
      <c r="AF78" s="70" t="str">
        <f>IF(AND(TBL_BDA_LOANPOOL[[#This Row],[REQ_FIELDS_POPULATED]],TBL_BDA_LOANPOOL[[#This Row],[ERROR_COUNT]]=0),
AND(TBL_BDA_LOANPOOL[[#This Row],[PREQUAL_LOAN_AGESETTLE_DATE_90_DAYS_CERTDATE]],TBL_BDA_LOANPOOL[[#This Row],[PREQUAL_LOAN_INTEREST_RATE]],TBL_BDA_LOANPOOL[[#This Row],[PREQUAL_SMALLBUSINESS]]),
"")</f>
        <v/>
      </c>
      <c r="AG78" s="27" t="b">
        <f ca="1">IFERROR((IF(APP_BDA_CERT_DATE&lt;&gt;"",APP_BDA_CERT_DATE,TODAY())-TBL_BDA_LOANPOOL[[#This Row],[SETTLEMENT_DATE]])&lt;91,TRUE)</f>
        <v>1</v>
      </c>
      <c r="AH78" s="27" t="b">
        <f>COUNTIFS(TBL_BDA_LOANPOOL[LOAN_ID],TBL_BDA_LOANPOOL[[#This Row],[LOAN_ID]],TBL_BDA_LOANPOOL[LOAN_INTEREST_RATE],"&gt;"&amp;CONFIG_BDA_INTEREST_RATE_CEILING)=0</f>
        <v>1</v>
      </c>
      <c r="AI78" s="27" t="b">
        <f>COUNTIFS(TBL_BDA_LOANPOOL[LOAN_ID],TBL_BDA_LOANPOOL[[#This Row],[LOAN_ID]],TBL_BDA_LOANPOOL[SBA_QUALIFIED],"No")=0</f>
        <v>1</v>
      </c>
      <c r="AJ78" s="29">
        <f>IF(TBL_BDA_LOANPOOL[[#This Row],[MULTIPROP_REC_COUNT]]&lt;&gt;"",TBL_BDA_LOANPOOL[[#This Row],[LOAN_AMOUNT]]/TBL_BDA_LOANPOOL[[#This Row],[MULTIPROP_REC_COUNT]],TBL_BDA_LOANPOOL[[#This Row],[LOAN_AMOUNT]])</f>
        <v>0</v>
      </c>
      <c r="AK78" s="29" t="b">
        <f>TBL_BDA_LOANPOOL[[#This Row],[MULTIPROP_REC_COUNT]]&gt;1</f>
        <v>0</v>
      </c>
      <c r="AL78" s="36">
        <f>IF(TBL_BDA_LOANPOOL[[#This Row],[LOAN_ID]]&lt;&gt;"",COUNTIF(TBL_BDA_LOANPOOL[LOAN_ID],TBL_BDA_LOANPOOL[[#This Row],[LOAN_ID]]),1)</f>
        <v>1</v>
      </c>
      <c r="AM78" s="36">
        <f>IFERROR(MATCH(TBL_BDA_LOANPOOL[[#This Row],[QUAL_METHOD]],RANGE_LOOKUP_QUALMETHODS_BDA,0),-1)</f>
        <v>-1</v>
      </c>
      <c r="AN78" s="29" t="str">
        <f>IF(AND(TBL_BDA_LOANPOOL[[#This Row],[LOAN_ID]]&lt;&gt;"",TBL_BDA_LOANPOOL[[#This Row],[QUALMETHOD_ID]]&gt;-1),(SUMIF(TBL_BDA_LOANPOOL[LOAN_ID],TBL_BDA_LOANPOOL[[#This Row],[LOAN_ID]],TBL_BDA_LOANPOOL[QUALMETHOD_ID])/TBL_BDA_LOANPOOL[[#This Row],[MULTIPROP_REC_COUNT]])=TBL_BDA_LOANPOOL[[#This Row],[QUALMETHOD_ID]],"")</f>
        <v/>
      </c>
      <c r="AO78" s="29" t="str">
        <f>IF(AND(TBL_BDA_LOANPOOL[[#This Row],[LOAN_ID]]&lt;&gt;"",TBL_BDA_LOANPOOL[[#This Row],[LOAN_AMOUNT]]&lt;&gt;""),(SUMIF(TBL_BDA_LOANPOOL[LOAN_ID],TBL_BDA_LOANPOOL[[#This Row],[LOAN_ID]],TBL_BDA_LOANPOOL[LOAN_AMOUNT])/TBL_BDA_LOANPOOL[[#This Row],[MULTIPROP_REC_COUNT]])=TBL_BDA_LOANPOOL[[#This Row],[LOAN_AMOUNT]],"")</f>
        <v/>
      </c>
      <c r="AP78" s="29" t="str">
        <f>IF(AND(TBL_BDA_LOANPOOL[[#This Row],[LOAN_ID]]&lt;&gt;"",TBL_BDA_LOANPOOL[[#This Row],[SETTLEMENT_DATE]]&lt;&gt;""),(SUMIF(TBL_BDA_LOANPOOL[LOAN_ID],TBL_BDA_LOANPOOL[[#This Row],[LOAN_ID]],TBL_BDA_LOANPOOL[SETTLEMENT_DATE])/TBL_BDA_LOANPOOL[[#This Row],[MULTIPROP_REC_COUNT]])=TBL_BDA_LOANPOOL[[#This Row],[SETTLEMENT_DATE]],"")</f>
        <v/>
      </c>
      <c r="AQ7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9" spans="2:45" ht="26.25" customHeight="1" x14ac:dyDescent="0.25">
      <c r="B79" s="25" t="str">
        <f>IF(TBL_BDA_LOANPOOL[[#This Row],[RECORD_STARTED]],IF(TBL_BDA_LOANPOOL[[#This Row],[ERROR_COUNT]]&gt;0,-1,IF(TBL_BDA_LOANPOOL[[#This Row],[REQ_FIELDS_POPULATED]],1,0)),"")</f>
        <v/>
      </c>
      <c r="C79" s="36">
        <f>ROW()-ROW(TBL_BDA_LOANPOOL[[#Headers],[ROW_ID]])</f>
        <v>63</v>
      </c>
      <c r="D79" s="55"/>
      <c r="E79" s="56"/>
      <c r="F79" s="57"/>
      <c r="G79" s="193"/>
      <c r="H79" s="142"/>
      <c r="I79" s="144"/>
      <c r="J79" s="144"/>
      <c r="K79" s="194"/>
      <c r="L79" s="207"/>
      <c r="M79" s="196"/>
      <c r="N79" s="116"/>
      <c r="O79" s="55"/>
      <c r="P79" s="61"/>
      <c r="Q79" s="62"/>
      <c r="R79" s="124"/>
      <c r="S79" s="200"/>
      <c r="T79" s="61"/>
      <c r="U79" s="202"/>
      <c r="V79" s="204" t="str">
        <f>IF(TBL_BDA_LOANPOOL[[#This Row],[RECORD_STARTED]]=TRUE,RANGE_LOOKUP_QUALMETHODS_BDA_SMALLBUSINESS,"")</f>
        <v/>
      </c>
      <c r="W79" s="178"/>
      <c r="X79" s="176"/>
      <c r="Y79" s="185"/>
      <c r="Z79" s="185"/>
      <c r="AA79" s="186"/>
      <c r="AB79" s="186"/>
      <c r="AC7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9" s="94" t="str">
        <f>IF(TBL_BDA_LOANPOOL[[#This Row],[LOAN_LEVEL_PREQUALIFIED_FLAG]]&lt;&gt;"",
IF(TBL_BDA_LOANPOOL[[#This Row],[LOAN_LEVEL_PREQUALIFIED_FLAG]],"Yes","No"),
"")</f>
        <v/>
      </c>
      <c r="AE79" s="70" t="str">
        <f>IF(TBL_BDA_LOANPOOL[[#This Row],[LOAN_ID]] = "","",TBL_BDA_LOANPOOL[[#This Row],[LOAN_ID]]&amp;" ("&amp;IF(TBL_BDA_LOANPOOL[[#This Row],[PROP_ADDR_STREET]]="","Address Not Defined",TBL_BDA_LOANPOOL[[#This Row],[PROP_ADDR_STREET]])&amp;")")</f>
        <v/>
      </c>
      <c r="AF79" s="70" t="str">
        <f>IF(AND(TBL_BDA_LOANPOOL[[#This Row],[REQ_FIELDS_POPULATED]],TBL_BDA_LOANPOOL[[#This Row],[ERROR_COUNT]]=0),
AND(TBL_BDA_LOANPOOL[[#This Row],[PREQUAL_LOAN_AGESETTLE_DATE_90_DAYS_CERTDATE]],TBL_BDA_LOANPOOL[[#This Row],[PREQUAL_LOAN_INTEREST_RATE]],TBL_BDA_LOANPOOL[[#This Row],[PREQUAL_SMALLBUSINESS]]),
"")</f>
        <v/>
      </c>
      <c r="AG79" s="27" t="b">
        <f ca="1">IFERROR((IF(APP_BDA_CERT_DATE&lt;&gt;"",APP_BDA_CERT_DATE,TODAY())-TBL_BDA_LOANPOOL[[#This Row],[SETTLEMENT_DATE]])&lt;91,TRUE)</f>
        <v>1</v>
      </c>
      <c r="AH79" s="27" t="b">
        <f>COUNTIFS(TBL_BDA_LOANPOOL[LOAN_ID],TBL_BDA_LOANPOOL[[#This Row],[LOAN_ID]],TBL_BDA_LOANPOOL[LOAN_INTEREST_RATE],"&gt;"&amp;CONFIG_BDA_INTEREST_RATE_CEILING)=0</f>
        <v>1</v>
      </c>
      <c r="AI79" s="27" t="b">
        <f>COUNTIFS(TBL_BDA_LOANPOOL[LOAN_ID],TBL_BDA_LOANPOOL[[#This Row],[LOAN_ID]],TBL_BDA_LOANPOOL[SBA_QUALIFIED],"No")=0</f>
        <v>1</v>
      </c>
      <c r="AJ79" s="29">
        <f>IF(TBL_BDA_LOANPOOL[[#This Row],[MULTIPROP_REC_COUNT]]&lt;&gt;"",TBL_BDA_LOANPOOL[[#This Row],[LOAN_AMOUNT]]/TBL_BDA_LOANPOOL[[#This Row],[MULTIPROP_REC_COUNT]],TBL_BDA_LOANPOOL[[#This Row],[LOAN_AMOUNT]])</f>
        <v>0</v>
      </c>
      <c r="AK79" s="29" t="b">
        <f>TBL_BDA_LOANPOOL[[#This Row],[MULTIPROP_REC_COUNT]]&gt;1</f>
        <v>0</v>
      </c>
      <c r="AL79" s="36">
        <f>IF(TBL_BDA_LOANPOOL[[#This Row],[LOAN_ID]]&lt;&gt;"",COUNTIF(TBL_BDA_LOANPOOL[LOAN_ID],TBL_BDA_LOANPOOL[[#This Row],[LOAN_ID]]),1)</f>
        <v>1</v>
      </c>
      <c r="AM79" s="36">
        <f>IFERROR(MATCH(TBL_BDA_LOANPOOL[[#This Row],[QUAL_METHOD]],RANGE_LOOKUP_QUALMETHODS_BDA,0),-1)</f>
        <v>-1</v>
      </c>
      <c r="AN79" s="29" t="str">
        <f>IF(AND(TBL_BDA_LOANPOOL[[#This Row],[LOAN_ID]]&lt;&gt;"",TBL_BDA_LOANPOOL[[#This Row],[QUALMETHOD_ID]]&gt;-1),(SUMIF(TBL_BDA_LOANPOOL[LOAN_ID],TBL_BDA_LOANPOOL[[#This Row],[LOAN_ID]],TBL_BDA_LOANPOOL[QUALMETHOD_ID])/TBL_BDA_LOANPOOL[[#This Row],[MULTIPROP_REC_COUNT]])=TBL_BDA_LOANPOOL[[#This Row],[QUALMETHOD_ID]],"")</f>
        <v/>
      </c>
      <c r="AO79" s="29" t="str">
        <f>IF(AND(TBL_BDA_LOANPOOL[[#This Row],[LOAN_ID]]&lt;&gt;"",TBL_BDA_LOANPOOL[[#This Row],[LOAN_AMOUNT]]&lt;&gt;""),(SUMIF(TBL_BDA_LOANPOOL[LOAN_ID],TBL_BDA_LOANPOOL[[#This Row],[LOAN_ID]],TBL_BDA_LOANPOOL[LOAN_AMOUNT])/TBL_BDA_LOANPOOL[[#This Row],[MULTIPROP_REC_COUNT]])=TBL_BDA_LOANPOOL[[#This Row],[LOAN_AMOUNT]],"")</f>
        <v/>
      </c>
      <c r="AP79" s="29" t="str">
        <f>IF(AND(TBL_BDA_LOANPOOL[[#This Row],[LOAN_ID]]&lt;&gt;"",TBL_BDA_LOANPOOL[[#This Row],[SETTLEMENT_DATE]]&lt;&gt;""),(SUMIF(TBL_BDA_LOANPOOL[LOAN_ID],TBL_BDA_LOANPOOL[[#This Row],[LOAN_ID]],TBL_BDA_LOANPOOL[SETTLEMENT_DATE])/TBL_BDA_LOANPOOL[[#This Row],[MULTIPROP_REC_COUNT]])=TBL_BDA_LOANPOOL[[#This Row],[SETTLEMENT_DATE]],"")</f>
        <v/>
      </c>
      <c r="AQ7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0" spans="2:45" ht="26.25" customHeight="1" x14ac:dyDescent="0.25">
      <c r="B80" s="25" t="str">
        <f>IF(TBL_BDA_LOANPOOL[[#This Row],[RECORD_STARTED]],IF(TBL_BDA_LOANPOOL[[#This Row],[ERROR_COUNT]]&gt;0,-1,IF(TBL_BDA_LOANPOOL[[#This Row],[REQ_FIELDS_POPULATED]],1,0)),"")</f>
        <v/>
      </c>
      <c r="C80" s="36">
        <f>ROW()-ROW(TBL_BDA_LOANPOOL[[#Headers],[ROW_ID]])</f>
        <v>64</v>
      </c>
      <c r="D80" s="55"/>
      <c r="E80" s="56"/>
      <c r="F80" s="57"/>
      <c r="G80" s="193"/>
      <c r="H80" s="142"/>
      <c r="I80" s="144"/>
      <c r="J80" s="144"/>
      <c r="K80" s="194"/>
      <c r="L80" s="207"/>
      <c r="M80" s="196"/>
      <c r="N80" s="116"/>
      <c r="O80" s="55"/>
      <c r="P80" s="61"/>
      <c r="Q80" s="62"/>
      <c r="R80" s="124"/>
      <c r="S80" s="200"/>
      <c r="T80" s="61"/>
      <c r="U80" s="202"/>
      <c r="V80" s="204" t="str">
        <f>IF(TBL_BDA_LOANPOOL[[#This Row],[RECORD_STARTED]]=TRUE,RANGE_LOOKUP_QUALMETHODS_BDA_SMALLBUSINESS,"")</f>
        <v/>
      </c>
      <c r="W80" s="178"/>
      <c r="X80" s="176"/>
      <c r="Y80" s="185"/>
      <c r="Z80" s="185"/>
      <c r="AA80" s="186"/>
      <c r="AB80" s="186"/>
      <c r="AC8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0" s="94" t="str">
        <f>IF(TBL_BDA_LOANPOOL[[#This Row],[LOAN_LEVEL_PREQUALIFIED_FLAG]]&lt;&gt;"",
IF(TBL_BDA_LOANPOOL[[#This Row],[LOAN_LEVEL_PREQUALIFIED_FLAG]],"Yes","No"),
"")</f>
        <v/>
      </c>
      <c r="AE80" s="70" t="str">
        <f>IF(TBL_BDA_LOANPOOL[[#This Row],[LOAN_ID]] = "","",TBL_BDA_LOANPOOL[[#This Row],[LOAN_ID]]&amp;" ("&amp;IF(TBL_BDA_LOANPOOL[[#This Row],[PROP_ADDR_STREET]]="","Address Not Defined",TBL_BDA_LOANPOOL[[#This Row],[PROP_ADDR_STREET]])&amp;")")</f>
        <v/>
      </c>
      <c r="AF80" s="70" t="str">
        <f>IF(AND(TBL_BDA_LOANPOOL[[#This Row],[REQ_FIELDS_POPULATED]],TBL_BDA_LOANPOOL[[#This Row],[ERROR_COUNT]]=0),
AND(TBL_BDA_LOANPOOL[[#This Row],[PREQUAL_LOAN_AGESETTLE_DATE_90_DAYS_CERTDATE]],TBL_BDA_LOANPOOL[[#This Row],[PREQUAL_LOAN_INTEREST_RATE]],TBL_BDA_LOANPOOL[[#This Row],[PREQUAL_SMALLBUSINESS]]),
"")</f>
        <v/>
      </c>
      <c r="AG80" s="27" t="b">
        <f ca="1">IFERROR((IF(APP_BDA_CERT_DATE&lt;&gt;"",APP_BDA_CERT_DATE,TODAY())-TBL_BDA_LOANPOOL[[#This Row],[SETTLEMENT_DATE]])&lt;91,TRUE)</f>
        <v>1</v>
      </c>
      <c r="AH80" s="27" t="b">
        <f>COUNTIFS(TBL_BDA_LOANPOOL[LOAN_ID],TBL_BDA_LOANPOOL[[#This Row],[LOAN_ID]],TBL_BDA_LOANPOOL[LOAN_INTEREST_RATE],"&gt;"&amp;CONFIG_BDA_INTEREST_RATE_CEILING)=0</f>
        <v>1</v>
      </c>
      <c r="AI80" s="27" t="b">
        <f>COUNTIFS(TBL_BDA_LOANPOOL[LOAN_ID],TBL_BDA_LOANPOOL[[#This Row],[LOAN_ID]],TBL_BDA_LOANPOOL[SBA_QUALIFIED],"No")=0</f>
        <v>1</v>
      </c>
      <c r="AJ80" s="29">
        <f>IF(TBL_BDA_LOANPOOL[[#This Row],[MULTIPROP_REC_COUNT]]&lt;&gt;"",TBL_BDA_LOANPOOL[[#This Row],[LOAN_AMOUNT]]/TBL_BDA_LOANPOOL[[#This Row],[MULTIPROP_REC_COUNT]],TBL_BDA_LOANPOOL[[#This Row],[LOAN_AMOUNT]])</f>
        <v>0</v>
      </c>
      <c r="AK80" s="29" t="b">
        <f>TBL_BDA_LOANPOOL[[#This Row],[MULTIPROP_REC_COUNT]]&gt;1</f>
        <v>0</v>
      </c>
      <c r="AL80" s="36">
        <f>IF(TBL_BDA_LOANPOOL[[#This Row],[LOAN_ID]]&lt;&gt;"",COUNTIF(TBL_BDA_LOANPOOL[LOAN_ID],TBL_BDA_LOANPOOL[[#This Row],[LOAN_ID]]),1)</f>
        <v>1</v>
      </c>
      <c r="AM80" s="36">
        <f>IFERROR(MATCH(TBL_BDA_LOANPOOL[[#This Row],[QUAL_METHOD]],RANGE_LOOKUP_QUALMETHODS_BDA,0),-1)</f>
        <v>-1</v>
      </c>
      <c r="AN80" s="29" t="str">
        <f>IF(AND(TBL_BDA_LOANPOOL[[#This Row],[LOAN_ID]]&lt;&gt;"",TBL_BDA_LOANPOOL[[#This Row],[QUALMETHOD_ID]]&gt;-1),(SUMIF(TBL_BDA_LOANPOOL[LOAN_ID],TBL_BDA_LOANPOOL[[#This Row],[LOAN_ID]],TBL_BDA_LOANPOOL[QUALMETHOD_ID])/TBL_BDA_LOANPOOL[[#This Row],[MULTIPROP_REC_COUNT]])=TBL_BDA_LOANPOOL[[#This Row],[QUALMETHOD_ID]],"")</f>
        <v/>
      </c>
      <c r="AO80" s="29" t="str">
        <f>IF(AND(TBL_BDA_LOANPOOL[[#This Row],[LOAN_ID]]&lt;&gt;"",TBL_BDA_LOANPOOL[[#This Row],[LOAN_AMOUNT]]&lt;&gt;""),(SUMIF(TBL_BDA_LOANPOOL[LOAN_ID],TBL_BDA_LOANPOOL[[#This Row],[LOAN_ID]],TBL_BDA_LOANPOOL[LOAN_AMOUNT])/TBL_BDA_LOANPOOL[[#This Row],[MULTIPROP_REC_COUNT]])=TBL_BDA_LOANPOOL[[#This Row],[LOAN_AMOUNT]],"")</f>
        <v/>
      </c>
      <c r="AP80" s="29" t="str">
        <f>IF(AND(TBL_BDA_LOANPOOL[[#This Row],[LOAN_ID]]&lt;&gt;"",TBL_BDA_LOANPOOL[[#This Row],[SETTLEMENT_DATE]]&lt;&gt;""),(SUMIF(TBL_BDA_LOANPOOL[LOAN_ID],TBL_BDA_LOANPOOL[[#This Row],[LOAN_ID]],TBL_BDA_LOANPOOL[SETTLEMENT_DATE])/TBL_BDA_LOANPOOL[[#This Row],[MULTIPROP_REC_COUNT]])=TBL_BDA_LOANPOOL[[#This Row],[SETTLEMENT_DATE]],"")</f>
        <v/>
      </c>
      <c r="AQ8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1" spans="2:45" ht="26.25" customHeight="1" x14ac:dyDescent="0.25">
      <c r="B81" s="25" t="str">
        <f>IF(TBL_BDA_LOANPOOL[[#This Row],[RECORD_STARTED]],IF(TBL_BDA_LOANPOOL[[#This Row],[ERROR_COUNT]]&gt;0,-1,IF(TBL_BDA_LOANPOOL[[#This Row],[REQ_FIELDS_POPULATED]],1,0)),"")</f>
        <v/>
      </c>
      <c r="C81" s="36">
        <f>ROW()-ROW(TBL_BDA_LOANPOOL[[#Headers],[ROW_ID]])</f>
        <v>65</v>
      </c>
      <c r="D81" s="55"/>
      <c r="E81" s="56"/>
      <c r="F81" s="57"/>
      <c r="G81" s="193"/>
      <c r="H81" s="142"/>
      <c r="I81" s="144"/>
      <c r="J81" s="144"/>
      <c r="K81" s="194"/>
      <c r="L81" s="207"/>
      <c r="M81" s="196"/>
      <c r="N81" s="116"/>
      <c r="O81" s="55"/>
      <c r="P81" s="61"/>
      <c r="Q81" s="62"/>
      <c r="R81" s="124"/>
      <c r="S81" s="200"/>
      <c r="T81" s="61"/>
      <c r="U81" s="202"/>
      <c r="V81" s="204" t="str">
        <f>IF(TBL_BDA_LOANPOOL[[#This Row],[RECORD_STARTED]]=TRUE,RANGE_LOOKUP_QUALMETHODS_BDA_SMALLBUSINESS,"")</f>
        <v/>
      </c>
      <c r="W81" s="178"/>
      <c r="X81" s="176"/>
      <c r="Y81" s="185"/>
      <c r="Z81" s="185"/>
      <c r="AA81" s="186"/>
      <c r="AB81" s="186"/>
      <c r="AC8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1" s="94" t="str">
        <f>IF(TBL_BDA_LOANPOOL[[#This Row],[LOAN_LEVEL_PREQUALIFIED_FLAG]]&lt;&gt;"",
IF(TBL_BDA_LOANPOOL[[#This Row],[LOAN_LEVEL_PREQUALIFIED_FLAG]],"Yes","No"),
"")</f>
        <v/>
      </c>
      <c r="AE81" s="70" t="str">
        <f>IF(TBL_BDA_LOANPOOL[[#This Row],[LOAN_ID]] = "","",TBL_BDA_LOANPOOL[[#This Row],[LOAN_ID]]&amp;" ("&amp;IF(TBL_BDA_LOANPOOL[[#This Row],[PROP_ADDR_STREET]]="","Address Not Defined",TBL_BDA_LOANPOOL[[#This Row],[PROP_ADDR_STREET]])&amp;")")</f>
        <v/>
      </c>
      <c r="AF81" s="70" t="str">
        <f>IF(AND(TBL_BDA_LOANPOOL[[#This Row],[REQ_FIELDS_POPULATED]],TBL_BDA_LOANPOOL[[#This Row],[ERROR_COUNT]]=0),
AND(TBL_BDA_LOANPOOL[[#This Row],[PREQUAL_LOAN_AGESETTLE_DATE_90_DAYS_CERTDATE]],TBL_BDA_LOANPOOL[[#This Row],[PREQUAL_LOAN_INTEREST_RATE]],TBL_BDA_LOANPOOL[[#This Row],[PREQUAL_SMALLBUSINESS]]),
"")</f>
        <v/>
      </c>
      <c r="AG81" s="27" t="b">
        <f ca="1">IFERROR((IF(APP_BDA_CERT_DATE&lt;&gt;"",APP_BDA_CERT_DATE,TODAY())-TBL_BDA_LOANPOOL[[#This Row],[SETTLEMENT_DATE]])&lt;91,TRUE)</f>
        <v>1</v>
      </c>
      <c r="AH81" s="27" t="b">
        <f>COUNTIFS(TBL_BDA_LOANPOOL[LOAN_ID],TBL_BDA_LOANPOOL[[#This Row],[LOAN_ID]],TBL_BDA_LOANPOOL[LOAN_INTEREST_RATE],"&gt;"&amp;CONFIG_BDA_INTEREST_RATE_CEILING)=0</f>
        <v>1</v>
      </c>
      <c r="AI81" s="27" t="b">
        <f>COUNTIFS(TBL_BDA_LOANPOOL[LOAN_ID],TBL_BDA_LOANPOOL[[#This Row],[LOAN_ID]],TBL_BDA_LOANPOOL[SBA_QUALIFIED],"No")=0</f>
        <v>1</v>
      </c>
      <c r="AJ81" s="29">
        <f>IF(TBL_BDA_LOANPOOL[[#This Row],[MULTIPROP_REC_COUNT]]&lt;&gt;"",TBL_BDA_LOANPOOL[[#This Row],[LOAN_AMOUNT]]/TBL_BDA_LOANPOOL[[#This Row],[MULTIPROP_REC_COUNT]],TBL_BDA_LOANPOOL[[#This Row],[LOAN_AMOUNT]])</f>
        <v>0</v>
      </c>
      <c r="AK81" s="29" t="b">
        <f>TBL_BDA_LOANPOOL[[#This Row],[MULTIPROP_REC_COUNT]]&gt;1</f>
        <v>0</v>
      </c>
      <c r="AL81" s="36">
        <f>IF(TBL_BDA_LOANPOOL[[#This Row],[LOAN_ID]]&lt;&gt;"",COUNTIF(TBL_BDA_LOANPOOL[LOAN_ID],TBL_BDA_LOANPOOL[[#This Row],[LOAN_ID]]),1)</f>
        <v>1</v>
      </c>
      <c r="AM81" s="36">
        <f>IFERROR(MATCH(TBL_BDA_LOANPOOL[[#This Row],[QUAL_METHOD]],RANGE_LOOKUP_QUALMETHODS_BDA,0),-1)</f>
        <v>-1</v>
      </c>
      <c r="AN81" s="29" t="str">
        <f>IF(AND(TBL_BDA_LOANPOOL[[#This Row],[LOAN_ID]]&lt;&gt;"",TBL_BDA_LOANPOOL[[#This Row],[QUALMETHOD_ID]]&gt;-1),(SUMIF(TBL_BDA_LOANPOOL[LOAN_ID],TBL_BDA_LOANPOOL[[#This Row],[LOAN_ID]],TBL_BDA_LOANPOOL[QUALMETHOD_ID])/TBL_BDA_LOANPOOL[[#This Row],[MULTIPROP_REC_COUNT]])=TBL_BDA_LOANPOOL[[#This Row],[QUALMETHOD_ID]],"")</f>
        <v/>
      </c>
      <c r="AO81" s="29" t="str">
        <f>IF(AND(TBL_BDA_LOANPOOL[[#This Row],[LOAN_ID]]&lt;&gt;"",TBL_BDA_LOANPOOL[[#This Row],[LOAN_AMOUNT]]&lt;&gt;""),(SUMIF(TBL_BDA_LOANPOOL[LOAN_ID],TBL_BDA_LOANPOOL[[#This Row],[LOAN_ID]],TBL_BDA_LOANPOOL[LOAN_AMOUNT])/TBL_BDA_LOANPOOL[[#This Row],[MULTIPROP_REC_COUNT]])=TBL_BDA_LOANPOOL[[#This Row],[LOAN_AMOUNT]],"")</f>
        <v/>
      </c>
      <c r="AP81" s="29" t="str">
        <f>IF(AND(TBL_BDA_LOANPOOL[[#This Row],[LOAN_ID]]&lt;&gt;"",TBL_BDA_LOANPOOL[[#This Row],[SETTLEMENT_DATE]]&lt;&gt;""),(SUMIF(TBL_BDA_LOANPOOL[LOAN_ID],TBL_BDA_LOANPOOL[[#This Row],[LOAN_ID]],TBL_BDA_LOANPOOL[SETTLEMENT_DATE])/TBL_BDA_LOANPOOL[[#This Row],[MULTIPROP_REC_COUNT]])=TBL_BDA_LOANPOOL[[#This Row],[SETTLEMENT_DATE]],"")</f>
        <v/>
      </c>
      <c r="AQ8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2" spans="2:45" ht="26.25" customHeight="1" x14ac:dyDescent="0.25">
      <c r="B82" s="25" t="str">
        <f>IF(TBL_BDA_LOANPOOL[[#This Row],[RECORD_STARTED]],IF(TBL_BDA_LOANPOOL[[#This Row],[ERROR_COUNT]]&gt;0,-1,IF(TBL_BDA_LOANPOOL[[#This Row],[REQ_FIELDS_POPULATED]],1,0)),"")</f>
        <v/>
      </c>
      <c r="C82" s="36">
        <f>ROW()-ROW(TBL_BDA_LOANPOOL[[#Headers],[ROW_ID]])</f>
        <v>66</v>
      </c>
      <c r="D82" s="55"/>
      <c r="E82" s="56"/>
      <c r="F82" s="57"/>
      <c r="G82" s="193"/>
      <c r="H82" s="142"/>
      <c r="I82" s="144"/>
      <c r="J82" s="144"/>
      <c r="K82" s="194"/>
      <c r="L82" s="207"/>
      <c r="M82" s="196"/>
      <c r="N82" s="116"/>
      <c r="O82" s="55"/>
      <c r="P82" s="61"/>
      <c r="Q82" s="62"/>
      <c r="R82" s="124"/>
      <c r="S82" s="200"/>
      <c r="T82" s="61"/>
      <c r="U82" s="202"/>
      <c r="V82" s="204" t="str">
        <f>IF(TBL_BDA_LOANPOOL[[#This Row],[RECORD_STARTED]]=TRUE,RANGE_LOOKUP_QUALMETHODS_BDA_SMALLBUSINESS,"")</f>
        <v/>
      </c>
      <c r="W82" s="178"/>
      <c r="X82" s="176"/>
      <c r="Y82" s="185"/>
      <c r="Z82" s="185"/>
      <c r="AA82" s="186"/>
      <c r="AB82" s="186"/>
      <c r="AC8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2" s="94" t="str">
        <f>IF(TBL_BDA_LOANPOOL[[#This Row],[LOAN_LEVEL_PREQUALIFIED_FLAG]]&lt;&gt;"",
IF(TBL_BDA_LOANPOOL[[#This Row],[LOAN_LEVEL_PREQUALIFIED_FLAG]],"Yes","No"),
"")</f>
        <v/>
      </c>
      <c r="AE82" s="70" t="str">
        <f>IF(TBL_BDA_LOANPOOL[[#This Row],[LOAN_ID]] = "","",TBL_BDA_LOANPOOL[[#This Row],[LOAN_ID]]&amp;" ("&amp;IF(TBL_BDA_LOANPOOL[[#This Row],[PROP_ADDR_STREET]]="","Address Not Defined",TBL_BDA_LOANPOOL[[#This Row],[PROP_ADDR_STREET]])&amp;")")</f>
        <v/>
      </c>
      <c r="AF82" s="70" t="str">
        <f>IF(AND(TBL_BDA_LOANPOOL[[#This Row],[REQ_FIELDS_POPULATED]],TBL_BDA_LOANPOOL[[#This Row],[ERROR_COUNT]]=0),
AND(TBL_BDA_LOANPOOL[[#This Row],[PREQUAL_LOAN_AGESETTLE_DATE_90_DAYS_CERTDATE]],TBL_BDA_LOANPOOL[[#This Row],[PREQUAL_LOAN_INTEREST_RATE]],TBL_BDA_LOANPOOL[[#This Row],[PREQUAL_SMALLBUSINESS]]),
"")</f>
        <v/>
      </c>
      <c r="AG82" s="27" t="b">
        <f ca="1">IFERROR((IF(APP_BDA_CERT_DATE&lt;&gt;"",APP_BDA_CERT_DATE,TODAY())-TBL_BDA_LOANPOOL[[#This Row],[SETTLEMENT_DATE]])&lt;91,TRUE)</f>
        <v>1</v>
      </c>
      <c r="AH82" s="27" t="b">
        <f>COUNTIFS(TBL_BDA_LOANPOOL[LOAN_ID],TBL_BDA_LOANPOOL[[#This Row],[LOAN_ID]],TBL_BDA_LOANPOOL[LOAN_INTEREST_RATE],"&gt;"&amp;CONFIG_BDA_INTEREST_RATE_CEILING)=0</f>
        <v>1</v>
      </c>
      <c r="AI82" s="27" t="b">
        <f>COUNTIFS(TBL_BDA_LOANPOOL[LOAN_ID],TBL_BDA_LOANPOOL[[#This Row],[LOAN_ID]],TBL_BDA_LOANPOOL[SBA_QUALIFIED],"No")=0</f>
        <v>1</v>
      </c>
      <c r="AJ82" s="29">
        <f>IF(TBL_BDA_LOANPOOL[[#This Row],[MULTIPROP_REC_COUNT]]&lt;&gt;"",TBL_BDA_LOANPOOL[[#This Row],[LOAN_AMOUNT]]/TBL_BDA_LOANPOOL[[#This Row],[MULTIPROP_REC_COUNT]],TBL_BDA_LOANPOOL[[#This Row],[LOAN_AMOUNT]])</f>
        <v>0</v>
      </c>
      <c r="AK82" s="29" t="b">
        <f>TBL_BDA_LOANPOOL[[#This Row],[MULTIPROP_REC_COUNT]]&gt;1</f>
        <v>0</v>
      </c>
      <c r="AL82" s="36">
        <f>IF(TBL_BDA_LOANPOOL[[#This Row],[LOAN_ID]]&lt;&gt;"",COUNTIF(TBL_BDA_LOANPOOL[LOAN_ID],TBL_BDA_LOANPOOL[[#This Row],[LOAN_ID]]),1)</f>
        <v>1</v>
      </c>
      <c r="AM82" s="36">
        <f>IFERROR(MATCH(TBL_BDA_LOANPOOL[[#This Row],[QUAL_METHOD]],RANGE_LOOKUP_QUALMETHODS_BDA,0),-1)</f>
        <v>-1</v>
      </c>
      <c r="AN82" s="29" t="str">
        <f>IF(AND(TBL_BDA_LOANPOOL[[#This Row],[LOAN_ID]]&lt;&gt;"",TBL_BDA_LOANPOOL[[#This Row],[QUALMETHOD_ID]]&gt;-1),(SUMIF(TBL_BDA_LOANPOOL[LOAN_ID],TBL_BDA_LOANPOOL[[#This Row],[LOAN_ID]],TBL_BDA_LOANPOOL[QUALMETHOD_ID])/TBL_BDA_LOANPOOL[[#This Row],[MULTIPROP_REC_COUNT]])=TBL_BDA_LOANPOOL[[#This Row],[QUALMETHOD_ID]],"")</f>
        <v/>
      </c>
      <c r="AO82" s="29" t="str">
        <f>IF(AND(TBL_BDA_LOANPOOL[[#This Row],[LOAN_ID]]&lt;&gt;"",TBL_BDA_LOANPOOL[[#This Row],[LOAN_AMOUNT]]&lt;&gt;""),(SUMIF(TBL_BDA_LOANPOOL[LOAN_ID],TBL_BDA_LOANPOOL[[#This Row],[LOAN_ID]],TBL_BDA_LOANPOOL[LOAN_AMOUNT])/TBL_BDA_LOANPOOL[[#This Row],[MULTIPROP_REC_COUNT]])=TBL_BDA_LOANPOOL[[#This Row],[LOAN_AMOUNT]],"")</f>
        <v/>
      </c>
      <c r="AP82" s="29" t="str">
        <f>IF(AND(TBL_BDA_LOANPOOL[[#This Row],[LOAN_ID]]&lt;&gt;"",TBL_BDA_LOANPOOL[[#This Row],[SETTLEMENT_DATE]]&lt;&gt;""),(SUMIF(TBL_BDA_LOANPOOL[LOAN_ID],TBL_BDA_LOANPOOL[[#This Row],[LOAN_ID]],TBL_BDA_LOANPOOL[SETTLEMENT_DATE])/TBL_BDA_LOANPOOL[[#This Row],[MULTIPROP_REC_COUNT]])=TBL_BDA_LOANPOOL[[#This Row],[SETTLEMENT_DATE]],"")</f>
        <v/>
      </c>
      <c r="AQ8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3" spans="2:45" ht="26.25" customHeight="1" x14ac:dyDescent="0.25">
      <c r="B83" s="25" t="str">
        <f>IF(TBL_BDA_LOANPOOL[[#This Row],[RECORD_STARTED]],IF(TBL_BDA_LOANPOOL[[#This Row],[ERROR_COUNT]]&gt;0,-1,IF(TBL_BDA_LOANPOOL[[#This Row],[REQ_FIELDS_POPULATED]],1,0)),"")</f>
        <v/>
      </c>
      <c r="C83" s="36">
        <f>ROW()-ROW(TBL_BDA_LOANPOOL[[#Headers],[ROW_ID]])</f>
        <v>67</v>
      </c>
      <c r="D83" s="55"/>
      <c r="E83" s="56"/>
      <c r="F83" s="57"/>
      <c r="G83" s="193"/>
      <c r="H83" s="142"/>
      <c r="I83" s="144"/>
      <c r="J83" s="144"/>
      <c r="K83" s="194"/>
      <c r="L83" s="207"/>
      <c r="M83" s="196"/>
      <c r="N83" s="116"/>
      <c r="O83" s="55"/>
      <c r="P83" s="61"/>
      <c r="Q83" s="62"/>
      <c r="R83" s="124"/>
      <c r="S83" s="200"/>
      <c r="T83" s="61"/>
      <c r="U83" s="202"/>
      <c r="V83" s="204" t="str">
        <f>IF(TBL_BDA_LOANPOOL[[#This Row],[RECORD_STARTED]]=TRUE,RANGE_LOOKUP_QUALMETHODS_BDA_SMALLBUSINESS,"")</f>
        <v/>
      </c>
      <c r="W83" s="178"/>
      <c r="X83" s="176"/>
      <c r="Y83" s="185"/>
      <c r="Z83" s="185"/>
      <c r="AA83" s="186"/>
      <c r="AB83" s="186"/>
      <c r="AC8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3" s="94" t="str">
        <f>IF(TBL_BDA_LOANPOOL[[#This Row],[LOAN_LEVEL_PREQUALIFIED_FLAG]]&lt;&gt;"",
IF(TBL_BDA_LOANPOOL[[#This Row],[LOAN_LEVEL_PREQUALIFIED_FLAG]],"Yes","No"),
"")</f>
        <v/>
      </c>
      <c r="AE83" s="70" t="str">
        <f>IF(TBL_BDA_LOANPOOL[[#This Row],[LOAN_ID]] = "","",TBL_BDA_LOANPOOL[[#This Row],[LOAN_ID]]&amp;" ("&amp;IF(TBL_BDA_LOANPOOL[[#This Row],[PROP_ADDR_STREET]]="","Address Not Defined",TBL_BDA_LOANPOOL[[#This Row],[PROP_ADDR_STREET]])&amp;")")</f>
        <v/>
      </c>
      <c r="AF83" s="70" t="str">
        <f>IF(AND(TBL_BDA_LOANPOOL[[#This Row],[REQ_FIELDS_POPULATED]],TBL_BDA_LOANPOOL[[#This Row],[ERROR_COUNT]]=0),
AND(TBL_BDA_LOANPOOL[[#This Row],[PREQUAL_LOAN_AGESETTLE_DATE_90_DAYS_CERTDATE]],TBL_BDA_LOANPOOL[[#This Row],[PREQUAL_LOAN_INTEREST_RATE]],TBL_BDA_LOANPOOL[[#This Row],[PREQUAL_SMALLBUSINESS]]),
"")</f>
        <v/>
      </c>
      <c r="AG83" s="27" t="b">
        <f ca="1">IFERROR((IF(APP_BDA_CERT_DATE&lt;&gt;"",APP_BDA_CERT_DATE,TODAY())-TBL_BDA_LOANPOOL[[#This Row],[SETTLEMENT_DATE]])&lt;91,TRUE)</f>
        <v>1</v>
      </c>
      <c r="AH83" s="27" t="b">
        <f>COUNTIFS(TBL_BDA_LOANPOOL[LOAN_ID],TBL_BDA_LOANPOOL[[#This Row],[LOAN_ID]],TBL_BDA_LOANPOOL[LOAN_INTEREST_RATE],"&gt;"&amp;CONFIG_BDA_INTEREST_RATE_CEILING)=0</f>
        <v>1</v>
      </c>
      <c r="AI83" s="27" t="b">
        <f>COUNTIFS(TBL_BDA_LOANPOOL[LOAN_ID],TBL_BDA_LOANPOOL[[#This Row],[LOAN_ID]],TBL_BDA_LOANPOOL[SBA_QUALIFIED],"No")=0</f>
        <v>1</v>
      </c>
      <c r="AJ83" s="29">
        <f>IF(TBL_BDA_LOANPOOL[[#This Row],[MULTIPROP_REC_COUNT]]&lt;&gt;"",TBL_BDA_LOANPOOL[[#This Row],[LOAN_AMOUNT]]/TBL_BDA_LOANPOOL[[#This Row],[MULTIPROP_REC_COUNT]],TBL_BDA_LOANPOOL[[#This Row],[LOAN_AMOUNT]])</f>
        <v>0</v>
      </c>
      <c r="AK83" s="29" t="b">
        <f>TBL_BDA_LOANPOOL[[#This Row],[MULTIPROP_REC_COUNT]]&gt;1</f>
        <v>0</v>
      </c>
      <c r="AL83" s="36">
        <f>IF(TBL_BDA_LOANPOOL[[#This Row],[LOAN_ID]]&lt;&gt;"",COUNTIF(TBL_BDA_LOANPOOL[LOAN_ID],TBL_BDA_LOANPOOL[[#This Row],[LOAN_ID]]),1)</f>
        <v>1</v>
      </c>
      <c r="AM83" s="36">
        <f>IFERROR(MATCH(TBL_BDA_LOANPOOL[[#This Row],[QUAL_METHOD]],RANGE_LOOKUP_QUALMETHODS_BDA,0),-1)</f>
        <v>-1</v>
      </c>
      <c r="AN83" s="29" t="str">
        <f>IF(AND(TBL_BDA_LOANPOOL[[#This Row],[LOAN_ID]]&lt;&gt;"",TBL_BDA_LOANPOOL[[#This Row],[QUALMETHOD_ID]]&gt;-1),(SUMIF(TBL_BDA_LOANPOOL[LOAN_ID],TBL_BDA_LOANPOOL[[#This Row],[LOAN_ID]],TBL_BDA_LOANPOOL[QUALMETHOD_ID])/TBL_BDA_LOANPOOL[[#This Row],[MULTIPROP_REC_COUNT]])=TBL_BDA_LOANPOOL[[#This Row],[QUALMETHOD_ID]],"")</f>
        <v/>
      </c>
      <c r="AO83" s="29" t="str">
        <f>IF(AND(TBL_BDA_LOANPOOL[[#This Row],[LOAN_ID]]&lt;&gt;"",TBL_BDA_LOANPOOL[[#This Row],[LOAN_AMOUNT]]&lt;&gt;""),(SUMIF(TBL_BDA_LOANPOOL[LOAN_ID],TBL_BDA_LOANPOOL[[#This Row],[LOAN_ID]],TBL_BDA_LOANPOOL[LOAN_AMOUNT])/TBL_BDA_LOANPOOL[[#This Row],[MULTIPROP_REC_COUNT]])=TBL_BDA_LOANPOOL[[#This Row],[LOAN_AMOUNT]],"")</f>
        <v/>
      </c>
      <c r="AP83" s="29" t="str">
        <f>IF(AND(TBL_BDA_LOANPOOL[[#This Row],[LOAN_ID]]&lt;&gt;"",TBL_BDA_LOANPOOL[[#This Row],[SETTLEMENT_DATE]]&lt;&gt;""),(SUMIF(TBL_BDA_LOANPOOL[LOAN_ID],TBL_BDA_LOANPOOL[[#This Row],[LOAN_ID]],TBL_BDA_LOANPOOL[SETTLEMENT_DATE])/TBL_BDA_LOANPOOL[[#This Row],[MULTIPROP_REC_COUNT]])=TBL_BDA_LOANPOOL[[#This Row],[SETTLEMENT_DATE]],"")</f>
        <v/>
      </c>
      <c r="AQ8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4" spans="2:45" ht="26.25" customHeight="1" x14ac:dyDescent="0.25">
      <c r="B84" s="25" t="str">
        <f>IF(TBL_BDA_LOANPOOL[[#This Row],[RECORD_STARTED]],IF(TBL_BDA_LOANPOOL[[#This Row],[ERROR_COUNT]]&gt;0,-1,IF(TBL_BDA_LOANPOOL[[#This Row],[REQ_FIELDS_POPULATED]],1,0)),"")</f>
        <v/>
      </c>
      <c r="C84" s="36">
        <f>ROW()-ROW(TBL_BDA_LOANPOOL[[#Headers],[ROW_ID]])</f>
        <v>68</v>
      </c>
      <c r="D84" s="55"/>
      <c r="E84" s="56"/>
      <c r="F84" s="57"/>
      <c r="G84" s="193"/>
      <c r="H84" s="142"/>
      <c r="I84" s="144"/>
      <c r="J84" s="144"/>
      <c r="K84" s="194"/>
      <c r="L84" s="207"/>
      <c r="M84" s="196"/>
      <c r="N84" s="116"/>
      <c r="O84" s="55"/>
      <c r="P84" s="61"/>
      <c r="Q84" s="62"/>
      <c r="R84" s="124"/>
      <c r="S84" s="200"/>
      <c r="T84" s="61"/>
      <c r="U84" s="202"/>
      <c r="V84" s="204" t="str">
        <f>IF(TBL_BDA_LOANPOOL[[#This Row],[RECORD_STARTED]]=TRUE,RANGE_LOOKUP_QUALMETHODS_BDA_SMALLBUSINESS,"")</f>
        <v/>
      </c>
      <c r="W84" s="178"/>
      <c r="X84" s="176"/>
      <c r="Y84" s="185"/>
      <c r="Z84" s="185"/>
      <c r="AA84" s="186"/>
      <c r="AB84" s="186"/>
      <c r="AC8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4" s="94" t="str">
        <f>IF(TBL_BDA_LOANPOOL[[#This Row],[LOAN_LEVEL_PREQUALIFIED_FLAG]]&lt;&gt;"",
IF(TBL_BDA_LOANPOOL[[#This Row],[LOAN_LEVEL_PREQUALIFIED_FLAG]],"Yes","No"),
"")</f>
        <v/>
      </c>
      <c r="AE84" s="70" t="str">
        <f>IF(TBL_BDA_LOANPOOL[[#This Row],[LOAN_ID]] = "","",TBL_BDA_LOANPOOL[[#This Row],[LOAN_ID]]&amp;" ("&amp;IF(TBL_BDA_LOANPOOL[[#This Row],[PROP_ADDR_STREET]]="","Address Not Defined",TBL_BDA_LOANPOOL[[#This Row],[PROP_ADDR_STREET]])&amp;")")</f>
        <v/>
      </c>
      <c r="AF84" s="70" t="str">
        <f>IF(AND(TBL_BDA_LOANPOOL[[#This Row],[REQ_FIELDS_POPULATED]],TBL_BDA_LOANPOOL[[#This Row],[ERROR_COUNT]]=0),
AND(TBL_BDA_LOANPOOL[[#This Row],[PREQUAL_LOAN_AGESETTLE_DATE_90_DAYS_CERTDATE]],TBL_BDA_LOANPOOL[[#This Row],[PREQUAL_LOAN_INTEREST_RATE]],TBL_BDA_LOANPOOL[[#This Row],[PREQUAL_SMALLBUSINESS]]),
"")</f>
        <v/>
      </c>
      <c r="AG84" s="27" t="b">
        <f ca="1">IFERROR((IF(APP_BDA_CERT_DATE&lt;&gt;"",APP_BDA_CERT_DATE,TODAY())-TBL_BDA_LOANPOOL[[#This Row],[SETTLEMENT_DATE]])&lt;91,TRUE)</f>
        <v>1</v>
      </c>
      <c r="AH84" s="27" t="b">
        <f>COUNTIFS(TBL_BDA_LOANPOOL[LOAN_ID],TBL_BDA_LOANPOOL[[#This Row],[LOAN_ID]],TBL_BDA_LOANPOOL[LOAN_INTEREST_RATE],"&gt;"&amp;CONFIG_BDA_INTEREST_RATE_CEILING)=0</f>
        <v>1</v>
      </c>
      <c r="AI84" s="27" t="b">
        <f>COUNTIFS(TBL_BDA_LOANPOOL[LOAN_ID],TBL_BDA_LOANPOOL[[#This Row],[LOAN_ID]],TBL_BDA_LOANPOOL[SBA_QUALIFIED],"No")=0</f>
        <v>1</v>
      </c>
      <c r="AJ84" s="29">
        <f>IF(TBL_BDA_LOANPOOL[[#This Row],[MULTIPROP_REC_COUNT]]&lt;&gt;"",TBL_BDA_LOANPOOL[[#This Row],[LOAN_AMOUNT]]/TBL_BDA_LOANPOOL[[#This Row],[MULTIPROP_REC_COUNT]],TBL_BDA_LOANPOOL[[#This Row],[LOAN_AMOUNT]])</f>
        <v>0</v>
      </c>
      <c r="AK84" s="29" t="b">
        <f>TBL_BDA_LOANPOOL[[#This Row],[MULTIPROP_REC_COUNT]]&gt;1</f>
        <v>0</v>
      </c>
      <c r="AL84" s="36">
        <f>IF(TBL_BDA_LOANPOOL[[#This Row],[LOAN_ID]]&lt;&gt;"",COUNTIF(TBL_BDA_LOANPOOL[LOAN_ID],TBL_BDA_LOANPOOL[[#This Row],[LOAN_ID]]),1)</f>
        <v>1</v>
      </c>
      <c r="AM84" s="36">
        <f>IFERROR(MATCH(TBL_BDA_LOANPOOL[[#This Row],[QUAL_METHOD]],RANGE_LOOKUP_QUALMETHODS_BDA,0),-1)</f>
        <v>-1</v>
      </c>
      <c r="AN84" s="29" t="str">
        <f>IF(AND(TBL_BDA_LOANPOOL[[#This Row],[LOAN_ID]]&lt;&gt;"",TBL_BDA_LOANPOOL[[#This Row],[QUALMETHOD_ID]]&gt;-1),(SUMIF(TBL_BDA_LOANPOOL[LOAN_ID],TBL_BDA_LOANPOOL[[#This Row],[LOAN_ID]],TBL_BDA_LOANPOOL[QUALMETHOD_ID])/TBL_BDA_LOANPOOL[[#This Row],[MULTIPROP_REC_COUNT]])=TBL_BDA_LOANPOOL[[#This Row],[QUALMETHOD_ID]],"")</f>
        <v/>
      </c>
      <c r="AO84" s="29" t="str">
        <f>IF(AND(TBL_BDA_LOANPOOL[[#This Row],[LOAN_ID]]&lt;&gt;"",TBL_BDA_LOANPOOL[[#This Row],[LOAN_AMOUNT]]&lt;&gt;""),(SUMIF(TBL_BDA_LOANPOOL[LOAN_ID],TBL_BDA_LOANPOOL[[#This Row],[LOAN_ID]],TBL_BDA_LOANPOOL[LOAN_AMOUNT])/TBL_BDA_LOANPOOL[[#This Row],[MULTIPROP_REC_COUNT]])=TBL_BDA_LOANPOOL[[#This Row],[LOAN_AMOUNT]],"")</f>
        <v/>
      </c>
      <c r="AP84" s="29" t="str">
        <f>IF(AND(TBL_BDA_LOANPOOL[[#This Row],[LOAN_ID]]&lt;&gt;"",TBL_BDA_LOANPOOL[[#This Row],[SETTLEMENT_DATE]]&lt;&gt;""),(SUMIF(TBL_BDA_LOANPOOL[LOAN_ID],TBL_BDA_LOANPOOL[[#This Row],[LOAN_ID]],TBL_BDA_LOANPOOL[SETTLEMENT_DATE])/TBL_BDA_LOANPOOL[[#This Row],[MULTIPROP_REC_COUNT]])=TBL_BDA_LOANPOOL[[#This Row],[SETTLEMENT_DATE]],"")</f>
        <v/>
      </c>
      <c r="AQ8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5" spans="2:45" ht="26.25" customHeight="1" x14ac:dyDescent="0.25">
      <c r="B85" s="25" t="str">
        <f>IF(TBL_BDA_LOANPOOL[[#This Row],[RECORD_STARTED]],IF(TBL_BDA_LOANPOOL[[#This Row],[ERROR_COUNT]]&gt;0,-1,IF(TBL_BDA_LOANPOOL[[#This Row],[REQ_FIELDS_POPULATED]],1,0)),"")</f>
        <v/>
      </c>
      <c r="C85" s="36">
        <f>ROW()-ROW(TBL_BDA_LOANPOOL[[#Headers],[ROW_ID]])</f>
        <v>69</v>
      </c>
      <c r="D85" s="55"/>
      <c r="E85" s="56"/>
      <c r="F85" s="57"/>
      <c r="G85" s="193"/>
      <c r="H85" s="142"/>
      <c r="I85" s="144"/>
      <c r="J85" s="144"/>
      <c r="K85" s="194"/>
      <c r="L85" s="207"/>
      <c r="M85" s="196"/>
      <c r="N85" s="116"/>
      <c r="O85" s="55"/>
      <c r="P85" s="61"/>
      <c r="Q85" s="62"/>
      <c r="R85" s="124"/>
      <c r="S85" s="200"/>
      <c r="T85" s="61"/>
      <c r="U85" s="202"/>
      <c r="V85" s="204" t="str">
        <f>IF(TBL_BDA_LOANPOOL[[#This Row],[RECORD_STARTED]]=TRUE,RANGE_LOOKUP_QUALMETHODS_BDA_SMALLBUSINESS,"")</f>
        <v/>
      </c>
      <c r="W85" s="178"/>
      <c r="X85" s="176"/>
      <c r="Y85" s="185"/>
      <c r="Z85" s="185"/>
      <c r="AA85" s="186"/>
      <c r="AB85" s="186"/>
      <c r="AC8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5" s="94" t="str">
        <f>IF(TBL_BDA_LOANPOOL[[#This Row],[LOAN_LEVEL_PREQUALIFIED_FLAG]]&lt;&gt;"",
IF(TBL_BDA_LOANPOOL[[#This Row],[LOAN_LEVEL_PREQUALIFIED_FLAG]],"Yes","No"),
"")</f>
        <v/>
      </c>
      <c r="AE85" s="70" t="str">
        <f>IF(TBL_BDA_LOANPOOL[[#This Row],[LOAN_ID]] = "","",TBL_BDA_LOANPOOL[[#This Row],[LOAN_ID]]&amp;" ("&amp;IF(TBL_BDA_LOANPOOL[[#This Row],[PROP_ADDR_STREET]]="","Address Not Defined",TBL_BDA_LOANPOOL[[#This Row],[PROP_ADDR_STREET]])&amp;")")</f>
        <v/>
      </c>
      <c r="AF85" s="70" t="str">
        <f>IF(AND(TBL_BDA_LOANPOOL[[#This Row],[REQ_FIELDS_POPULATED]],TBL_BDA_LOANPOOL[[#This Row],[ERROR_COUNT]]=0),
AND(TBL_BDA_LOANPOOL[[#This Row],[PREQUAL_LOAN_AGESETTLE_DATE_90_DAYS_CERTDATE]],TBL_BDA_LOANPOOL[[#This Row],[PREQUAL_LOAN_INTEREST_RATE]],TBL_BDA_LOANPOOL[[#This Row],[PREQUAL_SMALLBUSINESS]]),
"")</f>
        <v/>
      </c>
      <c r="AG85" s="27" t="b">
        <f ca="1">IFERROR((IF(APP_BDA_CERT_DATE&lt;&gt;"",APP_BDA_CERT_DATE,TODAY())-TBL_BDA_LOANPOOL[[#This Row],[SETTLEMENT_DATE]])&lt;91,TRUE)</f>
        <v>1</v>
      </c>
      <c r="AH85" s="27" t="b">
        <f>COUNTIFS(TBL_BDA_LOANPOOL[LOAN_ID],TBL_BDA_LOANPOOL[[#This Row],[LOAN_ID]],TBL_BDA_LOANPOOL[LOAN_INTEREST_RATE],"&gt;"&amp;CONFIG_BDA_INTEREST_RATE_CEILING)=0</f>
        <v>1</v>
      </c>
      <c r="AI85" s="27" t="b">
        <f>COUNTIFS(TBL_BDA_LOANPOOL[LOAN_ID],TBL_BDA_LOANPOOL[[#This Row],[LOAN_ID]],TBL_BDA_LOANPOOL[SBA_QUALIFIED],"No")=0</f>
        <v>1</v>
      </c>
      <c r="AJ85" s="29">
        <f>IF(TBL_BDA_LOANPOOL[[#This Row],[MULTIPROP_REC_COUNT]]&lt;&gt;"",TBL_BDA_LOANPOOL[[#This Row],[LOAN_AMOUNT]]/TBL_BDA_LOANPOOL[[#This Row],[MULTIPROP_REC_COUNT]],TBL_BDA_LOANPOOL[[#This Row],[LOAN_AMOUNT]])</f>
        <v>0</v>
      </c>
      <c r="AK85" s="29" t="b">
        <f>TBL_BDA_LOANPOOL[[#This Row],[MULTIPROP_REC_COUNT]]&gt;1</f>
        <v>0</v>
      </c>
      <c r="AL85" s="36">
        <f>IF(TBL_BDA_LOANPOOL[[#This Row],[LOAN_ID]]&lt;&gt;"",COUNTIF(TBL_BDA_LOANPOOL[LOAN_ID],TBL_BDA_LOANPOOL[[#This Row],[LOAN_ID]]),1)</f>
        <v>1</v>
      </c>
      <c r="AM85" s="36">
        <f>IFERROR(MATCH(TBL_BDA_LOANPOOL[[#This Row],[QUAL_METHOD]],RANGE_LOOKUP_QUALMETHODS_BDA,0),-1)</f>
        <v>-1</v>
      </c>
      <c r="AN85" s="29" t="str">
        <f>IF(AND(TBL_BDA_LOANPOOL[[#This Row],[LOAN_ID]]&lt;&gt;"",TBL_BDA_LOANPOOL[[#This Row],[QUALMETHOD_ID]]&gt;-1),(SUMIF(TBL_BDA_LOANPOOL[LOAN_ID],TBL_BDA_LOANPOOL[[#This Row],[LOAN_ID]],TBL_BDA_LOANPOOL[QUALMETHOD_ID])/TBL_BDA_LOANPOOL[[#This Row],[MULTIPROP_REC_COUNT]])=TBL_BDA_LOANPOOL[[#This Row],[QUALMETHOD_ID]],"")</f>
        <v/>
      </c>
      <c r="AO85" s="29" t="str">
        <f>IF(AND(TBL_BDA_LOANPOOL[[#This Row],[LOAN_ID]]&lt;&gt;"",TBL_BDA_LOANPOOL[[#This Row],[LOAN_AMOUNT]]&lt;&gt;""),(SUMIF(TBL_BDA_LOANPOOL[LOAN_ID],TBL_BDA_LOANPOOL[[#This Row],[LOAN_ID]],TBL_BDA_LOANPOOL[LOAN_AMOUNT])/TBL_BDA_LOANPOOL[[#This Row],[MULTIPROP_REC_COUNT]])=TBL_BDA_LOANPOOL[[#This Row],[LOAN_AMOUNT]],"")</f>
        <v/>
      </c>
      <c r="AP85" s="29" t="str">
        <f>IF(AND(TBL_BDA_LOANPOOL[[#This Row],[LOAN_ID]]&lt;&gt;"",TBL_BDA_LOANPOOL[[#This Row],[SETTLEMENT_DATE]]&lt;&gt;""),(SUMIF(TBL_BDA_LOANPOOL[LOAN_ID],TBL_BDA_LOANPOOL[[#This Row],[LOAN_ID]],TBL_BDA_LOANPOOL[SETTLEMENT_DATE])/TBL_BDA_LOANPOOL[[#This Row],[MULTIPROP_REC_COUNT]])=TBL_BDA_LOANPOOL[[#This Row],[SETTLEMENT_DATE]],"")</f>
        <v/>
      </c>
      <c r="AQ8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6" spans="2:45" ht="26.25" customHeight="1" x14ac:dyDescent="0.25">
      <c r="B86" s="25" t="str">
        <f>IF(TBL_BDA_LOANPOOL[[#This Row],[RECORD_STARTED]],IF(TBL_BDA_LOANPOOL[[#This Row],[ERROR_COUNT]]&gt;0,-1,IF(TBL_BDA_LOANPOOL[[#This Row],[REQ_FIELDS_POPULATED]],1,0)),"")</f>
        <v/>
      </c>
      <c r="C86" s="36">
        <f>ROW()-ROW(TBL_BDA_LOANPOOL[[#Headers],[ROW_ID]])</f>
        <v>70</v>
      </c>
      <c r="D86" s="55"/>
      <c r="E86" s="56"/>
      <c r="F86" s="57"/>
      <c r="G86" s="193"/>
      <c r="H86" s="142"/>
      <c r="I86" s="144"/>
      <c r="J86" s="144"/>
      <c r="K86" s="194"/>
      <c r="L86" s="207"/>
      <c r="M86" s="196"/>
      <c r="N86" s="116"/>
      <c r="O86" s="55"/>
      <c r="P86" s="61"/>
      <c r="Q86" s="62"/>
      <c r="R86" s="124"/>
      <c r="S86" s="200"/>
      <c r="T86" s="61"/>
      <c r="U86" s="202"/>
      <c r="V86" s="204" t="str">
        <f>IF(TBL_BDA_LOANPOOL[[#This Row],[RECORD_STARTED]]=TRUE,RANGE_LOOKUP_QUALMETHODS_BDA_SMALLBUSINESS,"")</f>
        <v/>
      </c>
      <c r="W86" s="178"/>
      <c r="X86" s="176"/>
      <c r="Y86" s="185"/>
      <c r="Z86" s="185"/>
      <c r="AA86" s="186"/>
      <c r="AB86" s="186"/>
      <c r="AC8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6" s="94" t="str">
        <f>IF(TBL_BDA_LOANPOOL[[#This Row],[LOAN_LEVEL_PREQUALIFIED_FLAG]]&lt;&gt;"",
IF(TBL_BDA_LOANPOOL[[#This Row],[LOAN_LEVEL_PREQUALIFIED_FLAG]],"Yes","No"),
"")</f>
        <v/>
      </c>
      <c r="AE86" s="70" t="str">
        <f>IF(TBL_BDA_LOANPOOL[[#This Row],[LOAN_ID]] = "","",TBL_BDA_LOANPOOL[[#This Row],[LOAN_ID]]&amp;" ("&amp;IF(TBL_BDA_LOANPOOL[[#This Row],[PROP_ADDR_STREET]]="","Address Not Defined",TBL_BDA_LOANPOOL[[#This Row],[PROP_ADDR_STREET]])&amp;")")</f>
        <v/>
      </c>
      <c r="AF86" s="70" t="str">
        <f>IF(AND(TBL_BDA_LOANPOOL[[#This Row],[REQ_FIELDS_POPULATED]],TBL_BDA_LOANPOOL[[#This Row],[ERROR_COUNT]]=0),
AND(TBL_BDA_LOANPOOL[[#This Row],[PREQUAL_LOAN_AGESETTLE_DATE_90_DAYS_CERTDATE]],TBL_BDA_LOANPOOL[[#This Row],[PREQUAL_LOAN_INTEREST_RATE]],TBL_BDA_LOANPOOL[[#This Row],[PREQUAL_SMALLBUSINESS]]),
"")</f>
        <v/>
      </c>
      <c r="AG86" s="27" t="b">
        <f ca="1">IFERROR((IF(APP_BDA_CERT_DATE&lt;&gt;"",APP_BDA_CERT_DATE,TODAY())-TBL_BDA_LOANPOOL[[#This Row],[SETTLEMENT_DATE]])&lt;91,TRUE)</f>
        <v>1</v>
      </c>
      <c r="AH86" s="27" t="b">
        <f>COUNTIFS(TBL_BDA_LOANPOOL[LOAN_ID],TBL_BDA_LOANPOOL[[#This Row],[LOAN_ID]],TBL_BDA_LOANPOOL[LOAN_INTEREST_RATE],"&gt;"&amp;CONFIG_BDA_INTEREST_RATE_CEILING)=0</f>
        <v>1</v>
      </c>
      <c r="AI86" s="27" t="b">
        <f>COUNTIFS(TBL_BDA_LOANPOOL[LOAN_ID],TBL_BDA_LOANPOOL[[#This Row],[LOAN_ID]],TBL_BDA_LOANPOOL[SBA_QUALIFIED],"No")=0</f>
        <v>1</v>
      </c>
      <c r="AJ86" s="29">
        <f>IF(TBL_BDA_LOANPOOL[[#This Row],[MULTIPROP_REC_COUNT]]&lt;&gt;"",TBL_BDA_LOANPOOL[[#This Row],[LOAN_AMOUNT]]/TBL_BDA_LOANPOOL[[#This Row],[MULTIPROP_REC_COUNT]],TBL_BDA_LOANPOOL[[#This Row],[LOAN_AMOUNT]])</f>
        <v>0</v>
      </c>
      <c r="AK86" s="29" t="b">
        <f>TBL_BDA_LOANPOOL[[#This Row],[MULTIPROP_REC_COUNT]]&gt;1</f>
        <v>0</v>
      </c>
      <c r="AL86" s="36">
        <f>IF(TBL_BDA_LOANPOOL[[#This Row],[LOAN_ID]]&lt;&gt;"",COUNTIF(TBL_BDA_LOANPOOL[LOAN_ID],TBL_BDA_LOANPOOL[[#This Row],[LOAN_ID]]),1)</f>
        <v>1</v>
      </c>
      <c r="AM86" s="36">
        <f>IFERROR(MATCH(TBL_BDA_LOANPOOL[[#This Row],[QUAL_METHOD]],RANGE_LOOKUP_QUALMETHODS_BDA,0),-1)</f>
        <v>-1</v>
      </c>
      <c r="AN86" s="29" t="str">
        <f>IF(AND(TBL_BDA_LOANPOOL[[#This Row],[LOAN_ID]]&lt;&gt;"",TBL_BDA_LOANPOOL[[#This Row],[QUALMETHOD_ID]]&gt;-1),(SUMIF(TBL_BDA_LOANPOOL[LOAN_ID],TBL_BDA_LOANPOOL[[#This Row],[LOAN_ID]],TBL_BDA_LOANPOOL[QUALMETHOD_ID])/TBL_BDA_LOANPOOL[[#This Row],[MULTIPROP_REC_COUNT]])=TBL_BDA_LOANPOOL[[#This Row],[QUALMETHOD_ID]],"")</f>
        <v/>
      </c>
      <c r="AO86" s="29" t="str">
        <f>IF(AND(TBL_BDA_LOANPOOL[[#This Row],[LOAN_ID]]&lt;&gt;"",TBL_BDA_LOANPOOL[[#This Row],[LOAN_AMOUNT]]&lt;&gt;""),(SUMIF(TBL_BDA_LOANPOOL[LOAN_ID],TBL_BDA_LOANPOOL[[#This Row],[LOAN_ID]],TBL_BDA_LOANPOOL[LOAN_AMOUNT])/TBL_BDA_LOANPOOL[[#This Row],[MULTIPROP_REC_COUNT]])=TBL_BDA_LOANPOOL[[#This Row],[LOAN_AMOUNT]],"")</f>
        <v/>
      </c>
      <c r="AP86" s="29" t="str">
        <f>IF(AND(TBL_BDA_LOANPOOL[[#This Row],[LOAN_ID]]&lt;&gt;"",TBL_BDA_LOANPOOL[[#This Row],[SETTLEMENT_DATE]]&lt;&gt;""),(SUMIF(TBL_BDA_LOANPOOL[LOAN_ID],TBL_BDA_LOANPOOL[[#This Row],[LOAN_ID]],TBL_BDA_LOANPOOL[SETTLEMENT_DATE])/TBL_BDA_LOANPOOL[[#This Row],[MULTIPROP_REC_COUNT]])=TBL_BDA_LOANPOOL[[#This Row],[SETTLEMENT_DATE]],"")</f>
        <v/>
      </c>
      <c r="AQ8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7" spans="2:45" ht="26.25" customHeight="1" x14ac:dyDescent="0.25">
      <c r="B87" s="25" t="str">
        <f>IF(TBL_BDA_LOANPOOL[[#This Row],[RECORD_STARTED]],IF(TBL_BDA_LOANPOOL[[#This Row],[ERROR_COUNT]]&gt;0,-1,IF(TBL_BDA_LOANPOOL[[#This Row],[REQ_FIELDS_POPULATED]],1,0)),"")</f>
        <v/>
      </c>
      <c r="C87" s="36">
        <f>ROW()-ROW(TBL_BDA_LOANPOOL[[#Headers],[ROW_ID]])</f>
        <v>71</v>
      </c>
      <c r="D87" s="55"/>
      <c r="E87" s="56"/>
      <c r="F87" s="57"/>
      <c r="G87" s="193"/>
      <c r="H87" s="142"/>
      <c r="I87" s="144"/>
      <c r="J87" s="144"/>
      <c r="K87" s="194"/>
      <c r="L87" s="207"/>
      <c r="M87" s="196"/>
      <c r="N87" s="116"/>
      <c r="O87" s="55"/>
      <c r="P87" s="61"/>
      <c r="Q87" s="62"/>
      <c r="R87" s="124"/>
      <c r="S87" s="200"/>
      <c r="T87" s="61"/>
      <c r="U87" s="202"/>
      <c r="V87" s="204" t="str">
        <f>IF(TBL_BDA_LOANPOOL[[#This Row],[RECORD_STARTED]]=TRUE,RANGE_LOOKUP_QUALMETHODS_BDA_SMALLBUSINESS,"")</f>
        <v/>
      </c>
      <c r="W87" s="178"/>
      <c r="X87" s="176"/>
      <c r="Y87" s="185"/>
      <c r="Z87" s="185"/>
      <c r="AA87" s="186"/>
      <c r="AB87" s="186"/>
      <c r="AC8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7" s="94" t="str">
        <f>IF(TBL_BDA_LOANPOOL[[#This Row],[LOAN_LEVEL_PREQUALIFIED_FLAG]]&lt;&gt;"",
IF(TBL_BDA_LOANPOOL[[#This Row],[LOAN_LEVEL_PREQUALIFIED_FLAG]],"Yes","No"),
"")</f>
        <v/>
      </c>
      <c r="AE87" s="70" t="str">
        <f>IF(TBL_BDA_LOANPOOL[[#This Row],[LOAN_ID]] = "","",TBL_BDA_LOANPOOL[[#This Row],[LOAN_ID]]&amp;" ("&amp;IF(TBL_BDA_LOANPOOL[[#This Row],[PROP_ADDR_STREET]]="","Address Not Defined",TBL_BDA_LOANPOOL[[#This Row],[PROP_ADDR_STREET]])&amp;")")</f>
        <v/>
      </c>
      <c r="AF87" s="70" t="str">
        <f>IF(AND(TBL_BDA_LOANPOOL[[#This Row],[REQ_FIELDS_POPULATED]],TBL_BDA_LOANPOOL[[#This Row],[ERROR_COUNT]]=0),
AND(TBL_BDA_LOANPOOL[[#This Row],[PREQUAL_LOAN_AGESETTLE_DATE_90_DAYS_CERTDATE]],TBL_BDA_LOANPOOL[[#This Row],[PREQUAL_LOAN_INTEREST_RATE]],TBL_BDA_LOANPOOL[[#This Row],[PREQUAL_SMALLBUSINESS]]),
"")</f>
        <v/>
      </c>
      <c r="AG87" s="27" t="b">
        <f ca="1">IFERROR((IF(APP_BDA_CERT_DATE&lt;&gt;"",APP_BDA_CERT_DATE,TODAY())-TBL_BDA_LOANPOOL[[#This Row],[SETTLEMENT_DATE]])&lt;91,TRUE)</f>
        <v>1</v>
      </c>
      <c r="AH87" s="27" t="b">
        <f>COUNTIFS(TBL_BDA_LOANPOOL[LOAN_ID],TBL_BDA_LOANPOOL[[#This Row],[LOAN_ID]],TBL_BDA_LOANPOOL[LOAN_INTEREST_RATE],"&gt;"&amp;CONFIG_BDA_INTEREST_RATE_CEILING)=0</f>
        <v>1</v>
      </c>
      <c r="AI87" s="27" t="b">
        <f>COUNTIFS(TBL_BDA_LOANPOOL[LOAN_ID],TBL_BDA_LOANPOOL[[#This Row],[LOAN_ID]],TBL_BDA_LOANPOOL[SBA_QUALIFIED],"No")=0</f>
        <v>1</v>
      </c>
      <c r="AJ87" s="29">
        <f>IF(TBL_BDA_LOANPOOL[[#This Row],[MULTIPROP_REC_COUNT]]&lt;&gt;"",TBL_BDA_LOANPOOL[[#This Row],[LOAN_AMOUNT]]/TBL_BDA_LOANPOOL[[#This Row],[MULTIPROP_REC_COUNT]],TBL_BDA_LOANPOOL[[#This Row],[LOAN_AMOUNT]])</f>
        <v>0</v>
      </c>
      <c r="AK87" s="29" t="b">
        <f>TBL_BDA_LOANPOOL[[#This Row],[MULTIPROP_REC_COUNT]]&gt;1</f>
        <v>0</v>
      </c>
      <c r="AL87" s="36">
        <f>IF(TBL_BDA_LOANPOOL[[#This Row],[LOAN_ID]]&lt;&gt;"",COUNTIF(TBL_BDA_LOANPOOL[LOAN_ID],TBL_BDA_LOANPOOL[[#This Row],[LOAN_ID]]),1)</f>
        <v>1</v>
      </c>
      <c r="AM87" s="36">
        <f>IFERROR(MATCH(TBL_BDA_LOANPOOL[[#This Row],[QUAL_METHOD]],RANGE_LOOKUP_QUALMETHODS_BDA,0),-1)</f>
        <v>-1</v>
      </c>
      <c r="AN87" s="29" t="str">
        <f>IF(AND(TBL_BDA_LOANPOOL[[#This Row],[LOAN_ID]]&lt;&gt;"",TBL_BDA_LOANPOOL[[#This Row],[QUALMETHOD_ID]]&gt;-1),(SUMIF(TBL_BDA_LOANPOOL[LOAN_ID],TBL_BDA_LOANPOOL[[#This Row],[LOAN_ID]],TBL_BDA_LOANPOOL[QUALMETHOD_ID])/TBL_BDA_LOANPOOL[[#This Row],[MULTIPROP_REC_COUNT]])=TBL_BDA_LOANPOOL[[#This Row],[QUALMETHOD_ID]],"")</f>
        <v/>
      </c>
      <c r="AO87" s="29" t="str">
        <f>IF(AND(TBL_BDA_LOANPOOL[[#This Row],[LOAN_ID]]&lt;&gt;"",TBL_BDA_LOANPOOL[[#This Row],[LOAN_AMOUNT]]&lt;&gt;""),(SUMIF(TBL_BDA_LOANPOOL[LOAN_ID],TBL_BDA_LOANPOOL[[#This Row],[LOAN_ID]],TBL_BDA_LOANPOOL[LOAN_AMOUNT])/TBL_BDA_LOANPOOL[[#This Row],[MULTIPROP_REC_COUNT]])=TBL_BDA_LOANPOOL[[#This Row],[LOAN_AMOUNT]],"")</f>
        <v/>
      </c>
      <c r="AP87" s="29" t="str">
        <f>IF(AND(TBL_BDA_LOANPOOL[[#This Row],[LOAN_ID]]&lt;&gt;"",TBL_BDA_LOANPOOL[[#This Row],[SETTLEMENT_DATE]]&lt;&gt;""),(SUMIF(TBL_BDA_LOANPOOL[LOAN_ID],TBL_BDA_LOANPOOL[[#This Row],[LOAN_ID]],TBL_BDA_LOANPOOL[SETTLEMENT_DATE])/TBL_BDA_LOANPOOL[[#This Row],[MULTIPROP_REC_COUNT]])=TBL_BDA_LOANPOOL[[#This Row],[SETTLEMENT_DATE]],"")</f>
        <v/>
      </c>
      <c r="AQ8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8" spans="2:45" ht="26.25" customHeight="1" x14ac:dyDescent="0.25">
      <c r="B88" s="25" t="str">
        <f>IF(TBL_BDA_LOANPOOL[[#This Row],[RECORD_STARTED]],IF(TBL_BDA_LOANPOOL[[#This Row],[ERROR_COUNT]]&gt;0,-1,IF(TBL_BDA_LOANPOOL[[#This Row],[REQ_FIELDS_POPULATED]],1,0)),"")</f>
        <v/>
      </c>
      <c r="C88" s="36">
        <f>ROW()-ROW(TBL_BDA_LOANPOOL[[#Headers],[ROW_ID]])</f>
        <v>72</v>
      </c>
      <c r="D88" s="55"/>
      <c r="E88" s="56"/>
      <c r="F88" s="57"/>
      <c r="G88" s="193"/>
      <c r="H88" s="142"/>
      <c r="I88" s="144"/>
      <c r="J88" s="144"/>
      <c r="K88" s="194"/>
      <c r="L88" s="207"/>
      <c r="M88" s="196"/>
      <c r="N88" s="116"/>
      <c r="O88" s="55"/>
      <c r="P88" s="61"/>
      <c r="Q88" s="62"/>
      <c r="R88" s="124"/>
      <c r="S88" s="200"/>
      <c r="T88" s="61"/>
      <c r="U88" s="202"/>
      <c r="V88" s="204" t="str">
        <f>IF(TBL_BDA_LOANPOOL[[#This Row],[RECORD_STARTED]]=TRUE,RANGE_LOOKUP_QUALMETHODS_BDA_SMALLBUSINESS,"")</f>
        <v/>
      </c>
      <c r="W88" s="178"/>
      <c r="X88" s="176"/>
      <c r="Y88" s="185"/>
      <c r="Z88" s="185"/>
      <c r="AA88" s="186"/>
      <c r="AB88" s="186"/>
      <c r="AC8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8" s="94" t="str">
        <f>IF(TBL_BDA_LOANPOOL[[#This Row],[LOAN_LEVEL_PREQUALIFIED_FLAG]]&lt;&gt;"",
IF(TBL_BDA_LOANPOOL[[#This Row],[LOAN_LEVEL_PREQUALIFIED_FLAG]],"Yes","No"),
"")</f>
        <v/>
      </c>
      <c r="AE88" s="70" t="str">
        <f>IF(TBL_BDA_LOANPOOL[[#This Row],[LOAN_ID]] = "","",TBL_BDA_LOANPOOL[[#This Row],[LOAN_ID]]&amp;" ("&amp;IF(TBL_BDA_LOANPOOL[[#This Row],[PROP_ADDR_STREET]]="","Address Not Defined",TBL_BDA_LOANPOOL[[#This Row],[PROP_ADDR_STREET]])&amp;")")</f>
        <v/>
      </c>
      <c r="AF88" s="70" t="str">
        <f>IF(AND(TBL_BDA_LOANPOOL[[#This Row],[REQ_FIELDS_POPULATED]],TBL_BDA_LOANPOOL[[#This Row],[ERROR_COUNT]]=0),
AND(TBL_BDA_LOANPOOL[[#This Row],[PREQUAL_LOAN_AGESETTLE_DATE_90_DAYS_CERTDATE]],TBL_BDA_LOANPOOL[[#This Row],[PREQUAL_LOAN_INTEREST_RATE]],TBL_BDA_LOANPOOL[[#This Row],[PREQUAL_SMALLBUSINESS]]),
"")</f>
        <v/>
      </c>
      <c r="AG88" s="27" t="b">
        <f ca="1">IFERROR((IF(APP_BDA_CERT_DATE&lt;&gt;"",APP_BDA_CERT_DATE,TODAY())-TBL_BDA_LOANPOOL[[#This Row],[SETTLEMENT_DATE]])&lt;91,TRUE)</f>
        <v>1</v>
      </c>
      <c r="AH88" s="27" t="b">
        <f>COUNTIFS(TBL_BDA_LOANPOOL[LOAN_ID],TBL_BDA_LOANPOOL[[#This Row],[LOAN_ID]],TBL_BDA_LOANPOOL[LOAN_INTEREST_RATE],"&gt;"&amp;CONFIG_BDA_INTEREST_RATE_CEILING)=0</f>
        <v>1</v>
      </c>
      <c r="AI88" s="27" t="b">
        <f>COUNTIFS(TBL_BDA_LOANPOOL[LOAN_ID],TBL_BDA_LOANPOOL[[#This Row],[LOAN_ID]],TBL_BDA_LOANPOOL[SBA_QUALIFIED],"No")=0</f>
        <v>1</v>
      </c>
      <c r="AJ88" s="29">
        <f>IF(TBL_BDA_LOANPOOL[[#This Row],[MULTIPROP_REC_COUNT]]&lt;&gt;"",TBL_BDA_LOANPOOL[[#This Row],[LOAN_AMOUNT]]/TBL_BDA_LOANPOOL[[#This Row],[MULTIPROP_REC_COUNT]],TBL_BDA_LOANPOOL[[#This Row],[LOAN_AMOUNT]])</f>
        <v>0</v>
      </c>
      <c r="AK88" s="29" t="b">
        <f>TBL_BDA_LOANPOOL[[#This Row],[MULTIPROP_REC_COUNT]]&gt;1</f>
        <v>0</v>
      </c>
      <c r="AL88" s="36">
        <f>IF(TBL_BDA_LOANPOOL[[#This Row],[LOAN_ID]]&lt;&gt;"",COUNTIF(TBL_BDA_LOANPOOL[LOAN_ID],TBL_BDA_LOANPOOL[[#This Row],[LOAN_ID]]),1)</f>
        <v>1</v>
      </c>
      <c r="AM88" s="36">
        <f>IFERROR(MATCH(TBL_BDA_LOANPOOL[[#This Row],[QUAL_METHOD]],RANGE_LOOKUP_QUALMETHODS_BDA,0),-1)</f>
        <v>-1</v>
      </c>
      <c r="AN88" s="29" t="str">
        <f>IF(AND(TBL_BDA_LOANPOOL[[#This Row],[LOAN_ID]]&lt;&gt;"",TBL_BDA_LOANPOOL[[#This Row],[QUALMETHOD_ID]]&gt;-1),(SUMIF(TBL_BDA_LOANPOOL[LOAN_ID],TBL_BDA_LOANPOOL[[#This Row],[LOAN_ID]],TBL_BDA_LOANPOOL[QUALMETHOD_ID])/TBL_BDA_LOANPOOL[[#This Row],[MULTIPROP_REC_COUNT]])=TBL_BDA_LOANPOOL[[#This Row],[QUALMETHOD_ID]],"")</f>
        <v/>
      </c>
      <c r="AO88" s="29" t="str">
        <f>IF(AND(TBL_BDA_LOANPOOL[[#This Row],[LOAN_ID]]&lt;&gt;"",TBL_BDA_LOANPOOL[[#This Row],[LOAN_AMOUNT]]&lt;&gt;""),(SUMIF(TBL_BDA_LOANPOOL[LOAN_ID],TBL_BDA_LOANPOOL[[#This Row],[LOAN_ID]],TBL_BDA_LOANPOOL[LOAN_AMOUNT])/TBL_BDA_LOANPOOL[[#This Row],[MULTIPROP_REC_COUNT]])=TBL_BDA_LOANPOOL[[#This Row],[LOAN_AMOUNT]],"")</f>
        <v/>
      </c>
      <c r="AP88" s="29" t="str">
        <f>IF(AND(TBL_BDA_LOANPOOL[[#This Row],[LOAN_ID]]&lt;&gt;"",TBL_BDA_LOANPOOL[[#This Row],[SETTLEMENT_DATE]]&lt;&gt;""),(SUMIF(TBL_BDA_LOANPOOL[LOAN_ID],TBL_BDA_LOANPOOL[[#This Row],[LOAN_ID]],TBL_BDA_LOANPOOL[SETTLEMENT_DATE])/TBL_BDA_LOANPOOL[[#This Row],[MULTIPROP_REC_COUNT]])=TBL_BDA_LOANPOOL[[#This Row],[SETTLEMENT_DATE]],"")</f>
        <v/>
      </c>
      <c r="AQ8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9" spans="2:45" ht="26.25" customHeight="1" x14ac:dyDescent="0.25">
      <c r="B89" s="25" t="str">
        <f>IF(TBL_BDA_LOANPOOL[[#This Row],[RECORD_STARTED]],IF(TBL_BDA_LOANPOOL[[#This Row],[ERROR_COUNT]]&gt;0,-1,IF(TBL_BDA_LOANPOOL[[#This Row],[REQ_FIELDS_POPULATED]],1,0)),"")</f>
        <v/>
      </c>
      <c r="C89" s="36">
        <f>ROW()-ROW(TBL_BDA_LOANPOOL[[#Headers],[ROW_ID]])</f>
        <v>73</v>
      </c>
      <c r="D89" s="55"/>
      <c r="E89" s="56"/>
      <c r="F89" s="57"/>
      <c r="G89" s="193"/>
      <c r="H89" s="142"/>
      <c r="I89" s="144"/>
      <c r="J89" s="144"/>
      <c r="K89" s="194"/>
      <c r="L89" s="207"/>
      <c r="M89" s="196"/>
      <c r="N89" s="116"/>
      <c r="O89" s="55"/>
      <c r="P89" s="61"/>
      <c r="Q89" s="62"/>
      <c r="R89" s="124"/>
      <c r="S89" s="200"/>
      <c r="T89" s="61"/>
      <c r="U89" s="202"/>
      <c r="V89" s="204" t="str">
        <f>IF(TBL_BDA_LOANPOOL[[#This Row],[RECORD_STARTED]]=TRUE,RANGE_LOOKUP_QUALMETHODS_BDA_SMALLBUSINESS,"")</f>
        <v/>
      </c>
      <c r="W89" s="178"/>
      <c r="X89" s="176"/>
      <c r="Y89" s="185"/>
      <c r="Z89" s="185"/>
      <c r="AA89" s="186"/>
      <c r="AB89" s="186"/>
      <c r="AC8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9" s="94" t="str">
        <f>IF(TBL_BDA_LOANPOOL[[#This Row],[LOAN_LEVEL_PREQUALIFIED_FLAG]]&lt;&gt;"",
IF(TBL_BDA_LOANPOOL[[#This Row],[LOAN_LEVEL_PREQUALIFIED_FLAG]],"Yes","No"),
"")</f>
        <v/>
      </c>
      <c r="AE89" s="70" t="str">
        <f>IF(TBL_BDA_LOANPOOL[[#This Row],[LOAN_ID]] = "","",TBL_BDA_LOANPOOL[[#This Row],[LOAN_ID]]&amp;" ("&amp;IF(TBL_BDA_LOANPOOL[[#This Row],[PROP_ADDR_STREET]]="","Address Not Defined",TBL_BDA_LOANPOOL[[#This Row],[PROP_ADDR_STREET]])&amp;")")</f>
        <v/>
      </c>
      <c r="AF89" s="70" t="str">
        <f>IF(AND(TBL_BDA_LOANPOOL[[#This Row],[REQ_FIELDS_POPULATED]],TBL_BDA_LOANPOOL[[#This Row],[ERROR_COUNT]]=0),
AND(TBL_BDA_LOANPOOL[[#This Row],[PREQUAL_LOAN_AGESETTLE_DATE_90_DAYS_CERTDATE]],TBL_BDA_LOANPOOL[[#This Row],[PREQUAL_LOAN_INTEREST_RATE]],TBL_BDA_LOANPOOL[[#This Row],[PREQUAL_SMALLBUSINESS]]),
"")</f>
        <v/>
      </c>
      <c r="AG89" s="27" t="b">
        <f ca="1">IFERROR((IF(APP_BDA_CERT_DATE&lt;&gt;"",APP_BDA_CERT_DATE,TODAY())-TBL_BDA_LOANPOOL[[#This Row],[SETTLEMENT_DATE]])&lt;91,TRUE)</f>
        <v>1</v>
      </c>
      <c r="AH89" s="27" t="b">
        <f>COUNTIFS(TBL_BDA_LOANPOOL[LOAN_ID],TBL_BDA_LOANPOOL[[#This Row],[LOAN_ID]],TBL_BDA_LOANPOOL[LOAN_INTEREST_RATE],"&gt;"&amp;CONFIG_BDA_INTEREST_RATE_CEILING)=0</f>
        <v>1</v>
      </c>
      <c r="AI89" s="27" t="b">
        <f>COUNTIFS(TBL_BDA_LOANPOOL[LOAN_ID],TBL_BDA_LOANPOOL[[#This Row],[LOAN_ID]],TBL_BDA_LOANPOOL[SBA_QUALIFIED],"No")=0</f>
        <v>1</v>
      </c>
      <c r="AJ89" s="29">
        <f>IF(TBL_BDA_LOANPOOL[[#This Row],[MULTIPROP_REC_COUNT]]&lt;&gt;"",TBL_BDA_LOANPOOL[[#This Row],[LOAN_AMOUNT]]/TBL_BDA_LOANPOOL[[#This Row],[MULTIPROP_REC_COUNT]],TBL_BDA_LOANPOOL[[#This Row],[LOAN_AMOUNT]])</f>
        <v>0</v>
      </c>
      <c r="AK89" s="29" t="b">
        <f>TBL_BDA_LOANPOOL[[#This Row],[MULTIPROP_REC_COUNT]]&gt;1</f>
        <v>0</v>
      </c>
      <c r="AL89" s="36">
        <f>IF(TBL_BDA_LOANPOOL[[#This Row],[LOAN_ID]]&lt;&gt;"",COUNTIF(TBL_BDA_LOANPOOL[LOAN_ID],TBL_BDA_LOANPOOL[[#This Row],[LOAN_ID]]),1)</f>
        <v>1</v>
      </c>
      <c r="AM89" s="36">
        <f>IFERROR(MATCH(TBL_BDA_LOANPOOL[[#This Row],[QUAL_METHOD]],RANGE_LOOKUP_QUALMETHODS_BDA,0),-1)</f>
        <v>-1</v>
      </c>
      <c r="AN89" s="29" t="str">
        <f>IF(AND(TBL_BDA_LOANPOOL[[#This Row],[LOAN_ID]]&lt;&gt;"",TBL_BDA_LOANPOOL[[#This Row],[QUALMETHOD_ID]]&gt;-1),(SUMIF(TBL_BDA_LOANPOOL[LOAN_ID],TBL_BDA_LOANPOOL[[#This Row],[LOAN_ID]],TBL_BDA_LOANPOOL[QUALMETHOD_ID])/TBL_BDA_LOANPOOL[[#This Row],[MULTIPROP_REC_COUNT]])=TBL_BDA_LOANPOOL[[#This Row],[QUALMETHOD_ID]],"")</f>
        <v/>
      </c>
      <c r="AO89" s="29" t="str">
        <f>IF(AND(TBL_BDA_LOANPOOL[[#This Row],[LOAN_ID]]&lt;&gt;"",TBL_BDA_LOANPOOL[[#This Row],[LOAN_AMOUNT]]&lt;&gt;""),(SUMIF(TBL_BDA_LOANPOOL[LOAN_ID],TBL_BDA_LOANPOOL[[#This Row],[LOAN_ID]],TBL_BDA_LOANPOOL[LOAN_AMOUNT])/TBL_BDA_LOANPOOL[[#This Row],[MULTIPROP_REC_COUNT]])=TBL_BDA_LOANPOOL[[#This Row],[LOAN_AMOUNT]],"")</f>
        <v/>
      </c>
      <c r="AP89" s="29" t="str">
        <f>IF(AND(TBL_BDA_LOANPOOL[[#This Row],[LOAN_ID]]&lt;&gt;"",TBL_BDA_LOANPOOL[[#This Row],[SETTLEMENT_DATE]]&lt;&gt;""),(SUMIF(TBL_BDA_LOANPOOL[LOAN_ID],TBL_BDA_LOANPOOL[[#This Row],[LOAN_ID]],TBL_BDA_LOANPOOL[SETTLEMENT_DATE])/TBL_BDA_LOANPOOL[[#This Row],[MULTIPROP_REC_COUNT]])=TBL_BDA_LOANPOOL[[#This Row],[SETTLEMENT_DATE]],"")</f>
        <v/>
      </c>
      <c r="AQ8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0" spans="2:45" ht="26.25" customHeight="1" x14ac:dyDescent="0.25">
      <c r="B90" s="25" t="str">
        <f>IF(TBL_BDA_LOANPOOL[[#This Row],[RECORD_STARTED]],IF(TBL_BDA_LOANPOOL[[#This Row],[ERROR_COUNT]]&gt;0,-1,IF(TBL_BDA_LOANPOOL[[#This Row],[REQ_FIELDS_POPULATED]],1,0)),"")</f>
        <v/>
      </c>
      <c r="C90" s="36">
        <f>ROW()-ROW(TBL_BDA_LOANPOOL[[#Headers],[ROW_ID]])</f>
        <v>74</v>
      </c>
      <c r="D90" s="55"/>
      <c r="E90" s="56"/>
      <c r="F90" s="57"/>
      <c r="G90" s="193"/>
      <c r="H90" s="142"/>
      <c r="I90" s="144"/>
      <c r="J90" s="144"/>
      <c r="K90" s="194"/>
      <c r="L90" s="207"/>
      <c r="M90" s="196"/>
      <c r="N90" s="116"/>
      <c r="O90" s="55"/>
      <c r="P90" s="61"/>
      <c r="Q90" s="62"/>
      <c r="R90" s="124"/>
      <c r="S90" s="200"/>
      <c r="T90" s="61"/>
      <c r="U90" s="202"/>
      <c r="V90" s="204" t="str">
        <f>IF(TBL_BDA_LOANPOOL[[#This Row],[RECORD_STARTED]]=TRUE,RANGE_LOOKUP_QUALMETHODS_BDA_SMALLBUSINESS,"")</f>
        <v/>
      </c>
      <c r="W90" s="178"/>
      <c r="X90" s="176"/>
      <c r="Y90" s="185"/>
      <c r="Z90" s="185"/>
      <c r="AA90" s="186"/>
      <c r="AB90" s="186"/>
      <c r="AC9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0" s="94" t="str">
        <f>IF(TBL_BDA_LOANPOOL[[#This Row],[LOAN_LEVEL_PREQUALIFIED_FLAG]]&lt;&gt;"",
IF(TBL_BDA_LOANPOOL[[#This Row],[LOAN_LEVEL_PREQUALIFIED_FLAG]],"Yes","No"),
"")</f>
        <v/>
      </c>
      <c r="AE90" s="70" t="str">
        <f>IF(TBL_BDA_LOANPOOL[[#This Row],[LOAN_ID]] = "","",TBL_BDA_LOANPOOL[[#This Row],[LOAN_ID]]&amp;" ("&amp;IF(TBL_BDA_LOANPOOL[[#This Row],[PROP_ADDR_STREET]]="","Address Not Defined",TBL_BDA_LOANPOOL[[#This Row],[PROP_ADDR_STREET]])&amp;")")</f>
        <v/>
      </c>
      <c r="AF90" s="70" t="str">
        <f>IF(AND(TBL_BDA_LOANPOOL[[#This Row],[REQ_FIELDS_POPULATED]],TBL_BDA_LOANPOOL[[#This Row],[ERROR_COUNT]]=0),
AND(TBL_BDA_LOANPOOL[[#This Row],[PREQUAL_LOAN_AGESETTLE_DATE_90_DAYS_CERTDATE]],TBL_BDA_LOANPOOL[[#This Row],[PREQUAL_LOAN_INTEREST_RATE]],TBL_BDA_LOANPOOL[[#This Row],[PREQUAL_SMALLBUSINESS]]),
"")</f>
        <v/>
      </c>
      <c r="AG90" s="27" t="b">
        <f ca="1">IFERROR((IF(APP_BDA_CERT_DATE&lt;&gt;"",APP_BDA_CERT_DATE,TODAY())-TBL_BDA_LOANPOOL[[#This Row],[SETTLEMENT_DATE]])&lt;91,TRUE)</f>
        <v>1</v>
      </c>
      <c r="AH90" s="27" t="b">
        <f>COUNTIFS(TBL_BDA_LOANPOOL[LOAN_ID],TBL_BDA_LOANPOOL[[#This Row],[LOAN_ID]],TBL_BDA_LOANPOOL[LOAN_INTEREST_RATE],"&gt;"&amp;CONFIG_BDA_INTEREST_RATE_CEILING)=0</f>
        <v>1</v>
      </c>
      <c r="AI90" s="27" t="b">
        <f>COUNTIFS(TBL_BDA_LOANPOOL[LOAN_ID],TBL_BDA_LOANPOOL[[#This Row],[LOAN_ID]],TBL_BDA_LOANPOOL[SBA_QUALIFIED],"No")=0</f>
        <v>1</v>
      </c>
      <c r="AJ90" s="29">
        <f>IF(TBL_BDA_LOANPOOL[[#This Row],[MULTIPROP_REC_COUNT]]&lt;&gt;"",TBL_BDA_LOANPOOL[[#This Row],[LOAN_AMOUNT]]/TBL_BDA_LOANPOOL[[#This Row],[MULTIPROP_REC_COUNT]],TBL_BDA_LOANPOOL[[#This Row],[LOAN_AMOUNT]])</f>
        <v>0</v>
      </c>
      <c r="AK90" s="29" t="b">
        <f>TBL_BDA_LOANPOOL[[#This Row],[MULTIPROP_REC_COUNT]]&gt;1</f>
        <v>0</v>
      </c>
      <c r="AL90" s="36">
        <f>IF(TBL_BDA_LOANPOOL[[#This Row],[LOAN_ID]]&lt;&gt;"",COUNTIF(TBL_BDA_LOANPOOL[LOAN_ID],TBL_BDA_LOANPOOL[[#This Row],[LOAN_ID]]),1)</f>
        <v>1</v>
      </c>
      <c r="AM90" s="36">
        <f>IFERROR(MATCH(TBL_BDA_LOANPOOL[[#This Row],[QUAL_METHOD]],RANGE_LOOKUP_QUALMETHODS_BDA,0),-1)</f>
        <v>-1</v>
      </c>
      <c r="AN90" s="29" t="str">
        <f>IF(AND(TBL_BDA_LOANPOOL[[#This Row],[LOAN_ID]]&lt;&gt;"",TBL_BDA_LOANPOOL[[#This Row],[QUALMETHOD_ID]]&gt;-1),(SUMIF(TBL_BDA_LOANPOOL[LOAN_ID],TBL_BDA_LOANPOOL[[#This Row],[LOAN_ID]],TBL_BDA_LOANPOOL[QUALMETHOD_ID])/TBL_BDA_LOANPOOL[[#This Row],[MULTIPROP_REC_COUNT]])=TBL_BDA_LOANPOOL[[#This Row],[QUALMETHOD_ID]],"")</f>
        <v/>
      </c>
      <c r="AO90" s="29" t="str">
        <f>IF(AND(TBL_BDA_LOANPOOL[[#This Row],[LOAN_ID]]&lt;&gt;"",TBL_BDA_LOANPOOL[[#This Row],[LOAN_AMOUNT]]&lt;&gt;""),(SUMIF(TBL_BDA_LOANPOOL[LOAN_ID],TBL_BDA_LOANPOOL[[#This Row],[LOAN_ID]],TBL_BDA_LOANPOOL[LOAN_AMOUNT])/TBL_BDA_LOANPOOL[[#This Row],[MULTIPROP_REC_COUNT]])=TBL_BDA_LOANPOOL[[#This Row],[LOAN_AMOUNT]],"")</f>
        <v/>
      </c>
      <c r="AP90" s="29" t="str">
        <f>IF(AND(TBL_BDA_LOANPOOL[[#This Row],[LOAN_ID]]&lt;&gt;"",TBL_BDA_LOANPOOL[[#This Row],[SETTLEMENT_DATE]]&lt;&gt;""),(SUMIF(TBL_BDA_LOANPOOL[LOAN_ID],TBL_BDA_LOANPOOL[[#This Row],[LOAN_ID]],TBL_BDA_LOANPOOL[SETTLEMENT_DATE])/TBL_BDA_LOANPOOL[[#This Row],[MULTIPROP_REC_COUNT]])=TBL_BDA_LOANPOOL[[#This Row],[SETTLEMENT_DATE]],"")</f>
        <v/>
      </c>
      <c r="AQ9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1" spans="2:45" ht="26.25" customHeight="1" x14ac:dyDescent="0.25">
      <c r="B91" s="25" t="str">
        <f>IF(TBL_BDA_LOANPOOL[[#This Row],[RECORD_STARTED]],IF(TBL_BDA_LOANPOOL[[#This Row],[ERROR_COUNT]]&gt;0,-1,IF(TBL_BDA_LOANPOOL[[#This Row],[REQ_FIELDS_POPULATED]],1,0)),"")</f>
        <v/>
      </c>
      <c r="C91" s="36">
        <f>ROW()-ROW(TBL_BDA_LOANPOOL[[#Headers],[ROW_ID]])</f>
        <v>75</v>
      </c>
      <c r="D91" s="55"/>
      <c r="E91" s="56"/>
      <c r="F91" s="57"/>
      <c r="G91" s="193"/>
      <c r="H91" s="142"/>
      <c r="I91" s="144"/>
      <c r="J91" s="144"/>
      <c r="K91" s="194"/>
      <c r="L91" s="207"/>
      <c r="M91" s="196"/>
      <c r="N91" s="116"/>
      <c r="O91" s="55"/>
      <c r="P91" s="61"/>
      <c r="Q91" s="62"/>
      <c r="R91" s="124"/>
      <c r="S91" s="200"/>
      <c r="T91" s="61"/>
      <c r="U91" s="202"/>
      <c r="V91" s="204" t="str">
        <f>IF(TBL_BDA_LOANPOOL[[#This Row],[RECORD_STARTED]]=TRUE,RANGE_LOOKUP_QUALMETHODS_BDA_SMALLBUSINESS,"")</f>
        <v/>
      </c>
      <c r="W91" s="178"/>
      <c r="X91" s="176"/>
      <c r="Y91" s="185"/>
      <c r="Z91" s="185"/>
      <c r="AA91" s="186"/>
      <c r="AB91" s="186"/>
      <c r="AC9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1" s="94" t="str">
        <f>IF(TBL_BDA_LOANPOOL[[#This Row],[LOAN_LEVEL_PREQUALIFIED_FLAG]]&lt;&gt;"",
IF(TBL_BDA_LOANPOOL[[#This Row],[LOAN_LEVEL_PREQUALIFIED_FLAG]],"Yes","No"),
"")</f>
        <v/>
      </c>
      <c r="AE91" s="70" t="str">
        <f>IF(TBL_BDA_LOANPOOL[[#This Row],[LOAN_ID]] = "","",TBL_BDA_LOANPOOL[[#This Row],[LOAN_ID]]&amp;" ("&amp;IF(TBL_BDA_LOANPOOL[[#This Row],[PROP_ADDR_STREET]]="","Address Not Defined",TBL_BDA_LOANPOOL[[#This Row],[PROP_ADDR_STREET]])&amp;")")</f>
        <v/>
      </c>
      <c r="AF91" s="70" t="str">
        <f>IF(AND(TBL_BDA_LOANPOOL[[#This Row],[REQ_FIELDS_POPULATED]],TBL_BDA_LOANPOOL[[#This Row],[ERROR_COUNT]]=0),
AND(TBL_BDA_LOANPOOL[[#This Row],[PREQUAL_LOAN_AGESETTLE_DATE_90_DAYS_CERTDATE]],TBL_BDA_LOANPOOL[[#This Row],[PREQUAL_LOAN_INTEREST_RATE]],TBL_BDA_LOANPOOL[[#This Row],[PREQUAL_SMALLBUSINESS]]),
"")</f>
        <v/>
      </c>
      <c r="AG91" s="27" t="b">
        <f ca="1">IFERROR((IF(APP_BDA_CERT_DATE&lt;&gt;"",APP_BDA_CERT_DATE,TODAY())-TBL_BDA_LOANPOOL[[#This Row],[SETTLEMENT_DATE]])&lt;91,TRUE)</f>
        <v>1</v>
      </c>
      <c r="AH91" s="27" t="b">
        <f>COUNTIFS(TBL_BDA_LOANPOOL[LOAN_ID],TBL_BDA_LOANPOOL[[#This Row],[LOAN_ID]],TBL_BDA_LOANPOOL[LOAN_INTEREST_RATE],"&gt;"&amp;CONFIG_BDA_INTEREST_RATE_CEILING)=0</f>
        <v>1</v>
      </c>
      <c r="AI91" s="27" t="b">
        <f>COUNTIFS(TBL_BDA_LOANPOOL[LOAN_ID],TBL_BDA_LOANPOOL[[#This Row],[LOAN_ID]],TBL_BDA_LOANPOOL[SBA_QUALIFIED],"No")=0</f>
        <v>1</v>
      </c>
      <c r="AJ91" s="29">
        <f>IF(TBL_BDA_LOANPOOL[[#This Row],[MULTIPROP_REC_COUNT]]&lt;&gt;"",TBL_BDA_LOANPOOL[[#This Row],[LOAN_AMOUNT]]/TBL_BDA_LOANPOOL[[#This Row],[MULTIPROP_REC_COUNT]],TBL_BDA_LOANPOOL[[#This Row],[LOAN_AMOUNT]])</f>
        <v>0</v>
      </c>
      <c r="AK91" s="29" t="b">
        <f>TBL_BDA_LOANPOOL[[#This Row],[MULTIPROP_REC_COUNT]]&gt;1</f>
        <v>0</v>
      </c>
      <c r="AL91" s="36">
        <f>IF(TBL_BDA_LOANPOOL[[#This Row],[LOAN_ID]]&lt;&gt;"",COUNTIF(TBL_BDA_LOANPOOL[LOAN_ID],TBL_BDA_LOANPOOL[[#This Row],[LOAN_ID]]),1)</f>
        <v>1</v>
      </c>
      <c r="AM91" s="36">
        <f>IFERROR(MATCH(TBL_BDA_LOANPOOL[[#This Row],[QUAL_METHOD]],RANGE_LOOKUP_QUALMETHODS_BDA,0),-1)</f>
        <v>-1</v>
      </c>
      <c r="AN91" s="29" t="str">
        <f>IF(AND(TBL_BDA_LOANPOOL[[#This Row],[LOAN_ID]]&lt;&gt;"",TBL_BDA_LOANPOOL[[#This Row],[QUALMETHOD_ID]]&gt;-1),(SUMIF(TBL_BDA_LOANPOOL[LOAN_ID],TBL_BDA_LOANPOOL[[#This Row],[LOAN_ID]],TBL_BDA_LOANPOOL[QUALMETHOD_ID])/TBL_BDA_LOANPOOL[[#This Row],[MULTIPROP_REC_COUNT]])=TBL_BDA_LOANPOOL[[#This Row],[QUALMETHOD_ID]],"")</f>
        <v/>
      </c>
      <c r="AO91" s="29" t="str">
        <f>IF(AND(TBL_BDA_LOANPOOL[[#This Row],[LOAN_ID]]&lt;&gt;"",TBL_BDA_LOANPOOL[[#This Row],[LOAN_AMOUNT]]&lt;&gt;""),(SUMIF(TBL_BDA_LOANPOOL[LOAN_ID],TBL_BDA_LOANPOOL[[#This Row],[LOAN_ID]],TBL_BDA_LOANPOOL[LOAN_AMOUNT])/TBL_BDA_LOANPOOL[[#This Row],[MULTIPROP_REC_COUNT]])=TBL_BDA_LOANPOOL[[#This Row],[LOAN_AMOUNT]],"")</f>
        <v/>
      </c>
      <c r="AP91" s="29" t="str">
        <f>IF(AND(TBL_BDA_LOANPOOL[[#This Row],[LOAN_ID]]&lt;&gt;"",TBL_BDA_LOANPOOL[[#This Row],[SETTLEMENT_DATE]]&lt;&gt;""),(SUMIF(TBL_BDA_LOANPOOL[LOAN_ID],TBL_BDA_LOANPOOL[[#This Row],[LOAN_ID]],TBL_BDA_LOANPOOL[SETTLEMENT_DATE])/TBL_BDA_LOANPOOL[[#This Row],[MULTIPROP_REC_COUNT]])=TBL_BDA_LOANPOOL[[#This Row],[SETTLEMENT_DATE]],"")</f>
        <v/>
      </c>
      <c r="AQ9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2" spans="2:45" ht="26.25" customHeight="1" x14ac:dyDescent="0.25">
      <c r="B92" s="25" t="str">
        <f>IF(TBL_BDA_LOANPOOL[[#This Row],[RECORD_STARTED]],IF(TBL_BDA_LOANPOOL[[#This Row],[ERROR_COUNT]]&gt;0,-1,IF(TBL_BDA_LOANPOOL[[#This Row],[REQ_FIELDS_POPULATED]],1,0)),"")</f>
        <v/>
      </c>
      <c r="C92" s="36">
        <f>ROW()-ROW(TBL_BDA_LOANPOOL[[#Headers],[ROW_ID]])</f>
        <v>76</v>
      </c>
      <c r="D92" s="55"/>
      <c r="E92" s="56"/>
      <c r="F92" s="57"/>
      <c r="G92" s="193"/>
      <c r="H92" s="142"/>
      <c r="I92" s="144"/>
      <c r="J92" s="144"/>
      <c r="K92" s="194"/>
      <c r="L92" s="207"/>
      <c r="M92" s="196"/>
      <c r="N92" s="116"/>
      <c r="O92" s="55"/>
      <c r="P92" s="61"/>
      <c r="Q92" s="62"/>
      <c r="R92" s="124"/>
      <c r="S92" s="200"/>
      <c r="T92" s="61"/>
      <c r="U92" s="202"/>
      <c r="V92" s="204" t="str">
        <f>IF(TBL_BDA_LOANPOOL[[#This Row],[RECORD_STARTED]]=TRUE,RANGE_LOOKUP_QUALMETHODS_BDA_SMALLBUSINESS,"")</f>
        <v/>
      </c>
      <c r="W92" s="178"/>
      <c r="X92" s="176"/>
      <c r="Y92" s="185"/>
      <c r="Z92" s="185"/>
      <c r="AA92" s="186"/>
      <c r="AB92" s="186"/>
      <c r="AC9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2" s="94" t="str">
        <f>IF(TBL_BDA_LOANPOOL[[#This Row],[LOAN_LEVEL_PREQUALIFIED_FLAG]]&lt;&gt;"",
IF(TBL_BDA_LOANPOOL[[#This Row],[LOAN_LEVEL_PREQUALIFIED_FLAG]],"Yes","No"),
"")</f>
        <v/>
      </c>
      <c r="AE92" s="70" t="str">
        <f>IF(TBL_BDA_LOANPOOL[[#This Row],[LOAN_ID]] = "","",TBL_BDA_LOANPOOL[[#This Row],[LOAN_ID]]&amp;" ("&amp;IF(TBL_BDA_LOANPOOL[[#This Row],[PROP_ADDR_STREET]]="","Address Not Defined",TBL_BDA_LOANPOOL[[#This Row],[PROP_ADDR_STREET]])&amp;")")</f>
        <v/>
      </c>
      <c r="AF92" s="70" t="str">
        <f>IF(AND(TBL_BDA_LOANPOOL[[#This Row],[REQ_FIELDS_POPULATED]],TBL_BDA_LOANPOOL[[#This Row],[ERROR_COUNT]]=0),
AND(TBL_BDA_LOANPOOL[[#This Row],[PREQUAL_LOAN_AGESETTLE_DATE_90_DAYS_CERTDATE]],TBL_BDA_LOANPOOL[[#This Row],[PREQUAL_LOAN_INTEREST_RATE]],TBL_BDA_LOANPOOL[[#This Row],[PREQUAL_SMALLBUSINESS]]),
"")</f>
        <v/>
      </c>
      <c r="AG92" s="27" t="b">
        <f ca="1">IFERROR((IF(APP_BDA_CERT_DATE&lt;&gt;"",APP_BDA_CERT_DATE,TODAY())-TBL_BDA_LOANPOOL[[#This Row],[SETTLEMENT_DATE]])&lt;91,TRUE)</f>
        <v>1</v>
      </c>
      <c r="AH92" s="27" t="b">
        <f>COUNTIFS(TBL_BDA_LOANPOOL[LOAN_ID],TBL_BDA_LOANPOOL[[#This Row],[LOAN_ID]],TBL_BDA_LOANPOOL[LOAN_INTEREST_RATE],"&gt;"&amp;CONFIG_BDA_INTEREST_RATE_CEILING)=0</f>
        <v>1</v>
      </c>
      <c r="AI92" s="27" t="b">
        <f>COUNTIFS(TBL_BDA_LOANPOOL[LOAN_ID],TBL_BDA_LOANPOOL[[#This Row],[LOAN_ID]],TBL_BDA_LOANPOOL[SBA_QUALIFIED],"No")=0</f>
        <v>1</v>
      </c>
      <c r="AJ92" s="29">
        <f>IF(TBL_BDA_LOANPOOL[[#This Row],[MULTIPROP_REC_COUNT]]&lt;&gt;"",TBL_BDA_LOANPOOL[[#This Row],[LOAN_AMOUNT]]/TBL_BDA_LOANPOOL[[#This Row],[MULTIPROP_REC_COUNT]],TBL_BDA_LOANPOOL[[#This Row],[LOAN_AMOUNT]])</f>
        <v>0</v>
      </c>
      <c r="AK92" s="29" t="b">
        <f>TBL_BDA_LOANPOOL[[#This Row],[MULTIPROP_REC_COUNT]]&gt;1</f>
        <v>0</v>
      </c>
      <c r="AL92" s="36">
        <f>IF(TBL_BDA_LOANPOOL[[#This Row],[LOAN_ID]]&lt;&gt;"",COUNTIF(TBL_BDA_LOANPOOL[LOAN_ID],TBL_BDA_LOANPOOL[[#This Row],[LOAN_ID]]),1)</f>
        <v>1</v>
      </c>
      <c r="AM92" s="36">
        <f>IFERROR(MATCH(TBL_BDA_LOANPOOL[[#This Row],[QUAL_METHOD]],RANGE_LOOKUP_QUALMETHODS_BDA,0),-1)</f>
        <v>-1</v>
      </c>
      <c r="AN92" s="29" t="str">
        <f>IF(AND(TBL_BDA_LOANPOOL[[#This Row],[LOAN_ID]]&lt;&gt;"",TBL_BDA_LOANPOOL[[#This Row],[QUALMETHOD_ID]]&gt;-1),(SUMIF(TBL_BDA_LOANPOOL[LOAN_ID],TBL_BDA_LOANPOOL[[#This Row],[LOAN_ID]],TBL_BDA_LOANPOOL[QUALMETHOD_ID])/TBL_BDA_LOANPOOL[[#This Row],[MULTIPROP_REC_COUNT]])=TBL_BDA_LOANPOOL[[#This Row],[QUALMETHOD_ID]],"")</f>
        <v/>
      </c>
      <c r="AO92" s="29" t="str">
        <f>IF(AND(TBL_BDA_LOANPOOL[[#This Row],[LOAN_ID]]&lt;&gt;"",TBL_BDA_LOANPOOL[[#This Row],[LOAN_AMOUNT]]&lt;&gt;""),(SUMIF(TBL_BDA_LOANPOOL[LOAN_ID],TBL_BDA_LOANPOOL[[#This Row],[LOAN_ID]],TBL_BDA_LOANPOOL[LOAN_AMOUNT])/TBL_BDA_LOANPOOL[[#This Row],[MULTIPROP_REC_COUNT]])=TBL_BDA_LOANPOOL[[#This Row],[LOAN_AMOUNT]],"")</f>
        <v/>
      </c>
      <c r="AP92" s="29" t="str">
        <f>IF(AND(TBL_BDA_LOANPOOL[[#This Row],[LOAN_ID]]&lt;&gt;"",TBL_BDA_LOANPOOL[[#This Row],[SETTLEMENT_DATE]]&lt;&gt;""),(SUMIF(TBL_BDA_LOANPOOL[LOAN_ID],TBL_BDA_LOANPOOL[[#This Row],[LOAN_ID]],TBL_BDA_LOANPOOL[SETTLEMENT_DATE])/TBL_BDA_LOANPOOL[[#This Row],[MULTIPROP_REC_COUNT]])=TBL_BDA_LOANPOOL[[#This Row],[SETTLEMENT_DATE]],"")</f>
        <v/>
      </c>
      <c r="AQ9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3" spans="2:45" ht="26.25" customHeight="1" x14ac:dyDescent="0.25">
      <c r="B93" s="25" t="str">
        <f>IF(TBL_BDA_LOANPOOL[[#This Row],[RECORD_STARTED]],IF(TBL_BDA_LOANPOOL[[#This Row],[ERROR_COUNT]]&gt;0,-1,IF(TBL_BDA_LOANPOOL[[#This Row],[REQ_FIELDS_POPULATED]],1,0)),"")</f>
        <v/>
      </c>
      <c r="C93" s="36">
        <f>ROW()-ROW(TBL_BDA_LOANPOOL[[#Headers],[ROW_ID]])</f>
        <v>77</v>
      </c>
      <c r="D93" s="55"/>
      <c r="E93" s="56"/>
      <c r="F93" s="57"/>
      <c r="G93" s="193"/>
      <c r="H93" s="142"/>
      <c r="I93" s="144"/>
      <c r="J93" s="144"/>
      <c r="K93" s="194"/>
      <c r="L93" s="207"/>
      <c r="M93" s="196"/>
      <c r="N93" s="116"/>
      <c r="O93" s="55"/>
      <c r="P93" s="61"/>
      <c r="Q93" s="62"/>
      <c r="R93" s="124"/>
      <c r="S93" s="200"/>
      <c r="T93" s="61"/>
      <c r="U93" s="202"/>
      <c r="V93" s="204" t="str">
        <f>IF(TBL_BDA_LOANPOOL[[#This Row],[RECORD_STARTED]]=TRUE,RANGE_LOOKUP_QUALMETHODS_BDA_SMALLBUSINESS,"")</f>
        <v/>
      </c>
      <c r="W93" s="178"/>
      <c r="X93" s="176"/>
      <c r="Y93" s="185"/>
      <c r="Z93" s="185"/>
      <c r="AA93" s="186"/>
      <c r="AB93" s="186"/>
      <c r="AC9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3" s="94" t="str">
        <f>IF(TBL_BDA_LOANPOOL[[#This Row],[LOAN_LEVEL_PREQUALIFIED_FLAG]]&lt;&gt;"",
IF(TBL_BDA_LOANPOOL[[#This Row],[LOAN_LEVEL_PREQUALIFIED_FLAG]],"Yes","No"),
"")</f>
        <v/>
      </c>
      <c r="AE93" s="70" t="str">
        <f>IF(TBL_BDA_LOANPOOL[[#This Row],[LOAN_ID]] = "","",TBL_BDA_LOANPOOL[[#This Row],[LOAN_ID]]&amp;" ("&amp;IF(TBL_BDA_LOANPOOL[[#This Row],[PROP_ADDR_STREET]]="","Address Not Defined",TBL_BDA_LOANPOOL[[#This Row],[PROP_ADDR_STREET]])&amp;")")</f>
        <v/>
      </c>
      <c r="AF93" s="70" t="str">
        <f>IF(AND(TBL_BDA_LOANPOOL[[#This Row],[REQ_FIELDS_POPULATED]],TBL_BDA_LOANPOOL[[#This Row],[ERROR_COUNT]]=0),
AND(TBL_BDA_LOANPOOL[[#This Row],[PREQUAL_LOAN_AGESETTLE_DATE_90_DAYS_CERTDATE]],TBL_BDA_LOANPOOL[[#This Row],[PREQUAL_LOAN_INTEREST_RATE]],TBL_BDA_LOANPOOL[[#This Row],[PREQUAL_SMALLBUSINESS]]),
"")</f>
        <v/>
      </c>
      <c r="AG93" s="27" t="b">
        <f ca="1">IFERROR((IF(APP_BDA_CERT_DATE&lt;&gt;"",APP_BDA_CERT_DATE,TODAY())-TBL_BDA_LOANPOOL[[#This Row],[SETTLEMENT_DATE]])&lt;91,TRUE)</f>
        <v>1</v>
      </c>
      <c r="AH93" s="27" t="b">
        <f>COUNTIFS(TBL_BDA_LOANPOOL[LOAN_ID],TBL_BDA_LOANPOOL[[#This Row],[LOAN_ID]],TBL_BDA_LOANPOOL[LOAN_INTEREST_RATE],"&gt;"&amp;CONFIG_BDA_INTEREST_RATE_CEILING)=0</f>
        <v>1</v>
      </c>
      <c r="AI93" s="27" t="b">
        <f>COUNTIFS(TBL_BDA_LOANPOOL[LOAN_ID],TBL_BDA_LOANPOOL[[#This Row],[LOAN_ID]],TBL_BDA_LOANPOOL[SBA_QUALIFIED],"No")=0</f>
        <v>1</v>
      </c>
      <c r="AJ93" s="29">
        <f>IF(TBL_BDA_LOANPOOL[[#This Row],[MULTIPROP_REC_COUNT]]&lt;&gt;"",TBL_BDA_LOANPOOL[[#This Row],[LOAN_AMOUNT]]/TBL_BDA_LOANPOOL[[#This Row],[MULTIPROP_REC_COUNT]],TBL_BDA_LOANPOOL[[#This Row],[LOAN_AMOUNT]])</f>
        <v>0</v>
      </c>
      <c r="AK93" s="29" t="b">
        <f>TBL_BDA_LOANPOOL[[#This Row],[MULTIPROP_REC_COUNT]]&gt;1</f>
        <v>0</v>
      </c>
      <c r="AL93" s="36">
        <f>IF(TBL_BDA_LOANPOOL[[#This Row],[LOAN_ID]]&lt;&gt;"",COUNTIF(TBL_BDA_LOANPOOL[LOAN_ID],TBL_BDA_LOANPOOL[[#This Row],[LOAN_ID]]),1)</f>
        <v>1</v>
      </c>
      <c r="AM93" s="36">
        <f>IFERROR(MATCH(TBL_BDA_LOANPOOL[[#This Row],[QUAL_METHOD]],RANGE_LOOKUP_QUALMETHODS_BDA,0),-1)</f>
        <v>-1</v>
      </c>
      <c r="AN93" s="29" t="str">
        <f>IF(AND(TBL_BDA_LOANPOOL[[#This Row],[LOAN_ID]]&lt;&gt;"",TBL_BDA_LOANPOOL[[#This Row],[QUALMETHOD_ID]]&gt;-1),(SUMIF(TBL_BDA_LOANPOOL[LOAN_ID],TBL_BDA_LOANPOOL[[#This Row],[LOAN_ID]],TBL_BDA_LOANPOOL[QUALMETHOD_ID])/TBL_BDA_LOANPOOL[[#This Row],[MULTIPROP_REC_COUNT]])=TBL_BDA_LOANPOOL[[#This Row],[QUALMETHOD_ID]],"")</f>
        <v/>
      </c>
      <c r="AO93" s="29" t="str">
        <f>IF(AND(TBL_BDA_LOANPOOL[[#This Row],[LOAN_ID]]&lt;&gt;"",TBL_BDA_LOANPOOL[[#This Row],[LOAN_AMOUNT]]&lt;&gt;""),(SUMIF(TBL_BDA_LOANPOOL[LOAN_ID],TBL_BDA_LOANPOOL[[#This Row],[LOAN_ID]],TBL_BDA_LOANPOOL[LOAN_AMOUNT])/TBL_BDA_LOANPOOL[[#This Row],[MULTIPROP_REC_COUNT]])=TBL_BDA_LOANPOOL[[#This Row],[LOAN_AMOUNT]],"")</f>
        <v/>
      </c>
      <c r="AP93" s="29" t="str">
        <f>IF(AND(TBL_BDA_LOANPOOL[[#This Row],[LOAN_ID]]&lt;&gt;"",TBL_BDA_LOANPOOL[[#This Row],[SETTLEMENT_DATE]]&lt;&gt;""),(SUMIF(TBL_BDA_LOANPOOL[LOAN_ID],TBL_BDA_LOANPOOL[[#This Row],[LOAN_ID]],TBL_BDA_LOANPOOL[SETTLEMENT_DATE])/TBL_BDA_LOANPOOL[[#This Row],[MULTIPROP_REC_COUNT]])=TBL_BDA_LOANPOOL[[#This Row],[SETTLEMENT_DATE]],"")</f>
        <v/>
      </c>
      <c r="AQ9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4" spans="2:45" ht="26.25" customHeight="1" x14ac:dyDescent="0.25">
      <c r="B94" s="25" t="str">
        <f>IF(TBL_BDA_LOANPOOL[[#This Row],[RECORD_STARTED]],IF(TBL_BDA_LOANPOOL[[#This Row],[ERROR_COUNT]]&gt;0,-1,IF(TBL_BDA_LOANPOOL[[#This Row],[REQ_FIELDS_POPULATED]],1,0)),"")</f>
        <v/>
      </c>
      <c r="C94" s="36">
        <f>ROW()-ROW(TBL_BDA_LOANPOOL[[#Headers],[ROW_ID]])</f>
        <v>78</v>
      </c>
      <c r="D94" s="55"/>
      <c r="E94" s="56"/>
      <c r="F94" s="57"/>
      <c r="G94" s="193"/>
      <c r="H94" s="142"/>
      <c r="I94" s="144"/>
      <c r="J94" s="144"/>
      <c r="K94" s="194"/>
      <c r="L94" s="207"/>
      <c r="M94" s="196"/>
      <c r="N94" s="116"/>
      <c r="O94" s="55"/>
      <c r="P94" s="61"/>
      <c r="Q94" s="62"/>
      <c r="R94" s="124"/>
      <c r="S94" s="200"/>
      <c r="T94" s="61"/>
      <c r="U94" s="202"/>
      <c r="V94" s="204" t="str">
        <f>IF(TBL_BDA_LOANPOOL[[#This Row],[RECORD_STARTED]]=TRUE,RANGE_LOOKUP_QUALMETHODS_BDA_SMALLBUSINESS,"")</f>
        <v/>
      </c>
      <c r="W94" s="178"/>
      <c r="X94" s="176"/>
      <c r="Y94" s="185"/>
      <c r="Z94" s="185"/>
      <c r="AA94" s="186"/>
      <c r="AB94" s="186"/>
      <c r="AC9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4" s="94" t="str">
        <f>IF(TBL_BDA_LOANPOOL[[#This Row],[LOAN_LEVEL_PREQUALIFIED_FLAG]]&lt;&gt;"",
IF(TBL_BDA_LOANPOOL[[#This Row],[LOAN_LEVEL_PREQUALIFIED_FLAG]],"Yes","No"),
"")</f>
        <v/>
      </c>
      <c r="AE94" s="70" t="str">
        <f>IF(TBL_BDA_LOANPOOL[[#This Row],[LOAN_ID]] = "","",TBL_BDA_LOANPOOL[[#This Row],[LOAN_ID]]&amp;" ("&amp;IF(TBL_BDA_LOANPOOL[[#This Row],[PROP_ADDR_STREET]]="","Address Not Defined",TBL_BDA_LOANPOOL[[#This Row],[PROP_ADDR_STREET]])&amp;")")</f>
        <v/>
      </c>
      <c r="AF94" s="70" t="str">
        <f>IF(AND(TBL_BDA_LOANPOOL[[#This Row],[REQ_FIELDS_POPULATED]],TBL_BDA_LOANPOOL[[#This Row],[ERROR_COUNT]]=0),
AND(TBL_BDA_LOANPOOL[[#This Row],[PREQUAL_LOAN_AGESETTLE_DATE_90_DAYS_CERTDATE]],TBL_BDA_LOANPOOL[[#This Row],[PREQUAL_LOAN_INTEREST_RATE]],TBL_BDA_LOANPOOL[[#This Row],[PREQUAL_SMALLBUSINESS]]),
"")</f>
        <v/>
      </c>
      <c r="AG94" s="27" t="b">
        <f ca="1">IFERROR((IF(APP_BDA_CERT_DATE&lt;&gt;"",APP_BDA_CERT_DATE,TODAY())-TBL_BDA_LOANPOOL[[#This Row],[SETTLEMENT_DATE]])&lt;91,TRUE)</f>
        <v>1</v>
      </c>
      <c r="AH94" s="27" t="b">
        <f>COUNTIFS(TBL_BDA_LOANPOOL[LOAN_ID],TBL_BDA_LOANPOOL[[#This Row],[LOAN_ID]],TBL_BDA_LOANPOOL[LOAN_INTEREST_RATE],"&gt;"&amp;CONFIG_BDA_INTEREST_RATE_CEILING)=0</f>
        <v>1</v>
      </c>
      <c r="AI94" s="27" t="b">
        <f>COUNTIFS(TBL_BDA_LOANPOOL[LOAN_ID],TBL_BDA_LOANPOOL[[#This Row],[LOAN_ID]],TBL_BDA_LOANPOOL[SBA_QUALIFIED],"No")=0</f>
        <v>1</v>
      </c>
      <c r="AJ94" s="29">
        <f>IF(TBL_BDA_LOANPOOL[[#This Row],[MULTIPROP_REC_COUNT]]&lt;&gt;"",TBL_BDA_LOANPOOL[[#This Row],[LOAN_AMOUNT]]/TBL_BDA_LOANPOOL[[#This Row],[MULTIPROP_REC_COUNT]],TBL_BDA_LOANPOOL[[#This Row],[LOAN_AMOUNT]])</f>
        <v>0</v>
      </c>
      <c r="AK94" s="29" t="b">
        <f>TBL_BDA_LOANPOOL[[#This Row],[MULTIPROP_REC_COUNT]]&gt;1</f>
        <v>0</v>
      </c>
      <c r="AL94" s="36">
        <f>IF(TBL_BDA_LOANPOOL[[#This Row],[LOAN_ID]]&lt;&gt;"",COUNTIF(TBL_BDA_LOANPOOL[LOAN_ID],TBL_BDA_LOANPOOL[[#This Row],[LOAN_ID]]),1)</f>
        <v>1</v>
      </c>
      <c r="AM94" s="36">
        <f>IFERROR(MATCH(TBL_BDA_LOANPOOL[[#This Row],[QUAL_METHOD]],RANGE_LOOKUP_QUALMETHODS_BDA,0),-1)</f>
        <v>-1</v>
      </c>
      <c r="AN94" s="29" t="str">
        <f>IF(AND(TBL_BDA_LOANPOOL[[#This Row],[LOAN_ID]]&lt;&gt;"",TBL_BDA_LOANPOOL[[#This Row],[QUALMETHOD_ID]]&gt;-1),(SUMIF(TBL_BDA_LOANPOOL[LOAN_ID],TBL_BDA_LOANPOOL[[#This Row],[LOAN_ID]],TBL_BDA_LOANPOOL[QUALMETHOD_ID])/TBL_BDA_LOANPOOL[[#This Row],[MULTIPROP_REC_COUNT]])=TBL_BDA_LOANPOOL[[#This Row],[QUALMETHOD_ID]],"")</f>
        <v/>
      </c>
      <c r="AO94" s="29" t="str">
        <f>IF(AND(TBL_BDA_LOANPOOL[[#This Row],[LOAN_ID]]&lt;&gt;"",TBL_BDA_LOANPOOL[[#This Row],[LOAN_AMOUNT]]&lt;&gt;""),(SUMIF(TBL_BDA_LOANPOOL[LOAN_ID],TBL_BDA_LOANPOOL[[#This Row],[LOAN_ID]],TBL_BDA_LOANPOOL[LOAN_AMOUNT])/TBL_BDA_LOANPOOL[[#This Row],[MULTIPROP_REC_COUNT]])=TBL_BDA_LOANPOOL[[#This Row],[LOAN_AMOUNT]],"")</f>
        <v/>
      </c>
      <c r="AP94" s="29" t="str">
        <f>IF(AND(TBL_BDA_LOANPOOL[[#This Row],[LOAN_ID]]&lt;&gt;"",TBL_BDA_LOANPOOL[[#This Row],[SETTLEMENT_DATE]]&lt;&gt;""),(SUMIF(TBL_BDA_LOANPOOL[LOAN_ID],TBL_BDA_LOANPOOL[[#This Row],[LOAN_ID]],TBL_BDA_LOANPOOL[SETTLEMENT_DATE])/TBL_BDA_LOANPOOL[[#This Row],[MULTIPROP_REC_COUNT]])=TBL_BDA_LOANPOOL[[#This Row],[SETTLEMENT_DATE]],"")</f>
        <v/>
      </c>
      <c r="AQ9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5" spans="2:45" ht="26.25" customHeight="1" x14ac:dyDescent="0.25">
      <c r="B95" s="25" t="str">
        <f>IF(TBL_BDA_LOANPOOL[[#This Row],[RECORD_STARTED]],IF(TBL_BDA_LOANPOOL[[#This Row],[ERROR_COUNT]]&gt;0,-1,IF(TBL_BDA_LOANPOOL[[#This Row],[REQ_FIELDS_POPULATED]],1,0)),"")</f>
        <v/>
      </c>
      <c r="C95" s="36">
        <f>ROW()-ROW(TBL_BDA_LOANPOOL[[#Headers],[ROW_ID]])</f>
        <v>79</v>
      </c>
      <c r="D95" s="55"/>
      <c r="E95" s="56"/>
      <c r="F95" s="57"/>
      <c r="G95" s="193"/>
      <c r="H95" s="142"/>
      <c r="I95" s="144"/>
      <c r="J95" s="144"/>
      <c r="K95" s="194"/>
      <c r="L95" s="207"/>
      <c r="M95" s="196"/>
      <c r="N95" s="116"/>
      <c r="O95" s="55"/>
      <c r="P95" s="61"/>
      <c r="Q95" s="62"/>
      <c r="R95" s="124"/>
      <c r="S95" s="200"/>
      <c r="T95" s="61"/>
      <c r="U95" s="202"/>
      <c r="V95" s="204" t="str">
        <f>IF(TBL_BDA_LOANPOOL[[#This Row],[RECORD_STARTED]]=TRUE,RANGE_LOOKUP_QUALMETHODS_BDA_SMALLBUSINESS,"")</f>
        <v/>
      </c>
      <c r="W95" s="178"/>
      <c r="X95" s="176"/>
      <c r="Y95" s="185"/>
      <c r="Z95" s="185"/>
      <c r="AA95" s="186"/>
      <c r="AB95" s="186"/>
      <c r="AC9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5" s="94" t="str">
        <f>IF(TBL_BDA_LOANPOOL[[#This Row],[LOAN_LEVEL_PREQUALIFIED_FLAG]]&lt;&gt;"",
IF(TBL_BDA_LOANPOOL[[#This Row],[LOAN_LEVEL_PREQUALIFIED_FLAG]],"Yes","No"),
"")</f>
        <v/>
      </c>
      <c r="AE95" s="70" t="str">
        <f>IF(TBL_BDA_LOANPOOL[[#This Row],[LOAN_ID]] = "","",TBL_BDA_LOANPOOL[[#This Row],[LOAN_ID]]&amp;" ("&amp;IF(TBL_BDA_LOANPOOL[[#This Row],[PROP_ADDR_STREET]]="","Address Not Defined",TBL_BDA_LOANPOOL[[#This Row],[PROP_ADDR_STREET]])&amp;")")</f>
        <v/>
      </c>
      <c r="AF95" s="70" t="str">
        <f>IF(AND(TBL_BDA_LOANPOOL[[#This Row],[REQ_FIELDS_POPULATED]],TBL_BDA_LOANPOOL[[#This Row],[ERROR_COUNT]]=0),
AND(TBL_BDA_LOANPOOL[[#This Row],[PREQUAL_LOAN_AGESETTLE_DATE_90_DAYS_CERTDATE]],TBL_BDA_LOANPOOL[[#This Row],[PREQUAL_LOAN_INTEREST_RATE]],TBL_BDA_LOANPOOL[[#This Row],[PREQUAL_SMALLBUSINESS]]),
"")</f>
        <v/>
      </c>
      <c r="AG95" s="27" t="b">
        <f ca="1">IFERROR((IF(APP_BDA_CERT_DATE&lt;&gt;"",APP_BDA_CERT_DATE,TODAY())-TBL_BDA_LOANPOOL[[#This Row],[SETTLEMENT_DATE]])&lt;91,TRUE)</f>
        <v>1</v>
      </c>
      <c r="AH95" s="27" t="b">
        <f>COUNTIFS(TBL_BDA_LOANPOOL[LOAN_ID],TBL_BDA_LOANPOOL[[#This Row],[LOAN_ID]],TBL_BDA_LOANPOOL[LOAN_INTEREST_RATE],"&gt;"&amp;CONFIG_BDA_INTEREST_RATE_CEILING)=0</f>
        <v>1</v>
      </c>
      <c r="AI95" s="27" t="b">
        <f>COUNTIFS(TBL_BDA_LOANPOOL[LOAN_ID],TBL_BDA_LOANPOOL[[#This Row],[LOAN_ID]],TBL_BDA_LOANPOOL[SBA_QUALIFIED],"No")=0</f>
        <v>1</v>
      </c>
      <c r="AJ95" s="29">
        <f>IF(TBL_BDA_LOANPOOL[[#This Row],[MULTIPROP_REC_COUNT]]&lt;&gt;"",TBL_BDA_LOANPOOL[[#This Row],[LOAN_AMOUNT]]/TBL_BDA_LOANPOOL[[#This Row],[MULTIPROP_REC_COUNT]],TBL_BDA_LOANPOOL[[#This Row],[LOAN_AMOUNT]])</f>
        <v>0</v>
      </c>
      <c r="AK95" s="29" t="b">
        <f>TBL_BDA_LOANPOOL[[#This Row],[MULTIPROP_REC_COUNT]]&gt;1</f>
        <v>0</v>
      </c>
      <c r="AL95" s="36">
        <f>IF(TBL_BDA_LOANPOOL[[#This Row],[LOAN_ID]]&lt;&gt;"",COUNTIF(TBL_BDA_LOANPOOL[LOAN_ID],TBL_BDA_LOANPOOL[[#This Row],[LOAN_ID]]),1)</f>
        <v>1</v>
      </c>
      <c r="AM95" s="36">
        <f>IFERROR(MATCH(TBL_BDA_LOANPOOL[[#This Row],[QUAL_METHOD]],RANGE_LOOKUP_QUALMETHODS_BDA,0),-1)</f>
        <v>-1</v>
      </c>
      <c r="AN95" s="29" t="str">
        <f>IF(AND(TBL_BDA_LOANPOOL[[#This Row],[LOAN_ID]]&lt;&gt;"",TBL_BDA_LOANPOOL[[#This Row],[QUALMETHOD_ID]]&gt;-1),(SUMIF(TBL_BDA_LOANPOOL[LOAN_ID],TBL_BDA_LOANPOOL[[#This Row],[LOAN_ID]],TBL_BDA_LOANPOOL[QUALMETHOD_ID])/TBL_BDA_LOANPOOL[[#This Row],[MULTIPROP_REC_COUNT]])=TBL_BDA_LOANPOOL[[#This Row],[QUALMETHOD_ID]],"")</f>
        <v/>
      </c>
      <c r="AO95" s="29" t="str">
        <f>IF(AND(TBL_BDA_LOANPOOL[[#This Row],[LOAN_ID]]&lt;&gt;"",TBL_BDA_LOANPOOL[[#This Row],[LOAN_AMOUNT]]&lt;&gt;""),(SUMIF(TBL_BDA_LOANPOOL[LOAN_ID],TBL_BDA_LOANPOOL[[#This Row],[LOAN_ID]],TBL_BDA_LOANPOOL[LOAN_AMOUNT])/TBL_BDA_LOANPOOL[[#This Row],[MULTIPROP_REC_COUNT]])=TBL_BDA_LOANPOOL[[#This Row],[LOAN_AMOUNT]],"")</f>
        <v/>
      </c>
      <c r="AP95" s="29" t="str">
        <f>IF(AND(TBL_BDA_LOANPOOL[[#This Row],[LOAN_ID]]&lt;&gt;"",TBL_BDA_LOANPOOL[[#This Row],[SETTLEMENT_DATE]]&lt;&gt;""),(SUMIF(TBL_BDA_LOANPOOL[LOAN_ID],TBL_BDA_LOANPOOL[[#This Row],[LOAN_ID]],TBL_BDA_LOANPOOL[SETTLEMENT_DATE])/TBL_BDA_LOANPOOL[[#This Row],[MULTIPROP_REC_COUNT]])=TBL_BDA_LOANPOOL[[#This Row],[SETTLEMENT_DATE]],"")</f>
        <v/>
      </c>
      <c r="AQ9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6" spans="2:45" ht="26.25" customHeight="1" x14ac:dyDescent="0.25">
      <c r="B96" s="25" t="str">
        <f>IF(TBL_BDA_LOANPOOL[[#This Row],[RECORD_STARTED]],IF(TBL_BDA_LOANPOOL[[#This Row],[ERROR_COUNT]]&gt;0,-1,IF(TBL_BDA_LOANPOOL[[#This Row],[REQ_FIELDS_POPULATED]],1,0)),"")</f>
        <v/>
      </c>
      <c r="C96" s="36">
        <f>ROW()-ROW(TBL_BDA_LOANPOOL[[#Headers],[ROW_ID]])</f>
        <v>80</v>
      </c>
      <c r="D96" s="55"/>
      <c r="E96" s="56"/>
      <c r="F96" s="57"/>
      <c r="G96" s="193"/>
      <c r="H96" s="142"/>
      <c r="I96" s="144"/>
      <c r="J96" s="144"/>
      <c r="K96" s="194"/>
      <c r="L96" s="207"/>
      <c r="M96" s="196"/>
      <c r="N96" s="116"/>
      <c r="O96" s="55"/>
      <c r="P96" s="61"/>
      <c r="Q96" s="62"/>
      <c r="R96" s="124"/>
      <c r="S96" s="200"/>
      <c r="T96" s="61"/>
      <c r="U96" s="202"/>
      <c r="V96" s="204" t="str">
        <f>IF(TBL_BDA_LOANPOOL[[#This Row],[RECORD_STARTED]]=TRUE,RANGE_LOOKUP_QUALMETHODS_BDA_SMALLBUSINESS,"")</f>
        <v/>
      </c>
      <c r="W96" s="178"/>
      <c r="X96" s="176"/>
      <c r="Y96" s="185"/>
      <c r="Z96" s="185"/>
      <c r="AA96" s="186"/>
      <c r="AB96" s="186"/>
      <c r="AC9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6" s="94" t="str">
        <f>IF(TBL_BDA_LOANPOOL[[#This Row],[LOAN_LEVEL_PREQUALIFIED_FLAG]]&lt;&gt;"",
IF(TBL_BDA_LOANPOOL[[#This Row],[LOAN_LEVEL_PREQUALIFIED_FLAG]],"Yes","No"),
"")</f>
        <v/>
      </c>
      <c r="AE96" s="70" t="str">
        <f>IF(TBL_BDA_LOANPOOL[[#This Row],[LOAN_ID]] = "","",TBL_BDA_LOANPOOL[[#This Row],[LOAN_ID]]&amp;" ("&amp;IF(TBL_BDA_LOANPOOL[[#This Row],[PROP_ADDR_STREET]]="","Address Not Defined",TBL_BDA_LOANPOOL[[#This Row],[PROP_ADDR_STREET]])&amp;")")</f>
        <v/>
      </c>
      <c r="AF96" s="70" t="str">
        <f>IF(AND(TBL_BDA_LOANPOOL[[#This Row],[REQ_FIELDS_POPULATED]],TBL_BDA_LOANPOOL[[#This Row],[ERROR_COUNT]]=0),
AND(TBL_BDA_LOANPOOL[[#This Row],[PREQUAL_LOAN_AGESETTLE_DATE_90_DAYS_CERTDATE]],TBL_BDA_LOANPOOL[[#This Row],[PREQUAL_LOAN_INTEREST_RATE]],TBL_BDA_LOANPOOL[[#This Row],[PREQUAL_SMALLBUSINESS]]),
"")</f>
        <v/>
      </c>
      <c r="AG96" s="27" t="b">
        <f ca="1">IFERROR((IF(APP_BDA_CERT_DATE&lt;&gt;"",APP_BDA_CERT_DATE,TODAY())-TBL_BDA_LOANPOOL[[#This Row],[SETTLEMENT_DATE]])&lt;91,TRUE)</f>
        <v>1</v>
      </c>
      <c r="AH96" s="27" t="b">
        <f>COUNTIFS(TBL_BDA_LOANPOOL[LOAN_ID],TBL_BDA_LOANPOOL[[#This Row],[LOAN_ID]],TBL_BDA_LOANPOOL[LOAN_INTEREST_RATE],"&gt;"&amp;CONFIG_BDA_INTEREST_RATE_CEILING)=0</f>
        <v>1</v>
      </c>
      <c r="AI96" s="27" t="b">
        <f>COUNTIFS(TBL_BDA_LOANPOOL[LOAN_ID],TBL_BDA_LOANPOOL[[#This Row],[LOAN_ID]],TBL_BDA_LOANPOOL[SBA_QUALIFIED],"No")=0</f>
        <v>1</v>
      </c>
      <c r="AJ96" s="29">
        <f>IF(TBL_BDA_LOANPOOL[[#This Row],[MULTIPROP_REC_COUNT]]&lt;&gt;"",TBL_BDA_LOANPOOL[[#This Row],[LOAN_AMOUNT]]/TBL_BDA_LOANPOOL[[#This Row],[MULTIPROP_REC_COUNT]],TBL_BDA_LOANPOOL[[#This Row],[LOAN_AMOUNT]])</f>
        <v>0</v>
      </c>
      <c r="AK96" s="29" t="b">
        <f>TBL_BDA_LOANPOOL[[#This Row],[MULTIPROP_REC_COUNT]]&gt;1</f>
        <v>0</v>
      </c>
      <c r="AL96" s="36">
        <f>IF(TBL_BDA_LOANPOOL[[#This Row],[LOAN_ID]]&lt;&gt;"",COUNTIF(TBL_BDA_LOANPOOL[LOAN_ID],TBL_BDA_LOANPOOL[[#This Row],[LOAN_ID]]),1)</f>
        <v>1</v>
      </c>
      <c r="AM96" s="36">
        <f>IFERROR(MATCH(TBL_BDA_LOANPOOL[[#This Row],[QUAL_METHOD]],RANGE_LOOKUP_QUALMETHODS_BDA,0),-1)</f>
        <v>-1</v>
      </c>
      <c r="AN96" s="29" t="str">
        <f>IF(AND(TBL_BDA_LOANPOOL[[#This Row],[LOAN_ID]]&lt;&gt;"",TBL_BDA_LOANPOOL[[#This Row],[QUALMETHOD_ID]]&gt;-1),(SUMIF(TBL_BDA_LOANPOOL[LOAN_ID],TBL_BDA_LOANPOOL[[#This Row],[LOAN_ID]],TBL_BDA_LOANPOOL[QUALMETHOD_ID])/TBL_BDA_LOANPOOL[[#This Row],[MULTIPROP_REC_COUNT]])=TBL_BDA_LOANPOOL[[#This Row],[QUALMETHOD_ID]],"")</f>
        <v/>
      </c>
      <c r="AO96" s="29" t="str">
        <f>IF(AND(TBL_BDA_LOANPOOL[[#This Row],[LOAN_ID]]&lt;&gt;"",TBL_BDA_LOANPOOL[[#This Row],[LOAN_AMOUNT]]&lt;&gt;""),(SUMIF(TBL_BDA_LOANPOOL[LOAN_ID],TBL_BDA_LOANPOOL[[#This Row],[LOAN_ID]],TBL_BDA_LOANPOOL[LOAN_AMOUNT])/TBL_BDA_LOANPOOL[[#This Row],[MULTIPROP_REC_COUNT]])=TBL_BDA_LOANPOOL[[#This Row],[LOAN_AMOUNT]],"")</f>
        <v/>
      </c>
      <c r="AP96" s="29" t="str">
        <f>IF(AND(TBL_BDA_LOANPOOL[[#This Row],[LOAN_ID]]&lt;&gt;"",TBL_BDA_LOANPOOL[[#This Row],[SETTLEMENT_DATE]]&lt;&gt;""),(SUMIF(TBL_BDA_LOANPOOL[LOAN_ID],TBL_BDA_LOANPOOL[[#This Row],[LOAN_ID]],TBL_BDA_LOANPOOL[SETTLEMENT_DATE])/TBL_BDA_LOANPOOL[[#This Row],[MULTIPROP_REC_COUNT]])=TBL_BDA_LOANPOOL[[#This Row],[SETTLEMENT_DATE]],"")</f>
        <v/>
      </c>
      <c r="AQ9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7" spans="2:45" ht="26.25" customHeight="1" x14ac:dyDescent="0.25">
      <c r="B97" s="25" t="str">
        <f>IF(TBL_BDA_LOANPOOL[[#This Row],[RECORD_STARTED]],IF(TBL_BDA_LOANPOOL[[#This Row],[ERROR_COUNT]]&gt;0,-1,IF(TBL_BDA_LOANPOOL[[#This Row],[REQ_FIELDS_POPULATED]],1,0)),"")</f>
        <v/>
      </c>
      <c r="C97" s="36">
        <f>ROW()-ROW(TBL_BDA_LOANPOOL[[#Headers],[ROW_ID]])</f>
        <v>81</v>
      </c>
      <c r="D97" s="55"/>
      <c r="E97" s="56"/>
      <c r="F97" s="57"/>
      <c r="G97" s="193"/>
      <c r="H97" s="142"/>
      <c r="I97" s="144"/>
      <c r="J97" s="144"/>
      <c r="K97" s="194"/>
      <c r="L97" s="207"/>
      <c r="M97" s="196"/>
      <c r="N97" s="116"/>
      <c r="O97" s="55"/>
      <c r="P97" s="61"/>
      <c r="Q97" s="62"/>
      <c r="R97" s="124"/>
      <c r="S97" s="200"/>
      <c r="T97" s="61"/>
      <c r="U97" s="202"/>
      <c r="V97" s="204" t="str">
        <f>IF(TBL_BDA_LOANPOOL[[#This Row],[RECORD_STARTED]]=TRUE,RANGE_LOOKUP_QUALMETHODS_BDA_SMALLBUSINESS,"")</f>
        <v/>
      </c>
      <c r="W97" s="178"/>
      <c r="X97" s="176"/>
      <c r="Y97" s="185"/>
      <c r="Z97" s="185"/>
      <c r="AA97" s="186"/>
      <c r="AB97" s="186"/>
      <c r="AC9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7" s="94" t="str">
        <f>IF(TBL_BDA_LOANPOOL[[#This Row],[LOAN_LEVEL_PREQUALIFIED_FLAG]]&lt;&gt;"",
IF(TBL_BDA_LOANPOOL[[#This Row],[LOAN_LEVEL_PREQUALIFIED_FLAG]],"Yes","No"),
"")</f>
        <v/>
      </c>
      <c r="AE97" s="70" t="str">
        <f>IF(TBL_BDA_LOANPOOL[[#This Row],[LOAN_ID]] = "","",TBL_BDA_LOANPOOL[[#This Row],[LOAN_ID]]&amp;" ("&amp;IF(TBL_BDA_LOANPOOL[[#This Row],[PROP_ADDR_STREET]]="","Address Not Defined",TBL_BDA_LOANPOOL[[#This Row],[PROP_ADDR_STREET]])&amp;")")</f>
        <v/>
      </c>
      <c r="AF97" s="70" t="str">
        <f>IF(AND(TBL_BDA_LOANPOOL[[#This Row],[REQ_FIELDS_POPULATED]],TBL_BDA_LOANPOOL[[#This Row],[ERROR_COUNT]]=0),
AND(TBL_BDA_LOANPOOL[[#This Row],[PREQUAL_LOAN_AGESETTLE_DATE_90_DAYS_CERTDATE]],TBL_BDA_LOANPOOL[[#This Row],[PREQUAL_LOAN_INTEREST_RATE]],TBL_BDA_LOANPOOL[[#This Row],[PREQUAL_SMALLBUSINESS]]),
"")</f>
        <v/>
      </c>
      <c r="AG97" s="27" t="b">
        <f ca="1">IFERROR((IF(APP_BDA_CERT_DATE&lt;&gt;"",APP_BDA_CERT_DATE,TODAY())-TBL_BDA_LOANPOOL[[#This Row],[SETTLEMENT_DATE]])&lt;91,TRUE)</f>
        <v>1</v>
      </c>
      <c r="AH97" s="27" t="b">
        <f>COUNTIFS(TBL_BDA_LOANPOOL[LOAN_ID],TBL_BDA_LOANPOOL[[#This Row],[LOAN_ID]],TBL_BDA_LOANPOOL[LOAN_INTEREST_RATE],"&gt;"&amp;CONFIG_BDA_INTEREST_RATE_CEILING)=0</f>
        <v>1</v>
      </c>
      <c r="AI97" s="27" t="b">
        <f>COUNTIFS(TBL_BDA_LOANPOOL[LOAN_ID],TBL_BDA_LOANPOOL[[#This Row],[LOAN_ID]],TBL_BDA_LOANPOOL[SBA_QUALIFIED],"No")=0</f>
        <v>1</v>
      </c>
      <c r="AJ97" s="29">
        <f>IF(TBL_BDA_LOANPOOL[[#This Row],[MULTIPROP_REC_COUNT]]&lt;&gt;"",TBL_BDA_LOANPOOL[[#This Row],[LOAN_AMOUNT]]/TBL_BDA_LOANPOOL[[#This Row],[MULTIPROP_REC_COUNT]],TBL_BDA_LOANPOOL[[#This Row],[LOAN_AMOUNT]])</f>
        <v>0</v>
      </c>
      <c r="AK97" s="29" t="b">
        <f>TBL_BDA_LOANPOOL[[#This Row],[MULTIPROP_REC_COUNT]]&gt;1</f>
        <v>0</v>
      </c>
      <c r="AL97" s="36">
        <f>IF(TBL_BDA_LOANPOOL[[#This Row],[LOAN_ID]]&lt;&gt;"",COUNTIF(TBL_BDA_LOANPOOL[LOAN_ID],TBL_BDA_LOANPOOL[[#This Row],[LOAN_ID]]),1)</f>
        <v>1</v>
      </c>
      <c r="AM97" s="36">
        <f>IFERROR(MATCH(TBL_BDA_LOANPOOL[[#This Row],[QUAL_METHOD]],RANGE_LOOKUP_QUALMETHODS_BDA,0),-1)</f>
        <v>-1</v>
      </c>
      <c r="AN97" s="29" t="str">
        <f>IF(AND(TBL_BDA_LOANPOOL[[#This Row],[LOAN_ID]]&lt;&gt;"",TBL_BDA_LOANPOOL[[#This Row],[QUALMETHOD_ID]]&gt;-1),(SUMIF(TBL_BDA_LOANPOOL[LOAN_ID],TBL_BDA_LOANPOOL[[#This Row],[LOAN_ID]],TBL_BDA_LOANPOOL[QUALMETHOD_ID])/TBL_BDA_LOANPOOL[[#This Row],[MULTIPROP_REC_COUNT]])=TBL_BDA_LOANPOOL[[#This Row],[QUALMETHOD_ID]],"")</f>
        <v/>
      </c>
      <c r="AO97" s="29" t="str">
        <f>IF(AND(TBL_BDA_LOANPOOL[[#This Row],[LOAN_ID]]&lt;&gt;"",TBL_BDA_LOANPOOL[[#This Row],[LOAN_AMOUNT]]&lt;&gt;""),(SUMIF(TBL_BDA_LOANPOOL[LOAN_ID],TBL_BDA_LOANPOOL[[#This Row],[LOAN_ID]],TBL_BDA_LOANPOOL[LOAN_AMOUNT])/TBL_BDA_LOANPOOL[[#This Row],[MULTIPROP_REC_COUNT]])=TBL_BDA_LOANPOOL[[#This Row],[LOAN_AMOUNT]],"")</f>
        <v/>
      </c>
      <c r="AP97" s="29" t="str">
        <f>IF(AND(TBL_BDA_LOANPOOL[[#This Row],[LOAN_ID]]&lt;&gt;"",TBL_BDA_LOANPOOL[[#This Row],[SETTLEMENT_DATE]]&lt;&gt;""),(SUMIF(TBL_BDA_LOANPOOL[LOAN_ID],TBL_BDA_LOANPOOL[[#This Row],[LOAN_ID]],TBL_BDA_LOANPOOL[SETTLEMENT_DATE])/TBL_BDA_LOANPOOL[[#This Row],[MULTIPROP_REC_COUNT]])=TBL_BDA_LOANPOOL[[#This Row],[SETTLEMENT_DATE]],"")</f>
        <v/>
      </c>
      <c r="AQ9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8" spans="2:45" ht="26.25" customHeight="1" x14ac:dyDescent="0.25">
      <c r="B98" s="25" t="str">
        <f>IF(TBL_BDA_LOANPOOL[[#This Row],[RECORD_STARTED]],IF(TBL_BDA_LOANPOOL[[#This Row],[ERROR_COUNT]]&gt;0,-1,IF(TBL_BDA_LOANPOOL[[#This Row],[REQ_FIELDS_POPULATED]],1,0)),"")</f>
        <v/>
      </c>
      <c r="C98" s="36">
        <f>ROW()-ROW(TBL_BDA_LOANPOOL[[#Headers],[ROW_ID]])</f>
        <v>82</v>
      </c>
      <c r="D98" s="55"/>
      <c r="E98" s="56"/>
      <c r="F98" s="57"/>
      <c r="G98" s="193"/>
      <c r="H98" s="142"/>
      <c r="I98" s="144"/>
      <c r="J98" s="144"/>
      <c r="K98" s="194"/>
      <c r="L98" s="207"/>
      <c r="M98" s="196"/>
      <c r="N98" s="116"/>
      <c r="O98" s="55"/>
      <c r="P98" s="61"/>
      <c r="Q98" s="62"/>
      <c r="R98" s="124"/>
      <c r="S98" s="200"/>
      <c r="T98" s="61"/>
      <c r="U98" s="202"/>
      <c r="V98" s="204" t="str">
        <f>IF(TBL_BDA_LOANPOOL[[#This Row],[RECORD_STARTED]]=TRUE,RANGE_LOOKUP_QUALMETHODS_BDA_SMALLBUSINESS,"")</f>
        <v/>
      </c>
      <c r="W98" s="178"/>
      <c r="X98" s="176"/>
      <c r="Y98" s="185"/>
      <c r="Z98" s="185"/>
      <c r="AA98" s="186"/>
      <c r="AB98" s="186"/>
      <c r="AC9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8" s="94" t="str">
        <f>IF(TBL_BDA_LOANPOOL[[#This Row],[LOAN_LEVEL_PREQUALIFIED_FLAG]]&lt;&gt;"",
IF(TBL_BDA_LOANPOOL[[#This Row],[LOAN_LEVEL_PREQUALIFIED_FLAG]],"Yes","No"),
"")</f>
        <v/>
      </c>
      <c r="AE98" s="70" t="str">
        <f>IF(TBL_BDA_LOANPOOL[[#This Row],[LOAN_ID]] = "","",TBL_BDA_LOANPOOL[[#This Row],[LOAN_ID]]&amp;" ("&amp;IF(TBL_BDA_LOANPOOL[[#This Row],[PROP_ADDR_STREET]]="","Address Not Defined",TBL_BDA_LOANPOOL[[#This Row],[PROP_ADDR_STREET]])&amp;")")</f>
        <v/>
      </c>
      <c r="AF98" s="70" t="str">
        <f>IF(AND(TBL_BDA_LOANPOOL[[#This Row],[REQ_FIELDS_POPULATED]],TBL_BDA_LOANPOOL[[#This Row],[ERROR_COUNT]]=0),
AND(TBL_BDA_LOANPOOL[[#This Row],[PREQUAL_LOAN_AGESETTLE_DATE_90_DAYS_CERTDATE]],TBL_BDA_LOANPOOL[[#This Row],[PREQUAL_LOAN_INTEREST_RATE]],TBL_BDA_LOANPOOL[[#This Row],[PREQUAL_SMALLBUSINESS]]),
"")</f>
        <v/>
      </c>
      <c r="AG98" s="27" t="b">
        <f ca="1">IFERROR((IF(APP_BDA_CERT_DATE&lt;&gt;"",APP_BDA_CERT_DATE,TODAY())-TBL_BDA_LOANPOOL[[#This Row],[SETTLEMENT_DATE]])&lt;91,TRUE)</f>
        <v>1</v>
      </c>
      <c r="AH98" s="27" t="b">
        <f>COUNTIFS(TBL_BDA_LOANPOOL[LOAN_ID],TBL_BDA_LOANPOOL[[#This Row],[LOAN_ID]],TBL_BDA_LOANPOOL[LOAN_INTEREST_RATE],"&gt;"&amp;CONFIG_BDA_INTEREST_RATE_CEILING)=0</f>
        <v>1</v>
      </c>
      <c r="AI98" s="27" t="b">
        <f>COUNTIFS(TBL_BDA_LOANPOOL[LOAN_ID],TBL_BDA_LOANPOOL[[#This Row],[LOAN_ID]],TBL_BDA_LOANPOOL[SBA_QUALIFIED],"No")=0</f>
        <v>1</v>
      </c>
      <c r="AJ98" s="29">
        <f>IF(TBL_BDA_LOANPOOL[[#This Row],[MULTIPROP_REC_COUNT]]&lt;&gt;"",TBL_BDA_LOANPOOL[[#This Row],[LOAN_AMOUNT]]/TBL_BDA_LOANPOOL[[#This Row],[MULTIPROP_REC_COUNT]],TBL_BDA_LOANPOOL[[#This Row],[LOAN_AMOUNT]])</f>
        <v>0</v>
      </c>
      <c r="AK98" s="29" t="b">
        <f>TBL_BDA_LOANPOOL[[#This Row],[MULTIPROP_REC_COUNT]]&gt;1</f>
        <v>0</v>
      </c>
      <c r="AL98" s="36">
        <f>IF(TBL_BDA_LOANPOOL[[#This Row],[LOAN_ID]]&lt;&gt;"",COUNTIF(TBL_BDA_LOANPOOL[LOAN_ID],TBL_BDA_LOANPOOL[[#This Row],[LOAN_ID]]),1)</f>
        <v>1</v>
      </c>
      <c r="AM98" s="36">
        <f>IFERROR(MATCH(TBL_BDA_LOANPOOL[[#This Row],[QUAL_METHOD]],RANGE_LOOKUP_QUALMETHODS_BDA,0),-1)</f>
        <v>-1</v>
      </c>
      <c r="AN98" s="29" t="str">
        <f>IF(AND(TBL_BDA_LOANPOOL[[#This Row],[LOAN_ID]]&lt;&gt;"",TBL_BDA_LOANPOOL[[#This Row],[QUALMETHOD_ID]]&gt;-1),(SUMIF(TBL_BDA_LOANPOOL[LOAN_ID],TBL_BDA_LOANPOOL[[#This Row],[LOAN_ID]],TBL_BDA_LOANPOOL[QUALMETHOD_ID])/TBL_BDA_LOANPOOL[[#This Row],[MULTIPROP_REC_COUNT]])=TBL_BDA_LOANPOOL[[#This Row],[QUALMETHOD_ID]],"")</f>
        <v/>
      </c>
      <c r="AO98" s="29" t="str">
        <f>IF(AND(TBL_BDA_LOANPOOL[[#This Row],[LOAN_ID]]&lt;&gt;"",TBL_BDA_LOANPOOL[[#This Row],[LOAN_AMOUNT]]&lt;&gt;""),(SUMIF(TBL_BDA_LOANPOOL[LOAN_ID],TBL_BDA_LOANPOOL[[#This Row],[LOAN_ID]],TBL_BDA_LOANPOOL[LOAN_AMOUNT])/TBL_BDA_LOANPOOL[[#This Row],[MULTIPROP_REC_COUNT]])=TBL_BDA_LOANPOOL[[#This Row],[LOAN_AMOUNT]],"")</f>
        <v/>
      </c>
      <c r="AP98" s="29" t="str">
        <f>IF(AND(TBL_BDA_LOANPOOL[[#This Row],[LOAN_ID]]&lt;&gt;"",TBL_BDA_LOANPOOL[[#This Row],[SETTLEMENT_DATE]]&lt;&gt;""),(SUMIF(TBL_BDA_LOANPOOL[LOAN_ID],TBL_BDA_LOANPOOL[[#This Row],[LOAN_ID]],TBL_BDA_LOANPOOL[SETTLEMENT_DATE])/TBL_BDA_LOANPOOL[[#This Row],[MULTIPROP_REC_COUNT]])=TBL_BDA_LOANPOOL[[#This Row],[SETTLEMENT_DATE]],"")</f>
        <v/>
      </c>
      <c r="AQ9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9" spans="2:45" ht="26.25" customHeight="1" x14ac:dyDescent="0.25">
      <c r="B99" s="25" t="str">
        <f>IF(TBL_BDA_LOANPOOL[[#This Row],[RECORD_STARTED]],IF(TBL_BDA_LOANPOOL[[#This Row],[ERROR_COUNT]]&gt;0,-1,IF(TBL_BDA_LOANPOOL[[#This Row],[REQ_FIELDS_POPULATED]],1,0)),"")</f>
        <v/>
      </c>
      <c r="C99" s="36">
        <f>ROW()-ROW(TBL_BDA_LOANPOOL[[#Headers],[ROW_ID]])</f>
        <v>83</v>
      </c>
      <c r="D99" s="55"/>
      <c r="E99" s="56"/>
      <c r="F99" s="57"/>
      <c r="G99" s="193"/>
      <c r="H99" s="142"/>
      <c r="I99" s="144"/>
      <c r="J99" s="144"/>
      <c r="K99" s="194"/>
      <c r="L99" s="207"/>
      <c r="M99" s="196"/>
      <c r="N99" s="116"/>
      <c r="O99" s="55"/>
      <c r="P99" s="61"/>
      <c r="Q99" s="62"/>
      <c r="R99" s="124"/>
      <c r="S99" s="200"/>
      <c r="T99" s="61"/>
      <c r="U99" s="202"/>
      <c r="V99" s="204" t="str">
        <f>IF(TBL_BDA_LOANPOOL[[#This Row],[RECORD_STARTED]]=TRUE,RANGE_LOOKUP_QUALMETHODS_BDA_SMALLBUSINESS,"")</f>
        <v/>
      </c>
      <c r="W99" s="178"/>
      <c r="X99" s="176"/>
      <c r="Y99" s="185"/>
      <c r="Z99" s="185"/>
      <c r="AA99" s="186"/>
      <c r="AB99" s="186"/>
      <c r="AC9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9" s="94" t="str">
        <f>IF(TBL_BDA_LOANPOOL[[#This Row],[LOAN_LEVEL_PREQUALIFIED_FLAG]]&lt;&gt;"",
IF(TBL_BDA_LOANPOOL[[#This Row],[LOAN_LEVEL_PREQUALIFIED_FLAG]],"Yes","No"),
"")</f>
        <v/>
      </c>
      <c r="AE99" s="70" t="str">
        <f>IF(TBL_BDA_LOANPOOL[[#This Row],[LOAN_ID]] = "","",TBL_BDA_LOANPOOL[[#This Row],[LOAN_ID]]&amp;" ("&amp;IF(TBL_BDA_LOANPOOL[[#This Row],[PROP_ADDR_STREET]]="","Address Not Defined",TBL_BDA_LOANPOOL[[#This Row],[PROP_ADDR_STREET]])&amp;")")</f>
        <v/>
      </c>
      <c r="AF99" s="70" t="str">
        <f>IF(AND(TBL_BDA_LOANPOOL[[#This Row],[REQ_FIELDS_POPULATED]],TBL_BDA_LOANPOOL[[#This Row],[ERROR_COUNT]]=0),
AND(TBL_BDA_LOANPOOL[[#This Row],[PREQUAL_LOAN_AGESETTLE_DATE_90_DAYS_CERTDATE]],TBL_BDA_LOANPOOL[[#This Row],[PREQUAL_LOAN_INTEREST_RATE]],TBL_BDA_LOANPOOL[[#This Row],[PREQUAL_SMALLBUSINESS]]),
"")</f>
        <v/>
      </c>
      <c r="AG99" s="27" t="b">
        <f ca="1">IFERROR((IF(APP_BDA_CERT_DATE&lt;&gt;"",APP_BDA_CERT_DATE,TODAY())-TBL_BDA_LOANPOOL[[#This Row],[SETTLEMENT_DATE]])&lt;91,TRUE)</f>
        <v>1</v>
      </c>
      <c r="AH99" s="27" t="b">
        <f>COUNTIFS(TBL_BDA_LOANPOOL[LOAN_ID],TBL_BDA_LOANPOOL[[#This Row],[LOAN_ID]],TBL_BDA_LOANPOOL[LOAN_INTEREST_RATE],"&gt;"&amp;CONFIG_BDA_INTEREST_RATE_CEILING)=0</f>
        <v>1</v>
      </c>
      <c r="AI99" s="27" t="b">
        <f>COUNTIFS(TBL_BDA_LOANPOOL[LOAN_ID],TBL_BDA_LOANPOOL[[#This Row],[LOAN_ID]],TBL_BDA_LOANPOOL[SBA_QUALIFIED],"No")=0</f>
        <v>1</v>
      </c>
      <c r="AJ99" s="29">
        <f>IF(TBL_BDA_LOANPOOL[[#This Row],[MULTIPROP_REC_COUNT]]&lt;&gt;"",TBL_BDA_LOANPOOL[[#This Row],[LOAN_AMOUNT]]/TBL_BDA_LOANPOOL[[#This Row],[MULTIPROP_REC_COUNT]],TBL_BDA_LOANPOOL[[#This Row],[LOAN_AMOUNT]])</f>
        <v>0</v>
      </c>
      <c r="AK99" s="29" t="b">
        <f>TBL_BDA_LOANPOOL[[#This Row],[MULTIPROP_REC_COUNT]]&gt;1</f>
        <v>0</v>
      </c>
      <c r="AL99" s="36">
        <f>IF(TBL_BDA_LOANPOOL[[#This Row],[LOAN_ID]]&lt;&gt;"",COUNTIF(TBL_BDA_LOANPOOL[LOAN_ID],TBL_BDA_LOANPOOL[[#This Row],[LOAN_ID]]),1)</f>
        <v>1</v>
      </c>
      <c r="AM99" s="36">
        <f>IFERROR(MATCH(TBL_BDA_LOANPOOL[[#This Row],[QUAL_METHOD]],RANGE_LOOKUP_QUALMETHODS_BDA,0),-1)</f>
        <v>-1</v>
      </c>
      <c r="AN99" s="29" t="str">
        <f>IF(AND(TBL_BDA_LOANPOOL[[#This Row],[LOAN_ID]]&lt;&gt;"",TBL_BDA_LOANPOOL[[#This Row],[QUALMETHOD_ID]]&gt;-1),(SUMIF(TBL_BDA_LOANPOOL[LOAN_ID],TBL_BDA_LOANPOOL[[#This Row],[LOAN_ID]],TBL_BDA_LOANPOOL[QUALMETHOD_ID])/TBL_BDA_LOANPOOL[[#This Row],[MULTIPROP_REC_COUNT]])=TBL_BDA_LOANPOOL[[#This Row],[QUALMETHOD_ID]],"")</f>
        <v/>
      </c>
      <c r="AO99" s="29" t="str">
        <f>IF(AND(TBL_BDA_LOANPOOL[[#This Row],[LOAN_ID]]&lt;&gt;"",TBL_BDA_LOANPOOL[[#This Row],[LOAN_AMOUNT]]&lt;&gt;""),(SUMIF(TBL_BDA_LOANPOOL[LOAN_ID],TBL_BDA_LOANPOOL[[#This Row],[LOAN_ID]],TBL_BDA_LOANPOOL[LOAN_AMOUNT])/TBL_BDA_LOANPOOL[[#This Row],[MULTIPROP_REC_COUNT]])=TBL_BDA_LOANPOOL[[#This Row],[LOAN_AMOUNT]],"")</f>
        <v/>
      </c>
      <c r="AP99" s="29" t="str">
        <f>IF(AND(TBL_BDA_LOANPOOL[[#This Row],[LOAN_ID]]&lt;&gt;"",TBL_BDA_LOANPOOL[[#This Row],[SETTLEMENT_DATE]]&lt;&gt;""),(SUMIF(TBL_BDA_LOANPOOL[LOAN_ID],TBL_BDA_LOANPOOL[[#This Row],[LOAN_ID]],TBL_BDA_LOANPOOL[SETTLEMENT_DATE])/TBL_BDA_LOANPOOL[[#This Row],[MULTIPROP_REC_COUNT]])=TBL_BDA_LOANPOOL[[#This Row],[SETTLEMENT_DATE]],"")</f>
        <v/>
      </c>
      <c r="AQ9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0" spans="2:45" ht="26.25" customHeight="1" x14ac:dyDescent="0.25">
      <c r="B100" s="25" t="str">
        <f>IF(TBL_BDA_LOANPOOL[[#This Row],[RECORD_STARTED]],IF(TBL_BDA_LOANPOOL[[#This Row],[ERROR_COUNT]]&gt;0,-1,IF(TBL_BDA_LOANPOOL[[#This Row],[REQ_FIELDS_POPULATED]],1,0)),"")</f>
        <v/>
      </c>
      <c r="C100" s="36">
        <f>ROW()-ROW(TBL_BDA_LOANPOOL[[#Headers],[ROW_ID]])</f>
        <v>84</v>
      </c>
      <c r="D100" s="55"/>
      <c r="E100" s="56"/>
      <c r="F100" s="57"/>
      <c r="G100" s="193"/>
      <c r="H100" s="142"/>
      <c r="I100" s="144"/>
      <c r="J100" s="144"/>
      <c r="K100" s="194"/>
      <c r="L100" s="207"/>
      <c r="M100" s="196"/>
      <c r="N100" s="116"/>
      <c r="O100" s="55"/>
      <c r="P100" s="61"/>
      <c r="Q100" s="62"/>
      <c r="R100" s="124"/>
      <c r="S100" s="200"/>
      <c r="T100" s="61"/>
      <c r="U100" s="202"/>
      <c r="V100" s="204" t="str">
        <f>IF(TBL_BDA_LOANPOOL[[#This Row],[RECORD_STARTED]]=TRUE,RANGE_LOOKUP_QUALMETHODS_BDA_SMALLBUSINESS,"")</f>
        <v/>
      </c>
      <c r="W100" s="178"/>
      <c r="X100" s="176"/>
      <c r="Y100" s="185"/>
      <c r="Z100" s="185"/>
      <c r="AA100" s="186"/>
      <c r="AB100" s="186"/>
      <c r="AC10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0" s="94" t="str">
        <f>IF(TBL_BDA_LOANPOOL[[#This Row],[LOAN_LEVEL_PREQUALIFIED_FLAG]]&lt;&gt;"",
IF(TBL_BDA_LOANPOOL[[#This Row],[LOAN_LEVEL_PREQUALIFIED_FLAG]],"Yes","No"),
"")</f>
        <v/>
      </c>
      <c r="AE100" s="70" t="str">
        <f>IF(TBL_BDA_LOANPOOL[[#This Row],[LOAN_ID]] = "","",TBL_BDA_LOANPOOL[[#This Row],[LOAN_ID]]&amp;" ("&amp;IF(TBL_BDA_LOANPOOL[[#This Row],[PROP_ADDR_STREET]]="","Address Not Defined",TBL_BDA_LOANPOOL[[#This Row],[PROP_ADDR_STREET]])&amp;")")</f>
        <v/>
      </c>
      <c r="AF100" s="70" t="str">
        <f>IF(AND(TBL_BDA_LOANPOOL[[#This Row],[REQ_FIELDS_POPULATED]],TBL_BDA_LOANPOOL[[#This Row],[ERROR_COUNT]]=0),
AND(TBL_BDA_LOANPOOL[[#This Row],[PREQUAL_LOAN_AGESETTLE_DATE_90_DAYS_CERTDATE]],TBL_BDA_LOANPOOL[[#This Row],[PREQUAL_LOAN_INTEREST_RATE]],TBL_BDA_LOANPOOL[[#This Row],[PREQUAL_SMALLBUSINESS]]),
"")</f>
        <v/>
      </c>
      <c r="AG100" s="27" t="b">
        <f ca="1">IFERROR((IF(APP_BDA_CERT_DATE&lt;&gt;"",APP_BDA_CERT_DATE,TODAY())-TBL_BDA_LOANPOOL[[#This Row],[SETTLEMENT_DATE]])&lt;91,TRUE)</f>
        <v>1</v>
      </c>
      <c r="AH100" s="27" t="b">
        <f>COUNTIFS(TBL_BDA_LOANPOOL[LOAN_ID],TBL_BDA_LOANPOOL[[#This Row],[LOAN_ID]],TBL_BDA_LOANPOOL[LOAN_INTEREST_RATE],"&gt;"&amp;CONFIG_BDA_INTEREST_RATE_CEILING)=0</f>
        <v>1</v>
      </c>
      <c r="AI100" s="27" t="b">
        <f>COUNTIFS(TBL_BDA_LOANPOOL[LOAN_ID],TBL_BDA_LOANPOOL[[#This Row],[LOAN_ID]],TBL_BDA_LOANPOOL[SBA_QUALIFIED],"No")=0</f>
        <v>1</v>
      </c>
      <c r="AJ100" s="29">
        <f>IF(TBL_BDA_LOANPOOL[[#This Row],[MULTIPROP_REC_COUNT]]&lt;&gt;"",TBL_BDA_LOANPOOL[[#This Row],[LOAN_AMOUNT]]/TBL_BDA_LOANPOOL[[#This Row],[MULTIPROP_REC_COUNT]],TBL_BDA_LOANPOOL[[#This Row],[LOAN_AMOUNT]])</f>
        <v>0</v>
      </c>
      <c r="AK100" s="29" t="b">
        <f>TBL_BDA_LOANPOOL[[#This Row],[MULTIPROP_REC_COUNT]]&gt;1</f>
        <v>0</v>
      </c>
      <c r="AL100" s="36">
        <f>IF(TBL_BDA_LOANPOOL[[#This Row],[LOAN_ID]]&lt;&gt;"",COUNTIF(TBL_BDA_LOANPOOL[LOAN_ID],TBL_BDA_LOANPOOL[[#This Row],[LOAN_ID]]),1)</f>
        <v>1</v>
      </c>
      <c r="AM100" s="36">
        <f>IFERROR(MATCH(TBL_BDA_LOANPOOL[[#This Row],[QUAL_METHOD]],RANGE_LOOKUP_QUALMETHODS_BDA,0),-1)</f>
        <v>-1</v>
      </c>
      <c r="AN100" s="29" t="str">
        <f>IF(AND(TBL_BDA_LOANPOOL[[#This Row],[LOAN_ID]]&lt;&gt;"",TBL_BDA_LOANPOOL[[#This Row],[QUALMETHOD_ID]]&gt;-1),(SUMIF(TBL_BDA_LOANPOOL[LOAN_ID],TBL_BDA_LOANPOOL[[#This Row],[LOAN_ID]],TBL_BDA_LOANPOOL[QUALMETHOD_ID])/TBL_BDA_LOANPOOL[[#This Row],[MULTIPROP_REC_COUNT]])=TBL_BDA_LOANPOOL[[#This Row],[QUALMETHOD_ID]],"")</f>
        <v/>
      </c>
      <c r="AO100" s="29" t="str">
        <f>IF(AND(TBL_BDA_LOANPOOL[[#This Row],[LOAN_ID]]&lt;&gt;"",TBL_BDA_LOANPOOL[[#This Row],[LOAN_AMOUNT]]&lt;&gt;""),(SUMIF(TBL_BDA_LOANPOOL[LOAN_ID],TBL_BDA_LOANPOOL[[#This Row],[LOAN_ID]],TBL_BDA_LOANPOOL[LOAN_AMOUNT])/TBL_BDA_LOANPOOL[[#This Row],[MULTIPROP_REC_COUNT]])=TBL_BDA_LOANPOOL[[#This Row],[LOAN_AMOUNT]],"")</f>
        <v/>
      </c>
      <c r="AP100" s="29" t="str">
        <f>IF(AND(TBL_BDA_LOANPOOL[[#This Row],[LOAN_ID]]&lt;&gt;"",TBL_BDA_LOANPOOL[[#This Row],[SETTLEMENT_DATE]]&lt;&gt;""),(SUMIF(TBL_BDA_LOANPOOL[LOAN_ID],TBL_BDA_LOANPOOL[[#This Row],[LOAN_ID]],TBL_BDA_LOANPOOL[SETTLEMENT_DATE])/TBL_BDA_LOANPOOL[[#This Row],[MULTIPROP_REC_COUNT]])=TBL_BDA_LOANPOOL[[#This Row],[SETTLEMENT_DATE]],"")</f>
        <v/>
      </c>
      <c r="AQ10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1" spans="2:45" ht="26.25" customHeight="1" x14ac:dyDescent="0.25">
      <c r="B101" s="25" t="str">
        <f>IF(TBL_BDA_LOANPOOL[[#This Row],[RECORD_STARTED]],IF(TBL_BDA_LOANPOOL[[#This Row],[ERROR_COUNT]]&gt;0,-1,IF(TBL_BDA_LOANPOOL[[#This Row],[REQ_FIELDS_POPULATED]],1,0)),"")</f>
        <v/>
      </c>
      <c r="C101" s="36">
        <f>ROW()-ROW(TBL_BDA_LOANPOOL[[#Headers],[ROW_ID]])</f>
        <v>85</v>
      </c>
      <c r="D101" s="55"/>
      <c r="E101" s="56"/>
      <c r="F101" s="57"/>
      <c r="G101" s="193"/>
      <c r="H101" s="142"/>
      <c r="I101" s="144"/>
      <c r="J101" s="144"/>
      <c r="K101" s="194"/>
      <c r="L101" s="207"/>
      <c r="M101" s="196"/>
      <c r="N101" s="116"/>
      <c r="O101" s="55"/>
      <c r="P101" s="61"/>
      <c r="Q101" s="62"/>
      <c r="R101" s="124"/>
      <c r="S101" s="200"/>
      <c r="T101" s="61"/>
      <c r="U101" s="202"/>
      <c r="V101" s="204" t="str">
        <f>IF(TBL_BDA_LOANPOOL[[#This Row],[RECORD_STARTED]]=TRUE,RANGE_LOOKUP_QUALMETHODS_BDA_SMALLBUSINESS,"")</f>
        <v/>
      </c>
      <c r="W101" s="178"/>
      <c r="X101" s="176"/>
      <c r="Y101" s="185"/>
      <c r="Z101" s="185"/>
      <c r="AA101" s="186"/>
      <c r="AB101" s="186"/>
      <c r="AC10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1" s="94" t="str">
        <f>IF(TBL_BDA_LOANPOOL[[#This Row],[LOAN_LEVEL_PREQUALIFIED_FLAG]]&lt;&gt;"",
IF(TBL_BDA_LOANPOOL[[#This Row],[LOAN_LEVEL_PREQUALIFIED_FLAG]],"Yes","No"),
"")</f>
        <v/>
      </c>
      <c r="AE101" s="70" t="str">
        <f>IF(TBL_BDA_LOANPOOL[[#This Row],[LOAN_ID]] = "","",TBL_BDA_LOANPOOL[[#This Row],[LOAN_ID]]&amp;" ("&amp;IF(TBL_BDA_LOANPOOL[[#This Row],[PROP_ADDR_STREET]]="","Address Not Defined",TBL_BDA_LOANPOOL[[#This Row],[PROP_ADDR_STREET]])&amp;")")</f>
        <v/>
      </c>
      <c r="AF101" s="70" t="str">
        <f>IF(AND(TBL_BDA_LOANPOOL[[#This Row],[REQ_FIELDS_POPULATED]],TBL_BDA_LOANPOOL[[#This Row],[ERROR_COUNT]]=0),
AND(TBL_BDA_LOANPOOL[[#This Row],[PREQUAL_LOAN_AGESETTLE_DATE_90_DAYS_CERTDATE]],TBL_BDA_LOANPOOL[[#This Row],[PREQUAL_LOAN_INTEREST_RATE]],TBL_BDA_LOANPOOL[[#This Row],[PREQUAL_SMALLBUSINESS]]),
"")</f>
        <v/>
      </c>
      <c r="AG101" s="27" t="b">
        <f ca="1">IFERROR((IF(APP_BDA_CERT_DATE&lt;&gt;"",APP_BDA_CERT_DATE,TODAY())-TBL_BDA_LOANPOOL[[#This Row],[SETTLEMENT_DATE]])&lt;91,TRUE)</f>
        <v>1</v>
      </c>
      <c r="AH101" s="27" t="b">
        <f>COUNTIFS(TBL_BDA_LOANPOOL[LOAN_ID],TBL_BDA_LOANPOOL[[#This Row],[LOAN_ID]],TBL_BDA_LOANPOOL[LOAN_INTEREST_RATE],"&gt;"&amp;CONFIG_BDA_INTEREST_RATE_CEILING)=0</f>
        <v>1</v>
      </c>
      <c r="AI101" s="27" t="b">
        <f>COUNTIFS(TBL_BDA_LOANPOOL[LOAN_ID],TBL_BDA_LOANPOOL[[#This Row],[LOAN_ID]],TBL_BDA_LOANPOOL[SBA_QUALIFIED],"No")=0</f>
        <v>1</v>
      </c>
      <c r="AJ101" s="29">
        <f>IF(TBL_BDA_LOANPOOL[[#This Row],[MULTIPROP_REC_COUNT]]&lt;&gt;"",TBL_BDA_LOANPOOL[[#This Row],[LOAN_AMOUNT]]/TBL_BDA_LOANPOOL[[#This Row],[MULTIPROP_REC_COUNT]],TBL_BDA_LOANPOOL[[#This Row],[LOAN_AMOUNT]])</f>
        <v>0</v>
      </c>
      <c r="AK101" s="29" t="b">
        <f>TBL_BDA_LOANPOOL[[#This Row],[MULTIPROP_REC_COUNT]]&gt;1</f>
        <v>0</v>
      </c>
      <c r="AL101" s="36">
        <f>IF(TBL_BDA_LOANPOOL[[#This Row],[LOAN_ID]]&lt;&gt;"",COUNTIF(TBL_BDA_LOANPOOL[LOAN_ID],TBL_BDA_LOANPOOL[[#This Row],[LOAN_ID]]),1)</f>
        <v>1</v>
      </c>
      <c r="AM101" s="36">
        <f>IFERROR(MATCH(TBL_BDA_LOANPOOL[[#This Row],[QUAL_METHOD]],RANGE_LOOKUP_QUALMETHODS_BDA,0),-1)</f>
        <v>-1</v>
      </c>
      <c r="AN101" s="29" t="str">
        <f>IF(AND(TBL_BDA_LOANPOOL[[#This Row],[LOAN_ID]]&lt;&gt;"",TBL_BDA_LOANPOOL[[#This Row],[QUALMETHOD_ID]]&gt;-1),(SUMIF(TBL_BDA_LOANPOOL[LOAN_ID],TBL_BDA_LOANPOOL[[#This Row],[LOAN_ID]],TBL_BDA_LOANPOOL[QUALMETHOD_ID])/TBL_BDA_LOANPOOL[[#This Row],[MULTIPROP_REC_COUNT]])=TBL_BDA_LOANPOOL[[#This Row],[QUALMETHOD_ID]],"")</f>
        <v/>
      </c>
      <c r="AO101" s="29" t="str">
        <f>IF(AND(TBL_BDA_LOANPOOL[[#This Row],[LOAN_ID]]&lt;&gt;"",TBL_BDA_LOANPOOL[[#This Row],[LOAN_AMOUNT]]&lt;&gt;""),(SUMIF(TBL_BDA_LOANPOOL[LOAN_ID],TBL_BDA_LOANPOOL[[#This Row],[LOAN_ID]],TBL_BDA_LOANPOOL[LOAN_AMOUNT])/TBL_BDA_LOANPOOL[[#This Row],[MULTIPROP_REC_COUNT]])=TBL_BDA_LOANPOOL[[#This Row],[LOAN_AMOUNT]],"")</f>
        <v/>
      </c>
      <c r="AP101" s="29" t="str">
        <f>IF(AND(TBL_BDA_LOANPOOL[[#This Row],[LOAN_ID]]&lt;&gt;"",TBL_BDA_LOANPOOL[[#This Row],[SETTLEMENT_DATE]]&lt;&gt;""),(SUMIF(TBL_BDA_LOANPOOL[LOAN_ID],TBL_BDA_LOANPOOL[[#This Row],[LOAN_ID]],TBL_BDA_LOANPOOL[SETTLEMENT_DATE])/TBL_BDA_LOANPOOL[[#This Row],[MULTIPROP_REC_COUNT]])=TBL_BDA_LOANPOOL[[#This Row],[SETTLEMENT_DATE]],"")</f>
        <v/>
      </c>
      <c r="AQ10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2" spans="2:45" ht="26.25" customHeight="1" x14ac:dyDescent="0.25">
      <c r="B102" s="25" t="str">
        <f>IF(TBL_BDA_LOANPOOL[[#This Row],[RECORD_STARTED]],IF(TBL_BDA_LOANPOOL[[#This Row],[ERROR_COUNT]]&gt;0,-1,IF(TBL_BDA_LOANPOOL[[#This Row],[REQ_FIELDS_POPULATED]],1,0)),"")</f>
        <v/>
      </c>
      <c r="C102" s="36">
        <f>ROW()-ROW(TBL_BDA_LOANPOOL[[#Headers],[ROW_ID]])</f>
        <v>86</v>
      </c>
      <c r="D102" s="55"/>
      <c r="E102" s="56"/>
      <c r="F102" s="57"/>
      <c r="G102" s="193"/>
      <c r="H102" s="142"/>
      <c r="I102" s="144"/>
      <c r="J102" s="144"/>
      <c r="K102" s="194"/>
      <c r="L102" s="207"/>
      <c r="M102" s="196"/>
      <c r="N102" s="116"/>
      <c r="O102" s="55"/>
      <c r="P102" s="61"/>
      <c r="Q102" s="62"/>
      <c r="R102" s="124"/>
      <c r="S102" s="200"/>
      <c r="T102" s="61"/>
      <c r="U102" s="202"/>
      <c r="V102" s="204" t="str">
        <f>IF(TBL_BDA_LOANPOOL[[#This Row],[RECORD_STARTED]]=TRUE,RANGE_LOOKUP_QUALMETHODS_BDA_SMALLBUSINESS,"")</f>
        <v/>
      </c>
      <c r="W102" s="178"/>
      <c r="X102" s="176"/>
      <c r="Y102" s="185"/>
      <c r="Z102" s="185"/>
      <c r="AA102" s="186"/>
      <c r="AB102" s="186"/>
      <c r="AC10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2" s="94" t="str">
        <f>IF(TBL_BDA_LOANPOOL[[#This Row],[LOAN_LEVEL_PREQUALIFIED_FLAG]]&lt;&gt;"",
IF(TBL_BDA_LOANPOOL[[#This Row],[LOAN_LEVEL_PREQUALIFIED_FLAG]],"Yes","No"),
"")</f>
        <v/>
      </c>
      <c r="AE102" s="70" t="str">
        <f>IF(TBL_BDA_LOANPOOL[[#This Row],[LOAN_ID]] = "","",TBL_BDA_LOANPOOL[[#This Row],[LOAN_ID]]&amp;" ("&amp;IF(TBL_BDA_LOANPOOL[[#This Row],[PROP_ADDR_STREET]]="","Address Not Defined",TBL_BDA_LOANPOOL[[#This Row],[PROP_ADDR_STREET]])&amp;")")</f>
        <v/>
      </c>
      <c r="AF102" s="70" t="str">
        <f>IF(AND(TBL_BDA_LOANPOOL[[#This Row],[REQ_FIELDS_POPULATED]],TBL_BDA_LOANPOOL[[#This Row],[ERROR_COUNT]]=0),
AND(TBL_BDA_LOANPOOL[[#This Row],[PREQUAL_LOAN_AGESETTLE_DATE_90_DAYS_CERTDATE]],TBL_BDA_LOANPOOL[[#This Row],[PREQUAL_LOAN_INTEREST_RATE]],TBL_BDA_LOANPOOL[[#This Row],[PREQUAL_SMALLBUSINESS]]),
"")</f>
        <v/>
      </c>
      <c r="AG102" s="27" t="b">
        <f ca="1">IFERROR((IF(APP_BDA_CERT_DATE&lt;&gt;"",APP_BDA_CERT_DATE,TODAY())-TBL_BDA_LOANPOOL[[#This Row],[SETTLEMENT_DATE]])&lt;91,TRUE)</f>
        <v>1</v>
      </c>
      <c r="AH102" s="27" t="b">
        <f>COUNTIFS(TBL_BDA_LOANPOOL[LOAN_ID],TBL_BDA_LOANPOOL[[#This Row],[LOAN_ID]],TBL_BDA_LOANPOOL[LOAN_INTEREST_RATE],"&gt;"&amp;CONFIG_BDA_INTEREST_RATE_CEILING)=0</f>
        <v>1</v>
      </c>
      <c r="AI102" s="27" t="b">
        <f>COUNTIFS(TBL_BDA_LOANPOOL[LOAN_ID],TBL_BDA_LOANPOOL[[#This Row],[LOAN_ID]],TBL_BDA_LOANPOOL[SBA_QUALIFIED],"No")=0</f>
        <v>1</v>
      </c>
      <c r="AJ102" s="29">
        <f>IF(TBL_BDA_LOANPOOL[[#This Row],[MULTIPROP_REC_COUNT]]&lt;&gt;"",TBL_BDA_LOANPOOL[[#This Row],[LOAN_AMOUNT]]/TBL_BDA_LOANPOOL[[#This Row],[MULTIPROP_REC_COUNT]],TBL_BDA_LOANPOOL[[#This Row],[LOAN_AMOUNT]])</f>
        <v>0</v>
      </c>
      <c r="AK102" s="29" t="b">
        <f>TBL_BDA_LOANPOOL[[#This Row],[MULTIPROP_REC_COUNT]]&gt;1</f>
        <v>0</v>
      </c>
      <c r="AL102" s="36">
        <f>IF(TBL_BDA_LOANPOOL[[#This Row],[LOAN_ID]]&lt;&gt;"",COUNTIF(TBL_BDA_LOANPOOL[LOAN_ID],TBL_BDA_LOANPOOL[[#This Row],[LOAN_ID]]),1)</f>
        <v>1</v>
      </c>
      <c r="AM102" s="36">
        <f>IFERROR(MATCH(TBL_BDA_LOANPOOL[[#This Row],[QUAL_METHOD]],RANGE_LOOKUP_QUALMETHODS_BDA,0),-1)</f>
        <v>-1</v>
      </c>
      <c r="AN102" s="29" t="str">
        <f>IF(AND(TBL_BDA_LOANPOOL[[#This Row],[LOAN_ID]]&lt;&gt;"",TBL_BDA_LOANPOOL[[#This Row],[QUALMETHOD_ID]]&gt;-1),(SUMIF(TBL_BDA_LOANPOOL[LOAN_ID],TBL_BDA_LOANPOOL[[#This Row],[LOAN_ID]],TBL_BDA_LOANPOOL[QUALMETHOD_ID])/TBL_BDA_LOANPOOL[[#This Row],[MULTIPROP_REC_COUNT]])=TBL_BDA_LOANPOOL[[#This Row],[QUALMETHOD_ID]],"")</f>
        <v/>
      </c>
      <c r="AO102" s="29" t="str">
        <f>IF(AND(TBL_BDA_LOANPOOL[[#This Row],[LOAN_ID]]&lt;&gt;"",TBL_BDA_LOANPOOL[[#This Row],[LOAN_AMOUNT]]&lt;&gt;""),(SUMIF(TBL_BDA_LOANPOOL[LOAN_ID],TBL_BDA_LOANPOOL[[#This Row],[LOAN_ID]],TBL_BDA_LOANPOOL[LOAN_AMOUNT])/TBL_BDA_LOANPOOL[[#This Row],[MULTIPROP_REC_COUNT]])=TBL_BDA_LOANPOOL[[#This Row],[LOAN_AMOUNT]],"")</f>
        <v/>
      </c>
      <c r="AP102" s="29" t="str">
        <f>IF(AND(TBL_BDA_LOANPOOL[[#This Row],[LOAN_ID]]&lt;&gt;"",TBL_BDA_LOANPOOL[[#This Row],[SETTLEMENT_DATE]]&lt;&gt;""),(SUMIF(TBL_BDA_LOANPOOL[LOAN_ID],TBL_BDA_LOANPOOL[[#This Row],[LOAN_ID]],TBL_BDA_LOANPOOL[SETTLEMENT_DATE])/TBL_BDA_LOANPOOL[[#This Row],[MULTIPROP_REC_COUNT]])=TBL_BDA_LOANPOOL[[#This Row],[SETTLEMENT_DATE]],"")</f>
        <v/>
      </c>
      <c r="AQ10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3" spans="2:45" ht="26.25" customHeight="1" x14ac:dyDescent="0.25">
      <c r="B103" s="25" t="str">
        <f>IF(TBL_BDA_LOANPOOL[[#This Row],[RECORD_STARTED]],IF(TBL_BDA_LOANPOOL[[#This Row],[ERROR_COUNT]]&gt;0,-1,IF(TBL_BDA_LOANPOOL[[#This Row],[REQ_FIELDS_POPULATED]],1,0)),"")</f>
        <v/>
      </c>
      <c r="C103" s="36">
        <f>ROW()-ROW(TBL_BDA_LOANPOOL[[#Headers],[ROW_ID]])</f>
        <v>87</v>
      </c>
      <c r="D103" s="55"/>
      <c r="E103" s="56"/>
      <c r="F103" s="57"/>
      <c r="G103" s="193"/>
      <c r="H103" s="142"/>
      <c r="I103" s="144"/>
      <c r="J103" s="144"/>
      <c r="K103" s="194"/>
      <c r="L103" s="207"/>
      <c r="M103" s="196"/>
      <c r="N103" s="116"/>
      <c r="O103" s="55"/>
      <c r="P103" s="61"/>
      <c r="Q103" s="62"/>
      <c r="R103" s="124"/>
      <c r="S103" s="200"/>
      <c r="T103" s="61"/>
      <c r="U103" s="202"/>
      <c r="V103" s="204" t="str">
        <f>IF(TBL_BDA_LOANPOOL[[#This Row],[RECORD_STARTED]]=TRUE,RANGE_LOOKUP_QUALMETHODS_BDA_SMALLBUSINESS,"")</f>
        <v/>
      </c>
      <c r="W103" s="178"/>
      <c r="X103" s="176"/>
      <c r="Y103" s="185"/>
      <c r="Z103" s="185"/>
      <c r="AA103" s="186"/>
      <c r="AB103" s="186"/>
      <c r="AC10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3" s="94" t="str">
        <f>IF(TBL_BDA_LOANPOOL[[#This Row],[LOAN_LEVEL_PREQUALIFIED_FLAG]]&lt;&gt;"",
IF(TBL_BDA_LOANPOOL[[#This Row],[LOAN_LEVEL_PREQUALIFIED_FLAG]],"Yes","No"),
"")</f>
        <v/>
      </c>
      <c r="AE103" s="70" t="str">
        <f>IF(TBL_BDA_LOANPOOL[[#This Row],[LOAN_ID]] = "","",TBL_BDA_LOANPOOL[[#This Row],[LOAN_ID]]&amp;" ("&amp;IF(TBL_BDA_LOANPOOL[[#This Row],[PROP_ADDR_STREET]]="","Address Not Defined",TBL_BDA_LOANPOOL[[#This Row],[PROP_ADDR_STREET]])&amp;")")</f>
        <v/>
      </c>
      <c r="AF103" s="70" t="str">
        <f>IF(AND(TBL_BDA_LOANPOOL[[#This Row],[REQ_FIELDS_POPULATED]],TBL_BDA_LOANPOOL[[#This Row],[ERROR_COUNT]]=0),
AND(TBL_BDA_LOANPOOL[[#This Row],[PREQUAL_LOAN_AGESETTLE_DATE_90_DAYS_CERTDATE]],TBL_BDA_LOANPOOL[[#This Row],[PREQUAL_LOAN_INTEREST_RATE]],TBL_BDA_LOANPOOL[[#This Row],[PREQUAL_SMALLBUSINESS]]),
"")</f>
        <v/>
      </c>
      <c r="AG103" s="27" t="b">
        <f ca="1">IFERROR((IF(APP_BDA_CERT_DATE&lt;&gt;"",APP_BDA_CERT_DATE,TODAY())-TBL_BDA_LOANPOOL[[#This Row],[SETTLEMENT_DATE]])&lt;91,TRUE)</f>
        <v>1</v>
      </c>
      <c r="AH103" s="27" t="b">
        <f>COUNTIFS(TBL_BDA_LOANPOOL[LOAN_ID],TBL_BDA_LOANPOOL[[#This Row],[LOAN_ID]],TBL_BDA_LOANPOOL[LOAN_INTEREST_RATE],"&gt;"&amp;CONFIG_BDA_INTEREST_RATE_CEILING)=0</f>
        <v>1</v>
      </c>
      <c r="AI103" s="27" t="b">
        <f>COUNTIFS(TBL_BDA_LOANPOOL[LOAN_ID],TBL_BDA_LOANPOOL[[#This Row],[LOAN_ID]],TBL_BDA_LOANPOOL[SBA_QUALIFIED],"No")=0</f>
        <v>1</v>
      </c>
      <c r="AJ103" s="29">
        <f>IF(TBL_BDA_LOANPOOL[[#This Row],[MULTIPROP_REC_COUNT]]&lt;&gt;"",TBL_BDA_LOANPOOL[[#This Row],[LOAN_AMOUNT]]/TBL_BDA_LOANPOOL[[#This Row],[MULTIPROP_REC_COUNT]],TBL_BDA_LOANPOOL[[#This Row],[LOAN_AMOUNT]])</f>
        <v>0</v>
      </c>
      <c r="AK103" s="29" t="b">
        <f>TBL_BDA_LOANPOOL[[#This Row],[MULTIPROP_REC_COUNT]]&gt;1</f>
        <v>0</v>
      </c>
      <c r="AL103" s="36">
        <f>IF(TBL_BDA_LOANPOOL[[#This Row],[LOAN_ID]]&lt;&gt;"",COUNTIF(TBL_BDA_LOANPOOL[LOAN_ID],TBL_BDA_LOANPOOL[[#This Row],[LOAN_ID]]),1)</f>
        <v>1</v>
      </c>
      <c r="AM103" s="36">
        <f>IFERROR(MATCH(TBL_BDA_LOANPOOL[[#This Row],[QUAL_METHOD]],RANGE_LOOKUP_QUALMETHODS_BDA,0),-1)</f>
        <v>-1</v>
      </c>
      <c r="AN103" s="29" t="str">
        <f>IF(AND(TBL_BDA_LOANPOOL[[#This Row],[LOAN_ID]]&lt;&gt;"",TBL_BDA_LOANPOOL[[#This Row],[QUALMETHOD_ID]]&gt;-1),(SUMIF(TBL_BDA_LOANPOOL[LOAN_ID],TBL_BDA_LOANPOOL[[#This Row],[LOAN_ID]],TBL_BDA_LOANPOOL[QUALMETHOD_ID])/TBL_BDA_LOANPOOL[[#This Row],[MULTIPROP_REC_COUNT]])=TBL_BDA_LOANPOOL[[#This Row],[QUALMETHOD_ID]],"")</f>
        <v/>
      </c>
      <c r="AO103" s="29" t="str">
        <f>IF(AND(TBL_BDA_LOANPOOL[[#This Row],[LOAN_ID]]&lt;&gt;"",TBL_BDA_LOANPOOL[[#This Row],[LOAN_AMOUNT]]&lt;&gt;""),(SUMIF(TBL_BDA_LOANPOOL[LOAN_ID],TBL_BDA_LOANPOOL[[#This Row],[LOAN_ID]],TBL_BDA_LOANPOOL[LOAN_AMOUNT])/TBL_BDA_LOANPOOL[[#This Row],[MULTIPROP_REC_COUNT]])=TBL_BDA_LOANPOOL[[#This Row],[LOAN_AMOUNT]],"")</f>
        <v/>
      </c>
      <c r="AP103" s="29" t="str">
        <f>IF(AND(TBL_BDA_LOANPOOL[[#This Row],[LOAN_ID]]&lt;&gt;"",TBL_BDA_LOANPOOL[[#This Row],[SETTLEMENT_DATE]]&lt;&gt;""),(SUMIF(TBL_BDA_LOANPOOL[LOAN_ID],TBL_BDA_LOANPOOL[[#This Row],[LOAN_ID]],TBL_BDA_LOANPOOL[SETTLEMENT_DATE])/TBL_BDA_LOANPOOL[[#This Row],[MULTIPROP_REC_COUNT]])=TBL_BDA_LOANPOOL[[#This Row],[SETTLEMENT_DATE]],"")</f>
        <v/>
      </c>
      <c r="AQ10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4" spans="2:45" ht="26.25" customHeight="1" x14ac:dyDescent="0.25">
      <c r="B104" s="25" t="str">
        <f>IF(TBL_BDA_LOANPOOL[[#This Row],[RECORD_STARTED]],IF(TBL_BDA_LOANPOOL[[#This Row],[ERROR_COUNT]]&gt;0,-1,IF(TBL_BDA_LOANPOOL[[#This Row],[REQ_FIELDS_POPULATED]],1,0)),"")</f>
        <v/>
      </c>
      <c r="C104" s="36">
        <f>ROW()-ROW(TBL_BDA_LOANPOOL[[#Headers],[ROW_ID]])</f>
        <v>88</v>
      </c>
      <c r="D104" s="55"/>
      <c r="E104" s="56"/>
      <c r="F104" s="57"/>
      <c r="G104" s="193"/>
      <c r="H104" s="142"/>
      <c r="I104" s="144"/>
      <c r="J104" s="144"/>
      <c r="K104" s="194"/>
      <c r="L104" s="207"/>
      <c r="M104" s="196"/>
      <c r="N104" s="116"/>
      <c r="O104" s="55"/>
      <c r="P104" s="61"/>
      <c r="Q104" s="62"/>
      <c r="R104" s="124"/>
      <c r="S104" s="200"/>
      <c r="T104" s="61"/>
      <c r="U104" s="202"/>
      <c r="V104" s="204" t="str">
        <f>IF(TBL_BDA_LOANPOOL[[#This Row],[RECORD_STARTED]]=TRUE,RANGE_LOOKUP_QUALMETHODS_BDA_SMALLBUSINESS,"")</f>
        <v/>
      </c>
      <c r="W104" s="178"/>
      <c r="X104" s="176"/>
      <c r="Y104" s="185"/>
      <c r="Z104" s="185"/>
      <c r="AA104" s="186"/>
      <c r="AB104" s="186"/>
      <c r="AC10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4" s="94" t="str">
        <f>IF(TBL_BDA_LOANPOOL[[#This Row],[LOAN_LEVEL_PREQUALIFIED_FLAG]]&lt;&gt;"",
IF(TBL_BDA_LOANPOOL[[#This Row],[LOAN_LEVEL_PREQUALIFIED_FLAG]],"Yes","No"),
"")</f>
        <v/>
      </c>
      <c r="AE104" s="70" t="str">
        <f>IF(TBL_BDA_LOANPOOL[[#This Row],[LOAN_ID]] = "","",TBL_BDA_LOANPOOL[[#This Row],[LOAN_ID]]&amp;" ("&amp;IF(TBL_BDA_LOANPOOL[[#This Row],[PROP_ADDR_STREET]]="","Address Not Defined",TBL_BDA_LOANPOOL[[#This Row],[PROP_ADDR_STREET]])&amp;")")</f>
        <v/>
      </c>
      <c r="AF104" s="70" t="str">
        <f>IF(AND(TBL_BDA_LOANPOOL[[#This Row],[REQ_FIELDS_POPULATED]],TBL_BDA_LOANPOOL[[#This Row],[ERROR_COUNT]]=0),
AND(TBL_BDA_LOANPOOL[[#This Row],[PREQUAL_LOAN_AGESETTLE_DATE_90_DAYS_CERTDATE]],TBL_BDA_LOANPOOL[[#This Row],[PREQUAL_LOAN_INTEREST_RATE]],TBL_BDA_LOANPOOL[[#This Row],[PREQUAL_SMALLBUSINESS]]),
"")</f>
        <v/>
      </c>
      <c r="AG104" s="27" t="b">
        <f ca="1">IFERROR((IF(APP_BDA_CERT_DATE&lt;&gt;"",APP_BDA_CERT_DATE,TODAY())-TBL_BDA_LOANPOOL[[#This Row],[SETTLEMENT_DATE]])&lt;91,TRUE)</f>
        <v>1</v>
      </c>
      <c r="AH104" s="27" t="b">
        <f>COUNTIFS(TBL_BDA_LOANPOOL[LOAN_ID],TBL_BDA_LOANPOOL[[#This Row],[LOAN_ID]],TBL_BDA_LOANPOOL[LOAN_INTEREST_RATE],"&gt;"&amp;CONFIG_BDA_INTEREST_RATE_CEILING)=0</f>
        <v>1</v>
      </c>
      <c r="AI104" s="27" t="b">
        <f>COUNTIFS(TBL_BDA_LOANPOOL[LOAN_ID],TBL_BDA_LOANPOOL[[#This Row],[LOAN_ID]],TBL_BDA_LOANPOOL[SBA_QUALIFIED],"No")=0</f>
        <v>1</v>
      </c>
      <c r="AJ104" s="29">
        <f>IF(TBL_BDA_LOANPOOL[[#This Row],[MULTIPROP_REC_COUNT]]&lt;&gt;"",TBL_BDA_LOANPOOL[[#This Row],[LOAN_AMOUNT]]/TBL_BDA_LOANPOOL[[#This Row],[MULTIPROP_REC_COUNT]],TBL_BDA_LOANPOOL[[#This Row],[LOAN_AMOUNT]])</f>
        <v>0</v>
      </c>
      <c r="AK104" s="29" t="b">
        <f>TBL_BDA_LOANPOOL[[#This Row],[MULTIPROP_REC_COUNT]]&gt;1</f>
        <v>0</v>
      </c>
      <c r="AL104" s="36">
        <f>IF(TBL_BDA_LOANPOOL[[#This Row],[LOAN_ID]]&lt;&gt;"",COUNTIF(TBL_BDA_LOANPOOL[LOAN_ID],TBL_BDA_LOANPOOL[[#This Row],[LOAN_ID]]),1)</f>
        <v>1</v>
      </c>
      <c r="AM104" s="36">
        <f>IFERROR(MATCH(TBL_BDA_LOANPOOL[[#This Row],[QUAL_METHOD]],RANGE_LOOKUP_QUALMETHODS_BDA,0),-1)</f>
        <v>-1</v>
      </c>
      <c r="AN104" s="29" t="str">
        <f>IF(AND(TBL_BDA_LOANPOOL[[#This Row],[LOAN_ID]]&lt;&gt;"",TBL_BDA_LOANPOOL[[#This Row],[QUALMETHOD_ID]]&gt;-1),(SUMIF(TBL_BDA_LOANPOOL[LOAN_ID],TBL_BDA_LOANPOOL[[#This Row],[LOAN_ID]],TBL_BDA_LOANPOOL[QUALMETHOD_ID])/TBL_BDA_LOANPOOL[[#This Row],[MULTIPROP_REC_COUNT]])=TBL_BDA_LOANPOOL[[#This Row],[QUALMETHOD_ID]],"")</f>
        <v/>
      </c>
      <c r="AO104" s="29" t="str">
        <f>IF(AND(TBL_BDA_LOANPOOL[[#This Row],[LOAN_ID]]&lt;&gt;"",TBL_BDA_LOANPOOL[[#This Row],[LOAN_AMOUNT]]&lt;&gt;""),(SUMIF(TBL_BDA_LOANPOOL[LOAN_ID],TBL_BDA_LOANPOOL[[#This Row],[LOAN_ID]],TBL_BDA_LOANPOOL[LOAN_AMOUNT])/TBL_BDA_LOANPOOL[[#This Row],[MULTIPROP_REC_COUNT]])=TBL_BDA_LOANPOOL[[#This Row],[LOAN_AMOUNT]],"")</f>
        <v/>
      </c>
      <c r="AP104" s="29" t="str">
        <f>IF(AND(TBL_BDA_LOANPOOL[[#This Row],[LOAN_ID]]&lt;&gt;"",TBL_BDA_LOANPOOL[[#This Row],[SETTLEMENT_DATE]]&lt;&gt;""),(SUMIF(TBL_BDA_LOANPOOL[LOAN_ID],TBL_BDA_LOANPOOL[[#This Row],[LOAN_ID]],TBL_BDA_LOANPOOL[SETTLEMENT_DATE])/TBL_BDA_LOANPOOL[[#This Row],[MULTIPROP_REC_COUNT]])=TBL_BDA_LOANPOOL[[#This Row],[SETTLEMENT_DATE]],"")</f>
        <v/>
      </c>
      <c r="AQ10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5" spans="2:45" ht="26.25" customHeight="1" x14ac:dyDescent="0.25">
      <c r="B105" s="25" t="str">
        <f>IF(TBL_BDA_LOANPOOL[[#This Row],[RECORD_STARTED]],IF(TBL_BDA_LOANPOOL[[#This Row],[ERROR_COUNT]]&gt;0,-1,IF(TBL_BDA_LOANPOOL[[#This Row],[REQ_FIELDS_POPULATED]],1,0)),"")</f>
        <v/>
      </c>
      <c r="C105" s="36">
        <f>ROW()-ROW(TBL_BDA_LOANPOOL[[#Headers],[ROW_ID]])</f>
        <v>89</v>
      </c>
      <c r="D105" s="55"/>
      <c r="E105" s="56"/>
      <c r="F105" s="57"/>
      <c r="G105" s="193"/>
      <c r="H105" s="142"/>
      <c r="I105" s="144"/>
      <c r="J105" s="144"/>
      <c r="K105" s="194"/>
      <c r="L105" s="207"/>
      <c r="M105" s="196"/>
      <c r="N105" s="116"/>
      <c r="O105" s="55"/>
      <c r="P105" s="61"/>
      <c r="Q105" s="62"/>
      <c r="R105" s="124"/>
      <c r="S105" s="200"/>
      <c r="T105" s="61"/>
      <c r="U105" s="202"/>
      <c r="V105" s="204" t="str">
        <f>IF(TBL_BDA_LOANPOOL[[#This Row],[RECORD_STARTED]]=TRUE,RANGE_LOOKUP_QUALMETHODS_BDA_SMALLBUSINESS,"")</f>
        <v/>
      </c>
      <c r="W105" s="178"/>
      <c r="X105" s="176"/>
      <c r="Y105" s="185"/>
      <c r="Z105" s="185"/>
      <c r="AA105" s="186"/>
      <c r="AB105" s="186"/>
      <c r="AC10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5" s="94" t="str">
        <f>IF(TBL_BDA_LOANPOOL[[#This Row],[LOAN_LEVEL_PREQUALIFIED_FLAG]]&lt;&gt;"",
IF(TBL_BDA_LOANPOOL[[#This Row],[LOAN_LEVEL_PREQUALIFIED_FLAG]],"Yes","No"),
"")</f>
        <v/>
      </c>
      <c r="AE105" s="70" t="str">
        <f>IF(TBL_BDA_LOANPOOL[[#This Row],[LOAN_ID]] = "","",TBL_BDA_LOANPOOL[[#This Row],[LOAN_ID]]&amp;" ("&amp;IF(TBL_BDA_LOANPOOL[[#This Row],[PROP_ADDR_STREET]]="","Address Not Defined",TBL_BDA_LOANPOOL[[#This Row],[PROP_ADDR_STREET]])&amp;")")</f>
        <v/>
      </c>
      <c r="AF105" s="70" t="str">
        <f>IF(AND(TBL_BDA_LOANPOOL[[#This Row],[REQ_FIELDS_POPULATED]],TBL_BDA_LOANPOOL[[#This Row],[ERROR_COUNT]]=0),
AND(TBL_BDA_LOANPOOL[[#This Row],[PREQUAL_LOAN_AGESETTLE_DATE_90_DAYS_CERTDATE]],TBL_BDA_LOANPOOL[[#This Row],[PREQUAL_LOAN_INTEREST_RATE]],TBL_BDA_LOANPOOL[[#This Row],[PREQUAL_SMALLBUSINESS]]),
"")</f>
        <v/>
      </c>
      <c r="AG105" s="27" t="b">
        <f ca="1">IFERROR((IF(APP_BDA_CERT_DATE&lt;&gt;"",APP_BDA_CERT_DATE,TODAY())-TBL_BDA_LOANPOOL[[#This Row],[SETTLEMENT_DATE]])&lt;91,TRUE)</f>
        <v>1</v>
      </c>
      <c r="AH105" s="27" t="b">
        <f>COUNTIFS(TBL_BDA_LOANPOOL[LOAN_ID],TBL_BDA_LOANPOOL[[#This Row],[LOAN_ID]],TBL_BDA_LOANPOOL[LOAN_INTEREST_RATE],"&gt;"&amp;CONFIG_BDA_INTEREST_RATE_CEILING)=0</f>
        <v>1</v>
      </c>
      <c r="AI105" s="27" t="b">
        <f>COUNTIFS(TBL_BDA_LOANPOOL[LOAN_ID],TBL_BDA_LOANPOOL[[#This Row],[LOAN_ID]],TBL_BDA_LOANPOOL[SBA_QUALIFIED],"No")=0</f>
        <v>1</v>
      </c>
      <c r="AJ105" s="29">
        <f>IF(TBL_BDA_LOANPOOL[[#This Row],[MULTIPROP_REC_COUNT]]&lt;&gt;"",TBL_BDA_LOANPOOL[[#This Row],[LOAN_AMOUNT]]/TBL_BDA_LOANPOOL[[#This Row],[MULTIPROP_REC_COUNT]],TBL_BDA_LOANPOOL[[#This Row],[LOAN_AMOUNT]])</f>
        <v>0</v>
      </c>
      <c r="AK105" s="29" t="b">
        <f>TBL_BDA_LOANPOOL[[#This Row],[MULTIPROP_REC_COUNT]]&gt;1</f>
        <v>0</v>
      </c>
      <c r="AL105" s="36">
        <f>IF(TBL_BDA_LOANPOOL[[#This Row],[LOAN_ID]]&lt;&gt;"",COUNTIF(TBL_BDA_LOANPOOL[LOAN_ID],TBL_BDA_LOANPOOL[[#This Row],[LOAN_ID]]),1)</f>
        <v>1</v>
      </c>
      <c r="AM105" s="36">
        <f>IFERROR(MATCH(TBL_BDA_LOANPOOL[[#This Row],[QUAL_METHOD]],RANGE_LOOKUP_QUALMETHODS_BDA,0),-1)</f>
        <v>-1</v>
      </c>
      <c r="AN105" s="29" t="str">
        <f>IF(AND(TBL_BDA_LOANPOOL[[#This Row],[LOAN_ID]]&lt;&gt;"",TBL_BDA_LOANPOOL[[#This Row],[QUALMETHOD_ID]]&gt;-1),(SUMIF(TBL_BDA_LOANPOOL[LOAN_ID],TBL_BDA_LOANPOOL[[#This Row],[LOAN_ID]],TBL_BDA_LOANPOOL[QUALMETHOD_ID])/TBL_BDA_LOANPOOL[[#This Row],[MULTIPROP_REC_COUNT]])=TBL_BDA_LOANPOOL[[#This Row],[QUALMETHOD_ID]],"")</f>
        <v/>
      </c>
      <c r="AO105" s="29" t="str">
        <f>IF(AND(TBL_BDA_LOANPOOL[[#This Row],[LOAN_ID]]&lt;&gt;"",TBL_BDA_LOANPOOL[[#This Row],[LOAN_AMOUNT]]&lt;&gt;""),(SUMIF(TBL_BDA_LOANPOOL[LOAN_ID],TBL_BDA_LOANPOOL[[#This Row],[LOAN_ID]],TBL_BDA_LOANPOOL[LOAN_AMOUNT])/TBL_BDA_LOANPOOL[[#This Row],[MULTIPROP_REC_COUNT]])=TBL_BDA_LOANPOOL[[#This Row],[LOAN_AMOUNT]],"")</f>
        <v/>
      </c>
      <c r="AP105" s="29" t="str">
        <f>IF(AND(TBL_BDA_LOANPOOL[[#This Row],[LOAN_ID]]&lt;&gt;"",TBL_BDA_LOANPOOL[[#This Row],[SETTLEMENT_DATE]]&lt;&gt;""),(SUMIF(TBL_BDA_LOANPOOL[LOAN_ID],TBL_BDA_LOANPOOL[[#This Row],[LOAN_ID]],TBL_BDA_LOANPOOL[SETTLEMENT_DATE])/TBL_BDA_LOANPOOL[[#This Row],[MULTIPROP_REC_COUNT]])=TBL_BDA_LOANPOOL[[#This Row],[SETTLEMENT_DATE]],"")</f>
        <v/>
      </c>
      <c r="AQ10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6" spans="2:45" ht="26.25" customHeight="1" x14ac:dyDescent="0.25">
      <c r="B106" s="25" t="str">
        <f>IF(TBL_BDA_LOANPOOL[[#This Row],[RECORD_STARTED]],IF(TBL_BDA_LOANPOOL[[#This Row],[ERROR_COUNT]]&gt;0,-1,IF(TBL_BDA_LOANPOOL[[#This Row],[REQ_FIELDS_POPULATED]],1,0)),"")</f>
        <v/>
      </c>
      <c r="C106" s="36">
        <f>ROW()-ROW(TBL_BDA_LOANPOOL[[#Headers],[ROW_ID]])</f>
        <v>90</v>
      </c>
      <c r="D106" s="55"/>
      <c r="E106" s="56"/>
      <c r="F106" s="57"/>
      <c r="G106" s="193"/>
      <c r="H106" s="142"/>
      <c r="I106" s="144"/>
      <c r="J106" s="144"/>
      <c r="K106" s="194"/>
      <c r="L106" s="207"/>
      <c r="M106" s="196"/>
      <c r="N106" s="116"/>
      <c r="O106" s="55"/>
      <c r="P106" s="61"/>
      <c r="Q106" s="62"/>
      <c r="R106" s="124"/>
      <c r="S106" s="200"/>
      <c r="T106" s="61"/>
      <c r="U106" s="202"/>
      <c r="V106" s="204" t="str">
        <f>IF(TBL_BDA_LOANPOOL[[#This Row],[RECORD_STARTED]]=TRUE,RANGE_LOOKUP_QUALMETHODS_BDA_SMALLBUSINESS,"")</f>
        <v/>
      </c>
      <c r="W106" s="178"/>
      <c r="X106" s="176"/>
      <c r="Y106" s="185"/>
      <c r="Z106" s="185"/>
      <c r="AA106" s="186"/>
      <c r="AB106" s="186"/>
      <c r="AC10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6" s="94" t="str">
        <f>IF(TBL_BDA_LOANPOOL[[#This Row],[LOAN_LEVEL_PREQUALIFIED_FLAG]]&lt;&gt;"",
IF(TBL_BDA_LOANPOOL[[#This Row],[LOAN_LEVEL_PREQUALIFIED_FLAG]],"Yes","No"),
"")</f>
        <v/>
      </c>
      <c r="AE106" s="70" t="str">
        <f>IF(TBL_BDA_LOANPOOL[[#This Row],[LOAN_ID]] = "","",TBL_BDA_LOANPOOL[[#This Row],[LOAN_ID]]&amp;" ("&amp;IF(TBL_BDA_LOANPOOL[[#This Row],[PROP_ADDR_STREET]]="","Address Not Defined",TBL_BDA_LOANPOOL[[#This Row],[PROP_ADDR_STREET]])&amp;")")</f>
        <v/>
      </c>
      <c r="AF106" s="70" t="str">
        <f>IF(AND(TBL_BDA_LOANPOOL[[#This Row],[REQ_FIELDS_POPULATED]],TBL_BDA_LOANPOOL[[#This Row],[ERROR_COUNT]]=0),
AND(TBL_BDA_LOANPOOL[[#This Row],[PREQUAL_LOAN_AGESETTLE_DATE_90_DAYS_CERTDATE]],TBL_BDA_LOANPOOL[[#This Row],[PREQUAL_LOAN_INTEREST_RATE]],TBL_BDA_LOANPOOL[[#This Row],[PREQUAL_SMALLBUSINESS]]),
"")</f>
        <v/>
      </c>
      <c r="AG106" s="27" t="b">
        <f ca="1">IFERROR((IF(APP_BDA_CERT_DATE&lt;&gt;"",APP_BDA_CERT_DATE,TODAY())-TBL_BDA_LOANPOOL[[#This Row],[SETTLEMENT_DATE]])&lt;91,TRUE)</f>
        <v>1</v>
      </c>
      <c r="AH106" s="27" t="b">
        <f>COUNTIFS(TBL_BDA_LOANPOOL[LOAN_ID],TBL_BDA_LOANPOOL[[#This Row],[LOAN_ID]],TBL_BDA_LOANPOOL[LOAN_INTEREST_RATE],"&gt;"&amp;CONFIG_BDA_INTEREST_RATE_CEILING)=0</f>
        <v>1</v>
      </c>
      <c r="AI106" s="27" t="b">
        <f>COUNTIFS(TBL_BDA_LOANPOOL[LOAN_ID],TBL_BDA_LOANPOOL[[#This Row],[LOAN_ID]],TBL_BDA_LOANPOOL[SBA_QUALIFIED],"No")=0</f>
        <v>1</v>
      </c>
      <c r="AJ106" s="29">
        <f>IF(TBL_BDA_LOANPOOL[[#This Row],[MULTIPROP_REC_COUNT]]&lt;&gt;"",TBL_BDA_LOANPOOL[[#This Row],[LOAN_AMOUNT]]/TBL_BDA_LOANPOOL[[#This Row],[MULTIPROP_REC_COUNT]],TBL_BDA_LOANPOOL[[#This Row],[LOAN_AMOUNT]])</f>
        <v>0</v>
      </c>
      <c r="AK106" s="29" t="b">
        <f>TBL_BDA_LOANPOOL[[#This Row],[MULTIPROP_REC_COUNT]]&gt;1</f>
        <v>0</v>
      </c>
      <c r="AL106" s="36">
        <f>IF(TBL_BDA_LOANPOOL[[#This Row],[LOAN_ID]]&lt;&gt;"",COUNTIF(TBL_BDA_LOANPOOL[LOAN_ID],TBL_BDA_LOANPOOL[[#This Row],[LOAN_ID]]),1)</f>
        <v>1</v>
      </c>
      <c r="AM106" s="36">
        <f>IFERROR(MATCH(TBL_BDA_LOANPOOL[[#This Row],[QUAL_METHOD]],RANGE_LOOKUP_QUALMETHODS_BDA,0),-1)</f>
        <v>-1</v>
      </c>
      <c r="AN106" s="29" t="str">
        <f>IF(AND(TBL_BDA_LOANPOOL[[#This Row],[LOAN_ID]]&lt;&gt;"",TBL_BDA_LOANPOOL[[#This Row],[QUALMETHOD_ID]]&gt;-1),(SUMIF(TBL_BDA_LOANPOOL[LOAN_ID],TBL_BDA_LOANPOOL[[#This Row],[LOAN_ID]],TBL_BDA_LOANPOOL[QUALMETHOD_ID])/TBL_BDA_LOANPOOL[[#This Row],[MULTIPROP_REC_COUNT]])=TBL_BDA_LOANPOOL[[#This Row],[QUALMETHOD_ID]],"")</f>
        <v/>
      </c>
      <c r="AO106" s="29" t="str">
        <f>IF(AND(TBL_BDA_LOANPOOL[[#This Row],[LOAN_ID]]&lt;&gt;"",TBL_BDA_LOANPOOL[[#This Row],[LOAN_AMOUNT]]&lt;&gt;""),(SUMIF(TBL_BDA_LOANPOOL[LOAN_ID],TBL_BDA_LOANPOOL[[#This Row],[LOAN_ID]],TBL_BDA_LOANPOOL[LOAN_AMOUNT])/TBL_BDA_LOANPOOL[[#This Row],[MULTIPROP_REC_COUNT]])=TBL_BDA_LOANPOOL[[#This Row],[LOAN_AMOUNT]],"")</f>
        <v/>
      </c>
      <c r="AP106" s="29" t="str">
        <f>IF(AND(TBL_BDA_LOANPOOL[[#This Row],[LOAN_ID]]&lt;&gt;"",TBL_BDA_LOANPOOL[[#This Row],[SETTLEMENT_DATE]]&lt;&gt;""),(SUMIF(TBL_BDA_LOANPOOL[LOAN_ID],TBL_BDA_LOANPOOL[[#This Row],[LOAN_ID]],TBL_BDA_LOANPOOL[SETTLEMENT_DATE])/TBL_BDA_LOANPOOL[[#This Row],[MULTIPROP_REC_COUNT]])=TBL_BDA_LOANPOOL[[#This Row],[SETTLEMENT_DATE]],"")</f>
        <v/>
      </c>
      <c r="AQ10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7" spans="2:45" ht="26.25" customHeight="1" x14ac:dyDescent="0.25">
      <c r="B107" s="25" t="str">
        <f>IF(TBL_BDA_LOANPOOL[[#This Row],[RECORD_STARTED]],IF(TBL_BDA_LOANPOOL[[#This Row],[ERROR_COUNT]]&gt;0,-1,IF(TBL_BDA_LOANPOOL[[#This Row],[REQ_FIELDS_POPULATED]],1,0)),"")</f>
        <v/>
      </c>
      <c r="C107" s="36">
        <f>ROW()-ROW(TBL_BDA_LOANPOOL[[#Headers],[ROW_ID]])</f>
        <v>91</v>
      </c>
      <c r="D107" s="55"/>
      <c r="E107" s="56"/>
      <c r="F107" s="57"/>
      <c r="G107" s="193"/>
      <c r="H107" s="142"/>
      <c r="I107" s="144"/>
      <c r="J107" s="144"/>
      <c r="K107" s="194"/>
      <c r="L107" s="207"/>
      <c r="M107" s="196"/>
      <c r="N107" s="116"/>
      <c r="O107" s="55"/>
      <c r="P107" s="61"/>
      <c r="Q107" s="62"/>
      <c r="R107" s="124"/>
      <c r="S107" s="200"/>
      <c r="T107" s="61"/>
      <c r="U107" s="202"/>
      <c r="V107" s="204" t="str">
        <f>IF(TBL_BDA_LOANPOOL[[#This Row],[RECORD_STARTED]]=TRUE,RANGE_LOOKUP_QUALMETHODS_BDA_SMALLBUSINESS,"")</f>
        <v/>
      </c>
      <c r="W107" s="178"/>
      <c r="X107" s="176"/>
      <c r="Y107" s="185"/>
      <c r="Z107" s="185"/>
      <c r="AA107" s="186"/>
      <c r="AB107" s="186"/>
      <c r="AC10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7" s="94" t="str">
        <f>IF(TBL_BDA_LOANPOOL[[#This Row],[LOAN_LEVEL_PREQUALIFIED_FLAG]]&lt;&gt;"",
IF(TBL_BDA_LOANPOOL[[#This Row],[LOAN_LEVEL_PREQUALIFIED_FLAG]],"Yes","No"),
"")</f>
        <v/>
      </c>
      <c r="AE107" s="70" t="str">
        <f>IF(TBL_BDA_LOANPOOL[[#This Row],[LOAN_ID]] = "","",TBL_BDA_LOANPOOL[[#This Row],[LOAN_ID]]&amp;" ("&amp;IF(TBL_BDA_LOANPOOL[[#This Row],[PROP_ADDR_STREET]]="","Address Not Defined",TBL_BDA_LOANPOOL[[#This Row],[PROP_ADDR_STREET]])&amp;")")</f>
        <v/>
      </c>
      <c r="AF107" s="70" t="str">
        <f>IF(AND(TBL_BDA_LOANPOOL[[#This Row],[REQ_FIELDS_POPULATED]],TBL_BDA_LOANPOOL[[#This Row],[ERROR_COUNT]]=0),
AND(TBL_BDA_LOANPOOL[[#This Row],[PREQUAL_LOAN_AGESETTLE_DATE_90_DAYS_CERTDATE]],TBL_BDA_LOANPOOL[[#This Row],[PREQUAL_LOAN_INTEREST_RATE]],TBL_BDA_LOANPOOL[[#This Row],[PREQUAL_SMALLBUSINESS]]),
"")</f>
        <v/>
      </c>
      <c r="AG107" s="27" t="b">
        <f ca="1">IFERROR((IF(APP_BDA_CERT_DATE&lt;&gt;"",APP_BDA_CERT_DATE,TODAY())-TBL_BDA_LOANPOOL[[#This Row],[SETTLEMENT_DATE]])&lt;91,TRUE)</f>
        <v>1</v>
      </c>
      <c r="AH107" s="27" t="b">
        <f>COUNTIFS(TBL_BDA_LOANPOOL[LOAN_ID],TBL_BDA_LOANPOOL[[#This Row],[LOAN_ID]],TBL_BDA_LOANPOOL[LOAN_INTEREST_RATE],"&gt;"&amp;CONFIG_BDA_INTEREST_RATE_CEILING)=0</f>
        <v>1</v>
      </c>
      <c r="AI107" s="27" t="b">
        <f>COUNTIFS(TBL_BDA_LOANPOOL[LOAN_ID],TBL_BDA_LOANPOOL[[#This Row],[LOAN_ID]],TBL_BDA_LOANPOOL[SBA_QUALIFIED],"No")=0</f>
        <v>1</v>
      </c>
      <c r="AJ107" s="29">
        <f>IF(TBL_BDA_LOANPOOL[[#This Row],[MULTIPROP_REC_COUNT]]&lt;&gt;"",TBL_BDA_LOANPOOL[[#This Row],[LOAN_AMOUNT]]/TBL_BDA_LOANPOOL[[#This Row],[MULTIPROP_REC_COUNT]],TBL_BDA_LOANPOOL[[#This Row],[LOAN_AMOUNT]])</f>
        <v>0</v>
      </c>
      <c r="AK107" s="29" t="b">
        <f>TBL_BDA_LOANPOOL[[#This Row],[MULTIPROP_REC_COUNT]]&gt;1</f>
        <v>0</v>
      </c>
      <c r="AL107" s="36">
        <f>IF(TBL_BDA_LOANPOOL[[#This Row],[LOAN_ID]]&lt;&gt;"",COUNTIF(TBL_BDA_LOANPOOL[LOAN_ID],TBL_BDA_LOANPOOL[[#This Row],[LOAN_ID]]),1)</f>
        <v>1</v>
      </c>
      <c r="AM107" s="36">
        <f>IFERROR(MATCH(TBL_BDA_LOANPOOL[[#This Row],[QUAL_METHOD]],RANGE_LOOKUP_QUALMETHODS_BDA,0),-1)</f>
        <v>-1</v>
      </c>
      <c r="AN107" s="29" t="str">
        <f>IF(AND(TBL_BDA_LOANPOOL[[#This Row],[LOAN_ID]]&lt;&gt;"",TBL_BDA_LOANPOOL[[#This Row],[QUALMETHOD_ID]]&gt;-1),(SUMIF(TBL_BDA_LOANPOOL[LOAN_ID],TBL_BDA_LOANPOOL[[#This Row],[LOAN_ID]],TBL_BDA_LOANPOOL[QUALMETHOD_ID])/TBL_BDA_LOANPOOL[[#This Row],[MULTIPROP_REC_COUNT]])=TBL_BDA_LOANPOOL[[#This Row],[QUALMETHOD_ID]],"")</f>
        <v/>
      </c>
      <c r="AO107" s="29" t="str">
        <f>IF(AND(TBL_BDA_LOANPOOL[[#This Row],[LOAN_ID]]&lt;&gt;"",TBL_BDA_LOANPOOL[[#This Row],[LOAN_AMOUNT]]&lt;&gt;""),(SUMIF(TBL_BDA_LOANPOOL[LOAN_ID],TBL_BDA_LOANPOOL[[#This Row],[LOAN_ID]],TBL_BDA_LOANPOOL[LOAN_AMOUNT])/TBL_BDA_LOANPOOL[[#This Row],[MULTIPROP_REC_COUNT]])=TBL_BDA_LOANPOOL[[#This Row],[LOAN_AMOUNT]],"")</f>
        <v/>
      </c>
      <c r="AP107" s="29" t="str">
        <f>IF(AND(TBL_BDA_LOANPOOL[[#This Row],[LOAN_ID]]&lt;&gt;"",TBL_BDA_LOANPOOL[[#This Row],[SETTLEMENT_DATE]]&lt;&gt;""),(SUMIF(TBL_BDA_LOANPOOL[LOAN_ID],TBL_BDA_LOANPOOL[[#This Row],[LOAN_ID]],TBL_BDA_LOANPOOL[SETTLEMENT_DATE])/TBL_BDA_LOANPOOL[[#This Row],[MULTIPROP_REC_COUNT]])=TBL_BDA_LOANPOOL[[#This Row],[SETTLEMENT_DATE]],"")</f>
        <v/>
      </c>
      <c r="AQ10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8" spans="2:45" ht="26.25" customHeight="1" x14ac:dyDescent="0.25">
      <c r="B108" s="25" t="str">
        <f>IF(TBL_BDA_LOANPOOL[[#This Row],[RECORD_STARTED]],IF(TBL_BDA_LOANPOOL[[#This Row],[ERROR_COUNT]]&gt;0,-1,IF(TBL_BDA_LOANPOOL[[#This Row],[REQ_FIELDS_POPULATED]],1,0)),"")</f>
        <v/>
      </c>
      <c r="C108" s="36">
        <f>ROW()-ROW(TBL_BDA_LOANPOOL[[#Headers],[ROW_ID]])</f>
        <v>92</v>
      </c>
      <c r="D108" s="55"/>
      <c r="E108" s="56"/>
      <c r="F108" s="57"/>
      <c r="G108" s="193"/>
      <c r="H108" s="142"/>
      <c r="I108" s="144"/>
      <c r="J108" s="144"/>
      <c r="K108" s="194"/>
      <c r="L108" s="207"/>
      <c r="M108" s="196"/>
      <c r="N108" s="116"/>
      <c r="O108" s="55"/>
      <c r="P108" s="61"/>
      <c r="Q108" s="62"/>
      <c r="R108" s="124"/>
      <c r="S108" s="200"/>
      <c r="T108" s="61"/>
      <c r="U108" s="202"/>
      <c r="V108" s="204" t="str">
        <f>IF(TBL_BDA_LOANPOOL[[#This Row],[RECORD_STARTED]]=TRUE,RANGE_LOOKUP_QUALMETHODS_BDA_SMALLBUSINESS,"")</f>
        <v/>
      </c>
      <c r="W108" s="178"/>
      <c r="X108" s="176"/>
      <c r="Y108" s="185"/>
      <c r="Z108" s="185"/>
      <c r="AA108" s="186"/>
      <c r="AB108" s="186"/>
      <c r="AC10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8" s="94" t="str">
        <f>IF(TBL_BDA_LOANPOOL[[#This Row],[LOAN_LEVEL_PREQUALIFIED_FLAG]]&lt;&gt;"",
IF(TBL_BDA_LOANPOOL[[#This Row],[LOAN_LEVEL_PREQUALIFIED_FLAG]],"Yes","No"),
"")</f>
        <v/>
      </c>
      <c r="AE108" s="70" t="str">
        <f>IF(TBL_BDA_LOANPOOL[[#This Row],[LOAN_ID]] = "","",TBL_BDA_LOANPOOL[[#This Row],[LOAN_ID]]&amp;" ("&amp;IF(TBL_BDA_LOANPOOL[[#This Row],[PROP_ADDR_STREET]]="","Address Not Defined",TBL_BDA_LOANPOOL[[#This Row],[PROP_ADDR_STREET]])&amp;")")</f>
        <v/>
      </c>
      <c r="AF108" s="70" t="str">
        <f>IF(AND(TBL_BDA_LOANPOOL[[#This Row],[REQ_FIELDS_POPULATED]],TBL_BDA_LOANPOOL[[#This Row],[ERROR_COUNT]]=0),
AND(TBL_BDA_LOANPOOL[[#This Row],[PREQUAL_LOAN_AGESETTLE_DATE_90_DAYS_CERTDATE]],TBL_BDA_LOANPOOL[[#This Row],[PREQUAL_LOAN_INTEREST_RATE]],TBL_BDA_LOANPOOL[[#This Row],[PREQUAL_SMALLBUSINESS]]),
"")</f>
        <v/>
      </c>
      <c r="AG108" s="27" t="b">
        <f ca="1">IFERROR((IF(APP_BDA_CERT_DATE&lt;&gt;"",APP_BDA_CERT_DATE,TODAY())-TBL_BDA_LOANPOOL[[#This Row],[SETTLEMENT_DATE]])&lt;91,TRUE)</f>
        <v>1</v>
      </c>
      <c r="AH108" s="27" t="b">
        <f>COUNTIFS(TBL_BDA_LOANPOOL[LOAN_ID],TBL_BDA_LOANPOOL[[#This Row],[LOAN_ID]],TBL_BDA_LOANPOOL[LOAN_INTEREST_RATE],"&gt;"&amp;CONFIG_BDA_INTEREST_RATE_CEILING)=0</f>
        <v>1</v>
      </c>
      <c r="AI108" s="27" t="b">
        <f>COUNTIFS(TBL_BDA_LOANPOOL[LOAN_ID],TBL_BDA_LOANPOOL[[#This Row],[LOAN_ID]],TBL_BDA_LOANPOOL[SBA_QUALIFIED],"No")=0</f>
        <v>1</v>
      </c>
      <c r="AJ108" s="29">
        <f>IF(TBL_BDA_LOANPOOL[[#This Row],[MULTIPROP_REC_COUNT]]&lt;&gt;"",TBL_BDA_LOANPOOL[[#This Row],[LOAN_AMOUNT]]/TBL_BDA_LOANPOOL[[#This Row],[MULTIPROP_REC_COUNT]],TBL_BDA_LOANPOOL[[#This Row],[LOAN_AMOUNT]])</f>
        <v>0</v>
      </c>
      <c r="AK108" s="29" t="b">
        <f>TBL_BDA_LOANPOOL[[#This Row],[MULTIPROP_REC_COUNT]]&gt;1</f>
        <v>0</v>
      </c>
      <c r="AL108" s="36">
        <f>IF(TBL_BDA_LOANPOOL[[#This Row],[LOAN_ID]]&lt;&gt;"",COUNTIF(TBL_BDA_LOANPOOL[LOAN_ID],TBL_BDA_LOANPOOL[[#This Row],[LOAN_ID]]),1)</f>
        <v>1</v>
      </c>
      <c r="AM108" s="36">
        <f>IFERROR(MATCH(TBL_BDA_LOANPOOL[[#This Row],[QUAL_METHOD]],RANGE_LOOKUP_QUALMETHODS_BDA,0),-1)</f>
        <v>-1</v>
      </c>
      <c r="AN108" s="29" t="str">
        <f>IF(AND(TBL_BDA_LOANPOOL[[#This Row],[LOAN_ID]]&lt;&gt;"",TBL_BDA_LOANPOOL[[#This Row],[QUALMETHOD_ID]]&gt;-1),(SUMIF(TBL_BDA_LOANPOOL[LOAN_ID],TBL_BDA_LOANPOOL[[#This Row],[LOAN_ID]],TBL_BDA_LOANPOOL[QUALMETHOD_ID])/TBL_BDA_LOANPOOL[[#This Row],[MULTIPROP_REC_COUNT]])=TBL_BDA_LOANPOOL[[#This Row],[QUALMETHOD_ID]],"")</f>
        <v/>
      </c>
      <c r="AO108" s="29" t="str">
        <f>IF(AND(TBL_BDA_LOANPOOL[[#This Row],[LOAN_ID]]&lt;&gt;"",TBL_BDA_LOANPOOL[[#This Row],[LOAN_AMOUNT]]&lt;&gt;""),(SUMIF(TBL_BDA_LOANPOOL[LOAN_ID],TBL_BDA_LOANPOOL[[#This Row],[LOAN_ID]],TBL_BDA_LOANPOOL[LOAN_AMOUNT])/TBL_BDA_LOANPOOL[[#This Row],[MULTIPROP_REC_COUNT]])=TBL_BDA_LOANPOOL[[#This Row],[LOAN_AMOUNT]],"")</f>
        <v/>
      </c>
      <c r="AP108" s="29" t="str">
        <f>IF(AND(TBL_BDA_LOANPOOL[[#This Row],[LOAN_ID]]&lt;&gt;"",TBL_BDA_LOANPOOL[[#This Row],[SETTLEMENT_DATE]]&lt;&gt;""),(SUMIF(TBL_BDA_LOANPOOL[LOAN_ID],TBL_BDA_LOANPOOL[[#This Row],[LOAN_ID]],TBL_BDA_LOANPOOL[SETTLEMENT_DATE])/TBL_BDA_LOANPOOL[[#This Row],[MULTIPROP_REC_COUNT]])=TBL_BDA_LOANPOOL[[#This Row],[SETTLEMENT_DATE]],"")</f>
        <v/>
      </c>
      <c r="AQ10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9" spans="2:45" ht="26.25" customHeight="1" x14ac:dyDescent="0.25">
      <c r="B109" s="25" t="str">
        <f>IF(TBL_BDA_LOANPOOL[[#This Row],[RECORD_STARTED]],IF(TBL_BDA_LOANPOOL[[#This Row],[ERROR_COUNT]]&gt;0,-1,IF(TBL_BDA_LOANPOOL[[#This Row],[REQ_FIELDS_POPULATED]],1,0)),"")</f>
        <v/>
      </c>
      <c r="C109" s="36">
        <f>ROW()-ROW(TBL_BDA_LOANPOOL[[#Headers],[ROW_ID]])</f>
        <v>93</v>
      </c>
      <c r="D109" s="55"/>
      <c r="E109" s="56"/>
      <c r="F109" s="57"/>
      <c r="G109" s="193"/>
      <c r="H109" s="142"/>
      <c r="I109" s="144"/>
      <c r="J109" s="144"/>
      <c r="K109" s="194"/>
      <c r="L109" s="207"/>
      <c r="M109" s="196"/>
      <c r="N109" s="116"/>
      <c r="O109" s="55"/>
      <c r="P109" s="61"/>
      <c r="Q109" s="62"/>
      <c r="R109" s="124"/>
      <c r="S109" s="200"/>
      <c r="T109" s="61"/>
      <c r="U109" s="202"/>
      <c r="V109" s="204" t="str">
        <f>IF(TBL_BDA_LOANPOOL[[#This Row],[RECORD_STARTED]]=TRUE,RANGE_LOOKUP_QUALMETHODS_BDA_SMALLBUSINESS,"")</f>
        <v/>
      </c>
      <c r="W109" s="178"/>
      <c r="X109" s="176"/>
      <c r="Y109" s="185"/>
      <c r="Z109" s="185"/>
      <c r="AA109" s="186"/>
      <c r="AB109" s="186"/>
      <c r="AC10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9" s="94" t="str">
        <f>IF(TBL_BDA_LOANPOOL[[#This Row],[LOAN_LEVEL_PREQUALIFIED_FLAG]]&lt;&gt;"",
IF(TBL_BDA_LOANPOOL[[#This Row],[LOAN_LEVEL_PREQUALIFIED_FLAG]],"Yes","No"),
"")</f>
        <v/>
      </c>
      <c r="AE109" s="70" t="str">
        <f>IF(TBL_BDA_LOANPOOL[[#This Row],[LOAN_ID]] = "","",TBL_BDA_LOANPOOL[[#This Row],[LOAN_ID]]&amp;" ("&amp;IF(TBL_BDA_LOANPOOL[[#This Row],[PROP_ADDR_STREET]]="","Address Not Defined",TBL_BDA_LOANPOOL[[#This Row],[PROP_ADDR_STREET]])&amp;")")</f>
        <v/>
      </c>
      <c r="AF109" s="70" t="str">
        <f>IF(AND(TBL_BDA_LOANPOOL[[#This Row],[REQ_FIELDS_POPULATED]],TBL_BDA_LOANPOOL[[#This Row],[ERROR_COUNT]]=0),
AND(TBL_BDA_LOANPOOL[[#This Row],[PREQUAL_LOAN_AGESETTLE_DATE_90_DAYS_CERTDATE]],TBL_BDA_LOANPOOL[[#This Row],[PREQUAL_LOAN_INTEREST_RATE]],TBL_BDA_LOANPOOL[[#This Row],[PREQUAL_SMALLBUSINESS]]),
"")</f>
        <v/>
      </c>
      <c r="AG109" s="27" t="b">
        <f ca="1">IFERROR((IF(APP_BDA_CERT_DATE&lt;&gt;"",APP_BDA_CERT_DATE,TODAY())-TBL_BDA_LOANPOOL[[#This Row],[SETTLEMENT_DATE]])&lt;91,TRUE)</f>
        <v>1</v>
      </c>
      <c r="AH109" s="27" t="b">
        <f>COUNTIFS(TBL_BDA_LOANPOOL[LOAN_ID],TBL_BDA_LOANPOOL[[#This Row],[LOAN_ID]],TBL_BDA_LOANPOOL[LOAN_INTEREST_RATE],"&gt;"&amp;CONFIG_BDA_INTEREST_RATE_CEILING)=0</f>
        <v>1</v>
      </c>
      <c r="AI109" s="27" t="b">
        <f>COUNTIFS(TBL_BDA_LOANPOOL[LOAN_ID],TBL_BDA_LOANPOOL[[#This Row],[LOAN_ID]],TBL_BDA_LOANPOOL[SBA_QUALIFIED],"No")=0</f>
        <v>1</v>
      </c>
      <c r="AJ109" s="29">
        <f>IF(TBL_BDA_LOANPOOL[[#This Row],[MULTIPROP_REC_COUNT]]&lt;&gt;"",TBL_BDA_LOANPOOL[[#This Row],[LOAN_AMOUNT]]/TBL_BDA_LOANPOOL[[#This Row],[MULTIPROP_REC_COUNT]],TBL_BDA_LOANPOOL[[#This Row],[LOAN_AMOUNT]])</f>
        <v>0</v>
      </c>
      <c r="AK109" s="29" t="b">
        <f>TBL_BDA_LOANPOOL[[#This Row],[MULTIPROP_REC_COUNT]]&gt;1</f>
        <v>0</v>
      </c>
      <c r="AL109" s="36">
        <f>IF(TBL_BDA_LOANPOOL[[#This Row],[LOAN_ID]]&lt;&gt;"",COUNTIF(TBL_BDA_LOANPOOL[LOAN_ID],TBL_BDA_LOANPOOL[[#This Row],[LOAN_ID]]),1)</f>
        <v>1</v>
      </c>
      <c r="AM109" s="36">
        <f>IFERROR(MATCH(TBL_BDA_LOANPOOL[[#This Row],[QUAL_METHOD]],RANGE_LOOKUP_QUALMETHODS_BDA,0),-1)</f>
        <v>-1</v>
      </c>
      <c r="AN109" s="29" t="str">
        <f>IF(AND(TBL_BDA_LOANPOOL[[#This Row],[LOAN_ID]]&lt;&gt;"",TBL_BDA_LOANPOOL[[#This Row],[QUALMETHOD_ID]]&gt;-1),(SUMIF(TBL_BDA_LOANPOOL[LOAN_ID],TBL_BDA_LOANPOOL[[#This Row],[LOAN_ID]],TBL_BDA_LOANPOOL[QUALMETHOD_ID])/TBL_BDA_LOANPOOL[[#This Row],[MULTIPROP_REC_COUNT]])=TBL_BDA_LOANPOOL[[#This Row],[QUALMETHOD_ID]],"")</f>
        <v/>
      </c>
      <c r="AO109" s="29" t="str">
        <f>IF(AND(TBL_BDA_LOANPOOL[[#This Row],[LOAN_ID]]&lt;&gt;"",TBL_BDA_LOANPOOL[[#This Row],[LOAN_AMOUNT]]&lt;&gt;""),(SUMIF(TBL_BDA_LOANPOOL[LOAN_ID],TBL_BDA_LOANPOOL[[#This Row],[LOAN_ID]],TBL_BDA_LOANPOOL[LOAN_AMOUNT])/TBL_BDA_LOANPOOL[[#This Row],[MULTIPROP_REC_COUNT]])=TBL_BDA_LOANPOOL[[#This Row],[LOAN_AMOUNT]],"")</f>
        <v/>
      </c>
      <c r="AP109" s="29" t="str">
        <f>IF(AND(TBL_BDA_LOANPOOL[[#This Row],[LOAN_ID]]&lt;&gt;"",TBL_BDA_LOANPOOL[[#This Row],[SETTLEMENT_DATE]]&lt;&gt;""),(SUMIF(TBL_BDA_LOANPOOL[LOAN_ID],TBL_BDA_LOANPOOL[[#This Row],[LOAN_ID]],TBL_BDA_LOANPOOL[SETTLEMENT_DATE])/TBL_BDA_LOANPOOL[[#This Row],[MULTIPROP_REC_COUNT]])=TBL_BDA_LOANPOOL[[#This Row],[SETTLEMENT_DATE]],"")</f>
        <v/>
      </c>
      <c r="AQ10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0" spans="2:45" ht="26.25" customHeight="1" x14ac:dyDescent="0.25">
      <c r="B110" s="25" t="str">
        <f>IF(TBL_BDA_LOANPOOL[[#This Row],[RECORD_STARTED]],IF(TBL_BDA_LOANPOOL[[#This Row],[ERROR_COUNT]]&gt;0,-1,IF(TBL_BDA_LOANPOOL[[#This Row],[REQ_FIELDS_POPULATED]],1,0)),"")</f>
        <v/>
      </c>
      <c r="C110" s="36">
        <f>ROW()-ROW(TBL_BDA_LOANPOOL[[#Headers],[ROW_ID]])</f>
        <v>94</v>
      </c>
      <c r="D110" s="55"/>
      <c r="E110" s="56"/>
      <c r="F110" s="57"/>
      <c r="G110" s="193"/>
      <c r="H110" s="142"/>
      <c r="I110" s="144"/>
      <c r="J110" s="144"/>
      <c r="K110" s="194"/>
      <c r="L110" s="207"/>
      <c r="M110" s="196"/>
      <c r="N110" s="116"/>
      <c r="O110" s="55"/>
      <c r="P110" s="61"/>
      <c r="Q110" s="62"/>
      <c r="R110" s="124"/>
      <c r="S110" s="200"/>
      <c r="T110" s="61"/>
      <c r="U110" s="202"/>
      <c r="V110" s="204" t="str">
        <f>IF(TBL_BDA_LOANPOOL[[#This Row],[RECORD_STARTED]]=TRUE,RANGE_LOOKUP_QUALMETHODS_BDA_SMALLBUSINESS,"")</f>
        <v/>
      </c>
      <c r="W110" s="178"/>
      <c r="X110" s="176"/>
      <c r="Y110" s="185"/>
      <c r="Z110" s="185"/>
      <c r="AA110" s="186"/>
      <c r="AB110" s="186"/>
      <c r="AC11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0" s="94" t="str">
        <f>IF(TBL_BDA_LOANPOOL[[#This Row],[LOAN_LEVEL_PREQUALIFIED_FLAG]]&lt;&gt;"",
IF(TBL_BDA_LOANPOOL[[#This Row],[LOAN_LEVEL_PREQUALIFIED_FLAG]],"Yes","No"),
"")</f>
        <v/>
      </c>
      <c r="AE110" s="70" t="str">
        <f>IF(TBL_BDA_LOANPOOL[[#This Row],[LOAN_ID]] = "","",TBL_BDA_LOANPOOL[[#This Row],[LOAN_ID]]&amp;" ("&amp;IF(TBL_BDA_LOANPOOL[[#This Row],[PROP_ADDR_STREET]]="","Address Not Defined",TBL_BDA_LOANPOOL[[#This Row],[PROP_ADDR_STREET]])&amp;")")</f>
        <v/>
      </c>
      <c r="AF110" s="70" t="str">
        <f>IF(AND(TBL_BDA_LOANPOOL[[#This Row],[REQ_FIELDS_POPULATED]],TBL_BDA_LOANPOOL[[#This Row],[ERROR_COUNT]]=0),
AND(TBL_BDA_LOANPOOL[[#This Row],[PREQUAL_LOAN_AGESETTLE_DATE_90_DAYS_CERTDATE]],TBL_BDA_LOANPOOL[[#This Row],[PREQUAL_LOAN_INTEREST_RATE]],TBL_BDA_LOANPOOL[[#This Row],[PREQUAL_SMALLBUSINESS]]),
"")</f>
        <v/>
      </c>
      <c r="AG110" s="27" t="b">
        <f ca="1">IFERROR((IF(APP_BDA_CERT_DATE&lt;&gt;"",APP_BDA_CERT_DATE,TODAY())-TBL_BDA_LOANPOOL[[#This Row],[SETTLEMENT_DATE]])&lt;91,TRUE)</f>
        <v>1</v>
      </c>
      <c r="AH110" s="27" t="b">
        <f>COUNTIFS(TBL_BDA_LOANPOOL[LOAN_ID],TBL_BDA_LOANPOOL[[#This Row],[LOAN_ID]],TBL_BDA_LOANPOOL[LOAN_INTEREST_RATE],"&gt;"&amp;CONFIG_BDA_INTEREST_RATE_CEILING)=0</f>
        <v>1</v>
      </c>
      <c r="AI110" s="27" t="b">
        <f>COUNTIFS(TBL_BDA_LOANPOOL[LOAN_ID],TBL_BDA_LOANPOOL[[#This Row],[LOAN_ID]],TBL_BDA_LOANPOOL[SBA_QUALIFIED],"No")=0</f>
        <v>1</v>
      </c>
      <c r="AJ110" s="29">
        <f>IF(TBL_BDA_LOANPOOL[[#This Row],[MULTIPROP_REC_COUNT]]&lt;&gt;"",TBL_BDA_LOANPOOL[[#This Row],[LOAN_AMOUNT]]/TBL_BDA_LOANPOOL[[#This Row],[MULTIPROP_REC_COUNT]],TBL_BDA_LOANPOOL[[#This Row],[LOAN_AMOUNT]])</f>
        <v>0</v>
      </c>
      <c r="AK110" s="29" t="b">
        <f>TBL_BDA_LOANPOOL[[#This Row],[MULTIPROP_REC_COUNT]]&gt;1</f>
        <v>0</v>
      </c>
      <c r="AL110" s="36">
        <f>IF(TBL_BDA_LOANPOOL[[#This Row],[LOAN_ID]]&lt;&gt;"",COUNTIF(TBL_BDA_LOANPOOL[LOAN_ID],TBL_BDA_LOANPOOL[[#This Row],[LOAN_ID]]),1)</f>
        <v>1</v>
      </c>
      <c r="AM110" s="36">
        <f>IFERROR(MATCH(TBL_BDA_LOANPOOL[[#This Row],[QUAL_METHOD]],RANGE_LOOKUP_QUALMETHODS_BDA,0),-1)</f>
        <v>-1</v>
      </c>
      <c r="AN110" s="29" t="str">
        <f>IF(AND(TBL_BDA_LOANPOOL[[#This Row],[LOAN_ID]]&lt;&gt;"",TBL_BDA_LOANPOOL[[#This Row],[QUALMETHOD_ID]]&gt;-1),(SUMIF(TBL_BDA_LOANPOOL[LOAN_ID],TBL_BDA_LOANPOOL[[#This Row],[LOAN_ID]],TBL_BDA_LOANPOOL[QUALMETHOD_ID])/TBL_BDA_LOANPOOL[[#This Row],[MULTIPROP_REC_COUNT]])=TBL_BDA_LOANPOOL[[#This Row],[QUALMETHOD_ID]],"")</f>
        <v/>
      </c>
      <c r="AO110" s="29" t="str">
        <f>IF(AND(TBL_BDA_LOANPOOL[[#This Row],[LOAN_ID]]&lt;&gt;"",TBL_BDA_LOANPOOL[[#This Row],[LOAN_AMOUNT]]&lt;&gt;""),(SUMIF(TBL_BDA_LOANPOOL[LOAN_ID],TBL_BDA_LOANPOOL[[#This Row],[LOAN_ID]],TBL_BDA_LOANPOOL[LOAN_AMOUNT])/TBL_BDA_LOANPOOL[[#This Row],[MULTIPROP_REC_COUNT]])=TBL_BDA_LOANPOOL[[#This Row],[LOAN_AMOUNT]],"")</f>
        <v/>
      </c>
      <c r="AP110" s="29" t="str">
        <f>IF(AND(TBL_BDA_LOANPOOL[[#This Row],[LOAN_ID]]&lt;&gt;"",TBL_BDA_LOANPOOL[[#This Row],[SETTLEMENT_DATE]]&lt;&gt;""),(SUMIF(TBL_BDA_LOANPOOL[LOAN_ID],TBL_BDA_LOANPOOL[[#This Row],[LOAN_ID]],TBL_BDA_LOANPOOL[SETTLEMENT_DATE])/TBL_BDA_LOANPOOL[[#This Row],[MULTIPROP_REC_COUNT]])=TBL_BDA_LOANPOOL[[#This Row],[SETTLEMENT_DATE]],"")</f>
        <v/>
      </c>
      <c r="AQ11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1" spans="2:45" ht="26.25" customHeight="1" x14ac:dyDescent="0.25">
      <c r="B111" s="25" t="str">
        <f>IF(TBL_BDA_LOANPOOL[[#This Row],[RECORD_STARTED]],IF(TBL_BDA_LOANPOOL[[#This Row],[ERROR_COUNT]]&gt;0,-1,IF(TBL_BDA_LOANPOOL[[#This Row],[REQ_FIELDS_POPULATED]],1,0)),"")</f>
        <v/>
      </c>
      <c r="C111" s="36">
        <f>ROW()-ROW(TBL_BDA_LOANPOOL[[#Headers],[ROW_ID]])</f>
        <v>95</v>
      </c>
      <c r="D111" s="55"/>
      <c r="E111" s="56"/>
      <c r="F111" s="57"/>
      <c r="G111" s="193"/>
      <c r="H111" s="142"/>
      <c r="I111" s="144"/>
      <c r="J111" s="144"/>
      <c r="K111" s="194"/>
      <c r="L111" s="207"/>
      <c r="M111" s="196"/>
      <c r="N111" s="116"/>
      <c r="O111" s="55"/>
      <c r="P111" s="61"/>
      <c r="Q111" s="62"/>
      <c r="R111" s="124"/>
      <c r="S111" s="200"/>
      <c r="T111" s="61"/>
      <c r="U111" s="202"/>
      <c r="V111" s="204" t="str">
        <f>IF(TBL_BDA_LOANPOOL[[#This Row],[RECORD_STARTED]]=TRUE,RANGE_LOOKUP_QUALMETHODS_BDA_SMALLBUSINESS,"")</f>
        <v/>
      </c>
      <c r="W111" s="178"/>
      <c r="X111" s="176"/>
      <c r="Y111" s="185"/>
      <c r="Z111" s="185"/>
      <c r="AA111" s="186"/>
      <c r="AB111" s="186"/>
      <c r="AC11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1" s="94" t="str">
        <f>IF(TBL_BDA_LOANPOOL[[#This Row],[LOAN_LEVEL_PREQUALIFIED_FLAG]]&lt;&gt;"",
IF(TBL_BDA_LOANPOOL[[#This Row],[LOAN_LEVEL_PREQUALIFIED_FLAG]],"Yes","No"),
"")</f>
        <v/>
      </c>
      <c r="AE111" s="70" t="str">
        <f>IF(TBL_BDA_LOANPOOL[[#This Row],[LOAN_ID]] = "","",TBL_BDA_LOANPOOL[[#This Row],[LOAN_ID]]&amp;" ("&amp;IF(TBL_BDA_LOANPOOL[[#This Row],[PROP_ADDR_STREET]]="","Address Not Defined",TBL_BDA_LOANPOOL[[#This Row],[PROP_ADDR_STREET]])&amp;")")</f>
        <v/>
      </c>
      <c r="AF111" s="70" t="str">
        <f>IF(AND(TBL_BDA_LOANPOOL[[#This Row],[REQ_FIELDS_POPULATED]],TBL_BDA_LOANPOOL[[#This Row],[ERROR_COUNT]]=0),
AND(TBL_BDA_LOANPOOL[[#This Row],[PREQUAL_LOAN_AGESETTLE_DATE_90_DAYS_CERTDATE]],TBL_BDA_LOANPOOL[[#This Row],[PREQUAL_LOAN_INTEREST_RATE]],TBL_BDA_LOANPOOL[[#This Row],[PREQUAL_SMALLBUSINESS]]),
"")</f>
        <v/>
      </c>
      <c r="AG111" s="27" t="b">
        <f ca="1">IFERROR((IF(APP_BDA_CERT_DATE&lt;&gt;"",APP_BDA_CERT_DATE,TODAY())-TBL_BDA_LOANPOOL[[#This Row],[SETTLEMENT_DATE]])&lt;91,TRUE)</f>
        <v>1</v>
      </c>
      <c r="AH111" s="27" t="b">
        <f>COUNTIFS(TBL_BDA_LOANPOOL[LOAN_ID],TBL_BDA_LOANPOOL[[#This Row],[LOAN_ID]],TBL_BDA_LOANPOOL[LOAN_INTEREST_RATE],"&gt;"&amp;CONFIG_BDA_INTEREST_RATE_CEILING)=0</f>
        <v>1</v>
      </c>
      <c r="AI111" s="27" t="b">
        <f>COUNTIFS(TBL_BDA_LOANPOOL[LOAN_ID],TBL_BDA_LOANPOOL[[#This Row],[LOAN_ID]],TBL_BDA_LOANPOOL[SBA_QUALIFIED],"No")=0</f>
        <v>1</v>
      </c>
      <c r="AJ111" s="29">
        <f>IF(TBL_BDA_LOANPOOL[[#This Row],[MULTIPROP_REC_COUNT]]&lt;&gt;"",TBL_BDA_LOANPOOL[[#This Row],[LOAN_AMOUNT]]/TBL_BDA_LOANPOOL[[#This Row],[MULTIPROP_REC_COUNT]],TBL_BDA_LOANPOOL[[#This Row],[LOAN_AMOUNT]])</f>
        <v>0</v>
      </c>
      <c r="AK111" s="29" t="b">
        <f>TBL_BDA_LOANPOOL[[#This Row],[MULTIPROP_REC_COUNT]]&gt;1</f>
        <v>0</v>
      </c>
      <c r="AL111" s="36">
        <f>IF(TBL_BDA_LOANPOOL[[#This Row],[LOAN_ID]]&lt;&gt;"",COUNTIF(TBL_BDA_LOANPOOL[LOAN_ID],TBL_BDA_LOANPOOL[[#This Row],[LOAN_ID]]),1)</f>
        <v>1</v>
      </c>
      <c r="AM111" s="36">
        <f>IFERROR(MATCH(TBL_BDA_LOANPOOL[[#This Row],[QUAL_METHOD]],RANGE_LOOKUP_QUALMETHODS_BDA,0),-1)</f>
        <v>-1</v>
      </c>
      <c r="AN111" s="29" t="str">
        <f>IF(AND(TBL_BDA_LOANPOOL[[#This Row],[LOAN_ID]]&lt;&gt;"",TBL_BDA_LOANPOOL[[#This Row],[QUALMETHOD_ID]]&gt;-1),(SUMIF(TBL_BDA_LOANPOOL[LOAN_ID],TBL_BDA_LOANPOOL[[#This Row],[LOAN_ID]],TBL_BDA_LOANPOOL[QUALMETHOD_ID])/TBL_BDA_LOANPOOL[[#This Row],[MULTIPROP_REC_COUNT]])=TBL_BDA_LOANPOOL[[#This Row],[QUALMETHOD_ID]],"")</f>
        <v/>
      </c>
      <c r="AO111" s="29" t="str">
        <f>IF(AND(TBL_BDA_LOANPOOL[[#This Row],[LOAN_ID]]&lt;&gt;"",TBL_BDA_LOANPOOL[[#This Row],[LOAN_AMOUNT]]&lt;&gt;""),(SUMIF(TBL_BDA_LOANPOOL[LOAN_ID],TBL_BDA_LOANPOOL[[#This Row],[LOAN_ID]],TBL_BDA_LOANPOOL[LOAN_AMOUNT])/TBL_BDA_LOANPOOL[[#This Row],[MULTIPROP_REC_COUNT]])=TBL_BDA_LOANPOOL[[#This Row],[LOAN_AMOUNT]],"")</f>
        <v/>
      </c>
      <c r="AP111" s="29" t="str">
        <f>IF(AND(TBL_BDA_LOANPOOL[[#This Row],[LOAN_ID]]&lt;&gt;"",TBL_BDA_LOANPOOL[[#This Row],[SETTLEMENT_DATE]]&lt;&gt;""),(SUMIF(TBL_BDA_LOANPOOL[LOAN_ID],TBL_BDA_LOANPOOL[[#This Row],[LOAN_ID]],TBL_BDA_LOANPOOL[SETTLEMENT_DATE])/TBL_BDA_LOANPOOL[[#This Row],[MULTIPROP_REC_COUNT]])=TBL_BDA_LOANPOOL[[#This Row],[SETTLEMENT_DATE]],"")</f>
        <v/>
      </c>
      <c r="AQ11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2" spans="2:45" ht="26.25" customHeight="1" x14ac:dyDescent="0.25">
      <c r="B112" s="25" t="str">
        <f>IF(TBL_BDA_LOANPOOL[[#This Row],[RECORD_STARTED]],IF(TBL_BDA_LOANPOOL[[#This Row],[ERROR_COUNT]]&gt;0,-1,IF(TBL_BDA_LOANPOOL[[#This Row],[REQ_FIELDS_POPULATED]],1,0)),"")</f>
        <v/>
      </c>
      <c r="C112" s="36">
        <f>ROW()-ROW(TBL_BDA_LOANPOOL[[#Headers],[ROW_ID]])</f>
        <v>96</v>
      </c>
      <c r="D112" s="55"/>
      <c r="E112" s="56"/>
      <c r="F112" s="57"/>
      <c r="G112" s="193"/>
      <c r="H112" s="142"/>
      <c r="I112" s="144"/>
      <c r="J112" s="144"/>
      <c r="K112" s="194"/>
      <c r="L112" s="207"/>
      <c r="M112" s="196"/>
      <c r="N112" s="116"/>
      <c r="O112" s="55"/>
      <c r="P112" s="61"/>
      <c r="Q112" s="62"/>
      <c r="R112" s="124"/>
      <c r="S112" s="200"/>
      <c r="T112" s="61"/>
      <c r="U112" s="202"/>
      <c r="V112" s="204" t="str">
        <f>IF(TBL_BDA_LOANPOOL[[#This Row],[RECORD_STARTED]]=TRUE,RANGE_LOOKUP_QUALMETHODS_BDA_SMALLBUSINESS,"")</f>
        <v/>
      </c>
      <c r="W112" s="178"/>
      <c r="X112" s="176"/>
      <c r="Y112" s="185"/>
      <c r="Z112" s="185"/>
      <c r="AA112" s="186"/>
      <c r="AB112" s="186"/>
      <c r="AC11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2" s="94" t="str">
        <f>IF(TBL_BDA_LOANPOOL[[#This Row],[LOAN_LEVEL_PREQUALIFIED_FLAG]]&lt;&gt;"",
IF(TBL_BDA_LOANPOOL[[#This Row],[LOAN_LEVEL_PREQUALIFIED_FLAG]],"Yes","No"),
"")</f>
        <v/>
      </c>
      <c r="AE112" s="70" t="str">
        <f>IF(TBL_BDA_LOANPOOL[[#This Row],[LOAN_ID]] = "","",TBL_BDA_LOANPOOL[[#This Row],[LOAN_ID]]&amp;" ("&amp;IF(TBL_BDA_LOANPOOL[[#This Row],[PROP_ADDR_STREET]]="","Address Not Defined",TBL_BDA_LOANPOOL[[#This Row],[PROP_ADDR_STREET]])&amp;")")</f>
        <v/>
      </c>
      <c r="AF112" s="70" t="str">
        <f>IF(AND(TBL_BDA_LOANPOOL[[#This Row],[REQ_FIELDS_POPULATED]],TBL_BDA_LOANPOOL[[#This Row],[ERROR_COUNT]]=0),
AND(TBL_BDA_LOANPOOL[[#This Row],[PREQUAL_LOAN_AGESETTLE_DATE_90_DAYS_CERTDATE]],TBL_BDA_LOANPOOL[[#This Row],[PREQUAL_LOAN_INTEREST_RATE]],TBL_BDA_LOANPOOL[[#This Row],[PREQUAL_SMALLBUSINESS]]),
"")</f>
        <v/>
      </c>
      <c r="AG112" s="27" t="b">
        <f ca="1">IFERROR((IF(APP_BDA_CERT_DATE&lt;&gt;"",APP_BDA_CERT_DATE,TODAY())-TBL_BDA_LOANPOOL[[#This Row],[SETTLEMENT_DATE]])&lt;91,TRUE)</f>
        <v>1</v>
      </c>
      <c r="AH112" s="27" t="b">
        <f>COUNTIFS(TBL_BDA_LOANPOOL[LOAN_ID],TBL_BDA_LOANPOOL[[#This Row],[LOAN_ID]],TBL_BDA_LOANPOOL[LOAN_INTEREST_RATE],"&gt;"&amp;CONFIG_BDA_INTEREST_RATE_CEILING)=0</f>
        <v>1</v>
      </c>
      <c r="AI112" s="27" t="b">
        <f>COUNTIFS(TBL_BDA_LOANPOOL[LOAN_ID],TBL_BDA_LOANPOOL[[#This Row],[LOAN_ID]],TBL_BDA_LOANPOOL[SBA_QUALIFIED],"No")=0</f>
        <v>1</v>
      </c>
      <c r="AJ112" s="29">
        <f>IF(TBL_BDA_LOANPOOL[[#This Row],[MULTIPROP_REC_COUNT]]&lt;&gt;"",TBL_BDA_LOANPOOL[[#This Row],[LOAN_AMOUNT]]/TBL_BDA_LOANPOOL[[#This Row],[MULTIPROP_REC_COUNT]],TBL_BDA_LOANPOOL[[#This Row],[LOAN_AMOUNT]])</f>
        <v>0</v>
      </c>
      <c r="AK112" s="29" t="b">
        <f>TBL_BDA_LOANPOOL[[#This Row],[MULTIPROP_REC_COUNT]]&gt;1</f>
        <v>0</v>
      </c>
      <c r="AL112" s="36">
        <f>IF(TBL_BDA_LOANPOOL[[#This Row],[LOAN_ID]]&lt;&gt;"",COUNTIF(TBL_BDA_LOANPOOL[LOAN_ID],TBL_BDA_LOANPOOL[[#This Row],[LOAN_ID]]),1)</f>
        <v>1</v>
      </c>
      <c r="AM112" s="36">
        <f>IFERROR(MATCH(TBL_BDA_LOANPOOL[[#This Row],[QUAL_METHOD]],RANGE_LOOKUP_QUALMETHODS_BDA,0),-1)</f>
        <v>-1</v>
      </c>
      <c r="AN112" s="29" t="str">
        <f>IF(AND(TBL_BDA_LOANPOOL[[#This Row],[LOAN_ID]]&lt;&gt;"",TBL_BDA_LOANPOOL[[#This Row],[QUALMETHOD_ID]]&gt;-1),(SUMIF(TBL_BDA_LOANPOOL[LOAN_ID],TBL_BDA_LOANPOOL[[#This Row],[LOAN_ID]],TBL_BDA_LOANPOOL[QUALMETHOD_ID])/TBL_BDA_LOANPOOL[[#This Row],[MULTIPROP_REC_COUNT]])=TBL_BDA_LOANPOOL[[#This Row],[QUALMETHOD_ID]],"")</f>
        <v/>
      </c>
      <c r="AO112" s="29" t="str">
        <f>IF(AND(TBL_BDA_LOANPOOL[[#This Row],[LOAN_ID]]&lt;&gt;"",TBL_BDA_LOANPOOL[[#This Row],[LOAN_AMOUNT]]&lt;&gt;""),(SUMIF(TBL_BDA_LOANPOOL[LOAN_ID],TBL_BDA_LOANPOOL[[#This Row],[LOAN_ID]],TBL_BDA_LOANPOOL[LOAN_AMOUNT])/TBL_BDA_LOANPOOL[[#This Row],[MULTIPROP_REC_COUNT]])=TBL_BDA_LOANPOOL[[#This Row],[LOAN_AMOUNT]],"")</f>
        <v/>
      </c>
      <c r="AP112" s="29" t="str">
        <f>IF(AND(TBL_BDA_LOANPOOL[[#This Row],[LOAN_ID]]&lt;&gt;"",TBL_BDA_LOANPOOL[[#This Row],[SETTLEMENT_DATE]]&lt;&gt;""),(SUMIF(TBL_BDA_LOANPOOL[LOAN_ID],TBL_BDA_LOANPOOL[[#This Row],[LOAN_ID]],TBL_BDA_LOANPOOL[SETTLEMENT_DATE])/TBL_BDA_LOANPOOL[[#This Row],[MULTIPROP_REC_COUNT]])=TBL_BDA_LOANPOOL[[#This Row],[SETTLEMENT_DATE]],"")</f>
        <v/>
      </c>
      <c r="AQ11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3" spans="2:45" ht="26.25" customHeight="1" x14ac:dyDescent="0.25">
      <c r="B113" s="25" t="str">
        <f>IF(TBL_BDA_LOANPOOL[[#This Row],[RECORD_STARTED]],IF(TBL_BDA_LOANPOOL[[#This Row],[ERROR_COUNT]]&gt;0,-1,IF(TBL_BDA_LOANPOOL[[#This Row],[REQ_FIELDS_POPULATED]],1,0)),"")</f>
        <v/>
      </c>
      <c r="C113" s="36">
        <f>ROW()-ROW(TBL_BDA_LOANPOOL[[#Headers],[ROW_ID]])</f>
        <v>97</v>
      </c>
      <c r="D113" s="55"/>
      <c r="E113" s="56"/>
      <c r="F113" s="57"/>
      <c r="G113" s="193"/>
      <c r="H113" s="142"/>
      <c r="I113" s="144"/>
      <c r="J113" s="144"/>
      <c r="K113" s="194"/>
      <c r="L113" s="207"/>
      <c r="M113" s="196"/>
      <c r="N113" s="116"/>
      <c r="O113" s="55"/>
      <c r="P113" s="61"/>
      <c r="Q113" s="62"/>
      <c r="R113" s="124"/>
      <c r="S113" s="200"/>
      <c r="T113" s="61"/>
      <c r="U113" s="202"/>
      <c r="V113" s="204" t="str">
        <f>IF(TBL_BDA_LOANPOOL[[#This Row],[RECORD_STARTED]]=TRUE,RANGE_LOOKUP_QUALMETHODS_BDA_SMALLBUSINESS,"")</f>
        <v/>
      </c>
      <c r="W113" s="178"/>
      <c r="X113" s="176"/>
      <c r="Y113" s="185"/>
      <c r="Z113" s="185"/>
      <c r="AA113" s="186"/>
      <c r="AB113" s="186"/>
      <c r="AC11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3" s="94" t="str">
        <f>IF(TBL_BDA_LOANPOOL[[#This Row],[LOAN_LEVEL_PREQUALIFIED_FLAG]]&lt;&gt;"",
IF(TBL_BDA_LOANPOOL[[#This Row],[LOAN_LEVEL_PREQUALIFIED_FLAG]],"Yes","No"),
"")</f>
        <v/>
      </c>
      <c r="AE113" s="70" t="str">
        <f>IF(TBL_BDA_LOANPOOL[[#This Row],[LOAN_ID]] = "","",TBL_BDA_LOANPOOL[[#This Row],[LOAN_ID]]&amp;" ("&amp;IF(TBL_BDA_LOANPOOL[[#This Row],[PROP_ADDR_STREET]]="","Address Not Defined",TBL_BDA_LOANPOOL[[#This Row],[PROP_ADDR_STREET]])&amp;")")</f>
        <v/>
      </c>
      <c r="AF113" s="70" t="str">
        <f>IF(AND(TBL_BDA_LOANPOOL[[#This Row],[REQ_FIELDS_POPULATED]],TBL_BDA_LOANPOOL[[#This Row],[ERROR_COUNT]]=0),
AND(TBL_BDA_LOANPOOL[[#This Row],[PREQUAL_LOAN_AGESETTLE_DATE_90_DAYS_CERTDATE]],TBL_BDA_LOANPOOL[[#This Row],[PREQUAL_LOAN_INTEREST_RATE]],TBL_BDA_LOANPOOL[[#This Row],[PREQUAL_SMALLBUSINESS]]),
"")</f>
        <v/>
      </c>
      <c r="AG113" s="27" t="b">
        <f ca="1">IFERROR((IF(APP_BDA_CERT_DATE&lt;&gt;"",APP_BDA_CERT_DATE,TODAY())-TBL_BDA_LOANPOOL[[#This Row],[SETTLEMENT_DATE]])&lt;91,TRUE)</f>
        <v>1</v>
      </c>
      <c r="AH113" s="27" t="b">
        <f>COUNTIFS(TBL_BDA_LOANPOOL[LOAN_ID],TBL_BDA_LOANPOOL[[#This Row],[LOAN_ID]],TBL_BDA_LOANPOOL[LOAN_INTEREST_RATE],"&gt;"&amp;CONFIG_BDA_INTEREST_RATE_CEILING)=0</f>
        <v>1</v>
      </c>
      <c r="AI113" s="27" t="b">
        <f>COUNTIFS(TBL_BDA_LOANPOOL[LOAN_ID],TBL_BDA_LOANPOOL[[#This Row],[LOAN_ID]],TBL_BDA_LOANPOOL[SBA_QUALIFIED],"No")=0</f>
        <v>1</v>
      </c>
      <c r="AJ113" s="29">
        <f>IF(TBL_BDA_LOANPOOL[[#This Row],[MULTIPROP_REC_COUNT]]&lt;&gt;"",TBL_BDA_LOANPOOL[[#This Row],[LOAN_AMOUNT]]/TBL_BDA_LOANPOOL[[#This Row],[MULTIPROP_REC_COUNT]],TBL_BDA_LOANPOOL[[#This Row],[LOAN_AMOUNT]])</f>
        <v>0</v>
      </c>
      <c r="AK113" s="29" t="b">
        <f>TBL_BDA_LOANPOOL[[#This Row],[MULTIPROP_REC_COUNT]]&gt;1</f>
        <v>0</v>
      </c>
      <c r="AL113" s="36">
        <f>IF(TBL_BDA_LOANPOOL[[#This Row],[LOAN_ID]]&lt;&gt;"",COUNTIF(TBL_BDA_LOANPOOL[LOAN_ID],TBL_BDA_LOANPOOL[[#This Row],[LOAN_ID]]),1)</f>
        <v>1</v>
      </c>
      <c r="AM113" s="36">
        <f>IFERROR(MATCH(TBL_BDA_LOANPOOL[[#This Row],[QUAL_METHOD]],RANGE_LOOKUP_QUALMETHODS_BDA,0),-1)</f>
        <v>-1</v>
      </c>
      <c r="AN113" s="29" t="str">
        <f>IF(AND(TBL_BDA_LOANPOOL[[#This Row],[LOAN_ID]]&lt;&gt;"",TBL_BDA_LOANPOOL[[#This Row],[QUALMETHOD_ID]]&gt;-1),(SUMIF(TBL_BDA_LOANPOOL[LOAN_ID],TBL_BDA_LOANPOOL[[#This Row],[LOAN_ID]],TBL_BDA_LOANPOOL[QUALMETHOD_ID])/TBL_BDA_LOANPOOL[[#This Row],[MULTIPROP_REC_COUNT]])=TBL_BDA_LOANPOOL[[#This Row],[QUALMETHOD_ID]],"")</f>
        <v/>
      </c>
      <c r="AO113" s="29" t="str">
        <f>IF(AND(TBL_BDA_LOANPOOL[[#This Row],[LOAN_ID]]&lt;&gt;"",TBL_BDA_LOANPOOL[[#This Row],[LOAN_AMOUNT]]&lt;&gt;""),(SUMIF(TBL_BDA_LOANPOOL[LOAN_ID],TBL_BDA_LOANPOOL[[#This Row],[LOAN_ID]],TBL_BDA_LOANPOOL[LOAN_AMOUNT])/TBL_BDA_LOANPOOL[[#This Row],[MULTIPROP_REC_COUNT]])=TBL_BDA_LOANPOOL[[#This Row],[LOAN_AMOUNT]],"")</f>
        <v/>
      </c>
      <c r="AP113" s="29" t="str">
        <f>IF(AND(TBL_BDA_LOANPOOL[[#This Row],[LOAN_ID]]&lt;&gt;"",TBL_BDA_LOANPOOL[[#This Row],[SETTLEMENT_DATE]]&lt;&gt;""),(SUMIF(TBL_BDA_LOANPOOL[LOAN_ID],TBL_BDA_LOANPOOL[[#This Row],[LOAN_ID]],TBL_BDA_LOANPOOL[SETTLEMENT_DATE])/TBL_BDA_LOANPOOL[[#This Row],[MULTIPROP_REC_COUNT]])=TBL_BDA_LOANPOOL[[#This Row],[SETTLEMENT_DATE]],"")</f>
        <v/>
      </c>
      <c r="AQ11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4" spans="2:45" ht="26.25" customHeight="1" x14ac:dyDescent="0.25">
      <c r="B114" s="25" t="str">
        <f>IF(TBL_BDA_LOANPOOL[[#This Row],[RECORD_STARTED]],IF(TBL_BDA_LOANPOOL[[#This Row],[ERROR_COUNT]]&gt;0,-1,IF(TBL_BDA_LOANPOOL[[#This Row],[REQ_FIELDS_POPULATED]],1,0)),"")</f>
        <v/>
      </c>
      <c r="C114" s="36">
        <f>ROW()-ROW(TBL_BDA_LOANPOOL[[#Headers],[ROW_ID]])</f>
        <v>98</v>
      </c>
      <c r="D114" s="55"/>
      <c r="E114" s="56"/>
      <c r="F114" s="57"/>
      <c r="G114" s="193"/>
      <c r="H114" s="142"/>
      <c r="I114" s="144"/>
      <c r="J114" s="144"/>
      <c r="K114" s="194"/>
      <c r="L114" s="207"/>
      <c r="M114" s="196"/>
      <c r="N114" s="116"/>
      <c r="O114" s="55"/>
      <c r="P114" s="61"/>
      <c r="Q114" s="62"/>
      <c r="R114" s="124"/>
      <c r="S114" s="200"/>
      <c r="T114" s="61"/>
      <c r="U114" s="202"/>
      <c r="V114" s="204" t="str">
        <f>IF(TBL_BDA_LOANPOOL[[#This Row],[RECORD_STARTED]]=TRUE,RANGE_LOOKUP_QUALMETHODS_BDA_SMALLBUSINESS,"")</f>
        <v/>
      </c>
      <c r="W114" s="178"/>
      <c r="X114" s="176"/>
      <c r="Y114" s="185"/>
      <c r="Z114" s="185"/>
      <c r="AA114" s="186"/>
      <c r="AB114" s="186"/>
      <c r="AC11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4" s="94" t="str">
        <f>IF(TBL_BDA_LOANPOOL[[#This Row],[LOAN_LEVEL_PREQUALIFIED_FLAG]]&lt;&gt;"",
IF(TBL_BDA_LOANPOOL[[#This Row],[LOAN_LEVEL_PREQUALIFIED_FLAG]],"Yes","No"),
"")</f>
        <v/>
      </c>
      <c r="AE114" s="70" t="str">
        <f>IF(TBL_BDA_LOANPOOL[[#This Row],[LOAN_ID]] = "","",TBL_BDA_LOANPOOL[[#This Row],[LOAN_ID]]&amp;" ("&amp;IF(TBL_BDA_LOANPOOL[[#This Row],[PROP_ADDR_STREET]]="","Address Not Defined",TBL_BDA_LOANPOOL[[#This Row],[PROP_ADDR_STREET]])&amp;")")</f>
        <v/>
      </c>
      <c r="AF114" s="70" t="str">
        <f>IF(AND(TBL_BDA_LOANPOOL[[#This Row],[REQ_FIELDS_POPULATED]],TBL_BDA_LOANPOOL[[#This Row],[ERROR_COUNT]]=0),
AND(TBL_BDA_LOANPOOL[[#This Row],[PREQUAL_LOAN_AGESETTLE_DATE_90_DAYS_CERTDATE]],TBL_BDA_LOANPOOL[[#This Row],[PREQUAL_LOAN_INTEREST_RATE]],TBL_BDA_LOANPOOL[[#This Row],[PREQUAL_SMALLBUSINESS]]),
"")</f>
        <v/>
      </c>
      <c r="AG114" s="27" t="b">
        <f ca="1">IFERROR((IF(APP_BDA_CERT_DATE&lt;&gt;"",APP_BDA_CERT_DATE,TODAY())-TBL_BDA_LOANPOOL[[#This Row],[SETTLEMENT_DATE]])&lt;91,TRUE)</f>
        <v>1</v>
      </c>
      <c r="AH114" s="27" t="b">
        <f>COUNTIFS(TBL_BDA_LOANPOOL[LOAN_ID],TBL_BDA_LOANPOOL[[#This Row],[LOAN_ID]],TBL_BDA_LOANPOOL[LOAN_INTEREST_RATE],"&gt;"&amp;CONFIG_BDA_INTEREST_RATE_CEILING)=0</f>
        <v>1</v>
      </c>
      <c r="AI114" s="27" t="b">
        <f>COUNTIFS(TBL_BDA_LOANPOOL[LOAN_ID],TBL_BDA_LOANPOOL[[#This Row],[LOAN_ID]],TBL_BDA_LOANPOOL[SBA_QUALIFIED],"No")=0</f>
        <v>1</v>
      </c>
      <c r="AJ114" s="29">
        <f>IF(TBL_BDA_LOANPOOL[[#This Row],[MULTIPROP_REC_COUNT]]&lt;&gt;"",TBL_BDA_LOANPOOL[[#This Row],[LOAN_AMOUNT]]/TBL_BDA_LOANPOOL[[#This Row],[MULTIPROP_REC_COUNT]],TBL_BDA_LOANPOOL[[#This Row],[LOAN_AMOUNT]])</f>
        <v>0</v>
      </c>
      <c r="AK114" s="29" t="b">
        <f>TBL_BDA_LOANPOOL[[#This Row],[MULTIPROP_REC_COUNT]]&gt;1</f>
        <v>0</v>
      </c>
      <c r="AL114" s="36">
        <f>IF(TBL_BDA_LOANPOOL[[#This Row],[LOAN_ID]]&lt;&gt;"",COUNTIF(TBL_BDA_LOANPOOL[LOAN_ID],TBL_BDA_LOANPOOL[[#This Row],[LOAN_ID]]),1)</f>
        <v>1</v>
      </c>
      <c r="AM114" s="36">
        <f>IFERROR(MATCH(TBL_BDA_LOANPOOL[[#This Row],[QUAL_METHOD]],RANGE_LOOKUP_QUALMETHODS_BDA,0),-1)</f>
        <v>-1</v>
      </c>
      <c r="AN114" s="29" t="str">
        <f>IF(AND(TBL_BDA_LOANPOOL[[#This Row],[LOAN_ID]]&lt;&gt;"",TBL_BDA_LOANPOOL[[#This Row],[QUALMETHOD_ID]]&gt;-1),(SUMIF(TBL_BDA_LOANPOOL[LOAN_ID],TBL_BDA_LOANPOOL[[#This Row],[LOAN_ID]],TBL_BDA_LOANPOOL[QUALMETHOD_ID])/TBL_BDA_LOANPOOL[[#This Row],[MULTIPROP_REC_COUNT]])=TBL_BDA_LOANPOOL[[#This Row],[QUALMETHOD_ID]],"")</f>
        <v/>
      </c>
      <c r="AO114" s="29" t="str">
        <f>IF(AND(TBL_BDA_LOANPOOL[[#This Row],[LOAN_ID]]&lt;&gt;"",TBL_BDA_LOANPOOL[[#This Row],[LOAN_AMOUNT]]&lt;&gt;""),(SUMIF(TBL_BDA_LOANPOOL[LOAN_ID],TBL_BDA_LOANPOOL[[#This Row],[LOAN_ID]],TBL_BDA_LOANPOOL[LOAN_AMOUNT])/TBL_BDA_LOANPOOL[[#This Row],[MULTIPROP_REC_COUNT]])=TBL_BDA_LOANPOOL[[#This Row],[LOAN_AMOUNT]],"")</f>
        <v/>
      </c>
      <c r="AP114" s="29" t="str">
        <f>IF(AND(TBL_BDA_LOANPOOL[[#This Row],[LOAN_ID]]&lt;&gt;"",TBL_BDA_LOANPOOL[[#This Row],[SETTLEMENT_DATE]]&lt;&gt;""),(SUMIF(TBL_BDA_LOANPOOL[LOAN_ID],TBL_BDA_LOANPOOL[[#This Row],[LOAN_ID]],TBL_BDA_LOANPOOL[SETTLEMENT_DATE])/TBL_BDA_LOANPOOL[[#This Row],[MULTIPROP_REC_COUNT]])=TBL_BDA_LOANPOOL[[#This Row],[SETTLEMENT_DATE]],"")</f>
        <v/>
      </c>
      <c r="AQ11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5" spans="2:45" ht="26.25" customHeight="1" x14ac:dyDescent="0.25">
      <c r="B115" s="25" t="str">
        <f>IF(TBL_BDA_LOANPOOL[[#This Row],[RECORD_STARTED]],IF(TBL_BDA_LOANPOOL[[#This Row],[ERROR_COUNT]]&gt;0,-1,IF(TBL_BDA_LOANPOOL[[#This Row],[REQ_FIELDS_POPULATED]],1,0)),"")</f>
        <v/>
      </c>
      <c r="C115" s="36">
        <f>ROW()-ROW(TBL_BDA_LOANPOOL[[#Headers],[ROW_ID]])</f>
        <v>99</v>
      </c>
      <c r="D115" s="55"/>
      <c r="E115" s="56"/>
      <c r="F115" s="57"/>
      <c r="G115" s="193"/>
      <c r="H115" s="142"/>
      <c r="I115" s="144"/>
      <c r="J115" s="144"/>
      <c r="K115" s="194"/>
      <c r="L115" s="207"/>
      <c r="M115" s="196"/>
      <c r="N115" s="116"/>
      <c r="O115" s="55"/>
      <c r="P115" s="61"/>
      <c r="Q115" s="62"/>
      <c r="R115" s="124"/>
      <c r="S115" s="200"/>
      <c r="T115" s="61"/>
      <c r="U115" s="202"/>
      <c r="V115" s="204" t="str">
        <f>IF(TBL_BDA_LOANPOOL[[#This Row],[RECORD_STARTED]]=TRUE,RANGE_LOOKUP_QUALMETHODS_BDA_SMALLBUSINESS,"")</f>
        <v/>
      </c>
      <c r="W115" s="178"/>
      <c r="X115" s="176"/>
      <c r="Y115" s="185"/>
      <c r="Z115" s="185"/>
      <c r="AA115" s="186"/>
      <c r="AB115" s="186"/>
      <c r="AC11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5" s="94" t="str">
        <f>IF(TBL_BDA_LOANPOOL[[#This Row],[LOAN_LEVEL_PREQUALIFIED_FLAG]]&lt;&gt;"",
IF(TBL_BDA_LOANPOOL[[#This Row],[LOAN_LEVEL_PREQUALIFIED_FLAG]],"Yes","No"),
"")</f>
        <v/>
      </c>
      <c r="AE115" s="70" t="str">
        <f>IF(TBL_BDA_LOANPOOL[[#This Row],[LOAN_ID]] = "","",TBL_BDA_LOANPOOL[[#This Row],[LOAN_ID]]&amp;" ("&amp;IF(TBL_BDA_LOANPOOL[[#This Row],[PROP_ADDR_STREET]]="","Address Not Defined",TBL_BDA_LOANPOOL[[#This Row],[PROP_ADDR_STREET]])&amp;")")</f>
        <v/>
      </c>
      <c r="AF115" s="70" t="str">
        <f>IF(AND(TBL_BDA_LOANPOOL[[#This Row],[REQ_FIELDS_POPULATED]],TBL_BDA_LOANPOOL[[#This Row],[ERROR_COUNT]]=0),
AND(TBL_BDA_LOANPOOL[[#This Row],[PREQUAL_LOAN_AGESETTLE_DATE_90_DAYS_CERTDATE]],TBL_BDA_LOANPOOL[[#This Row],[PREQUAL_LOAN_INTEREST_RATE]],TBL_BDA_LOANPOOL[[#This Row],[PREQUAL_SMALLBUSINESS]]),
"")</f>
        <v/>
      </c>
      <c r="AG115" s="27" t="b">
        <f ca="1">IFERROR((IF(APP_BDA_CERT_DATE&lt;&gt;"",APP_BDA_CERT_DATE,TODAY())-TBL_BDA_LOANPOOL[[#This Row],[SETTLEMENT_DATE]])&lt;91,TRUE)</f>
        <v>1</v>
      </c>
      <c r="AH115" s="27" t="b">
        <f>COUNTIFS(TBL_BDA_LOANPOOL[LOAN_ID],TBL_BDA_LOANPOOL[[#This Row],[LOAN_ID]],TBL_BDA_LOANPOOL[LOAN_INTEREST_RATE],"&gt;"&amp;CONFIG_BDA_INTEREST_RATE_CEILING)=0</f>
        <v>1</v>
      </c>
      <c r="AI115" s="27" t="b">
        <f>COUNTIFS(TBL_BDA_LOANPOOL[LOAN_ID],TBL_BDA_LOANPOOL[[#This Row],[LOAN_ID]],TBL_BDA_LOANPOOL[SBA_QUALIFIED],"No")=0</f>
        <v>1</v>
      </c>
      <c r="AJ115" s="29">
        <f>IF(TBL_BDA_LOANPOOL[[#This Row],[MULTIPROP_REC_COUNT]]&lt;&gt;"",TBL_BDA_LOANPOOL[[#This Row],[LOAN_AMOUNT]]/TBL_BDA_LOANPOOL[[#This Row],[MULTIPROP_REC_COUNT]],TBL_BDA_LOANPOOL[[#This Row],[LOAN_AMOUNT]])</f>
        <v>0</v>
      </c>
      <c r="AK115" s="29" t="b">
        <f>TBL_BDA_LOANPOOL[[#This Row],[MULTIPROP_REC_COUNT]]&gt;1</f>
        <v>0</v>
      </c>
      <c r="AL115" s="36">
        <f>IF(TBL_BDA_LOANPOOL[[#This Row],[LOAN_ID]]&lt;&gt;"",COUNTIF(TBL_BDA_LOANPOOL[LOAN_ID],TBL_BDA_LOANPOOL[[#This Row],[LOAN_ID]]),1)</f>
        <v>1</v>
      </c>
      <c r="AM115" s="36">
        <f>IFERROR(MATCH(TBL_BDA_LOANPOOL[[#This Row],[QUAL_METHOD]],RANGE_LOOKUP_QUALMETHODS_BDA,0),-1)</f>
        <v>-1</v>
      </c>
      <c r="AN115" s="29" t="str">
        <f>IF(AND(TBL_BDA_LOANPOOL[[#This Row],[LOAN_ID]]&lt;&gt;"",TBL_BDA_LOANPOOL[[#This Row],[QUALMETHOD_ID]]&gt;-1),(SUMIF(TBL_BDA_LOANPOOL[LOAN_ID],TBL_BDA_LOANPOOL[[#This Row],[LOAN_ID]],TBL_BDA_LOANPOOL[QUALMETHOD_ID])/TBL_BDA_LOANPOOL[[#This Row],[MULTIPROP_REC_COUNT]])=TBL_BDA_LOANPOOL[[#This Row],[QUALMETHOD_ID]],"")</f>
        <v/>
      </c>
      <c r="AO115" s="29" t="str">
        <f>IF(AND(TBL_BDA_LOANPOOL[[#This Row],[LOAN_ID]]&lt;&gt;"",TBL_BDA_LOANPOOL[[#This Row],[LOAN_AMOUNT]]&lt;&gt;""),(SUMIF(TBL_BDA_LOANPOOL[LOAN_ID],TBL_BDA_LOANPOOL[[#This Row],[LOAN_ID]],TBL_BDA_LOANPOOL[LOAN_AMOUNT])/TBL_BDA_LOANPOOL[[#This Row],[MULTIPROP_REC_COUNT]])=TBL_BDA_LOANPOOL[[#This Row],[LOAN_AMOUNT]],"")</f>
        <v/>
      </c>
      <c r="AP115" s="29" t="str">
        <f>IF(AND(TBL_BDA_LOANPOOL[[#This Row],[LOAN_ID]]&lt;&gt;"",TBL_BDA_LOANPOOL[[#This Row],[SETTLEMENT_DATE]]&lt;&gt;""),(SUMIF(TBL_BDA_LOANPOOL[LOAN_ID],TBL_BDA_LOANPOOL[[#This Row],[LOAN_ID]],TBL_BDA_LOANPOOL[SETTLEMENT_DATE])/TBL_BDA_LOANPOOL[[#This Row],[MULTIPROP_REC_COUNT]])=TBL_BDA_LOANPOOL[[#This Row],[SETTLEMENT_DATE]],"")</f>
        <v/>
      </c>
      <c r="AQ11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6" spans="2:45" ht="26.25" customHeight="1" x14ac:dyDescent="0.25">
      <c r="B116" s="25" t="str">
        <f>IF(TBL_BDA_LOANPOOL[[#This Row],[RECORD_STARTED]],IF(TBL_BDA_LOANPOOL[[#This Row],[ERROR_COUNT]]&gt;0,-1,IF(TBL_BDA_LOANPOOL[[#This Row],[REQ_FIELDS_POPULATED]],1,0)),"")</f>
        <v/>
      </c>
      <c r="C116" s="36">
        <f>ROW()-ROW(TBL_BDA_LOANPOOL[[#Headers],[ROW_ID]])</f>
        <v>100</v>
      </c>
      <c r="D116" s="55"/>
      <c r="E116" s="56"/>
      <c r="F116" s="57"/>
      <c r="G116" s="193"/>
      <c r="H116" s="142"/>
      <c r="I116" s="144"/>
      <c r="J116" s="144"/>
      <c r="K116" s="194"/>
      <c r="L116" s="207"/>
      <c r="M116" s="196"/>
      <c r="N116" s="116"/>
      <c r="O116" s="55"/>
      <c r="P116" s="61"/>
      <c r="Q116" s="62"/>
      <c r="R116" s="124"/>
      <c r="S116" s="200"/>
      <c r="T116" s="61"/>
      <c r="U116" s="202"/>
      <c r="V116" s="204" t="str">
        <f>IF(TBL_BDA_LOANPOOL[[#This Row],[RECORD_STARTED]]=TRUE,RANGE_LOOKUP_QUALMETHODS_BDA_SMALLBUSINESS,"")</f>
        <v/>
      </c>
      <c r="W116" s="178"/>
      <c r="X116" s="176"/>
      <c r="Y116" s="185"/>
      <c r="Z116" s="185"/>
      <c r="AA116" s="186"/>
      <c r="AB116" s="186"/>
      <c r="AC11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6" s="94" t="str">
        <f>IF(TBL_BDA_LOANPOOL[[#This Row],[LOAN_LEVEL_PREQUALIFIED_FLAG]]&lt;&gt;"",
IF(TBL_BDA_LOANPOOL[[#This Row],[LOAN_LEVEL_PREQUALIFIED_FLAG]],"Yes","No"),
"")</f>
        <v/>
      </c>
      <c r="AE116" s="70" t="str">
        <f>IF(TBL_BDA_LOANPOOL[[#This Row],[LOAN_ID]] = "","",TBL_BDA_LOANPOOL[[#This Row],[LOAN_ID]]&amp;" ("&amp;IF(TBL_BDA_LOANPOOL[[#This Row],[PROP_ADDR_STREET]]="","Address Not Defined",TBL_BDA_LOANPOOL[[#This Row],[PROP_ADDR_STREET]])&amp;")")</f>
        <v/>
      </c>
      <c r="AF116" s="70" t="str">
        <f>IF(AND(TBL_BDA_LOANPOOL[[#This Row],[REQ_FIELDS_POPULATED]],TBL_BDA_LOANPOOL[[#This Row],[ERROR_COUNT]]=0),
AND(TBL_BDA_LOANPOOL[[#This Row],[PREQUAL_LOAN_AGESETTLE_DATE_90_DAYS_CERTDATE]],TBL_BDA_LOANPOOL[[#This Row],[PREQUAL_LOAN_INTEREST_RATE]],TBL_BDA_LOANPOOL[[#This Row],[PREQUAL_SMALLBUSINESS]]),
"")</f>
        <v/>
      </c>
      <c r="AG116" s="27" t="b">
        <f ca="1">IFERROR((IF(APP_BDA_CERT_DATE&lt;&gt;"",APP_BDA_CERT_DATE,TODAY())-TBL_BDA_LOANPOOL[[#This Row],[SETTLEMENT_DATE]])&lt;91,TRUE)</f>
        <v>1</v>
      </c>
      <c r="AH116" s="27" t="b">
        <f>COUNTIFS(TBL_BDA_LOANPOOL[LOAN_ID],TBL_BDA_LOANPOOL[[#This Row],[LOAN_ID]],TBL_BDA_LOANPOOL[LOAN_INTEREST_RATE],"&gt;"&amp;CONFIG_BDA_INTEREST_RATE_CEILING)=0</f>
        <v>1</v>
      </c>
      <c r="AI116" s="27" t="b">
        <f>COUNTIFS(TBL_BDA_LOANPOOL[LOAN_ID],TBL_BDA_LOANPOOL[[#This Row],[LOAN_ID]],TBL_BDA_LOANPOOL[SBA_QUALIFIED],"No")=0</f>
        <v>1</v>
      </c>
      <c r="AJ116" s="29">
        <f>IF(TBL_BDA_LOANPOOL[[#This Row],[MULTIPROP_REC_COUNT]]&lt;&gt;"",TBL_BDA_LOANPOOL[[#This Row],[LOAN_AMOUNT]]/TBL_BDA_LOANPOOL[[#This Row],[MULTIPROP_REC_COUNT]],TBL_BDA_LOANPOOL[[#This Row],[LOAN_AMOUNT]])</f>
        <v>0</v>
      </c>
      <c r="AK116" s="29" t="b">
        <f>TBL_BDA_LOANPOOL[[#This Row],[MULTIPROP_REC_COUNT]]&gt;1</f>
        <v>0</v>
      </c>
      <c r="AL116" s="36">
        <f>IF(TBL_BDA_LOANPOOL[[#This Row],[LOAN_ID]]&lt;&gt;"",COUNTIF(TBL_BDA_LOANPOOL[LOAN_ID],TBL_BDA_LOANPOOL[[#This Row],[LOAN_ID]]),1)</f>
        <v>1</v>
      </c>
      <c r="AM116" s="36">
        <f>IFERROR(MATCH(TBL_BDA_LOANPOOL[[#This Row],[QUAL_METHOD]],RANGE_LOOKUP_QUALMETHODS_BDA,0),-1)</f>
        <v>-1</v>
      </c>
      <c r="AN116" s="29" t="str">
        <f>IF(AND(TBL_BDA_LOANPOOL[[#This Row],[LOAN_ID]]&lt;&gt;"",TBL_BDA_LOANPOOL[[#This Row],[QUALMETHOD_ID]]&gt;-1),(SUMIF(TBL_BDA_LOANPOOL[LOAN_ID],TBL_BDA_LOANPOOL[[#This Row],[LOAN_ID]],TBL_BDA_LOANPOOL[QUALMETHOD_ID])/TBL_BDA_LOANPOOL[[#This Row],[MULTIPROP_REC_COUNT]])=TBL_BDA_LOANPOOL[[#This Row],[QUALMETHOD_ID]],"")</f>
        <v/>
      </c>
      <c r="AO116" s="29" t="str">
        <f>IF(AND(TBL_BDA_LOANPOOL[[#This Row],[LOAN_ID]]&lt;&gt;"",TBL_BDA_LOANPOOL[[#This Row],[LOAN_AMOUNT]]&lt;&gt;""),(SUMIF(TBL_BDA_LOANPOOL[LOAN_ID],TBL_BDA_LOANPOOL[[#This Row],[LOAN_ID]],TBL_BDA_LOANPOOL[LOAN_AMOUNT])/TBL_BDA_LOANPOOL[[#This Row],[MULTIPROP_REC_COUNT]])=TBL_BDA_LOANPOOL[[#This Row],[LOAN_AMOUNT]],"")</f>
        <v/>
      </c>
      <c r="AP116" s="29" t="str">
        <f>IF(AND(TBL_BDA_LOANPOOL[[#This Row],[LOAN_ID]]&lt;&gt;"",TBL_BDA_LOANPOOL[[#This Row],[SETTLEMENT_DATE]]&lt;&gt;""),(SUMIF(TBL_BDA_LOANPOOL[LOAN_ID],TBL_BDA_LOANPOOL[[#This Row],[LOAN_ID]],TBL_BDA_LOANPOOL[SETTLEMENT_DATE])/TBL_BDA_LOANPOOL[[#This Row],[MULTIPROP_REC_COUNT]])=TBL_BDA_LOANPOOL[[#This Row],[SETTLEMENT_DATE]],"")</f>
        <v/>
      </c>
      <c r="AQ11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7" spans="2:45" ht="26.25" customHeight="1" x14ac:dyDescent="0.25">
      <c r="B117" s="25" t="str">
        <f>IF(TBL_BDA_LOANPOOL[[#This Row],[RECORD_STARTED]],IF(TBL_BDA_LOANPOOL[[#This Row],[ERROR_COUNT]]&gt;0,-1,IF(TBL_BDA_LOANPOOL[[#This Row],[REQ_FIELDS_POPULATED]],1,0)),"")</f>
        <v/>
      </c>
      <c r="C117" s="36">
        <f>ROW()-ROW(TBL_BDA_LOANPOOL[[#Headers],[ROW_ID]])</f>
        <v>101</v>
      </c>
      <c r="D117" s="55"/>
      <c r="E117" s="56"/>
      <c r="F117" s="57"/>
      <c r="G117" s="193"/>
      <c r="H117" s="142"/>
      <c r="I117" s="144"/>
      <c r="J117" s="144"/>
      <c r="K117" s="194"/>
      <c r="L117" s="207"/>
      <c r="M117" s="196"/>
      <c r="N117" s="116"/>
      <c r="O117" s="55"/>
      <c r="P117" s="61"/>
      <c r="Q117" s="62"/>
      <c r="R117" s="124"/>
      <c r="S117" s="200"/>
      <c r="T117" s="61"/>
      <c r="U117" s="202"/>
      <c r="V117" s="204" t="str">
        <f>IF(TBL_BDA_LOANPOOL[[#This Row],[RECORD_STARTED]]=TRUE,RANGE_LOOKUP_QUALMETHODS_BDA_SMALLBUSINESS,"")</f>
        <v/>
      </c>
      <c r="W117" s="178"/>
      <c r="X117" s="176"/>
      <c r="Y117" s="185"/>
      <c r="Z117" s="185"/>
      <c r="AA117" s="186"/>
      <c r="AB117" s="186"/>
      <c r="AC11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7" s="94" t="str">
        <f>IF(TBL_BDA_LOANPOOL[[#This Row],[LOAN_LEVEL_PREQUALIFIED_FLAG]]&lt;&gt;"",
IF(TBL_BDA_LOANPOOL[[#This Row],[LOAN_LEVEL_PREQUALIFIED_FLAG]],"Yes","No"),
"")</f>
        <v/>
      </c>
      <c r="AE117" s="70" t="str">
        <f>IF(TBL_BDA_LOANPOOL[[#This Row],[LOAN_ID]] = "","",TBL_BDA_LOANPOOL[[#This Row],[LOAN_ID]]&amp;" ("&amp;IF(TBL_BDA_LOANPOOL[[#This Row],[PROP_ADDR_STREET]]="","Address Not Defined",TBL_BDA_LOANPOOL[[#This Row],[PROP_ADDR_STREET]])&amp;")")</f>
        <v/>
      </c>
      <c r="AF117" s="70" t="str">
        <f>IF(AND(TBL_BDA_LOANPOOL[[#This Row],[REQ_FIELDS_POPULATED]],TBL_BDA_LOANPOOL[[#This Row],[ERROR_COUNT]]=0),
AND(TBL_BDA_LOANPOOL[[#This Row],[PREQUAL_LOAN_AGESETTLE_DATE_90_DAYS_CERTDATE]],TBL_BDA_LOANPOOL[[#This Row],[PREQUAL_LOAN_INTEREST_RATE]],TBL_BDA_LOANPOOL[[#This Row],[PREQUAL_SMALLBUSINESS]]),
"")</f>
        <v/>
      </c>
      <c r="AG117" s="27" t="b">
        <f ca="1">IFERROR((IF(APP_BDA_CERT_DATE&lt;&gt;"",APP_BDA_CERT_DATE,TODAY())-TBL_BDA_LOANPOOL[[#This Row],[SETTLEMENT_DATE]])&lt;91,TRUE)</f>
        <v>1</v>
      </c>
      <c r="AH117" s="27" t="b">
        <f>COUNTIFS(TBL_BDA_LOANPOOL[LOAN_ID],TBL_BDA_LOANPOOL[[#This Row],[LOAN_ID]],TBL_BDA_LOANPOOL[LOAN_INTEREST_RATE],"&gt;"&amp;CONFIG_BDA_INTEREST_RATE_CEILING)=0</f>
        <v>1</v>
      </c>
      <c r="AI117" s="27" t="b">
        <f>COUNTIFS(TBL_BDA_LOANPOOL[LOAN_ID],TBL_BDA_LOANPOOL[[#This Row],[LOAN_ID]],TBL_BDA_LOANPOOL[SBA_QUALIFIED],"No")=0</f>
        <v>1</v>
      </c>
      <c r="AJ117" s="29">
        <f>IF(TBL_BDA_LOANPOOL[[#This Row],[MULTIPROP_REC_COUNT]]&lt;&gt;"",TBL_BDA_LOANPOOL[[#This Row],[LOAN_AMOUNT]]/TBL_BDA_LOANPOOL[[#This Row],[MULTIPROP_REC_COUNT]],TBL_BDA_LOANPOOL[[#This Row],[LOAN_AMOUNT]])</f>
        <v>0</v>
      </c>
      <c r="AK117" s="29" t="b">
        <f>TBL_BDA_LOANPOOL[[#This Row],[MULTIPROP_REC_COUNT]]&gt;1</f>
        <v>0</v>
      </c>
      <c r="AL117" s="36">
        <f>IF(TBL_BDA_LOANPOOL[[#This Row],[LOAN_ID]]&lt;&gt;"",COUNTIF(TBL_BDA_LOANPOOL[LOAN_ID],TBL_BDA_LOANPOOL[[#This Row],[LOAN_ID]]),1)</f>
        <v>1</v>
      </c>
      <c r="AM117" s="36">
        <f>IFERROR(MATCH(TBL_BDA_LOANPOOL[[#This Row],[QUAL_METHOD]],RANGE_LOOKUP_QUALMETHODS_BDA,0),-1)</f>
        <v>-1</v>
      </c>
      <c r="AN117" s="29" t="str">
        <f>IF(AND(TBL_BDA_LOANPOOL[[#This Row],[LOAN_ID]]&lt;&gt;"",TBL_BDA_LOANPOOL[[#This Row],[QUALMETHOD_ID]]&gt;-1),(SUMIF(TBL_BDA_LOANPOOL[LOAN_ID],TBL_BDA_LOANPOOL[[#This Row],[LOAN_ID]],TBL_BDA_LOANPOOL[QUALMETHOD_ID])/TBL_BDA_LOANPOOL[[#This Row],[MULTIPROP_REC_COUNT]])=TBL_BDA_LOANPOOL[[#This Row],[QUALMETHOD_ID]],"")</f>
        <v/>
      </c>
      <c r="AO117" s="29" t="str">
        <f>IF(AND(TBL_BDA_LOANPOOL[[#This Row],[LOAN_ID]]&lt;&gt;"",TBL_BDA_LOANPOOL[[#This Row],[LOAN_AMOUNT]]&lt;&gt;""),(SUMIF(TBL_BDA_LOANPOOL[LOAN_ID],TBL_BDA_LOANPOOL[[#This Row],[LOAN_ID]],TBL_BDA_LOANPOOL[LOAN_AMOUNT])/TBL_BDA_LOANPOOL[[#This Row],[MULTIPROP_REC_COUNT]])=TBL_BDA_LOANPOOL[[#This Row],[LOAN_AMOUNT]],"")</f>
        <v/>
      </c>
      <c r="AP117" s="29" t="str">
        <f>IF(AND(TBL_BDA_LOANPOOL[[#This Row],[LOAN_ID]]&lt;&gt;"",TBL_BDA_LOANPOOL[[#This Row],[SETTLEMENT_DATE]]&lt;&gt;""),(SUMIF(TBL_BDA_LOANPOOL[LOAN_ID],TBL_BDA_LOANPOOL[[#This Row],[LOAN_ID]],TBL_BDA_LOANPOOL[SETTLEMENT_DATE])/TBL_BDA_LOANPOOL[[#This Row],[MULTIPROP_REC_COUNT]])=TBL_BDA_LOANPOOL[[#This Row],[SETTLEMENT_DATE]],"")</f>
        <v/>
      </c>
      <c r="AQ11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8" spans="2:45" ht="26.25" customHeight="1" x14ac:dyDescent="0.25">
      <c r="B118" s="25" t="str">
        <f>IF(TBL_BDA_LOANPOOL[[#This Row],[RECORD_STARTED]],IF(TBL_BDA_LOANPOOL[[#This Row],[ERROR_COUNT]]&gt;0,-1,IF(TBL_BDA_LOANPOOL[[#This Row],[REQ_FIELDS_POPULATED]],1,0)),"")</f>
        <v/>
      </c>
      <c r="C118" s="36">
        <f>ROW()-ROW(TBL_BDA_LOANPOOL[[#Headers],[ROW_ID]])</f>
        <v>102</v>
      </c>
      <c r="D118" s="55"/>
      <c r="E118" s="56"/>
      <c r="F118" s="57"/>
      <c r="G118" s="193"/>
      <c r="H118" s="142"/>
      <c r="I118" s="144"/>
      <c r="J118" s="144"/>
      <c r="K118" s="194"/>
      <c r="L118" s="207"/>
      <c r="M118" s="196"/>
      <c r="N118" s="116"/>
      <c r="O118" s="55"/>
      <c r="P118" s="61"/>
      <c r="Q118" s="62"/>
      <c r="R118" s="124"/>
      <c r="S118" s="200"/>
      <c r="T118" s="61"/>
      <c r="U118" s="202"/>
      <c r="V118" s="204" t="str">
        <f>IF(TBL_BDA_LOANPOOL[[#This Row],[RECORD_STARTED]]=TRUE,RANGE_LOOKUP_QUALMETHODS_BDA_SMALLBUSINESS,"")</f>
        <v/>
      </c>
      <c r="W118" s="178"/>
      <c r="X118" s="176"/>
      <c r="Y118" s="185"/>
      <c r="Z118" s="185"/>
      <c r="AA118" s="186"/>
      <c r="AB118" s="186"/>
      <c r="AC11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8" s="94" t="str">
        <f>IF(TBL_BDA_LOANPOOL[[#This Row],[LOAN_LEVEL_PREQUALIFIED_FLAG]]&lt;&gt;"",
IF(TBL_BDA_LOANPOOL[[#This Row],[LOAN_LEVEL_PREQUALIFIED_FLAG]],"Yes","No"),
"")</f>
        <v/>
      </c>
      <c r="AE118" s="70" t="str">
        <f>IF(TBL_BDA_LOANPOOL[[#This Row],[LOAN_ID]] = "","",TBL_BDA_LOANPOOL[[#This Row],[LOAN_ID]]&amp;" ("&amp;IF(TBL_BDA_LOANPOOL[[#This Row],[PROP_ADDR_STREET]]="","Address Not Defined",TBL_BDA_LOANPOOL[[#This Row],[PROP_ADDR_STREET]])&amp;")")</f>
        <v/>
      </c>
      <c r="AF118" s="70" t="str">
        <f>IF(AND(TBL_BDA_LOANPOOL[[#This Row],[REQ_FIELDS_POPULATED]],TBL_BDA_LOANPOOL[[#This Row],[ERROR_COUNT]]=0),
AND(TBL_BDA_LOANPOOL[[#This Row],[PREQUAL_LOAN_AGESETTLE_DATE_90_DAYS_CERTDATE]],TBL_BDA_LOANPOOL[[#This Row],[PREQUAL_LOAN_INTEREST_RATE]],TBL_BDA_LOANPOOL[[#This Row],[PREQUAL_SMALLBUSINESS]]),
"")</f>
        <v/>
      </c>
      <c r="AG118" s="27" t="b">
        <f ca="1">IFERROR((IF(APP_BDA_CERT_DATE&lt;&gt;"",APP_BDA_CERT_DATE,TODAY())-TBL_BDA_LOANPOOL[[#This Row],[SETTLEMENT_DATE]])&lt;91,TRUE)</f>
        <v>1</v>
      </c>
      <c r="AH118" s="27" t="b">
        <f>COUNTIFS(TBL_BDA_LOANPOOL[LOAN_ID],TBL_BDA_LOANPOOL[[#This Row],[LOAN_ID]],TBL_BDA_LOANPOOL[LOAN_INTEREST_RATE],"&gt;"&amp;CONFIG_BDA_INTEREST_RATE_CEILING)=0</f>
        <v>1</v>
      </c>
      <c r="AI118" s="27" t="b">
        <f>COUNTIFS(TBL_BDA_LOANPOOL[LOAN_ID],TBL_BDA_LOANPOOL[[#This Row],[LOAN_ID]],TBL_BDA_LOANPOOL[SBA_QUALIFIED],"No")=0</f>
        <v>1</v>
      </c>
      <c r="AJ118" s="29">
        <f>IF(TBL_BDA_LOANPOOL[[#This Row],[MULTIPROP_REC_COUNT]]&lt;&gt;"",TBL_BDA_LOANPOOL[[#This Row],[LOAN_AMOUNT]]/TBL_BDA_LOANPOOL[[#This Row],[MULTIPROP_REC_COUNT]],TBL_BDA_LOANPOOL[[#This Row],[LOAN_AMOUNT]])</f>
        <v>0</v>
      </c>
      <c r="AK118" s="29" t="b">
        <f>TBL_BDA_LOANPOOL[[#This Row],[MULTIPROP_REC_COUNT]]&gt;1</f>
        <v>0</v>
      </c>
      <c r="AL118" s="36">
        <f>IF(TBL_BDA_LOANPOOL[[#This Row],[LOAN_ID]]&lt;&gt;"",COUNTIF(TBL_BDA_LOANPOOL[LOAN_ID],TBL_BDA_LOANPOOL[[#This Row],[LOAN_ID]]),1)</f>
        <v>1</v>
      </c>
      <c r="AM118" s="36">
        <f>IFERROR(MATCH(TBL_BDA_LOANPOOL[[#This Row],[QUAL_METHOD]],RANGE_LOOKUP_QUALMETHODS_BDA,0),-1)</f>
        <v>-1</v>
      </c>
      <c r="AN118" s="29" t="str">
        <f>IF(AND(TBL_BDA_LOANPOOL[[#This Row],[LOAN_ID]]&lt;&gt;"",TBL_BDA_LOANPOOL[[#This Row],[QUALMETHOD_ID]]&gt;-1),(SUMIF(TBL_BDA_LOANPOOL[LOAN_ID],TBL_BDA_LOANPOOL[[#This Row],[LOAN_ID]],TBL_BDA_LOANPOOL[QUALMETHOD_ID])/TBL_BDA_LOANPOOL[[#This Row],[MULTIPROP_REC_COUNT]])=TBL_BDA_LOANPOOL[[#This Row],[QUALMETHOD_ID]],"")</f>
        <v/>
      </c>
      <c r="AO118" s="29" t="str">
        <f>IF(AND(TBL_BDA_LOANPOOL[[#This Row],[LOAN_ID]]&lt;&gt;"",TBL_BDA_LOANPOOL[[#This Row],[LOAN_AMOUNT]]&lt;&gt;""),(SUMIF(TBL_BDA_LOANPOOL[LOAN_ID],TBL_BDA_LOANPOOL[[#This Row],[LOAN_ID]],TBL_BDA_LOANPOOL[LOAN_AMOUNT])/TBL_BDA_LOANPOOL[[#This Row],[MULTIPROP_REC_COUNT]])=TBL_BDA_LOANPOOL[[#This Row],[LOAN_AMOUNT]],"")</f>
        <v/>
      </c>
      <c r="AP118" s="29" t="str">
        <f>IF(AND(TBL_BDA_LOANPOOL[[#This Row],[LOAN_ID]]&lt;&gt;"",TBL_BDA_LOANPOOL[[#This Row],[SETTLEMENT_DATE]]&lt;&gt;""),(SUMIF(TBL_BDA_LOANPOOL[LOAN_ID],TBL_BDA_LOANPOOL[[#This Row],[LOAN_ID]],TBL_BDA_LOANPOOL[SETTLEMENT_DATE])/TBL_BDA_LOANPOOL[[#This Row],[MULTIPROP_REC_COUNT]])=TBL_BDA_LOANPOOL[[#This Row],[SETTLEMENT_DATE]],"")</f>
        <v/>
      </c>
      <c r="AQ11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9" spans="2:45" ht="26.25" customHeight="1" x14ac:dyDescent="0.25">
      <c r="B119" s="25" t="str">
        <f>IF(TBL_BDA_LOANPOOL[[#This Row],[RECORD_STARTED]],IF(TBL_BDA_LOANPOOL[[#This Row],[ERROR_COUNT]]&gt;0,-1,IF(TBL_BDA_LOANPOOL[[#This Row],[REQ_FIELDS_POPULATED]],1,0)),"")</f>
        <v/>
      </c>
      <c r="C119" s="36">
        <f>ROW()-ROW(TBL_BDA_LOANPOOL[[#Headers],[ROW_ID]])</f>
        <v>103</v>
      </c>
      <c r="D119" s="55"/>
      <c r="E119" s="56"/>
      <c r="F119" s="57"/>
      <c r="G119" s="193"/>
      <c r="H119" s="142"/>
      <c r="I119" s="144"/>
      <c r="J119" s="144"/>
      <c r="K119" s="194"/>
      <c r="L119" s="207"/>
      <c r="M119" s="196"/>
      <c r="N119" s="116"/>
      <c r="O119" s="55"/>
      <c r="P119" s="61"/>
      <c r="Q119" s="62"/>
      <c r="R119" s="124"/>
      <c r="S119" s="200"/>
      <c r="T119" s="61"/>
      <c r="U119" s="202"/>
      <c r="V119" s="204" t="str">
        <f>IF(TBL_BDA_LOANPOOL[[#This Row],[RECORD_STARTED]]=TRUE,RANGE_LOOKUP_QUALMETHODS_BDA_SMALLBUSINESS,"")</f>
        <v/>
      </c>
      <c r="W119" s="178"/>
      <c r="X119" s="176"/>
      <c r="Y119" s="185"/>
      <c r="Z119" s="185"/>
      <c r="AA119" s="186"/>
      <c r="AB119" s="186"/>
      <c r="AC11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9" s="94" t="str">
        <f>IF(TBL_BDA_LOANPOOL[[#This Row],[LOAN_LEVEL_PREQUALIFIED_FLAG]]&lt;&gt;"",
IF(TBL_BDA_LOANPOOL[[#This Row],[LOAN_LEVEL_PREQUALIFIED_FLAG]],"Yes","No"),
"")</f>
        <v/>
      </c>
      <c r="AE119" s="70" t="str">
        <f>IF(TBL_BDA_LOANPOOL[[#This Row],[LOAN_ID]] = "","",TBL_BDA_LOANPOOL[[#This Row],[LOAN_ID]]&amp;" ("&amp;IF(TBL_BDA_LOANPOOL[[#This Row],[PROP_ADDR_STREET]]="","Address Not Defined",TBL_BDA_LOANPOOL[[#This Row],[PROP_ADDR_STREET]])&amp;")")</f>
        <v/>
      </c>
      <c r="AF119" s="70" t="str">
        <f>IF(AND(TBL_BDA_LOANPOOL[[#This Row],[REQ_FIELDS_POPULATED]],TBL_BDA_LOANPOOL[[#This Row],[ERROR_COUNT]]=0),
AND(TBL_BDA_LOANPOOL[[#This Row],[PREQUAL_LOAN_AGESETTLE_DATE_90_DAYS_CERTDATE]],TBL_BDA_LOANPOOL[[#This Row],[PREQUAL_LOAN_INTEREST_RATE]],TBL_BDA_LOANPOOL[[#This Row],[PREQUAL_SMALLBUSINESS]]),
"")</f>
        <v/>
      </c>
      <c r="AG119" s="27" t="b">
        <f ca="1">IFERROR((IF(APP_BDA_CERT_DATE&lt;&gt;"",APP_BDA_CERT_DATE,TODAY())-TBL_BDA_LOANPOOL[[#This Row],[SETTLEMENT_DATE]])&lt;91,TRUE)</f>
        <v>1</v>
      </c>
      <c r="AH119" s="27" t="b">
        <f>COUNTIFS(TBL_BDA_LOANPOOL[LOAN_ID],TBL_BDA_LOANPOOL[[#This Row],[LOAN_ID]],TBL_BDA_LOANPOOL[LOAN_INTEREST_RATE],"&gt;"&amp;CONFIG_BDA_INTEREST_RATE_CEILING)=0</f>
        <v>1</v>
      </c>
      <c r="AI119" s="27" t="b">
        <f>COUNTIFS(TBL_BDA_LOANPOOL[LOAN_ID],TBL_BDA_LOANPOOL[[#This Row],[LOAN_ID]],TBL_BDA_LOANPOOL[SBA_QUALIFIED],"No")=0</f>
        <v>1</v>
      </c>
      <c r="AJ119" s="29">
        <f>IF(TBL_BDA_LOANPOOL[[#This Row],[MULTIPROP_REC_COUNT]]&lt;&gt;"",TBL_BDA_LOANPOOL[[#This Row],[LOAN_AMOUNT]]/TBL_BDA_LOANPOOL[[#This Row],[MULTIPROP_REC_COUNT]],TBL_BDA_LOANPOOL[[#This Row],[LOAN_AMOUNT]])</f>
        <v>0</v>
      </c>
      <c r="AK119" s="29" t="b">
        <f>TBL_BDA_LOANPOOL[[#This Row],[MULTIPROP_REC_COUNT]]&gt;1</f>
        <v>0</v>
      </c>
      <c r="AL119" s="36">
        <f>IF(TBL_BDA_LOANPOOL[[#This Row],[LOAN_ID]]&lt;&gt;"",COUNTIF(TBL_BDA_LOANPOOL[LOAN_ID],TBL_BDA_LOANPOOL[[#This Row],[LOAN_ID]]),1)</f>
        <v>1</v>
      </c>
      <c r="AM119" s="36">
        <f>IFERROR(MATCH(TBL_BDA_LOANPOOL[[#This Row],[QUAL_METHOD]],RANGE_LOOKUP_QUALMETHODS_BDA,0),-1)</f>
        <v>-1</v>
      </c>
      <c r="AN119" s="29" t="str">
        <f>IF(AND(TBL_BDA_LOANPOOL[[#This Row],[LOAN_ID]]&lt;&gt;"",TBL_BDA_LOANPOOL[[#This Row],[QUALMETHOD_ID]]&gt;-1),(SUMIF(TBL_BDA_LOANPOOL[LOAN_ID],TBL_BDA_LOANPOOL[[#This Row],[LOAN_ID]],TBL_BDA_LOANPOOL[QUALMETHOD_ID])/TBL_BDA_LOANPOOL[[#This Row],[MULTIPROP_REC_COUNT]])=TBL_BDA_LOANPOOL[[#This Row],[QUALMETHOD_ID]],"")</f>
        <v/>
      </c>
      <c r="AO119" s="29" t="str">
        <f>IF(AND(TBL_BDA_LOANPOOL[[#This Row],[LOAN_ID]]&lt;&gt;"",TBL_BDA_LOANPOOL[[#This Row],[LOAN_AMOUNT]]&lt;&gt;""),(SUMIF(TBL_BDA_LOANPOOL[LOAN_ID],TBL_BDA_LOANPOOL[[#This Row],[LOAN_ID]],TBL_BDA_LOANPOOL[LOAN_AMOUNT])/TBL_BDA_LOANPOOL[[#This Row],[MULTIPROP_REC_COUNT]])=TBL_BDA_LOANPOOL[[#This Row],[LOAN_AMOUNT]],"")</f>
        <v/>
      </c>
      <c r="AP119" s="29" t="str">
        <f>IF(AND(TBL_BDA_LOANPOOL[[#This Row],[LOAN_ID]]&lt;&gt;"",TBL_BDA_LOANPOOL[[#This Row],[SETTLEMENT_DATE]]&lt;&gt;""),(SUMIF(TBL_BDA_LOANPOOL[LOAN_ID],TBL_BDA_LOANPOOL[[#This Row],[LOAN_ID]],TBL_BDA_LOANPOOL[SETTLEMENT_DATE])/TBL_BDA_LOANPOOL[[#This Row],[MULTIPROP_REC_COUNT]])=TBL_BDA_LOANPOOL[[#This Row],[SETTLEMENT_DATE]],"")</f>
        <v/>
      </c>
      <c r="AQ11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0" spans="2:45" ht="26.25" customHeight="1" x14ac:dyDescent="0.25">
      <c r="B120" s="25" t="str">
        <f>IF(TBL_BDA_LOANPOOL[[#This Row],[RECORD_STARTED]],IF(TBL_BDA_LOANPOOL[[#This Row],[ERROR_COUNT]]&gt;0,-1,IF(TBL_BDA_LOANPOOL[[#This Row],[REQ_FIELDS_POPULATED]],1,0)),"")</f>
        <v/>
      </c>
      <c r="C120" s="36">
        <f>ROW()-ROW(TBL_BDA_LOANPOOL[[#Headers],[ROW_ID]])</f>
        <v>104</v>
      </c>
      <c r="D120" s="55"/>
      <c r="E120" s="56"/>
      <c r="F120" s="57"/>
      <c r="G120" s="193"/>
      <c r="H120" s="142"/>
      <c r="I120" s="144"/>
      <c r="J120" s="144"/>
      <c r="K120" s="194"/>
      <c r="L120" s="207"/>
      <c r="M120" s="196"/>
      <c r="N120" s="116"/>
      <c r="O120" s="55"/>
      <c r="P120" s="61"/>
      <c r="Q120" s="62"/>
      <c r="R120" s="124"/>
      <c r="S120" s="200"/>
      <c r="T120" s="61"/>
      <c r="U120" s="202"/>
      <c r="V120" s="204" t="str">
        <f>IF(TBL_BDA_LOANPOOL[[#This Row],[RECORD_STARTED]]=TRUE,RANGE_LOOKUP_QUALMETHODS_BDA_SMALLBUSINESS,"")</f>
        <v/>
      </c>
      <c r="W120" s="178"/>
      <c r="X120" s="176"/>
      <c r="Y120" s="185"/>
      <c r="Z120" s="185"/>
      <c r="AA120" s="186"/>
      <c r="AB120" s="186"/>
      <c r="AC12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0" s="94" t="str">
        <f>IF(TBL_BDA_LOANPOOL[[#This Row],[LOAN_LEVEL_PREQUALIFIED_FLAG]]&lt;&gt;"",
IF(TBL_BDA_LOANPOOL[[#This Row],[LOAN_LEVEL_PREQUALIFIED_FLAG]],"Yes","No"),
"")</f>
        <v/>
      </c>
      <c r="AE120" s="70" t="str">
        <f>IF(TBL_BDA_LOANPOOL[[#This Row],[LOAN_ID]] = "","",TBL_BDA_LOANPOOL[[#This Row],[LOAN_ID]]&amp;" ("&amp;IF(TBL_BDA_LOANPOOL[[#This Row],[PROP_ADDR_STREET]]="","Address Not Defined",TBL_BDA_LOANPOOL[[#This Row],[PROP_ADDR_STREET]])&amp;")")</f>
        <v/>
      </c>
      <c r="AF120" s="70" t="str">
        <f>IF(AND(TBL_BDA_LOANPOOL[[#This Row],[REQ_FIELDS_POPULATED]],TBL_BDA_LOANPOOL[[#This Row],[ERROR_COUNT]]=0),
AND(TBL_BDA_LOANPOOL[[#This Row],[PREQUAL_LOAN_AGESETTLE_DATE_90_DAYS_CERTDATE]],TBL_BDA_LOANPOOL[[#This Row],[PREQUAL_LOAN_INTEREST_RATE]],TBL_BDA_LOANPOOL[[#This Row],[PREQUAL_SMALLBUSINESS]]),
"")</f>
        <v/>
      </c>
      <c r="AG120" s="27" t="b">
        <f ca="1">IFERROR((IF(APP_BDA_CERT_DATE&lt;&gt;"",APP_BDA_CERT_DATE,TODAY())-TBL_BDA_LOANPOOL[[#This Row],[SETTLEMENT_DATE]])&lt;91,TRUE)</f>
        <v>1</v>
      </c>
      <c r="AH120" s="27" t="b">
        <f>COUNTIFS(TBL_BDA_LOANPOOL[LOAN_ID],TBL_BDA_LOANPOOL[[#This Row],[LOAN_ID]],TBL_BDA_LOANPOOL[LOAN_INTEREST_RATE],"&gt;"&amp;CONFIG_BDA_INTEREST_RATE_CEILING)=0</f>
        <v>1</v>
      </c>
      <c r="AI120" s="27" t="b">
        <f>COUNTIFS(TBL_BDA_LOANPOOL[LOAN_ID],TBL_BDA_LOANPOOL[[#This Row],[LOAN_ID]],TBL_BDA_LOANPOOL[SBA_QUALIFIED],"No")=0</f>
        <v>1</v>
      </c>
      <c r="AJ120" s="29">
        <f>IF(TBL_BDA_LOANPOOL[[#This Row],[MULTIPROP_REC_COUNT]]&lt;&gt;"",TBL_BDA_LOANPOOL[[#This Row],[LOAN_AMOUNT]]/TBL_BDA_LOANPOOL[[#This Row],[MULTIPROP_REC_COUNT]],TBL_BDA_LOANPOOL[[#This Row],[LOAN_AMOUNT]])</f>
        <v>0</v>
      </c>
      <c r="AK120" s="29" t="b">
        <f>TBL_BDA_LOANPOOL[[#This Row],[MULTIPROP_REC_COUNT]]&gt;1</f>
        <v>0</v>
      </c>
      <c r="AL120" s="36">
        <f>IF(TBL_BDA_LOANPOOL[[#This Row],[LOAN_ID]]&lt;&gt;"",COUNTIF(TBL_BDA_LOANPOOL[LOAN_ID],TBL_BDA_LOANPOOL[[#This Row],[LOAN_ID]]),1)</f>
        <v>1</v>
      </c>
      <c r="AM120" s="36">
        <f>IFERROR(MATCH(TBL_BDA_LOANPOOL[[#This Row],[QUAL_METHOD]],RANGE_LOOKUP_QUALMETHODS_BDA,0),-1)</f>
        <v>-1</v>
      </c>
      <c r="AN120" s="29" t="str">
        <f>IF(AND(TBL_BDA_LOANPOOL[[#This Row],[LOAN_ID]]&lt;&gt;"",TBL_BDA_LOANPOOL[[#This Row],[QUALMETHOD_ID]]&gt;-1),(SUMIF(TBL_BDA_LOANPOOL[LOAN_ID],TBL_BDA_LOANPOOL[[#This Row],[LOAN_ID]],TBL_BDA_LOANPOOL[QUALMETHOD_ID])/TBL_BDA_LOANPOOL[[#This Row],[MULTIPROP_REC_COUNT]])=TBL_BDA_LOANPOOL[[#This Row],[QUALMETHOD_ID]],"")</f>
        <v/>
      </c>
      <c r="AO120" s="29" t="str">
        <f>IF(AND(TBL_BDA_LOANPOOL[[#This Row],[LOAN_ID]]&lt;&gt;"",TBL_BDA_LOANPOOL[[#This Row],[LOAN_AMOUNT]]&lt;&gt;""),(SUMIF(TBL_BDA_LOANPOOL[LOAN_ID],TBL_BDA_LOANPOOL[[#This Row],[LOAN_ID]],TBL_BDA_LOANPOOL[LOAN_AMOUNT])/TBL_BDA_LOANPOOL[[#This Row],[MULTIPROP_REC_COUNT]])=TBL_BDA_LOANPOOL[[#This Row],[LOAN_AMOUNT]],"")</f>
        <v/>
      </c>
      <c r="AP120" s="29" t="str">
        <f>IF(AND(TBL_BDA_LOANPOOL[[#This Row],[LOAN_ID]]&lt;&gt;"",TBL_BDA_LOANPOOL[[#This Row],[SETTLEMENT_DATE]]&lt;&gt;""),(SUMIF(TBL_BDA_LOANPOOL[LOAN_ID],TBL_BDA_LOANPOOL[[#This Row],[LOAN_ID]],TBL_BDA_LOANPOOL[SETTLEMENT_DATE])/TBL_BDA_LOANPOOL[[#This Row],[MULTIPROP_REC_COUNT]])=TBL_BDA_LOANPOOL[[#This Row],[SETTLEMENT_DATE]],"")</f>
        <v/>
      </c>
      <c r="AQ12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1" spans="2:45" ht="26.25" customHeight="1" x14ac:dyDescent="0.25">
      <c r="B121" s="25" t="str">
        <f>IF(TBL_BDA_LOANPOOL[[#This Row],[RECORD_STARTED]],IF(TBL_BDA_LOANPOOL[[#This Row],[ERROR_COUNT]]&gt;0,-1,IF(TBL_BDA_LOANPOOL[[#This Row],[REQ_FIELDS_POPULATED]],1,0)),"")</f>
        <v/>
      </c>
      <c r="C121" s="36">
        <f>ROW()-ROW(TBL_BDA_LOANPOOL[[#Headers],[ROW_ID]])</f>
        <v>105</v>
      </c>
      <c r="D121" s="55"/>
      <c r="E121" s="56"/>
      <c r="F121" s="57"/>
      <c r="G121" s="193"/>
      <c r="H121" s="142"/>
      <c r="I121" s="144"/>
      <c r="J121" s="144"/>
      <c r="K121" s="194"/>
      <c r="L121" s="207"/>
      <c r="M121" s="196"/>
      <c r="N121" s="116"/>
      <c r="O121" s="55"/>
      <c r="P121" s="61"/>
      <c r="Q121" s="62"/>
      <c r="R121" s="124"/>
      <c r="S121" s="200"/>
      <c r="T121" s="61"/>
      <c r="U121" s="202"/>
      <c r="V121" s="204" t="str">
        <f>IF(TBL_BDA_LOANPOOL[[#This Row],[RECORD_STARTED]]=TRUE,RANGE_LOOKUP_QUALMETHODS_BDA_SMALLBUSINESS,"")</f>
        <v/>
      </c>
      <c r="W121" s="178"/>
      <c r="X121" s="176"/>
      <c r="Y121" s="185"/>
      <c r="Z121" s="185"/>
      <c r="AA121" s="186"/>
      <c r="AB121" s="186"/>
      <c r="AC12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1" s="94" t="str">
        <f>IF(TBL_BDA_LOANPOOL[[#This Row],[LOAN_LEVEL_PREQUALIFIED_FLAG]]&lt;&gt;"",
IF(TBL_BDA_LOANPOOL[[#This Row],[LOAN_LEVEL_PREQUALIFIED_FLAG]],"Yes","No"),
"")</f>
        <v/>
      </c>
      <c r="AE121" s="70" t="str">
        <f>IF(TBL_BDA_LOANPOOL[[#This Row],[LOAN_ID]] = "","",TBL_BDA_LOANPOOL[[#This Row],[LOAN_ID]]&amp;" ("&amp;IF(TBL_BDA_LOANPOOL[[#This Row],[PROP_ADDR_STREET]]="","Address Not Defined",TBL_BDA_LOANPOOL[[#This Row],[PROP_ADDR_STREET]])&amp;")")</f>
        <v/>
      </c>
      <c r="AF121" s="70" t="str">
        <f>IF(AND(TBL_BDA_LOANPOOL[[#This Row],[REQ_FIELDS_POPULATED]],TBL_BDA_LOANPOOL[[#This Row],[ERROR_COUNT]]=0),
AND(TBL_BDA_LOANPOOL[[#This Row],[PREQUAL_LOAN_AGESETTLE_DATE_90_DAYS_CERTDATE]],TBL_BDA_LOANPOOL[[#This Row],[PREQUAL_LOAN_INTEREST_RATE]],TBL_BDA_LOANPOOL[[#This Row],[PREQUAL_SMALLBUSINESS]]),
"")</f>
        <v/>
      </c>
      <c r="AG121" s="27" t="b">
        <f ca="1">IFERROR((IF(APP_BDA_CERT_DATE&lt;&gt;"",APP_BDA_CERT_DATE,TODAY())-TBL_BDA_LOANPOOL[[#This Row],[SETTLEMENT_DATE]])&lt;91,TRUE)</f>
        <v>1</v>
      </c>
      <c r="AH121" s="27" t="b">
        <f>COUNTIFS(TBL_BDA_LOANPOOL[LOAN_ID],TBL_BDA_LOANPOOL[[#This Row],[LOAN_ID]],TBL_BDA_LOANPOOL[LOAN_INTEREST_RATE],"&gt;"&amp;CONFIG_BDA_INTEREST_RATE_CEILING)=0</f>
        <v>1</v>
      </c>
      <c r="AI121" s="27" t="b">
        <f>COUNTIFS(TBL_BDA_LOANPOOL[LOAN_ID],TBL_BDA_LOANPOOL[[#This Row],[LOAN_ID]],TBL_BDA_LOANPOOL[SBA_QUALIFIED],"No")=0</f>
        <v>1</v>
      </c>
      <c r="AJ121" s="29">
        <f>IF(TBL_BDA_LOANPOOL[[#This Row],[MULTIPROP_REC_COUNT]]&lt;&gt;"",TBL_BDA_LOANPOOL[[#This Row],[LOAN_AMOUNT]]/TBL_BDA_LOANPOOL[[#This Row],[MULTIPROP_REC_COUNT]],TBL_BDA_LOANPOOL[[#This Row],[LOAN_AMOUNT]])</f>
        <v>0</v>
      </c>
      <c r="AK121" s="29" t="b">
        <f>TBL_BDA_LOANPOOL[[#This Row],[MULTIPROP_REC_COUNT]]&gt;1</f>
        <v>0</v>
      </c>
      <c r="AL121" s="36">
        <f>IF(TBL_BDA_LOANPOOL[[#This Row],[LOAN_ID]]&lt;&gt;"",COUNTIF(TBL_BDA_LOANPOOL[LOAN_ID],TBL_BDA_LOANPOOL[[#This Row],[LOAN_ID]]),1)</f>
        <v>1</v>
      </c>
      <c r="AM121" s="36">
        <f>IFERROR(MATCH(TBL_BDA_LOANPOOL[[#This Row],[QUAL_METHOD]],RANGE_LOOKUP_QUALMETHODS_BDA,0),-1)</f>
        <v>-1</v>
      </c>
      <c r="AN121" s="29" t="str">
        <f>IF(AND(TBL_BDA_LOANPOOL[[#This Row],[LOAN_ID]]&lt;&gt;"",TBL_BDA_LOANPOOL[[#This Row],[QUALMETHOD_ID]]&gt;-1),(SUMIF(TBL_BDA_LOANPOOL[LOAN_ID],TBL_BDA_LOANPOOL[[#This Row],[LOAN_ID]],TBL_BDA_LOANPOOL[QUALMETHOD_ID])/TBL_BDA_LOANPOOL[[#This Row],[MULTIPROP_REC_COUNT]])=TBL_BDA_LOANPOOL[[#This Row],[QUALMETHOD_ID]],"")</f>
        <v/>
      </c>
      <c r="AO121" s="29" t="str">
        <f>IF(AND(TBL_BDA_LOANPOOL[[#This Row],[LOAN_ID]]&lt;&gt;"",TBL_BDA_LOANPOOL[[#This Row],[LOAN_AMOUNT]]&lt;&gt;""),(SUMIF(TBL_BDA_LOANPOOL[LOAN_ID],TBL_BDA_LOANPOOL[[#This Row],[LOAN_ID]],TBL_BDA_LOANPOOL[LOAN_AMOUNT])/TBL_BDA_LOANPOOL[[#This Row],[MULTIPROP_REC_COUNT]])=TBL_BDA_LOANPOOL[[#This Row],[LOAN_AMOUNT]],"")</f>
        <v/>
      </c>
      <c r="AP121" s="29" t="str">
        <f>IF(AND(TBL_BDA_LOANPOOL[[#This Row],[LOAN_ID]]&lt;&gt;"",TBL_BDA_LOANPOOL[[#This Row],[SETTLEMENT_DATE]]&lt;&gt;""),(SUMIF(TBL_BDA_LOANPOOL[LOAN_ID],TBL_BDA_LOANPOOL[[#This Row],[LOAN_ID]],TBL_BDA_LOANPOOL[SETTLEMENT_DATE])/TBL_BDA_LOANPOOL[[#This Row],[MULTIPROP_REC_COUNT]])=TBL_BDA_LOANPOOL[[#This Row],[SETTLEMENT_DATE]],"")</f>
        <v/>
      </c>
      <c r="AQ12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2" spans="2:45" ht="26.25" customHeight="1" x14ac:dyDescent="0.25">
      <c r="B122" s="25" t="str">
        <f>IF(TBL_BDA_LOANPOOL[[#This Row],[RECORD_STARTED]],IF(TBL_BDA_LOANPOOL[[#This Row],[ERROR_COUNT]]&gt;0,-1,IF(TBL_BDA_LOANPOOL[[#This Row],[REQ_FIELDS_POPULATED]],1,0)),"")</f>
        <v/>
      </c>
      <c r="C122" s="36">
        <f>ROW()-ROW(TBL_BDA_LOANPOOL[[#Headers],[ROW_ID]])</f>
        <v>106</v>
      </c>
      <c r="D122" s="55"/>
      <c r="E122" s="56"/>
      <c r="F122" s="57"/>
      <c r="G122" s="193"/>
      <c r="H122" s="142"/>
      <c r="I122" s="144"/>
      <c r="J122" s="144"/>
      <c r="K122" s="194"/>
      <c r="L122" s="207"/>
      <c r="M122" s="196"/>
      <c r="N122" s="116"/>
      <c r="O122" s="55"/>
      <c r="P122" s="61"/>
      <c r="Q122" s="62"/>
      <c r="R122" s="124"/>
      <c r="S122" s="200"/>
      <c r="T122" s="61"/>
      <c r="U122" s="202"/>
      <c r="V122" s="204" t="str">
        <f>IF(TBL_BDA_LOANPOOL[[#This Row],[RECORD_STARTED]]=TRUE,RANGE_LOOKUP_QUALMETHODS_BDA_SMALLBUSINESS,"")</f>
        <v/>
      </c>
      <c r="W122" s="178"/>
      <c r="X122" s="176"/>
      <c r="Y122" s="185"/>
      <c r="Z122" s="185"/>
      <c r="AA122" s="186"/>
      <c r="AB122" s="186"/>
      <c r="AC12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2" s="94" t="str">
        <f>IF(TBL_BDA_LOANPOOL[[#This Row],[LOAN_LEVEL_PREQUALIFIED_FLAG]]&lt;&gt;"",
IF(TBL_BDA_LOANPOOL[[#This Row],[LOAN_LEVEL_PREQUALIFIED_FLAG]],"Yes","No"),
"")</f>
        <v/>
      </c>
      <c r="AE122" s="70" t="str">
        <f>IF(TBL_BDA_LOANPOOL[[#This Row],[LOAN_ID]] = "","",TBL_BDA_LOANPOOL[[#This Row],[LOAN_ID]]&amp;" ("&amp;IF(TBL_BDA_LOANPOOL[[#This Row],[PROP_ADDR_STREET]]="","Address Not Defined",TBL_BDA_LOANPOOL[[#This Row],[PROP_ADDR_STREET]])&amp;")")</f>
        <v/>
      </c>
      <c r="AF122" s="70" t="str">
        <f>IF(AND(TBL_BDA_LOANPOOL[[#This Row],[REQ_FIELDS_POPULATED]],TBL_BDA_LOANPOOL[[#This Row],[ERROR_COUNT]]=0),
AND(TBL_BDA_LOANPOOL[[#This Row],[PREQUAL_LOAN_AGESETTLE_DATE_90_DAYS_CERTDATE]],TBL_BDA_LOANPOOL[[#This Row],[PREQUAL_LOAN_INTEREST_RATE]],TBL_BDA_LOANPOOL[[#This Row],[PREQUAL_SMALLBUSINESS]]),
"")</f>
        <v/>
      </c>
      <c r="AG122" s="27" t="b">
        <f ca="1">IFERROR((IF(APP_BDA_CERT_DATE&lt;&gt;"",APP_BDA_CERT_DATE,TODAY())-TBL_BDA_LOANPOOL[[#This Row],[SETTLEMENT_DATE]])&lt;91,TRUE)</f>
        <v>1</v>
      </c>
      <c r="AH122" s="27" t="b">
        <f>COUNTIFS(TBL_BDA_LOANPOOL[LOAN_ID],TBL_BDA_LOANPOOL[[#This Row],[LOAN_ID]],TBL_BDA_LOANPOOL[LOAN_INTEREST_RATE],"&gt;"&amp;CONFIG_BDA_INTEREST_RATE_CEILING)=0</f>
        <v>1</v>
      </c>
      <c r="AI122" s="27" t="b">
        <f>COUNTIFS(TBL_BDA_LOANPOOL[LOAN_ID],TBL_BDA_LOANPOOL[[#This Row],[LOAN_ID]],TBL_BDA_LOANPOOL[SBA_QUALIFIED],"No")=0</f>
        <v>1</v>
      </c>
      <c r="AJ122" s="29">
        <f>IF(TBL_BDA_LOANPOOL[[#This Row],[MULTIPROP_REC_COUNT]]&lt;&gt;"",TBL_BDA_LOANPOOL[[#This Row],[LOAN_AMOUNT]]/TBL_BDA_LOANPOOL[[#This Row],[MULTIPROP_REC_COUNT]],TBL_BDA_LOANPOOL[[#This Row],[LOAN_AMOUNT]])</f>
        <v>0</v>
      </c>
      <c r="AK122" s="29" t="b">
        <f>TBL_BDA_LOANPOOL[[#This Row],[MULTIPROP_REC_COUNT]]&gt;1</f>
        <v>0</v>
      </c>
      <c r="AL122" s="36">
        <f>IF(TBL_BDA_LOANPOOL[[#This Row],[LOAN_ID]]&lt;&gt;"",COUNTIF(TBL_BDA_LOANPOOL[LOAN_ID],TBL_BDA_LOANPOOL[[#This Row],[LOAN_ID]]),1)</f>
        <v>1</v>
      </c>
      <c r="AM122" s="36">
        <f>IFERROR(MATCH(TBL_BDA_LOANPOOL[[#This Row],[QUAL_METHOD]],RANGE_LOOKUP_QUALMETHODS_BDA,0),-1)</f>
        <v>-1</v>
      </c>
      <c r="AN122" s="29" t="str">
        <f>IF(AND(TBL_BDA_LOANPOOL[[#This Row],[LOAN_ID]]&lt;&gt;"",TBL_BDA_LOANPOOL[[#This Row],[QUALMETHOD_ID]]&gt;-1),(SUMIF(TBL_BDA_LOANPOOL[LOAN_ID],TBL_BDA_LOANPOOL[[#This Row],[LOAN_ID]],TBL_BDA_LOANPOOL[QUALMETHOD_ID])/TBL_BDA_LOANPOOL[[#This Row],[MULTIPROP_REC_COUNT]])=TBL_BDA_LOANPOOL[[#This Row],[QUALMETHOD_ID]],"")</f>
        <v/>
      </c>
      <c r="AO122" s="29" t="str">
        <f>IF(AND(TBL_BDA_LOANPOOL[[#This Row],[LOAN_ID]]&lt;&gt;"",TBL_BDA_LOANPOOL[[#This Row],[LOAN_AMOUNT]]&lt;&gt;""),(SUMIF(TBL_BDA_LOANPOOL[LOAN_ID],TBL_BDA_LOANPOOL[[#This Row],[LOAN_ID]],TBL_BDA_LOANPOOL[LOAN_AMOUNT])/TBL_BDA_LOANPOOL[[#This Row],[MULTIPROP_REC_COUNT]])=TBL_BDA_LOANPOOL[[#This Row],[LOAN_AMOUNT]],"")</f>
        <v/>
      </c>
      <c r="AP122" s="29" t="str">
        <f>IF(AND(TBL_BDA_LOANPOOL[[#This Row],[LOAN_ID]]&lt;&gt;"",TBL_BDA_LOANPOOL[[#This Row],[SETTLEMENT_DATE]]&lt;&gt;""),(SUMIF(TBL_BDA_LOANPOOL[LOAN_ID],TBL_BDA_LOANPOOL[[#This Row],[LOAN_ID]],TBL_BDA_LOANPOOL[SETTLEMENT_DATE])/TBL_BDA_LOANPOOL[[#This Row],[MULTIPROP_REC_COUNT]])=TBL_BDA_LOANPOOL[[#This Row],[SETTLEMENT_DATE]],"")</f>
        <v/>
      </c>
      <c r="AQ12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3" spans="2:45" ht="26.25" customHeight="1" x14ac:dyDescent="0.25">
      <c r="B123" s="25" t="str">
        <f>IF(TBL_BDA_LOANPOOL[[#This Row],[RECORD_STARTED]],IF(TBL_BDA_LOANPOOL[[#This Row],[ERROR_COUNT]]&gt;0,-1,IF(TBL_BDA_LOANPOOL[[#This Row],[REQ_FIELDS_POPULATED]],1,0)),"")</f>
        <v/>
      </c>
      <c r="C123" s="36">
        <f>ROW()-ROW(TBL_BDA_LOANPOOL[[#Headers],[ROW_ID]])</f>
        <v>107</v>
      </c>
      <c r="D123" s="55"/>
      <c r="E123" s="56"/>
      <c r="F123" s="57"/>
      <c r="G123" s="193"/>
      <c r="H123" s="142"/>
      <c r="I123" s="144"/>
      <c r="J123" s="144"/>
      <c r="K123" s="194"/>
      <c r="L123" s="207"/>
      <c r="M123" s="196"/>
      <c r="N123" s="116"/>
      <c r="O123" s="55"/>
      <c r="P123" s="61"/>
      <c r="Q123" s="62"/>
      <c r="R123" s="124"/>
      <c r="S123" s="200"/>
      <c r="T123" s="61"/>
      <c r="U123" s="202"/>
      <c r="V123" s="204" t="str">
        <f>IF(TBL_BDA_LOANPOOL[[#This Row],[RECORD_STARTED]]=TRUE,RANGE_LOOKUP_QUALMETHODS_BDA_SMALLBUSINESS,"")</f>
        <v/>
      </c>
      <c r="W123" s="178"/>
      <c r="X123" s="176"/>
      <c r="Y123" s="185"/>
      <c r="Z123" s="185"/>
      <c r="AA123" s="186"/>
      <c r="AB123" s="186"/>
      <c r="AC12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3" s="94" t="str">
        <f>IF(TBL_BDA_LOANPOOL[[#This Row],[LOAN_LEVEL_PREQUALIFIED_FLAG]]&lt;&gt;"",
IF(TBL_BDA_LOANPOOL[[#This Row],[LOAN_LEVEL_PREQUALIFIED_FLAG]],"Yes","No"),
"")</f>
        <v/>
      </c>
      <c r="AE123" s="70" t="str">
        <f>IF(TBL_BDA_LOANPOOL[[#This Row],[LOAN_ID]] = "","",TBL_BDA_LOANPOOL[[#This Row],[LOAN_ID]]&amp;" ("&amp;IF(TBL_BDA_LOANPOOL[[#This Row],[PROP_ADDR_STREET]]="","Address Not Defined",TBL_BDA_LOANPOOL[[#This Row],[PROP_ADDR_STREET]])&amp;")")</f>
        <v/>
      </c>
      <c r="AF123" s="70" t="str">
        <f>IF(AND(TBL_BDA_LOANPOOL[[#This Row],[REQ_FIELDS_POPULATED]],TBL_BDA_LOANPOOL[[#This Row],[ERROR_COUNT]]=0),
AND(TBL_BDA_LOANPOOL[[#This Row],[PREQUAL_LOAN_AGESETTLE_DATE_90_DAYS_CERTDATE]],TBL_BDA_LOANPOOL[[#This Row],[PREQUAL_LOAN_INTEREST_RATE]],TBL_BDA_LOANPOOL[[#This Row],[PREQUAL_SMALLBUSINESS]]),
"")</f>
        <v/>
      </c>
      <c r="AG123" s="27" t="b">
        <f ca="1">IFERROR((IF(APP_BDA_CERT_DATE&lt;&gt;"",APP_BDA_CERT_DATE,TODAY())-TBL_BDA_LOANPOOL[[#This Row],[SETTLEMENT_DATE]])&lt;91,TRUE)</f>
        <v>1</v>
      </c>
      <c r="AH123" s="27" t="b">
        <f>COUNTIFS(TBL_BDA_LOANPOOL[LOAN_ID],TBL_BDA_LOANPOOL[[#This Row],[LOAN_ID]],TBL_BDA_LOANPOOL[LOAN_INTEREST_RATE],"&gt;"&amp;CONFIG_BDA_INTEREST_RATE_CEILING)=0</f>
        <v>1</v>
      </c>
      <c r="AI123" s="27" t="b">
        <f>COUNTIFS(TBL_BDA_LOANPOOL[LOAN_ID],TBL_BDA_LOANPOOL[[#This Row],[LOAN_ID]],TBL_BDA_LOANPOOL[SBA_QUALIFIED],"No")=0</f>
        <v>1</v>
      </c>
      <c r="AJ123" s="29">
        <f>IF(TBL_BDA_LOANPOOL[[#This Row],[MULTIPROP_REC_COUNT]]&lt;&gt;"",TBL_BDA_LOANPOOL[[#This Row],[LOAN_AMOUNT]]/TBL_BDA_LOANPOOL[[#This Row],[MULTIPROP_REC_COUNT]],TBL_BDA_LOANPOOL[[#This Row],[LOAN_AMOUNT]])</f>
        <v>0</v>
      </c>
      <c r="AK123" s="29" t="b">
        <f>TBL_BDA_LOANPOOL[[#This Row],[MULTIPROP_REC_COUNT]]&gt;1</f>
        <v>0</v>
      </c>
      <c r="AL123" s="36">
        <f>IF(TBL_BDA_LOANPOOL[[#This Row],[LOAN_ID]]&lt;&gt;"",COUNTIF(TBL_BDA_LOANPOOL[LOAN_ID],TBL_BDA_LOANPOOL[[#This Row],[LOAN_ID]]),1)</f>
        <v>1</v>
      </c>
      <c r="AM123" s="36">
        <f>IFERROR(MATCH(TBL_BDA_LOANPOOL[[#This Row],[QUAL_METHOD]],RANGE_LOOKUP_QUALMETHODS_BDA,0),-1)</f>
        <v>-1</v>
      </c>
      <c r="AN123" s="29" t="str">
        <f>IF(AND(TBL_BDA_LOANPOOL[[#This Row],[LOAN_ID]]&lt;&gt;"",TBL_BDA_LOANPOOL[[#This Row],[QUALMETHOD_ID]]&gt;-1),(SUMIF(TBL_BDA_LOANPOOL[LOAN_ID],TBL_BDA_LOANPOOL[[#This Row],[LOAN_ID]],TBL_BDA_LOANPOOL[QUALMETHOD_ID])/TBL_BDA_LOANPOOL[[#This Row],[MULTIPROP_REC_COUNT]])=TBL_BDA_LOANPOOL[[#This Row],[QUALMETHOD_ID]],"")</f>
        <v/>
      </c>
      <c r="AO123" s="29" t="str">
        <f>IF(AND(TBL_BDA_LOANPOOL[[#This Row],[LOAN_ID]]&lt;&gt;"",TBL_BDA_LOANPOOL[[#This Row],[LOAN_AMOUNT]]&lt;&gt;""),(SUMIF(TBL_BDA_LOANPOOL[LOAN_ID],TBL_BDA_LOANPOOL[[#This Row],[LOAN_ID]],TBL_BDA_LOANPOOL[LOAN_AMOUNT])/TBL_BDA_LOANPOOL[[#This Row],[MULTIPROP_REC_COUNT]])=TBL_BDA_LOANPOOL[[#This Row],[LOAN_AMOUNT]],"")</f>
        <v/>
      </c>
      <c r="AP123" s="29" t="str">
        <f>IF(AND(TBL_BDA_LOANPOOL[[#This Row],[LOAN_ID]]&lt;&gt;"",TBL_BDA_LOANPOOL[[#This Row],[SETTLEMENT_DATE]]&lt;&gt;""),(SUMIF(TBL_BDA_LOANPOOL[LOAN_ID],TBL_BDA_LOANPOOL[[#This Row],[LOAN_ID]],TBL_BDA_LOANPOOL[SETTLEMENT_DATE])/TBL_BDA_LOANPOOL[[#This Row],[MULTIPROP_REC_COUNT]])=TBL_BDA_LOANPOOL[[#This Row],[SETTLEMENT_DATE]],"")</f>
        <v/>
      </c>
      <c r="AQ12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4" spans="2:45" ht="26.25" customHeight="1" x14ac:dyDescent="0.25">
      <c r="B124" s="25" t="str">
        <f>IF(TBL_BDA_LOANPOOL[[#This Row],[RECORD_STARTED]],IF(TBL_BDA_LOANPOOL[[#This Row],[ERROR_COUNT]]&gt;0,-1,IF(TBL_BDA_LOANPOOL[[#This Row],[REQ_FIELDS_POPULATED]],1,0)),"")</f>
        <v/>
      </c>
      <c r="C124" s="36">
        <f>ROW()-ROW(TBL_BDA_LOANPOOL[[#Headers],[ROW_ID]])</f>
        <v>108</v>
      </c>
      <c r="D124" s="55"/>
      <c r="E124" s="56"/>
      <c r="F124" s="57"/>
      <c r="G124" s="193"/>
      <c r="H124" s="142"/>
      <c r="I124" s="144"/>
      <c r="J124" s="144"/>
      <c r="K124" s="194"/>
      <c r="L124" s="207"/>
      <c r="M124" s="196"/>
      <c r="N124" s="116"/>
      <c r="O124" s="55"/>
      <c r="P124" s="61"/>
      <c r="Q124" s="62"/>
      <c r="R124" s="124"/>
      <c r="S124" s="200"/>
      <c r="T124" s="61"/>
      <c r="U124" s="202"/>
      <c r="V124" s="204" t="str">
        <f>IF(TBL_BDA_LOANPOOL[[#This Row],[RECORD_STARTED]]=TRUE,RANGE_LOOKUP_QUALMETHODS_BDA_SMALLBUSINESS,"")</f>
        <v/>
      </c>
      <c r="W124" s="178"/>
      <c r="X124" s="176"/>
      <c r="Y124" s="185"/>
      <c r="Z124" s="185"/>
      <c r="AA124" s="186"/>
      <c r="AB124" s="186"/>
      <c r="AC12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4" s="94" t="str">
        <f>IF(TBL_BDA_LOANPOOL[[#This Row],[LOAN_LEVEL_PREQUALIFIED_FLAG]]&lt;&gt;"",
IF(TBL_BDA_LOANPOOL[[#This Row],[LOAN_LEVEL_PREQUALIFIED_FLAG]],"Yes","No"),
"")</f>
        <v/>
      </c>
      <c r="AE124" s="70" t="str">
        <f>IF(TBL_BDA_LOANPOOL[[#This Row],[LOAN_ID]] = "","",TBL_BDA_LOANPOOL[[#This Row],[LOAN_ID]]&amp;" ("&amp;IF(TBL_BDA_LOANPOOL[[#This Row],[PROP_ADDR_STREET]]="","Address Not Defined",TBL_BDA_LOANPOOL[[#This Row],[PROP_ADDR_STREET]])&amp;")")</f>
        <v/>
      </c>
      <c r="AF124" s="70" t="str">
        <f>IF(AND(TBL_BDA_LOANPOOL[[#This Row],[REQ_FIELDS_POPULATED]],TBL_BDA_LOANPOOL[[#This Row],[ERROR_COUNT]]=0),
AND(TBL_BDA_LOANPOOL[[#This Row],[PREQUAL_LOAN_AGESETTLE_DATE_90_DAYS_CERTDATE]],TBL_BDA_LOANPOOL[[#This Row],[PREQUAL_LOAN_INTEREST_RATE]],TBL_BDA_LOANPOOL[[#This Row],[PREQUAL_SMALLBUSINESS]]),
"")</f>
        <v/>
      </c>
      <c r="AG124" s="27" t="b">
        <f ca="1">IFERROR((IF(APP_BDA_CERT_DATE&lt;&gt;"",APP_BDA_CERT_DATE,TODAY())-TBL_BDA_LOANPOOL[[#This Row],[SETTLEMENT_DATE]])&lt;91,TRUE)</f>
        <v>1</v>
      </c>
      <c r="AH124" s="27" t="b">
        <f>COUNTIFS(TBL_BDA_LOANPOOL[LOAN_ID],TBL_BDA_LOANPOOL[[#This Row],[LOAN_ID]],TBL_BDA_LOANPOOL[LOAN_INTEREST_RATE],"&gt;"&amp;CONFIG_BDA_INTEREST_RATE_CEILING)=0</f>
        <v>1</v>
      </c>
      <c r="AI124" s="27" t="b">
        <f>COUNTIFS(TBL_BDA_LOANPOOL[LOAN_ID],TBL_BDA_LOANPOOL[[#This Row],[LOAN_ID]],TBL_BDA_LOANPOOL[SBA_QUALIFIED],"No")=0</f>
        <v>1</v>
      </c>
      <c r="AJ124" s="29">
        <f>IF(TBL_BDA_LOANPOOL[[#This Row],[MULTIPROP_REC_COUNT]]&lt;&gt;"",TBL_BDA_LOANPOOL[[#This Row],[LOAN_AMOUNT]]/TBL_BDA_LOANPOOL[[#This Row],[MULTIPROP_REC_COUNT]],TBL_BDA_LOANPOOL[[#This Row],[LOAN_AMOUNT]])</f>
        <v>0</v>
      </c>
      <c r="AK124" s="29" t="b">
        <f>TBL_BDA_LOANPOOL[[#This Row],[MULTIPROP_REC_COUNT]]&gt;1</f>
        <v>0</v>
      </c>
      <c r="AL124" s="36">
        <f>IF(TBL_BDA_LOANPOOL[[#This Row],[LOAN_ID]]&lt;&gt;"",COUNTIF(TBL_BDA_LOANPOOL[LOAN_ID],TBL_BDA_LOANPOOL[[#This Row],[LOAN_ID]]),1)</f>
        <v>1</v>
      </c>
      <c r="AM124" s="36">
        <f>IFERROR(MATCH(TBL_BDA_LOANPOOL[[#This Row],[QUAL_METHOD]],RANGE_LOOKUP_QUALMETHODS_BDA,0),-1)</f>
        <v>-1</v>
      </c>
      <c r="AN124" s="29" t="str">
        <f>IF(AND(TBL_BDA_LOANPOOL[[#This Row],[LOAN_ID]]&lt;&gt;"",TBL_BDA_LOANPOOL[[#This Row],[QUALMETHOD_ID]]&gt;-1),(SUMIF(TBL_BDA_LOANPOOL[LOAN_ID],TBL_BDA_LOANPOOL[[#This Row],[LOAN_ID]],TBL_BDA_LOANPOOL[QUALMETHOD_ID])/TBL_BDA_LOANPOOL[[#This Row],[MULTIPROP_REC_COUNT]])=TBL_BDA_LOANPOOL[[#This Row],[QUALMETHOD_ID]],"")</f>
        <v/>
      </c>
      <c r="AO124" s="29" t="str">
        <f>IF(AND(TBL_BDA_LOANPOOL[[#This Row],[LOAN_ID]]&lt;&gt;"",TBL_BDA_LOANPOOL[[#This Row],[LOAN_AMOUNT]]&lt;&gt;""),(SUMIF(TBL_BDA_LOANPOOL[LOAN_ID],TBL_BDA_LOANPOOL[[#This Row],[LOAN_ID]],TBL_BDA_LOANPOOL[LOAN_AMOUNT])/TBL_BDA_LOANPOOL[[#This Row],[MULTIPROP_REC_COUNT]])=TBL_BDA_LOANPOOL[[#This Row],[LOAN_AMOUNT]],"")</f>
        <v/>
      </c>
      <c r="AP124" s="29" t="str">
        <f>IF(AND(TBL_BDA_LOANPOOL[[#This Row],[LOAN_ID]]&lt;&gt;"",TBL_BDA_LOANPOOL[[#This Row],[SETTLEMENT_DATE]]&lt;&gt;""),(SUMIF(TBL_BDA_LOANPOOL[LOAN_ID],TBL_BDA_LOANPOOL[[#This Row],[LOAN_ID]],TBL_BDA_LOANPOOL[SETTLEMENT_DATE])/TBL_BDA_LOANPOOL[[#This Row],[MULTIPROP_REC_COUNT]])=TBL_BDA_LOANPOOL[[#This Row],[SETTLEMENT_DATE]],"")</f>
        <v/>
      </c>
      <c r="AQ12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5" spans="2:45" ht="26.25" customHeight="1" x14ac:dyDescent="0.25">
      <c r="B125" s="25" t="str">
        <f>IF(TBL_BDA_LOANPOOL[[#This Row],[RECORD_STARTED]],IF(TBL_BDA_LOANPOOL[[#This Row],[ERROR_COUNT]]&gt;0,-1,IF(TBL_BDA_LOANPOOL[[#This Row],[REQ_FIELDS_POPULATED]],1,0)),"")</f>
        <v/>
      </c>
      <c r="C125" s="36">
        <f>ROW()-ROW(TBL_BDA_LOANPOOL[[#Headers],[ROW_ID]])</f>
        <v>109</v>
      </c>
      <c r="D125" s="55"/>
      <c r="E125" s="56"/>
      <c r="F125" s="57"/>
      <c r="G125" s="193"/>
      <c r="H125" s="142"/>
      <c r="I125" s="144"/>
      <c r="J125" s="144"/>
      <c r="K125" s="194"/>
      <c r="L125" s="207"/>
      <c r="M125" s="196"/>
      <c r="N125" s="116"/>
      <c r="O125" s="55"/>
      <c r="P125" s="61"/>
      <c r="Q125" s="62"/>
      <c r="R125" s="124"/>
      <c r="S125" s="200"/>
      <c r="T125" s="61"/>
      <c r="U125" s="202"/>
      <c r="V125" s="204" t="str">
        <f>IF(TBL_BDA_LOANPOOL[[#This Row],[RECORD_STARTED]]=TRUE,RANGE_LOOKUP_QUALMETHODS_BDA_SMALLBUSINESS,"")</f>
        <v/>
      </c>
      <c r="W125" s="178"/>
      <c r="X125" s="176"/>
      <c r="Y125" s="185"/>
      <c r="Z125" s="185"/>
      <c r="AA125" s="186"/>
      <c r="AB125" s="186"/>
      <c r="AC12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5" s="94" t="str">
        <f>IF(TBL_BDA_LOANPOOL[[#This Row],[LOAN_LEVEL_PREQUALIFIED_FLAG]]&lt;&gt;"",
IF(TBL_BDA_LOANPOOL[[#This Row],[LOAN_LEVEL_PREQUALIFIED_FLAG]],"Yes","No"),
"")</f>
        <v/>
      </c>
      <c r="AE125" s="70" t="str">
        <f>IF(TBL_BDA_LOANPOOL[[#This Row],[LOAN_ID]] = "","",TBL_BDA_LOANPOOL[[#This Row],[LOAN_ID]]&amp;" ("&amp;IF(TBL_BDA_LOANPOOL[[#This Row],[PROP_ADDR_STREET]]="","Address Not Defined",TBL_BDA_LOANPOOL[[#This Row],[PROP_ADDR_STREET]])&amp;")")</f>
        <v/>
      </c>
      <c r="AF125" s="70" t="str">
        <f>IF(AND(TBL_BDA_LOANPOOL[[#This Row],[REQ_FIELDS_POPULATED]],TBL_BDA_LOANPOOL[[#This Row],[ERROR_COUNT]]=0),
AND(TBL_BDA_LOANPOOL[[#This Row],[PREQUAL_LOAN_AGESETTLE_DATE_90_DAYS_CERTDATE]],TBL_BDA_LOANPOOL[[#This Row],[PREQUAL_LOAN_INTEREST_RATE]],TBL_BDA_LOANPOOL[[#This Row],[PREQUAL_SMALLBUSINESS]]),
"")</f>
        <v/>
      </c>
      <c r="AG125" s="27" t="b">
        <f ca="1">IFERROR((IF(APP_BDA_CERT_DATE&lt;&gt;"",APP_BDA_CERT_DATE,TODAY())-TBL_BDA_LOANPOOL[[#This Row],[SETTLEMENT_DATE]])&lt;91,TRUE)</f>
        <v>1</v>
      </c>
      <c r="AH125" s="27" t="b">
        <f>COUNTIFS(TBL_BDA_LOANPOOL[LOAN_ID],TBL_BDA_LOANPOOL[[#This Row],[LOAN_ID]],TBL_BDA_LOANPOOL[LOAN_INTEREST_RATE],"&gt;"&amp;CONFIG_BDA_INTEREST_RATE_CEILING)=0</f>
        <v>1</v>
      </c>
      <c r="AI125" s="27" t="b">
        <f>COUNTIFS(TBL_BDA_LOANPOOL[LOAN_ID],TBL_BDA_LOANPOOL[[#This Row],[LOAN_ID]],TBL_BDA_LOANPOOL[SBA_QUALIFIED],"No")=0</f>
        <v>1</v>
      </c>
      <c r="AJ125" s="29">
        <f>IF(TBL_BDA_LOANPOOL[[#This Row],[MULTIPROP_REC_COUNT]]&lt;&gt;"",TBL_BDA_LOANPOOL[[#This Row],[LOAN_AMOUNT]]/TBL_BDA_LOANPOOL[[#This Row],[MULTIPROP_REC_COUNT]],TBL_BDA_LOANPOOL[[#This Row],[LOAN_AMOUNT]])</f>
        <v>0</v>
      </c>
      <c r="AK125" s="29" t="b">
        <f>TBL_BDA_LOANPOOL[[#This Row],[MULTIPROP_REC_COUNT]]&gt;1</f>
        <v>0</v>
      </c>
      <c r="AL125" s="36">
        <f>IF(TBL_BDA_LOANPOOL[[#This Row],[LOAN_ID]]&lt;&gt;"",COUNTIF(TBL_BDA_LOANPOOL[LOAN_ID],TBL_BDA_LOANPOOL[[#This Row],[LOAN_ID]]),1)</f>
        <v>1</v>
      </c>
      <c r="AM125" s="36">
        <f>IFERROR(MATCH(TBL_BDA_LOANPOOL[[#This Row],[QUAL_METHOD]],RANGE_LOOKUP_QUALMETHODS_BDA,0),-1)</f>
        <v>-1</v>
      </c>
      <c r="AN125" s="29" t="str">
        <f>IF(AND(TBL_BDA_LOANPOOL[[#This Row],[LOAN_ID]]&lt;&gt;"",TBL_BDA_LOANPOOL[[#This Row],[QUALMETHOD_ID]]&gt;-1),(SUMIF(TBL_BDA_LOANPOOL[LOAN_ID],TBL_BDA_LOANPOOL[[#This Row],[LOAN_ID]],TBL_BDA_LOANPOOL[QUALMETHOD_ID])/TBL_BDA_LOANPOOL[[#This Row],[MULTIPROP_REC_COUNT]])=TBL_BDA_LOANPOOL[[#This Row],[QUALMETHOD_ID]],"")</f>
        <v/>
      </c>
      <c r="AO125" s="29" t="str">
        <f>IF(AND(TBL_BDA_LOANPOOL[[#This Row],[LOAN_ID]]&lt;&gt;"",TBL_BDA_LOANPOOL[[#This Row],[LOAN_AMOUNT]]&lt;&gt;""),(SUMIF(TBL_BDA_LOANPOOL[LOAN_ID],TBL_BDA_LOANPOOL[[#This Row],[LOAN_ID]],TBL_BDA_LOANPOOL[LOAN_AMOUNT])/TBL_BDA_LOANPOOL[[#This Row],[MULTIPROP_REC_COUNT]])=TBL_BDA_LOANPOOL[[#This Row],[LOAN_AMOUNT]],"")</f>
        <v/>
      </c>
      <c r="AP125" s="29" t="str">
        <f>IF(AND(TBL_BDA_LOANPOOL[[#This Row],[LOAN_ID]]&lt;&gt;"",TBL_BDA_LOANPOOL[[#This Row],[SETTLEMENT_DATE]]&lt;&gt;""),(SUMIF(TBL_BDA_LOANPOOL[LOAN_ID],TBL_BDA_LOANPOOL[[#This Row],[LOAN_ID]],TBL_BDA_LOANPOOL[SETTLEMENT_DATE])/TBL_BDA_LOANPOOL[[#This Row],[MULTIPROP_REC_COUNT]])=TBL_BDA_LOANPOOL[[#This Row],[SETTLEMENT_DATE]],"")</f>
        <v/>
      </c>
      <c r="AQ12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6" spans="2:45" ht="26.25" customHeight="1" x14ac:dyDescent="0.25">
      <c r="B126" s="25" t="str">
        <f>IF(TBL_BDA_LOANPOOL[[#This Row],[RECORD_STARTED]],IF(TBL_BDA_LOANPOOL[[#This Row],[ERROR_COUNT]]&gt;0,-1,IF(TBL_BDA_LOANPOOL[[#This Row],[REQ_FIELDS_POPULATED]],1,0)),"")</f>
        <v/>
      </c>
      <c r="C126" s="36">
        <f>ROW()-ROW(TBL_BDA_LOANPOOL[[#Headers],[ROW_ID]])</f>
        <v>110</v>
      </c>
      <c r="D126" s="55"/>
      <c r="E126" s="56"/>
      <c r="F126" s="57"/>
      <c r="G126" s="193"/>
      <c r="H126" s="142"/>
      <c r="I126" s="144"/>
      <c r="J126" s="144"/>
      <c r="K126" s="194"/>
      <c r="L126" s="207"/>
      <c r="M126" s="196"/>
      <c r="N126" s="116"/>
      <c r="O126" s="55"/>
      <c r="P126" s="61"/>
      <c r="Q126" s="62"/>
      <c r="R126" s="124"/>
      <c r="S126" s="200"/>
      <c r="T126" s="61"/>
      <c r="U126" s="202"/>
      <c r="V126" s="204" t="str">
        <f>IF(TBL_BDA_LOANPOOL[[#This Row],[RECORD_STARTED]]=TRUE,RANGE_LOOKUP_QUALMETHODS_BDA_SMALLBUSINESS,"")</f>
        <v/>
      </c>
      <c r="W126" s="178"/>
      <c r="X126" s="176"/>
      <c r="Y126" s="185"/>
      <c r="Z126" s="185"/>
      <c r="AA126" s="186"/>
      <c r="AB126" s="186"/>
      <c r="AC12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6" s="94" t="str">
        <f>IF(TBL_BDA_LOANPOOL[[#This Row],[LOAN_LEVEL_PREQUALIFIED_FLAG]]&lt;&gt;"",
IF(TBL_BDA_LOANPOOL[[#This Row],[LOAN_LEVEL_PREQUALIFIED_FLAG]],"Yes","No"),
"")</f>
        <v/>
      </c>
      <c r="AE126" s="70" t="str">
        <f>IF(TBL_BDA_LOANPOOL[[#This Row],[LOAN_ID]] = "","",TBL_BDA_LOANPOOL[[#This Row],[LOAN_ID]]&amp;" ("&amp;IF(TBL_BDA_LOANPOOL[[#This Row],[PROP_ADDR_STREET]]="","Address Not Defined",TBL_BDA_LOANPOOL[[#This Row],[PROP_ADDR_STREET]])&amp;")")</f>
        <v/>
      </c>
      <c r="AF126" s="70" t="str">
        <f>IF(AND(TBL_BDA_LOANPOOL[[#This Row],[REQ_FIELDS_POPULATED]],TBL_BDA_LOANPOOL[[#This Row],[ERROR_COUNT]]=0),
AND(TBL_BDA_LOANPOOL[[#This Row],[PREQUAL_LOAN_AGESETTLE_DATE_90_DAYS_CERTDATE]],TBL_BDA_LOANPOOL[[#This Row],[PREQUAL_LOAN_INTEREST_RATE]],TBL_BDA_LOANPOOL[[#This Row],[PREQUAL_SMALLBUSINESS]]),
"")</f>
        <v/>
      </c>
      <c r="AG126" s="27" t="b">
        <f ca="1">IFERROR((IF(APP_BDA_CERT_DATE&lt;&gt;"",APP_BDA_CERT_DATE,TODAY())-TBL_BDA_LOANPOOL[[#This Row],[SETTLEMENT_DATE]])&lt;91,TRUE)</f>
        <v>1</v>
      </c>
      <c r="AH126" s="27" t="b">
        <f>COUNTIFS(TBL_BDA_LOANPOOL[LOAN_ID],TBL_BDA_LOANPOOL[[#This Row],[LOAN_ID]],TBL_BDA_LOANPOOL[LOAN_INTEREST_RATE],"&gt;"&amp;CONFIG_BDA_INTEREST_RATE_CEILING)=0</f>
        <v>1</v>
      </c>
      <c r="AI126" s="27" t="b">
        <f>COUNTIFS(TBL_BDA_LOANPOOL[LOAN_ID],TBL_BDA_LOANPOOL[[#This Row],[LOAN_ID]],TBL_BDA_LOANPOOL[SBA_QUALIFIED],"No")=0</f>
        <v>1</v>
      </c>
      <c r="AJ126" s="29">
        <f>IF(TBL_BDA_LOANPOOL[[#This Row],[MULTIPROP_REC_COUNT]]&lt;&gt;"",TBL_BDA_LOANPOOL[[#This Row],[LOAN_AMOUNT]]/TBL_BDA_LOANPOOL[[#This Row],[MULTIPROP_REC_COUNT]],TBL_BDA_LOANPOOL[[#This Row],[LOAN_AMOUNT]])</f>
        <v>0</v>
      </c>
      <c r="AK126" s="29" t="b">
        <f>TBL_BDA_LOANPOOL[[#This Row],[MULTIPROP_REC_COUNT]]&gt;1</f>
        <v>0</v>
      </c>
      <c r="AL126" s="36">
        <f>IF(TBL_BDA_LOANPOOL[[#This Row],[LOAN_ID]]&lt;&gt;"",COUNTIF(TBL_BDA_LOANPOOL[LOAN_ID],TBL_BDA_LOANPOOL[[#This Row],[LOAN_ID]]),1)</f>
        <v>1</v>
      </c>
      <c r="AM126" s="36">
        <f>IFERROR(MATCH(TBL_BDA_LOANPOOL[[#This Row],[QUAL_METHOD]],RANGE_LOOKUP_QUALMETHODS_BDA,0),-1)</f>
        <v>-1</v>
      </c>
      <c r="AN126" s="29" t="str">
        <f>IF(AND(TBL_BDA_LOANPOOL[[#This Row],[LOAN_ID]]&lt;&gt;"",TBL_BDA_LOANPOOL[[#This Row],[QUALMETHOD_ID]]&gt;-1),(SUMIF(TBL_BDA_LOANPOOL[LOAN_ID],TBL_BDA_LOANPOOL[[#This Row],[LOAN_ID]],TBL_BDA_LOANPOOL[QUALMETHOD_ID])/TBL_BDA_LOANPOOL[[#This Row],[MULTIPROP_REC_COUNT]])=TBL_BDA_LOANPOOL[[#This Row],[QUALMETHOD_ID]],"")</f>
        <v/>
      </c>
      <c r="AO126" s="29" t="str">
        <f>IF(AND(TBL_BDA_LOANPOOL[[#This Row],[LOAN_ID]]&lt;&gt;"",TBL_BDA_LOANPOOL[[#This Row],[LOAN_AMOUNT]]&lt;&gt;""),(SUMIF(TBL_BDA_LOANPOOL[LOAN_ID],TBL_BDA_LOANPOOL[[#This Row],[LOAN_ID]],TBL_BDA_LOANPOOL[LOAN_AMOUNT])/TBL_BDA_LOANPOOL[[#This Row],[MULTIPROP_REC_COUNT]])=TBL_BDA_LOANPOOL[[#This Row],[LOAN_AMOUNT]],"")</f>
        <v/>
      </c>
      <c r="AP126" s="29" t="str">
        <f>IF(AND(TBL_BDA_LOANPOOL[[#This Row],[LOAN_ID]]&lt;&gt;"",TBL_BDA_LOANPOOL[[#This Row],[SETTLEMENT_DATE]]&lt;&gt;""),(SUMIF(TBL_BDA_LOANPOOL[LOAN_ID],TBL_BDA_LOANPOOL[[#This Row],[LOAN_ID]],TBL_BDA_LOANPOOL[SETTLEMENT_DATE])/TBL_BDA_LOANPOOL[[#This Row],[MULTIPROP_REC_COUNT]])=TBL_BDA_LOANPOOL[[#This Row],[SETTLEMENT_DATE]],"")</f>
        <v/>
      </c>
      <c r="AQ12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7" spans="2:45" ht="26.25" customHeight="1" x14ac:dyDescent="0.25">
      <c r="B127" s="25" t="str">
        <f>IF(TBL_BDA_LOANPOOL[[#This Row],[RECORD_STARTED]],IF(TBL_BDA_LOANPOOL[[#This Row],[ERROR_COUNT]]&gt;0,-1,IF(TBL_BDA_LOANPOOL[[#This Row],[REQ_FIELDS_POPULATED]],1,0)),"")</f>
        <v/>
      </c>
      <c r="C127" s="36">
        <f>ROW()-ROW(TBL_BDA_LOANPOOL[[#Headers],[ROW_ID]])</f>
        <v>111</v>
      </c>
      <c r="D127" s="55"/>
      <c r="E127" s="56"/>
      <c r="F127" s="57"/>
      <c r="G127" s="193"/>
      <c r="H127" s="142"/>
      <c r="I127" s="144"/>
      <c r="J127" s="144"/>
      <c r="K127" s="194"/>
      <c r="L127" s="207"/>
      <c r="M127" s="196"/>
      <c r="N127" s="116"/>
      <c r="O127" s="55"/>
      <c r="P127" s="61"/>
      <c r="Q127" s="62"/>
      <c r="R127" s="124"/>
      <c r="S127" s="200"/>
      <c r="T127" s="61"/>
      <c r="U127" s="202"/>
      <c r="V127" s="204" t="str">
        <f>IF(TBL_BDA_LOANPOOL[[#This Row],[RECORD_STARTED]]=TRUE,RANGE_LOOKUP_QUALMETHODS_BDA_SMALLBUSINESS,"")</f>
        <v/>
      </c>
      <c r="W127" s="178"/>
      <c r="X127" s="176"/>
      <c r="Y127" s="185"/>
      <c r="Z127" s="185"/>
      <c r="AA127" s="186"/>
      <c r="AB127" s="186"/>
      <c r="AC12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7" s="94" t="str">
        <f>IF(TBL_BDA_LOANPOOL[[#This Row],[LOAN_LEVEL_PREQUALIFIED_FLAG]]&lt;&gt;"",
IF(TBL_BDA_LOANPOOL[[#This Row],[LOAN_LEVEL_PREQUALIFIED_FLAG]],"Yes","No"),
"")</f>
        <v/>
      </c>
      <c r="AE127" s="70" t="str">
        <f>IF(TBL_BDA_LOANPOOL[[#This Row],[LOAN_ID]] = "","",TBL_BDA_LOANPOOL[[#This Row],[LOAN_ID]]&amp;" ("&amp;IF(TBL_BDA_LOANPOOL[[#This Row],[PROP_ADDR_STREET]]="","Address Not Defined",TBL_BDA_LOANPOOL[[#This Row],[PROP_ADDR_STREET]])&amp;")")</f>
        <v/>
      </c>
      <c r="AF127" s="70" t="str">
        <f>IF(AND(TBL_BDA_LOANPOOL[[#This Row],[REQ_FIELDS_POPULATED]],TBL_BDA_LOANPOOL[[#This Row],[ERROR_COUNT]]=0),
AND(TBL_BDA_LOANPOOL[[#This Row],[PREQUAL_LOAN_AGESETTLE_DATE_90_DAYS_CERTDATE]],TBL_BDA_LOANPOOL[[#This Row],[PREQUAL_LOAN_INTEREST_RATE]],TBL_BDA_LOANPOOL[[#This Row],[PREQUAL_SMALLBUSINESS]]),
"")</f>
        <v/>
      </c>
      <c r="AG127" s="27" t="b">
        <f ca="1">IFERROR((IF(APP_BDA_CERT_DATE&lt;&gt;"",APP_BDA_CERT_DATE,TODAY())-TBL_BDA_LOANPOOL[[#This Row],[SETTLEMENT_DATE]])&lt;91,TRUE)</f>
        <v>1</v>
      </c>
      <c r="AH127" s="27" t="b">
        <f>COUNTIFS(TBL_BDA_LOANPOOL[LOAN_ID],TBL_BDA_LOANPOOL[[#This Row],[LOAN_ID]],TBL_BDA_LOANPOOL[LOAN_INTEREST_RATE],"&gt;"&amp;CONFIG_BDA_INTEREST_RATE_CEILING)=0</f>
        <v>1</v>
      </c>
      <c r="AI127" s="27" t="b">
        <f>COUNTIFS(TBL_BDA_LOANPOOL[LOAN_ID],TBL_BDA_LOANPOOL[[#This Row],[LOAN_ID]],TBL_BDA_LOANPOOL[SBA_QUALIFIED],"No")=0</f>
        <v>1</v>
      </c>
      <c r="AJ127" s="29">
        <f>IF(TBL_BDA_LOANPOOL[[#This Row],[MULTIPROP_REC_COUNT]]&lt;&gt;"",TBL_BDA_LOANPOOL[[#This Row],[LOAN_AMOUNT]]/TBL_BDA_LOANPOOL[[#This Row],[MULTIPROP_REC_COUNT]],TBL_BDA_LOANPOOL[[#This Row],[LOAN_AMOUNT]])</f>
        <v>0</v>
      </c>
      <c r="AK127" s="29" t="b">
        <f>TBL_BDA_LOANPOOL[[#This Row],[MULTIPROP_REC_COUNT]]&gt;1</f>
        <v>0</v>
      </c>
      <c r="AL127" s="36">
        <f>IF(TBL_BDA_LOANPOOL[[#This Row],[LOAN_ID]]&lt;&gt;"",COUNTIF(TBL_BDA_LOANPOOL[LOAN_ID],TBL_BDA_LOANPOOL[[#This Row],[LOAN_ID]]),1)</f>
        <v>1</v>
      </c>
      <c r="AM127" s="36">
        <f>IFERROR(MATCH(TBL_BDA_LOANPOOL[[#This Row],[QUAL_METHOD]],RANGE_LOOKUP_QUALMETHODS_BDA,0),-1)</f>
        <v>-1</v>
      </c>
      <c r="AN127" s="29" t="str">
        <f>IF(AND(TBL_BDA_LOANPOOL[[#This Row],[LOAN_ID]]&lt;&gt;"",TBL_BDA_LOANPOOL[[#This Row],[QUALMETHOD_ID]]&gt;-1),(SUMIF(TBL_BDA_LOANPOOL[LOAN_ID],TBL_BDA_LOANPOOL[[#This Row],[LOAN_ID]],TBL_BDA_LOANPOOL[QUALMETHOD_ID])/TBL_BDA_LOANPOOL[[#This Row],[MULTIPROP_REC_COUNT]])=TBL_BDA_LOANPOOL[[#This Row],[QUALMETHOD_ID]],"")</f>
        <v/>
      </c>
      <c r="AO127" s="29" t="str">
        <f>IF(AND(TBL_BDA_LOANPOOL[[#This Row],[LOAN_ID]]&lt;&gt;"",TBL_BDA_LOANPOOL[[#This Row],[LOAN_AMOUNT]]&lt;&gt;""),(SUMIF(TBL_BDA_LOANPOOL[LOAN_ID],TBL_BDA_LOANPOOL[[#This Row],[LOAN_ID]],TBL_BDA_LOANPOOL[LOAN_AMOUNT])/TBL_BDA_LOANPOOL[[#This Row],[MULTIPROP_REC_COUNT]])=TBL_BDA_LOANPOOL[[#This Row],[LOAN_AMOUNT]],"")</f>
        <v/>
      </c>
      <c r="AP127" s="29" t="str">
        <f>IF(AND(TBL_BDA_LOANPOOL[[#This Row],[LOAN_ID]]&lt;&gt;"",TBL_BDA_LOANPOOL[[#This Row],[SETTLEMENT_DATE]]&lt;&gt;""),(SUMIF(TBL_BDA_LOANPOOL[LOAN_ID],TBL_BDA_LOANPOOL[[#This Row],[LOAN_ID]],TBL_BDA_LOANPOOL[SETTLEMENT_DATE])/TBL_BDA_LOANPOOL[[#This Row],[MULTIPROP_REC_COUNT]])=TBL_BDA_LOANPOOL[[#This Row],[SETTLEMENT_DATE]],"")</f>
        <v/>
      </c>
      <c r="AQ12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8" spans="2:45" ht="26.25" customHeight="1" x14ac:dyDescent="0.25">
      <c r="B128" s="25" t="str">
        <f>IF(TBL_BDA_LOANPOOL[[#This Row],[RECORD_STARTED]],IF(TBL_BDA_LOANPOOL[[#This Row],[ERROR_COUNT]]&gt;0,-1,IF(TBL_BDA_LOANPOOL[[#This Row],[REQ_FIELDS_POPULATED]],1,0)),"")</f>
        <v/>
      </c>
      <c r="C128" s="36">
        <f>ROW()-ROW(TBL_BDA_LOANPOOL[[#Headers],[ROW_ID]])</f>
        <v>112</v>
      </c>
      <c r="D128" s="55"/>
      <c r="E128" s="56"/>
      <c r="F128" s="57"/>
      <c r="G128" s="193"/>
      <c r="H128" s="142"/>
      <c r="I128" s="144"/>
      <c r="J128" s="144"/>
      <c r="K128" s="194"/>
      <c r="L128" s="207"/>
      <c r="M128" s="196"/>
      <c r="N128" s="116"/>
      <c r="O128" s="55"/>
      <c r="P128" s="61"/>
      <c r="Q128" s="62"/>
      <c r="R128" s="124"/>
      <c r="S128" s="200"/>
      <c r="T128" s="61"/>
      <c r="U128" s="202"/>
      <c r="V128" s="204" t="str">
        <f>IF(TBL_BDA_LOANPOOL[[#This Row],[RECORD_STARTED]]=TRUE,RANGE_LOOKUP_QUALMETHODS_BDA_SMALLBUSINESS,"")</f>
        <v/>
      </c>
      <c r="W128" s="178"/>
      <c r="X128" s="176"/>
      <c r="Y128" s="185"/>
      <c r="Z128" s="185"/>
      <c r="AA128" s="186"/>
      <c r="AB128" s="186"/>
      <c r="AC12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8" s="94" t="str">
        <f>IF(TBL_BDA_LOANPOOL[[#This Row],[LOAN_LEVEL_PREQUALIFIED_FLAG]]&lt;&gt;"",
IF(TBL_BDA_LOANPOOL[[#This Row],[LOAN_LEVEL_PREQUALIFIED_FLAG]],"Yes","No"),
"")</f>
        <v/>
      </c>
      <c r="AE128" s="70" t="str">
        <f>IF(TBL_BDA_LOANPOOL[[#This Row],[LOAN_ID]] = "","",TBL_BDA_LOANPOOL[[#This Row],[LOAN_ID]]&amp;" ("&amp;IF(TBL_BDA_LOANPOOL[[#This Row],[PROP_ADDR_STREET]]="","Address Not Defined",TBL_BDA_LOANPOOL[[#This Row],[PROP_ADDR_STREET]])&amp;")")</f>
        <v/>
      </c>
      <c r="AF128" s="70" t="str">
        <f>IF(AND(TBL_BDA_LOANPOOL[[#This Row],[REQ_FIELDS_POPULATED]],TBL_BDA_LOANPOOL[[#This Row],[ERROR_COUNT]]=0),
AND(TBL_BDA_LOANPOOL[[#This Row],[PREQUAL_LOAN_AGESETTLE_DATE_90_DAYS_CERTDATE]],TBL_BDA_LOANPOOL[[#This Row],[PREQUAL_LOAN_INTEREST_RATE]],TBL_BDA_LOANPOOL[[#This Row],[PREQUAL_SMALLBUSINESS]]),
"")</f>
        <v/>
      </c>
      <c r="AG128" s="27" t="b">
        <f ca="1">IFERROR((IF(APP_BDA_CERT_DATE&lt;&gt;"",APP_BDA_CERT_DATE,TODAY())-TBL_BDA_LOANPOOL[[#This Row],[SETTLEMENT_DATE]])&lt;91,TRUE)</f>
        <v>1</v>
      </c>
      <c r="AH128" s="27" t="b">
        <f>COUNTIFS(TBL_BDA_LOANPOOL[LOAN_ID],TBL_BDA_LOANPOOL[[#This Row],[LOAN_ID]],TBL_BDA_LOANPOOL[LOAN_INTEREST_RATE],"&gt;"&amp;CONFIG_BDA_INTEREST_RATE_CEILING)=0</f>
        <v>1</v>
      </c>
      <c r="AI128" s="27" t="b">
        <f>COUNTIFS(TBL_BDA_LOANPOOL[LOAN_ID],TBL_BDA_LOANPOOL[[#This Row],[LOAN_ID]],TBL_BDA_LOANPOOL[SBA_QUALIFIED],"No")=0</f>
        <v>1</v>
      </c>
      <c r="AJ128" s="29">
        <f>IF(TBL_BDA_LOANPOOL[[#This Row],[MULTIPROP_REC_COUNT]]&lt;&gt;"",TBL_BDA_LOANPOOL[[#This Row],[LOAN_AMOUNT]]/TBL_BDA_LOANPOOL[[#This Row],[MULTIPROP_REC_COUNT]],TBL_BDA_LOANPOOL[[#This Row],[LOAN_AMOUNT]])</f>
        <v>0</v>
      </c>
      <c r="AK128" s="29" t="b">
        <f>TBL_BDA_LOANPOOL[[#This Row],[MULTIPROP_REC_COUNT]]&gt;1</f>
        <v>0</v>
      </c>
      <c r="AL128" s="36">
        <f>IF(TBL_BDA_LOANPOOL[[#This Row],[LOAN_ID]]&lt;&gt;"",COUNTIF(TBL_BDA_LOANPOOL[LOAN_ID],TBL_BDA_LOANPOOL[[#This Row],[LOAN_ID]]),1)</f>
        <v>1</v>
      </c>
      <c r="AM128" s="36">
        <f>IFERROR(MATCH(TBL_BDA_LOANPOOL[[#This Row],[QUAL_METHOD]],RANGE_LOOKUP_QUALMETHODS_BDA,0),-1)</f>
        <v>-1</v>
      </c>
      <c r="AN128" s="29" t="str">
        <f>IF(AND(TBL_BDA_LOANPOOL[[#This Row],[LOAN_ID]]&lt;&gt;"",TBL_BDA_LOANPOOL[[#This Row],[QUALMETHOD_ID]]&gt;-1),(SUMIF(TBL_BDA_LOANPOOL[LOAN_ID],TBL_BDA_LOANPOOL[[#This Row],[LOAN_ID]],TBL_BDA_LOANPOOL[QUALMETHOD_ID])/TBL_BDA_LOANPOOL[[#This Row],[MULTIPROP_REC_COUNT]])=TBL_BDA_LOANPOOL[[#This Row],[QUALMETHOD_ID]],"")</f>
        <v/>
      </c>
      <c r="AO128" s="29" t="str">
        <f>IF(AND(TBL_BDA_LOANPOOL[[#This Row],[LOAN_ID]]&lt;&gt;"",TBL_BDA_LOANPOOL[[#This Row],[LOAN_AMOUNT]]&lt;&gt;""),(SUMIF(TBL_BDA_LOANPOOL[LOAN_ID],TBL_BDA_LOANPOOL[[#This Row],[LOAN_ID]],TBL_BDA_LOANPOOL[LOAN_AMOUNT])/TBL_BDA_LOANPOOL[[#This Row],[MULTIPROP_REC_COUNT]])=TBL_BDA_LOANPOOL[[#This Row],[LOAN_AMOUNT]],"")</f>
        <v/>
      </c>
      <c r="AP128" s="29" t="str">
        <f>IF(AND(TBL_BDA_LOANPOOL[[#This Row],[LOAN_ID]]&lt;&gt;"",TBL_BDA_LOANPOOL[[#This Row],[SETTLEMENT_DATE]]&lt;&gt;""),(SUMIF(TBL_BDA_LOANPOOL[LOAN_ID],TBL_BDA_LOANPOOL[[#This Row],[LOAN_ID]],TBL_BDA_LOANPOOL[SETTLEMENT_DATE])/TBL_BDA_LOANPOOL[[#This Row],[MULTIPROP_REC_COUNT]])=TBL_BDA_LOANPOOL[[#This Row],[SETTLEMENT_DATE]],"")</f>
        <v/>
      </c>
      <c r="AQ12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9" spans="2:45" ht="26.25" customHeight="1" x14ac:dyDescent="0.25">
      <c r="B129" s="25" t="str">
        <f>IF(TBL_BDA_LOANPOOL[[#This Row],[RECORD_STARTED]],IF(TBL_BDA_LOANPOOL[[#This Row],[ERROR_COUNT]]&gt;0,-1,IF(TBL_BDA_LOANPOOL[[#This Row],[REQ_FIELDS_POPULATED]],1,0)),"")</f>
        <v/>
      </c>
      <c r="C129" s="36">
        <f>ROW()-ROW(TBL_BDA_LOANPOOL[[#Headers],[ROW_ID]])</f>
        <v>113</v>
      </c>
      <c r="D129" s="55"/>
      <c r="E129" s="56"/>
      <c r="F129" s="57"/>
      <c r="G129" s="193"/>
      <c r="H129" s="142"/>
      <c r="I129" s="144"/>
      <c r="J129" s="144"/>
      <c r="K129" s="194"/>
      <c r="L129" s="207"/>
      <c r="M129" s="196"/>
      <c r="N129" s="116"/>
      <c r="O129" s="55"/>
      <c r="P129" s="61"/>
      <c r="Q129" s="62"/>
      <c r="R129" s="124"/>
      <c r="S129" s="200"/>
      <c r="T129" s="61"/>
      <c r="U129" s="202"/>
      <c r="V129" s="204" t="str">
        <f>IF(TBL_BDA_LOANPOOL[[#This Row],[RECORD_STARTED]]=TRUE,RANGE_LOOKUP_QUALMETHODS_BDA_SMALLBUSINESS,"")</f>
        <v/>
      </c>
      <c r="W129" s="178"/>
      <c r="X129" s="176"/>
      <c r="Y129" s="185"/>
      <c r="Z129" s="185"/>
      <c r="AA129" s="186"/>
      <c r="AB129" s="186"/>
      <c r="AC12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9" s="94" t="str">
        <f>IF(TBL_BDA_LOANPOOL[[#This Row],[LOAN_LEVEL_PREQUALIFIED_FLAG]]&lt;&gt;"",
IF(TBL_BDA_LOANPOOL[[#This Row],[LOAN_LEVEL_PREQUALIFIED_FLAG]],"Yes","No"),
"")</f>
        <v/>
      </c>
      <c r="AE129" s="70" t="str">
        <f>IF(TBL_BDA_LOANPOOL[[#This Row],[LOAN_ID]] = "","",TBL_BDA_LOANPOOL[[#This Row],[LOAN_ID]]&amp;" ("&amp;IF(TBL_BDA_LOANPOOL[[#This Row],[PROP_ADDR_STREET]]="","Address Not Defined",TBL_BDA_LOANPOOL[[#This Row],[PROP_ADDR_STREET]])&amp;")")</f>
        <v/>
      </c>
      <c r="AF129" s="70" t="str">
        <f>IF(AND(TBL_BDA_LOANPOOL[[#This Row],[REQ_FIELDS_POPULATED]],TBL_BDA_LOANPOOL[[#This Row],[ERROR_COUNT]]=0),
AND(TBL_BDA_LOANPOOL[[#This Row],[PREQUAL_LOAN_AGESETTLE_DATE_90_DAYS_CERTDATE]],TBL_BDA_LOANPOOL[[#This Row],[PREQUAL_LOAN_INTEREST_RATE]],TBL_BDA_LOANPOOL[[#This Row],[PREQUAL_SMALLBUSINESS]]),
"")</f>
        <v/>
      </c>
      <c r="AG129" s="27" t="b">
        <f ca="1">IFERROR((IF(APP_BDA_CERT_DATE&lt;&gt;"",APP_BDA_CERT_DATE,TODAY())-TBL_BDA_LOANPOOL[[#This Row],[SETTLEMENT_DATE]])&lt;91,TRUE)</f>
        <v>1</v>
      </c>
      <c r="AH129" s="27" t="b">
        <f>COUNTIFS(TBL_BDA_LOANPOOL[LOAN_ID],TBL_BDA_LOANPOOL[[#This Row],[LOAN_ID]],TBL_BDA_LOANPOOL[LOAN_INTEREST_RATE],"&gt;"&amp;CONFIG_BDA_INTEREST_RATE_CEILING)=0</f>
        <v>1</v>
      </c>
      <c r="AI129" s="27" t="b">
        <f>COUNTIFS(TBL_BDA_LOANPOOL[LOAN_ID],TBL_BDA_LOANPOOL[[#This Row],[LOAN_ID]],TBL_BDA_LOANPOOL[SBA_QUALIFIED],"No")=0</f>
        <v>1</v>
      </c>
      <c r="AJ129" s="29">
        <f>IF(TBL_BDA_LOANPOOL[[#This Row],[MULTIPROP_REC_COUNT]]&lt;&gt;"",TBL_BDA_LOANPOOL[[#This Row],[LOAN_AMOUNT]]/TBL_BDA_LOANPOOL[[#This Row],[MULTIPROP_REC_COUNT]],TBL_BDA_LOANPOOL[[#This Row],[LOAN_AMOUNT]])</f>
        <v>0</v>
      </c>
      <c r="AK129" s="29" t="b">
        <f>TBL_BDA_LOANPOOL[[#This Row],[MULTIPROP_REC_COUNT]]&gt;1</f>
        <v>0</v>
      </c>
      <c r="AL129" s="36">
        <f>IF(TBL_BDA_LOANPOOL[[#This Row],[LOAN_ID]]&lt;&gt;"",COUNTIF(TBL_BDA_LOANPOOL[LOAN_ID],TBL_BDA_LOANPOOL[[#This Row],[LOAN_ID]]),1)</f>
        <v>1</v>
      </c>
      <c r="AM129" s="36">
        <f>IFERROR(MATCH(TBL_BDA_LOANPOOL[[#This Row],[QUAL_METHOD]],RANGE_LOOKUP_QUALMETHODS_BDA,0),-1)</f>
        <v>-1</v>
      </c>
      <c r="AN129" s="29" t="str">
        <f>IF(AND(TBL_BDA_LOANPOOL[[#This Row],[LOAN_ID]]&lt;&gt;"",TBL_BDA_LOANPOOL[[#This Row],[QUALMETHOD_ID]]&gt;-1),(SUMIF(TBL_BDA_LOANPOOL[LOAN_ID],TBL_BDA_LOANPOOL[[#This Row],[LOAN_ID]],TBL_BDA_LOANPOOL[QUALMETHOD_ID])/TBL_BDA_LOANPOOL[[#This Row],[MULTIPROP_REC_COUNT]])=TBL_BDA_LOANPOOL[[#This Row],[QUALMETHOD_ID]],"")</f>
        <v/>
      </c>
      <c r="AO129" s="29" t="str">
        <f>IF(AND(TBL_BDA_LOANPOOL[[#This Row],[LOAN_ID]]&lt;&gt;"",TBL_BDA_LOANPOOL[[#This Row],[LOAN_AMOUNT]]&lt;&gt;""),(SUMIF(TBL_BDA_LOANPOOL[LOAN_ID],TBL_BDA_LOANPOOL[[#This Row],[LOAN_ID]],TBL_BDA_LOANPOOL[LOAN_AMOUNT])/TBL_BDA_LOANPOOL[[#This Row],[MULTIPROP_REC_COUNT]])=TBL_BDA_LOANPOOL[[#This Row],[LOAN_AMOUNT]],"")</f>
        <v/>
      </c>
      <c r="AP129" s="29" t="str">
        <f>IF(AND(TBL_BDA_LOANPOOL[[#This Row],[LOAN_ID]]&lt;&gt;"",TBL_BDA_LOANPOOL[[#This Row],[SETTLEMENT_DATE]]&lt;&gt;""),(SUMIF(TBL_BDA_LOANPOOL[LOAN_ID],TBL_BDA_LOANPOOL[[#This Row],[LOAN_ID]],TBL_BDA_LOANPOOL[SETTLEMENT_DATE])/TBL_BDA_LOANPOOL[[#This Row],[MULTIPROP_REC_COUNT]])=TBL_BDA_LOANPOOL[[#This Row],[SETTLEMENT_DATE]],"")</f>
        <v/>
      </c>
      <c r="AQ12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0" spans="2:45" ht="26.25" customHeight="1" x14ac:dyDescent="0.25">
      <c r="B130" s="25" t="str">
        <f>IF(TBL_BDA_LOANPOOL[[#This Row],[RECORD_STARTED]],IF(TBL_BDA_LOANPOOL[[#This Row],[ERROR_COUNT]]&gt;0,-1,IF(TBL_BDA_LOANPOOL[[#This Row],[REQ_FIELDS_POPULATED]],1,0)),"")</f>
        <v/>
      </c>
      <c r="C130" s="36">
        <f>ROW()-ROW(TBL_BDA_LOANPOOL[[#Headers],[ROW_ID]])</f>
        <v>114</v>
      </c>
      <c r="D130" s="55"/>
      <c r="E130" s="56"/>
      <c r="F130" s="57"/>
      <c r="G130" s="193"/>
      <c r="H130" s="142"/>
      <c r="I130" s="144"/>
      <c r="J130" s="144"/>
      <c r="K130" s="194"/>
      <c r="L130" s="207"/>
      <c r="M130" s="196"/>
      <c r="N130" s="116"/>
      <c r="O130" s="55"/>
      <c r="P130" s="61"/>
      <c r="Q130" s="62"/>
      <c r="R130" s="124"/>
      <c r="S130" s="200"/>
      <c r="T130" s="61"/>
      <c r="U130" s="202"/>
      <c r="V130" s="204" t="str">
        <f>IF(TBL_BDA_LOANPOOL[[#This Row],[RECORD_STARTED]]=TRUE,RANGE_LOOKUP_QUALMETHODS_BDA_SMALLBUSINESS,"")</f>
        <v/>
      </c>
      <c r="W130" s="178"/>
      <c r="X130" s="176"/>
      <c r="Y130" s="185"/>
      <c r="Z130" s="185"/>
      <c r="AA130" s="186"/>
      <c r="AB130" s="186"/>
      <c r="AC13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0" s="94" t="str">
        <f>IF(TBL_BDA_LOANPOOL[[#This Row],[LOAN_LEVEL_PREQUALIFIED_FLAG]]&lt;&gt;"",
IF(TBL_BDA_LOANPOOL[[#This Row],[LOAN_LEVEL_PREQUALIFIED_FLAG]],"Yes","No"),
"")</f>
        <v/>
      </c>
      <c r="AE130" s="70" t="str">
        <f>IF(TBL_BDA_LOANPOOL[[#This Row],[LOAN_ID]] = "","",TBL_BDA_LOANPOOL[[#This Row],[LOAN_ID]]&amp;" ("&amp;IF(TBL_BDA_LOANPOOL[[#This Row],[PROP_ADDR_STREET]]="","Address Not Defined",TBL_BDA_LOANPOOL[[#This Row],[PROP_ADDR_STREET]])&amp;")")</f>
        <v/>
      </c>
      <c r="AF130" s="70" t="str">
        <f>IF(AND(TBL_BDA_LOANPOOL[[#This Row],[REQ_FIELDS_POPULATED]],TBL_BDA_LOANPOOL[[#This Row],[ERROR_COUNT]]=0),
AND(TBL_BDA_LOANPOOL[[#This Row],[PREQUAL_LOAN_AGESETTLE_DATE_90_DAYS_CERTDATE]],TBL_BDA_LOANPOOL[[#This Row],[PREQUAL_LOAN_INTEREST_RATE]],TBL_BDA_LOANPOOL[[#This Row],[PREQUAL_SMALLBUSINESS]]),
"")</f>
        <v/>
      </c>
      <c r="AG130" s="27" t="b">
        <f ca="1">IFERROR((IF(APP_BDA_CERT_DATE&lt;&gt;"",APP_BDA_CERT_DATE,TODAY())-TBL_BDA_LOANPOOL[[#This Row],[SETTLEMENT_DATE]])&lt;91,TRUE)</f>
        <v>1</v>
      </c>
      <c r="AH130" s="27" t="b">
        <f>COUNTIFS(TBL_BDA_LOANPOOL[LOAN_ID],TBL_BDA_LOANPOOL[[#This Row],[LOAN_ID]],TBL_BDA_LOANPOOL[LOAN_INTEREST_RATE],"&gt;"&amp;CONFIG_BDA_INTEREST_RATE_CEILING)=0</f>
        <v>1</v>
      </c>
      <c r="AI130" s="27" t="b">
        <f>COUNTIFS(TBL_BDA_LOANPOOL[LOAN_ID],TBL_BDA_LOANPOOL[[#This Row],[LOAN_ID]],TBL_BDA_LOANPOOL[SBA_QUALIFIED],"No")=0</f>
        <v>1</v>
      </c>
      <c r="AJ130" s="29">
        <f>IF(TBL_BDA_LOANPOOL[[#This Row],[MULTIPROP_REC_COUNT]]&lt;&gt;"",TBL_BDA_LOANPOOL[[#This Row],[LOAN_AMOUNT]]/TBL_BDA_LOANPOOL[[#This Row],[MULTIPROP_REC_COUNT]],TBL_BDA_LOANPOOL[[#This Row],[LOAN_AMOUNT]])</f>
        <v>0</v>
      </c>
      <c r="AK130" s="29" t="b">
        <f>TBL_BDA_LOANPOOL[[#This Row],[MULTIPROP_REC_COUNT]]&gt;1</f>
        <v>0</v>
      </c>
      <c r="AL130" s="36">
        <f>IF(TBL_BDA_LOANPOOL[[#This Row],[LOAN_ID]]&lt;&gt;"",COUNTIF(TBL_BDA_LOANPOOL[LOAN_ID],TBL_BDA_LOANPOOL[[#This Row],[LOAN_ID]]),1)</f>
        <v>1</v>
      </c>
      <c r="AM130" s="36">
        <f>IFERROR(MATCH(TBL_BDA_LOANPOOL[[#This Row],[QUAL_METHOD]],RANGE_LOOKUP_QUALMETHODS_BDA,0),-1)</f>
        <v>-1</v>
      </c>
      <c r="AN130" s="29" t="str">
        <f>IF(AND(TBL_BDA_LOANPOOL[[#This Row],[LOAN_ID]]&lt;&gt;"",TBL_BDA_LOANPOOL[[#This Row],[QUALMETHOD_ID]]&gt;-1),(SUMIF(TBL_BDA_LOANPOOL[LOAN_ID],TBL_BDA_LOANPOOL[[#This Row],[LOAN_ID]],TBL_BDA_LOANPOOL[QUALMETHOD_ID])/TBL_BDA_LOANPOOL[[#This Row],[MULTIPROP_REC_COUNT]])=TBL_BDA_LOANPOOL[[#This Row],[QUALMETHOD_ID]],"")</f>
        <v/>
      </c>
      <c r="AO130" s="29" t="str">
        <f>IF(AND(TBL_BDA_LOANPOOL[[#This Row],[LOAN_ID]]&lt;&gt;"",TBL_BDA_LOANPOOL[[#This Row],[LOAN_AMOUNT]]&lt;&gt;""),(SUMIF(TBL_BDA_LOANPOOL[LOAN_ID],TBL_BDA_LOANPOOL[[#This Row],[LOAN_ID]],TBL_BDA_LOANPOOL[LOAN_AMOUNT])/TBL_BDA_LOANPOOL[[#This Row],[MULTIPROP_REC_COUNT]])=TBL_BDA_LOANPOOL[[#This Row],[LOAN_AMOUNT]],"")</f>
        <v/>
      </c>
      <c r="AP130" s="29" t="str">
        <f>IF(AND(TBL_BDA_LOANPOOL[[#This Row],[LOAN_ID]]&lt;&gt;"",TBL_BDA_LOANPOOL[[#This Row],[SETTLEMENT_DATE]]&lt;&gt;""),(SUMIF(TBL_BDA_LOANPOOL[LOAN_ID],TBL_BDA_LOANPOOL[[#This Row],[LOAN_ID]],TBL_BDA_LOANPOOL[SETTLEMENT_DATE])/TBL_BDA_LOANPOOL[[#This Row],[MULTIPROP_REC_COUNT]])=TBL_BDA_LOANPOOL[[#This Row],[SETTLEMENT_DATE]],"")</f>
        <v/>
      </c>
      <c r="AQ13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1" spans="2:45" ht="26.25" customHeight="1" x14ac:dyDescent="0.25">
      <c r="B131" s="25" t="str">
        <f>IF(TBL_BDA_LOANPOOL[[#This Row],[RECORD_STARTED]],IF(TBL_BDA_LOANPOOL[[#This Row],[ERROR_COUNT]]&gt;0,-1,IF(TBL_BDA_LOANPOOL[[#This Row],[REQ_FIELDS_POPULATED]],1,0)),"")</f>
        <v/>
      </c>
      <c r="C131" s="36">
        <f>ROW()-ROW(TBL_BDA_LOANPOOL[[#Headers],[ROW_ID]])</f>
        <v>115</v>
      </c>
      <c r="D131" s="55"/>
      <c r="E131" s="56"/>
      <c r="F131" s="57"/>
      <c r="G131" s="193"/>
      <c r="H131" s="142"/>
      <c r="I131" s="144"/>
      <c r="J131" s="144"/>
      <c r="K131" s="194"/>
      <c r="L131" s="207"/>
      <c r="M131" s="196"/>
      <c r="N131" s="116"/>
      <c r="O131" s="55"/>
      <c r="P131" s="61"/>
      <c r="Q131" s="62"/>
      <c r="R131" s="124"/>
      <c r="S131" s="200"/>
      <c r="T131" s="61"/>
      <c r="U131" s="202"/>
      <c r="V131" s="204" t="str">
        <f>IF(TBL_BDA_LOANPOOL[[#This Row],[RECORD_STARTED]]=TRUE,RANGE_LOOKUP_QUALMETHODS_BDA_SMALLBUSINESS,"")</f>
        <v/>
      </c>
      <c r="W131" s="178"/>
      <c r="X131" s="176"/>
      <c r="Y131" s="185"/>
      <c r="Z131" s="185"/>
      <c r="AA131" s="186"/>
      <c r="AB131" s="186"/>
      <c r="AC13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1" s="94" t="str">
        <f>IF(TBL_BDA_LOANPOOL[[#This Row],[LOAN_LEVEL_PREQUALIFIED_FLAG]]&lt;&gt;"",
IF(TBL_BDA_LOANPOOL[[#This Row],[LOAN_LEVEL_PREQUALIFIED_FLAG]],"Yes","No"),
"")</f>
        <v/>
      </c>
      <c r="AE131" s="70" t="str">
        <f>IF(TBL_BDA_LOANPOOL[[#This Row],[LOAN_ID]] = "","",TBL_BDA_LOANPOOL[[#This Row],[LOAN_ID]]&amp;" ("&amp;IF(TBL_BDA_LOANPOOL[[#This Row],[PROP_ADDR_STREET]]="","Address Not Defined",TBL_BDA_LOANPOOL[[#This Row],[PROP_ADDR_STREET]])&amp;")")</f>
        <v/>
      </c>
      <c r="AF131" s="70" t="str">
        <f>IF(AND(TBL_BDA_LOANPOOL[[#This Row],[REQ_FIELDS_POPULATED]],TBL_BDA_LOANPOOL[[#This Row],[ERROR_COUNT]]=0),
AND(TBL_BDA_LOANPOOL[[#This Row],[PREQUAL_LOAN_AGESETTLE_DATE_90_DAYS_CERTDATE]],TBL_BDA_LOANPOOL[[#This Row],[PREQUAL_LOAN_INTEREST_RATE]],TBL_BDA_LOANPOOL[[#This Row],[PREQUAL_SMALLBUSINESS]]),
"")</f>
        <v/>
      </c>
      <c r="AG131" s="27" t="b">
        <f ca="1">IFERROR((IF(APP_BDA_CERT_DATE&lt;&gt;"",APP_BDA_CERT_DATE,TODAY())-TBL_BDA_LOANPOOL[[#This Row],[SETTLEMENT_DATE]])&lt;91,TRUE)</f>
        <v>1</v>
      </c>
      <c r="AH131" s="27" t="b">
        <f>COUNTIFS(TBL_BDA_LOANPOOL[LOAN_ID],TBL_BDA_LOANPOOL[[#This Row],[LOAN_ID]],TBL_BDA_LOANPOOL[LOAN_INTEREST_RATE],"&gt;"&amp;CONFIG_BDA_INTEREST_RATE_CEILING)=0</f>
        <v>1</v>
      </c>
      <c r="AI131" s="27" t="b">
        <f>COUNTIFS(TBL_BDA_LOANPOOL[LOAN_ID],TBL_BDA_LOANPOOL[[#This Row],[LOAN_ID]],TBL_BDA_LOANPOOL[SBA_QUALIFIED],"No")=0</f>
        <v>1</v>
      </c>
      <c r="AJ131" s="29">
        <f>IF(TBL_BDA_LOANPOOL[[#This Row],[MULTIPROP_REC_COUNT]]&lt;&gt;"",TBL_BDA_LOANPOOL[[#This Row],[LOAN_AMOUNT]]/TBL_BDA_LOANPOOL[[#This Row],[MULTIPROP_REC_COUNT]],TBL_BDA_LOANPOOL[[#This Row],[LOAN_AMOUNT]])</f>
        <v>0</v>
      </c>
      <c r="AK131" s="29" t="b">
        <f>TBL_BDA_LOANPOOL[[#This Row],[MULTIPROP_REC_COUNT]]&gt;1</f>
        <v>0</v>
      </c>
      <c r="AL131" s="36">
        <f>IF(TBL_BDA_LOANPOOL[[#This Row],[LOAN_ID]]&lt;&gt;"",COUNTIF(TBL_BDA_LOANPOOL[LOAN_ID],TBL_BDA_LOANPOOL[[#This Row],[LOAN_ID]]),1)</f>
        <v>1</v>
      </c>
      <c r="AM131" s="36">
        <f>IFERROR(MATCH(TBL_BDA_LOANPOOL[[#This Row],[QUAL_METHOD]],RANGE_LOOKUP_QUALMETHODS_BDA,0),-1)</f>
        <v>-1</v>
      </c>
      <c r="AN131" s="29" t="str">
        <f>IF(AND(TBL_BDA_LOANPOOL[[#This Row],[LOAN_ID]]&lt;&gt;"",TBL_BDA_LOANPOOL[[#This Row],[QUALMETHOD_ID]]&gt;-1),(SUMIF(TBL_BDA_LOANPOOL[LOAN_ID],TBL_BDA_LOANPOOL[[#This Row],[LOAN_ID]],TBL_BDA_LOANPOOL[QUALMETHOD_ID])/TBL_BDA_LOANPOOL[[#This Row],[MULTIPROP_REC_COUNT]])=TBL_BDA_LOANPOOL[[#This Row],[QUALMETHOD_ID]],"")</f>
        <v/>
      </c>
      <c r="AO131" s="29" t="str">
        <f>IF(AND(TBL_BDA_LOANPOOL[[#This Row],[LOAN_ID]]&lt;&gt;"",TBL_BDA_LOANPOOL[[#This Row],[LOAN_AMOUNT]]&lt;&gt;""),(SUMIF(TBL_BDA_LOANPOOL[LOAN_ID],TBL_BDA_LOANPOOL[[#This Row],[LOAN_ID]],TBL_BDA_LOANPOOL[LOAN_AMOUNT])/TBL_BDA_LOANPOOL[[#This Row],[MULTIPROP_REC_COUNT]])=TBL_BDA_LOANPOOL[[#This Row],[LOAN_AMOUNT]],"")</f>
        <v/>
      </c>
      <c r="AP131" s="29" t="str">
        <f>IF(AND(TBL_BDA_LOANPOOL[[#This Row],[LOAN_ID]]&lt;&gt;"",TBL_BDA_LOANPOOL[[#This Row],[SETTLEMENT_DATE]]&lt;&gt;""),(SUMIF(TBL_BDA_LOANPOOL[LOAN_ID],TBL_BDA_LOANPOOL[[#This Row],[LOAN_ID]],TBL_BDA_LOANPOOL[SETTLEMENT_DATE])/TBL_BDA_LOANPOOL[[#This Row],[MULTIPROP_REC_COUNT]])=TBL_BDA_LOANPOOL[[#This Row],[SETTLEMENT_DATE]],"")</f>
        <v/>
      </c>
      <c r="AQ13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2" spans="2:45" ht="26.25" customHeight="1" x14ac:dyDescent="0.25">
      <c r="B132" s="25" t="str">
        <f>IF(TBL_BDA_LOANPOOL[[#This Row],[RECORD_STARTED]],IF(TBL_BDA_LOANPOOL[[#This Row],[ERROR_COUNT]]&gt;0,-1,IF(TBL_BDA_LOANPOOL[[#This Row],[REQ_FIELDS_POPULATED]],1,0)),"")</f>
        <v/>
      </c>
      <c r="C132" s="36">
        <f>ROW()-ROW(TBL_BDA_LOANPOOL[[#Headers],[ROW_ID]])</f>
        <v>116</v>
      </c>
      <c r="D132" s="55"/>
      <c r="E132" s="56"/>
      <c r="F132" s="57"/>
      <c r="G132" s="193"/>
      <c r="H132" s="142"/>
      <c r="I132" s="144"/>
      <c r="J132" s="144"/>
      <c r="K132" s="194"/>
      <c r="L132" s="207"/>
      <c r="M132" s="196"/>
      <c r="N132" s="116"/>
      <c r="O132" s="55"/>
      <c r="P132" s="61"/>
      <c r="Q132" s="62"/>
      <c r="R132" s="124"/>
      <c r="S132" s="200"/>
      <c r="T132" s="61"/>
      <c r="U132" s="202"/>
      <c r="V132" s="204" t="str">
        <f>IF(TBL_BDA_LOANPOOL[[#This Row],[RECORD_STARTED]]=TRUE,RANGE_LOOKUP_QUALMETHODS_BDA_SMALLBUSINESS,"")</f>
        <v/>
      </c>
      <c r="W132" s="178"/>
      <c r="X132" s="176"/>
      <c r="Y132" s="185"/>
      <c r="Z132" s="185"/>
      <c r="AA132" s="186"/>
      <c r="AB132" s="186"/>
      <c r="AC13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2" s="94" t="str">
        <f>IF(TBL_BDA_LOANPOOL[[#This Row],[LOAN_LEVEL_PREQUALIFIED_FLAG]]&lt;&gt;"",
IF(TBL_BDA_LOANPOOL[[#This Row],[LOAN_LEVEL_PREQUALIFIED_FLAG]],"Yes","No"),
"")</f>
        <v/>
      </c>
      <c r="AE132" s="70" t="str">
        <f>IF(TBL_BDA_LOANPOOL[[#This Row],[LOAN_ID]] = "","",TBL_BDA_LOANPOOL[[#This Row],[LOAN_ID]]&amp;" ("&amp;IF(TBL_BDA_LOANPOOL[[#This Row],[PROP_ADDR_STREET]]="","Address Not Defined",TBL_BDA_LOANPOOL[[#This Row],[PROP_ADDR_STREET]])&amp;")")</f>
        <v/>
      </c>
      <c r="AF132" s="70" t="str">
        <f>IF(AND(TBL_BDA_LOANPOOL[[#This Row],[REQ_FIELDS_POPULATED]],TBL_BDA_LOANPOOL[[#This Row],[ERROR_COUNT]]=0),
AND(TBL_BDA_LOANPOOL[[#This Row],[PREQUAL_LOAN_AGESETTLE_DATE_90_DAYS_CERTDATE]],TBL_BDA_LOANPOOL[[#This Row],[PREQUAL_LOAN_INTEREST_RATE]],TBL_BDA_LOANPOOL[[#This Row],[PREQUAL_SMALLBUSINESS]]),
"")</f>
        <v/>
      </c>
      <c r="AG132" s="27" t="b">
        <f ca="1">IFERROR((IF(APP_BDA_CERT_DATE&lt;&gt;"",APP_BDA_CERT_DATE,TODAY())-TBL_BDA_LOANPOOL[[#This Row],[SETTLEMENT_DATE]])&lt;91,TRUE)</f>
        <v>1</v>
      </c>
      <c r="AH132" s="27" t="b">
        <f>COUNTIFS(TBL_BDA_LOANPOOL[LOAN_ID],TBL_BDA_LOANPOOL[[#This Row],[LOAN_ID]],TBL_BDA_LOANPOOL[LOAN_INTEREST_RATE],"&gt;"&amp;CONFIG_BDA_INTEREST_RATE_CEILING)=0</f>
        <v>1</v>
      </c>
      <c r="AI132" s="27" t="b">
        <f>COUNTIFS(TBL_BDA_LOANPOOL[LOAN_ID],TBL_BDA_LOANPOOL[[#This Row],[LOAN_ID]],TBL_BDA_LOANPOOL[SBA_QUALIFIED],"No")=0</f>
        <v>1</v>
      </c>
      <c r="AJ132" s="29">
        <f>IF(TBL_BDA_LOANPOOL[[#This Row],[MULTIPROP_REC_COUNT]]&lt;&gt;"",TBL_BDA_LOANPOOL[[#This Row],[LOAN_AMOUNT]]/TBL_BDA_LOANPOOL[[#This Row],[MULTIPROP_REC_COUNT]],TBL_BDA_LOANPOOL[[#This Row],[LOAN_AMOUNT]])</f>
        <v>0</v>
      </c>
      <c r="AK132" s="29" t="b">
        <f>TBL_BDA_LOANPOOL[[#This Row],[MULTIPROP_REC_COUNT]]&gt;1</f>
        <v>0</v>
      </c>
      <c r="AL132" s="36">
        <f>IF(TBL_BDA_LOANPOOL[[#This Row],[LOAN_ID]]&lt;&gt;"",COUNTIF(TBL_BDA_LOANPOOL[LOAN_ID],TBL_BDA_LOANPOOL[[#This Row],[LOAN_ID]]),1)</f>
        <v>1</v>
      </c>
      <c r="AM132" s="36">
        <f>IFERROR(MATCH(TBL_BDA_LOANPOOL[[#This Row],[QUAL_METHOD]],RANGE_LOOKUP_QUALMETHODS_BDA,0),-1)</f>
        <v>-1</v>
      </c>
      <c r="AN132" s="29" t="str">
        <f>IF(AND(TBL_BDA_LOANPOOL[[#This Row],[LOAN_ID]]&lt;&gt;"",TBL_BDA_LOANPOOL[[#This Row],[QUALMETHOD_ID]]&gt;-1),(SUMIF(TBL_BDA_LOANPOOL[LOAN_ID],TBL_BDA_LOANPOOL[[#This Row],[LOAN_ID]],TBL_BDA_LOANPOOL[QUALMETHOD_ID])/TBL_BDA_LOANPOOL[[#This Row],[MULTIPROP_REC_COUNT]])=TBL_BDA_LOANPOOL[[#This Row],[QUALMETHOD_ID]],"")</f>
        <v/>
      </c>
      <c r="AO132" s="29" t="str">
        <f>IF(AND(TBL_BDA_LOANPOOL[[#This Row],[LOAN_ID]]&lt;&gt;"",TBL_BDA_LOANPOOL[[#This Row],[LOAN_AMOUNT]]&lt;&gt;""),(SUMIF(TBL_BDA_LOANPOOL[LOAN_ID],TBL_BDA_LOANPOOL[[#This Row],[LOAN_ID]],TBL_BDA_LOANPOOL[LOAN_AMOUNT])/TBL_BDA_LOANPOOL[[#This Row],[MULTIPROP_REC_COUNT]])=TBL_BDA_LOANPOOL[[#This Row],[LOAN_AMOUNT]],"")</f>
        <v/>
      </c>
      <c r="AP132" s="29" t="str">
        <f>IF(AND(TBL_BDA_LOANPOOL[[#This Row],[LOAN_ID]]&lt;&gt;"",TBL_BDA_LOANPOOL[[#This Row],[SETTLEMENT_DATE]]&lt;&gt;""),(SUMIF(TBL_BDA_LOANPOOL[LOAN_ID],TBL_BDA_LOANPOOL[[#This Row],[LOAN_ID]],TBL_BDA_LOANPOOL[SETTLEMENT_DATE])/TBL_BDA_LOANPOOL[[#This Row],[MULTIPROP_REC_COUNT]])=TBL_BDA_LOANPOOL[[#This Row],[SETTLEMENT_DATE]],"")</f>
        <v/>
      </c>
      <c r="AQ13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3" spans="2:45" ht="26.25" customHeight="1" x14ac:dyDescent="0.25">
      <c r="B133" s="25" t="str">
        <f>IF(TBL_BDA_LOANPOOL[[#This Row],[RECORD_STARTED]],IF(TBL_BDA_LOANPOOL[[#This Row],[ERROR_COUNT]]&gt;0,-1,IF(TBL_BDA_LOANPOOL[[#This Row],[REQ_FIELDS_POPULATED]],1,0)),"")</f>
        <v/>
      </c>
      <c r="C133" s="36">
        <f>ROW()-ROW(TBL_BDA_LOANPOOL[[#Headers],[ROW_ID]])</f>
        <v>117</v>
      </c>
      <c r="D133" s="55"/>
      <c r="E133" s="56"/>
      <c r="F133" s="57"/>
      <c r="G133" s="193"/>
      <c r="H133" s="142"/>
      <c r="I133" s="144"/>
      <c r="J133" s="144"/>
      <c r="K133" s="194"/>
      <c r="L133" s="207"/>
      <c r="M133" s="196"/>
      <c r="N133" s="116"/>
      <c r="O133" s="55"/>
      <c r="P133" s="61"/>
      <c r="Q133" s="62"/>
      <c r="R133" s="124"/>
      <c r="S133" s="200"/>
      <c r="T133" s="61"/>
      <c r="U133" s="202"/>
      <c r="V133" s="204" t="str">
        <f>IF(TBL_BDA_LOANPOOL[[#This Row],[RECORD_STARTED]]=TRUE,RANGE_LOOKUP_QUALMETHODS_BDA_SMALLBUSINESS,"")</f>
        <v/>
      </c>
      <c r="W133" s="178"/>
      <c r="X133" s="176"/>
      <c r="Y133" s="185"/>
      <c r="Z133" s="185"/>
      <c r="AA133" s="186"/>
      <c r="AB133" s="186"/>
      <c r="AC13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3" s="94" t="str">
        <f>IF(TBL_BDA_LOANPOOL[[#This Row],[LOAN_LEVEL_PREQUALIFIED_FLAG]]&lt;&gt;"",
IF(TBL_BDA_LOANPOOL[[#This Row],[LOAN_LEVEL_PREQUALIFIED_FLAG]],"Yes","No"),
"")</f>
        <v/>
      </c>
      <c r="AE133" s="70" t="str">
        <f>IF(TBL_BDA_LOANPOOL[[#This Row],[LOAN_ID]] = "","",TBL_BDA_LOANPOOL[[#This Row],[LOAN_ID]]&amp;" ("&amp;IF(TBL_BDA_LOANPOOL[[#This Row],[PROP_ADDR_STREET]]="","Address Not Defined",TBL_BDA_LOANPOOL[[#This Row],[PROP_ADDR_STREET]])&amp;")")</f>
        <v/>
      </c>
      <c r="AF133" s="70" t="str">
        <f>IF(AND(TBL_BDA_LOANPOOL[[#This Row],[REQ_FIELDS_POPULATED]],TBL_BDA_LOANPOOL[[#This Row],[ERROR_COUNT]]=0),
AND(TBL_BDA_LOANPOOL[[#This Row],[PREQUAL_LOAN_AGESETTLE_DATE_90_DAYS_CERTDATE]],TBL_BDA_LOANPOOL[[#This Row],[PREQUAL_LOAN_INTEREST_RATE]],TBL_BDA_LOANPOOL[[#This Row],[PREQUAL_SMALLBUSINESS]]),
"")</f>
        <v/>
      </c>
      <c r="AG133" s="27" t="b">
        <f ca="1">IFERROR((IF(APP_BDA_CERT_DATE&lt;&gt;"",APP_BDA_CERT_DATE,TODAY())-TBL_BDA_LOANPOOL[[#This Row],[SETTLEMENT_DATE]])&lt;91,TRUE)</f>
        <v>1</v>
      </c>
      <c r="AH133" s="27" t="b">
        <f>COUNTIFS(TBL_BDA_LOANPOOL[LOAN_ID],TBL_BDA_LOANPOOL[[#This Row],[LOAN_ID]],TBL_BDA_LOANPOOL[LOAN_INTEREST_RATE],"&gt;"&amp;CONFIG_BDA_INTEREST_RATE_CEILING)=0</f>
        <v>1</v>
      </c>
      <c r="AI133" s="27" t="b">
        <f>COUNTIFS(TBL_BDA_LOANPOOL[LOAN_ID],TBL_BDA_LOANPOOL[[#This Row],[LOAN_ID]],TBL_BDA_LOANPOOL[SBA_QUALIFIED],"No")=0</f>
        <v>1</v>
      </c>
      <c r="AJ133" s="29">
        <f>IF(TBL_BDA_LOANPOOL[[#This Row],[MULTIPROP_REC_COUNT]]&lt;&gt;"",TBL_BDA_LOANPOOL[[#This Row],[LOAN_AMOUNT]]/TBL_BDA_LOANPOOL[[#This Row],[MULTIPROP_REC_COUNT]],TBL_BDA_LOANPOOL[[#This Row],[LOAN_AMOUNT]])</f>
        <v>0</v>
      </c>
      <c r="AK133" s="29" t="b">
        <f>TBL_BDA_LOANPOOL[[#This Row],[MULTIPROP_REC_COUNT]]&gt;1</f>
        <v>0</v>
      </c>
      <c r="AL133" s="36">
        <f>IF(TBL_BDA_LOANPOOL[[#This Row],[LOAN_ID]]&lt;&gt;"",COUNTIF(TBL_BDA_LOANPOOL[LOAN_ID],TBL_BDA_LOANPOOL[[#This Row],[LOAN_ID]]),1)</f>
        <v>1</v>
      </c>
      <c r="AM133" s="36">
        <f>IFERROR(MATCH(TBL_BDA_LOANPOOL[[#This Row],[QUAL_METHOD]],RANGE_LOOKUP_QUALMETHODS_BDA,0),-1)</f>
        <v>-1</v>
      </c>
      <c r="AN133" s="29" t="str">
        <f>IF(AND(TBL_BDA_LOANPOOL[[#This Row],[LOAN_ID]]&lt;&gt;"",TBL_BDA_LOANPOOL[[#This Row],[QUALMETHOD_ID]]&gt;-1),(SUMIF(TBL_BDA_LOANPOOL[LOAN_ID],TBL_BDA_LOANPOOL[[#This Row],[LOAN_ID]],TBL_BDA_LOANPOOL[QUALMETHOD_ID])/TBL_BDA_LOANPOOL[[#This Row],[MULTIPROP_REC_COUNT]])=TBL_BDA_LOANPOOL[[#This Row],[QUALMETHOD_ID]],"")</f>
        <v/>
      </c>
      <c r="AO133" s="29" t="str">
        <f>IF(AND(TBL_BDA_LOANPOOL[[#This Row],[LOAN_ID]]&lt;&gt;"",TBL_BDA_LOANPOOL[[#This Row],[LOAN_AMOUNT]]&lt;&gt;""),(SUMIF(TBL_BDA_LOANPOOL[LOAN_ID],TBL_BDA_LOANPOOL[[#This Row],[LOAN_ID]],TBL_BDA_LOANPOOL[LOAN_AMOUNT])/TBL_BDA_LOANPOOL[[#This Row],[MULTIPROP_REC_COUNT]])=TBL_BDA_LOANPOOL[[#This Row],[LOAN_AMOUNT]],"")</f>
        <v/>
      </c>
      <c r="AP133" s="29" t="str">
        <f>IF(AND(TBL_BDA_LOANPOOL[[#This Row],[LOAN_ID]]&lt;&gt;"",TBL_BDA_LOANPOOL[[#This Row],[SETTLEMENT_DATE]]&lt;&gt;""),(SUMIF(TBL_BDA_LOANPOOL[LOAN_ID],TBL_BDA_LOANPOOL[[#This Row],[LOAN_ID]],TBL_BDA_LOANPOOL[SETTLEMENT_DATE])/TBL_BDA_LOANPOOL[[#This Row],[MULTIPROP_REC_COUNT]])=TBL_BDA_LOANPOOL[[#This Row],[SETTLEMENT_DATE]],"")</f>
        <v/>
      </c>
      <c r="AQ13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4" spans="2:45" ht="26.25" customHeight="1" x14ac:dyDescent="0.25">
      <c r="B134" s="25" t="str">
        <f>IF(TBL_BDA_LOANPOOL[[#This Row],[RECORD_STARTED]],IF(TBL_BDA_LOANPOOL[[#This Row],[ERROR_COUNT]]&gt;0,-1,IF(TBL_BDA_LOANPOOL[[#This Row],[REQ_FIELDS_POPULATED]],1,0)),"")</f>
        <v/>
      </c>
      <c r="C134" s="36">
        <f>ROW()-ROW(TBL_BDA_LOANPOOL[[#Headers],[ROW_ID]])</f>
        <v>118</v>
      </c>
      <c r="D134" s="55"/>
      <c r="E134" s="56"/>
      <c r="F134" s="57"/>
      <c r="G134" s="193"/>
      <c r="H134" s="142"/>
      <c r="I134" s="144"/>
      <c r="J134" s="144"/>
      <c r="K134" s="194"/>
      <c r="L134" s="207"/>
      <c r="M134" s="196"/>
      <c r="N134" s="116"/>
      <c r="O134" s="55"/>
      <c r="P134" s="61"/>
      <c r="Q134" s="62"/>
      <c r="R134" s="124"/>
      <c r="S134" s="200"/>
      <c r="T134" s="61"/>
      <c r="U134" s="202"/>
      <c r="V134" s="204" t="str">
        <f>IF(TBL_BDA_LOANPOOL[[#This Row],[RECORD_STARTED]]=TRUE,RANGE_LOOKUP_QUALMETHODS_BDA_SMALLBUSINESS,"")</f>
        <v/>
      </c>
      <c r="W134" s="178"/>
      <c r="X134" s="176"/>
      <c r="Y134" s="185"/>
      <c r="Z134" s="185"/>
      <c r="AA134" s="186"/>
      <c r="AB134" s="186"/>
      <c r="AC13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4" s="94" t="str">
        <f>IF(TBL_BDA_LOANPOOL[[#This Row],[LOAN_LEVEL_PREQUALIFIED_FLAG]]&lt;&gt;"",
IF(TBL_BDA_LOANPOOL[[#This Row],[LOAN_LEVEL_PREQUALIFIED_FLAG]],"Yes","No"),
"")</f>
        <v/>
      </c>
      <c r="AE134" s="70" t="str">
        <f>IF(TBL_BDA_LOANPOOL[[#This Row],[LOAN_ID]] = "","",TBL_BDA_LOANPOOL[[#This Row],[LOAN_ID]]&amp;" ("&amp;IF(TBL_BDA_LOANPOOL[[#This Row],[PROP_ADDR_STREET]]="","Address Not Defined",TBL_BDA_LOANPOOL[[#This Row],[PROP_ADDR_STREET]])&amp;")")</f>
        <v/>
      </c>
      <c r="AF134" s="70" t="str">
        <f>IF(AND(TBL_BDA_LOANPOOL[[#This Row],[REQ_FIELDS_POPULATED]],TBL_BDA_LOANPOOL[[#This Row],[ERROR_COUNT]]=0),
AND(TBL_BDA_LOANPOOL[[#This Row],[PREQUAL_LOAN_AGESETTLE_DATE_90_DAYS_CERTDATE]],TBL_BDA_LOANPOOL[[#This Row],[PREQUAL_LOAN_INTEREST_RATE]],TBL_BDA_LOANPOOL[[#This Row],[PREQUAL_SMALLBUSINESS]]),
"")</f>
        <v/>
      </c>
      <c r="AG134" s="27" t="b">
        <f ca="1">IFERROR((IF(APP_BDA_CERT_DATE&lt;&gt;"",APP_BDA_CERT_DATE,TODAY())-TBL_BDA_LOANPOOL[[#This Row],[SETTLEMENT_DATE]])&lt;91,TRUE)</f>
        <v>1</v>
      </c>
      <c r="AH134" s="27" t="b">
        <f>COUNTIFS(TBL_BDA_LOANPOOL[LOAN_ID],TBL_BDA_LOANPOOL[[#This Row],[LOAN_ID]],TBL_BDA_LOANPOOL[LOAN_INTEREST_RATE],"&gt;"&amp;CONFIG_BDA_INTEREST_RATE_CEILING)=0</f>
        <v>1</v>
      </c>
      <c r="AI134" s="27" t="b">
        <f>COUNTIFS(TBL_BDA_LOANPOOL[LOAN_ID],TBL_BDA_LOANPOOL[[#This Row],[LOAN_ID]],TBL_BDA_LOANPOOL[SBA_QUALIFIED],"No")=0</f>
        <v>1</v>
      </c>
      <c r="AJ134" s="29">
        <f>IF(TBL_BDA_LOANPOOL[[#This Row],[MULTIPROP_REC_COUNT]]&lt;&gt;"",TBL_BDA_LOANPOOL[[#This Row],[LOAN_AMOUNT]]/TBL_BDA_LOANPOOL[[#This Row],[MULTIPROP_REC_COUNT]],TBL_BDA_LOANPOOL[[#This Row],[LOAN_AMOUNT]])</f>
        <v>0</v>
      </c>
      <c r="AK134" s="29" t="b">
        <f>TBL_BDA_LOANPOOL[[#This Row],[MULTIPROP_REC_COUNT]]&gt;1</f>
        <v>0</v>
      </c>
      <c r="AL134" s="36">
        <f>IF(TBL_BDA_LOANPOOL[[#This Row],[LOAN_ID]]&lt;&gt;"",COUNTIF(TBL_BDA_LOANPOOL[LOAN_ID],TBL_BDA_LOANPOOL[[#This Row],[LOAN_ID]]),1)</f>
        <v>1</v>
      </c>
      <c r="AM134" s="36">
        <f>IFERROR(MATCH(TBL_BDA_LOANPOOL[[#This Row],[QUAL_METHOD]],RANGE_LOOKUP_QUALMETHODS_BDA,0),-1)</f>
        <v>-1</v>
      </c>
      <c r="AN134" s="29" t="str">
        <f>IF(AND(TBL_BDA_LOANPOOL[[#This Row],[LOAN_ID]]&lt;&gt;"",TBL_BDA_LOANPOOL[[#This Row],[QUALMETHOD_ID]]&gt;-1),(SUMIF(TBL_BDA_LOANPOOL[LOAN_ID],TBL_BDA_LOANPOOL[[#This Row],[LOAN_ID]],TBL_BDA_LOANPOOL[QUALMETHOD_ID])/TBL_BDA_LOANPOOL[[#This Row],[MULTIPROP_REC_COUNT]])=TBL_BDA_LOANPOOL[[#This Row],[QUALMETHOD_ID]],"")</f>
        <v/>
      </c>
      <c r="AO134" s="29" t="str">
        <f>IF(AND(TBL_BDA_LOANPOOL[[#This Row],[LOAN_ID]]&lt;&gt;"",TBL_BDA_LOANPOOL[[#This Row],[LOAN_AMOUNT]]&lt;&gt;""),(SUMIF(TBL_BDA_LOANPOOL[LOAN_ID],TBL_BDA_LOANPOOL[[#This Row],[LOAN_ID]],TBL_BDA_LOANPOOL[LOAN_AMOUNT])/TBL_BDA_LOANPOOL[[#This Row],[MULTIPROP_REC_COUNT]])=TBL_BDA_LOANPOOL[[#This Row],[LOAN_AMOUNT]],"")</f>
        <v/>
      </c>
      <c r="AP134" s="29" t="str">
        <f>IF(AND(TBL_BDA_LOANPOOL[[#This Row],[LOAN_ID]]&lt;&gt;"",TBL_BDA_LOANPOOL[[#This Row],[SETTLEMENT_DATE]]&lt;&gt;""),(SUMIF(TBL_BDA_LOANPOOL[LOAN_ID],TBL_BDA_LOANPOOL[[#This Row],[LOAN_ID]],TBL_BDA_LOANPOOL[SETTLEMENT_DATE])/TBL_BDA_LOANPOOL[[#This Row],[MULTIPROP_REC_COUNT]])=TBL_BDA_LOANPOOL[[#This Row],[SETTLEMENT_DATE]],"")</f>
        <v/>
      </c>
      <c r="AQ13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5" spans="2:45" ht="26.25" customHeight="1" x14ac:dyDescent="0.25">
      <c r="B135" s="25" t="str">
        <f>IF(TBL_BDA_LOANPOOL[[#This Row],[RECORD_STARTED]],IF(TBL_BDA_LOANPOOL[[#This Row],[ERROR_COUNT]]&gt;0,-1,IF(TBL_BDA_LOANPOOL[[#This Row],[REQ_FIELDS_POPULATED]],1,0)),"")</f>
        <v/>
      </c>
      <c r="C135" s="36">
        <f>ROW()-ROW(TBL_BDA_LOANPOOL[[#Headers],[ROW_ID]])</f>
        <v>119</v>
      </c>
      <c r="D135" s="55"/>
      <c r="E135" s="56"/>
      <c r="F135" s="57"/>
      <c r="G135" s="193"/>
      <c r="H135" s="142"/>
      <c r="I135" s="144"/>
      <c r="J135" s="144"/>
      <c r="K135" s="194"/>
      <c r="L135" s="207"/>
      <c r="M135" s="196"/>
      <c r="N135" s="116"/>
      <c r="O135" s="55"/>
      <c r="P135" s="61"/>
      <c r="Q135" s="62"/>
      <c r="R135" s="124"/>
      <c r="S135" s="200"/>
      <c r="T135" s="61"/>
      <c r="U135" s="202"/>
      <c r="V135" s="204" t="str">
        <f>IF(TBL_BDA_LOANPOOL[[#This Row],[RECORD_STARTED]]=TRUE,RANGE_LOOKUP_QUALMETHODS_BDA_SMALLBUSINESS,"")</f>
        <v/>
      </c>
      <c r="W135" s="178"/>
      <c r="X135" s="176"/>
      <c r="Y135" s="185"/>
      <c r="Z135" s="185"/>
      <c r="AA135" s="186"/>
      <c r="AB135" s="186"/>
      <c r="AC13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5" s="94" t="str">
        <f>IF(TBL_BDA_LOANPOOL[[#This Row],[LOAN_LEVEL_PREQUALIFIED_FLAG]]&lt;&gt;"",
IF(TBL_BDA_LOANPOOL[[#This Row],[LOAN_LEVEL_PREQUALIFIED_FLAG]],"Yes","No"),
"")</f>
        <v/>
      </c>
      <c r="AE135" s="70" t="str">
        <f>IF(TBL_BDA_LOANPOOL[[#This Row],[LOAN_ID]] = "","",TBL_BDA_LOANPOOL[[#This Row],[LOAN_ID]]&amp;" ("&amp;IF(TBL_BDA_LOANPOOL[[#This Row],[PROP_ADDR_STREET]]="","Address Not Defined",TBL_BDA_LOANPOOL[[#This Row],[PROP_ADDR_STREET]])&amp;")")</f>
        <v/>
      </c>
      <c r="AF135" s="70" t="str">
        <f>IF(AND(TBL_BDA_LOANPOOL[[#This Row],[REQ_FIELDS_POPULATED]],TBL_BDA_LOANPOOL[[#This Row],[ERROR_COUNT]]=0),
AND(TBL_BDA_LOANPOOL[[#This Row],[PREQUAL_LOAN_AGESETTLE_DATE_90_DAYS_CERTDATE]],TBL_BDA_LOANPOOL[[#This Row],[PREQUAL_LOAN_INTEREST_RATE]],TBL_BDA_LOANPOOL[[#This Row],[PREQUAL_SMALLBUSINESS]]),
"")</f>
        <v/>
      </c>
      <c r="AG135" s="27" t="b">
        <f ca="1">IFERROR((IF(APP_BDA_CERT_DATE&lt;&gt;"",APP_BDA_CERT_DATE,TODAY())-TBL_BDA_LOANPOOL[[#This Row],[SETTLEMENT_DATE]])&lt;91,TRUE)</f>
        <v>1</v>
      </c>
      <c r="AH135" s="27" t="b">
        <f>COUNTIFS(TBL_BDA_LOANPOOL[LOAN_ID],TBL_BDA_LOANPOOL[[#This Row],[LOAN_ID]],TBL_BDA_LOANPOOL[LOAN_INTEREST_RATE],"&gt;"&amp;CONFIG_BDA_INTEREST_RATE_CEILING)=0</f>
        <v>1</v>
      </c>
      <c r="AI135" s="27" t="b">
        <f>COUNTIFS(TBL_BDA_LOANPOOL[LOAN_ID],TBL_BDA_LOANPOOL[[#This Row],[LOAN_ID]],TBL_BDA_LOANPOOL[SBA_QUALIFIED],"No")=0</f>
        <v>1</v>
      </c>
      <c r="AJ135" s="29">
        <f>IF(TBL_BDA_LOANPOOL[[#This Row],[MULTIPROP_REC_COUNT]]&lt;&gt;"",TBL_BDA_LOANPOOL[[#This Row],[LOAN_AMOUNT]]/TBL_BDA_LOANPOOL[[#This Row],[MULTIPROP_REC_COUNT]],TBL_BDA_LOANPOOL[[#This Row],[LOAN_AMOUNT]])</f>
        <v>0</v>
      </c>
      <c r="AK135" s="29" t="b">
        <f>TBL_BDA_LOANPOOL[[#This Row],[MULTIPROP_REC_COUNT]]&gt;1</f>
        <v>0</v>
      </c>
      <c r="AL135" s="36">
        <f>IF(TBL_BDA_LOANPOOL[[#This Row],[LOAN_ID]]&lt;&gt;"",COUNTIF(TBL_BDA_LOANPOOL[LOAN_ID],TBL_BDA_LOANPOOL[[#This Row],[LOAN_ID]]),1)</f>
        <v>1</v>
      </c>
      <c r="AM135" s="36">
        <f>IFERROR(MATCH(TBL_BDA_LOANPOOL[[#This Row],[QUAL_METHOD]],RANGE_LOOKUP_QUALMETHODS_BDA,0),-1)</f>
        <v>-1</v>
      </c>
      <c r="AN135" s="29" t="str">
        <f>IF(AND(TBL_BDA_LOANPOOL[[#This Row],[LOAN_ID]]&lt;&gt;"",TBL_BDA_LOANPOOL[[#This Row],[QUALMETHOD_ID]]&gt;-1),(SUMIF(TBL_BDA_LOANPOOL[LOAN_ID],TBL_BDA_LOANPOOL[[#This Row],[LOAN_ID]],TBL_BDA_LOANPOOL[QUALMETHOD_ID])/TBL_BDA_LOANPOOL[[#This Row],[MULTIPROP_REC_COUNT]])=TBL_BDA_LOANPOOL[[#This Row],[QUALMETHOD_ID]],"")</f>
        <v/>
      </c>
      <c r="AO135" s="29" t="str">
        <f>IF(AND(TBL_BDA_LOANPOOL[[#This Row],[LOAN_ID]]&lt;&gt;"",TBL_BDA_LOANPOOL[[#This Row],[LOAN_AMOUNT]]&lt;&gt;""),(SUMIF(TBL_BDA_LOANPOOL[LOAN_ID],TBL_BDA_LOANPOOL[[#This Row],[LOAN_ID]],TBL_BDA_LOANPOOL[LOAN_AMOUNT])/TBL_BDA_LOANPOOL[[#This Row],[MULTIPROP_REC_COUNT]])=TBL_BDA_LOANPOOL[[#This Row],[LOAN_AMOUNT]],"")</f>
        <v/>
      </c>
      <c r="AP135" s="29" t="str">
        <f>IF(AND(TBL_BDA_LOANPOOL[[#This Row],[LOAN_ID]]&lt;&gt;"",TBL_BDA_LOANPOOL[[#This Row],[SETTLEMENT_DATE]]&lt;&gt;""),(SUMIF(TBL_BDA_LOANPOOL[LOAN_ID],TBL_BDA_LOANPOOL[[#This Row],[LOAN_ID]],TBL_BDA_LOANPOOL[SETTLEMENT_DATE])/TBL_BDA_LOANPOOL[[#This Row],[MULTIPROP_REC_COUNT]])=TBL_BDA_LOANPOOL[[#This Row],[SETTLEMENT_DATE]],"")</f>
        <v/>
      </c>
      <c r="AQ13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6" spans="2:45" ht="26.25" customHeight="1" x14ac:dyDescent="0.25">
      <c r="B136" s="25" t="str">
        <f>IF(TBL_BDA_LOANPOOL[[#This Row],[RECORD_STARTED]],IF(TBL_BDA_LOANPOOL[[#This Row],[ERROR_COUNT]]&gt;0,-1,IF(TBL_BDA_LOANPOOL[[#This Row],[REQ_FIELDS_POPULATED]],1,0)),"")</f>
        <v/>
      </c>
      <c r="C136" s="36">
        <f>ROW()-ROW(TBL_BDA_LOANPOOL[[#Headers],[ROW_ID]])</f>
        <v>120</v>
      </c>
      <c r="D136" s="55"/>
      <c r="E136" s="56"/>
      <c r="F136" s="57"/>
      <c r="G136" s="193"/>
      <c r="H136" s="142"/>
      <c r="I136" s="144"/>
      <c r="J136" s="144"/>
      <c r="K136" s="194"/>
      <c r="L136" s="207"/>
      <c r="M136" s="196"/>
      <c r="N136" s="116"/>
      <c r="O136" s="55"/>
      <c r="P136" s="61"/>
      <c r="Q136" s="62"/>
      <c r="R136" s="124"/>
      <c r="S136" s="200"/>
      <c r="T136" s="61"/>
      <c r="U136" s="202"/>
      <c r="V136" s="204" t="str">
        <f>IF(TBL_BDA_LOANPOOL[[#This Row],[RECORD_STARTED]]=TRUE,RANGE_LOOKUP_QUALMETHODS_BDA_SMALLBUSINESS,"")</f>
        <v/>
      </c>
      <c r="W136" s="178"/>
      <c r="X136" s="176"/>
      <c r="Y136" s="185"/>
      <c r="Z136" s="185"/>
      <c r="AA136" s="186"/>
      <c r="AB136" s="186"/>
      <c r="AC13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6" s="94" t="str">
        <f>IF(TBL_BDA_LOANPOOL[[#This Row],[LOAN_LEVEL_PREQUALIFIED_FLAG]]&lt;&gt;"",
IF(TBL_BDA_LOANPOOL[[#This Row],[LOAN_LEVEL_PREQUALIFIED_FLAG]],"Yes","No"),
"")</f>
        <v/>
      </c>
      <c r="AE136" s="70" t="str">
        <f>IF(TBL_BDA_LOANPOOL[[#This Row],[LOAN_ID]] = "","",TBL_BDA_LOANPOOL[[#This Row],[LOAN_ID]]&amp;" ("&amp;IF(TBL_BDA_LOANPOOL[[#This Row],[PROP_ADDR_STREET]]="","Address Not Defined",TBL_BDA_LOANPOOL[[#This Row],[PROP_ADDR_STREET]])&amp;")")</f>
        <v/>
      </c>
      <c r="AF136" s="70" t="str">
        <f>IF(AND(TBL_BDA_LOANPOOL[[#This Row],[REQ_FIELDS_POPULATED]],TBL_BDA_LOANPOOL[[#This Row],[ERROR_COUNT]]=0),
AND(TBL_BDA_LOANPOOL[[#This Row],[PREQUAL_LOAN_AGESETTLE_DATE_90_DAYS_CERTDATE]],TBL_BDA_LOANPOOL[[#This Row],[PREQUAL_LOAN_INTEREST_RATE]],TBL_BDA_LOANPOOL[[#This Row],[PREQUAL_SMALLBUSINESS]]),
"")</f>
        <v/>
      </c>
      <c r="AG136" s="27" t="b">
        <f ca="1">IFERROR((IF(APP_BDA_CERT_DATE&lt;&gt;"",APP_BDA_CERT_DATE,TODAY())-TBL_BDA_LOANPOOL[[#This Row],[SETTLEMENT_DATE]])&lt;91,TRUE)</f>
        <v>1</v>
      </c>
      <c r="AH136" s="27" t="b">
        <f>COUNTIFS(TBL_BDA_LOANPOOL[LOAN_ID],TBL_BDA_LOANPOOL[[#This Row],[LOAN_ID]],TBL_BDA_LOANPOOL[LOAN_INTEREST_RATE],"&gt;"&amp;CONFIG_BDA_INTEREST_RATE_CEILING)=0</f>
        <v>1</v>
      </c>
      <c r="AI136" s="27" t="b">
        <f>COUNTIFS(TBL_BDA_LOANPOOL[LOAN_ID],TBL_BDA_LOANPOOL[[#This Row],[LOAN_ID]],TBL_BDA_LOANPOOL[SBA_QUALIFIED],"No")=0</f>
        <v>1</v>
      </c>
      <c r="AJ136" s="29">
        <f>IF(TBL_BDA_LOANPOOL[[#This Row],[MULTIPROP_REC_COUNT]]&lt;&gt;"",TBL_BDA_LOANPOOL[[#This Row],[LOAN_AMOUNT]]/TBL_BDA_LOANPOOL[[#This Row],[MULTIPROP_REC_COUNT]],TBL_BDA_LOANPOOL[[#This Row],[LOAN_AMOUNT]])</f>
        <v>0</v>
      </c>
      <c r="AK136" s="29" t="b">
        <f>TBL_BDA_LOANPOOL[[#This Row],[MULTIPROP_REC_COUNT]]&gt;1</f>
        <v>0</v>
      </c>
      <c r="AL136" s="36">
        <f>IF(TBL_BDA_LOANPOOL[[#This Row],[LOAN_ID]]&lt;&gt;"",COUNTIF(TBL_BDA_LOANPOOL[LOAN_ID],TBL_BDA_LOANPOOL[[#This Row],[LOAN_ID]]),1)</f>
        <v>1</v>
      </c>
      <c r="AM136" s="36">
        <f>IFERROR(MATCH(TBL_BDA_LOANPOOL[[#This Row],[QUAL_METHOD]],RANGE_LOOKUP_QUALMETHODS_BDA,0),-1)</f>
        <v>-1</v>
      </c>
      <c r="AN136" s="29" t="str">
        <f>IF(AND(TBL_BDA_LOANPOOL[[#This Row],[LOAN_ID]]&lt;&gt;"",TBL_BDA_LOANPOOL[[#This Row],[QUALMETHOD_ID]]&gt;-1),(SUMIF(TBL_BDA_LOANPOOL[LOAN_ID],TBL_BDA_LOANPOOL[[#This Row],[LOAN_ID]],TBL_BDA_LOANPOOL[QUALMETHOD_ID])/TBL_BDA_LOANPOOL[[#This Row],[MULTIPROP_REC_COUNT]])=TBL_BDA_LOANPOOL[[#This Row],[QUALMETHOD_ID]],"")</f>
        <v/>
      </c>
      <c r="AO136" s="29" t="str">
        <f>IF(AND(TBL_BDA_LOANPOOL[[#This Row],[LOAN_ID]]&lt;&gt;"",TBL_BDA_LOANPOOL[[#This Row],[LOAN_AMOUNT]]&lt;&gt;""),(SUMIF(TBL_BDA_LOANPOOL[LOAN_ID],TBL_BDA_LOANPOOL[[#This Row],[LOAN_ID]],TBL_BDA_LOANPOOL[LOAN_AMOUNT])/TBL_BDA_LOANPOOL[[#This Row],[MULTIPROP_REC_COUNT]])=TBL_BDA_LOANPOOL[[#This Row],[LOAN_AMOUNT]],"")</f>
        <v/>
      </c>
      <c r="AP136" s="29" t="str">
        <f>IF(AND(TBL_BDA_LOANPOOL[[#This Row],[LOAN_ID]]&lt;&gt;"",TBL_BDA_LOANPOOL[[#This Row],[SETTLEMENT_DATE]]&lt;&gt;""),(SUMIF(TBL_BDA_LOANPOOL[LOAN_ID],TBL_BDA_LOANPOOL[[#This Row],[LOAN_ID]],TBL_BDA_LOANPOOL[SETTLEMENT_DATE])/TBL_BDA_LOANPOOL[[#This Row],[MULTIPROP_REC_COUNT]])=TBL_BDA_LOANPOOL[[#This Row],[SETTLEMENT_DATE]],"")</f>
        <v/>
      </c>
      <c r="AQ13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7" spans="2:45" ht="26.25" customHeight="1" x14ac:dyDescent="0.25">
      <c r="B137" s="25" t="str">
        <f>IF(TBL_BDA_LOANPOOL[[#This Row],[RECORD_STARTED]],IF(TBL_BDA_LOANPOOL[[#This Row],[ERROR_COUNT]]&gt;0,-1,IF(TBL_BDA_LOANPOOL[[#This Row],[REQ_FIELDS_POPULATED]],1,0)),"")</f>
        <v/>
      </c>
      <c r="C137" s="36">
        <f>ROW()-ROW(TBL_BDA_LOANPOOL[[#Headers],[ROW_ID]])</f>
        <v>121</v>
      </c>
      <c r="D137" s="55"/>
      <c r="E137" s="56"/>
      <c r="F137" s="57"/>
      <c r="G137" s="193"/>
      <c r="H137" s="142"/>
      <c r="I137" s="144"/>
      <c r="J137" s="144"/>
      <c r="K137" s="194"/>
      <c r="L137" s="207"/>
      <c r="M137" s="196"/>
      <c r="N137" s="116"/>
      <c r="O137" s="55"/>
      <c r="P137" s="61"/>
      <c r="Q137" s="62"/>
      <c r="R137" s="124"/>
      <c r="S137" s="200"/>
      <c r="T137" s="61"/>
      <c r="U137" s="202"/>
      <c r="V137" s="204" t="str">
        <f>IF(TBL_BDA_LOANPOOL[[#This Row],[RECORD_STARTED]]=TRUE,RANGE_LOOKUP_QUALMETHODS_BDA_SMALLBUSINESS,"")</f>
        <v/>
      </c>
      <c r="W137" s="178"/>
      <c r="X137" s="176"/>
      <c r="Y137" s="185"/>
      <c r="Z137" s="185"/>
      <c r="AA137" s="186"/>
      <c r="AB137" s="186"/>
      <c r="AC13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7" s="94" t="str">
        <f>IF(TBL_BDA_LOANPOOL[[#This Row],[LOAN_LEVEL_PREQUALIFIED_FLAG]]&lt;&gt;"",
IF(TBL_BDA_LOANPOOL[[#This Row],[LOAN_LEVEL_PREQUALIFIED_FLAG]],"Yes","No"),
"")</f>
        <v/>
      </c>
      <c r="AE137" s="70" t="str">
        <f>IF(TBL_BDA_LOANPOOL[[#This Row],[LOAN_ID]] = "","",TBL_BDA_LOANPOOL[[#This Row],[LOAN_ID]]&amp;" ("&amp;IF(TBL_BDA_LOANPOOL[[#This Row],[PROP_ADDR_STREET]]="","Address Not Defined",TBL_BDA_LOANPOOL[[#This Row],[PROP_ADDR_STREET]])&amp;")")</f>
        <v/>
      </c>
      <c r="AF137" s="70" t="str">
        <f>IF(AND(TBL_BDA_LOANPOOL[[#This Row],[REQ_FIELDS_POPULATED]],TBL_BDA_LOANPOOL[[#This Row],[ERROR_COUNT]]=0),
AND(TBL_BDA_LOANPOOL[[#This Row],[PREQUAL_LOAN_AGESETTLE_DATE_90_DAYS_CERTDATE]],TBL_BDA_LOANPOOL[[#This Row],[PREQUAL_LOAN_INTEREST_RATE]],TBL_BDA_LOANPOOL[[#This Row],[PREQUAL_SMALLBUSINESS]]),
"")</f>
        <v/>
      </c>
      <c r="AG137" s="27" t="b">
        <f ca="1">IFERROR((IF(APP_BDA_CERT_DATE&lt;&gt;"",APP_BDA_CERT_DATE,TODAY())-TBL_BDA_LOANPOOL[[#This Row],[SETTLEMENT_DATE]])&lt;91,TRUE)</f>
        <v>1</v>
      </c>
      <c r="AH137" s="27" t="b">
        <f>COUNTIFS(TBL_BDA_LOANPOOL[LOAN_ID],TBL_BDA_LOANPOOL[[#This Row],[LOAN_ID]],TBL_BDA_LOANPOOL[LOAN_INTEREST_RATE],"&gt;"&amp;CONFIG_BDA_INTEREST_RATE_CEILING)=0</f>
        <v>1</v>
      </c>
      <c r="AI137" s="27" t="b">
        <f>COUNTIFS(TBL_BDA_LOANPOOL[LOAN_ID],TBL_BDA_LOANPOOL[[#This Row],[LOAN_ID]],TBL_BDA_LOANPOOL[SBA_QUALIFIED],"No")=0</f>
        <v>1</v>
      </c>
      <c r="AJ137" s="29">
        <f>IF(TBL_BDA_LOANPOOL[[#This Row],[MULTIPROP_REC_COUNT]]&lt;&gt;"",TBL_BDA_LOANPOOL[[#This Row],[LOAN_AMOUNT]]/TBL_BDA_LOANPOOL[[#This Row],[MULTIPROP_REC_COUNT]],TBL_BDA_LOANPOOL[[#This Row],[LOAN_AMOUNT]])</f>
        <v>0</v>
      </c>
      <c r="AK137" s="29" t="b">
        <f>TBL_BDA_LOANPOOL[[#This Row],[MULTIPROP_REC_COUNT]]&gt;1</f>
        <v>0</v>
      </c>
      <c r="AL137" s="36">
        <f>IF(TBL_BDA_LOANPOOL[[#This Row],[LOAN_ID]]&lt;&gt;"",COUNTIF(TBL_BDA_LOANPOOL[LOAN_ID],TBL_BDA_LOANPOOL[[#This Row],[LOAN_ID]]),1)</f>
        <v>1</v>
      </c>
      <c r="AM137" s="36">
        <f>IFERROR(MATCH(TBL_BDA_LOANPOOL[[#This Row],[QUAL_METHOD]],RANGE_LOOKUP_QUALMETHODS_BDA,0),-1)</f>
        <v>-1</v>
      </c>
      <c r="AN137" s="29" t="str">
        <f>IF(AND(TBL_BDA_LOANPOOL[[#This Row],[LOAN_ID]]&lt;&gt;"",TBL_BDA_LOANPOOL[[#This Row],[QUALMETHOD_ID]]&gt;-1),(SUMIF(TBL_BDA_LOANPOOL[LOAN_ID],TBL_BDA_LOANPOOL[[#This Row],[LOAN_ID]],TBL_BDA_LOANPOOL[QUALMETHOD_ID])/TBL_BDA_LOANPOOL[[#This Row],[MULTIPROP_REC_COUNT]])=TBL_BDA_LOANPOOL[[#This Row],[QUALMETHOD_ID]],"")</f>
        <v/>
      </c>
      <c r="AO137" s="29" t="str">
        <f>IF(AND(TBL_BDA_LOANPOOL[[#This Row],[LOAN_ID]]&lt;&gt;"",TBL_BDA_LOANPOOL[[#This Row],[LOAN_AMOUNT]]&lt;&gt;""),(SUMIF(TBL_BDA_LOANPOOL[LOAN_ID],TBL_BDA_LOANPOOL[[#This Row],[LOAN_ID]],TBL_BDA_LOANPOOL[LOAN_AMOUNT])/TBL_BDA_LOANPOOL[[#This Row],[MULTIPROP_REC_COUNT]])=TBL_BDA_LOANPOOL[[#This Row],[LOAN_AMOUNT]],"")</f>
        <v/>
      </c>
      <c r="AP137" s="29" t="str">
        <f>IF(AND(TBL_BDA_LOANPOOL[[#This Row],[LOAN_ID]]&lt;&gt;"",TBL_BDA_LOANPOOL[[#This Row],[SETTLEMENT_DATE]]&lt;&gt;""),(SUMIF(TBL_BDA_LOANPOOL[LOAN_ID],TBL_BDA_LOANPOOL[[#This Row],[LOAN_ID]],TBL_BDA_LOANPOOL[SETTLEMENT_DATE])/TBL_BDA_LOANPOOL[[#This Row],[MULTIPROP_REC_COUNT]])=TBL_BDA_LOANPOOL[[#This Row],[SETTLEMENT_DATE]],"")</f>
        <v/>
      </c>
      <c r="AQ13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8" spans="2:45" ht="26.25" customHeight="1" x14ac:dyDescent="0.25">
      <c r="B138" s="25" t="str">
        <f>IF(TBL_BDA_LOANPOOL[[#This Row],[RECORD_STARTED]],IF(TBL_BDA_LOANPOOL[[#This Row],[ERROR_COUNT]]&gt;0,-1,IF(TBL_BDA_LOANPOOL[[#This Row],[REQ_FIELDS_POPULATED]],1,0)),"")</f>
        <v/>
      </c>
      <c r="C138" s="36">
        <f>ROW()-ROW(TBL_BDA_LOANPOOL[[#Headers],[ROW_ID]])</f>
        <v>122</v>
      </c>
      <c r="D138" s="55"/>
      <c r="E138" s="56"/>
      <c r="F138" s="57"/>
      <c r="G138" s="193"/>
      <c r="H138" s="142"/>
      <c r="I138" s="144"/>
      <c r="J138" s="144"/>
      <c r="K138" s="194"/>
      <c r="L138" s="207"/>
      <c r="M138" s="196"/>
      <c r="N138" s="116"/>
      <c r="O138" s="55"/>
      <c r="P138" s="61"/>
      <c r="Q138" s="62"/>
      <c r="R138" s="124"/>
      <c r="S138" s="200"/>
      <c r="T138" s="61"/>
      <c r="U138" s="202"/>
      <c r="V138" s="204" t="str">
        <f>IF(TBL_BDA_LOANPOOL[[#This Row],[RECORD_STARTED]]=TRUE,RANGE_LOOKUP_QUALMETHODS_BDA_SMALLBUSINESS,"")</f>
        <v/>
      </c>
      <c r="W138" s="178"/>
      <c r="X138" s="176"/>
      <c r="Y138" s="185"/>
      <c r="Z138" s="185"/>
      <c r="AA138" s="186"/>
      <c r="AB138" s="186"/>
      <c r="AC13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8" s="94" t="str">
        <f>IF(TBL_BDA_LOANPOOL[[#This Row],[LOAN_LEVEL_PREQUALIFIED_FLAG]]&lt;&gt;"",
IF(TBL_BDA_LOANPOOL[[#This Row],[LOAN_LEVEL_PREQUALIFIED_FLAG]],"Yes","No"),
"")</f>
        <v/>
      </c>
      <c r="AE138" s="70" t="str">
        <f>IF(TBL_BDA_LOANPOOL[[#This Row],[LOAN_ID]] = "","",TBL_BDA_LOANPOOL[[#This Row],[LOAN_ID]]&amp;" ("&amp;IF(TBL_BDA_LOANPOOL[[#This Row],[PROP_ADDR_STREET]]="","Address Not Defined",TBL_BDA_LOANPOOL[[#This Row],[PROP_ADDR_STREET]])&amp;")")</f>
        <v/>
      </c>
      <c r="AF138" s="70" t="str">
        <f>IF(AND(TBL_BDA_LOANPOOL[[#This Row],[REQ_FIELDS_POPULATED]],TBL_BDA_LOANPOOL[[#This Row],[ERROR_COUNT]]=0),
AND(TBL_BDA_LOANPOOL[[#This Row],[PREQUAL_LOAN_AGESETTLE_DATE_90_DAYS_CERTDATE]],TBL_BDA_LOANPOOL[[#This Row],[PREQUAL_LOAN_INTEREST_RATE]],TBL_BDA_LOANPOOL[[#This Row],[PREQUAL_SMALLBUSINESS]]),
"")</f>
        <v/>
      </c>
      <c r="AG138" s="27" t="b">
        <f ca="1">IFERROR((IF(APP_BDA_CERT_DATE&lt;&gt;"",APP_BDA_CERT_DATE,TODAY())-TBL_BDA_LOANPOOL[[#This Row],[SETTLEMENT_DATE]])&lt;91,TRUE)</f>
        <v>1</v>
      </c>
      <c r="AH138" s="27" t="b">
        <f>COUNTIFS(TBL_BDA_LOANPOOL[LOAN_ID],TBL_BDA_LOANPOOL[[#This Row],[LOAN_ID]],TBL_BDA_LOANPOOL[LOAN_INTEREST_RATE],"&gt;"&amp;CONFIG_BDA_INTEREST_RATE_CEILING)=0</f>
        <v>1</v>
      </c>
      <c r="AI138" s="27" t="b">
        <f>COUNTIFS(TBL_BDA_LOANPOOL[LOAN_ID],TBL_BDA_LOANPOOL[[#This Row],[LOAN_ID]],TBL_BDA_LOANPOOL[SBA_QUALIFIED],"No")=0</f>
        <v>1</v>
      </c>
      <c r="AJ138" s="29">
        <f>IF(TBL_BDA_LOANPOOL[[#This Row],[MULTIPROP_REC_COUNT]]&lt;&gt;"",TBL_BDA_LOANPOOL[[#This Row],[LOAN_AMOUNT]]/TBL_BDA_LOANPOOL[[#This Row],[MULTIPROP_REC_COUNT]],TBL_BDA_LOANPOOL[[#This Row],[LOAN_AMOUNT]])</f>
        <v>0</v>
      </c>
      <c r="AK138" s="29" t="b">
        <f>TBL_BDA_LOANPOOL[[#This Row],[MULTIPROP_REC_COUNT]]&gt;1</f>
        <v>0</v>
      </c>
      <c r="AL138" s="36">
        <f>IF(TBL_BDA_LOANPOOL[[#This Row],[LOAN_ID]]&lt;&gt;"",COUNTIF(TBL_BDA_LOANPOOL[LOAN_ID],TBL_BDA_LOANPOOL[[#This Row],[LOAN_ID]]),1)</f>
        <v>1</v>
      </c>
      <c r="AM138" s="36">
        <f>IFERROR(MATCH(TBL_BDA_LOANPOOL[[#This Row],[QUAL_METHOD]],RANGE_LOOKUP_QUALMETHODS_BDA,0),-1)</f>
        <v>-1</v>
      </c>
      <c r="AN138" s="29" t="str">
        <f>IF(AND(TBL_BDA_LOANPOOL[[#This Row],[LOAN_ID]]&lt;&gt;"",TBL_BDA_LOANPOOL[[#This Row],[QUALMETHOD_ID]]&gt;-1),(SUMIF(TBL_BDA_LOANPOOL[LOAN_ID],TBL_BDA_LOANPOOL[[#This Row],[LOAN_ID]],TBL_BDA_LOANPOOL[QUALMETHOD_ID])/TBL_BDA_LOANPOOL[[#This Row],[MULTIPROP_REC_COUNT]])=TBL_BDA_LOANPOOL[[#This Row],[QUALMETHOD_ID]],"")</f>
        <v/>
      </c>
      <c r="AO138" s="29" t="str">
        <f>IF(AND(TBL_BDA_LOANPOOL[[#This Row],[LOAN_ID]]&lt;&gt;"",TBL_BDA_LOANPOOL[[#This Row],[LOAN_AMOUNT]]&lt;&gt;""),(SUMIF(TBL_BDA_LOANPOOL[LOAN_ID],TBL_BDA_LOANPOOL[[#This Row],[LOAN_ID]],TBL_BDA_LOANPOOL[LOAN_AMOUNT])/TBL_BDA_LOANPOOL[[#This Row],[MULTIPROP_REC_COUNT]])=TBL_BDA_LOANPOOL[[#This Row],[LOAN_AMOUNT]],"")</f>
        <v/>
      </c>
      <c r="AP138" s="29" t="str">
        <f>IF(AND(TBL_BDA_LOANPOOL[[#This Row],[LOAN_ID]]&lt;&gt;"",TBL_BDA_LOANPOOL[[#This Row],[SETTLEMENT_DATE]]&lt;&gt;""),(SUMIF(TBL_BDA_LOANPOOL[LOAN_ID],TBL_BDA_LOANPOOL[[#This Row],[LOAN_ID]],TBL_BDA_LOANPOOL[SETTLEMENT_DATE])/TBL_BDA_LOANPOOL[[#This Row],[MULTIPROP_REC_COUNT]])=TBL_BDA_LOANPOOL[[#This Row],[SETTLEMENT_DATE]],"")</f>
        <v/>
      </c>
      <c r="AQ13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9" spans="2:45" ht="26.25" customHeight="1" x14ac:dyDescent="0.25">
      <c r="B139" s="25" t="str">
        <f>IF(TBL_BDA_LOANPOOL[[#This Row],[RECORD_STARTED]],IF(TBL_BDA_LOANPOOL[[#This Row],[ERROR_COUNT]]&gt;0,-1,IF(TBL_BDA_LOANPOOL[[#This Row],[REQ_FIELDS_POPULATED]],1,0)),"")</f>
        <v/>
      </c>
      <c r="C139" s="36">
        <f>ROW()-ROW(TBL_BDA_LOANPOOL[[#Headers],[ROW_ID]])</f>
        <v>123</v>
      </c>
      <c r="D139" s="55"/>
      <c r="E139" s="56"/>
      <c r="F139" s="57"/>
      <c r="G139" s="193"/>
      <c r="H139" s="142"/>
      <c r="I139" s="144"/>
      <c r="J139" s="144"/>
      <c r="K139" s="194"/>
      <c r="L139" s="207"/>
      <c r="M139" s="196"/>
      <c r="N139" s="116"/>
      <c r="O139" s="55"/>
      <c r="P139" s="61"/>
      <c r="Q139" s="62"/>
      <c r="R139" s="124"/>
      <c r="S139" s="200"/>
      <c r="T139" s="61"/>
      <c r="U139" s="202"/>
      <c r="V139" s="204" t="str">
        <f>IF(TBL_BDA_LOANPOOL[[#This Row],[RECORD_STARTED]]=TRUE,RANGE_LOOKUP_QUALMETHODS_BDA_SMALLBUSINESS,"")</f>
        <v/>
      </c>
      <c r="W139" s="178"/>
      <c r="X139" s="176"/>
      <c r="Y139" s="185"/>
      <c r="Z139" s="185"/>
      <c r="AA139" s="186"/>
      <c r="AB139" s="186"/>
      <c r="AC13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9" s="94" t="str">
        <f>IF(TBL_BDA_LOANPOOL[[#This Row],[LOAN_LEVEL_PREQUALIFIED_FLAG]]&lt;&gt;"",
IF(TBL_BDA_LOANPOOL[[#This Row],[LOAN_LEVEL_PREQUALIFIED_FLAG]],"Yes","No"),
"")</f>
        <v/>
      </c>
      <c r="AE139" s="70" t="str">
        <f>IF(TBL_BDA_LOANPOOL[[#This Row],[LOAN_ID]] = "","",TBL_BDA_LOANPOOL[[#This Row],[LOAN_ID]]&amp;" ("&amp;IF(TBL_BDA_LOANPOOL[[#This Row],[PROP_ADDR_STREET]]="","Address Not Defined",TBL_BDA_LOANPOOL[[#This Row],[PROP_ADDR_STREET]])&amp;")")</f>
        <v/>
      </c>
      <c r="AF139" s="70" t="str">
        <f>IF(AND(TBL_BDA_LOANPOOL[[#This Row],[REQ_FIELDS_POPULATED]],TBL_BDA_LOANPOOL[[#This Row],[ERROR_COUNT]]=0),
AND(TBL_BDA_LOANPOOL[[#This Row],[PREQUAL_LOAN_AGESETTLE_DATE_90_DAYS_CERTDATE]],TBL_BDA_LOANPOOL[[#This Row],[PREQUAL_LOAN_INTEREST_RATE]],TBL_BDA_LOANPOOL[[#This Row],[PREQUAL_SMALLBUSINESS]]),
"")</f>
        <v/>
      </c>
      <c r="AG139" s="27" t="b">
        <f ca="1">IFERROR((IF(APP_BDA_CERT_DATE&lt;&gt;"",APP_BDA_CERT_DATE,TODAY())-TBL_BDA_LOANPOOL[[#This Row],[SETTLEMENT_DATE]])&lt;91,TRUE)</f>
        <v>1</v>
      </c>
      <c r="AH139" s="27" t="b">
        <f>COUNTIFS(TBL_BDA_LOANPOOL[LOAN_ID],TBL_BDA_LOANPOOL[[#This Row],[LOAN_ID]],TBL_BDA_LOANPOOL[LOAN_INTEREST_RATE],"&gt;"&amp;CONFIG_BDA_INTEREST_RATE_CEILING)=0</f>
        <v>1</v>
      </c>
      <c r="AI139" s="27" t="b">
        <f>COUNTIFS(TBL_BDA_LOANPOOL[LOAN_ID],TBL_BDA_LOANPOOL[[#This Row],[LOAN_ID]],TBL_BDA_LOANPOOL[SBA_QUALIFIED],"No")=0</f>
        <v>1</v>
      </c>
      <c r="AJ139" s="29">
        <f>IF(TBL_BDA_LOANPOOL[[#This Row],[MULTIPROP_REC_COUNT]]&lt;&gt;"",TBL_BDA_LOANPOOL[[#This Row],[LOAN_AMOUNT]]/TBL_BDA_LOANPOOL[[#This Row],[MULTIPROP_REC_COUNT]],TBL_BDA_LOANPOOL[[#This Row],[LOAN_AMOUNT]])</f>
        <v>0</v>
      </c>
      <c r="AK139" s="29" t="b">
        <f>TBL_BDA_LOANPOOL[[#This Row],[MULTIPROP_REC_COUNT]]&gt;1</f>
        <v>0</v>
      </c>
      <c r="AL139" s="36">
        <f>IF(TBL_BDA_LOANPOOL[[#This Row],[LOAN_ID]]&lt;&gt;"",COUNTIF(TBL_BDA_LOANPOOL[LOAN_ID],TBL_BDA_LOANPOOL[[#This Row],[LOAN_ID]]),1)</f>
        <v>1</v>
      </c>
      <c r="AM139" s="36">
        <f>IFERROR(MATCH(TBL_BDA_LOANPOOL[[#This Row],[QUAL_METHOD]],RANGE_LOOKUP_QUALMETHODS_BDA,0),-1)</f>
        <v>-1</v>
      </c>
      <c r="AN139" s="29" t="str">
        <f>IF(AND(TBL_BDA_LOANPOOL[[#This Row],[LOAN_ID]]&lt;&gt;"",TBL_BDA_LOANPOOL[[#This Row],[QUALMETHOD_ID]]&gt;-1),(SUMIF(TBL_BDA_LOANPOOL[LOAN_ID],TBL_BDA_LOANPOOL[[#This Row],[LOAN_ID]],TBL_BDA_LOANPOOL[QUALMETHOD_ID])/TBL_BDA_LOANPOOL[[#This Row],[MULTIPROP_REC_COUNT]])=TBL_BDA_LOANPOOL[[#This Row],[QUALMETHOD_ID]],"")</f>
        <v/>
      </c>
      <c r="AO139" s="29" t="str">
        <f>IF(AND(TBL_BDA_LOANPOOL[[#This Row],[LOAN_ID]]&lt;&gt;"",TBL_BDA_LOANPOOL[[#This Row],[LOAN_AMOUNT]]&lt;&gt;""),(SUMIF(TBL_BDA_LOANPOOL[LOAN_ID],TBL_BDA_LOANPOOL[[#This Row],[LOAN_ID]],TBL_BDA_LOANPOOL[LOAN_AMOUNT])/TBL_BDA_LOANPOOL[[#This Row],[MULTIPROP_REC_COUNT]])=TBL_BDA_LOANPOOL[[#This Row],[LOAN_AMOUNT]],"")</f>
        <v/>
      </c>
      <c r="AP139" s="29" t="str">
        <f>IF(AND(TBL_BDA_LOANPOOL[[#This Row],[LOAN_ID]]&lt;&gt;"",TBL_BDA_LOANPOOL[[#This Row],[SETTLEMENT_DATE]]&lt;&gt;""),(SUMIF(TBL_BDA_LOANPOOL[LOAN_ID],TBL_BDA_LOANPOOL[[#This Row],[LOAN_ID]],TBL_BDA_LOANPOOL[SETTLEMENT_DATE])/TBL_BDA_LOANPOOL[[#This Row],[MULTIPROP_REC_COUNT]])=TBL_BDA_LOANPOOL[[#This Row],[SETTLEMENT_DATE]],"")</f>
        <v/>
      </c>
      <c r="AQ13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0" spans="2:45" ht="26.25" customHeight="1" x14ac:dyDescent="0.25">
      <c r="B140" s="25" t="str">
        <f>IF(TBL_BDA_LOANPOOL[[#This Row],[RECORD_STARTED]],IF(TBL_BDA_LOANPOOL[[#This Row],[ERROR_COUNT]]&gt;0,-1,IF(TBL_BDA_LOANPOOL[[#This Row],[REQ_FIELDS_POPULATED]],1,0)),"")</f>
        <v/>
      </c>
      <c r="C140" s="36">
        <f>ROW()-ROW(TBL_BDA_LOANPOOL[[#Headers],[ROW_ID]])</f>
        <v>124</v>
      </c>
      <c r="D140" s="55"/>
      <c r="E140" s="56"/>
      <c r="F140" s="57"/>
      <c r="G140" s="193"/>
      <c r="H140" s="142"/>
      <c r="I140" s="144"/>
      <c r="J140" s="144"/>
      <c r="K140" s="194"/>
      <c r="L140" s="207"/>
      <c r="M140" s="196"/>
      <c r="N140" s="116"/>
      <c r="O140" s="55"/>
      <c r="P140" s="61"/>
      <c r="Q140" s="62"/>
      <c r="R140" s="124"/>
      <c r="S140" s="200"/>
      <c r="T140" s="61"/>
      <c r="U140" s="202"/>
      <c r="V140" s="204" t="str">
        <f>IF(TBL_BDA_LOANPOOL[[#This Row],[RECORD_STARTED]]=TRUE,RANGE_LOOKUP_QUALMETHODS_BDA_SMALLBUSINESS,"")</f>
        <v/>
      </c>
      <c r="W140" s="178"/>
      <c r="X140" s="176"/>
      <c r="Y140" s="185"/>
      <c r="Z140" s="185"/>
      <c r="AA140" s="186"/>
      <c r="AB140" s="186"/>
      <c r="AC14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0" s="94" t="str">
        <f>IF(TBL_BDA_LOANPOOL[[#This Row],[LOAN_LEVEL_PREQUALIFIED_FLAG]]&lt;&gt;"",
IF(TBL_BDA_LOANPOOL[[#This Row],[LOAN_LEVEL_PREQUALIFIED_FLAG]],"Yes","No"),
"")</f>
        <v/>
      </c>
      <c r="AE140" s="70" t="str">
        <f>IF(TBL_BDA_LOANPOOL[[#This Row],[LOAN_ID]] = "","",TBL_BDA_LOANPOOL[[#This Row],[LOAN_ID]]&amp;" ("&amp;IF(TBL_BDA_LOANPOOL[[#This Row],[PROP_ADDR_STREET]]="","Address Not Defined",TBL_BDA_LOANPOOL[[#This Row],[PROP_ADDR_STREET]])&amp;")")</f>
        <v/>
      </c>
      <c r="AF140" s="70" t="str">
        <f>IF(AND(TBL_BDA_LOANPOOL[[#This Row],[REQ_FIELDS_POPULATED]],TBL_BDA_LOANPOOL[[#This Row],[ERROR_COUNT]]=0),
AND(TBL_BDA_LOANPOOL[[#This Row],[PREQUAL_LOAN_AGESETTLE_DATE_90_DAYS_CERTDATE]],TBL_BDA_LOANPOOL[[#This Row],[PREQUAL_LOAN_INTEREST_RATE]],TBL_BDA_LOANPOOL[[#This Row],[PREQUAL_SMALLBUSINESS]]),
"")</f>
        <v/>
      </c>
      <c r="AG140" s="27" t="b">
        <f ca="1">IFERROR((IF(APP_BDA_CERT_DATE&lt;&gt;"",APP_BDA_CERT_DATE,TODAY())-TBL_BDA_LOANPOOL[[#This Row],[SETTLEMENT_DATE]])&lt;91,TRUE)</f>
        <v>1</v>
      </c>
      <c r="AH140" s="27" t="b">
        <f>COUNTIFS(TBL_BDA_LOANPOOL[LOAN_ID],TBL_BDA_LOANPOOL[[#This Row],[LOAN_ID]],TBL_BDA_LOANPOOL[LOAN_INTEREST_RATE],"&gt;"&amp;CONFIG_BDA_INTEREST_RATE_CEILING)=0</f>
        <v>1</v>
      </c>
      <c r="AI140" s="27" t="b">
        <f>COUNTIFS(TBL_BDA_LOANPOOL[LOAN_ID],TBL_BDA_LOANPOOL[[#This Row],[LOAN_ID]],TBL_BDA_LOANPOOL[SBA_QUALIFIED],"No")=0</f>
        <v>1</v>
      </c>
      <c r="AJ140" s="29">
        <f>IF(TBL_BDA_LOANPOOL[[#This Row],[MULTIPROP_REC_COUNT]]&lt;&gt;"",TBL_BDA_LOANPOOL[[#This Row],[LOAN_AMOUNT]]/TBL_BDA_LOANPOOL[[#This Row],[MULTIPROP_REC_COUNT]],TBL_BDA_LOANPOOL[[#This Row],[LOAN_AMOUNT]])</f>
        <v>0</v>
      </c>
      <c r="AK140" s="29" t="b">
        <f>TBL_BDA_LOANPOOL[[#This Row],[MULTIPROP_REC_COUNT]]&gt;1</f>
        <v>0</v>
      </c>
      <c r="AL140" s="36">
        <f>IF(TBL_BDA_LOANPOOL[[#This Row],[LOAN_ID]]&lt;&gt;"",COUNTIF(TBL_BDA_LOANPOOL[LOAN_ID],TBL_BDA_LOANPOOL[[#This Row],[LOAN_ID]]),1)</f>
        <v>1</v>
      </c>
      <c r="AM140" s="36">
        <f>IFERROR(MATCH(TBL_BDA_LOANPOOL[[#This Row],[QUAL_METHOD]],RANGE_LOOKUP_QUALMETHODS_BDA,0),-1)</f>
        <v>-1</v>
      </c>
      <c r="AN140" s="29" t="str">
        <f>IF(AND(TBL_BDA_LOANPOOL[[#This Row],[LOAN_ID]]&lt;&gt;"",TBL_BDA_LOANPOOL[[#This Row],[QUALMETHOD_ID]]&gt;-1),(SUMIF(TBL_BDA_LOANPOOL[LOAN_ID],TBL_BDA_LOANPOOL[[#This Row],[LOAN_ID]],TBL_BDA_LOANPOOL[QUALMETHOD_ID])/TBL_BDA_LOANPOOL[[#This Row],[MULTIPROP_REC_COUNT]])=TBL_BDA_LOANPOOL[[#This Row],[QUALMETHOD_ID]],"")</f>
        <v/>
      </c>
      <c r="AO140" s="29" t="str">
        <f>IF(AND(TBL_BDA_LOANPOOL[[#This Row],[LOAN_ID]]&lt;&gt;"",TBL_BDA_LOANPOOL[[#This Row],[LOAN_AMOUNT]]&lt;&gt;""),(SUMIF(TBL_BDA_LOANPOOL[LOAN_ID],TBL_BDA_LOANPOOL[[#This Row],[LOAN_ID]],TBL_BDA_LOANPOOL[LOAN_AMOUNT])/TBL_BDA_LOANPOOL[[#This Row],[MULTIPROP_REC_COUNT]])=TBL_BDA_LOANPOOL[[#This Row],[LOAN_AMOUNT]],"")</f>
        <v/>
      </c>
      <c r="AP140" s="29" t="str">
        <f>IF(AND(TBL_BDA_LOANPOOL[[#This Row],[LOAN_ID]]&lt;&gt;"",TBL_BDA_LOANPOOL[[#This Row],[SETTLEMENT_DATE]]&lt;&gt;""),(SUMIF(TBL_BDA_LOANPOOL[LOAN_ID],TBL_BDA_LOANPOOL[[#This Row],[LOAN_ID]],TBL_BDA_LOANPOOL[SETTLEMENT_DATE])/TBL_BDA_LOANPOOL[[#This Row],[MULTIPROP_REC_COUNT]])=TBL_BDA_LOANPOOL[[#This Row],[SETTLEMENT_DATE]],"")</f>
        <v/>
      </c>
      <c r="AQ14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1" spans="2:45" ht="26.25" customHeight="1" x14ac:dyDescent="0.25">
      <c r="B141" s="25" t="str">
        <f>IF(TBL_BDA_LOANPOOL[[#This Row],[RECORD_STARTED]],IF(TBL_BDA_LOANPOOL[[#This Row],[ERROR_COUNT]]&gt;0,-1,IF(TBL_BDA_LOANPOOL[[#This Row],[REQ_FIELDS_POPULATED]],1,0)),"")</f>
        <v/>
      </c>
      <c r="C141" s="36">
        <f>ROW()-ROW(TBL_BDA_LOANPOOL[[#Headers],[ROW_ID]])</f>
        <v>125</v>
      </c>
      <c r="D141" s="55"/>
      <c r="E141" s="56"/>
      <c r="F141" s="57"/>
      <c r="G141" s="193"/>
      <c r="H141" s="142"/>
      <c r="I141" s="144"/>
      <c r="J141" s="144"/>
      <c r="K141" s="194"/>
      <c r="L141" s="207"/>
      <c r="M141" s="196"/>
      <c r="N141" s="116"/>
      <c r="O141" s="55"/>
      <c r="P141" s="61"/>
      <c r="Q141" s="62"/>
      <c r="R141" s="124"/>
      <c r="S141" s="200"/>
      <c r="T141" s="61"/>
      <c r="U141" s="202"/>
      <c r="V141" s="204" t="str">
        <f>IF(TBL_BDA_LOANPOOL[[#This Row],[RECORD_STARTED]]=TRUE,RANGE_LOOKUP_QUALMETHODS_BDA_SMALLBUSINESS,"")</f>
        <v/>
      </c>
      <c r="W141" s="178"/>
      <c r="X141" s="176"/>
      <c r="Y141" s="185"/>
      <c r="Z141" s="185"/>
      <c r="AA141" s="186"/>
      <c r="AB141" s="186"/>
      <c r="AC14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1" s="94" t="str">
        <f>IF(TBL_BDA_LOANPOOL[[#This Row],[LOAN_LEVEL_PREQUALIFIED_FLAG]]&lt;&gt;"",
IF(TBL_BDA_LOANPOOL[[#This Row],[LOAN_LEVEL_PREQUALIFIED_FLAG]],"Yes","No"),
"")</f>
        <v/>
      </c>
      <c r="AE141" s="70" t="str">
        <f>IF(TBL_BDA_LOANPOOL[[#This Row],[LOAN_ID]] = "","",TBL_BDA_LOANPOOL[[#This Row],[LOAN_ID]]&amp;" ("&amp;IF(TBL_BDA_LOANPOOL[[#This Row],[PROP_ADDR_STREET]]="","Address Not Defined",TBL_BDA_LOANPOOL[[#This Row],[PROP_ADDR_STREET]])&amp;")")</f>
        <v/>
      </c>
      <c r="AF141" s="70" t="str">
        <f>IF(AND(TBL_BDA_LOANPOOL[[#This Row],[REQ_FIELDS_POPULATED]],TBL_BDA_LOANPOOL[[#This Row],[ERROR_COUNT]]=0),
AND(TBL_BDA_LOANPOOL[[#This Row],[PREQUAL_LOAN_AGESETTLE_DATE_90_DAYS_CERTDATE]],TBL_BDA_LOANPOOL[[#This Row],[PREQUAL_LOAN_INTEREST_RATE]],TBL_BDA_LOANPOOL[[#This Row],[PREQUAL_SMALLBUSINESS]]),
"")</f>
        <v/>
      </c>
      <c r="AG141" s="27" t="b">
        <f ca="1">IFERROR((IF(APP_BDA_CERT_DATE&lt;&gt;"",APP_BDA_CERT_DATE,TODAY())-TBL_BDA_LOANPOOL[[#This Row],[SETTLEMENT_DATE]])&lt;91,TRUE)</f>
        <v>1</v>
      </c>
      <c r="AH141" s="27" t="b">
        <f>COUNTIFS(TBL_BDA_LOANPOOL[LOAN_ID],TBL_BDA_LOANPOOL[[#This Row],[LOAN_ID]],TBL_BDA_LOANPOOL[LOAN_INTEREST_RATE],"&gt;"&amp;CONFIG_BDA_INTEREST_RATE_CEILING)=0</f>
        <v>1</v>
      </c>
      <c r="AI141" s="27" t="b">
        <f>COUNTIFS(TBL_BDA_LOANPOOL[LOAN_ID],TBL_BDA_LOANPOOL[[#This Row],[LOAN_ID]],TBL_BDA_LOANPOOL[SBA_QUALIFIED],"No")=0</f>
        <v>1</v>
      </c>
      <c r="AJ141" s="29">
        <f>IF(TBL_BDA_LOANPOOL[[#This Row],[MULTIPROP_REC_COUNT]]&lt;&gt;"",TBL_BDA_LOANPOOL[[#This Row],[LOAN_AMOUNT]]/TBL_BDA_LOANPOOL[[#This Row],[MULTIPROP_REC_COUNT]],TBL_BDA_LOANPOOL[[#This Row],[LOAN_AMOUNT]])</f>
        <v>0</v>
      </c>
      <c r="AK141" s="29" t="b">
        <f>TBL_BDA_LOANPOOL[[#This Row],[MULTIPROP_REC_COUNT]]&gt;1</f>
        <v>0</v>
      </c>
      <c r="AL141" s="36">
        <f>IF(TBL_BDA_LOANPOOL[[#This Row],[LOAN_ID]]&lt;&gt;"",COUNTIF(TBL_BDA_LOANPOOL[LOAN_ID],TBL_BDA_LOANPOOL[[#This Row],[LOAN_ID]]),1)</f>
        <v>1</v>
      </c>
      <c r="AM141" s="36">
        <f>IFERROR(MATCH(TBL_BDA_LOANPOOL[[#This Row],[QUAL_METHOD]],RANGE_LOOKUP_QUALMETHODS_BDA,0),-1)</f>
        <v>-1</v>
      </c>
      <c r="AN141" s="29" t="str">
        <f>IF(AND(TBL_BDA_LOANPOOL[[#This Row],[LOAN_ID]]&lt;&gt;"",TBL_BDA_LOANPOOL[[#This Row],[QUALMETHOD_ID]]&gt;-1),(SUMIF(TBL_BDA_LOANPOOL[LOAN_ID],TBL_BDA_LOANPOOL[[#This Row],[LOAN_ID]],TBL_BDA_LOANPOOL[QUALMETHOD_ID])/TBL_BDA_LOANPOOL[[#This Row],[MULTIPROP_REC_COUNT]])=TBL_BDA_LOANPOOL[[#This Row],[QUALMETHOD_ID]],"")</f>
        <v/>
      </c>
      <c r="AO141" s="29" t="str">
        <f>IF(AND(TBL_BDA_LOANPOOL[[#This Row],[LOAN_ID]]&lt;&gt;"",TBL_BDA_LOANPOOL[[#This Row],[LOAN_AMOUNT]]&lt;&gt;""),(SUMIF(TBL_BDA_LOANPOOL[LOAN_ID],TBL_BDA_LOANPOOL[[#This Row],[LOAN_ID]],TBL_BDA_LOANPOOL[LOAN_AMOUNT])/TBL_BDA_LOANPOOL[[#This Row],[MULTIPROP_REC_COUNT]])=TBL_BDA_LOANPOOL[[#This Row],[LOAN_AMOUNT]],"")</f>
        <v/>
      </c>
      <c r="AP141" s="29" t="str">
        <f>IF(AND(TBL_BDA_LOANPOOL[[#This Row],[LOAN_ID]]&lt;&gt;"",TBL_BDA_LOANPOOL[[#This Row],[SETTLEMENT_DATE]]&lt;&gt;""),(SUMIF(TBL_BDA_LOANPOOL[LOAN_ID],TBL_BDA_LOANPOOL[[#This Row],[LOAN_ID]],TBL_BDA_LOANPOOL[SETTLEMENT_DATE])/TBL_BDA_LOANPOOL[[#This Row],[MULTIPROP_REC_COUNT]])=TBL_BDA_LOANPOOL[[#This Row],[SETTLEMENT_DATE]],"")</f>
        <v/>
      </c>
      <c r="AQ14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2" spans="2:45" ht="26.25" customHeight="1" x14ac:dyDescent="0.25">
      <c r="B142" s="25" t="str">
        <f>IF(TBL_BDA_LOANPOOL[[#This Row],[RECORD_STARTED]],IF(TBL_BDA_LOANPOOL[[#This Row],[ERROR_COUNT]]&gt;0,-1,IF(TBL_BDA_LOANPOOL[[#This Row],[REQ_FIELDS_POPULATED]],1,0)),"")</f>
        <v/>
      </c>
      <c r="C142" s="36">
        <f>ROW()-ROW(TBL_BDA_LOANPOOL[[#Headers],[ROW_ID]])</f>
        <v>126</v>
      </c>
      <c r="D142" s="55"/>
      <c r="E142" s="56"/>
      <c r="F142" s="57"/>
      <c r="G142" s="193"/>
      <c r="H142" s="142"/>
      <c r="I142" s="144"/>
      <c r="J142" s="144"/>
      <c r="K142" s="194"/>
      <c r="L142" s="207"/>
      <c r="M142" s="196"/>
      <c r="N142" s="116"/>
      <c r="O142" s="55"/>
      <c r="P142" s="61"/>
      <c r="Q142" s="62"/>
      <c r="R142" s="124"/>
      <c r="S142" s="200"/>
      <c r="T142" s="61"/>
      <c r="U142" s="202"/>
      <c r="V142" s="204" t="str">
        <f>IF(TBL_BDA_LOANPOOL[[#This Row],[RECORD_STARTED]]=TRUE,RANGE_LOOKUP_QUALMETHODS_BDA_SMALLBUSINESS,"")</f>
        <v/>
      </c>
      <c r="W142" s="178"/>
      <c r="X142" s="176"/>
      <c r="Y142" s="185"/>
      <c r="Z142" s="185"/>
      <c r="AA142" s="186"/>
      <c r="AB142" s="186"/>
      <c r="AC14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2" s="94" t="str">
        <f>IF(TBL_BDA_LOANPOOL[[#This Row],[LOAN_LEVEL_PREQUALIFIED_FLAG]]&lt;&gt;"",
IF(TBL_BDA_LOANPOOL[[#This Row],[LOAN_LEVEL_PREQUALIFIED_FLAG]],"Yes","No"),
"")</f>
        <v/>
      </c>
      <c r="AE142" s="70" t="str">
        <f>IF(TBL_BDA_LOANPOOL[[#This Row],[LOAN_ID]] = "","",TBL_BDA_LOANPOOL[[#This Row],[LOAN_ID]]&amp;" ("&amp;IF(TBL_BDA_LOANPOOL[[#This Row],[PROP_ADDR_STREET]]="","Address Not Defined",TBL_BDA_LOANPOOL[[#This Row],[PROP_ADDR_STREET]])&amp;")")</f>
        <v/>
      </c>
      <c r="AF142" s="70" t="str">
        <f>IF(AND(TBL_BDA_LOANPOOL[[#This Row],[REQ_FIELDS_POPULATED]],TBL_BDA_LOANPOOL[[#This Row],[ERROR_COUNT]]=0),
AND(TBL_BDA_LOANPOOL[[#This Row],[PREQUAL_LOAN_AGESETTLE_DATE_90_DAYS_CERTDATE]],TBL_BDA_LOANPOOL[[#This Row],[PREQUAL_LOAN_INTEREST_RATE]],TBL_BDA_LOANPOOL[[#This Row],[PREQUAL_SMALLBUSINESS]]),
"")</f>
        <v/>
      </c>
      <c r="AG142" s="27" t="b">
        <f ca="1">IFERROR((IF(APP_BDA_CERT_DATE&lt;&gt;"",APP_BDA_CERT_DATE,TODAY())-TBL_BDA_LOANPOOL[[#This Row],[SETTLEMENT_DATE]])&lt;91,TRUE)</f>
        <v>1</v>
      </c>
      <c r="AH142" s="27" t="b">
        <f>COUNTIFS(TBL_BDA_LOANPOOL[LOAN_ID],TBL_BDA_LOANPOOL[[#This Row],[LOAN_ID]],TBL_BDA_LOANPOOL[LOAN_INTEREST_RATE],"&gt;"&amp;CONFIG_BDA_INTEREST_RATE_CEILING)=0</f>
        <v>1</v>
      </c>
      <c r="AI142" s="27" t="b">
        <f>COUNTIFS(TBL_BDA_LOANPOOL[LOAN_ID],TBL_BDA_LOANPOOL[[#This Row],[LOAN_ID]],TBL_BDA_LOANPOOL[SBA_QUALIFIED],"No")=0</f>
        <v>1</v>
      </c>
      <c r="AJ142" s="29">
        <f>IF(TBL_BDA_LOANPOOL[[#This Row],[MULTIPROP_REC_COUNT]]&lt;&gt;"",TBL_BDA_LOANPOOL[[#This Row],[LOAN_AMOUNT]]/TBL_BDA_LOANPOOL[[#This Row],[MULTIPROP_REC_COUNT]],TBL_BDA_LOANPOOL[[#This Row],[LOAN_AMOUNT]])</f>
        <v>0</v>
      </c>
      <c r="AK142" s="29" t="b">
        <f>TBL_BDA_LOANPOOL[[#This Row],[MULTIPROP_REC_COUNT]]&gt;1</f>
        <v>0</v>
      </c>
      <c r="AL142" s="36">
        <f>IF(TBL_BDA_LOANPOOL[[#This Row],[LOAN_ID]]&lt;&gt;"",COUNTIF(TBL_BDA_LOANPOOL[LOAN_ID],TBL_BDA_LOANPOOL[[#This Row],[LOAN_ID]]),1)</f>
        <v>1</v>
      </c>
      <c r="AM142" s="36">
        <f>IFERROR(MATCH(TBL_BDA_LOANPOOL[[#This Row],[QUAL_METHOD]],RANGE_LOOKUP_QUALMETHODS_BDA,0),-1)</f>
        <v>-1</v>
      </c>
      <c r="AN142" s="29" t="str">
        <f>IF(AND(TBL_BDA_LOANPOOL[[#This Row],[LOAN_ID]]&lt;&gt;"",TBL_BDA_LOANPOOL[[#This Row],[QUALMETHOD_ID]]&gt;-1),(SUMIF(TBL_BDA_LOANPOOL[LOAN_ID],TBL_BDA_LOANPOOL[[#This Row],[LOAN_ID]],TBL_BDA_LOANPOOL[QUALMETHOD_ID])/TBL_BDA_LOANPOOL[[#This Row],[MULTIPROP_REC_COUNT]])=TBL_BDA_LOANPOOL[[#This Row],[QUALMETHOD_ID]],"")</f>
        <v/>
      </c>
      <c r="AO142" s="29" t="str">
        <f>IF(AND(TBL_BDA_LOANPOOL[[#This Row],[LOAN_ID]]&lt;&gt;"",TBL_BDA_LOANPOOL[[#This Row],[LOAN_AMOUNT]]&lt;&gt;""),(SUMIF(TBL_BDA_LOANPOOL[LOAN_ID],TBL_BDA_LOANPOOL[[#This Row],[LOAN_ID]],TBL_BDA_LOANPOOL[LOAN_AMOUNT])/TBL_BDA_LOANPOOL[[#This Row],[MULTIPROP_REC_COUNT]])=TBL_BDA_LOANPOOL[[#This Row],[LOAN_AMOUNT]],"")</f>
        <v/>
      </c>
      <c r="AP142" s="29" t="str">
        <f>IF(AND(TBL_BDA_LOANPOOL[[#This Row],[LOAN_ID]]&lt;&gt;"",TBL_BDA_LOANPOOL[[#This Row],[SETTLEMENT_DATE]]&lt;&gt;""),(SUMIF(TBL_BDA_LOANPOOL[LOAN_ID],TBL_BDA_LOANPOOL[[#This Row],[LOAN_ID]],TBL_BDA_LOANPOOL[SETTLEMENT_DATE])/TBL_BDA_LOANPOOL[[#This Row],[MULTIPROP_REC_COUNT]])=TBL_BDA_LOANPOOL[[#This Row],[SETTLEMENT_DATE]],"")</f>
        <v/>
      </c>
      <c r="AQ14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3" spans="2:45" ht="26.25" customHeight="1" x14ac:dyDescent="0.25">
      <c r="B143" s="25" t="str">
        <f>IF(TBL_BDA_LOANPOOL[[#This Row],[RECORD_STARTED]],IF(TBL_BDA_LOANPOOL[[#This Row],[ERROR_COUNT]]&gt;0,-1,IF(TBL_BDA_LOANPOOL[[#This Row],[REQ_FIELDS_POPULATED]],1,0)),"")</f>
        <v/>
      </c>
      <c r="C143" s="36">
        <f>ROW()-ROW(TBL_BDA_LOANPOOL[[#Headers],[ROW_ID]])</f>
        <v>127</v>
      </c>
      <c r="D143" s="55"/>
      <c r="E143" s="56"/>
      <c r="F143" s="57"/>
      <c r="G143" s="193"/>
      <c r="H143" s="142"/>
      <c r="I143" s="144"/>
      <c r="J143" s="144"/>
      <c r="K143" s="194"/>
      <c r="L143" s="207"/>
      <c r="M143" s="196"/>
      <c r="N143" s="116"/>
      <c r="O143" s="55"/>
      <c r="P143" s="61"/>
      <c r="Q143" s="62"/>
      <c r="R143" s="124"/>
      <c r="S143" s="200"/>
      <c r="T143" s="61"/>
      <c r="U143" s="202"/>
      <c r="V143" s="204" t="str">
        <f>IF(TBL_BDA_LOANPOOL[[#This Row],[RECORD_STARTED]]=TRUE,RANGE_LOOKUP_QUALMETHODS_BDA_SMALLBUSINESS,"")</f>
        <v/>
      </c>
      <c r="W143" s="178"/>
      <c r="X143" s="176"/>
      <c r="Y143" s="185"/>
      <c r="Z143" s="185"/>
      <c r="AA143" s="186"/>
      <c r="AB143" s="186"/>
      <c r="AC14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3" s="94" t="str">
        <f>IF(TBL_BDA_LOANPOOL[[#This Row],[LOAN_LEVEL_PREQUALIFIED_FLAG]]&lt;&gt;"",
IF(TBL_BDA_LOANPOOL[[#This Row],[LOAN_LEVEL_PREQUALIFIED_FLAG]],"Yes","No"),
"")</f>
        <v/>
      </c>
      <c r="AE143" s="70" t="str">
        <f>IF(TBL_BDA_LOANPOOL[[#This Row],[LOAN_ID]] = "","",TBL_BDA_LOANPOOL[[#This Row],[LOAN_ID]]&amp;" ("&amp;IF(TBL_BDA_LOANPOOL[[#This Row],[PROP_ADDR_STREET]]="","Address Not Defined",TBL_BDA_LOANPOOL[[#This Row],[PROP_ADDR_STREET]])&amp;")")</f>
        <v/>
      </c>
      <c r="AF143" s="70" t="str">
        <f>IF(AND(TBL_BDA_LOANPOOL[[#This Row],[REQ_FIELDS_POPULATED]],TBL_BDA_LOANPOOL[[#This Row],[ERROR_COUNT]]=0),
AND(TBL_BDA_LOANPOOL[[#This Row],[PREQUAL_LOAN_AGESETTLE_DATE_90_DAYS_CERTDATE]],TBL_BDA_LOANPOOL[[#This Row],[PREQUAL_LOAN_INTEREST_RATE]],TBL_BDA_LOANPOOL[[#This Row],[PREQUAL_SMALLBUSINESS]]),
"")</f>
        <v/>
      </c>
      <c r="AG143" s="27" t="b">
        <f ca="1">IFERROR((IF(APP_BDA_CERT_DATE&lt;&gt;"",APP_BDA_CERT_DATE,TODAY())-TBL_BDA_LOANPOOL[[#This Row],[SETTLEMENT_DATE]])&lt;91,TRUE)</f>
        <v>1</v>
      </c>
      <c r="AH143" s="27" t="b">
        <f>COUNTIFS(TBL_BDA_LOANPOOL[LOAN_ID],TBL_BDA_LOANPOOL[[#This Row],[LOAN_ID]],TBL_BDA_LOANPOOL[LOAN_INTEREST_RATE],"&gt;"&amp;CONFIG_BDA_INTEREST_RATE_CEILING)=0</f>
        <v>1</v>
      </c>
      <c r="AI143" s="27" t="b">
        <f>COUNTIFS(TBL_BDA_LOANPOOL[LOAN_ID],TBL_BDA_LOANPOOL[[#This Row],[LOAN_ID]],TBL_BDA_LOANPOOL[SBA_QUALIFIED],"No")=0</f>
        <v>1</v>
      </c>
      <c r="AJ143" s="29">
        <f>IF(TBL_BDA_LOANPOOL[[#This Row],[MULTIPROP_REC_COUNT]]&lt;&gt;"",TBL_BDA_LOANPOOL[[#This Row],[LOAN_AMOUNT]]/TBL_BDA_LOANPOOL[[#This Row],[MULTIPROP_REC_COUNT]],TBL_BDA_LOANPOOL[[#This Row],[LOAN_AMOUNT]])</f>
        <v>0</v>
      </c>
      <c r="AK143" s="29" t="b">
        <f>TBL_BDA_LOANPOOL[[#This Row],[MULTIPROP_REC_COUNT]]&gt;1</f>
        <v>0</v>
      </c>
      <c r="AL143" s="36">
        <f>IF(TBL_BDA_LOANPOOL[[#This Row],[LOAN_ID]]&lt;&gt;"",COUNTIF(TBL_BDA_LOANPOOL[LOAN_ID],TBL_BDA_LOANPOOL[[#This Row],[LOAN_ID]]),1)</f>
        <v>1</v>
      </c>
      <c r="AM143" s="36">
        <f>IFERROR(MATCH(TBL_BDA_LOANPOOL[[#This Row],[QUAL_METHOD]],RANGE_LOOKUP_QUALMETHODS_BDA,0),-1)</f>
        <v>-1</v>
      </c>
      <c r="AN143" s="29" t="str">
        <f>IF(AND(TBL_BDA_LOANPOOL[[#This Row],[LOAN_ID]]&lt;&gt;"",TBL_BDA_LOANPOOL[[#This Row],[QUALMETHOD_ID]]&gt;-1),(SUMIF(TBL_BDA_LOANPOOL[LOAN_ID],TBL_BDA_LOANPOOL[[#This Row],[LOAN_ID]],TBL_BDA_LOANPOOL[QUALMETHOD_ID])/TBL_BDA_LOANPOOL[[#This Row],[MULTIPROP_REC_COUNT]])=TBL_BDA_LOANPOOL[[#This Row],[QUALMETHOD_ID]],"")</f>
        <v/>
      </c>
      <c r="AO143" s="29" t="str">
        <f>IF(AND(TBL_BDA_LOANPOOL[[#This Row],[LOAN_ID]]&lt;&gt;"",TBL_BDA_LOANPOOL[[#This Row],[LOAN_AMOUNT]]&lt;&gt;""),(SUMIF(TBL_BDA_LOANPOOL[LOAN_ID],TBL_BDA_LOANPOOL[[#This Row],[LOAN_ID]],TBL_BDA_LOANPOOL[LOAN_AMOUNT])/TBL_BDA_LOANPOOL[[#This Row],[MULTIPROP_REC_COUNT]])=TBL_BDA_LOANPOOL[[#This Row],[LOAN_AMOUNT]],"")</f>
        <v/>
      </c>
      <c r="AP143" s="29" t="str">
        <f>IF(AND(TBL_BDA_LOANPOOL[[#This Row],[LOAN_ID]]&lt;&gt;"",TBL_BDA_LOANPOOL[[#This Row],[SETTLEMENT_DATE]]&lt;&gt;""),(SUMIF(TBL_BDA_LOANPOOL[LOAN_ID],TBL_BDA_LOANPOOL[[#This Row],[LOAN_ID]],TBL_BDA_LOANPOOL[SETTLEMENT_DATE])/TBL_BDA_LOANPOOL[[#This Row],[MULTIPROP_REC_COUNT]])=TBL_BDA_LOANPOOL[[#This Row],[SETTLEMENT_DATE]],"")</f>
        <v/>
      </c>
      <c r="AQ14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4" spans="2:45" ht="26.25" customHeight="1" x14ac:dyDescent="0.25">
      <c r="B144" s="25" t="str">
        <f>IF(TBL_BDA_LOANPOOL[[#This Row],[RECORD_STARTED]],IF(TBL_BDA_LOANPOOL[[#This Row],[ERROR_COUNT]]&gt;0,-1,IF(TBL_BDA_LOANPOOL[[#This Row],[REQ_FIELDS_POPULATED]],1,0)),"")</f>
        <v/>
      </c>
      <c r="C144" s="36">
        <f>ROW()-ROW(TBL_BDA_LOANPOOL[[#Headers],[ROW_ID]])</f>
        <v>128</v>
      </c>
      <c r="D144" s="55"/>
      <c r="E144" s="56"/>
      <c r="F144" s="57"/>
      <c r="G144" s="193"/>
      <c r="H144" s="142"/>
      <c r="I144" s="144"/>
      <c r="J144" s="144"/>
      <c r="K144" s="194"/>
      <c r="L144" s="207"/>
      <c r="M144" s="196"/>
      <c r="N144" s="116"/>
      <c r="O144" s="55"/>
      <c r="P144" s="61"/>
      <c r="Q144" s="62"/>
      <c r="R144" s="124"/>
      <c r="S144" s="200"/>
      <c r="T144" s="61"/>
      <c r="U144" s="202"/>
      <c r="V144" s="204" t="str">
        <f>IF(TBL_BDA_LOANPOOL[[#This Row],[RECORD_STARTED]]=TRUE,RANGE_LOOKUP_QUALMETHODS_BDA_SMALLBUSINESS,"")</f>
        <v/>
      </c>
      <c r="W144" s="178"/>
      <c r="X144" s="176"/>
      <c r="Y144" s="185"/>
      <c r="Z144" s="185"/>
      <c r="AA144" s="186"/>
      <c r="AB144" s="186"/>
      <c r="AC14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4" s="94" t="str">
        <f>IF(TBL_BDA_LOANPOOL[[#This Row],[LOAN_LEVEL_PREQUALIFIED_FLAG]]&lt;&gt;"",
IF(TBL_BDA_LOANPOOL[[#This Row],[LOAN_LEVEL_PREQUALIFIED_FLAG]],"Yes","No"),
"")</f>
        <v/>
      </c>
      <c r="AE144" s="70" t="str">
        <f>IF(TBL_BDA_LOANPOOL[[#This Row],[LOAN_ID]] = "","",TBL_BDA_LOANPOOL[[#This Row],[LOAN_ID]]&amp;" ("&amp;IF(TBL_BDA_LOANPOOL[[#This Row],[PROP_ADDR_STREET]]="","Address Not Defined",TBL_BDA_LOANPOOL[[#This Row],[PROP_ADDR_STREET]])&amp;")")</f>
        <v/>
      </c>
      <c r="AF144" s="70" t="str">
        <f>IF(AND(TBL_BDA_LOANPOOL[[#This Row],[REQ_FIELDS_POPULATED]],TBL_BDA_LOANPOOL[[#This Row],[ERROR_COUNT]]=0),
AND(TBL_BDA_LOANPOOL[[#This Row],[PREQUAL_LOAN_AGESETTLE_DATE_90_DAYS_CERTDATE]],TBL_BDA_LOANPOOL[[#This Row],[PREQUAL_LOAN_INTEREST_RATE]],TBL_BDA_LOANPOOL[[#This Row],[PREQUAL_SMALLBUSINESS]]),
"")</f>
        <v/>
      </c>
      <c r="AG144" s="27" t="b">
        <f ca="1">IFERROR((IF(APP_BDA_CERT_DATE&lt;&gt;"",APP_BDA_CERT_DATE,TODAY())-TBL_BDA_LOANPOOL[[#This Row],[SETTLEMENT_DATE]])&lt;91,TRUE)</f>
        <v>1</v>
      </c>
      <c r="AH144" s="27" t="b">
        <f>COUNTIFS(TBL_BDA_LOANPOOL[LOAN_ID],TBL_BDA_LOANPOOL[[#This Row],[LOAN_ID]],TBL_BDA_LOANPOOL[LOAN_INTEREST_RATE],"&gt;"&amp;CONFIG_BDA_INTEREST_RATE_CEILING)=0</f>
        <v>1</v>
      </c>
      <c r="AI144" s="27" t="b">
        <f>COUNTIFS(TBL_BDA_LOANPOOL[LOAN_ID],TBL_BDA_LOANPOOL[[#This Row],[LOAN_ID]],TBL_BDA_LOANPOOL[SBA_QUALIFIED],"No")=0</f>
        <v>1</v>
      </c>
      <c r="AJ144" s="29">
        <f>IF(TBL_BDA_LOANPOOL[[#This Row],[MULTIPROP_REC_COUNT]]&lt;&gt;"",TBL_BDA_LOANPOOL[[#This Row],[LOAN_AMOUNT]]/TBL_BDA_LOANPOOL[[#This Row],[MULTIPROP_REC_COUNT]],TBL_BDA_LOANPOOL[[#This Row],[LOAN_AMOUNT]])</f>
        <v>0</v>
      </c>
      <c r="AK144" s="29" t="b">
        <f>TBL_BDA_LOANPOOL[[#This Row],[MULTIPROP_REC_COUNT]]&gt;1</f>
        <v>0</v>
      </c>
      <c r="AL144" s="36">
        <f>IF(TBL_BDA_LOANPOOL[[#This Row],[LOAN_ID]]&lt;&gt;"",COUNTIF(TBL_BDA_LOANPOOL[LOAN_ID],TBL_BDA_LOANPOOL[[#This Row],[LOAN_ID]]),1)</f>
        <v>1</v>
      </c>
      <c r="AM144" s="36">
        <f>IFERROR(MATCH(TBL_BDA_LOANPOOL[[#This Row],[QUAL_METHOD]],RANGE_LOOKUP_QUALMETHODS_BDA,0),-1)</f>
        <v>-1</v>
      </c>
      <c r="AN144" s="29" t="str">
        <f>IF(AND(TBL_BDA_LOANPOOL[[#This Row],[LOAN_ID]]&lt;&gt;"",TBL_BDA_LOANPOOL[[#This Row],[QUALMETHOD_ID]]&gt;-1),(SUMIF(TBL_BDA_LOANPOOL[LOAN_ID],TBL_BDA_LOANPOOL[[#This Row],[LOAN_ID]],TBL_BDA_LOANPOOL[QUALMETHOD_ID])/TBL_BDA_LOANPOOL[[#This Row],[MULTIPROP_REC_COUNT]])=TBL_BDA_LOANPOOL[[#This Row],[QUALMETHOD_ID]],"")</f>
        <v/>
      </c>
      <c r="AO144" s="29" t="str">
        <f>IF(AND(TBL_BDA_LOANPOOL[[#This Row],[LOAN_ID]]&lt;&gt;"",TBL_BDA_LOANPOOL[[#This Row],[LOAN_AMOUNT]]&lt;&gt;""),(SUMIF(TBL_BDA_LOANPOOL[LOAN_ID],TBL_BDA_LOANPOOL[[#This Row],[LOAN_ID]],TBL_BDA_LOANPOOL[LOAN_AMOUNT])/TBL_BDA_LOANPOOL[[#This Row],[MULTIPROP_REC_COUNT]])=TBL_BDA_LOANPOOL[[#This Row],[LOAN_AMOUNT]],"")</f>
        <v/>
      </c>
      <c r="AP144" s="29" t="str">
        <f>IF(AND(TBL_BDA_LOANPOOL[[#This Row],[LOAN_ID]]&lt;&gt;"",TBL_BDA_LOANPOOL[[#This Row],[SETTLEMENT_DATE]]&lt;&gt;""),(SUMIF(TBL_BDA_LOANPOOL[LOAN_ID],TBL_BDA_LOANPOOL[[#This Row],[LOAN_ID]],TBL_BDA_LOANPOOL[SETTLEMENT_DATE])/TBL_BDA_LOANPOOL[[#This Row],[MULTIPROP_REC_COUNT]])=TBL_BDA_LOANPOOL[[#This Row],[SETTLEMENT_DATE]],"")</f>
        <v/>
      </c>
      <c r="AQ14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5" spans="2:45" ht="26.25" customHeight="1" x14ac:dyDescent="0.25">
      <c r="B145" s="25" t="str">
        <f>IF(TBL_BDA_LOANPOOL[[#This Row],[RECORD_STARTED]],IF(TBL_BDA_LOANPOOL[[#This Row],[ERROR_COUNT]]&gt;0,-1,IF(TBL_BDA_LOANPOOL[[#This Row],[REQ_FIELDS_POPULATED]],1,0)),"")</f>
        <v/>
      </c>
      <c r="C145" s="36">
        <f>ROW()-ROW(TBL_BDA_LOANPOOL[[#Headers],[ROW_ID]])</f>
        <v>129</v>
      </c>
      <c r="D145" s="55"/>
      <c r="E145" s="56"/>
      <c r="F145" s="57"/>
      <c r="G145" s="193"/>
      <c r="H145" s="142"/>
      <c r="I145" s="144"/>
      <c r="J145" s="144"/>
      <c r="K145" s="194"/>
      <c r="L145" s="207"/>
      <c r="M145" s="196"/>
      <c r="N145" s="116"/>
      <c r="O145" s="55"/>
      <c r="P145" s="61"/>
      <c r="Q145" s="62"/>
      <c r="R145" s="124"/>
      <c r="S145" s="200"/>
      <c r="T145" s="61"/>
      <c r="U145" s="202"/>
      <c r="V145" s="204" t="str">
        <f>IF(TBL_BDA_LOANPOOL[[#This Row],[RECORD_STARTED]]=TRUE,RANGE_LOOKUP_QUALMETHODS_BDA_SMALLBUSINESS,"")</f>
        <v/>
      </c>
      <c r="W145" s="178"/>
      <c r="X145" s="176"/>
      <c r="Y145" s="185"/>
      <c r="Z145" s="185"/>
      <c r="AA145" s="186"/>
      <c r="AB145" s="186"/>
      <c r="AC14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5" s="94" t="str">
        <f>IF(TBL_BDA_LOANPOOL[[#This Row],[LOAN_LEVEL_PREQUALIFIED_FLAG]]&lt;&gt;"",
IF(TBL_BDA_LOANPOOL[[#This Row],[LOAN_LEVEL_PREQUALIFIED_FLAG]],"Yes","No"),
"")</f>
        <v/>
      </c>
      <c r="AE145" s="70" t="str">
        <f>IF(TBL_BDA_LOANPOOL[[#This Row],[LOAN_ID]] = "","",TBL_BDA_LOANPOOL[[#This Row],[LOAN_ID]]&amp;" ("&amp;IF(TBL_BDA_LOANPOOL[[#This Row],[PROP_ADDR_STREET]]="","Address Not Defined",TBL_BDA_LOANPOOL[[#This Row],[PROP_ADDR_STREET]])&amp;")")</f>
        <v/>
      </c>
      <c r="AF145" s="70" t="str">
        <f>IF(AND(TBL_BDA_LOANPOOL[[#This Row],[REQ_FIELDS_POPULATED]],TBL_BDA_LOANPOOL[[#This Row],[ERROR_COUNT]]=0),
AND(TBL_BDA_LOANPOOL[[#This Row],[PREQUAL_LOAN_AGESETTLE_DATE_90_DAYS_CERTDATE]],TBL_BDA_LOANPOOL[[#This Row],[PREQUAL_LOAN_INTEREST_RATE]],TBL_BDA_LOANPOOL[[#This Row],[PREQUAL_SMALLBUSINESS]]),
"")</f>
        <v/>
      </c>
      <c r="AG145" s="27" t="b">
        <f ca="1">IFERROR((IF(APP_BDA_CERT_DATE&lt;&gt;"",APP_BDA_CERT_DATE,TODAY())-TBL_BDA_LOANPOOL[[#This Row],[SETTLEMENT_DATE]])&lt;91,TRUE)</f>
        <v>1</v>
      </c>
      <c r="AH145" s="27" t="b">
        <f>COUNTIFS(TBL_BDA_LOANPOOL[LOAN_ID],TBL_BDA_LOANPOOL[[#This Row],[LOAN_ID]],TBL_BDA_LOANPOOL[LOAN_INTEREST_RATE],"&gt;"&amp;CONFIG_BDA_INTEREST_RATE_CEILING)=0</f>
        <v>1</v>
      </c>
      <c r="AI145" s="27" t="b">
        <f>COUNTIFS(TBL_BDA_LOANPOOL[LOAN_ID],TBL_BDA_LOANPOOL[[#This Row],[LOAN_ID]],TBL_BDA_LOANPOOL[SBA_QUALIFIED],"No")=0</f>
        <v>1</v>
      </c>
      <c r="AJ145" s="29">
        <f>IF(TBL_BDA_LOANPOOL[[#This Row],[MULTIPROP_REC_COUNT]]&lt;&gt;"",TBL_BDA_LOANPOOL[[#This Row],[LOAN_AMOUNT]]/TBL_BDA_LOANPOOL[[#This Row],[MULTIPROP_REC_COUNT]],TBL_BDA_LOANPOOL[[#This Row],[LOAN_AMOUNT]])</f>
        <v>0</v>
      </c>
      <c r="AK145" s="29" t="b">
        <f>TBL_BDA_LOANPOOL[[#This Row],[MULTIPROP_REC_COUNT]]&gt;1</f>
        <v>0</v>
      </c>
      <c r="AL145" s="36">
        <f>IF(TBL_BDA_LOANPOOL[[#This Row],[LOAN_ID]]&lt;&gt;"",COUNTIF(TBL_BDA_LOANPOOL[LOAN_ID],TBL_BDA_LOANPOOL[[#This Row],[LOAN_ID]]),1)</f>
        <v>1</v>
      </c>
      <c r="AM145" s="36">
        <f>IFERROR(MATCH(TBL_BDA_LOANPOOL[[#This Row],[QUAL_METHOD]],RANGE_LOOKUP_QUALMETHODS_BDA,0),-1)</f>
        <v>-1</v>
      </c>
      <c r="AN145" s="29" t="str">
        <f>IF(AND(TBL_BDA_LOANPOOL[[#This Row],[LOAN_ID]]&lt;&gt;"",TBL_BDA_LOANPOOL[[#This Row],[QUALMETHOD_ID]]&gt;-1),(SUMIF(TBL_BDA_LOANPOOL[LOAN_ID],TBL_BDA_LOANPOOL[[#This Row],[LOAN_ID]],TBL_BDA_LOANPOOL[QUALMETHOD_ID])/TBL_BDA_LOANPOOL[[#This Row],[MULTIPROP_REC_COUNT]])=TBL_BDA_LOANPOOL[[#This Row],[QUALMETHOD_ID]],"")</f>
        <v/>
      </c>
      <c r="AO145" s="29" t="str">
        <f>IF(AND(TBL_BDA_LOANPOOL[[#This Row],[LOAN_ID]]&lt;&gt;"",TBL_BDA_LOANPOOL[[#This Row],[LOAN_AMOUNT]]&lt;&gt;""),(SUMIF(TBL_BDA_LOANPOOL[LOAN_ID],TBL_BDA_LOANPOOL[[#This Row],[LOAN_ID]],TBL_BDA_LOANPOOL[LOAN_AMOUNT])/TBL_BDA_LOANPOOL[[#This Row],[MULTIPROP_REC_COUNT]])=TBL_BDA_LOANPOOL[[#This Row],[LOAN_AMOUNT]],"")</f>
        <v/>
      </c>
      <c r="AP145" s="29" t="str">
        <f>IF(AND(TBL_BDA_LOANPOOL[[#This Row],[LOAN_ID]]&lt;&gt;"",TBL_BDA_LOANPOOL[[#This Row],[SETTLEMENT_DATE]]&lt;&gt;""),(SUMIF(TBL_BDA_LOANPOOL[LOAN_ID],TBL_BDA_LOANPOOL[[#This Row],[LOAN_ID]],TBL_BDA_LOANPOOL[SETTLEMENT_DATE])/TBL_BDA_LOANPOOL[[#This Row],[MULTIPROP_REC_COUNT]])=TBL_BDA_LOANPOOL[[#This Row],[SETTLEMENT_DATE]],"")</f>
        <v/>
      </c>
      <c r="AQ14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6" spans="2:45" ht="26.25" customHeight="1" x14ac:dyDescent="0.25">
      <c r="B146" s="25" t="str">
        <f>IF(TBL_BDA_LOANPOOL[[#This Row],[RECORD_STARTED]],IF(TBL_BDA_LOANPOOL[[#This Row],[ERROR_COUNT]]&gt;0,-1,IF(TBL_BDA_LOANPOOL[[#This Row],[REQ_FIELDS_POPULATED]],1,0)),"")</f>
        <v/>
      </c>
      <c r="C146" s="36">
        <f>ROW()-ROW(TBL_BDA_LOANPOOL[[#Headers],[ROW_ID]])</f>
        <v>130</v>
      </c>
      <c r="D146" s="55"/>
      <c r="E146" s="56"/>
      <c r="F146" s="57"/>
      <c r="G146" s="193"/>
      <c r="H146" s="142"/>
      <c r="I146" s="144"/>
      <c r="J146" s="144"/>
      <c r="K146" s="194"/>
      <c r="L146" s="207"/>
      <c r="M146" s="196"/>
      <c r="N146" s="116"/>
      <c r="O146" s="55"/>
      <c r="P146" s="61"/>
      <c r="Q146" s="62"/>
      <c r="R146" s="124"/>
      <c r="S146" s="200"/>
      <c r="T146" s="61"/>
      <c r="U146" s="202"/>
      <c r="V146" s="204" t="str">
        <f>IF(TBL_BDA_LOANPOOL[[#This Row],[RECORD_STARTED]]=TRUE,RANGE_LOOKUP_QUALMETHODS_BDA_SMALLBUSINESS,"")</f>
        <v/>
      </c>
      <c r="W146" s="178"/>
      <c r="X146" s="176"/>
      <c r="Y146" s="185"/>
      <c r="Z146" s="185"/>
      <c r="AA146" s="186"/>
      <c r="AB146" s="186"/>
      <c r="AC14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6" s="94" t="str">
        <f>IF(TBL_BDA_LOANPOOL[[#This Row],[LOAN_LEVEL_PREQUALIFIED_FLAG]]&lt;&gt;"",
IF(TBL_BDA_LOANPOOL[[#This Row],[LOAN_LEVEL_PREQUALIFIED_FLAG]],"Yes","No"),
"")</f>
        <v/>
      </c>
      <c r="AE146" s="70" t="str">
        <f>IF(TBL_BDA_LOANPOOL[[#This Row],[LOAN_ID]] = "","",TBL_BDA_LOANPOOL[[#This Row],[LOAN_ID]]&amp;" ("&amp;IF(TBL_BDA_LOANPOOL[[#This Row],[PROP_ADDR_STREET]]="","Address Not Defined",TBL_BDA_LOANPOOL[[#This Row],[PROP_ADDR_STREET]])&amp;")")</f>
        <v/>
      </c>
      <c r="AF146" s="70" t="str">
        <f>IF(AND(TBL_BDA_LOANPOOL[[#This Row],[REQ_FIELDS_POPULATED]],TBL_BDA_LOANPOOL[[#This Row],[ERROR_COUNT]]=0),
AND(TBL_BDA_LOANPOOL[[#This Row],[PREQUAL_LOAN_AGESETTLE_DATE_90_DAYS_CERTDATE]],TBL_BDA_LOANPOOL[[#This Row],[PREQUAL_LOAN_INTEREST_RATE]],TBL_BDA_LOANPOOL[[#This Row],[PREQUAL_SMALLBUSINESS]]),
"")</f>
        <v/>
      </c>
      <c r="AG146" s="27" t="b">
        <f ca="1">IFERROR((IF(APP_BDA_CERT_DATE&lt;&gt;"",APP_BDA_CERT_DATE,TODAY())-TBL_BDA_LOANPOOL[[#This Row],[SETTLEMENT_DATE]])&lt;91,TRUE)</f>
        <v>1</v>
      </c>
      <c r="AH146" s="27" t="b">
        <f>COUNTIFS(TBL_BDA_LOANPOOL[LOAN_ID],TBL_BDA_LOANPOOL[[#This Row],[LOAN_ID]],TBL_BDA_LOANPOOL[LOAN_INTEREST_RATE],"&gt;"&amp;CONFIG_BDA_INTEREST_RATE_CEILING)=0</f>
        <v>1</v>
      </c>
      <c r="AI146" s="27" t="b">
        <f>COUNTIFS(TBL_BDA_LOANPOOL[LOAN_ID],TBL_BDA_LOANPOOL[[#This Row],[LOAN_ID]],TBL_BDA_LOANPOOL[SBA_QUALIFIED],"No")=0</f>
        <v>1</v>
      </c>
      <c r="AJ146" s="29">
        <f>IF(TBL_BDA_LOANPOOL[[#This Row],[MULTIPROP_REC_COUNT]]&lt;&gt;"",TBL_BDA_LOANPOOL[[#This Row],[LOAN_AMOUNT]]/TBL_BDA_LOANPOOL[[#This Row],[MULTIPROP_REC_COUNT]],TBL_BDA_LOANPOOL[[#This Row],[LOAN_AMOUNT]])</f>
        <v>0</v>
      </c>
      <c r="AK146" s="29" t="b">
        <f>TBL_BDA_LOANPOOL[[#This Row],[MULTIPROP_REC_COUNT]]&gt;1</f>
        <v>0</v>
      </c>
      <c r="AL146" s="36">
        <f>IF(TBL_BDA_LOANPOOL[[#This Row],[LOAN_ID]]&lt;&gt;"",COUNTIF(TBL_BDA_LOANPOOL[LOAN_ID],TBL_BDA_LOANPOOL[[#This Row],[LOAN_ID]]),1)</f>
        <v>1</v>
      </c>
      <c r="AM146" s="36">
        <f>IFERROR(MATCH(TBL_BDA_LOANPOOL[[#This Row],[QUAL_METHOD]],RANGE_LOOKUP_QUALMETHODS_BDA,0),-1)</f>
        <v>-1</v>
      </c>
      <c r="AN146" s="29" t="str">
        <f>IF(AND(TBL_BDA_LOANPOOL[[#This Row],[LOAN_ID]]&lt;&gt;"",TBL_BDA_LOANPOOL[[#This Row],[QUALMETHOD_ID]]&gt;-1),(SUMIF(TBL_BDA_LOANPOOL[LOAN_ID],TBL_BDA_LOANPOOL[[#This Row],[LOAN_ID]],TBL_BDA_LOANPOOL[QUALMETHOD_ID])/TBL_BDA_LOANPOOL[[#This Row],[MULTIPROP_REC_COUNT]])=TBL_BDA_LOANPOOL[[#This Row],[QUALMETHOD_ID]],"")</f>
        <v/>
      </c>
      <c r="AO146" s="29" t="str">
        <f>IF(AND(TBL_BDA_LOANPOOL[[#This Row],[LOAN_ID]]&lt;&gt;"",TBL_BDA_LOANPOOL[[#This Row],[LOAN_AMOUNT]]&lt;&gt;""),(SUMIF(TBL_BDA_LOANPOOL[LOAN_ID],TBL_BDA_LOANPOOL[[#This Row],[LOAN_ID]],TBL_BDA_LOANPOOL[LOAN_AMOUNT])/TBL_BDA_LOANPOOL[[#This Row],[MULTIPROP_REC_COUNT]])=TBL_BDA_LOANPOOL[[#This Row],[LOAN_AMOUNT]],"")</f>
        <v/>
      </c>
      <c r="AP146" s="29" t="str">
        <f>IF(AND(TBL_BDA_LOANPOOL[[#This Row],[LOAN_ID]]&lt;&gt;"",TBL_BDA_LOANPOOL[[#This Row],[SETTLEMENT_DATE]]&lt;&gt;""),(SUMIF(TBL_BDA_LOANPOOL[LOAN_ID],TBL_BDA_LOANPOOL[[#This Row],[LOAN_ID]],TBL_BDA_LOANPOOL[SETTLEMENT_DATE])/TBL_BDA_LOANPOOL[[#This Row],[MULTIPROP_REC_COUNT]])=TBL_BDA_LOANPOOL[[#This Row],[SETTLEMENT_DATE]],"")</f>
        <v/>
      </c>
      <c r="AQ14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7" spans="2:45" ht="26.25" customHeight="1" x14ac:dyDescent="0.25">
      <c r="B147" s="25" t="str">
        <f>IF(TBL_BDA_LOANPOOL[[#This Row],[RECORD_STARTED]],IF(TBL_BDA_LOANPOOL[[#This Row],[ERROR_COUNT]]&gt;0,-1,IF(TBL_BDA_LOANPOOL[[#This Row],[REQ_FIELDS_POPULATED]],1,0)),"")</f>
        <v/>
      </c>
      <c r="C147" s="36">
        <f>ROW()-ROW(TBL_BDA_LOANPOOL[[#Headers],[ROW_ID]])</f>
        <v>131</v>
      </c>
      <c r="D147" s="55"/>
      <c r="E147" s="56"/>
      <c r="F147" s="57"/>
      <c r="G147" s="193"/>
      <c r="H147" s="142"/>
      <c r="I147" s="144"/>
      <c r="J147" s="144"/>
      <c r="K147" s="194"/>
      <c r="L147" s="207"/>
      <c r="M147" s="196"/>
      <c r="N147" s="116"/>
      <c r="O147" s="55"/>
      <c r="P147" s="61"/>
      <c r="Q147" s="62"/>
      <c r="R147" s="124"/>
      <c r="S147" s="200"/>
      <c r="T147" s="61"/>
      <c r="U147" s="202"/>
      <c r="V147" s="204" t="str">
        <f>IF(TBL_BDA_LOANPOOL[[#This Row],[RECORD_STARTED]]=TRUE,RANGE_LOOKUP_QUALMETHODS_BDA_SMALLBUSINESS,"")</f>
        <v/>
      </c>
      <c r="W147" s="178"/>
      <c r="X147" s="176"/>
      <c r="Y147" s="185"/>
      <c r="Z147" s="185"/>
      <c r="AA147" s="186"/>
      <c r="AB147" s="186"/>
      <c r="AC14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7" s="94" t="str">
        <f>IF(TBL_BDA_LOANPOOL[[#This Row],[LOAN_LEVEL_PREQUALIFIED_FLAG]]&lt;&gt;"",
IF(TBL_BDA_LOANPOOL[[#This Row],[LOAN_LEVEL_PREQUALIFIED_FLAG]],"Yes","No"),
"")</f>
        <v/>
      </c>
      <c r="AE147" s="70" t="str">
        <f>IF(TBL_BDA_LOANPOOL[[#This Row],[LOAN_ID]] = "","",TBL_BDA_LOANPOOL[[#This Row],[LOAN_ID]]&amp;" ("&amp;IF(TBL_BDA_LOANPOOL[[#This Row],[PROP_ADDR_STREET]]="","Address Not Defined",TBL_BDA_LOANPOOL[[#This Row],[PROP_ADDR_STREET]])&amp;")")</f>
        <v/>
      </c>
      <c r="AF147" s="70" t="str">
        <f>IF(AND(TBL_BDA_LOANPOOL[[#This Row],[REQ_FIELDS_POPULATED]],TBL_BDA_LOANPOOL[[#This Row],[ERROR_COUNT]]=0),
AND(TBL_BDA_LOANPOOL[[#This Row],[PREQUAL_LOAN_AGESETTLE_DATE_90_DAYS_CERTDATE]],TBL_BDA_LOANPOOL[[#This Row],[PREQUAL_LOAN_INTEREST_RATE]],TBL_BDA_LOANPOOL[[#This Row],[PREQUAL_SMALLBUSINESS]]),
"")</f>
        <v/>
      </c>
      <c r="AG147" s="27" t="b">
        <f ca="1">IFERROR((IF(APP_BDA_CERT_DATE&lt;&gt;"",APP_BDA_CERT_DATE,TODAY())-TBL_BDA_LOANPOOL[[#This Row],[SETTLEMENT_DATE]])&lt;91,TRUE)</f>
        <v>1</v>
      </c>
      <c r="AH147" s="27" t="b">
        <f>COUNTIFS(TBL_BDA_LOANPOOL[LOAN_ID],TBL_BDA_LOANPOOL[[#This Row],[LOAN_ID]],TBL_BDA_LOANPOOL[LOAN_INTEREST_RATE],"&gt;"&amp;CONFIG_BDA_INTEREST_RATE_CEILING)=0</f>
        <v>1</v>
      </c>
      <c r="AI147" s="27" t="b">
        <f>COUNTIFS(TBL_BDA_LOANPOOL[LOAN_ID],TBL_BDA_LOANPOOL[[#This Row],[LOAN_ID]],TBL_BDA_LOANPOOL[SBA_QUALIFIED],"No")=0</f>
        <v>1</v>
      </c>
      <c r="AJ147" s="29">
        <f>IF(TBL_BDA_LOANPOOL[[#This Row],[MULTIPROP_REC_COUNT]]&lt;&gt;"",TBL_BDA_LOANPOOL[[#This Row],[LOAN_AMOUNT]]/TBL_BDA_LOANPOOL[[#This Row],[MULTIPROP_REC_COUNT]],TBL_BDA_LOANPOOL[[#This Row],[LOAN_AMOUNT]])</f>
        <v>0</v>
      </c>
      <c r="AK147" s="29" t="b">
        <f>TBL_BDA_LOANPOOL[[#This Row],[MULTIPROP_REC_COUNT]]&gt;1</f>
        <v>0</v>
      </c>
      <c r="AL147" s="36">
        <f>IF(TBL_BDA_LOANPOOL[[#This Row],[LOAN_ID]]&lt;&gt;"",COUNTIF(TBL_BDA_LOANPOOL[LOAN_ID],TBL_BDA_LOANPOOL[[#This Row],[LOAN_ID]]),1)</f>
        <v>1</v>
      </c>
      <c r="AM147" s="36">
        <f>IFERROR(MATCH(TBL_BDA_LOANPOOL[[#This Row],[QUAL_METHOD]],RANGE_LOOKUP_QUALMETHODS_BDA,0),-1)</f>
        <v>-1</v>
      </c>
      <c r="AN147" s="29" t="str">
        <f>IF(AND(TBL_BDA_LOANPOOL[[#This Row],[LOAN_ID]]&lt;&gt;"",TBL_BDA_LOANPOOL[[#This Row],[QUALMETHOD_ID]]&gt;-1),(SUMIF(TBL_BDA_LOANPOOL[LOAN_ID],TBL_BDA_LOANPOOL[[#This Row],[LOAN_ID]],TBL_BDA_LOANPOOL[QUALMETHOD_ID])/TBL_BDA_LOANPOOL[[#This Row],[MULTIPROP_REC_COUNT]])=TBL_BDA_LOANPOOL[[#This Row],[QUALMETHOD_ID]],"")</f>
        <v/>
      </c>
      <c r="AO147" s="29" t="str">
        <f>IF(AND(TBL_BDA_LOANPOOL[[#This Row],[LOAN_ID]]&lt;&gt;"",TBL_BDA_LOANPOOL[[#This Row],[LOAN_AMOUNT]]&lt;&gt;""),(SUMIF(TBL_BDA_LOANPOOL[LOAN_ID],TBL_BDA_LOANPOOL[[#This Row],[LOAN_ID]],TBL_BDA_LOANPOOL[LOAN_AMOUNT])/TBL_BDA_LOANPOOL[[#This Row],[MULTIPROP_REC_COUNT]])=TBL_BDA_LOANPOOL[[#This Row],[LOAN_AMOUNT]],"")</f>
        <v/>
      </c>
      <c r="AP147" s="29" t="str">
        <f>IF(AND(TBL_BDA_LOANPOOL[[#This Row],[LOAN_ID]]&lt;&gt;"",TBL_BDA_LOANPOOL[[#This Row],[SETTLEMENT_DATE]]&lt;&gt;""),(SUMIF(TBL_BDA_LOANPOOL[LOAN_ID],TBL_BDA_LOANPOOL[[#This Row],[LOAN_ID]],TBL_BDA_LOANPOOL[SETTLEMENT_DATE])/TBL_BDA_LOANPOOL[[#This Row],[MULTIPROP_REC_COUNT]])=TBL_BDA_LOANPOOL[[#This Row],[SETTLEMENT_DATE]],"")</f>
        <v/>
      </c>
      <c r="AQ14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8" spans="2:45" ht="26.25" customHeight="1" x14ac:dyDescent="0.25">
      <c r="B148" s="25" t="str">
        <f>IF(TBL_BDA_LOANPOOL[[#This Row],[RECORD_STARTED]],IF(TBL_BDA_LOANPOOL[[#This Row],[ERROR_COUNT]]&gt;0,-1,IF(TBL_BDA_LOANPOOL[[#This Row],[REQ_FIELDS_POPULATED]],1,0)),"")</f>
        <v/>
      </c>
      <c r="C148" s="36">
        <f>ROW()-ROW(TBL_BDA_LOANPOOL[[#Headers],[ROW_ID]])</f>
        <v>132</v>
      </c>
      <c r="D148" s="55"/>
      <c r="E148" s="56"/>
      <c r="F148" s="57"/>
      <c r="G148" s="193"/>
      <c r="H148" s="142"/>
      <c r="I148" s="144"/>
      <c r="J148" s="144"/>
      <c r="K148" s="194"/>
      <c r="L148" s="207"/>
      <c r="M148" s="196"/>
      <c r="N148" s="116"/>
      <c r="O148" s="55"/>
      <c r="P148" s="61"/>
      <c r="Q148" s="62"/>
      <c r="R148" s="124"/>
      <c r="S148" s="200"/>
      <c r="T148" s="61"/>
      <c r="U148" s="202"/>
      <c r="V148" s="204" t="str">
        <f>IF(TBL_BDA_LOANPOOL[[#This Row],[RECORD_STARTED]]=TRUE,RANGE_LOOKUP_QUALMETHODS_BDA_SMALLBUSINESS,"")</f>
        <v/>
      </c>
      <c r="W148" s="178"/>
      <c r="X148" s="176"/>
      <c r="Y148" s="185"/>
      <c r="Z148" s="185"/>
      <c r="AA148" s="186"/>
      <c r="AB148" s="186"/>
      <c r="AC14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8" s="94" t="str">
        <f>IF(TBL_BDA_LOANPOOL[[#This Row],[LOAN_LEVEL_PREQUALIFIED_FLAG]]&lt;&gt;"",
IF(TBL_BDA_LOANPOOL[[#This Row],[LOAN_LEVEL_PREQUALIFIED_FLAG]],"Yes","No"),
"")</f>
        <v/>
      </c>
      <c r="AE148" s="70" t="str">
        <f>IF(TBL_BDA_LOANPOOL[[#This Row],[LOAN_ID]] = "","",TBL_BDA_LOANPOOL[[#This Row],[LOAN_ID]]&amp;" ("&amp;IF(TBL_BDA_LOANPOOL[[#This Row],[PROP_ADDR_STREET]]="","Address Not Defined",TBL_BDA_LOANPOOL[[#This Row],[PROP_ADDR_STREET]])&amp;")")</f>
        <v/>
      </c>
      <c r="AF148" s="70" t="str">
        <f>IF(AND(TBL_BDA_LOANPOOL[[#This Row],[REQ_FIELDS_POPULATED]],TBL_BDA_LOANPOOL[[#This Row],[ERROR_COUNT]]=0),
AND(TBL_BDA_LOANPOOL[[#This Row],[PREQUAL_LOAN_AGESETTLE_DATE_90_DAYS_CERTDATE]],TBL_BDA_LOANPOOL[[#This Row],[PREQUAL_LOAN_INTEREST_RATE]],TBL_BDA_LOANPOOL[[#This Row],[PREQUAL_SMALLBUSINESS]]),
"")</f>
        <v/>
      </c>
      <c r="AG148" s="27" t="b">
        <f ca="1">IFERROR((IF(APP_BDA_CERT_DATE&lt;&gt;"",APP_BDA_CERT_DATE,TODAY())-TBL_BDA_LOANPOOL[[#This Row],[SETTLEMENT_DATE]])&lt;91,TRUE)</f>
        <v>1</v>
      </c>
      <c r="AH148" s="27" t="b">
        <f>COUNTIFS(TBL_BDA_LOANPOOL[LOAN_ID],TBL_BDA_LOANPOOL[[#This Row],[LOAN_ID]],TBL_BDA_LOANPOOL[LOAN_INTEREST_RATE],"&gt;"&amp;CONFIG_BDA_INTEREST_RATE_CEILING)=0</f>
        <v>1</v>
      </c>
      <c r="AI148" s="27" t="b">
        <f>COUNTIFS(TBL_BDA_LOANPOOL[LOAN_ID],TBL_BDA_LOANPOOL[[#This Row],[LOAN_ID]],TBL_BDA_LOANPOOL[SBA_QUALIFIED],"No")=0</f>
        <v>1</v>
      </c>
      <c r="AJ148" s="29">
        <f>IF(TBL_BDA_LOANPOOL[[#This Row],[MULTIPROP_REC_COUNT]]&lt;&gt;"",TBL_BDA_LOANPOOL[[#This Row],[LOAN_AMOUNT]]/TBL_BDA_LOANPOOL[[#This Row],[MULTIPROP_REC_COUNT]],TBL_BDA_LOANPOOL[[#This Row],[LOAN_AMOUNT]])</f>
        <v>0</v>
      </c>
      <c r="AK148" s="29" t="b">
        <f>TBL_BDA_LOANPOOL[[#This Row],[MULTIPROP_REC_COUNT]]&gt;1</f>
        <v>0</v>
      </c>
      <c r="AL148" s="36">
        <f>IF(TBL_BDA_LOANPOOL[[#This Row],[LOAN_ID]]&lt;&gt;"",COUNTIF(TBL_BDA_LOANPOOL[LOAN_ID],TBL_BDA_LOANPOOL[[#This Row],[LOAN_ID]]),1)</f>
        <v>1</v>
      </c>
      <c r="AM148" s="36">
        <f>IFERROR(MATCH(TBL_BDA_LOANPOOL[[#This Row],[QUAL_METHOD]],RANGE_LOOKUP_QUALMETHODS_BDA,0),-1)</f>
        <v>-1</v>
      </c>
      <c r="AN148" s="29" t="str">
        <f>IF(AND(TBL_BDA_LOANPOOL[[#This Row],[LOAN_ID]]&lt;&gt;"",TBL_BDA_LOANPOOL[[#This Row],[QUALMETHOD_ID]]&gt;-1),(SUMIF(TBL_BDA_LOANPOOL[LOAN_ID],TBL_BDA_LOANPOOL[[#This Row],[LOAN_ID]],TBL_BDA_LOANPOOL[QUALMETHOD_ID])/TBL_BDA_LOANPOOL[[#This Row],[MULTIPROP_REC_COUNT]])=TBL_BDA_LOANPOOL[[#This Row],[QUALMETHOD_ID]],"")</f>
        <v/>
      </c>
      <c r="AO148" s="29" t="str">
        <f>IF(AND(TBL_BDA_LOANPOOL[[#This Row],[LOAN_ID]]&lt;&gt;"",TBL_BDA_LOANPOOL[[#This Row],[LOAN_AMOUNT]]&lt;&gt;""),(SUMIF(TBL_BDA_LOANPOOL[LOAN_ID],TBL_BDA_LOANPOOL[[#This Row],[LOAN_ID]],TBL_BDA_LOANPOOL[LOAN_AMOUNT])/TBL_BDA_LOANPOOL[[#This Row],[MULTIPROP_REC_COUNT]])=TBL_BDA_LOANPOOL[[#This Row],[LOAN_AMOUNT]],"")</f>
        <v/>
      </c>
      <c r="AP148" s="29" t="str">
        <f>IF(AND(TBL_BDA_LOANPOOL[[#This Row],[LOAN_ID]]&lt;&gt;"",TBL_BDA_LOANPOOL[[#This Row],[SETTLEMENT_DATE]]&lt;&gt;""),(SUMIF(TBL_BDA_LOANPOOL[LOAN_ID],TBL_BDA_LOANPOOL[[#This Row],[LOAN_ID]],TBL_BDA_LOANPOOL[SETTLEMENT_DATE])/TBL_BDA_LOANPOOL[[#This Row],[MULTIPROP_REC_COUNT]])=TBL_BDA_LOANPOOL[[#This Row],[SETTLEMENT_DATE]],"")</f>
        <v/>
      </c>
      <c r="AQ14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9" spans="2:45" ht="26.25" customHeight="1" x14ac:dyDescent="0.25">
      <c r="B149" s="25" t="str">
        <f>IF(TBL_BDA_LOANPOOL[[#This Row],[RECORD_STARTED]],IF(TBL_BDA_LOANPOOL[[#This Row],[ERROR_COUNT]]&gt;0,-1,IF(TBL_BDA_LOANPOOL[[#This Row],[REQ_FIELDS_POPULATED]],1,0)),"")</f>
        <v/>
      </c>
      <c r="C149" s="36">
        <f>ROW()-ROW(TBL_BDA_LOANPOOL[[#Headers],[ROW_ID]])</f>
        <v>133</v>
      </c>
      <c r="D149" s="55"/>
      <c r="E149" s="56"/>
      <c r="F149" s="57"/>
      <c r="G149" s="193"/>
      <c r="H149" s="142"/>
      <c r="I149" s="144"/>
      <c r="J149" s="144"/>
      <c r="K149" s="194"/>
      <c r="L149" s="207"/>
      <c r="M149" s="196"/>
      <c r="N149" s="116"/>
      <c r="O149" s="55"/>
      <c r="P149" s="61"/>
      <c r="Q149" s="62"/>
      <c r="R149" s="124"/>
      <c r="S149" s="200"/>
      <c r="T149" s="61"/>
      <c r="U149" s="202"/>
      <c r="V149" s="204" t="str">
        <f>IF(TBL_BDA_LOANPOOL[[#This Row],[RECORD_STARTED]]=TRUE,RANGE_LOOKUP_QUALMETHODS_BDA_SMALLBUSINESS,"")</f>
        <v/>
      </c>
      <c r="W149" s="178"/>
      <c r="X149" s="176"/>
      <c r="Y149" s="185"/>
      <c r="Z149" s="185"/>
      <c r="AA149" s="186"/>
      <c r="AB149" s="186"/>
      <c r="AC14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9" s="94" t="str">
        <f>IF(TBL_BDA_LOANPOOL[[#This Row],[LOAN_LEVEL_PREQUALIFIED_FLAG]]&lt;&gt;"",
IF(TBL_BDA_LOANPOOL[[#This Row],[LOAN_LEVEL_PREQUALIFIED_FLAG]],"Yes","No"),
"")</f>
        <v/>
      </c>
      <c r="AE149" s="70" t="str">
        <f>IF(TBL_BDA_LOANPOOL[[#This Row],[LOAN_ID]] = "","",TBL_BDA_LOANPOOL[[#This Row],[LOAN_ID]]&amp;" ("&amp;IF(TBL_BDA_LOANPOOL[[#This Row],[PROP_ADDR_STREET]]="","Address Not Defined",TBL_BDA_LOANPOOL[[#This Row],[PROP_ADDR_STREET]])&amp;")")</f>
        <v/>
      </c>
      <c r="AF149" s="70" t="str">
        <f>IF(AND(TBL_BDA_LOANPOOL[[#This Row],[REQ_FIELDS_POPULATED]],TBL_BDA_LOANPOOL[[#This Row],[ERROR_COUNT]]=0),
AND(TBL_BDA_LOANPOOL[[#This Row],[PREQUAL_LOAN_AGESETTLE_DATE_90_DAYS_CERTDATE]],TBL_BDA_LOANPOOL[[#This Row],[PREQUAL_LOAN_INTEREST_RATE]],TBL_BDA_LOANPOOL[[#This Row],[PREQUAL_SMALLBUSINESS]]),
"")</f>
        <v/>
      </c>
      <c r="AG149" s="27" t="b">
        <f ca="1">IFERROR((IF(APP_BDA_CERT_DATE&lt;&gt;"",APP_BDA_CERT_DATE,TODAY())-TBL_BDA_LOANPOOL[[#This Row],[SETTLEMENT_DATE]])&lt;91,TRUE)</f>
        <v>1</v>
      </c>
      <c r="AH149" s="27" t="b">
        <f>COUNTIFS(TBL_BDA_LOANPOOL[LOAN_ID],TBL_BDA_LOANPOOL[[#This Row],[LOAN_ID]],TBL_BDA_LOANPOOL[LOAN_INTEREST_RATE],"&gt;"&amp;CONFIG_BDA_INTEREST_RATE_CEILING)=0</f>
        <v>1</v>
      </c>
      <c r="AI149" s="27" t="b">
        <f>COUNTIFS(TBL_BDA_LOANPOOL[LOAN_ID],TBL_BDA_LOANPOOL[[#This Row],[LOAN_ID]],TBL_BDA_LOANPOOL[SBA_QUALIFIED],"No")=0</f>
        <v>1</v>
      </c>
      <c r="AJ149" s="29">
        <f>IF(TBL_BDA_LOANPOOL[[#This Row],[MULTIPROP_REC_COUNT]]&lt;&gt;"",TBL_BDA_LOANPOOL[[#This Row],[LOAN_AMOUNT]]/TBL_BDA_LOANPOOL[[#This Row],[MULTIPROP_REC_COUNT]],TBL_BDA_LOANPOOL[[#This Row],[LOAN_AMOUNT]])</f>
        <v>0</v>
      </c>
      <c r="AK149" s="29" t="b">
        <f>TBL_BDA_LOANPOOL[[#This Row],[MULTIPROP_REC_COUNT]]&gt;1</f>
        <v>0</v>
      </c>
      <c r="AL149" s="36">
        <f>IF(TBL_BDA_LOANPOOL[[#This Row],[LOAN_ID]]&lt;&gt;"",COUNTIF(TBL_BDA_LOANPOOL[LOAN_ID],TBL_BDA_LOANPOOL[[#This Row],[LOAN_ID]]),1)</f>
        <v>1</v>
      </c>
      <c r="AM149" s="36">
        <f>IFERROR(MATCH(TBL_BDA_LOANPOOL[[#This Row],[QUAL_METHOD]],RANGE_LOOKUP_QUALMETHODS_BDA,0),-1)</f>
        <v>-1</v>
      </c>
      <c r="AN149" s="29" t="str">
        <f>IF(AND(TBL_BDA_LOANPOOL[[#This Row],[LOAN_ID]]&lt;&gt;"",TBL_BDA_LOANPOOL[[#This Row],[QUALMETHOD_ID]]&gt;-1),(SUMIF(TBL_BDA_LOANPOOL[LOAN_ID],TBL_BDA_LOANPOOL[[#This Row],[LOAN_ID]],TBL_BDA_LOANPOOL[QUALMETHOD_ID])/TBL_BDA_LOANPOOL[[#This Row],[MULTIPROP_REC_COUNT]])=TBL_BDA_LOANPOOL[[#This Row],[QUALMETHOD_ID]],"")</f>
        <v/>
      </c>
      <c r="AO149" s="29" t="str">
        <f>IF(AND(TBL_BDA_LOANPOOL[[#This Row],[LOAN_ID]]&lt;&gt;"",TBL_BDA_LOANPOOL[[#This Row],[LOAN_AMOUNT]]&lt;&gt;""),(SUMIF(TBL_BDA_LOANPOOL[LOAN_ID],TBL_BDA_LOANPOOL[[#This Row],[LOAN_ID]],TBL_BDA_LOANPOOL[LOAN_AMOUNT])/TBL_BDA_LOANPOOL[[#This Row],[MULTIPROP_REC_COUNT]])=TBL_BDA_LOANPOOL[[#This Row],[LOAN_AMOUNT]],"")</f>
        <v/>
      </c>
      <c r="AP149" s="29" t="str">
        <f>IF(AND(TBL_BDA_LOANPOOL[[#This Row],[LOAN_ID]]&lt;&gt;"",TBL_BDA_LOANPOOL[[#This Row],[SETTLEMENT_DATE]]&lt;&gt;""),(SUMIF(TBL_BDA_LOANPOOL[LOAN_ID],TBL_BDA_LOANPOOL[[#This Row],[LOAN_ID]],TBL_BDA_LOANPOOL[SETTLEMENT_DATE])/TBL_BDA_LOANPOOL[[#This Row],[MULTIPROP_REC_COUNT]])=TBL_BDA_LOANPOOL[[#This Row],[SETTLEMENT_DATE]],"")</f>
        <v/>
      </c>
      <c r="AQ14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0" spans="2:45" ht="26.25" customHeight="1" x14ac:dyDescent="0.25">
      <c r="B150" s="25" t="str">
        <f>IF(TBL_BDA_LOANPOOL[[#This Row],[RECORD_STARTED]],IF(TBL_BDA_LOANPOOL[[#This Row],[ERROR_COUNT]]&gt;0,-1,IF(TBL_BDA_LOANPOOL[[#This Row],[REQ_FIELDS_POPULATED]],1,0)),"")</f>
        <v/>
      </c>
      <c r="C150" s="36">
        <f>ROW()-ROW(TBL_BDA_LOANPOOL[[#Headers],[ROW_ID]])</f>
        <v>134</v>
      </c>
      <c r="D150" s="55"/>
      <c r="E150" s="56"/>
      <c r="F150" s="57"/>
      <c r="G150" s="193"/>
      <c r="H150" s="142"/>
      <c r="I150" s="144"/>
      <c r="J150" s="144"/>
      <c r="K150" s="194"/>
      <c r="L150" s="207"/>
      <c r="M150" s="196"/>
      <c r="N150" s="116"/>
      <c r="O150" s="55"/>
      <c r="P150" s="61"/>
      <c r="Q150" s="62"/>
      <c r="R150" s="124"/>
      <c r="S150" s="200"/>
      <c r="T150" s="61"/>
      <c r="U150" s="202"/>
      <c r="V150" s="204" t="str">
        <f>IF(TBL_BDA_LOANPOOL[[#This Row],[RECORD_STARTED]]=TRUE,RANGE_LOOKUP_QUALMETHODS_BDA_SMALLBUSINESS,"")</f>
        <v/>
      </c>
      <c r="W150" s="178"/>
      <c r="X150" s="176"/>
      <c r="Y150" s="185"/>
      <c r="Z150" s="185"/>
      <c r="AA150" s="186"/>
      <c r="AB150" s="186"/>
      <c r="AC15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0" s="94" t="str">
        <f>IF(TBL_BDA_LOANPOOL[[#This Row],[LOAN_LEVEL_PREQUALIFIED_FLAG]]&lt;&gt;"",
IF(TBL_BDA_LOANPOOL[[#This Row],[LOAN_LEVEL_PREQUALIFIED_FLAG]],"Yes","No"),
"")</f>
        <v/>
      </c>
      <c r="AE150" s="70" t="str">
        <f>IF(TBL_BDA_LOANPOOL[[#This Row],[LOAN_ID]] = "","",TBL_BDA_LOANPOOL[[#This Row],[LOAN_ID]]&amp;" ("&amp;IF(TBL_BDA_LOANPOOL[[#This Row],[PROP_ADDR_STREET]]="","Address Not Defined",TBL_BDA_LOANPOOL[[#This Row],[PROP_ADDR_STREET]])&amp;")")</f>
        <v/>
      </c>
      <c r="AF150" s="70" t="str">
        <f>IF(AND(TBL_BDA_LOANPOOL[[#This Row],[REQ_FIELDS_POPULATED]],TBL_BDA_LOANPOOL[[#This Row],[ERROR_COUNT]]=0),
AND(TBL_BDA_LOANPOOL[[#This Row],[PREQUAL_LOAN_AGESETTLE_DATE_90_DAYS_CERTDATE]],TBL_BDA_LOANPOOL[[#This Row],[PREQUAL_LOAN_INTEREST_RATE]],TBL_BDA_LOANPOOL[[#This Row],[PREQUAL_SMALLBUSINESS]]),
"")</f>
        <v/>
      </c>
      <c r="AG150" s="27" t="b">
        <f ca="1">IFERROR((IF(APP_BDA_CERT_DATE&lt;&gt;"",APP_BDA_CERT_DATE,TODAY())-TBL_BDA_LOANPOOL[[#This Row],[SETTLEMENT_DATE]])&lt;91,TRUE)</f>
        <v>1</v>
      </c>
      <c r="AH150" s="27" t="b">
        <f>COUNTIFS(TBL_BDA_LOANPOOL[LOAN_ID],TBL_BDA_LOANPOOL[[#This Row],[LOAN_ID]],TBL_BDA_LOANPOOL[LOAN_INTEREST_RATE],"&gt;"&amp;CONFIG_BDA_INTEREST_RATE_CEILING)=0</f>
        <v>1</v>
      </c>
      <c r="AI150" s="27" t="b">
        <f>COUNTIFS(TBL_BDA_LOANPOOL[LOAN_ID],TBL_BDA_LOANPOOL[[#This Row],[LOAN_ID]],TBL_BDA_LOANPOOL[SBA_QUALIFIED],"No")=0</f>
        <v>1</v>
      </c>
      <c r="AJ150" s="29">
        <f>IF(TBL_BDA_LOANPOOL[[#This Row],[MULTIPROP_REC_COUNT]]&lt;&gt;"",TBL_BDA_LOANPOOL[[#This Row],[LOAN_AMOUNT]]/TBL_BDA_LOANPOOL[[#This Row],[MULTIPROP_REC_COUNT]],TBL_BDA_LOANPOOL[[#This Row],[LOAN_AMOUNT]])</f>
        <v>0</v>
      </c>
      <c r="AK150" s="29" t="b">
        <f>TBL_BDA_LOANPOOL[[#This Row],[MULTIPROP_REC_COUNT]]&gt;1</f>
        <v>0</v>
      </c>
      <c r="AL150" s="36">
        <f>IF(TBL_BDA_LOANPOOL[[#This Row],[LOAN_ID]]&lt;&gt;"",COUNTIF(TBL_BDA_LOANPOOL[LOAN_ID],TBL_BDA_LOANPOOL[[#This Row],[LOAN_ID]]),1)</f>
        <v>1</v>
      </c>
      <c r="AM150" s="36">
        <f>IFERROR(MATCH(TBL_BDA_LOANPOOL[[#This Row],[QUAL_METHOD]],RANGE_LOOKUP_QUALMETHODS_BDA,0),-1)</f>
        <v>-1</v>
      </c>
      <c r="AN150" s="29" t="str">
        <f>IF(AND(TBL_BDA_LOANPOOL[[#This Row],[LOAN_ID]]&lt;&gt;"",TBL_BDA_LOANPOOL[[#This Row],[QUALMETHOD_ID]]&gt;-1),(SUMIF(TBL_BDA_LOANPOOL[LOAN_ID],TBL_BDA_LOANPOOL[[#This Row],[LOAN_ID]],TBL_BDA_LOANPOOL[QUALMETHOD_ID])/TBL_BDA_LOANPOOL[[#This Row],[MULTIPROP_REC_COUNT]])=TBL_BDA_LOANPOOL[[#This Row],[QUALMETHOD_ID]],"")</f>
        <v/>
      </c>
      <c r="AO150" s="29" t="str">
        <f>IF(AND(TBL_BDA_LOANPOOL[[#This Row],[LOAN_ID]]&lt;&gt;"",TBL_BDA_LOANPOOL[[#This Row],[LOAN_AMOUNT]]&lt;&gt;""),(SUMIF(TBL_BDA_LOANPOOL[LOAN_ID],TBL_BDA_LOANPOOL[[#This Row],[LOAN_ID]],TBL_BDA_LOANPOOL[LOAN_AMOUNT])/TBL_BDA_LOANPOOL[[#This Row],[MULTIPROP_REC_COUNT]])=TBL_BDA_LOANPOOL[[#This Row],[LOAN_AMOUNT]],"")</f>
        <v/>
      </c>
      <c r="AP150" s="29" t="str">
        <f>IF(AND(TBL_BDA_LOANPOOL[[#This Row],[LOAN_ID]]&lt;&gt;"",TBL_BDA_LOANPOOL[[#This Row],[SETTLEMENT_DATE]]&lt;&gt;""),(SUMIF(TBL_BDA_LOANPOOL[LOAN_ID],TBL_BDA_LOANPOOL[[#This Row],[LOAN_ID]],TBL_BDA_LOANPOOL[SETTLEMENT_DATE])/TBL_BDA_LOANPOOL[[#This Row],[MULTIPROP_REC_COUNT]])=TBL_BDA_LOANPOOL[[#This Row],[SETTLEMENT_DATE]],"")</f>
        <v/>
      </c>
      <c r="AQ15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1" spans="2:45" ht="26.25" customHeight="1" x14ac:dyDescent="0.25">
      <c r="B151" s="25" t="str">
        <f>IF(TBL_BDA_LOANPOOL[[#This Row],[RECORD_STARTED]],IF(TBL_BDA_LOANPOOL[[#This Row],[ERROR_COUNT]]&gt;0,-1,IF(TBL_BDA_LOANPOOL[[#This Row],[REQ_FIELDS_POPULATED]],1,0)),"")</f>
        <v/>
      </c>
      <c r="C151" s="36">
        <f>ROW()-ROW(TBL_BDA_LOANPOOL[[#Headers],[ROW_ID]])</f>
        <v>135</v>
      </c>
      <c r="D151" s="55"/>
      <c r="E151" s="56"/>
      <c r="F151" s="57"/>
      <c r="G151" s="193"/>
      <c r="H151" s="142"/>
      <c r="I151" s="144"/>
      <c r="J151" s="144"/>
      <c r="K151" s="194"/>
      <c r="L151" s="207"/>
      <c r="M151" s="196"/>
      <c r="N151" s="116"/>
      <c r="O151" s="55"/>
      <c r="P151" s="61"/>
      <c r="Q151" s="62"/>
      <c r="R151" s="124"/>
      <c r="S151" s="200"/>
      <c r="T151" s="61"/>
      <c r="U151" s="202"/>
      <c r="V151" s="204" t="str">
        <f>IF(TBL_BDA_LOANPOOL[[#This Row],[RECORD_STARTED]]=TRUE,RANGE_LOOKUP_QUALMETHODS_BDA_SMALLBUSINESS,"")</f>
        <v/>
      </c>
      <c r="W151" s="178"/>
      <c r="X151" s="176"/>
      <c r="Y151" s="185"/>
      <c r="Z151" s="185"/>
      <c r="AA151" s="186"/>
      <c r="AB151" s="186"/>
      <c r="AC15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1" s="94" t="str">
        <f>IF(TBL_BDA_LOANPOOL[[#This Row],[LOAN_LEVEL_PREQUALIFIED_FLAG]]&lt;&gt;"",
IF(TBL_BDA_LOANPOOL[[#This Row],[LOAN_LEVEL_PREQUALIFIED_FLAG]],"Yes","No"),
"")</f>
        <v/>
      </c>
      <c r="AE151" s="70" t="str">
        <f>IF(TBL_BDA_LOANPOOL[[#This Row],[LOAN_ID]] = "","",TBL_BDA_LOANPOOL[[#This Row],[LOAN_ID]]&amp;" ("&amp;IF(TBL_BDA_LOANPOOL[[#This Row],[PROP_ADDR_STREET]]="","Address Not Defined",TBL_BDA_LOANPOOL[[#This Row],[PROP_ADDR_STREET]])&amp;")")</f>
        <v/>
      </c>
      <c r="AF151" s="70" t="str">
        <f>IF(AND(TBL_BDA_LOANPOOL[[#This Row],[REQ_FIELDS_POPULATED]],TBL_BDA_LOANPOOL[[#This Row],[ERROR_COUNT]]=0),
AND(TBL_BDA_LOANPOOL[[#This Row],[PREQUAL_LOAN_AGESETTLE_DATE_90_DAYS_CERTDATE]],TBL_BDA_LOANPOOL[[#This Row],[PREQUAL_LOAN_INTEREST_RATE]],TBL_BDA_LOANPOOL[[#This Row],[PREQUAL_SMALLBUSINESS]]),
"")</f>
        <v/>
      </c>
      <c r="AG151" s="27" t="b">
        <f ca="1">IFERROR((IF(APP_BDA_CERT_DATE&lt;&gt;"",APP_BDA_CERT_DATE,TODAY())-TBL_BDA_LOANPOOL[[#This Row],[SETTLEMENT_DATE]])&lt;91,TRUE)</f>
        <v>1</v>
      </c>
      <c r="AH151" s="27" t="b">
        <f>COUNTIFS(TBL_BDA_LOANPOOL[LOAN_ID],TBL_BDA_LOANPOOL[[#This Row],[LOAN_ID]],TBL_BDA_LOANPOOL[LOAN_INTEREST_RATE],"&gt;"&amp;CONFIG_BDA_INTEREST_RATE_CEILING)=0</f>
        <v>1</v>
      </c>
      <c r="AI151" s="27" t="b">
        <f>COUNTIFS(TBL_BDA_LOANPOOL[LOAN_ID],TBL_BDA_LOANPOOL[[#This Row],[LOAN_ID]],TBL_BDA_LOANPOOL[SBA_QUALIFIED],"No")=0</f>
        <v>1</v>
      </c>
      <c r="AJ151" s="29">
        <f>IF(TBL_BDA_LOANPOOL[[#This Row],[MULTIPROP_REC_COUNT]]&lt;&gt;"",TBL_BDA_LOANPOOL[[#This Row],[LOAN_AMOUNT]]/TBL_BDA_LOANPOOL[[#This Row],[MULTIPROP_REC_COUNT]],TBL_BDA_LOANPOOL[[#This Row],[LOAN_AMOUNT]])</f>
        <v>0</v>
      </c>
      <c r="AK151" s="29" t="b">
        <f>TBL_BDA_LOANPOOL[[#This Row],[MULTIPROP_REC_COUNT]]&gt;1</f>
        <v>0</v>
      </c>
      <c r="AL151" s="36">
        <f>IF(TBL_BDA_LOANPOOL[[#This Row],[LOAN_ID]]&lt;&gt;"",COUNTIF(TBL_BDA_LOANPOOL[LOAN_ID],TBL_BDA_LOANPOOL[[#This Row],[LOAN_ID]]),1)</f>
        <v>1</v>
      </c>
      <c r="AM151" s="36">
        <f>IFERROR(MATCH(TBL_BDA_LOANPOOL[[#This Row],[QUAL_METHOD]],RANGE_LOOKUP_QUALMETHODS_BDA,0),-1)</f>
        <v>-1</v>
      </c>
      <c r="AN151" s="29" t="str">
        <f>IF(AND(TBL_BDA_LOANPOOL[[#This Row],[LOAN_ID]]&lt;&gt;"",TBL_BDA_LOANPOOL[[#This Row],[QUALMETHOD_ID]]&gt;-1),(SUMIF(TBL_BDA_LOANPOOL[LOAN_ID],TBL_BDA_LOANPOOL[[#This Row],[LOAN_ID]],TBL_BDA_LOANPOOL[QUALMETHOD_ID])/TBL_BDA_LOANPOOL[[#This Row],[MULTIPROP_REC_COUNT]])=TBL_BDA_LOANPOOL[[#This Row],[QUALMETHOD_ID]],"")</f>
        <v/>
      </c>
      <c r="AO151" s="29" t="str">
        <f>IF(AND(TBL_BDA_LOANPOOL[[#This Row],[LOAN_ID]]&lt;&gt;"",TBL_BDA_LOANPOOL[[#This Row],[LOAN_AMOUNT]]&lt;&gt;""),(SUMIF(TBL_BDA_LOANPOOL[LOAN_ID],TBL_BDA_LOANPOOL[[#This Row],[LOAN_ID]],TBL_BDA_LOANPOOL[LOAN_AMOUNT])/TBL_BDA_LOANPOOL[[#This Row],[MULTIPROP_REC_COUNT]])=TBL_BDA_LOANPOOL[[#This Row],[LOAN_AMOUNT]],"")</f>
        <v/>
      </c>
      <c r="AP151" s="29" t="str">
        <f>IF(AND(TBL_BDA_LOANPOOL[[#This Row],[LOAN_ID]]&lt;&gt;"",TBL_BDA_LOANPOOL[[#This Row],[SETTLEMENT_DATE]]&lt;&gt;""),(SUMIF(TBL_BDA_LOANPOOL[LOAN_ID],TBL_BDA_LOANPOOL[[#This Row],[LOAN_ID]],TBL_BDA_LOANPOOL[SETTLEMENT_DATE])/TBL_BDA_LOANPOOL[[#This Row],[MULTIPROP_REC_COUNT]])=TBL_BDA_LOANPOOL[[#This Row],[SETTLEMENT_DATE]],"")</f>
        <v/>
      </c>
      <c r="AQ15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2" spans="2:45" ht="26.25" customHeight="1" x14ac:dyDescent="0.25">
      <c r="B152" s="25" t="str">
        <f>IF(TBL_BDA_LOANPOOL[[#This Row],[RECORD_STARTED]],IF(TBL_BDA_LOANPOOL[[#This Row],[ERROR_COUNT]]&gt;0,-1,IF(TBL_BDA_LOANPOOL[[#This Row],[REQ_FIELDS_POPULATED]],1,0)),"")</f>
        <v/>
      </c>
      <c r="C152" s="36">
        <f>ROW()-ROW(TBL_BDA_LOANPOOL[[#Headers],[ROW_ID]])</f>
        <v>136</v>
      </c>
      <c r="D152" s="55"/>
      <c r="E152" s="56"/>
      <c r="F152" s="57"/>
      <c r="G152" s="193"/>
      <c r="H152" s="142"/>
      <c r="I152" s="144"/>
      <c r="J152" s="144"/>
      <c r="K152" s="194"/>
      <c r="L152" s="207"/>
      <c r="M152" s="196"/>
      <c r="N152" s="116"/>
      <c r="O152" s="55"/>
      <c r="P152" s="61"/>
      <c r="Q152" s="62"/>
      <c r="R152" s="124"/>
      <c r="S152" s="200"/>
      <c r="T152" s="61"/>
      <c r="U152" s="202"/>
      <c r="V152" s="204" t="str">
        <f>IF(TBL_BDA_LOANPOOL[[#This Row],[RECORD_STARTED]]=TRUE,RANGE_LOOKUP_QUALMETHODS_BDA_SMALLBUSINESS,"")</f>
        <v/>
      </c>
      <c r="W152" s="178"/>
      <c r="X152" s="176"/>
      <c r="Y152" s="185"/>
      <c r="Z152" s="185"/>
      <c r="AA152" s="186"/>
      <c r="AB152" s="186"/>
      <c r="AC15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2" s="94" t="str">
        <f>IF(TBL_BDA_LOANPOOL[[#This Row],[LOAN_LEVEL_PREQUALIFIED_FLAG]]&lt;&gt;"",
IF(TBL_BDA_LOANPOOL[[#This Row],[LOAN_LEVEL_PREQUALIFIED_FLAG]],"Yes","No"),
"")</f>
        <v/>
      </c>
      <c r="AE152" s="70" t="str">
        <f>IF(TBL_BDA_LOANPOOL[[#This Row],[LOAN_ID]] = "","",TBL_BDA_LOANPOOL[[#This Row],[LOAN_ID]]&amp;" ("&amp;IF(TBL_BDA_LOANPOOL[[#This Row],[PROP_ADDR_STREET]]="","Address Not Defined",TBL_BDA_LOANPOOL[[#This Row],[PROP_ADDR_STREET]])&amp;")")</f>
        <v/>
      </c>
      <c r="AF152" s="70" t="str">
        <f>IF(AND(TBL_BDA_LOANPOOL[[#This Row],[REQ_FIELDS_POPULATED]],TBL_BDA_LOANPOOL[[#This Row],[ERROR_COUNT]]=0),
AND(TBL_BDA_LOANPOOL[[#This Row],[PREQUAL_LOAN_AGESETTLE_DATE_90_DAYS_CERTDATE]],TBL_BDA_LOANPOOL[[#This Row],[PREQUAL_LOAN_INTEREST_RATE]],TBL_BDA_LOANPOOL[[#This Row],[PREQUAL_SMALLBUSINESS]]),
"")</f>
        <v/>
      </c>
      <c r="AG152" s="27" t="b">
        <f ca="1">IFERROR((IF(APP_BDA_CERT_DATE&lt;&gt;"",APP_BDA_CERT_DATE,TODAY())-TBL_BDA_LOANPOOL[[#This Row],[SETTLEMENT_DATE]])&lt;91,TRUE)</f>
        <v>1</v>
      </c>
      <c r="AH152" s="27" t="b">
        <f>COUNTIFS(TBL_BDA_LOANPOOL[LOAN_ID],TBL_BDA_LOANPOOL[[#This Row],[LOAN_ID]],TBL_BDA_LOANPOOL[LOAN_INTEREST_RATE],"&gt;"&amp;CONFIG_BDA_INTEREST_RATE_CEILING)=0</f>
        <v>1</v>
      </c>
      <c r="AI152" s="27" t="b">
        <f>COUNTIFS(TBL_BDA_LOANPOOL[LOAN_ID],TBL_BDA_LOANPOOL[[#This Row],[LOAN_ID]],TBL_BDA_LOANPOOL[SBA_QUALIFIED],"No")=0</f>
        <v>1</v>
      </c>
      <c r="AJ152" s="29">
        <f>IF(TBL_BDA_LOANPOOL[[#This Row],[MULTIPROP_REC_COUNT]]&lt;&gt;"",TBL_BDA_LOANPOOL[[#This Row],[LOAN_AMOUNT]]/TBL_BDA_LOANPOOL[[#This Row],[MULTIPROP_REC_COUNT]],TBL_BDA_LOANPOOL[[#This Row],[LOAN_AMOUNT]])</f>
        <v>0</v>
      </c>
      <c r="AK152" s="29" t="b">
        <f>TBL_BDA_LOANPOOL[[#This Row],[MULTIPROP_REC_COUNT]]&gt;1</f>
        <v>0</v>
      </c>
      <c r="AL152" s="36">
        <f>IF(TBL_BDA_LOANPOOL[[#This Row],[LOAN_ID]]&lt;&gt;"",COUNTIF(TBL_BDA_LOANPOOL[LOAN_ID],TBL_BDA_LOANPOOL[[#This Row],[LOAN_ID]]),1)</f>
        <v>1</v>
      </c>
      <c r="AM152" s="36">
        <f>IFERROR(MATCH(TBL_BDA_LOANPOOL[[#This Row],[QUAL_METHOD]],RANGE_LOOKUP_QUALMETHODS_BDA,0),-1)</f>
        <v>-1</v>
      </c>
      <c r="AN152" s="29" t="str">
        <f>IF(AND(TBL_BDA_LOANPOOL[[#This Row],[LOAN_ID]]&lt;&gt;"",TBL_BDA_LOANPOOL[[#This Row],[QUALMETHOD_ID]]&gt;-1),(SUMIF(TBL_BDA_LOANPOOL[LOAN_ID],TBL_BDA_LOANPOOL[[#This Row],[LOAN_ID]],TBL_BDA_LOANPOOL[QUALMETHOD_ID])/TBL_BDA_LOANPOOL[[#This Row],[MULTIPROP_REC_COUNT]])=TBL_BDA_LOANPOOL[[#This Row],[QUALMETHOD_ID]],"")</f>
        <v/>
      </c>
      <c r="AO152" s="29" t="str">
        <f>IF(AND(TBL_BDA_LOANPOOL[[#This Row],[LOAN_ID]]&lt;&gt;"",TBL_BDA_LOANPOOL[[#This Row],[LOAN_AMOUNT]]&lt;&gt;""),(SUMIF(TBL_BDA_LOANPOOL[LOAN_ID],TBL_BDA_LOANPOOL[[#This Row],[LOAN_ID]],TBL_BDA_LOANPOOL[LOAN_AMOUNT])/TBL_BDA_LOANPOOL[[#This Row],[MULTIPROP_REC_COUNT]])=TBL_BDA_LOANPOOL[[#This Row],[LOAN_AMOUNT]],"")</f>
        <v/>
      </c>
      <c r="AP152" s="29" t="str">
        <f>IF(AND(TBL_BDA_LOANPOOL[[#This Row],[LOAN_ID]]&lt;&gt;"",TBL_BDA_LOANPOOL[[#This Row],[SETTLEMENT_DATE]]&lt;&gt;""),(SUMIF(TBL_BDA_LOANPOOL[LOAN_ID],TBL_BDA_LOANPOOL[[#This Row],[LOAN_ID]],TBL_BDA_LOANPOOL[SETTLEMENT_DATE])/TBL_BDA_LOANPOOL[[#This Row],[MULTIPROP_REC_COUNT]])=TBL_BDA_LOANPOOL[[#This Row],[SETTLEMENT_DATE]],"")</f>
        <v/>
      </c>
      <c r="AQ15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3" spans="2:45" ht="26.25" customHeight="1" x14ac:dyDescent="0.25">
      <c r="B153" s="25" t="str">
        <f>IF(TBL_BDA_LOANPOOL[[#This Row],[RECORD_STARTED]],IF(TBL_BDA_LOANPOOL[[#This Row],[ERROR_COUNT]]&gt;0,-1,IF(TBL_BDA_LOANPOOL[[#This Row],[REQ_FIELDS_POPULATED]],1,0)),"")</f>
        <v/>
      </c>
      <c r="C153" s="36">
        <f>ROW()-ROW(TBL_BDA_LOANPOOL[[#Headers],[ROW_ID]])</f>
        <v>137</v>
      </c>
      <c r="D153" s="55"/>
      <c r="E153" s="56"/>
      <c r="F153" s="57"/>
      <c r="G153" s="193"/>
      <c r="H153" s="142"/>
      <c r="I153" s="144"/>
      <c r="J153" s="144"/>
      <c r="K153" s="194"/>
      <c r="L153" s="207"/>
      <c r="M153" s="196"/>
      <c r="N153" s="116"/>
      <c r="O153" s="55"/>
      <c r="P153" s="61"/>
      <c r="Q153" s="62"/>
      <c r="R153" s="124"/>
      <c r="S153" s="200"/>
      <c r="T153" s="61"/>
      <c r="U153" s="202"/>
      <c r="V153" s="204" t="str">
        <f>IF(TBL_BDA_LOANPOOL[[#This Row],[RECORD_STARTED]]=TRUE,RANGE_LOOKUP_QUALMETHODS_BDA_SMALLBUSINESS,"")</f>
        <v/>
      </c>
      <c r="W153" s="178"/>
      <c r="X153" s="176"/>
      <c r="Y153" s="185"/>
      <c r="Z153" s="185"/>
      <c r="AA153" s="186"/>
      <c r="AB153" s="186"/>
      <c r="AC15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3" s="94" t="str">
        <f>IF(TBL_BDA_LOANPOOL[[#This Row],[LOAN_LEVEL_PREQUALIFIED_FLAG]]&lt;&gt;"",
IF(TBL_BDA_LOANPOOL[[#This Row],[LOAN_LEVEL_PREQUALIFIED_FLAG]],"Yes","No"),
"")</f>
        <v/>
      </c>
      <c r="AE153" s="70" t="str">
        <f>IF(TBL_BDA_LOANPOOL[[#This Row],[LOAN_ID]] = "","",TBL_BDA_LOANPOOL[[#This Row],[LOAN_ID]]&amp;" ("&amp;IF(TBL_BDA_LOANPOOL[[#This Row],[PROP_ADDR_STREET]]="","Address Not Defined",TBL_BDA_LOANPOOL[[#This Row],[PROP_ADDR_STREET]])&amp;")")</f>
        <v/>
      </c>
      <c r="AF153" s="70" t="str">
        <f>IF(AND(TBL_BDA_LOANPOOL[[#This Row],[REQ_FIELDS_POPULATED]],TBL_BDA_LOANPOOL[[#This Row],[ERROR_COUNT]]=0),
AND(TBL_BDA_LOANPOOL[[#This Row],[PREQUAL_LOAN_AGESETTLE_DATE_90_DAYS_CERTDATE]],TBL_BDA_LOANPOOL[[#This Row],[PREQUAL_LOAN_INTEREST_RATE]],TBL_BDA_LOANPOOL[[#This Row],[PREQUAL_SMALLBUSINESS]]),
"")</f>
        <v/>
      </c>
      <c r="AG153" s="27" t="b">
        <f ca="1">IFERROR((IF(APP_BDA_CERT_DATE&lt;&gt;"",APP_BDA_CERT_DATE,TODAY())-TBL_BDA_LOANPOOL[[#This Row],[SETTLEMENT_DATE]])&lt;91,TRUE)</f>
        <v>1</v>
      </c>
      <c r="AH153" s="27" t="b">
        <f>COUNTIFS(TBL_BDA_LOANPOOL[LOAN_ID],TBL_BDA_LOANPOOL[[#This Row],[LOAN_ID]],TBL_BDA_LOANPOOL[LOAN_INTEREST_RATE],"&gt;"&amp;CONFIG_BDA_INTEREST_RATE_CEILING)=0</f>
        <v>1</v>
      </c>
      <c r="AI153" s="27" t="b">
        <f>COUNTIFS(TBL_BDA_LOANPOOL[LOAN_ID],TBL_BDA_LOANPOOL[[#This Row],[LOAN_ID]],TBL_BDA_LOANPOOL[SBA_QUALIFIED],"No")=0</f>
        <v>1</v>
      </c>
      <c r="AJ153" s="29">
        <f>IF(TBL_BDA_LOANPOOL[[#This Row],[MULTIPROP_REC_COUNT]]&lt;&gt;"",TBL_BDA_LOANPOOL[[#This Row],[LOAN_AMOUNT]]/TBL_BDA_LOANPOOL[[#This Row],[MULTIPROP_REC_COUNT]],TBL_BDA_LOANPOOL[[#This Row],[LOAN_AMOUNT]])</f>
        <v>0</v>
      </c>
      <c r="AK153" s="29" t="b">
        <f>TBL_BDA_LOANPOOL[[#This Row],[MULTIPROP_REC_COUNT]]&gt;1</f>
        <v>0</v>
      </c>
      <c r="AL153" s="36">
        <f>IF(TBL_BDA_LOANPOOL[[#This Row],[LOAN_ID]]&lt;&gt;"",COUNTIF(TBL_BDA_LOANPOOL[LOAN_ID],TBL_BDA_LOANPOOL[[#This Row],[LOAN_ID]]),1)</f>
        <v>1</v>
      </c>
      <c r="AM153" s="36">
        <f>IFERROR(MATCH(TBL_BDA_LOANPOOL[[#This Row],[QUAL_METHOD]],RANGE_LOOKUP_QUALMETHODS_BDA,0),-1)</f>
        <v>-1</v>
      </c>
      <c r="AN153" s="29" t="str">
        <f>IF(AND(TBL_BDA_LOANPOOL[[#This Row],[LOAN_ID]]&lt;&gt;"",TBL_BDA_LOANPOOL[[#This Row],[QUALMETHOD_ID]]&gt;-1),(SUMIF(TBL_BDA_LOANPOOL[LOAN_ID],TBL_BDA_LOANPOOL[[#This Row],[LOAN_ID]],TBL_BDA_LOANPOOL[QUALMETHOD_ID])/TBL_BDA_LOANPOOL[[#This Row],[MULTIPROP_REC_COUNT]])=TBL_BDA_LOANPOOL[[#This Row],[QUALMETHOD_ID]],"")</f>
        <v/>
      </c>
      <c r="AO153" s="29" t="str">
        <f>IF(AND(TBL_BDA_LOANPOOL[[#This Row],[LOAN_ID]]&lt;&gt;"",TBL_BDA_LOANPOOL[[#This Row],[LOAN_AMOUNT]]&lt;&gt;""),(SUMIF(TBL_BDA_LOANPOOL[LOAN_ID],TBL_BDA_LOANPOOL[[#This Row],[LOAN_ID]],TBL_BDA_LOANPOOL[LOAN_AMOUNT])/TBL_BDA_LOANPOOL[[#This Row],[MULTIPROP_REC_COUNT]])=TBL_BDA_LOANPOOL[[#This Row],[LOAN_AMOUNT]],"")</f>
        <v/>
      </c>
      <c r="AP153" s="29" t="str">
        <f>IF(AND(TBL_BDA_LOANPOOL[[#This Row],[LOAN_ID]]&lt;&gt;"",TBL_BDA_LOANPOOL[[#This Row],[SETTLEMENT_DATE]]&lt;&gt;""),(SUMIF(TBL_BDA_LOANPOOL[LOAN_ID],TBL_BDA_LOANPOOL[[#This Row],[LOAN_ID]],TBL_BDA_LOANPOOL[SETTLEMENT_DATE])/TBL_BDA_LOANPOOL[[#This Row],[MULTIPROP_REC_COUNT]])=TBL_BDA_LOANPOOL[[#This Row],[SETTLEMENT_DATE]],"")</f>
        <v/>
      </c>
      <c r="AQ15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4" spans="2:45" ht="26.25" customHeight="1" x14ac:dyDescent="0.25">
      <c r="B154" s="25" t="str">
        <f>IF(TBL_BDA_LOANPOOL[[#This Row],[RECORD_STARTED]],IF(TBL_BDA_LOANPOOL[[#This Row],[ERROR_COUNT]]&gt;0,-1,IF(TBL_BDA_LOANPOOL[[#This Row],[REQ_FIELDS_POPULATED]],1,0)),"")</f>
        <v/>
      </c>
      <c r="C154" s="36">
        <f>ROW()-ROW(TBL_BDA_LOANPOOL[[#Headers],[ROW_ID]])</f>
        <v>138</v>
      </c>
      <c r="D154" s="55"/>
      <c r="E154" s="56"/>
      <c r="F154" s="57"/>
      <c r="G154" s="193"/>
      <c r="H154" s="142"/>
      <c r="I154" s="144"/>
      <c r="J154" s="144"/>
      <c r="K154" s="194"/>
      <c r="L154" s="207"/>
      <c r="M154" s="196"/>
      <c r="N154" s="116"/>
      <c r="O154" s="55"/>
      <c r="P154" s="61"/>
      <c r="Q154" s="62"/>
      <c r="R154" s="124"/>
      <c r="S154" s="200"/>
      <c r="T154" s="61"/>
      <c r="U154" s="202"/>
      <c r="V154" s="204" t="str">
        <f>IF(TBL_BDA_LOANPOOL[[#This Row],[RECORD_STARTED]]=TRUE,RANGE_LOOKUP_QUALMETHODS_BDA_SMALLBUSINESS,"")</f>
        <v/>
      </c>
      <c r="W154" s="178"/>
      <c r="X154" s="176"/>
      <c r="Y154" s="185"/>
      <c r="Z154" s="185"/>
      <c r="AA154" s="186"/>
      <c r="AB154" s="186"/>
      <c r="AC15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4" s="94" t="str">
        <f>IF(TBL_BDA_LOANPOOL[[#This Row],[LOAN_LEVEL_PREQUALIFIED_FLAG]]&lt;&gt;"",
IF(TBL_BDA_LOANPOOL[[#This Row],[LOAN_LEVEL_PREQUALIFIED_FLAG]],"Yes","No"),
"")</f>
        <v/>
      </c>
      <c r="AE154" s="70" t="str">
        <f>IF(TBL_BDA_LOANPOOL[[#This Row],[LOAN_ID]] = "","",TBL_BDA_LOANPOOL[[#This Row],[LOAN_ID]]&amp;" ("&amp;IF(TBL_BDA_LOANPOOL[[#This Row],[PROP_ADDR_STREET]]="","Address Not Defined",TBL_BDA_LOANPOOL[[#This Row],[PROP_ADDR_STREET]])&amp;")")</f>
        <v/>
      </c>
      <c r="AF154" s="70" t="str">
        <f>IF(AND(TBL_BDA_LOANPOOL[[#This Row],[REQ_FIELDS_POPULATED]],TBL_BDA_LOANPOOL[[#This Row],[ERROR_COUNT]]=0),
AND(TBL_BDA_LOANPOOL[[#This Row],[PREQUAL_LOAN_AGESETTLE_DATE_90_DAYS_CERTDATE]],TBL_BDA_LOANPOOL[[#This Row],[PREQUAL_LOAN_INTEREST_RATE]],TBL_BDA_LOANPOOL[[#This Row],[PREQUAL_SMALLBUSINESS]]),
"")</f>
        <v/>
      </c>
      <c r="AG154" s="27" t="b">
        <f ca="1">IFERROR((IF(APP_BDA_CERT_DATE&lt;&gt;"",APP_BDA_CERT_DATE,TODAY())-TBL_BDA_LOANPOOL[[#This Row],[SETTLEMENT_DATE]])&lt;91,TRUE)</f>
        <v>1</v>
      </c>
      <c r="AH154" s="27" t="b">
        <f>COUNTIFS(TBL_BDA_LOANPOOL[LOAN_ID],TBL_BDA_LOANPOOL[[#This Row],[LOAN_ID]],TBL_BDA_LOANPOOL[LOAN_INTEREST_RATE],"&gt;"&amp;CONFIG_BDA_INTEREST_RATE_CEILING)=0</f>
        <v>1</v>
      </c>
      <c r="AI154" s="27" t="b">
        <f>COUNTIFS(TBL_BDA_LOANPOOL[LOAN_ID],TBL_BDA_LOANPOOL[[#This Row],[LOAN_ID]],TBL_BDA_LOANPOOL[SBA_QUALIFIED],"No")=0</f>
        <v>1</v>
      </c>
      <c r="AJ154" s="29">
        <f>IF(TBL_BDA_LOANPOOL[[#This Row],[MULTIPROP_REC_COUNT]]&lt;&gt;"",TBL_BDA_LOANPOOL[[#This Row],[LOAN_AMOUNT]]/TBL_BDA_LOANPOOL[[#This Row],[MULTIPROP_REC_COUNT]],TBL_BDA_LOANPOOL[[#This Row],[LOAN_AMOUNT]])</f>
        <v>0</v>
      </c>
      <c r="AK154" s="29" t="b">
        <f>TBL_BDA_LOANPOOL[[#This Row],[MULTIPROP_REC_COUNT]]&gt;1</f>
        <v>0</v>
      </c>
      <c r="AL154" s="36">
        <f>IF(TBL_BDA_LOANPOOL[[#This Row],[LOAN_ID]]&lt;&gt;"",COUNTIF(TBL_BDA_LOANPOOL[LOAN_ID],TBL_BDA_LOANPOOL[[#This Row],[LOAN_ID]]),1)</f>
        <v>1</v>
      </c>
      <c r="AM154" s="36">
        <f>IFERROR(MATCH(TBL_BDA_LOANPOOL[[#This Row],[QUAL_METHOD]],RANGE_LOOKUP_QUALMETHODS_BDA,0),-1)</f>
        <v>-1</v>
      </c>
      <c r="AN154" s="29" t="str">
        <f>IF(AND(TBL_BDA_LOANPOOL[[#This Row],[LOAN_ID]]&lt;&gt;"",TBL_BDA_LOANPOOL[[#This Row],[QUALMETHOD_ID]]&gt;-1),(SUMIF(TBL_BDA_LOANPOOL[LOAN_ID],TBL_BDA_LOANPOOL[[#This Row],[LOAN_ID]],TBL_BDA_LOANPOOL[QUALMETHOD_ID])/TBL_BDA_LOANPOOL[[#This Row],[MULTIPROP_REC_COUNT]])=TBL_BDA_LOANPOOL[[#This Row],[QUALMETHOD_ID]],"")</f>
        <v/>
      </c>
      <c r="AO154" s="29" t="str">
        <f>IF(AND(TBL_BDA_LOANPOOL[[#This Row],[LOAN_ID]]&lt;&gt;"",TBL_BDA_LOANPOOL[[#This Row],[LOAN_AMOUNT]]&lt;&gt;""),(SUMIF(TBL_BDA_LOANPOOL[LOAN_ID],TBL_BDA_LOANPOOL[[#This Row],[LOAN_ID]],TBL_BDA_LOANPOOL[LOAN_AMOUNT])/TBL_BDA_LOANPOOL[[#This Row],[MULTIPROP_REC_COUNT]])=TBL_BDA_LOANPOOL[[#This Row],[LOAN_AMOUNT]],"")</f>
        <v/>
      </c>
      <c r="AP154" s="29" t="str">
        <f>IF(AND(TBL_BDA_LOANPOOL[[#This Row],[LOAN_ID]]&lt;&gt;"",TBL_BDA_LOANPOOL[[#This Row],[SETTLEMENT_DATE]]&lt;&gt;""),(SUMIF(TBL_BDA_LOANPOOL[LOAN_ID],TBL_BDA_LOANPOOL[[#This Row],[LOAN_ID]],TBL_BDA_LOANPOOL[SETTLEMENT_DATE])/TBL_BDA_LOANPOOL[[#This Row],[MULTIPROP_REC_COUNT]])=TBL_BDA_LOANPOOL[[#This Row],[SETTLEMENT_DATE]],"")</f>
        <v/>
      </c>
      <c r="AQ15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5" spans="2:45" ht="26.25" customHeight="1" x14ac:dyDescent="0.25">
      <c r="B155" s="25" t="str">
        <f>IF(TBL_BDA_LOANPOOL[[#This Row],[RECORD_STARTED]],IF(TBL_BDA_LOANPOOL[[#This Row],[ERROR_COUNT]]&gt;0,-1,IF(TBL_BDA_LOANPOOL[[#This Row],[REQ_FIELDS_POPULATED]],1,0)),"")</f>
        <v/>
      </c>
      <c r="C155" s="36">
        <f>ROW()-ROW(TBL_BDA_LOANPOOL[[#Headers],[ROW_ID]])</f>
        <v>139</v>
      </c>
      <c r="D155" s="55"/>
      <c r="E155" s="56"/>
      <c r="F155" s="57"/>
      <c r="G155" s="193"/>
      <c r="H155" s="142"/>
      <c r="I155" s="144"/>
      <c r="J155" s="144"/>
      <c r="K155" s="194"/>
      <c r="L155" s="207"/>
      <c r="M155" s="196"/>
      <c r="N155" s="116"/>
      <c r="O155" s="55"/>
      <c r="P155" s="61"/>
      <c r="Q155" s="62"/>
      <c r="R155" s="124"/>
      <c r="S155" s="200"/>
      <c r="T155" s="61"/>
      <c r="U155" s="202"/>
      <c r="V155" s="204" t="str">
        <f>IF(TBL_BDA_LOANPOOL[[#This Row],[RECORD_STARTED]]=TRUE,RANGE_LOOKUP_QUALMETHODS_BDA_SMALLBUSINESS,"")</f>
        <v/>
      </c>
      <c r="W155" s="178"/>
      <c r="X155" s="176"/>
      <c r="Y155" s="185"/>
      <c r="Z155" s="185"/>
      <c r="AA155" s="186"/>
      <c r="AB155" s="186"/>
      <c r="AC15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5" s="94" t="str">
        <f>IF(TBL_BDA_LOANPOOL[[#This Row],[LOAN_LEVEL_PREQUALIFIED_FLAG]]&lt;&gt;"",
IF(TBL_BDA_LOANPOOL[[#This Row],[LOAN_LEVEL_PREQUALIFIED_FLAG]],"Yes","No"),
"")</f>
        <v/>
      </c>
      <c r="AE155" s="70" t="str">
        <f>IF(TBL_BDA_LOANPOOL[[#This Row],[LOAN_ID]] = "","",TBL_BDA_LOANPOOL[[#This Row],[LOAN_ID]]&amp;" ("&amp;IF(TBL_BDA_LOANPOOL[[#This Row],[PROP_ADDR_STREET]]="","Address Not Defined",TBL_BDA_LOANPOOL[[#This Row],[PROP_ADDR_STREET]])&amp;")")</f>
        <v/>
      </c>
      <c r="AF155" s="70" t="str">
        <f>IF(AND(TBL_BDA_LOANPOOL[[#This Row],[REQ_FIELDS_POPULATED]],TBL_BDA_LOANPOOL[[#This Row],[ERROR_COUNT]]=0),
AND(TBL_BDA_LOANPOOL[[#This Row],[PREQUAL_LOAN_AGESETTLE_DATE_90_DAYS_CERTDATE]],TBL_BDA_LOANPOOL[[#This Row],[PREQUAL_LOAN_INTEREST_RATE]],TBL_BDA_LOANPOOL[[#This Row],[PREQUAL_SMALLBUSINESS]]),
"")</f>
        <v/>
      </c>
      <c r="AG155" s="27" t="b">
        <f ca="1">IFERROR((IF(APP_BDA_CERT_DATE&lt;&gt;"",APP_BDA_CERT_DATE,TODAY())-TBL_BDA_LOANPOOL[[#This Row],[SETTLEMENT_DATE]])&lt;91,TRUE)</f>
        <v>1</v>
      </c>
      <c r="AH155" s="27" t="b">
        <f>COUNTIFS(TBL_BDA_LOANPOOL[LOAN_ID],TBL_BDA_LOANPOOL[[#This Row],[LOAN_ID]],TBL_BDA_LOANPOOL[LOAN_INTEREST_RATE],"&gt;"&amp;CONFIG_BDA_INTEREST_RATE_CEILING)=0</f>
        <v>1</v>
      </c>
      <c r="AI155" s="27" t="b">
        <f>COUNTIFS(TBL_BDA_LOANPOOL[LOAN_ID],TBL_BDA_LOANPOOL[[#This Row],[LOAN_ID]],TBL_BDA_LOANPOOL[SBA_QUALIFIED],"No")=0</f>
        <v>1</v>
      </c>
      <c r="AJ155" s="29">
        <f>IF(TBL_BDA_LOANPOOL[[#This Row],[MULTIPROP_REC_COUNT]]&lt;&gt;"",TBL_BDA_LOANPOOL[[#This Row],[LOAN_AMOUNT]]/TBL_BDA_LOANPOOL[[#This Row],[MULTIPROP_REC_COUNT]],TBL_BDA_LOANPOOL[[#This Row],[LOAN_AMOUNT]])</f>
        <v>0</v>
      </c>
      <c r="AK155" s="29" t="b">
        <f>TBL_BDA_LOANPOOL[[#This Row],[MULTIPROP_REC_COUNT]]&gt;1</f>
        <v>0</v>
      </c>
      <c r="AL155" s="36">
        <f>IF(TBL_BDA_LOANPOOL[[#This Row],[LOAN_ID]]&lt;&gt;"",COUNTIF(TBL_BDA_LOANPOOL[LOAN_ID],TBL_BDA_LOANPOOL[[#This Row],[LOAN_ID]]),1)</f>
        <v>1</v>
      </c>
      <c r="AM155" s="36">
        <f>IFERROR(MATCH(TBL_BDA_LOANPOOL[[#This Row],[QUAL_METHOD]],RANGE_LOOKUP_QUALMETHODS_BDA,0),-1)</f>
        <v>-1</v>
      </c>
      <c r="AN155" s="29" t="str">
        <f>IF(AND(TBL_BDA_LOANPOOL[[#This Row],[LOAN_ID]]&lt;&gt;"",TBL_BDA_LOANPOOL[[#This Row],[QUALMETHOD_ID]]&gt;-1),(SUMIF(TBL_BDA_LOANPOOL[LOAN_ID],TBL_BDA_LOANPOOL[[#This Row],[LOAN_ID]],TBL_BDA_LOANPOOL[QUALMETHOD_ID])/TBL_BDA_LOANPOOL[[#This Row],[MULTIPROP_REC_COUNT]])=TBL_BDA_LOANPOOL[[#This Row],[QUALMETHOD_ID]],"")</f>
        <v/>
      </c>
      <c r="AO155" s="29" t="str">
        <f>IF(AND(TBL_BDA_LOANPOOL[[#This Row],[LOAN_ID]]&lt;&gt;"",TBL_BDA_LOANPOOL[[#This Row],[LOAN_AMOUNT]]&lt;&gt;""),(SUMIF(TBL_BDA_LOANPOOL[LOAN_ID],TBL_BDA_LOANPOOL[[#This Row],[LOAN_ID]],TBL_BDA_LOANPOOL[LOAN_AMOUNT])/TBL_BDA_LOANPOOL[[#This Row],[MULTIPROP_REC_COUNT]])=TBL_BDA_LOANPOOL[[#This Row],[LOAN_AMOUNT]],"")</f>
        <v/>
      </c>
      <c r="AP155" s="29" t="str">
        <f>IF(AND(TBL_BDA_LOANPOOL[[#This Row],[LOAN_ID]]&lt;&gt;"",TBL_BDA_LOANPOOL[[#This Row],[SETTLEMENT_DATE]]&lt;&gt;""),(SUMIF(TBL_BDA_LOANPOOL[LOAN_ID],TBL_BDA_LOANPOOL[[#This Row],[LOAN_ID]],TBL_BDA_LOANPOOL[SETTLEMENT_DATE])/TBL_BDA_LOANPOOL[[#This Row],[MULTIPROP_REC_COUNT]])=TBL_BDA_LOANPOOL[[#This Row],[SETTLEMENT_DATE]],"")</f>
        <v/>
      </c>
      <c r="AQ15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6" spans="2:45" ht="26.25" customHeight="1" x14ac:dyDescent="0.25">
      <c r="B156" s="25" t="str">
        <f>IF(TBL_BDA_LOANPOOL[[#This Row],[RECORD_STARTED]],IF(TBL_BDA_LOANPOOL[[#This Row],[ERROR_COUNT]]&gt;0,-1,IF(TBL_BDA_LOANPOOL[[#This Row],[REQ_FIELDS_POPULATED]],1,0)),"")</f>
        <v/>
      </c>
      <c r="C156" s="36">
        <f>ROW()-ROW(TBL_BDA_LOANPOOL[[#Headers],[ROW_ID]])</f>
        <v>140</v>
      </c>
      <c r="D156" s="55"/>
      <c r="E156" s="56"/>
      <c r="F156" s="57"/>
      <c r="G156" s="193"/>
      <c r="H156" s="142"/>
      <c r="I156" s="144"/>
      <c r="J156" s="144"/>
      <c r="K156" s="194"/>
      <c r="L156" s="207"/>
      <c r="M156" s="196"/>
      <c r="N156" s="116"/>
      <c r="O156" s="55"/>
      <c r="P156" s="61"/>
      <c r="Q156" s="62"/>
      <c r="R156" s="124"/>
      <c r="S156" s="200"/>
      <c r="T156" s="61"/>
      <c r="U156" s="202"/>
      <c r="V156" s="204" t="str">
        <f>IF(TBL_BDA_LOANPOOL[[#This Row],[RECORD_STARTED]]=TRUE,RANGE_LOOKUP_QUALMETHODS_BDA_SMALLBUSINESS,"")</f>
        <v/>
      </c>
      <c r="W156" s="178"/>
      <c r="X156" s="176"/>
      <c r="Y156" s="185"/>
      <c r="Z156" s="185"/>
      <c r="AA156" s="186"/>
      <c r="AB156" s="186"/>
      <c r="AC15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6" s="94" t="str">
        <f>IF(TBL_BDA_LOANPOOL[[#This Row],[LOAN_LEVEL_PREQUALIFIED_FLAG]]&lt;&gt;"",
IF(TBL_BDA_LOANPOOL[[#This Row],[LOAN_LEVEL_PREQUALIFIED_FLAG]],"Yes","No"),
"")</f>
        <v/>
      </c>
      <c r="AE156" s="70" t="str">
        <f>IF(TBL_BDA_LOANPOOL[[#This Row],[LOAN_ID]] = "","",TBL_BDA_LOANPOOL[[#This Row],[LOAN_ID]]&amp;" ("&amp;IF(TBL_BDA_LOANPOOL[[#This Row],[PROP_ADDR_STREET]]="","Address Not Defined",TBL_BDA_LOANPOOL[[#This Row],[PROP_ADDR_STREET]])&amp;")")</f>
        <v/>
      </c>
      <c r="AF156" s="70" t="str">
        <f>IF(AND(TBL_BDA_LOANPOOL[[#This Row],[REQ_FIELDS_POPULATED]],TBL_BDA_LOANPOOL[[#This Row],[ERROR_COUNT]]=0),
AND(TBL_BDA_LOANPOOL[[#This Row],[PREQUAL_LOAN_AGESETTLE_DATE_90_DAYS_CERTDATE]],TBL_BDA_LOANPOOL[[#This Row],[PREQUAL_LOAN_INTEREST_RATE]],TBL_BDA_LOANPOOL[[#This Row],[PREQUAL_SMALLBUSINESS]]),
"")</f>
        <v/>
      </c>
      <c r="AG156" s="27" t="b">
        <f ca="1">IFERROR((IF(APP_BDA_CERT_DATE&lt;&gt;"",APP_BDA_CERT_DATE,TODAY())-TBL_BDA_LOANPOOL[[#This Row],[SETTLEMENT_DATE]])&lt;91,TRUE)</f>
        <v>1</v>
      </c>
      <c r="AH156" s="27" t="b">
        <f>COUNTIFS(TBL_BDA_LOANPOOL[LOAN_ID],TBL_BDA_LOANPOOL[[#This Row],[LOAN_ID]],TBL_BDA_LOANPOOL[LOAN_INTEREST_RATE],"&gt;"&amp;CONFIG_BDA_INTEREST_RATE_CEILING)=0</f>
        <v>1</v>
      </c>
      <c r="AI156" s="27" t="b">
        <f>COUNTIFS(TBL_BDA_LOANPOOL[LOAN_ID],TBL_BDA_LOANPOOL[[#This Row],[LOAN_ID]],TBL_BDA_LOANPOOL[SBA_QUALIFIED],"No")=0</f>
        <v>1</v>
      </c>
      <c r="AJ156" s="29">
        <f>IF(TBL_BDA_LOANPOOL[[#This Row],[MULTIPROP_REC_COUNT]]&lt;&gt;"",TBL_BDA_LOANPOOL[[#This Row],[LOAN_AMOUNT]]/TBL_BDA_LOANPOOL[[#This Row],[MULTIPROP_REC_COUNT]],TBL_BDA_LOANPOOL[[#This Row],[LOAN_AMOUNT]])</f>
        <v>0</v>
      </c>
      <c r="AK156" s="29" t="b">
        <f>TBL_BDA_LOANPOOL[[#This Row],[MULTIPROP_REC_COUNT]]&gt;1</f>
        <v>0</v>
      </c>
      <c r="AL156" s="36">
        <f>IF(TBL_BDA_LOANPOOL[[#This Row],[LOAN_ID]]&lt;&gt;"",COUNTIF(TBL_BDA_LOANPOOL[LOAN_ID],TBL_BDA_LOANPOOL[[#This Row],[LOAN_ID]]),1)</f>
        <v>1</v>
      </c>
      <c r="AM156" s="36">
        <f>IFERROR(MATCH(TBL_BDA_LOANPOOL[[#This Row],[QUAL_METHOD]],RANGE_LOOKUP_QUALMETHODS_BDA,0),-1)</f>
        <v>-1</v>
      </c>
      <c r="AN156" s="29" t="str">
        <f>IF(AND(TBL_BDA_LOANPOOL[[#This Row],[LOAN_ID]]&lt;&gt;"",TBL_BDA_LOANPOOL[[#This Row],[QUALMETHOD_ID]]&gt;-1),(SUMIF(TBL_BDA_LOANPOOL[LOAN_ID],TBL_BDA_LOANPOOL[[#This Row],[LOAN_ID]],TBL_BDA_LOANPOOL[QUALMETHOD_ID])/TBL_BDA_LOANPOOL[[#This Row],[MULTIPROP_REC_COUNT]])=TBL_BDA_LOANPOOL[[#This Row],[QUALMETHOD_ID]],"")</f>
        <v/>
      </c>
      <c r="AO156" s="29" t="str">
        <f>IF(AND(TBL_BDA_LOANPOOL[[#This Row],[LOAN_ID]]&lt;&gt;"",TBL_BDA_LOANPOOL[[#This Row],[LOAN_AMOUNT]]&lt;&gt;""),(SUMIF(TBL_BDA_LOANPOOL[LOAN_ID],TBL_BDA_LOANPOOL[[#This Row],[LOAN_ID]],TBL_BDA_LOANPOOL[LOAN_AMOUNT])/TBL_BDA_LOANPOOL[[#This Row],[MULTIPROP_REC_COUNT]])=TBL_BDA_LOANPOOL[[#This Row],[LOAN_AMOUNT]],"")</f>
        <v/>
      </c>
      <c r="AP156" s="29" t="str">
        <f>IF(AND(TBL_BDA_LOANPOOL[[#This Row],[LOAN_ID]]&lt;&gt;"",TBL_BDA_LOANPOOL[[#This Row],[SETTLEMENT_DATE]]&lt;&gt;""),(SUMIF(TBL_BDA_LOANPOOL[LOAN_ID],TBL_BDA_LOANPOOL[[#This Row],[LOAN_ID]],TBL_BDA_LOANPOOL[SETTLEMENT_DATE])/TBL_BDA_LOANPOOL[[#This Row],[MULTIPROP_REC_COUNT]])=TBL_BDA_LOANPOOL[[#This Row],[SETTLEMENT_DATE]],"")</f>
        <v/>
      </c>
      <c r="AQ15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7" spans="2:45" ht="26.25" customHeight="1" x14ac:dyDescent="0.25">
      <c r="B157" s="25" t="str">
        <f>IF(TBL_BDA_LOANPOOL[[#This Row],[RECORD_STARTED]],IF(TBL_BDA_LOANPOOL[[#This Row],[ERROR_COUNT]]&gt;0,-1,IF(TBL_BDA_LOANPOOL[[#This Row],[REQ_FIELDS_POPULATED]],1,0)),"")</f>
        <v/>
      </c>
      <c r="C157" s="36">
        <f>ROW()-ROW(TBL_BDA_LOANPOOL[[#Headers],[ROW_ID]])</f>
        <v>141</v>
      </c>
      <c r="D157" s="55"/>
      <c r="E157" s="56"/>
      <c r="F157" s="57"/>
      <c r="G157" s="193"/>
      <c r="H157" s="142"/>
      <c r="I157" s="144"/>
      <c r="J157" s="144"/>
      <c r="K157" s="194"/>
      <c r="L157" s="207"/>
      <c r="M157" s="196"/>
      <c r="N157" s="116"/>
      <c r="O157" s="55"/>
      <c r="P157" s="61"/>
      <c r="Q157" s="62"/>
      <c r="R157" s="124"/>
      <c r="S157" s="200"/>
      <c r="T157" s="61"/>
      <c r="U157" s="202"/>
      <c r="V157" s="204" t="str">
        <f>IF(TBL_BDA_LOANPOOL[[#This Row],[RECORD_STARTED]]=TRUE,RANGE_LOOKUP_QUALMETHODS_BDA_SMALLBUSINESS,"")</f>
        <v/>
      </c>
      <c r="W157" s="178"/>
      <c r="X157" s="176"/>
      <c r="Y157" s="185"/>
      <c r="Z157" s="185"/>
      <c r="AA157" s="186"/>
      <c r="AB157" s="186"/>
      <c r="AC15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7" s="94" t="str">
        <f>IF(TBL_BDA_LOANPOOL[[#This Row],[LOAN_LEVEL_PREQUALIFIED_FLAG]]&lt;&gt;"",
IF(TBL_BDA_LOANPOOL[[#This Row],[LOAN_LEVEL_PREQUALIFIED_FLAG]],"Yes","No"),
"")</f>
        <v/>
      </c>
      <c r="AE157" s="70" t="str">
        <f>IF(TBL_BDA_LOANPOOL[[#This Row],[LOAN_ID]] = "","",TBL_BDA_LOANPOOL[[#This Row],[LOAN_ID]]&amp;" ("&amp;IF(TBL_BDA_LOANPOOL[[#This Row],[PROP_ADDR_STREET]]="","Address Not Defined",TBL_BDA_LOANPOOL[[#This Row],[PROP_ADDR_STREET]])&amp;")")</f>
        <v/>
      </c>
      <c r="AF157" s="70" t="str">
        <f>IF(AND(TBL_BDA_LOANPOOL[[#This Row],[REQ_FIELDS_POPULATED]],TBL_BDA_LOANPOOL[[#This Row],[ERROR_COUNT]]=0),
AND(TBL_BDA_LOANPOOL[[#This Row],[PREQUAL_LOAN_AGESETTLE_DATE_90_DAYS_CERTDATE]],TBL_BDA_LOANPOOL[[#This Row],[PREQUAL_LOAN_INTEREST_RATE]],TBL_BDA_LOANPOOL[[#This Row],[PREQUAL_SMALLBUSINESS]]),
"")</f>
        <v/>
      </c>
      <c r="AG157" s="27" t="b">
        <f ca="1">IFERROR((IF(APP_BDA_CERT_DATE&lt;&gt;"",APP_BDA_CERT_DATE,TODAY())-TBL_BDA_LOANPOOL[[#This Row],[SETTLEMENT_DATE]])&lt;91,TRUE)</f>
        <v>1</v>
      </c>
      <c r="AH157" s="27" t="b">
        <f>COUNTIFS(TBL_BDA_LOANPOOL[LOAN_ID],TBL_BDA_LOANPOOL[[#This Row],[LOAN_ID]],TBL_BDA_LOANPOOL[LOAN_INTEREST_RATE],"&gt;"&amp;CONFIG_BDA_INTEREST_RATE_CEILING)=0</f>
        <v>1</v>
      </c>
      <c r="AI157" s="27" t="b">
        <f>COUNTIFS(TBL_BDA_LOANPOOL[LOAN_ID],TBL_BDA_LOANPOOL[[#This Row],[LOAN_ID]],TBL_BDA_LOANPOOL[SBA_QUALIFIED],"No")=0</f>
        <v>1</v>
      </c>
      <c r="AJ157" s="29">
        <f>IF(TBL_BDA_LOANPOOL[[#This Row],[MULTIPROP_REC_COUNT]]&lt;&gt;"",TBL_BDA_LOANPOOL[[#This Row],[LOAN_AMOUNT]]/TBL_BDA_LOANPOOL[[#This Row],[MULTIPROP_REC_COUNT]],TBL_BDA_LOANPOOL[[#This Row],[LOAN_AMOUNT]])</f>
        <v>0</v>
      </c>
      <c r="AK157" s="29" t="b">
        <f>TBL_BDA_LOANPOOL[[#This Row],[MULTIPROP_REC_COUNT]]&gt;1</f>
        <v>0</v>
      </c>
      <c r="AL157" s="36">
        <f>IF(TBL_BDA_LOANPOOL[[#This Row],[LOAN_ID]]&lt;&gt;"",COUNTIF(TBL_BDA_LOANPOOL[LOAN_ID],TBL_BDA_LOANPOOL[[#This Row],[LOAN_ID]]),1)</f>
        <v>1</v>
      </c>
      <c r="AM157" s="36">
        <f>IFERROR(MATCH(TBL_BDA_LOANPOOL[[#This Row],[QUAL_METHOD]],RANGE_LOOKUP_QUALMETHODS_BDA,0),-1)</f>
        <v>-1</v>
      </c>
      <c r="AN157" s="29" t="str">
        <f>IF(AND(TBL_BDA_LOANPOOL[[#This Row],[LOAN_ID]]&lt;&gt;"",TBL_BDA_LOANPOOL[[#This Row],[QUALMETHOD_ID]]&gt;-1),(SUMIF(TBL_BDA_LOANPOOL[LOAN_ID],TBL_BDA_LOANPOOL[[#This Row],[LOAN_ID]],TBL_BDA_LOANPOOL[QUALMETHOD_ID])/TBL_BDA_LOANPOOL[[#This Row],[MULTIPROP_REC_COUNT]])=TBL_BDA_LOANPOOL[[#This Row],[QUALMETHOD_ID]],"")</f>
        <v/>
      </c>
      <c r="AO157" s="29" t="str">
        <f>IF(AND(TBL_BDA_LOANPOOL[[#This Row],[LOAN_ID]]&lt;&gt;"",TBL_BDA_LOANPOOL[[#This Row],[LOAN_AMOUNT]]&lt;&gt;""),(SUMIF(TBL_BDA_LOANPOOL[LOAN_ID],TBL_BDA_LOANPOOL[[#This Row],[LOAN_ID]],TBL_BDA_LOANPOOL[LOAN_AMOUNT])/TBL_BDA_LOANPOOL[[#This Row],[MULTIPROP_REC_COUNT]])=TBL_BDA_LOANPOOL[[#This Row],[LOAN_AMOUNT]],"")</f>
        <v/>
      </c>
      <c r="AP157" s="29" t="str">
        <f>IF(AND(TBL_BDA_LOANPOOL[[#This Row],[LOAN_ID]]&lt;&gt;"",TBL_BDA_LOANPOOL[[#This Row],[SETTLEMENT_DATE]]&lt;&gt;""),(SUMIF(TBL_BDA_LOANPOOL[LOAN_ID],TBL_BDA_LOANPOOL[[#This Row],[LOAN_ID]],TBL_BDA_LOANPOOL[SETTLEMENT_DATE])/TBL_BDA_LOANPOOL[[#This Row],[MULTIPROP_REC_COUNT]])=TBL_BDA_LOANPOOL[[#This Row],[SETTLEMENT_DATE]],"")</f>
        <v/>
      </c>
      <c r="AQ15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8" spans="2:45" ht="26.25" customHeight="1" x14ac:dyDescent="0.25">
      <c r="B158" s="25" t="str">
        <f>IF(TBL_BDA_LOANPOOL[[#This Row],[RECORD_STARTED]],IF(TBL_BDA_LOANPOOL[[#This Row],[ERROR_COUNT]]&gt;0,-1,IF(TBL_BDA_LOANPOOL[[#This Row],[REQ_FIELDS_POPULATED]],1,0)),"")</f>
        <v/>
      </c>
      <c r="C158" s="36">
        <f>ROW()-ROW(TBL_BDA_LOANPOOL[[#Headers],[ROW_ID]])</f>
        <v>142</v>
      </c>
      <c r="D158" s="55"/>
      <c r="E158" s="56"/>
      <c r="F158" s="57"/>
      <c r="G158" s="193"/>
      <c r="H158" s="142"/>
      <c r="I158" s="144"/>
      <c r="J158" s="144"/>
      <c r="K158" s="194"/>
      <c r="L158" s="207"/>
      <c r="M158" s="196"/>
      <c r="N158" s="116"/>
      <c r="O158" s="55"/>
      <c r="P158" s="61"/>
      <c r="Q158" s="62"/>
      <c r="R158" s="124"/>
      <c r="S158" s="200"/>
      <c r="T158" s="61"/>
      <c r="U158" s="202"/>
      <c r="V158" s="204" t="str">
        <f>IF(TBL_BDA_LOANPOOL[[#This Row],[RECORD_STARTED]]=TRUE,RANGE_LOOKUP_QUALMETHODS_BDA_SMALLBUSINESS,"")</f>
        <v/>
      </c>
      <c r="W158" s="178"/>
      <c r="X158" s="176"/>
      <c r="Y158" s="185"/>
      <c r="Z158" s="185"/>
      <c r="AA158" s="186"/>
      <c r="AB158" s="186"/>
      <c r="AC15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8" s="94" t="str">
        <f>IF(TBL_BDA_LOANPOOL[[#This Row],[LOAN_LEVEL_PREQUALIFIED_FLAG]]&lt;&gt;"",
IF(TBL_BDA_LOANPOOL[[#This Row],[LOAN_LEVEL_PREQUALIFIED_FLAG]],"Yes","No"),
"")</f>
        <v/>
      </c>
      <c r="AE158" s="70" t="str">
        <f>IF(TBL_BDA_LOANPOOL[[#This Row],[LOAN_ID]] = "","",TBL_BDA_LOANPOOL[[#This Row],[LOAN_ID]]&amp;" ("&amp;IF(TBL_BDA_LOANPOOL[[#This Row],[PROP_ADDR_STREET]]="","Address Not Defined",TBL_BDA_LOANPOOL[[#This Row],[PROP_ADDR_STREET]])&amp;")")</f>
        <v/>
      </c>
      <c r="AF158" s="70" t="str">
        <f>IF(AND(TBL_BDA_LOANPOOL[[#This Row],[REQ_FIELDS_POPULATED]],TBL_BDA_LOANPOOL[[#This Row],[ERROR_COUNT]]=0),
AND(TBL_BDA_LOANPOOL[[#This Row],[PREQUAL_LOAN_AGESETTLE_DATE_90_DAYS_CERTDATE]],TBL_BDA_LOANPOOL[[#This Row],[PREQUAL_LOAN_INTEREST_RATE]],TBL_BDA_LOANPOOL[[#This Row],[PREQUAL_SMALLBUSINESS]]),
"")</f>
        <v/>
      </c>
      <c r="AG158" s="27" t="b">
        <f ca="1">IFERROR((IF(APP_BDA_CERT_DATE&lt;&gt;"",APP_BDA_CERT_DATE,TODAY())-TBL_BDA_LOANPOOL[[#This Row],[SETTLEMENT_DATE]])&lt;91,TRUE)</f>
        <v>1</v>
      </c>
      <c r="AH158" s="27" t="b">
        <f>COUNTIFS(TBL_BDA_LOANPOOL[LOAN_ID],TBL_BDA_LOANPOOL[[#This Row],[LOAN_ID]],TBL_BDA_LOANPOOL[LOAN_INTEREST_RATE],"&gt;"&amp;CONFIG_BDA_INTEREST_RATE_CEILING)=0</f>
        <v>1</v>
      </c>
      <c r="AI158" s="27" t="b">
        <f>COUNTIFS(TBL_BDA_LOANPOOL[LOAN_ID],TBL_BDA_LOANPOOL[[#This Row],[LOAN_ID]],TBL_BDA_LOANPOOL[SBA_QUALIFIED],"No")=0</f>
        <v>1</v>
      </c>
      <c r="AJ158" s="29">
        <f>IF(TBL_BDA_LOANPOOL[[#This Row],[MULTIPROP_REC_COUNT]]&lt;&gt;"",TBL_BDA_LOANPOOL[[#This Row],[LOAN_AMOUNT]]/TBL_BDA_LOANPOOL[[#This Row],[MULTIPROP_REC_COUNT]],TBL_BDA_LOANPOOL[[#This Row],[LOAN_AMOUNT]])</f>
        <v>0</v>
      </c>
      <c r="AK158" s="29" t="b">
        <f>TBL_BDA_LOANPOOL[[#This Row],[MULTIPROP_REC_COUNT]]&gt;1</f>
        <v>0</v>
      </c>
      <c r="AL158" s="36">
        <f>IF(TBL_BDA_LOANPOOL[[#This Row],[LOAN_ID]]&lt;&gt;"",COUNTIF(TBL_BDA_LOANPOOL[LOAN_ID],TBL_BDA_LOANPOOL[[#This Row],[LOAN_ID]]),1)</f>
        <v>1</v>
      </c>
      <c r="AM158" s="36">
        <f>IFERROR(MATCH(TBL_BDA_LOANPOOL[[#This Row],[QUAL_METHOD]],RANGE_LOOKUP_QUALMETHODS_BDA,0),-1)</f>
        <v>-1</v>
      </c>
      <c r="AN158" s="29" t="str">
        <f>IF(AND(TBL_BDA_LOANPOOL[[#This Row],[LOAN_ID]]&lt;&gt;"",TBL_BDA_LOANPOOL[[#This Row],[QUALMETHOD_ID]]&gt;-1),(SUMIF(TBL_BDA_LOANPOOL[LOAN_ID],TBL_BDA_LOANPOOL[[#This Row],[LOAN_ID]],TBL_BDA_LOANPOOL[QUALMETHOD_ID])/TBL_BDA_LOANPOOL[[#This Row],[MULTIPROP_REC_COUNT]])=TBL_BDA_LOANPOOL[[#This Row],[QUALMETHOD_ID]],"")</f>
        <v/>
      </c>
      <c r="AO158" s="29" t="str">
        <f>IF(AND(TBL_BDA_LOANPOOL[[#This Row],[LOAN_ID]]&lt;&gt;"",TBL_BDA_LOANPOOL[[#This Row],[LOAN_AMOUNT]]&lt;&gt;""),(SUMIF(TBL_BDA_LOANPOOL[LOAN_ID],TBL_BDA_LOANPOOL[[#This Row],[LOAN_ID]],TBL_BDA_LOANPOOL[LOAN_AMOUNT])/TBL_BDA_LOANPOOL[[#This Row],[MULTIPROP_REC_COUNT]])=TBL_BDA_LOANPOOL[[#This Row],[LOAN_AMOUNT]],"")</f>
        <v/>
      </c>
      <c r="AP158" s="29" t="str">
        <f>IF(AND(TBL_BDA_LOANPOOL[[#This Row],[LOAN_ID]]&lt;&gt;"",TBL_BDA_LOANPOOL[[#This Row],[SETTLEMENT_DATE]]&lt;&gt;""),(SUMIF(TBL_BDA_LOANPOOL[LOAN_ID],TBL_BDA_LOANPOOL[[#This Row],[LOAN_ID]],TBL_BDA_LOANPOOL[SETTLEMENT_DATE])/TBL_BDA_LOANPOOL[[#This Row],[MULTIPROP_REC_COUNT]])=TBL_BDA_LOANPOOL[[#This Row],[SETTLEMENT_DATE]],"")</f>
        <v/>
      </c>
      <c r="AQ15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9" spans="2:45" ht="26.25" customHeight="1" x14ac:dyDescent="0.25">
      <c r="B159" s="25" t="str">
        <f>IF(TBL_BDA_LOANPOOL[[#This Row],[RECORD_STARTED]],IF(TBL_BDA_LOANPOOL[[#This Row],[ERROR_COUNT]]&gt;0,-1,IF(TBL_BDA_LOANPOOL[[#This Row],[REQ_FIELDS_POPULATED]],1,0)),"")</f>
        <v/>
      </c>
      <c r="C159" s="36">
        <f>ROW()-ROW(TBL_BDA_LOANPOOL[[#Headers],[ROW_ID]])</f>
        <v>143</v>
      </c>
      <c r="D159" s="55"/>
      <c r="E159" s="56"/>
      <c r="F159" s="57"/>
      <c r="G159" s="193"/>
      <c r="H159" s="142"/>
      <c r="I159" s="144"/>
      <c r="J159" s="144"/>
      <c r="K159" s="194"/>
      <c r="L159" s="207"/>
      <c r="M159" s="196"/>
      <c r="N159" s="116"/>
      <c r="O159" s="55"/>
      <c r="P159" s="61"/>
      <c r="Q159" s="62"/>
      <c r="R159" s="124"/>
      <c r="S159" s="200"/>
      <c r="T159" s="61"/>
      <c r="U159" s="202"/>
      <c r="V159" s="204" t="str">
        <f>IF(TBL_BDA_LOANPOOL[[#This Row],[RECORD_STARTED]]=TRUE,RANGE_LOOKUP_QUALMETHODS_BDA_SMALLBUSINESS,"")</f>
        <v/>
      </c>
      <c r="W159" s="178"/>
      <c r="X159" s="176"/>
      <c r="Y159" s="185"/>
      <c r="Z159" s="185"/>
      <c r="AA159" s="186"/>
      <c r="AB159" s="186"/>
      <c r="AC15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9" s="94" t="str">
        <f>IF(TBL_BDA_LOANPOOL[[#This Row],[LOAN_LEVEL_PREQUALIFIED_FLAG]]&lt;&gt;"",
IF(TBL_BDA_LOANPOOL[[#This Row],[LOAN_LEVEL_PREQUALIFIED_FLAG]],"Yes","No"),
"")</f>
        <v/>
      </c>
      <c r="AE159" s="70" t="str">
        <f>IF(TBL_BDA_LOANPOOL[[#This Row],[LOAN_ID]] = "","",TBL_BDA_LOANPOOL[[#This Row],[LOAN_ID]]&amp;" ("&amp;IF(TBL_BDA_LOANPOOL[[#This Row],[PROP_ADDR_STREET]]="","Address Not Defined",TBL_BDA_LOANPOOL[[#This Row],[PROP_ADDR_STREET]])&amp;")")</f>
        <v/>
      </c>
      <c r="AF159" s="70" t="str">
        <f>IF(AND(TBL_BDA_LOANPOOL[[#This Row],[REQ_FIELDS_POPULATED]],TBL_BDA_LOANPOOL[[#This Row],[ERROR_COUNT]]=0),
AND(TBL_BDA_LOANPOOL[[#This Row],[PREQUAL_LOAN_AGESETTLE_DATE_90_DAYS_CERTDATE]],TBL_BDA_LOANPOOL[[#This Row],[PREQUAL_LOAN_INTEREST_RATE]],TBL_BDA_LOANPOOL[[#This Row],[PREQUAL_SMALLBUSINESS]]),
"")</f>
        <v/>
      </c>
      <c r="AG159" s="27" t="b">
        <f ca="1">IFERROR((IF(APP_BDA_CERT_DATE&lt;&gt;"",APP_BDA_CERT_DATE,TODAY())-TBL_BDA_LOANPOOL[[#This Row],[SETTLEMENT_DATE]])&lt;91,TRUE)</f>
        <v>1</v>
      </c>
      <c r="AH159" s="27" t="b">
        <f>COUNTIFS(TBL_BDA_LOANPOOL[LOAN_ID],TBL_BDA_LOANPOOL[[#This Row],[LOAN_ID]],TBL_BDA_LOANPOOL[LOAN_INTEREST_RATE],"&gt;"&amp;CONFIG_BDA_INTEREST_RATE_CEILING)=0</f>
        <v>1</v>
      </c>
      <c r="AI159" s="27" t="b">
        <f>COUNTIFS(TBL_BDA_LOANPOOL[LOAN_ID],TBL_BDA_LOANPOOL[[#This Row],[LOAN_ID]],TBL_BDA_LOANPOOL[SBA_QUALIFIED],"No")=0</f>
        <v>1</v>
      </c>
      <c r="AJ159" s="29">
        <f>IF(TBL_BDA_LOANPOOL[[#This Row],[MULTIPROP_REC_COUNT]]&lt;&gt;"",TBL_BDA_LOANPOOL[[#This Row],[LOAN_AMOUNT]]/TBL_BDA_LOANPOOL[[#This Row],[MULTIPROP_REC_COUNT]],TBL_BDA_LOANPOOL[[#This Row],[LOAN_AMOUNT]])</f>
        <v>0</v>
      </c>
      <c r="AK159" s="29" t="b">
        <f>TBL_BDA_LOANPOOL[[#This Row],[MULTIPROP_REC_COUNT]]&gt;1</f>
        <v>0</v>
      </c>
      <c r="AL159" s="36">
        <f>IF(TBL_BDA_LOANPOOL[[#This Row],[LOAN_ID]]&lt;&gt;"",COUNTIF(TBL_BDA_LOANPOOL[LOAN_ID],TBL_BDA_LOANPOOL[[#This Row],[LOAN_ID]]),1)</f>
        <v>1</v>
      </c>
      <c r="AM159" s="36">
        <f>IFERROR(MATCH(TBL_BDA_LOANPOOL[[#This Row],[QUAL_METHOD]],RANGE_LOOKUP_QUALMETHODS_BDA,0),-1)</f>
        <v>-1</v>
      </c>
      <c r="AN159" s="29" t="str">
        <f>IF(AND(TBL_BDA_LOANPOOL[[#This Row],[LOAN_ID]]&lt;&gt;"",TBL_BDA_LOANPOOL[[#This Row],[QUALMETHOD_ID]]&gt;-1),(SUMIF(TBL_BDA_LOANPOOL[LOAN_ID],TBL_BDA_LOANPOOL[[#This Row],[LOAN_ID]],TBL_BDA_LOANPOOL[QUALMETHOD_ID])/TBL_BDA_LOANPOOL[[#This Row],[MULTIPROP_REC_COUNT]])=TBL_BDA_LOANPOOL[[#This Row],[QUALMETHOD_ID]],"")</f>
        <v/>
      </c>
      <c r="AO159" s="29" t="str">
        <f>IF(AND(TBL_BDA_LOANPOOL[[#This Row],[LOAN_ID]]&lt;&gt;"",TBL_BDA_LOANPOOL[[#This Row],[LOAN_AMOUNT]]&lt;&gt;""),(SUMIF(TBL_BDA_LOANPOOL[LOAN_ID],TBL_BDA_LOANPOOL[[#This Row],[LOAN_ID]],TBL_BDA_LOANPOOL[LOAN_AMOUNT])/TBL_BDA_LOANPOOL[[#This Row],[MULTIPROP_REC_COUNT]])=TBL_BDA_LOANPOOL[[#This Row],[LOAN_AMOUNT]],"")</f>
        <v/>
      </c>
      <c r="AP159" s="29" t="str">
        <f>IF(AND(TBL_BDA_LOANPOOL[[#This Row],[LOAN_ID]]&lt;&gt;"",TBL_BDA_LOANPOOL[[#This Row],[SETTLEMENT_DATE]]&lt;&gt;""),(SUMIF(TBL_BDA_LOANPOOL[LOAN_ID],TBL_BDA_LOANPOOL[[#This Row],[LOAN_ID]],TBL_BDA_LOANPOOL[SETTLEMENT_DATE])/TBL_BDA_LOANPOOL[[#This Row],[MULTIPROP_REC_COUNT]])=TBL_BDA_LOANPOOL[[#This Row],[SETTLEMENT_DATE]],"")</f>
        <v/>
      </c>
      <c r="AQ15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0" spans="2:45" ht="26.25" customHeight="1" x14ac:dyDescent="0.25">
      <c r="B160" s="25" t="str">
        <f>IF(TBL_BDA_LOANPOOL[[#This Row],[RECORD_STARTED]],IF(TBL_BDA_LOANPOOL[[#This Row],[ERROR_COUNT]]&gt;0,-1,IF(TBL_BDA_LOANPOOL[[#This Row],[REQ_FIELDS_POPULATED]],1,0)),"")</f>
        <v/>
      </c>
      <c r="C160" s="36">
        <f>ROW()-ROW(TBL_BDA_LOANPOOL[[#Headers],[ROW_ID]])</f>
        <v>144</v>
      </c>
      <c r="D160" s="55"/>
      <c r="E160" s="56"/>
      <c r="F160" s="57"/>
      <c r="G160" s="193"/>
      <c r="H160" s="142"/>
      <c r="I160" s="144"/>
      <c r="J160" s="144"/>
      <c r="K160" s="194"/>
      <c r="L160" s="207"/>
      <c r="M160" s="196"/>
      <c r="N160" s="116"/>
      <c r="O160" s="55"/>
      <c r="P160" s="61"/>
      <c r="Q160" s="62"/>
      <c r="R160" s="124"/>
      <c r="S160" s="200"/>
      <c r="T160" s="61"/>
      <c r="U160" s="202"/>
      <c r="V160" s="204" t="str">
        <f>IF(TBL_BDA_LOANPOOL[[#This Row],[RECORD_STARTED]]=TRUE,RANGE_LOOKUP_QUALMETHODS_BDA_SMALLBUSINESS,"")</f>
        <v/>
      </c>
      <c r="W160" s="178"/>
      <c r="X160" s="176"/>
      <c r="Y160" s="185"/>
      <c r="Z160" s="185"/>
      <c r="AA160" s="186"/>
      <c r="AB160" s="186"/>
      <c r="AC16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0" s="94" t="str">
        <f>IF(TBL_BDA_LOANPOOL[[#This Row],[LOAN_LEVEL_PREQUALIFIED_FLAG]]&lt;&gt;"",
IF(TBL_BDA_LOANPOOL[[#This Row],[LOAN_LEVEL_PREQUALIFIED_FLAG]],"Yes","No"),
"")</f>
        <v/>
      </c>
      <c r="AE160" s="70" t="str">
        <f>IF(TBL_BDA_LOANPOOL[[#This Row],[LOAN_ID]] = "","",TBL_BDA_LOANPOOL[[#This Row],[LOAN_ID]]&amp;" ("&amp;IF(TBL_BDA_LOANPOOL[[#This Row],[PROP_ADDR_STREET]]="","Address Not Defined",TBL_BDA_LOANPOOL[[#This Row],[PROP_ADDR_STREET]])&amp;")")</f>
        <v/>
      </c>
      <c r="AF160" s="70" t="str">
        <f>IF(AND(TBL_BDA_LOANPOOL[[#This Row],[REQ_FIELDS_POPULATED]],TBL_BDA_LOANPOOL[[#This Row],[ERROR_COUNT]]=0),
AND(TBL_BDA_LOANPOOL[[#This Row],[PREQUAL_LOAN_AGESETTLE_DATE_90_DAYS_CERTDATE]],TBL_BDA_LOANPOOL[[#This Row],[PREQUAL_LOAN_INTEREST_RATE]],TBL_BDA_LOANPOOL[[#This Row],[PREQUAL_SMALLBUSINESS]]),
"")</f>
        <v/>
      </c>
      <c r="AG160" s="27" t="b">
        <f ca="1">IFERROR((IF(APP_BDA_CERT_DATE&lt;&gt;"",APP_BDA_CERT_DATE,TODAY())-TBL_BDA_LOANPOOL[[#This Row],[SETTLEMENT_DATE]])&lt;91,TRUE)</f>
        <v>1</v>
      </c>
      <c r="AH160" s="27" t="b">
        <f>COUNTIFS(TBL_BDA_LOANPOOL[LOAN_ID],TBL_BDA_LOANPOOL[[#This Row],[LOAN_ID]],TBL_BDA_LOANPOOL[LOAN_INTEREST_RATE],"&gt;"&amp;CONFIG_BDA_INTEREST_RATE_CEILING)=0</f>
        <v>1</v>
      </c>
      <c r="AI160" s="27" t="b">
        <f>COUNTIFS(TBL_BDA_LOANPOOL[LOAN_ID],TBL_BDA_LOANPOOL[[#This Row],[LOAN_ID]],TBL_BDA_LOANPOOL[SBA_QUALIFIED],"No")=0</f>
        <v>1</v>
      </c>
      <c r="AJ160" s="29">
        <f>IF(TBL_BDA_LOANPOOL[[#This Row],[MULTIPROP_REC_COUNT]]&lt;&gt;"",TBL_BDA_LOANPOOL[[#This Row],[LOAN_AMOUNT]]/TBL_BDA_LOANPOOL[[#This Row],[MULTIPROP_REC_COUNT]],TBL_BDA_LOANPOOL[[#This Row],[LOAN_AMOUNT]])</f>
        <v>0</v>
      </c>
      <c r="AK160" s="29" t="b">
        <f>TBL_BDA_LOANPOOL[[#This Row],[MULTIPROP_REC_COUNT]]&gt;1</f>
        <v>0</v>
      </c>
      <c r="AL160" s="36">
        <f>IF(TBL_BDA_LOANPOOL[[#This Row],[LOAN_ID]]&lt;&gt;"",COUNTIF(TBL_BDA_LOANPOOL[LOAN_ID],TBL_BDA_LOANPOOL[[#This Row],[LOAN_ID]]),1)</f>
        <v>1</v>
      </c>
      <c r="AM160" s="36">
        <f>IFERROR(MATCH(TBL_BDA_LOANPOOL[[#This Row],[QUAL_METHOD]],RANGE_LOOKUP_QUALMETHODS_BDA,0),-1)</f>
        <v>-1</v>
      </c>
      <c r="AN160" s="29" t="str">
        <f>IF(AND(TBL_BDA_LOANPOOL[[#This Row],[LOAN_ID]]&lt;&gt;"",TBL_BDA_LOANPOOL[[#This Row],[QUALMETHOD_ID]]&gt;-1),(SUMIF(TBL_BDA_LOANPOOL[LOAN_ID],TBL_BDA_LOANPOOL[[#This Row],[LOAN_ID]],TBL_BDA_LOANPOOL[QUALMETHOD_ID])/TBL_BDA_LOANPOOL[[#This Row],[MULTIPROP_REC_COUNT]])=TBL_BDA_LOANPOOL[[#This Row],[QUALMETHOD_ID]],"")</f>
        <v/>
      </c>
      <c r="AO160" s="29" t="str">
        <f>IF(AND(TBL_BDA_LOANPOOL[[#This Row],[LOAN_ID]]&lt;&gt;"",TBL_BDA_LOANPOOL[[#This Row],[LOAN_AMOUNT]]&lt;&gt;""),(SUMIF(TBL_BDA_LOANPOOL[LOAN_ID],TBL_BDA_LOANPOOL[[#This Row],[LOAN_ID]],TBL_BDA_LOANPOOL[LOAN_AMOUNT])/TBL_BDA_LOANPOOL[[#This Row],[MULTIPROP_REC_COUNT]])=TBL_BDA_LOANPOOL[[#This Row],[LOAN_AMOUNT]],"")</f>
        <v/>
      </c>
      <c r="AP160" s="29" t="str">
        <f>IF(AND(TBL_BDA_LOANPOOL[[#This Row],[LOAN_ID]]&lt;&gt;"",TBL_BDA_LOANPOOL[[#This Row],[SETTLEMENT_DATE]]&lt;&gt;""),(SUMIF(TBL_BDA_LOANPOOL[LOAN_ID],TBL_BDA_LOANPOOL[[#This Row],[LOAN_ID]],TBL_BDA_LOANPOOL[SETTLEMENT_DATE])/TBL_BDA_LOANPOOL[[#This Row],[MULTIPROP_REC_COUNT]])=TBL_BDA_LOANPOOL[[#This Row],[SETTLEMENT_DATE]],"")</f>
        <v/>
      </c>
      <c r="AQ16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1" spans="2:45" ht="26.25" customHeight="1" x14ac:dyDescent="0.25">
      <c r="B161" s="25" t="str">
        <f>IF(TBL_BDA_LOANPOOL[[#This Row],[RECORD_STARTED]],IF(TBL_BDA_LOANPOOL[[#This Row],[ERROR_COUNT]]&gt;0,-1,IF(TBL_BDA_LOANPOOL[[#This Row],[REQ_FIELDS_POPULATED]],1,0)),"")</f>
        <v/>
      </c>
      <c r="C161" s="36">
        <f>ROW()-ROW(TBL_BDA_LOANPOOL[[#Headers],[ROW_ID]])</f>
        <v>145</v>
      </c>
      <c r="D161" s="55"/>
      <c r="E161" s="56"/>
      <c r="F161" s="57"/>
      <c r="G161" s="193"/>
      <c r="H161" s="142"/>
      <c r="I161" s="144"/>
      <c r="J161" s="144"/>
      <c r="K161" s="194"/>
      <c r="L161" s="207"/>
      <c r="M161" s="196"/>
      <c r="N161" s="116"/>
      <c r="O161" s="55"/>
      <c r="P161" s="61"/>
      <c r="Q161" s="62"/>
      <c r="R161" s="124"/>
      <c r="S161" s="200"/>
      <c r="T161" s="61"/>
      <c r="U161" s="202"/>
      <c r="V161" s="204" t="str">
        <f>IF(TBL_BDA_LOANPOOL[[#This Row],[RECORD_STARTED]]=TRUE,RANGE_LOOKUP_QUALMETHODS_BDA_SMALLBUSINESS,"")</f>
        <v/>
      </c>
      <c r="W161" s="178"/>
      <c r="X161" s="176"/>
      <c r="Y161" s="185"/>
      <c r="Z161" s="185"/>
      <c r="AA161" s="186"/>
      <c r="AB161" s="186"/>
      <c r="AC16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1" s="94" t="str">
        <f>IF(TBL_BDA_LOANPOOL[[#This Row],[LOAN_LEVEL_PREQUALIFIED_FLAG]]&lt;&gt;"",
IF(TBL_BDA_LOANPOOL[[#This Row],[LOAN_LEVEL_PREQUALIFIED_FLAG]],"Yes","No"),
"")</f>
        <v/>
      </c>
      <c r="AE161" s="70" t="str">
        <f>IF(TBL_BDA_LOANPOOL[[#This Row],[LOAN_ID]] = "","",TBL_BDA_LOANPOOL[[#This Row],[LOAN_ID]]&amp;" ("&amp;IF(TBL_BDA_LOANPOOL[[#This Row],[PROP_ADDR_STREET]]="","Address Not Defined",TBL_BDA_LOANPOOL[[#This Row],[PROP_ADDR_STREET]])&amp;")")</f>
        <v/>
      </c>
      <c r="AF161" s="70" t="str">
        <f>IF(AND(TBL_BDA_LOANPOOL[[#This Row],[REQ_FIELDS_POPULATED]],TBL_BDA_LOANPOOL[[#This Row],[ERROR_COUNT]]=0),
AND(TBL_BDA_LOANPOOL[[#This Row],[PREQUAL_LOAN_AGESETTLE_DATE_90_DAYS_CERTDATE]],TBL_BDA_LOANPOOL[[#This Row],[PREQUAL_LOAN_INTEREST_RATE]],TBL_BDA_LOANPOOL[[#This Row],[PREQUAL_SMALLBUSINESS]]),
"")</f>
        <v/>
      </c>
      <c r="AG161" s="27" t="b">
        <f ca="1">IFERROR((IF(APP_BDA_CERT_DATE&lt;&gt;"",APP_BDA_CERT_DATE,TODAY())-TBL_BDA_LOANPOOL[[#This Row],[SETTLEMENT_DATE]])&lt;91,TRUE)</f>
        <v>1</v>
      </c>
      <c r="AH161" s="27" t="b">
        <f>COUNTIFS(TBL_BDA_LOANPOOL[LOAN_ID],TBL_BDA_LOANPOOL[[#This Row],[LOAN_ID]],TBL_BDA_LOANPOOL[LOAN_INTEREST_RATE],"&gt;"&amp;CONFIG_BDA_INTEREST_RATE_CEILING)=0</f>
        <v>1</v>
      </c>
      <c r="AI161" s="27" t="b">
        <f>COUNTIFS(TBL_BDA_LOANPOOL[LOAN_ID],TBL_BDA_LOANPOOL[[#This Row],[LOAN_ID]],TBL_BDA_LOANPOOL[SBA_QUALIFIED],"No")=0</f>
        <v>1</v>
      </c>
      <c r="AJ161" s="29">
        <f>IF(TBL_BDA_LOANPOOL[[#This Row],[MULTIPROP_REC_COUNT]]&lt;&gt;"",TBL_BDA_LOANPOOL[[#This Row],[LOAN_AMOUNT]]/TBL_BDA_LOANPOOL[[#This Row],[MULTIPROP_REC_COUNT]],TBL_BDA_LOANPOOL[[#This Row],[LOAN_AMOUNT]])</f>
        <v>0</v>
      </c>
      <c r="AK161" s="29" t="b">
        <f>TBL_BDA_LOANPOOL[[#This Row],[MULTIPROP_REC_COUNT]]&gt;1</f>
        <v>0</v>
      </c>
      <c r="AL161" s="36">
        <f>IF(TBL_BDA_LOANPOOL[[#This Row],[LOAN_ID]]&lt;&gt;"",COUNTIF(TBL_BDA_LOANPOOL[LOAN_ID],TBL_BDA_LOANPOOL[[#This Row],[LOAN_ID]]),1)</f>
        <v>1</v>
      </c>
      <c r="AM161" s="36">
        <f>IFERROR(MATCH(TBL_BDA_LOANPOOL[[#This Row],[QUAL_METHOD]],RANGE_LOOKUP_QUALMETHODS_BDA,0),-1)</f>
        <v>-1</v>
      </c>
      <c r="AN161" s="29" t="str">
        <f>IF(AND(TBL_BDA_LOANPOOL[[#This Row],[LOAN_ID]]&lt;&gt;"",TBL_BDA_LOANPOOL[[#This Row],[QUALMETHOD_ID]]&gt;-1),(SUMIF(TBL_BDA_LOANPOOL[LOAN_ID],TBL_BDA_LOANPOOL[[#This Row],[LOAN_ID]],TBL_BDA_LOANPOOL[QUALMETHOD_ID])/TBL_BDA_LOANPOOL[[#This Row],[MULTIPROP_REC_COUNT]])=TBL_BDA_LOANPOOL[[#This Row],[QUALMETHOD_ID]],"")</f>
        <v/>
      </c>
      <c r="AO161" s="29" t="str">
        <f>IF(AND(TBL_BDA_LOANPOOL[[#This Row],[LOAN_ID]]&lt;&gt;"",TBL_BDA_LOANPOOL[[#This Row],[LOAN_AMOUNT]]&lt;&gt;""),(SUMIF(TBL_BDA_LOANPOOL[LOAN_ID],TBL_BDA_LOANPOOL[[#This Row],[LOAN_ID]],TBL_BDA_LOANPOOL[LOAN_AMOUNT])/TBL_BDA_LOANPOOL[[#This Row],[MULTIPROP_REC_COUNT]])=TBL_BDA_LOANPOOL[[#This Row],[LOAN_AMOUNT]],"")</f>
        <v/>
      </c>
      <c r="AP161" s="29" t="str">
        <f>IF(AND(TBL_BDA_LOANPOOL[[#This Row],[LOAN_ID]]&lt;&gt;"",TBL_BDA_LOANPOOL[[#This Row],[SETTLEMENT_DATE]]&lt;&gt;""),(SUMIF(TBL_BDA_LOANPOOL[LOAN_ID],TBL_BDA_LOANPOOL[[#This Row],[LOAN_ID]],TBL_BDA_LOANPOOL[SETTLEMENT_DATE])/TBL_BDA_LOANPOOL[[#This Row],[MULTIPROP_REC_COUNT]])=TBL_BDA_LOANPOOL[[#This Row],[SETTLEMENT_DATE]],"")</f>
        <v/>
      </c>
      <c r="AQ16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2" spans="2:45" ht="26.25" customHeight="1" x14ac:dyDescent="0.25">
      <c r="B162" s="25" t="str">
        <f>IF(TBL_BDA_LOANPOOL[[#This Row],[RECORD_STARTED]],IF(TBL_BDA_LOANPOOL[[#This Row],[ERROR_COUNT]]&gt;0,-1,IF(TBL_BDA_LOANPOOL[[#This Row],[REQ_FIELDS_POPULATED]],1,0)),"")</f>
        <v/>
      </c>
      <c r="C162" s="36">
        <f>ROW()-ROW(TBL_BDA_LOANPOOL[[#Headers],[ROW_ID]])</f>
        <v>146</v>
      </c>
      <c r="D162" s="55"/>
      <c r="E162" s="56"/>
      <c r="F162" s="57"/>
      <c r="G162" s="193"/>
      <c r="H162" s="142"/>
      <c r="I162" s="144"/>
      <c r="J162" s="144"/>
      <c r="K162" s="194"/>
      <c r="L162" s="207"/>
      <c r="M162" s="196"/>
      <c r="N162" s="116"/>
      <c r="O162" s="55"/>
      <c r="P162" s="61"/>
      <c r="Q162" s="62"/>
      <c r="R162" s="124"/>
      <c r="S162" s="200"/>
      <c r="T162" s="61"/>
      <c r="U162" s="202"/>
      <c r="V162" s="204" t="str">
        <f>IF(TBL_BDA_LOANPOOL[[#This Row],[RECORD_STARTED]]=TRUE,RANGE_LOOKUP_QUALMETHODS_BDA_SMALLBUSINESS,"")</f>
        <v/>
      </c>
      <c r="W162" s="178"/>
      <c r="X162" s="176"/>
      <c r="Y162" s="185"/>
      <c r="Z162" s="185"/>
      <c r="AA162" s="186"/>
      <c r="AB162" s="186"/>
      <c r="AC16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2" s="94" t="str">
        <f>IF(TBL_BDA_LOANPOOL[[#This Row],[LOAN_LEVEL_PREQUALIFIED_FLAG]]&lt;&gt;"",
IF(TBL_BDA_LOANPOOL[[#This Row],[LOAN_LEVEL_PREQUALIFIED_FLAG]],"Yes","No"),
"")</f>
        <v/>
      </c>
      <c r="AE162" s="70" t="str">
        <f>IF(TBL_BDA_LOANPOOL[[#This Row],[LOAN_ID]] = "","",TBL_BDA_LOANPOOL[[#This Row],[LOAN_ID]]&amp;" ("&amp;IF(TBL_BDA_LOANPOOL[[#This Row],[PROP_ADDR_STREET]]="","Address Not Defined",TBL_BDA_LOANPOOL[[#This Row],[PROP_ADDR_STREET]])&amp;")")</f>
        <v/>
      </c>
      <c r="AF162" s="70" t="str">
        <f>IF(AND(TBL_BDA_LOANPOOL[[#This Row],[REQ_FIELDS_POPULATED]],TBL_BDA_LOANPOOL[[#This Row],[ERROR_COUNT]]=0),
AND(TBL_BDA_LOANPOOL[[#This Row],[PREQUAL_LOAN_AGESETTLE_DATE_90_DAYS_CERTDATE]],TBL_BDA_LOANPOOL[[#This Row],[PREQUAL_LOAN_INTEREST_RATE]],TBL_BDA_LOANPOOL[[#This Row],[PREQUAL_SMALLBUSINESS]]),
"")</f>
        <v/>
      </c>
      <c r="AG162" s="27" t="b">
        <f ca="1">IFERROR((IF(APP_BDA_CERT_DATE&lt;&gt;"",APP_BDA_CERT_DATE,TODAY())-TBL_BDA_LOANPOOL[[#This Row],[SETTLEMENT_DATE]])&lt;91,TRUE)</f>
        <v>1</v>
      </c>
      <c r="AH162" s="27" t="b">
        <f>COUNTIFS(TBL_BDA_LOANPOOL[LOAN_ID],TBL_BDA_LOANPOOL[[#This Row],[LOAN_ID]],TBL_BDA_LOANPOOL[LOAN_INTEREST_RATE],"&gt;"&amp;CONFIG_BDA_INTEREST_RATE_CEILING)=0</f>
        <v>1</v>
      </c>
      <c r="AI162" s="27" t="b">
        <f>COUNTIFS(TBL_BDA_LOANPOOL[LOAN_ID],TBL_BDA_LOANPOOL[[#This Row],[LOAN_ID]],TBL_BDA_LOANPOOL[SBA_QUALIFIED],"No")=0</f>
        <v>1</v>
      </c>
      <c r="AJ162" s="29">
        <f>IF(TBL_BDA_LOANPOOL[[#This Row],[MULTIPROP_REC_COUNT]]&lt;&gt;"",TBL_BDA_LOANPOOL[[#This Row],[LOAN_AMOUNT]]/TBL_BDA_LOANPOOL[[#This Row],[MULTIPROP_REC_COUNT]],TBL_BDA_LOANPOOL[[#This Row],[LOAN_AMOUNT]])</f>
        <v>0</v>
      </c>
      <c r="AK162" s="29" t="b">
        <f>TBL_BDA_LOANPOOL[[#This Row],[MULTIPROP_REC_COUNT]]&gt;1</f>
        <v>0</v>
      </c>
      <c r="AL162" s="36">
        <f>IF(TBL_BDA_LOANPOOL[[#This Row],[LOAN_ID]]&lt;&gt;"",COUNTIF(TBL_BDA_LOANPOOL[LOAN_ID],TBL_BDA_LOANPOOL[[#This Row],[LOAN_ID]]),1)</f>
        <v>1</v>
      </c>
      <c r="AM162" s="36">
        <f>IFERROR(MATCH(TBL_BDA_LOANPOOL[[#This Row],[QUAL_METHOD]],RANGE_LOOKUP_QUALMETHODS_BDA,0),-1)</f>
        <v>-1</v>
      </c>
      <c r="AN162" s="29" t="str">
        <f>IF(AND(TBL_BDA_LOANPOOL[[#This Row],[LOAN_ID]]&lt;&gt;"",TBL_BDA_LOANPOOL[[#This Row],[QUALMETHOD_ID]]&gt;-1),(SUMIF(TBL_BDA_LOANPOOL[LOAN_ID],TBL_BDA_LOANPOOL[[#This Row],[LOAN_ID]],TBL_BDA_LOANPOOL[QUALMETHOD_ID])/TBL_BDA_LOANPOOL[[#This Row],[MULTIPROP_REC_COUNT]])=TBL_BDA_LOANPOOL[[#This Row],[QUALMETHOD_ID]],"")</f>
        <v/>
      </c>
      <c r="AO162" s="29" t="str">
        <f>IF(AND(TBL_BDA_LOANPOOL[[#This Row],[LOAN_ID]]&lt;&gt;"",TBL_BDA_LOANPOOL[[#This Row],[LOAN_AMOUNT]]&lt;&gt;""),(SUMIF(TBL_BDA_LOANPOOL[LOAN_ID],TBL_BDA_LOANPOOL[[#This Row],[LOAN_ID]],TBL_BDA_LOANPOOL[LOAN_AMOUNT])/TBL_BDA_LOANPOOL[[#This Row],[MULTIPROP_REC_COUNT]])=TBL_BDA_LOANPOOL[[#This Row],[LOAN_AMOUNT]],"")</f>
        <v/>
      </c>
      <c r="AP162" s="29" t="str">
        <f>IF(AND(TBL_BDA_LOANPOOL[[#This Row],[LOAN_ID]]&lt;&gt;"",TBL_BDA_LOANPOOL[[#This Row],[SETTLEMENT_DATE]]&lt;&gt;""),(SUMIF(TBL_BDA_LOANPOOL[LOAN_ID],TBL_BDA_LOANPOOL[[#This Row],[LOAN_ID]],TBL_BDA_LOANPOOL[SETTLEMENT_DATE])/TBL_BDA_LOANPOOL[[#This Row],[MULTIPROP_REC_COUNT]])=TBL_BDA_LOANPOOL[[#This Row],[SETTLEMENT_DATE]],"")</f>
        <v/>
      </c>
      <c r="AQ16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3" spans="2:45" ht="26.25" customHeight="1" x14ac:dyDescent="0.25">
      <c r="B163" s="25" t="str">
        <f>IF(TBL_BDA_LOANPOOL[[#This Row],[RECORD_STARTED]],IF(TBL_BDA_LOANPOOL[[#This Row],[ERROR_COUNT]]&gt;0,-1,IF(TBL_BDA_LOANPOOL[[#This Row],[REQ_FIELDS_POPULATED]],1,0)),"")</f>
        <v/>
      </c>
      <c r="C163" s="36">
        <f>ROW()-ROW(TBL_BDA_LOANPOOL[[#Headers],[ROW_ID]])</f>
        <v>147</v>
      </c>
      <c r="D163" s="55"/>
      <c r="E163" s="56"/>
      <c r="F163" s="57"/>
      <c r="G163" s="193"/>
      <c r="H163" s="142"/>
      <c r="I163" s="144"/>
      <c r="J163" s="144"/>
      <c r="K163" s="194"/>
      <c r="L163" s="207"/>
      <c r="M163" s="196"/>
      <c r="N163" s="116"/>
      <c r="O163" s="55"/>
      <c r="P163" s="61"/>
      <c r="Q163" s="62"/>
      <c r="R163" s="124"/>
      <c r="S163" s="200"/>
      <c r="T163" s="61"/>
      <c r="U163" s="202"/>
      <c r="V163" s="204" t="str">
        <f>IF(TBL_BDA_LOANPOOL[[#This Row],[RECORD_STARTED]]=TRUE,RANGE_LOOKUP_QUALMETHODS_BDA_SMALLBUSINESS,"")</f>
        <v/>
      </c>
      <c r="W163" s="178"/>
      <c r="X163" s="176"/>
      <c r="Y163" s="185"/>
      <c r="Z163" s="185"/>
      <c r="AA163" s="186"/>
      <c r="AB163" s="186"/>
      <c r="AC16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3" s="94" t="str">
        <f>IF(TBL_BDA_LOANPOOL[[#This Row],[LOAN_LEVEL_PREQUALIFIED_FLAG]]&lt;&gt;"",
IF(TBL_BDA_LOANPOOL[[#This Row],[LOAN_LEVEL_PREQUALIFIED_FLAG]],"Yes","No"),
"")</f>
        <v/>
      </c>
      <c r="AE163" s="70" t="str">
        <f>IF(TBL_BDA_LOANPOOL[[#This Row],[LOAN_ID]] = "","",TBL_BDA_LOANPOOL[[#This Row],[LOAN_ID]]&amp;" ("&amp;IF(TBL_BDA_LOANPOOL[[#This Row],[PROP_ADDR_STREET]]="","Address Not Defined",TBL_BDA_LOANPOOL[[#This Row],[PROP_ADDR_STREET]])&amp;")")</f>
        <v/>
      </c>
      <c r="AF163" s="70" t="str">
        <f>IF(AND(TBL_BDA_LOANPOOL[[#This Row],[REQ_FIELDS_POPULATED]],TBL_BDA_LOANPOOL[[#This Row],[ERROR_COUNT]]=0),
AND(TBL_BDA_LOANPOOL[[#This Row],[PREQUAL_LOAN_AGESETTLE_DATE_90_DAYS_CERTDATE]],TBL_BDA_LOANPOOL[[#This Row],[PREQUAL_LOAN_INTEREST_RATE]],TBL_BDA_LOANPOOL[[#This Row],[PREQUAL_SMALLBUSINESS]]),
"")</f>
        <v/>
      </c>
      <c r="AG163" s="27" t="b">
        <f ca="1">IFERROR((IF(APP_BDA_CERT_DATE&lt;&gt;"",APP_BDA_CERT_DATE,TODAY())-TBL_BDA_LOANPOOL[[#This Row],[SETTLEMENT_DATE]])&lt;91,TRUE)</f>
        <v>1</v>
      </c>
      <c r="AH163" s="27" t="b">
        <f>COUNTIFS(TBL_BDA_LOANPOOL[LOAN_ID],TBL_BDA_LOANPOOL[[#This Row],[LOAN_ID]],TBL_BDA_LOANPOOL[LOAN_INTEREST_RATE],"&gt;"&amp;CONFIG_BDA_INTEREST_RATE_CEILING)=0</f>
        <v>1</v>
      </c>
      <c r="AI163" s="27" t="b">
        <f>COUNTIFS(TBL_BDA_LOANPOOL[LOAN_ID],TBL_BDA_LOANPOOL[[#This Row],[LOAN_ID]],TBL_BDA_LOANPOOL[SBA_QUALIFIED],"No")=0</f>
        <v>1</v>
      </c>
      <c r="AJ163" s="29">
        <f>IF(TBL_BDA_LOANPOOL[[#This Row],[MULTIPROP_REC_COUNT]]&lt;&gt;"",TBL_BDA_LOANPOOL[[#This Row],[LOAN_AMOUNT]]/TBL_BDA_LOANPOOL[[#This Row],[MULTIPROP_REC_COUNT]],TBL_BDA_LOANPOOL[[#This Row],[LOAN_AMOUNT]])</f>
        <v>0</v>
      </c>
      <c r="AK163" s="29" t="b">
        <f>TBL_BDA_LOANPOOL[[#This Row],[MULTIPROP_REC_COUNT]]&gt;1</f>
        <v>0</v>
      </c>
      <c r="AL163" s="36">
        <f>IF(TBL_BDA_LOANPOOL[[#This Row],[LOAN_ID]]&lt;&gt;"",COUNTIF(TBL_BDA_LOANPOOL[LOAN_ID],TBL_BDA_LOANPOOL[[#This Row],[LOAN_ID]]),1)</f>
        <v>1</v>
      </c>
      <c r="AM163" s="36">
        <f>IFERROR(MATCH(TBL_BDA_LOANPOOL[[#This Row],[QUAL_METHOD]],RANGE_LOOKUP_QUALMETHODS_BDA,0),-1)</f>
        <v>-1</v>
      </c>
      <c r="AN163" s="29" t="str">
        <f>IF(AND(TBL_BDA_LOANPOOL[[#This Row],[LOAN_ID]]&lt;&gt;"",TBL_BDA_LOANPOOL[[#This Row],[QUALMETHOD_ID]]&gt;-1),(SUMIF(TBL_BDA_LOANPOOL[LOAN_ID],TBL_BDA_LOANPOOL[[#This Row],[LOAN_ID]],TBL_BDA_LOANPOOL[QUALMETHOD_ID])/TBL_BDA_LOANPOOL[[#This Row],[MULTIPROP_REC_COUNT]])=TBL_BDA_LOANPOOL[[#This Row],[QUALMETHOD_ID]],"")</f>
        <v/>
      </c>
      <c r="AO163" s="29" t="str">
        <f>IF(AND(TBL_BDA_LOANPOOL[[#This Row],[LOAN_ID]]&lt;&gt;"",TBL_BDA_LOANPOOL[[#This Row],[LOAN_AMOUNT]]&lt;&gt;""),(SUMIF(TBL_BDA_LOANPOOL[LOAN_ID],TBL_BDA_LOANPOOL[[#This Row],[LOAN_ID]],TBL_BDA_LOANPOOL[LOAN_AMOUNT])/TBL_BDA_LOANPOOL[[#This Row],[MULTIPROP_REC_COUNT]])=TBL_BDA_LOANPOOL[[#This Row],[LOAN_AMOUNT]],"")</f>
        <v/>
      </c>
      <c r="AP163" s="29" t="str">
        <f>IF(AND(TBL_BDA_LOANPOOL[[#This Row],[LOAN_ID]]&lt;&gt;"",TBL_BDA_LOANPOOL[[#This Row],[SETTLEMENT_DATE]]&lt;&gt;""),(SUMIF(TBL_BDA_LOANPOOL[LOAN_ID],TBL_BDA_LOANPOOL[[#This Row],[LOAN_ID]],TBL_BDA_LOANPOOL[SETTLEMENT_DATE])/TBL_BDA_LOANPOOL[[#This Row],[MULTIPROP_REC_COUNT]])=TBL_BDA_LOANPOOL[[#This Row],[SETTLEMENT_DATE]],"")</f>
        <v/>
      </c>
      <c r="AQ16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4" spans="2:45" ht="26.25" customHeight="1" x14ac:dyDescent="0.25">
      <c r="B164" s="25" t="str">
        <f>IF(TBL_BDA_LOANPOOL[[#This Row],[RECORD_STARTED]],IF(TBL_BDA_LOANPOOL[[#This Row],[ERROR_COUNT]]&gt;0,-1,IF(TBL_BDA_LOANPOOL[[#This Row],[REQ_FIELDS_POPULATED]],1,0)),"")</f>
        <v/>
      </c>
      <c r="C164" s="36">
        <f>ROW()-ROW(TBL_BDA_LOANPOOL[[#Headers],[ROW_ID]])</f>
        <v>148</v>
      </c>
      <c r="D164" s="55"/>
      <c r="E164" s="56"/>
      <c r="F164" s="57"/>
      <c r="G164" s="193"/>
      <c r="H164" s="142"/>
      <c r="I164" s="144"/>
      <c r="J164" s="144"/>
      <c r="K164" s="194"/>
      <c r="L164" s="207"/>
      <c r="M164" s="196"/>
      <c r="N164" s="116"/>
      <c r="O164" s="55"/>
      <c r="P164" s="61"/>
      <c r="Q164" s="62"/>
      <c r="R164" s="124"/>
      <c r="S164" s="200"/>
      <c r="T164" s="61"/>
      <c r="U164" s="202"/>
      <c r="V164" s="204" t="str">
        <f>IF(TBL_BDA_LOANPOOL[[#This Row],[RECORD_STARTED]]=TRUE,RANGE_LOOKUP_QUALMETHODS_BDA_SMALLBUSINESS,"")</f>
        <v/>
      </c>
      <c r="W164" s="178"/>
      <c r="X164" s="176"/>
      <c r="Y164" s="185"/>
      <c r="Z164" s="185"/>
      <c r="AA164" s="186"/>
      <c r="AB164" s="186"/>
      <c r="AC16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4" s="94" t="str">
        <f>IF(TBL_BDA_LOANPOOL[[#This Row],[LOAN_LEVEL_PREQUALIFIED_FLAG]]&lt;&gt;"",
IF(TBL_BDA_LOANPOOL[[#This Row],[LOAN_LEVEL_PREQUALIFIED_FLAG]],"Yes","No"),
"")</f>
        <v/>
      </c>
      <c r="AE164" s="70" t="str">
        <f>IF(TBL_BDA_LOANPOOL[[#This Row],[LOAN_ID]] = "","",TBL_BDA_LOANPOOL[[#This Row],[LOAN_ID]]&amp;" ("&amp;IF(TBL_BDA_LOANPOOL[[#This Row],[PROP_ADDR_STREET]]="","Address Not Defined",TBL_BDA_LOANPOOL[[#This Row],[PROP_ADDR_STREET]])&amp;")")</f>
        <v/>
      </c>
      <c r="AF164" s="70" t="str">
        <f>IF(AND(TBL_BDA_LOANPOOL[[#This Row],[REQ_FIELDS_POPULATED]],TBL_BDA_LOANPOOL[[#This Row],[ERROR_COUNT]]=0),
AND(TBL_BDA_LOANPOOL[[#This Row],[PREQUAL_LOAN_AGESETTLE_DATE_90_DAYS_CERTDATE]],TBL_BDA_LOANPOOL[[#This Row],[PREQUAL_LOAN_INTEREST_RATE]],TBL_BDA_LOANPOOL[[#This Row],[PREQUAL_SMALLBUSINESS]]),
"")</f>
        <v/>
      </c>
      <c r="AG164" s="27" t="b">
        <f ca="1">IFERROR((IF(APP_BDA_CERT_DATE&lt;&gt;"",APP_BDA_CERT_DATE,TODAY())-TBL_BDA_LOANPOOL[[#This Row],[SETTLEMENT_DATE]])&lt;91,TRUE)</f>
        <v>1</v>
      </c>
      <c r="AH164" s="27" t="b">
        <f>COUNTIFS(TBL_BDA_LOANPOOL[LOAN_ID],TBL_BDA_LOANPOOL[[#This Row],[LOAN_ID]],TBL_BDA_LOANPOOL[LOAN_INTEREST_RATE],"&gt;"&amp;CONFIG_BDA_INTEREST_RATE_CEILING)=0</f>
        <v>1</v>
      </c>
      <c r="AI164" s="27" t="b">
        <f>COUNTIFS(TBL_BDA_LOANPOOL[LOAN_ID],TBL_BDA_LOANPOOL[[#This Row],[LOAN_ID]],TBL_BDA_LOANPOOL[SBA_QUALIFIED],"No")=0</f>
        <v>1</v>
      </c>
      <c r="AJ164" s="29">
        <f>IF(TBL_BDA_LOANPOOL[[#This Row],[MULTIPROP_REC_COUNT]]&lt;&gt;"",TBL_BDA_LOANPOOL[[#This Row],[LOAN_AMOUNT]]/TBL_BDA_LOANPOOL[[#This Row],[MULTIPROP_REC_COUNT]],TBL_BDA_LOANPOOL[[#This Row],[LOAN_AMOUNT]])</f>
        <v>0</v>
      </c>
      <c r="AK164" s="29" t="b">
        <f>TBL_BDA_LOANPOOL[[#This Row],[MULTIPROP_REC_COUNT]]&gt;1</f>
        <v>0</v>
      </c>
      <c r="AL164" s="36">
        <f>IF(TBL_BDA_LOANPOOL[[#This Row],[LOAN_ID]]&lt;&gt;"",COUNTIF(TBL_BDA_LOANPOOL[LOAN_ID],TBL_BDA_LOANPOOL[[#This Row],[LOAN_ID]]),1)</f>
        <v>1</v>
      </c>
      <c r="AM164" s="36">
        <f>IFERROR(MATCH(TBL_BDA_LOANPOOL[[#This Row],[QUAL_METHOD]],RANGE_LOOKUP_QUALMETHODS_BDA,0),-1)</f>
        <v>-1</v>
      </c>
      <c r="AN164" s="29" t="str">
        <f>IF(AND(TBL_BDA_LOANPOOL[[#This Row],[LOAN_ID]]&lt;&gt;"",TBL_BDA_LOANPOOL[[#This Row],[QUALMETHOD_ID]]&gt;-1),(SUMIF(TBL_BDA_LOANPOOL[LOAN_ID],TBL_BDA_LOANPOOL[[#This Row],[LOAN_ID]],TBL_BDA_LOANPOOL[QUALMETHOD_ID])/TBL_BDA_LOANPOOL[[#This Row],[MULTIPROP_REC_COUNT]])=TBL_BDA_LOANPOOL[[#This Row],[QUALMETHOD_ID]],"")</f>
        <v/>
      </c>
      <c r="AO164" s="29" t="str">
        <f>IF(AND(TBL_BDA_LOANPOOL[[#This Row],[LOAN_ID]]&lt;&gt;"",TBL_BDA_LOANPOOL[[#This Row],[LOAN_AMOUNT]]&lt;&gt;""),(SUMIF(TBL_BDA_LOANPOOL[LOAN_ID],TBL_BDA_LOANPOOL[[#This Row],[LOAN_ID]],TBL_BDA_LOANPOOL[LOAN_AMOUNT])/TBL_BDA_LOANPOOL[[#This Row],[MULTIPROP_REC_COUNT]])=TBL_BDA_LOANPOOL[[#This Row],[LOAN_AMOUNT]],"")</f>
        <v/>
      </c>
      <c r="AP164" s="29" t="str">
        <f>IF(AND(TBL_BDA_LOANPOOL[[#This Row],[LOAN_ID]]&lt;&gt;"",TBL_BDA_LOANPOOL[[#This Row],[SETTLEMENT_DATE]]&lt;&gt;""),(SUMIF(TBL_BDA_LOANPOOL[LOAN_ID],TBL_BDA_LOANPOOL[[#This Row],[LOAN_ID]],TBL_BDA_LOANPOOL[SETTLEMENT_DATE])/TBL_BDA_LOANPOOL[[#This Row],[MULTIPROP_REC_COUNT]])=TBL_BDA_LOANPOOL[[#This Row],[SETTLEMENT_DATE]],"")</f>
        <v/>
      </c>
      <c r="AQ16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5" spans="2:45" ht="26.25" customHeight="1" x14ac:dyDescent="0.25">
      <c r="B165" s="25" t="str">
        <f>IF(TBL_BDA_LOANPOOL[[#This Row],[RECORD_STARTED]],IF(TBL_BDA_LOANPOOL[[#This Row],[ERROR_COUNT]]&gt;0,-1,IF(TBL_BDA_LOANPOOL[[#This Row],[REQ_FIELDS_POPULATED]],1,0)),"")</f>
        <v/>
      </c>
      <c r="C165" s="36">
        <f>ROW()-ROW(TBL_BDA_LOANPOOL[[#Headers],[ROW_ID]])</f>
        <v>149</v>
      </c>
      <c r="D165" s="55"/>
      <c r="E165" s="56"/>
      <c r="F165" s="57"/>
      <c r="G165" s="193"/>
      <c r="H165" s="142"/>
      <c r="I165" s="144"/>
      <c r="J165" s="144"/>
      <c r="K165" s="194"/>
      <c r="L165" s="207"/>
      <c r="M165" s="196"/>
      <c r="N165" s="116"/>
      <c r="O165" s="55"/>
      <c r="P165" s="61"/>
      <c r="Q165" s="62"/>
      <c r="R165" s="124"/>
      <c r="S165" s="200"/>
      <c r="T165" s="61"/>
      <c r="U165" s="202"/>
      <c r="V165" s="204" t="str">
        <f>IF(TBL_BDA_LOANPOOL[[#This Row],[RECORD_STARTED]]=TRUE,RANGE_LOOKUP_QUALMETHODS_BDA_SMALLBUSINESS,"")</f>
        <v/>
      </c>
      <c r="W165" s="178"/>
      <c r="X165" s="176"/>
      <c r="Y165" s="185"/>
      <c r="Z165" s="185"/>
      <c r="AA165" s="186"/>
      <c r="AB165" s="186"/>
      <c r="AC16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5" s="94" t="str">
        <f>IF(TBL_BDA_LOANPOOL[[#This Row],[LOAN_LEVEL_PREQUALIFIED_FLAG]]&lt;&gt;"",
IF(TBL_BDA_LOANPOOL[[#This Row],[LOAN_LEVEL_PREQUALIFIED_FLAG]],"Yes","No"),
"")</f>
        <v/>
      </c>
      <c r="AE165" s="70" t="str">
        <f>IF(TBL_BDA_LOANPOOL[[#This Row],[LOAN_ID]] = "","",TBL_BDA_LOANPOOL[[#This Row],[LOAN_ID]]&amp;" ("&amp;IF(TBL_BDA_LOANPOOL[[#This Row],[PROP_ADDR_STREET]]="","Address Not Defined",TBL_BDA_LOANPOOL[[#This Row],[PROP_ADDR_STREET]])&amp;")")</f>
        <v/>
      </c>
      <c r="AF165" s="70" t="str">
        <f>IF(AND(TBL_BDA_LOANPOOL[[#This Row],[REQ_FIELDS_POPULATED]],TBL_BDA_LOANPOOL[[#This Row],[ERROR_COUNT]]=0),
AND(TBL_BDA_LOANPOOL[[#This Row],[PREQUAL_LOAN_AGESETTLE_DATE_90_DAYS_CERTDATE]],TBL_BDA_LOANPOOL[[#This Row],[PREQUAL_LOAN_INTEREST_RATE]],TBL_BDA_LOANPOOL[[#This Row],[PREQUAL_SMALLBUSINESS]]),
"")</f>
        <v/>
      </c>
      <c r="AG165" s="27" t="b">
        <f ca="1">IFERROR((IF(APP_BDA_CERT_DATE&lt;&gt;"",APP_BDA_CERT_DATE,TODAY())-TBL_BDA_LOANPOOL[[#This Row],[SETTLEMENT_DATE]])&lt;91,TRUE)</f>
        <v>1</v>
      </c>
      <c r="AH165" s="27" t="b">
        <f>COUNTIFS(TBL_BDA_LOANPOOL[LOAN_ID],TBL_BDA_LOANPOOL[[#This Row],[LOAN_ID]],TBL_BDA_LOANPOOL[LOAN_INTEREST_RATE],"&gt;"&amp;CONFIG_BDA_INTEREST_RATE_CEILING)=0</f>
        <v>1</v>
      </c>
      <c r="AI165" s="27" t="b">
        <f>COUNTIFS(TBL_BDA_LOANPOOL[LOAN_ID],TBL_BDA_LOANPOOL[[#This Row],[LOAN_ID]],TBL_BDA_LOANPOOL[SBA_QUALIFIED],"No")=0</f>
        <v>1</v>
      </c>
      <c r="AJ165" s="29">
        <f>IF(TBL_BDA_LOANPOOL[[#This Row],[MULTIPROP_REC_COUNT]]&lt;&gt;"",TBL_BDA_LOANPOOL[[#This Row],[LOAN_AMOUNT]]/TBL_BDA_LOANPOOL[[#This Row],[MULTIPROP_REC_COUNT]],TBL_BDA_LOANPOOL[[#This Row],[LOAN_AMOUNT]])</f>
        <v>0</v>
      </c>
      <c r="AK165" s="29" t="b">
        <f>TBL_BDA_LOANPOOL[[#This Row],[MULTIPROP_REC_COUNT]]&gt;1</f>
        <v>0</v>
      </c>
      <c r="AL165" s="36">
        <f>IF(TBL_BDA_LOANPOOL[[#This Row],[LOAN_ID]]&lt;&gt;"",COUNTIF(TBL_BDA_LOANPOOL[LOAN_ID],TBL_BDA_LOANPOOL[[#This Row],[LOAN_ID]]),1)</f>
        <v>1</v>
      </c>
      <c r="AM165" s="36">
        <f>IFERROR(MATCH(TBL_BDA_LOANPOOL[[#This Row],[QUAL_METHOD]],RANGE_LOOKUP_QUALMETHODS_BDA,0),-1)</f>
        <v>-1</v>
      </c>
      <c r="AN165" s="29" t="str">
        <f>IF(AND(TBL_BDA_LOANPOOL[[#This Row],[LOAN_ID]]&lt;&gt;"",TBL_BDA_LOANPOOL[[#This Row],[QUALMETHOD_ID]]&gt;-1),(SUMIF(TBL_BDA_LOANPOOL[LOAN_ID],TBL_BDA_LOANPOOL[[#This Row],[LOAN_ID]],TBL_BDA_LOANPOOL[QUALMETHOD_ID])/TBL_BDA_LOANPOOL[[#This Row],[MULTIPROP_REC_COUNT]])=TBL_BDA_LOANPOOL[[#This Row],[QUALMETHOD_ID]],"")</f>
        <v/>
      </c>
      <c r="AO165" s="29" t="str">
        <f>IF(AND(TBL_BDA_LOANPOOL[[#This Row],[LOAN_ID]]&lt;&gt;"",TBL_BDA_LOANPOOL[[#This Row],[LOAN_AMOUNT]]&lt;&gt;""),(SUMIF(TBL_BDA_LOANPOOL[LOAN_ID],TBL_BDA_LOANPOOL[[#This Row],[LOAN_ID]],TBL_BDA_LOANPOOL[LOAN_AMOUNT])/TBL_BDA_LOANPOOL[[#This Row],[MULTIPROP_REC_COUNT]])=TBL_BDA_LOANPOOL[[#This Row],[LOAN_AMOUNT]],"")</f>
        <v/>
      </c>
      <c r="AP165" s="29" t="str">
        <f>IF(AND(TBL_BDA_LOANPOOL[[#This Row],[LOAN_ID]]&lt;&gt;"",TBL_BDA_LOANPOOL[[#This Row],[SETTLEMENT_DATE]]&lt;&gt;""),(SUMIF(TBL_BDA_LOANPOOL[LOAN_ID],TBL_BDA_LOANPOOL[[#This Row],[LOAN_ID]],TBL_BDA_LOANPOOL[SETTLEMENT_DATE])/TBL_BDA_LOANPOOL[[#This Row],[MULTIPROP_REC_COUNT]])=TBL_BDA_LOANPOOL[[#This Row],[SETTLEMENT_DATE]],"")</f>
        <v/>
      </c>
      <c r="AQ16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6" spans="2:45" ht="26.25" customHeight="1" x14ac:dyDescent="0.25">
      <c r="B166" s="25" t="str">
        <f>IF(TBL_BDA_LOANPOOL[[#This Row],[RECORD_STARTED]],IF(TBL_BDA_LOANPOOL[[#This Row],[ERROR_COUNT]]&gt;0,-1,IF(TBL_BDA_LOANPOOL[[#This Row],[REQ_FIELDS_POPULATED]],1,0)),"")</f>
        <v/>
      </c>
      <c r="C166" s="36">
        <f>ROW()-ROW(TBL_BDA_LOANPOOL[[#Headers],[ROW_ID]])</f>
        <v>150</v>
      </c>
      <c r="D166" s="55"/>
      <c r="E166" s="56"/>
      <c r="F166" s="57"/>
      <c r="G166" s="193"/>
      <c r="H166" s="142"/>
      <c r="I166" s="144"/>
      <c r="J166" s="144"/>
      <c r="K166" s="194"/>
      <c r="L166" s="207"/>
      <c r="M166" s="196"/>
      <c r="N166" s="116"/>
      <c r="O166" s="55"/>
      <c r="P166" s="61"/>
      <c r="Q166" s="62"/>
      <c r="R166" s="124"/>
      <c r="S166" s="200"/>
      <c r="T166" s="61"/>
      <c r="U166" s="202"/>
      <c r="V166" s="204" t="str">
        <f>IF(TBL_BDA_LOANPOOL[[#This Row],[RECORD_STARTED]]=TRUE,RANGE_LOOKUP_QUALMETHODS_BDA_SMALLBUSINESS,"")</f>
        <v/>
      </c>
      <c r="W166" s="178"/>
      <c r="X166" s="176"/>
      <c r="Y166" s="185"/>
      <c r="Z166" s="185"/>
      <c r="AA166" s="186"/>
      <c r="AB166" s="186"/>
      <c r="AC16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6" s="94" t="str">
        <f>IF(TBL_BDA_LOANPOOL[[#This Row],[LOAN_LEVEL_PREQUALIFIED_FLAG]]&lt;&gt;"",
IF(TBL_BDA_LOANPOOL[[#This Row],[LOAN_LEVEL_PREQUALIFIED_FLAG]],"Yes","No"),
"")</f>
        <v/>
      </c>
      <c r="AE166" s="70" t="str">
        <f>IF(TBL_BDA_LOANPOOL[[#This Row],[LOAN_ID]] = "","",TBL_BDA_LOANPOOL[[#This Row],[LOAN_ID]]&amp;" ("&amp;IF(TBL_BDA_LOANPOOL[[#This Row],[PROP_ADDR_STREET]]="","Address Not Defined",TBL_BDA_LOANPOOL[[#This Row],[PROP_ADDR_STREET]])&amp;")")</f>
        <v/>
      </c>
      <c r="AF166" s="70" t="str">
        <f>IF(AND(TBL_BDA_LOANPOOL[[#This Row],[REQ_FIELDS_POPULATED]],TBL_BDA_LOANPOOL[[#This Row],[ERROR_COUNT]]=0),
AND(TBL_BDA_LOANPOOL[[#This Row],[PREQUAL_LOAN_AGESETTLE_DATE_90_DAYS_CERTDATE]],TBL_BDA_LOANPOOL[[#This Row],[PREQUAL_LOAN_INTEREST_RATE]],TBL_BDA_LOANPOOL[[#This Row],[PREQUAL_SMALLBUSINESS]]),
"")</f>
        <v/>
      </c>
      <c r="AG166" s="27" t="b">
        <f ca="1">IFERROR((IF(APP_BDA_CERT_DATE&lt;&gt;"",APP_BDA_CERT_DATE,TODAY())-TBL_BDA_LOANPOOL[[#This Row],[SETTLEMENT_DATE]])&lt;91,TRUE)</f>
        <v>1</v>
      </c>
      <c r="AH166" s="27" t="b">
        <f>COUNTIFS(TBL_BDA_LOANPOOL[LOAN_ID],TBL_BDA_LOANPOOL[[#This Row],[LOAN_ID]],TBL_BDA_LOANPOOL[LOAN_INTEREST_RATE],"&gt;"&amp;CONFIG_BDA_INTEREST_RATE_CEILING)=0</f>
        <v>1</v>
      </c>
      <c r="AI166" s="27" t="b">
        <f>COUNTIFS(TBL_BDA_LOANPOOL[LOAN_ID],TBL_BDA_LOANPOOL[[#This Row],[LOAN_ID]],TBL_BDA_LOANPOOL[SBA_QUALIFIED],"No")=0</f>
        <v>1</v>
      </c>
      <c r="AJ166" s="29">
        <f>IF(TBL_BDA_LOANPOOL[[#This Row],[MULTIPROP_REC_COUNT]]&lt;&gt;"",TBL_BDA_LOANPOOL[[#This Row],[LOAN_AMOUNT]]/TBL_BDA_LOANPOOL[[#This Row],[MULTIPROP_REC_COUNT]],TBL_BDA_LOANPOOL[[#This Row],[LOAN_AMOUNT]])</f>
        <v>0</v>
      </c>
      <c r="AK166" s="29" t="b">
        <f>TBL_BDA_LOANPOOL[[#This Row],[MULTIPROP_REC_COUNT]]&gt;1</f>
        <v>0</v>
      </c>
      <c r="AL166" s="36">
        <f>IF(TBL_BDA_LOANPOOL[[#This Row],[LOAN_ID]]&lt;&gt;"",COUNTIF(TBL_BDA_LOANPOOL[LOAN_ID],TBL_BDA_LOANPOOL[[#This Row],[LOAN_ID]]),1)</f>
        <v>1</v>
      </c>
      <c r="AM166" s="36">
        <f>IFERROR(MATCH(TBL_BDA_LOANPOOL[[#This Row],[QUAL_METHOD]],RANGE_LOOKUP_QUALMETHODS_BDA,0),-1)</f>
        <v>-1</v>
      </c>
      <c r="AN166" s="29" t="str">
        <f>IF(AND(TBL_BDA_LOANPOOL[[#This Row],[LOAN_ID]]&lt;&gt;"",TBL_BDA_LOANPOOL[[#This Row],[QUALMETHOD_ID]]&gt;-1),(SUMIF(TBL_BDA_LOANPOOL[LOAN_ID],TBL_BDA_LOANPOOL[[#This Row],[LOAN_ID]],TBL_BDA_LOANPOOL[QUALMETHOD_ID])/TBL_BDA_LOANPOOL[[#This Row],[MULTIPROP_REC_COUNT]])=TBL_BDA_LOANPOOL[[#This Row],[QUALMETHOD_ID]],"")</f>
        <v/>
      </c>
      <c r="AO166" s="29" t="str">
        <f>IF(AND(TBL_BDA_LOANPOOL[[#This Row],[LOAN_ID]]&lt;&gt;"",TBL_BDA_LOANPOOL[[#This Row],[LOAN_AMOUNT]]&lt;&gt;""),(SUMIF(TBL_BDA_LOANPOOL[LOAN_ID],TBL_BDA_LOANPOOL[[#This Row],[LOAN_ID]],TBL_BDA_LOANPOOL[LOAN_AMOUNT])/TBL_BDA_LOANPOOL[[#This Row],[MULTIPROP_REC_COUNT]])=TBL_BDA_LOANPOOL[[#This Row],[LOAN_AMOUNT]],"")</f>
        <v/>
      </c>
      <c r="AP166" s="29" t="str">
        <f>IF(AND(TBL_BDA_LOANPOOL[[#This Row],[LOAN_ID]]&lt;&gt;"",TBL_BDA_LOANPOOL[[#This Row],[SETTLEMENT_DATE]]&lt;&gt;""),(SUMIF(TBL_BDA_LOANPOOL[LOAN_ID],TBL_BDA_LOANPOOL[[#This Row],[LOAN_ID]],TBL_BDA_LOANPOOL[SETTLEMENT_DATE])/TBL_BDA_LOANPOOL[[#This Row],[MULTIPROP_REC_COUNT]])=TBL_BDA_LOANPOOL[[#This Row],[SETTLEMENT_DATE]],"")</f>
        <v/>
      </c>
      <c r="AQ16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7" spans="2:45" ht="26.25" customHeight="1" x14ac:dyDescent="0.25">
      <c r="B167" s="25" t="str">
        <f>IF(TBL_BDA_LOANPOOL[[#This Row],[RECORD_STARTED]],IF(TBL_BDA_LOANPOOL[[#This Row],[ERROR_COUNT]]&gt;0,-1,IF(TBL_BDA_LOANPOOL[[#This Row],[REQ_FIELDS_POPULATED]],1,0)),"")</f>
        <v/>
      </c>
      <c r="C167" s="36">
        <f>ROW()-ROW(TBL_BDA_LOANPOOL[[#Headers],[ROW_ID]])</f>
        <v>151</v>
      </c>
      <c r="D167" s="55"/>
      <c r="E167" s="56"/>
      <c r="F167" s="57"/>
      <c r="G167" s="193"/>
      <c r="H167" s="142"/>
      <c r="I167" s="144"/>
      <c r="J167" s="144"/>
      <c r="K167" s="194"/>
      <c r="L167" s="207"/>
      <c r="M167" s="196"/>
      <c r="N167" s="116"/>
      <c r="O167" s="55"/>
      <c r="P167" s="61"/>
      <c r="Q167" s="62"/>
      <c r="R167" s="124"/>
      <c r="S167" s="200"/>
      <c r="T167" s="61"/>
      <c r="U167" s="202"/>
      <c r="V167" s="204" t="str">
        <f>IF(TBL_BDA_LOANPOOL[[#This Row],[RECORD_STARTED]]=TRUE,RANGE_LOOKUP_QUALMETHODS_BDA_SMALLBUSINESS,"")</f>
        <v/>
      </c>
      <c r="W167" s="178"/>
      <c r="X167" s="176"/>
      <c r="Y167" s="185"/>
      <c r="Z167" s="185"/>
      <c r="AA167" s="186"/>
      <c r="AB167" s="186"/>
      <c r="AC16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7" s="94" t="str">
        <f>IF(TBL_BDA_LOANPOOL[[#This Row],[LOAN_LEVEL_PREQUALIFIED_FLAG]]&lt;&gt;"",
IF(TBL_BDA_LOANPOOL[[#This Row],[LOAN_LEVEL_PREQUALIFIED_FLAG]],"Yes","No"),
"")</f>
        <v/>
      </c>
      <c r="AE167" s="70" t="str">
        <f>IF(TBL_BDA_LOANPOOL[[#This Row],[LOAN_ID]] = "","",TBL_BDA_LOANPOOL[[#This Row],[LOAN_ID]]&amp;" ("&amp;IF(TBL_BDA_LOANPOOL[[#This Row],[PROP_ADDR_STREET]]="","Address Not Defined",TBL_BDA_LOANPOOL[[#This Row],[PROP_ADDR_STREET]])&amp;")")</f>
        <v/>
      </c>
      <c r="AF167" s="70" t="str">
        <f>IF(AND(TBL_BDA_LOANPOOL[[#This Row],[REQ_FIELDS_POPULATED]],TBL_BDA_LOANPOOL[[#This Row],[ERROR_COUNT]]=0),
AND(TBL_BDA_LOANPOOL[[#This Row],[PREQUAL_LOAN_AGESETTLE_DATE_90_DAYS_CERTDATE]],TBL_BDA_LOANPOOL[[#This Row],[PREQUAL_LOAN_INTEREST_RATE]],TBL_BDA_LOANPOOL[[#This Row],[PREQUAL_SMALLBUSINESS]]),
"")</f>
        <v/>
      </c>
      <c r="AG167" s="27" t="b">
        <f ca="1">IFERROR((IF(APP_BDA_CERT_DATE&lt;&gt;"",APP_BDA_CERT_DATE,TODAY())-TBL_BDA_LOANPOOL[[#This Row],[SETTLEMENT_DATE]])&lt;91,TRUE)</f>
        <v>1</v>
      </c>
      <c r="AH167" s="27" t="b">
        <f>COUNTIFS(TBL_BDA_LOANPOOL[LOAN_ID],TBL_BDA_LOANPOOL[[#This Row],[LOAN_ID]],TBL_BDA_LOANPOOL[LOAN_INTEREST_RATE],"&gt;"&amp;CONFIG_BDA_INTEREST_RATE_CEILING)=0</f>
        <v>1</v>
      </c>
      <c r="AI167" s="27" t="b">
        <f>COUNTIFS(TBL_BDA_LOANPOOL[LOAN_ID],TBL_BDA_LOANPOOL[[#This Row],[LOAN_ID]],TBL_BDA_LOANPOOL[SBA_QUALIFIED],"No")=0</f>
        <v>1</v>
      </c>
      <c r="AJ167" s="29">
        <f>IF(TBL_BDA_LOANPOOL[[#This Row],[MULTIPROP_REC_COUNT]]&lt;&gt;"",TBL_BDA_LOANPOOL[[#This Row],[LOAN_AMOUNT]]/TBL_BDA_LOANPOOL[[#This Row],[MULTIPROP_REC_COUNT]],TBL_BDA_LOANPOOL[[#This Row],[LOAN_AMOUNT]])</f>
        <v>0</v>
      </c>
      <c r="AK167" s="29" t="b">
        <f>TBL_BDA_LOANPOOL[[#This Row],[MULTIPROP_REC_COUNT]]&gt;1</f>
        <v>0</v>
      </c>
      <c r="AL167" s="36">
        <f>IF(TBL_BDA_LOANPOOL[[#This Row],[LOAN_ID]]&lt;&gt;"",COUNTIF(TBL_BDA_LOANPOOL[LOAN_ID],TBL_BDA_LOANPOOL[[#This Row],[LOAN_ID]]),1)</f>
        <v>1</v>
      </c>
      <c r="AM167" s="36">
        <f>IFERROR(MATCH(TBL_BDA_LOANPOOL[[#This Row],[QUAL_METHOD]],RANGE_LOOKUP_QUALMETHODS_BDA,0),-1)</f>
        <v>-1</v>
      </c>
      <c r="AN167" s="29" t="str">
        <f>IF(AND(TBL_BDA_LOANPOOL[[#This Row],[LOAN_ID]]&lt;&gt;"",TBL_BDA_LOANPOOL[[#This Row],[QUALMETHOD_ID]]&gt;-1),(SUMIF(TBL_BDA_LOANPOOL[LOAN_ID],TBL_BDA_LOANPOOL[[#This Row],[LOAN_ID]],TBL_BDA_LOANPOOL[QUALMETHOD_ID])/TBL_BDA_LOANPOOL[[#This Row],[MULTIPROP_REC_COUNT]])=TBL_BDA_LOANPOOL[[#This Row],[QUALMETHOD_ID]],"")</f>
        <v/>
      </c>
      <c r="AO167" s="29" t="str">
        <f>IF(AND(TBL_BDA_LOANPOOL[[#This Row],[LOAN_ID]]&lt;&gt;"",TBL_BDA_LOANPOOL[[#This Row],[LOAN_AMOUNT]]&lt;&gt;""),(SUMIF(TBL_BDA_LOANPOOL[LOAN_ID],TBL_BDA_LOANPOOL[[#This Row],[LOAN_ID]],TBL_BDA_LOANPOOL[LOAN_AMOUNT])/TBL_BDA_LOANPOOL[[#This Row],[MULTIPROP_REC_COUNT]])=TBL_BDA_LOANPOOL[[#This Row],[LOAN_AMOUNT]],"")</f>
        <v/>
      </c>
      <c r="AP167" s="29" t="str">
        <f>IF(AND(TBL_BDA_LOANPOOL[[#This Row],[LOAN_ID]]&lt;&gt;"",TBL_BDA_LOANPOOL[[#This Row],[SETTLEMENT_DATE]]&lt;&gt;""),(SUMIF(TBL_BDA_LOANPOOL[LOAN_ID],TBL_BDA_LOANPOOL[[#This Row],[LOAN_ID]],TBL_BDA_LOANPOOL[SETTLEMENT_DATE])/TBL_BDA_LOANPOOL[[#This Row],[MULTIPROP_REC_COUNT]])=TBL_BDA_LOANPOOL[[#This Row],[SETTLEMENT_DATE]],"")</f>
        <v/>
      </c>
      <c r="AQ16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8" spans="2:45" ht="26.25" customHeight="1" x14ac:dyDescent="0.25">
      <c r="B168" s="25" t="str">
        <f>IF(TBL_BDA_LOANPOOL[[#This Row],[RECORD_STARTED]],IF(TBL_BDA_LOANPOOL[[#This Row],[ERROR_COUNT]]&gt;0,-1,IF(TBL_BDA_LOANPOOL[[#This Row],[REQ_FIELDS_POPULATED]],1,0)),"")</f>
        <v/>
      </c>
      <c r="C168" s="36">
        <f>ROW()-ROW(TBL_BDA_LOANPOOL[[#Headers],[ROW_ID]])</f>
        <v>152</v>
      </c>
      <c r="D168" s="55"/>
      <c r="E168" s="56"/>
      <c r="F168" s="57"/>
      <c r="G168" s="193"/>
      <c r="H168" s="142"/>
      <c r="I168" s="144"/>
      <c r="J168" s="144"/>
      <c r="K168" s="194"/>
      <c r="L168" s="207"/>
      <c r="M168" s="196"/>
      <c r="N168" s="116"/>
      <c r="O168" s="55"/>
      <c r="P168" s="61"/>
      <c r="Q168" s="62"/>
      <c r="R168" s="124"/>
      <c r="S168" s="200"/>
      <c r="T168" s="61"/>
      <c r="U168" s="202"/>
      <c r="V168" s="204" t="str">
        <f>IF(TBL_BDA_LOANPOOL[[#This Row],[RECORD_STARTED]]=TRUE,RANGE_LOOKUP_QUALMETHODS_BDA_SMALLBUSINESS,"")</f>
        <v/>
      </c>
      <c r="W168" s="178"/>
      <c r="X168" s="176"/>
      <c r="Y168" s="185"/>
      <c r="Z168" s="185"/>
      <c r="AA168" s="186"/>
      <c r="AB168" s="186"/>
      <c r="AC16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8" s="94" t="str">
        <f>IF(TBL_BDA_LOANPOOL[[#This Row],[LOAN_LEVEL_PREQUALIFIED_FLAG]]&lt;&gt;"",
IF(TBL_BDA_LOANPOOL[[#This Row],[LOAN_LEVEL_PREQUALIFIED_FLAG]],"Yes","No"),
"")</f>
        <v/>
      </c>
      <c r="AE168" s="70" t="str">
        <f>IF(TBL_BDA_LOANPOOL[[#This Row],[LOAN_ID]] = "","",TBL_BDA_LOANPOOL[[#This Row],[LOAN_ID]]&amp;" ("&amp;IF(TBL_BDA_LOANPOOL[[#This Row],[PROP_ADDR_STREET]]="","Address Not Defined",TBL_BDA_LOANPOOL[[#This Row],[PROP_ADDR_STREET]])&amp;")")</f>
        <v/>
      </c>
      <c r="AF168" s="70" t="str">
        <f>IF(AND(TBL_BDA_LOANPOOL[[#This Row],[REQ_FIELDS_POPULATED]],TBL_BDA_LOANPOOL[[#This Row],[ERROR_COUNT]]=0),
AND(TBL_BDA_LOANPOOL[[#This Row],[PREQUAL_LOAN_AGESETTLE_DATE_90_DAYS_CERTDATE]],TBL_BDA_LOANPOOL[[#This Row],[PREQUAL_LOAN_INTEREST_RATE]],TBL_BDA_LOANPOOL[[#This Row],[PREQUAL_SMALLBUSINESS]]),
"")</f>
        <v/>
      </c>
      <c r="AG168" s="27" t="b">
        <f ca="1">IFERROR((IF(APP_BDA_CERT_DATE&lt;&gt;"",APP_BDA_CERT_DATE,TODAY())-TBL_BDA_LOANPOOL[[#This Row],[SETTLEMENT_DATE]])&lt;91,TRUE)</f>
        <v>1</v>
      </c>
      <c r="AH168" s="27" t="b">
        <f>COUNTIFS(TBL_BDA_LOANPOOL[LOAN_ID],TBL_BDA_LOANPOOL[[#This Row],[LOAN_ID]],TBL_BDA_LOANPOOL[LOAN_INTEREST_RATE],"&gt;"&amp;CONFIG_BDA_INTEREST_RATE_CEILING)=0</f>
        <v>1</v>
      </c>
      <c r="AI168" s="27" t="b">
        <f>COUNTIFS(TBL_BDA_LOANPOOL[LOAN_ID],TBL_BDA_LOANPOOL[[#This Row],[LOAN_ID]],TBL_BDA_LOANPOOL[SBA_QUALIFIED],"No")=0</f>
        <v>1</v>
      </c>
      <c r="AJ168" s="29">
        <f>IF(TBL_BDA_LOANPOOL[[#This Row],[MULTIPROP_REC_COUNT]]&lt;&gt;"",TBL_BDA_LOANPOOL[[#This Row],[LOAN_AMOUNT]]/TBL_BDA_LOANPOOL[[#This Row],[MULTIPROP_REC_COUNT]],TBL_BDA_LOANPOOL[[#This Row],[LOAN_AMOUNT]])</f>
        <v>0</v>
      </c>
      <c r="AK168" s="29" t="b">
        <f>TBL_BDA_LOANPOOL[[#This Row],[MULTIPROP_REC_COUNT]]&gt;1</f>
        <v>0</v>
      </c>
      <c r="AL168" s="36">
        <f>IF(TBL_BDA_LOANPOOL[[#This Row],[LOAN_ID]]&lt;&gt;"",COUNTIF(TBL_BDA_LOANPOOL[LOAN_ID],TBL_BDA_LOANPOOL[[#This Row],[LOAN_ID]]),1)</f>
        <v>1</v>
      </c>
      <c r="AM168" s="36">
        <f>IFERROR(MATCH(TBL_BDA_LOANPOOL[[#This Row],[QUAL_METHOD]],RANGE_LOOKUP_QUALMETHODS_BDA,0),-1)</f>
        <v>-1</v>
      </c>
      <c r="AN168" s="29" t="str">
        <f>IF(AND(TBL_BDA_LOANPOOL[[#This Row],[LOAN_ID]]&lt;&gt;"",TBL_BDA_LOANPOOL[[#This Row],[QUALMETHOD_ID]]&gt;-1),(SUMIF(TBL_BDA_LOANPOOL[LOAN_ID],TBL_BDA_LOANPOOL[[#This Row],[LOAN_ID]],TBL_BDA_LOANPOOL[QUALMETHOD_ID])/TBL_BDA_LOANPOOL[[#This Row],[MULTIPROP_REC_COUNT]])=TBL_BDA_LOANPOOL[[#This Row],[QUALMETHOD_ID]],"")</f>
        <v/>
      </c>
      <c r="AO168" s="29" t="str">
        <f>IF(AND(TBL_BDA_LOANPOOL[[#This Row],[LOAN_ID]]&lt;&gt;"",TBL_BDA_LOANPOOL[[#This Row],[LOAN_AMOUNT]]&lt;&gt;""),(SUMIF(TBL_BDA_LOANPOOL[LOAN_ID],TBL_BDA_LOANPOOL[[#This Row],[LOAN_ID]],TBL_BDA_LOANPOOL[LOAN_AMOUNT])/TBL_BDA_LOANPOOL[[#This Row],[MULTIPROP_REC_COUNT]])=TBL_BDA_LOANPOOL[[#This Row],[LOAN_AMOUNT]],"")</f>
        <v/>
      </c>
      <c r="AP168" s="29" t="str">
        <f>IF(AND(TBL_BDA_LOANPOOL[[#This Row],[LOAN_ID]]&lt;&gt;"",TBL_BDA_LOANPOOL[[#This Row],[SETTLEMENT_DATE]]&lt;&gt;""),(SUMIF(TBL_BDA_LOANPOOL[LOAN_ID],TBL_BDA_LOANPOOL[[#This Row],[LOAN_ID]],TBL_BDA_LOANPOOL[SETTLEMENT_DATE])/TBL_BDA_LOANPOOL[[#This Row],[MULTIPROP_REC_COUNT]])=TBL_BDA_LOANPOOL[[#This Row],[SETTLEMENT_DATE]],"")</f>
        <v/>
      </c>
      <c r="AQ16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9" spans="2:45" ht="26.25" customHeight="1" x14ac:dyDescent="0.25">
      <c r="B169" s="25" t="str">
        <f>IF(TBL_BDA_LOANPOOL[[#This Row],[RECORD_STARTED]],IF(TBL_BDA_LOANPOOL[[#This Row],[ERROR_COUNT]]&gt;0,-1,IF(TBL_BDA_LOANPOOL[[#This Row],[REQ_FIELDS_POPULATED]],1,0)),"")</f>
        <v/>
      </c>
      <c r="C169" s="36">
        <f>ROW()-ROW(TBL_BDA_LOANPOOL[[#Headers],[ROW_ID]])</f>
        <v>153</v>
      </c>
      <c r="D169" s="55"/>
      <c r="E169" s="56"/>
      <c r="F169" s="57"/>
      <c r="G169" s="193"/>
      <c r="H169" s="142"/>
      <c r="I169" s="144"/>
      <c r="J169" s="144"/>
      <c r="K169" s="194"/>
      <c r="L169" s="207"/>
      <c r="M169" s="196"/>
      <c r="N169" s="116"/>
      <c r="O169" s="55"/>
      <c r="P169" s="61"/>
      <c r="Q169" s="62"/>
      <c r="R169" s="124"/>
      <c r="S169" s="200"/>
      <c r="T169" s="61"/>
      <c r="U169" s="202"/>
      <c r="V169" s="204" t="str">
        <f>IF(TBL_BDA_LOANPOOL[[#This Row],[RECORD_STARTED]]=TRUE,RANGE_LOOKUP_QUALMETHODS_BDA_SMALLBUSINESS,"")</f>
        <v/>
      </c>
      <c r="W169" s="178"/>
      <c r="X169" s="176"/>
      <c r="Y169" s="185"/>
      <c r="Z169" s="185"/>
      <c r="AA169" s="186"/>
      <c r="AB169" s="186"/>
      <c r="AC16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9" s="94" t="str">
        <f>IF(TBL_BDA_LOANPOOL[[#This Row],[LOAN_LEVEL_PREQUALIFIED_FLAG]]&lt;&gt;"",
IF(TBL_BDA_LOANPOOL[[#This Row],[LOAN_LEVEL_PREQUALIFIED_FLAG]],"Yes","No"),
"")</f>
        <v/>
      </c>
      <c r="AE169" s="70" t="str">
        <f>IF(TBL_BDA_LOANPOOL[[#This Row],[LOAN_ID]] = "","",TBL_BDA_LOANPOOL[[#This Row],[LOAN_ID]]&amp;" ("&amp;IF(TBL_BDA_LOANPOOL[[#This Row],[PROP_ADDR_STREET]]="","Address Not Defined",TBL_BDA_LOANPOOL[[#This Row],[PROP_ADDR_STREET]])&amp;")")</f>
        <v/>
      </c>
      <c r="AF169" s="70" t="str">
        <f>IF(AND(TBL_BDA_LOANPOOL[[#This Row],[REQ_FIELDS_POPULATED]],TBL_BDA_LOANPOOL[[#This Row],[ERROR_COUNT]]=0),
AND(TBL_BDA_LOANPOOL[[#This Row],[PREQUAL_LOAN_AGESETTLE_DATE_90_DAYS_CERTDATE]],TBL_BDA_LOANPOOL[[#This Row],[PREQUAL_LOAN_INTEREST_RATE]],TBL_BDA_LOANPOOL[[#This Row],[PREQUAL_SMALLBUSINESS]]),
"")</f>
        <v/>
      </c>
      <c r="AG169" s="27" t="b">
        <f ca="1">IFERROR((IF(APP_BDA_CERT_DATE&lt;&gt;"",APP_BDA_CERT_DATE,TODAY())-TBL_BDA_LOANPOOL[[#This Row],[SETTLEMENT_DATE]])&lt;91,TRUE)</f>
        <v>1</v>
      </c>
      <c r="AH169" s="27" t="b">
        <f>COUNTIFS(TBL_BDA_LOANPOOL[LOAN_ID],TBL_BDA_LOANPOOL[[#This Row],[LOAN_ID]],TBL_BDA_LOANPOOL[LOAN_INTEREST_RATE],"&gt;"&amp;CONFIG_BDA_INTEREST_RATE_CEILING)=0</f>
        <v>1</v>
      </c>
      <c r="AI169" s="27" t="b">
        <f>COUNTIFS(TBL_BDA_LOANPOOL[LOAN_ID],TBL_BDA_LOANPOOL[[#This Row],[LOAN_ID]],TBL_BDA_LOANPOOL[SBA_QUALIFIED],"No")=0</f>
        <v>1</v>
      </c>
      <c r="AJ169" s="29">
        <f>IF(TBL_BDA_LOANPOOL[[#This Row],[MULTIPROP_REC_COUNT]]&lt;&gt;"",TBL_BDA_LOANPOOL[[#This Row],[LOAN_AMOUNT]]/TBL_BDA_LOANPOOL[[#This Row],[MULTIPROP_REC_COUNT]],TBL_BDA_LOANPOOL[[#This Row],[LOAN_AMOUNT]])</f>
        <v>0</v>
      </c>
      <c r="AK169" s="29" t="b">
        <f>TBL_BDA_LOANPOOL[[#This Row],[MULTIPROP_REC_COUNT]]&gt;1</f>
        <v>0</v>
      </c>
      <c r="AL169" s="36">
        <f>IF(TBL_BDA_LOANPOOL[[#This Row],[LOAN_ID]]&lt;&gt;"",COUNTIF(TBL_BDA_LOANPOOL[LOAN_ID],TBL_BDA_LOANPOOL[[#This Row],[LOAN_ID]]),1)</f>
        <v>1</v>
      </c>
      <c r="AM169" s="36">
        <f>IFERROR(MATCH(TBL_BDA_LOANPOOL[[#This Row],[QUAL_METHOD]],RANGE_LOOKUP_QUALMETHODS_BDA,0),-1)</f>
        <v>-1</v>
      </c>
      <c r="AN169" s="29" t="str">
        <f>IF(AND(TBL_BDA_LOANPOOL[[#This Row],[LOAN_ID]]&lt;&gt;"",TBL_BDA_LOANPOOL[[#This Row],[QUALMETHOD_ID]]&gt;-1),(SUMIF(TBL_BDA_LOANPOOL[LOAN_ID],TBL_BDA_LOANPOOL[[#This Row],[LOAN_ID]],TBL_BDA_LOANPOOL[QUALMETHOD_ID])/TBL_BDA_LOANPOOL[[#This Row],[MULTIPROP_REC_COUNT]])=TBL_BDA_LOANPOOL[[#This Row],[QUALMETHOD_ID]],"")</f>
        <v/>
      </c>
      <c r="AO169" s="29" t="str">
        <f>IF(AND(TBL_BDA_LOANPOOL[[#This Row],[LOAN_ID]]&lt;&gt;"",TBL_BDA_LOANPOOL[[#This Row],[LOAN_AMOUNT]]&lt;&gt;""),(SUMIF(TBL_BDA_LOANPOOL[LOAN_ID],TBL_BDA_LOANPOOL[[#This Row],[LOAN_ID]],TBL_BDA_LOANPOOL[LOAN_AMOUNT])/TBL_BDA_LOANPOOL[[#This Row],[MULTIPROP_REC_COUNT]])=TBL_BDA_LOANPOOL[[#This Row],[LOAN_AMOUNT]],"")</f>
        <v/>
      </c>
      <c r="AP169" s="29" t="str">
        <f>IF(AND(TBL_BDA_LOANPOOL[[#This Row],[LOAN_ID]]&lt;&gt;"",TBL_BDA_LOANPOOL[[#This Row],[SETTLEMENT_DATE]]&lt;&gt;""),(SUMIF(TBL_BDA_LOANPOOL[LOAN_ID],TBL_BDA_LOANPOOL[[#This Row],[LOAN_ID]],TBL_BDA_LOANPOOL[SETTLEMENT_DATE])/TBL_BDA_LOANPOOL[[#This Row],[MULTIPROP_REC_COUNT]])=TBL_BDA_LOANPOOL[[#This Row],[SETTLEMENT_DATE]],"")</f>
        <v/>
      </c>
      <c r="AQ16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0" spans="2:45" ht="26.25" customHeight="1" x14ac:dyDescent="0.25">
      <c r="B170" s="25" t="str">
        <f>IF(TBL_BDA_LOANPOOL[[#This Row],[RECORD_STARTED]],IF(TBL_BDA_LOANPOOL[[#This Row],[ERROR_COUNT]]&gt;0,-1,IF(TBL_BDA_LOANPOOL[[#This Row],[REQ_FIELDS_POPULATED]],1,0)),"")</f>
        <v/>
      </c>
      <c r="C170" s="36">
        <f>ROW()-ROW(TBL_BDA_LOANPOOL[[#Headers],[ROW_ID]])</f>
        <v>154</v>
      </c>
      <c r="D170" s="55"/>
      <c r="E170" s="56"/>
      <c r="F170" s="57"/>
      <c r="G170" s="193"/>
      <c r="H170" s="142"/>
      <c r="I170" s="144"/>
      <c r="J170" s="144"/>
      <c r="K170" s="194"/>
      <c r="L170" s="207"/>
      <c r="M170" s="196"/>
      <c r="N170" s="116"/>
      <c r="O170" s="55"/>
      <c r="P170" s="61"/>
      <c r="Q170" s="62"/>
      <c r="R170" s="124"/>
      <c r="S170" s="200"/>
      <c r="T170" s="61"/>
      <c r="U170" s="202"/>
      <c r="V170" s="204" t="str">
        <f>IF(TBL_BDA_LOANPOOL[[#This Row],[RECORD_STARTED]]=TRUE,RANGE_LOOKUP_QUALMETHODS_BDA_SMALLBUSINESS,"")</f>
        <v/>
      </c>
      <c r="W170" s="178"/>
      <c r="X170" s="176"/>
      <c r="Y170" s="185"/>
      <c r="Z170" s="185"/>
      <c r="AA170" s="186"/>
      <c r="AB170" s="186"/>
      <c r="AC17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0" s="94" t="str">
        <f>IF(TBL_BDA_LOANPOOL[[#This Row],[LOAN_LEVEL_PREQUALIFIED_FLAG]]&lt;&gt;"",
IF(TBL_BDA_LOANPOOL[[#This Row],[LOAN_LEVEL_PREQUALIFIED_FLAG]],"Yes","No"),
"")</f>
        <v/>
      </c>
      <c r="AE170" s="70" t="str">
        <f>IF(TBL_BDA_LOANPOOL[[#This Row],[LOAN_ID]] = "","",TBL_BDA_LOANPOOL[[#This Row],[LOAN_ID]]&amp;" ("&amp;IF(TBL_BDA_LOANPOOL[[#This Row],[PROP_ADDR_STREET]]="","Address Not Defined",TBL_BDA_LOANPOOL[[#This Row],[PROP_ADDR_STREET]])&amp;")")</f>
        <v/>
      </c>
      <c r="AF170" s="70" t="str">
        <f>IF(AND(TBL_BDA_LOANPOOL[[#This Row],[REQ_FIELDS_POPULATED]],TBL_BDA_LOANPOOL[[#This Row],[ERROR_COUNT]]=0),
AND(TBL_BDA_LOANPOOL[[#This Row],[PREQUAL_LOAN_AGESETTLE_DATE_90_DAYS_CERTDATE]],TBL_BDA_LOANPOOL[[#This Row],[PREQUAL_LOAN_INTEREST_RATE]],TBL_BDA_LOANPOOL[[#This Row],[PREQUAL_SMALLBUSINESS]]),
"")</f>
        <v/>
      </c>
      <c r="AG170" s="27" t="b">
        <f ca="1">IFERROR((IF(APP_BDA_CERT_DATE&lt;&gt;"",APP_BDA_CERT_DATE,TODAY())-TBL_BDA_LOANPOOL[[#This Row],[SETTLEMENT_DATE]])&lt;91,TRUE)</f>
        <v>1</v>
      </c>
      <c r="AH170" s="27" t="b">
        <f>COUNTIFS(TBL_BDA_LOANPOOL[LOAN_ID],TBL_BDA_LOANPOOL[[#This Row],[LOAN_ID]],TBL_BDA_LOANPOOL[LOAN_INTEREST_RATE],"&gt;"&amp;CONFIG_BDA_INTEREST_RATE_CEILING)=0</f>
        <v>1</v>
      </c>
      <c r="AI170" s="27" t="b">
        <f>COUNTIFS(TBL_BDA_LOANPOOL[LOAN_ID],TBL_BDA_LOANPOOL[[#This Row],[LOAN_ID]],TBL_BDA_LOANPOOL[SBA_QUALIFIED],"No")=0</f>
        <v>1</v>
      </c>
      <c r="AJ170" s="29">
        <f>IF(TBL_BDA_LOANPOOL[[#This Row],[MULTIPROP_REC_COUNT]]&lt;&gt;"",TBL_BDA_LOANPOOL[[#This Row],[LOAN_AMOUNT]]/TBL_BDA_LOANPOOL[[#This Row],[MULTIPROP_REC_COUNT]],TBL_BDA_LOANPOOL[[#This Row],[LOAN_AMOUNT]])</f>
        <v>0</v>
      </c>
      <c r="AK170" s="29" t="b">
        <f>TBL_BDA_LOANPOOL[[#This Row],[MULTIPROP_REC_COUNT]]&gt;1</f>
        <v>0</v>
      </c>
      <c r="AL170" s="36">
        <f>IF(TBL_BDA_LOANPOOL[[#This Row],[LOAN_ID]]&lt;&gt;"",COUNTIF(TBL_BDA_LOANPOOL[LOAN_ID],TBL_BDA_LOANPOOL[[#This Row],[LOAN_ID]]),1)</f>
        <v>1</v>
      </c>
      <c r="AM170" s="36">
        <f>IFERROR(MATCH(TBL_BDA_LOANPOOL[[#This Row],[QUAL_METHOD]],RANGE_LOOKUP_QUALMETHODS_BDA,0),-1)</f>
        <v>-1</v>
      </c>
      <c r="AN170" s="29" t="str">
        <f>IF(AND(TBL_BDA_LOANPOOL[[#This Row],[LOAN_ID]]&lt;&gt;"",TBL_BDA_LOANPOOL[[#This Row],[QUALMETHOD_ID]]&gt;-1),(SUMIF(TBL_BDA_LOANPOOL[LOAN_ID],TBL_BDA_LOANPOOL[[#This Row],[LOAN_ID]],TBL_BDA_LOANPOOL[QUALMETHOD_ID])/TBL_BDA_LOANPOOL[[#This Row],[MULTIPROP_REC_COUNT]])=TBL_BDA_LOANPOOL[[#This Row],[QUALMETHOD_ID]],"")</f>
        <v/>
      </c>
      <c r="AO170" s="29" t="str">
        <f>IF(AND(TBL_BDA_LOANPOOL[[#This Row],[LOAN_ID]]&lt;&gt;"",TBL_BDA_LOANPOOL[[#This Row],[LOAN_AMOUNT]]&lt;&gt;""),(SUMIF(TBL_BDA_LOANPOOL[LOAN_ID],TBL_BDA_LOANPOOL[[#This Row],[LOAN_ID]],TBL_BDA_LOANPOOL[LOAN_AMOUNT])/TBL_BDA_LOANPOOL[[#This Row],[MULTIPROP_REC_COUNT]])=TBL_BDA_LOANPOOL[[#This Row],[LOAN_AMOUNT]],"")</f>
        <v/>
      </c>
      <c r="AP170" s="29" t="str">
        <f>IF(AND(TBL_BDA_LOANPOOL[[#This Row],[LOAN_ID]]&lt;&gt;"",TBL_BDA_LOANPOOL[[#This Row],[SETTLEMENT_DATE]]&lt;&gt;""),(SUMIF(TBL_BDA_LOANPOOL[LOAN_ID],TBL_BDA_LOANPOOL[[#This Row],[LOAN_ID]],TBL_BDA_LOANPOOL[SETTLEMENT_DATE])/TBL_BDA_LOANPOOL[[#This Row],[MULTIPROP_REC_COUNT]])=TBL_BDA_LOANPOOL[[#This Row],[SETTLEMENT_DATE]],"")</f>
        <v/>
      </c>
      <c r="AQ17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1" spans="2:45" ht="26.25" customHeight="1" x14ac:dyDescent="0.25">
      <c r="B171" s="25" t="str">
        <f>IF(TBL_BDA_LOANPOOL[[#This Row],[RECORD_STARTED]],IF(TBL_BDA_LOANPOOL[[#This Row],[ERROR_COUNT]]&gt;0,-1,IF(TBL_BDA_LOANPOOL[[#This Row],[REQ_FIELDS_POPULATED]],1,0)),"")</f>
        <v/>
      </c>
      <c r="C171" s="36">
        <f>ROW()-ROW(TBL_BDA_LOANPOOL[[#Headers],[ROW_ID]])</f>
        <v>155</v>
      </c>
      <c r="D171" s="55"/>
      <c r="E171" s="56"/>
      <c r="F171" s="57"/>
      <c r="G171" s="193"/>
      <c r="H171" s="142"/>
      <c r="I171" s="144"/>
      <c r="J171" s="144"/>
      <c r="K171" s="194"/>
      <c r="L171" s="207"/>
      <c r="M171" s="196"/>
      <c r="N171" s="116"/>
      <c r="O171" s="55"/>
      <c r="P171" s="61"/>
      <c r="Q171" s="62"/>
      <c r="R171" s="124"/>
      <c r="S171" s="200"/>
      <c r="T171" s="61"/>
      <c r="U171" s="202"/>
      <c r="V171" s="204" t="str">
        <f>IF(TBL_BDA_LOANPOOL[[#This Row],[RECORD_STARTED]]=TRUE,RANGE_LOOKUP_QUALMETHODS_BDA_SMALLBUSINESS,"")</f>
        <v/>
      </c>
      <c r="W171" s="178"/>
      <c r="X171" s="176"/>
      <c r="Y171" s="185"/>
      <c r="Z171" s="185"/>
      <c r="AA171" s="186"/>
      <c r="AB171" s="186"/>
      <c r="AC17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1" s="94" t="str">
        <f>IF(TBL_BDA_LOANPOOL[[#This Row],[LOAN_LEVEL_PREQUALIFIED_FLAG]]&lt;&gt;"",
IF(TBL_BDA_LOANPOOL[[#This Row],[LOAN_LEVEL_PREQUALIFIED_FLAG]],"Yes","No"),
"")</f>
        <v/>
      </c>
      <c r="AE171" s="70" t="str">
        <f>IF(TBL_BDA_LOANPOOL[[#This Row],[LOAN_ID]] = "","",TBL_BDA_LOANPOOL[[#This Row],[LOAN_ID]]&amp;" ("&amp;IF(TBL_BDA_LOANPOOL[[#This Row],[PROP_ADDR_STREET]]="","Address Not Defined",TBL_BDA_LOANPOOL[[#This Row],[PROP_ADDR_STREET]])&amp;")")</f>
        <v/>
      </c>
      <c r="AF171" s="70" t="str">
        <f>IF(AND(TBL_BDA_LOANPOOL[[#This Row],[REQ_FIELDS_POPULATED]],TBL_BDA_LOANPOOL[[#This Row],[ERROR_COUNT]]=0),
AND(TBL_BDA_LOANPOOL[[#This Row],[PREQUAL_LOAN_AGESETTLE_DATE_90_DAYS_CERTDATE]],TBL_BDA_LOANPOOL[[#This Row],[PREQUAL_LOAN_INTEREST_RATE]],TBL_BDA_LOANPOOL[[#This Row],[PREQUAL_SMALLBUSINESS]]),
"")</f>
        <v/>
      </c>
      <c r="AG171" s="27" t="b">
        <f ca="1">IFERROR((IF(APP_BDA_CERT_DATE&lt;&gt;"",APP_BDA_CERT_DATE,TODAY())-TBL_BDA_LOANPOOL[[#This Row],[SETTLEMENT_DATE]])&lt;91,TRUE)</f>
        <v>1</v>
      </c>
      <c r="AH171" s="27" t="b">
        <f>COUNTIFS(TBL_BDA_LOANPOOL[LOAN_ID],TBL_BDA_LOANPOOL[[#This Row],[LOAN_ID]],TBL_BDA_LOANPOOL[LOAN_INTEREST_RATE],"&gt;"&amp;CONFIG_BDA_INTEREST_RATE_CEILING)=0</f>
        <v>1</v>
      </c>
      <c r="AI171" s="27" t="b">
        <f>COUNTIFS(TBL_BDA_LOANPOOL[LOAN_ID],TBL_BDA_LOANPOOL[[#This Row],[LOAN_ID]],TBL_BDA_LOANPOOL[SBA_QUALIFIED],"No")=0</f>
        <v>1</v>
      </c>
      <c r="AJ171" s="29">
        <f>IF(TBL_BDA_LOANPOOL[[#This Row],[MULTIPROP_REC_COUNT]]&lt;&gt;"",TBL_BDA_LOANPOOL[[#This Row],[LOAN_AMOUNT]]/TBL_BDA_LOANPOOL[[#This Row],[MULTIPROP_REC_COUNT]],TBL_BDA_LOANPOOL[[#This Row],[LOAN_AMOUNT]])</f>
        <v>0</v>
      </c>
      <c r="AK171" s="29" t="b">
        <f>TBL_BDA_LOANPOOL[[#This Row],[MULTIPROP_REC_COUNT]]&gt;1</f>
        <v>0</v>
      </c>
      <c r="AL171" s="36">
        <f>IF(TBL_BDA_LOANPOOL[[#This Row],[LOAN_ID]]&lt;&gt;"",COUNTIF(TBL_BDA_LOANPOOL[LOAN_ID],TBL_BDA_LOANPOOL[[#This Row],[LOAN_ID]]),1)</f>
        <v>1</v>
      </c>
      <c r="AM171" s="36">
        <f>IFERROR(MATCH(TBL_BDA_LOANPOOL[[#This Row],[QUAL_METHOD]],RANGE_LOOKUP_QUALMETHODS_BDA,0),-1)</f>
        <v>-1</v>
      </c>
      <c r="AN171" s="29" t="str">
        <f>IF(AND(TBL_BDA_LOANPOOL[[#This Row],[LOAN_ID]]&lt;&gt;"",TBL_BDA_LOANPOOL[[#This Row],[QUALMETHOD_ID]]&gt;-1),(SUMIF(TBL_BDA_LOANPOOL[LOAN_ID],TBL_BDA_LOANPOOL[[#This Row],[LOAN_ID]],TBL_BDA_LOANPOOL[QUALMETHOD_ID])/TBL_BDA_LOANPOOL[[#This Row],[MULTIPROP_REC_COUNT]])=TBL_BDA_LOANPOOL[[#This Row],[QUALMETHOD_ID]],"")</f>
        <v/>
      </c>
      <c r="AO171" s="29" t="str">
        <f>IF(AND(TBL_BDA_LOANPOOL[[#This Row],[LOAN_ID]]&lt;&gt;"",TBL_BDA_LOANPOOL[[#This Row],[LOAN_AMOUNT]]&lt;&gt;""),(SUMIF(TBL_BDA_LOANPOOL[LOAN_ID],TBL_BDA_LOANPOOL[[#This Row],[LOAN_ID]],TBL_BDA_LOANPOOL[LOAN_AMOUNT])/TBL_BDA_LOANPOOL[[#This Row],[MULTIPROP_REC_COUNT]])=TBL_BDA_LOANPOOL[[#This Row],[LOAN_AMOUNT]],"")</f>
        <v/>
      </c>
      <c r="AP171" s="29" t="str">
        <f>IF(AND(TBL_BDA_LOANPOOL[[#This Row],[LOAN_ID]]&lt;&gt;"",TBL_BDA_LOANPOOL[[#This Row],[SETTLEMENT_DATE]]&lt;&gt;""),(SUMIF(TBL_BDA_LOANPOOL[LOAN_ID],TBL_BDA_LOANPOOL[[#This Row],[LOAN_ID]],TBL_BDA_LOANPOOL[SETTLEMENT_DATE])/TBL_BDA_LOANPOOL[[#This Row],[MULTIPROP_REC_COUNT]])=TBL_BDA_LOANPOOL[[#This Row],[SETTLEMENT_DATE]],"")</f>
        <v/>
      </c>
      <c r="AQ17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2" spans="2:45" ht="26.25" customHeight="1" x14ac:dyDescent="0.25">
      <c r="B172" s="25" t="str">
        <f>IF(TBL_BDA_LOANPOOL[[#This Row],[RECORD_STARTED]],IF(TBL_BDA_LOANPOOL[[#This Row],[ERROR_COUNT]]&gt;0,-1,IF(TBL_BDA_LOANPOOL[[#This Row],[REQ_FIELDS_POPULATED]],1,0)),"")</f>
        <v/>
      </c>
      <c r="C172" s="36">
        <f>ROW()-ROW(TBL_BDA_LOANPOOL[[#Headers],[ROW_ID]])</f>
        <v>156</v>
      </c>
      <c r="D172" s="55"/>
      <c r="E172" s="56"/>
      <c r="F172" s="57"/>
      <c r="G172" s="193"/>
      <c r="H172" s="142"/>
      <c r="I172" s="144"/>
      <c r="J172" s="144"/>
      <c r="K172" s="194"/>
      <c r="L172" s="207"/>
      <c r="M172" s="196"/>
      <c r="N172" s="116"/>
      <c r="O172" s="55"/>
      <c r="P172" s="61"/>
      <c r="Q172" s="62"/>
      <c r="R172" s="124"/>
      <c r="S172" s="200"/>
      <c r="T172" s="61"/>
      <c r="U172" s="202"/>
      <c r="V172" s="204" t="str">
        <f>IF(TBL_BDA_LOANPOOL[[#This Row],[RECORD_STARTED]]=TRUE,RANGE_LOOKUP_QUALMETHODS_BDA_SMALLBUSINESS,"")</f>
        <v/>
      </c>
      <c r="W172" s="178"/>
      <c r="X172" s="176"/>
      <c r="Y172" s="185"/>
      <c r="Z172" s="185"/>
      <c r="AA172" s="186"/>
      <c r="AB172" s="186"/>
      <c r="AC17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2" s="94" t="str">
        <f>IF(TBL_BDA_LOANPOOL[[#This Row],[LOAN_LEVEL_PREQUALIFIED_FLAG]]&lt;&gt;"",
IF(TBL_BDA_LOANPOOL[[#This Row],[LOAN_LEVEL_PREQUALIFIED_FLAG]],"Yes","No"),
"")</f>
        <v/>
      </c>
      <c r="AE172" s="70" t="str">
        <f>IF(TBL_BDA_LOANPOOL[[#This Row],[LOAN_ID]] = "","",TBL_BDA_LOANPOOL[[#This Row],[LOAN_ID]]&amp;" ("&amp;IF(TBL_BDA_LOANPOOL[[#This Row],[PROP_ADDR_STREET]]="","Address Not Defined",TBL_BDA_LOANPOOL[[#This Row],[PROP_ADDR_STREET]])&amp;")")</f>
        <v/>
      </c>
      <c r="AF172" s="70" t="str">
        <f>IF(AND(TBL_BDA_LOANPOOL[[#This Row],[REQ_FIELDS_POPULATED]],TBL_BDA_LOANPOOL[[#This Row],[ERROR_COUNT]]=0),
AND(TBL_BDA_LOANPOOL[[#This Row],[PREQUAL_LOAN_AGESETTLE_DATE_90_DAYS_CERTDATE]],TBL_BDA_LOANPOOL[[#This Row],[PREQUAL_LOAN_INTEREST_RATE]],TBL_BDA_LOANPOOL[[#This Row],[PREQUAL_SMALLBUSINESS]]),
"")</f>
        <v/>
      </c>
      <c r="AG172" s="27" t="b">
        <f ca="1">IFERROR((IF(APP_BDA_CERT_DATE&lt;&gt;"",APP_BDA_CERT_DATE,TODAY())-TBL_BDA_LOANPOOL[[#This Row],[SETTLEMENT_DATE]])&lt;91,TRUE)</f>
        <v>1</v>
      </c>
      <c r="AH172" s="27" t="b">
        <f>COUNTIFS(TBL_BDA_LOANPOOL[LOAN_ID],TBL_BDA_LOANPOOL[[#This Row],[LOAN_ID]],TBL_BDA_LOANPOOL[LOAN_INTEREST_RATE],"&gt;"&amp;CONFIG_BDA_INTEREST_RATE_CEILING)=0</f>
        <v>1</v>
      </c>
      <c r="AI172" s="27" t="b">
        <f>COUNTIFS(TBL_BDA_LOANPOOL[LOAN_ID],TBL_BDA_LOANPOOL[[#This Row],[LOAN_ID]],TBL_BDA_LOANPOOL[SBA_QUALIFIED],"No")=0</f>
        <v>1</v>
      </c>
      <c r="AJ172" s="29">
        <f>IF(TBL_BDA_LOANPOOL[[#This Row],[MULTIPROP_REC_COUNT]]&lt;&gt;"",TBL_BDA_LOANPOOL[[#This Row],[LOAN_AMOUNT]]/TBL_BDA_LOANPOOL[[#This Row],[MULTIPROP_REC_COUNT]],TBL_BDA_LOANPOOL[[#This Row],[LOAN_AMOUNT]])</f>
        <v>0</v>
      </c>
      <c r="AK172" s="29" t="b">
        <f>TBL_BDA_LOANPOOL[[#This Row],[MULTIPROP_REC_COUNT]]&gt;1</f>
        <v>0</v>
      </c>
      <c r="AL172" s="36">
        <f>IF(TBL_BDA_LOANPOOL[[#This Row],[LOAN_ID]]&lt;&gt;"",COUNTIF(TBL_BDA_LOANPOOL[LOAN_ID],TBL_BDA_LOANPOOL[[#This Row],[LOAN_ID]]),1)</f>
        <v>1</v>
      </c>
      <c r="AM172" s="36">
        <f>IFERROR(MATCH(TBL_BDA_LOANPOOL[[#This Row],[QUAL_METHOD]],RANGE_LOOKUP_QUALMETHODS_BDA,0),-1)</f>
        <v>-1</v>
      </c>
      <c r="AN172" s="29" t="str">
        <f>IF(AND(TBL_BDA_LOANPOOL[[#This Row],[LOAN_ID]]&lt;&gt;"",TBL_BDA_LOANPOOL[[#This Row],[QUALMETHOD_ID]]&gt;-1),(SUMIF(TBL_BDA_LOANPOOL[LOAN_ID],TBL_BDA_LOANPOOL[[#This Row],[LOAN_ID]],TBL_BDA_LOANPOOL[QUALMETHOD_ID])/TBL_BDA_LOANPOOL[[#This Row],[MULTIPROP_REC_COUNT]])=TBL_BDA_LOANPOOL[[#This Row],[QUALMETHOD_ID]],"")</f>
        <v/>
      </c>
      <c r="AO172" s="29" t="str">
        <f>IF(AND(TBL_BDA_LOANPOOL[[#This Row],[LOAN_ID]]&lt;&gt;"",TBL_BDA_LOANPOOL[[#This Row],[LOAN_AMOUNT]]&lt;&gt;""),(SUMIF(TBL_BDA_LOANPOOL[LOAN_ID],TBL_BDA_LOANPOOL[[#This Row],[LOAN_ID]],TBL_BDA_LOANPOOL[LOAN_AMOUNT])/TBL_BDA_LOANPOOL[[#This Row],[MULTIPROP_REC_COUNT]])=TBL_BDA_LOANPOOL[[#This Row],[LOAN_AMOUNT]],"")</f>
        <v/>
      </c>
      <c r="AP172" s="29" t="str">
        <f>IF(AND(TBL_BDA_LOANPOOL[[#This Row],[LOAN_ID]]&lt;&gt;"",TBL_BDA_LOANPOOL[[#This Row],[SETTLEMENT_DATE]]&lt;&gt;""),(SUMIF(TBL_BDA_LOANPOOL[LOAN_ID],TBL_BDA_LOANPOOL[[#This Row],[LOAN_ID]],TBL_BDA_LOANPOOL[SETTLEMENT_DATE])/TBL_BDA_LOANPOOL[[#This Row],[MULTIPROP_REC_COUNT]])=TBL_BDA_LOANPOOL[[#This Row],[SETTLEMENT_DATE]],"")</f>
        <v/>
      </c>
      <c r="AQ17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3" spans="2:45" ht="26.25" customHeight="1" x14ac:dyDescent="0.25">
      <c r="B173" s="25" t="str">
        <f>IF(TBL_BDA_LOANPOOL[[#This Row],[RECORD_STARTED]],IF(TBL_BDA_LOANPOOL[[#This Row],[ERROR_COUNT]]&gt;0,-1,IF(TBL_BDA_LOANPOOL[[#This Row],[REQ_FIELDS_POPULATED]],1,0)),"")</f>
        <v/>
      </c>
      <c r="C173" s="36">
        <f>ROW()-ROW(TBL_BDA_LOANPOOL[[#Headers],[ROW_ID]])</f>
        <v>157</v>
      </c>
      <c r="D173" s="55"/>
      <c r="E173" s="56"/>
      <c r="F173" s="57"/>
      <c r="G173" s="193"/>
      <c r="H173" s="142"/>
      <c r="I173" s="144"/>
      <c r="J173" s="144"/>
      <c r="K173" s="194"/>
      <c r="L173" s="207"/>
      <c r="M173" s="196"/>
      <c r="N173" s="116"/>
      <c r="O173" s="55"/>
      <c r="P173" s="61"/>
      <c r="Q173" s="62"/>
      <c r="R173" s="124"/>
      <c r="S173" s="200"/>
      <c r="T173" s="61"/>
      <c r="U173" s="202"/>
      <c r="V173" s="204" t="str">
        <f>IF(TBL_BDA_LOANPOOL[[#This Row],[RECORD_STARTED]]=TRUE,RANGE_LOOKUP_QUALMETHODS_BDA_SMALLBUSINESS,"")</f>
        <v/>
      </c>
      <c r="W173" s="178"/>
      <c r="X173" s="176"/>
      <c r="Y173" s="185"/>
      <c r="Z173" s="185"/>
      <c r="AA173" s="186"/>
      <c r="AB173" s="186"/>
      <c r="AC17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3" s="94" t="str">
        <f>IF(TBL_BDA_LOANPOOL[[#This Row],[LOAN_LEVEL_PREQUALIFIED_FLAG]]&lt;&gt;"",
IF(TBL_BDA_LOANPOOL[[#This Row],[LOAN_LEVEL_PREQUALIFIED_FLAG]],"Yes","No"),
"")</f>
        <v/>
      </c>
      <c r="AE173" s="70" t="str">
        <f>IF(TBL_BDA_LOANPOOL[[#This Row],[LOAN_ID]] = "","",TBL_BDA_LOANPOOL[[#This Row],[LOAN_ID]]&amp;" ("&amp;IF(TBL_BDA_LOANPOOL[[#This Row],[PROP_ADDR_STREET]]="","Address Not Defined",TBL_BDA_LOANPOOL[[#This Row],[PROP_ADDR_STREET]])&amp;")")</f>
        <v/>
      </c>
      <c r="AF173" s="70" t="str">
        <f>IF(AND(TBL_BDA_LOANPOOL[[#This Row],[REQ_FIELDS_POPULATED]],TBL_BDA_LOANPOOL[[#This Row],[ERROR_COUNT]]=0),
AND(TBL_BDA_LOANPOOL[[#This Row],[PREQUAL_LOAN_AGESETTLE_DATE_90_DAYS_CERTDATE]],TBL_BDA_LOANPOOL[[#This Row],[PREQUAL_LOAN_INTEREST_RATE]],TBL_BDA_LOANPOOL[[#This Row],[PREQUAL_SMALLBUSINESS]]),
"")</f>
        <v/>
      </c>
      <c r="AG173" s="27" t="b">
        <f ca="1">IFERROR((IF(APP_BDA_CERT_DATE&lt;&gt;"",APP_BDA_CERT_DATE,TODAY())-TBL_BDA_LOANPOOL[[#This Row],[SETTLEMENT_DATE]])&lt;91,TRUE)</f>
        <v>1</v>
      </c>
      <c r="AH173" s="27" t="b">
        <f>COUNTIFS(TBL_BDA_LOANPOOL[LOAN_ID],TBL_BDA_LOANPOOL[[#This Row],[LOAN_ID]],TBL_BDA_LOANPOOL[LOAN_INTEREST_RATE],"&gt;"&amp;CONFIG_BDA_INTEREST_RATE_CEILING)=0</f>
        <v>1</v>
      </c>
      <c r="AI173" s="27" t="b">
        <f>COUNTIFS(TBL_BDA_LOANPOOL[LOAN_ID],TBL_BDA_LOANPOOL[[#This Row],[LOAN_ID]],TBL_BDA_LOANPOOL[SBA_QUALIFIED],"No")=0</f>
        <v>1</v>
      </c>
      <c r="AJ173" s="29">
        <f>IF(TBL_BDA_LOANPOOL[[#This Row],[MULTIPROP_REC_COUNT]]&lt;&gt;"",TBL_BDA_LOANPOOL[[#This Row],[LOAN_AMOUNT]]/TBL_BDA_LOANPOOL[[#This Row],[MULTIPROP_REC_COUNT]],TBL_BDA_LOANPOOL[[#This Row],[LOAN_AMOUNT]])</f>
        <v>0</v>
      </c>
      <c r="AK173" s="29" t="b">
        <f>TBL_BDA_LOANPOOL[[#This Row],[MULTIPROP_REC_COUNT]]&gt;1</f>
        <v>0</v>
      </c>
      <c r="AL173" s="36">
        <f>IF(TBL_BDA_LOANPOOL[[#This Row],[LOAN_ID]]&lt;&gt;"",COUNTIF(TBL_BDA_LOANPOOL[LOAN_ID],TBL_BDA_LOANPOOL[[#This Row],[LOAN_ID]]),1)</f>
        <v>1</v>
      </c>
      <c r="AM173" s="36">
        <f>IFERROR(MATCH(TBL_BDA_LOANPOOL[[#This Row],[QUAL_METHOD]],RANGE_LOOKUP_QUALMETHODS_BDA,0),-1)</f>
        <v>-1</v>
      </c>
      <c r="AN173" s="29" t="str">
        <f>IF(AND(TBL_BDA_LOANPOOL[[#This Row],[LOAN_ID]]&lt;&gt;"",TBL_BDA_LOANPOOL[[#This Row],[QUALMETHOD_ID]]&gt;-1),(SUMIF(TBL_BDA_LOANPOOL[LOAN_ID],TBL_BDA_LOANPOOL[[#This Row],[LOAN_ID]],TBL_BDA_LOANPOOL[QUALMETHOD_ID])/TBL_BDA_LOANPOOL[[#This Row],[MULTIPROP_REC_COUNT]])=TBL_BDA_LOANPOOL[[#This Row],[QUALMETHOD_ID]],"")</f>
        <v/>
      </c>
      <c r="AO173" s="29" t="str">
        <f>IF(AND(TBL_BDA_LOANPOOL[[#This Row],[LOAN_ID]]&lt;&gt;"",TBL_BDA_LOANPOOL[[#This Row],[LOAN_AMOUNT]]&lt;&gt;""),(SUMIF(TBL_BDA_LOANPOOL[LOAN_ID],TBL_BDA_LOANPOOL[[#This Row],[LOAN_ID]],TBL_BDA_LOANPOOL[LOAN_AMOUNT])/TBL_BDA_LOANPOOL[[#This Row],[MULTIPROP_REC_COUNT]])=TBL_BDA_LOANPOOL[[#This Row],[LOAN_AMOUNT]],"")</f>
        <v/>
      </c>
      <c r="AP173" s="29" t="str">
        <f>IF(AND(TBL_BDA_LOANPOOL[[#This Row],[LOAN_ID]]&lt;&gt;"",TBL_BDA_LOANPOOL[[#This Row],[SETTLEMENT_DATE]]&lt;&gt;""),(SUMIF(TBL_BDA_LOANPOOL[LOAN_ID],TBL_BDA_LOANPOOL[[#This Row],[LOAN_ID]],TBL_BDA_LOANPOOL[SETTLEMENT_DATE])/TBL_BDA_LOANPOOL[[#This Row],[MULTIPROP_REC_COUNT]])=TBL_BDA_LOANPOOL[[#This Row],[SETTLEMENT_DATE]],"")</f>
        <v/>
      </c>
      <c r="AQ17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4" spans="2:45" ht="26.25" customHeight="1" x14ac:dyDescent="0.25">
      <c r="B174" s="25" t="str">
        <f>IF(TBL_BDA_LOANPOOL[[#This Row],[RECORD_STARTED]],IF(TBL_BDA_LOANPOOL[[#This Row],[ERROR_COUNT]]&gt;0,-1,IF(TBL_BDA_LOANPOOL[[#This Row],[REQ_FIELDS_POPULATED]],1,0)),"")</f>
        <v/>
      </c>
      <c r="C174" s="36">
        <f>ROW()-ROW(TBL_BDA_LOANPOOL[[#Headers],[ROW_ID]])</f>
        <v>158</v>
      </c>
      <c r="D174" s="55"/>
      <c r="E174" s="56"/>
      <c r="F174" s="57"/>
      <c r="G174" s="193"/>
      <c r="H174" s="142"/>
      <c r="I174" s="144"/>
      <c r="J174" s="144"/>
      <c r="K174" s="194"/>
      <c r="L174" s="207"/>
      <c r="M174" s="196"/>
      <c r="N174" s="116"/>
      <c r="O174" s="55"/>
      <c r="P174" s="61"/>
      <c r="Q174" s="62"/>
      <c r="R174" s="124"/>
      <c r="S174" s="200"/>
      <c r="T174" s="61"/>
      <c r="U174" s="202"/>
      <c r="V174" s="204" t="str">
        <f>IF(TBL_BDA_LOANPOOL[[#This Row],[RECORD_STARTED]]=TRUE,RANGE_LOOKUP_QUALMETHODS_BDA_SMALLBUSINESS,"")</f>
        <v/>
      </c>
      <c r="W174" s="178"/>
      <c r="X174" s="176"/>
      <c r="Y174" s="185"/>
      <c r="Z174" s="185"/>
      <c r="AA174" s="186"/>
      <c r="AB174" s="186"/>
      <c r="AC17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4" s="94" t="str">
        <f>IF(TBL_BDA_LOANPOOL[[#This Row],[LOAN_LEVEL_PREQUALIFIED_FLAG]]&lt;&gt;"",
IF(TBL_BDA_LOANPOOL[[#This Row],[LOAN_LEVEL_PREQUALIFIED_FLAG]],"Yes","No"),
"")</f>
        <v/>
      </c>
      <c r="AE174" s="70" t="str">
        <f>IF(TBL_BDA_LOANPOOL[[#This Row],[LOAN_ID]] = "","",TBL_BDA_LOANPOOL[[#This Row],[LOAN_ID]]&amp;" ("&amp;IF(TBL_BDA_LOANPOOL[[#This Row],[PROP_ADDR_STREET]]="","Address Not Defined",TBL_BDA_LOANPOOL[[#This Row],[PROP_ADDR_STREET]])&amp;")")</f>
        <v/>
      </c>
      <c r="AF174" s="70" t="str">
        <f>IF(AND(TBL_BDA_LOANPOOL[[#This Row],[REQ_FIELDS_POPULATED]],TBL_BDA_LOANPOOL[[#This Row],[ERROR_COUNT]]=0),
AND(TBL_BDA_LOANPOOL[[#This Row],[PREQUAL_LOAN_AGESETTLE_DATE_90_DAYS_CERTDATE]],TBL_BDA_LOANPOOL[[#This Row],[PREQUAL_LOAN_INTEREST_RATE]],TBL_BDA_LOANPOOL[[#This Row],[PREQUAL_SMALLBUSINESS]]),
"")</f>
        <v/>
      </c>
      <c r="AG174" s="27" t="b">
        <f ca="1">IFERROR((IF(APP_BDA_CERT_DATE&lt;&gt;"",APP_BDA_CERT_DATE,TODAY())-TBL_BDA_LOANPOOL[[#This Row],[SETTLEMENT_DATE]])&lt;91,TRUE)</f>
        <v>1</v>
      </c>
      <c r="AH174" s="27" t="b">
        <f>COUNTIFS(TBL_BDA_LOANPOOL[LOAN_ID],TBL_BDA_LOANPOOL[[#This Row],[LOAN_ID]],TBL_BDA_LOANPOOL[LOAN_INTEREST_RATE],"&gt;"&amp;CONFIG_BDA_INTEREST_RATE_CEILING)=0</f>
        <v>1</v>
      </c>
      <c r="AI174" s="27" t="b">
        <f>COUNTIFS(TBL_BDA_LOANPOOL[LOAN_ID],TBL_BDA_LOANPOOL[[#This Row],[LOAN_ID]],TBL_BDA_LOANPOOL[SBA_QUALIFIED],"No")=0</f>
        <v>1</v>
      </c>
      <c r="AJ174" s="29">
        <f>IF(TBL_BDA_LOANPOOL[[#This Row],[MULTIPROP_REC_COUNT]]&lt;&gt;"",TBL_BDA_LOANPOOL[[#This Row],[LOAN_AMOUNT]]/TBL_BDA_LOANPOOL[[#This Row],[MULTIPROP_REC_COUNT]],TBL_BDA_LOANPOOL[[#This Row],[LOAN_AMOUNT]])</f>
        <v>0</v>
      </c>
      <c r="AK174" s="29" t="b">
        <f>TBL_BDA_LOANPOOL[[#This Row],[MULTIPROP_REC_COUNT]]&gt;1</f>
        <v>0</v>
      </c>
      <c r="AL174" s="36">
        <f>IF(TBL_BDA_LOANPOOL[[#This Row],[LOAN_ID]]&lt;&gt;"",COUNTIF(TBL_BDA_LOANPOOL[LOAN_ID],TBL_BDA_LOANPOOL[[#This Row],[LOAN_ID]]),1)</f>
        <v>1</v>
      </c>
      <c r="AM174" s="36">
        <f>IFERROR(MATCH(TBL_BDA_LOANPOOL[[#This Row],[QUAL_METHOD]],RANGE_LOOKUP_QUALMETHODS_BDA,0),-1)</f>
        <v>-1</v>
      </c>
      <c r="AN174" s="29" t="str">
        <f>IF(AND(TBL_BDA_LOANPOOL[[#This Row],[LOAN_ID]]&lt;&gt;"",TBL_BDA_LOANPOOL[[#This Row],[QUALMETHOD_ID]]&gt;-1),(SUMIF(TBL_BDA_LOANPOOL[LOAN_ID],TBL_BDA_LOANPOOL[[#This Row],[LOAN_ID]],TBL_BDA_LOANPOOL[QUALMETHOD_ID])/TBL_BDA_LOANPOOL[[#This Row],[MULTIPROP_REC_COUNT]])=TBL_BDA_LOANPOOL[[#This Row],[QUALMETHOD_ID]],"")</f>
        <v/>
      </c>
      <c r="AO174" s="29" t="str">
        <f>IF(AND(TBL_BDA_LOANPOOL[[#This Row],[LOAN_ID]]&lt;&gt;"",TBL_BDA_LOANPOOL[[#This Row],[LOAN_AMOUNT]]&lt;&gt;""),(SUMIF(TBL_BDA_LOANPOOL[LOAN_ID],TBL_BDA_LOANPOOL[[#This Row],[LOAN_ID]],TBL_BDA_LOANPOOL[LOAN_AMOUNT])/TBL_BDA_LOANPOOL[[#This Row],[MULTIPROP_REC_COUNT]])=TBL_BDA_LOANPOOL[[#This Row],[LOAN_AMOUNT]],"")</f>
        <v/>
      </c>
      <c r="AP174" s="29" t="str">
        <f>IF(AND(TBL_BDA_LOANPOOL[[#This Row],[LOAN_ID]]&lt;&gt;"",TBL_BDA_LOANPOOL[[#This Row],[SETTLEMENT_DATE]]&lt;&gt;""),(SUMIF(TBL_BDA_LOANPOOL[LOAN_ID],TBL_BDA_LOANPOOL[[#This Row],[LOAN_ID]],TBL_BDA_LOANPOOL[SETTLEMENT_DATE])/TBL_BDA_LOANPOOL[[#This Row],[MULTIPROP_REC_COUNT]])=TBL_BDA_LOANPOOL[[#This Row],[SETTLEMENT_DATE]],"")</f>
        <v/>
      </c>
      <c r="AQ17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5" spans="2:45" ht="26.25" customHeight="1" x14ac:dyDescent="0.25">
      <c r="B175" s="25" t="str">
        <f>IF(TBL_BDA_LOANPOOL[[#This Row],[RECORD_STARTED]],IF(TBL_BDA_LOANPOOL[[#This Row],[ERROR_COUNT]]&gt;0,-1,IF(TBL_BDA_LOANPOOL[[#This Row],[REQ_FIELDS_POPULATED]],1,0)),"")</f>
        <v/>
      </c>
      <c r="C175" s="36">
        <f>ROW()-ROW(TBL_BDA_LOANPOOL[[#Headers],[ROW_ID]])</f>
        <v>159</v>
      </c>
      <c r="D175" s="55"/>
      <c r="E175" s="56"/>
      <c r="F175" s="57"/>
      <c r="G175" s="193"/>
      <c r="H175" s="142"/>
      <c r="I175" s="144"/>
      <c r="J175" s="144"/>
      <c r="K175" s="194"/>
      <c r="L175" s="207"/>
      <c r="M175" s="196"/>
      <c r="N175" s="116"/>
      <c r="O175" s="55"/>
      <c r="P175" s="61"/>
      <c r="Q175" s="62"/>
      <c r="R175" s="124"/>
      <c r="S175" s="200"/>
      <c r="T175" s="61"/>
      <c r="U175" s="202"/>
      <c r="V175" s="204" t="str">
        <f>IF(TBL_BDA_LOANPOOL[[#This Row],[RECORD_STARTED]]=TRUE,RANGE_LOOKUP_QUALMETHODS_BDA_SMALLBUSINESS,"")</f>
        <v/>
      </c>
      <c r="W175" s="178"/>
      <c r="X175" s="176"/>
      <c r="Y175" s="185"/>
      <c r="Z175" s="185"/>
      <c r="AA175" s="186"/>
      <c r="AB175" s="186"/>
      <c r="AC17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5" s="94" t="str">
        <f>IF(TBL_BDA_LOANPOOL[[#This Row],[LOAN_LEVEL_PREQUALIFIED_FLAG]]&lt;&gt;"",
IF(TBL_BDA_LOANPOOL[[#This Row],[LOAN_LEVEL_PREQUALIFIED_FLAG]],"Yes","No"),
"")</f>
        <v/>
      </c>
      <c r="AE175" s="70" t="str">
        <f>IF(TBL_BDA_LOANPOOL[[#This Row],[LOAN_ID]] = "","",TBL_BDA_LOANPOOL[[#This Row],[LOAN_ID]]&amp;" ("&amp;IF(TBL_BDA_LOANPOOL[[#This Row],[PROP_ADDR_STREET]]="","Address Not Defined",TBL_BDA_LOANPOOL[[#This Row],[PROP_ADDR_STREET]])&amp;")")</f>
        <v/>
      </c>
      <c r="AF175" s="70" t="str">
        <f>IF(AND(TBL_BDA_LOANPOOL[[#This Row],[REQ_FIELDS_POPULATED]],TBL_BDA_LOANPOOL[[#This Row],[ERROR_COUNT]]=0),
AND(TBL_BDA_LOANPOOL[[#This Row],[PREQUAL_LOAN_AGESETTLE_DATE_90_DAYS_CERTDATE]],TBL_BDA_LOANPOOL[[#This Row],[PREQUAL_LOAN_INTEREST_RATE]],TBL_BDA_LOANPOOL[[#This Row],[PREQUAL_SMALLBUSINESS]]),
"")</f>
        <v/>
      </c>
      <c r="AG175" s="27" t="b">
        <f ca="1">IFERROR((IF(APP_BDA_CERT_DATE&lt;&gt;"",APP_BDA_CERT_DATE,TODAY())-TBL_BDA_LOANPOOL[[#This Row],[SETTLEMENT_DATE]])&lt;91,TRUE)</f>
        <v>1</v>
      </c>
      <c r="AH175" s="27" t="b">
        <f>COUNTIFS(TBL_BDA_LOANPOOL[LOAN_ID],TBL_BDA_LOANPOOL[[#This Row],[LOAN_ID]],TBL_BDA_LOANPOOL[LOAN_INTEREST_RATE],"&gt;"&amp;CONFIG_BDA_INTEREST_RATE_CEILING)=0</f>
        <v>1</v>
      </c>
      <c r="AI175" s="27" t="b">
        <f>COUNTIFS(TBL_BDA_LOANPOOL[LOAN_ID],TBL_BDA_LOANPOOL[[#This Row],[LOAN_ID]],TBL_BDA_LOANPOOL[SBA_QUALIFIED],"No")=0</f>
        <v>1</v>
      </c>
      <c r="AJ175" s="29">
        <f>IF(TBL_BDA_LOANPOOL[[#This Row],[MULTIPROP_REC_COUNT]]&lt;&gt;"",TBL_BDA_LOANPOOL[[#This Row],[LOAN_AMOUNT]]/TBL_BDA_LOANPOOL[[#This Row],[MULTIPROP_REC_COUNT]],TBL_BDA_LOANPOOL[[#This Row],[LOAN_AMOUNT]])</f>
        <v>0</v>
      </c>
      <c r="AK175" s="29" t="b">
        <f>TBL_BDA_LOANPOOL[[#This Row],[MULTIPROP_REC_COUNT]]&gt;1</f>
        <v>0</v>
      </c>
      <c r="AL175" s="36">
        <f>IF(TBL_BDA_LOANPOOL[[#This Row],[LOAN_ID]]&lt;&gt;"",COUNTIF(TBL_BDA_LOANPOOL[LOAN_ID],TBL_BDA_LOANPOOL[[#This Row],[LOAN_ID]]),1)</f>
        <v>1</v>
      </c>
      <c r="AM175" s="36">
        <f>IFERROR(MATCH(TBL_BDA_LOANPOOL[[#This Row],[QUAL_METHOD]],RANGE_LOOKUP_QUALMETHODS_BDA,0),-1)</f>
        <v>-1</v>
      </c>
      <c r="AN175" s="29" t="str">
        <f>IF(AND(TBL_BDA_LOANPOOL[[#This Row],[LOAN_ID]]&lt;&gt;"",TBL_BDA_LOANPOOL[[#This Row],[QUALMETHOD_ID]]&gt;-1),(SUMIF(TBL_BDA_LOANPOOL[LOAN_ID],TBL_BDA_LOANPOOL[[#This Row],[LOAN_ID]],TBL_BDA_LOANPOOL[QUALMETHOD_ID])/TBL_BDA_LOANPOOL[[#This Row],[MULTIPROP_REC_COUNT]])=TBL_BDA_LOANPOOL[[#This Row],[QUALMETHOD_ID]],"")</f>
        <v/>
      </c>
      <c r="AO175" s="29" t="str">
        <f>IF(AND(TBL_BDA_LOANPOOL[[#This Row],[LOAN_ID]]&lt;&gt;"",TBL_BDA_LOANPOOL[[#This Row],[LOAN_AMOUNT]]&lt;&gt;""),(SUMIF(TBL_BDA_LOANPOOL[LOAN_ID],TBL_BDA_LOANPOOL[[#This Row],[LOAN_ID]],TBL_BDA_LOANPOOL[LOAN_AMOUNT])/TBL_BDA_LOANPOOL[[#This Row],[MULTIPROP_REC_COUNT]])=TBL_BDA_LOANPOOL[[#This Row],[LOAN_AMOUNT]],"")</f>
        <v/>
      </c>
      <c r="AP175" s="29" t="str">
        <f>IF(AND(TBL_BDA_LOANPOOL[[#This Row],[LOAN_ID]]&lt;&gt;"",TBL_BDA_LOANPOOL[[#This Row],[SETTLEMENT_DATE]]&lt;&gt;""),(SUMIF(TBL_BDA_LOANPOOL[LOAN_ID],TBL_BDA_LOANPOOL[[#This Row],[LOAN_ID]],TBL_BDA_LOANPOOL[SETTLEMENT_DATE])/TBL_BDA_LOANPOOL[[#This Row],[MULTIPROP_REC_COUNT]])=TBL_BDA_LOANPOOL[[#This Row],[SETTLEMENT_DATE]],"")</f>
        <v/>
      </c>
      <c r="AQ17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6" spans="2:45" ht="26.25" customHeight="1" x14ac:dyDescent="0.25">
      <c r="B176" s="25" t="str">
        <f>IF(TBL_BDA_LOANPOOL[[#This Row],[RECORD_STARTED]],IF(TBL_BDA_LOANPOOL[[#This Row],[ERROR_COUNT]]&gt;0,-1,IF(TBL_BDA_LOANPOOL[[#This Row],[REQ_FIELDS_POPULATED]],1,0)),"")</f>
        <v/>
      </c>
      <c r="C176" s="36">
        <f>ROW()-ROW(TBL_BDA_LOANPOOL[[#Headers],[ROW_ID]])</f>
        <v>160</v>
      </c>
      <c r="D176" s="55"/>
      <c r="E176" s="56"/>
      <c r="F176" s="57"/>
      <c r="G176" s="193"/>
      <c r="H176" s="142"/>
      <c r="I176" s="144"/>
      <c r="J176" s="144"/>
      <c r="K176" s="194"/>
      <c r="L176" s="207"/>
      <c r="M176" s="196"/>
      <c r="N176" s="116"/>
      <c r="O176" s="55"/>
      <c r="P176" s="61"/>
      <c r="Q176" s="62"/>
      <c r="R176" s="124"/>
      <c r="S176" s="200"/>
      <c r="T176" s="61"/>
      <c r="U176" s="202"/>
      <c r="V176" s="204" t="str">
        <f>IF(TBL_BDA_LOANPOOL[[#This Row],[RECORD_STARTED]]=TRUE,RANGE_LOOKUP_QUALMETHODS_BDA_SMALLBUSINESS,"")</f>
        <v/>
      </c>
      <c r="W176" s="178"/>
      <c r="X176" s="176"/>
      <c r="Y176" s="185"/>
      <c r="Z176" s="185"/>
      <c r="AA176" s="186"/>
      <c r="AB176" s="186"/>
      <c r="AC17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6" s="94" t="str">
        <f>IF(TBL_BDA_LOANPOOL[[#This Row],[LOAN_LEVEL_PREQUALIFIED_FLAG]]&lt;&gt;"",
IF(TBL_BDA_LOANPOOL[[#This Row],[LOAN_LEVEL_PREQUALIFIED_FLAG]],"Yes","No"),
"")</f>
        <v/>
      </c>
      <c r="AE176" s="70" t="str">
        <f>IF(TBL_BDA_LOANPOOL[[#This Row],[LOAN_ID]] = "","",TBL_BDA_LOANPOOL[[#This Row],[LOAN_ID]]&amp;" ("&amp;IF(TBL_BDA_LOANPOOL[[#This Row],[PROP_ADDR_STREET]]="","Address Not Defined",TBL_BDA_LOANPOOL[[#This Row],[PROP_ADDR_STREET]])&amp;")")</f>
        <v/>
      </c>
      <c r="AF176" s="70" t="str">
        <f>IF(AND(TBL_BDA_LOANPOOL[[#This Row],[REQ_FIELDS_POPULATED]],TBL_BDA_LOANPOOL[[#This Row],[ERROR_COUNT]]=0),
AND(TBL_BDA_LOANPOOL[[#This Row],[PREQUAL_LOAN_AGESETTLE_DATE_90_DAYS_CERTDATE]],TBL_BDA_LOANPOOL[[#This Row],[PREQUAL_LOAN_INTEREST_RATE]],TBL_BDA_LOANPOOL[[#This Row],[PREQUAL_SMALLBUSINESS]]),
"")</f>
        <v/>
      </c>
      <c r="AG176" s="27" t="b">
        <f ca="1">IFERROR((IF(APP_BDA_CERT_DATE&lt;&gt;"",APP_BDA_CERT_DATE,TODAY())-TBL_BDA_LOANPOOL[[#This Row],[SETTLEMENT_DATE]])&lt;91,TRUE)</f>
        <v>1</v>
      </c>
      <c r="AH176" s="27" t="b">
        <f>COUNTIFS(TBL_BDA_LOANPOOL[LOAN_ID],TBL_BDA_LOANPOOL[[#This Row],[LOAN_ID]],TBL_BDA_LOANPOOL[LOAN_INTEREST_RATE],"&gt;"&amp;CONFIG_BDA_INTEREST_RATE_CEILING)=0</f>
        <v>1</v>
      </c>
      <c r="AI176" s="27" t="b">
        <f>COUNTIFS(TBL_BDA_LOANPOOL[LOAN_ID],TBL_BDA_LOANPOOL[[#This Row],[LOAN_ID]],TBL_BDA_LOANPOOL[SBA_QUALIFIED],"No")=0</f>
        <v>1</v>
      </c>
      <c r="AJ176" s="29">
        <f>IF(TBL_BDA_LOANPOOL[[#This Row],[MULTIPROP_REC_COUNT]]&lt;&gt;"",TBL_BDA_LOANPOOL[[#This Row],[LOAN_AMOUNT]]/TBL_BDA_LOANPOOL[[#This Row],[MULTIPROP_REC_COUNT]],TBL_BDA_LOANPOOL[[#This Row],[LOAN_AMOUNT]])</f>
        <v>0</v>
      </c>
      <c r="AK176" s="29" t="b">
        <f>TBL_BDA_LOANPOOL[[#This Row],[MULTIPROP_REC_COUNT]]&gt;1</f>
        <v>0</v>
      </c>
      <c r="AL176" s="36">
        <f>IF(TBL_BDA_LOANPOOL[[#This Row],[LOAN_ID]]&lt;&gt;"",COUNTIF(TBL_BDA_LOANPOOL[LOAN_ID],TBL_BDA_LOANPOOL[[#This Row],[LOAN_ID]]),1)</f>
        <v>1</v>
      </c>
      <c r="AM176" s="36">
        <f>IFERROR(MATCH(TBL_BDA_LOANPOOL[[#This Row],[QUAL_METHOD]],RANGE_LOOKUP_QUALMETHODS_BDA,0),-1)</f>
        <v>-1</v>
      </c>
      <c r="AN176" s="29" t="str">
        <f>IF(AND(TBL_BDA_LOANPOOL[[#This Row],[LOAN_ID]]&lt;&gt;"",TBL_BDA_LOANPOOL[[#This Row],[QUALMETHOD_ID]]&gt;-1),(SUMIF(TBL_BDA_LOANPOOL[LOAN_ID],TBL_BDA_LOANPOOL[[#This Row],[LOAN_ID]],TBL_BDA_LOANPOOL[QUALMETHOD_ID])/TBL_BDA_LOANPOOL[[#This Row],[MULTIPROP_REC_COUNT]])=TBL_BDA_LOANPOOL[[#This Row],[QUALMETHOD_ID]],"")</f>
        <v/>
      </c>
      <c r="AO176" s="29" t="str">
        <f>IF(AND(TBL_BDA_LOANPOOL[[#This Row],[LOAN_ID]]&lt;&gt;"",TBL_BDA_LOANPOOL[[#This Row],[LOAN_AMOUNT]]&lt;&gt;""),(SUMIF(TBL_BDA_LOANPOOL[LOAN_ID],TBL_BDA_LOANPOOL[[#This Row],[LOAN_ID]],TBL_BDA_LOANPOOL[LOAN_AMOUNT])/TBL_BDA_LOANPOOL[[#This Row],[MULTIPROP_REC_COUNT]])=TBL_BDA_LOANPOOL[[#This Row],[LOAN_AMOUNT]],"")</f>
        <v/>
      </c>
      <c r="AP176" s="29" t="str">
        <f>IF(AND(TBL_BDA_LOANPOOL[[#This Row],[LOAN_ID]]&lt;&gt;"",TBL_BDA_LOANPOOL[[#This Row],[SETTLEMENT_DATE]]&lt;&gt;""),(SUMIF(TBL_BDA_LOANPOOL[LOAN_ID],TBL_BDA_LOANPOOL[[#This Row],[LOAN_ID]],TBL_BDA_LOANPOOL[SETTLEMENT_DATE])/TBL_BDA_LOANPOOL[[#This Row],[MULTIPROP_REC_COUNT]])=TBL_BDA_LOANPOOL[[#This Row],[SETTLEMENT_DATE]],"")</f>
        <v/>
      </c>
      <c r="AQ17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7" spans="2:45" ht="26.25" customHeight="1" x14ac:dyDescent="0.25">
      <c r="B177" s="25" t="str">
        <f>IF(TBL_BDA_LOANPOOL[[#This Row],[RECORD_STARTED]],IF(TBL_BDA_LOANPOOL[[#This Row],[ERROR_COUNT]]&gt;0,-1,IF(TBL_BDA_LOANPOOL[[#This Row],[REQ_FIELDS_POPULATED]],1,0)),"")</f>
        <v/>
      </c>
      <c r="C177" s="36">
        <f>ROW()-ROW(TBL_BDA_LOANPOOL[[#Headers],[ROW_ID]])</f>
        <v>161</v>
      </c>
      <c r="D177" s="55"/>
      <c r="E177" s="56"/>
      <c r="F177" s="57"/>
      <c r="G177" s="193"/>
      <c r="H177" s="142"/>
      <c r="I177" s="144"/>
      <c r="J177" s="144"/>
      <c r="K177" s="194"/>
      <c r="L177" s="207"/>
      <c r="M177" s="196"/>
      <c r="N177" s="116"/>
      <c r="O177" s="55"/>
      <c r="P177" s="61"/>
      <c r="Q177" s="62"/>
      <c r="R177" s="124"/>
      <c r="S177" s="200"/>
      <c r="T177" s="61"/>
      <c r="U177" s="202"/>
      <c r="V177" s="204" t="str">
        <f>IF(TBL_BDA_LOANPOOL[[#This Row],[RECORD_STARTED]]=TRUE,RANGE_LOOKUP_QUALMETHODS_BDA_SMALLBUSINESS,"")</f>
        <v/>
      </c>
      <c r="W177" s="178"/>
      <c r="X177" s="176"/>
      <c r="Y177" s="185"/>
      <c r="Z177" s="185"/>
      <c r="AA177" s="186"/>
      <c r="AB177" s="186"/>
      <c r="AC17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7" s="94" t="str">
        <f>IF(TBL_BDA_LOANPOOL[[#This Row],[LOAN_LEVEL_PREQUALIFIED_FLAG]]&lt;&gt;"",
IF(TBL_BDA_LOANPOOL[[#This Row],[LOAN_LEVEL_PREQUALIFIED_FLAG]],"Yes","No"),
"")</f>
        <v/>
      </c>
      <c r="AE177" s="70" t="str">
        <f>IF(TBL_BDA_LOANPOOL[[#This Row],[LOAN_ID]] = "","",TBL_BDA_LOANPOOL[[#This Row],[LOAN_ID]]&amp;" ("&amp;IF(TBL_BDA_LOANPOOL[[#This Row],[PROP_ADDR_STREET]]="","Address Not Defined",TBL_BDA_LOANPOOL[[#This Row],[PROP_ADDR_STREET]])&amp;")")</f>
        <v/>
      </c>
      <c r="AF177" s="70" t="str">
        <f>IF(AND(TBL_BDA_LOANPOOL[[#This Row],[REQ_FIELDS_POPULATED]],TBL_BDA_LOANPOOL[[#This Row],[ERROR_COUNT]]=0),
AND(TBL_BDA_LOANPOOL[[#This Row],[PREQUAL_LOAN_AGESETTLE_DATE_90_DAYS_CERTDATE]],TBL_BDA_LOANPOOL[[#This Row],[PREQUAL_LOAN_INTEREST_RATE]],TBL_BDA_LOANPOOL[[#This Row],[PREQUAL_SMALLBUSINESS]]),
"")</f>
        <v/>
      </c>
      <c r="AG177" s="27" t="b">
        <f ca="1">IFERROR((IF(APP_BDA_CERT_DATE&lt;&gt;"",APP_BDA_CERT_DATE,TODAY())-TBL_BDA_LOANPOOL[[#This Row],[SETTLEMENT_DATE]])&lt;91,TRUE)</f>
        <v>1</v>
      </c>
      <c r="AH177" s="27" t="b">
        <f>COUNTIFS(TBL_BDA_LOANPOOL[LOAN_ID],TBL_BDA_LOANPOOL[[#This Row],[LOAN_ID]],TBL_BDA_LOANPOOL[LOAN_INTEREST_RATE],"&gt;"&amp;CONFIG_BDA_INTEREST_RATE_CEILING)=0</f>
        <v>1</v>
      </c>
      <c r="AI177" s="27" t="b">
        <f>COUNTIFS(TBL_BDA_LOANPOOL[LOAN_ID],TBL_BDA_LOANPOOL[[#This Row],[LOAN_ID]],TBL_BDA_LOANPOOL[SBA_QUALIFIED],"No")=0</f>
        <v>1</v>
      </c>
      <c r="AJ177" s="29">
        <f>IF(TBL_BDA_LOANPOOL[[#This Row],[MULTIPROP_REC_COUNT]]&lt;&gt;"",TBL_BDA_LOANPOOL[[#This Row],[LOAN_AMOUNT]]/TBL_BDA_LOANPOOL[[#This Row],[MULTIPROP_REC_COUNT]],TBL_BDA_LOANPOOL[[#This Row],[LOAN_AMOUNT]])</f>
        <v>0</v>
      </c>
      <c r="AK177" s="29" t="b">
        <f>TBL_BDA_LOANPOOL[[#This Row],[MULTIPROP_REC_COUNT]]&gt;1</f>
        <v>0</v>
      </c>
      <c r="AL177" s="36">
        <f>IF(TBL_BDA_LOANPOOL[[#This Row],[LOAN_ID]]&lt;&gt;"",COUNTIF(TBL_BDA_LOANPOOL[LOAN_ID],TBL_BDA_LOANPOOL[[#This Row],[LOAN_ID]]),1)</f>
        <v>1</v>
      </c>
      <c r="AM177" s="36">
        <f>IFERROR(MATCH(TBL_BDA_LOANPOOL[[#This Row],[QUAL_METHOD]],RANGE_LOOKUP_QUALMETHODS_BDA,0),-1)</f>
        <v>-1</v>
      </c>
      <c r="AN177" s="29" t="str">
        <f>IF(AND(TBL_BDA_LOANPOOL[[#This Row],[LOAN_ID]]&lt;&gt;"",TBL_BDA_LOANPOOL[[#This Row],[QUALMETHOD_ID]]&gt;-1),(SUMIF(TBL_BDA_LOANPOOL[LOAN_ID],TBL_BDA_LOANPOOL[[#This Row],[LOAN_ID]],TBL_BDA_LOANPOOL[QUALMETHOD_ID])/TBL_BDA_LOANPOOL[[#This Row],[MULTIPROP_REC_COUNT]])=TBL_BDA_LOANPOOL[[#This Row],[QUALMETHOD_ID]],"")</f>
        <v/>
      </c>
      <c r="AO177" s="29" t="str">
        <f>IF(AND(TBL_BDA_LOANPOOL[[#This Row],[LOAN_ID]]&lt;&gt;"",TBL_BDA_LOANPOOL[[#This Row],[LOAN_AMOUNT]]&lt;&gt;""),(SUMIF(TBL_BDA_LOANPOOL[LOAN_ID],TBL_BDA_LOANPOOL[[#This Row],[LOAN_ID]],TBL_BDA_LOANPOOL[LOAN_AMOUNT])/TBL_BDA_LOANPOOL[[#This Row],[MULTIPROP_REC_COUNT]])=TBL_BDA_LOANPOOL[[#This Row],[LOAN_AMOUNT]],"")</f>
        <v/>
      </c>
      <c r="AP177" s="29" t="str">
        <f>IF(AND(TBL_BDA_LOANPOOL[[#This Row],[LOAN_ID]]&lt;&gt;"",TBL_BDA_LOANPOOL[[#This Row],[SETTLEMENT_DATE]]&lt;&gt;""),(SUMIF(TBL_BDA_LOANPOOL[LOAN_ID],TBL_BDA_LOANPOOL[[#This Row],[LOAN_ID]],TBL_BDA_LOANPOOL[SETTLEMENT_DATE])/TBL_BDA_LOANPOOL[[#This Row],[MULTIPROP_REC_COUNT]])=TBL_BDA_LOANPOOL[[#This Row],[SETTLEMENT_DATE]],"")</f>
        <v/>
      </c>
      <c r="AQ17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8" spans="2:45" ht="26.25" customHeight="1" x14ac:dyDescent="0.25">
      <c r="B178" s="25" t="str">
        <f>IF(TBL_BDA_LOANPOOL[[#This Row],[RECORD_STARTED]],IF(TBL_BDA_LOANPOOL[[#This Row],[ERROR_COUNT]]&gt;0,-1,IF(TBL_BDA_LOANPOOL[[#This Row],[REQ_FIELDS_POPULATED]],1,0)),"")</f>
        <v/>
      </c>
      <c r="C178" s="36">
        <f>ROW()-ROW(TBL_BDA_LOANPOOL[[#Headers],[ROW_ID]])</f>
        <v>162</v>
      </c>
      <c r="D178" s="55"/>
      <c r="E178" s="56"/>
      <c r="F178" s="57"/>
      <c r="G178" s="193"/>
      <c r="H178" s="142"/>
      <c r="I178" s="144"/>
      <c r="J178" s="144"/>
      <c r="K178" s="194"/>
      <c r="L178" s="207"/>
      <c r="M178" s="196"/>
      <c r="N178" s="116"/>
      <c r="O178" s="55"/>
      <c r="P178" s="61"/>
      <c r="Q178" s="62"/>
      <c r="R178" s="124"/>
      <c r="S178" s="200"/>
      <c r="T178" s="61"/>
      <c r="U178" s="202"/>
      <c r="V178" s="204" t="str">
        <f>IF(TBL_BDA_LOANPOOL[[#This Row],[RECORD_STARTED]]=TRUE,RANGE_LOOKUP_QUALMETHODS_BDA_SMALLBUSINESS,"")</f>
        <v/>
      </c>
      <c r="W178" s="178"/>
      <c r="X178" s="176"/>
      <c r="Y178" s="185"/>
      <c r="Z178" s="185"/>
      <c r="AA178" s="186"/>
      <c r="AB178" s="186"/>
      <c r="AC17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8" s="94" t="str">
        <f>IF(TBL_BDA_LOANPOOL[[#This Row],[LOAN_LEVEL_PREQUALIFIED_FLAG]]&lt;&gt;"",
IF(TBL_BDA_LOANPOOL[[#This Row],[LOAN_LEVEL_PREQUALIFIED_FLAG]],"Yes","No"),
"")</f>
        <v/>
      </c>
      <c r="AE178" s="70" t="str">
        <f>IF(TBL_BDA_LOANPOOL[[#This Row],[LOAN_ID]] = "","",TBL_BDA_LOANPOOL[[#This Row],[LOAN_ID]]&amp;" ("&amp;IF(TBL_BDA_LOANPOOL[[#This Row],[PROP_ADDR_STREET]]="","Address Not Defined",TBL_BDA_LOANPOOL[[#This Row],[PROP_ADDR_STREET]])&amp;")")</f>
        <v/>
      </c>
      <c r="AF178" s="70" t="str">
        <f>IF(AND(TBL_BDA_LOANPOOL[[#This Row],[REQ_FIELDS_POPULATED]],TBL_BDA_LOANPOOL[[#This Row],[ERROR_COUNT]]=0),
AND(TBL_BDA_LOANPOOL[[#This Row],[PREQUAL_LOAN_AGESETTLE_DATE_90_DAYS_CERTDATE]],TBL_BDA_LOANPOOL[[#This Row],[PREQUAL_LOAN_INTEREST_RATE]],TBL_BDA_LOANPOOL[[#This Row],[PREQUAL_SMALLBUSINESS]]),
"")</f>
        <v/>
      </c>
      <c r="AG178" s="27" t="b">
        <f ca="1">IFERROR((IF(APP_BDA_CERT_DATE&lt;&gt;"",APP_BDA_CERT_DATE,TODAY())-TBL_BDA_LOANPOOL[[#This Row],[SETTLEMENT_DATE]])&lt;91,TRUE)</f>
        <v>1</v>
      </c>
      <c r="AH178" s="27" t="b">
        <f>COUNTIFS(TBL_BDA_LOANPOOL[LOAN_ID],TBL_BDA_LOANPOOL[[#This Row],[LOAN_ID]],TBL_BDA_LOANPOOL[LOAN_INTEREST_RATE],"&gt;"&amp;CONFIG_BDA_INTEREST_RATE_CEILING)=0</f>
        <v>1</v>
      </c>
      <c r="AI178" s="27" t="b">
        <f>COUNTIFS(TBL_BDA_LOANPOOL[LOAN_ID],TBL_BDA_LOANPOOL[[#This Row],[LOAN_ID]],TBL_BDA_LOANPOOL[SBA_QUALIFIED],"No")=0</f>
        <v>1</v>
      </c>
      <c r="AJ178" s="29">
        <f>IF(TBL_BDA_LOANPOOL[[#This Row],[MULTIPROP_REC_COUNT]]&lt;&gt;"",TBL_BDA_LOANPOOL[[#This Row],[LOAN_AMOUNT]]/TBL_BDA_LOANPOOL[[#This Row],[MULTIPROP_REC_COUNT]],TBL_BDA_LOANPOOL[[#This Row],[LOAN_AMOUNT]])</f>
        <v>0</v>
      </c>
      <c r="AK178" s="29" t="b">
        <f>TBL_BDA_LOANPOOL[[#This Row],[MULTIPROP_REC_COUNT]]&gt;1</f>
        <v>0</v>
      </c>
      <c r="AL178" s="36">
        <f>IF(TBL_BDA_LOANPOOL[[#This Row],[LOAN_ID]]&lt;&gt;"",COUNTIF(TBL_BDA_LOANPOOL[LOAN_ID],TBL_BDA_LOANPOOL[[#This Row],[LOAN_ID]]),1)</f>
        <v>1</v>
      </c>
      <c r="AM178" s="36">
        <f>IFERROR(MATCH(TBL_BDA_LOANPOOL[[#This Row],[QUAL_METHOD]],RANGE_LOOKUP_QUALMETHODS_BDA,0),-1)</f>
        <v>-1</v>
      </c>
      <c r="AN178" s="29" t="str">
        <f>IF(AND(TBL_BDA_LOANPOOL[[#This Row],[LOAN_ID]]&lt;&gt;"",TBL_BDA_LOANPOOL[[#This Row],[QUALMETHOD_ID]]&gt;-1),(SUMIF(TBL_BDA_LOANPOOL[LOAN_ID],TBL_BDA_LOANPOOL[[#This Row],[LOAN_ID]],TBL_BDA_LOANPOOL[QUALMETHOD_ID])/TBL_BDA_LOANPOOL[[#This Row],[MULTIPROP_REC_COUNT]])=TBL_BDA_LOANPOOL[[#This Row],[QUALMETHOD_ID]],"")</f>
        <v/>
      </c>
      <c r="AO178" s="29" t="str">
        <f>IF(AND(TBL_BDA_LOANPOOL[[#This Row],[LOAN_ID]]&lt;&gt;"",TBL_BDA_LOANPOOL[[#This Row],[LOAN_AMOUNT]]&lt;&gt;""),(SUMIF(TBL_BDA_LOANPOOL[LOAN_ID],TBL_BDA_LOANPOOL[[#This Row],[LOAN_ID]],TBL_BDA_LOANPOOL[LOAN_AMOUNT])/TBL_BDA_LOANPOOL[[#This Row],[MULTIPROP_REC_COUNT]])=TBL_BDA_LOANPOOL[[#This Row],[LOAN_AMOUNT]],"")</f>
        <v/>
      </c>
      <c r="AP178" s="29" t="str">
        <f>IF(AND(TBL_BDA_LOANPOOL[[#This Row],[LOAN_ID]]&lt;&gt;"",TBL_BDA_LOANPOOL[[#This Row],[SETTLEMENT_DATE]]&lt;&gt;""),(SUMIF(TBL_BDA_LOANPOOL[LOAN_ID],TBL_BDA_LOANPOOL[[#This Row],[LOAN_ID]],TBL_BDA_LOANPOOL[SETTLEMENT_DATE])/TBL_BDA_LOANPOOL[[#This Row],[MULTIPROP_REC_COUNT]])=TBL_BDA_LOANPOOL[[#This Row],[SETTLEMENT_DATE]],"")</f>
        <v/>
      </c>
      <c r="AQ17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9" spans="2:45" ht="26.25" customHeight="1" x14ac:dyDescent="0.25">
      <c r="B179" s="25" t="str">
        <f>IF(TBL_BDA_LOANPOOL[[#This Row],[RECORD_STARTED]],IF(TBL_BDA_LOANPOOL[[#This Row],[ERROR_COUNT]]&gt;0,-1,IF(TBL_BDA_LOANPOOL[[#This Row],[REQ_FIELDS_POPULATED]],1,0)),"")</f>
        <v/>
      </c>
      <c r="C179" s="36">
        <f>ROW()-ROW(TBL_BDA_LOANPOOL[[#Headers],[ROW_ID]])</f>
        <v>163</v>
      </c>
      <c r="D179" s="55"/>
      <c r="E179" s="56"/>
      <c r="F179" s="57"/>
      <c r="G179" s="193"/>
      <c r="H179" s="142"/>
      <c r="I179" s="144"/>
      <c r="J179" s="144"/>
      <c r="K179" s="194"/>
      <c r="L179" s="207"/>
      <c r="M179" s="196"/>
      <c r="N179" s="116"/>
      <c r="O179" s="55"/>
      <c r="P179" s="61"/>
      <c r="Q179" s="62"/>
      <c r="R179" s="124"/>
      <c r="S179" s="200"/>
      <c r="T179" s="61"/>
      <c r="U179" s="202"/>
      <c r="V179" s="204" t="str">
        <f>IF(TBL_BDA_LOANPOOL[[#This Row],[RECORD_STARTED]]=TRUE,RANGE_LOOKUP_QUALMETHODS_BDA_SMALLBUSINESS,"")</f>
        <v/>
      </c>
      <c r="W179" s="178"/>
      <c r="X179" s="176"/>
      <c r="Y179" s="185"/>
      <c r="Z179" s="185"/>
      <c r="AA179" s="186"/>
      <c r="AB179" s="186"/>
      <c r="AC17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9" s="94" t="str">
        <f>IF(TBL_BDA_LOANPOOL[[#This Row],[LOAN_LEVEL_PREQUALIFIED_FLAG]]&lt;&gt;"",
IF(TBL_BDA_LOANPOOL[[#This Row],[LOAN_LEVEL_PREQUALIFIED_FLAG]],"Yes","No"),
"")</f>
        <v/>
      </c>
      <c r="AE179" s="70" t="str">
        <f>IF(TBL_BDA_LOANPOOL[[#This Row],[LOAN_ID]] = "","",TBL_BDA_LOANPOOL[[#This Row],[LOAN_ID]]&amp;" ("&amp;IF(TBL_BDA_LOANPOOL[[#This Row],[PROP_ADDR_STREET]]="","Address Not Defined",TBL_BDA_LOANPOOL[[#This Row],[PROP_ADDR_STREET]])&amp;")")</f>
        <v/>
      </c>
      <c r="AF179" s="70" t="str">
        <f>IF(AND(TBL_BDA_LOANPOOL[[#This Row],[REQ_FIELDS_POPULATED]],TBL_BDA_LOANPOOL[[#This Row],[ERROR_COUNT]]=0),
AND(TBL_BDA_LOANPOOL[[#This Row],[PREQUAL_LOAN_AGESETTLE_DATE_90_DAYS_CERTDATE]],TBL_BDA_LOANPOOL[[#This Row],[PREQUAL_LOAN_INTEREST_RATE]],TBL_BDA_LOANPOOL[[#This Row],[PREQUAL_SMALLBUSINESS]]),
"")</f>
        <v/>
      </c>
      <c r="AG179" s="27" t="b">
        <f ca="1">IFERROR((IF(APP_BDA_CERT_DATE&lt;&gt;"",APP_BDA_CERT_DATE,TODAY())-TBL_BDA_LOANPOOL[[#This Row],[SETTLEMENT_DATE]])&lt;91,TRUE)</f>
        <v>1</v>
      </c>
      <c r="AH179" s="27" t="b">
        <f>COUNTIFS(TBL_BDA_LOANPOOL[LOAN_ID],TBL_BDA_LOANPOOL[[#This Row],[LOAN_ID]],TBL_BDA_LOANPOOL[LOAN_INTEREST_RATE],"&gt;"&amp;CONFIG_BDA_INTEREST_RATE_CEILING)=0</f>
        <v>1</v>
      </c>
      <c r="AI179" s="27" t="b">
        <f>COUNTIFS(TBL_BDA_LOANPOOL[LOAN_ID],TBL_BDA_LOANPOOL[[#This Row],[LOAN_ID]],TBL_BDA_LOANPOOL[SBA_QUALIFIED],"No")=0</f>
        <v>1</v>
      </c>
      <c r="AJ179" s="29">
        <f>IF(TBL_BDA_LOANPOOL[[#This Row],[MULTIPROP_REC_COUNT]]&lt;&gt;"",TBL_BDA_LOANPOOL[[#This Row],[LOAN_AMOUNT]]/TBL_BDA_LOANPOOL[[#This Row],[MULTIPROP_REC_COUNT]],TBL_BDA_LOANPOOL[[#This Row],[LOAN_AMOUNT]])</f>
        <v>0</v>
      </c>
      <c r="AK179" s="29" t="b">
        <f>TBL_BDA_LOANPOOL[[#This Row],[MULTIPROP_REC_COUNT]]&gt;1</f>
        <v>0</v>
      </c>
      <c r="AL179" s="36">
        <f>IF(TBL_BDA_LOANPOOL[[#This Row],[LOAN_ID]]&lt;&gt;"",COUNTIF(TBL_BDA_LOANPOOL[LOAN_ID],TBL_BDA_LOANPOOL[[#This Row],[LOAN_ID]]),1)</f>
        <v>1</v>
      </c>
      <c r="AM179" s="36">
        <f>IFERROR(MATCH(TBL_BDA_LOANPOOL[[#This Row],[QUAL_METHOD]],RANGE_LOOKUP_QUALMETHODS_BDA,0),-1)</f>
        <v>-1</v>
      </c>
      <c r="AN179" s="29" t="str">
        <f>IF(AND(TBL_BDA_LOANPOOL[[#This Row],[LOAN_ID]]&lt;&gt;"",TBL_BDA_LOANPOOL[[#This Row],[QUALMETHOD_ID]]&gt;-1),(SUMIF(TBL_BDA_LOANPOOL[LOAN_ID],TBL_BDA_LOANPOOL[[#This Row],[LOAN_ID]],TBL_BDA_LOANPOOL[QUALMETHOD_ID])/TBL_BDA_LOANPOOL[[#This Row],[MULTIPROP_REC_COUNT]])=TBL_BDA_LOANPOOL[[#This Row],[QUALMETHOD_ID]],"")</f>
        <v/>
      </c>
      <c r="AO179" s="29" t="str">
        <f>IF(AND(TBL_BDA_LOANPOOL[[#This Row],[LOAN_ID]]&lt;&gt;"",TBL_BDA_LOANPOOL[[#This Row],[LOAN_AMOUNT]]&lt;&gt;""),(SUMIF(TBL_BDA_LOANPOOL[LOAN_ID],TBL_BDA_LOANPOOL[[#This Row],[LOAN_ID]],TBL_BDA_LOANPOOL[LOAN_AMOUNT])/TBL_BDA_LOANPOOL[[#This Row],[MULTIPROP_REC_COUNT]])=TBL_BDA_LOANPOOL[[#This Row],[LOAN_AMOUNT]],"")</f>
        <v/>
      </c>
      <c r="AP179" s="29" t="str">
        <f>IF(AND(TBL_BDA_LOANPOOL[[#This Row],[LOAN_ID]]&lt;&gt;"",TBL_BDA_LOANPOOL[[#This Row],[SETTLEMENT_DATE]]&lt;&gt;""),(SUMIF(TBL_BDA_LOANPOOL[LOAN_ID],TBL_BDA_LOANPOOL[[#This Row],[LOAN_ID]],TBL_BDA_LOANPOOL[SETTLEMENT_DATE])/TBL_BDA_LOANPOOL[[#This Row],[MULTIPROP_REC_COUNT]])=TBL_BDA_LOANPOOL[[#This Row],[SETTLEMENT_DATE]],"")</f>
        <v/>
      </c>
      <c r="AQ17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0" spans="2:45" ht="26.25" customHeight="1" x14ac:dyDescent="0.25">
      <c r="B180" s="25" t="str">
        <f>IF(TBL_BDA_LOANPOOL[[#This Row],[RECORD_STARTED]],IF(TBL_BDA_LOANPOOL[[#This Row],[ERROR_COUNT]]&gt;0,-1,IF(TBL_BDA_LOANPOOL[[#This Row],[REQ_FIELDS_POPULATED]],1,0)),"")</f>
        <v/>
      </c>
      <c r="C180" s="36">
        <f>ROW()-ROW(TBL_BDA_LOANPOOL[[#Headers],[ROW_ID]])</f>
        <v>164</v>
      </c>
      <c r="D180" s="55"/>
      <c r="E180" s="56"/>
      <c r="F180" s="57"/>
      <c r="G180" s="193"/>
      <c r="H180" s="142"/>
      <c r="I180" s="144"/>
      <c r="J180" s="144"/>
      <c r="K180" s="194"/>
      <c r="L180" s="207"/>
      <c r="M180" s="196"/>
      <c r="N180" s="116"/>
      <c r="O180" s="55"/>
      <c r="P180" s="61"/>
      <c r="Q180" s="62"/>
      <c r="R180" s="124"/>
      <c r="S180" s="200"/>
      <c r="T180" s="61"/>
      <c r="U180" s="202"/>
      <c r="V180" s="204" t="str">
        <f>IF(TBL_BDA_LOANPOOL[[#This Row],[RECORD_STARTED]]=TRUE,RANGE_LOOKUP_QUALMETHODS_BDA_SMALLBUSINESS,"")</f>
        <v/>
      </c>
      <c r="W180" s="178"/>
      <c r="X180" s="176"/>
      <c r="Y180" s="185"/>
      <c r="Z180" s="185"/>
      <c r="AA180" s="186"/>
      <c r="AB180" s="186"/>
      <c r="AC18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0" s="94" t="str">
        <f>IF(TBL_BDA_LOANPOOL[[#This Row],[LOAN_LEVEL_PREQUALIFIED_FLAG]]&lt;&gt;"",
IF(TBL_BDA_LOANPOOL[[#This Row],[LOAN_LEVEL_PREQUALIFIED_FLAG]],"Yes","No"),
"")</f>
        <v/>
      </c>
      <c r="AE180" s="70" t="str">
        <f>IF(TBL_BDA_LOANPOOL[[#This Row],[LOAN_ID]] = "","",TBL_BDA_LOANPOOL[[#This Row],[LOAN_ID]]&amp;" ("&amp;IF(TBL_BDA_LOANPOOL[[#This Row],[PROP_ADDR_STREET]]="","Address Not Defined",TBL_BDA_LOANPOOL[[#This Row],[PROP_ADDR_STREET]])&amp;")")</f>
        <v/>
      </c>
      <c r="AF180" s="70" t="str">
        <f>IF(AND(TBL_BDA_LOANPOOL[[#This Row],[REQ_FIELDS_POPULATED]],TBL_BDA_LOANPOOL[[#This Row],[ERROR_COUNT]]=0),
AND(TBL_BDA_LOANPOOL[[#This Row],[PREQUAL_LOAN_AGESETTLE_DATE_90_DAYS_CERTDATE]],TBL_BDA_LOANPOOL[[#This Row],[PREQUAL_LOAN_INTEREST_RATE]],TBL_BDA_LOANPOOL[[#This Row],[PREQUAL_SMALLBUSINESS]]),
"")</f>
        <v/>
      </c>
      <c r="AG180" s="27" t="b">
        <f ca="1">IFERROR((IF(APP_BDA_CERT_DATE&lt;&gt;"",APP_BDA_CERT_DATE,TODAY())-TBL_BDA_LOANPOOL[[#This Row],[SETTLEMENT_DATE]])&lt;91,TRUE)</f>
        <v>1</v>
      </c>
      <c r="AH180" s="27" t="b">
        <f>COUNTIFS(TBL_BDA_LOANPOOL[LOAN_ID],TBL_BDA_LOANPOOL[[#This Row],[LOAN_ID]],TBL_BDA_LOANPOOL[LOAN_INTEREST_RATE],"&gt;"&amp;CONFIG_BDA_INTEREST_RATE_CEILING)=0</f>
        <v>1</v>
      </c>
      <c r="AI180" s="27" t="b">
        <f>COUNTIFS(TBL_BDA_LOANPOOL[LOAN_ID],TBL_BDA_LOANPOOL[[#This Row],[LOAN_ID]],TBL_BDA_LOANPOOL[SBA_QUALIFIED],"No")=0</f>
        <v>1</v>
      </c>
      <c r="AJ180" s="29">
        <f>IF(TBL_BDA_LOANPOOL[[#This Row],[MULTIPROP_REC_COUNT]]&lt;&gt;"",TBL_BDA_LOANPOOL[[#This Row],[LOAN_AMOUNT]]/TBL_BDA_LOANPOOL[[#This Row],[MULTIPROP_REC_COUNT]],TBL_BDA_LOANPOOL[[#This Row],[LOAN_AMOUNT]])</f>
        <v>0</v>
      </c>
      <c r="AK180" s="29" t="b">
        <f>TBL_BDA_LOANPOOL[[#This Row],[MULTIPROP_REC_COUNT]]&gt;1</f>
        <v>0</v>
      </c>
      <c r="AL180" s="36">
        <f>IF(TBL_BDA_LOANPOOL[[#This Row],[LOAN_ID]]&lt;&gt;"",COUNTIF(TBL_BDA_LOANPOOL[LOAN_ID],TBL_BDA_LOANPOOL[[#This Row],[LOAN_ID]]),1)</f>
        <v>1</v>
      </c>
      <c r="AM180" s="36">
        <f>IFERROR(MATCH(TBL_BDA_LOANPOOL[[#This Row],[QUAL_METHOD]],RANGE_LOOKUP_QUALMETHODS_BDA,0),-1)</f>
        <v>-1</v>
      </c>
      <c r="AN180" s="29" t="str">
        <f>IF(AND(TBL_BDA_LOANPOOL[[#This Row],[LOAN_ID]]&lt;&gt;"",TBL_BDA_LOANPOOL[[#This Row],[QUALMETHOD_ID]]&gt;-1),(SUMIF(TBL_BDA_LOANPOOL[LOAN_ID],TBL_BDA_LOANPOOL[[#This Row],[LOAN_ID]],TBL_BDA_LOANPOOL[QUALMETHOD_ID])/TBL_BDA_LOANPOOL[[#This Row],[MULTIPROP_REC_COUNT]])=TBL_BDA_LOANPOOL[[#This Row],[QUALMETHOD_ID]],"")</f>
        <v/>
      </c>
      <c r="AO180" s="29" t="str">
        <f>IF(AND(TBL_BDA_LOANPOOL[[#This Row],[LOAN_ID]]&lt;&gt;"",TBL_BDA_LOANPOOL[[#This Row],[LOAN_AMOUNT]]&lt;&gt;""),(SUMIF(TBL_BDA_LOANPOOL[LOAN_ID],TBL_BDA_LOANPOOL[[#This Row],[LOAN_ID]],TBL_BDA_LOANPOOL[LOAN_AMOUNT])/TBL_BDA_LOANPOOL[[#This Row],[MULTIPROP_REC_COUNT]])=TBL_BDA_LOANPOOL[[#This Row],[LOAN_AMOUNT]],"")</f>
        <v/>
      </c>
      <c r="AP180" s="29" t="str">
        <f>IF(AND(TBL_BDA_LOANPOOL[[#This Row],[LOAN_ID]]&lt;&gt;"",TBL_BDA_LOANPOOL[[#This Row],[SETTLEMENT_DATE]]&lt;&gt;""),(SUMIF(TBL_BDA_LOANPOOL[LOAN_ID],TBL_BDA_LOANPOOL[[#This Row],[LOAN_ID]],TBL_BDA_LOANPOOL[SETTLEMENT_DATE])/TBL_BDA_LOANPOOL[[#This Row],[MULTIPROP_REC_COUNT]])=TBL_BDA_LOANPOOL[[#This Row],[SETTLEMENT_DATE]],"")</f>
        <v/>
      </c>
      <c r="AQ18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1" spans="2:45" ht="26.25" customHeight="1" x14ac:dyDescent="0.25">
      <c r="B181" s="25" t="str">
        <f>IF(TBL_BDA_LOANPOOL[[#This Row],[RECORD_STARTED]],IF(TBL_BDA_LOANPOOL[[#This Row],[ERROR_COUNT]]&gt;0,-1,IF(TBL_BDA_LOANPOOL[[#This Row],[REQ_FIELDS_POPULATED]],1,0)),"")</f>
        <v/>
      </c>
      <c r="C181" s="36">
        <f>ROW()-ROW(TBL_BDA_LOANPOOL[[#Headers],[ROW_ID]])</f>
        <v>165</v>
      </c>
      <c r="D181" s="55"/>
      <c r="E181" s="56"/>
      <c r="F181" s="57"/>
      <c r="G181" s="193"/>
      <c r="H181" s="142"/>
      <c r="I181" s="144"/>
      <c r="J181" s="144"/>
      <c r="K181" s="194"/>
      <c r="L181" s="207"/>
      <c r="M181" s="196"/>
      <c r="N181" s="116"/>
      <c r="O181" s="55"/>
      <c r="P181" s="61"/>
      <c r="Q181" s="62"/>
      <c r="R181" s="124"/>
      <c r="S181" s="200"/>
      <c r="T181" s="61"/>
      <c r="U181" s="202"/>
      <c r="V181" s="204" t="str">
        <f>IF(TBL_BDA_LOANPOOL[[#This Row],[RECORD_STARTED]]=TRUE,RANGE_LOOKUP_QUALMETHODS_BDA_SMALLBUSINESS,"")</f>
        <v/>
      </c>
      <c r="W181" s="178"/>
      <c r="X181" s="176"/>
      <c r="Y181" s="185"/>
      <c r="Z181" s="185"/>
      <c r="AA181" s="186"/>
      <c r="AB181" s="186"/>
      <c r="AC18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1" s="94" t="str">
        <f>IF(TBL_BDA_LOANPOOL[[#This Row],[LOAN_LEVEL_PREQUALIFIED_FLAG]]&lt;&gt;"",
IF(TBL_BDA_LOANPOOL[[#This Row],[LOAN_LEVEL_PREQUALIFIED_FLAG]],"Yes","No"),
"")</f>
        <v/>
      </c>
      <c r="AE181" s="70" t="str">
        <f>IF(TBL_BDA_LOANPOOL[[#This Row],[LOAN_ID]] = "","",TBL_BDA_LOANPOOL[[#This Row],[LOAN_ID]]&amp;" ("&amp;IF(TBL_BDA_LOANPOOL[[#This Row],[PROP_ADDR_STREET]]="","Address Not Defined",TBL_BDA_LOANPOOL[[#This Row],[PROP_ADDR_STREET]])&amp;")")</f>
        <v/>
      </c>
      <c r="AF181" s="70" t="str">
        <f>IF(AND(TBL_BDA_LOANPOOL[[#This Row],[REQ_FIELDS_POPULATED]],TBL_BDA_LOANPOOL[[#This Row],[ERROR_COUNT]]=0),
AND(TBL_BDA_LOANPOOL[[#This Row],[PREQUAL_LOAN_AGESETTLE_DATE_90_DAYS_CERTDATE]],TBL_BDA_LOANPOOL[[#This Row],[PREQUAL_LOAN_INTEREST_RATE]],TBL_BDA_LOANPOOL[[#This Row],[PREQUAL_SMALLBUSINESS]]),
"")</f>
        <v/>
      </c>
      <c r="AG181" s="27" t="b">
        <f ca="1">IFERROR((IF(APP_BDA_CERT_DATE&lt;&gt;"",APP_BDA_CERT_DATE,TODAY())-TBL_BDA_LOANPOOL[[#This Row],[SETTLEMENT_DATE]])&lt;91,TRUE)</f>
        <v>1</v>
      </c>
      <c r="AH181" s="27" t="b">
        <f>COUNTIFS(TBL_BDA_LOANPOOL[LOAN_ID],TBL_BDA_LOANPOOL[[#This Row],[LOAN_ID]],TBL_BDA_LOANPOOL[LOAN_INTEREST_RATE],"&gt;"&amp;CONFIG_BDA_INTEREST_RATE_CEILING)=0</f>
        <v>1</v>
      </c>
      <c r="AI181" s="27" t="b">
        <f>COUNTIFS(TBL_BDA_LOANPOOL[LOAN_ID],TBL_BDA_LOANPOOL[[#This Row],[LOAN_ID]],TBL_BDA_LOANPOOL[SBA_QUALIFIED],"No")=0</f>
        <v>1</v>
      </c>
      <c r="AJ181" s="29">
        <f>IF(TBL_BDA_LOANPOOL[[#This Row],[MULTIPROP_REC_COUNT]]&lt;&gt;"",TBL_BDA_LOANPOOL[[#This Row],[LOAN_AMOUNT]]/TBL_BDA_LOANPOOL[[#This Row],[MULTIPROP_REC_COUNT]],TBL_BDA_LOANPOOL[[#This Row],[LOAN_AMOUNT]])</f>
        <v>0</v>
      </c>
      <c r="AK181" s="29" t="b">
        <f>TBL_BDA_LOANPOOL[[#This Row],[MULTIPROP_REC_COUNT]]&gt;1</f>
        <v>0</v>
      </c>
      <c r="AL181" s="36">
        <f>IF(TBL_BDA_LOANPOOL[[#This Row],[LOAN_ID]]&lt;&gt;"",COUNTIF(TBL_BDA_LOANPOOL[LOAN_ID],TBL_BDA_LOANPOOL[[#This Row],[LOAN_ID]]),1)</f>
        <v>1</v>
      </c>
      <c r="AM181" s="36">
        <f>IFERROR(MATCH(TBL_BDA_LOANPOOL[[#This Row],[QUAL_METHOD]],RANGE_LOOKUP_QUALMETHODS_BDA,0),-1)</f>
        <v>-1</v>
      </c>
      <c r="AN181" s="29" t="str">
        <f>IF(AND(TBL_BDA_LOANPOOL[[#This Row],[LOAN_ID]]&lt;&gt;"",TBL_BDA_LOANPOOL[[#This Row],[QUALMETHOD_ID]]&gt;-1),(SUMIF(TBL_BDA_LOANPOOL[LOAN_ID],TBL_BDA_LOANPOOL[[#This Row],[LOAN_ID]],TBL_BDA_LOANPOOL[QUALMETHOD_ID])/TBL_BDA_LOANPOOL[[#This Row],[MULTIPROP_REC_COUNT]])=TBL_BDA_LOANPOOL[[#This Row],[QUALMETHOD_ID]],"")</f>
        <v/>
      </c>
      <c r="AO181" s="29" t="str">
        <f>IF(AND(TBL_BDA_LOANPOOL[[#This Row],[LOAN_ID]]&lt;&gt;"",TBL_BDA_LOANPOOL[[#This Row],[LOAN_AMOUNT]]&lt;&gt;""),(SUMIF(TBL_BDA_LOANPOOL[LOAN_ID],TBL_BDA_LOANPOOL[[#This Row],[LOAN_ID]],TBL_BDA_LOANPOOL[LOAN_AMOUNT])/TBL_BDA_LOANPOOL[[#This Row],[MULTIPROP_REC_COUNT]])=TBL_BDA_LOANPOOL[[#This Row],[LOAN_AMOUNT]],"")</f>
        <v/>
      </c>
      <c r="AP181" s="29" t="str">
        <f>IF(AND(TBL_BDA_LOANPOOL[[#This Row],[LOAN_ID]]&lt;&gt;"",TBL_BDA_LOANPOOL[[#This Row],[SETTLEMENT_DATE]]&lt;&gt;""),(SUMIF(TBL_BDA_LOANPOOL[LOAN_ID],TBL_BDA_LOANPOOL[[#This Row],[LOAN_ID]],TBL_BDA_LOANPOOL[SETTLEMENT_DATE])/TBL_BDA_LOANPOOL[[#This Row],[MULTIPROP_REC_COUNT]])=TBL_BDA_LOANPOOL[[#This Row],[SETTLEMENT_DATE]],"")</f>
        <v/>
      </c>
      <c r="AQ18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2" spans="2:45" ht="26.25" customHeight="1" x14ac:dyDescent="0.25">
      <c r="B182" s="25" t="str">
        <f>IF(TBL_BDA_LOANPOOL[[#This Row],[RECORD_STARTED]],IF(TBL_BDA_LOANPOOL[[#This Row],[ERROR_COUNT]]&gt;0,-1,IF(TBL_BDA_LOANPOOL[[#This Row],[REQ_FIELDS_POPULATED]],1,0)),"")</f>
        <v/>
      </c>
      <c r="C182" s="36">
        <f>ROW()-ROW(TBL_BDA_LOANPOOL[[#Headers],[ROW_ID]])</f>
        <v>166</v>
      </c>
      <c r="D182" s="55"/>
      <c r="E182" s="56"/>
      <c r="F182" s="57"/>
      <c r="G182" s="193"/>
      <c r="H182" s="142"/>
      <c r="I182" s="144"/>
      <c r="J182" s="144"/>
      <c r="K182" s="194"/>
      <c r="L182" s="207"/>
      <c r="M182" s="196"/>
      <c r="N182" s="116"/>
      <c r="O182" s="55"/>
      <c r="P182" s="61"/>
      <c r="Q182" s="62"/>
      <c r="R182" s="124"/>
      <c r="S182" s="200"/>
      <c r="T182" s="61"/>
      <c r="U182" s="202"/>
      <c r="V182" s="204" t="str">
        <f>IF(TBL_BDA_LOANPOOL[[#This Row],[RECORD_STARTED]]=TRUE,RANGE_LOOKUP_QUALMETHODS_BDA_SMALLBUSINESS,"")</f>
        <v/>
      </c>
      <c r="W182" s="178"/>
      <c r="X182" s="176"/>
      <c r="Y182" s="185"/>
      <c r="Z182" s="185"/>
      <c r="AA182" s="186"/>
      <c r="AB182" s="186"/>
      <c r="AC18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2" s="94" t="str">
        <f>IF(TBL_BDA_LOANPOOL[[#This Row],[LOAN_LEVEL_PREQUALIFIED_FLAG]]&lt;&gt;"",
IF(TBL_BDA_LOANPOOL[[#This Row],[LOAN_LEVEL_PREQUALIFIED_FLAG]],"Yes","No"),
"")</f>
        <v/>
      </c>
      <c r="AE182" s="70" t="str">
        <f>IF(TBL_BDA_LOANPOOL[[#This Row],[LOAN_ID]] = "","",TBL_BDA_LOANPOOL[[#This Row],[LOAN_ID]]&amp;" ("&amp;IF(TBL_BDA_LOANPOOL[[#This Row],[PROP_ADDR_STREET]]="","Address Not Defined",TBL_BDA_LOANPOOL[[#This Row],[PROP_ADDR_STREET]])&amp;")")</f>
        <v/>
      </c>
      <c r="AF182" s="70" t="str">
        <f>IF(AND(TBL_BDA_LOANPOOL[[#This Row],[REQ_FIELDS_POPULATED]],TBL_BDA_LOANPOOL[[#This Row],[ERROR_COUNT]]=0),
AND(TBL_BDA_LOANPOOL[[#This Row],[PREQUAL_LOAN_AGESETTLE_DATE_90_DAYS_CERTDATE]],TBL_BDA_LOANPOOL[[#This Row],[PREQUAL_LOAN_INTEREST_RATE]],TBL_BDA_LOANPOOL[[#This Row],[PREQUAL_SMALLBUSINESS]]),
"")</f>
        <v/>
      </c>
      <c r="AG182" s="27" t="b">
        <f ca="1">IFERROR((IF(APP_BDA_CERT_DATE&lt;&gt;"",APP_BDA_CERT_DATE,TODAY())-TBL_BDA_LOANPOOL[[#This Row],[SETTLEMENT_DATE]])&lt;91,TRUE)</f>
        <v>1</v>
      </c>
      <c r="AH182" s="27" t="b">
        <f>COUNTIFS(TBL_BDA_LOANPOOL[LOAN_ID],TBL_BDA_LOANPOOL[[#This Row],[LOAN_ID]],TBL_BDA_LOANPOOL[LOAN_INTEREST_RATE],"&gt;"&amp;CONFIG_BDA_INTEREST_RATE_CEILING)=0</f>
        <v>1</v>
      </c>
      <c r="AI182" s="27" t="b">
        <f>COUNTIFS(TBL_BDA_LOANPOOL[LOAN_ID],TBL_BDA_LOANPOOL[[#This Row],[LOAN_ID]],TBL_BDA_LOANPOOL[SBA_QUALIFIED],"No")=0</f>
        <v>1</v>
      </c>
      <c r="AJ182" s="29">
        <f>IF(TBL_BDA_LOANPOOL[[#This Row],[MULTIPROP_REC_COUNT]]&lt;&gt;"",TBL_BDA_LOANPOOL[[#This Row],[LOAN_AMOUNT]]/TBL_BDA_LOANPOOL[[#This Row],[MULTIPROP_REC_COUNT]],TBL_BDA_LOANPOOL[[#This Row],[LOAN_AMOUNT]])</f>
        <v>0</v>
      </c>
      <c r="AK182" s="29" t="b">
        <f>TBL_BDA_LOANPOOL[[#This Row],[MULTIPROP_REC_COUNT]]&gt;1</f>
        <v>0</v>
      </c>
      <c r="AL182" s="36">
        <f>IF(TBL_BDA_LOANPOOL[[#This Row],[LOAN_ID]]&lt;&gt;"",COUNTIF(TBL_BDA_LOANPOOL[LOAN_ID],TBL_BDA_LOANPOOL[[#This Row],[LOAN_ID]]),1)</f>
        <v>1</v>
      </c>
      <c r="AM182" s="36">
        <f>IFERROR(MATCH(TBL_BDA_LOANPOOL[[#This Row],[QUAL_METHOD]],RANGE_LOOKUP_QUALMETHODS_BDA,0),-1)</f>
        <v>-1</v>
      </c>
      <c r="AN182" s="29" t="str">
        <f>IF(AND(TBL_BDA_LOANPOOL[[#This Row],[LOAN_ID]]&lt;&gt;"",TBL_BDA_LOANPOOL[[#This Row],[QUALMETHOD_ID]]&gt;-1),(SUMIF(TBL_BDA_LOANPOOL[LOAN_ID],TBL_BDA_LOANPOOL[[#This Row],[LOAN_ID]],TBL_BDA_LOANPOOL[QUALMETHOD_ID])/TBL_BDA_LOANPOOL[[#This Row],[MULTIPROP_REC_COUNT]])=TBL_BDA_LOANPOOL[[#This Row],[QUALMETHOD_ID]],"")</f>
        <v/>
      </c>
      <c r="AO182" s="29" t="str">
        <f>IF(AND(TBL_BDA_LOANPOOL[[#This Row],[LOAN_ID]]&lt;&gt;"",TBL_BDA_LOANPOOL[[#This Row],[LOAN_AMOUNT]]&lt;&gt;""),(SUMIF(TBL_BDA_LOANPOOL[LOAN_ID],TBL_BDA_LOANPOOL[[#This Row],[LOAN_ID]],TBL_BDA_LOANPOOL[LOAN_AMOUNT])/TBL_BDA_LOANPOOL[[#This Row],[MULTIPROP_REC_COUNT]])=TBL_BDA_LOANPOOL[[#This Row],[LOAN_AMOUNT]],"")</f>
        <v/>
      </c>
      <c r="AP182" s="29" t="str">
        <f>IF(AND(TBL_BDA_LOANPOOL[[#This Row],[LOAN_ID]]&lt;&gt;"",TBL_BDA_LOANPOOL[[#This Row],[SETTLEMENT_DATE]]&lt;&gt;""),(SUMIF(TBL_BDA_LOANPOOL[LOAN_ID],TBL_BDA_LOANPOOL[[#This Row],[LOAN_ID]],TBL_BDA_LOANPOOL[SETTLEMENT_DATE])/TBL_BDA_LOANPOOL[[#This Row],[MULTIPROP_REC_COUNT]])=TBL_BDA_LOANPOOL[[#This Row],[SETTLEMENT_DATE]],"")</f>
        <v/>
      </c>
      <c r="AQ18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3" spans="2:45" ht="26.25" customHeight="1" x14ac:dyDescent="0.25">
      <c r="B183" s="25" t="str">
        <f>IF(TBL_BDA_LOANPOOL[[#This Row],[RECORD_STARTED]],IF(TBL_BDA_LOANPOOL[[#This Row],[ERROR_COUNT]]&gt;0,-1,IF(TBL_BDA_LOANPOOL[[#This Row],[REQ_FIELDS_POPULATED]],1,0)),"")</f>
        <v/>
      </c>
      <c r="C183" s="36">
        <f>ROW()-ROW(TBL_BDA_LOANPOOL[[#Headers],[ROW_ID]])</f>
        <v>167</v>
      </c>
      <c r="D183" s="55"/>
      <c r="E183" s="56"/>
      <c r="F183" s="57"/>
      <c r="G183" s="193"/>
      <c r="H183" s="142"/>
      <c r="I183" s="144"/>
      <c r="J183" s="144"/>
      <c r="K183" s="194"/>
      <c r="L183" s="207"/>
      <c r="M183" s="196"/>
      <c r="N183" s="116"/>
      <c r="O183" s="55"/>
      <c r="P183" s="61"/>
      <c r="Q183" s="62"/>
      <c r="R183" s="124"/>
      <c r="S183" s="200"/>
      <c r="T183" s="61"/>
      <c r="U183" s="202"/>
      <c r="V183" s="204" t="str">
        <f>IF(TBL_BDA_LOANPOOL[[#This Row],[RECORD_STARTED]]=TRUE,RANGE_LOOKUP_QUALMETHODS_BDA_SMALLBUSINESS,"")</f>
        <v/>
      </c>
      <c r="W183" s="178"/>
      <c r="X183" s="176"/>
      <c r="Y183" s="185"/>
      <c r="Z183" s="185"/>
      <c r="AA183" s="186"/>
      <c r="AB183" s="186"/>
      <c r="AC18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3" s="94" t="str">
        <f>IF(TBL_BDA_LOANPOOL[[#This Row],[LOAN_LEVEL_PREQUALIFIED_FLAG]]&lt;&gt;"",
IF(TBL_BDA_LOANPOOL[[#This Row],[LOAN_LEVEL_PREQUALIFIED_FLAG]],"Yes","No"),
"")</f>
        <v/>
      </c>
      <c r="AE183" s="70" t="str">
        <f>IF(TBL_BDA_LOANPOOL[[#This Row],[LOAN_ID]] = "","",TBL_BDA_LOANPOOL[[#This Row],[LOAN_ID]]&amp;" ("&amp;IF(TBL_BDA_LOANPOOL[[#This Row],[PROP_ADDR_STREET]]="","Address Not Defined",TBL_BDA_LOANPOOL[[#This Row],[PROP_ADDR_STREET]])&amp;")")</f>
        <v/>
      </c>
      <c r="AF183" s="70" t="str">
        <f>IF(AND(TBL_BDA_LOANPOOL[[#This Row],[REQ_FIELDS_POPULATED]],TBL_BDA_LOANPOOL[[#This Row],[ERROR_COUNT]]=0),
AND(TBL_BDA_LOANPOOL[[#This Row],[PREQUAL_LOAN_AGESETTLE_DATE_90_DAYS_CERTDATE]],TBL_BDA_LOANPOOL[[#This Row],[PREQUAL_LOAN_INTEREST_RATE]],TBL_BDA_LOANPOOL[[#This Row],[PREQUAL_SMALLBUSINESS]]),
"")</f>
        <v/>
      </c>
      <c r="AG183" s="27" t="b">
        <f ca="1">IFERROR((IF(APP_BDA_CERT_DATE&lt;&gt;"",APP_BDA_CERT_DATE,TODAY())-TBL_BDA_LOANPOOL[[#This Row],[SETTLEMENT_DATE]])&lt;91,TRUE)</f>
        <v>1</v>
      </c>
      <c r="AH183" s="27" t="b">
        <f>COUNTIFS(TBL_BDA_LOANPOOL[LOAN_ID],TBL_BDA_LOANPOOL[[#This Row],[LOAN_ID]],TBL_BDA_LOANPOOL[LOAN_INTEREST_RATE],"&gt;"&amp;CONFIG_BDA_INTEREST_RATE_CEILING)=0</f>
        <v>1</v>
      </c>
      <c r="AI183" s="27" t="b">
        <f>COUNTIFS(TBL_BDA_LOANPOOL[LOAN_ID],TBL_BDA_LOANPOOL[[#This Row],[LOAN_ID]],TBL_BDA_LOANPOOL[SBA_QUALIFIED],"No")=0</f>
        <v>1</v>
      </c>
      <c r="AJ183" s="29">
        <f>IF(TBL_BDA_LOANPOOL[[#This Row],[MULTIPROP_REC_COUNT]]&lt;&gt;"",TBL_BDA_LOANPOOL[[#This Row],[LOAN_AMOUNT]]/TBL_BDA_LOANPOOL[[#This Row],[MULTIPROP_REC_COUNT]],TBL_BDA_LOANPOOL[[#This Row],[LOAN_AMOUNT]])</f>
        <v>0</v>
      </c>
      <c r="AK183" s="29" t="b">
        <f>TBL_BDA_LOANPOOL[[#This Row],[MULTIPROP_REC_COUNT]]&gt;1</f>
        <v>0</v>
      </c>
      <c r="AL183" s="36">
        <f>IF(TBL_BDA_LOANPOOL[[#This Row],[LOAN_ID]]&lt;&gt;"",COUNTIF(TBL_BDA_LOANPOOL[LOAN_ID],TBL_BDA_LOANPOOL[[#This Row],[LOAN_ID]]),1)</f>
        <v>1</v>
      </c>
      <c r="AM183" s="36">
        <f>IFERROR(MATCH(TBL_BDA_LOANPOOL[[#This Row],[QUAL_METHOD]],RANGE_LOOKUP_QUALMETHODS_BDA,0),-1)</f>
        <v>-1</v>
      </c>
      <c r="AN183" s="29" t="str">
        <f>IF(AND(TBL_BDA_LOANPOOL[[#This Row],[LOAN_ID]]&lt;&gt;"",TBL_BDA_LOANPOOL[[#This Row],[QUALMETHOD_ID]]&gt;-1),(SUMIF(TBL_BDA_LOANPOOL[LOAN_ID],TBL_BDA_LOANPOOL[[#This Row],[LOAN_ID]],TBL_BDA_LOANPOOL[QUALMETHOD_ID])/TBL_BDA_LOANPOOL[[#This Row],[MULTIPROP_REC_COUNT]])=TBL_BDA_LOANPOOL[[#This Row],[QUALMETHOD_ID]],"")</f>
        <v/>
      </c>
      <c r="AO183" s="29" t="str">
        <f>IF(AND(TBL_BDA_LOANPOOL[[#This Row],[LOAN_ID]]&lt;&gt;"",TBL_BDA_LOANPOOL[[#This Row],[LOAN_AMOUNT]]&lt;&gt;""),(SUMIF(TBL_BDA_LOANPOOL[LOAN_ID],TBL_BDA_LOANPOOL[[#This Row],[LOAN_ID]],TBL_BDA_LOANPOOL[LOAN_AMOUNT])/TBL_BDA_LOANPOOL[[#This Row],[MULTIPROP_REC_COUNT]])=TBL_BDA_LOANPOOL[[#This Row],[LOAN_AMOUNT]],"")</f>
        <v/>
      </c>
      <c r="AP183" s="29" t="str">
        <f>IF(AND(TBL_BDA_LOANPOOL[[#This Row],[LOAN_ID]]&lt;&gt;"",TBL_BDA_LOANPOOL[[#This Row],[SETTLEMENT_DATE]]&lt;&gt;""),(SUMIF(TBL_BDA_LOANPOOL[LOAN_ID],TBL_BDA_LOANPOOL[[#This Row],[LOAN_ID]],TBL_BDA_LOANPOOL[SETTLEMENT_DATE])/TBL_BDA_LOANPOOL[[#This Row],[MULTIPROP_REC_COUNT]])=TBL_BDA_LOANPOOL[[#This Row],[SETTLEMENT_DATE]],"")</f>
        <v/>
      </c>
      <c r="AQ18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4" spans="2:45" ht="26.25" customHeight="1" x14ac:dyDescent="0.25">
      <c r="B184" s="25" t="str">
        <f>IF(TBL_BDA_LOANPOOL[[#This Row],[RECORD_STARTED]],IF(TBL_BDA_LOANPOOL[[#This Row],[ERROR_COUNT]]&gt;0,-1,IF(TBL_BDA_LOANPOOL[[#This Row],[REQ_FIELDS_POPULATED]],1,0)),"")</f>
        <v/>
      </c>
      <c r="C184" s="36">
        <f>ROW()-ROW(TBL_BDA_LOANPOOL[[#Headers],[ROW_ID]])</f>
        <v>168</v>
      </c>
      <c r="D184" s="55"/>
      <c r="E184" s="56"/>
      <c r="F184" s="57"/>
      <c r="G184" s="193"/>
      <c r="H184" s="142"/>
      <c r="I184" s="144"/>
      <c r="J184" s="144"/>
      <c r="K184" s="194"/>
      <c r="L184" s="207"/>
      <c r="M184" s="196"/>
      <c r="N184" s="116"/>
      <c r="O184" s="55"/>
      <c r="P184" s="61"/>
      <c r="Q184" s="62"/>
      <c r="R184" s="124"/>
      <c r="S184" s="200"/>
      <c r="T184" s="61"/>
      <c r="U184" s="202"/>
      <c r="V184" s="204" t="str">
        <f>IF(TBL_BDA_LOANPOOL[[#This Row],[RECORD_STARTED]]=TRUE,RANGE_LOOKUP_QUALMETHODS_BDA_SMALLBUSINESS,"")</f>
        <v/>
      </c>
      <c r="W184" s="178"/>
      <c r="X184" s="176"/>
      <c r="Y184" s="185"/>
      <c r="Z184" s="185"/>
      <c r="AA184" s="186"/>
      <c r="AB184" s="186"/>
      <c r="AC18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4" s="94" t="str">
        <f>IF(TBL_BDA_LOANPOOL[[#This Row],[LOAN_LEVEL_PREQUALIFIED_FLAG]]&lt;&gt;"",
IF(TBL_BDA_LOANPOOL[[#This Row],[LOAN_LEVEL_PREQUALIFIED_FLAG]],"Yes","No"),
"")</f>
        <v/>
      </c>
      <c r="AE184" s="70" t="str">
        <f>IF(TBL_BDA_LOANPOOL[[#This Row],[LOAN_ID]] = "","",TBL_BDA_LOANPOOL[[#This Row],[LOAN_ID]]&amp;" ("&amp;IF(TBL_BDA_LOANPOOL[[#This Row],[PROP_ADDR_STREET]]="","Address Not Defined",TBL_BDA_LOANPOOL[[#This Row],[PROP_ADDR_STREET]])&amp;")")</f>
        <v/>
      </c>
      <c r="AF184" s="70" t="str">
        <f>IF(AND(TBL_BDA_LOANPOOL[[#This Row],[REQ_FIELDS_POPULATED]],TBL_BDA_LOANPOOL[[#This Row],[ERROR_COUNT]]=0),
AND(TBL_BDA_LOANPOOL[[#This Row],[PREQUAL_LOAN_AGESETTLE_DATE_90_DAYS_CERTDATE]],TBL_BDA_LOANPOOL[[#This Row],[PREQUAL_LOAN_INTEREST_RATE]],TBL_BDA_LOANPOOL[[#This Row],[PREQUAL_SMALLBUSINESS]]),
"")</f>
        <v/>
      </c>
      <c r="AG184" s="27" t="b">
        <f ca="1">IFERROR((IF(APP_BDA_CERT_DATE&lt;&gt;"",APP_BDA_CERT_DATE,TODAY())-TBL_BDA_LOANPOOL[[#This Row],[SETTLEMENT_DATE]])&lt;91,TRUE)</f>
        <v>1</v>
      </c>
      <c r="AH184" s="27" t="b">
        <f>COUNTIFS(TBL_BDA_LOANPOOL[LOAN_ID],TBL_BDA_LOANPOOL[[#This Row],[LOAN_ID]],TBL_BDA_LOANPOOL[LOAN_INTEREST_RATE],"&gt;"&amp;CONFIG_BDA_INTEREST_RATE_CEILING)=0</f>
        <v>1</v>
      </c>
      <c r="AI184" s="27" t="b">
        <f>COUNTIFS(TBL_BDA_LOANPOOL[LOAN_ID],TBL_BDA_LOANPOOL[[#This Row],[LOAN_ID]],TBL_BDA_LOANPOOL[SBA_QUALIFIED],"No")=0</f>
        <v>1</v>
      </c>
      <c r="AJ184" s="29">
        <f>IF(TBL_BDA_LOANPOOL[[#This Row],[MULTIPROP_REC_COUNT]]&lt;&gt;"",TBL_BDA_LOANPOOL[[#This Row],[LOAN_AMOUNT]]/TBL_BDA_LOANPOOL[[#This Row],[MULTIPROP_REC_COUNT]],TBL_BDA_LOANPOOL[[#This Row],[LOAN_AMOUNT]])</f>
        <v>0</v>
      </c>
      <c r="AK184" s="29" t="b">
        <f>TBL_BDA_LOANPOOL[[#This Row],[MULTIPROP_REC_COUNT]]&gt;1</f>
        <v>0</v>
      </c>
      <c r="AL184" s="36">
        <f>IF(TBL_BDA_LOANPOOL[[#This Row],[LOAN_ID]]&lt;&gt;"",COUNTIF(TBL_BDA_LOANPOOL[LOAN_ID],TBL_BDA_LOANPOOL[[#This Row],[LOAN_ID]]),1)</f>
        <v>1</v>
      </c>
      <c r="AM184" s="36">
        <f>IFERROR(MATCH(TBL_BDA_LOANPOOL[[#This Row],[QUAL_METHOD]],RANGE_LOOKUP_QUALMETHODS_BDA,0),-1)</f>
        <v>-1</v>
      </c>
      <c r="AN184" s="29" t="str">
        <f>IF(AND(TBL_BDA_LOANPOOL[[#This Row],[LOAN_ID]]&lt;&gt;"",TBL_BDA_LOANPOOL[[#This Row],[QUALMETHOD_ID]]&gt;-1),(SUMIF(TBL_BDA_LOANPOOL[LOAN_ID],TBL_BDA_LOANPOOL[[#This Row],[LOAN_ID]],TBL_BDA_LOANPOOL[QUALMETHOD_ID])/TBL_BDA_LOANPOOL[[#This Row],[MULTIPROP_REC_COUNT]])=TBL_BDA_LOANPOOL[[#This Row],[QUALMETHOD_ID]],"")</f>
        <v/>
      </c>
      <c r="AO184" s="29" t="str">
        <f>IF(AND(TBL_BDA_LOANPOOL[[#This Row],[LOAN_ID]]&lt;&gt;"",TBL_BDA_LOANPOOL[[#This Row],[LOAN_AMOUNT]]&lt;&gt;""),(SUMIF(TBL_BDA_LOANPOOL[LOAN_ID],TBL_BDA_LOANPOOL[[#This Row],[LOAN_ID]],TBL_BDA_LOANPOOL[LOAN_AMOUNT])/TBL_BDA_LOANPOOL[[#This Row],[MULTIPROP_REC_COUNT]])=TBL_BDA_LOANPOOL[[#This Row],[LOAN_AMOUNT]],"")</f>
        <v/>
      </c>
      <c r="AP184" s="29" t="str">
        <f>IF(AND(TBL_BDA_LOANPOOL[[#This Row],[LOAN_ID]]&lt;&gt;"",TBL_BDA_LOANPOOL[[#This Row],[SETTLEMENT_DATE]]&lt;&gt;""),(SUMIF(TBL_BDA_LOANPOOL[LOAN_ID],TBL_BDA_LOANPOOL[[#This Row],[LOAN_ID]],TBL_BDA_LOANPOOL[SETTLEMENT_DATE])/TBL_BDA_LOANPOOL[[#This Row],[MULTIPROP_REC_COUNT]])=TBL_BDA_LOANPOOL[[#This Row],[SETTLEMENT_DATE]],"")</f>
        <v/>
      </c>
      <c r="AQ18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5" spans="2:45" ht="26.25" customHeight="1" x14ac:dyDescent="0.25">
      <c r="B185" s="25" t="str">
        <f>IF(TBL_BDA_LOANPOOL[[#This Row],[RECORD_STARTED]],IF(TBL_BDA_LOANPOOL[[#This Row],[ERROR_COUNT]]&gt;0,-1,IF(TBL_BDA_LOANPOOL[[#This Row],[REQ_FIELDS_POPULATED]],1,0)),"")</f>
        <v/>
      </c>
      <c r="C185" s="36">
        <f>ROW()-ROW(TBL_BDA_LOANPOOL[[#Headers],[ROW_ID]])</f>
        <v>169</v>
      </c>
      <c r="D185" s="55"/>
      <c r="E185" s="56"/>
      <c r="F185" s="57"/>
      <c r="G185" s="193"/>
      <c r="H185" s="142"/>
      <c r="I185" s="144"/>
      <c r="J185" s="144"/>
      <c r="K185" s="194"/>
      <c r="L185" s="207"/>
      <c r="M185" s="196"/>
      <c r="N185" s="116"/>
      <c r="O185" s="55"/>
      <c r="P185" s="61"/>
      <c r="Q185" s="62"/>
      <c r="R185" s="124"/>
      <c r="S185" s="200"/>
      <c r="T185" s="61"/>
      <c r="U185" s="202"/>
      <c r="V185" s="204" t="str">
        <f>IF(TBL_BDA_LOANPOOL[[#This Row],[RECORD_STARTED]]=TRUE,RANGE_LOOKUP_QUALMETHODS_BDA_SMALLBUSINESS,"")</f>
        <v/>
      </c>
      <c r="W185" s="178"/>
      <c r="X185" s="176"/>
      <c r="Y185" s="185"/>
      <c r="Z185" s="185"/>
      <c r="AA185" s="186"/>
      <c r="AB185" s="186"/>
      <c r="AC18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5" s="94" t="str">
        <f>IF(TBL_BDA_LOANPOOL[[#This Row],[LOAN_LEVEL_PREQUALIFIED_FLAG]]&lt;&gt;"",
IF(TBL_BDA_LOANPOOL[[#This Row],[LOAN_LEVEL_PREQUALIFIED_FLAG]],"Yes","No"),
"")</f>
        <v/>
      </c>
      <c r="AE185" s="70" t="str">
        <f>IF(TBL_BDA_LOANPOOL[[#This Row],[LOAN_ID]] = "","",TBL_BDA_LOANPOOL[[#This Row],[LOAN_ID]]&amp;" ("&amp;IF(TBL_BDA_LOANPOOL[[#This Row],[PROP_ADDR_STREET]]="","Address Not Defined",TBL_BDA_LOANPOOL[[#This Row],[PROP_ADDR_STREET]])&amp;")")</f>
        <v/>
      </c>
      <c r="AF185" s="70" t="str">
        <f>IF(AND(TBL_BDA_LOANPOOL[[#This Row],[REQ_FIELDS_POPULATED]],TBL_BDA_LOANPOOL[[#This Row],[ERROR_COUNT]]=0),
AND(TBL_BDA_LOANPOOL[[#This Row],[PREQUAL_LOAN_AGESETTLE_DATE_90_DAYS_CERTDATE]],TBL_BDA_LOANPOOL[[#This Row],[PREQUAL_LOAN_INTEREST_RATE]],TBL_BDA_LOANPOOL[[#This Row],[PREQUAL_SMALLBUSINESS]]),
"")</f>
        <v/>
      </c>
      <c r="AG185" s="27" t="b">
        <f ca="1">IFERROR((IF(APP_BDA_CERT_DATE&lt;&gt;"",APP_BDA_CERT_DATE,TODAY())-TBL_BDA_LOANPOOL[[#This Row],[SETTLEMENT_DATE]])&lt;91,TRUE)</f>
        <v>1</v>
      </c>
      <c r="AH185" s="27" t="b">
        <f>COUNTIFS(TBL_BDA_LOANPOOL[LOAN_ID],TBL_BDA_LOANPOOL[[#This Row],[LOAN_ID]],TBL_BDA_LOANPOOL[LOAN_INTEREST_RATE],"&gt;"&amp;CONFIG_BDA_INTEREST_RATE_CEILING)=0</f>
        <v>1</v>
      </c>
      <c r="AI185" s="27" t="b">
        <f>COUNTIFS(TBL_BDA_LOANPOOL[LOAN_ID],TBL_BDA_LOANPOOL[[#This Row],[LOAN_ID]],TBL_BDA_LOANPOOL[SBA_QUALIFIED],"No")=0</f>
        <v>1</v>
      </c>
      <c r="AJ185" s="29">
        <f>IF(TBL_BDA_LOANPOOL[[#This Row],[MULTIPROP_REC_COUNT]]&lt;&gt;"",TBL_BDA_LOANPOOL[[#This Row],[LOAN_AMOUNT]]/TBL_BDA_LOANPOOL[[#This Row],[MULTIPROP_REC_COUNT]],TBL_BDA_LOANPOOL[[#This Row],[LOAN_AMOUNT]])</f>
        <v>0</v>
      </c>
      <c r="AK185" s="29" t="b">
        <f>TBL_BDA_LOANPOOL[[#This Row],[MULTIPROP_REC_COUNT]]&gt;1</f>
        <v>0</v>
      </c>
      <c r="AL185" s="36">
        <f>IF(TBL_BDA_LOANPOOL[[#This Row],[LOAN_ID]]&lt;&gt;"",COUNTIF(TBL_BDA_LOANPOOL[LOAN_ID],TBL_BDA_LOANPOOL[[#This Row],[LOAN_ID]]),1)</f>
        <v>1</v>
      </c>
      <c r="AM185" s="36">
        <f>IFERROR(MATCH(TBL_BDA_LOANPOOL[[#This Row],[QUAL_METHOD]],RANGE_LOOKUP_QUALMETHODS_BDA,0),-1)</f>
        <v>-1</v>
      </c>
      <c r="AN185" s="29" t="str">
        <f>IF(AND(TBL_BDA_LOANPOOL[[#This Row],[LOAN_ID]]&lt;&gt;"",TBL_BDA_LOANPOOL[[#This Row],[QUALMETHOD_ID]]&gt;-1),(SUMIF(TBL_BDA_LOANPOOL[LOAN_ID],TBL_BDA_LOANPOOL[[#This Row],[LOAN_ID]],TBL_BDA_LOANPOOL[QUALMETHOD_ID])/TBL_BDA_LOANPOOL[[#This Row],[MULTIPROP_REC_COUNT]])=TBL_BDA_LOANPOOL[[#This Row],[QUALMETHOD_ID]],"")</f>
        <v/>
      </c>
      <c r="AO185" s="29" t="str">
        <f>IF(AND(TBL_BDA_LOANPOOL[[#This Row],[LOAN_ID]]&lt;&gt;"",TBL_BDA_LOANPOOL[[#This Row],[LOAN_AMOUNT]]&lt;&gt;""),(SUMIF(TBL_BDA_LOANPOOL[LOAN_ID],TBL_BDA_LOANPOOL[[#This Row],[LOAN_ID]],TBL_BDA_LOANPOOL[LOAN_AMOUNT])/TBL_BDA_LOANPOOL[[#This Row],[MULTIPROP_REC_COUNT]])=TBL_BDA_LOANPOOL[[#This Row],[LOAN_AMOUNT]],"")</f>
        <v/>
      </c>
      <c r="AP185" s="29" t="str">
        <f>IF(AND(TBL_BDA_LOANPOOL[[#This Row],[LOAN_ID]]&lt;&gt;"",TBL_BDA_LOANPOOL[[#This Row],[SETTLEMENT_DATE]]&lt;&gt;""),(SUMIF(TBL_BDA_LOANPOOL[LOAN_ID],TBL_BDA_LOANPOOL[[#This Row],[LOAN_ID]],TBL_BDA_LOANPOOL[SETTLEMENT_DATE])/TBL_BDA_LOANPOOL[[#This Row],[MULTIPROP_REC_COUNT]])=TBL_BDA_LOANPOOL[[#This Row],[SETTLEMENT_DATE]],"")</f>
        <v/>
      </c>
      <c r="AQ18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6" spans="2:45" ht="26.25" customHeight="1" x14ac:dyDescent="0.25">
      <c r="B186" s="25" t="str">
        <f>IF(TBL_BDA_LOANPOOL[[#This Row],[RECORD_STARTED]],IF(TBL_BDA_LOANPOOL[[#This Row],[ERROR_COUNT]]&gt;0,-1,IF(TBL_BDA_LOANPOOL[[#This Row],[REQ_FIELDS_POPULATED]],1,0)),"")</f>
        <v/>
      </c>
      <c r="C186" s="36">
        <f>ROW()-ROW(TBL_BDA_LOANPOOL[[#Headers],[ROW_ID]])</f>
        <v>170</v>
      </c>
      <c r="D186" s="55"/>
      <c r="E186" s="56"/>
      <c r="F186" s="57"/>
      <c r="G186" s="193"/>
      <c r="H186" s="142"/>
      <c r="I186" s="144"/>
      <c r="J186" s="144"/>
      <c r="K186" s="194"/>
      <c r="L186" s="207"/>
      <c r="M186" s="196"/>
      <c r="N186" s="116"/>
      <c r="O186" s="55"/>
      <c r="P186" s="61"/>
      <c r="Q186" s="62"/>
      <c r="R186" s="124"/>
      <c r="S186" s="200"/>
      <c r="T186" s="61"/>
      <c r="U186" s="202"/>
      <c r="V186" s="204" t="str">
        <f>IF(TBL_BDA_LOANPOOL[[#This Row],[RECORD_STARTED]]=TRUE,RANGE_LOOKUP_QUALMETHODS_BDA_SMALLBUSINESS,"")</f>
        <v/>
      </c>
      <c r="W186" s="178"/>
      <c r="X186" s="176"/>
      <c r="Y186" s="185"/>
      <c r="Z186" s="185"/>
      <c r="AA186" s="186"/>
      <c r="AB186" s="186"/>
      <c r="AC18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6" s="94" t="str">
        <f>IF(TBL_BDA_LOANPOOL[[#This Row],[LOAN_LEVEL_PREQUALIFIED_FLAG]]&lt;&gt;"",
IF(TBL_BDA_LOANPOOL[[#This Row],[LOAN_LEVEL_PREQUALIFIED_FLAG]],"Yes","No"),
"")</f>
        <v/>
      </c>
      <c r="AE186" s="70" t="str">
        <f>IF(TBL_BDA_LOANPOOL[[#This Row],[LOAN_ID]] = "","",TBL_BDA_LOANPOOL[[#This Row],[LOAN_ID]]&amp;" ("&amp;IF(TBL_BDA_LOANPOOL[[#This Row],[PROP_ADDR_STREET]]="","Address Not Defined",TBL_BDA_LOANPOOL[[#This Row],[PROP_ADDR_STREET]])&amp;")")</f>
        <v/>
      </c>
      <c r="AF186" s="70" t="str">
        <f>IF(AND(TBL_BDA_LOANPOOL[[#This Row],[REQ_FIELDS_POPULATED]],TBL_BDA_LOANPOOL[[#This Row],[ERROR_COUNT]]=0),
AND(TBL_BDA_LOANPOOL[[#This Row],[PREQUAL_LOAN_AGESETTLE_DATE_90_DAYS_CERTDATE]],TBL_BDA_LOANPOOL[[#This Row],[PREQUAL_LOAN_INTEREST_RATE]],TBL_BDA_LOANPOOL[[#This Row],[PREQUAL_SMALLBUSINESS]]),
"")</f>
        <v/>
      </c>
      <c r="AG186" s="27" t="b">
        <f ca="1">IFERROR((IF(APP_BDA_CERT_DATE&lt;&gt;"",APP_BDA_CERT_DATE,TODAY())-TBL_BDA_LOANPOOL[[#This Row],[SETTLEMENT_DATE]])&lt;91,TRUE)</f>
        <v>1</v>
      </c>
      <c r="AH186" s="27" t="b">
        <f>COUNTIFS(TBL_BDA_LOANPOOL[LOAN_ID],TBL_BDA_LOANPOOL[[#This Row],[LOAN_ID]],TBL_BDA_LOANPOOL[LOAN_INTEREST_RATE],"&gt;"&amp;CONFIG_BDA_INTEREST_RATE_CEILING)=0</f>
        <v>1</v>
      </c>
      <c r="AI186" s="27" t="b">
        <f>COUNTIFS(TBL_BDA_LOANPOOL[LOAN_ID],TBL_BDA_LOANPOOL[[#This Row],[LOAN_ID]],TBL_BDA_LOANPOOL[SBA_QUALIFIED],"No")=0</f>
        <v>1</v>
      </c>
      <c r="AJ186" s="29">
        <f>IF(TBL_BDA_LOANPOOL[[#This Row],[MULTIPROP_REC_COUNT]]&lt;&gt;"",TBL_BDA_LOANPOOL[[#This Row],[LOAN_AMOUNT]]/TBL_BDA_LOANPOOL[[#This Row],[MULTIPROP_REC_COUNT]],TBL_BDA_LOANPOOL[[#This Row],[LOAN_AMOUNT]])</f>
        <v>0</v>
      </c>
      <c r="AK186" s="29" t="b">
        <f>TBL_BDA_LOANPOOL[[#This Row],[MULTIPROP_REC_COUNT]]&gt;1</f>
        <v>0</v>
      </c>
      <c r="AL186" s="36">
        <f>IF(TBL_BDA_LOANPOOL[[#This Row],[LOAN_ID]]&lt;&gt;"",COUNTIF(TBL_BDA_LOANPOOL[LOAN_ID],TBL_BDA_LOANPOOL[[#This Row],[LOAN_ID]]),1)</f>
        <v>1</v>
      </c>
      <c r="AM186" s="36">
        <f>IFERROR(MATCH(TBL_BDA_LOANPOOL[[#This Row],[QUAL_METHOD]],RANGE_LOOKUP_QUALMETHODS_BDA,0),-1)</f>
        <v>-1</v>
      </c>
      <c r="AN186" s="29" t="str">
        <f>IF(AND(TBL_BDA_LOANPOOL[[#This Row],[LOAN_ID]]&lt;&gt;"",TBL_BDA_LOANPOOL[[#This Row],[QUALMETHOD_ID]]&gt;-1),(SUMIF(TBL_BDA_LOANPOOL[LOAN_ID],TBL_BDA_LOANPOOL[[#This Row],[LOAN_ID]],TBL_BDA_LOANPOOL[QUALMETHOD_ID])/TBL_BDA_LOANPOOL[[#This Row],[MULTIPROP_REC_COUNT]])=TBL_BDA_LOANPOOL[[#This Row],[QUALMETHOD_ID]],"")</f>
        <v/>
      </c>
      <c r="AO186" s="29" t="str">
        <f>IF(AND(TBL_BDA_LOANPOOL[[#This Row],[LOAN_ID]]&lt;&gt;"",TBL_BDA_LOANPOOL[[#This Row],[LOAN_AMOUNT]]&lt;&gt;""),(SUMIF(TBL_BDA_LOANPOOL[LOAN_ID],TBL_BDA_LOANPOOL[[#This Row],[LOAN_ID]],TBL_BDA_LOANPOOL[LOAN_AMOUNT])/TBL_BDA_LOANPOOL[[#This Row],[MULTIPROP_REC_COUNT]])=TBL_BDA_LOANPOOL[[#This Row],[LOAN_AMOUNT]],"")</f>
        <v/>
      </c>
      <c r="AP186" s="29" t="str">
        <f>IF(AND(TBL_BDA_LOANPOOL[[#This Row],[LOAN_ID]]&lt;&gt;"",TBL_BDA_LOANPOOL[[#This Row],[SETTLEMENT_DATE]]&lt;&gt;""),(SUMIF(TBL_BDA_LOANPOOL[LOAN_ID],TBL_BDA_LOANPOOL[[#This Row],[LOAN_ID]],TBL_BDA_LOANPOOL[SETTLEMENT_DATE])/TBL_BDA_LOANPOOL[[#This Row],[MULTIPROP_REC_COUNT]])=TBL_BDA_LOANPOOL[[#This Row],[SETTLEMENT_DATE]],"")</f>
        <v/>
      </c>
      <c r="AQ18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7" spans="2:45" ht="26.25" customHeight="1" x14ac:dyDescent="0.25">
      <c r="B187" s="25" t="str">
        <f>IF(TBL_BDA_LOANPOOL[[#This Row],[RECORD_STARTED]],IF(TBL_BDA_LOANPOOL[[#This Row],[ERROR_COUNT]]&gt;0,-1,IF(TBL_BDA_LOANPOOL[[#This Row],[REQ_FIELDS_POPULATED]],1,0)),"")</f>
        <v/>
      </c>
      <c r="C187" s="36">
        <f>ROW()-ROW(TBL_BDA_LOANPOOL[[#Headers],[ROW_ID]])</f>
        <v>171</v>
      </c>
      <c r="D187" s="55"/>
      <c r="E187" s="56"/>
      <c r="F187" s="57"/>
      <c r="G187" s="193"/>
      <c r="H187" s="142"/>
      <c r="I187" s="144"/>
      <c r="J187" s="144"/>
      <c r="K187" s="194"/>
      <c r="L187" s="207"/>
      <c r="M187" s="196"/>
      <c r="N187" s="116"/>
      <c r="O187" s="55"/>
      <c r="P187" s="61"/>
      <c r="Q187" s="62"/>
      <c r="R187" s="124"/>
      <c r="S187" s="200"/>
      <c r="T187" s="61"/>
      <c r="U187" s="202"/>
      <c r="V187" s="204" t="str">
        <f>IF(TBL_BDA_LOANPOOL[[#This Row],[RECORD_STARTED]]=TRUE,RANGE_LOOKUP_QUALMETHODS_BDA_SMALLBUSINESS,"")</f>
        <v/>
      </c>
      <c r="W187" s="178"/>
      <c r="X187" s="176"/>
      <c r="Y187" s="185"/>
      <c r="Z187" s="185"/>
      <c r="AA187" s="186"/>
      <c r="AB187" s="186"/>
      <c r="AC18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7" s="94" t="str">
        <f>IF(TBL_BDA_LOANPOOL[[#This Row],[LOAN_LEVEL_PREQUALIFIED_FLAG]]&lt;&gt;"",
IF(TBL_BDA_LOANPOOL[[#This Row],[LOAN_LEVEL_PREQUALIFIED_FLAG]],"Yes","No"),
"")</f>
        <v/>
      </c>
      <c r="AE187" s="70" t="str">
        <f>IF(TBL_BDA_LOANPOOL[[#This Row],[LOAN_ID]] = "","",TBL_BDA_LOANPOOL[[#This Row],[LOAN_ID]]&amp;" ("&amp;IF(TBL_BDA_LOANPOOL[[#This Row],[PROP_ADDR_STREET]]="","Address Not Defined",TBL_BDA_LOANPOOL[[#This Row],[PROP_ADDR_STREET]])&amp;")")</f>
        <v/>
      </c>
      <c r="AF187" s="70" t="str">
        <f>IF(AND(TBL_BDA_LOANPOOL[[#This Row],[REQ_FIELDS_POPULATED]],TBL_BDA_LOANPOOL[[#This Row],[ERROR_COUNT]]=0),
AND(TBL_BDA_LOANPOOL[[#This Row],[PREQUAL_LOAN_AGESETTLE_DATE_90_DAYS_CERTDATE]],TBL_BDA_LOANPOOL[[#This Row],[PREQUAL_LOAN_INTEREST_RATE]],TBL_BDA_LOANPOOL[[#This Row],[PREQUAL_SMALLBUSINESS]]),
"")</f>
        <v/>
      </c>
      <c r="AG187" s="27" t="b">
        <f ca="1">IFERROR((IF(APP_BDA_CERT_DATE&lt;&gt;"",APP_BDA_CERT_DATE,TODAY())-TBL_BDA_LOANPOOL[[#This Row],[SETTLEMENT_DATE]])&lt;91,TRUE)</f>
        <v>1</v>
      </c>
      <c r="AH187" s="27" t="b">
        <f>COUNTIFS(TBL_BDA_LOANPOOL[LOAN_ID],TBL_BDA_LOANPOOL[[#This Row],[LOAN_ID]],TBL_BDA_LOANPOOL[LOAN_INTEREST_RATE],"&gt;"&amp;CONFIG_BDA_INTEREST_RATE_CEILING)=0</f>
        <v>1</v>
      </c>
      <c r="AI187" s="27" t="b">
        <f>COUNTIFS(TBL_BDA_LOANPOOL[LOAN_ID],TBL_BDA_LOANPOOL[[#This Row],[LOAN_ID]],TBL_BDA_LOANPOOL[SBA_QUALIFIED],"No")=0</f>
        <v>1</v>
      </c>
      <c r="AJ187" s="29">
        <f>IF(TBL_BDA_LOANPOOL[[#This Row],[MULTIPROP_REC_COUNT]]&lt;&gt;"",TBL_BDA_LOANPOOL[[#This Row],[LOAN_AMOUNT]]/TBL_BDA_LOANPOOL[[#This Row],[MULTIPROP_REC_COUNT]],TBL_BDA_LOANPOOL[[#This Row],[LOAN_AMOUNT]])</f>
        <v>0</v>
      </c>
      <c r="AK187" s="29" t="b">
        <f>TBL_BDA_LOANPOOL[[#This Row],[MULTIPROP_REC_COUNT]]&gt;1</f>
        <v>0</v>
      </c>
      <c r="AL187" s="36">
        <f>IF(TBL_BDA_LOANPOOL[[#This Row],[LOAN_ID]]&lt;&gt;"",COUNTIF(TBL_BDA_LOANPOOL[LOAN_ID],TBL_BDA_LOANPOOL[[#This Row],[LOAN_ID]]),1)</f>
        <v>1</v>
      </c>
      <c r="AM187" s="36">
        <f>IFERROR(MATCH(TBL_BDA_LOANPOOL[[#This Row],[QUAL_METHOD]],RANGE_LOOKUP_QUALMETHODS_BDA,0),-1)</f>
        <v>-1</v>
      </c>
      <c r="AN187" s="29" t="str">
        <f>IF(AND(TBL_BDA_LOANPOOL[[#This Row],[LOAN_ID]]&lt;&gt;"",TBL_BDA_LOANPOOL[[#This Row],[QUALMETHOD_ID]]&gt;-1),(SUMIF(TBL_BDA_LOANPOOL[LOAN_ID],TBL_BDA_LOANPOOL[[#This Row],[LOAN_ID]],TBL_BDA_LOANPOOL[QUALMETHOD_ID])/TBL_BDA_LOANPOOL[[#This Row],[MULTIPROP_REC_COUNT]])=TBL_BDA_LOANPOOL[[#This Row],[QUALMETHOD_ID]],"")</f>
        <v/>
      </c>
      <c r="AO187" s="29" t="str">
        <f>IF(AND(TBL_BDA_LOANPOOL[[#This Row],[LOAN_ID]]&lt;&gt;"",TBL_BDA_LOANPOOL[[#This Row],[LOAN_AMOUNT]]&lt;&gt;""),(SUMIF(TBL_BDA_LOANPOOL[LOAN_ID],TBL_BDA_LOANPOOL[[#This Row],[LOAN_ID]],TBL_BDA_LOANPOOL[LOAN_AMOUNT])/TBL_BDA_LOANPOOL[[#This Row],[MULTIPROP_REC_COUNT]])=TBL_BDA_LOANPOOL[[#This Row],[LOAN_AMOUNT]],"")</f>
        <v/>
      </c>
      <c r="AP187" s="29" t="str">
        <f>IF(AND(TBL_BDA_LOANPOOL[[#This Row],[LOAN_ID]]&lt;&gt;"",TBL_BDA_LOANPOOL[[#This Row],[SETTLEMENT_DATE]]&lt;&gt;""),(SUMIF(TBL_BDA_LOANPOOL[LOAN_ID],TBL_BDA_LOANPOOL[[#This Row],[LOAN_ID]],TBL_BDA_LOANPOOL[SETTLEMENT_DATE])/TBL_BDA_LOANPOOL[[#This Row],[MULTIPROP_REC_COUNT]])=TBL_BDA_LOANPOOL[[#This Row],[SETTLEMENT_DATE]],"")</f>
        <v/>
      </c>
      <c r="AQ18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8" spans="2:45" ht="26.25" customHeight="1" x14ac:dyDescent="0.25">
      <c r="B188" s="25" t="str">
        <f>IF(TBL_BDA_LOANPOOL[[#This Row],[RECORD_STARTED]],IF(TBL_BDA_LOANPOOL[[#This Row],[ERROR_COUNT]]&gt;0,-1,IF(TBL_BDA_LOANPOOL[[#This Row],[REQ_FIELDS_POPULATED]],1,0)),"")</f>
        <v/>
      </c>
      <c r="C188" s="36">
        <f>ROW()-ROW(TBL_BDA_LOANPOOL[[#Headers],[ROW_ID]])</f>
        <v>172</v>
      </c>
      <c r="D188" s="55"/>
      <c r="E188" s="56"/>
      <c r="F188" s="57"/>
      <c r="G188" s="193"/>
      <c r="H188" s="142"/>
      <c r="I188" s="144"/>
      <c r="J188" s="144"/>
      <c r="K188" s="194"/>
      <c r="L188" s="207"/>
      <c r="M188" s="196"/>
      <c r="N188" s="116"/>
      <c r="O188" s="55"/>
      <c r="P188" s="61"/>
      <c r="Q188" s="62"/>
      <c r="R188" s="124"/>
      <c r="S188" s="200"/>
      <c r="T188" s="61"/>
      <c r="U188" s="202"/>
      <c r="V188" s="204" t="str">
        <f>IF(TBL_BDA_LOANPOOL[[#This Row],[RECORD_STARTED]]=TRUE,RANGE_LOOKUP_QUALMETHODS_BDA_SMALLBUSINESS,"")</f>
        <v/>
      </c>
      <c r="W188" s="178"/>
      <c r="X188" s="176"/>
      <c r="Y188" s="185"/>
      <c r="Z188" s="185"/>
      <c r="AA188" s="186"/>
      <c r="AB188" s="186"/>
      <c r="AC18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8" s="94" t="str">
        <f>IF(TBL_BDA_LOANPOOL[[#This Row],[LOAN_LEVEL_PREQUALIFIED_FLAG]]&lt;&gt;"",
IF(TBL_BDA_LOANPOOL[[#This Row],[LOAN_LEVEL_PREQUALIFIED_FLAG]],"Yes","No"),
"")</f>
        <v/>
      </c>
      <c r="AE188" s="70" t="str">
        <f>IF(TBL_BDA_LOANPOOL[[#This Row],[LOAN_ID]] = "","",TBL_BDA_LOANPOOL[[#This Row],[LOAN_ID]]&amp;" ("&amp;IF(TBL_BDA_LOANPOOL[[#This Row],[PROP_ADDR_STREET]]="","Address Not Defined",TBL_BDA_LOANPOOL[[#This Row],[PROP_ADDR_STREET]])&amp;")")</f>
        <v/>
      </c>
      <c r="AF188" s="70" t="str">
        <f>IF(AND(TBL_BDA_LOANPOOL[[#This Row],[REQ_FIELDS_POPULATED]],TBL_BDA_LOANPOOL[[#This Row],[ERROR_COUNT]]=0),
AND(TBL_BDA_LOANPOOL[[#This Row],[PREQUAL_LOAN_AGESETTLE_DATE_90_DAYS_CERTDATE]],TBL_BDA_LOANPOOL[[#This Row],[PREQUAL_LOAN_INTEREST_RATE]],TBL_BDA_LOANPOOL[[#This Row],[PREQUAL_SMALLBUSINESS]]),
"")</f>
        <v/>
      </c>
      <c r="AG188" s="27" t="b">
        <f ca="1">IFERROR((IF(APP_BDA_CERT_DATE&lt;&gt;"",APP_BDA_CERT_DATE,TODAY())-TBL_BDA_LOANPOOL[[#This Row],[SETTLEMENT_DATE]])&lt;91,TRUE)</f>
        <v>1</v>
      </c>
      <c r="AH188" s="27" t="b">
        <f>COUNTIFS(TBL_BDA_LOANPOOL[LOAN_ID],TBL_BDA_LOANPOOL[[#This Row],[LOAN_ID]],TBL_BDA_LOANPOOL[LOAN_INTEREST_RATE],"&gt;"&amp;CONFIG_BDA_INTEREST_RATE_CEILING)=0</f>
        <v>1</v>
      </c>
      <c r="AI188" s="27" t="b">
        <f>COUNTIFS(TBL_BDA_LOANPOOL[LOAN_ID],TBL_BDA_LOANPOOL[[#This Row],[LOAN_ID]],TBL_BDA_LOANPOOL[SBA_QUALIFIED],"No")=0</f>
        <v>1</v>
      </c>
      <c r="AJ188" s="29">
        <f>IF(TBL_BDA_LOANPOOL[[#This Row],[MULTIPROP_REC_COUNT]]&lt;&gt;"",TBL_BDA_LOANPOOL[[#This Row],[LOAN_AMOUNT]]/TBL_BDA_LOANPOOL[[#This Row],[MULTIPROP_REC_COUNT]],TBL_BDA_LOANPOOL[[#This Row],[LOAN_AMOUNT]])</f>
        <v>0</v>
      </c>
      <c r="AK188" s="29" t="b">
        <f>TBL_BDA_LOANPOOL[[#This Row],[MULTIPROP_REC_COUNT]]&gt;1</f>
        <v>0</v>
      </c>
      <c r="AL188" s="36">
        <f>IF(TBL_BDA_LOANPOOL[[#This Row],[LOAN_ID]]&lt;&gt;"",COUNTIF(TBL_BDA_LOANPOOL[LOAN_ID],TBL_BDA_LOANPOOL[[#This Row],[LOAN_ID]]),1)</f>
        <v>1</v>
      </c>
      <c r="AM188" s="36">
        <f>IFERROR(MATCH(TBL_BDA_LOANPOOL[[#This Row],[QUAL_METHOD]],RANGE_LOOKUP_QUALMETHODS_BDA,0),-1)</f>
        <v>-1</v>
      </c>
      <c r="AN188" s="29" t="str">
        <f>IF(AND(TBL_BDA_LOANPOOL[[#This Row],[LOAN_ID]]&lt;&gt;"",TBL_BDA_LOANPOOL[[#This Row],[QUALMETHOD_ID]]&gt;-1),(SUMIF(TBL_BDA_LOANPOOL[LOAN_ID],TBL_BDA_LOANPOOL[[#This Row],[LOAN_ID]],TBL_BDA_LOANPOOL[QUALMETHOD_ID])/TBL_BDA_LOANPOOL[[#This Row],[MULTIPROP_REC_COUNT]])=TBL_BDA_LOANPOOL[[#This Row],[QUALMETHOD_ID]],"")</f>
        <v/>
      </c>
      <c r="AO188" s="29" t="str">
        <f>IF(AND(TBL_BDA_LOANPOOL[[#This Row],[LOAN_ID]]&lt;&gt;"",TBL_BDA_LOANPOOL[[#This Row],[LOAN_AMOUNT]]&lt;&gt;""),(SUMIF(TBL_BDA_LOANPOOL[LOAN_ID],TBL_BDA_LOANPOOL[[#This Row],[LOAN_ID]],TBL_BDA_LOANPOOL[LOAN_AMOUNT])/TBL_BDA_LOANPOOL[[#This Row],[MULTIPROP_REC_COUNT]])=TBL_BDA_LOANPOOL[[#This Row],[LOAN_AMOUNT]],"")</f>
        <v/>
      </c>
      <c r="AP188" s="29" t="str">
        <f>IF(AND(TBL_BDA_LOANPOOL[[#This Row],[LOAN_ID]]&lt;&gt;"",TBL_BDA_LOANPOOL[[#This Row],[SETTLEMENT_DATE]]&lt;&gt;""),(SUMIF(TBL_BDA_LOANPOOL[LOAN_ID],TBL_BDA_LOANPOOL[[#This Row],[LOAN_ID]],TBL_BDA_LOANPOOL[SETTLEMENT_DATE])/TBL_BDA_LOANPOOL[[#This Row],[MULTIPROP_REC_COUNT]])=TBL_BDA_LOANPOOL[[#This Row],[SETTLEMENT_DATE]],"")</f>
        <v/>
      </c>
      <c r="AQ18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9" spans="2:45" ht="26.25" customHeight="1" x14ac:dyDescent="0.25">
      <c r="B189" s="25" t="str">
        <f>IF(TBL_BDA_LOANPOOL[[#This Row],[RECORD_STARTED]],IF(TBL_BDA_LOANPOOL[[#This Row],[ERROR_COUNT]]&gt;0,-1,IF(TBL_BDA_LOANPOOL[[#This Row],[REQ_FIELDS_POPULATED]],1,0)),"")</f>
        <v/>
      </c>
      <c r="C189" s="36">
        <f>ROW()-ROW(TBL_BDA_LOANPOOL[[#Headers],[ROW_ID]])</f>
        <v>173</v>
      </c>
      <c r="D189" s="55"/>
      <c r="E189" s="56"/>
      <c r="F189" s="57"/>
      <c r="G189" s="193"/>
      <c r="H189" s="142"/>
      <c r="I189" s="144"/>
      <c r="J189" s="144"/>
      <c r="K189" s="194"/>
      <c r="L189" s="207"/>
      <c r="M189" s="196"/>
      <c r="N189" s="116"/>
      <c r="O189" s="55"/>
      <c r="P189" s="61"/>
      <c r="Q189" s="62"/>
      <c r="R189" s="124"/>
      <c r="S189" s="200"/>
      <c r="T189" s="61"/>
      <c r="U189" s="202"/>
      <c r="V189" s="204" t="str">
        <f>IF(TBL_BDA_LOANPOOL[[#This Row],[RECORD_STARTED]]=TRUE,RANGE_LOOKUP_QUALMETHODS_BDA_SMALLBUSINESS,"")</f>
        <v/>
      </c>
      <c r="W189" s="178"/>
      <c r="X189" s="176"/>
      <c r="Y189" s="185"/>
      <c r="Z189" s="185"/>
      <c r="AA189" s="186"/>
      <c r="AB189" s="186"/>
      <c r="AC18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9" s="94" t="str">
        <f>IF(TBL_BDA_LOANPOOL[[#This Row],[LOAN_LEVEL_PREQUALIFIED_FLAG]]&lt;&gt;"",
IF(TBL_BDA_LOANPOOL[[#This Row],[LOAN_LEVEL_PREQUALIFIED_FLAG]],"Yes","No"),
"")</f>
        <v/>
      </c>
      <c r="AE189" s="70" t="str">
        <f>IF(TBL_BDA_LOANPOOL[[#This Row],[LOAN_ID]] = "","",TBL_BDA_LOANPOOL[[#This Row],[LOAN_ID]]&amp;" ("&amp;IF(TBL_BDA_LOANPOOL[[#This Row],[PROP_ADDR_STREET]]="","Address Not Defined",TBL_BDA_LOANPOOL[[#This Row],[PROP_ADDR_STREET]])&amp;")")</f>
        <v/>
      </c>
      <c r="AF189" s="70" t="str">
        <f>IF(AND(TBL_BDA_LOANPOOL[[#This Row],[REQ_FIELDS_POPULATED]],TBL_BDA_LOANPOOL[[#This Row],[ERROR_COUNT]]=0),
AND(TBL_BDA_LOANPOOL[[#This Row],[PREQUAL_LOAN_AGESETTLE_DATE_90_DAYS_CERTDATE]],TBL_BDA_LOANPOOL[[#This Row],[PREQUAL_LOAN_INTEREST_RATE]],TBL_BDA_LOANPOOL[[#This Row],[PREQUAL_SMALLBUSINESS]]),
"")</f>
        <v/>
      </c>
      <c r="AG189" s="27" t="b">
        <f ca="1">IFERROR((IF(APP_BDA_CERT_DATE&lt;&gt;"",APP_BDA_CERT_DATE,TODAY())-TBL_BDA_LOANPOOL[[#This Row],[SETTLEMENT_DATE]])&lt;91,TRUE)</f>
        <v>1</v>
      </c>
      <c r="AH189" s="27" t="b">
        <f>COUNTIFS(TBL_BDA_LOANPOOL[LOAN_ID],TBL_BDA_LOANPOOL[[#This Row],[LOAN_ID]],TBL_BDA_LOANPOOL[LOAN_INTEREST_RATE],"&gt;"&amp;CONFIG_BDA_INTEREST_RATE_CEILING)=0</f>
        <v>1</v>
      </c>
      <c r="AI189" s="27" t="b">
        <f>COUNTIFS(TBL_BDA_LOANPOOL[LOAN_ID],TBL_BDA_LOANPOOL[[#This Row],[LOAN_ID]],TBL_BDA_LOANPOOL[SBA_QUALIFIED],"No")=0</f>
        <v>1</v>
      </c>
      <c r="AJ189" s="29">
        <f>IF(TBL_BDA_LOANPOOL[[#This Row],[MULTIPROP_REC_COUNT]]&lt;&gt;"",TBL_BDA_LOANPOOL[[#This Row],[LOAN_AMOUNT]]/TBL_BDA_LOANPOOL[[#This Row],[MULTIPROP_REC_COUNT]],TBL_BDA_LOANPOOL[[#This Row],[LOAN_AMOUNT]])</f>
        <v>0</v>
      </c>
      <c r="AK189" s="29" t="b">
        <f>TBL_BDA_LOANPOOL[[#This Row],[MULTIPROP_REC_COUNT]]&gt;1</f>
        <v>0</v>
      </c>
      <c r="AL189" s="36">
        <f>IF(TBL_BDA_LOANPOOL[[#This Row],[LOAN_ID]]&lt;&gt;"",COUNTIF(TBL_BDA_LOANPOOL[LOAN_ID],TBL_BDA_LOANPOOL[[#This Row],[LOAN_ID]]),1)</f>
        <v>1</v>
      </c>
      <c r="AM189" s="36">
        <f>IFERROR(MATCH(TBL_BDA_LOANPOOL[[#This Row],[QUAL_METHOD]],RANGE_LOOKUP_QUALMETHODS_BDA,0),-1)</f>
        <v>-1</v>
      </c>
      <c r="AN189" s="29" t="str">
        <f>IF(AND(TBL_BDA_LOANPOOL[[#This Row],[LOAN_ID]]&lt;&gt;"",TBL_BDA_LOANPOOL[[#This Row],[QUALMETHOD_ID]]&gt;-1),(SUMIF(TBL_BDA_LOANPOOL[LOAN_ID],TBL_BDA_LOANPOOL[[#This Row],[LOAN_ID]],TBL_BDA_LOANPOOL[QUALMETHOD_ID])/TBL_BDA_LOANPOOL[[#This Row],[MULTIPROP_REC_COUNT]])=TBL_BDA_LOANPOOL[[#This Row],[QUALMETHOD_ID]],"")</f>
        <v/>
      </c>
      <c r="AO189" s="29" t="str">
        <f>IF(AND(TBL_BDA_LOANPOOL[[#This Row],[LOAN_ID]]&lt;&gt;"",TBL_BDA_LOANPOOL[[#This Row],[LOAN_AMOUNT]]&lt;&gt;""),(SUMIF(TBL_BDA_LOANPOOL[LOAN_ID],TBL_BDA_LOANPOOL[[#This Row],[LOAN_ID]],TBL_BDA_LOANPOOL[LOAN_AMOUNT])/TBL_BDA_LOANPOOL[[#This Row],[MULTIPROP_REC_COUNT]])=TBL_BDA_LOANPOOL[[#This Row],[LOAN_AMOUNT]],"")</f>
        <v/>
      </c>
      <c r="AP189" s="29" t="str">
        <f>IF(AND(TBL_BDA_LOANPOOL[[#This Row],[LOAN_ID]]&lt;&gt;"",TBL_BDA_LOANPOOL[[#This Row],[SETTLEMENT_DATE]]&lt;&gt;""),(SUMIF(TBL_BDA_LOANPOOL[LOAN_ID],TBL_BDA_LOANPOOL[[#This Row],[LOAN_ID]],TBL_BDA_LOANPOOL[SETTLEMENT_DATE])/TBL_BDA_LOANPOOL[[#This Row],[MULTIPROP_REC_COUNT]])=TBL_BDA_LOANPOOL[[#This Row],[SETTLEMENT_DATE]],"")</f>
        <v/>
      </c>
      <c r="AQ18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0" spans="2:45" ht="26.25" customHeight="1" x14ac:dyDescent="0.25">
      <c r="B190" s="25" t="str">
        <f>IF(TBL_BDA_LOANPOOL[[#This Row],[RECORD_STARTED]],IF(TBL_BDA_LOANPOOL[[#This Row],[ERROR_COUNT]]&gt;0,-1,IF(TBL_BDA_LOANPOOL[[#This Row],[REQ_FIELDS_POPULATED]],1,0)),"")</f>
        <v/>
      </c>
      <c r="C190" s="36">
        <f>ROW()-ROW(TBL_BDA_LOANPOOL[[#Headers],[ROW_ID]])</f>
        <v>174</v>
      </c>
      <c r="D190" s="55"/>
      <c r="E190" s="56"/>
      <c r="F190" s="57"/>
      <c r="G190" s="193"/>
      <c r="H190" s="142"/>
      <c r="I190" s="144"/>
      <c r="J190" s="144"/>
      <c r="K190" s="194"/>
      <c r="L190" s="207"/>
      <c r="M190" s="196"/>
      <c r="N190" s="116"/>
      <c r="O190" s="55"/>
      <c r="P190" s="61"/>
      <c r="Q190" s="62"/>
      <c r="R190" s="124"/>
      <c r="S190" s="200"/>
      <c r="T190" s="61"/>
      <c r="U190" s="202"/>
      <c r="V190" s="204" t="str">
        <f>IF(TBL_BDA_LOANPOOL[[#This Row],[RECORD_STARTED]]=TRUE,RANGE_LOOKUP_QUALMETHODS_BDA_SMALLBUSINESS,"")</f>
        <v/>
      </c>
      <c r="W190" s="178"/>
      <c r="X190" s="176"/>
      <c r="Y190" s="185"/>
      <c r="Z190" s="185"/>
      <c r="AA190" s="186"/>
      <c r="AB190" s="186"/>
      <c r="AC19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0" s="94" t="str">
        <f>IF(TBL_BDA_LOANPOOL[[#This Row],[LOAN_LEVEL_PREQUALIFIED_FLAG]]&lt;&gt;"",
IF(TBL_BDA_LOANPOOL[[#This Row],[LOAN_LEVEL_PREQUALIFIED_FLAG]],"Yes","No"),
"")</f>
        <v/>
      </c>
      <c r="AE190" s="70" t="str">
        <f>IF(TBL_BDA_LOANPOOL[[#This Row],[LOAN_ID]] = "","",TBL_BDA_LOANPOOL[[#This Row],[LOAN_ID]]&amp;" ("&amp;IF(TBL_BDA_LOANPOOL[[#This Row],[PROP_ADDR_STREET]]="","Address Not Defined",TBL_BDA_LOANPOOL[[#This Row],[PROP_ADDR_STREET]])&amp;")")</f>
        <v/>
      </c>
      <c r="AF190" s="70" t="str">
        <f>IF(AND(TBL_BDA_LOANPOOL[[#This Row],[REQ_FIELDS_POPULATED]],TBL_BDA_LOANPOOL[[#This Row],[ERROR_COUNT]]=0),
AND(TBL_BDA_LOANPOOL[[#This Row],[PREQUAL_LOAN_AGESETTLE_DATE_90_DAYS_CERTDATE]],TBL_BDA_LOANPOOL[[#This Row],[PREQUAL_LOAN_INTEREST_RATE]],TBL_BDA_LOANPOOL[[#This Row],[PREQUAL_SMALLBUSINESS]]),
"")</f>
        <v/>
      </c>
      <c r="AG190" s="27" t="b">
        <f ca="1">IFERROR((IF(APP_BDA_CERT_DATE&lt;&gt;"",APP_BDA_CERT_DATE,TODAY())-TBL_BDA_LOANPOOL[[#This Row],[SETTLEMENT_DATE]])&lt;91,TRUE)</f>
        <v>1</v>
      </c>
      <c r="AH190" s="27" t="b">
        <f>COUNTIFS(TBL_BDA_LOANPOOL[LOAN_ID],TBL_BDA_LOANPOOL[[#This Row],[LOAN_ID]],TBL_BDA_LOANPOOL[LOAN_INTEREST_RATE],"&gt;"&amp;CONFIG_BDA_INTEREST_RATE_CEILING)=0</f>
        <v>1</v>
      </c>
      <c r="AI190" s="27" t="b">
        <f>COUNTIFS(TBL_BDA_LOANPOOL[LOAN_ID],TBL_BDA_LOANPOOL[[#This Row],[LOAN_ID]],TBL_BDA_LOANPOOL[SBA_QUALIFIED],"No")=0</f>
        <v>1</v>
      </c>
      <c r="AJ190" s="29">
        <f>IF(TBL_BDA_LOANPOOL[[#This Row],[MULTIPROP_REC_COUNT]]&lt;&gt;"",TBL_BDA_LOANPOOL[[#This Row],[LOAN_AMOUNT]]/TBL_BDA_LOANPOOL[[#This Row],[MULTIPROP_REC_COUNT]],TBL_BDA_LOANPOOL[[#This Row],[LOAN_AMOUNT]])</f>
        <v>0</v>
      </c>
      <c r="AK190" s="29" t="b">
        <f>TBL_BDA_LOANPOOL[[#This Row],[MULTIPROP_REC_COUNT]]&gt;1</f>
        <v>0</v>
      </c>
      <c r="AL190" s="36">
        <f>IF(TBL_BDA_LOANPOOL[[#This Row],[LOAN_ID]]&lt;&gt;"",COUNTIF(TBL_BDA_LOANPOOL[LOAN_ID],TBL_BDA_LOANPOOL[[#This Row],[LOAN_ID]]),1)</f>
        <v>1</v>
      </c>
      <c r="AM190" s="36">
        <f>IFERROR(MATCH(TBL_BDA_LOANPOOL[[#This Row],[QUAL_METHOD]],RANGE_LOOKUP_QUALMETHODS_BDA,0),-1)</f>
        <v>-1</v>
      </c>
      <c r="AN190" s="29" t="str">
        <f>IF(AND(TBL_BDA_LOANPOOL[[#This Row],[LOAN_ID]]&lt;&gt;"",TBL_BDA_LOANPOOL[[#This Row],[QUALMETHOD_ID]]&gt;-1),(SUMIF(TBL_BDA_LOANPOOL[LOAN_ID],TBL_BDA_LOANPOOL[[#This Row],[LOAN_ID]],TBL_BDA_LOANPOOL[QUALMETHOD_ID])/TBL_BDA_LOANPOOL[[#This Row],[MULTIPROP_REC_COUNT]])=TBL_BDA_LOANPOOL[[#This Row],[QUALMETHOD_ID]],"")</f>
        <v/>
      </c>
      <c r="AO190" s="29" t="str">
        <f>IF(AND(TBL_BDA_LOANPOOL[[#This Row],[LOAN_ID]]&lt;&gt;"",TBL_BDA_LOANPOOL[[#This Row],[LOAN_AMOUNT]]&lt;&gt;""),(SUMIF(TBL_BDA_LOANPOOL[LOAN_ID],TBL_BDA_LOANPOOL[[#This Row],[LOAN_ID]],TBL_BDA_LOANPOOL[LOAN_AMOUNT])/TBL_BDA_LOANPOOL[[#This Row],[MULTIPROP_REC_COUNT]])=TBL_BDA_LOANPOOL[[#This Row],[LOAN_AMOUNT]],"")</f>
        <v/>
      </c>
      <c r="AP190" s="29" t="str">
        <f>IF(AND(TBL_BDA_LOANPOOL[[#This Row],[LOAN_ID]]&lt;&gt;"",TBL_BDA_LOANPOOL[[#This Row],[SETTLEMENT_DATE]]&lt;&gt;""),(SUMIF(TBL_BDA_LOANPOOL[LOAN_ID],TBL_BDA_LOANPOOL[[#This Row],[LOAN_ID]],TBL_BDA_LOANPOOL[SETTLEMENT_DATE])/TBL_BDA_LOANPOOL[[#This Row],[MULTIPROP_REC_COUNT]])=TBL_BDA_LOANPOOL[[#This Row],[SETTLEMENT_DATE]],"")</f>
        <v/>
      </c>
      <c r="AQ19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1" spans="2:45" ht="26.25" customHeight="1" x14ac:dyDescent="0.25">
      <c r="B191" s="25" t="str">
        <f>IF(TBL_BDA_LOANPOOL[[#This Row],[RECORD_STARTED]],IF(TBL_BDA_LOANPOOL[[#This Row],[ERROR_COUNT]]&gt;0,-1,IF(TBL_BDA_LOANPOOL[[#This Row],[REQ_FIELDS_POPULATED]],1,0)),"")</f>
        <v/>
      </c>
      <c r="C191" s="36">
        <f>ROW()-ROW(TBL_BDA_LOANPOOL[[#Headers],[ROW_ID]])</f>
        <v>175</v>
      </c>
      <c r="D191" s="55"/>
      <c r="E191" s="56"/>
      <c r="F191" s="57"/>
      <c r="G191" s="193"/>
      <c r="H191" s="142"/>
      <c r="I191" s="144"/>
      <c r="J191" s="144"/>
      <c r="K191" s="194"/>
      <c r="L191" s="207"/>
      <c r="M191" s="196"/>
      <c r="N191" s="116"/>
      <c r="O191" s="55"/>
      <c r="P191" s="61"/>
      <c r="Q191" s="62"/>
      <c r="R191" s="124"/>
      <c r="S191" s="200"/>
      <c r="T191" s="61"/>
      <c r="U191" s="202"/>
      <c r="V191" s="204" t="str">
        <f>IF(TBL_BDA_LOANPOOL[[#This Row],[RECORD_STARTED]]=TRUE,RANGE_LOOKUP_QUALMETHODS_BDA_SMALLBUSINESS,"")</f>
        <v/>
      </c>
      <c r="W191" s="178"/>
      <c r="X191" s="176"/>
      <c r="Y191" s="185"/>
      <c r="Z191" s="185"/>
      <c r="AA191" s="186"/>
      <c r="AB191" s="186"/>
      <c r="AC19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1" s="94" t="str">
        <f>IF(TBL_BDA_LOANPOOL[[#This Row],[LOAN_LEVEL_PREQUALIFIED_FLAG]]&lt;&gt;"",
IF(TBL_BDA_LOANPOOL[[#This Row],[LOAN_LEVEL_PREQUALIFIED_FLAG]],"Yes","No"),
"")</f>
        <v/>
      </c>
      <c r="AE191" s="70" t="str">
        <f>IF(TBL_BDA_LOANPOOL[[#This Row],[LOAN_ID]] = "","",TBL_BDA_LOANPOOL[[#This Row],[LOAN_ID]]&amp;" ("&amp;IF(TBL_BDA_LOANPOOL[[#This Row],[PROP_ADDR_STREET]]="","Address Not Defined",TBL_BDA_LOANPOOL[[#This Row],[PROP_ADDR_STREET]])&amp;")")</f>
        <v/>
      </c>
      <c r="AF191" s="70" t="str">
        <f>IF(AND(TBL_BDA_LOANPOOL[[#This Row],[REQ_FIELDS_POPULATED]],TBL_BDA_LOANPOOL[[#This Row],[ERROR_COUNT]]=0),
AND(TBL_BDA_LOANPOOL[[#This Row],[PREQUAL_LOAN_AGESETTLE_DATE_90_DAYS_CERTDATE]],TBL_BDA_LOANPOOL[[#This Row],[PREQUAL_LOAN_INTEREST_RATE]],TBL_BDA_LOANPOOL[[#This Row],[PREQUAL_SMALLBUSINESS]]),
"")</f>
        <v/>
      </c>
      <c r="AG191" s="27" t="b">
        <f ca="1">IFERROR((IF(APP_BDA_CERT_DATE&lt;&gt;"",APP_BDA_CERT_DATE,TODAY())-TBL_BDA_LOANPOOL[[#This Row],[SETTLEMENT_DATE]])&lt;91,TRUE)</f>
        <v>1</v>
      </c>
      <c r="AH191" s="27" t="b">
        <f>COUNTIFS(TBL_BDA_LOANPOOL[LOAN_ID],TBL_BDA_LOANPOOL[[#This Row],[LOAN_ID]],TBL_BDA_LOANPOOL[LOAN_INTEREST_RATE],"&gt;"&amp;CONFIG_BDA_INTEREST_RATE_CEILING)=0</f>
        <v>1</v>
      </c>
      <c r="AI191" s="27" t="b">
        <f>COUNTIFS(TBL_BDA_LOANPOOL[LOAN_ID],TBL_BDA_LOANPOOL[[#This Row],[LOAN_ID]],TBL_BDA_LOANPOOL[SBA_QUALIFIED],"No")=0</f>
        <v>1</v>
      </c>
      <c r="AJ191" s="29">
        <f>IF(TBL_BDA_LOANPOOL[[#This Row],[MULTIPROP_REC_COUNT]]&lt;&gt;"",TBL_BDA_LOANPOOL[[#This Row],[LOAN_AMOUNT]]/TBL_BDA_LOANPOOL[[#This Row],[MULTIPROP_REC_COUNT]],TBL_BDA_LOANPOOL[[#This Row],[LOAN_AMOUNT]])</f>
        <v>0</v>
      </c>
      <c r="AK191" s="29" t="b">
        <f>TBL_BDA_LOANPOOL[[#This Row],[MULTIPROP_REC_COUNT]]&gt;1</f>
        <v>0</v>
      </c>
      <c r="AL191" s="36">
        <f>IF(TBL_BDA_LOANPOOL[[#This Row],[LOAN_ID]]&lt;&gt;"",COUNTIF(TBL_BDA_LOANPOOL[LOAN_ID],TBL_BDA_LOANPOOL[[#This Row],[LOAN_ID]]),1)</f>
        <v>1</v>
      </c>
      <c r="AM191" s="36">
        <f>IFERROR(MATCH(TBL_BDA_LOANPOOL[[#This Row],[QUAL_METHOD]],RANGE_LOOKUP_QUALMETHODS_BDA,0),-1)</f>
        <v>-1</v>
      </c>
      <c r="AN191" s="29" t="str">
        <f>IF(AND(TBL_BDA_LOANPOOL[[#This Row],[LOAN_ID]]&lt;&gt;"",TBL_BDA_LOANPOOL[[#This Row],[QUALMETHOD_ID]]&gt;-1),(SUMIF(TBL_BDA_LOANPOOL[LOAN_ID],TBL_BDA_LOANPOOL[[#This Row],[LOAN_ID]],TBL_BDA_LOANPOOL[QUALMETHOD_ID])/TBL_BDA_LOANPOOL[[#This Row],[MULTIPROP_REC_COUNT]])=TBL_BDA_LOANPOOL[[#This Row],[QUALMETHOD_ID]],"")</f>
        <v/>
      </c>
      <c r="AO191" s="29" t="str">
        <f>IF(AND(TBL_BDA_LOANPOOL[[#This Row],[LOAN_ID]]&lt;&gt;"",TBL_BDA_LOANPOOL[[#This Row],[LOAN_AMOUNT]]&lt;&gt;""),(SUMIF(TBL_BDA_LOANPOOL[LOAN_ID],TBL_BDA_LOANPOOL[[#This Row],[LOAN_ID]],TBL_BDA_LOANPOOL[LOAN_AMOUNT])/TBL_BDA_LOANPOOL[[#This Row],[MULTIPROP_REC_COUNT]])=TBL_BDA_LOANPOOL[[#This Row],[LOAN_AMOUNT]],"")</f>
        <v/>
      </c>
      <c r="AP191" s="29" t="str">
        <f>IF(AND(TBL_BDA_LOANPOOL[[#This Row],[LOAN_ID]]&lt;&gt;"",TBL_BDA_LOANPOOL[[#This Row],[SETTLEMENT_DATE]]&lt;&gt;""),(SUMIF(TBL_BDA_LOANPOOL[LOAN_ID],TBL_BDA_LOANPOOL[[#This Row],[LOAN_ID]],TBL_BDA_LOANPOOL[SETTLEMENT_DATE])/TBL_BDA_LOANPOOL[[#This Row],[MULTIPROP_REC_COUNT]])=TBL_BDA_LOANPOOL[[#This Row],[SETTLEMENT_DATE]],"")</f>
        <v/>
      </c>
      <c r="AQ19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2" spans="2:45" ht="26.25" customHeight="1" x14ac:dyDescent="0.25">
      <c r="B192" s="25" t="str">
        <f>IF(TBL_BDA_LOANPOOL[[#This Row],[RECORD_STARTED]],IF(TBL_BDA_LOANPOOL[[#This Row],[ERROR_COUNT]]&gt;0,-1,IF(TBL_BDA_LOANPOOL[[#This Row],[REQ_FIELDS_POPULATED]],1,0)),"")</f>
        <v/>
      </c>
      <c r="C192" s="36">
        <f>ROW()-ROW(TBL_BDA_LOANPOOL[[#Headers],[ROW_ID]])</f>
        <v>176</v>
      </c>
      <c r="D192" s="55"/>
      <c r="E192" s="56"/>
      <c r="F192" s="57"/>
      <c r="G192" s="193"/>
      <c r="H192" s="142"/>
      <c r="I192" s="144"/>
      <c r="J192" s="144"/>
      <c r="K192" s="194"/>
      <c r="L192" s="207"/>
      <c r="M192" s="196"/>
      <c r="N192" s="116"/>
      <c r="O192" s="55"/>
      <c r="P192" s="61"/>
      <c r="Q192" s="62"/>
      <c r="R192" s="124"/>
      <c r="S192" s="200"/>
      <c r="T192" s="61"/>
      <c r="U192" s="202"/>
      <c r="V192" s="204" t="str">
        <f>IF(TBL_BDA_LOANPOOL[[#This Row],[RECORD_STARTED]]=TRUE,RANGE_LOOKUP_QUALMETHODS_BDA_SMALLBUSINESS,"")</f>
        <v/>
      </c>
      <c r="W192" s="178"/>
      <c r="X192" s="176"/>
      <c r="Y192" s="185"/>
      <c r="Z192" s="185"/>
      <c r="AA192" s="186"/>
      <c r="AB192" s="186"/>
      <c r="AC19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2" s="94" t="str">
        <f>IF(TBL_BDA_LOANPOOL[[#This Row],[LOAN_LEVEL_PREQUALIFIED_FLAG]]&lt;&gt;"",
IF(TBL_BDA_LOANPOOL[[#This Row],[LOAN_LEVEL_PREQUALIFIED_FLAG]],"Yes","No"),
"")</f>
        <v/>
      </c>
      <c r="AE192" s="70" t="str">
        <f>IF(TBL_BDA_LOANPOOL[[#This Row],[LOAN_ID]] = "","",TBL_BDA_LOANPOOL[[#This Row],[LOAN_ID]]&amp;" ("&amp;IF(TBL_BDA_LOANPOOL[[#This Row],[PROP_ADDR_STREET]]="","Address Not Defined",TBL_BDA_LOANPOOL[[#This Row],[PROP_ADDR_STREET]])&amp;")")</f>
        <v/>
      </c>
      <c r="AF192" s="70" t="str">
        <f>IF(AND(TBL_BDA_LOANPOOL[[#This Row],[REQ_FIELDS_POPULATED]],TBL_BDA_LOANPOOL[[#This Row],[ERROR_COUNT]]=0),
AND(TBL_BDA_LOANPOOL[[#This Row],[PREQUAL_LOAN_AGESETTLE_DATE_90_DAYS_CERTDATE]],TBL_BDA_LOANPOOL[[#This Row],[PREQUAL_LOAN_INTEREST_RATE]],TBL_BDA_LOANPOOL[[#This Row],[PREQUAL_SMALLBUSINESS]]),
"")</f>
        <v/>
      </c>
      <c r="AG192" s="27" t="b">
        <f ca="1">IFERROR((IF(APP_BDA_CERT_DATE&lt;&gt;"",APP_BDA_CERT_DATE,TODAY())-TBL_BDA_LOANPOOL[[#This Row],[SETTLEMENT_DATE]])&lt;91,TRUE)</f>
        <v>1</v>
      </c>
      <c r="AH192" s="27" t="b">
        <f>COUNTIFS(TBL_BDA_LOANPOOL[LOAN_ID],TBL_BDA_LOANPOOL[[#This Row],[LOAN_ID]],TBL_BDA_LOANPOOL[LOAN_INTEREST_RATE],"&gt;"&amp;CONFIG_BDA_INTEREST_RATE_CEILING)=0</f>
        <v>1</v>
      </c>
      <c r="AI192" s="27" t="b">
        <f>COUNTIFS(TBL_BDA_LOANPOOL[LOAN_ID],TBL_BDA_LOANPOOL[[#This Row],[LOAN_ID]],TBL_BDA_LOANPOOL[SBA_QUALIFIED],"No")=0</f>
        <v>1</v>
      </c>
      <c r="AJ192" s="29">
        <f>IF(TBL_BDA_LOANPOOL[[#This Row],[MULTIPROP_REC_COUNT]]&lt;&gt;"",TBL_BDA_LOANPOOL[[#This Row],[LOAN_AMOUNT]]/TBL_BDA_LOANPOOL[[#This Row],[MULTIPROP_REC_COUNT]],TBL_BDA_LOANPOOL[[#This Row],[LOAN_AMOUNT]])</f>
        <v>0</v>
      </c>
      <c r="AK192" s="29" t="b">
        <f>TBL_BDA_LOANPOOL[[#This Row],[MULTIPROP_REC_COUNT]]&gt;1</f>
        <v>0</v>
      </c>
      <c r="AL192" s="36">
        <f>IF(TBL_BDA_LOANPOOL[[#This Row],[LOAN_ID]]&lt;&gt;"",COUNTIF(TBL_BDA_LOANPOOL[LOAN_ID],TBL_BDA_LOANPOOL[[#This Row],[LOAN_ID]]),1)</f>
        <v>1</v>
      </c>
      <c r="AM192" s="36">
        <f>IFERROR(MATCH(TBL_BDA_LOANPOOL[[#This Row],[QUAL_METHOD]],RANGE_LOOKUP_QUALMETHODS_BDA,0),-1)</f>
        <v>-1</v>
      </c>
      <c r="AN192" s="29" t="str">
        <f>IF(AND(TBL_BDA_LOANPOOL[[#This Row],[LOAN_ID]]&lt;&gt;"",TBL_BDA_LOANPOOL[[#This Row],[QUALMETHOD_ID]]&gt;-1),(SUMIF(TBL_BDA_LOANPOOL[LOAN_ID],TBL_BDA_LOANPOOL[[#This Row],[LOAN_ID]],TBL_BDA_LOANPOOL[QUALMETHOD_ID])/TBL_BDA_LOANPOOL[[#This Row],[MULTIPROP_REC_COUNT]])=TBL_BDA_LOANPOOL[[#This Row],[QUALMETHOD_ID]],"")</f>
        <v/>
      </c>
      <c r="AO192" s="29" t="str">
        <f>IF(AND(TBL_BDA_LOANPOOL[[#This Row],[LOAN_ID]]&lt;&gt;"",TBL_BDA_LOANPOOL[[#This Row],[LOAN_AMOUNT]]&lt;&gt;""),(SUMIF(TBL_BDA_LOANPOOL[LOAN_ID],TBL_BDA_LOANPOOL[[#This Row],[LOAN_ID]],TBL_BDA_LOANPOOL[LOAN_AMOUNT])/TBL_BDA_LOANPOOL[[#This Row],[MULTIPROP_REC_COUNT]])=TBL_BDA_LOANPOOL[[#This Row],[LOAN_AMOUNT]],"")</f>
        <v/>
      </c>
      <c r="AP192" s="29" t="str">
        <f>IF(AND(TBL_BDA_LOANPOOL[[#This Row],[LOAN_ID]]&lt;&gt;"",TBL_BDA_LOANPOOL[[#This Row],[SETTLEMENT_DATE]]&lt;&gt;""),(SUMIF(TBL_BDA_LOANPOOL[LOAN_ID],TBL_BDA_LOANPOOL[[#This Row],[LOAN_ID]],TBL_BDA_LOANPOOL[SETTLEMENT_DATE])/TBL_BDA_LOANPOOL[[#This Row],[MULTIPROP_REC_COUNT]])=TBL_BDA_LOANPOOL[[#This Row],[SETTLEMENT_DATE]],"")</f>
        <v/>
      </c>
      <c r="AQ19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3" spans="2:45" ht="26.25" customHeight="1" x14ac:dyDescent="0.25">
      <c r="B193" s="25" t="str">
        <f>IF(TBL_BDA_LOANPOOL[[#This Row],[RECORD_STARTED]],IF(TBL_BDA_LOANPOOL[[#This Row],[ERROR_COUNT]]&gt;0,-1,IF(TBL_BDA_LOANPOOL[[#This Row],[REQ_FIELDS_POPULATED]],1,0)),"")</f>
        <v/>
      </c>
      <c r="C193" s="36">
        <f>ROW()-ROW(TBL_BDA_LOANPOOL[[#Headers],[ROW_ID]])</f>
        <v>177</v>
      </c>
      <c r="D193" s="55"/>
      <c r="E193" s="56"/>
      <c r="F193" s="57"/>
      <c r="G193" s="193"/>
      <c r="H193" s="142"/>
      <c r="I193" s="144"/>
      <c r="J193" s="144"/>
      <c r="K193" s="194"/>
      <c r="L193" s="207"/>
      <c r="M193" s="196"/>
      <c r="N193" s="116"/>
      <c r="O193" s="55"/>
      <c r="P193" s="61"/>
      <c r="Q193" s="62"/>
      <c r="R193" s="124"/>
      <c r="S193" s="200"/>
      <c r="T193" s="61"/>
      <c r="U193" s="202"/>
      <c r="V193" s="204" t="str">
        <f>IF(TBL_BDA_LOANPOOL[[#This Row],[RECORD_STARTED]]=TRUE,RANGE_LOOKUP_QUALMETHODS_BDA_SMALLBUSINESS,"")</f>
        <v/>
      </c>
      <c r="W193" s="178"/>
      <c r="X193" s="176"/>
      <c r="Y193" s="185"/>
      <c r="Z193" s="185"/>
      <c r="AA193" s="186"/>
      <c r="AB193" s="186"/>
      <c r="AC19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3" s="94" t="str">
        <f>IF(TBL_BDA_LOANPOOL[[#This Row],[LOAN_LEVEL_PREQUALIFIED_FLAG]]&lt;&gt;"",
IF(TBL_BDA_LOANPOOL[[#This Row],[LOAN_LEVEL_PREQUALIFIED_FLAG]],"Yes","No"),
"")</f>
        <v/>
      </c>
      <c r="AE193" s="70" t="str">
        <f>IF(TBL_BDA_LOANPOOL[[#This Row],[LOAN_ID]] = "","",TBL_BDA_LOANPOOL[[#This Row],[LOAN_ID]]&amp;" ("&amp;IF(TBL_BDA_LOANPOOL[[#This Row],[PROP_ADDR_STREET]]="","Address Not Defined",TBL_BDA_LOANPOOL[[#This Row],[PROP_ADDR_STREET]])&amp;")")</f>
        <v/>
      </c>
      <c r="AF193" s="70" t="str">
        <f>IF(AND(TBL_BDA_LOANPOOL[[#This Row],[REQ_FIELDS_POPULATED]],TBL_BDA_LOANPOOL[[#This Row],[ERROR_COUNT]]=0),
AND(TBL_BDA_LOANPOOL[[#This Row],[PREQUAL_LOAN_AGESETTLE_DATE_90_DAYS_CERTDATE]],TBL_BDA_LOANPOOL[[#This Row],[PREQUAL_LOAN_INTEREST_RATE]],TBL_BDA_LOANPOOL[[#This Row],[PREQUAL_SMALLBUSINESS]]),
"")</f>
        <v/>
      </c>
      <c r="AG193" s="27" t="b">
        <f ca="1">IFERROR((IF(APP_BDA_CERT_DATE&lt;&gt;"",APP_BDA_CERT_DATE,TODAY())-TBL_BDA_LOANPOOL[[#This Row],[SETTLEMENT_DATE]])&lt;91,TRUE)</f>
        <v>1</v>
      </c>
      <c r="AH193" s="27" t="b">
        <f>COUNTIFS(TBL_BDA_LOANPOOL[LOAN_ID],TBL_BDA_LOANPOOL[[#This Row],[LOAN_ID]],TBL_BDA_LOANPOOL[LOAN_INTEREST_RATE],"&gt;"&amp;CONFIG_BDA_INTEREST_RATE_CEILING)=0</f>
        <v>1</v>
      </c>
      <c r="AI193" s="27" t="b">
        <f>COUNTIFS(TBL_BDA_LOANPOOL[LOAN_ID],TBL_BDA_LOANPOOL[[#This Row],[LOAN_ID]],TBL_BDA_LOANPOOL[SBA_QUALIFIED],"No")=0</f>
        <v>1</v>
      </c>
      <c r="AJ193" s="29">
        <f>IF(TBL_BDA_LOANPOOL[[#This Row],[MULTIPROP_REC_COUNT]]&lt;&gt;"",TBL_BDA_LOANPOOL[[#This Row],[LOAN_AMOUNT]]/TBL_BDA_LOANPOOL[[#This Row],[MULTIPROP_REC_COUNT]],TBL_BDA_LOANPOOL[[#This Row],[LOAN_AMOUNT]])</f>
        <v>0</v>
      </c>
      <c r="AK193" s="29" t="b">
        <f>TBL_BDA_LOANPOOL[[#This Row],[MULTIPROP_REC_COUNT]]&gt;1</f>
        <v>0</v>
      </c>
      <c r="AL193" s="36">
        <f>IF(TBL_BDA_LOANPOOL[[#This Row],[LOAN_ID]]&lt;&gt;"",COUNTIF(TBL_BDA_LOANPOOL[LOAN_ID],TBL_BDA_LOANPOOL[[#This Row],[LOAN_ID]]),1)</f>
        <v>1</v>
      </c>
      <c r="AM193" s="36">
        <f>IFERROR(MATCH(TBL_BDA_LOANPOOL[[#This Row],[QUAL_METHOD]],RANGE_LOOKUP_QUALMETHODS_BDA,0),-1)</f>
        <v>-1</v>
      </c>
      <c r="AN193" s="29" t="str">
        <f>IF(AND(TBL_BDA_LOANPOOL[[#This Row],[LOAN_ID]]&lt;&gt;"",TBL_BDA_LOANPOOL[[#This Row],[QUALMETHOD_ID]]&gt;-1),(SUMIF(TBL_BDA_LOANPOOL[LOAN_ID],TBL_BDA_LOANPOOL[[#This Row],[LOAN_ID]],TBL_BDA_LOANPOOL[QUALMETHOD_ID])/TBL_BDA_LOANPOOL[[#This Row],[MULTIPROP_REC_COUNT]])=TBL_BDA_LOANPOOL[[#This Row],[QUALMETHOD_ID]],"")</f>
        <v/>
      </c>
      <c r="AO193" s="29" t="str">
        <f>IF(AND(TBL_BDA_LOANPOOL[[#This Row],[LOAN_ID]]&lt;&gt;"",TBL_BDA_LOANPOOL[[#This Row],[LOAN_AMOUNT]]&lt;&gt;""),(SUMIF(TBL_BDA_LOANPOOL[LOAN_ID],TBL_BDA_LOANPOOL[[#This Row],[LOAN_ID]],TBL_BDA_LOANPOOL[LOAN_AMOUNT])/TBL_BDA_LOANPOOL[[#This Row],[MULTIPROP_REC_COUNT]])=TBL_BDA_LOANPOOL[[#This Row],[LOAN_AMOUNT]],"")</f>
        <v/>
      </c>
      <c r="AP193" s="29" t="str">
        <f>IF(AND(TBL_BDA_LOANPOOL[[#This Row],[LOAN_ID]]&lt;&gt;"",TBL_BDA_LOANPOOL[[#This Row],[SETTLEMENT_DATE]]&lt;&gt;""),(SUMIF(TBL_BDA_LOANPOOL[LOAN_ID],TBL_BDA_LOANPOOL[[#This Row],[LOAN_ID]],TBL_BDA_LOANPOOL[SETTLEMENT_DATE])/TBL_BDA_LOANPOOL[[#This Row],[MULTIPROP_REC_COUNT]])=TBL_BDA_LOANPOOL[[#This Row],[SETTLEMENT_DATE]],"")</f>
        <v/>
      </c>
      <c r="AQ19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4" spans="2:45" ht="26.25" customHeight="1" x14ac:dyDescent="0.25">
      <c r="B194" s="25" t="str">
        <f>IF(TBL_BDA_LOANPOOL[[#This Row],[RECORD_STARTED]],IF(TBL_BDA_LOANPOOL[[#This Row],[ERROR_COUNT]]&gt;0,-1,IF(TBL_BDA_LOANPOOL[[#This Row],[REQ_FIELDS_POPULATED]],1,0)),"")</f>
        <v/>
      </c>
      <c r="C194" s="36">
        <f>ROW()-ROW(TBL_BDA_LOANPOOL[[#Headers],[ROW_ID]])</f>
        <v>178</v>
      </c>
      <c r="D194" s="55"/>
      <c r="E194" s="56"/>
      <c r="F194" s="57"/>
      <c r="G194" s="193"/>
      <c r="H194" s="142"/>
      <c r="I194" s="144"/>
      <c r="J194" s="144"/>
      <c r="K194" s="194"/>
      <c r="L194" s="207"/>
      <c r="M194" s="196"/>
      <c r="N194" s="116"/>
      <c r="O194" s="55"/>
      <c r="P194" s="61"/>
      <c r="Q194" s="62"/>
      <c r="R194" s="124"/>
      <c r="S194" s="200"/>
      <c r="T194" s="61"/>
      <c r="U194" s="202"/>
      <c r="V194" s="204" t="str">
        <f>IF(TBL_BDA_LOANPOOL[[#This Row],[RECORD_STARTED]]=TRUE,RANGE_LOOKUP_QUALMETHODS_BDA_SMALLBUSINESS,"")</f>
        <v/>
      </c>
      <c r="W194" s="178"/>
      <c r="X194" s="176"/>
      <c r="Y194" s="185"/>
      <c r="Z194" s="185"/>
      <c r="AA194" s="186"/>
      <c r="AB194" s="186"/>
      <c r="AC19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4" s="94" t="str">
        <f>IF(TBL_BDA_LOANPOOL[[#This Row],[LOAN_LEVEL_PREQUALIFIED_FLAG]]&lt;&gt;"",
IF(TBL_BDA_LOANPOOL[[#This Row],[LOAN_LEVEL_PREQUALIFIED_FLAG]],"Yes","No"),
"")</f>
        <v/>
      </c>
      <c r="AE194" s="70" t="str">
        <f>IF(TBL_BDA_LOANPOOL[[#This Row],[LOAN_ID]] = "","",TBL_BDA_LOANPOOL[[#This Row],[LOAN_ID]]&amp;" ("&amp;IF(TBL_BDA_LOANPOOL[[#This Row],[PROP_ADDR_STREET]]="","Address Not Defined",TBL_BDA_LOANPOOL[[#This Row],[PROP_ADDR_STREET]])&amp;")")</f>
        <v/>
      </c>
      <c r="AF194" s="70" t="str">
        <f>IF(AND(TBL_BDA_LOANPOOL[[#This Row],[REQ_FIELDS_POPULATED]],TBL_BDA_LOANPOOL[[#This Row],[ERROR_COUNT]]=0),
AND(TBL_BDA_LOANPOOL[[#This Row],[PREQUAL_LOAN_AGESETTLE_DATE_90_DAYS_CERTDATE]],TBL_BDA_LOANPOOL[[#This Row],[PREQUAL_LOAN_INTEREST_RATE]],TBL_BDA_LOANPOOL[[#This Row],[PREQUAL_SMALLBUSINESS]]),
"")</f>
        <v/>
      </c>
      <c r="AG194" s="27" t="b">
        <f ca="1">IFERROR((IF(APP_BDA_CERT_DATE&lt;&gt;"",APP_BDA_CERT_DATE,TODAY())-TBL_BDA_LOANPOOL[[#This Row],[SETTLEMENT_DATE]])&lt;91,TRUE)</f>
        <v>1</v>
      </c>
      <c r="AH194" s="27" t="b">
        <f>COUNTIFS(TBL_BDA_LOANPOOL[LOAN_ID],TBL_BDA_LOANPOOL[[#This Row],[LOAN_ID]],TBL_BDA_LOANPOOL[LOAN_INTEREST_RATE],"&gt;"&amp;CONFIG_BDA_INTEREST_RATE_CEILING)=0</f>
        <v>1</v>
      </c>
      <c r="AI194" s="27" t="b">
        <f>COUNTIFS(TBL_BDA_LOANPOOL[LOAN_ID],TBL_BDA_LOANPOOL[[#This Row],[LOAN_ID]],TBL_BDA_LOANPOOL[SBA_QUALIFIED],"No")=0</f>
        <v>1</v>
      </c>
      <c r="AJ194" s="29">
        <f>IF(TBL_BDA_LOANPOOL[[#This Row],[MULTIPROP_REC_COUNT]]&lt;&gt;"",TBL_BDA_LOANPOOL[[#This Row],[LOAN_AMOUNT]]/TBL_BDA_LOANPOOL[[#This Row],[MULTIPROP_REC_COUNT]],TBL_BDA_LOANPOOL[[#This Row],[LOAN_AMOUNT]])</f>
        <v>0</v>
      </c>
      <c r="AK194" s="29" t="b">
        <f>TBL_BDA_LOANPOOL[[#This Row],[MULTIPROP_REC_COUNT]]&gt;1</f>
        <v>0</v>
      </c>
      <c r="AL194" s="36">
        <f>IF(TBL_BDA_LOANPOOL[[#This Row],[LOAN_ID]]&lt;&gt;"",COUNTIF(TBL_BDA_LOANPOOL[LOAN_ID],TBL_BDA_LOANPOOL[[#This Row],[LOAN_ID]]),1)</f>
        <v>1</v>
      </c>
      <c r="AM194" s="36">
        <f>IFERROR(MATCH(TBL_BDA_LOANPOOL[[#This Row],[QUAL_METHOD]],RANGE_LOOKUP_QUALMETHODS_BDA,0),-1)</f>
        <v>-1</v>
      </c>
      <c r="AN194" s="29" t="str">
        <f>IF(AND(TBL_BDA_LOANPOOL[[#This Row],[LOAN_ID]]&lt;&gt;"",TBL_BDA_LOANPOOL[[#This Row],[QUALMETHOD_ID]]&gt;-1),(SUMIF(TBL_BDA_LOANPOOL[LOAN_ID],TBL_BDA_LOANPOOL[[#This Row],[LOAN_ID]],TBL_BDA_LOANPOOL[QUALMETHOD_ID])/TBL_BDA_LOANPOOL[[#This Row],[MULTIPROP_REC_COUNT]])=TBL_BDA_LOANPOOL[[#This Row],[QUALMETHOD_ID]],"")</f>
        <v/>
      </c>
      <c r="AO194" s="29" t="str">
        <f>IF(AND(TBL_BDA_LOANPOOL[[#This Row],[LOAN_ID]]&lt;&gt;"",TBL_BDA_LOANPOOL[[#This Row],[LOAN_AMOUNT]]&lt;&gt;""),(SUMIF(TBL_BDA_LOANPOOL[LOAN_ID],TBL_BDA_LOANPOOL[[#This Row],[LOAN_ID]],TBL_BDA_LOANPOOL[LOAN_AMOUNT])/TBL_BDA_LOANPOOL[[#This Row],[MULTIPROP_REC_COUNT]])=TBL_BDA_LOANPOOL[[#This Row],[LOAN_AMOUNT]],"")</f>
        <v/>
      </c>
      <c r="AP194" s="29" t="str">
        <f>IF(AND(TBL_BDA_LOANPOOL[[#This Row],[LOAN_ID]]&lt;&gt;"",TBL_BDA_LOANPOOL[[#This Row],[SETTLEMENT_DATE]]&lt;&gt;""),(SUMIF(TBL_BDA_LOANPOOL[LOAN_ID],TBL_BDA_LOANPOOL[[#This Row],[LOAN_ID]],TBL_BDA_LOANPOOL[SETTLEMENT_DATE])/TBL_BDA_LOANPOOL[[#This Row],[MULTIPROP_REC_COUNT]])=TBL_BDA_LOANPOOL[[#This Row],[SETTLEMENT_DATE]],"")</f>
        <v/>
      </c>
      <c r="AQ19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5" spans="2:45" ht="26.25" customHeight="1" x14ac:dyDescent="0.25">
      <c r="B195" s="25" t="str">
        <f>IF(TBL_BDA_LOANPOOL[[#This Row],[RECORD_STARTED]],IF(TBL_BDA_LOANPOOL[[#This Row],[ERROR_COUNT]]&gt;0,-1,IF(TBL_BDA_LOANPOOL[[#This Row],[REQ_FIELDS_POPULATED]],1,0)),"")</f>
        <v/>
      </c>
      <c r="C195" s="36">
        <f>ROW()-ROW(TBL_BDA_LOANPOOL[[#Headers],[ROW_ID]])</f>
        <v>179</v>
      </c>
      <c r="D195" s="55"/>
      <c r="E195" s="56"/>
      <c r="F195" s="57"/>
      <c r="G195" s="193"/>
      <c r="H195" s="142"/>
      <c r="I195" s="144"/>
      <c r="J195" s="144"/>
      <c r="K195" s="194"/>
      <c r="L195" s="207"/>
      <c r="M195" s="196"/>
      <c r="N195" s="116"/>
      <c r="O195" s="55"/>
      <c r="P195" s="61"/>
      <c r="Q195" s="62"/>
      <c r="R195" s="124"/>
      <c r="S195" s="200"/>
      <c r="T195" s="61"/>
      <c r="U195" s="202"/>
      <c r="V195" s="204" t="str">
        <f>IF(TBL_BDA_LOANPOOL[[#This Row],[RECORD_STARTED]]=TRUE,RANGE_LOOKUP_QUALMETHODS_BDA_SMALLBUSINESS,"")</f>
        <v/>
      </c>
      <c r="W195" s="178"/>
      <c r="X195" s="176"/>
      <c r="Y195" s="185"/>
      <c r="Z195" s="185"/>
      <c r="AA195" s="186"/>
      <c r="AB195" s="186"/>
      <c r="AC19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5" s="94" t="str">
        <f>IF(TBL_BDA_LOANPOOL[[#This Row],[LOAN_LEVEL_PREQUALIFIED_FLAG]]&lt;&gt;"",
IF(TBL_BDA_LOANPOOL[[#This Row],[LOAN_LEVEL_PREQUALIFIED_FLAG]],"Yes","No"),
"")</f>
        <v/>
      </c>
      <c r="AE195" s="70" t="str">
        <f>IF(TBL_BDA_LOANPOOL[[#This Row],[LOAN_ID]] = "","",TBL_BDA_LOANPOOL[[#This Row],[LOAN_ID]]&amp;" ("&amp;IF(TBL_BDA_LOANPOOL[[#This Row],[PROP_ADDR_STREET]]="","Address Not Defined",TBL_BDA_LOANPOOL[[#This Row],[PROP_ADDR_STREET]])&amp;")")</f>
        <v/>
      </c>
      <c r="AF195" s="70" t="str">
        <f>IF(AND(TBL_BDA_LOANPOOL[[#This Row],[REQ_FIELDS_POPULATED]],TBL_BDA_LOANPOOL[[#This Row],[ERROR_COUNT]]=0),
AND(TBL_BDA_LOANPOOL[[#This Row],[PREQUAL_LOAN_AGESETTLE_DATE_90_DAYS_CERTDATE]],TBL_BDA_LOANPOOL[[#This Row],[PREQUAL_LOAN_INTEREST_RATE]],TBL_BDA_LOANPOOL[[#This Row],[PREQUAL_SMALLBUSINESS]]),
"")</f>
        <v/>
      </c>
      <c r="AG195" s="27" t="b">
        <f ca="1">IFERROR((IF(APP_BDA_CERT_DATE&lt;&gt;"",APP_BDA_CERT_DATE,TODAY())-TBL_BDA_LOANPOOL[[#This Row],[SETTLEMENT_DATE]])&lt;91,TRUE)</f>
        <v>1</v>
      </c>
      <c r="AH195" s="27" t="b">
        <f>COUNTIFS(TBL_BDA_LOANPOOL[LOAN_ID],TBL_BDA_LOANPOOL[[#This Row],[LOAN_ID]],TBL_BDA_LOANPOOL[LOAN_INTEREST_RATE],"&gt;"&amp;CONFIG_BDA_INTEREST_RATE_CEILING)=0</f>
        <v>1</v>
      </c>
      <c r="AI195" s="27" t="b">
        <f>COUNTIFS(TBL_BDA_LOANPOOL[LOAN_ID],TBL_BDA_LOANPOOL[[#This Row],[LOAN_ID]],TBL_BDA_LOANPOOL[SBA_QUALIFIED],"No")=0</f>
        <v>1</v>
      </c>
      <c r="AJ195" s="29">
        <f>IF(TBL_BDA_LOANPOOL[[#This Row],[MULTIPROP_REC_COUNT]]&lt;&gt;"",TBL_BDA_LOANPOOL[[#This Row],[LOAN_AMOUNT]]/TBL_BDA_LOANPOOL[[#This Row],[MULTIPROP_REC_COUNT]],TBL_BDA_LOANPOOL[[#This Row],[LOAN_AMOUNT]])</f>
        <v>0</v>
      </c>
      <c r="AK195" s="29" t="b">
        <f>TBL_BDA_LOANPOOL[[#This Row],[MULTIPROP_REC_COUNT]]&gt;1</f>
        <v>0</v>
      </c>
      <c r="AL195" s="36">
        <f>IF(TBL_BDA_LOANPOOL[[#This Row],[LOAN_ID]]&lt;&gt;"",COUNTIF(TBL_BDA_LOANPOOL[LOAN_ID],TBL_BDA_LOANPOOL[[#This Row],[LOAN_ID]]),1)</f>
        <v>1</v>
      </c>
      <c r="AM195" s="36">
        <f>IFERROR(MATCH(TBL_BDA_LOANPOOL[[#This Row],[QUAL_METHOD]],RANGE_LOOKUP_QUALMETHODS_BDA,0),-1)</f>
        <v>-1</v>
      </c>
      <c r="AN195" s="29" t="str">
        <f>IF(AND(TBL_BDA_LOANPOOL[[#This Row],[LOAN_ID]]&lt;&gt;"",TBL_BDA_LOANPOOL[[#This Row],[QUALMETHOD_ID]]&gt;-1),(SUMIF(TBL_BDA_LOANPOOL[LOAN_ID],TBL_BDA_LOANPOOL[[#This Row],[LOAN_ID]],TBL_BDA_LOANPOOL[QUALMETHOD_ID])/TBL_BDA_LOANPOOL[[#This Row],[MULTIPROP_REC_COUNT]])=TBL_BDA_LOANPOOL[[#This Row],[QUALMETHOD_ID]],"")</f>
        <v/>
      </c>
      <c r="AO195" s="29" t="str">
        <f>IF(AND(TBL_BDA_LOANPOOL[[#This Row],[LOAN_ID]]&lt;&gt;"",TBL_BDA_LOANPOOL[[#This Row],[LOAN_AMOUNT]]&lt;&gt;""),(SUMIF(TBL_BDA_LOANPOOL[LOAN_ID],TBL_BDA_LOANPOOL[[#This Row],[LOAN_ID]],TBL_BDA_LOANPOOL[LOAN_AMOUNT])/TBL_BDA_LOANPOOL[[#This Row],[MULTIPROP_REC_COUNT]])=TBL_BDA_LOANPOOL[[#This Row],[LOAN_AMOUNT]],"")</f>
        <v/>
      </c>
      <c r="AP195" s="29" t="str">
        <f>IF(AND(TBL_BDA_LOANPOOL[[#This Row],[LOAN_ID]]&lt;&gt;"",TBL_BDA_LOANPOOL[[#This Row],[SETTLEMENT_DATE]]&lt;&gt;""),(SUMIF(TBL_BDA_LOANPOOL[LOAN_ID],TBL_BDA_LOANPOOL[[#This Row],[LOAN_ID]],TBL_BDA_LOANPOOL[SETTLEMENT_DATE])/TBL_BDA_LOANPOOL[[#This Row],[MULTIPROP_REC_COUNT]])=TBL_BDA_LOANPOOL[[#This Row],[SETTLEMENT_DATE]],"")</f>
        <v/>
      </c>
      <c r="AQ19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6" spans="2:45" ht="26.25" customHeight="1" x14ac:dyDescent="0.25">
      <c r="B196" s="25" t="str">
        <f>IF(TBL_BDA_LOANPOOL[[#This Row],[RECORD_STARTED]],IF(TBL_BDA_LOANPOOL[[#This Row],[ERROR_COUNT]]&gt;0,-1,IF(TBL_BDA_LOANPOOL[[#This Row],[REQ_FIELDS_POPULATED]],1,0)),"")</f>
        <v/>
      </c>
      <c r="C196" s="36">
        <f>ROW()-ROW(TBL_BDA_LOANPOOL[[#Headers],[ROW_ID]])</f>
        <v>180</v>
      </c>
      <c r="D196" s="55"/>
      <c r="E196" s="56"/>
      <c r="F196" s="57"/>
      <c r="G196" s="193"/>
      <c r="H196" s="142"/>
      <c r="I196" s="144"/>
      <c r="J196" s="144"/>
      <c r="K196" s="194"/>
      <c r="L196" s="207"/>
      <c r="M196" s="196"/>
      <c r="N196" s="116"/>
      <c r="O196" s="55"/>
      <c r="P196" s="61"/>
      <c r="Q196" s="62"/>
      <c r="R196" s="124"/>
      <c r="S196" s="200"/>
      <c r="T196" s="61"/>
      <c r="U196" s="202"/>
      <c r="V196" s="204" t="str">
        <f>IF(TBL_BDA_LOANPOOL[[#This Row],[RECORD_STARTED]]=TRUE,RANGE_LOOKUP_QUALMETHODS_BDA_SMALLBUSINESS,"")</f>
        <v/>
      </c>
      <c r="W196" s="178"/>
      <c r="X196" s="176"/>
      <c r="Y196" s="185"/>
      <c r="Z196" s="185"/>
      <c r="AA196" s="186"/>
      <c r="AB196" s="186"/>
      <c r="AC19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6" s="94" t="str">
        <f>IF(TBL_BDA_LOANPOOL[[#This Row],[LOAN_LEVEL_PREQUALIFIED_FLAG]]&lt;&gt;"",
IF(TBL_BDA_LOANPOOL[[#This Row],[LOAN_LEVEL_PREQUALIFIED_FLAG]],"Yes","No"),
"")</f>
        <v/>
      </c>
      <c r="AE196" s="70" t="str">
        <f>IF(TBL_BDA_LOANPOOL[[#This Row],[LOAN_ID]] = "","",TBL_BDA_LOANPOOL[[#This Row],[LOAN_ID]]&amp;" ("&amp;IF(TBL_BDA_LOANPOOL[[#This Row],[PROP_ADDR_STREET]]="","Address Not Defined",TBL_BDA_LOANPOOL[[#This Row],[PROP_ADDR_STREET]])&amp;")")</f>
        <v/>
      </c>
      <c r="AF196" s="70" t="str">
        <f>IF(AND(TBL_BDA_LOANPOOL[[#This Row],[REQ_FIELDS_POPULATED]],TBL_BDA_LOANPOOL[[#This Row],[ERROR_COUNT]]=0),
AND(TBL_BDA_LOANPOOL[[#This Row],[PREQUAL_LOAN_AGESETTLE_DATE_90_DAYS_CERTDATE]],TBL_BDA_LOANPOOL[[#This Row],[PREQUAL_LOAN_INTEREST_RATE]],TBL_BDA_LOANPOOL[[#This Row],[PREQUAL_SMALLBUSINESS]]),
"")</f>
        <v/>
      </c>
      <c r="AG196" s="27" t="b">
        <f ca="1">IFERROR((IF(APP_BDA_CERT_DATE&lt;&gt;"",APP_BDA_CERT_DATE,TODAY())-TBL_BDA_LOANPOOL[[#This Row],[SETTLEMENT_DATE]])&lt;91,TRUE)</f>
        <v>1</v>
      </c>
      <c r="AH196" s="27" t="b">
        <f>COUNTIFS(TBL_BDA_LOANPOOL[LOAN_ID],TBL_BDA_LOANPOOL[[#This Row],[LOAN_ID]],TBL_BDA_LOANPOOL[LOAN_INTEREST_RATE],"&gt;"&amp;CONFIG_BDA_INTEREST_RATE_CEILING)=0</f>
        <v>1</v>
      </c>
      <c r="AI196" s="27" t="b">
        <f>COUNTIFS(TBL_BDA_LOANPOOL[LOAN_ID],TBL_BDA_LOANPOOL[[#This Row],[LOAN_ID]],TBL_BDA_LOANPOOL[SBA_QUALIFIED],"No")=0</f>
        <v>1</v>
      </c>
      <c r="AJ196" s="29">
        <f>IF(TBL_BDA_LOANPOOL[[#This Row],[MULTIPROP_REC_COUNT]]&lt;&gt;"",TBL_BDA_LOANPOOL[[#This Row],[LOAN_AMOUNT]]/TBL_BDA_LOANPOOL[[#This Row],[MULTIPROP_REC_COUNT]],TBL_BDA_LOANPOOL[[#This Row],[LOAN_AMOUNT]])</f>
        <v>0</v>
      </c>
      <c r="AK196" s="29" t="b">
        <f>TBL_BDA_LOANPOOL[[#This Row],[MULTIPROP_REC_COUNT]]&gt;1</f>
        <v>0</v>
      </c>
      <c r="AL196" s="36">
        <f>IF(TBL_BDA_LOANPOOL[[#This Row],[LOAN_ID]]&lt;&gt;"",COUNTIF(TBL_BDA_LOANPOOL[LOAN_ID],TBL_BDA_LOANPOOL[[#This Row],[LOAN_ID]]),1)</f>
        <v>1</v>
      </c>
      <c r="AM196" s="36">
        <f>IFERROR(MATCH(TBL_BDA_LOANPOOL[[#This Row],[QUAL_METHOD]],RANGE_LOOKUP_QUALMETHODS_BDA,0),-1)</f>
        <v>-1</v>
      </c>
      <c r="AN196" s="29" t="str">
        <f>IF(AND(TBL_BDA_LOANPOOL[[#This Row],[LOAN_ID]]&lt;&gt;"",TBL_BDA_LOANPOOL[[#This Row],[QUALMETHOD_ID]]&gt;-1),(SUMIF(TBL_BDA_LOANPOOL[LOAN_ID],TBL_BDA_LOANPOOL[[#This Row],[LOAN_ID]],TBL_BDA_LOANPOOL[QUALMETHOD_ID])/TBL_BDA_LOANPOOL[[#This Row],[MULTIPROP_REC_COUNT]])=TBL_BDA_LOANPOOL[[#This Row],[QUALMETHOD_ID]],"")</f>
        <v/>
      </c>
      <c r="AO196" s="29" t="str">
        <f>IF(AND(TBL_BDA_LOANPOOL[[#This Row],[LOAN_ID]]&lt;&gt;"",TBL_BDA_LOANPOOL[[#This Row],[LOAN_AMOUNT]]&lt;&gt;""),(SUMIF(TBL_BDA_LOANPOOL[LOAN_ID],TBL_BDA_LOANPOOL[[#This Row],[LOAN_ID]],TBL_BDA_LOANPOOL[LOAN_AMOUNT])/TBL_BDA_LOANPOOL[[#This Row],[MULTIPROP_REC_COUNT]])=TBL_BDA_LOANPOOL[[#This Row],[LOAN_AMOUNT]],"")</f>
        <v/>
      </c>
      <c r="AP196" s="29" t="str">
        <f>IF(AND(TBL_BDA_LOANPOOL[[#This Row],[LOAN_ID]]&lt;&gt;"",TBL_BDA_LOANPOOL[[#This Row],[SETTLEMENT_DATE]]&lt;&gt;""),(SUMIF(TBL_BDA_LOANPOOL[LOAN_ID],TBL_BDA_LOANPOOL[[#This Row],[LOAN_ID]],TBL_BDA_LOANPOOL[SETTLEMENT_DATE])/TBL_BDA_LOANPOOL[[#This Row],[MULTIPROP_REC_COUNT]])=TBL_BDA_LOANPOOL[[#This Row],[SETTLEMENT_DATE]],"")</f>
        <v/>
      </c>
      <c r="AQ19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7" spans="2:45" ht="26.25" customHeight="1" x14ac:dyDescent="0.25">
      <c r="B197" s="25" t="str">
        <f>IF(TBL_BDA_LOANPOOL[[#This Row],[RECORD_STARTED]],IF(TBL_BDA_LOANPOOL[[#This Row],[ERROR_COUNT]]&gt;0,-1,IF(TBL_BDA_LOANPOOL[[#This Row],[REQ_FIELDS_POPULATED]],1,0)),"")</f>
        <v/>
      </c>
      <c r="C197" s="36">
        <f>ROW()-ROW(TBL_BDA_LOANPOOL[[#Headers],[ROW_ID]])</f>
        <v>181</v>
      </c>
      <c r="D197" s="55"/>
      <c r="E197" s="56"/>
      <c r="F197" s="57"/>
      <c r="G197" s="193"/>
      <c r="H197" s="142"/>
      <c r="I197" s="144"/>
      <c r="J197" s="144"/>
      <c r="K197" s="194"/>
      <c r="L197" s="207"/>
      <c r="M197" s="196"/>
      <c r="N197" s="116"/>
      <c r="O197" s="55"/>
      <c r="P197" s="61"/>
      <c r="Q197" s="62"/>
      <c r="R197" s="124"/>
      <c r="S197" s="200"/>
      <c r="T197" s="61"/>
      <c r="U197" s="202"/>
      <c r="V197" s="204" t="str">
        <f>IF(TBL_BDA_LOANPOOL[[#This Row],[RECORD_STARTED]]=TRUE,RANGE_LOOKUP_QUALMETHODS_BDA_SMALLBUSINESS,"")</f>
        <v/>
      </c>
      <c r="W197" s="178"/>
      <c r="X197" s="176"/>
      <c r="Y197" s="185"/>
      <c r="Z197" s="185"/>
      <c r="AA197" s="186"/>
      <c r="AB197" s="186"/>
      <c r="AC19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7" s="94" t="str">
        <f>IF(TBL_BDA_LOANPOOL[[#This Row],[LOAN_LEVEL_PREQUALIFIED_FLAG]]&lt;&gt;"",
IF(TBL_BDA_LOANPOOL[[#This Row],[LOAN_LEVEL_PREQUALIFIED_FLAG]],"Yes","No"),
"")</f>
        <v/>
      </c>
      <c r="AE197" s="70" t="str">
        <f>IF(TBL_BDA_LOANPOOL[[#This Row],[LOAN_ID]] = "","",TBL_BDA_LOANPOOL[[#This Row],[LOAN_ID]]&amp;" ("&amp;IF(TBL_BDA_LOANPOOL[[#This Row],[PROP_ADDR_STREET]]="","Address Not Defined",TBL_BDA_LOANPOOL[[#This Row],[PROP_ADDR_STREET]])&amp;")")</f>
        <v/>
      </c>
      <c r="AF197" s="70" t="str">
        <f>IF(AND(TBL_BDA_LOANPOOL[[#This Row],[REQ_FIELDS_POPULATED]],TBL_BDA_LOANPOOL[[#This Row],[ERROR_COUNT]]=0),
AND(TBL_BDA_LOANPOOL[[#This Row],[PREQUAL_LOAN_AGESETTLE_DATE_90_DAYS_CERTDATE]],TBL_BDA_LOANPOOL[[#This Row],[PREQUAL_LOAN_INTEREST_RATE]],TBL_BDA_LOANPOOL[[#This Row],[PREQUAL_SMALLBUSINESS]]),
"")</f>
        <v/>
      </c>
      <c r="AG197" s="27" t="b">
        <f ca="1">IFERROR((IF(APP_BDA_CERT_DATE&lt;&gt;"",APP_BDA_CERT_DATE,TODAY())-TBL_BDA_LOANPOOL[[#This Row],[SETTLEMENT_DATE]])&lt;91,TRUE)</f>
        <v>1</v>
      </c>
      <c r="AH197" s="27" t="b">
        <f>COUNTIFS(TBL_BDA_LOANPOOL[LOAN_ID],TBL_BDA_LOANPOOL[[#This Row],[LOAN_ID]],TBL_BDA_LOANPOOL[LOAN_INTEREST_RATE],"&gt;"&amp;CONFIG_BDA_INTEREST_RATE_CEILING)=0</f>
        <v>1</v>
      </c>
      <c r="AI197" s="27" t="b">
        <f>COUNTIFS(TBL_BDA_LOANPOOL[LOAN_ID],TBL_BDA_LOANPOOL[[#This Row],[LOAN_ID]],TBL_BDA_LOANPOOL[SBA_QUALIFIED],"No")=0</f>
        <v>1</v>
      </c>
      <c r="AJ197" s="29">
        <f>IF(TBL_BDA_LOANPOOL[[#This Row],[MULTIPROP_REC_COUNT]]&lt;&gt;"",TBL_BDA_LOANPOOL[[#This Row],[LOAN_AMOUNT]]/TBL_BDA_LOANPOOL[[#This Row],[MULTIPROP_REC_COUNT]],TBL_BDA_LOANPOOL[[#This Row],[LOAN_AMOUNT]])</f>
        <v>0</v>
      </c>
      <c r="AK197" s="29" t="b">
        <f>TBL_BDA_LOANPOOL[[#This Row],[MULTIPROP_REC_COUNT]]&gt;1</f>
        <v>0</v>
      </c>
      <c r="AL197" s="36">
        <f>IF(TBL_BDA_LOANPOOL[[#This Row],[LOAN_ID]]&lt;&gt;"",COUNTIF(TBL_BDA_LOANPOOL[LOAN_ID],TBL_BDA_LOANPOOL[[#This Row],[LOAN_ID]]),1)</f>
        <v>1</v>
      </c>
      <c r="AM197" s="36">
        <f>IFERROR(MATCH(TBL_BDA_LOANPOOL[[#This Row],[QUAL_METHOD]],RANGE_LOOKUP_QUALMETHODS_BDA,0),-1)</f>
        <v>-1</v>
      </c>
      <c r="AN197" s="29" t="str">
        <f>IF(AND(TBL_BDA_LOANPOOL[[#This Row],[LOAN_ID]]&lt;&gt;"",TBL_BDA_LOANPOOL[[#This Row],[QUALMETHOD_ID]]&gt;-1),(SUMIF(TBL_BDA_LOANPOOL[LOAN_ID],TBL_BDA_LOANPOOL[[#This Row],[LOAN_ID]],TBL_BDA_LOANPOOL[QUALMETHOD_ID])/TBL_BDA_LOANPOOL[[#This Row],[MULTIPROP_REC_COUNT]])=TBL_BDA_LOANPOOL[[#This Row],[QUALMETHOD_ID]],"")</f>
        <v/>
      </c>
      <c r="AO197" s="29" t="str">
        <f>IF(AND(TBL_BDA_LOANPOOL[[#This Row],[LOAN_ID]]&lt;&gt;"",TBL_BDA_LOANPOOL[[#This Row],[LOAN_AMOUNT]]&lt;&gt;""),(SUMIF(TBL_BDA_LOANPOOL[LOAN_ID],TBL_BDA_LOANPOOL[[#This Row],[LOAN_ID]],TBL_BDA_LOANPOOL[LOAN_AMOUNT])/TBL_BDA_LOANPOOL[[#This Row],[MULTIPROP_REC_COUNT]])=TBL_BDA_LOANPOOL[[#This Row],[LOAN_AMOUNT]],"")</f>
        <v/>
      </c>
      <c r="AP197" s="29" t="str">
        <f>IF(AND(TBL_BDA_LOANPOOL[[#This Row],[LOAN_ID]]&lt;&gt;"",TBL_BDA_LOANPOOL[[#This Row],[SETTLEMENT_DATE]]&lt;&gt;""),(SUMIF(TBL_BDA_LOANPOOL[LOAN_ID],TBL_BDA_LOANPOOL[[#This Row],[LOAN_ID]],TBL_BDA_LOANPOOL[SETTLEMENT_DATE])/TBL_BDA_LOANPOOL[[#This Row],[MULTIPROP_REC_COUNT]])=TBL_BDA_LOANPOOL[[#This Row],[SETTLEMENT_DATE]],"")</f>
        <v/>
      </c>
      <c r="AQ19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8" spans="2:45" ht="26.25" customHeight="1" x14ac:dyDescent="0.25">
      <c r="B198" s="25" t="str">
        <f>IF(TBL_BDA_LOANPOOL[[#This Row],[RECORD_STARTED]],IF(TBL_BDA_LOANPOOL[[#This Row],[ERROR_COUNT]]&gt;0,-1,IF(TBL_BDA_LOANPOOL[[#This Row],[REQ_FIELDS_POPULATED]],1,0)),"")</f>
        <v/>
      </c>
      <c r="C198" s="36">
        <f>ROW()-ROW(TBL_BDA_LOANPOOL[[#Headers],[ROW_ID]])</f>
        <v>182</v>
      </c>
      <c r="D198" s="55"/>
      <c r="E198" s="56"/>
      <c r="F198" s="57"/>
      <c r="G198" s="193"/>
      <c r="H198" s="142"/>
      <c r="I198" s="144"/>
      <c r="J198" s="144"/>
      <c r="K198" s="194"/>
      <c r="L198" s="207"/>
      <c r="M198" s="196"/>
      <c r="N198" s="116"/>
      <c r="O198" s="55"/>
      <c r="P198" s="61"/>
      <c r="Q198" s="62"/>
      <c r="R198" s="124"/>
      <c r="S198" s="200"/>
      <c r="T198" s="61"/>
      <c r="U198" s="202"/>
      <c r="V198" s="204" t="str">
        <f>IF(TBL_BDA_LOANPOOL[[#This Row],[RECORD_STARTED]]=TRUE,RANGE_LOOKUP_QUALMETHODS_BDA_SMALLBUSINESS,"")</f>
        <v/>
      </c>
      <c r="W198" s="178"/>
      <c r="X198" s="176"/>
      <c r="Y198" s="185"/>
      <c r="Z198" s="185"/>
      <c r="AA198" s="186"/>
      <c r="AB198" s="186"/>
      <c r="AC19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8" s="94" t="str">
        <f>IF(TBL_BDA_LOANPOOL[[#This Row],[LOAN_LEVEL_PREQUALIFIED_FLAG]]&lt;&gt;"",
IF(TBL_BDA_LOANPOOL[[#This Row],[LOAN_LEVEL_PREQUALIFIED_FLAG]],"Yes","No"),
"")</f>
        <v/>
      </c>
      <c r="AE198" s="70" t="str">
        <f>IF(TBL_BDA_LOANPOOL[[#This Row],[LOAN_ID]] = "","",TBL_BDA_LOANPOOL[[#This Row],[LOAN_ID]]&amp;" ("&amp;IF(TBL_BDA_LOANPOOL[[#This Row],[PROP_ADDR_STREET]]="","Address Not Defined",TBL_BDA_LOANPOOL[[#This Row],[PROP_ADDR_STREET]])&amp;")")</f>
        <v/>
      </c>
      <c r="AF198" s="70" t="str">
        <f>IF(AND(TBL_BDA_LOANPOOL[[#This Row],[REQ_FIELDS_POPULATED]],TBL_BDA_LOANPOOL[[#This Row],[ERROR_COUNT]]=0),
AND(TBL_BDA_LOANPOOL[[#This Row],[PREQUAL_LOAN_AGESETTLE_DATE_90_DAYS_CERTDATE]],TBL_BDA_LOANPOOL[[#This Row],[PREQUAL_LOAN_INTEREST_RATE]],TBL_BDA_LOANPOOL[[#This Row],[PREQUAL_SMALLBUSINESS]]),
"")</f>
        <v/>
      </c>
      <c r="AG198" s="27" t="b">
        <f ca="1">IFERROR((IF(APP_BDA_CERT_DATE&lt;&gt;"",APP_BDA_CERT_DATE,TODAY())-TBL_BDA_LOANPOOL[[#This Row],[SETTLEMENT_DATE]])&lt;91,TRUE)</f>
        <v>1</v>
      </c>
      <c r="AH198" s="27" t="b">
        <f>COUNTIFS(TBL_BDA_LOANPOOL[LOAN_ID],TBL_BDA_LOANPOOL[[#This Row],[LOAN_ID]],TBL_BDA_LOANPOOL[LOAN_INTEREST_RATE],"&gt;"&amp;CONFIG_BDA_INTEREST_RATE_CEILING)=0</f>
        <v>1</v>
      </c>
      <c r="AI198" s="27" t="b">
        <f>COUNTIFS(TBL_BDA_LOANPOOL[LOAN_ID],TBL_BDA_LOANPOOL[[#This Row],[LOAN_ID]],TBL_BDA_LOANPOOL[SBA_QUALIFIED],"No")=0</f>
        <v>1</v>
      </c>
      <c r="AJ198" s="29">
        <f>IF(TBL_BDA_LOANPOOL[[#This Row],[MULTIPROP_REC_COUNT]]&lt;&gt;"",TBL_BDA_LOANPOOL[[#This Row],[LOAN_AMOUNT]]/TBL_BDA_LOANPOOL[[#This Row],[MULTIPROP_REC_COUNT]],TBL_BDA_LOANPOOL[[#This Row],[LOAN_AMOUNT]])</f>
        <v>0</v>
      </c>
      <c r="AK198" s="29" t="b">
        <f>TBL_BDA_LOANPOOL[[#This Row],[MULTIPROP_REC_COUNT]]&gt;1</f>
        <v>0</v>
      </c>
      <c r="AL198" s="36">
        <f>IF(TBL_BDA_LOANPOOL[[#This Row],[LOAN_ID]]&lt;&gt;"",COUNTIF(TBL_BDA_LOANPOOL[LOAN_ID],TBL_BDA_LOANPOOL[[#This Row],[LOAN_ID]]),1)</f>
        <v>1</v>
      </c>
      <c r="AM198" s="36">
        <f>IFERROR(MATCH(TBL_BDA_LOANPOOL[[#This Row],[QUAL_METHOD]],RANGE_LOOKUP_QUALMETHODS_BDA,0),-1)</f>
        <v>-1</v>
      </c>
      <c r="AN198" s="29" t="str">
        <f>IF(AND(TBL_BDA_LOANPOOL[[#This Row],[LOAN_ID]]&lt;&gt;"",TBL_BDA_LOANPOOL[[#This Row],[QUALMETHOD_ID]]&gt;-1),(SUMIF(TBL_BDA_LOANPOOL[LOAN_ID],TBL_BDA_LOANPOOL[[#This Row],[LOAN_ID]],TBL_BDA_LOANPOOL[QUALMETHOD_ID])/TBL_BDA_LOANPOOL[[#This Row],[MULTIPROP_REC_COUNT]])=TBL_BDA_LOANPOOL[[#This Row],[QUALMETHOD_ID]],"")</f>
        <v/>
      </c>
      <c r="AO198" s="29" t="str">
        <f>IF(AND(TBL_BDA_LOANPOOL[[#This Row],[LOAN_ID]]&lt;&gt;"",TBL_BDA_LOANPOOL[[#This Row],[LOAN_AMOUNT]]&lt;&gt;""),(SUMIF(TBL_BDA_LOANPOOL[LOAN_ID],TBL_BDA_LOANPOOL[[#This Row],[LOAN_ID]],TBL_BDA_LOANPOOL[LOAN_AMOUNT])/TBL_BDA_LOANPOOL[[#This Row],[MULTIPROP_REC_COUNT]])=TBL_BDA_LOANPOOL[[#This Row],[LOAN_AMOUNT]],"")</f>
        <v/>
      </c>
      <c r="AP198" s="29" t="str">
        <f>IF(AND(TBL_BDA_LOANPOOL[[#This Row],[LOAN_ID]]&lt;&gt;"",TBL_BDA_LOANPOOL[[#This Row],[SETTLEMENT_DATE]]&lt;&gt;""),(SUMIF(TBL_BDA_LOANPOOL[LOAN_ID],TBL_BDA_LOANPOOL[[#This Row],[LOAN_ID]],TBL_BDA_LOANPOOL[SETTLEMENT_DATE])/TBL_BDA_LOANPOOL[[#This Row],[MULTIPROP_REC_COUNT]])=TBL_BDA_LOANPOOL[[#This Row],[SETTLEMENT_DATE]],"")</f>
        <v/>
      </c>
      <c r="AQ19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9" spans="2:45" ht="26.25" customHeight="1" x14ac:dyDescent="0.25">
      <c r="B199" s="25" t="str">
        <f>IF(TBL_BDA_LOANPOOL[[#This Row],[RECORD_STARTED]],IF(TBL_BDA_LOANPOOL[[#This Row],[ERROR_COUNT]]&gt;0,-1,IF(TBL_BDA_LOANPOOL[[#This Row],[REQ_FIELDS_POPULATED]],1,0)),"")</f>
        <v/>
      </c>
      <c r="C199" s="36">
        <f>ROW()-ROW(TBL_BDA_LOANPOOL[[#Headers],[ROW_ID]])</f>
        <v>183</v>
      </c>
      <c r="D199" s="55"/>
      <c r="E199" s="56"/>
      <c r="F199" s="57"/>
      <c r="G199" s="193"/>
      <c r="H199" s="142"/>
      <c r="I199" s="144"/>
      <c r="J199" s="144"/>
      <c r="K199" s="194"/>
      <c r="L199" s="207"/>
      <c r="M199" s="196"/>
      <c r="N199" s="116"/>
      <c r="O199" s="55"/>
      <c r="P199" s="61"/>
      <c r="Q199" s="62"/>
      <c r="R199" s="124"/>
      <c r="S199" s="200"/>
      <c r="T199" s="61"/>
      <c r="U199" s="202"/>
      <c r="V199" s="204" t="str">
        <f>IF(TBL_BDA_LOANPOOL[[#This Row],[RECORD_STARTED]]=TRUE,RANGE_LOOKUP_QUALMETHODS_BDA_SMALLBUSINESS,"")</f>
        <v/>
      </c>
      <c r="W199" s="178"/>
      <c r="X199" s="176"/>
      <c r="Y199" s="185"/>
      <c r="Z199" s="185"/>
      <c r="AA199" s="186"/>
      <c r="AB199" s="186"/>
      <c r="AC19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9" s="94" t="str">
        <f>IF(TBL_BDA_LOANPOOL[[#This Row],[LOAN_LEVEL_PREQUALIFIED_FLAG]]&lt;&gt;"",
IF(TBL_BDA_LOANPOOL[[#This Row],[LOAN_LEVEL_PREQUALIFIED_FLAG]],"Yes","No"),
"")</f>
        <v/>
      </c>
      <c r="AE199" s="70" t="str">
        <f>IF(TBL_BDA_LOANPOOL[[#This Row],[LOAN_ID]] = "","",TBL_BDA_LOANPOOL[[#This Row],[LOAN_ID]]&amp;" ("&amp;IF(TBL_BDA_LOANPOOL[[#This Row],[PROP_ADDR_STREET]]="","Address Not Defined",TBL_BDA_LOANPOOL[[#This Row],[PROP_ADDR_STREET]])&amp;")")</f>
        <v/>
      </c>
      <c r="AF199" s="70" t="str">
        <f>IF(AND(TBL_BDA_LOANPOOL[[#This Row],[REQ_FIELDS_POPULATED]],TBL_BDA_LOANPOOL[[#This Row],[ERROR_COUNT]]=0),
AND(TBL_BDA_LOANPOOL[[#This Row],[PREQUAL_LOAN_AGESETTLE_DATE_90_DAYS_CERTDATE]],TBL_BDA_LOANPOOL[[#This Row],[PREQUAL_LOAN_INTEREST_RATE]],TBL_BDA_LOANPOOL[[#This Row],[PREQUAL_SMALLBUSINESS]]),
"")</f>
        <v/>
      </c>
      <c r="AG199" s="27" t="b">
        <f ca="1">IFERROR((IF(APP_BDA_CERT_DATE&lt;&gt;"",APP_BDA_CERT_DATE,TODAY())-TBL_BDA_LOANPOOL[[#This Row],[SETTLEMENT_DATE]])&lt;91,TRUE)</f>
        <v>1</v>
      </c>
      <c r="AH199" s="27" t="b">
        <f>COUNTIFS(TBL_BDA_LOANPOOL[LOAN_ID],TBL_BDA_LOANPOOL[[#This Row],[LOAN_ID]],TBL_BDA_LOANPOOL[LOAN_INTEREST_RATE],"&gt;"&amp;CONFIG_BDA_INTEREST_RATE_CEILING)=0</f>
        <v>1</v>
      </c>
      <c r="AI199" s="27" t="b">
        <f>COUNTIFS(TBL_BDA_LOANPOOL[LOAN_ID],TBL_BDA_LOANPOOL[[#This Row],[LOAN_ID]],TBL_BDA_LOANPOOL[SBA_QUALIFIED],"No")=0</f>
        <v>1</v>
      </c>
      <c r="AJ199" s="29">
        <f>IF(TBL_BDA_LOANPOOL[[#This Row],[MULTIPROP_REC_COUNT]]&lt;&gt;"",TBL_BDA_LOANPOOL[[#This Row],[LOAN_AMOUNT]]/TBL_BDA_LOANPOOL[[#This Row],[MULTIPROP_REC_COUNT]],TBL_BDA_LOANPOOL[[#This Row],[LOAN_AMOUNT]])</f>
        <v>0</v>
      </c>
      <c r="AK199" s="29" t="b">
        <f>TBL_BDA_LOANPOOL[[#This Row],[MULTIPROP_REC_COUNT]]&gt;1</f>
        <v>0</v>
      </c>
      <c r="AL199" s="36">
        <f>IF(TBL_BDA_LOANPOOL[[#This Row],[LOAN_ID]]&lt;&gt;"",COUNTIF(TBL_BDA_LOANPOOL[LOAN_ID],TBL_BDA_LOANPOOL[[#This Row],[LOAN_ID]]),1)</f>
        <v>1</v>
      </c>
      <c r="AM199" s="36">
        <f>IFERROR(MATCH(TBL_BDA_LOANPOOL[[#This Row],[QUAL_METHOD]],RANGE_LOOKUP_QUALMETHODS_BDA,0),-1)</f>
        <v>-1</v>
      </c>
      <c r="AN199" s="29" t="str">
        <f>IF(AND(TBL_BDA_LOANPOOL[[#This Row],[LOAN_ID]]&lt;&gt;"",TBL_BDA_LOANPOOL[[#This Row],[QUALMETHOD_ID]]&gt;-1),(SUMIF(TBL_BDA_LOANPOOL[LOAN_ID],TBL_BDA_LOANPOOL[[#This Row],[LOAN_ID]],TBL_BDA_LOANPOOL[QUALMETHOD_ID])/TBL_BDA_LOANPOOL[[#This Row],[MULTIPROP_REC_COUNT]])=TBL_BDA_LOANPOOL[[#This Row],[QUALMETHOD_ID]],"")</f>
        <v/>
      </c>
      <c r="AO199" s="29" t="str">
        <f>IF(AND(TBL_BDA_LOANPOOL[[#This Row],[LOAN_ID]]&lt;&gt;"",TBL_BDA_LOANPOOL[[#This Row],[LOAN_AMOUNT]]&lt;&gt;""),(SUMIF(TBL_BDA_LOANPOOL[LOAN_ID],TBL_BDA_LOANPOOL[[#This Row],[LOAN_ID]],TBL_BDA_LOANPOOL[LOAN_AMOUNT])/TBL_BDA_LOANPOOL[[#This Row],[MULTIPROP_REC_COUNT]])=TBL_BDA_LOANPOOL[[#This Row],[LOAN_AMOUNT]],"")</f>
        <v/>
      </c>
      <c r="AP199" s="29" t="str">
        <f>IF(AND(TBL_BDA_LOANPOOL[[#This Row],[LOAN_ID]]&lt;&gt;"",TBL_BDA_LOANPOOL[[#This Row],[SETTLEMENT_DATE]]&lt;&gt;""),(SUMIF(TBL_BDA_LOANPOOL[LOAN_ID],TBL_BDA_LOANPOOL[[#This Row],[LOAN_ID]],TBL_BDA_LOANPOOL[SETTLEMENT_DATE])/TBL_BDA_LOANPOOL[[#This Row],[MULTIPROP_REC_COUNT]])=TBL_BDA_LOANPOOL[[#This Row],[SETTLEMENT_DATE]],"")</f>
        <v/>
      </c>
      <c r="AQ19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0" spans="2:45" ht="26.25" customHeight="1" x14ac:dyDescent="0.25">
      <c r="B200" s="25" t="str">
        <f>IF(TBL_BDA_LOANPOOL[[#This Row],[RECORD_STARTED]],IF(TBL_BDA_LOANPOOL[[#This Row],[ERROR_COUNT]]&gt;0,-1,IF(TBL_BDA_LOANPOOL[[#This Row],[REQ_FIELDS_POPULATED]],1,0)),"")</f>
        <v/>
      </c>
      <c r="C200" s="36">
        <f>ROW()-ROW(TBL_BDA_LOANPOOL[[#Headers],[ROW_ID]])</f>
        <v>184</v>
      </c>
      <c r="D200" s="55"/>
      <c r="E200" s="56"/>
      <c r="F200" s="57"/>
      <c r="G200" s="193"/>
      <c r="H200" s="142"/>
      <c r="I200" s="144"/>
      <c r="J200" s="144"/>
      <c r="K200" s="194"/>
      <c r="L200" s="207"/>
      <c r="M200" s="196"/>
      <c r="N200" s="116"/>
      <c r="O200" s="55"/>
      <c r="P200" s="61"/>
      <c r="Q200" s="62"/>
      <c r="R200" s="124"/>
      <c r="S200" s="200"/>
      <c r="T200" s="61"/>
      <c r="U200" s="202"/>
      <c r="V200" s="204" t="str">
        <f>IF(TBL_BDA_LOANPOOL[[#This Row],[RECORD_STARTED]]=TRUE,RANGE_LOOKUP_QUALMETHODS_BDA_SMALLBUSINESS,"")</f>
        <v/>
      </c>
      <c r="W200" s="178"/>
      <c r="X200" s="176"/>
      <c r="Y200" s="185"/>
      <c r="Z200" s="185"/>
      <c r="AA200" s="186"/>
      <c r="AB200" s="186"/>
      <c r="AC20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0" s="94" t="str">
        <f>IF(TBL_BDA_LOANPOOL[[#This Row],[LOAN_LEVEL_PREQUALIFIED_FLAG]]&lt;&gt;"",
IF(TBL_BDA_LOANPOOL[[#This Row],[LOAN_LEVEL_PREQUALIFIED_FLAG]],"Yes","No"),
"")</f>
        <v/>
      </c>
      <c r="AE200" s="70" t="str">
        <f>IF(TBL_BDA_LOANPOOL[[#This Row],[LOAN_ID]] = "","",TBL_BDA_LOANPOOL[[#This Row],[LOAN_ID]]&amp;" ("&amp;IF(TBL_BDA_LOANPOOL[[#This Row],[PROP_ADDR_STREET]]="","Address Not Defined",TBL_BDA_LOANPOOL[[#This Row],[PROP_ADDR_STREET]])&amp;")")</f>
        <v/>
      </c>
      <c r="AF200" s="70" t="str">
        <f>IF(AND(TBL_BDA_LOANPOOL[[#This Row],[REQ_FIELDS_POPULATED]],TBL_BDA_LOANPOOL[[#This Row],[ERROR_COUNT]]=0),
AND(TBL_BDA_LOANPOOL[[#This Row],[PREQUAL_LOAN_AGESETTLE_DATE_90_DAYS_CERTDATE]],TBL_BDA_LOANPOOL[[#This Row],[PREQUAL_LOAN_INTEREST_RATE]],TBL_BDA_LOANPOOL[[#This Row],[PREQUAL_SMALLBUSINESS]]),
"")</f>
        <v/>
      </c>
      <c r="AG200" s="27" t="b">
        <f ca="1">IFERROR((IF(APP_BDA_CERT_DATE&lt;&gt;"",APP_BDA_CERT_DATE,TODAY())-TBL_BDA_LOANPOOL[[#This Row],[SETTLEMENT_DATE]])&lt;91,TRUE)</f>
        <v>1</v>
      </c>
      <c r="AH200" s="27" t="b">
        <f>COUNTIFS(TBL_BDA_LOANPOOL[LOAN_ID],TBL_BDA_LOANPOOL[[#This Row],[LOAN_ID]],TBL_BDA_LOANPOOL[LOAN_INTEREST_RATE],"&gt;"&amp;CONFIG_BDA_INTEREST_RATE_CEILING)=0</f>
        <v>1</v>
      </c>
      <c r="AI200" s="27" t="b">
        <f>COUNTIFS(TBL_BDA_LOANPOOL[LOAN_ID],TBL_BDA_LOANPOOL[[#This Row],[LOAN_ID]],TBL_BDA_LOANPOOL[SBA_QUALIFIED],"No")=0</f>
        <v>1</v>
      </c>
      <c r="AJ200" s="29">
        <f>IF(TBL_BDA_LOANPOOL[[#This Row],[MULTIPROP_REC_COUNT]]&lt;&gt;"",TBL_BDA_LOANPOOL[[#This Row],[LOAN_AMOUNT]]/TBL_BDA_LOANPOOL[[#This Row],[MULTIPROP_REC_COUNT]],TBL_BDA_LOANPOOL[[#This Row],[LOAN_AMOUNT]])</f>
        <v>0</v>
      </c>
      <c r="AK200" s="29" t="b">
        <f>TBL_BDA_LOANPOOL[[#This Row],[MULTIPROP_REC_COUNT]]&gt;1</f>
        <v>0</v>
      </c>
      <c r="AL200" s="36">
        <f>IF(TBL_BDA_LOANPOOL[[#This Row],[LOAN_ID]]&lt;&gt;"",COUNTIF(TBL_BDA_LOANPOOL[LOAN_ID],TBL_BDA_LOANPOOL[[#This Row],[LOAN_ID]]),1)</f>
        <v>1</v>
      </c>
      <c r="AM200" s="36">
        <f>IFERROR(MATCH(TBL_BDA_LOANPOOL[[#This Row],[QUAL_METHOD]],RANGE_LOOKUP_QUALMETHODS_BDA,0),-1)</f>
        <v>-1</v>
      </c>
      <c r="AN200" s="29" t="str">
        <f>IF(AND(TBL_BDA_LOANPOOL[[#This Row],[LOAN_ID]]&lt;&gt;"",TBL_BDA_LOANPOOL[[#This Row],[QUALMETHOD_ID]]&gt;-1),(SUMIF(TBL_BDA_LOANPOOL[LOAN_ID],TBL_BDA_LOANPOOL[[#This Row],[LOAN_ID]],TBL_BDA_LOANPOOL[QUALMETHOD_ID])/TBL_BDA_LOANPOOL[[#This Row],[MULTIPROP_REC_COUNT]])=TBL_BDA_LOANPOOL[[#This Row],[QUALMETHOD_ID]],"")</f>
        <v/>
      </c>
      <c r="AO200" s="29" t="str">
        <f>IF(AND(TBL_BDA_LOANPOOL[[#This Row],[LOAN_ID]]&lt;&gt;"",TBL_BDA_LOANPOOL[[#This Row],[LOAN_AMOUNT]]&lt;&gt;""),(SUMIF(TBL_BDA_LOANPOOL[LOAN_ID],TBL_BDA_LOANPOOL[[#This Row],[LOAN_ID]],TBL_BDA_LOANPOOL[LOAN_AMOUNT])/TBL_BDA_LOANPOOL[[#This Row],[MULTIPROP_REC_COUNT]])=TBL_BDA_LOANPOOL[[#This Row],[LOAN_AMOUNT]],"")</f>
        <v/>
      </c>
      <c r="AP200" s="29" t="str">
        <f>IF(AND(TBL_BDA_LOANPOOL[[#This Row],[LOAN_ID]]&lt;&gt;"",TBL_BDA_LOANPOOL[[#This Row],[SETTLEMENT_DATE]]&lt;&gt;""),(SUMIF(TBL_BDA_LOANPOOL[LOAN_ID],TBL_BDA_LOANPOOL[[#This Row],[LOAN_ID]],TBL_BDA_LOANPOOL[SETTLEMENT_DATE])/TBL_BDA_LOANPOOL[[#This Row],[MULTIPROP_REC_COUNT]])=TBL_BDA_LOANPOOL[[#This Row],[SETTLEMENT_DATE]],"")</f>
        <v/>
      </c>
      <c r="AQ20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1" spans="2:45" ht="26.25" customHeight="1" x14ac:dyDescent="0.25">
      <c r="B201" s="25" t="str">
        <f>IF(TBL_BDA_LOANPOOL[[#This Row],[RECORD_STARTED]],IF(TBL_BDA_LOANPOOL[[#This Row],[ERROR_COUNT]]&gt;0,-1,IF(TBL_BDA_LOANPOOL[[#This Row],[REQ_FIELDS_POPULATED]],1,0)),"")</f>
        <v/>
      </c>
      <c r="C201" s="36">
        <f>ROW()-ROW(TBL_BDA_LOANPOOL[[#Headers],[ROW_ID]])</f>
        <v>185</v>
      </c>
      <c r="D201" s="55"/>
      <c r="E201" s="56"/>
      <c r="F201" s="57"/>
      <c r="G201" s="193"/>
      <c r="H201" s="142"/>
      <c r="I201" s="144"/>
      <c r="J201" s="144"/>
      <c r="K201" s="194"/>
      <c r="L201" s="207"/>
      <c r="M201" s="196"/>
      <c r="N201" s="116"/>
      <c r="O201" s="55"/>
      <c r="P201" s="61"/>
      <c r="Q201" s="62"/>
      <c r="R201" s="124"/>
      <c r="S201" s="200"/>
      <c r="T201" s="61"/>
      <c r="U201" s="202"/>
      <c r="V201" s="204" t="str">
        <f>IF(TBL_BDA_LOANPOOL[[#This Row],[RECORD_STARTED]]=TRUE,RANGE_LOOKUP_QUALMETHODS_BDA_SMALLBUSINESS,"")</f>
        <v/>
      </c>
      <c r="W201" s="178"/>
      <c r="X201" s="176"/>
      <c r="Y201" s="185"/>
      <c r="Z201" s="185"/>
      <c r="AA201" s="186"/>
      <c r="AB201" s="186"/>
      <c r="AC20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1" s="94" t="str">
        <f>IF(TBL_BDA_LOANPOOL[[#This Row],[LOAN_LEVEL_PREQUALIFIED_FLAG]]&lt;&gt;"",
IF(TBL_BDA_LOANPOOL[[#This Row],[LOAN_LEVEL_PREQUALIFIED_FLAG]],"Yes","No"),
"")</f>
        <v/>
      </c>
      <c r="AE201" s="70" t="str">
        <f>IF(TBL_BDA_LOANPOOL[[#This Row],[LOAN_ID]] = "","",TBL_BDA_LOANPOOL[[#This Row],[LOAN_ID]]&amp;" ("&amp;IF(TBL_BDA_LOANPOOL[[#This Row],[PROP_ADDR_STREET]]="","Address Not Defined",TBL_BDA_LOANPOOL[[#This Row],[PROP_ADDR_STREET]])&amp;")")</f>
        <v/>
      </c>
      <c r="AF201" s="70" t="str">
        <f>IF(AND(TBL_BDA_LOANPOOL[[#This Row],[REQ_FIELDS_POPULATED]],TBL_BDA_LOANPOOL[[#This Row],[ERROR_COUNT]]=0),
AND(TBL_BDA_LOANPOOL[[#This Row],[PREQUAL_LOAN_AGESETTLE_DATE_90_DAYS_CERTDATE]],TBL_BDA_LOANPOOL[[#This Row],[PREQUAL_LOAN_INTEREST_RATE]],TBL_BDA_LOANPOOL[[#This Row],[PREQUAL_SMALLBUSINESS]]),
"")</f>
        <v/>
      </c>
      <c r="AG201" s="27" t="b">
        <f ca="1">IFERROR((IF(APP_BDA_CERT_DATE&lt;&gt;"",APP_BDA_CERT_DATE,TODAY())-TBL_BDA_LOANPOOL[[#This Row],[SETTLEMENT_DATE]])&lt;91,TRUE)</f>
        <v>1</v>
      </c>
      <c r="AH201" s="27" t="b">
        <f>COUNTIFS(TBL_BDA_LOANPOOL[LOAN_ID],TBL_BDA_LOANPOOL[[#This Row],[LOAN_ID]],TBL_BDA_LOANPOOL[LOAN_INTEREST_RATE],"&gt;"&amp;CONFIG_BDA_INTEREST_RATE_CEILING)=0</f>
        <v>1</v>
      </c>
      <c r="AI201" s="27" t="b">
        <f>COUNTIFS(TBL_BDA_LOANPOOL[LOAN_ID],TBL_BDA_LOANPOOL[[#This Row],[LOAN_ID]],TBL_BDA_LOANPOOL[SBA_QUALIFIED],"No")=0</f>
        <v>1</v>
      </c>
      <c r="AJ201" s="29">
        <f>IF(TBL_BDA_LOANPOOL[[#This Row],[MULTIPROP_REC_COUNT]]&lt;&gt;"",TBL_BDA_LOANPOOL[[#This Row],[LOAN_AMOUNT]]/TBL_BDA_LOANPOOL[[#This Row],[MULTIPROP_REC_COUNT]],TBL_BDA_LOANPOOL[[#This Row],[LOAN_AMOUNT]])</f>
        <v>0</v>
      </c>
      <c r="AK201" s="29" t="b">
        <f>TBL_BDA_LOANPOOL[[#This Row],[MULTIPROP_REC_COUNT]]&gt;1</f>
        <v>0</v>
      </c>
      <c r="AL201" s="36">
        <f>IF(TBL_BDA_LOANPOOL[[#This Row],[LOAN_ID]]&lt;&gt;"",COUNTIF(TBL_BDA_LOANPOOL[LOAN_ID],TBL_BDA_LOANPOOL[[#This Row],[LOAN_ID]]),1)</f>
        <v>1</v>
      </c>
      <c r="AM201" s="36">
        <f>IFERROR(MATCH(TBL_BDA_LOANPOOL[[#This Row],[QUAL_METHOD]],RANGE_LOOKUP_QUALMETHODS_BDA,0),-1)</f>
        <v>-1</v>
      </c>
      <c r="AN201" s="29" t="str">
        <f>IF(AND(TBL_BDA_LOANPOOL[[#This Row],[LOAN_ID]]&lt;&gt;"",TBL_BDA_LOANPOOL[[#This Row],[QUALMETHOD_ID]]&gt;-1),(SUMIF(TBL_BDA_LOANPOOL[LOAN_ID],TBL_BDA_LOANPOOL[[#This Row],[LOAN_ID]],TBL_BDA_LOANPOOL[QUALMETHOD_ID])/TBL_BDA_LOANPOOL[[#This Row],[MULTIPROP_REC_COUNT]])=TBL_BDA_LOANPOOL[[#This Row],[QUALMETHOD_ID]],"")</f>
        <v/>
      </c>
      <c r="AO201" s="29" t="str">
        <f>IF(AND(TBL_BDA_LOANPOOL[[#This Row],[LOAN_ID]]&lt;&gt;"",TBL_BDA_LOANPOOL[[#This Row],[LOAN_AMOUNT]]&lt;&gt;""),(SUMIF(TBL_BDA_LOANPOOL[LOAN_ID],TBL_BDA_LOANPOOL[[#This Row],[LOAN_ID]],TBL_BDA_LOANPOOL[LOAN_AMOUNT])/TBL_BDA_LOANPOOL[[#This Row],[MULTIPROP_REC_COUNT]])=TBL_BDA_LOANPOOL[[#This Row],[LOAN_AMOUNT]],"")</f>
        <v/>
      </c>
      <c r="AP201" s="29" t="str">
        <f>IF(AND(TBL_BDA_LOANPOOL[[#This Row],[LOAN_ID]]&lt;&gt;"",TBL_BDA_LOANPOOL[[#This Row],[SETTLEMENT_DATE]]&lt;&gt;""),(SUMIF(TBL_BDA_LOANPOOL[LOAN_ID],TBL_BDA_LOANPOOL[[#This Row],[LOAN_ID]],TBL_BDA_LOANPOOL[SETTLEMENT_DATE])/TBL_BDA_LOANPOOL[[#This Row],[MULTIPROP_REC_COUNT]])=TBL_BDA_LOANPOOL[[#This Row],[SETTLEMENT_DATE]],"")</f>
        <v/>
      </c>
      <c r="AQ20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2" spans="2:45" ht="26.25" customHeight="1" x14ac:dyDescent="0.25">
      <c r="B202" s="25" t="str">
        <f>IF(TBL_BDA_LOANPOOL[[#This Row],[RECORD_STARTED]],IF(TBL_BDA_LOANPOOL[[#This Row],[ERROR_COUNT]]&gt;0,-1,IF(TBL_BDA_LOANPOOL[[#This Row],[REQ_FIELDS_POPULATED]],1,0)),"")</f>
        <v/>
      </c>
      <c r="C202" s="36">
        <f>ROW()-ROW(TBL_BDA_LOANPOOL[[#Headers],[ROW_ID]])</f>
        <v>186</v>
      </c>
      <c r="D202" s="55"/>
      <c r="E202" s="56"/>
      <c r="F202" s="57"/>
      <c r="G202" s="193"/>
      <c r="H202" s="142"/>
      <c r="I202" s="144"/>
      <c r="J202" s="144"/>
      <c r="K202" s="194"/>
      <c r="L202" s="207"/>
      <c r="M202" s="196"/>
      <c r="N202" s="116"/>
      <c r="O202" s="55"/>
      <c r="P202" s="61"/>
      <c r="Q202" s="62"/>
      <c r="R202" s="124"/>
      <c r="S202" s="200"/>
      <c r="T202" s="61"/>
      <c r="U202" s="202"/>
      <c r="V202" s="204" t="str">
        <f>IF(TBL_BDA_LOANPOOL[[#This Row],[RECORD_STARTED]]=TRUE,RANGE_LOOKUP_QUALMETHODS_BDA_SMALLBUSINESS,"")</f>
        <v/>
      </c>
      <c r="W202" s="178"/>
      <c r="X202" s="176"/>
      <c r="Y202" s="185"/>
      <c r="Z202" s="185"/>
      <c r="AA202" s="186"/>
      <c r="AB202" s="186"/>
      <c r="AC20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2" s="94" t="str">
        <f>IF(TBL_BDA_LOANPOOL[[#This Row],[LOAN_LEVEL_PREQUALIFIED_FLAG]]&lt;&gt;"",
IF(TBL_BDA_LOANPOOL[[#This Row],[LOAN_LEVEL_PREQUALIFIED_FLAG]],"Yes","No"),
"")</f>
        <v/>
      </c>
      <c r="AE202" s="70" t="str">
        <f>IF(TBL_BDA_LOANPOOL[[#This Row],[LOAN_ID]] = "","",TBL_BDA_LOANPOOL[[#This Row],[LOAN_ID]]&amp;" ("&amp;IF(TBL_BDA_LOANPOOL[[#This Row],[PROP_ADDR_STREET]]="","Address Not Defined",TBL_BDA_LOANPOOL[[#This Row],[PROP_ADDR_STREET]])&amp;")")</f>
        <v/>
      </c>
      <c r="AF202" s="70" t="str">
        <f>IF(AND(TBL_BDA_LOANPOOL[[#This Row],[REQ_FIELDS_POPULATED]],TBL_BDA_LOANPOOL[[#This Row],[ERROR_COUNT]]=0),
AND(TBL_BDA_LOANPOOL[[#This Row],[PREQUAL_LOAN_AGESETTLE_DATE_90_DAYS_CERTDATE]],TBL_BDA_LOANPOOL[[#This Row],[PREQUAL_LOAN_INTEREST_RATE]],TBL_BDA_LOANPOOL[[#This Row],[PREQUAL_SMALLBUSINESS]]),
"")</f>
        <v/>
      </c>
      <c r="AG202" s="27" t="b">
        <f ca="1">IFERROR((IF(APP_BDA_CERT_DATE&lt;&gt;"",APP_BDA_CERT_DATE,TODAY())-TBL_BDA_LOANPOOL[[#This Row],[SETTLEMENT_DATE]])&lt;91,TRUE)</f>
        <v>1</v>
      </c>
      <c r="AH202" s="27" t="b">
        <f>COUNTIFS(TBL_BDA_LOANPOOL[LOAN_ID],TBL_BDA_LOANPOOL[[#This Row],[LOAN_ID]],TBL_BDA_LOANPOOL[LOAN_INTEREST_RATE],"&gt;"&amp;CONFIG_BDA_INTEREST_RATE_CEILING)=0</f>
        <v>1</v>
      </c>
      <c r="AI202" s="27" t="b">
        <f>COUNTIFS(TBL_BDA_LOANPOOL[LOAN_ID],TBL_BDA_LOANPOOL[[#This Row],[LOAN_ID]],TBL_BDA_LOANPOOL[SBA_QUALIFIED],"No")=0</f>
        <v>1</v>
      </c>
      <c r="AJ202" s="29">
        <f>IF(TBL_BDA_LOANPOOL[[#This Row],[MULTIPROP_REC_COUNT]]&lt;&gt;"",TBL_BDA_LOANPOOL[[#This Row],[LOAN_AMOUNT]]/TBL_BDA_LOANPOOL[[#This Row],[MULTIPROP_REC_COUNT]],TBL_BDA_LOANPOOL[[#This Row],[LOAN_AMOUNT]])</f>
        <v>0</v>
      </c>
      <c r="AK202" s="29" t="b">
        <f>TBL_BDA_LOANPOOL[[#This Row],[MULTIPROP_REC_COUNT]]&gt;1</f>
        <v>0</v>
      </c>
      <c r="AL202" s="36">
        <f>IF(TBL_BDA_LOANPOOL[[#This Row],[LOAN_ID]]&lt;&gt;"",COUNTIF(TBL_BDA_LOANPOOL[LOAN_ID],TBL_BDA_LOANPOOL[[#This Row],[LOAN_ID]]),1)</f>
        <v>1</v>
      </c>
      <c r="AM202" s="36">
        <f>IFERROR(MATCH(TBL_BDA_LOANPOOL[[#This Row],[QUAL_METHOD]],RANGE_LOOKUP_QUALMETHODS_BDA,0),-1)</f>
        <v>-1</v>
      </c>
      <c r="AN202" s="29" t="str">
        <f>IF(AND(TBL_BDA_LOANPOOL[[#This Row],[LOAN_ID]]&lt;&gt;"",TBL_BDA_LOANPOOL[[#This Row],[QUALMETHOD_ID]]&gt;-1),(SUMIF(TBL_BDA_LOANPOOL[LOAN_ID],TBL_BDA_LOANPOOL[[#This Row],[LOAN_ID]],TBL_BDA_LOANPOOL[QUALMETHOD_ID])/TBL_BDA_LOANPOOL[[#This Row],[MULTIPROP_REC_COUNT]])=TBL_BDA_LOANPOOL[[#This Row],[QUALMETHOD_ID]],"")</f>
        <v/>
      </c>
      <c r="AO202" s="29" t="str">
        <f>IF(AND(TBL_BDA_LOANPOOL[[#This Row],[LOAN_ID]]&lt;&gt;"",TBL_BDA_LOANPOOL[[#This Row],[LOAN_AMOUNT]]&lt;&gt;""),(SUMIF(TBL_BDA_LOANPOOL[LOAN_ID],TBL_BDA_LOANPOOL[[#This Row],[LOAN_ID]],TBL_BDA_LOANPOOL[LOAN_AMOUNT])/TBL_BDA_LOANPOOL[[#This Row],[MULTIPROP_REC_COUNT]])=TBL_BDA_LOANPOOL[[#This Row],[LOAN_AMOUNT]],"")</f>
        <v/>
      </c>
      <c r="AP202" s="29" t="str">
        <f>IF(AND(TBL_BDA_LOANPOOL[[#This Row],[LOAN_ID]]&lt;&gt;"",TBL_BDA_LOANPOOL[[#This Row],[SETTLEMENT_DATE]]&lt;&gt;""),(SUMIF(TBL_BDA_LOANPOOL[LOAN_ID],TBL_BDA_LOANPOOL[[#This Row],[LOAN_ID]],TBL_BDA_LOANPOOL[SETTLEMENT_DATE])/TBL_BDA_LOANPOOL[[#This Row],[MULTIPROP_REC_COUNT]])=TBL_BDA_LOANPOOL[[#This Row],[SETTLEMENT_DATE]],"")</f>
        <v/>
      </c>
      <c r="AQ20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3" spans="2:45" ht="26.25" customHeight="1" x14ac:dyDescent="0.25">
      <c r="B203" s="25" t="str">
        <f>IF(TBL_BDA_LOANPOOL[[#This Row],[RECORD_STARTED]],IF(TBL_BDA_LOANPOOL[[#This Row],[ERROR_COUNT]]&gt;0,-1,IF(TBL_BDA_LOANPOOL[[#This Row],[REQ_FIELDS_POPULATED]],1,0)),"")</f>
        <v/>
      </c>
      <c r="C203" s="36">
        <f>ROW()-ROW(TBL_BDA_LOANPOOL[[#Headers],[ROW_ID]])</f>
        <v>187</v>
      </c>
      <c r="D203" s="55"/>
      <c r="E203" s="56"/>
      <c r="F203" s="57"/>
      <c r="G203" s="193"/>
      <c r="H203" s="142"/>
      <c r="I203" s="144"/>
      <c r="J203" s="144"/>
      <c r="K203" s="194"/>
      <c r="L203" s="207"/>
      <c r="M203" s="196"/>
      <c r="N203" s="116"/>
      <c r="O203" s="55"/>
      <c r="P203" s="61"/>
      <c r="Q203" s="62"/>
      <c r="R203" s="124"/>
      <c r="S203" s="200"/>
      <c r="T203" s="61"/>
      <c r="U203" s="202"/>
      <c r="V203" s="204" t="str">
        <f>IF(TBL_BDA_LOANPOOL[[#This Row],[RECORD_STARTED]]=TRUE,RANGE_LOOKUP_QUALMETHODS_BDA_SMALLBUSINESS,"")</f>
        <v/>
      </c>
      <c r="W203" s="178"/>
      <c r="X203" s="176"/>
      <c r="Y203" s="185"/>
      <c r="Z203" s="185"/>
      <c r="AA203" s="186"/>
      <c r="AB203" s="186"/>
      <c r="AC20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3" s="94" t="str">
        <f>IF(TBL_BDA_LOANPOOL[[#This Row],[LOAN_LEVEL_PREQUALIFIED_FLAG]]&lt;&gt;"",
IF(TBL_BDA_LOANPOOL[[#This Row],[LOAN_LEVEL_PREQUALIFIED_FLAG]],"Yes","No"),
"")</f>
        <v/>
      </c>
      <c r="AE203" s="70" t="str">
        <f>IF(TBL_BDA_LOANPOOL[[#This Row],[LOAN_ID]] = "","",TBL_BDA_LOANPOOL[[#This Row],[LOAN_ID]]&amp;" ("&amp;IF(TBL_BDA_LOANPOOL[[#This Row],[PROP_ADDR_STREET]]="","Address Not Defined",TBL_BDA_LOANPOOL[[#This Row],[PROP_ADDR_STREET]])&amp;")")</f>
        <v/>
      </c>
      <c r="AF203" s="70" t="str">
        <f>IF(AND(TBL_BDA_LOANPOOL[[#This Row],[REQ_FIELDS_POPULATED]],TBL_BDA_LOANPOOL[[#This Row],[ERROR_COUNT]]=0),
AND(TBL_BDA_LOANPOOL[[#This Row],[PREQUAL_LOAN_AGESETTLE_DATE_90_DAYS_CERTDATE]],TBL_BDA_LOANPOOL[[#This Row],[PREQUAL_LOAN_INTEREST_RATE]],TBL_BDA_LOANPOOL[[#This Row],[PREQUAL_SMALLBUSINESS]]),
"")</f>
        <v/>
      </c>
      <c r="AG203" s="27" t="b">
        <f ca="1">IFERROR((IF(APP_BDA_CERT_DATE&lt;&gt;"",APP_BDA_CERT_DATE,TODAY())-TBL_BDA_LOANPOOL[[#This Row],[SETTLEMENT_DATE]])&lt;91,TRUE)</f>
        <v>1</v>
      </c>
      <c r="AH203" s="27" t="b">
        <f>COUNTIFS(TBL_BDA_LOANPOOL[LOAN_ID],TBL_BDA_LOANPOOL[[#This Row],[LOAN_ID]],TBL_BDA_LOANPOOL[LOAN_INTEREST_RATE],"&gt;"&amp;CONFIG_BDA_INTEREST_RATE_CEILING)=0</f>
        <v>1</v>
      </c>
      <c r="AI203" s="27" t="b">
        <f>COUNTIFS(TBL_BDA_LOANPOOL[LOAN_ID],TBL_BDA_LOANPOOL[[#This Row],[LOAN_ID]],TBL_BDA_LOANPOOL[SBA_QUALIFIED],"No")=0</f>
        <v>1</v>
      </c>
      <c r="AJ203" s="29">
        <f>IF(TBL_BDA_LOANPOOL[[#This Row],[MULTIPROP_REC_COUNT]]&lt;&gt;"",TBL_BDA_LOANPOOL[[#This Row],[LOAN_AMOUNT]]/TBL_BDA_LOANPOOL[[#This Row],[MULTIPROP_REC_COUNT]],TBL_BDA_LOANPOOL[[#This Row],[LOAN_AMOUNT]])</f>
        <v>0</v>
      </c>
      <c r="AK203" s="29" t="b">
        <f>TBL_BDA_LOANPOOL[[#This Row],[MULTIPROP_REC_COUNT]]&gt;1</f>
        <v>0</v>
      </c>
      <c r="AL203" s="36">
        <f>IF(TBL_BDA_LOANPOOL[[#This Row],[LOAN_ID]]&lt;&gt;"",COUNTIF(TBL_BDA_LOANPOOL[LOAN_ID],TBL_BDA_LOANPOOL[[#This Row],[LOAN_ID]]),1)</f>
        <v>1</v>
      </c>
      <c r="AM203" s="36">
        <f>IFERROR(MATCH(TBL_BDA_LOANPOOL[[#This Row],[QUAL_METHOD]],RANGE_LOOKUP_QUALMETHODS_BDA,0),-1)</f>
        <v>-1</v>
      </c>
      <c r="AN203" s="29" t="str">
        <f>IF(AND(TBL_BDA_LOANPOOL[[#This Row],[LOAN_ID]]&lt;&gt;"",TBL_BDA_LOANPOOL[[#This Row],[QUALMETHOD_ID]]&gt;-1),(SUMIF(TBL_BDA_LOANPOOL[LOAN_ID],TBL_BDA_LOANPOOL[[#This Row],[LOAN_ID]],TBL_BDA_LOANPOOL[QUALMETHOD_ID])/TBL_BDA_LOANPOOL[[#This Row],[MULTIPROP_REC_COUNT]])=TBL_BDA_LOANPOOL[[#This Row],[QUALMETHOD_ID]],"")</f>
        <v/>
      </c>
      <c r="AO203" s="29" t="str">
        <f>IF(AND(TBL_BDA_LOANPOOL[[#This Row],[LOAN_ID]]&lt;&gt;"",TBL_BDA_LOANPOOL[[#This Row],[LOAN_AMOUNT]]&lt;&gt;""),(SUMIF(TBL_BDA_LOANPOOL[LOAN_ID],TBL_BDA_LOANPOOL[[#This Row],[LOAN_ID]],TBL_BDA_LOANPOOL[LOAN_AMOUNT])/TBL_BDA_LOANPOOL[[#This Row],[MULTIPROP_REC_COUNT]])=TBL_BDA_LOANPOOL[[#This Row],[LOAN_AMOUNT]],"")</f>
        <v/>
      </c>
      <c r="AP203" s="29" t="str">
        <f>IF(AND(TBL_BDA_LOANPOOL[[#This Row],[LOAN_ID]]&lt;&gt;"",TBL_BDA_LOANPOOL[[#This Row],[SETTLEMENT_DATE]]&lt;&gt;""),(SUMIF(TBL_BDA_LOANPOOL[LOAN_ID],TBL_BDA_LOANPOOL[[#This Row],[LOAN_ID]],TBL_BDA_LOANPOOL[SETTLEMENT_DATE])/TBL_BDA_LOANPOOL[[#This Row],[MULTIPROP_REC_COUNT]])=TBL_BDA_LOANPOOL[[#This Row],[SETTLEMENT_DATE]],"")</f>
        <v/>
      </c>
      <c r="AQ20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4" spans="2:45" ht="26.25" customHeight="1" x14ac:dyDescent="0.25">
      <c r="B204" s="25" t="str">
        <f>IF(TBL_BDA_LOANPOOL[[#This Row],[RECORD_STARTED]],IF(TBL_BDA_LOANPOOL[[#This Row],[ERROR_COUNT]]&gt;0,-1,IF(TBL_BDA_LOANPOOL[[#This Row],[REQ_FIELDS_POPULATED]],1,0)),"")</f>
        <v/>
      </c>
      <c r="C204" s="36">
        <f>ROW()-ROW(TBL_BDA_LOANPOOL[[#Headers],[ROW_ID]])</f>
        <v>188</v>
      </c>
      <c r="D204" s="55"/>
      <c r="E204" s="56"/>
      <c r="F204" s="57"/>
      <c r="G204" s="193"/>
      <c r="H204" s="142"/>
      <c r="I204" s="144"/>
      <c r="J204" s="144"/>
      <c r="K204" s="194"/>
      <c r="L204" s="207"/>
      <c r="M204" s="196"/>
      <c r="N204" s="116"/>
      <c r="O204" s="55"/>
      <c r="P204" s="61"/>
      <c r="Q204" s="62"/>
      <c r="R204" s="124"/>
      <c r="S204" s="200"/>
      <c r="T204" s="61"/>
      <c r="U204" s="202"/>
      <c r="V204" s="204" t="str">
        <f>IF(TBL_BDA_LOANPOOL[[#This Row],[RECORD_STARTED]]=TRUE,RANGE_LOOKUP_QUALMETHODS_BDA_SMALLBUSINESS,"")</f>
        <v/>
      </c>
      <c r="W204" s="178"/>
      <c r="X204" s="176"/>
      <c r="Y204" s="185"/>
      <c r="Z204" s="185"/>
      <c r="AA204" s="186"/>
      <c r="AB204" s="186"/>
      <c r="AC20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4" s="94" t="str">
        <f>IF(TBL_BDA_LOANPOOL[[#This Row],[LOAN_LEVEL_PREQUALIFIED_FLAG]]&lt;&gt;"",
IF(TBL_BDA_LOANPOOL[[#This Row],[LOAN_LEVEL_PREQUALIFIED_FLAG]],"Yes","No"),
"")</f>
        <v/>
      </c>
      <c r="AE204" s="70" t="str">
        <f>IF(TBL_BDA_LOANPOOL[[#This Row],[LOAN_ID]] = "","",TBL_BDA_LOANPOOL[[#This Row],[LOAN_ID]]&amp;" ("&amp;IF(TBL_BDA_LOANPOOL[[#This Row],[PROP_ADDR_STREET]]="","Address Not Defined",TBL_BDA_LOANPOOL[[#This Row],[PROP_ADDR_STREET]])&amp;")")</f>
        <v/>
      </c>
      <c r="AF204" s="70" t="str">
        <f>IF(AND(TBL_BDA_LOANPOOL[[#This Row],[REQ_FIELDS_POPULATED]],TBL_BDA_LOANPOOL[[#This Row],[ERROR_COUNT]]=0),
AND(TBL_BDA_LOANPOOL[[#This Row],[PREQUAL_LOAN_AGESETTLE_DATE_90_DAYS_CERTDATE]],TBL_BDA_LOANPOOL[[#This Row],[PREQUAL_LOAN_INTEREST_RATE]],TBL_BDA_LOANPOOL[[#This Row],[PREQUAL_SMALLBUSINESS]]),
"")</f>
        <v/>
      </c>
      <c r="AG204" s="27" t="b">
        <f ca="1">IFERROR((IF(APP_BDA_CERT_DATE&lt;&gt;"",APP_BDA_CERT_DATE,TODAY())-TBL_BDA_LOANPOOL[[#This Row],[SETTLEMENT_DATE]])&lt;91,TRUE)</f>
        <v>1</v>
      </c>
      <c r="AH204" s="27" t="b">
        <f>COUNTIFS(TBL_BDA_LOANPOOL[LOAN_ID],TBL_BDA_LOANPOOL[[#This Row],[LOAN_ID]],TBL_BDA_LOANPOOL[LOAN_INTEREST_RATE],"&gt;"&amp;CONFIG_BDA_INTEREST_RATE_CEILING)=0</f>
        <v>1</v>
      </c>
      <c r="AI204" s="27" t="b">
        <f>COUNTIFS(TBL_BDA_LOANPOOL[LOAN_ID],TBL_BDA_LOANPOOL[[#This Row],[LOAN_ID]],TBL_BDA_LOANPOOL[SBA_QUALIFIED],"No")=0</f>
        <v>1</v>
      </c>
      <c r="AJ204" s="29">
        <f>IF(TBL_BDA_LOANPOOL[[#This Row],[MULTIPROP_REC_COUNT]]&lt;&gt;"",TBL_BDA_LOANPOOL[[#This Row],[LOAN_AMOUNT]]/TBL_BDA_LOANPOOL[[#This Row],[MULTIPROP_REC_COUNT]],TBL_BDA_LOANPOOL[[#This Row],[LOAN_AMOUNT]])</f>
        <v>0</v>
      </c>
      <c r="AK204" s="29" t="b">
        <f>TBL_BDA_LOANPOOL[[#This Row],[MULTIPROP_REC_COUNT]]&gt;1</f>
        <v>0</v>
      </c>
      <c r="AL204" s="36">
        <f>IF(TBL_BDA_LOANPOOL[[#This Row],[LOAN_ID]]&lt;&gt;"",COUNTIF(TBL_BDA_LOANPOOL[LOAN_ID],TBL_BDA_LOANPOOL[[#This Row],[LOAN_ID]]),1)</f>
        <v>1</v>
      </c>
      <c r="AM204" s="36">
        <f>IFERROR(MATCH(TBL_BDA_LOANPOOL[[#This Row],[QUAL_METHOD]],RANGE_LOOKUP_QUALMETHODS_BDA,0),-1)</f>
        <v>-1</v>
      </c>
      <c r="AN204" s="29" t="str">
        <f>IF(AND(TBL_BDA_LOANPOOL[[#This Row],[LOAN_ID]]&lt;&gt;"",TBL_BDA_LOANPOOL[[#This Row],[QUALMETHOD_ID]]&gt;-1),(SUMIF(TBL_BDA_LOANPOOL[LOAN_ID],TBL_BDA_LOANPOOL[[#This Row],[LOAN_ID]],TBL_BDA_LOANPOOL[QUALMETHOD_ID])/TBL_BDA_LOANPOOL[[#This Row],[MULTIPROP_REC_COUNT]])=TBL_BDA_LOANPOOL[[#This Row],[QUALMETHOD_ID]],"")</f>
        <v/>
      </c>
      <c r="AO204" s="29" t="str">
        <f>IF(AND(TBL_BDA_LOANPOOL[[#This Row],[LOAN_ID]]&lt;&gt;"",TBL_BDA_LOANPOOL[[#This Row],[LOAN_AMOUNT]]&lt;&gt;""),(SUMIF(TBL_BDA_LOANPOOL[LOAN_ID],TBL_BDA_LOANPOOL[[#This Row],[LOAN_ID]],TBL_BDA_LOANPOOL[LOAN_AMOUNT])/TBL_BDA_LOANPOOL[[#This Row],[MULTIPROP_REC_COUNT]])=TBL_BDA_LOANPOOL[[#This Row],[LOAN_AMOUNT]],"")</f>
        <v/>
      </c>
      <c r="AP204" s="29" t="str">
        <f>IF(AND(TBL_BDA_LOANPOOL[[#This Row],[LOAN_ID]]&lt;&gt;"",TBL_BDA_LOANPOOL[[#This Row],[SETTLEMENT_DATE]]&lt;&gt;""),(SUMIF(TBL_BDA_LOANPOOL[LOAN_ID],TBL_BDA_LOANPOOL[[#This Row],[LOAN_ID]],TBL_BDA_LOANPOOL[SETTLEMENT_DATE])/TBL_BDA_LOANPOOL[[#This Row],[MULTIPROP_REC_COUNT]])=TBL_BDA_LOANPOOL[[#This Row],[SETTLEMENT_DATE]],"")</f>
        <v/>
      </c>
      <c r="AQ20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5" spans="2:45" ht="26.25" customHeight="1" x14ac:dyDescent="0.25">
      <c r="B205" s="25" t="str">
        <f>IF(TBL_BDA_LOANPOOL[[#This Row],[RECORD_STARTED]],IF(TBL_BDA_LOANPOOL[[#This Row],[ERROR_COUNT]]&gt;0,-1,IF(TBL_BDA_LOANPOOL[[#This Row],[REQ_FIELDS_POPULATED]],1,0)),"")</f>
        <v/>
      </c>
      <c r="C205" s="36">
        <f>ROW()-ROW(TBL_BDA_LOANPOOL[[#Headers],[ROW_ID]])</f>
        <v>189</v>
      </c>
      <c r="D205" s="55"/>
      <c r="E205" s="56"/>
      <c r="F205" s="57"/>
      <c r="G205" s="193"/>
      <c r="H205" s="142"/>
      <c r="I205" s="144"/>
      <c r="J205" s="144"/>
      <c r="K205" s="194"/>
      <c r="L205" s="207"/>
      <c r="M205" s="196"/>
      <c r="N205" s="116"/>
      <c r="O205" s="55"/>
      <c r="P205" s="61"/>
      <c r="Q205" s="62"/>
      <c r="R205" s="124"/>
      <c r="S205" s="200"/>
      <c r="T205" s="61"/>
      <c r="U205" s="202"/>
      <c r="V205" s="204" t="str">
        <f>IF(TBL_BDA_LOANPOOL[[#This Row],[RECORD_STARTED]]=TRUE,RANGE_LOOKUP_QUALMETHODS_BDA_SMALLBUSINESS,"")</f>
        <v/>
      </c>
      <c r="W205" s="178"/>
      <c r="X205" s="176"/>
      <c r="Y205" s="185"/>
      <c r="Z205" s="185"/>
      <c r="AA205" s="186"/>
      <c r="AB205" s="186"/>
      <c r="AC20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5" s="94" t="str">
        <f>IF(TBL_BDA_LOANPOOL[[#This Row],[LOAN_LEVEL_PREQUALIFIED_FLAG]]&lt;&gt;"",
IF(TBL_BDA_LOANPOOL[[#This Row],[LOAN_LEVEL_PREQUALIFIED_FLAG]],"Yes","No"),
"")</f>
        <v/>
      </c>
      <c r="AE205" s="70" t="str">
        <f>IF(TBL_BDA_LOANPOOL[[#This Row],[LOAN_ID]] = "","",TBL_BDA_LOANPOOL[[#This Row],[LOAN_ID]]&amp;" ("&amp;IF(TBL_BDA_LOANPOOL[[#This Row],[PROP_ADDR_STREET]]="","Address Not Defined",TBL_BDA_LOANPOOL[[#This Row],[PROP_ADDR_STREET]])&amp;")")</f>
        <v/>
      </c>
      <c r="AF205" s="70" t="str">
        <f>IF(AND(TBL_BDA_LOANPOOL[[#This Row],[REQ_FIELDS_POPULATED]],TBL_BDA_LOANPOOL[[#This Row],[ERROR_COUNT]]=0),
AND(TBL_BDA_LOANPOOL[[#This Row],[PREQUAL_LOAN_AGESETTLE_DATE_90_DAYS_CERTDATE]],TBL_BDA_LOANPOOL[[#This Row],[PREQUAL_LOAN_INTEREST_RATE]],TBL_BDA_LOANPOOL[[#This Row],[PREQUAL_SMALLBUSINESS]]),
"")</f>
        <v/>
      </c>
      <c r="AG205" s="27" t="b">
        <f ca="1">IFERROR((IF(APP_BDA_CERT_DATE&lt;&gt;"",APP_BDA_CERT_DATE,TODAY())-TBL_BDA_LOANPOOL[[#This Row],[SETTLEMENT_DATE]])&lt;91,TRUE)</f>
        <v>1</v>
      </c>
      <c r="AH205" s="27" t="b">
        <f>COUNTIFS(TBL_BDA_LOANPOOL[LOAN_ID],TBL_BDA_LOANPOOL[[#This Row],[LOAN_ID]],TBL_BDA_LOANPOOL[LOAN_INTEREST_RATE],"&gt;"&amp;CONFIG_BDA_INTEREST_RATE_CEILING)=0</f>
        <v>1</v>
      </c>
      <c r="AI205" s="27" t="b">
        <f>COUNTIFS(TBL_BDA_LOANPOOL[LOAN_ID],TBL_BDA_LOANPOOL[[#This Row],[LOAN_ID]],TBL_BDA_LOANPOOL[SBA_QUALIFIED],"No")=0</f>
        <v>1</v>
      </c>
      <c r="AJ205" s="29">
        <f>IF(TBL_BDA_LOANPOOL[[#This Row],[MULTIPROP_REC_COUNT]]&lt;&gt;"",TBL_BDA_LOANPOOL[[#This Row],[LOAN_AMOUNT]]/TBL_BDA_LOANPOOL[[#This Row],[MULTIPROP_REC_COUNT]],TBL_BDA_LOANPOOL[[#This Row],[LOAN_AMOUNT]])</f>
        <v>0</v>
      </c>
      <c r="AK205" s="29" t="b">
        <f>TBL_BDA_LOANPOOL[[#This Row],[MULTIPROP_REC_COUNT]]&gt;1</f>
        <v>0</v>
      </c>
      <c r="AL205" s="36">
        <f>IF(TBL_BDA_LOANPOOL[[#This Row],[LOAN_ID]]&lt;&gt;"",COUNTIF(TBL_BDA_LOANPOOL[LOAN_ID],TBL_BDA_LOANPOOL[[#This Row],[LOAN_ID]]),1)</f>
        <v>1</v>
      </c>
      <c r="AM205" s="36">
        <f>IFERROR(MATCH(TBL_BDA_LOANPOOL[[#This Row],[QUAL_METHOD]],RANGE_LOOKUP_QUALMETHODS_BDA,0),-1)</f>
        <v>-1</v>
      </c>
      <c r="AN205" s="29" t="str">
        <f>IF(AND(TBL_BDA_LOANPOOL[[#This Row],[LOAN_ID]]&lt;&gt;"",TBL_BDA_LOANPOOL[[#This Row],[QUALMETHOD_ID]]&gt;-1),(SUMIF(TBL_BDA_LOANPOOL[LOAN_ID],TBL_BDA_LOANPOOL[[#This Row],[LOAN_ID]],TBL_BDA_LOANPOOL[QUALMETHOD_ID])/TBL_BDA_LOANPOOL[[#This Row],[MULTIPROP_REC_COUNT]])=TBL_BDA_LOANPOOL[[#This Row],[QUALMETHOD_ID]],"")</f>
        <v/>
      </c>
      <c r="AO205" s="29" t="str">
        <f>IF(AND(TBL_BDA_LOANPOOL[[#This Row],[LOAN_ID]]&lt;&gt;"",TBL_BDA_LOANPOOL[[#This Row],[LOAN_AMOUNT]]&lt;&gt;""),(SUMIF(TBL_BDA_LOANPOOL[LOAN_ID],TBL_BDA_LOANPOOL[[#This Row],[LOAN_ID]],TBL_BDA_LOANPOOL[LOAN_AMOUNT])/TBL_BDA_LOANPOOL[[#This Row],[MULTIPROP_REC_COUNT]])=TBL_BDA_LOANPOOL[[#This Row],[LOAN_AMOUNT]],"")</f>
        <v/>
      </c>
      <c r="AP205" s="29" t="str">
        <f>IF(AND(TBL_BDA_LOANPOOL[[#This Row],[LOAN_ID]]&lt;&gt;"",TBL_BDA_LOANPOOL[[#This Row],[SETTLEMENT_DATE]]&lt;&gt;""),(SUMIF(TBL_BDA_LOANPOOL[LOAN_ID],TBL_BDA_LOANPOOL[[#This Row],[LOAN_ID]],TBL_BDA_LOANPOOL[SETTLEMENT_DATE])/TBL_BDA_LOANPOOL[[#This Row],[MULTIPROP_REC_COUNT]])=TBL_BDA_LOANPOOL[[#This Row],[SETTLEMENT_DATE]],"")</f>
        <v/>
      </c>
      <c r="AQ20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6" spans="2:45" ht="26.25" customHeight="1" x14ac:dyDescent="0.25">
      <c r="B206" s="25" t="str">
        <f>IF(TBL_BDA_LOANPOOL[[#This Row],[RECORD_STARTED]],IF(TBL_BDA_LOANPOOL[[#This Row],[ERROR_COUNT]]&gt;0,-1,IF(TBL_BDA_LOANPOOL[[#This Row],[REQ_FIELDS_POPULATED]],1,0)),"")</f>
        <v/>
      </c>
      <c r="C206" s="36">
        <f>ROW()-ROW(TBL_BDA_LOANPOOL[[#Headers],[ROW_ID]])</f>
        <v>190</v>
      </c>
      <c r="D206" s="55"/>
      <c r="E206" s="56"/>
      <c r="F206" s="57"/>
      <c r="G206" s="193"/>
      <c r="H206" s="142"/>
      <c r="I206" s="144"/>
      <c r="J206" s="144"/>
      <c r="K206" s="194"/>
      <c r="L206" s="207"/>
      <c r="M206" s="196"/>
      <c r="N206" s="116"/>
      <c r="O206" s="55"/>
      <c r="P206" s="61"/>
      <c r="Q206" s="62"/>
      <c r="R206" s="124"/>
      <c r="S206" s="200"/>
      <c r="T206" s="61"/>
      <c r="U206" s="202"/>
      <c r="V206" s="204" t="str">
        <f>IF(TBL_BDA_LOANPOOL[[#This Row],[RECORD_STARTED]]=TRUE,RANGE_LOOKUP_QUALMETHODS_BDA_SMALLBUSINESS,"")</f>
        <v/>
      </c>
      <c r="W206" s="178"/>
      <c r="X206" s="176"/>
      <c r="Y206" s="185"/>
      <c r="Z206" s="185"/>
      <c r="AA206" s="186"/>
      <c r="AB206" s="186"/>
      <c r="AC20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6" s="94" t="str">
        <f>IF(TBL_BDA_LOANPOOL[[#This Row],[LOAN_LEVEL_PREQUALIFIED_FLAG]]&lt;&gt;"",
IF(TBL_BDA_LOANPOOL[[#This Row],[LOAN_LEVEL_PREQUALIFIED_FLAG]],"Yes","No"),
"")</f>
        <v/>
      </c>
      <c r="AE206" s="70" t="str">
        <f>IF(TBL_BDA_LOANPOOL[[#This Row],[LOAN_ID]] = "","",TBL_BDA_LOANPOOL[[#This Row],[LOAN_ID]]&amp;" ("&amp;IF(TBL_BDA_LOANPOOL[[#This Row],[PROP_ADDR_STREET]]="","Address Not Defined",TBL_BDA_LOANPOOL[[#This Row],[PROP_ADDR_STREET]])&amp;")")</f>
        <v/>
      </c>
      <c r="AF206" s="70" t="str">
        <f>IF(AND(TBL_BDA_LOANPOOL[[#This Row],[REQ_FIELDS_POPULATED]],TBL_BDA_LOANPOOL[[#This Row],[ERROR_COUNT]]=0),
AND(TBL_BDA_LOANPOOL[[#This Row],[PREQUAL_LOAN_AGESETTLE_DATE_90_DAYS_CERTDATE]],TBL_BDA_LOANPOOL[[#This Row],[PREQUAL_LOAN_INTEREST_RATE]],TBL_BDA_LOANPOOL[[#This Row],[PREQUAL_SMALLBUSINESS]]),
"")</f>
        <v/>
      </c>
      <c r="AG206" s="27" t="b">
        <f ca="1">IFERROR((IF(APP_BDA_CERT_DATE&lt;&gt;"",APP_BDA_CERT_DATE,TODAY())-TBL_BDA_LOANPOOL[[#This Row],[SETTLEMENT_DATE]])&lt;91,TRUE)</f>
        <v>1</v>
      </c>
      <c r="AH206" s="27" t="b">
        <f>COUNTIFS(TBL_BDA_LOANPOOL[LOAN_ID],TBL_BDA_LOANPOOL[[#This Row],[LOAN_ID]],TBL_BDA_LOANPOOL[LOAN_INTEREST_RATE],"&gt;"&amp;CONFIG_BDA_INTEREST_RATE_CEILING)=0</f>
        <v>1</v>
      </c>
      <c r="AI206" s="27" t="b">
        <f>COUNTIFS(TBL_BDA_LOANPOOL[LOAN_ID],TBL_BDA_LOANPOOL[[#This Row],[LOAN_ID]],TBL_BDA_LOANPOOL[SBA_QUALIFIED],"No")=0</f>
        <v>1</v>
      </c>
      <c r="AJ206" s="29">
        <f>IF(TBL_BDA_LOANPOOL[[#This Row],[MULTIPROP_REC_COUNT]]&lt;&gt;"",TBL_BDA_LOANPOOL[[#This Row],[LOAN_AMOUNT]]/TBL_BDA_LOANPOOL[[#This Row],[MULTIPROP_REC_COUNT]],TBL_BDA_LOANPOOL[[#This Row],[LOAN_AMOUNT]])</f>
        <v>0</v>
      </c>
      <c r="AK206" s="29" t="b">
        <f>TBL_BDA_LOANPOOL[[#This Row],[MULTIPROP_REC_COUNT]]&gt;1</f>
        <v>0</v>
      </c>
      <c r="AL206" s="36">
        <f>IF(TBL_BDA_LOANPOOL[[#This Row],[LOAN_ID]]&lt;&gt;"",COUNTIF(TBL_BDA_LOANPOOL[LOAN_ID],TBL_BDA_LOANPOOL[[#This Row],[LOAN_ID]]),1)</f>
        <v>1</v>
      </c>
      <c r="AM206" s="36">
        <f>IFERROR(MATCH(TBL_BDA_LOANPOOL[[#This Row],[QUAL_METHOD]],RANGE_LOOKUP_QUALMETHODS_BDA,0),-1)</f>
        <v>-1</v>
      </c>
      <c r="AN206" s="29" t="str">
        <f>IF(AND(TBL_BDA_LOANPOOL[[#This Row],[LOAN_ID]]&lt;&gt;"",TBL_BDA_LOANPOOL[[#This Row],[QUALMETHOD_ID]]&gt;-1),(SUMIF(TBL_BDA_LOANPOOL[LOAN_ID],TBL_BDA_LOANPOOL[[#This Row],[LOAN_ID]],TBL_BDA_LOANPOOL[QUALMETHOD_ID])/TBL_BDA_LOANPOOL[[#This Row],[MULTIPROP_REC_COUNT]])=TBL_BDA_LOANPOOL[[#This Row],[QUALMETHOD_ID]],"")</f>
        <v/>
      </c>
      <c r="AO206" s="29" t="str">
        <f>IF(AND(TBL_BDA_LOANPOOL[[#This Row],[LOAN_ID]]&lt;&gt;"",TBL_BDA_LOANPOOL[[#This Row],[LOAN_AMOUNT]]&lt;&gt;""),(SUMIF(TBL_BDA_LOANPOOL[LOAN_ID],TBL_BDA_LOANPOOL[[#This Row],[LOAN_ID]],TBL_BDA_LOANPOOL[LOAN_AMOUNT])/TBL_BDA_LOANPOOL[[#This Row],[MULTIPROP_REC_COUNT]])=TBL_BDA_LOANPOOL[[#This Row],[LOAN_AMOUNT]],"")</f>
        <v/>
      </c>
      <c r="AP206" s="29" t="str">
        <f>IF(AND(TBL_BDA_LOANPOOL[[#This Row],[LOAN_ID]]&lt;&gt;"",TBL_BDA_LOANPOOL[[#This Row],[SETTLEMENT_DATE]]&lt;&gt;""),(SUMIF(TBL_BDA_LOANPOOL[LOAN_ID],TBL_BDA_LOANPOOL[[#This Row],[LOAN_ID]],TBL_BDA_LOANPOOL[SETTLEMENT_DATE])/TBL_BDA_LOANPOOL[[#This Row],[MULTIPROP_REC_COUNT]])=TBL_BDA_LOANPOOL[[#This Row],[SETTLEMENT_DATE]],"")</f>
        <v/>
      </c>
      <c r="AQ20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7" spans="2:45" ht="26.25" customHeight="1" x14ac:dyDescent="0.25">
      <c r="B207" s="25" t="str">
        <f>IF(TBL_BDA_LOANPOOL[[#This Row],[RECORD_STARTED]],IF(TBL_BDA_LOANPOOL[[#This Row],[ERROR_COUNT]]&gt;0,-1,IF(TBL_BDA_LOANPOOL[[#This Row],[REQ_FIELDS_POPULATED]],1,0)),"")</f>
        <v/>
      </c>
      <c r="C207" s="36">
        <f>ROW()-ROW(TBL_BDA_LOANPOOL[[#Headers],[ROW_ID]])</f>
        <v>191</v>
      </c>
      <c r="D207" s="55"/>
      <c r="E207" s="56"/>
      <c r="F207" s="57"/>
      <c r="G207" s="193"/>
      <c r="H207" s="142"/>
      <c r="I207" s="144"/>
      <c r="J207" s="144"/>
      <c r="K207" s="194"/>
      <c r="L207" s="207"/>
      <c r="M207" s="196"/>
      <c r="N207" s="116"/>
      <c r="O207" s="55"/>
      <c r="P207" s="61"/>
      <c r="Q207" s="62"/>
      <c r="R207" s="124"/>
      <c r="S207" s="200"/>
      <c r="T207" s="61"/>
      <c r="U207" s="202"/>
      <c r="V207" s="204" t="str">
        <f>IF(TBL_BDA_LOANPOOL[[#This Row],[RECORD_STARTED]]=TRUE,RANGE_LOOKUP_QUALMETHODS_BDA_SMALLBUSINESS,"")</f>
        <v/>
      </c>
      <c r="W207" s="178"/>
      <c r="X207" s="176"/>
      <c r="Y207" s="185"/>
      <c r="Z207" s="185"/>
      <c r="AA207" s="186"/>
      <c r="AB207" s="186"/>
      <c r="AC20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7" s="94" t="str">
        <f>IF(TBL_BDA_LOANPOOL[[#This Row],[LOAN_LEVEL_PREQUALIFIED_FLAG]]&lt;&gt;"",
IF(TBL_BDA_LOANPOOL[[#This Row],[LOAN_LEVEL_PREQUALIFIED_FLAG]],"Yes","No"),
"")</f>
        <v/>
      </c>
      <c r="AE207" s="70" t="str">
        <f>IF(TBL_BDA_LOANPOOL[[#This Row],[LOAN_ID]] = "","",TBL_BDA_LOANPOOL[[#This Row],[LOAN_ID]]&amp;" ("&amp;IF(TBL_BDA_LOANPOOL[[#This Row],[PROP_ADDR_STREET]]="","Address Not Defined",TBL_BDA_LOANPOOL[[#This Row],[PROP_ADDR_STREET]])&amp;")")</f>
        <v/>
      </c>
      <c r="AF207" s="70" t="str">
        <f>IF(AND(TBL_BDA_LOANPOOL[[#This Row],[REQ_FIELDS_POPULATED]],TBL_BDA_LOANPOOL[[#This Row],[ERROR_COUNT]]=0),
AND(TBL_BDA_LOANPOOL[[#This Row],[PREQUAL_LOAN_AGESETTLE_DATE_90_DAYS_CERTDATE]],TBL_BDA_LOANPOOL[[#This Row],[PREQUAL_LOAN_INTEREST_RATE]],TBL_BDA_LOANPOOL[[#This Row],[PREQUAL_SMALLBUSINESS]]),
"")</f>
        <v/>
      </c>
      <c r="AG207" s="27" t="b">
        <f ca="1">IFERROR((IF(APP_BDA_CERT_DATE&lt;&gt;"",APP_BDA_CERT_DATE,TODAY())-TBL_BDA_LOANPOOL[[#This Row],[SETTLEMENT_DATE]])&lt;91,TRUE)</f>
        <v>1</v>
      </c>
      <c r="AH207" s="27" t="b">
        <f>COUNTIFS(TBL_BDA_LOANPOOL[LOAN_ID],TBL_BDA_LOANPOOL[[#This Row],[LOAN_ID]],TBL_BDA_LOANPOOL[LOAN_INTEREST_RATE],"&gt;"&amp;CONFIG_BDA_INTEREST_RATE_CEILING)=0</f>
        <v>1</v>
      </c>
      <c r="AI207" s="27" t="b">
        <f>COUNTIFS(TBL_BDA_LOANPOOL[LOAN_ID],TBL_BDA_LOANPOOL[[#This Row],[LOAN_ID]],TBL_BDA_LOANPOOL[SBA_QUALIFIED],"No")=0</f>
        <v>1</v>
      </c>
      <c r="AJ207" s="29">
        <f>IF(TBL_BDA_LOANPOOL[[#This Row],[MULTIPROP_REC_COUNT]]&lt;&gt;"",TBL_BDA_LOANPOOL[[#This Row],[LOAN_AMOUNT]]/TBL_BDA_LOANPOOL[[#This Row],[MULTIPROP_REC_COUNT]],TBL_BDA_LOANPOOL[[#This Row],[LOAN_AMOUNT]])</f>
        <v>0</v>
      </c>
      <c r="AK207" s="29" t="b">
        <f>TBL_BDA_LOANPOOL[[#This Row],[MULTIPROP_REC_COUNT]]&gt;1</f>
        <v>0</v>
      </c>
      <c r="AL207" s="36">
        <f>IF(TBL_BDA_LOANPOOL[[#This Row],[LOAN_ID]]&lt;&gt;"",COUNTIF(TBL_BDA_LOANPOOL[LOAN_ID],TBL_BDA_LOANPOOL[[#This Row],[LOAN_ID]]),1)</f>
        <v>1</v>
      </c>
      <c r="AM207" s="36">
        <f>IFERROR(MATCH(TBL_BDA_LOANPOOL[[#This Row],[QUAL_METHOD]],RANGE_LOOKUP_QUALMETHODS_BDA,0),-1)</f>
        <v>-1</v>
      </c>
      <c r="AN207" s="29" t="str">
        <f>IF(AND(TBL_BDA_LOANPOOL[[#This Row],[LOAN_ID]]&lt;&gt;"",TBL_BDA_LOANPOOL[[#This Row],[QUALMETHOD_ID]]&gt;-1),(SUMIF(TBL_BDA_LOANPOOL[LOAN_ID],TBL_BDA_LOANPOOL[[#This Row],[LOAN_ID]],TBL_BDA_LOANPOOL[QUALMETHOD_ID])/TBL_BDA_LOANPOOL[[#This Row],[MULTIPROP_REC_COUNT]])=TBL_BDA_LOANPOOL[[#This Row],[QUALMETHOD_ID]],"")</f>
        <v/>
      </c>
      <c r="AO207" s="29" t="str">
        <f>IF(AND(TBL_BDA_LOANPOOL[[#This Row],[LOAN_ID]]&lt;&gt;"",TBL_BDA_LOANPOOL[[#This Row],[LOAN_AMOUNT]]&lt;&gt;""),(SUMIF(TBL_BDA_LOANPOOL[LOAN_ID],TBL_BDA_LOANPOOL[[#This Row],[LOAN_ID]],TBL_BDA_LOANPOOL[LOAN_AMOUNT])/TBL_BDA_LOANPOOL[[#This Row],[MULTIPROP_REC_COUNT]])=TBL_BDA_LOANPOOL[[#This Row],[LOAN_AMOUNT]],"")</f>
        <v/>
      </c>
      <c r="AP207" s="29" t="str">
        <f>IF(AND(TBL_BDA_LOANPOOL[[#This Row],[LOAN_ID]]&lt;&gt;"",TBL_BDA_LOANPOOL[[#This Row],[SETTLEMENT_DATE]]&lt;&gt;""),(SUMIF(TBL_BDA_LOANPOOL[LOAN_ID],TBL_BDA_LOANPOOL[[#This Row],[LOAN_ID]],TBL_BDA_LOANPOOL[SETTLEMENT_DATE])/TBL_BDA_LOANPOOL[[#This Row],[MULTIPROP_REC_COUNT]])=TBL_BDA_LOANPOOL[[#This Row],[SETTLEMENT_DATE]],"")</f>
        <v/>
      </c>
      <c r="AQ20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8" spans="2:45" ht="26.25" customHeight="1" x14ac:dyDescent="0.25">
      <c r="B208" s="25" t="str">
        <f>IF(TBL_BDA_LOANPOOL[[#This Row],[RECORD_STARTED]],IF(TBL_BDA_LOANPOOL[[#This Row],[ERROR_COUNT]]&gt;0,-1,IF(TBL_BDA_LOANPOOL[[#This Row],[REQ_FIELDS_POPULATED]],1,0)),"")</f>
        <v/>
      </c>
      <c r="C208" s="36">
        <f>ROW()-ROW(TBL_BDA_LOANPOOL[[#Headers],[ROW_ID]])</f>
        <v>192</v>
      </c>
      <c r="D208" s="55"/>
      <c r="E208" s="56"/>
      <c r="F208" s="57"/>
      <c r="G208" s="193"/>
      <c r="H208" s="142"/>
      <c r="I208" s="144"/>
      <c r="J208" s="144"/>
      <c r="K208" s="194"/>
      <c r="L208" s="207"/>
      <c r="M208" s="196"/>
      <c r="N208" s="116"/>
      <c r="O208" s="55"/>
      <c r="P208" s="61"/>
      <c r="Q208" s="62"/>
      <c r="R208" s="124"/>
      <c r="S208" s="200"/>
      <c r="T208" s="61"/>
      <c r="U208" s="202"/>
      <c r="V208" s="204" t="str">
        <f>IF(TBL_BDA_LOANPOOL[[#This Row],[RECORD_STARTED]]=TRUE,RANGE_LOOKUP_QUALMETHODS_BDA_SMALLBUSINESS,"")</f>
        <v/>
      </c>
      <c r="W208" s="178"/>
      <c r="X208" s="176"/>
      <c r="Y208" s="185"/>
      <c r="Z208" s="185"/>
      <c r="AA208" s="186"/>
      <c r="AB208" s="186"/>
      <c r="AC20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8" s="94" t="str">
        <f>IF(TBL_BDA_LOANPOOL[[#This Row],[LOAN_LEVEL_PREQUALIFIED_FLAG]]&lt;&gt;"",
IF(TBL_BDA_LOANPOOL[[#This Row],[LOAN_LEVEL_PREQUALIFIED_FLAG]],"Yes","No"),
"")</f>
        <v/>
      </c>
      <c r="AE208" s="70" t="str">
        <f>IF(TBL_BDA_LOANPOOL[[#This Row],[LOAN_ID]] = "","",TBL_BDA_LOANPOOL[[#This Row],[LOAN_ID]]&amp;" ("&amp;IF(TBL_BDA_LOANPOOL[[#This Row],[PROP_ADDR_STREET]]="","Address Not Defined",TBL_BDA_LOANPOOL[[#This Row],[PROP_ADDR_STREET]])&amp;")")</f>
        <v/>
      </c>
      <c r="AF208" s="70" t="str">
        <f>IF(AND(TBL_BDA_LOANPOOL[[#This Row],[REQ_FIELDS_POPULATED]],TBL_BDA_LOANPOOL[[#This Row],[ERROR_COUNT]]=0),
AND(TBL_BDA_LOANPOOL[[#This Row],[PREQUAL_LOAN_AGESETTLE_DATE_90_DAYS_CERTDATE]],TBL_BDA_LOANPOOL[[#This Row],[PREQUAL_LOAN_INTEREST_RATE]],TBL_BDA_LOANPOOL[[#This Row],[PREQUAL_SMALLBUSINESS]]),
"")</f>
        <v/>
      </c>
      <c r="AG208" s="27" t="b">
        <f ca="1">IFERROR((IF(APP_BDA_CERT_DATE&lt;&gt;"",APP_BDA_CERT_DATE,TODAY())-TBL_BDA_LOANPOOL[[#This Row],[SETTLEMENT_DATE]])&lt;91,TRUE)</f>
        <v>1</v>
      </c>
      <c r="AH208" s="27" t="b">
        <f>COUNTIFS(TBL_BDA_LOANPOOL[LOAN_ID],TBL_BDA_LOANPOOL[[#This Row],[LOAN_ID]],TBL_BDA_LOANPOOL[LOAN_INTEREST_RATE],"&gt;"&amp;CONFIG_BDA_INTEREST_RATE_CEILING)=0</f>
        <v>1</v>
      </c>
      <c r="AI208" s="27" t="b">
        <f>COUNTIFS(TBL_BDA_LOANPOOL[LOAN_ID],TBL_BDA_LOANPOOL[[#This Row],[LOAN_ID]],TBL_BDA_LOANPOOL[SBA_QUALIFIED],"No")=0</f>
        <v>1</v>
      </c>
      <c r="AJ208" s="29">
        <f>IF(TBL_BDA_LOANPOOL[[#This Row],[MULTIPROP_REC_COUNT]]&lt;&gt;"",TBL_BDA_LOANPOOL[[#This Row],[LOAN_AMOUNT]]/TBL_BDA_LOANPOOL[[#This Row],[MULTIPROP_REC_COUNT]],TBL_BDA_LOANPOOL[[#This Row],[LOAN_AMOUNT]])</f>
        <v>0</v>
      </c>
      <c r="AK208" s="29" t="b">
        <f>TBL_BDA_LOANPOOL[[#This Row],[MULTIPROP_REC_COUNT]]&gt;1</f>
        <v>0</v>
      </c>
      <c r="AL208" s="36">
        <f>IF(TBL_BDA_LOANPOOL[[#This Row],[LOAN_ID]]&lt;&gt;"",COUNTIF(TBL_BDA_LOANPOOL[LOAN_ID],TBL_BDA_LOANPOOL[[#This Row],[LOAN_ID]]),1)</f>
        <v>1</v>
      </c>
      <c r="AM208" s="36">
        <f>IFERROR(MATCH(TBL_BDA_LOANPOOL[[#This Row],[QUAL_METHOD]],RANGE_LOOKUP_QUALMETHODS_BDA,0),-1)</f>
        <v>-1</v>
      </c>
      <c r="AN208" s="29" t="str">
        <f>IF(AND(TBL_BDA_LOANPOOL[[#This Row],[LOAN_ID]]&lt;&gt;"",TBL_BDA_LOANPOOL[[#This Row],[QUALMETHOD_ID]]&gt;-1),(SUMIF(TBL_BDA_LOANPOOL[LOAN_ID],TBL_BDA_LOANPOOL[[#This Row],[LOAN_ID]],TBL_BDA_LOANPOOL[QUALMETHOD_ID])/TBL_BDA_LOANPOOL[[#This Row],[MULTIPROP_REC_COUNT]])=TBL_BDA_LOANPOOL[[#This Row],[QUALMETHOD_ID]],"")</f>
        <v/>
      </c>
      <c r="AO208" s="29" t="str">
        <f>IF(AND(TBL_BDA_LOANPOOL[[#This Row],[LOAN_ID]]&lt;&gt;"",TBL_BDA_LOANPOOL[[#This Row],[LOAN_AMOUNT]]&lt;&gt;""),(SUMIF(TBL_BDA_LOANPOOL[LOAN_ID],TBL_BDA_LOANPOOL[[#This Row],[LOAN_ID]],TBL_BDA_LOANPOOL[LOAN_AMOUNT])/TBL_BDA_LOANPOOL[[#This Row],[MULTIPROP_REC_COUNT]])=TBL_BDA_LOANPOOL[[#This Row],[LOAN_AMOUNT]],"")</f>
        <v/>
      </c>
      <c r="AP208" s="29" t="str">
        <f>IF(AND(TBL_BDA_LOANPOOL[[#This Row],[LOAN_ID]]&lt;&gt;"",TBL_BDA_LOANPOOL[[#This Row],[SETTLEMENT_DATE]]&lt;&gt;""),(SUMIF(TBL_BDA_LOANPOOL[LOAN_ID],TBL_BDA_LOANPOOL[[#This Row],[LOAN_ID]],TBL_BDA_LOANPOOL[SETTLEMENT_DATE])/TBL_BDA_LOANPOOL[[#This Row],[MULTIPROP_REC_COUNT]])=TBL_BDA_LOANPOOL[[#This Row],[SETTLEMENT_DATE]],"")</f>
        <v/>
      </c>
      <c r="AQ20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9" spans="2:45" ht="26.25" customHeight="1" x14ac:dyDescent="0.25">
      <c r="B209" s="25" t="str">
        <f>IF(TBL_BDA_LOANPOOL[[#This Row],[RECORD_STARTED]],IF(TBL_BDA_LOANPOOL[[#This Row],[ERROR_COUNT]]&gt;0,-1,IF(TBL_BDA_LOANPOOL[[#This Row],[REQ_FIELDS_POPULATED]],1,0)),"")</f>
        <v/>
      </c>
      <c r="C209" s="36">
        <f>ROW()-ROW(TBL_BDA_LOANPOOL[[#Headers],[ROW_ID]])</f>
        <v>193</v>
      </c>
      <c r="D209" s="55"/>
      <c r="E209" s="56"/>
      <c r="F209" s="57"/>
      <c r="G209" s="193"/>
      <c r="H209" s="142"/>
      <c r="I209" s="144"/>
      <c r="J209" s="144"/>
      <c r="K209" s="194"/>
      <c r="L209" s="207"/>
      <c r="M209" s="196"/>
      <c r="N209" s="116"/>
      <c r="O209" s="55"/>
      <c r="P209" s="61"/>
      <c r="Q209" s="62"/>
      <c r="R209" s="124"/>
      <c r="S209" s="200"/>
      <c r="T209" s="61"/>
      <c r="U209" s="202"/>
      <c r="V209" s="204" t="str">
        <f>IF(TBL_BDA_LOANPOOL[[#This Row],[RECORD_STARTED]]=TRUE,RANGE_LOOKUP_QUALMETHODS_BDA_SMALLBUSINESS,"")</f>
        <v/>
      </c>
      <c r="W209" s="178"/>
      <c r="X209" s="176"/>
      <c r="Y209" s="185"/>
      <c r="Z209" s="185"/>
      <c r="AA209" s="186"/>
      <c r="AB209" s="186"/>
      <c r="AC20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9" s="94" t="str">
        <f>IF(TBL_BDA_LOANPOOL[[#This Row],[LOAN_LEVEL_PREQUALIFIED_FLAG]]&lt;&gt;"",
IF(TBL_BDA_LOANPOOL[[#This Row],[LOAN_LEVEL_PREQUALIFIED_FLAG]],"Yes","No"),
"")</f>
        <v/>
      </c>
      <c r="AE209" s="70" t="str">
        <f>IF(TBL_BDA_LOANPOOL[[#This Row],[LOAN_ID]] = "","",TBL_BDA_LOANPOOL[[#This Row],[LOAN_ID]]&amp;" ("&amp;IF(TBL_BDA_LOANPOOL[[#This Row],[PROP_ADDR_STREET]]="","Address Not Defined",TBL_BDA_LOANPOOL[[#This Row],[PROP_ADDR_STREET]])&amp;")")</f>
        <v/>
      </c>
      <c r="AF209" s="70" t="str">
        <f>IF(AND(TBL_BDA_LOANPOOL[[#This Row],[REQ_FIELDS_POPULATED]],TBL_BDA_LOANPOOL[[#This Row],[ERROR_COUNT]]=0),
AND(TBL_BDA_LOANPOOL[[#This Row],[PREQUAL_LOAN_AGESETTLE_DATE_90_DAYS_CERTDATE]],TBL_BDA_LOANPOOL[[#This Row],[PREQUAL_LOAN_INTEREST_RATE]],TBL_BDA_LOANPOOL[[#This Row],[PREQUAL_SMALLBUSINESS]]),
"")</f>
        <v/>
      </c>
      <c r="AG209" s="27" t="b">
        <f ca="1">IFERROR((IF(APP_BDA_CERT_DATE&lt;&gt;"",APP_BDA_CERT_DATE,TODAY())-TBL_BDA_LOANPOOL[[#This Row],[SETTLEMENT_DATE]])&lt;91,TRUE)</f>
        <v>1</v>
      </c>
      <c r="AH209" s="27" t="b">
        <f>COUNTIFS(TBL_BDA_LOANPOOL[LOAN_ID],TBL_BDA_LOANPOOL[[#This Row],[LOAN_ID]],TBL_BDA_LOANPOOL[LOAN_INTEREST_RATE],"&gt;"&amp;CONFIG_BDA_INTEREST_RATE_CEILING)=0</f>
        <v>1</v>
      </c>
      <c r="AI209" s="27" t="b">
        <f>COUNTIFS(TBL_BDA_LOANPOOL[LOAN_ID],TBL_BDA_LOANPOOL[[#This Row],[LOAN_ID]],TBL_BDA_LOANPOOL[SBA_QUALIFIED],"No")=0</f>
        <v>1</v>
      </c>
      <c r="AJ209" s="29">
        <f>IF(TBL_BDA_LOANPOOL[[#This Row],[MULTIPROP_REC_COUNT]]&lt;&gt;"",TBL_BDA_LOANPOOL[[#This Row],[LOAN_AMOUNT]]/TBL_BDA_LOANPOOL[[#This Row],[MULTIPROP_REC_COUNT]],TBL_BDA_LOANPOOL[[#This Row],[LOAN_AMOUNT]])</f>
        <v>0</v>
      </c>
      <c r="AK209" s="29" t="b">
        <f>TBL_BDA_LOANPOOL[[#This Row],[MULTIPROP_REC_COUNT]]&gt;1</f>
        <v>0</v>
      </c>
      <c r="AL209" s="36">
        <f>IF(TBL_BDA_LOANPOOL[[#This Row],[LOAN_ID]]&lt;&gt;"",COUNTIF(TBL_BDA_LOANPOOL[LOAN_ID],TBL_BDA_LOANPOOL[[#This Row],[LOAN_ID]]),1)</f>
        <v>1</v>
      </c>
      <c r="AM209" s="36">
        <f>IFERROR(MATCH(TBL_BDA_LOANPOOL[[#This Row],[QUAL_METHOD]],RANGE_LOOKUP_QUALMETHODS_BDA,0),-1)</f>
        <v>-1</v>
      </c>
      <c r="AN209" s="29" t="str">
        <f>IF(AND(TBL_BDA_LOANPOOL[[#This Row],[LOAN_ID]]&lt;&gt;"",TBL_BDA_LOANPOOL[[#This Row],[QUALMETHOD_ID]]&gt;-1),(SUMIF(TBL_BDA_LOANPOOL[LOAN_ID],TBL_BDA_LOANPOOL[[#This Row],[LOAN_ID]],TBL_BDA_LOANPOOL[QUALMETHOD_ID])/TBL_BDA_LOANPOOL[[#This Row],[MULTIPROP_REC_COUNT]])=TBL_BDA_LOANPOOL[[#This Row],[QUALMETHOD_ID]],"")</f>
        <v/>
      </c>
      <c r="AO209" s="29" t="str">
        <f>IF(AND(TBL_BDA_LOANPOOL[[#This Row],[LOAN_ID]]&lt;&gt;"",TBL_BDA_LOANPOOL[[#This Row],[LOAN_AMOUNT]]&lt;&gt;""),(SUMIF(TBL_BDA_LOANPOOL[LOAN_ID],TBL_BDA_LOANPOOL[[#This Row],[LOAN_ID]],TBL_BDA_LOANPOOL[LOAN_AMOUNT])/TBL_BDA_LOANPOOL[[#This Row],[MULTIPROP_REC_COUNT]])=TBL_BDA_LOANPOOL[[#This Row],[LOAN_AMOUNT]],"")</f>
        <v/>
      </c>
      <c r="AP209" s="29" t="str">
        <f>IF(AND(TBL_BDA_LOANPOOL[[#This Row],[LOAN_ID]]&lt;&gt;"",TBL_BDA_LOANPOOL[[#This Row],[SETTLEMENT_DATE]]&lt;&gt;""),(SUMIF(TBL_BDA_LOANPOOL[LOAN_ID],TBL_BDA_LOANPOOL[[#This Row],[LOAN_ID]],TBL_BDA_LOANPOOL[SETTLEMENT_DATE])/TBL_BDA_LOANPOOL[[#This Row],[MULTIPROP_REC_COUNT]])=TBL_BDA_LOANPOOL[[#This Row],[SETTLEMENT_DATE]],"")</f>
        <v/>
      </c>
      <c r="AQ20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0" spans="2:45" ht="26.25" customHeight="1" x14ac:dyDescent="0.25">
      <c r="B210" s="25" t="str">
        <f>IF(TBL_BDA_LOANPOOL[[#This Row],[RECORD_STARTED]],IF(TBL_BDA_LOANPOOL[[#This Row],[ERROR_COUNT]]&gt;0,-1,IF(TBL_BDA_LOANPOOL[[#This Row],[REQ_FIELDS_POPULATED]],1,0)),"")</f>
        <v/>
      </c>
      <c r="C210" s="36">
        <f>ROW()-ROW(TBL_BDA_LOANPOOL[[#Headers],[ROW_ID]])</f>
        <v>194</v>
      </c>
      <c r="D210" s="55"/>
      <c r="E210" s="56"/>
      <c r="F210" s="57"/>
      <c r="G210" s="193"/>
      <c r="H210" s="142"/>
      <c r="I210" s="144"/>
      <c r="J210" s="144"/>
      <c r="K210" s="194"/>
      <c r="L210" s="207"/>
      <c r="M210" s="196"/>
      <c r="N210" s="116"/>
      <c r="O210" s="55"/>
      <c r="P210" s="61"/>
      <c r="Q210" s="62"/>
      <c r="R210" s="124"/>
      <c r="S210" s="200"/>
      <c r="T210" s="61"/>
      <c r="U210" s="202"/>
      <c r="V210" s="204" t="str">
        <f>IF(TBL_BDA_LOANPOOL[[#This Row],[RECORD_STARTED]]=TRUE,RANGE_LOOKUP_QUALMETHODS_BDA_SMALLBUSINESS,"")</f>
        <v/>
      </c>
      <c r="W210" s="178"/>
      <c r="X210" s="176"/>
      <c r="Y210" s="185"/>
      <c r="Z210" s="185"/>
      <c r="AA210" s="186"/>
      <c r="AB210" s="186"/>
      <c r="AC21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0" s="94" t="str">
        <f>IF(TBL_BDA_LOANPOOL[[#This Row],[LOAN_LEVEL_PREQUALIFIED_FLAG]]&lt;&gt;"",
IF(TBL_BDA_LOANPOOL[[#This Row],[LOAN_LEVEL_PREQUALIFIED_FLAG]],"Yes","No"),
"")</f>
        <v/>
      </c>
      <c r="AE210" s="70" t="str">
        <f>IF(TBL_BDA_LOANPOOL[[#This Row],[LOAN_ID]] = "","",TBL_BDA_LOANPOOL[[#This Row],[LOAN_ID]]&amp;" ("&amp;IF(TBL_BDA_LOANPOOL[[#This Row],[PROP_ADDR_STREET]]="","Address Not Defined",TBL_BDA_LOANPOOL[[#This Row],[PROP_ADDR_STREET]])&amp;")")</f>
        <v/>
      </c>
      <c r="AF210" s="70" t="str">
        <f>IF(AND(TBL_BDA_LOANPOOL[[#This Row],[REQ_FIELDS_POPULATED]],TBL_BDA_LOANPOOL[[#This Row],[ERROR_COUNT]]=0),
AND(TBL_BDA_LOANPOOL[[#This Row],[PREQUAL_LOAN_AGESETTLE_DATE_90_DAYS_CERTDATE]],TBL_BDA_LOANPOOL[[#This Row],[PREQUAL_LOAN_INTEREST_RATE]],TBL_BDA_LOANPOOL[[#This Row],[PREQUAL_SMALLBUSINESS]]),
"")</f>
        <v/>
      </c>
      <c r="AG210" s="27" t="b">
        <f ca="1">IFERROR((IF(APP_BDA_CERT_DATE&lt;&gt;"",APP_BDA_CERT_DATE,TODAY())-TBL_BDA_LOANPOOL[[#This Row],[SETTLEMENT_DATE]])&lt;91,TRUE)</f>
        <v>1</v>
      </c>
      <c r="AH210" s="27" t="b">
        <f>COUNTIFS(TBL_BDA_LOANPOOL[LOAN_ID],TBL_BDA_LOANPOOL[[#This Row],[LOAN_ID]],TBL_BDA_LOANPOOL[LOAN_INTEREST_RATE],"&gt;"&amp;CONFIG_BDA_INTEREST_RATE_CEILING)=0</f>
        <v>1</v>
      </c>
      <c r="AI210" s="27" t="b">
        <f>COUNTIFS(TBL_BDA_LOANPOOL[LOAN_ID],TBL_BDA_LOANPOOL[[#This Row],[LOAN_ID]],TBL_BDA_LOANPOOL[SBA_QUALIFIED],"No")=0</f>
        <v>1</v>
      </c>
      <c r="AJ210" s="29">
        <f>IF(TBL_BDA_LOANPOOL[[#This Row],[MULTIPROP_REC_COUNT]]&lt;&gt;"",TBL_BDA_LOANPOOL[[#This Row],[LOAN_AMOUNT]]/TBL_BDA_LOANPOOL[[#This Row],[MULTIPROP_REC_COUNT]],TBL_BDA_LOANPOOL[[#This Row],[LOAN_AMOUNT]])</f>
        <v>0</v>
      </c>
      <c r="AK210" s="29" t="b">
        <f>TBL_BDA_LOANPOOL[[#This Row],[MULTIPROP_REC_COUNT]]&gt;1</f>
        <v>0</v>
      </c>
      <c r="AL210" s="36">
        <f>IF(TBL_BDA_LOANPOOL[[#This Row],[LOAN_ID]]&lt;&gt;"",COUNTIF(TBL_BDA_LOANPOOL[LOAN_ID],TBL_BDA_LOANPOOL[[#This Row],[LOAN_ID]]),1)</f>
        <v>1</v>
      </c>
      <c r="AM210" s="36">
        <f>IFERROR(MATCH(TBL_BDA_LOANPOOL[[#This Row],[QUAL_METHOD]],RANGE_LOOKUP_QUALMETHODS_BDA,0),-1)</f>
        <v>-1</v>
      </c>
      <c r="AN210" s="29" t="str">
        <f>IF(AND(TBL_BDA_LOANPOOL[[#This Row],[LOAN_ID]]&lt;&gt;"",TBL_BDA_LOANPOOL[[#This Row],[QUALMETHOD_ID]]&gt;-1),(SUMIF(TBL_BDA_LOANPOOL[LOAN_ID],TBL_BDA_LOANPOOL[[#This Row],[LOAN_ID]],TBL_BDA_LOANPOOL[QUALMETHOD_ID])/TBL_BDA_LOANPOOL[[#This Row],[MULTIPROP_REC_COUNT]])=TBL_BDA_LOANPOOL[[#This Row],[QUALMETHOD_ID]],"")</f>
        <v/>
      </c>
      <c r="AO210" s="29" t="str">
        <f>IF(AND(TBL_BDA_LOANPOOL[[#This Row],[LOAN_ID]]&lt;&gt;"",TBL_BDA_LOANPOOL[[#This Row],[LOAN_AMOUNT]]&lt;&gt;""),(SUMIF(TBL_BDA_LOANPOOL[LOAN_ID],TBL_BDA_LOANPOOL[[#This Row],[LOAN_ID]],TBL_BDA_LOANPOOL[LOAN_AMOUNT])/TBL_BDA_LOANPOOL[[#This Row],[MULTIPROP_REC_COUNT]])=TBL_BDA_LOANPOOL[[#This Row],[LOAN_AMOUNT]],"")</f>
        <v/>
      </c>
      <c r="AP210" s="29" t="str">
        <f>IF(AND(TBL_BDA_LOANPOOL[[#This Row],[LOAN_ID]]&lt;&gt;"",TBL_BDA_LOANPOOL[[#This Row],[SETTLEMENT_DATE]]&lt;&gt;""),(SUMIF(TBL_BDA_LOANPOOL[LOAN_ID],TBL_BDA_LOANPOOL[[#This Row],[LOAN_ID]],TBL_BDA_LOANPOOL[SETTLEMENT_DATE])/TBL_BDA_LOANPOOL[[#This Row],[MULTIPROP_REC_COUNT]])=TBL_BDA_LOANPOOL[[#This Row],[SETTLEMENT_DATE]],"")</f>
        <v/>
      </c>
      <c r="AQ21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1" spans="2:45" ht="26.25" customHeight="1" x14ac:dyDescent="0.25">
      <c r="B211" s="25" t="str">
        <f>IF(TBL_BDA_LOANPOOL[[#This Row],[RECORD_STARTED]],IF(TBL_BDA_LOANPOOL[[#This Row],[ERROR_COUNT]]&gt;0,-1,IF(TBL_BDA_LOANPOOL[[#This Row],[REQ_FIELDS_POPULATED]],1,0)),"")</f>
        <v/>
      </c>
      <c r="C211" s="36">
        <f>ROW()-ROW(TBL_BDA_LOANPOOL[[#Headers],[ROW_ID]])</f>
        <v>195</v>
      </c>
      <c r="D211" s="55"/>
      <c r="E211" s="56"/>
      <c r="F211" s="57"/>
      <c r="G211" s="193"/>
      <c r="H211" s="142"/>
      <c r="I211" s="144"/>
      <c r="J211" s="144"/>
      <c r="K211" s="194"/>
      <c r="L211" s="207"/>
      <c r="M211" s="196"/>
      <c r="N211" s="116"/>
      <c r="O211" s="55"/>
      <c r="P211" s="61"/>
      <c r="Q211" s="62"/>
      <c r="R211" s="124"/>
      <c r="S211" s="200"/>
      <c r="T211" s="61"/>
      <c r="U211" s="202"/>
      <c r="V211" s="204" t="str">
        <f>IF(TBL_BDA_LOANPOOL[[#This Row],[RECORD_STARTED]]=TRUE,RANGE_LOOKUP_QUALMETHODS_BDA_SMALLBUSINESS,"")</f>
        <v/>
      </c>
      <c r="W211" s="178"/>
      <c r="X211" s="176"/>
      <c r="Y211" s="185"/>
      <c r="Z211" s="185"/>
      <c r="AA211" s="186"/>
      <c r="AB211" s="186"/>
      <c r="AC21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1" s="94" t="str">
        <f>IF(TBL_BDA_LOANPOOL[[#This Row],[LOAN_LEVEL_PREQUALIFIED_FLAG]]&lt;&gt;"",
IF(TBL_BDA_LOANPOOL[[#This Row],[LOAN_LEVEL_PREQUALIFIED_FLAG]],"Yes","No"),
"")</f>
        <v/>
      </c>
      <c r="AE211" s="70" t="str">
        <f>IF(TBL_BDA_LOANPOOL[[#This Row],[LOAN_ID]] = "","",TBL_BDA_LOANPOOL[[#This Row],[LOAN_ID]]&amp;" ("&amp;IF(TBL_BDA_LOANPOOL[[#This Row],[PROP_ADDR_STREET]]="","Address Not Defined",TBL_BDA_LOANPOOL[[#This Row],[PROP_ADDR_STREET]])&amp;")")</f>
        <v/>
      </c>
      <c r="AF211" s="70" t="str">
        <f>IF(AND(TBL_BDA_LOANPOOL[[#This Row],[REQ_FIELDS_POPULATED]],TBL_BDA_LOANPOOL[[#This Row],[ERROR_COUNT]]=0),
AND(TBL_BDA_LOANPOOL[[#This Row],[PREQUAL_LOAN_AGESETTLE_DATE_90_DAYS_CERTDATE]],TBL_BDA_LOANPOOL[[#This Row],[PREQUAL_LOAN_INTEREST_RATE]],TBL_BDA_LOANPOOL[[#This Row],[PREQUAL_SMALLBUSINESS]]),
"")</f>
        <v/>
      </c>
      <c r="AG211" s="27" t="b">
        <f ca="1">IFERROR((IF(APP_BDA_CERT_DATE&lt;&gt;"",APP_BDA_CERT_DATE,TODAY())-TBL_BDA_LOANPOOL[[#This Row],[SETTLEMENT_DATE]])&lt;91,TRUE)</f>
        <v>1</v>
      </c>
      <c r="AH211" s="27" t="b">
        <f>COUNTIFS(TBL_BDA_LOANPOOL[LOAN_ID],TBL_BDA_LOANPOOL[[#This Row],[LOAN_ID]],TBL_BDA_LOANPOOL[LOAN_INTEREST_RATE],"&gt;"&amp;CONFIG_BDA_INTEREST_RATE_CEILING)=0</f>
        <v>1</v>
      </c>
      <c r="AI211" s="27" t="b">
        <f>COUNTIFS(TBL_BDA_LOANPOOL[LOAN_ID],TBL_BDA_LOANPOOL[[#This Row],[LOAN_ID]],TBL_BDA_LOANPOOL[SBA_QUALIFIED],"No")=0</f>
        <v>1</v>
      </c>
      <c r="AJ211" s="29">
        <f>IF(TBL_BDA_LOANPOOL[[#This Row],[MULTIPROP_REC_COUNT]]&lt;&gt;"",TBL_BDA_LOANPOOL[[#This Row],[LOAN_AMOUNT]]/TBL_BDA_LOANPOOL[[#This Row],[MULTIPROP_REC_COUNT]],TBL_BDA_LOANPOOL[[#This Row],[LOAN_AMOUNT]])</f>
        <v>0</v>
      </c>
      <c r="AK211" s="29" t="b">
        <f>TBL_BDA_LOANPOOL[[#This Row],[MULTIPROP_REC_COUNT]]&gt;1</f>
        <v>0</v>
      </c>
      <c r="AL211" s="36">
        <f>IF(TBL_BDA_LOANPOOL[[#This Row],[LOAN_ID]]&lt;&gt;"",COUNTIF(TBL_BDA_LOANPOOL[LOAN_ID],TBL_BDA_LOANPOOL[[#This Row],[LOAN_ID]]),1)</f>
        <v>1</v>
      </c>
      <c r="AM211" s="36">
        <f>IFERROR(MATCH(TBL_BDA_LOANPOOL[[#This Row],[QUAL_METHOD]],RANGE_LOOKUP_QUALMETHODS_BDA,0),-1)</f>
        <v>-1</v>
      </c>
      <c r="AN211" s="29" t="str">
        <f>IF(AND(TBL_BDA_LOANPOOL[[#This Row],[LOAN_ID]]&lt;&gt;"",TBL_BDA_LOANPOOL[[#This Row],[QUALMETHOD_ID]]&gt;-1),(SUMIF(TBL_BDA_LOANPOOL[LOAN_ID],TBL_BDA_LOANPOOL[[#This Row],[LOAN_ID]],TBL_BDA_LOANPOOL[QUALMETHOD_ID])/TBL_BDA_LOANPOOL[[#This Row],[MULTIPROP_REC_COUNT]])=TBL_BDA_LOANPOOL[[#This Row],[QUALMETHOD_ID]],"")</f>
        <v/>
      </c>
      <c r="AO211" s="29" t="str">
        <f>IF(AND(TBL_BDA_LOANPOOL[[#This Row],[LOAN_ID]]&lt;&gt;"",TBL_BDA_LOANPOOL[[#This Row],[LOAN_AMOUNT]]&lt;&gt;""),(SUMIF(TBL_BDA_LOANPOOL[LOAN_ID],TBL_BDA_LOANPOOL[[#This Row],[LOAN_ID]],TBL_BDA_LOANPOOL[LOAN_AMOUNT])/TBL_BDA_LOANPOOL[[#This Row],[MULTIPROP_REC_COUNT]])=TBL_BDA_LOANPOOL[[#This Row],[LOAN_AMOUNT]],"")</f>
        <v/>
      </c>
      <c r="AP211" s="29" t="str">
        <f>IF(AND(TBL_BDA_LOANPOOL[[#This Row],[LOAN_ID]]&lt;&gt;"",TBL_BDA_LOANPOOL[[#This Row],[SETTLEMENT_DATE]]&lt;&gt;""),(SUMIF(TBL_BDA_LOANPOOL[LOAN_ID],TBL_BDA_LOANPOOL[[#This Row],[LOAN_ID]],TBL_BDA_LOANPOOL[SETTLEMENT_DATE])/TBL_BDA_LOANPOOL[[#This Row],[MULTIPROP_REC_COUNT]])=TBL_BDA_LOANPOOL[[#This Row],[SETTLEMENT_DATE]],"")</f>
        <v/>
      </c>
      <c r="AQ21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2" spans="2:45" ht="26.25" customHeight="1" x14ac:dyDescent="0.25">
      <c r="B212" s="25" t="str">
        <f>IF(TBL_BDA_LOANPOOL[[#This Row],[RECORD_STARTED]],IF(TBL_BDA_LOANPOOL[[#This Row],[ERROR_COUNT]]&gt;0,-1,IF(TBL_BDA_LOANPOOL[[#This Row],[REQ_FIELDS_POPULATED]],1,0)),"")</f>
        <v/>
      </c>
      <c r="C212" s="36">
        <f>ROW()-ROW(TBL_BDA_LOANPOOL[[#Headers],[ROW_ID]])</f>
        <v>196</v>
      </c>
      <c r="D212" s="55"/>
      <c r="E212" s="56"/>
      <c r="F212" s="57"/>
      <c r="G212" s="193"/>
      <c r="H212" s="142"/>
      <c r="I212" s="144"/>
      <c r="J212" s="144"/>
      <c r="K212" s="194"/>
      <c r="L212" s="207"/>
      <c r="M212" s="196"/>
      <c r="N212" s="116"/>
      <c r="O212" s="55"/>
      <c r="P212" s="61"/>
      <c r="Q212" s="62"/>
      <c r="R212" s="124"/>
      <c r="S212" s="200"/>
      <c r="T212" s="61"/>
      <c r="U212" s="202"/>
      <c r="V212" s="204" t="str">
        <f>IF(TBL_BDA_LOANPOOL[[#This Row],[RECORD_STARTED]]=TRUE,RANGE_LOOKUP_QUALMETHODS_BDA_SMALLBUSINESS,"")</f>
        <v/>
      </c>
      <c r="W212" s="178"/>
      <c r="X212" s="176"/>
      <c r="Y212" s="185"/>
      <c r="Z212" s="185"/>
      <c r="AA212" s="186"/>
      <c r="AB212" s="186"/>
      <c r="AC21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2" s="94" t="str">
        <f>IF(TBL_BDA_LOANPOOL[[#This Row],[LOAN_LEVEL_PREQUALIFIED_FLAG]]&lt;&gt;"",
IF(TBL_BDA_LOANPOOL[[#This Row],[LOAN_LEVEL_PREQUALIFIED_FLAG]],"Yes","No"),
"")</f>
        <v/>
      </c>
      <c r="AE212" s="70" t="str">
        <f>IF(TBL_BDA_LOANPOOL[[#This Row],[LOAN_ID]] = "","",TBL_BDA_LOANPOOL[[#This Row],[LOAN_ID]]&amp;" ("&amp;IF(TBL_BDA_LOANPOOL[[#This Row],[PROP_ADDR_STREET]]="","Address Not Defined",TBL_BDA_LOANPOOL[[#This Row],[PROP_ADDR_STREET]])&amp;")")</f>
        <v/>
      </c>
      <c r="AF212" s="70" t="str">
        <f>IF(AND(TBL_BDA_LOANPOOL[[#This Row],[REQ_FIELDS_POPULATED]],TBL_BDA_LOANPOOL[[#This Row],[ERROR_COUNT]]=0),
AND(TBL_BDA_LOANPOOL[[#This Row],[PREQUAL_LOAN_AGESETTLE_DATE_90_DAYS_CERTDATE]],TBL_BDA_LOANPOOL[[#This Row],[PREQUAL_LOAN_INTEREST_RATE]],TBL_BDA_LOANPOOL[[#This Row],[PREQUAL_SMALLBUSINESS]]),
"")</f>
        <v/>
      </c>
      <c r="AG212" s="27" t="b">
        <f ca="1">IFERROR((IF(APP_BDA_CERT_DATE&lt;&gt;"",APP_BDA_CERT_DATE,TODAY())-TBL_BDA_LOANPOOL[[#This Row],[SETTLEMENT_DATE]])&lt;91,TRUE)</f>
        <v>1</v>
      </c>
      <c r="AH212" s="27" t="b">
        <f>COUNTIFS(TBL_BDA_LOANPOOL[LOAN_ID],TBL_BDA_LOANPOOL[[#This Row],[LOAN_ID]],TBL_BDA_LOANPOOL[LOAN_INTEREST_RATE],"&gt;"&amp;CONFIG_BDA_INTEREST_RATE_CEILING)=0</f>
        <v>1</v>
      </c>
      <c r="AI212" s="27" t="b">
        <f>COUNTIFS(TBL_BDA_LOANPOOL[LOAN_ID],TBL_BDA_LOANPOOL[[#This Row],[LOAN_ID]],TBL_BDA_LOANPOOL[SBA_QUALIFIED],"No")=0</f>
        <v>1</v>
      </c>
      <c r="AJ212" s="29">
        <f>IF(TBL_BDA_LOANPOOL[[#This Row],[MULTIPROP_REC_COUNT]]&lt;&gt;"",TBL_BDA_LOANPOOL[[#This Row],[LOAN_AMOUNT]]/TBL_BDA_LOANPOOL[[#This Row],[MULTIPROP_REC_COUNT]],TBL_BDA_LOANPOOL[[#This Row],[LOAN_AMOUNT]])</f>
        <v>0</v>
      </c>
      <c r="AK212" s="29" t="b">
        <f>TBL_BDA_LOANPOOL[[#This Row],[MULTIPROP_REC_COUNT]]&gt;1</f>
        <v>0</v>
      </c>
      <c r="AL212" s="36">
        <f>IF(TBL_BDA_LOANPOOL[[#This Row],[LOAN_ID]]&lt;&gt;"",COUNTIF(TBL_BDA_LOANPOOL[LOAN_ID],TBL_BDA_LOANPOOL[[#This Row],[LOAN_ID]]),1)</f>
        <v>1</v>
      </c>
      <c r="AM212" s="36">
        <f>IFERROR(MATCH(TBL_BDA_LOANPOOL[[#This Row],[QUAL_METHOD]],RANGE_LOOKUP_QUALMETHODS_BDA,0),-1)</f>
        <v>-1</v>
      </c>
      <c r="AN212" s="29" t="str">
        <f>IF(AND(TBL_BDA_LOANPOOL[[#This Row],[LOAN_ID]]&lt;&gt;"",TBL_BDA_LOANPOOL[[#This Row],[QUALMETHOD_ID]]&gt;-1),(SUMIF(TBL_BDA_LOANPOOL[LOAN_ID],TBL_BDA_LOANPOOL[[#This Row],[LOAN_ID]],TBL_BDA_LOANPOOL[QUALMETHOD_ID])/TBL_BDA_LOANPOOL[[#This Row],[MULTIPROP_REC_COUNT]])=TBL_BDA_LOANPOOL[[#This Row],[QUALMETHOD_ID]],"")</f>
        <v/>
      </c>
      <c r="AO212" s="29" t="str">
        <f>IF(AND(TBL_BDA_LOANPOOL[[#This Row],[LOAN_ID]]&lt;&gt;"",TBL_BDA_LOANPOOL[[#This Row],[LOAN_AMOUNT]]&lt;&gt;""),(SUMIF(TBL_BDA_LOANPOOL[LOAN_ID],TBL_BDA_LOANPOOL[[#This Row],[LOAN_ID]],TBL_BDA_LOANPOOL[LOAN_AMOUNT])/TBL_BDA_LOANPOOL[[#This Row],[MULTIPROP_REC_COUNT]])=TBL_BDA_LOANPOOL[[#This Row],[LOAN_AMOUNT]],"")</f>
        <v/>
      </c>
      <c r="AP212" s="29" t="str">
        <f>IF(AND(TBL_BDA_LOANPOOL[[#This Row],[LOAN_ID]]&lt;&gt;"",TBL_BDA_LOANPOOL[[#This Row],[SETTLEMENT_DATE]]&lt;&gt;""),(SUMIF(TBL_BDA_LOANPOOL[LOAN_ID],TBL_BDA_LOANPOOL[[#This Row],[LOAN_ID]],TBL_BDA_LOANPOOL[SETTLEMENT_DATE])/TBL_BDA_LOANPOOL[[#This Row],[MULTIPROP_REC_COUNT]])=TBL_BDA_LOANPOOL[[#This Row],[SETTLEMENT_DATE]],"")</f>
        <v/>
      </c>
      <c r="AQ21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3" spans="2:45" ht="26.25" customHeight="1" x14ac:dyDescent="0.25">
      <c r="B213" s="25" t="str">
        <f>IF(TBL_BDA_LOANPOOL[[#This Row],[RECORD_STARTED]],IF(TBL_BDA_LOANPOOL[[#This Row],[ERROR_COUNT]]&gt;0,-1,IF(TBL_BDA_LOANPOOL[[#This Row],[REQ_FIELDS_POPULATED]],1,0)),"")</f>
        <v/>
      </c>
      <c r="C213" s="36">
        <f>ROW()-ROW(TBL_BDA_LOANPOOL[[#Headers],[ROW_ID]])</f>
        <v>197</v>
      </c>
      <c r="D213" s="55"/>
      <c r="E213" s="56"/>
      <c r="F213" s="57"/>
      <c r="G213" s="193"/>
      <c r="H213" s="142"/>
      <c r="I213" s="144"/>
      <c r="J213" s="144"/>
      <c r="K213" s="194"/>
      <c r="L213" s="207"/>
      <c r="M213" s="196"/>
      <c r="N213" s="116"/>
      <c r="O213" s="55"/>
      <c r="P213" s="61"/>
      <c r="Q213" s="62"/>
      <c r="R213" s="124"/>
      <c r="S213" s="200"/>
      <c r="T213" s="61"/>
      <c r="U213" s="202"/>
      <c r="V213" s="204" t="str">
        <f>IF(TBL_BDA_LOANPOOL[[#This Row],[RECORD_STARTED]]=TRUE,RANGE_LOOKUP_QUALMETHODS_BDA_SMALLBUSINESS,"")</f>
        <v/>
      </c>
      <c r="W213" s="178"/>
      <c r="X213" s="176"/>
      <c r="Y213" s="185"/>
      <c r="Z213" s="185"/>
      <c r="AA213" s="186"/>
      <c r="AB213" s="186"/>
      <c r="AC21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3" s="94" t="str">
        <f>IF(TBL_BDA_LOANPOOL[[#This Row],[LOAN_LEVEL_PREQUALIFIED_FLAG]]&lt;&gt;"",
IF(TBL_BDA_LOANPOOL[[#This Row],[LOAN_LEVEL_PREQUALIFIED_FLAG]],"Yes","No"),
"")</f>
        <v/>
      </c>
      <c r="AE213" s="70" t="str">
        <f>IF(TBL_BDA_LOANPOOL[[#This Row],[LOAN_ID]] = "","",TBL_BDA_LOANPOOL[[#This Row],[LOAN_ID]]&amp;" ("&amp;IF(TBL_BDA_LOANPOOL[[#This Row],[PROP_ADDR_STREET]]="","Address Not Defined",TBL_BDA_LOANPOOL[[#This Row],[PROP_ADDR_STREET]])&amp;")")</f>
        <v/>
      </c>
      <c r="AF213" s="70" t="str">
        <f>IF(AND(TBL_BDA_LOANPOOL[[#This Row],[REQ_FIELDS_POPULATED]],TBL_BDA_LOANPOOL[[#This Row],[ERROR_COUNT]]=0),
AND(TBL_BDA_LOANPOOL[[#This Row],[PREQUAL_LOAN_AGESETTLE_DATE_90_DAYS_CERTDATE]],TBL_BDA_LOANPOOL[[#This Row],[PREQUAL_LOAN_INTEREST_RATE]],TBL_BDA_LOANPOOL[[#This Row],[PREQUAL_SMALLBUSINESS]]),
"")</f>
        <v/>
      </c>
      <c r="AG213" s="27" t="b">
        <f ca="1">IFERROR((IF(APP_BDA_CERT_DATE&lt;&gt;"",APP_BDA_CERT_DATE,TODAY())-TBL_BDA_LOANPOOL[[#This Row],[SETTLEMENT_DATE]])&lt;91,TRUE)</f>
        <v>1</v>
      </c>
      <c r="AH213" s="27" t="b">
        <f>COUNTIFS(TBL_BDA_LOANPOOL[LOAN_ID],TBL_BDA_LOANPOOL[[#This Row],[LOAN_ID]],TBL_BDA_LOANPOOL[LOAN_INTEREST_RATE],"&gt;"&amp;CONFIG_BDA_INTEREST_RATE_CEILING)=0</f>
        <v>1</v>
      </c>
      <c r="AI213" s="27" t="b">
        <f>COUNTIFS(TBL_BDA_LOANPOOL[LOAN_ID],TBL_BDA_LOANPOOL[[#This Row],[LOAN_ID]],TBL_BDA_LOANPOOL[SBA_QUALIFIED],"No")=0</f>
        <v>1</v>
      </c>
      <c r="AJ213" s="29">
        <f>IF(TBL_BDA_LOANPOOL[[#This Row],[MULTIPROP_REC_COUNT]]&lt;&gt;"",TBL_BDA_LOANPOOL[[#This Row],[LOAN_AMOUNT]]/TBL_BDA_LOANPOOL[[#This Row],[MULTIPROP_REC_COUNT]],TBL_BDA_LOANPOOL[[#This Row],[LOAN_AMOUNT]])</f>
        <v>0</v>
      </c>
      <c r="AK213" s="29" t="b">
        <f>TBL_BDA_LOANPOOL[[#This Row],[MULTIPROP_REC_COUNT]]&gt;1</f>
        <v>0</v>
      </c>
      <c r="AL213" s="36">
        <f>IF(TBL_BDA_LOANPOOL[[#This Row],[LOAN_ID]]&lt;&gt;"",COUNTIF(TBL_BDA_LOANPOOL[LOAN_ID],TBL_BDA_LOANPOOL[[#This Row],[LOAN_ID]]),1)</f>
        <v>1</v>
      </c>
      <c r="AM213" s="36">
        <f>IFERROR(MATCH(TBL_BDA_LOANPOOL[[#This Row],[QUAL_METHOD]],RANGE_LOOKUP_QUALMETHODS_BDA,0),-1)</f>
        <v>-1</v>
      </c>
      <c r="AN213" s="29" t="str">
        <f>IF(AND(TBL_BDA_LOANPOOL[[#This Row],[LOAN_ID]]&lt;&gt;"",TBL_BDA_LOANPOOL[[#This Row],[QUALMETHOD_ID]]&gt;-1),(SUMIF(TBL_BDA_LOANPOOL[LOAN_ID],TBL_BDA_LOANPOOL[[#This Row],[LOAN_ID]],TBL_BDA_LOANPOOL[QUALMETHOD_ID])/TBL_BDA_LOANPOOL[[#This Row],[MULTIPROP_REC_COUNT]])=TBL_BDA_LOANPOOL[[#This Row],[QUALMETHOD_ID]],"")</f>
        <v/>
      </c>
      <c r="AO213" s="29" t="str">
        <f>IF(AND(TBL_BDA_LOANPOOL[[#This Row],[LOAN_ID]]&lt;&gt;"",TBL_BDA_LOANPOOL[[#This Row],[LOAN_AMOUNT]]&lt;&gt;""),(SUMIF(TBL_BDA_LOANPOOL[LOAN_ID],TBL_BDA_LOANPOOL[[#This Row],[LOAN_ID]],TBL_BDA_LOANPOOL[LOAN_AMOUNT])/TBL_BDA_LOANPOOL[[#This Row],[MULTIPROP_REC_COUNT]])=TBL_BDA_LOANPOOL[[#This Row],[LOAN_AMOUNT]],"")</f>
        <v/>
      </c>
      <c r="AP213" s="29" t="str">
        <f>IF(AND(TBL_BDA_LOANPOOL[[#This Row],[LOAN_ID]]&lt;&gt;"",TBL_BDA_LOANPOOL[[#This Row],[SETTLEMENT_DATE]]&lt;&gt;""),(SUMIF(TBL_BDA_LOANPOOL[LOAN_ID],TBL_BDA_LOANPOOL[[#This Row],[LOAN_ID]],TBL_BDA_LOANPOOL[SETTLEMENT_DATE])/TBL_BDA_LOANPOOL[[#This Row],[MULTIPROP_REC_COUNT]])=TBL_BDA_LOANPOOL[[#This Row],[SETTLEMENT_DATE]],"")</f>
        <v/>
      </c>
      <c r="AQ21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4" spans="2:45" ht="26.25" customHeight="1" x14ac:dyDescent="0.25">
      <c r="B214" s="25" t="str">
        <f>IF(TBL_BDA_LOANPOOL[[#This Row],[RECORD_STARTED]],IF(TBL_BDA_LOANPOOL[[#This Row],[ERROR_COUNT]]&gt;0,-1,IF(TBL_BDA_LOANPOOL[[#This Row],[REQ_FIELDS_POPULATED]],1,0)),"")</f>
        <v/>
      </c>
      <c r="C214" s="36">
        <f>ROW()-ROW(TBL_BDA_LOANPOOL[[#Headers],[ROW_ID]])</f>
        <v>198</v>
      </c>
      <c r="D214" s="55"/>
      <c r="E214" s="56"/>
      <c r="F214" s="57"/>
      <c r="G214" s="193"/>
      <c r="H214" s="142"/>
      <c r="I214" s="144"/>
      <c r="J214" s="144"/>
      <c r="K214" s="194"/>
      <c r="L214" s="207"/>
      <c r="M214" s="196"/>
      <c r="N214" s="116"/>
      <c r="O214" s="55"/>
      <c r="P214" s="61"/>
      <c r="Q214" s="62"/>
      <c r="R214" s="124"/>
      <c r="S214" s="200"/>
      <c r="T214" s="61"/>
      <c r="U214" s="202"/>
      <c r="V214" s="204" t="str">
        <f>IF(TBL_BDA_LOANPOOL[[#This Row],[RECORD_STARTED]]=TRUE,RANGE_LOOKUP_QUALMETHODS_BDA_SMALLBUSINESS,"")</f>
        <v/>
      </c>
      <c r="W214" s="178"/>
      <c r="X214" s="176"/>
      <c r="Y214" s="185"/>
      <c r="Z214" s="185"/>
      <c r="AA214" s="186"/>
      <c r="AB214" s="186"/>
      <c r="AC21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4" s="94" t="str">
        <f>IF(TBL_BDA_LOANPOOL[[#This Row],[LOAN_LEVEL_PREQUALIFIED_FLAG]]&lt;&gt;"",
IF(TBL_BDA_LOANPOOL[[#This Row],[LOAN_LEVEL_PREQUALIFIED_FLAG]],"Yes","No"),
"")</f>
        <v/>
      </c>
      <c r="AE214" s="70" t="str">
        <f>IF(TBL_BDA_LOANPOOL[[#This Row],[LOAN_ID]] = "","",TBL_BDA_LOANPOOL[[#This Row],[LOAN_ID]]&amp;" ("&amp;IF(TBL_BDA_LOANPOOL[[#This Row],[PROP_ADDR_STREET]]="","Address Not Defined",TBL_BDA_LOANPOOL[[#This Row],[PROP_ADDR_STREET]])&amp;")")</f>
        <v/>
      </c>
      <c r="AF214" s="70" t="str">
        <f>IF(AND(TBL_BDA_LOANPOOL[[#This Row],[REQ_FIELDS_POPULATED]],TBL_BDA_LOANPOOL[[#This Row],[ERROR_COUNT]]=0),
AND(TBL_BDA_LOANPOOL[[#This Row],[PREQUAL_LOAN_AGESETTLE_DATE_90_DAYS_CERTDATE]],TBL_BDA_LOANPOOL[[#This Row],[PREQUAL_LOAN_INTEREST_RATE]],TBL_BDA_LOANPOOL[[#This Row],[PREQUAL_SMALLBUSINESS]]),
"")</f>
        <v/>
      </c>
      <c r="AG214" s="27" t="b">
        <f ca="1">IFERROR((IF(APP_BDA_CERT_DATE&lt;&gt;"",APP_BDA_CERT_DATE,TODAY())-TBL_BDA_LOANPOOL[[#This Row],[SETTLEMENT_DATE]])&lt;91,TRUE)</f>
        <v>1</v>
      </c>
      <c r="AH214" s="27" t="b">
        <f>COUNTIFS(TBL_BDA_LOANPOOL[LOAN_ID],TBL_BDA_LOANPOOL[[#This Row],[LOAN_ID]],TBL_BDA_LOANPOOL[LOAN_INTEREST_RATE],"&gt;"&amp;CONFIG_BDA_INTEREST_RATE_CEILING)=0</f>
        <v>1</v>
      </c>
      <c r="AI214" s="27" t="b">
        <f>COUNTIFS(TBL_BDA_LOANPOOL[LOAN_ID],TBL_BDA_LOANPOOL[[#This Row],[LOAN_ID]],TBL_BDA_LOANPOOL[SBA_QUALIFIED],"No")=0</f>
        <v>1</v>
      </c>
      <c r="AJ214" s="29">
        <f>IF(TBL_BDA_LOANPOOL[[#This Row],[MULTIPROP_REC_COUNT]]&lt;&gt;"",TBL_BDA_LOANPOOL[[#This Row],[LOAN_AMOUNT]]/TBL_BDA_LOANPOOL[[#This Row],[MULTIPROP_REC_COUNT]],TBL_BDA_LOANPOOL[[#This Row],[LOAN_AMOUNT]])</f>
        <v>0</v>
      </c>
      <c r="AK214" s="29" t="b">
        <f>TBL_BDA_LOANPOOL[[#This Row],[MULTIPROP_REC_COUNT]]&gt;1</f>
        <v>0</v>
      </c>
      <c r="AL214" s="36">
        <f>IF(TBL_BDA_LOANPOOL[[#This Row],[LOAN_ID]]&lt;&gt;"",COUNTIF(TBL_BDA_LOANPOOL[LOAN_ID],TBL_BDA_LOANPOOL[[#This Row],[LOAN_ID]]),1)</f>
        <v>1</v>
      </c>
      <c r="AM214" s="36">
        <f>IFERROR(MATCH(TBL_BDA_LOANPOOL[[#This Row],[QUAL_METHOD]],RANGE_LOOKUP_QUALMETHODS_BDA,0),-1)</f>
        <v>-1</v>
      </c>
      <c r="AN214" s="29" t="str">
        <f>IF(AND(TBL_BDA_LOANPOOL[[#This Row],[LOAN_ID]]&lt;&gt;"",TBL_BDA_LOANPOOL[[#This Row],[QUALMETHOD_ID]]&gt;-1),(SUMIF(TBL_BDA_LOANPOOL[LOAN_ID],TBL_BDA_LOANPOOL[[#This Row],[LOAN_ID]],TBL_BDA_LOANPOOL[QUALMETHOD_ID])/TBL_BDA_LOANPOOL[[#This Row],[MULTIPROP_REC_COUNT]])=TBL_BDA_LOANPOOL[[#This Row],[QUALMETHOD_ID]],"")</f>
        <v/>
      </c>
      <c r="AO214" s="29" t="str">
        <f>IF(AND(TBL_BDA_LOANPOOL[[#This Row],[LOAN_ID]]&lt;&gt;"",TBL_BDA_LOANPOOL[[#This Row],[LOAN_AMOUNT]]&lt;&gt;""),(SUMIF(TBL_BDA_LOANPOOL[LOAN_ID],TBL_BDA_LOANPOOL[[#This Row],[LOAN_ID]],TBL_BDA_LOANPOOL[LOAN_AMOUNT])/TBL_BDA_LOANPOOL[[#This Row],[MULTIPROP_REC_COUNT]])=TBL_BDA_LOANPOOL[[#This Row],[LOAN_AMOUNT]],"")</f>
        <v/>
      </c>
      <c r="AP214" s="29" t="str">
        <f>IF(AND(TBL_BDA_LOANPOOL[[#This Row],[LOAN_ID]]&lt;&gt;"",TBL_BDA_LOANPOOL[[#This Row],[SETTLEMENT_DATE]]&lt;&gt;""),(SUMIF(TBL_BDA_LOANPOOL[LOAN_ID],TBL_BDA_LOANPOOL[[#This Row],[LOAN_ID]],TBL_BDA_LOANPOOL[SETTLEMENT_DATE])/TBL_BDA_LOANPOOL[[#This Row],[MULTIPROP_REC_COUNT]])=TBL_BDA_LOANPOOL[[#This Row],[SETTLEMENT_DATE]],"")</f>
        <v/>
      </c>
      <c r="AQ21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5" spans="2:45" ht="26.25" customHeight="1" x14ac:dyDescent="0.25">
      <c r="B215" s="25" t="str">
        <f>IF(TBL_BDA_LOANPOOL[[#This Row],[RECORD_STARTED]],IF(TBL_BDA_LOANPOOL[[#This Row],[ERROR_COUNT]]&gt;0,-1,IF(TBL_BDA_LOANPOOL[[#This Row],[REQ_FIELDS_POPULATED]],1,0)),"")</f>
        <v/>
      </c>
      <c r="C215" s="36">
        <f>ROW()-ROW(TBL_BDA_LOANPOOL[[#Headers],[ROW_ID]])</f>
        <v>199</v>
      </c>
      <c r="D215" s="55"/>
      <c r="E215" s="56"/>
      <c r="F215" s="57"/>
      <c r="G215" s="193"/>
      <c r="H215" s="142"/>
      <c r="I215" s="144"/>
      <c r="J215" s="144"/>
      <c r="K215" s="194"/>
      <c r="L215" s="207"/>
      <c r="M215" s="196"/>
      <c r="N215" s="116"/>
      <c r="O215" s="55"/>
      <c r="P215" s="61"/>
      <c r="Q215" s="62"/>
      <c r="R215" s="124"/>
      <c r="S215" s="200"/>
      <c r="T215" s="61"/>
      <c r="U215" s="202"/>
      <c r="V215" s="204" t="str">
        <f>IF(TBL_BDA_LOANPOOL[[#This Row],[RECORD_STARTED]]=TRUE,RANGE_LOOKUP_QUALMETHODS_BDA_SMALLBUSINESS,"")</f>
        <v/>
      </c>
      <c r="W215" s="178"/>
      <c r="X215" s="176"/>
      <c r="Y215" s="185"/>
      <c r="Z215" s="185"/>
      <c r="AA215" s="186"/>
      <c r="AB215" s="186"/>
      <c r="AC21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5" s="94" t="str">
        <f>IF(TBL_BDA_LOANPOOL[[#This Row],[LOAN_LEVEL_PREQUALIFIED_FLAG]]&lt;&gt;"",
IF(TBL_BDA_LOANPOOL[[#This Row],[LOAN_LEVEL_PREQUALIFIED_FLAG]],"Yes","No"),
"")</f>
        <v/>
      </c>
      <c r="AE215" s="70" t="str">
        <f>IF(TBL_BDA_LOANPOOL[[#This Row],[LOAN_ID]] = "","",TBL_BDA_LOANPOOL[[#This Row],[LOAN_ID]]&amp;" ("&amp;IF(TBL_BDA_LOANPOOL[[#This Row],[PROP_ADDR_STREET]]="","Address Not Defined",TBL_BDA_LOANPOOL[[#This Row],[PROP_ADDR_STREET]])&amp;")")</f>
        <v/>
      </c>
      <c r="AF215" s="70" t="str">
        <f>IF(AND(TBL_BDA_LOANPOOL[[#This Row],[REQ_FIELDS_POPULATED]],TBL_BDA_LOANPOOL[[#This Row],[ERROR_COUNT]]=0),
AND(TBL_BDA_LOANPOOL[[#This Row],[PREQUAL_LOAN_AGESETTLE_DATE_90_DAYS_CERTDATE]],TBL_BDA_LOANPOOL[[#This Row],[PREQUAL_LOAN_INTEREST_RATE]],TBL_BDA_LOANPOOL[[#This Row],[PREQUAL_SMALLBUSINESS]]),
"")</f>
        <v/>
      </c>
      <c r="AG215" s="27" t="b">
        <f ca="1">IFERROR((IF(APP_BDA_CERT_DATE&lt;&gt;"",APP_BDA_CERT_DATE,TODAY())-TBL_BDA_LOANPOOL[[#This Row],[SETTLEMENT_DATE]])&lt;91,TRUE)</f>
        <v>1</v>
      </c>
      <c r="AH215" s="27" t="b">
        <f>COUNTIFS(TBL_BDA_LOANPOOL[LOAN_ID],TBL_BDA_LOANPOOL[[#This Row],[LOAN_ID]],TBL_BDA_LOANPOOL[LOAN_INTEREST_RATE],"&gt;"&amp;CONFIG_BDA_INTEREST_RATE_CEILING)=0</f>
        <v>1</v>
      </c>
      <c r="AI215" s="27" t="b">
        <f>COUNTIFS(TBL_BDA_LOANPOOL[LOAN_ID],TBL_BDA_LOANPOOL[[#This Row],[LOAN_ID]],TBL_BDA_LOANPOOL[SBA_QUALIFIED],"No")=0</f>
        <v>1</v>
      </c>
      <c r="AJ215" s="29">
        <f>IF(TBL_BDA_LOANPOOL[[#This Row],[MULTIPROP_REC_COUNT]]&lt;&gt;"",TBL_BDA_LOANPOOL[[#This Row],[LOAN_AMOUNT]]/TBL_BDA_LOANPOOL[[#This Row],[MULTIPROP_REC_COUNT]],TBL_BDA_LOANPOOL[[#This Row],[LOAN_AMOUNT]])</f>
        <v>0</v>
      </c>
      <c r="AK215" s="29" t="b">
        <f>TBL_BDA_LOANPOOL[[#This Row],[MULTIPROP_REC_COUNT]]&gt;1</f>
        <v>0</v>
      </c>
      <c r="AL215" s="36">
        <f>IF(TBL_BDA_LOANPOOL[[#This Row],[LOAN_ID]]&lt;&gt;"",COUNTIF(TBL_BDA_LOANPOOL[LOAN_ID],TBL_BDA_LOANPOOL[[#This Row],[LOAN_ID]]),1)</f>
        <v>1</v>
      </c>
      <c r="AM215" s="36">
        <f>IFERROR(MATCH(TBL_BDA_LOANPOOL[[#This Row],[QUAL_METHOD]],RANGE_LOOKUP_QUALMETHODS_BDA,0),-1)</f>
        <v>-1</v>
      </c>
      <c r="AN215" s="29" t="str">
        <f>IF(AND(TBL_BDA_LOANPOOL[[#This Row],[LOAN_ID]]&lt;&gt;"",TBL_BDA_LOANPOOL[[#This Row],[QUALMETHOD_ID]]&gt;-1),(SUMIF(TBL_BDA_LOANPOOL[LOAN_ID],TBL_BDA_LOANPOOL[[#This Row],[LOAN_ID]],TBL_BDA_LOANPOOL[QUALMETHOD_ID])/TBL_BDA_LOANPOOL[[#This Row],[MULTIPROP_REC_COUNT]])=TBL_BDA_LOANPOOL[[#This Row],[QUALMETHOD_ID]],"")</f>
        <v/>
      </c>
      <c r="AO215" s="29" t="str">
        <f>IF(AND(TBL_BDA_LOANPOOL[[#This Row],[LOAN_ID]]&lt;&gt;"",TBL_BDA_LOANPOOL[[#This Row],[LOAN_AMOUNT]]&lt;&gt;""),(SUMIF(TBL_BDA_LOANPOOL[LOAN_ID],TBL_BDA_LOANPOOL[[#This Row],[LOAN_ID]],TBL_BDA_LOANPOOL[LOAN_AMOUNT])/TBL_BDA_LOANPOOL[[#This Row],[MULTIPROP_REC_COUNT]])=TBL_BDA_LOANPOOL[[#This Row],[LOAN_AMOUNT]],"")</f>
        <v/>
      </c>
      <c r="AP215" s="29" t="str">
        <f>IF(AND(TBL_BDA_LOANPOOL[[#This Row],[LOAN_ID]]&lt;&gt;"",TBL_BDA_LOANPOOL[[#This Row],[SETTLEMENT_DATE]]&lt;&gt;""),(SUMIF(TBL_BDA_LOANPOOL[LOAN_ID],TBL_BDA_LOANPOOL[[#This Row],[LOAN_ID]],TBL_BDA_LOANPOOL[SETTLEMENT_DATE])/TBL_BDA_LOANPOOL[[#This Row],[MULTIPROP_REC_COUNT]])=TBL_BDA_LOANPOOL[[#This Row],[SETTLEMENT_DATE]],"")</f>
        <v/>
      </c>
      <c r="AQ21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6" spans="2:45" ht="26.25" customHeight="1" x14ac:dyDescent="0.25">
      <c r="B216" s="25" t="str">
        <f>IF(TBL_BDA_LOANPOOL[[#This Row],[RECORD_STARTED]],IF(TBL_BDA_LOANPOOL[[#This Row],[ERROR_COUNT]]&gt;0,-1,IF(TBL_BDA_LOANPOOL[[#This Row],[REQ_FIELDS_POPULATED]],1,0)),"")</f>
        <v/>
      </c>
      <c r="C216" s="36">
        <f>ROW()-ROW(TBL_BDA_LOANPOOL[[#Headers],[ROW_ID]])</f>
        <v>200</v>
      </c>
      <c r="D216" s="55"/>
      <c r="E216" s="56"/>
      <c r="F216" s="57"/>
      <c r="G216" s="193"/>
      <c r="H216" s="142"/>
      <c r="I216" s="144"/>
      <c r="J216" s="144"/>
      <c r="K216" s="194"/>
      <c r="L216" s="207"/>
      <c r="M216" s="196"/>
      <c r="N216" s="116"/>
      <c r="O216" s="55"/>
      <c r="P216" s="61"/>
      <c r="Q216" s="62"/>
      <c r="R216" s="124"/>
      <c r="S216" s="200"/>
      <c r="T216" s="61"/>
      <c r="U216" s="202"/>
      <c r="V216" s="204" t="str">
        <f>IF(TBL_BDA_LOANPOOL[[#This Row],[RECORD_STARTED]]=TRUE,RANGE_LOOKUP_QUALMETHODS_BDA_SMALLBUSINESS,"")</f>
        <v/>
      </c>
      <c r="W216" s="178"/>
      <c r="X216" s="176"/>
      <c r="Y216" s="185"/>
      <c r="Z216" s="185"/>
      <c r="AA216" s="186"/>
      <c r="AB216" s="186"/>
      <c r="AC21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6" s="94" t="str">
        <f>IF(TBL_BDA_LOANPOOL[[#This Row],[LOAN_LEVEL_PREQUALIFIED_FLAG]]&lt;&gt;"",
IF(TBL_BDA_LOANPOOL[[#This Row],[LOAN_LEVEL_PREQUALIFIED_FLAG]],"Yes","No"),
"")</f>
        <v/>
      </c>
      <c r="AE216" s="70" t="str">
        <f>IF(TBL_BDA_LOANPOOL[[#This Row],[LOAN_ID]] = "","",TBL_BDA_LOANPOOL[[#This Row],[LOAN_ID]]&amp;" ("&amp;IF(TBL_BDA_LOANPOOL[[#This Row],[PROP_ADDR_STREET]]="","Address Not Defined",TBL_BDA_LOANPOOL[[#This Row],[PROP_ADDR_STREET]])&amp;")")</f>
        <v/>
      </c>
      <c r="AF216" s="70" t="str">
        <f>IF(AND(TBL_BDA_LOANPOOL[[#This Row],[REQ_FIELDS_POPULATED]],TBL_BDA_LOANPOOL[[#This Row],[ERROR_COUNT]]=0),
AND(TBL_BDA_LOANPOOL[[#This Row],[PREQUAL_LOAN_AGESETTLE_DATE_90_DAYS_CERTDATE]],TBL_BDA_LOANPOOL[[#This Row],[PREQUAL_LOAN_INTEREST_RATE]],TBL_BDA_LOANPOOL[[#This Row],[PREQUAL_SMALLBUSINESS]]),
"")</f>
        <v/>
      </c>
      <c r="AG216" s="27" t="b">
        <f ca="1">IFERROR((IF(APP_BDA_CERT_DATE&lt;&gt;"",APP_BDA_CERT_DATE,TODAY())-TBL_BDA_LOANPOOL[[#This Row],[SETTLEMENT_DATE]])&lt;91,TRUE)</f>
        <v>1</v>
      </c>
      <c r="AH216" s="27" t="b">
        <f>COUNTIFS(TBL_BDA_LOANPOOL[LOAN_ID],TBL_BDA_LOANPOOL[[#This Row],[LOAN_ID]],TBL_BDA_LOANPOOL[LOAN_INTEREST_RATE],"&gt;"&amp;CONFIG_BDA_INTEREST_RATE_CEILING)=0</f>
        <v>1</v>
      </c>
      <c r="AI216" s="27" t="b">
        <f>COUNTIFS(TBL_BDA_LOANPOOL[LOAN_ID],TBL_BDA_LOANPOOL[[#This Row],[LOAN_ID]],TBL_BDA_LOANPOOL[SBA_QUALIFIED],"No")=0</f>
        <v>1</v>
      </c>
      <c r="AJ216" s="29">
        <f>IF(TBL_BDA_LOANPOOL[[#This Row],[MULTIPROP_REC_COUNT]]&lt;&gt;"",TBL_BDA_LOANPOOL[[#This Row],[LOAN_AMOUNT]]/TBL_BDA_LOANPOOL[[#This Row],[MULTIPROP_REC_COUNT]],TBL_BDA_LOANPOOL[[#This Row],[LOAN_AMOUNT]])</f>
        <v>0</v>
      </c>
      <c r="AK216" s="29" t="b">
        <f>TBL_BDA_LOANPOOL[[#This Row],[MULTIPROP_REC_COUNT]]&gt;1</f>
        <v>0</v>
      </c>
      <c r="AL216" s="36">
        <f>IF(TBL_BDA_LOANPOOL[[#This Row],[LOAN_ID]]&lt;&gt;"",COUNTIF(TBL_BDA_LOANPOOL[LOAN_ID],TBL_BDA_LOANPOOL[[#This Row],[LOAN_ID]]),1)</f>
        <v>1</v>
      </c>
      <c r="AM216" s="36">
        <f>IFERROR(MATCH(TBL_BDA_LOANPOOL[[#This Row],[QUAL_METHOD]],RANGE_LOOKUP_QUALMETHODS_BDA,0),-1)</f>
        <v>-1</v>
      </c>
      <c r="AN216" s="29" t="str">
        <f>IF(AND(TBL_BDA_LOANPOOL[[#This Row],[LOAN_ID]]&lt;&gt;"",TBL_BDA_LOANPOOL[[#This Row],[QUALMETHOD_ID]]&gt;-1),(SUMIF(TBL_BDA_LOANPOOL[LOAN_ID],TBL_BDA_LOANPOOL[[#This Row],[LOAN_ID]],TBL_BDA_LOANPOOL[QUALMETHOD_ID])/TBL_BDA_LOANPOOL[[#This Row],[MULTIPROP_REC_COUNT]])=TBL_BDA_LOANPOOL[[#This Row],[QUALMETHOD_ID]],"")</f>
        <v/>
      </c>
      <c r="AO216" s="29" t="str">
        <f>IF(AND(TBL_BDA_LOANPOOL[[#This Row],[LOAN_ID]]&lt;&gt;"",TBL_BDA_LOANPOOL[[#This Row],[LOAN_AMOUNT]]&lt;&gt;""),(SUMIF(TBL_BDA_LOANPOOL[LOAN_ID],TBL_BDA_LOANPOOL[[#This Row],[LOAN_ID]],TBL_BDA_LOANPOOL[LOAN_AMOUNT])/TBL_BDA_LOANPOOL[[#This Row],[MULTIPROP_REC_COUNT]])=TBL_BDA_LOANPOOL[[#This Row],[LOAN_AMOUNT]],"")</f>
        <v/>
      </c>
      <c r="AP216" s="29" t="str">
        <f>IF(AND(TBL_BDA_LOANPOOL[[#This Row],[LOAN_ID]]&lt;&gt;"",TBL_BDA_LOANPOOL[[#This Row],[SETTLEMENT_DATE]]&lt;&gt;""),(SUMIF(TBL_BDA_LOANPOOL[LOAN_ID],TBL_BDA_LOANPOOL[[#This Row],[LOAN_ID]],TBL_BDA_LOANPOOL[SETTLEMENT_DATE])/TBL_BDA_LOANPOOL[[#This Row],[MULTIPROP_REC_COUNT]])=TBL_BDA_LOANPOOL[[#This Row],[SETTLEMENT_DATE]],"")</f>
        <v/>
      </c>
      <c r="AQ21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7" spans="2:45" ht="26.25" customHeight="1" x14ac:dyDescent="0.25">
      <c r="B217" s="25" t="str">
        <f>IF(TBL_BDA_LOANPOOL[[#This Row],[RECORD_STARTED]],IF(TBL_BDA_LOANPOOL[[#This Row],[ERROR_COUNT]]&gt;0,-1,IF(TBL_BDA_LOANPOOL[[#This Row],[REQ_FIELDS_POPULATED]],1,0)),"")</f>
        <v/>
      </c>
      <c r="C217" s="36">
        <f>ROW()-ROW(TBL_BDA_LOANPOOL[[#Headers],[ROW_ID]])</f>
        <v>201</v>
      </c>
      <c r="D217" s="55"/>
      <c r="E217" s="56"/>
      <c r="F217" s="57"/>
      <c r="G217" s="193"/>
      <c r="H217" s="142"/>
      <c r="I217" s="144"/>
      <c r="J217" s="144"/>
      <c r="K217" s="194"/>
      <c r="L217" s="207"/>
      <c r="M217" s="196"/>
      <c r="N217" s="116"/>
      <c r="O217" s="55"/>
      <c r="P217" s="61"/>
      <c r="Q217" s="62"/>
      <c r="R217" s="124"/>
      <c r="S217" s="200"/>
      <c r="T217" s="61"/>
      <c r="U217" s="202"/>
      <c r="V217" s="204" t="str">
        <f>IF(TBL_BDA_LOANPOOL[[#This Row],[RECORD_STARTED]]=TRUE,RANGE_LOOKUP_QUALMETHODS_BDA_SMALLBUSINESS,"")</f>
        <v/>
      </c>
      <c r="W217" s="178"/>
      <c r="X217" s="176"/>
      <c r="Y217" s="185"/>
      <c r="Z217" s="185"/>
      <c r="AA217" s="186"/>
      <c r="AB217" s="186"/>
      <c r="AC21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7" s="94" t="str">
        <f>IF(TBL_BDA_LOANPOOL[[#This Row],[LOAN_LEVEL_PREQUALIFIED_FLAG]]&lt;&gt;"",
IF(TBL_BDA_LOANPOOL[[#This Row],[LOAN_LEVEL_PREQUALIFIED_FLAG]],"Yes","No"),
"")</f>
        <v/>
      </c>
      <c r="AE217" s="70" t="str">
        <f>IF(TBL_BDA_LOANPOOL[[#This Row],[LOAN_ID]] = "","",TBL_BDA_LOANPOOL[[#This Row],[LOAN_ID]]&amp;" ("&amp;IF(TBL_BDA_LOANPOOL[[#This Row],[PROP_ADDR_STREET]]="","Address Not Defined",TBL_BDA_LOANPOOL[[#This Row],[PROP_ADDR_STREET]])&amp;")")</f>
        <v/>
      </c>
      <c r="AF217" s="70" t="str">
        <f>IF(AND(TBL_BDA_LOANPOOL[[#This Row],[REQ_FIELDS_POPULATED]],TBL_BDA_LOANPOOL[[#This Row],[ERROR_COUNT]]=0),
AND(TBL_BDA_LOANPOOL[[#This Row],[PREQUAL_LOAN_AGESETTLE_DATE_90_DAYS_CERTDATE]],TBL_BDA_LOANPOOL[[#This Row],[PREQUAL_LOAN_INTEREST_RATE]],TBL_BDA_LOANPOOL[[#This Row],[PREQUAL_SMALLBUSINESS]]),
"")</f>
        <v/>
      </c>
      <c r="AG217" s="27" t="b">
        <f ca="1">IFERROR((IF(APP_BDA_CERT_DATE&lt;&gt;"",APP_BDA_CERT_DATE,TODAY())-TBL_BDA_LOANPOOL[[#This Row],[SETTLEMENT_DATE]])&lt;91,TRUE)</f>
        <v>1</v>
      </c>
      <c r="AH217" s="27" t="b">
        <f>COUNTIFS(TBL_BDA_LOANPOOL[LOAN_ID],TBL_BDA_LOANPOOL[[#This Row],[LOAN_ID]],TBL_BDA_LOANPOOL[LOAN_INTEREST_RATE],"&gt;"&amp;CONFIG_BDA_INTEREST_RATE_CEILING)=0</f>
        <v>1</v>
      </c>
      <c r="AI217" s="27" t="b">
        <f>COUNTIFS(TBL_BDA_LOANPOOL[LOAN_ID],TBL_BDA_LOANPOOL[[#This Row],[LOAN_ID]],TBL_BDA_LOANPOOL[SBA_QUALIFIED],"No")=0</f>
        <v>1</v>
      </c>
      <c r="AJ217" s="29">
        <f>IF(TBL_BDA_LOANPOOL[[#This Row],[MULTIPROP_REC_COUNT]]&lt;&gt;"",TBL_BDA_LOANPOOL[[#This Row],[LOAN_AMOUNT]]/TBL_BDA_LOANPOOL[[#This Row],[MULTIPROP_REC_COUNT]],TBL_BDA_LOANPOOL[[#This Row],[LOAN_AMOUNT]])</f>
        <v>0</v>
      </c>
      <c r="AK217" s="29" t="b">
        <f>TBL_BDA_LOANPOOL[[#This Row],[MULTIPROP_REC_COUNT]]&gt;1</f>
        <v>0</v>
      </c>
      <c r="AL217" s="36">
        <f>IF(TBL_BDA_LOANPOOL[[#This Row],[LOAN_ID]]&lt;&gt;"",COUNTIF(TBL_BDA_LOANPOOL[LOAN_ID],TBL_BDA_LOANPOOL[[#This Row],[LOAN_ID]]),1)</f>
        <v>1</v>
      </c>
      <c r="AM217" s="36">
        <f>IFERROR(MATCH(TBL_BDA_LOANPOOL[[#This Row],[QUAL_METHOD]],RANGE_LOOKUP_QUALMETHODS_BDA,0),-1)</f>
        <v>-1</v>
      </c>
      <c r="AN217" s="29" t="str">
        <f>IF(AND(TBL_BDA_LOANPOOL[[#This Row],[LOAN_ID]]&lt;&gt;"",TBL_BDA_LOANPOOL[[#This Row],[QUALMETHOD_ID]]&gt;-1),(SUMIF(TBL_BDA_LOANPOOL[LOAN_ID],TBL_BDA_LOANPOOL[[#This Row],[LOAN_ID]],TBL_BDA_LOANPOOL[QUALMETHOD_ID])/TBL_BDA_LOANPOOL[[#This Row],[MULTIPROP_REC_COUNT]])=TBL_BDA_LOANPOOL[[#This Row],[QUALMETHOD_ID]],"")</f>
        <v/>
      </c>
      <c r="AO217" s="29" t="str">
        <f>IF(AND(TBL_BDA_LOANPOOL[[#This Row],[LOAN_ID]]&lt;&gt;"",TBL_BDA_LOANPOOL[[#This Row],[LOAN_AMOUNT]]&lt;&gt;""),(SUMIF(TBL_BDA_LOANPOOL[LOAN_ID],TBL_BDA_LOANPOOL[[#This Row],[LOAN_ID]],TBL_BDA_LOANPOOL[LOAN_AMOUNT])/TBL_BDA_LOANPOOL[[#This Row],[MULTIPROP_REC_COUNT]])=TBL_BDA_LOANPOOL[[#This Row],[LOAN_AMOUNT]],"")</f>
        <v/>
      </c>
      <c r="AP217" s="29" t="str">
        <f>IF(AND(TBL_BDA_LOANPOOL[[#This Row],[LOAN_ID]]&lt;&gt;"",TBL_BDA_LOANPOOL[[#This Row],[SETTLEMENT_DATE]]&lt;&gt;""),(SUMIF(TBL_BDA_LOANPOOL[LOAN_ID],TBL_BDA_LOANPOOL[[#This Row],[LOAN_ID]],TBL_BDA_LOANPOOL[SETTLEMENT_DATE])/TBL_BDA_LOANPOOL[[#This Row],[MULTIPROP_REC_COUNT]])=TBL_BDA_LOANPOOL[[#This Row],[SETTLEMENT_DATE]],"")</f>
        <v/>
      </c>
      <c r="AQ21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8" spans="2:45" ht="26.25" customHeight="1" x14ac:dyDescent="0.25">
      <c r="B218" s="25" t="str">
        <f>IF(TBL_BDA_LOANPOOL[[#This Row],[RECORD_STARTED]],IF(TBL_BDA_LOANPOOL[[#This Row],[ERROR_COUNT]]&gt;0,-1,IF(TBL_BDA_LOANPOOL[[#This Row],[REQ_FIELDS_POPULATED]],1,0)),"")</f>
        <v/>
      </c>
      <c r="C218" s="36">
        <f>ROW()-ROW(TBL_BDA_LOANPOOL[[#Headers],[ROW_ID]])</f>
        <v>202</v>
      </c>
      <c r="D218" s="55"/>
      <c r="E218" s="56"/>
      <c r="F218" s="57"/>
      <c r="G218" s="193"/>
      <c r="H218" s="142"/>
      <c r="I218" s="144"/>
      <c r="J218" s="144"/>
      <c r="K218" s="194"/>
      <c r="L218" s="207"/>
      <c r="M218" s="196"/>
      <c r="N218" s="116"/>
      <c r="O218" s="55"/>
      <c r="P218" s="61"/>
      <c r="Q218" s="62"/>
      <c r="R218" s="124"/>
      <c r="S218" s="200"/>
      <c r="T218" s="61"/>
      <c r="U218" s="202"/>
      <c r="V218" s="204" t="str">
        <f>IF(TBL_BDA_LOANPOOL[[#This Row],[RECORD_STARTED]]=TRUE,RANGE_LOOKUP_QUALMETHODS_BDA_SMALLBUSINESS,"")</f>
        <v/>
      </c>
      <c r="W218" s="178"/>
      <c r="X218" s="176"/>
      <c r="Y218" s="185"/>
      <c r="Z218" s="185"/>
      <c r="AA218" s="186"/>
      <c r="AB218" s="186"/>
      <c r="AC21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8" s="94" t="str">
        <f>IF(TBL_BDA_LOANPOOL[[#This Row],[LOAN_LEVEL_PREQUALIFIED_FLAG]]&lt;&gt;"",
IF(TBL_BDA_LOANPOOL[[#This Row],[LOAN_LEVEL_PREQUALIFIED_FLAG]],"Yes","No"),
"")</f>
        <v/>
      </c>
      <c r="AE218" s="70" t="str">
        <f>IF(TBL_BDA_LOANPOOL[[#This Row],[LOAN_ID]] = "","",TBL_BDA_LOANPOOL[[#This Row],[LOAN_ID]]&amp;" ("&amp;IF(TBL_BDA_LOANPOOL[[#This Row],[PROP_ADDR_STREET]]="","Address Not Defined",TBL_BDA_LOANPOOL[[#This Row],[PROP_ADDR_STREET]])&amp;")")</f>
        <v/>
      </c>
      <c r="AF218" s="70" t="str">
        <f>IF(AND(TBL_BDA_LOANPOOL[[#This Row],[REQ_FIELDS_POPULATED]],TBL_BDA_LOANPOOL[[#This Row],[ERROR_COUNT]]=0),
AND(TBL_BDA_LOANPOOL[[#This Row],[PREQUAL_LOAN_AGESETTLE_DATE_90_DAYS_CERTDATE]],TBL_BDA_LOANPOOL[[#This Row],[PREQUAL_LOAN_INTEREST_RATE]],TBL_BDA_LOANPOOL[[#This Row],[PREQUAL_SMALLBUSINESS]]),
"")</f>
        <v/>
      </c>
      <c r="AG218" s="27" t="b">
        <f ca="1">IFERROR((IF(APP_BDA_CERT_DATE&lt;&gt;"",APP_BDA_CERT_DATE,TODAY())-TBL_BDA_LOANPOOL[[#This Row],[SETTLEMENT_DATE]])&lt;91,TRUE)</f>
        <v>1</v>
      </c>
      <c r="AH218" s="27" t="b">
        <f>COUNTIFS(TBL_BDA_LOANPOOL[LOAN_ID],TBL_BDA_LOANPOOL[[#This Row],[LOAN_ID]],TBL_BDA_LOANPOOL[LOAN_INTEREST_RATE],"&gt;"&amp;CONFIG_BDA_INTEREST_RATE_CEILING)=0</f>
        <v>1</v>
      </c>
      <c r="AI218" s="27" t="b">
        <f>COUNTIFS(TBL_BDA_LOANPOOL[LOAN_ID],TBL_BDA_LOANPOOL[[#This Row],[LOAN_ID]],TBL_BDA_LOANPOOL[SBA_QUALIFIED],"No")=0</f>
        <v>1</v>
      </c>
      <c r="AJ218" s="29">
        <f>IF(TBL_BDA_LOANPOOL[[#This Row],[MULTIPROP_REC_COUNT]]&lt;&gt;"",TBL_BDA_LOANPOOL[[#This Row],[LOAN_AMOUNT]]/TBL_BDA_LOANPOOL[[#This Row],[MULTIPROP_REC_COUNT]],TBL_BDA_LOANPOOL[[#This Row],[LOAN_AMOUNT]])</f>
        <v>0</v>
      </c>
      <c r="AK218" s="29" t="b">
        <f>TBL_BDA_LOANPOOL[[#This Row],[MULTIPROP_REC_COUNT]]&gt;1</f>
        <v>0</v>
      </c>
      <c r="AL218" s="36">
        <f>IF(TBL_BDA_LOANPOOL[[#This Row],[LOAN_ID]]&lt;&gt;"",COUNTIF(TBL_BDA_LOANPOOL[LOAN_ID],TBL_BDA_LOANPOOL[[#This Row],[LOAN_ID]]),1)</f>
        <v>1</v>
      </c>
      <c r="AM218" s="36">
        <f>IFERROR(MATCH(TBL_BDA_LOANPOOL[[#This Row],[QUAL_METHOD]],RANGE_LOOKUP_QUALMETHODS_BDA,0),-1)</f>
        <v>-1</v>
      </c>
      <c r="AN218" s="29" t="str">
        <f>IF(AND(TBL_BDA_LOANPOOL[[#This Row],[LOAN_ID]]&lt;&gt;"",TBL_BDA_LOANPOOL[[#This Row],[QUALMETHOD_ID]]&gt;-1),(SUMIF(TBL_BDA_LOANPOOL[LOAN_ID],TBL_BDA_LOANPOOL[[#This Row],[LOAN_ID]],TBL_BDA_LOANPOOL[QUALMETHOD_ID])/TBL_BDA_LOANPOOL[[#This Row],[MULTIPROP_REC_COUNT]])=TBL_BDA_LOANPOOL[[#This Row],[QUALMETHOD_ID]],"")</f>
        <v/>
      </c>
      <c r="AO218" s="29" t="str">
        <f>IF(AND(TBL_BDA_LOANPOOL[[#This Row],[LOAN_ID]]&lt;&gt;"",TBL_BDA_LOANPOOL[[#This Row],[LOAN_AMOUNT]]&lt;&gt;""),(SUMIF(TBL_BDA_LOANPOOL[LOAN_ID],TBL_BDA_LOANPOOL[[#This Row],[LOAN_ID]],TBL_BDA_LOANPOOL[LOAN_AMOUNT])/TBL_BDA_LOANPOOL[[#This Row],[MULTIPROP_REC_COUNT]])=TBL_BDA_LOANPOOL[[#This Row],[LOAN_AMOUNT]],"")</f>
        <v/>
      </c>
      <c r="AP218" s="29" t="str">
        <f>IF(AND(TBL_BDA_LOANPOOL[[#This Row],[LOAN_ID]]&lt;&gt;"",TBL_BDA_LOANPOOL[[#This Row],[SETTLEMENT_DATE]]&lt;&gt;""),(SUMIF(TBL_BDA_LOANPOOL[LOAN_ID],TBL_BDA_LOANPOOL[[#This Row],[LOAN_ID]],TBL_BDA_LOANPOOL[SETTLEMENT_DATE])/TBL_BDA_LOANPOOL[[#This Row],[MULTIPROP_REC_COUNT]])=TBL_BDA_LOANPOOL[[#This Row],[SETTLEMENT_DATE]],"")</f>
        <v/>
      </c>
      <c r="AQ21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9" spans="2:45" ht="26.25" customHeight="1" x14ac:dyDescent="0.25">
      <c r="B219" s="25" t="str">
        <f>IF(TBL_BDA_LOANPOOL[[#This Row],[RECORD_STARTED]],IF(TBL_BDA_LOANPOOL[[#This Row],[ERROR_COUNT]]&gt;0,-1,IF(TBL_BDA_LOANPOOL[[#This Row],[REQ_FIELDS_POPULATED]],1,0)),"")</f>
        <v/>
      </c>
      <c r="C219" s="36">
        <f>ROW()-ROW(TBL_BDA_LOANPOOL[[#Headers],[ROW_ID]])</f>
        <v>203</v>
      </c>
      <c r="D219" s="55"/>
      <c r="E219" s="56"/>
      <c r="F219" s="57"/>
      <c r="G219" s="193"/>
      <c r="H219" s="142"/>
      <c r="I219" s="144"/>
      <c r="J219" s="144"/>
      <c r="K219" s="194"/>
      <c r="L219" s="207"/>
      <c r="M219" s="196"/>
      <c r="N219" s="116"/>
      <c r="O219" s="55"/>
      <c r="P219" s="61"/>
      <c r="Q219" s="62"/>
      <c r="R219" s="124"/>
      <c r="S219" s="200"/>
      <c r="T219" s="61"/>
      <c r="U219" s="202"/>
      <c r="V219" s="204" t="str">
        <f>IF(TBL_BDA_LOANPOOL[[#This Row],[RECORD_STARTED]]=TRUE,RANGE_LOOKUP_QUALMETHODS_BDA_SMALLBUSINESS,"")</f>
        <v/>
      </c>
      <c r="W219" s="178"/>
      <c r="X219" s="176"/>
      <c r="Y219" s="185"/>
      <c r="Z219" s="185"/>
      <c r="AA219" s="186"/>
      <c r="AB219" s="186"/>
      <c r="AC21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9" s="94" t="str">
        <f>IF(TBL_BDA_LOANPOOL[[#This Row],[LOAN_LEVEL_PREQUALIFIED_FLAG]]&lt;&gt;"",
IF(TBL_BDA_LOANPOOL[[#This Row],[LOAN_LEVEL_PREQUALIFIED_FLAG]],"Yes","No"),
"")</f>
        <v/>
      </c>
      <c r="AE219" s="70" t="str">
        <f>IF(TBL_BDA_LOANPOOL[[#This Row],[LOAN_ID]] = "","",TBL_BDA_LOANPOOL[[#This Row],[LOAN_ID]]&amp;" ("&amp;IF(TBL_BDA_LOANPOOL[[#This Row],[PROP_ADDR_STREET]]="","Address Not Defined",TBL_BDA_LOANPOOL[[#This Row],[PROP_ADDR_STREET]])&amp;")")</f>
        <v/>
      </c>
      <c r="AF219" s="70" t="str">
        <f>IF(AND(TBL_BDA_LOANPOOL[[#This Row],[REQ_FIELDS_POPULATED]],TBL_BDA_LOANPOOL[[#This Row],[ERROR_COUNT]]=0),
AND(TBL_BDA_LOANPOOL[[#This Row],[PREQUAL_LOAN_AGESETTLE_DATE_90_DAYS_CERTDATE]],TBL_BDA_LOANPOOL[[#This Row],[PREQUAL_LOAN_INTEREST_RATE]],TBL_BDA_LOANPOOL[[#This Row],[PREQUAL_SMALLBUSINESS]]),
"")</f>
        <v/>
      </c>
      <c r="AG219" s="27" t="b">
        <f ca="1">IFERROR((IF(APP_BDA_CERT_DATE&lt;&gt;"",APP_BDA_CERT_DATE,TODAY())-TBL_BDA_LOANPOOL[[#This Row],[SETTLEMENT_DATE]])&lt;91,TRUE)</f>
        <v>1</v>
      </c>
      <c r="AH219" s="27" t="b">
        <f>COUNTIFS(TBL_BDA_LOANPOOL[LOAN_ID],TBL_BDA_LOANPOOL[[#This Row],[LOAN_ID]],TBL_BDA_LOANPOOL[LOAN_INTEREST_RATE],"&gt;"&amp;CONFIG_BDA_INTEREST_RATE_CEILING)=0</f>
        <v>1</v>
      </c>
      <c r="AI219" s="27" t="b">
        <f>COUNTIFS(TBL_BDA_LOANPOOL[LOAN_ID],TBL_BDA_LOANPOOL[[#This Row],[LOAN_ID]],TBL_BDA_LOANPOOL[SBA_QUALIFIED],"No")=0</f>
        <v>1</v>
      </c>
      <c r="AJ219" s="29">
        <f>IF(TBL_BDA_LOANPOOL[[#This Row],[MULTIPROP_REC_COUNT]]&lt;&gt;"",TBL_BDA_LOANPOOL[[#This Row],[LOAN_AMOUNT]]/TBL_BDA_LOANPOOL[[#This Row],[MULTIPROP_REC_COUNT]],TBL_BDA_LOANPOOL[[#This Row],[LOAN_AMOUNT]])</f>
        <v>0</v>
      </c>
      <c r="AK219" s="29" t="b">
        <f>TBL_BDA_LOANPOOL[[#This Row],[MULTIPROP_REC_COUNT]]&gt;1</f>
        <v>0</v>
      </c>
      <c r="AL219" s="36">
        <f>IF(TBL_BDA_LOANPOOL[[#This Row],[LOAN_ID]]&lt;&gt;"",COUNTIF(TBL_BDA_LOANPOOL[LOAN_ID],TBL_BDA_LOANPOOL[[#This Row],[LOAN_ID]]),1)</f>
        <v>1</v>
      </c>
      <c r="AM219" s="36">
        <f>IFERROR(MATCH(TBL_BDA_LOANPOOL[[#This Row],[QUAL_METHOD]],RANGE_LOOKUP_QUALMETHODS_BDA,0),-1)</f>
        <v>-1</v>
      </c>
      <c r="AN219" s="29" t="str">
        <f>IF(AND(TBL_BDA_LOANPOOL[[#This Row],[LOAN_ID]]&lt;&gt;"",TBL_BDA_LOANPOOL[[#This Row],[QUALMETHOD_ID]]&gt;-1),(SUMIF(TBL_BDA_LOANPOOL[LOAN_ID],TBL_BDA_LOANPOOL[[#This Row],[LOAN_ID]],TBL_BDA_LOANPOOL[QUALMETHOD_ID])/TBL_BDA_LOANPOOL[[#This Row],[MULTIPROP_REC_COUNT]])=TBL_BDA_LOANPOOL[[#This Row],[QUALMETHOD_ID]],"")</f>
        <v/>
      </c>
      <c r="AO219" s="29" t="str">
        <f>IF(AND(TBL_BDA_LOANPOOL[[#This Row],[LOAN_ID]]&lt;&gt;"",TBL_BDA_LOANPOOL[[#This Row],[LOAN_AMOUNT]]&lt;&gt;""),(SUMIF(TBL_BDA_LOANPOOL[LOAN_ID],TBL_BDA_LOANPOOL[[#This Row],[LOAN_ID]],TBL_BDA_LOANPOOL[LOAN_AMOUNT])/TBL_BDA_LOANPOOL[[#This Row],[MULTIPROP_REC_COUNT]])=TBL_BDA_LOANPOOL[[#This Row],[LOAN_AMOUNT]],"")</f>
        <v/>
      </c>
      <c r="AP219" s="29" t="str">
        <f>IF(AND(TBL_BDA_LOANPOOL[[#This Row],[LOAN_ID]]&lt;&gt;"",TBL_BDA_LOANPOOL[[#This Row],[SETTLEMENT_DATE]]&lt;&gt;""),(SUMIF(TBL_BDA_LOANPOOL[LOAN_ID],TBL_BDA_LOANPOOL[[#This Row],[LOAN_ID]],TBL_BDA_LOANPOOL[SETTLEMENT_DATE])/TBL_BDA_LOANPOOL[[#This Row],[MULTIPROP_REC_COUNT]])=TBL_BDA_LOANPOOL[[#This Row],[SETTLEMENT_DATE]],"")</f>
        <v/>
      </c>
      <c r="AQ21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0" spans="2:45" ht="26.25" customHeight="1" x14ac:dyDescent="0.25">
      <c r="B220" s="25" t="str">
        <f>IF(TBL_BDA_LOANPOOL[[#This Row],[RECORD_STARTED]],IF(TBL_BDA_LOANPOOL[[#This Row],[ERROR_COUNT]]&gt;0,-1,IF(TBL_BDA_LOANPOOL[[#This Row],[REQ_FIELDS_POPULATED]],1,0)),"")</f>
        <v/>
      </c>
      <c r="C220" s="36">
        <f>ROW()-ROW(TBL_BDA_LOANPOOL[[#Headers],[ROW_ID]])</f>
        <v>204</v>
      </c>
      <c r="D220" s="55"/>
      <c r="E220" s="56"/>
      <c r="F220" s="57"/>
      <c r="G220" s="193"/>
      <c r="H220" s="142"/>
      <c r="I220" s="144"/>
      <c r="J220" s="144"/>
      <c r="K220" s="194"/>
      <c r="L220" s="207"/>
      <c r="M220" s="196"/>
      <c r="N220" s="116"/>
      <c r="O220" s="55"/>
      <c r="P220" s="61"/>
      <c r="Q220" s="62"/>
      <c r="R220" s="124"/>
      <c r="S220" s="200"/>
      <c r="T220" s="61"/>
      <c r="U220" s="202"/>
      <c r="V220" s="204" t="str">
        <f>IF(TBL_BDA_LOANPOOL[[#This Row],[RECORD_STARTED]]=TRUE,RANGE_LOOKUP_QUALMETHODS_BDA_SMALLBUSINESS,"")</f>
        <v/>
      </c>
      <c r="W220" s="178"/>
      <c r="X220" s="176"/>
      <c r="Y220" s="185"/>
      <c r="Z220" s="185"/>
      <c r="AA220" s="186"/>
      <c r="AB220" s="186"/>
      <c r="AC22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0" s="94" t="str">
        <f>IF(TBL_BDA_LOANPOOL[[#This Row],[LOAN_LEVEL_PREQUALIFIED_FLAG]]&lt;&gt;"",
IF(TBL_BDA_LOANPOOL[[#This Row],[LOAN_LEVEL_PREQUALIFIED_FLAG]],"Yes","No"),
"")</f>
        <v/>
      </c>
      <c r="AE220" s="70" t="str">
        <f>IF(TBL_BDA_LOANPOOL[[#This Row],[LOAN_ID]] = "","",TBL_BDA_LOANPOOL[[#This Row],[LOAN_ID]]&amp;" ("&amp;IF(TBL_BDA_LOANPOOL[[#This Row],[PROP_ADDR_STREET]]="","Address Not Defined",TBL_BDA_LOANPOOL[[#This Row],[PROP_ADDR_STREET]])&amp;")")</f>
        <v/>
      </c>
      <c r="AF220" s="70" t="str">
        <f>IF(AND(TBL_BDA_LOANPOOL[[#This Row],[REQ_FIELDS_POPULATED]],TBL_BDA_LOANPOOL[[#This Row],[ERROR_COUNT]]=0),
AND(TBL_BDA_LOANPOOL[[#This Row],[PREQUAL_LOAN_AGESETTLE_DATE_90_DAYS_CERTDATE]],TBL_BDA_LOANPOOL[[#This Row],[PREQUAL_LOAN_INTEREST_RATE]],TBL_BDA_LOANPOOL[[#This Row],[PREQUAL_SMALLBUSINESS]]),
"")</f>
        <v/>
      </c>
      <c r="AG220" s="27" t="b">
        <f ca="1">IFERROR((IF(APP_BDA_CERT_DATE&lt;&gt;"",APP_BDA_CERT_DATE,TODAY())-TBL_BDA_LOANPOOL[[#This Row],[SETTLEMENT_DATE]])&lt;91,TRUE)</f>
        <v>1</v>
      </c>
      <c r="AH220" s="27" t="b">
        <f>COUNTIFS(TBL_BDA_LOANPOOL[LOAN_ID],TBL_BDA_LOANPOOL[[#This Row],[LOAN_ID]],TBL_BDA_LOANPOOL[LOAN_INTEREST_RATE],"&gt;"&amp;CONFIG_BDA_INTEREST_RATE_CEILING)=0</f>
        <v>1</v>
      </c>
      <c r="AI220" s="27" t="b">
        <f>COUNTIFS(TBL_BDA_LOANPOOL[LOAN_ID],TBL_BDA_LOANPOOL[[#This Row],[LOAN_ID]],TBL_BDA_LOANPOOL[SBA_QUALIFIED],"No")=0</f>
        <v>1</v>
      </c>
      <c r="AJ220" s="29">
        <f>IF(TBL_BDA_LOANPOOL[[#This Row],[MULTIPROP_REC_COUNT]]&lt;&gt;"",TBL_BDA_LOANPOOL[[#This Row],[LOAN_AMOUNT]]/TBL_BDA_LOANPOOL[[#This Row],[MULTIPROP_REC_COUNT]],TBL_BDA_LOANPOOL[[#This Row],[LOAN_AMOUNT]])</f>
        <v>0</v>
      </c>
      <c r="AK220" s="29" t="b">
        <f>TBL_BDA_LOANPOOL[[#This Row],[MULTIPROP_REC_COUNT]]&gt;1</f>
        <v>0</v>
      </c>
      <c r="AL220" s="36">
        <f>IF(TBL_BDA_LOANPOOL[[#This Row],[LOAN_ID]]&lt;&gt;"",COUNTIF(TBL_BDA_LOANPOOL[LOAN_ID],TBL_BDA_LOANPOOL[[#This Row],[LOAN_ID]]),1)</f>
        <v>1</v>
      </c>
      <c r="AM220" s="36">
        <f>IFERROR(MATCH(TBL_BDA_LOANPOOL[[#This Row],[QUAL_METHOD]],RANGE_LOOKUP_QUALMETHODS_BDA,0),-1)</f>
        <v>-1</v>
      </c>
      <c r="AN220" s="29" t="str">
        <f>IF(AND(TBL_BDA_LOANPOOL[[#This Row],[LOAN_ID]]&lt;&gt;"",TBL_BDA_LOANPOOL[[#This Row],[QUALMETHOD_ID]]&gt;-1),(SUMIF(TBL_BDA_LOANPOOL[LOAN_ID],TBL_BDA_LOANPOOL[[#This Row],[LOAN_ID]],TBL_BDA_LOANPOOL[QUALMETHOD_ID])/TBL_BDA_LOANPOOL[[#This Row],[MULTIPROP_REC_COUNT]])=TBL_BDA_LOANPOOL[[#This Row],[QUALMETHOD_ID]],"")</f>
        <v/>
      </c>
      <c r="AO220" s="29" t="str">
        <f>IF(AND(TBL_BDA_LOANPOOL[[#This Row],[LOAN_ID]]&lt;&gt;"",TBL_BDA_LOANPOOL[[#This Row],[LOAN_AMOUNT]]&lt;&gt;""),(SUMIF(TBL_BDA_LOANPOOL[LOAN_ID],TBL_BDA_LOANPOOL[[#This Row],[LOAN_ID]],TBL_BDA_LOANPOOL[LOAN_AMOUNT])/TBL_BDA_LOANPOOL[[#This Row],[MULTIPROP_REC_COUNT]])=TBL_BDA_LOANPOOL[[#This Row],[LOAN_AMOUNT]],"")</f>
        <v/>
      </c>
      <c r="AP220" s="29" t="str">
        <f>IF(AND(TBL_BDA_LOANPOOL[[#This Row],[LOAN_ID]]&lt;&gt;"",TBL_BDA_LOANPOOL[[#This Row],[SETTLEMENT_DATE]]&lt;&gt;""),(SUMIF(TBL_BDA_LOANPOOL[LOAN_ID],TBL_BDA_LOANPOOL[[#This Row],[LOAN_ID]],TBL_BDA_LOANPOOL[SETTLEMENT_DATE])/TBL_BDA_LOANPOOL[[#This Row],[MULTIPROP_REC_COUNT]])=TBL_BDA_LOANPOOL[[#This Row],[SETTLEMENT_DATE]],"")</f>
        <v/>
      </c>
      <c r="AQ22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1" spans="2:45" ht="26.25" customHeight="1" x14ac:dyDescent="0.25">
      <c r="B221" s="25" t="str">
        <f>IF(TBL_BDA_LOANPOOL[[#This Row],[RECORD_STARTED]],IF(TBL_BDA_LOANPOOL[[#This Row],[ERROR_COUNT]]&gt;0,-1,IF(TBL_BDA_LOANPOOL[[#This Row],[REQ_FIELDS_POPULATED]],1,0)),"")</f>
        <v/>
      </c>
      <c r="C221" s="36">
        <f>ROW()-ROW(TBL_BDA_LOANPOOL[[#Headers],[ROW_ID]])</f>
        <v>205</v>
      </c>
      <c r="D221" s="55"/>
      <c r="E221" s="56"/>
      <c r="F221" s="57"/>
      <c r="G221" s="193"/>
      <c r="H221" s="142"/>
      <c r="I221" s="144"/>
      <c r="J221" s="144"/>
      <c r="K221" s="194"/>
      <c r="L221" s="207"/>
      <c r="M221" s="196"/>
      <c r="N221" s="116"/>
      <c r="O221" s="55"/>
      <c r="P221" s="61"/>
      <c r="Q221" s="62"/>
      <c r="R221" s="124"/>
      <c r="S221" s="200"/>
      <c r="T221" s="61"/>
      <c r="U221" s="202"/>
      <c r="V221" s="204" t="str">
        <f>IF(TBL_BDA_LOANPOOL[[#This Row],[RECORD_STARTED]]=TRUE,RANGE_LOOKUP_QUALMETHODS_BDA_SMALLBUSINESS,"")</f>
        <v/>
      </c>
      <c r="W221" s="178"/>
      <c r="X221" s="176"/>
      <c r="Y221" s="185"/>
      <c r="Z221" s="185"/>
      <c r="AA221" s="186"/>
      <c r="AB221" s="186"/>
      <c r="AC22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1" s="94" t="str">
        <f>IF(TBL_BDA_LOANPOOL[[#This Row],[LOAN_LEVEL_PREQUALIFIED_FLAG]]&lt;&gt;"",
IF(TBL_BDA_LOANPOOL[[#This Row],[LOAN_LEVEL_PREQUALIFIED_FLAG]],"Yes","No"),
"")</f>
        <v/>
      </c>
      <c r="AE221" s="70" t="str">
        <f>IF(TBL_BDA_LOANPOOL[[#This Row],[LOAN_ID]] = "","",TBL_BDA_LOANPOOL[[#This Row],[LOAN_ID]]&amp;" ("&amp;IF(TBL_BDA_LOANPOOL[[#This Row],[PROP_ADDR_STREET]]="","Address Not Defined",TBL_BDA_LOANPOOL[[#This Row],[PROP_ADDR_STREET]])&amp;")")</f>
        <v/>
      </c>
      <c r="AF221" s="70" t="str">
        <f>IF(AND(TBL_BDA_LOANPOOL[[#This Row],[REQ_FIELDS_POPULATED]],TBL_BDA_LOANPOOL[[#This Row],[ERROR_COUNT]]=0),
AND(TBL_BDA_LOANPOOL[[#This Row],[PREQUAL_LOAN_AGESETTLE_DATE_90_DAYS_CERTDATE]],TBL_BDA_LOANPOOL[[#This Row],[PREQUAL_LOAN_INTEREST_RATE]],TBL_BDA_LOANPOOL[[#This Row],[PREQUAL_SMALLBUSINESS]]),
"")</f>
        <v/>
      </c>
      <c r="AG221" s="27" t="b">
        <f ca="1">IFERROR((IF(APP_BDA_CERT_DATE&lt;&gt;"",APP_BDA_CERT_DATE,TODAY())-TBL_BDA_LOANPOOL[[#This Row],[SETTLEMENT_DATE]])&lt;91,TRUE)</f>
        <v>1</v>
      </c>
      <c r="AH221" s="27" t="b">
        <f>COUNTIFS(TBL_BDA_LOANPOOL[LOAN_ID],TBL_BDA_LOANPOOL[[#This Row],[LOAN_ID]],TBL_BDA_LOANPOOL[LOAN_INTEREST_RATE],"&gt;"&amp;CONFIG_BDA_INTEREST_RATE_CEILING)=0</f>
        <v>1</v>
      </c>
      <c r="AI221" s="27" t="b">
        <f>COUNTIFS(TBL_BDA_LOANPOOL[LOAN_ID],TBL_BDA_LOANPOOL[[#This Row],[LOAN_ID]],TBL_BDA_LOANPOOL[SBA_QUALIFIED],"No")=0</f>
        <v>1</v>
      </c>
      <c r="AJ221" s="29">
        <f>IF(TBL_BDA_LOANPOOL[[#This Row],[MULTIPROP_REC_COUNT]]&lt;&gt;"",TBL_BDA_LOANPOOL[[#This Row],[LOAN_AMOUNT]]/TBL_BDA_LOANPOOL[[#This Row],[MULTIPROP_REC_COUNT]],TBL_BDA_LOANPOOL[[#This Row],[LOAN_AMOUNT]])</f>
        <v>0</v>
      </c>
      <c r="AK221" s="29" t="b">
        <f>TBL_BDA_LOANPOOL[[#This Row],[MULTIPROP_REC_COUNT]]&gt;1</f>
        <v>0</v>
      </c>
      <c r="AL221" s="36">
        <f>IF(TBL_BDA_LOANPOOL[[#This Row],[LOAN_ID]]&lt;&gt;"",COUNTIF(TBL_BDA_LOANPOOL[LOAN_ID],TBL_BDA_LOANPOOL[[#This Row],[LOAN_ID]]),1)</f>
        <v>1</v>
      </c>
      <c r="AM221" s="36">
        <f>IFERROR(MATCH(TBL_BDA_LOANPOOL[[#This Row],[QUAL_METHOD]],RANGE_LOOKUP_QUALMETHODS_BDA,0),-1)</f>
        <v>-1</v>
      </c>
      <c r="AN221" s="29" t="str">
        <f>IF(AND(TBL_BDA_LOANPOOL[[#This Row],[LOAN_ID]]&lt;&gt;"",TBL_BDA_LOANPOOL[[#This Row],[QUALMETHOD_ID]]&gt;-1),(SUMIF(TBL_BDA_LOANPOOL[LOAN_ID],TBL_BDA_LOANPOOL[[#This Row],[LOAN_ID]],TBL_BDA_LOANPOOL[QUALMETHOD_ID])/TBL_BDA_LOANPOOL[[#This Row],[MULTIPROP_REC_COUNT]])=TBL_BDA_LOANPOOL[[#This Row],[QUALMETHOD_ID]],"")</f>
        <v/>
      </c>
      <c r="AO221" s="29" t="str">
        <f>IF(AND(TBL_BDA_LOANPOOL[[#This Row],[LOAN_ID]]&lt;&gt;"",TBL_BDA_LOANPOOL[[#This Row],[LOAN_AMOUNT]]&lt;&gt;""),(SUMIF(TBL_BDA_LOANPOOL[LOAN_ID],TBL_BDA_LOANPOOL[[#This Row],[LOAN_ID]],TBL_BDA_LOANPOOL[LOAN_AMOUNT])/TBL_BDA_LOANPOOL[[#This Row],[MULTIPROP_REC_COUNT]])=TBL_BDA_LOANPOOL[[#This Row],[LOAN_AMOUNT]],"")</f>
        <v/>
      </c>
      <c r="AP221" s="29" t="str">
        <f>IF(AND(TBL_BDA_LOANPOOL[[#This Row],[LOAN_ID]]&lt;&gt;"",TBL_BDA_LOANPOOL[[#This Row],[SETTLEMENT_DATE]]&lt;&gt;""),(SUMIF(TBL_BDA_LOANPOOL[LOAN_ID],TBL_BDA_LOANPOOL[[#This Row],[LOAN_ID]],TBL_BDA_LOANPOOL[SETTLEMENT_DATE])/TBL_BDA_LOANPOOL[[#This Row],[MULTIPROP_REC_COUNT]])=TBL_BDA_LOANPOOL[[#This Row],[SETTLEMENT_DATE]],"")</f>
        <v/>
      </c>
      <c r="AQ22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2" spans="2:45" ht="26.25" customHeight="1" x14ac:dyDescent="0.25">
      <c r="B222" s="25" t="str">
        <f>IF(TBL_BDA_LOANPOOL[[#This Row],[RECORD_STARTED]],IF(TBL_BDA_LOANPOOL[[#This Row],[ERROR_COUNT]]&gt;0,-1,IF(TBL_BDA_LOANPOOL[[#This Row],[REQ_FIELDS_POPULATED]],1,0)),"")</f>
        <v/>
      </c>
      <c r="C222" s="36">
        <f>ROW()-ROW(TBL_BDA_LOANPOOL[[#Headers],[ROW_ID]])</f>
        <v>206</v>
      </c>
      <c r="D222" s="55"/>
      <c r="E222" s="56"/>
      <c r="F222" s="57"/>
      <c r="G222" s="193"/>
      <c r="H222" s="142"/>
      <c r="I222" s="144"/>
      <c r="J222" s="144"/>
      <c r="K222" s="194"/>
      <c r="L222" s="207"/>
      <c r="M222" s="196"/>
      <c r="N222" s="116"/>
      <c r="O222" s="55"/>
      <c r="P222" s="61"/>
      <c r="Q222" s="62"/>
      <c r="R222" s="124"/>
      <c r="S222" s="200"/>
      <c r="T222" s="61"/>
      <c r="U222" s="202"/>
      <c r="V222" s="204" t="str">
        <f>IF(TBL_BDA_LOANPOOL[[#This Row],[RECORD_STARTED]]=TRUE,RANGE_LOOKUP_QUALMETHODS_BDA_SMALLBUSINESS,"")</f>
        <v/>
      </c>
      <c r="W222" s="178"/>
      <c r="X222" s="176"/>
      <c r="Y222" s="185"/>
      <c r="Z222" s="185"/>
      <c r="AA222" s="186"/>
      <c r="AB222" s="186"/>
      <c r="AC22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2" s="94" t="str">
        <f>IF(TBL_BDA_LOANPOOL[[#This Row],[LOAN_LEVEL_PREQUALIFIED_FLAG]]&lt;&gt;"",
IF(TBL_BDA_LOANPOOL[[#This Row],[LOAN_LEVEL_PREQUALIFIED_FLAG]],"Yes","No"),
"")</f>
        <v/>
      </c>
      <c r="AE222" s="70" t="str">
        <f>IF(TBL_BDA_LOANPOOL[[#This Row],[LOAN_ID]] = "","",TBL_BDA_LOANPOOL[[#This Row],[LOAN_ID]]&amp;" ("&amp;IF(TBL_BDA_LOANPOOL[[#This Row],[PROP_ADDR_STREET]]="","Address Not Defined",TBL_BDA_LOANPOOL[[#This Row],[PROP_ADDR_STREET]])&amp;")")</f>
        <v/>
      </c>
      <c r="AF222" s="70" t="str">
        <f>IF(AND(TBL_BDA_LOANPOOL[[#This Row],[REQ_FIELDS_POPULATED]],TBL_BDA_LOANPOOL[[#This Row],[ERROR_COUNT]]=0),
AND(TBL_BDA_LOANPOOL[[#This Row],[PREQUAL_LOAN_AGESETTLE_DATE_90_DAYS_CERTDATE]],TBL_BDA_LOANPOOL[[#This Row],[PREQUAL_LOAN_INTEREST_RATE]],TBL_BDA_LOANPOOL[[#This Row],[PREQUAL_SMALLBUSINESS]]),
"")</f>
        <v/>
      </c>
      <c r="AG222" s="27" t="b">
        <f ca="1">IFERROR((IF(APP_BDA_CERT_DATE&lt;&gt;"",APP_BDA_CERT_DATE,TODAY())-TBL_BDA_LOANPOOL[[#This Row],[SETTLEMENT_DATE]])&lt;91,TRUE)</f>
        <v>1</v>
      </c>
      <c r="AH222" s="27" t="b">
        <f>COUNTIFS(TBL_BDA_LOANPOOL[LOAN_ID],TBL_BDA_LOANPOOL[[#This Row],[LOAN_ID]],TBL_BDA_LOANPOOL[LOAN_INTEREST_RATE],"&gt;"&amp;CONFIG_BDA_INTEREST_RATE_CEILING)=0</f>
        <v>1</v>
      </c>
      <c r="AI222" s="27" t="b">
        <f>COUNTIFS(TBL_BDA_LOANPOOL[LOAN_ID],TBL_BDA_LOANPOOL[[#This Row],[LOAN_ID]],TBL_BDA_LOANPOOL[SBA_QUALIFIED],"No")=0</f>
        <v>1</v>
      </c>
      <c r="AJ222" s="29">
        <f>IF(TBL_BDA_LOANPOOL[[#This Row],[MULTIPROP_REC_COUNT]]&lt;&gt;"",TBL_BDA_LOANPOOL[[#This Row],[LOAN_AMOUNT]]/TBL_BDA_LOANPOOL[[#This Row],[MULTIPROP_REC_COUNT]],TBL_BDA_LOANPOOL[[#This Row],[LOAN_AMOUNT]])</f>
        <v>0</v>
      </c>
      <c r="AK222" s="29" t="b">
        <f>TBL_BDA_LOANPOOL[[#This Row],[MULTIPROP_REC_COUNT]]&gt;1</f>
        <v>0</v>
      </c>
      <c r="AL222" s="36">
        <f>IF(TBL_BDA_LOANPOOL[[#This Row],[LOAN_ID]]&lt;&gt;"",COUNTIF(TBL_BDA_LOANPOOL[LOAN_ID],TBL_BDA_LOANPOOL[[#This Row],[LOAN_ID]]),1)</f>
        <v>1</v>
      </c>
      <c r="AM222" s="36">
        <f>IFERROR(MATCH(TBL_BDA_LOANPOOL[[#This Row],[QUAL_METHOD]],RANGE_LOOKUP_QUALMETHODS_BDA,0),-1)</f>
        <v>-1</v>
      </c>
      <c r="AN222" s="29" t="str">
        <f>IF(AND(TBL_BDA_LOANPOOL[[#This Row],[LOAN_ID]]&lt;&gt;"",TBL_BDA_LOANPOOL[[#This Row],[QUALMETHOD_ID]]&gt;-1),(SUMIF(TBL_BDA_LOANPOOL[LOAN_ID],TBL_BDA_LOANPOOL[[#This Row],[LOAN_ID]],TBL_BDA_LOANPOOL[QUALMETHOD_ID])/TBL_BDA_LOANPOOL[[#This Row],[MULTIPROP_REC_COUNT]])=TBL_BDA_LOANPOOL[[#This Row],[QUALMETHOD_ID]],"")</f>
        <v/>
      </c>
      <c r="AO222" s="29" t="str">
        <f>IF(AND(TBL_BDA_LOANPOOL[[#This Row],[LOAN_ID]]&lt;&gt;"",TBL_BDA_LOANPOOL[[#This Row],[LOAN_AMOUNT]]&lt;&gt;""),(SUMIF(TBL_BDA_LOANPOOL[LOAN_ID],TBL_BDA_LOANPOOL[[#This Row],[LOAN_ID]],TBL_BDA_LOANPOOL[LOAN_AMOUNT])/TBL_BDA_LOANPOOL[[#This Row],[MULTIPROP_REC_COUNT]])=TBL_BDA_LOANPOOL[[#This Row],[LOAN_AMOUNT]],"")</f>
        <v/>
      </c>
      <c r="AP222" s="29" t="str">
        <f>IF(AND(TBL_BDA_LOANPOOL[[#This Row],[LOAN_ID]]&lt;&gt;"",TBL_BDA_LOANPOOL[[#This Row],[SETTLEMENT_DATE]]&lt;&gt;""),(SUMIF(TBL_BDA_LOANPOOL[LOAN_ID],TBL_BDA_LOANPOOL[[#This Row],[LOAN_ID]],TBL_BDA_LOANPOOL[SETTLEMENT_DATE])/TBL_BDA_LOANPOOL[[#This Row],[MULTIPROP_REC_COUNT]])=TBL_BDA_LOANPOOL[[#This Row],[SETTLEMENT_DATE]],"")</f>
        <v/>
      </c>
      <c r="AQ22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3" spans="2:45" ht="26.25" customHeight="1" x14ac:dyDescent="0.25">
      <c r="B223" s="25" t="str">
        <f>IF(TBL_BDA_LOANPOOL[[#This Row],[RECORD_STARTED]],IF(TBL_BDA_LOANPOOL[[#This Row],[ERROR_COUNT]]&gt;0,-1,IF(TBL_BDA_LOANPOOL[[#This Row],[REQ_FIELDS_POPULATED]],1,0)),"")</f>
        <v/>
      </c>
      <c r="C223" s="36">
        <f>ROW()-ROW(TBL_BDA_LOANPOOL[[#Headers],[ROW_ID]])</f>
        <v>207</v>
      </c>
      <c r="D223" s="55"/>
      <c r="E223" s="56"/>
      <c r="F223" s="57"/>
      <c r="G223" s="193"/>
      <c r="H223" s="142"/>
      <c r="I223" s="144"/>
      <c r="J223" s="144"/>
      <c r="K223" s="194"/>
      <c r="L223" s="207"/>
      <c r="M223" s="196"/>
      <c r="N223" s="116"/>
      <c r="O223" s="55"/>
      <c r="P223" s="61"/>
      <c r="Q223" s="62"/>
      <c r="R223" s="124"/>
      <c r="S223" s="200"/>
      <c r="T223" s="61"/>
      <c r="U223" s="202"/>
      <c r="V223" s="204" t="str">
        <f>IF(TBL_BDA_LOANPOOL[[#This Row],[RECORD_STARTED]]=TRUE,RANGE_LOOKUP_QUALMETHODS_BDA_SMALLBUSINESS,"")</f>
        <v/>
      </c>
      <c r="W223" s="178"/>
      <c r="X223" s="176"/>
      <c r="Y223" s="185"/>
      <c r="Z223" s="185"/>
      <c r="AA223" s="186"/>
      <c r="AB223" s="186"/>
      <c r="AC22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3" s="94" t="str">
        <f>IF(TBL_BDA_LOANPOOL[[#This Row],[LOAN_LEVEL_PREQUALIFIED_FLAG]]&lt;&gt;"",
IF(TBL_BDA_LOANPOOL[[#This Row],[LOAN_LEVEL_PREQUALIFIED_FLAG]],"Yes","No"),
"")</f>
        <v/>
      </c>
      <c r="AE223" s="70" t="str">
        <f>IF(TBL_BDA_LOANPOOL[[#This Row],[LOAN_ID]] = "","",TBL_BDA_LOANPOOL[[#This Row],[LOAN_ID]]&amp;" ("&amp;IF(TBL_BDA_LOANPOOL[[#This Row],[PROP_ADDR_STREET]]="","Address Not Defined",TBL_BDA_LOANPOOL[[#This Row],[PROP_ADDR_STREET]])&amp;")")</f>
        <v/>
      </c>
      <c r="AF223" s="70" t="str">
        <f>IF(AND(TBL_BDA_LOANPOOL[[#This Row],[REQ_FIELDS_POPULATED]],TBL_BDA_LOANPOOL[[#This Row],[ERROR_COUNT]]=0),
AND(TBL_BDA_LOANPOOL[[#This Row],[PREQUAL_LOAN_AGESETTLE_DATE_90_DAYS_CERTDATE]],TBL_BDA_LOANPOOL[[#This Row],[PREQUAL_LOAN_INTEREST_RATE]],TBL_BDA_LOANPOOL[[#This Row],[PREQUAL_SMALLBUSINESS]]),
"")</f>
        <v/>
      </c>
      <c r="AG223" s="27" t="b">
        <f ca="1">IFERROR((IF(APP_BDA_CERT_DATE&lt;&gt;"",APP_BDA_CERT_DATE,TODAY())-TBL_BDA_LOANPOOL[[#This Row],[SETTLEMENT_DATE]])&lt;91,TRUE)</f>
        <v>1</v>
      </c>
      <c r="AH223" s="27" t="b">
        <f>COUNTIFS(TBL_BDA_LOANPOOL[LOAN_ID],TBL_BDA_LOANPOOL[[#This Row],[LOAN_ID]],TBL_BDA_LOANPOOL[LOAN_INTEREST_RATE],"&gt;"&amp;CONFIG_BDA_INTEREST_RATE_CEILING)=0</f>
        <v>1</v>
      </c>
      <c r="AI223" s="27" t="b">
        <f>COUNTIFS(TBL_BDA_LOANPOOL[LOAN_ID],TBL_BDA_LOANPOOL[[#This Row],[LOAN_ID]],TBL_BDA_LOANPOOL[SBA_QUALIFIED],"No")=0</f>
        <v>1</v>
      </c>
      <c r="AJ223" s="29">
        <f>IF(TBL_BDA_LOANPOOL[[#This Row],[MULTIPROP_REC_COUNT]]&lt;&gt;"",TBL_BDA_LOANPOOL[[#This Row],[LOAN_AMOUNT]]/TBL_BDA_LOANPOOL[[#This Row],[MULTIPROP_REC_COUNT]],TBL_BDA_LOANPOOL[[#This Row],[LOAN_AMOUNT]])</f>
        <v>0</v>
      </c>
      <c r="AK223" s="29" t="b">
        <f>TBL_BDA_LOANPOOL[[#This Row],[MULTIPROP_REC_COUNT]]&gt;1</f>
        <v>0</v>
      </c>
      <c r="AL223" s="36">
        <f>IF(TBL_BDA_LOANPOOL[[#This Row],[LOAN_ID]]&lt;&gt;"",COUNTIF(TBL_BDA_LOANPOOL[LOAN_ID],TBL_BDA_LOANPOOL[[#This Row],[LOAN_ID]]),1)</f>
        <v>1</v>
      </c>
      <c r="AM223" s="36">
        <f>IFERROR(MATCH(TBL_BDA_LOANPOOL[[#This Row],[QUAL_METHOD]],RANGE_LOOKUP_QUALMETHODS_BDA,0),-1)</f>
        <v>-1</v>
      </c>
      <c r="AN223" s="29" t="str">
        <f>IF(AND(TBL_BDA_LOANPOOL[[#This Row],[LOAN_ID]]&lt;&gt;"",TBL_BDA_LOANPOOL[[#This Row],[QUALMETHOD_ID]]&gt;-1),(SUMIF(TBL_BDA_LOANPOOL[LOAN_ID],TBL_BDA_LOANPOOL[[#This Row],[LOAN_ID]],TBL_BDA_LOANPOOL[QUALMETHOD_ID])/TBL_BDA_LOANPOOL[[#This Row],[MULTIPROP_REC_COUNT]])=TBL_BDA_LOANPOOL[[#This Row],[QUALMETHOD_ID]],"")</f>
        <v/>
      </c>
      <c r="AO223" s="29" t="str">
        <f>IF(AND(TBL_BDA_LOANPOOL[[#This Row],[LOAN_ID]]&lt;&gt;"",TBL_BDA_LOANPOOL[[#This Row],[LOAN_AMOUNT]]&lt;&gt;""),(SUMIF(TBL_BDA_LOANPOOL[LOAN_ID],TBL_BDA_LOANPOOL[[#This Row],[LOAN_ID]],TBL_BDA_LOANPOOL[LOAN_AMOUNT])/TBL_BDA_LOANPOOL[[#This Row],[MULTIPROP_REC_COUNT]])=TBL_BDA_LOANPOOL[[#This Row],[LOAN_AMOUNT]],"")</f>
        <v/>
      </c>
      <c r="AP223" s="29" t="str">
        <f>IF(AND(TBL_BDA_LOANPOOL[[#This Row],[LOAN_ID]]&lt;&gt;"",TBL_BDA_LOANPOOL[[#This Row],[SETTLEMENT_DATE]]&lt;&gt;""),(SUMIF(TBL_BDA_LOANPOOL[LOAN_ID],TBL_BDA_LOANPOOL[[#This Row],[LOAN_ID]],TBL_BDA_LOANPOOL[SETTLEMENT_DATE])/TBL_BDA_LOANPOOL[[#This Row],[MULTIPROP_REC_COUNT]])=TBL_BDA_LOANPOOL[[#This Row],[SETTLEMENT_DATE]],"")</f>
        <v/>
      </c>
      <c r="AQ22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4" spans="2:45" ht="26.25" customHeight="1" x14ac:dyDescent="0.25">
      <c r="B224" s="25" t="str">
        <f>IF(TBL_BDA_LOANPOOL[[#This Row],[RECORD_STARTED]],IF(TBL_BDA_LOANPOOL[[#This Row],[ERROR_COUNT]]&gt;0,-1,IF(TBL_BDA_LOANPOOL[[#This Row],[REQ_FIELDS_POPULATED]],1,0)),"")</f>
        <v/>
      </c>
      <c r="C224" s="36">
        <f>ROW()-ROW(TBL_BDA_LOANPOOL[[#Headers],[ROW_ID]])</f>
        <v>208</v>
      </c>
      <c r="D224" s="55"/>
      <c r="E224" s="56"/>
      <c r="F224" s="57"/>
      <c r="G224" s="193"/>
      <c r="H224" s="142"/>
      <c r="I224" s="144"/>
      <c r="J224" s="144"/>
      <c r="K224" s="194"/>
      <c r="L224" s="207"/>
      <c r="M224" s="196"/>
      <c r="N224" s="116"/>
      <c r="O224" s="55"/>
      <c r="P224" s="61"/>
      <c r="Q224" s="62"/>
      <c r="R224" s="124"/>
      <c r="S224" s="200"/>
      <c r="T224" s="61"/>
      <c r="U224" s="202"/>
      <c r="V224" s="204" t="str">
        <f>IF(TBL_BDA_LOANPOOL[[#This Row],[RECORD_STARTED]]=TRUE,RANGE_LOOKUP_QUALMETHODS_BDA_SMALLBUSINESS,"")</f>
        <v/>
      </c>
      <c r="W224" s="178"/>
      <c r="X224" s="176"/>
      <c r="Y224" s="185"/>
      <c r="Z224" s="185"/>
      <c r="AA224" s="186"/>
      <c r="AB224" s="186"/>
      <c r="AC22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4" s="94" t="str">
        <f>IF(TBL_BDA_LOANPOOL[[#This Row],[LOAN_LEVEL_PREQUALIFIED_FLAG]]&lt;&gt;"",
IF(TBL_BDA_LOANPOOL[[#This Row],[LOAN_LEVEL_PREQUALIFIED_FLAG]],"Yes","No"),
"")</f>
        <v/>
      </c>
      <c r="AE224" s="70" t="str">
        <f>IF(TBL_BDA_LOANPOOL[[#This Row],[LOAN_ID]] = "","",TBL_BDA_LOANPOOL[[#This Row],[LOAN_ID]]&amp;" ("&amp;IF(TBL_BDA_LOANPOOL[[#This Row],[PROP_ADDR_STREET]]="","Address Not Defined",TBL_BDA_LOANPOOL[[#This Row],[PROP_ADDR_STREET]])&amp;")")</f>
        <v/>
      </c>
      <c r="AF224" s="70" t="str">
        <f>IF(AND(TBL_BDA_LOANPOOL[[#This Row],[REQ_FIELDS_POPULATED]],TBL_BDA_LOANPOOL[[#This Row],[ERROR_COUNT]]=0),
AND(TBL_BDA_LOANPOOL[[#This Row],[PREQUAL_LOAN_AGESETTLE_DATE_90_DAYS_CERTDATE]],TBL_BDA_LOANPOOL[[#This Row],[PREQUAL_LOAN_INTEREST_RATE]],TBL_BDA_LOANPOOL[[#This Row],[PREQUAL_SMALLBUSINESS]]),
"")</f>
        <v/>
      </c>
      <c r="AG224" s="27" t="b">
        <f ca="1">IFERROR((IF(APP_BDA_CERT_DATE&lt;&gt;"",APP_BDA_CERT_DATE,TODAY())-TBL_BDA_LOANPOOL[[#This Row],[SETTLEMENT_DATE]])&lt;91,TRUE)</f>
        <v>1</v>
      </c>
      <c r="AH224" s="27" t="b">
        <f>COUNTIFS(TBL_BDA_LOANPOOL[LOAN_ID],TBL_BDA_LOANPOOL[[#This Row],[LOAN_ID]],TBL_BDA_LOANPOOL[LOAN_INTEREST_RATE],"&gt;"&amp;CONFIG_BDA_INTEREST_RATE_CEILING)=0</f>
        <v>1</v>
      </c>
      <c r="AI224" s="27" t="b">
        <f>COUNTIFS(TBL_BDA_LOANPOOL[LOAN_ID],TBL_BDA_LOANPOOL[[#This Row],[LOAN_ID]],TBL_BDA_LOANPOOL[SBA_QUALIFIED],"No")=0</f>
        <v>1</v>
      </c>
      <c r="AJ224" s="29">
        <f>IF(TBL_BDA_LOANPOOL[[#This Row],[MULTIPROP_REC_COUNT]]&lt;&gt;"",TBL_BDA_LOANPOOL[[#This Row],[LOAN_AMOUNT]]/TBL_BDA_LOANPOOL[[#This Row],[MULTIPROP_REC_COUNT]],TBL_BDA_LOANPOOL[[#This Row],[LOAN_AMOUNT]])</f>
        <v>0</v>
      </c>
      <c r="AK224" s="29" t="b">
        <f>TBL_BDA_LOANPOOL[[#This Row],[MULTIPROP_REC_COUNT]]&gt;1</f>
        <v>0</v>
      </c>
      <c r="AL224" s="36">
        <f>IF(TBL_BDA_LOANPOOL[[#This Row],[LOAN_ID]]&lt;&gt;"",COUNTIF(TBL_BDA_LOANPOOL[LOAN_ID],TBL_BDA_LOANPOOL[[#This Row],[LOAN_ID]]),1)</f>
        <v>1</v>
      </c>
      <c r="AM224" s="36">
        <f>IFERROR(MATCH(TBL_BDA_LOANPOOL[[#This Row],[QUAL_METHOD]],RANGE_LOOKUP_QUALMETHODS_BDA,0),-1)</f>
        <v>-1</v>
      </c>
      <c r="AN224" s="29" t="str">
        <f>IF(AND(TBL_BDA_LOANPOOL[[#This Row],[LOAN_ID]]&lt;&gt;"",TBL_BDA_LOANPOOL[[#This Row],[QUALMETHOD_ID]]&gt;-1),(SUMIF(TBL_BDA_LOANPOOL[LOAN_ID],TBL_BDA_LOANPOOL[[#This Row],[LOAN_ID]],TBL_BDA_LOANPOOL[QUALMETHOD_ID])/TBL_BDA_LOANPOOL[[#This Row],[MULTIPROP_REC_COUNT]])=TBL_BDA_LOANPOOL[[#This Row],[QUALMETHOD_ID]],"")</f>
        <v/>
      </c>
      <c r="AO224" s="29" t="str">
        <f>IF(AND(TBL_BDA_LOANPOOL[[#This Row],[LOAN_ID]]&lt;&gt;"",TBL_BDA_LOANPOOL[[#This Row],[LOAN_AMOUNT]]&lt;&gt;""),(SUMIF(TBL_BDA_LOANPOOL[LOAN_ID],TBL_BDA_LOANPOOL[[#This Row],[LOAN_ID]],TBL_BDA_LOANPOOL[LOAN_AMOUNT])/TBL_BDA_LOANPOOL[[#This Row],[MULTIPROP_REC_COUNT]])=TBL_BDA_LOANPOOL[[#This Row],[LOAN_AMOUNT]],"")</f>
        <v/>
      </c>
      <c r="AP224" s="29" t="str">
        <f>IF(AND(TBL_BDA_LOANPOOL[[#This Row],[LOAN_ID]]&lt;&gt;"",TBL_BDA_LOANPOOL[[#This Row],[SETTLEMENT_DATE]]&lt;&gt;""),(SUMIF(TBL_BDA_LOANPOOL[LOAN_ID],TBL_BDA_LOANPOOL[[#This Row],[LOAN_ID]],TBL_BDA_LOANPOOL[SETTLEMENT_DATE])/TBL_BDA_LOANPOOL[[#This Row],[MULTIPROP_REC_COUNT]])=TBL_BDA_LOANPOOL[[#This Row],[SETTLEMENT_DATE]],"")</f>
        <v/>
      </c>
      <c r="AQ22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5" spans="2:45" ht="26.25" customHeight="1" x14ac:dyDescent="0.25">
      <c r="B225" s="25" t="str">
        <f>IF(TBL_BDA_LOANPOOL[[#This Row],[RECORD_STARTED]],IF(TBL_BDA_LOANPOOL[[#This Row],[ERROR_COUNT]]&gt;0,-1,IF(TBL_BDA_LOANPOOL[[#This Row],[REQ_FIELDS_POPULATED]],1,0)),"")</f>
        <v/>
      </c>
      <c r="C225" s="36">
        <f>ROW()-ROW(TBL_BDA_LOANPOOL[[#Headers],[ROW_ID]])</f>
        <v>209</v>
      </c>
      <c r="D225" s="55"/>
      <c r="E225" s="56"/>
      <c r="F225" s="57"/>
      <c r="G225" s="193"/>
      <c r="H225" s="142"/>
      <c r="I225" s="144"/>
      <c r="J225" s="144"/>
      <c r="K225" s="194"/>
      <c r="L225" s="207"/>
      <c r="M225" s="196"/>
      <c r="N225" s="116"/>
      <c r="O225" s="55"/>
      <c r="P225" s="61"/>
      <c r="Q225" s="62"/>
      <c r="R225" s="124"/>
      <c r="S225" s="200"/>
      <c r="T225" s="61"/>
      <c r="U225" s="202"/>
      <c r="V225" s="204" t="str">
        <f>IF(TBL_BDA_LOANPOOL[[#This Row],[RECORD_STARTED]]=TRUE,RANGE_LOOKUP_QUALMETHODS_BDA_SMALLBUSINESS,"")</f>
        <v/>
      </c>
      <c r="W225" s="178"/>
      <c r="X225" s="176"/>
      <c r="Y225" s="185"/>
      <c r="Z225" s="185"/>
      <c r="AA225" s="186"/>
      <c r="AB225" s="186"/>
      <c r="AC22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5" s="94" t="str">
        <f>IF(TBL_BDA_LOANPOOL[[#This Row],[LOAN_LEVEL_PREQUALIFIED_FLAG]]&lt;&gt;"",
IF(TBL_BDA_LOANPOOL[[#This Row],[LOAN_LEVEL_PREQUALIFIED_FLAG]],"Yes","No"),
"")</f>
        <v/>
      </c>
      <c r="AE225" s="70" t="str">
        <f>IF(TBL_BDA_LOANPOOL[[#This Row],[LOAN_ID]] = "","",TBL_BDA_LOANPOOL[[#This Row],[LOAN_ID]]&amp;" ("&amp;IF(TBL_BDA_LOANPOOL[[#This Row],[PROP_ADDR_STREET]]="","Address Not Defined",TBL_BDA_LOANPOOL[[#This Row],[PROP_ADDR_STREET]])&amp;")")</f>
        <v/>
      </c>
      <c r="AF225" s="70" t="str">
        <f>IF(AND(TBL_BDA_LOANPOOL[[#This Row],[REQ_FIELDS_POPULATED]],TBL_BDA_LOANPOOL[[#This Row],[ERROR_COUNT]]=0),
AND(TBL_BDA_LOANPOOL[[#This Row],[PREQUAL_LOAN_AGESETTLE_DATE_90_DAYS_CERTDATE]],TBL_BDA_LOANPOOL[[#This Row],[PREQUAL_LOAN_INTEREST_RATE]],TBL_BDA_LOANPOOL[[#This Row],[PREQUAL_SMALLBUSINESS]]),
"")</f>
        <v/>
      </c>
      <c r="AG225" s="27" t="b">
        <f ca="1">IFERROR((IF(APP_BDA_CERT_DATE&lt;&gt;"",APP_BDA_CERT_DATE,TODAY())-TBL_BDA_LOANPOOL[[#This Row],[SETTLEMENT_DATE]])&lt;91,TRUE)</f>
        <v>1</v>
      </c>
      <c r="AH225" s="27" t="b">
        <f>COUNTIFS(TBL_BDA_LOANPOOL[LOAN_ID],TBL_BDA_LOANPOOL[[#This Row],[LOAN_ID]],TBL_BDA_LOANPOOL[LOAN_INTEREST_RATE],"&gt;"&amp;CONFIG_BDA_INTEREST_RATE_CEILING)=0</f>
        <v>1</v>
      </c>
      <c r="AI225" s="27" t="b">
        <f>COUNTIFS(TBL_BDA_LOANPOOL[LOAN_ID],TBL_BDA_LOANPOOL[[#This Row],[LOAN_ID]],TBL_BDA_LOANPOOL[SBA_QUALIFIED],"No")=0</f>
        <v>1</v>
      </c>
      <c r="AJ225" s="29">
        <f>IF(TBL_BDA_LOANPOOL[[#This Row],[MULTIPROP_REC_COUNT]]&lt;&gt;"",TBL_BDA_LOANPOOL[[#This Row],[LOAN_AMOUNT]]/TBL_BDA_LOANPOOL[[#This Row],[MULTIPROP_REC_COUNT]],TBL_BDA_LOANPOOL[[#This Row],[LOAN_AMOUNT]])</f>
        <v>0</v>
      </c>
      <c r="AK225" s="29" t="b">
        <f>TBL_BDA_LOANPOOL[[#This Row],[MULTIPROP_REC_COUNT]]&gt;1</f>
        <v>0</v>
      </c>
      <c r="AL225" s="36">
        <f>IF(TBL_BDA_LOANPOOL[[#This Row],[LOAN_ID]]&lt;&gt;"",COUNTIF(TBL_BDA_LOANPOOL[LOAN_ID],TBL_BDA_LOANPOOL[[#This Row],[LOAN_ID]]),1)</f>
        <v>1</v>
      </c>
      <c r="AM225" s="36">
        <f>IFERROR(MATCH(TBL_BDA_LOANPOOL[[#This Row],[QUAL_METHOD]],RANGE_LOOKUP_QUALMETHODS_BDA,0),-1)</f>
        <v>-1</v>
      </c>
      <c r="AN225" s="29" t="str">
        <f>IF(AND(TBL_BDA_LOANPOOL[[#This Row],[LOAN_ID]]&lt;&gt;"",TBL_BDA_LOANPOOL[[#This Row],[QUALMETHOD_ID]]&gt;-1),(SUMIF(TBL_BDA_LOANPOOL[LOAN_ID],TBL_BDA_LOANPOOL[[#This Row],[LOAN_ID]],TBL_BDA_LOANPOOL[QUALMETHOD_ID])/TBL_BDA_LOANPOOL[[#This Row],[MULTIPROP_REC_COUNT]])=TBL_BDA_LOANPOOL[[#This Row],[QUALMETHOD_ID]],"")</f>
        <v/>
      </c>
      <c r="AO225" s="29" t="str">
        <f>IF(AND(TBL_BDA_LOANPOOL[[#This Row],[LOAN_ID]]&lt;&gt;"",TBL_BDA_LOANPOOL[[#This Row],[LOAN_AMOUNT]]&lt;&gt;""),(SUMIF(TBL_BDA_LOANPOOL[LOAN_ID],TBL_BDA_LOANPOOL[[#This Row],[LOAN_ID]],TBL_BDA_LOANPOOL[LOAN_AMOUNT])/TBL_BDA_LOANPOOL[[#This Row],[MULTIPROP_REC_COUNT]])=TBL_BDA_LOANPOOL[[#This Row],[LOAN_AMOUNT]],"")</f>
        <v/>
      </c>
      <c r="AP225" s="29" t="str">
        <f>IF(AND(TBL_BDA_LOANPOOL[[#This Row],[LOAN_ID]]&lt;&gt;"",TBL_BDA_LOANPOOL[[#This Row],[SETTLEMENT_DATE]]&lt;&gt;""),(SUMIF(TBL_BDA_LOANPOOL[LOAN_ID],TBL_BDA_LOANPOOL[[#This Row],[LOAN_ID]],TBL_BDA_LOANPOOL[SETTLEMENT_DATE])/TBL_BDA_LOANPOOL[[#This Row],[MULTIPROP_REC_COUNT]])=TBL_BDA_LOANPOOL[[#This Row],[SETTLEMENT_DATE]],"")</f>
        <v/>
      </c>
      <c r="AQ22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6" spans="2:45" ht="26.25" customHeight="1" x14ac:dyDescent="0.25">
      <c r="B226" s="25" t="str">
        <f>IF(TBL_BDA_LOANPOOL[[#This Row],[RECORD_STARTED]],IF(TBL_BDA_LOANPOOL[[#This Row],[ERROR_COUNT]]&gt;0,-1,IF(TBL_BDA_LOANPOOL[[#This Row],[REQ_FIELDS_POPULATED]],1,0)),"")</f>
        <v/>
      </c>
      <c r="C226" s="36">
        <f>ROW()-ROW(TBL_BDA_LOANPOOL[[#Headers],[ROW_ID]])</f>
        <v>210</v>
      </c>
      <c r="D226" s="55"/>
      <c r="E226" s="56"/>
      <c r="F226" s="57"/>
      <c r="G226" s="193"/>
      <c r="H226" s="142"/>
      <c r="I226" s="144"/>
      <c r="J226" s="144"/>
      <c r="K226" s="194"/>
      <c r="L226" s="207"/>
      <c r="M226" s="196"/>
      <c r="N226" s="116"/>
      <c r="O226" s="55"/>
      <c r="P226" s="61"/>
      <c r="Q226" s="62"/>
      <c r="R226" s="124"/>
      <c r="S226" s="200"/>
      <c r="T226" s="61"/>
      <c r="U226" s="202"/>
      <c r="V226" s="204" t="str">
        <f>IF(TBL_BDA_LOANPOOL[[#This Row],[RECORD_STARTED]]=TRUE,RANGE_LOOKUP_QUALMETHODS_BDA_SMALLBUSINESS,"")</f>
        <v/>
      </c>
      <c r="W226" s="178"/>
      <c r="X226" s="176"/>
      <c r="Y226" s="185"/>
      <c r="Z226" s="185"/>
      <c r="AA226" s="186"/>
      <c r="AB226" s="186"/>
      <c r="AC22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6" s="94" t="str">
        <f>IF(TBL_BDA_LOANPOOL[[#This Row],[LOAN_LEVEL_PREQUALIFIED_FLAG]]&lt;&gt;"",
IF(TBL_BDA_LOANPOOL[[#This Row],[LOAN_LEVEL_PREQUALIFIED_FLAG]],"Yes","No"),
"")</f>
        <v/>
      </c>
      <c r="AE226" s="70" t="str">
        <f>IF(TBL_BDA_LOANPOOL[[#This Row],[LOAN_ID]] = "","",TBL_BDA_LOANPOOL[[#This Row],[LOAN_ID]]&amp;" ("&amp;IF(TBL_BDA_LOANPOOL[[#This Row],[PROP_ADDR_STREET]]="","Address Not Defined",TBL_BDA_LOANPOOL[[#This Row],[PROP_ADDR_STREET]])&amp;")")</f>
        <v/>
      </c>
      <c r="AF226" s="70" t="str">
        <f>IF(AND(TBL_BDA_LOANPOOL[[#This Row],[REQ_FIELDS_POPULATED]],TBL_BDA_LOANPOOL[[#This Row],[ERROR_COUNT]]=0),
AND(TBL_BDA_LOANPOOL[[#This Row],[PREQUAL_LOAN_AGESETTLE_DATE_90_DAYS_CERTDATE]],TBL_BDA_LOANPOOL[[#This Row],[PREQUAL_LOAN_INTEREST_RATE]],TBL_BDA_LOANPOOL[[#This Row],[PREQUAL_SMALLBUSINESS]]),
"")</f>
        <v/>
      </c>
      <c r="AG226" s="27" t="b">
        <f ca="1">IFERROR((IF(APP_BDA_CERT_DATE&lt;&gt;"",APP_BDA_CERT_DATE,TODAY())-TBL_BDA_LOANPOOL[[#This Row],[SETTLEMENT_DATE]])&lt;91,TRUE)</f>
        <v>1</v>
      </c>
      <c r="AH226" s="27" t="b">
        <f>COUNTIFS(TBL_BDA_LOANPOOL[LOAN_ID],TBL_BDA_LOANPOOL[[#This Row],[LOAN_ID]],TBL_BDA_LOANPOOL[LOAN_INTEREST_RATE],"&gt;"&amp;CONFIG_BDA_INTEREST_RATE_CEILING)=0</f>
        <v>1</v>
      </c>
      <c r="AI226" s="27" t="b">
        <f>COUNTIFS(TBL_BDA_LOANPOOL[LOAN_ID],TBL_BDA_LOANPOOL[[#This Row],[LOAN_ID]],TBL_BDA_LOANPOOL[SBA_QUALIFIED],"No")=0</f>
        <v>1</v>
      </c>
      <c r="AJ226" s="29">
        <f>IF(TBL_BDA_LOANPOOL[[#This Row],[MULTIPROP_REC_COUNT]]&lt;&gt;"",TBL_BDA_LOANPOOL[[#This Row],[LOAN_AMOUNT]]/TBL_BDA_LOANPOOL[[#This Row],[MULTIPROP_REC_COUNT]],TBL_BDA_LOANPOOL[[#This Row],[LOAN_AMOUNT]])</f>
        <v>0</v>
      </c>
      <c r="AK226" s="29" t="b">
        <f>TBL_BDA_LOANPOOL[[#This Row],[MULTIPROP_REC_COUNT]]&gt;1</f>
        <v>0</v>
      </c>
      <c r="AL226" s="36">
        <f>IF(TBL_BDA_LOANPOOL[[#This Row],[LOAN_ID]]&lt;&gt;"",COUNTIF(TBL_BDA_LOANPOOL[LOAN_ID],TBL_BDA_LOANPOOL[[#This Row],[LOAN_ID]]),1)</f>
        <v>1</v>
      </c>
      <c r="AM226" s="36">
        <f>IFERROR(MATCH(TBL_BDA_LOANPOOL[[#This Row],[QUAL_METHOD]],RANGE_LOOKUP_QUALMETHODS_BDA,0),-1)</f>
        <v>-1</v>
      </c>
      <c r="AN226" s="29" t="str">
        <f>IF(AND(TBL_BDA_LOANPOOL[[#This Row],[LOAN_ID]]&lt;&gt;"",TBL_BDA_LOANPOOL[[#This Row],[QUALMETHOD_ID]]&gt;-1),(SUMIF(TBL_BDA_LOANPOOL[LOAN_ID],TBL_BDA_LOANPOOL[[#This Row],[LOAN_ID]],TBL_BDA_LOANPOOL[QUALMETHOD_ID])/TBL_BDA_LOANPOOL[[#This Row],[MULTIPROP_REC_COUNT]])=TBL_BDA_LOANPOOL[[#This Row],[QUALMETHOD_ID]],"")</f>
        <v/>
      </c>
      <c r="AO226" s="29" t="str">
        <f>IF(AND(TBL_BDA_LOANPOOL[[#This Row],[LOAN_ID]]&lt;&gt;"",TBL_BDA_LOANPOOL[[#This Row],[LOAN_AMOUNT]]&lt;&gt;""),(SUMIF(TBL_BDA_LOANPOOL[LOAN_ID],TBL_BDA_LOANPOOL[[#This Row],[LOAN_ID]],TBL_BDA_LOANPOOL[LOAN_AMOUNT])/TBL_BDA_LOANPOOL[[#This Row],[MULTIPROP_REC_COUNT]])=TBL_BDA_LOANPOOL[[#This Row],[LOAN_AMOUNT]],"")</f>
        <v/>
      </c>
      <c r="AP226" s="29" t="str">
        <f>IF(AND(TBL_BDA_LOANPOOL[[#This Row],[LOAN_ID]]&lt;&gt;"",TBL_BDA_LOANPOOL[[#This Row],[SETTLEMENT_DATE]]&lt;&gt;""),(SUMIF(TBL_BDA_LOANPOOL[LOAN_ID],TBL_BDA_LOANPOOL[[#This Row],[LOAN_ID]],TBL_BDA_LOANPOOL[SETTLEMENT_DATE])/TBL_BDA_LOANPOOL[[#This Row],[MULTIPROP_REC_COUNT]])=TBL_BDA_LOANPOOL[[#This Row],[SETTLEMENT_DATE]],"")</f>
        <v/>
      </c>
      <c r="AQ22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7" spans="2:45" ht="26.25" customHeight="1" x14ac:dyDescent="0.25">
      <c r="B227" s="25" t="str">
        <f>IF(TBL_BDA_LOANPOOL[[#This Row],[RECORD_STARTED]],IF(TBL_BDA_LOANPOOL[[#This Row],[ERROR_COUNT]]&gt;0,-1,IF(TBL_BDA_LOANPOOL[[#This Row],[REQ_FIELDS_POPULATED]],1,0)),"")</f>
        <v/>
      </c>
      <c r="C227" s="36">
        <f>ROW()-ROW(TBL_BDA_LOANPOOL[[#Headers],[ROW_ID]])</f>
        <v>211</v>
      </c>
      <c r="D227" s="55"/>
      <c r="E227" s="56"/>
      <c r="F227" s="57"/>
      <c r="G227" s="193"/>
      <c r="H227" s="142"/>
      <c r="I227" s="144"/>
      <c r="J227" s="144"/>
      <c r="K227" s="194"/>
      <c r="L227" s="207"/>
      <c r="M227" s="196"/>
      <c r="N227" s="116"/>
      <c r="O227" s="55"/>
      <c r="P227" s="61"/>
      <c r="Q227" s="62"/>
      <c r="R227" s="124"/>
      <c r="S227" s="200"/>
      <c r="T227" s="61"/>
      <c r="U227" s="202"/>
      <c r="V227" s="204" t="str">
        <f>IF(TBL_BDA_LOANPOOL[[#This Row],[RECORD_STARTED]]=TRUE,RANGE_LOOKUP_QUALMETHODS_BDA_SMALLBUSINESS,"")</f>
        <v/>
      </c>
      <c r="W227" s="178"/>
      <c r="X227" s="176"/>
      <c r="Y227" s="185"/>
      <c r="Z227" s="185"/>
      <c r="AA227" s="186"/>
      <c r="AB227" s="186"/>
      <c r="AC22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7" s="94" t="str">
        <f>IF(TBL_BDA_LOANPOOL[[#This Row],[LOAN_LEVEL_PREQUALIFIED_FLAG]]&lt;&gt;"",
IF(TBL_BDA_LOANPOOL[[#This Row],[LOAN_LEVEL_PREQUALIFIED_FLAG]],"Yes","No"),
"")</f>
        <v/>
      </c>
      <c r="AE227" s="70" t="str">
        <f>IF(TBL_BDA_LOANPOOL[[#This Row],[LOAN_ID]] = "","",TBL_BDA_LOANPOOL[[#This Row],[LOAN_ID]]&amp;" ("&amp;IF(TBL_BDA_LOANPOOL[[#This Row],[PROP_ADDR_STREET]]="","Address Not Defined",TBL_BDA_LOANPOOL[[#This Row],[PROP_ADDR_STREET]])&amp;")")</f>
        <v/>
      </c>
      <c r="AF227" s="70" t="str">
        <f>IF(AND(TBL_BDA_LOANPOOL[[#This Row],[REQ_FIELDS_POPULATED]],TBL_BDA_LOANPOOL[[#This Row],[ERROR_COUNT]]=0),
AND(TBL_BDA_LOANPOOL[[#This Row],[PREQUAL_LOAN_AGESETTLE_DATE_90_DAYS_CERTDATE]],TBL_BDA_LOANPOOL[[#This Row],[PREQUAL_LOAN_INTEREST_RATE]],TBL_BDA_LOANPOOL[[#This Row],[PREQUAL_SMALLBUSINESS]]),
"")</f>
        <v/>
      </c>
      <c r="AG227" s="27" t="b">
        <f ca="1">IFERROR((IF(APP_BDA_CERT_DATE&lt;&gt;"",APP_BDA_CERT_DATE,TODAY())-TBL_BDA_LOANPOOL[[#This Row],[SETTLEMENT_DATE]])&lt;91,TRUE)</f>
        <v>1</v>
      </c>
      <c r="AH227" s="27" t="b">
        <f>COUNTIFS(TBL_BDA_LOANPOOL[LOAN_ID],TBL_BDA_LOANPOOL[[#This Row],[LOAN_ID]],TBL_BDA_LOANPOOL[LOAN_INTEREST_RATE],"&gt;"&amp;CONFIG_BDA_INTEREST_RATE_CEILING)=0</f>
        <v>1</v>
      </c>
      <c r="AI227" s="27" t="b">
        <f>COUNTIFS(TBL_BDA_LOANPOOL[LOAN_ID],TBL_BDA_LOANPOOL[[#This Row],[LOAN_ID]],TBL_BDA_LOANPOOL[SBA_QUALIFIED],"No")=0</f>
        <v>1</v>
      </c>
      <c r="AJ227" s="29">
        <f>IF(TBL_BDA_LOANPOOL[[#This Row],[MULTIPROP_REC_COUNT]]&lt;&gt;"",TBL_BDA_LOANPOOL[[#This Row],[LOAN_AMOUNT]]/TBL_BDA_LOANPOOL[[#This Row],[MULTIPROP_REC_COUNT]],TBL_BDA_LOANPOOL[[#This Row],[LOAN_AMOUNT]])</f>
        <v>0</v>
      </c>
      <c r="AK227" s="29" t="b">
        <f>TBL_BDA_LOANPOOL[[#This Row],[MULTIPROP_REC_COUNT]]&gt;1</f>
        <v>0</v>
      </c>
      <c r="AL227" s="36">
        <f>IF(TBL_BDA_LOANPOOL[[#This Row],[LOAN_ID]]&lt;&gt;"",COUNTIF(TBL_BDA_LOANPOOL[LOAN_ID],TBL_BDA_LOANPOOL[[#This Row],[LOAN_ID]]),1)</f>
        <v>1</v>
      </c>
      <c r="AM227" s="36">
        <f>IFERROR(MATCH(TBL_BDA_LOANPOOL[[#This Row],[QUAL_METHOD]],RANGE_LOOKUP_QUALMETHODS_BDA,0),-1)</f>
        <v>-1</v>
      </c>
      <c r="AN227" s="29" t="str">
        <f>IF(AND(TBL_BDA_LOANPOOL[[#This Row],[LOAN_ID]]&lt;&gt;"",TBL_BDA_LOANPOOL[[#This Row],[QUALMETHOD_ID]]&gt;-1),(SUMIF(TBL_BDA_LOANPOOL[LOAN_ID],TBL_BDA_LOANPOOL[[#This Row],[LOAN_ID]],TBL_BDA_LOANPOOL[QUALMETHOD_ID])/TBL_BDA_LOANPOOL[[#This Row],[MULTIPROP_REC_COUNT]])=TBL_BDA_LOANPOOL[[#This Row],[QUALMETHOD_ID]],"")</f>
        <v/>
      </c>
      <c r="AO227" s="29" t="str">
        <f>IF(AND(TBL_BDA_LOANPOOL[[#This Row],[LOAN_ID]]&lt;&gt;"",TBL_BDA_LOANPOOL[[#This Row],[LOAN_AMOUNT]]&lt;&gt;""),(SUMIF(TBL_BDA_LOANPOOL[LOAN_ID],TBL_BDA_LOANPOOL[[#This Row],[LOAN_ID]],TBL_BDA_LOANPOOL[LOAN_AMOUNT])/TBL_BDA_LOANPOOL[[#This Row],[MULTIPROP_REC_COUNT]])=TBL_BDA_LOANPOOL[[#This Row],[LOAN_AMOUNT]],"")</f>
        <v/>
      </c>
      <c r="AP227" s="29" t="str">
        <f>IF(AND(TBL_BDA_LOANPOOL[[#This Row],[LOAN_ID]]&lt;&gt;"",TBL_BDA_LOANPOOL[[#This Row],[SETTLEMENT_DATE]]&lt;&gt;""),(SUMIF(TBL_BDA_LOANPOOL[LOAN_ID],TBL_BDA_LOANPOOL[[#This Row],[LOAN_ID]],TBL_BDA_LOANPOOL[SETTLEMENT_DATE])/TBL_BDA_LOANPOOL[[#This Row],[MULTIPROP_REC_COUNT]])=TBL_BDA_LOANPOOL[[#This Row],[SETTLEMENT_DATE]],"")</f>
        <v/>
      </c>
      <c r="AQ22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8" spans="2:45" ht="26.25" customHeight="1" x14ac:dyDescent="0.25">
      <c r="B228" s="25" t="str">
        <f>IF(TBL_BDA_LOANPOOL[[#This Row],[RECORD_STARTED]],IF(TBL_BDA_LOANPOOL[[#This Row],[ERROR_COUNT]]&gt;0,-1,IF(TBL_BDA_LOANPOOL[[#This Row],[REQ_FIELDS_POPULATED]],1,0)),"")</f>
        <v/>
      </c>
      <c r="C228" s="36">
        <f>ROW()-ROW(TBL_BDA_LOANPOOL[[#Headers],[ROW_ID]])</f>
        <v>212</v>
      </c>
      <c r="D228" s="55"/>
      <c r="E228" s="56"/>
      <c r="F228" s="57"/>
      <c r="G228" s="193"/>
      <c r="H228" s="142"/>
      <c r="I228" s="144"/>
      <c r="J228" s="144"/>
      <c r="K228" s="194"/>
      <c r="L228" s="207"/>
      <c r="M228" s="196"/>
      <c r="N228" s="116"/>
      <c r="O228" s="55"/>
      <c r="P228" s="61"/>
      <c r="Q228" s="62"/>
      <c r="R228" s="124"/>
      <c r="S228" s="200"/>
      <c r="T228" s="61"/>
      <c r="U228" s="202"/>
      <c r="V228" s="204" t="str">
        <f>IF(TBL_BDA_LOANPOOL[[#This Row],[RECORD_STARTED]]=TRUE,RANGE_LOOKUP_QUALMETHODS_BDA_SMALLBUSINESS,"")</f>
        <v/>
      </c>
      <c r="W228" s="178"/>
      <c r="X228" s="176"/>
      <c r="Y228" s="185"/>
      <c r="Z228" s="185"/>
      <c r="AA228" s="186"/>
      <c r="AB228" s="186"/>
      <c r="AC22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8" s="94" t="str">
        <f>IF(TBL_BDA_LOANPOOL[[#This Row],[LOAN_LEVEL_PREQUALIFIED_FLAG]]&lt;&gt;"",
IF(TBL_BDA_LOANPOOL[[#This Row],[LOAN_LEVEL_PREQUALIFIED_FLAG]],"Yes","No"),
"")</f>
        <v/>
      </c>
      <c r="AE228" s="70" t="str">
        <f>IF(TBL_BDA_LOANPOOL[[#This Row],[LOAN_ID]] = "","",TBL_BDA_LOANPOOL[[#This Row],[LOAN_ID]]&amp;" ("&amp;IF(TBL_BDA_LOANPOOL[[#This Row],[PROP_ADDR_STREET]]="","Address Not Defined",TBL_BDA_LOANPOOL[[#This Row],[PROP_ADDR_STREET]])&amp;")")</f>
        <v/>
      </c>
      <c r="AF228" s="70" t="str">
        <f>IF(AND(TBL_BDA_LOANPOOL[[#This Row],[REQ_FIELDS_POPULATED]],TBL_BDA_LOANPOOL[[#This Row],[ERROR_COUNT]]=0),
AND(TBL_BDA_LOANPOOL[[#This Row],[PREQUAL_LOAN_AGESETTLE_DATE_90_DAYS_CERTDATE]],TBL_BDA_LOANPOOL[[#This Row],[PREQUAL_LOAN_INTEREST_RATE]],TBL_BDA_LOANPOOL[[#This Row],[PREQUAL_SMALLBUSINESS]]),
"")</f>
        <v/>
      </c>
      <c r="AG228" s="27" t="b">
        <f ca="1">IFERROR((IF(APP_BDA_CERT_DATE&lt;&gt;"",APP_BDA_CERT_DATE,TODAY())-TBL_BDA_LOANPOOL[[#This Row],[SETTLEMENT_DATE]])&lt;91,TRUE)</f>
        <v>1</v>
      </c>
      <c r="AH228" s="27" t="b">
        <f>COUNTIFS(TBL_BDA_LOANPOOL[LOAN_ID],TBL_BDA_LOANPOOL[[#This Row],[LOAN_ID]],TBL_BDA_LOANPOOL[LOAN_INTEREST_RATE],"&gt;"&amp;CONFIG_BDA_INTEREST_RATE_CEILING)=0</f>
        <v>1</v>
      </c>
      <c r="AI228" s="27" t="b">
        <f>COUNTIFS(TBL_BDA_LOANPOOL[LOAN_ID],TBL_BDA_LOANPOOL[[#This Row],[LOAN_ID]],TBL_BDA_LOANPOOL[SBA_QUALIFIED],"No")=0</f>
        <v>1</v>
      </c>
      <c r="AJ228" s="29">
        <f>IF(TBL_BDA_LOANPOOL[[#This Row],[MULTIPROP_REC_COUNT]]&lt;&gt;"",TBL_BDA_LOANPOOL[[#This Row],[LOAN_AMOUNT]]/TBL_BDA_LOANPOOL[[#This Row],[MULTIPROP_REC_COUNT]],TBL_BDA_LOANPOOL[[#This Row],[LOAN_AMOUNT]])</f>
        <v>0</v>
      </c>
      <c r="AK228" s="29" t="b">
        <f>TBL_BDA_LOANPOOL[[#This Row],[MULTIPROP_REC_COUNT]]&gt;1</f>
        <v>0</v>
      </c>
      <c r="AL228" s="36">
        <f>IF(TBL_BDA_LOANPOOL[[#This Row],[LOAN_ID]]&lt;&gt;"",COUNTIF(TBL_BDA_LOANPOOL[LOAN_ID],TBL_BDA_LOANPOOL[[#This Row],[LOAN_ID]]),1)</f>
        <v>1</v>
      </c>
      <c r="AM228" s="36">
        <f>IFERROR(MATCH(TBL_BDA_LOANPOOL[[#This Row],[QUAL_METHOD]],RANGE_LOOKUP_QUALMETHODS_BDA,0),-1)</f>
        <v>-1</v>
      </c>
      <c r="AN228" s="29" t="str">
        <f>IF(AND(TBL_BDA_LOANPOOL[[#This Row],[LOAN_ID]]&lt;&gt;"",TBL_BDA_LOANPOOL[[#This Row],[QUALMETHOD_ID]]&gt;-1),(SUMIF(TBL_BDA_LOANPOOL[LOAN_ID],TBL_BDA_LOANPOOL[[#This Row],[LOAN_ID]],TBL_BDA_LOANPOOL[QUALMETHOD_ID])/TBL_BDA_LOANPOOL[[#This Row],[MULTIPROP_REC_COUNT]])=TBL_BDA_LOANPOOL[[#This Row],[QUALMETHOD_ID]],"")</f>
        <v/>
      </c>
      <c r="AO228" s="29" t="str">
        <f>IF(AND(TBL_BDA_LOANPOOL[[#This Row],[LOAN_ID]]&lt;&gt;"",TBL_BDA_LOANPOOL[[#This Row],[LOAN_AMOUNT]]&lt;&gt;""),(SUMIF(TBL_BDA_LOANPOOL[LOAN_ID],TBL_BDA_LOANPOOL[[#This Row],[LOAN_ID]],TBL_BDA_LOANPOOL[LOAN_AMOUNT])/TBL_BDA_LOANPOOL[[#This Row],[MULTIPROP_REC_COUNT]])=TBL_BDA_LOANPOOL[[#This Row],[LOAN_AMOUNT]],"")</f>
        <v/>
      </c>
      <c r="AP228" s="29" t="str">
        <f>IF(AND(TBL_BDA_LOANPOOL[[#This Row],[LOAN_ID]]&lt;&gt;"",TBL_BDA_LOANPOOL[[#This Row],[SETTLEMENT_DATE]]&lt;&gt;""),(SUMIF(TBL_BDA_LOANPOOL[LOAN_ID],TBL_BDA_LOANPOOL[[#This Row],[LOAN_ID]],TBL_BDA_LOANPOOL[SETTLEMENT_DATE])/TBL_BDA_LOANPOOL[[#This Row],[MULTIPROP_REC_COUNT]])=TBL_BDA_LOANPOOL[[#This Row],[SETTLEMENT_DATE]],"")</f>
        <v/>
      </c>
      <c r="AQ22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9" spans="2:45" ht="26.25" customHeight="1" x14ac:dyDescent="0.25">
      <c r="B229" s="25" t="str">
        <f>IF(TBL_BDA_LOANPOOL[[#This Row],[RECORD_STARTED]],IF(TBL_BDA_LOANPOOL[[#This Row],[ERROR_COUNT]]&gt;0,-1,IF(TBL_BDA_LOANPOOL[[#This Row],[REQ_FIELDS_POPULATED]],1,0)),"")</f>
        <v/>
      </c>
      <c r="C229" s="36">
        <f>ROW()-ROW(TBL_BDA_LOANPOOL[[#Headers],[ROW_ID]])</f>
        <v>213</v>
      </c>
      <c r="D229" s="55"/>
      <c r="E229" s="56"/>
      <c r="F229" s="57"/>
      <c r="G229" s="193"/>
      <c r="H229" s="142"/>
      <c r="I229" s="144"/>
      <c r="J229" s="144"/>
      <c r="K229" s="194"/>
      <c r="L229" s="207"/>
      <c r="M229" s="196"/>
      <c r="N229" s="116"/>
      <c r="O229" s="55"/>
      <c r="P229" s="61"/>
      <c r="Q229" s="62"/>
      <c r="R229" s="124"/>
      <c r="S229" s="200"/>
      <c r="T229" s="61"/>
      <c r="U229" s="202"/>
      <c r="V229" s="204" t="str">
        <f>IF(TBL_BDA_LOANPOOL[[#This Row],[RECORD_STARTED]]=TRUE,RANGE_LOOKUP_QUALMETHODS_BDA_SMALLBUSINESS,"")</f>
        <v/>
      </c>
      <c r="W229" s="178"/>
      <c r="X229" s="176"/>
      <c r="Y229" s="185"/>
      <c r="Z229" s="185"/>
      <c r="AA229" s="186"/>
      <c r="AB229" s="186"/>
      <c r="AC22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9" s="94" t="str">
        <f>IF(TBL_BDA_LOANPOOL[[#This Row],[LOAN_LEVEL_PREQUALIFIED_FLAG]]&lt;&gt;"",
IF(TBL_BDA_LOANPOOL[[#This Row],[LOAN_LEVEL_PREQUALIFIED_FLAG]],"Yes","No"),
"")</f>
        <v/>
      </c>
      <c r="AE229" s="70" t="str">
        <f>IF(TBL_BDA_LOANPOOL[[#This Row],[LOAN_ID]] = "","",TBL_BDA_LOANPOOL[[#This Row],[LOAN_ID]]&amp;" ("&amp;IF(TBL_BDA_LOANPOOL[[#This Row],[PROP_ADDR_STREET]]="","Address Not Defined",TBL_BDA_LOANPOOL[[#This Row],[PROP_ADDR_STREET]])&amp;")")</f>
        <v/>
      </c>
      <c r="AF229" s="70" t="str">
        <f>IF(AND(TBL_BDA_LOANPOOL[[#This Row],[REQ_FIELDS_POPULATED]],TBL_BDA_LOANPOOL[[#This Row],[ERROR_COUNT]]=0),
AND(TBL_BDA_LOANPOOL[[#This Row],[PREQUAL_LOAN_AGESETTLE_DATE_90_DAYS_CERTDATE]],TBL_BDA_LOANPOOL[[#This Row],[PREQUAL_LOAN_INTEREST_RATE]],TBL_BDA_LOANPOOL[[#This Row],[PREQUAL_SMALLBUSINESS]]),
"")</f>
        <v/>
      </c>
      <c r="AG229" s="27" t="b">
        <f ca="1">IFERROR((IF(APP_BDA_CERT_DATE&lt;&gt;"",APP_BDA_CERT_DATE,TODAY())-TBL_BDA_LOANPOOL[[#This Row],[SETTLEMENT_DATE]])&lt;91,TRUE)</f>
        <v>1</v>
      </c>
      <c r="AH229" s="27" t="b">
        <f>COUNTIFS(TBL_BDA_LOANPOOL[LOAN_ID],TBL_BDA_LOANPOOL[[#This Row],[LOAN_ID]],TBL_BDA_LOANPOOL[LOAN_INTEREST_RATE],"&gt;"&amp;CONFIG_BDA_INTEREST_RATE_CEILING)=0</f>
        <v>1</v>
      </c>
      <c r="AI229" s="27" t="b">
        <f>COUNTIFS(TBL_BDA_LOANPOOL[LOAN_ID],TBL_BDA_LOANPOOL[[#This Row],[LOAN_ID]],TBL_BDA_LOANPOOL[SBA_QUALIFIED],"No")=0</f>
        <v>1</v>
      </c>
      <c r="AJ229" s="29">
        <f>IF(TBL_BDA_LOANPOOL[[#This Row],[MULTIPROP_REC_COUNT]]&lt;&gt;"",TBL_BDA_LOANPOOL[[#This Row],[LOAN_AMOUNT]]/TBL_BDA_LOANPOOL[[#This Row],[MULTIPROP_REC_COUNT]],TBL_BDA_LOANPOOL[[#This Row],[LOAN_AMOUNT]])</f>
        <v>0</v>
      </c>
      <c r="AK229" s="29" t="b">
        <f>TBL_BDA_LOANPOOL[[#This Row],[MULTIPROP_REC_COUNT]]&gt;1</f>
        <v>0</v>
      </c>
      <c r="AL229" s="36">
        <f>IF(TBL_BDA_LOANPOOL[[#This Row],[LOAN_ID]]&lt;&gt;"",COUNTIF(TBL_BDA_LOANPOOL[LOAN_ID],TBL_BDA_LOANPOOL[[#This Row],[LOAN_ID]]),1)</f>
        <v>1</v>
      </c>
      <c r="AM229" s="36">
        <f>IFERROR(MATCH(TBL_BDA_LOANPOOL[[#This Row],[QUAL_METHOD]],RANGE_LOOKUP_QUALMETHODS_BDA,0),-1)</f>
        <v>-1</v>
      </c>
      <c r="AN229" s="29" t="str">
        <f>IF(AND(TBL_BDA_LOANPOOL[[#This Row],[LOAN_ID]]&lt;&gt;"",TBL_BDA_LOANPOOL[[#This Row],[QUALMETHOD_ID]]&gt;-1),(SUMIF(TBL_BDA_LOANPOOL[LOAN_ID],TBL_BDA_LOANPOOL[[#This Row],[LOAN_ID]],TBL_BDA_LOANPOOL[QUALMETHOD_ID])/TBL_BDA_LOANPOOL[[#This Row],[MULTIPROP_REC_COUNT]])=TBL_BDA_LOANPOOL[[#This Row],[QUALMETHOD_ID]],"")</f>
        <v/>
      </c>
      <c r="AO229" s="29" t="str">
        <f>IF(AND(TBL_BDA_LOANPOOL[[#This Row],[LOAN_ID]]&lt;&gt;"",TBL_BDA_LOANPOOL[[#This Row],[LOAN_AMOUNT]]&lt;&gt;""),(SUMIF(TBL_BDA_LOANPOOL[LOAN_ID],TBL_BDA_LOANPOOL[[#This Row],[LOAN_ID]],TBL_BDA_LOANPOOL[LOAN_AMOUNT])/TBL_BDA_LOANPOOL[[#This Row],[MULTIPROP_REC_COUNT]])=TBL_BDA_LOANPOOL[[#This Row],[LOAN_AMOUNT]],"")</f>
        <v/>
      </c>
      <c r="AP229" s="29" t="str">
        <f>IF(AND(TBL_BDA_LOANPOOL[[#This Row],[LOAN_ID]]&lt;&gt;"",TBL_BDA_LOANPOOL[[#This Row],[SETTLEMENT_DATE]]&lt;&gt;""),(SUMIF(TBL_BDA_LOANPOOL[LOAN_ID],TBL_BDA_LOANPOOL[[#This Row],[LOAN_ID]],TBL_BDA_LOANPOOL[SETTLEMENT_DATE])/TBL_BDA_LOANPOOL[[#This Row],[MULTIPROP_REC_COUNT]])=TBL_BDA_LOANPOOL[[#This Row],[SETTLEMENT_DATE]],"")</f>
        <v/>
      </c>
      <c r="AQ22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0" spans="2:45" ht="26.25" customHeight="1" x14ac:dyDescent="0.25">
      <c r="B230" s="25" t="str">
        <f>IF(TBL_BDA_LOANPOOL[[#This Row],[RECORD_STARTED]],IF(TBL_BDA_LOANPOOL[[#This Row],[ERROR_COUNT]]&gt;0,-1,IF(TBL_BDA_LOANPOOL[[#This Row],[REQ_FIELDS_POPULATED]],1,0)),"")</f>
        <v/>
      </c>
      <c r="C230" s="36">
        <f>ROW()-ROW(TBL_BDA_LOANPOOL[[#Headers],[ROW_ID]])</f>
        <v>214</v>
      </c>
      <c r="D230" s="55"/>
      <c r="E230" s="56"/>
      <c r="F230" s="57"/>
      <c r="G230" s="193"/>
      <c r="H230" s="142"/>
      <c r="I230" s="144"/>
      <c r="J230" s="144"/>
      <c r="K230" s="194"/>
      <c r="L230" s="207"/>
      <c r="M230" s="196"/>
      <c r="N230" s="116"/>
      <c r="O230" s="55"/>
      <c r="P230" s="61"/>
      <c r="Q230" s="62"/>
      <c r="R230" s="124"/>
      <c r="S230" s="200"/>
      <c r="T230" s="61"/>
      <c r="U230" s="202"/>
      <c r="V230" s="204" t="str">
        <f>IF(TBL_BDA_LOANPOOL[[#This Row],[RECORD_STARTED]]=TRUE,RANGE_LOOKUP_QUALMETHODS_BDA_SMALLBUSINESS,"")</f>
        <v/>
      </c>
      <c r="W230" s="178"/>
      <c r="X230" s="176"/>
      <c r="Y230" s="185"/>
      <c r="Z230" s="185"/>
      <c r="AA230" s="186"/>
      <c r="AB230" s="186"/>
      <c r="AC23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0" s="94" t="str">
        <f>IF(TBL_BDA_LOANPOOL[[#This Row],[LOAN_LEVEL_PREQUALIFIED_FLAG]]&lt;&gt;"",
IF(TBL_BDA_LOANPOOL[[#This Row],[LOAN_LEVEL_PREQUALIFIED_FLAG]],"Yes","No"),
"")</f>
        <v/>
      </c>
      <c r="AE230" s="70" t="str">
        <f>IF(TBL_BDA_LOANPOOL[[#This Row],[LOAN_ID]] = "","",TBL_BDA_LOANPOOL[[#This Row],[LOAN_ID]]&amp;" ("&amp;IF(TBL_BDA_LOANPOOL[[#This Row],[PROP_ADDR_STREET]]="","Address Not Defined",TBL_BDA_LOANPOOL[[#This Row],[PROP_ADDR_STREET]])&amp;")")</f>
        <v/>
      </c>
      <c r="AF230" s="70" t="str">
        <f>IF(AND(TBL_BDA_LOANPOOL[[#This Row],[REQ_FIELDS_POPULATED]],TBL_BDA_LOANPOOL[[#This Row],[ERROR_COUNT]]=0),
AND(TBL_BDA_LOANPOOL[[#This Row],[PREQUAL_LOAN_AGESETTLE_DATE_90_DAYS_CERTDATE]],TBL_BDA_LOANPOOL[[#This Row],[PREQUAL_LOAN_INTEREST_RATE]],TBL_BDA_LOANPOOL[[#This Row],[PREQUAL_SMALLBUSINESS]]),
"")</f>
        <v/>
      </c>
      <c r="AG230" s="27" t="b">
        <f ca="1">IFERROR((IF(APP_BDA_CERT_DATE&lt;&gt;"",APP_BDA_CERT_DATE,TODAY())-TBL_BDA_LOANPOOL[[#This Row],[SETTLEMENT_DATE]])&lt;91,TRUE)</f>
        <v>1</v>
      </c>
      <c r="AH230" s="27" t="b">
        <f>COUNTIFS(TBL_BDA_LOANPOOL[LOAN_ID],TBL_BDA_LOANPOOL[[#This Row],[LOAN_ID]],TBL_BDA_LOANPOOL[LOAN_INTEREST_RATE],"&gt;"&amp;CONFIG_BDA_INTEREST_RATE_CEILING)=0</f>
        <v>1</v>
      </c>
      <c r="AI230" s="27" t="b">
        <f>COUNTIFS(TBL_BDA_LOANPOOL[LOAN_ID],TBL_BDA_LOANPOOL[[#This Row],[LOAN_ID]],TBL_BDA_LOANPOOL[SBA_QUALIFIED],"No")=0</f>
        <v>1</v>
      </c>
      <c r="AJ230" s="29">
        <f>IF(TBL_BDA_LOANPOOL[[#This Row],[MULTIPROP_REC_COUNT]]&lt;&gt;"",TBL_BDA_LOANPOOL[[#This Row],[LOAN_AMOUNT]]/TBL_BDA_LOANPOOL[[#This Row],[MULTIPROP_REC_COUNT]],TBL_BDA_LOANPOOL[[#This Row],[LOAN_AMOUNT]])</f>
        <v>0</v>
      </c>
      <c r="AK230" s="29" t="b">
        <f>TBL_BDA_LOANPOOL[[#This Row],[MULTIPROP_REC_COUNT]]&gt;1</f>
        <v>0</v>
      </c>
      <c r="AL230" s="36">
        <f>IF(TBL_BDA_LOANPOOL[[#This Row],[LOAN_ID]]&lt;&gt;"",COUNTIF(TBL_BDA_LOANPOOL[LOAN_ID],TBL_BDA_LOANPOOL[[#This Row],[LOAN_ID]]),1)</f>
        <v>1</v>
      </c>
      <c r="AM230" s="36">
        <f>IFERROR(MATCH(TBL_BDA_LOANPOOL[[#This Row],[QUAL_METHOD]],RANGE_LOOKUP_QUALMETHODS_BDA,0),-1)</f>
        <v>-1</v>
      </c>
      <c r="AN230" s="29" t="str">
        <f>IF(AND(TBL_BDA_LOANPOOL[[#This Row],[LOAN_ID]]&lt;&gt;"",TBL_BDA_LOANPOOL[[#This Row],[QUALMETHOD_ID]]&gt;-1),(SUMIF(TBL_BDA_LOANPOOL[LOAN_ID],TBL_BDA_LOANPOOL[[#This Row],[LOAN_ID]],TBL_BDA_LOANPOOL[QUALMETHOD_ID])/TBL_BDA_LOANPOOL[[#This Row],[MULTIPROP_REC_COUNT]])=TBL_BDA_LOANPOOL[[#This Row],[QUALMETHOD_ID]],"")</f>
        <v/>
      </c>
      <c r="AO230" s="29" t="str">
        <f>IF(AND(TBL_BDA_LOANPOOL[[#This Row],[LOAN_ID]]&lt;&gt;"",TBL_BDA_LOANPOOL[[#This Row],[LOAN_AMOUNT]]&lt;&gt;""),(SUMIF(TBL_BDA_LOANPOOL[LOAN_ID],TBL_BDA_LOANPOOL[[#This Row],[LOAN_ID]],TBL_BDA_LOANPOOL[LOAN_AMOUNT])/TBL_BDA_LOANPOOL[[#This Row],[MULTIPROP_REC_COUNT]])=TBL_BDA_LOANPOOL[[#This Row],[LOAN_AMOUNT]],"")</f>
        <v/>
      </c>
      <c r="AP230" s="29" t="str">
        <f>IF(AND(TBL_BDA_LOANPOOL[[#This Row],[LOAN_ID]]&lt;&gt;"",TBL_BDA_LOANPOOL[[#This Row],[SETTLEMENT_DATE]]&lt;&gt;""),(SUMIF(TBL_BDA_LOANPOOL[LOAN_ID],TBL_BDA_LOANPOOL[[#This Row],[LOAN_ID]],TBL_BDA_LOANPOOL[SETTLEMENT_DATE])/TBL_BDA_LOANPOOL[[#This Row],[MULTIPROP_REC_COUNT]])=TBL_BDA_LOANPOOL[[#This Row],[SETTLEMENT_DATE]],"")</f>
        <v/>
      </c>
      <c r="AQ23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1" spans="2:45" ht="26.25" customHeight="1" x14ac:dyDescent="0.25">
      <c r="B231" s="25" t="str">
        <f>IF(TBL_BDA_LOANPOOL[[#This Row],[RECORD_STARTED]],IF(TBL_BDA_LOANPOOL[[#This Row],[ERROR_COUNT]]&gt;0,-1,IF(TBL_BDA_LOANPOOL[[#This Row],[REQ_FIELDS_POPULATED]],1,0)),"")</f>
        <v/>
      </c>
      <c r="C231" s="36">
        <f>ROW()-ROW(TBL_BDA_LOANPOOL[[#Headers],[ROW_ID]])</f>
        <v>215</v>
      </c>
      <c r="D231" s="55"/>
      <c r="E231" s="56"/>
      <c r="F231" s="57"/>
      <c r="G231" s="193"/>
      <c r="H231" s="142"/>
      <c r="I231" s="144"/>
      <c r="J231" s="144"/>
      <c r="K231" s="194"/>
      <c r="L231" s="207"/>
      <c r="M231" s="196"/>
      <c r="N231" s="116"/>
      <c r="O231" s="55"/>
      <c r="P231" s="61"/>
      <c r="Q231" s="62"/>
      <c r="R231" s="124"/>
      <c r="S231" s="200"/>
      <c r="T231" s="61"/>
      <c r="U231" s="202"/>
      <c r="V231" s="204" t="str">
        <f>IF(TBL_BDA_LOANPOOL[[#This Row],[RECORD_STARTED]]=TRUE,RANGE_LOOKUP_QUALMETHODS_BDA_SMALLBUSINESS,"")</f>
        <v/>
      </c>
      <c r="W231" s="178"/>
      <c r="X231" s="176"/>
      <c r="Y231" s="185"/>
      <c r="Z231" s="185"/>
      <c r="AA231" s="186"/>
      <c r="AB231" s="186"/>
      <c r="AC23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1" s="94" t="str">
        <f>IF(TBL_BDA_LOANPOOL[[#This Row],[LOAN_LEVEL_PREQUALIFIED_FLAG]]&lt;&gt;"",
IF(TBL_BDA_LOANPOOL[[#This Row],[LOAN_LEVEL_PREQUALIFIED_FLAG]],"Yes","No"),
"")</f>
        <v/>
      </c>
      <c r="AE231" s="70" t="str">
        <f>IF(TBL_BDA_LOANPOOL[[#This Row],[LOAN_ID]] = "","",TBL_BDA_LOANPOOL[[#This Row],[LOAN_ID]]&amp;" ("&amp;IF(TBL_BDA_LOANPOOL[[#This Row],[PROP_ADDR_STREET]]="","Address Not Defined",TBL_BDA_LOANPOOL[[#This Row],[PROP_ADDR_STREET]])&amp;")")</f>
        <v/>
      </c>
      <c r="AF231" s="70" t="str">
        <f>IF(AND(TBL_BDA_LOANPOOL[[#This Row],[REQ_FIELDS_POPULATED]],TBL_BDA_LOANPOOL[[#This Row],[ERROR_COUNT]]=0),
AND(TBL_BDA_LOANPOOL[[#This Row],[PREQUAL_LOAN_AGESETTLE_DATE_90_DAYS_CERTDATE]],TBL_BDA_LOANPOOL[[#This Row],[PREQUAL_LOAN_INTEREST_RATE]],TBL_BDA_LOANPOOL[[#This Row],[PREQUAL_SMALLBUSINESS]]),
"")</f>
        <v/>
      </c>
      <c r="AG231" s="27" t="b">
        <f ca="1">IFERROR((IF(APP_BDA_CERT_DATE&lt;&gt;"",APP_BDA_CERT_DATE,TODAY())-TBL_BDA_LOANPOOL[[#This Row],[SETTLEMENT_DATE]])&lt;91,TRUE)</f>
        <v>1</v>
      </c>
      <c r="AH231" s="27" t="b">
        <f>COUNTIFS(TBL_BDA_LOANPOOL[LOAN_ID],TBL_BDA_LOANPOOL[[#This Row],[LOAN_ID]],TBL_BDA_LOANPOOL[LOAN_INTEREST_RATE],"&gt;"&amp;CONFIG_BDA_INTEREST_RATE_CEILING)=0</f>
        <v>1</v>
      </c>
      <c r="AI231" s="27" t="b">
        <f>COUNTIFS(TBL_BDA_LOANPOOL[LOAN_ID],TBL_BDA_LOANPOOL[[#This Row],[LOAN_ID]],TBL_BDA_LOANPOOL[SBA_QUALIFIED],"No")=0</f>
        <v>1</v>
      </c>
      <c r="AJ231" s="29">
        <f>IF(TBL_BDA_LOANPOOL[[#This Row],[MULTIPROP_REC_COUNT]]&lt;&gt;"",TBL_BDA_LOANPOOL[[#This Row],[LOAN_AMOUNT]]/TBL_BDA_LOANPOOL[[#This Row],[MULTIPROP_REC_COUNT]],TBL_BDA_LOANPOOL[[#This Row],[LOAN_AMOUNT]])</f>
        <v>0</v>
      </c>
      <c r="AK231" s="29" t="b">
        <f>TBL_BDA_LOANPOOL[[#This Row],[MULTIPROP_REC_COUNT]]&gt;1</f>
        <v>0</v>
      </c>
      <c r="AL231" s="36">
        <f>IF(TBL_BDA_LOANPOOL[[#This Row],[LOAN_ID]]&lt;&gt;"",COUNTIF(TBL_BDA_LOANPOOL[LOAN_ID],TBL_BDA_LOANPOOL[[#This Row],[LOAN_ID]]),1)</f>
        <v>1</v>
      </c>
      <c r="AM231" s="36">
        <f>IFERROR(MATCH(TBL_BDA_LOANPOOL[[#This Row],[QUAL_METHOD]],RANGE_LOOKUP_QUALMETHODS_BDA,0),-1)</f>
        <v>-1</v>
      </c>
      <c r="AN231" s="29" t="str">
        <f>IF(AND(TBL_BDA_LOANPOOL[[#This Row],[LOAN_ID]]&lt;&gt;"",TBL_BDA_LOANPOOL[[#This Row],[QUALMETHOD_ID]]&gt;-1),(SUMIF(TBL_BDA_LOANPOOL[LOAN_ID],TBL_BDA_LOANPOOL[[#This Row],[LOAN_ID]],TBL_BDA_LOANPOOL[QUALMETHOD_ID])/TBL_BDA_LOANPOOL[[#This Row],[MULTIPROP_REC_COUNT]])=TBL_BDA_LOANPOOL[[#This Row],[QUALMETHOD_ID]],"")</f>
        <v/>
      </c>
      <c r="AO231" s="29" t="str">
        <f>IF(AND(TBL_BDA_LOANPOOL[[#This Row],[LOAN_ID]]&lt;&gt;"",TBL_BDA_LOANPOOL[[#This Row],[LOAN_AMOUNT]]&lt;&gt;""),(SUMIF(TBL_BDA_LOANPOOL[LOAN_ID],TBL_BDA_LOANPOOL[[#This Row],[LOAN_ID]],TBL_BDA_LOANPOOL[LOAN_AMOUNT])/TBL_BDA_LOANPOOL[[#This Row],[MULTIPROP_REC_COUNT]])=TBL_BDA_LOANPOOL[[#This Row],[LOAN_AMOUNT]],"")</f>
        <v/>
      </c>
      <c r="AP231" s="29" t="str">
        <f>IF(AND(TBL_BDA_LOANPOOL[[#This Row],[LOAN_ID]]&lt;&gt;"",TBL_BDA_LOANPOOL[[#This Row],[SETTLEMENT_DATE]]&lt;&gt;""),(SUMIF(TBL_BDA_LOANPOOL[LOAN_ID],TBL_BDA_LOANPOOL[[#This Row],[LOAN_ID]],TBL_BDA_LOANPOOL[SETTLEMENT_DATE])/TBL_BDA_LOANPOOL[[#This Row],[MULTIPROP_REC_COUNT]])=TBL_BDA_LOANPOOL[[#This Row],[SETTLEMENT_DATE]],"")</f>
        <v/>
      </c>
      <c r="AQ23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2" spans="2:45" ht="26.25" customHeight="1" x14ac:dyDescent="0.25">
      <c r="B232" s="25" t="str">
        <f>IF(TBL_BDA_LOANPOOL[[#This Row],[RECORD_STARTED]],IF(TBL_BDA_LOANPOOL[[#This Row],[ERROR_COUNT]]&gt;0,-1,IF(TBL_BDA_LOANPOOL[[#This Row],[REQ_FIELDS_POPULATED]],1,0)),"")</f>
        <v/>
      </c>
      <c r="C232" s="36">
        <f>ROW()-ROW(TBL_BDA_LOANPOOL[[#Headers],[ROW_ID]])</f>
        <v>216</v>
      </c>
      <c r="D232" s="55"/>
      <c r="E232" s="56"/>
      <c r="F232" s="57"/>
      <c r="G232" s="193"/>
      <c r="H232" s="142"/>
      <c r="I232" s="144"/>
      <c r="J232" s="144"/>
      <c r="K232" s="194"/>
      <c r="L232" s="207"/>
      <c r="M232" s="196"/>
      <c r="N232" s="116"/>
      <c r="O232" s="55"/>
      <c r="P232" s="61"/>
      <c r="Q232" s="62"/>
      <c r="R232" s="124"/>
      <c r="S232" s="200"/>
      <c r="T232" s="61"/>
      <c r="U232" s="202"/>
      <c r="V232" s="204" t="str">
        <f>IF(TBL_BDA_LOANPOOL[[#This Row],[RECORD_STARTED]]=TRUE,RANGE_LOOKUP_QUALMETHODS_BDA_SMALLBUSINESS,"")</f>
        <v/>
      </c>
      <c r="W232" s="178"/>
      <c r="X232" s="176"/>
      <c r="Y232" s="185"/>
      <c r="Z232" s="185"/>
      <c r="AA232" s="186"/>
      <c r="AB232" s="186"/>
      <c r="AC23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2" s="94" t="str">
        <f>IF(TBL_BDA_LOANPOOL[[#This Row],[LOAN_LEVEL_PREQUALIFIED_FLAG]]&lt;&gt;"",
IF(TBL_BDA_LOANPOOL[[#This Row],[LOAN_LEVEL_PREQUALIFIED_FLAG]],"Yes","No"),
"")</f>
        <v/>
      </c>
      <c r="AE232" s="70" t="str">
        <f>IF(TBL_BDA_LOANPOOL[[#This Row],[LOAN_ID]] = "","",TBL_BDA_LOANPOOL[[#This Row],[LOAN_ID]]&amp;" ("&amp;IF(TBL_BDA_LOANPOOL[[#This Row],[PROP_ADDR_STREET]]="","Address Not Defined",TBL_BDA_LOANPOOL[[#This Row],[PROP_ADDR_STREET]])&amp;")")</f>
        <v/>
      </c>
      <c r="AF232" s="70" t="str">
        <f>IF(AND(TBL_BDA_LOANPOOL[[#This Row],[REQ_FIELDS_POPULATED]],TBL_BDA_LOANPOOL[[#This Row],[ERROR_COUNT]]=0),
AND(TBL_BDA_LOANPOOL[[#This Row],[PREQUAL_LOAN_AGESETTLE_DATE_90_DAYS_CERTDATE]],TBL_BDA_LOANPOOL[[#This Row],[PREQUAL_LOAN_INTEREST_RATE]],TBL_BDA_LOANPOOL[[#This Row],[PREQUAL_SMALLBUSINESS]]),
"")</f>
        <v/>
      </c>
      <c r="AG232" s="27" t="b">
        <f ca="1">IFERROR((IF(APP_BDA_CERT_DATE&lt;&gt;"",APP_BDA_CERT_DATE,TODAY())-TBL_BDA_LOANPOOL[[#This Row],[SETTLEMENT_DATE]])&lt;91,TRUE)</f>
        <v>1</v>
      </c>
      <c r="AH232" s="27" t="b">
        <f>COUNTIFS(TBL_BDA_LOANPOOL[LOAN_ID],TBL_BDA_LOANPOOL[[#This Row],[LOAN_ID]],TBL_BDA_LOANPOOL[LOAN_INTEREST_RATE],"&gt;"&amp;CONFIG_BDA_INTEREST_RATE_CEILING)=0</f>
        <v>1</v>
      </c>
      <c r="AI232" s="27" t="b">
        <f>COUNTIFS(TBL_BDA_LOANPOOL[LOAN_ID],TBL_BDA_LOANPOOL[[#This Row],[LOAN_ID]],TBL_BDA_LOANPOOL[SBA_QUALIFIED],"No")=0</f>
        <v>1</v>
      </c>
      <c r="AJ232" s="29">
        <f>IF(TBL_BDA_LOANPOOL[[#This Row],[MULTIPROP_REC_COUNT]]&lt;&gt;"",TBL_BDA_LOANPOOL[[#This Row],[LOAN_AMOUNT]]/TBL_BDA_LOANPOOL[[#This Row],[MULTIPROP_REC_COUNT]],TBL_BDA_LOANPOOL[[#This Row],[LOAN_AMOUNT]])</f>
        <v>0</v>
      </c>
      <c r="AK232" s="29" t="b">
        <f>TBL_BDA_LOANPOOL[[#This Row],[MULTIPROP_REC_COUNT]]&gt;1</f>
        <v>0</v>
      </c>
      <c r="AL232" s="36">
        <f>IF(TBL_BDA_LOANPOOL[[#This Row],[LOAN_ID]]&lt;&gt;"",COUNTIF(TBL_BDA_LOANPOOL[LOAN_ID],TBL_BDA_LOANPOOL[[#This Row],[LOAN_ID]]),1)</f>
        <v>1</v>
      </c>
      <c r="AM232" s="36">
        <f>IFERROR(MATCH(TBL_BDA_LOANPOOL[[#This Row],[QUAL_METHOD]],RANGE_LOOKUP_QUALMETHODS_BDA,0),-1)</f>
        <v>-1</v>
      </c>
      <c r="AN232" s="29" t="str">
        <f>IF(AND(TBL_BDA_LOANPOOL[[#This Row],[LOAN_ID]]&lt;&gt;"",TBL_BDA_LOANPOOL[[#This Row],[QUALMETHOD_ID]]&gt;-1),(SUMIF(TBL_BDA_LOANPOOL[LOAN_ID],TBL_BDA_LOANPOOL[[#This Row],[LOAN_ID]],TBL_BDA_LOANPOOL[QUALMETHOD_ID])/TBL_BDA_LOANPOOL[[#This Row],[MULTIPROP_REC_COUNT]])=TBL_BDA_LOANPOOL[[#This Row],[QUALMETHOD_ID]],"")</f>
        <v/>
      </c>
      <c r="AO232" s="29" t="str">
        <f>IF(AND(TBL_BDA_LOANPOOL[[#This Row],[LOAN_ID]]&lt;&gt;"",TBL_BDA_LOANPOOL[[#This Row],[LOAN_AMOUNT]]&lt;&gt;""),(SUMIF(TBL_BDA_LOANPOOL[LOAN_ID],TBL_BDA_LOANPOOL[[#This Row],[LOAN_ID]],TBL_BDA_LOANPOOL[LOAN_AMOUNT])/TBL_BDA_LOANPOOL[[#This Row],[MULTIPROP_REC_COUNT]])=TBL_BDA_LOANPOOL[[#This Row],[LOAN_AMOUNT]],"")</f>
        <v/>
      </c>
      <c r="AP232" s="29" t="str">
        <f>IF(AND(TBL_BDA_LOANPOOL[[#This Row],[LOAN_ID]]&lt;&gt;"",TBL_BDA_LOANPOOL[[#This Row],[SETTLEMENT_DATE]]&lt;&gt;""),(SUMIF(TBL_BDA_LOANPOOL[LOAN_ID],TBL_BDA_LOANPOOL[[#This Row],[LOAN_ID]],TBL_BDA_LOANPOOL[SETTLEMENT_DATE])/TBL_BDA_LOANPOOL[[#This Row],[MULTIPROP_REC_COUNT]])=TBL_BDA_LOANPOOL[[#This Row],[SETTLEMENT_DATE]],"")</f>
        <v/>
      </c>
      <c r="AQ23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3" spans="2:45" ht="26.25" customHeight="1" x14ac:dyDescent="0.25">
      <c r="B233" s="25" t="str">
        <f>IF(TBL_BDA_LOANPOOL[[#This Row],[RECORD_STARTED]],IF(TBL_BDA_LOANPOOL[[#This Row],[ERROR_COUNT]]&gt;0,-1,IF(TBL_BDA_LOANPOOL[[#This Row],[REQ_FIELDS_POPULATED]],1,0)),"")</f>
        <v/>
      </c>
      <c r="C233" s="36">
        <f>ROW()-ROW(TBL_BDA_LOANPOOL[[#Headers],[ROW_ID]])</f>
        <v>217</v>
      </c>
      <c r="D233" s="55"/>
      <c r="E233" s="56"/>
      <c r="F233" s="57"/>
      <c r="G233" s="193"/>
      <c r="H233" s="142"/>
      <c r="I233" s="144"/>
      <c r="J233" s="144"/>
      <c r="K233" s="194"/>
      <c r="L233" s="207"/>
      <c r="M233" s="196"/>
      <c r="N233" s="116"/>
      <c r="O233" s="55"/>
      <c r="P233" s="61"/>
      <c r="Q233" s="62"/>
      <c r="R233" s="124"/>
      <c r="S233" s="200"/>
      <c r="T233" s="61"/>
      <c r="U233" s="202"/>
      <c r="V233" s="204" t="str">
        <f>IF(TBL_BDA_LOANPOOL[[#This Row],[RECORD_STARTED]]=TRUE,RANGE_LOOKUP_QUALMETHODS_BDA_SMALLBUSINESS,"")</f>
        <v/>
      </c>
      <c r="W233" s="178"/>
      <c r="X233" s="176"/>
      <c r="Y233" s="185"/>
      <c r="Z233" s="185"/>
      <c r="AA233" s="186"/>
      <c r="AB233" s="186"/>
      <c r="AC23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3" s="94" t="str">
        <f>IF(TBL_BDA_LOANPOOL[[#This Row],[LOAN_LEVEL_PREQUALIFIED_FLAG]]&lt;&gt;"",
IF(TBL_BDA_LOANPOOL[[#This Row],[LOAN_LEVEL_PREQUALIFIED_FLAG]],"Yes","No"),
"")</f>
        <v/>
      </c>
      <c r="AE233" s="70" t="str">
        <f>IF(TBL_BDA_LOANPOOL[[#This Row],[LOAN_ID]] = "","",TBL_BDA_LOANPOOL[[#This Row],[LOAN_ID]]&amp;" ("&amp;IF(TBL_BDA_LOANPOOL[[#This Row],[PROP_ADDR_STREET]]="","Address Not Defined",TBL_BDA_LOANPOOL[[#This Row],[PROP_ADDR_STREET]])&amp;")")</f>
        <v/>
      </c>
      <c r="AF233" s="70" t="str">
        <f>IF(AND(TBL_BDA_LOANPOOL[[#This Row],[REQ_FIELDS_POPULATED]],TBL_BDA_LOANPOOL[[#This Row],[ERROR_COUNT]]=0),
AND(TBL_BDA_LOANPOOL[[#This Row],[PREQUAL_LOAN_AGESETTLE_DATE_90_DAYS_CERTDATE]],TBL_BDA_LOANPOOL[[#This Row],[PREQUAL_LOAN_INTEREST_RATE]],TBL_BDA_LOANPOOL[[#This Row],[PREQUAL_SMALLBUSINESS]]),
"")</f>
        <v/>
      </c>
      <c r="AG233" s="27" t="b">
        <f ca="1">IFERROR((IF(APP_BDA_CERT_DATE&lt;&gt;"",APP_BDA_CERT_DATE,TODAY())-TBL_BDA_LOANPOOL[[#This Row],[SETTLEMENT_DATE]])&lt;91,TRUE)</f>
        <v>1</v>
      </c>
      <c r="AH233" s="27" t="b">
        <f>COUNTIFS(TBL_BDA_LOANPOOL[LOAN_ID],TBL_BDA_LOANPOOL[[#This Row],[LOAN_ID]],TBL_BDA_LOANPOOL[LOAN_INTEREST_RATE],"&gt;"&amp;CONFIG_BDA_INTEREST_RATE_CEILING)=0</f>
        <v>1</v>
      </c>
      <c r="AI233" s="27" t="b">
        <f>COUNTIFS(TBL_BDA_LOANPOOL[LOAN_ID],TBL_BDA_LOANPOOL[[#This Row],[LOAN_ID]],TBL_BDA_LOANPOOL[SBA_QUALIFIED],"No")=0</f>
        <v>1</v>
      </c>
      <c r="AJ233" s="29">
        <f>IF(TBL_BDA_LOANPOOL[[#This Row],[MULTIPROP_REC_COUNT]]&lt;&gt;"",TBL_BDA_LOANPOOL[[#This Row],[LOAN_AMOUNT]]/TBL_BDA_LOANPOOL[[#This Row],[MULTIPROP_REC_COUNT]],TBL_BDA_LOANPOOL[[#This Row],[LOAN_AMOUNT]])</f>
        <v>0</v>
      </c>
      <c r="AK233" s="29" t="b">
        <f>TBL_BDA_LOANPOOL[[#This Row],[MULTIPROP_REC_COUNT]]&gt;1</f>
        <v>0</v>
      </c>
      <c r="AL233" s="36">
        <f>IF(TBL_BDA_LOANPOOL[[#This Row],[LOAN_ID]]&lt;&gt;"",COUNTIF(TBL_BDA_LOANPOOL[LOAN_ID],TBL_BDA_LOANPOOL[[#This Row],[LOAN_ID]]),1)</f>
        <v>1</v>
      </c>
      <c r="AM233" s="36">
        <f>IFERROR(MATCH(TBL_BDA_LOANPOOL[[#This Row],[QUAL_METHOD]],RANGE_LOOKUP_QUALMETHODS_BDA,0),-1)</f>
        <v>-1</v>
      </c>
      <c r="AN233" s="29" t="str">
        <f>IF(AND(TBL_BDA_LOANPOOL[[#This Row],[LOAN_ID]]&lt;&gt;"",TBL_BDA_LOANPOOL[[#This Row],[QUALMETHOD_ID]]&gt;-1),(SUMIF(TBL_BDA_LOANPOOL[LOAN_ID],TBL_BDA_LOANPOOL[[#This Row],[LOAN_ID]],TBL_BDA_LOANPOOL[QUALMETHOD_ID])/TBL_BDA_LOANPOOL[[#This Row],[MULTIPROP_REC_COUNT]])=TBL_BDA_LOANPOOL[[#This Row],[QUALMETHOD_ID]],"")</f>
        <v/>
      </c>
      <c r="AO233" s="29" t="str">
        <f>IF(AND(TBL_BDA_LOANPOOL[[#This Row],[LOAN_ID]]&lt;&gt;"",TBL_BDA_LOANPOOL[[#This Row],[LOAN_AMOUNT]]&lt;&gt;""),(SUMIF(TBL_BDA_LOANPOOL[LOAN_ID],TBL_BDA_LOANPOOL[[#This Row],[LOAN_ID]],TBL_BDA_LOANPOOL[LOAN_AMOUNT])/TBL_BDA_LOANPOOL[[#This Row],[MULTIPROP_REC_COUNT]])=TBL_BDA_LOANPOOL[[#This Row],[LOAN_AMOUNT]],"")</f>
        <v/>
      </c>
      <c r="AP233" s="29" t="str">
        <f>IF(AND(TBL_BDA_LOANPOOL[[#This Row],[LOAN_ID]]&lt;&gt;"",TBL_BDA_LOANPOOL[[#This Row],[SETTLEMENT_DATE]]&lt;&gt;""),(SUMIF(TBL_BDA_LOANPOOL[LOAN_ID],TBL_BDA_LOANPOOL[[#This Row],[LOAN_ID]],TBL_BDA_LOANPOOL[SETTLEMENT_DATE])/TBL_BDA_LOANPOOL[[#This Row],[MULTIPROP_REC_COUNT]])=TBL_BDA_LOANPOOL[[#This Row],[SETTLEMENT_DATE]],"")</f>
        <v/>
      </c>
      <c r="AQ23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4" spans="2:45" ht="26.25" customHeight="1" x14ac:dyDescent="0.25">
      <c r="B234" s="25" t="str">
        <f>IF(TBL_BDA_LOANPOOL[[#This Row],[RECORD_STARTED]],IF(TBL_BDA_LOANPOOL[[#This Row],[ERROR_COUNT]]&gt;0,-1,IF(TBL_BDA_LOANPOOL[[#This Row],[REQ_FIELDS_POPULATED]],1,0)),"")</f>
        <v/>
      </c>
      <c r="C234" s="36">
        <f>ROW()-ROW(TBL_BDA_LOANPOOL[[#Headers],[ROW_ID]])</f>
        <v>218</v>
      </c>
      <c r="D234" s="55"/>
      <c r="E234" s="56"/>
      <c r="F234" s="57"/>
      <c r="G234" s="193"/>
      <c r="H234" s="142"/>
      <c r="I234" s="144"/>
      <c r="J234" s="144"/>
      <c r="K234" s="194"/>
      <c r="L234" s="207"/>
      <c r="M234" s="196"/>
      <c r="N234" s="116"/>
      <c r="O234" s="55"/>
      <c r="P234" s="61"/>
      <c r="Q234" s="62"/>
      <c r="R234" s="124"/>
      <c r="S234" s="200"/>
      <c r="T234" s="61"/>
      <c r="U234" s="202"/>
      <c r="V234" s="204" t="str">
        <f>IF(TBL_BDA_LOANPOOL[[#This Row],[RECORD_STARTED]]=TRUE,RANGE_LOOKUP_QUALMETHODS_BDA_SMALLBUSINESS,"")</f>
        <v/>
      </c>
      <c r="W234" s="178"/>
      <c r="X234" s="176"/>
      <c r="Y234" s="185"/>
      <c r="Z234" s="185"/>
      <c r="AA234" s="186"/>
      <c r="AB234" s="186"/>
      <c r="AC23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4" s="94" t="str">
        <f>IF(TBL_BDA_LOANPOOL[[#This Row],[LOAN_LEVEL_PREQUALIFIED_FLAG]]&lt;&gt;"",
IF(TBL_BDA_LOANPOOL[[#This Row],[LOAN_LEVEL_PREQUALIFIED_FLAG]],"Yes","No"),
"")</f>
        <v/>
      </c>
      <c r="AE234" s="70" t="str">
        <f>IF(TBL_BDA_LOANPOOL[[#This Row],[LOAN_ID]] = "","",TBL_BDA_LOANPOOL[[#This Row],[LOAN_ID]]&amp;" ("&amp;IF(TBL_BDA_LOANPOOL[[#This Row],[PROP_ADDR_STREET]]="","Address Not Defined",TBL_BDA_LOANPOOL[[#This Row],[PROP_ADDR_STREET]])&amp;")")</f>
        <v/>
      </c>
      <c r="AF234" s="70" t="str">
        <f>IF(AND(TBL_BDA_LOANPOOL[[#This Row],[REQ_FIELDS_POPULATED]],TBL_BDA_LOANPOOL[[#This Row],[ERROR_COUNT]]=0),
AND(TBL_BDA_LOANPOOL[[#This Row],[PREQUAL_LOAN_AGESETTLE_DATE_90_DAYS_CERTDATE]],TBL_BDA_LOANPOOL[[#This Row],[PREQUAL_LOAN_INTEREST_RATE]],TBL_BDA_LOANPOOL[[#This Row],[PREQUAL_SMALLBUSINESS]]),
"")</f>
        <v/>
      </c>
      <c r="AG234" s="27" t="b">
        <f ca="1">IFERROR((IF(APP_BDA_CERT_DATE&lt;&gt;"",APP_BDA_CERT_DATE,TODAY())-TBL_BDA_LOANPOOL[[#This Row],[SETTLEMENT_DATE]])&lt;91,TRUE)</f>
        <v>1</v>
      </c>
      <c r="AH234" s="27" t="b">
        <f>COUNTIFS(TBL_BDA_LOANPOOL[LOAN_ID],TBL_BDA_LOANPOOL[[#This Row],[LOAN_ID]],TBL_BDA_LOANPOOL[LOAN_INTEREST_RATE],"&gt;"&amp;CONFIG_BDA_INTEREST_RATE_CEILING)=0</f>
        <v>1</v>
      </c>
      <c r="AI234" s="27" t="b">
        <f>COUNTIFS(TBL_BDA_LOANPOOL[LOAN_ID],TBL_BDA_LOANPOOL[[#This Row],[LOAN_ID]],TBL_BDA_LOANPOOL[SBA_QUALIFIED],"No")=0</f>
        <v>1</v>
      </c>
      <c r="AJ234" s="29">
        <f>IF(TBL_BDA_LOANPOOL[[#This Row],[MULTIPROP_REC_COUNT]]&lt;&gt;"",TBL_BDA_LOANPOOL[[#This Row],[LOAN_AMOUNT]]/TBL_BDA_LOANPOOL[[#This Row],[MULTIPROP_REC_COUNT]],TBL_BDA_LOANPOOL[[#This Row],[LOAN_AMOUNT]])</f>
        <v>0</v>
      </c>
      <c r="AK234" s="29" t="b">
        <f>TBL_BDA_LOANPOOL[[#This Row],[MULTIPROP_REC_COUNT]]&gt;1</f>
        <v>0</v>
      </c>
      <c r="AL234" s="36">
        <f>IF(TBL_BDA_LOANPOOL[[#This Row],[LOAN_ID]]&lt;&gt;"",COUNTIF(TBL_BDA_LOANPOOL[LOAN_ID],TBL_BDA_LOANPOOL[[#This Row],[LOAN_ID]]),1)</f>
        <v>1</v>
      </c>
      <c r="AM234" s="36">
        <f>IFERROR(MATCH(TBL_BDA_LOANPOOL[[#This Row],[QUAL_METHOD]],RANGE_LOOKUP_QUALMETHODS_BDA,0),-1)</f>
        <v>-1</v>
      </c>
      <c r="AN234" s="29" t="str">
        <f>IF(AND(TBL_BDA_LOANPOOL[[#This Row],[LOAN_ID]]&lt;&gt;"",TBL_BDA_LOANPOOL[[#This Row],[QUALMETHOD_ID]]&gt;-1),(SUMIF(TBL_BDA_LOANPOOL[LOAN_ID],TBL_BDA_LOANPOOL[[#This Row],[LOAN_ID]],TBL_BDA_LOANPOOL[QUALMETHOD_ID])/TBL_BDA_LOANPOOL[[#This Row],[MULTIPROP_REC_COUNT]])=TBL_BDA_LOANPOOL[[#This Row],[QUALMETHOD_ID]],"")</f>
        <v/>
      </c>
      <c r="AO234" s="29" t="str">
        <f>IF(AND(TBL_BDA_LOANPOOL[[#This Row],[LOAN_ID]]&lt;&gt;"",TBL_BDA_LOANPOOL[[#This Row],[LOAN_AMOUNT]]&lt;&gt;""),(SUMIF(TBL_BDA_LOANPOOL[LOAN_ID],TBL_BDA_LOANPOOL[[#This Row],[LOAN_ID]],TBL_BDA_LOANPOOL[LOAN_AMOUNT])/TBL_BDA_LOANPOOL[[#This Row],[MULTIPROP_REC_COUNT]])=TBL_BDA_LOANPOOL[[#This Row],[LOAN_AMOUNT]],"")</f>
        <v/>
      </c>
      <c r="AP234" s="29" t="str">
        <f>IF(AND(TBL_BDA_LOANPOOL[[#This Row],[LOAN_ID]]&lt;&gt;"",TBL_BDA_LOANPOOL[[#This Row],[SETTLEMENT_DATE]]&lt;&gt;""),(SUMIF(TBL_BDA_LOANPOOL[LOAN_ID],TBL_BDA_LOANPOOL[[#This Row],[LOAN_ID]],TBL_BDA_LOANPOOL[SETTLEMENT_DATE])/TBL_BDA_LOANPOOL[[#This Row],[MULTIPROP_REC_COUNT]])=TBL_BDA_LOANPOOL[[#This Row],[SETTLEMENT_DATE]],"")</f>
        <v/>
      </c>
      <c r="AQ23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5" spans="2:45" ht="26.25" customHeight="1" x14ac:dyDescent="0.25">
      <c r="B235" s="25" t="str">
        <f>IF(TBL_BDA_LOANPOOL[[#This Row],[RECORD_STARTED]],IF(TBL_BDA_LOANPOOL[[#This Row],[ERROR_COUNT]]&gt;0,-1,IF(TBL_BDA_LOANPOOL[[#This Row],[REQ_FIELDS_POPULATED]],1,0)),"")</f>
        <v/>
      </c>
      <c r="C235" s="36">
        <f>ROW()-ROW(TBL_BDA_LOANPOOL[[#Headers],[ROW_ID]])</f>
        <v>219</v>
      </c>
      <c r="D235" s="55"/>
      <c r="E235" s="56"/>
      <c r="F235" s="57"/>
      <c r="G235" s="193"/>
      <c r="H235" s="142"/>
      <c r="I235" s="144"/>
      <c r="J235" s="144"/>
      <c r="K235" s="194"/>
      <c r="L235" s="207"/>
      <c r="M235" s="196"/>
      <c r="N235" s="116"/>
      <c r="O235" s="55"/>
      <c r="P235" s="61"/>
      <c r="Q235" s="62"/>
      <c r="R235" s="124"/>
      <c r="S235" s="200"/>
      <c r="T235" s="61"/>
      <c r="U235" s="202"/>
      <c r="V235" s="204" t="str">
        <f>IF(TBL_BDA_LOANPOOL[[#This Row],[RECORD_STARTED]]=TRUE,RANGE_LOOKUP_QUALMETHODS_BDA_SMALLBUSINESS,"")</f>
        <v/>
      </c>
      <c r="W235" s="178"/>
      <c r="X235" s="176"/>
      <c r="Y235" s="185"/>
      <c r="Z235" s="185"/>
      <c r="AA235" s="186"/>
      <c r="AB235" s="186"/>
      <c r="AC23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5" s="94" t="str">
        <f>IF(TBL_BDA_LOANPOOL[[#This Row],[LOAN_LEVEL_PREQUALIFIED_FLAG]]&lt;&gt;"",
IF(TBL_BDA_LOANPOOL[[#This Row],[LOAN_LEVEL_PREQUALIFIED_FLAG]],"Yes","No"),
"")</f>
        <v/>
      </c>
      <c r="AE235" s="70" t="str">
        <f>IF(TBL_BDA_LOANPOOL[[#This Row],[LOAN_ID]] = "","",TBL_BDA_LOANPOOL[[#This Row],[LOAN_ID]]&amp;" ("&amp;IF(TBL_BDA_LOANPOOL[[#This Row],[PROP_ADDR_STREET]]="","Address Not Defined",TBL_BDA_LOANPOOL[[#This Row],[PROP_ADDR_STREET]])&amp;")")</f>
        <v/>
      </c>
      <c r="AF235" s="70" t="str">
        <f>IF(AND(TBL_BDA_LOANPOOL[[#This Row],[REQ_FIELDS_POPULATED]],TBL_BDA_LOANPOOL[[#This Row],[ERROR_COUNT]]=0),
AND(TBL_BDA_LOANPOOL[[#This Row],[PREQUAL_LOAN_AGESETTLE_DATE_90_DAYS_CERTDATE]],TBL_BDA_LOANPOOL[[#This Row],[PREQUAL_LOAN_INTEREST_RATE]],TBL_BDA_LOANPOOL[[#This Row],[PREQUAL_SMALLBUSINESS]]),
"")</f>
        <v/>
      </c>
      <c r="AG235" s="27" t="b">
        <f ca="1">IFERROR((IF(APP_BDA_CERT_DATE&lt;&gt;"",APP_BDA_CERT_DATE,TODAY())-TBL_BDA_LOANPOOL[[#This Row],[SETTLEMENT_DATE]])&lt;91,TRUE)</f>
        <v>1</v>
      </c>
      <c r="AH235" s="27" t="b">
        <f>COUNTIFS(TBL_BDA_LOANPOOL[LOAN_ID],TBL_BDA_LOANPOOL[[#This Row],[LOAN_ID]],TBL_BDA_LOANPOOL[LOAN_INTEREST_RATE],"&gt;"&amp;CONFIG_BDA_INTEREST_RATE_CEILING)=0</f>
        <v>1</v>
      </c>
      <c r="AI235" s="27" t="b">
        <f>COUNTIFS(TBL_BDA_LOANPOOL[LOAN_ID],TBL_BDA_LOANPOOL[[#This Row],[LOAN_ID]],TBL_BDA_LOANPOOL[SBA_QUALIFIED],"No")=0</f>
        <v>1</v>
      </c>
      <c r="AJ235" s="29">
        <f>IF(TBL_BDA_LOANPOOL[[#This Row],[MULTIPROP_REC_COUNT]]&lt;&gt;"",TBL_BDA_LOANPOOL[[#This Row],[LOAN_AMOUNT]]/TBL_BDA_LOANPOOL[[#This Row],[MULTIPROP_REC_COUNT]],TBL_BDA_LOANPOOL[[#This Row],[LOAN_AMOUNT]])</f>
        <v>0</v>
      </c>
      <c r="AK235" s="29" t="b">
        <f>TBL_BDA_LOANPOOL[[#This Row],[MULTIPROP_REC_COUNT]]&gt;1</f>
        <v>0</v>
      </c>
      <c r="AL235" s="36">
        <f>IF(TBL_BDA_LOANPOOL[[#This Row],[LOAN_ID]]&lt;&gt;"",COUNTIF(TBL_BDA_LOANPOOL[LOAN_ID],TBL_BDA_LOANPOOL[[#This Row],[LOAN_ID]]),1)</f>
        <v>1</v>
      </c>
      <c r="AM235" s="36">
        <f>IFERROR(MATCH(TBL_BDA_LOANPOOL[[#This Row],[QUAL_METHOD]],RANGE_LOOKUP_QUALMETHODS_BDA,0),-1)</f>
        <v>-1</v>
      </c>
      <c r="AN235" s="29" t="str">
        <f>IF(AND(TBL_BDA_LOANPOOL[[#This Row],[LOAN_ID]]&lt;&gt;"",TBL_BDA_LOANPOOL[[#This Row],[QUALMETHOD_ID]]&gt;-1),(SUMIF(TBL_BDA_LOANPOOL[LOAN_ID],TBL_BDA_LOANPOOL[[#This Row],[LOAN_ID]],TBL_BDA_LOANPOOL[QUALMETHOD_ID])/TBL_BDA_LOANPOOL[[#This Row],[MULTIPROP_REC_COUNT]])=TBL_BDA_LOANPOOL[[#This Row],[QUALMETHOD_ID]],"")</f>
        <v/>
      </c>
      <c r="AO235" s="29" t="str">
        <f>IF(AND(TBL_BDA_LOANPOOL[[#This Row],[LOAN_ID]]&lt;&gt;"",TBL_BDA_LOANPOOL[[#This Row],[LOAN_AMOUNT]]&lt;&gt;""),(SUMIF(TBL_BDA_LOANPOOL[LOAN_ID],TBL_BDA_LOANPOOL[[#This Row],[LOAN_ID]],TBL_BDA_LOANPOOL[LOAN_AMOUNT])/TBL_BDA_LOANPOOL[[#This Row],[MULTIPROP_REC_COUNT]])=TBL_BDA_LOANPOOL[[#This Row],[LOAN_AMOUNT]],"")</f>
        <v/>
      </c>
      <c r="AP235" s="29" t="str">
        <f>IF(AND(TBL_BDA_LOANPOOL[[#This Row],[LOAN_ID]]&lt;&gt;"",TBL_BDA_LOANPOOL[[#This Row],[SETTLEMENT_DATE]]&lt;&gt;""),(SUMIF(TBL_BDA_LOANPOOL[LOAN_ID],TBL_BDA_LOANPOOL[[#This Row],[LOAN_ID]],TBL_BDA_LOANPOOL[SETTLEMENT_DATE])/TBL_BDA_LOANPOOL[[#This Row],[MULTIPROP_REC_COUNT]])=TBL_BDA_LOANPOOL[[#This Row],[SETTLEMENT_DATE]],"")</f>
        <v/>
      </c>
      <c r="AQ23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6" spans="2:45" ht="26.25" customHeight="1" x14ac:dyDescent="0.25">
      <c r="B236" s="25" t="str">
        <f>IF(TBL_BDA_LOANPOOL[[#This Row],[RECORD_STARTED]],IF(TBL_BDA_LOANPOOL[[#This Row],[ERROR_COUNT]]&gt;0,-1,IF(TBL_BDA_LOANPOOL[[#This Row],[REQ_FIELDS_POPULATED]],1,0)),"")</f>
        <v/>
      </c>
      <c r="C236" s="36">
        <f>ROW()-ROW(TBL_BDA_LOANPOOL[[#Headers],[ROW_ID]])</f>
        <v>220</v>
      </c>
      <c r="D236" s="55"/>
      <c r="E236" s="56"/>
      <c r="F236" s="57"/>
      <c r="G236" s="193"/>
      <c r="H236" s="142"/>
      <c r="I236" s="144"/>
      <c r="J236" s="144"/>
      <c r="K236" s="194"/>
      <c r="L236" s="207"/>
      <c r="M236" s="196"/>
      <c r="N236" s="116"/>
      <c r="O236" s="55"/>
      <c r="P236" s="61"/>
      <c r="Q236" s="62"/>
      <c r="R236" s="124"/>
      <c r="S236" s="200"/>
      <c r="T236" s="61"/>
      <c r="U236" s="202"/>
      <c r="V236" s="204" t="str">
        <f>IF(TBL_BDA_LOANPOOL[[#This Row],[RECORD_STARTED]]=TRUE,RANGE_LOOKUP_QUALMETHODS_BDA_SMALLBUSINESS,"")</f>
        <v/>
      </c>
      <c r="W236" s="178"/>
      <c r="X236" s="176"/>
      <c r="Y236" s="185"/>
      <c r="Z236" s="185"/>
      <c r="AA236" s="186"/>
      <c r="AB236" s="186"/>
      <c r="AC23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6" s="94" t="str">
        <f>IF(TBL_BDA_LOANPOOL[[#This Row],[LOAN_LEVEL_PREQUALIFIED_FLAG]]&lt;&gt;"",
IF(TBL_BDA_LOANPOOL[[#This Row],[LOAN_LEVEL_PREQUALIFIED_FLAG]],"Yes","No"),
"")</f>
        <v/>
      </c>
      <c r="AE236" s="70" t="str">
        <f>IF(TBL_BDA_LOANPOOL[[#This Row],[LOAN_ID]] = "","",TBL_BDA_LOANPOOL[[#This Row],[LOAN_ID]]&amp;" ("&amp;IF(TBL_BDA_LOANPOOL[[#This Row],[PROP_ADDR_STREET]]="","Address Not Defined",TBL_BDA_LOANPOOL[[#This Row],[PROP_ADDR_STREET]])&amp;")")</f>
        <v/>
      </c>
      <c r="AF236" s="70" t="str">
        <f>IF(AND(TBL_BDA_LOANPOOL[[#This Row],[REQ_FIELDS_POPULATED]],TBL_BDA_LOANPOOL[[#This Row],[ERROR_COUNT]]=0),
AND(TBL_BDA_LOANPOOL[[#This Row],[PREQUAL_LOAN_AGESETTLE_DATE_90_DAYS_CERTDATE]],TBL_BDA_LOANPOOL[[#This Row],[PREQUAL_LOAN_INTEREST_RATE]],TBL_BDA_LOANPOOL[[#This Row],[PREQUAL_SMALLBUSINESS]]),
"")</f>
        <v/>
      </c>
      <c r="AG236" s="27" t="b">
        <f ca="1">IFERROR((IF(APP_BDA_CERT_DATE&lt;&gt;"",APP_BDA_CERT_DATE,TODAY())-TBL_BDA_LOANPOOL[[#This Row],[SETTLEMENT_DATE]])&lt;91,TRUE)</f>
        <v>1</v>
      </c>
      <c r="AH236" s="27" t="b">
        <f>COUNTIFS(TBL_BDA_LOANPOOL[LOAN_ID],TBL_BDA_LOANPOOL[[#This Row],[LOAN_ID]],TBL_BDA_LOANPOOL[LOAN_INTEREST_RATE],"&gt;"&amp;CONFIG_BDA_INTEREST_RATE_CEILING)=0</f>
        <v>1</v>
      </c>
      <c r="AI236" s="27" t="b">
        <f>COUNTIFS(TBL_BDA_LOANPOOL[LOAN_ID],TBL_BDA_LOANPOOL[[#This Row],[LOAN_ID]],TBL_BDA_LOANPOOL[SBA_QUALIFIED],"No")=0</f>
        <v>1</v>
      </c>
      <c r="AJ236" s="29">
        <f>IF(TBL_BDA_LOANPOOL[[#This Row],[MULTIPROP_REC_COUNT]]&lt;&gt;"",TBL_BDA_LOANPOOL[[#This Row],[LOAN_AMOUNT]]/TBL_BDA_LOANPOOL[[#This Row],[MULTIPROP_REC_COUNT]],TBL_BDA_LOANPOOL[[#This Row],[LOAN_AMOUNT]])</f>
        <v>0</v>
      </c>
      <c r="AK236" s="29" t="b">
        <f>TBL_BDA_LOANPOOL[[#This Row],[MULTIPROP_REC_COUNT]]&gt;1</f>
        <v>0</v>
      </c>
      <c r="AL236" s="36">
        <f>IF(TBL_BDA_LOANPOOL[[#This Row],[LOAN_ID]]&lt;&gt;"",COUNTIF(TBL_BDA_LOANPOOL[LOAN_ID],TBL_BDA_LOANPOOL[[#This Row],[LOAN_ID]]),1)</f>
        <v>1</v>
      </c>
      <c r="AM236" s="36">
        <f>IFERROR(MATCH(TBL_BDA_LOANPOOL[[#This Row],[QUAL_METHOD]],RANGE_LOOKUP_QUALMETHODS_BDA,0),-1)</f>
        <v>-1</v>
      </c>
      <c r="AN236" s="29" t="str">
        <f>IF(AND(TBL_BDA_LOANPOOL[[#This Row],[LOAN_ID]]&lt;&gt;"",TBL_BDA_LOANPOOL[[#This Row],[QUALMETHOD_ID]]&gt;-1),(SUMIF(TBL_BDA_LOANPOOL[LOAN_ID],TBL_BDA_LOANPOOL[[#This Row],[LOAN_ID]],TBL_BDA_LOANPOOL[QUALMETHOD_ID])/TBL_BDA_LOANPOOL[[#This Row],[MULTIPROP_REC_COUNT]])=TBL_BDA_LOANPOOL[[#This Row],[QUALMETHOD_ID]],"")</f>
        <v/>
      </c>
      <c r="AO236" s="29" t="str">
        <f>IF(AND(TBL_BDA_LOANPOOL[[#This Row],[LOAN_ID]]&lt;&gt;"",TBL_BDA_LOANPOOL[[#This Row],[LOAN_AMOUNT]]&lt;&gt;""),(SUMIF(TBL_BDA_LOANPOOL[LOAN_ID],TBL_BDA_LOANPOOL[[#This Row],[LOAN_ID]],TBL_BDA_LOANPOOL[LOAN_AMOUNT])/TBL_BDA_LOANPOOL[[#This Row],[MULTIPROP_REC_COUNT]])=TBL_BDA_LOANPOOL[[#This Row],[LOAN_AMOUNT]],"")</f>
        <v/>
      </c>
      <c r="AP236" s="29" t="str">
        <f>IF(AND(TBL_BDA_LOANPOOL[[#This Row],[LOAN_ID]]&lt;&gt;"",TBL_BDA_LOANPOOL[[#This Row],[SETTLEMENT_DATE]]&lt;&gt;""),(SUMIF(TBL_BDA_LOANPOOL[LOAN_ID],TBL_BDA_LOANPOOL[[#This Row],[LOAN_ID]],TBL_BDA_LOANPOOL[SETTLEMENT_DATE])/TBL_BDA_LOANPOOL[[#This Row],[MULTIPROP_REC_COUNT]])=TBL_BDA_LOANPOOL[[#This Row],[SETTLEMENT_DATE]],"")</f>
        <v/>
      </c>
      <c r="AQ23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7" spans="2:45" ht="26.25" customHeight="1" x14ac:dyDescent="0.25">
      <c r="B237" s="25" t="str">
        <f>IF(TBL_BDA_LOANPOOL[[#This Row],[RECORD_STARTED]],IF(TBL_BDA_LOANPOOL[[#This Row],[ERROR_COUNT]]&gt;0,-1,IF(TBL_BDA_LOANPOOL[[#This Row],[REQ_FIELDS_POPULATED]],1,0)),"")</f>
        <v/>
      </c>
      <c r="C237" s="36">
        <f>ROW()-ROW(TBL_BDA_LOANPOOL[[#Headers],[ROW_ID]])</f>
        <v>221</v>
      </c>
      <c r="D237" s="55"/>
      <c r="E237" s="56"/>
      <c r="F237" s="57"/>
      <c r="G237" s="193"/>
      <c r="H237" s="142"/>
      <c r="I237" s="144"/>
      <c r="J237" s="144"/>
      <c r="K237" s="194"/>
      <c r="L237" s="207"/>
      <c r="M237" s="196"/>
      <c r="N237" s="116"/>
      <c r="O237" s="55"/>
      <c r="P237" s="61"/>
      <c r="Q237" s="62"/>
      <c r="R237" s="124"/>
      <c r="S237" s="200"/>
      <c r="T237" s="61"/>
      <c r="U237" s="202"/>
      <c r="V237" s="204" t="str">
        <f>IF(TBL_BDA_LOANPOOL[[#This Row],[RECORD_STARTED]]=TRUE,RANGE_LOOKUP_QUALMETHODS_BDA_SMALLBUSINESS,"")</f>
        <v/>
      </c>
      <c r="W237" s="178"/>
      <c r="X237" s="176"/>
      <c r="Y237" s="185"/>
      <c r="Z237" s="185"/>
      <c r="AA237" s="186"/>
      <c r="AB237" s="186"/>
      <c r="AC23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7" s="94" t="str">
        <f>IF(TBL_BDA_LOANPOOL[[#This Row],[LOAN_LEVEL_PREQUALIFIED_FLAG]]&lt;&gt;"",
IF(TBL_BDA_LOANPOOL[[#This Row],[LOAN_LEVEL_PREQUALIFIED_FLAG]],"Yes","No"),
"")</f>
        <v/>
      </c>
      <c r="AE237" s="70" t="str">
        <f>IF(TBL_BDA_LOANPOOL[[#This Row],[LOAN_ID]] = "","",TBL_BDA_LOANPOOL[[#This Row],[LOAN_ID]]&amp;" ("&amp;IF(TBL_BDA_LOANPOOL[[#This Row],[PROP_ADDR_STREET]]="","Address Not Defined",TBL_BDA_LOANPOOL[[#This Row],[PROP_ADDR_STREET]])&amp;")")</f>
        <v/>
      </c>
      <c r="AF237" s="70" t="str">
        <f>IF(AND(TBL_BDA_LOANPOOL[[#This Row],[REQ_FIELDS_POPULATED]],TBL_BDA_LOANPOOL[[#This Row],[ERROR_COUNT]]=0),
AND(TBL_BDA_LOANPOOL[[#This Row],[PREQUAL_LOAN_AGESETTLE_DATE_90_DAYS_CERTDATE]],TBL_BDA_LOANPOOL[[#This Row],[PREQUAL_LOAN_INTEREST_RATE]],TBL_BDA_LOANPOOL[[#This Row],[PREQUAL_SMALLBUSINESS]]),
"")</f>
        <v/>
      </c>
      <c r="AG237" s="27" t="b">
        <f ca="1">IFERROR((IF(APP_BDA_CERT_DATE&lt;&gt;"",APP_BDA_CERT_DATE,TODAY())-TBL_BDA_LOANPOOL[[#This Row],[SETTLEMENT_DATE]])&lt;91,TRUE)</f>
        <v>1</v>
      </c>
      <c r="AH237" s="27" t="b">
        <f>COUNTIFS(TBL_BDA_LOANPOOL[LOAN_ID],TBL_BDA_LOANPOOL[[#This Row],[LOAN_ID]],TBL_BDA_LOANPOOL[LOAN_INTEREST_RATE],"&gt;"&amp;CONFIG_BDA_INTEREST_RATE_CEILING)=0</f>
        <v>1</v>
      </c>
      <c r="AI237" s="27" t="b">
        <f>COUNTIFS(TBL_BDA_LOANPOOL[LOAN_ID],TBL_BDA_LOANPOOL[[#This Row],[LOAN_ID]],TBL_BDA_LOANPOOL[SBA_QUALIFIED],"No")=0</f>
        <v>1</v>
      </c>
      <c r="AJ237" s="29">
        <f>IF(TBL_BDA_LOANPOOL[[#This Row],[MULTIPROP_REC_COUNT]]&lt;&gt;"",TBL_BDA_LOANPOOL[[#This Row],[LOAN_AMOUNT]]/TBL_BDA_LOANPOOL[[#This Row],[MULTIPROP_REC_COUNT]],TBL_BDA_LOANPOOL[[#This Row],[LOAN_AMOUNT]])</f>
        <v>0</v>
      </c>
      <c r="AK237" s="29" t="b">
        <f>TBL_BDA_LOANPOOL[[#This Row],[MULTIPROP_REC_COUNT]]&gt;1</f>
        <v>0</v>
      </c>
      <c r="AL237" s="36">
        <f>IF(TBL_BDA_LOANPOOL[[#This Row],[LOAN_ID]]&lt;&gt;"",COUNTIF(TBL_BDA_LOANPOOL[LOAN_ID],TBL_BDA_LOANPOOL[[#This Row],[LOAN_ID]]),1)</f>
        <v>1</v>
      </c>
      <c r="AM237" s="36">
        <f>IFERROR(MATCH(TBL_BDA_LOANPOOL[[#This Row],[QUAL_METHOD]],RANGE_LOOKUP_QUALMETHODS_BDA,0),-1)</f>
        <v>-1</v>
      </c>
      <c r="AN237" s="29" t="str">
        <f>IF(AND(TBL_BDA_LOANPOOL[[#This Row],[LOAN_ID]]&lt;&gt;"",TBL_BDA_LOANPOOL[[#This Row],[QUALMETHOD_ID]]&gt;-1),(SUMIF(TBL_BDA_LOANPOOL[LOAN_ID],TBL_BDA_LOANPOOL[[#This Row],[LOAN_ID]],TBL_BDA_LOANPOOL[QUALMETHOD_ID])/TBL_BDA_LOANPOOL[[#This Row],[MULTIPROP_REC_COUNT]])=TBL_BDA_LOANPOOL[[#This Row],[QUALMETHOD_ID]],"")</f>
        <v/>
      </c>
      <c r="AO237" s="29" t="str">
        <f>IF(AND(TBL_BDA_LOANPOOL[[#This Row],[LOAN_ID]]&lt;&gt;"",TBL_BDA_LOANPOOL[[#This Row],[LOAN_AMOUNT]]&lt;&gt;""),(SUMIF(TBL_BDA_LOANPOOL[LOAN_ID],TBL_BDA_LOANPOOL[[#This Row],[LOAN_ID]],TBL_BDA_LOANPOOL[LOAN_AMOUNT])/TBL_BDA_LOANPOOL[[#This Row],[MULTIPROP_REC_COUNT]])=TBL_BDA_LOANPOOL[[#This Row],[LOAN_AMOUNT]],"")</f>
        <v/>
      </c>
      <c r="AP237" s="29" t="str">
        <f>IF(AND(TBL_BDA_LOANPOOL[[#This Row],[LOAN_ID]]&lt;&gt;"",TBL_BDA_LOANPOOL[[#This Row],[SETTLEMENT_DATE]]&lt;&gt;""),(SUMIF(TBL_BDA_LOANPOOL[LOAN_ID],TBL_BDA_LOANPOOL[[#This Row],[LOAN_ID]],TBL_BDA_LOANPOOL[SETTLEMENT_DATE])/TBL_BDA_LOANPOOL[[#This Row],[MULTIPROP_REC_COUNT]])=TBL_BDA_LOANPOOL[[#This Row],[SETTLEMENT_DATE]],"")</f>
        <v/>
      </c>
      <c r="AQ23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8" spans="2:45" ht="26.25" customHeight="1" x14ac:dyDescent="0.25">
      <c r="B238" s="25" t="str">
        <f>IF(TBL_BDA_LOANPOOL[[#This Row],[RECORD_STARTED]],IF(TBL_BDA_LOANPOOL[[#This Row],[ERROR_COUNT]]&gt;0,-1,IF(TBL_BDA_LOANPOOL[[#This Row],[REQ_FIELDS_POPULATED]],1,0)),"")</f>
        <v/>
      </c>
      <c r="C238" s="36">
        <f>ROW()-ROW(TBL_BDA_LOANPOOL[[#Headers],[ROW_ID]])</f>
        <v>222</v>
      </c>
      <c r="D238" s="55"/>
      <c r="E238" s="56"/>
      <c r="F238" s="57"/>
      <c r="G238" s="193"/>
      <c r="H238" s="142"/>
      <c r="I238" s="144"/>
      <c r="J238" s="144"/>
      <c r="K238" s="194"/>
      <c r="L238" s="207"/>
      <c r="M238" s="196"/>
      <c r="N238" s="116"/>
      <c r="O238" s="55"/>
      <c r="P238" s="61"/>
      <c r="Q238" s="62"/>
      <c r="R238" s="124"/>
      <c r="S238" s="200"/>
      <c r="T238" s="61"/>
      <c r="U238" s="202"/>
      <c r="V238" s="204" t="str">
        <f>IF(TBL_BDA_LOANPOOL[[#This Row],[RECORD_STARTED]]=TRUE,RANGE_LOOKUP_QUALMETHODS_BDA_SMALLBUSINESS,"")</f>
        <v/>
      </c>
      <c r="W238" s="178"/>
      <c r="X238" s="176"/>
      <c r="Y238" s="185"/>
      <c r="Z238" s="185"/>
      <c r="AA238" s="186"/>
      <c r="AB238" s="186"/>
      <c r="AC23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8" s="94" t="str">
        <f>IF(TBL_BDA_LOANPOOL[[#This Row],[LOAN_LEVEL_PREQUALIFIED_FLAG]]&lt;&gt;"",
IF(TBL_BDA_LOANPOOL[[#This Row],[LOAN_LEVEL_PREQUALIFIED_FLAG]],"Yes","No"),
"")</f>
        <v/>
      </c>
      <c r="AE238" s="70" t="str">
        <f>IF(TBL_BDA_LOANPOOL[[#This Row],[LOAN_ID]] = "","",TBL_BDA_LOANPOOL[[#This Row],[LOAN_ID]]&amp;" ("&amp;IF(TBL_BDA_LOANPOOL[[#This Row],[PROP_ADDR_STREET]]="","Address Not Defined",TBL_BDA_LOANPOOL[[#This Row],[PROP_ADDR_STREET]])&amp;")")</f>
        <v/>
      </c>
      <c r="AF238" s="70" t="str">
        <f>IF(AND(TBL_BDA_LOANPOOL[[#This Row],[REQ_FIELDS_POPULATED]],TBL_BDA_LOANPOOL[[#This Row],[ERROR_COUNT]]=0),
AND(TBL_BDA_LOANPOOL[[#This Row],[PREQUAL_LOAN_AGESETTLE_DATE_90_DAYS_CERTDATE]],TBL_BDA_LOANPOOL[[#This Row],[PREQUAL_LOAN_INTEREST_RATE]],TBL_BDA_LOANPOOL[[#This Row],[PREQUAL_SMALLBUSINESS]]),
"")</f>
        <v/>
      </c>
      <c r="AG238" s="27" t="b">
        <f ca="1">IFERROR((IF(APP_BDA_CERT_DATE&lt;&gt;"",APP_BDA_CERT_DATE,TODAY())-TBL_BDA_LOANPOOL[[#This Row],[SETTLEMENT_DATE]])&lt;91,TRUE)</f>
        <v>1</v>
      </c>
      <c r="AH238" s="27" t="b">
        <f>COUNTIFS(TBL_BDA_LOANPOOL[LOAN_ID],TBL_BDA_LOANPOOL[[#This Row],[LOAN_ID]],TBL_BDA_LOANPOOL[LOAN_INTEREST_RATE],"&gt;"&amp;CONFIG_BDA_INTEREST_RATE_CEILING)=0</f>
        <v>1</v>
      </c>
      <c r="AI238" s="27" t="b">
        <f>COUNTIFS(TBL_BDA_LOANPOOL[LOAN_ID],TBL_BDA_LOANPOOL[[#This Row],[LOAN_ID]],TBL_BDA_LOANPOOL[SBA_QUALIFIED],"No")=0</f>
        <v>1</v>
      </c>
      <c r="AJ238" s="29">
        <f>IF(TBL_BDA_LOANPOOL[[#This Row],[MULTIPROP_REC_COUNT]]&lt;&gt;"",TBL_BDA_LOANPOOL[[#This Row],[LOAN_AMOUNT]]/TBL_BDA_LOANPOOL[[#This Row],[MULTIPROP_REC_COUNT]],TBL_BDA_LOANPOOL[[#This Row],[LOAN_AMOUNT]])</f>
        <v>0</v>
      </c>
      <c r="AK238" s="29" t="b">
        <f>TBL_BDA_LOANPOOL[[#This Row],[MULTIPROP_REC_COUNT]]&gt;1</f>
        <v>0</v>
      </c>
      <c r="AL238" s="36">
        <f>IF(TBL_BDA_LOANPOOL[[#This Row],[LOAN_ID]]&lt;&gt;"",COUNTIF(TBL_BDA_LOANPOOL[LOAN_ID],TBL_BDA_LOANPOOL[[#This Row],[LOAN_ID]]),1)</f>
        <v>1</v>
      </c>
      <c r="AM238" s="36">
        <f>IFERROR(MATCH(TBL_BDA_LOANPOOL[[#This Row],[QUAL_METHOD]],RANGE_LOOKUP_QUALMETHODS_BDA,0),-1)</f>
        <v>-1</v>
      </c>
      <c r="AN238" s="29" t="str">
        <f>IF(AND(TBL_BDA_LOANPOOL[[#This Row],[LOAN_ID]]&lt;&gt;"",TBL_BDA_LOANPOOL[[#This Row],[QUALMETHOD_ID]]&gt;-1),(SUMIF(TBL_BDA_LOANPOOL[LOAN_ID],TBL_BDA_LOANPOOL[[#This Row],[LOAN_ID]],TBL_BDA_LOANPOOL[QUALMETHOD_ID])/TBL_BDA_LOANPOOL[[#This Row],[MULTIPROP_REC_COUNT]])=TBL_BDA_LOANPOOL[[#This Row],[QUALMETHOD_ID]],"")</f>
        <v/>
      </c>
      <c r="AO238" s="29" t="str">
        <f>IF(AND(TBL_BDA_LOANPOOL[[#This Row],[LOAN_ID]]&lt;&gt;"",TBL_BDA_LOANPOOL[[#This Row],[LOAN_AMOUNT]]&lt;&gt;""),(SUMIF(TBL_BDA_LOANPOOL[LOAN_ID],TBL_BDA_LOANPOOL[[#This Row],[LOAN_ID]],TBL_BDA_LOANPOOL[LOAN_AMOUNT])/TBL_BDA_LOANPOOL[[#This Row],[MULTIPROP_REC_COUNT]])=TBL_BDA_LOANPOOL[[#This Row],[LOAN_AMOUNT]],"")</f>
        <v/>
      </c>
      <c r="AP238" s="29" t="str">
        <f>IF(AND(TBL_BDA_LOANPOOL[[#This Row],[LOAN_ID]]&lt;&gt;"",TBL_BDA_LOANPOOL[[#This Row],[SETTLEMENT_DATE]]&lt;&gt;""),(SUMIF(TBL_BDA_LOANPOOL[LOAN_ID],TBL_BDA_LOANPOOL[[#This Row],[LOAN_ID]],TBL_BDA_LOANPOOL[SETTLEMENT_DATE])/TBL_BDA_LOANPOOL[[#This Row],[MULTIPROP_REC_COUNT]])=TBL_BDA_LOANPOOL[[#This Row],[SETTLEMENT_DATE]],"")</f>
        <v/>
      </c>
      <c r="AQ23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9" spans="2:45" ht="26.25" customHeight="1" x14ac:dyDescent="0.25">
      <c r="B239" s="25" t="str">
        <f>IF(TBL_BDA_LOANPOOL[[#This Row],[RECORD_STARTED]],IF(TBL_BDA_LOANPOOL[[#This Row],[ERROR_COUNT]]&gt;0,-1,IF(TBL_BDA_LOANPOOL[[#This Row],[REQ_FIELDS_POPULATED]],1,0)),"")</f>
        <v/>
      </c>
      <c r="C239" s="36">
        <f>ROW()-ROW(TBL_BDA_LOANPOOL[[#Headers],[ROW_ID]])</f>
        <v>223</v>
      </c>
      <c r="D239" s="55"/>
      <c r="E239" s="56"/>
      <c r="F239" s="57"/>
      <c r="G239" s="193"/>
      <c r="H239" s="142"/>
      <c r="I239" s="144"/>
      <c r="J239" s="144"/>
      <c r="K239" s="194"/>
      <c r="L239" s="207"/>
      <c r="M239" s="196"/>
      <c r="N239" s="116"/>
      <c r="O239" s="55"/>
      <c r="P239" s="61"/>
      <c r="Q239" s="62"/>
      <c r="R239" s="124"/>
      <c r="S239" s="200"/>
      <c r="T239" s="61"/>
      <c r="U239" s="202"/>
      <c r="V239" s="204" t="str">
        <f>IF(TBL_BDA_LOANPOOL[[#This Row],[RECORD_STARTED]]=TRUE,RANGE_LOOKUP_QUALMETHODS_BDA_SMALLBUSINESS,"")</f>
        <v/>
      </c>
      <c r="W239" s="178"/>
      <c r="X239" s="176"/>
      <c r="Y239" s="185"/>
      <c r="Z239" s="185"/>
      <c r="AA239" s="186"/>
      <c r="AB239" s="186"/>
      <c r="AC23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9" s="94" t="str">
        <f>IF(TBL_BDA_LOANPOOL[[#This Row],[LOAN_LEVEL_PREQUALIFIED_FLAG]]&lt;&gt;"",
IF(TBL_BDA_LOANPOOL[[#This Row],[LOAN_LEVEL_PREQUALIFIED_FLAG]],"Yes","No"),
"")</f>
        <v/>
      </c>
      <c r="AE239" s="70" t="str">
        <f>IF(TBL_BDA_LOANPOOL[[#This Row],[LOAN_ID]] = "","",TBL_BDA_LOANPOOL[[#This Row],[LOAN_ID]]&amp;" ("&amp;IF(TBL_BDA_LOANPOOL[[#This Row],[PROP_ADDR_STREET]]="","Address Not Defined",TBL_BDA_LOANPOOL[[#This Row],[PROP_ADDR_STREET]])&amp;")")</f>
        <v/>
      </c>
      <c r="AF239" s="70" t="str">
        <f>IF(AND(TBL_BDA_LOANPOOL[[#This Row],[REQ_FIELDS_POPULATED]],TBL_BDA_LOANPOOL[[#This Row],[ERROR_COUNT]]=0),
AND(TBL_BDA_LOANPOOL[[#This Row],[PREQUAL_LOAN_AGESETTLE_DATE_90_DAYS_CERTDATE]],TBL_BDA_LOANPOOL[[#This Row],[PREQUAL_LOAN_INTEREST_RATE]],TBL_BDA_LOANPOOL[[#This Row],[PREQUAL_SMALLBUSINESS]]),
"")</f>
        <v/>
      </c>
      <c r="AG239" s="27" t="b">
        <f ca="1">IFERROR((IF(APP_BDA_CERT_DATE&lt;&gt;"",APP_BDA_CERT_DATE,TODAY())-TBL_BDA_LOANPOOL[[#This Row],[SETTLEMENT_DATE]])&lt;91,TRUE)</f>
        <v>1</v>
      </c>
      <c r="AH239" s="27" t="b">
        <f>COUNTIFS(TBL_BDA_LOANPOOL[LOAN_ID],TBL_BDA_LOANPOOL[[#This Row],[LOAN_ID]],TBL_BDA_LOANPOOL[LOAN_INTEREST_RATE],"&gt;"&amp;CONFIG_BDA_INTEREST_RATE_CEILING)=0</f>
        <v>1</v>
      </c>
      <c r="AI239" s="27" t="b">
        <f>COUNTIFS(TBL_BDA_LOANPOOL[LOAN_ID],TBL_BDA_LOANPOOL[[#This Row],[LOAN_ID]],TBL_BDA_LOANPOOL[SBA_QUALIFIED],"No")=0</f>
        <v>1</v>
      </c>
      <c r="AJ239" s="29">
        <f>IF(TBL_BDA_LOANPOOL[[#This Row],[MULTIPROP_REC_COUNT]]&lt;&gt;"",TBL_BDA_LOANPOOL[[#This Row],[LOAN_AMOUNT]]/TBL_BDA_LOANPOOL[[#This Row],[MULTIPROP_REC_COUNT]],TBL_BDA_LOANPOOL[[#This Row],[LOAN_AMOUNT]])</f>
        <v>0</v>
      </c>
      <c r="AK239" s="29" t="b">
        <f>TBL_BDA_LOANPOOL[[#This Row],[MULTIPROP_REC_COUNT]]&gt;1</f>
        <v>0</v>
      </c>
      <c r="AL239" s="36">
        <f>IF(TBL_BDA_LOANPOOL[[#This Row],[LOAN_ID]]&lt;&gt;"",COUNTIF(TBL_BDA_LOANPOOL[LOAN_ID],TBL_BDA_LOANPOOL[[#This Row],[LOAN_ID]]),1)</f>
        <v>1</v>
      </c>
      <c r="AM239" s="36">
        <f>IFERROR(MATCH(TBL_BDA_LOANPOOL[[#This Row],[QUAL_METHOD]],RANGE_LOOKUP_QUALMETHODS_BDA,0),-1)</f>
        <v>-1</v>
      </c>
      <c r="AN239" s="29" t="str">
        <f>IF(AND(TBL_BDA_LOANPOOL[[#This Row],[LOAN_ID]]&lt;&gt;"",TBL_BDA_LOANPOOL[[#This Row],[QUALMETHOD_ID]]&gt;-1),(SUMIF(TBL_BDA_LOANPOOL[LOAN_ID],TBL_BDA_LOANPOOL[[#This Row],[LOAN_ID]],TBL_BDA_LOANPOOL[QUALMETHOD_ID])/TBL_BDA_LOANPOOL[[#This Row],[MULTIPROP_REC_COUNT]])=TBL_BDA_LOANPOOL[[#This Row],[QUALMETHOD_ID]],"")</f>
        <v/>
      </c>
      <c r="AO239" s="29" t="str">
        <f>IF(AND(TBL_BDA_LOANPOOL[[#This Row],[LOAN_ID]]&lt;&gt;"",TBL_BDA_LOANPOOL[[#This Row],[LOAN_AMOUNT]]&lt;&gt;""),(SUMIF(TBL_BDA_LOANPOOL[LOAN_ID],TBL_BDA_LOANPOOL[[#This Row],[LOAN_ID]],TBL_BDA_LOANPOOL[LOAN_AMOUNT])/TBL_BDA_LOANPOOL[[#This Row],[MULTIPROP_REC_COUNT]])=TBL_BDA_LOANPOOL[[#This Row],[LOAN_AMOUNT]],"")</f>
        <v/>
      </c>
      <c r="AP239" s="29" t="str">
        <f>IF(AND(TBL_BDA_LOANPOOL[[#This Row],[LOAN_ID]]&lt;&gt;"",TBL_BDA_LOANPOOL[[#This Row],[SETTLEMENT_DATE]]&lt;&gt;""),(SUMIF(TBL_BDA_LOANPOOL[LOAN_ID],TBL_BDA_LOANPOOL[[#This Row],[LOAN_ID]],TBL_BDA_LOANPOOL[SETTLEMENT_DATE])/TBL_BDA_LOANPOOL[[#This Row],[MULTIPROP_REC_COUNT]])=TBL_BDA_LOANPOOL[[#This Row],[SETTLEMENT_DATE]],"")</f>
        <v/>
      </c>
      <c r="AQ23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0" spans="2:45" ht="26.25" customHeight="1" x14ac:dyDescent="0.25">
      <c r="B240" s="25" t="str">
        <f>IF(TBL_BDA_LOANPOOL[[#This Row],[RECORD_STARTED]],IF(TBL_BDA_LOANPOOL[[#This Row],[ERROR_COUNT]]&gt;0,-1,IF(TBL_BDA_LOANPOOL[[#This Row],[REQ_FIELDS_POPULATED]],1,0)),"")</f>
        <v/>
      </c>
      <c r="C240" s="36">
        <f>ROW()-ROW(TBL_BDA_LOANPOOL[[#Headers],[ROW_ID]])</f>
        <v>224</v>
      </c>
      <c r="D240" s="55"/>
      <c r="E240" s="56"/>
      <c r="F240" s="57"/>
      <c r="G240" s="193"/>
      <c r="H240" s="142"/>
      <c r="I240" s="144"/>
      <c r="J240" s="144"/>
      <c r="K240" s="194"/>
      <c r="L240" s="207"/>
      <c r="M240" s="196"/>
      <c r="N240" s="116"/>
      <c r="O240" s="55"/>
      <c r="P240" s="61"/>
      <c r="Q240" s="62"/>
      <c r="R240" s="124"/>
      <c r="S240" s="200"/>
      <c r="T240" s="61"/>
      <c r="U240" s="202"/>
      <c r="V240" s="204" t="str">
        <f>IF(TBL_BDA_LOANPOOL[[#This Row],[RECORD_STARTED]]=TRUE,RANGE_LOOKUP_QUALMETHODS_BDA_SMALLBUSINESS,"")</f>
        <v/>
      </c>
      <c r="W240" s="178"/>
      <c r="X240" s="176"/>
      <c r="Y240" s="185"/>
      <c r="Z240" s="185"/>
      <c r="AA240" s="186"/>
      <c r="AB240" s="186"/>
      <c r="AC24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0" s="94" t="str">
        <f>IF(TBL_BDA_LOANPOOL[[#This Row],[LOAN_LEVEL_PREQUALIFIED_FLAG]]&lt;&gt;"",
IF(TBL_BDA_LOANPOOL[[#This Row],[LOAN_LEVEL_PREQUALIFIED_FLAG]],"Yes","No"),
"")</f>
        <v/>
      </c>
      <c r="AE240" s="70" t="str">
        <f>IF(TBL_BDA_LOANPOOL[[#This Row],[LOAN_ID]] = "","",TBL_BDA_LOANPOOL[[#This Row],[LOAN_ID]]&amp;" ("&amp;IF(TBL_BDA_LOANPOOL[[#This Row],[PROP_ADDR_STREET]]="","Address Not Defined",TBL_BDA_LOANPOOL[[#This Row],[PROP_ADDR_STREET]])&amp;")")</f>
        <v/>
      </c>
      <c r="AF240" s="70" t="str">
        <f>IF(AND(TBL_BDA_LOANPOOL[[#This Row],[REQ_FIELDS_POPULATED]],TBL_BDA_LOANPOOL[[#This Row],[ERROR_COUNT]]=0),
AND(TBL_BDA_LOANPOOL[[#This Row],[PREQUAL_LOAN_AGESETTLE_DATE_90_DAYS_CERTDATE]],TBL_BDA_LOANPOOL[[#This Row],[PREQUAL_LOAN_INTEREST_RATE]],TBL_BDA_LOANPOOL[[#This Row],[PREQUAL_SMALLBUSINESS]]),
"")</f>
        <v/>
      </c>
      <c r="AG240" s="27" t="b">
        <f ca="1">IFERROR((IF(APP_BDA_CERT_DATE&lt;&gt;"",APP_BDA_CERT_DATE,TODAY())-TBL_BDA_LOANPOOL[[#This Row],[SETTLEMENT_DATE]])&lt;91,TRUE)</f>
        <v>1</v>
      </c>
      <c r="AH240" s="27" t="b">
        <f>COUNTIFS(TBL_BDA_LOANPOOL[LOAN_ID],TBL_BDA_LOANPOOL[[#This Row],[LOAN_ID]],TBL_BDA_LOANPOOL[LOAN_INTEREST_RATE],"&gt;"&amp;CONFIG_BDA_INTEREST_RATE_CEILING)=0</f>
        <v>1</v>
      </c>
      <c r="AI240" s="27" t="b">
        <f>COUNTIFS(TBL_BDA_LOANPOOL[LOAN_ID],TBL_BDA_LOANPOOL[[#This Row],[LOAN_ID]],TBL_BDA_LOANPOOL[SBA_QUALIFIED],"No")=0</f>
        <v>1</v>
      </c>
      <c r="AJ240" s="29">
        <f>IF(TBL_BDA_LOANPOOL[[#This Row],[MULTIPROP_REC_COUNT]]&lt;&gt;"",TBL_BDA_LOANPOOL[[#This Row],[LOAN_AMOUNT]]/TBL_BDA_LOANPOOL[[#This Row],[MULTIPROP_REC_COUNT]],TBL_BDA_LOANPOOL[[#This Row],[LOAN_AMOUNT]])</f>
        <v>0</v>
      </c>
      <c r="AK240" s="29" t="b">
        <f>TBL_BDA_LOANPOOL[[#This Row],[MULTIPROP_REC_COUNT]]&gt;1</f>
        <v>0</v>
      </c>
      <c r="AL240" s="36">
        <f>IF(TBL_BDA_LOANPOOL[[#This Row],[LOAN_ID]]&lt;&gt;"",COUNTIF(TBL_BDA_LOANPOOL[LOAN_ID],TBL_BDA_LOANPOOL[[#This Row],[LOAN_ID]]),1)</f>
        <v>1</v>
      </c>
      <c r="AM240" s="36">
        <f>IFERROR(MATCH(TBL_BDA_LOANPOOL[[#This Row],[QUAL_METHOD]],RANGE_LOOKUP_QUALMETHODS_BDA,0),-1)</f>
        <v>-1</v>
      </c>
      <c r="AN240" s="29" t="str">
        <f>IF(AND(TBL_BDA_LOANPOOL[[#This Row],[LOAN_ID]]&lt;&gt;"",TBL_BDA_LOANPOOL[[#This Row],[QUALMETHOD_ID]]&gt;-1),(SUMIF(TBL_BDA_LOANPOOL[LOAN_ID],TBL_BDA_LOANPOOL[[#This Row],[LOAN_ID]],TBL_BDA_LOANPOOL[QUALMETHOD_ID])/TBL_BDA_LOANPOOL[[#This Row],[MULTIPROP_REC_COUNT]])=TBL_BDA_LOANPOOL[[#This Row],[QUALMETHOD_ID]],"")</f>
        <v/>
      </c>
      <c r="AO240" s="29" t="str">
        <f>IF(AND(TBL_BDA_LOANPOOL[[#This Row],[LOAN_ID]]&lt;&gt;"",TBL_BDA_LOANPOOL[[#This Row],[LOAN_AMOUNT]]&lt;&gt;""),(SUMIF(TBL_BDA_LOANPOOL[LOAN_ID],TBL_BDA_LOANPOOL[[#This Row],[LOAN_ID]],TBL_BDA_LOANPOOL[LOAN_AMOUNT])/TBL_BDA_LOANPOOL[[#This Row],[MULTIPROP_REC_COUNT]])=TBL_BDA_LOANPOOL[[#This Row],[LOAN_AMOUNT]],"")</f>
        <v/>
      </c>
      <c r="AP240" s="29" t="str">
        <f>IF(AND(TBL_BDA_LOANPOOL[[#This Row],[LOAN_ID]]&lt;&gt;"",TBL_BDA_LOANPOOL[[#This Row],[SETTLEMENT_DATE]]&lt;&gt;""),(SUMIF(TBL_BDA_LOANPOOL[LOAN_ID],TBL_BDA_LOANPOOL[[#This Row],[LOAN_ID]],TBL_BDA_LOANPOOL[SETTLEMENT_DATE])/TBL_BDA_LOANPOOL[[#This Row],[MULTIPROP_REC_COUNT]])=TBL_BDA_LOANPOOL[[#This Row],[SETTLEMENT_DATE]],"")</f>
        <v/>
      </c>
      <c r="AQ24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1" spans="2:45" ht="26.25" customHeight="1" x14ac:dyDescent="0.25">
      <c r="B241" s="25" t="str">
        <f>IF(TBL_BDA_LOANPOOL[[#This Row],[RECORD_STARTED]],IF(TBL_BDA_LOANPOOL[[#This Row],[ERROR_COUNT]]&gt;0,-1,IF(TBL_BDA_LOANPOOL[[#This Row],[REQ_FIELDS_POPULATED]],1,0)),"")</f>
        <v/>
      </c>
      <c r="C241" s="36">
        <f>ROW()-ROW(TBL_BDA_LOANPOOL[[#Headers],[ROW_ID]])</f>
        <v>225</v>
      </c>
      <c r="D241" s="55"/>
      <c r="E241" s="56"/>
      <c r="F241" s="57"/>
      <c r="G241" s="193"/>
      <c r="H241" s="142"/>
      <c r="I241" s="144"/>
      <c r="J241" s="144"/>
      <c r="K241" s="194"/>
      <c r="L241" s="207"/>
      <c r="M241" s="196"/>
      <c r="N241" s="116"/>
      <c r="O241" s="55"/>
      <c r="P241" s="61"/>
      <c r="Q241" s="62"/>
      <c r="R241" s="124"/>
      <c r="S241" s="200"/>
      <c r="T241" s="61"/>
      <c r="U241" s="202"/>
      <c r="V241" s="204" t="str">
        <f>IF(TBL_BDA_LOANPOOL[[#This Row],[RECORD_STARTED]]=TRUE,RANGE_LOOKUP_QUALMETHODS_BDA_SMALLBUSINESS,"")</f>
        <v/>
      </c>
      <c r="W241" s="178"/>
      <c r="X241" s="176"/>
      <c r="Y241" s="185"/>
      <c r="Z241" s="185"/>
      <c r="AA241" s="186"/>
      <c r="AB241" s="186"/>
      <c r="AC24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1" s="94" t="str">
        <f>IF(TBL_BDA_LOANPOOL[[#This Row],[LOAN_LEVEL_PREQUALIFIED_FLAG]]&lt;&gt;"",
IF(TBL_BDA_LOANPOOL[[#This Row],[LOAN_LEVEL_PREQUALIFIED_FLAG]],"Yes","No"),
"")</f>
        <v/>
      </c>
      <c r="AE241" s="70" t="str">
        <f>IF(TBL_BDA_LOANPOOL[[#This Row],[LOAN_ID]] = "","",TBL_BDA_LOANPOOL[[#This Row],[LOAN_ID]]&amp;" ("&amp;IF(TBL_BDA_LOANPOOL[[#This Row],[PROP_ADDR_STREET]]="","Address Not Defined",TBL_BDA_LOANPOOL[[#This Row],[PROP_ADDR_STREET]])&amp;")")</f>
        <v/>
      </c>
      <c r="AF241" s="70" t="str">
        <f>IF(AND(TBL_BDA_LOANPOOL[[#This Row],[REQ_FIELDS_POPULATED]],TBL_BDA_LOANPOOL[[#This Row],[ERROR_COUNT]]=0),
AND(TBL_BDA_LOANPOOL[[#This Row],[PREQUAL_LOAN_AGESETTLE_DATE_90_DAYS_CERTDATE]],TBL_BDA_LOANPOOL[[#This Row],[PREQUAL_LOAN_INTEREST_RATE]],TBL_BDA_LOANPOOL[[#This Row],[PREQUAL_SMALLBUSINESS]]),
"")</f>
        <v/>
      </c>
      <c r="AG241" s="27" t="b">
        <f ca="1">IFERROR((IF(APP_BDA_CERT_DATE&lt;&gt;"",APP_BDA_CERT_DATE,TODAY())-TBL_BDA_LOANPOOL[[#This Row],[SETTLEMENT_DATE]])&lt;91,TRUE)</f>
        <v>1</v>
      </c>
      <c r="AH241" s="27" t="b">
        <f>COUNTIFS(TBL_BDA_LOANPOOL[LOAN_ID],TBL_BDA_LOANPOOL[[#This Row],[LOAN_ID]],TBL_BDA_LOANPOOL[LOAN_INTEREST_RATE],"&gt;"&amp;CONFIG_BDA_INTEREST_RATE_CEILING)=0</f>
        <v>1</v>
      </c>
      <c r="AI241" s="27" t="b">
        <f>COUNTIFS(TBL_BDA_LOANPOOL[LOAN_ID],TBL_BDA_LOANPOOL[[#This Row],[LOAN_ID]],TBL_BDA_LOANPOOL[SBA_QUALIFIED],"No")=0</f>
        <v>1</v>
      </c>
      <c r="AJ241" s="29">
        <f>IF(TBL_BDA_LOANPOOL[[#This Row],[MULTIPROP_REC_COUNT]]&lt;&gt;"",TBL_BDA_LOANPOOL[[#This Row],[LOAN_AMOUNT]]/TBL_BDA_LOANPOOL[[#This Row],[MULTIPROP_REC_COUNT]],TBL_BDA_LOANPOOL[[#This Row],[LOAN_AMOUNT]])</f>
        <v>0</v>
      </c>
      <c r="AK241" s="29" t="b">
        <f>TBL_BDA_LOANPOOL[[#This Row],[MULTIPROP_REC_COUNT]]&gt;1</f>
        <v>0</v>
      </c>
      <c r="AL241" s="36">
        <f>IF(TBL_BDA_LOANPOOL[[#This Row],[LOAN_ID]]&lt;&gt;"",COUNTIF(TBL_BDA_LOANPOOL[LOAN_ID],TBL_BDA_LOANPOOL[[#This Row],[LOAN_ID]]),1)</f>
        <v>1</v>
      </c>
      <c r="AM241" s="36">
        <f>IFERROR(MATCH(TBL_BDA_LOANPOOL[[#This Row],[QUAL_METHOD]],RANGE_LOOKUP_QUALMETHODS_BDA,0),-1)</f>
        <v>-1</v>
      </c>
      <c r="AN241" s="29" t="str">
        <f>IF(AND(TBL_BDA_LOANPOOL[[#This Row],[LOAN_ID]]&lt;&gt;"",TBL_BDA_LOANPOOL[[#This Row],[QUALMETHOD_ID]]&gt;-1),(SUMIF(TBL_BDA_LOANPOOL[LOAN_ID],TBL_BDA_LOANPOOL[[#This Row],[LOAN_ID]],TBL_BDA_LOANPOOL[QUALMETHOD_ID])/TBL_BDA_LOANPOOL[[#This Row],[MULTIPROP_REC_COUNT]])=TBL_BDA_LOANPOOL[[#This Row],[QUALMETHOD_ID]],"")</f>
        <v/>
      </c>
      <c r="AO241" s="29" t="str">
        <f>IF(AND(TBL_BDA_LOANPOOL[[#This Row],[LOAN_ID]]&lt;&gt;"",TBL_BDA_LOANPOOL[[#This Row],[LOAN_AMOUNT]]&lt;&gt;""),(SUMIF(TBL_BDA_LOANPOOL[LOAN_ID],TBL_BDA_LOANPOOL[[#This Row],[LOAN_ID]],TBL_BDA_LOANPOOL[LOAN_AMOUNT])/TBL_BDA_LOANPOOL[[#This Row],[MULTIPROP_REC_COUNT]])=TBL_BDA_LOANPOOL[[#This Row],[LOAN_AMOUNT]],"")</f>
        <v/>
      </c>
      <c r="AP241" s="29" t="str">
        <f>IF(AND(TBL_BDA_LOANPOOL[[#This Row],[LOAN_ID]]&lt;&gt;"",TBL_BDA_LOANPOOL[[#This Row],[SETTLEMENT_DATE]]&lt;&gt;""),(SUMIF(TBL_BDA_LOANPOOL[LOAN_ID],TBL_BDA_LOANPOOL[[#This Row],[LOAN_ID]],TBL_BDA_LOANPOOL[SETTLEMENT_DATE])/TBL_BDA_LOANPOOL[[#This Row],[MULTIPROP_REC_COUNT]])=TBL_BDA_LOANPOOL[[#This Row],[SETTLEMENT_DATE]],"")</f>
        <v/>
      </c>
      <c r="AQ24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2" spans="2:45" ht="26.25" customHeight="1" x14ac:dyDescent="0.25">
      <c r="B242" s="25" t="str">
        <f>IF(TBL_BDA_LOANPOOL[[#This Row],[RECORD_STARTED]],IF(TBL_BDA_LOANPOOL[[#This Row],[ERROR_COUNT]]&gt;0,-1,IF(TBL_BDA_LOANPOOL[[#This Row],[REQ_FIELDS_POPULATED]],1,0)),"")</f>
        <v/>
      </c>
      <c r="C242" s="36">
        <f>ROW()-ROW(TBL_BDA_LOANPOOL[[#Headers],[ROW_ID]])</f>
        <v>226</v>
      </c>
      <c r="D242" s="55"/>
      <c r="E242" s="56"/>
      <c r="F242" s="57"/>
      <c r="G242" s="193"/>
      <c r="H242" s="142"/>
      <c r="I242" s="144"/>
      <c r="J242" s="144"/>
      <c r="K242" s="194"/>
      <c r="L242" s="207"/>
      <c r="M242" s="196"/>
      <c r="N242" s="116"/>
      <c r="O242" s="55"/>
      <c r="P242" s="61"/>
      <c r="Q242" s="62"/>
      <c r="R242" s="124"/>
      <c r="S242" s="200"/>
      <c r="T242" s="61"/>
      <c r="U242" s="202"/>
      <c r="V242" s="204" t="str">
        <f>IF(TBL_BDA_LOANPOOL[[#This Row],[RECORD_STARTED]]=TRUE,RANGE_LOOKUP_QUALMETHODS_BDA_SMALLBUSINESS,"")</f>
        <v/>
      </c>
      <c r="W242" s="178"/>
      <c r="X242" s="176"/>
      <c r="Y242" s="185"/>
      <c r="Z242" s="185"/>
      <c r="AA242" s="186"/>
      <c r="AB242" s="186"/>
      <c r="AC24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2" s="94" t="str">
        <f>IF(TBL_BDA_LOANPOOL[[#This Row],[LOAN_LEVEL_PREQUALIFIED_FLAG]]&lt;&gt;"",
IF(TBL_BDA_LOANPOOL[[#This Row],[LOAN_LEVEL_PREQUALIFIED_FLAG]],"Yes","No"),
"")</f>
        <v/>
      </c>
      <c r="AE242" s="70" t="str">
        <f>IF(TBL_BDA_LOANPOOL[[#This Row],[LOAN_ID]] = "","",TBL_BDA_LOANPOOL[[#This Row],[LOAN_ID]]&amp;" ("&amp;IF(TBL_BDA_LOANPOOL[[#This Row],[PROP_ADDR_STREET]]="","Address Not Defined",TBL_BDA_LOANPOOL[[#This Row],[PROP_ADDR_STREET]])&amp;")")</f>
        <v/>
      </c>
      <c r="AF242" s="70" t="str">
        <f>IF(AND(TBL_BDA_LOANPOOL[[#This Row],[REQ_FIELDS_POPULATED]],TBL_BDA_LOANPOOL[[#This Row],[ERROR_COUNT]]=0),
AND(TBL_BDA_LOANPOOL[[#This Row],[PREQUAL_LOAN_AGESETTLE_DATE_90_DAYS_CERTDATE]],TBL_BDA_LOANPOOL[[#This Row],[PREQUAL_LOAN_INTEREST_RATE]],TBL_BDA_LOANPOOL[[#This Row],[PREQUAL_SMALLBUSINESS]]),
"")</f>
        <v/>
      </c>
      <c r="AG242" s="27" t="b">
        <f ca="1">IFERROR((IF(APP_BDA_CERT_DATE&lt;&gt;"",APP_BDA_CERT_DATE,TODAY())-TBL_BDA_LOANPOOL[[#This Row],[SETTLEMENT_DATE]])&lt;91,TRUE)</f>
        <v>1</v>
      </c>
      <c r="AH242" s="27" t="b">
        <f>COUNTIFS(TBL_BDA_LOANPOOL[LOAN_ID],TBL_BDA_LOANPOOL[[#This Row],[LOAN_ID]],TBL_BDA_LOANPOOL[LOAN_INTEREST_RATE],"&gt;"&amp;CONFIG_BDA_INTEREST_RATE_CEILING)=0</f>
        <v>1</v>
      </c>
      <c r="AI242" s="27" t="b">
        <f>COUNTIFS(TBL_BDA_LOANPOOL[LOAN_ID],TBL_BDA_LOANPOOL[[#This Row],[LOAN_ID]],TBL_BDA_LOANPOOL[SBA_QUALIFIED],"No")=0</f>
        <v>1</v>
      </c>
      <c r="AJ242" s="29">
        <f>IF(TBL_BDA_LOANPOOL[[#This Row],[MULTIPROP_REC_COUNT]]&lt;&gt;"",TBL_BDA_LOANPOOL[[#This Row],[LOAN_AMOUNT]]/TBL_BDA_LOANPOOL[[#This Row],[MULTIPROP_REC_COUNT]],TBL_BDA_LOANPOOL[[#This Row],[LOAN_AMOUNT]])</f>
        <v>0</v>
      </c>
      <c r="AK242" s="29" t="b">
        <f>TBL_BDA_LOANPOOL[[#This Row],[MULTIPROP_REC_COUNT]]&gt;1</f>
        <v>0</v>
      </c>
      <c r="AL242" s="36">
        <f>IF(TBL_BDA_LOANPOOL[[#This Row],[LOAN_ID]]&lt;&gt;"",COUNTIF(TBL_BDA_LOANPOOL[LOAN_ID],TBL_BDA_LOANPOOL[[#This Row],[LOAN_ID]]),1)</f>
        <v>1</v>
      </c>
      <c r="AM242" s="36">
        <f>IFERROR(MATCH(TBL_BDA_LOANPOOL[[#This Row],[QUAL_METHOD]],RANGE_LOOKUP_QUALMETHODS_BDA,0),-1)</f>
        <v>-1</v>
      </c>
      <c r="AN242" s="29" t="str">
        <f>IF(AND(TBL_BDA_LOANPOOL[[#This Row],[LOAN_ID]]&lt;&gt;"",TBL_BDA_LOANPOOL[[#This Row],[QUALMETHOD_ID]]&gt;-1),(SUMIF(TBL_BDA_LOANPOOL[LOAN_ID],TBL_BDA_LOANPOOL[[#This Row],[LOAN_ID]],TBL_BDA_LOANPOOL[QUALMETHOD_ID])/TBL_BDA_LOANPOOL[[#This Row],[MULTIPROP_REC_COUNT]])=TBL_BDA_LOANPOOL[[#This Row],[QUALMETHOD_ID]],"")</f>
        <v/>
      </c>
      <c r="AO242" s="29" t="str">
        <f>IF(AND(TBL_BDA_LOANPOOL[[#This Row],[LOAN_ID]]&lt;&gt;"",TBL_BDA_LOANPOOL[[#This Row],[LOAN_AMOUNT]]&lt;&gt;""),(SUMIF(TBL_BDA_LOANPOOL[LOAN_ID],TBL_BDA_LOANPOOL[[#This Row],[LOAN_ID]],TBL_BDA_LOANPOOL[LOAN_AMOUNT])/TBL_BDA_LOANPOOL[[#This Row],[MULTIPROP_REC_COUNT]])=TBL_BDA_LOANPOOL[[#This Row],[LOAN_AMOUNT]],"")</f>
        <v/>
      </c>
      <c r="AP242" s="29" t="str">
        <f>IF(AND(TBL_BDA_LOANPOOL[[#This Row],[LOAN_ID]]&lt;&gt;"",TBL_BDA_LOANPOOL[[#This Row],[SETTLEMENT_DATE]]&lt;&gt;""),(SUMIF(TBL_BDA_LOANPOOL[LOAN_ID],TBL_BDA_LOANPOOL[[#This Row],[LOAN_ID]],TBL_BDA_LOANPOOL[SETTLEMENT_DATE])/TBL_BDA_LOANPOOL[[#This Row],[MULTIPROP_REC_COUNT]])=TBL_BDA_LOANPOOL[[#This Row],[SETTLEMENT_DATE]],"")</f>
        <v/>
      </c>
      <c r="AQ24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3" spans="2:45" ht="26.25" customHeight="1" x14ac:dyDescent="0.25">
      <c r="B243" s="25" t="str">
        <f>IF(TBL_BDA_LOANPOOL[[#This Row],[RECORD_STARTED]],IF(TBL_BDA_LOANPOOL[[#This Row],[ERROR_COUNT]]&gt;0,-1,IF(TBL_BDA_LOANPOOL[[#This Row],[REQ_FIELDS_POPULATED]],1,0)),"")</f>
        <v/>
      </c>
      <c r="C243" s="36">
        <f>ROW()-ROW(TBL_BDA_LOANPOOL[[#Headers],[ROW_ID]])</f>
        <v>227</v>
      </c>
      <c r="D243" s="55"/>
      <c r="E243" s="56"/>
      <c r="F243" s="57"/>
      <c r="G243" s="193"/>
      <c r="H243" s="142"/>
      <c r="I243" s="144"/>
      <c r="J243" s="144"/>
      <c r="K243" s="194"/>
      <c r="L243" s="207"/>
      <c r="M243" s="196"/>
      <c r="N243" s="116"/>
      <c r="O243" s="55"/>
      <c r="P243" s="61"/>
      <c r="Q243" s="62"/>
      <c r="R243" s="124"/>
      <c r="S243" s="200"/>
      <c r="T243" s="61"/>
      <c r="U243" s="202"/>
      <c r="V243" s="204" t="str">
        <f>IF(TBL_BDA_LOANPOOL[[#This Row],[RECORD_STARTED]]=TRUE,RANGE_LOOKUP_QUALMETHODS_BDA_SMALLBUSINESS,"")</f>
        <v/>
      </c>
      <c r="W243" s="178"/>
      <c r="X243" s="176"/>
      <c r="Y243" s="185"/>
      <c r="Z243" s="185"/>
      <c r="AA243" s="186"/>
      <c r="AB243" s="186"/>
      <c r="AC24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3" s="94" t="str">
        <f>IF(TBL_BDA_LOANPOOL[[#This Row],[LOAN_LEVEL_PREQUALIFIED_FLAG]]&lt;&gt;"",
IF(TBL_BDA_LOANPOOL[[#This Row],[LOAN_LEVEL_PREQUALIFIED_FLAG]],"Yes","No"),
"")</f>
        <v/>
      </c>
      <c r="AE243" s="70" t="str">
        <f>IF(TBL_BDA_LOANPOOL[[#This Row],[LOAN_ID]] = "","",TBL_BDA_LOANPOOL[[#This Row],[LOAN_ID]]&amp;" ("&amp;IF(TBL_BDA_LOANPOOL[[#This Row],[PROP_ADDR_STREET]]="","Address Not Defined",TBL_BDA_LOANPOOL[[#This Row],[PROP_ADDR_STREET]])&amp;")")</f>
        <v/>
      </c>
      <c r="AF243" s="70" t="str">
        <f>IF(AND(TBL_BDA_LOANPOOL[[#This Row],[REQ_FIELDS_POPULATED]],TBL_BDA_LOANPOOL[[#This Row],[ERROR_COUNT]]=0),
AND(TBL_BDA_LOANPOOL[[#This Row],[PREQUAL_LOAN_AGESETTLE_DATE_90_DAYS_CERTDATE]],TBL_BDA_LOANPOOL[[#This Row],[PREQUAL_LOAN_INTEREST_RATE]],TBL_BDA_LOANPOOL[[#This Row],[PREQUAL_SMALLBUSINESS]]),
"")</f>
        <v/>
      </c>
      <c r="AG243" s="27" t="b">
        <f ca="1">IFERROR((IF(APP_BDA_CERT_DATE&lt;&gt;"",APP_BDA_CERT_DATE,TODAY())-TBL_BDA_LOANPOOL[[#This Row],[SETTLEMENT_DATE]])&lt;91,TRUE)</f>
        <v>1</v>
      </c>
      <c r="AH243" s="27" t="b">
        <f>COUNTIFS(TBL_BDA_LOANPOOL[LOAN_ID],TBL_BDA_LOANPOOL[[#This Row],[LOAN_ID]],TBL_BDA_LOANPOOL[LOAN_INTEREST_RATE],"&gt;"&amp;CONFIG_BDA_INTEREST_RATE_CEILING)=0</f>
        <v>1</v>
      </c>
      <c r="AI243" s="27" t="b">
        <f>COUNTIFS(TBL_BDA_LOANPOOL[LOAN_ID],TBL_BDA_LOANPOOL[[#This Row],[LOAN_ID]],TBL_BDA_LOANPOOL[SBA_QUALIFIED],"No")=0</f>
        <v>1</v>
      </c>
      <c r="AJ243" s="29">
        <f>IF(TBL_BDA_LOANPOOL[[#This Row],[MULTIPROP_REC_COUNT]]&lt;&gt;"",TBL_BDA_LOANPOOL[[#This Row],[LOAN_AMOUNT]]/TBL_BDA_LOANPOOL[[#This Row],[MULTIPROP_REC_COUNT]],TBL_BDA_LOANPOOL[[#This Row],[LOAN_AMOUNT]])</f>
        <v>0</v>
      </c>
      <c r="AK243" s="29" t="b">
        <f>TBL_BDA_LOANPOOL[[#This Row],[MULTIPROP_REC_COUNT]]&gt;1</f>
        <v>0</v>
      </c>
      <c r="AL243" s="36">
        <f>IF(TBL_BDA_LOANPOOL[[#This Row],[LOAN_ID]]&lt;&gt;"",COUNTIF(TBL_BDA_LOANPOOL[LOAN_ID],TBL_BDA_LOANPOOL[[#This Row],[LOAN_ID]]),1)</f>
        <v>1</v>
      </c>
      <c r="AM243" s="36">
        <f>IFERROR(MATCH(TBL_BDA_LOANPOOL[[#This Row],[QUAL_METHOD]],RANGE_LOOKUP_QUALMETHODS_BDA,0),-1)</f>
        <v>-1</v>
      </c>
      <c r="AN243" s="29" t="str">
        <f>IF(AND(TBL_BDA_LOANPOOL[[#This Row],[LOAN_ID]]&lt;&gt;"",TBL_BDA_LOANPOOL[[#This Row],[QUALMETHOD_ID]]&gt;-1),(SUMIF(TBL_BDA_LOANPOOL[LOAN_ID],TBL_BDA_LOANPOOL[[#This Row],[LOAN_ID]],TBL_BDA_LOANPOOL[QUALMETHOD_ID])/TBL_BDA_LOANPOOL[[#This Row],[MULTIPROP_REC_COUNT]])=TBL_BDA_LOANPOOL[[#This Row],[QUALMETHOD_ID]],"")</f>
        <v/>
      </c>
      <c r="AO243" s="29" t="str">
        <f>IF(AND(TBL_BDA_LOANPOOL[[#This Row],[LOAN_ID]]&lt;&gt;"",TBL_BDA_LOANPOOL[[#This Row],[LOAN_AMOUNT]]&lt;&gt;""),(SUMIF(TBL_BDA_LOANPOOL[LOAN_ID],TBL_BDA_LOANPOOL[[#This Row],[LOAN_ID]],TBL_BDA_LOANPOOL[LOAN_AMOUNT])/TBL_BDA_LOANPOOL[[#This Row],[MULTIPROP_REC_COUNT]])=TBL_BDA_LOANPOOL[[#This Row],[LOAN_AMOUNT]],"")</f>
        <v/>
      </c>
      <c r="AP243" s="29" t="str">
        <f>IF(AND(TBL_BDA_LOANPOOL[[#This Row],[LOAN_ID]]&lt;&gt;"",TBL_BDA_LOANPOOL[[#This Row],[SETTLEMENT_DATE]]&lt;&gt;""),(SUMIF(TBL_BDA_LOANPOOL[LOAN_ID],TBL_BDA_LOANPOOL[[#This Row],[LOAN_ID]],TBL_BDA_LOANPOOL[SETTLEMENT_DATE])/TBL_BDA_LOANPOOL[[#This Row],[MULTIPROP_REC_COUNT]])=TBL_BDA_LOANPOOL[[#This Row],[SETTLEMENT_DATE]],"")</f>
        <v/>
      </c>
      <c r="AQ24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4" spans="2:45" ht="26.25" customHeight="1" x14ac:dyDescent="0.25">
      <c r="B244" s="25" t="str">
        <f>IF(TBL_BDA_LOANPOOL[[#This Row],[RECORD_STARTED]],IF(TBL_BDA_LOANPOOL[[#This Row],[ERROR_COUNT]]&gt;0,-1,IF(TBL_BDA_LOANPOOL[[#This Row],[REQ_FIELDS_POPULATED]],1,0)),"")</f>
        <v/>
      </c>
      <c r="C244" s="36">
        <f>ROW()-ROW(TBL_BDA_LOANPOOL[[#Headers],[ROW_ID]])</f>
        <v>228</v>
      </c>
      <c r="D244" s="55"/>
      <c r="E244" s="56"/>
      <c r="F244" s="57"/>
      <c r="G244" s="193"/>
      <c r="H244" s="142"/>
      <c r="I244" s="144"/>
      <c r="J244" s="144"/>
      <c r="K244" s="194"/>
      <c r="L244" s="207"/>
      <c r="M244" s="196"/>
      <c r="N244" s="116"/>
      <c r="O244" s="55"/>
      <c r="P244" s="61"/>
      <c r="Q244" s="62"/>
      <c r="R244" s="124"/>
      <c r="S244" s="200"/>
      <c r="T244" s="61"/>
      <c r="U244" s="202"/>
      <c r="V244" s="204" t="str">
        <f>IF(TBL_BDA_LOANPOOL[[#This Row],[RECORD_STARTED]]=TRUE,RANGE_LOOKUP_QUALMETHODS_BDA_SMALLBUSINESS,"")</f>
        <v/>
      </c>
      <c r="W244" s="178"/>
      <c r="X244" s="176"/>
      <c r="Y244" s="185"/>
      <c r="Z244" s="185"/>
      <c r="AA244" s="186"/>
      <c r="AB244" s="186"/>
      <c r="AC24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4" s="94" t="str">
        <f>IF(TBL_BDA_LOANPOOL[[#This Row],[LOAN_LEVEL_PREQUALIFIED_FLAG]]&lt;&gt;"",
IF(TBL_BDA_LOANPOOL[[#This Row],[LOAN_LEVEL_PREQUALIFIED_FLAG]],"Yes","No"),
"")</f>
        <v/>
      </c>
      <c r="AE244" s="70" t="str">
        <f>IF(TBL_BDA_LOANPOOL[[#This Row],[LOAN_ID]] = "","",TBL_BDA_LOANPOOL[[#This Row],[LOAN_ID]]&amp;" ("&amp;IF(TBL_BDA_LOANPOOL[[#This Row],[PROP_ADDR_STREET]]="","Address Not Defined",TBL_BDA_LOANPOOL[[#This Row],[PROP_ADDR_STREET]])&amp;")")</f>
        <v/>
      </c>
      <c r="AF244" s="70" t="str">
        <f>IF(AND(TBL_BDA_LOANPOOL[[#This Row],[REQ_FIELDS_POPULATED]],TBL_BDA_LOANPOOL[[#This Row],[ERROR_COUNT]]=0),
AND(TBL_BDA_LOANPOOL[[#This Row],[PREQUAL_LOAN_AGESETTLE_DATE_90_DAYS_CERTDATE]],TBL_BDA_LOANPOOL[[#This Row],[PREQUAL_LOAN_INTEREST_RATE]],TBL_BDA_LOANPOOL[[#This Row],[PREQUAL_SMALLBUSINESS]]),
"")</f>
        <v/>
      </c>
      <c r="AG244" s="27" t="b">
        <f ca="1">IFERROR((IF(APP_BDA_CERT_DATE&lt;&gt;"",APP_BDA_CERT_DATE,TODAY())-TBL_BDA_LOANPOOL[[#This Row],[SETTLEMENT_DATE]])&lt;91,TRUE)</f>
        <v>1</v>
      </c>
      <c r="AH244" s="27" t="b">
        <f>COUNTIFS(TBL_BDA_LOANPOOL[LOAN_ID],TBL_BDA_LOANPOOL[[#This Row],[LOAN_ID]],TBL_BDA_LOANPOOL[LOAN_INTEREST_RATE],"&gt;"&amp;CONFIG_BDA_INTEREST_RATE_CEILING)=0</f>
        <v>1</v>
      </c>
      <c r="AI244" s="27" t="b">
        <f>COUNTIFS(TBL_BDA_LOANPOOL[LOAN_ID],TBL_BDA_LOANPOOL[[#This Row],[LOAN_ID]],TBL_BDA_LOANPOOL[SBA_QUALIFIED],"No")=0</f>
        <v>1</v>
      </c>
      <c r="AJ244" s="29">
        <f>IF(TBL_BDA_LOANPOOL[[#This Row],[MULTIPROP_REC_COUNT]]&lt;&gt;"",TBL_BDA_LOANPOOL[[#This Row],[LOAN_AMOUNT]]/TBL_BDA_LOANPOOL[[#This Row],[MULTIPROP_REC_COUNT]],TBL_BDA_LOANPOOL[[#This Row],[LOAN_AMOUNT]])</f>
        <v>0</v>
      </c>
      <c r="AK244" s="29" t="b">
        <f>TBL_BDA_LOANPOOL[[#This Row],[MULTIPROP_REC_COUNT]]&gt;1</f>
        <v>0</v>
      </c>
      <c r="AL244" s="36">
        <f>IF(TBL_BDA_LOANPOOL[[#This Row],[LOAN_ID]]&lt;&gt;"",COUNTIF(TBL_BDA_LOANPOOL[LOAN_ID],TBL_BDA_LOANPOOL[[#This Row],[LOAN_ID]]),1)</f>
        <v>1</v>
      </c>
      <c r="AM244" s="36">
        <f>IFERROR(MATCH(TBL_BDA_LOANPOOL[[#This Row],[QUAL_METHOD]],RANGE_LOOKUP_QUALMETHODS_BDA,0),-1)</f>
        <v>-1</v>
      </c>
      <c r="AN244" s="29" t="str">
        <f>IF(AND(TBL_BDA_LOANPOOL[[#This Row],[LOAN_ID]]&lt;&gt;"",TBL_BDA_LOANPOOL[[#This Row],[QUALMETHOD_ID]]&gt;-1),(SUMIF(TBL_BDA_LOANPOOL[LOAN_ID],TBL_BDA_LOANPOOL[[#This Row],[LOAN_ID]],TBL_BDA_LOANPOOL[QUALMETHOD_ID])/TBL_BDA_LOANPOOL[[#This Row],[MULTIPROP_REC_COUNT]])=TBL_BDA_LOANPOOL[[#This Row],[QUALMETHOD_ID]],"")</f>
        <v/>
      </c>
      <c r="AO244" s="29" t="str">
        <f>IF(AND(TBL_BDA_LOANPOOL[[#This Row],[LOAN_ID]]&lt;&gt;"",TBL_BDA_LOANPOOL[[#This Row],[LOAN_AMOUNT]]&lt;&gt;""),(SUMIF(TBL_BDA_LOANPOOL[LOAN_ID],TBL_BDA_LOANPOOL[[#This Row],[LOAN_ID]],TBL_BDA_LOANPOOL[LOAN_AMOUNT])/TBL_BDA_LOANPOOL[[#This Row],[MULTIPROP_REC_COUNT]])=TBL_BDA_LOANPOOL[[#This Row],[LOAN_AMOUNT]],"")</f>
        <v/>
      </c>
      <c r="AP244" s="29" t="str">
        <f>IF(AND(TBL_BDA_LOANPOOL[[#This Row],[LOAN_ID]]&lt;&gt;"",TBL_BDA_LOANPOOL[[#This Row],[SETTLEMENT_DATE]]&lt;&gt;""),(SUMIF(TBL_BDA_LOANPOOL[LOAN_ID],TBL_BDA_LOANPOOL[[#This Row],[LOAN_ID]],TBL_BDA_LOANPOOL[SETTLEMENT_DATE])/TBL_BDA_LOANPOOL[[#This Row],[MULTIPROP_REC_COUNT]])=TBL_BDA_LOANPOOL[[#This Row],[SETTLEMENT_DATE]],"")</f>
        <v/>
      </c>
      <c r="AQ24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5" spans="2:45" ht="26.25" customHeight="1" x14ac:dyDescent="0.25">
      <c r="B245" s="25" t="str">
        <f>IF(TBL_BDA_LOANPOOL[[#This Row],[RECORD_STARTED]],IF(TBL_BDA_LOANPOOL[[#This Row],[ERROR_COUNT]]&gt;0,-1,IF(TBL_BDA_LOANPOOL[[#This Row],[REQ_FIELDS_POPULATED]],1,0)),"")</f>
        <v/>
      </c>
      <c r="C245" s="36">
        <f>ROW()-ROW(TBL_BDA_LOANPOOL[[#Headers],[ROW_ID]])</f>
        <v>229</v>
      </c>
      <c r="D245" s="55"/>
      <c r="E245" s="56"/>
      <c r="F245" s="57"/>
      <c r="G245" s="193"/>
      <c r="H245" s="142"/>
      <c r="I245" s="144"/>
      <c r="J245" s="144"/>
      <c r="K245" s="194"/>
      <c r="L245" s="207"/>
      <c r="M245" s="196"/>
      <c r="N245" s="116"/>
      <c r="O245" s="55"/>
      <c r="P245" s="61"/>
      <c r="Q245" s="62"/>
      <c r="R245" s="124"/>
      <c r="S245" s="200"/>
      <c r="T245" s="61"/>
      <c r="U245" s="202"/>
      <c r="V245" s="204" t="str">
        <f>IF(TBL_BDA_LOANPOOL[[#This Row],[RECORD_STARTED]]=TRUE,RANGE_LOOKUP_QUALMETHODS_BDA_SMALLBUSINESS,"")</f>
        <v/>
      </c>
      <c r="W245" s="178"/>
      <c r="X245" s="176"/>
      <c r="Y245" s="185"/>
      <c r="Z245" s="185"/>
      <c r="AA245" s="186"/>
      <c r="AB245" s="186"/>
      <c r="AC24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5" s="94" t="str">
        <f>IF(TBL_BDA_LOANPOOL[[#This Row],[LOAN_LEVEL_PREQUALIFIED_FLAG]]&lt;&gt;"",
IF(TBL_BDA_LOANPOOL[[#This Row],[LOAN_LEVEL_PREQUALIFIED_FLAG]],"Yes","No"),
"")</f>
        <v/>
      </c>
      <c r="AE245" s="70" t="str">
        <f>IF(TBL_BDA_LOANPOOL[[#This Row],[LOAN_ID]] = "","",TBL_BDA_LOANPOOL[[#This Row],[LOAN_ID]]&amp;" ("&amp;IF(TBL_BDA_LOANPOOL[[#This Row],[PROP_ADDR_STREET]]="","Address Not Defined",TBL_BDA_LOANPOOL[[#This Row],[PROP_ADDR_STREET]])&amp;")")</f>
        <v/>
      </c>
      <c r="AF245" s="70" t="str">
        <f>IF(AND(TBL_BDA_LOANPOOL[[#This Row],[REQ_FIELDS_POPULATED]],TBL_BDA_LOANPOOL[[#This Row],[ERROR_COUNT]]=0),
AND(TBL_BDA_LOANPOOL[[#This Row],[PREQUAL_LOAN_AGESETTLE_DATE_90_DAYS_CERTDATE]],TBL_BDA_LOANPOOL[[#This Row],[PREQUAL_LOAN_INTEREST_RATE]],TBL_BDA_LOANPOOL[[#This Row],[PREQUAL_SMALLBUSINESS]]),
"")</f>
        <v/>
      </c>
      <c r="AG245" s="27" t="b">
        <f ca="1">IFERROR((IF(APP_BDA_CERT_DATE&lt;&gt;"",APP_BDA_CERT_DATE,TODAY())-TBL_BDA_LOANPOOL[[#This Row],[SETTLEMENT_DATE]])&lt;91,TRUE)</f>
        <v>1</v>
      </c>
      <c r="AH245" s="27" t="b">
        <f>COUNTIFS(TBL_BDA_LOANPOOL[LOAN_ID],TBL_BDA_LOANPOOL[[#This Row],[LOAN_ID]],TBL_BDA_LOANPOOL[LOAN_INTEREST_RATE],"&gt;"&amp;CONFIG_BDA_INTEREST_RATE_CEILING)=0</f>
        <v>1</v>
      </c>
      <c r="AI245" s="27" t="b">
        <f>COUNTIFS(TBL_BDA_LOANPOOL[LOAN_ID],TBL_BDA_LOANPOOL[[#This Row],[LOAN_ID]],TBL_BDA_LOANPOOL[SBA_QUALIFIED],"No")=0</f>
        <v>1</v>
      </c>
      <c r="AJ245" s="29">
        <f>IF(TBL_BDA_LOANPOOL[[#This Row],[MULTIPROP_REC_COUNT]]&lt;&gt;"",TBL_BDA_LOANPOOL[[#This Row],[LOAN_AMOUNT]]/TBL_BDA_LOANPOOL[[#This Row],[MULTIPROP_REC_COUNT]],TBL_BDA_LOANPOOL[[#This Row],[LOAN_AMOUNT]])</f>
        <v>0</v>
      </c>
      <c r="AK245" s="29" t="b">
        <f>TBL_BDA_LOANPOOL[[#This Row],[MULTIPROP_REC_COUNT]]&gt;1</f>
        <v>0</v>
      </c>
      <c r="AL245" s="36">
        <f>IF(TBL_BDA_LOANPOOL[[#This Row],[LOAN_ID]]&lt;&gt;"",COUNTIF(TBL_BDA_LOANPOOL[LOAN_ID],TBL_BDA_LOANPOOL[[#This Row],[LOAN_ID]]),1)</f>
        <v>1</v>
      </c>
      <c r="AM245" s="36">
        <f>IFERROR(MATCH(TBL_BDA_LOANPOOL[[#This Row],[QUAL_METHOD]],RANGE_LOOKUP_QUALMETHODS_BDA,0),-1)</f>
        <v>-1</v>
      </c>
      <c r="AN245" s="29" t="str">
        <f>IF(AND(TBL_BDA_LOANPOOL[[#This Row],[LOAN_ID]]&lt;&gt;"",TBL_BDA_LOANPOOL[[#This Row],[QUALMETHOD_ID]]&gt;-1),(SUMIF(TBL_BDA_LOANPOOL[LOAN_ID],TBL_BDA_LOANPOOL[[#This Row],[LOAN_ID]],TBL_BDA_LOANPOOL[QUALMETHOD_ID])/TBL_BDA_LOANPOOL[[#This Row],[MULTIPROP_REC_COUNT]])=TBL_BDA_LOANPOOL[[#This Row],[QUALMETHOD_ID]],"")</f>
        <v/>
      </c>
      <c r="AO245" s="29" t="str">
        <f>IF(AND(TBL_BDA_LOANPOOL[[#This Row],[LOAN_ID]]&lt;&gt;"",TBL_BDA_LOANPOOL[[#This Row],[LOAN_AMOUNT]]&lt;&gt;""),(SUMIF(TBL_BDA_LOANPOOL[LOAN_ID],TBL_BDA_LOANPOOL[[#This Row],[LOAN_ID]],TBL_BDA_LOANPOOL[LOAN_AMOUNT])/TBL_BDA_LOANPOOL[[#This Row],[MULTIPROP_REC_COUNT]])=TBL_BDA_LOANPOOL[[#This Row],[LOAN_AMOUNT]],"")</f>
        <v/>
      </c>
      <c r="AP245" s="29" t="str">
        <f>IF(AND(TBL_BDA_LOANPOOL[[#This Row],[LOAN_ID]]&lt;&gt;"",TBL_BDA_LOANPOOL[[#This Row],[SETTLEMENT_DATE]]&lt;&gt;""),(SUMIF(TBL_BDA_LOANPOOL[LOAN_ID],TBL_BDA_LOANPOOL[[#This Row],[LOAN_ID]],TBL_BDA_LOANPOOL[SETTLEMENT_DATE])/TBL_BDA_LOANPOOL[[#This Row],[MULTIPROP_REC_COUNT]])=TBL_BDA_LOANPOOL[[#This Row],[SETTLEMENT_DATE]],"")</f>
        <v/>
      </c>
      <c r="AQ24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6" spans="2:45" ht="26.25" customHeight="1" x14ac:dyDescent="0.25">
      <c r="B246" s="25" t="str">
        <f>IF(TBL_BDA_LOANPOOL[[#This Row],[RECORD_STARTED]],IF(TBL_BDA_LOANPOOL[[#This Row],[ERROR_COUNT]]&gt;0,-1,IF(TBL_BDA_LOANPOOL[[#This Row],[REQ_FIELDS_POPULATED]],1,0)),"")</f>
        <v/>
      </c>
      <c r="C246" s="36">
        <f>ROW()-ROW(TBL_BDA_LOANPOOL[[#Headers],[ROW_ID]])</f>
        <v>230</v>
      </c>
      <c r="D246" s="55"/>
      <c r="E246" s="56"/>
      <c r="F246" s="57"/>
      <c r="G246" s="193"/>
      <c r="H246" s="142"/>
      <c r="I246" s="144"/>
      <c r="J246" s="144"/>
      <c r="K246" s="194"/>
      <c r="L246" s="207"/>
      <c r="M246" s="196"/>
      <c r="N246" s="116"/>
      <c r="O246" s="55"/>
      <c r="P246" s="61"/>
      <c r="Q246" s="62"/>
      <c r="R246" s="124"/>
      <c r="S246" s="200"/>
      <c r="T246" s="61"/>
      <c r="U246" s="202"/>
      <c r="V246" s="204" t="str">
        <f>IF(TBL_BDA_LOANPOOL[[#This Row],[RECORD_STARTED]]=TRUE,RANGE_LOOKUP_QUALMETHODS_BDA_SMALLBUSINESS,"")</f>
        <v/>
      </c>
      <c r="W246" s="178"/>
      <c r="X246" s="176"/>
      <c r="Y246" s="185"/>
      <c r="Z246" s="185"/>
      <c r="AA246" s="186"/>
      <c r="AB246" s="186"/>
      <c r="AC24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6" s="94" t="str">
        <f>IF(TBL_BDA_LOANPOOL[[#This Row],[LOAN_LEVEL_PREQUALIFIED_FLAG]]&lt;&gt;"",
IF(TBL_BDA_LOANPOOL[[#This Row],[LOAN_LEVEL_PREQUALIFIED_FLAG]],"Yes","No"),
"")</f>
        <v/>
      </c>
      <c r="AE246" s="70" t="str">
        <f>IF(TBL_BDA_LOANPOOL[[#This Row],[LOAN_ID]] = "","",TBL_BDA_LOANPOOL[[#This Row],[LOAN_ID]]&amp;" ("&amp;IF(TBL_BDA_LOANPOOL[[#This Row],[PROP_ADDR_STREET]]="","Address Not Defined",TBL_BDA_LOANPOOL[[#This Row],[PROP_ADDR_STREET]])&amp;")")</f>
        <v/>
      </c>
      <c r="AF246" s="70" t="str">
        <f>IF(AND(TBL_BDA_LOANPOOL[[#This Row],[REQ_FIELDS_POPULATED]],TBL_BDA_LOANPOOL[[#This Row],[ERROR_COUNT]]=0),
AND(TBL_BDA_LOANPOOL[[#This Row],[PREQUAL_LOAN_AGESETTLE_DATE_90_DAYS_CERTDATE]],TBL_BDA_LOANPOOL[[#This Row],[PREQUAL_LOAN_INTEREST_RATE]],TBL_BDA_LOANPOOL[[#This Row],[PREQUAL_SMALLBUSINESS]]),
"")</f>
        <v/>
      </c>
      <c r="AG246" s="27" t="b">
        <f ca="1">IFERROR((IF(APP_BDA_CERT_DATE&lt;&gt;"",APP_BDA_CERT_DATE,TODAY())-TBL_BDA_LOANPOOL[[#This Row],[SETTLEMENT_DATE]])&lt;91,TRUE)</f>
        <v>1</v>
      </c>
      <c r="AH246" s="27" t="b">
        <f>COUNTIFS(TBL_BDA_LOANPOOL[LOAN_ID],TBL_BDA_LOANPOOL[[#This Row],[LOAN_ID]],TBL_BDA_LOANPOOL[LOAN_INTEREST_RATE],"&gt;"&amp;CONFIG_BDA_INTEREST_RATE_CEILING)=0</f>
        <v>1</v>
      </c>
      <c r="AI246" s="27" t="b">
        <f>COUNTIFS(TBL_BDA_LOANPOOL[LOAN_ID],TBL_BDA_LOANPOOL[[#This Row],[LOAN_ID]],TBL_BDA_LOANPOOL[SBA_QUALIFIED],"No")=0</f>
        <v>1</v>
      </c>
      <c r="AJ246" s="29">
        <f>IF(TBL_BDA_LOANPOOL[[#This Row],[MULTIPROP_REC_COUNT]]&lt;&gt;"",TBL_BDA_LOANPOOL[[#This Row],[LOAN_AMOUNT]]/TBL_BDA_LOANPOOL[[#This Row],[MULTIPROP_REC_COUNT]],TBL_BDA_LOANPOOL[[#This Row],[LOAN_AMOUNT]])</f>
        <v>0</v>
      </c>
      <c r="AK246" s="29" t="b">
        <f>TBL_BDA_LOANPOOL[[#This Row],[MULTIPROP_REC_COUNT]]&gt;1</f>
        <v>0</v>
      </c>
      <c r="AL246" s="36">
        <f>IF(TBL_BDA_LOANPOOL[[#This Row],[LOAN_ID]]&lt;&gt;"",COUNTIF(TBL_BDA_LOANPOOL[LOAN_ID],TBL_BDA_LOANPOOL[[#This Row],[LOAN_ID]]),1)</f>
        <v>1</v>
      </c>
      <c r="AM246" s="36">
        <f>IFERROR(MATCH(TBL_BDA_LOANPOOL[[#This Row],[QUAL_METHOD]],RANGE_LOOKUP_QUALMETHODS_BDA,0),-1)</f>
        <v>-1</v>
      </c>
      <c r="AN246" s="29" t="str">
        <f>IF(AND(TBL_BDA_LOANPOOL[[#This Row],[LOAN_ID]]&lt;&gt;"",TBL_BDA_LOANPOOL[[#This Row],[QUALMETHOD_ID]]&gt;-1),(SUMIF(TBL_BDA_LOANPOOL[LOAN_ID],TBL_BDA_LOANPOOL[[#This Row],[LOAN_ID]],TBL_BDA_LOANPOOL[QUALMETHOD_ID])/TBL_BDA_LOANPOOL[[#This Row],[MULTIPROP_REC_COUNT]])=TBL_BDA_LOANPOOL[[#This Row],[QUALMETHOD_ID]],"")</f>
        <v/>
      </c>
      <c r="AO246" s="29" t="str">
        <f>IF(AND(TBL_BDA_LOANPOOL[[#This Row],[LOAN_ID]]&lt;&gt;"",TBL_BDA_LOANPOOL[[#This Row],[LOAN_AMOUNT]]&lt;&gt;""),(SUMIF(TBL_BDA_LOANPOOL[LOAN_ID],TBL_BDA_LOANPOOL[[#This Row],[LOAN_ID]],TBL_BDA_LOANPOOL[LOAN_AMOUNT])/TBL_BDA_LOANPOOL[[#This Row],[MULTIPROP_REC_COUNT]])=TBL_BDA_LOANPOOL[[#This Row],[LOAN_AMOUNT]],"")</f>
        <v/>
      </c>
      <c r="AP246" s="29" t="str">
        <f>IF(AND(TBL_BDA_LOANPOOL[[#This Row],[LOAN_ID]]&lt;&gt;"",TBL_BDA_LOANPOOL[[#This Row],[SETTLEMENT_DATE]]&lt;&gt;""),(SUMIF(TBL_BDA_LOANPOOL[LOAN_ID],TBL_BDA_LOANPOOL[[#This Row],[LOAN_ID]],TBL_BDA_LOANPOOL[SETTLEMENT_DATE])/TBL_BDA_LOANPOOL[[#This Row],[MULTIPROP_REC_COUNT]])=TBL_BDA_LOANPOOL[[#This Row],[SETTLEMENT_DATE]],"")</f>
        <v/>
      </c>
      <c r="AQ24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7" spans="2:45" ht="26.25" customHeight="1" x14ac:dyDescent="0.25">
      <c r="B247" s="25" t="str">
        <f>IF(TBL_BDA_LOANPOOL[[#This Row],[RECORD_STARTED]],IF(TBL_BDA_LOANPOOL[[#This Row],[ERROR_COUNT]]&gt;0,-1,IF(TBL_BDA_LOANPOOL[[#This Row],[REQ_FIELDS_POPULATED]],1,0)),"")</f>
        <v/>
      </c>
      <c r="C247" s="36">
        <f>ROW()-ROW(TBL_BDA_LOANPOOL[[#Headers],[ROW_ID]])</f>
        <v>231</v>
      </c>
      <c r="D247" s="55"/>
      <c r="E247" s="56"/>
      <c r="F247" s="57"/>
      <c r="G247" s="193"/>
      <c r="H247" s="142"/>
      <c r="I247" s="144"/>
      <c r="J247" s="144"/>
      <c r="K247" s="194"/>
      <c r="L247" s="207"/>
      <c r="M247" s="196"/>
      <c r="N247" s="116"/>
      <c r="O247" s="55"/>
      <c r="P247" s="61"/>
      <c r="Q247" s="62"/>
      <c r="R247" s="124"/>
      <c r="S247" s="200"/>
      <c r="T247" s="61"/>
      <c r="U247" s="202"/>
      <c r="V247" s="204" t="str">
        <f>IF(TBL_BDA_LOANPOOL[[#This Row],[RECORD_STARTED]]=TRUE,RANGE_LOOKUP_QUALMETHODS_BDA_SMALLBUSINESS,"")</f>
        <v/>
      </c>
      <c r="W247" s="178"/>
      <c r="X247" s="176"/>
      <c r="Y247" s="185"/>
      <c r="Z247" s="185"/>
      <c r="AA247" s="186"/>
      <c r="AB247" s="186"/>
      <c r="AC24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7" s="94" t="str">
        <f>IF(TBL_BDA_LOANPOOL[[#This Row],[LOAN_LEVEL_PREQUALIFIED_FLAG]]&lt;&gt;"",
IF(TBL_BDA_LOANPOOL[[#This Row],[LOAN_LEVEL_PREQUALIFIED_FLAG]],"Yes","No"),
"")</f>
        <v/>
      </c>
      <c r="AE247" s="70" t="str">
        <f>IF(TBL_BDA_LOANPOOL[[#This Row],[LOAN_ID]] = "","",TBL_BDA_LOANPOOL[[#This Row],[LOAN_ID]]&amp;" ("&amp;IF(TBL_BDA_LOANPOOL[[#This Row],[PROP_ADDR_STREET]]="","Address Not Defined",TBL_BDA_LOANPOOL[[#This Row],[PROP_ADDR_STREET]])&amp;")")</f>
        <v/>
      </c>
      <c r="AF247" s="70" t="str">
        <f>IF(AND(TBL_BDA_LOANPOOL[[#This Row],[REQ_FIELDS_POPULATED]],TBL_BDA_LOANPOOL[[#This Row],[ERROR_COUNT]]=0),
AND(TBL_BDA_LOANPOOL[[#This Row],[PREQUAL_LOAN_AGESETTLE_DATE_90_DAYS_CERTDATE]],TBL_BDA_LOANPOOL[[#This Row],[PREQUAL_LOAN_INTEREST_RATE]],TBL_BDA_LOANPOOL[[#This Row],[PREQUAL_SMALLBUSINESS]]),
"")</f>
        <v/>
      </c>
      <c r="AG247" s="27" t="b">
        <f ca="1">IFERROR((IF(APP_BDA_CERT_DATE&lt;&gt;"",APP_BDA_CERT_DATE,TODAY())-TBL_BDA_LOANPOOL[[#This Row],[SETTLEMENT_DATE]])&lt;91,TRUE)</f>
        <v>1</v>
      </c>
      <c r="AH247" s="27" t="b">
        <f>COUNTIFS(TBL_BDA_LOANPOOL[LOAN_ID],TBL_BDA_LOANPOOL[[#This Row],[LOAN_ID]],TBL_BDA_LOANPOOL[LOAN_INTEREST_RATE],"&gt;"&amp;CONFIG_BDA_INTEREST_RATE_CEILING)=0</f>
        <v>1</v>
      </c>
      <c r="AI247" s="27" t="b">
        <f>COUNTIFS(TBL_BDA_LOANPOOL[LOAN_ID],TBL_BDA_LOANPOOL[[#This Row],[LOAN_ID]],TBL_BDA_LOANPOOL[SBA_QUALIFIED],"No")=0</f>
        <v>1</v>
      </c>
      <c r="AJ247" s="29">
        <f>IF(TBL_BDA_LOANPOOL[[#This Row],[MULTIPROP_REC_COUNT]]&lt;&gt;"",TBL_BDA_LOANPOOL[[#This Row],[LOAN_AMOUNT]]/TBL_BDA_LOANPOOL[[#This Row],[MULTIPROP_REC_COUNT]],TBL_BDA_LOANPOOL[[#This Row],[LOAN_AMOUNT]])</f>
        <v>0</v>
      </c>
      <c r="AK247" s="29" t="b">
        <f>TBL_BDA_LOANPOOL[[#This Row],[MULTIPROP_REC_COUNT]]&gt;1</f>
        <v>0</v>
      </c>
      <c r="AL247" s="36">
        <f>IF(TBL_BDA_LOANPOOL[[#This Row],[LOAN_ID]]&lt;&gt;"",COUNTIF(TBL_BDA_LOANPOOL[LOAN_ID],TBL_BDA_LOANPOOL[[#This Row],[LOAN_ID]]),1)</f>
        <v>1</v>
      </c>
      <c r="AM247" s="36">
        <f>IFERROR(MATCH(TBL_BDA_LOANPOOL[[#This Row],[QUAL_METHOD]],RANGE_LOOKUP_QUALMETHODS_BDA,0),-1)</f>
        <v>-1</v>
      </c>
      <c r="AN247" s="29" t="str">
        <f>IF(AND(TBL_BDA_LOANPOOL[[#This Row],[LOAN_ID]]&lt;&gt;"",TBL_BDA_LOANPOOL[[#This Row],[QUALMETHOD_ID]]&gt;-1),(SUMIF(TBL_BDA_LOANPOOL[LOAN_ID],TBL_BDA_LOANPOOL[[#This Row],[LOAN_ID]],TBL_BDA_LOANPOOL[QUALMETHOD_ID])/TBL_BDA_LOANPOOL[[#This Row],[MULTIPROP_REC_COUNT]])=TBL_BDA_LOANPOOL[[#This Row],[QUALMETHOD_ID]],"")</f>
        <v/>
      </c>
      <c r="AO247" s="29" t="str">
        <f>IF(AND(TBL_BDA_LOANPOOL[[#This Row],[LOAN_ID]]&lt;&gt;"",TBL_BDA_LOANPOOL[[#This Row],[LOAN_AMOUNT]]&lt;&gt;""),(SUMIF(TBL_BDA_LOANPOOL[LOAN_ID],TBL_BDA_LOANPOOL[[#This Row],[LOAN_ID]],TBL_BDA_LOANPOOL[LOAN_AMOUNT])/TBL_BDA_LOANPOOL[[#This Row],[MULTIPROP_REC_COUNT]])=TBL_BDA_LOANPOOL[[#This Row],[LOAN_AMOUNT]],"")</f>
        <v/>
      </c>
      <c r="AP247" s="29" t="str">
        <f>IF(AND(TBL_BDA_LOANPOOL[[#This Row],[LOAN_ID]]&lt;&gt;"",TBL_BDA_LOANPOOL[[#This Row],[SETTLEMENT_DATE]]&lt;&gt;""),(SUMIF(TBL_BDA_LOANPOOL[LOAN_ID],TBL_BDA_LOANPOOL[[#This Row],[LOAN_ID]],TBL_BDA_LOANPOOL[SETTLEMENT_DATE])/TBL_BDA_LOANPOOL[[#This Row],[MULTIPROP_REC_COUNT]])=TBL_BDA_LOANPOOL[[#This Row],[SETTLEMENT_DATE]],"")</f>
        <v/>
      </c>
      <c r="AQ24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8" spans="2:45" ht="26.25" customHeight="1" x14ac:dyDescent="0.25">
      <c r="B248" s="25" t="str">
        <f>IF(TBL_BDA_LOANPOOL[[#This Row],[RECORD_STARTED]],IF(TBL_BDA_LOANPOOL[[#This Row],[ERROR_COUNT]]&gt;0,-1,IF(TBL_BDA_LOANPOOL[[#This Row],[REQ_FIELDS_POPULATED]],1,0)),"")</f>
        <v/>
      </c>
      <c r="C248" s="36">
        <f>ROW()-ROW(TBL_BDA_LOANPOOL[[#Headers],[ROW_ID]])</f>
        <v>232</v>
      </c>
      <c r="D248" s="55"/>
      <c r="E248" s="56"/>
      <c r="F248" s="57"/>
      <c r="G248" s="193"/>
      <c r="H248" s="142"/>
      <c r="I248" s="144"/>
      <c r="J248" s="144"/>
      <c r="K248" s="194"/>
      <c r="L248" s="207"/>
      <c r="M248" s="196"/>
      <c r="N248" s="116"/>
      <c r="O248" s="55"/>
      <c r="P248" s="61"/>
      <c r="Q248" s="62"/>
      <c r="R248" s="124"/>
      <c r="S248" s="200"/>
      <c r="T248" s="61"/>
      <c r="U248" s="202"/>
      <c r="V248" s="204" t="str">
        <f>IF(TBL_BDA_LOANPOOL[[#This Row],[RECORD_STARTED]]=TRUE,RANGE_LOOKUP_QUALMETHODS_BDA_SMALLBUSINESS,"")</f>
        <v/>
      </c>
      <c r="W248" s="178"/>
      <c r="X248" s="176"/>
      <c r="Y248" s="185"/>
      <c r="Z248" s="185"/>
      <c r="AA248" s="186"/>
      <c r="AB248" s="186"/>
      <c r="AC24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8" s="94" t="str">
        <f>IF(TBL_BDA_LOANPOOL[[#This Row],[LOAN_LEVEL_PREQUALIFIED_FLAG]]&lt;&gt;"",
IF(TBL_BDA_LOANPOOL[[#This Row],[LOAN_LEVEL_PREQUALIFIED_FLAG]],"Yes","No"),
"")</f>
        <v/>
      </c>
      <c r="AE248" s="70" t="str">
        <f>IF(TBL_BDA_LOANPOOL[[#This Row],[LOAN_ID]] = "","",TBL_BDA_LOANPOOL[[#This Row],[LOAN_ID]]&amp;" ("&amp;IF(TBL_BDA_LOANPOOL[[#This Row],[PROP_ADDR_STREET]]="","Address Not Defined",TBL_BDA_LOANPOOL[[#This Row],[PROP_ADDR_STREET]])&amp;")")</f>
        <v/>
      </c>
      <c r="AF248" s="70" t="str">
        <f>IF(AND(TBL_BDA_LOANPOOL[[#This Row],[REQ_FIELDS_POPULATED]],TBL_BDA_LOANPOOL[[#This Row],[ERROR_COUNT]]=0),
AND(TBL_BDA_LOANPOOL[[#This Row],[PREQUAL_LOAN_AGESETTLE_DATE_90_DAYS_CERTDATE]],TBL_BDA_LOANPOOL[[#This Row],[PREQUAL_LOAN_INTEREST_RATE]],TBL_BDA_LOANPOOL[[#This Row],[PREQUAL_SMALLBUSINESS]]),
"")</f>
        <v/>
      </c>
      <c r="AG248" s="27" t="b">
        <f ca="1">IFERROR((IF(APP_BDA_CERT_DATE&lt;&gt;"",APP_BDA_CERT_DATE,TODAY())-TBL_BDA_LOANPOOL[[#This Row],[SETTLEMENT_DATE]])&lt;91,TRUE)</f>
        <v>1</v>
      </c>
      <c r="AH248" s="27" t="b">
        <f>COUNTIFS(TBL_BDA_LOANPOOL[LOAN_ID],TBL_BDA_LOANPOOL[[#This Row],[LOAN_ID]],TBL_BDA_LOANPOOL[LOAN_INTEREST_RATE],"&gt;"&amp;CONFIG_BDA_INTEREST_RATE_CEILING)=0</f>
        <v>1</v>
      </c>
      <c r="AI248" s="27" t="b">
        <f>COUNTIFS(TBL_BDA_LOANPOOL[LOAN_ID],TBL_BDA_LOANPOOL[[#This Row],[LOAN_ID]],TBL_BDA_LOANPOOL[SBA_QUALIFIED],"No")=0</f>
        <v>1</v>
      </c>
      <c r="AJ248" s="29">
        <f>IF(TBL_BDA_LOANPOOL[[#This Row],[MULTIPROP_REC_COUNT]]&lt;&gt;"",TBL_BDA_LOANPOOL[[#This Row],[LOAN_AMOUNT]]/TBL_BDA_LOANPOOL[[#This Row],[MULTIPROP_REC_COUNT]],TBL_BDA_LOANPOOL[[#This Row],[LOAN_AMOUNT]])</f>
        <v>0</v>
      </c>
      <c r="AK248" s="29" t="b">
        <f>TBL_BDA_LOANPOOL[[#This Row],[MULTIPROP_REC_COUNT]]&gt;1</f>
        <v>0</v>
      </c>
      <c r="AL248" s="36">
        <f>IF(TBL_BDA_LOANPOOL[[#This Row],[LOAN_ID]]&lt;&gt;"",COUNTIF(TBL_BDA_LOANPOOL[LOAN_ID],TBL_BDA_LOANPOOL[[#This Row],[LOAN_ID]]),1)</f>
        <v>1</v>
      </c>
      <c r="AM248" s="36">
        <f>IFERROR(MATCH(TBL_BDA_LOANPOOL[[#This Row],[QUAL_METHOD]],RANGE_LOOKUP_QUALMETHODS_BDA,0),-1)</f>
        <v>-1</v>
      </c>
      <c r="AN248" s="29" t="str">
        <f>IF(AND(TBL_BDA_LOANPOOL[[#This Row],[LOAN_ID]]&lt;&gt;"",TBL_BDA_LOANPOOL[[#This Row],[QUALMETHOD_ID]]&gt;-1),(SUMIF(TBL_BDA_LOANPOOL[LOAN_ID],TBL_BDA_LOANPOOL[[#This Row],[LOAN_ID]],TBL_BDA_LOANPOOL[QUALMETHOD_ID])/TBL_BDA_LOANPOOL[[#This Row],[MULTIPROP_REC_COUNT]])=TBL_BDA_LOANPOOL[[#This Row],[QUALMETHOD_ID]],"")</f>
        <v/>
      </c>
      <c r="AO248" s="29" t="str">
        <f>IF(AND(TBL_BDA_LOANPOOL[[#This Row],[LOAN_ID]]&lt;&gt;"",TBL_BDA_LOANPOOL[[#This Row],[LOAN_AMOUNT]]&lt;&gt;""),(SUMIF(TBL_BDA_LOANPOOL[LOAN_ID],TBL_BDA_LOANPOOL[[#This Row],[LOAN_ID]],TBL_BDA_LOANPOOL[LOAN_AMOUNT])/TBL_BDA_LOANPOOL[[#This Row],[MULTIPROP_REC_COUNT]])=TBL_BDA_LOANPOOL[[#This Row],[LOAN_AMOUNT]],"")</f>
        <v/>
      </c>
      <c r="AP248" s="29" t="str">
        <f>IF(AND(TBL_BDA_LOANPOOL[[#This Row],[LOAN_ID]]&lt;&gt;"",TBL_BDA_LOANPOOL[[#This Row],[SETTLEMENT_DATE]]&lt;&gt;""),(SUMIF(TBL_BDA_LOANPOOL[LOAN_ID],TBL_BDA_LOANPOOL[[#This Row],[LOAN_ID]],TBL_BDA_LOANPOOL[SETTLEMENT_DATE])/TBL_BDA_LOANPOOL[[#This Row],[MULTIPROP_REC_COUNT]])=TBL_BDA_LOANPOOL[[#This Row],[SETTLEMENT_DATE]],"")</f>
        <v/>
      </c>
      <c r="AQ24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9" spans="2:45" ht="26.25" customHeight="1" x14ac:dyDescent="0.25">
      <c r="B249" s="25" t="str">
        <f>IF(TBL_BDA_LOANPOOL[[#This Row],[RECORD_STARTED]],IF(TBL_BDA_LOANPOOL[[#This Row],[ERROR_COUNT]]&gt;0,-1,IF(TBL_BDA_LOANPOOL[[#This Row],[REQ_FIELDS_POPULATED]],1,0)),"")</f>
        <v/>
      </c>
      <c r="C249" s="36">
        <f>ROW()-ROW(TBL_BDA_LOANPOOL[[#Headers],[ROW_ID]])</f>
        <v>233</v>
      </c>
      <c r="D249" s="55"/>
      <c r="E249" s="56"/>
      <c r="F249" s="57"/>
      <c r="G249" s="193"/>
      <c r="H249" s="142"/>
      <c r="I249" s="144"/>
      <c r="J249" s="144"/>
      <c r="K249" s="194"/>
      <c r="L249" s="207"/>
      <c r="M249" s="196"/>
      <c r="N249" s="116"/>
      <c r="O249" s="55"/>
      <c r="P249" s="61"/>
      <c r="Q249" s="62"/>
      <c r="R249" s="124"/>
      <c r="S249" s="200"/>
      <c r="T249" s="61"/>
      <c r="U249" s="202"/>
      <c r="V249" s="204" t="str">
        <f>IF(TBL_BDA_LOANPOOL[[#This Row],[RECORD_STARTED]]=TRUE,RANGE_LOOKUP_QUALMETHODS_BDA_SMALLBUSINESS,"")</f>
        <v/>
      </c>
      <c r="W249" s="178"/>
      <c r="X249" s="176"/>
      <c r="Y249" s="185"/>
      <c r="Z249" s="185"/>
      <c r="AA249" s="186"/>
      <c r="AB249" s="186"/>
      <c r="AC24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9" s="94" t="str">
        <f>IF(TBL_BDA_LOANPOOL[[#This Row],[LOAN_LEVEL_PREQUALIFIED_FLAG]]&lt;&gt;"",
IF(TBL_BDA_LOANPOOL[[#This Row],[LOAN_LEVEL_PREQUALIFIED_FLAG]],"Yes","No"),
"")</f>
        <v/>
      </c>
      <c r="AE249" s="70" t="str">
        <f>IF(TBL_BDA_LOANPOOL[[#This Row],[LOAN_ID]] = "","",TBL_BDA_LOANPOOL[[#This Row],[LOAN_ID]]&amp;" ("&amp;IF(TBL_BDA_LOANPOOL[[#This Row],[PROP_ADDR_STREET]]="","Address Not Defined",TBL_BDA_LOANPOOL[[#This Row],[PROP_ADDR_STREET]])&amp;")")</f>
        <v/>
      </c>
      <c r="AF249" s="70" t="str">
        <f>IF(AND(TBL_BDA_LOANPOOL[[#This Row],[REQ_FIELDS_POPULATED]],TBL_BDA_LOANPOOL[[#This Row],[ERROR_COUNT]]=0),
AND(TBL_BDA_LOANPOOL[[#This Row],[PREQUAL_LOAN_AGESETTLE_DATE_90_DAYS_CERTDATE]],TBL_BDA_LOANPOOL[[#This Row],[PREQUAL_LOAN_INTEREST_RATE]],TBL_BDA_LOANPOOL[[#This Row],[PREQUAL_SMALLBUSINESS]]),
"")</f>
        <v/>
      </c>
      <c r="AG249" s="27" t="b">
        <f ca="1">IFERROR((IF(APP_BDA_CERT_DATE&lt;&gt;"",APP_BDA_CERT_DATE,TODAY())-TBL_BDA_LOANPOOL[[#This Row],[SETTLEMENT_DATE]])&lt;91,TRUE)</f>
        <v>1</v>
      </c>
      <c r="AH249" s="27" t="b">
        <f>COUNTIFS(TBL_BDA_LOANPOOL[LOAN_ID],TBL_BDA_LOANPOOL[[#This Row],[LOAN_ID]],TBL_BDA_LOANPOOL[LOAN_INTEREST_RATE],"&gt;"&amp;CONFIG_BDA_INTEREST_RATE_CEILING)=0</f>
        <v>1</v>
      </c>
      <c r="AI249" s="27" t="b">
        <f>COUNTIFS(TBL_BDA_LOANPOOL[LOAN_ID],TBL_BDA_LOANPOOL[[#This Row],[LOAN_ID]],TBL_BDA_LOANPOOL[SBA_QUALIFIED],"No")=0</f>
        <v>1</v>
      </c>
      <c r="AJ249" s="29">
        <f>IF(TBL_BDA_LOANPOOL[[#This Row],[MULTIPROP_REC_COUNT]]&lt;&gt;"",TBL_BDA_LOANPOOL[[#This Row],[LOAN_AMOUNT]]/TBL_BDA_LOANPOOL[[#This Row],[MULTIPROP_REC_COUNT]],TBL_BDA_LOANPOOL[[#This Row],[LOAN_AMOUNT]])</f>
        <v>0</v>
      </c>
      <c r="AK249" s="29" t="b">
        <f>TBL_BDA_LOANPOOL[[#This Row],[MULTIPROP_REC_COUNT]]&gt;1</f>
        <v>0</v>
      </c>
      <c r="AL249" s="36">
        <f>IF(TBL_BDA_LOANPOOL[[#This Row],[LOAN_ID]]&lt;&gt;"",COUNTIF(TBL_BDA_LOANPOOL[LOAN_ID],TBL_BDA_LOANPOOL[[#This Row],[LOAN_ID]]),1)</f>
        <v>1</v>
      </c>
      <c r="AM249" s="36">
        <f>IFERROR(MATCH(TBL_BDA_LOANPOOL[[#This Row],[QUAL_METHOD]],RANGE_LOOKUP_QUALMETHODS_BDA,0),-1)</f>
        <v>-1</v>
      </c>
      <c r="AN249" s="29" t="str">
        <f>IF(AND(TBL_BDA_LOANPOOL[[#This Row],[LOAN_ID]]&lt;&gt;"",TBL_BDA_LOANPOOL[[#This Row],[QUALMETHOD_ID]]&gt;-1),(SUMIF(TBL_BDA_LOANPOOL[LOAN_ID],TBL_BDA_LOANPOOL[[#This Row],[LOAN_ID]],TBL_BDA_LOANPOOL[QUALMETHOD_ID])/TBL_BDA_LOANPOOL[[#This Row],[MULTIPROP_REC_COUNT]])=TBL_BDA_LOANPOOL[[#This Row],[QUALMETHOD_ID]],"")</f>
        <v/>
      </c>
      <c r="AO249" s="29" t="str">
        <f>IF(AND(TBL_BDA_LOANPOOL[[#This Row],[LOAN_ID]]&lt;&gt;"",TBL_BDA_LOANPOOL[[#This Row],[LOAN_AMOUNT]]&lt;&gt;""),(SUMIF(TBL_BDA_LOANPOOL[LOAN_ID],TBL_BDA_LOANPOOL[[#This Row],[LOAN_ID]],TBL_BDA_LOANPOOL[LOAN_AMOUNT])/TBL_BDA_LOANPOOL[[#This Row],[MULTIPROP_REC_COUNT]])=TBL_BDA_LOANPOOL[[#This Row],[LOAN_AMOUNT]],"")</f>
        <v/>
      </c>
      <c r="AP249" s="29" t="str">
        <f>IF(AND(TBL_BDA_LOANPOOL[[#This Row],[LOAN_ID]]&lt;&gt;"",TBL_BDA_LOANPOOL[[#This Row],[SETTLEMENT_DATE]]&lt;&gt;""),(SUMIF(TBL_BDA_LOANPOOL[LOAN_ID],TBL_BDA_LOANPOOL[[#This Row],[LOAN_ID]],TBL_BDA_LOANPOOL[SETTLEMENT_DATE])/TBL_BDA_LOANPOOL[[#This Row],[MULTIPROP_REC_COUNT]])=TBL_BDA_LOANPOOL[[#This Row],[SETTLEMENT_DATE]],"")</f>
        <v/>
      </c>
      <c r="AQ24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0" spans="2:45" ht="26.25" customHeight="1" x14ac:dyDescent="0.25">
      <c r="B250" s="25" t="str">
        <f>IF(TBL_BDA_LOANPOOL[[#This Row],[RECORD_STARTED]],IF(TBL_BDA_LOANPOOL[[#This Row],[ERROR_COUNT]]&gt;0,-1,IF(TBL_BDA_LOANPOOL[[#This Row],[REQ_FIELDS_POPULATED]],1,0)),"")</f>
        <v/>
      </c>
      <c r="C250" s="36">
        <f>ROW()-ROW(TBL_BDA_LOANPOOL[[#Headers],[ROW_ID]])</f>
        <v>234</v>
      </c>
      <c r="D250" s="55"/>
      <c r="E250" s="56"/>
      <c r="F250" s="57"/>
      <c r="G250" s="193"/>
      <c r="H250" s="142"/>
      <c r="I250" s="144"/>
      <c r="J250" s="144"/>
      <c r="K250" s="194"/>
      <c r="L250" s="207"/>
      <c r="M250" s="196"/>
      <c r="N250" s="116"/>
      <c r="O250" s="55"/>
      <c r="P250" s="61"/>
      <c r="Q250" s="62"/>
      <c r="R250" s="124"/>
      <c r="S250" s="200"/>
      <c r="T250" s="61"/>
      <c r="U250" s="202"/>
      <c r="V250" s="204" t="str">
        <f>IF(TBL_BDA_LOANPOOL[[#This Row],[RECORD_STARTED]]=TRUE,RANGE_LOOKUP_QUALMETHODS_BDA_SMALLBUSINESS,"")</f>
        <v/>
      </c>
      <c r="W250" s="178"/>
      <c r="X250" s="176"/>
      <c r="Y250" s="185"/>
      <c r="Z250" s="185"/>
      <c r="AA250" s="186"/>
      <c r="AB250" s="186"/>
      <c r="AC25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0" s="94" t="str">
        <f>IF(TBL_BDA_LOANPOOL[[#This Row],[LOAN_LEVEL_PREQUALIFIED_FLAG]]&lt;&gt;"",
IF(TBL_BDA_LOANPOOL[[#This Row],[LOAN_LEVEL_PREQUALIFIED_FLAG]],"Yes","No"),
"")</f>
        <v/>
      </c>
      <c r="AE250" s="70" t="str">
        <f>IF(TBL_BDA_LOANPOOL[[#This Row],[LOAN_ID]] = "","",TBL_BDA_LOANPOOL[[#This Row],[LOAN_ID]]&amp;" ("&amp;IF(TBL_BDA_LOANPOOL[[#This Row],[PROP_ADDR_STREET]]="","Address Not Defined",TBL_BDA_LOANPOOL[[#This Row],[PROP_ADDR_STREET]])&amp;")")</f>
        <v/>
      </c>
      <c r="AF250" s="70" t="str">
        <f>IF(AND(TBL_BDA_LOANPOOL[[#This Row],[REQ_FIELDS_POPULATED]],TBL_BDA_LOANPOOL[[#This Row],[ERROR_COUNT]]=0),
AND(TBL_BDA_LOANPOOL[[#This Row],[PREQUAL_LOAN_AGESETTLE_DATE_90_DAYS_CERTDATE]],TBL_BDA_LOANPOOL[[#This Row],[PREQUAL_LOAN_INTEREST_RATE]],TBL_BDA_LOANPOOL[[#This Row],[PREQUAL_SMALLBUSINESS]]),
"")</f>
        <v/>
      </c>
      <c r="AG250" s="27" t="b">
        <f ca="1">IFERROR((IF(APP_BDA_CERT_DATE&lt;&gt;"",APP_BDA_CERT_DATE,TODAY())-TBL_BDA_LOANPOOL[[#This Row],[SETTLEMENT_DATE]])&lt;91,TRUE)</f>
        <v>1</v>
      </c>
      <c r="AH250" s="27" t="b">
        <f>COUNTIFS(TBL_BDA_LOANPOOL[LOAN_ID],TBL_BDA_LOANPOOL[[#This Row],[LOAN_ID]],TBL_BDA_LOANPOOL[LOAN_INTEREST_RATE],"&gt;"&amp;CONFIG_BDA_INTEREST_RATE_CEILING)=0</f>
        <v>1</v>
      </c>
      <c r="AI250" s="27" t="b">
        <f>COUNTIFS(TBL_BDA_LOANPOOL[LOAN_ID],TBL_BDA_LOANPOOL[[#This Row],[LOAN_ID]],TBL_BDA_LOANPOOL[SBA_QUALIFIED],"No")=0</f>
        <v>1</v>
      </c>
      <c r="AJ250" s="29">
        <f>IF(TBL_BDA_LOANPOOL[[#This Row],[MULTIPROP_REC_COUNT]]&lt;&gt;"",TBL_BDA_LOANPOOL[[#This Row],[LOAN_AMOUNT]]/TBL_BDA_LOANPOOL[[#This Row],[MULTIPROP_REC_COUNT]],TBL_BDA_LOANPOOL[[#This Row],[LOAN_AMOUNT]])</f>
        <v>0</v>
      </c>
      <c r="AK250" s="29" t="b">
        <f>TBL_BDA_LOANPOOL[[#This Row],[MULTIPROP_REC_COUNT]]&gt;1</f>
        <v>0</v>
      </c>
      <c r="AL250" s="36">
        <f>IF(TBL_BDA_LOANPOOL[[#This Row],[LOAN_ID]]&lt;&gt;"",COUNTIF(TBL_BDA_LOANPOOL[LOAN_ID],TBL_BDA_LOANPOOL[[#This Row],[LOAN_ID]]),1)</f>
        <v>1</v>
      </c>
      <c r="AM250" s="36">
        <f>IFERROR(MATCH(TBL_BDA_LOANPOOL[[#This Row],[QUAL_METHOD]],RANGE_LOOKUP_QUALMETHODS_BDA,0),-1)</f>
        <v>-1</v>
      </c>
      <c r="AN250" s="29" t="str">
        <f>IF(AND(TBL_BDA_LOANPOOL[[#This Row],[LOAN_ID]]&lt;&gt;"",TBL_BDA_LOANPOOL[[#This Row],[QUALMETHOD_ID]]&gt;-1),(SUMIF(TBL_BDA_LOANPOOL[LOAN_ID],TBL_BDA_LOANPOOL[[#This Row],[LOAN_ID]],TBL_BDA_LOANPOOL[QUALMETHOD_ID])/TBL_BDA_LOANPOOL[[#This Row],[MULTIPROP_REC_COUNT]])=TBL_BDA_LOANPOOL[[#This Row],[QUALMETHOD_ID]],"")</f>
        <v/>
      </c>
      <c r="AO250" s="29" t="str">
        <f>IF(AND(TBL_BDA_LOANPOOL[[#This Row],[LOAN_ID]]&lt;&gt;"",TBL_BDA_LOANPOOL[[#This Row],[LOAN_AMOUNT]]&lt;&gt;""),(SUMIF(TBL_BDA_LOANPOOL[LOAN_ID],TBL_BDA_LOANPOOL[[#This Row],[LOAN_ID]],TBL_BDA_LOANPOOL[LOAN_AMOUNT])/TBL_BDA_LOANPOOL[[#This Row],[MULTIPROP_REC_COUNT]])=TBL_BDA_LOANPOOL[[#This Row],[LOAN_AMOUNT]],"")</f>
        <v/>
      </c>
      <c r="AP250" s="29" t="str">
        <f>IF(AND(TBL_BDA_LOANPOOL[[#This Row],[LOAN_ID]]&lt;&gt;"",TBL_BDA_LOANPOOL[[#This Row],[SETTLEMENT_DATE]]&lt;&gt;""),(SUMIF(TBL_BDA_LOANPOOL[LOAN_ID],TBL_BDA_LOANPOOL[[#This Row],[LOAN_ID]],TBL_BDA_LOANPOOL[SETTLEMENT_DATE])/TBL_BDA_LOANPOOL[[#This Row],[MULTIPROP_REC_COUNT]])=TBL_BDA_LOANPOOL[[#This Row],[SETTLEMENT_DATE]],"")</f>
        <v/>
      </c>
      <c r="AQ25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1" spans="2:45" ht="26.25" customHeight="1" x14ac:dyDescent="0.25">
      <c r="B251" s="25" t="str">
        <f>IF(TBL_BDA_LOANPOOL[[#This Row],[RECORD_STARTED]],IF(TBL_BDA_LOANPOOL[[#This Row],[ERROR_COUNT]]&gt;0,-1,IF(TBL_BDA_LOANPOOL[[#This Row],[REQ_FIELDS_POPULATED]],1,0)),"")</f>
        <v/>
      </c>
      <c r="C251" s="36">
        <f>ROW()-ROW(TBL_BDA_LOANPOOL[[#Headers],[ROW_ID]])</f>
        <v>235</v>
      </c>
      <c r="D251" s="55"/>
      <c r="E251" s="56"/>
      <c r="F251" s="57"/>
      <c r="G251" s="193"/>
      <c r="H251" s="142"/>
      <c r="I251" s="144"/>
      <c r="J251" s="144"/>
      <c r="K251" s="194"/>
      <c r="L251" s="207"/>
      <c r="M251" s="196"/>
      <c r="N251" s="116"/>
      <c r="O251" s="55"/>
      <c r="P251" s="61"/>
      <c r="Q251" s="62"/>
      <c r="R251" s="124"/>
      <c r="S251" s="200"/>
      <c r="T251" s="61"/>
      <c r="U251" s="202"/>
      <c r="V251" s="204" t="str">
        <f>IF(TBL_BDA_LOANPOOL[[#This Row],[RECORD_STARTED]]=TRUE,RANGE_LOOKUP_QUALMETHODS_BDA_SMALLBUSINESS,"")</f>
        <v/>
      </c>
      <c r="W251" s="178"/>
      <c r="X251" s="176"/>
      <c r="Y251" s="185"/>
      <c r="Z251" s="185"/>
      <c r="AA251" s="186"/>
      <c r="AB251" s="186"/>
      <c r="AC25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1" s="94" t="str">
        <f>IF(TBL_BDA_LOANPOOL[[#This Row],[LOAN_LEVEL_PREQUALIFIED_FLAG]]&lt;&gt;"",
IF(TBL_BDA_LOANPOOL[[#This Row],[LOAN_LEVEL_PREQUALIFIED_FLAG]],"Yes","No"),
"")</f>
        <v/>
      </c>
      <c r="AE251" s="70" t="str">
        <f>IF(TBL_BDA_LOANPOOL[[#This Row],[LOAN_ID]] = "","",TBL_BDA_LOANPOOL[[#This Row],[LOAN_ID]]&amp;" ("&amp;IF(TBL_BDA_LOANPOOL[[#This Row],[PROP_ADDR_STREET]]="","Address Not Defined",TBL_BDA_LOANPOOL[[#This Row],[PROP_ADDR_STREET]])&amp;")")</f>
        <v/>
      </c>
      <c r="AF251" s="70" t="str">
        <f>IF(AND(TBL_BDA_LOANPOOL[[#This Row],[REQ_FIELDS_POPULATED]],TBL_BDA_LOANPOOL[[#This Row],[ERROR_COUNT]]=0),
AND(TBL_BDA_LOANPOOL[[#This Row],[PREQUAL_LOAN_AGESETTLE_DATE_90_DAYS_CERTDATE]],TBL_BDA_LOANPOOL[[#This Row],[PREQUAL_LOAN_INTEREST_RATE]],TBL_BDA_LOANPOOL[[#This Row],[PREQUAL_SMALLBUSINESS]]),
"")</f>
        <v/>
      </c>
      <c r="AG251" s="27" t="b">
        <f ca="1">IFERROR((IF(APP_BDA_CERT_DATE&lt;&gt;"",APP_BDA_CERT_DATE,TODAY())-TBL_BDA_LOANPOOL[[#This Row],[SETTLEMENT_DATE]])&lt;91,TRUE)</f>
        <v>1</v>
      </c>
      <c r="AH251" s="27" t="b">
        <f>COUNTIFS(TBL_BDA_LOANPOOL[LOAN_ID],TBL_BDA_LOANPOOL[[#This Row],[LOAN_ID]],TBL_BDA_LOANPOOL[LOAN_INTEREST_RATE],"&gt;"&amp;CONFIG_BDA_INTEREST_RATE_CEILING)=0</f>
        <v>1</v>
      </c>
      <c r="AI251" s="27" t="b">
        <f>COUNTIFS(TBL_BDA_LOANPOOL[LOAN_ID],TBL_BDA_LOANPOOL[[#This Row],[LOAN_ID]],TBL_BDA_LOANPOOL[SBA_QUALIFIED],"No")=0</f>
        <v>1</v>
      </c>
      <c r="AJ251" s="29">
        <f>IF(TBL_BDA_LOANPOOL[[#This Row],[MULTIPROP_REC_COUNT]]&lt;&gt;"",TBL_BDA_LOANPOOL[[#This Row],[LOAN_AMOUNT]]/TBL_BDA_LOANPOOL[[#This Row],[MULTIPROP_REC_COUNT]],TBL_BDA_LOANPOOL[[#This Row],[LOAN_AMOUNT]])</f>
        <v>0</v>
      </c>
      <c r="AK251" s="29" t="b">
        <f>TBL_BDA_LOANPOOL[[#This Row],[MULTIPROP_REC_COUNT]]&gt;1</f>
        <v>0</v>
      </c>
      <c r="AL251" s="36">
        <f>IF(TBL_BDA_LOANPOOL[[#This Row],[LOAN_ID]]&lt;&gt;"",COUNTIF(TBL_BDA_LOANPOOL[LOAN_ID],TBL_BDA_LOANPOOL[[#This Row],[LOAN_ID]]),1)</f>
        <v>1</v>
      </c>
      <c r="AM251" s="36">
        <f>IFERROR(MATCH(TBL_BDA_LOANPOOL[[#This Row],[QUAL_METHOD]],RANGE_LOOKUP_QUALMETHODS_BDA,0),-1)</f>
        <v>-1</v>
      </c>
      <c r="AN251" s="29" t="str">
        <f>IF(AND(TBL_BDA_LOANPOOL[[#This Row],[LOAN_ID]]&lt;&gt;"",TBL_BDA_LOANPOOL[[#This Row],[QUALMETHOD_ID]]&gt;-1),(SUMIF(TBL_BDA_LOANPOOL[LOAN_ID],TBL_BDA_LOANPOOL[[#This Row],[LOAN_ID]],TBL_BDA_LOANPOOL[QUALMETHOD_ID])/TBL_BDA_LOANPOOL[[#This Row],[MULTIPROP_REC_COUNT]])=TBL_BDA_LOANPOOL[[#This Row],[QUALMETHOD_ID]],"")</f>
        <v/>
      </c>
      <c r="AO251" s="29" t="str">
        <f>IF(AND(TBL_BDA_LOANPOOL[[#This Row],[LOAN_ID]]&lt;&gt;"",TBL_BDA_LOANPOOL[[#This Row],[LOAN_AMOUNT]]&lt;&gt;""),(SUMIF(TBL_BDA_LOANPOOL[LOAN_ID],TBL_BDA_LOANPOOL[[#This Row],[LOAN_ID]],TBL_BDA_LOANPOOL[LOAN_AMOUNT])/TBL_BDA_LOANPOOL[[#This Row],[MULTIPROP_REC_COUNT]])=TBL_BDA_LOANPOOL[[#This Row],[LOAN_AMOUNT]],"")</f>
        <v/>
      </c>
      <c r="AP251" s="29" t="str">
        <f>IF(AND(TBL_BDA_LOANPOOL[[#This Row],[LOAN_ID]]&lt;&gt;"",TBL_BDA_LOANPOOL[[#This Row],[SETTLEMENT_DATE]]&lt;&gt;""),(SUMIF(TBL_BDA_LOANPOOL[LOAN_ID],TBL_BDA_LOANPOOL[[#This Row],[LOAN_ID]],TBL_BDA_LOANPOOL[SETTLEMENT_DATE])/TBL_BDA_LOANPOOL[[#This Row],[MULTIPROP_REC_COUNT]])=TBL_BDA_LOANPOOL[[#This Row],[SETTLEMENT_DATE]],"")</f>
        <v/>
      </c>
      <c r="AQ25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2" spans="2:45" ht="26.25" customHeight="1" x14ac:dyDescent="0.25">
      <c r="B252" s="25" t="str">
        <f>IF(TBL_BDA_LOANPOOL[[#This Row],[RECORD_STARTED]],IF(TBL_BDA_LOANPOOL[[#This Row],[ERROR_COUNT]]&gt;0,-1,IF(TBL_BDA_LOANPOOL[[#This Row],[REQ_FIELDS_POPULATED]],1,0)),"")</f>
        <v/>
      </c>
      <c r="C252" s="36">
        <f>ROW()-ROW(TBL_BDA_LOANPOOL[[#Headers],[ROW_ID]])</f>
        <v>236</v>
      </c>
      <c r="D252" s="55"/>
      <c r="E252" s="56"/>
      <c r="F252" s="57"/>
      <c r="G252" s="193"/>
      <c r="H252" s="142"/>
      <c r="I252" s="144"/>
      <c r="J252" s="144"/>
      <c r="K252" s="144"/>
      <c r="L252" s="207"/>
      <c r="M252" s="196"/>
      <c r="N252" s="116"/>
      <c r="O252" s="55"/>
      <c r="P252" s="61"/>
      <c r="Q252" s="62"/>
      <c r="R252" s="124"/>
      <c r="S252" s="200"/>
      <c r="T252" s="61"/>
      <c r="U252" s="202"/>
      <c r="V252" s="204" t="str">
        <f>IF(TBL_BDA_LOANPOOL[[#This Row],[RECORD_STARTED]]=TRUE,RANGE_LOOKUP_QUALMETHODS_BDA_SMALLBUSINESS,"")</f>
        <v/>
      </c>
      <c r="W252" s="178"/>
      <c r="X252" s="176"/>
      <c r="Y252" s="185"/>
      <c r="Z252" s="185"/>
      <c r="AA252" s="186"/>
      <c r="AB252" s="186"/>
      <c r="AC25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2" s="94" t="str">
        <f>IF(TBL_BDA_LOANPOOL[[#This Row],[LOAN_LEVEL_PREQUALIFIED_FLAG]]&lt;&gt;"",
IF(TBL_BDA_LOANPOOL[[#This Row],[LOAN_LEVEL_PREQUALIFIED_FLAG]],"Yes","No"),
"")</f>
        <v/>
      </c>
      <c r="AE252" s="70" t="str">
        <f>IF(TBL_BDA_LOANPOOL[[#This Row],[LOAN_ID]] = "","",TBL_BDA_LOANPOOL[[#This Row],[LOAN_ID]]&amp;" ("&amp;IF(TBL_BDA_LOANPOOL[[#This Row],[PROP_ADDR_STREET]]="","Address Not Defined",TBL_BDA_LOANPOOL[[#This Row],[PROP_ADDR_STREET]])&amp;")")</f>
        <v/>
      </c>
      <c r="AF252" s="70" t="str">
        <f>IF(AND(TBL_BDA_LOANPOOL[[#This Row],[REQ_FIELDS_POPULATED]],TBL_BDA_LOANPOOL[[#This Row],[ERROR_COUNT]]=0),
AND(TBL_BDA_LOANPOOL[[#This Row],[PREQUAL_LOAN_AGESETTLE_DATE_90_DAYS_CERTDATE]],TBL_BDA_LOANPOOL[[#This Row],[PREQUAL_LOAN_INTEREST_RATE]],TBL_BDA_LOANPOOL[[#This Row],[PREQUAL_SMALLBUSINESS]]),
"")</f>
        <v/>
      </c>
      <c r="AG252" s="27" t="b">
        <f ca="1">IFERROR((IF(APP_BDA_CERT_DATE&lt;&gt;"",APP_BDA_CERT_DATE,TODAY())-TBL_BDA_LOANPOOL[[#This Row],[SETTLEMENT_DATE]])&lt;91,TRUE)</f>
        <v>1</v>
      </c>
      <c r="AH252" s="27" t="b">
        <f>COUNTIFS(TBL_BDA_LOANPOOL[LOAN_ID],TBL_BDA_LOANPOOL[[#This Row],[LOAN_ID]],TBL_BDA_LOANPOOL[LOAN_INTEREST_RATE],"&gt;"&amp;CONFIG_BDA_INTEREST_RATE_CEILING)=0</f>
        <v>1</v>
      </c>
      <c r="AI252" s="27" t="b">
        <f>COUNTIFS(TBL_BDA_LOANPOOL[LOAN_ID],TBL_BDA_LOANPOOL[[#This Row],[LOAN_ID]],TBL_BDA_LOANPOOL[SBA_QUALIFIED],"No")=0</f>
        <v>1</v>
      </c>
      <c r="AJ252" s="29">
        <f>IF(TBL_BDA_LOANPOOL[[#This Row],[MULTIPROP_REC_COUNT]]&lt;&gt;"",TBL_BDA_LOANPOOL[[#This Row],[LOAN_AMOUNT]]/TBL_BDA_LOANPOOL[[#This Row],[MULTIPROP_REC_COUNT]],TBL_BDA_LOANPOOL[[#This Row],[LOAN_AMOUNT]])</f>
        <v>0</v>
      </c>
      <c r="AK252" s="29" t="b">
        <f>TBL_BDA_LOANPOOL[[#This Row],[MULTIPROP_REC_COUNT]]&gt;1</f>
        <v>0</v>
      </c>
      <c r="AL252" s="36">
        <f>IF(TBL_BDA_LOANPOOL[[#This Row],[LOAN_ID]]&lt;&gt;"",COUNTIF(TBL_BDA_LOANPOOL[LOAN_ID],TBL_BDA_LOANPOOL[[#This Row],[LOAN_ID]]),1)</f>
        <v>1</v>
      </c>
      <c r="AM252" s="36">
        <f>IFERROR(MATCH(TBL_BDA_LOANPOOL[[#This Row],[QUAL_METHOD]],RANGE_LOOKUP_QUALMETHODS_BDA,0),-1)</f>
        <v>-1</v>
      </c>
      <c r="AN252" s="29" t="str">
        <f>IF(AND(TBL_BDA_LOANPOOL[[#This Row],[LOAN_ID]]&lt;&gt;"",TBL_BDA_LOANPOOL[[#This Row],[QUALMETHOD_ID]]&gt;-1),(SUMIF(TBL_BDA_LOANPOOL[LOAN_ID],TBL_BDA_LOANPOOL[[#This Row],[LOAN_ID]],TBL_BDA_LOANPOOL[QUALMETHOD_ID])/TBL_BDA_LOANPOOL[[#This Row],[MULTIPROP_REC_COUNT]])=TBL_BDA_LOANPOOL[[#This Row],[QUALMETHOD_ID]],"")</f>
        <v/>
      </c>
      <c r="AO252" s="29" t="str">
        <f>IF(AND(TBL_BDA_LOANPOOL[[#This Row],[LOAN_ID]]&lt;&gt;"",TBL_BDA_LOANPOOL[[#This Row],[LOAN_AMOUNT]]&lt;&gt;""),(SUMIF(TBL_BDA_LOANPOOL[LOAN_ID],TBL_BDA_LOANPOOL[[#This Row],[LOAN_ID]],TBL_BDA_LOANPOOL[LOAN_AMOUNT])/TBL_BDA_LOANPOOL[[#This Row],[MULTIPROP_REC_COUNT]])=TBL_BDA_LOANPOOL[[#This Row],[LOAN_AMOUNT]],"")</f>
        <v/>
      </c>
      <c r="AP252" s="29" t="str">
        <f>IF(AND(TBL_BDA_LOANPOOL[[#This Row],[LOAN_ID]]&lt;&gt;"",TBL_BDA_LOANPOOL[[#This Row],[SETTLEMENT_DATE]]&lt;&gt;""),(SUMIF(TBL_BDA_LOANPOOL[LOAN_ID],TBL_BDA_LOANPOOL[[#This Row],[LOAN_ID]],TBL_BDA_LOANPOOL[SETTLEMENT_DATE])/TBL_BDA_LOANPOOL[[#This Row],[MULTIPROP_REC_COUNT]])=TBL_BDA_LOANPOOL[[#This Row],[SETTLEMENT_DATE]],"")</f>
        <v/>
      </c>
      <c r="AQ25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3" spans="2:45" ht="26.25" customHeight="1" x14ac:dyDescent="0.25">
      <c r="B253" s="25" t="str">
        <f>IF(TBL_BDA_LOANPOOL[[#This Row],[RECORD_STARTED]],IF(TBL_BDA_LOANPOOL[[#This Row],[ERROR_COUNT]]&gt;0,-1,IF(TBL_BDA_LOANPOOL[[#This Row],[REQ_FIELDS_POPULATED]],1,0)),"")</f>
        <v/>
      </c>
      <c r="C253" s="36">
        <f>ROW()-ROW(TBL_BDA_LOANPOOL[[#Headers],[ROW_ID]])</f>
        <v>237</v>
      </c>
      <c r="D253" s="55"/>
      <c r="E253" s="56"/>
      <c r="F253" s="57"/>
      <c r="G253" s="193"/>
      <c r="H253" s="142"/>
      <c r="I253" s="144"/>
      <c r="J253" s="144"/>
      <c r="K253" s="144"/>
      <c r="L253" s="207"/>
      <c r="M253" s="196"/>
      <c r="N253" s="116"/>
      <c r="O253" s="55"/>
      <c r="P253" s="61"/>
      <c r="Q253" s="62"/>
      <c r="R253" s="124"/>
      <c r="S253" s="200"/>
      <c r="T253" s="61"/>
      <c r="U253" s="202"/>
      <c r="V253" s="204" t="str">
        <f>IF(TBL_BDA_LOANPOOL[[#This Row],[RECORD_STARTED]]=TRUE,RANGE_LOOKUP_QUALMETHODS_BDA_SMALLBUSINESS,"")</f>
        <v/>
      </c>
      <c r="W253" s="178"/>
      <c r="X253" s="176"/>
      <c r="Y253" s="185"/>
      <c r="Z253" s="185"/>
      <c r="AA253" s="186"/>
      <c r="AB253" s="186"/>
      <c r="AC25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3" s="94" t="str">
        <f>IF(TBL_BDA_LOANPOOL[[#This Row],[LOAN_LEVEL_PREQUALIFIED_FLAG]]&lt;&gt;"",
IF(TBL_BDA_LOANPOOL[[#This Row],[LOAN_LEVEL_PREQUALIFIED_FLAG]],"Yes","No"),
"")</f>
        <v/>
      </c>
      <c r="AE253" s="70" t="str">
        <f>IF(TBL_BDA_LOANPOOL[[#This Row],[LOAN_ID]] = "","",TBL_BDA_LOANPOOL[[#This Row],[LOAN_ID]]&amp;" ("&amp;IF(TBL_BDA_LOANPOOL[[#This Row],[PROP_ADDR_STREET]]="","Address Not Defined",TBL_BDA_LOANPOOL[[#This Row],[PROP_ADDR_STREET]])&amp;")")</f>
        <v/>
      </c>
      <c r="AF253" s="70" t="str">
        <f>IF(AND(TBL_BDA_LOANPOOL[[#This Row],[REQ_FIELDS_POPULATED]],TBL_BDA_LOANPOOL[[#This Row],[ERROR_COUNT]]=0),
AND(TBL_BDA_LOANPOOL[[#This Row],[PREQUAL_LOAN_AGESETTLE_DATE_90_DAYS_CERTDATE]],TBL_BDA_LOANPOOL[[#This Row],[PREQUAL_LOAN_INTEREST_RATE]],TBL_BDA_LOANPOOL[[#This Row],[PREQUAL_SMALLBUSINESS]]),
"")</f>
        <v/>
      </c>
      <c r="AG253" s="27" t="b">
        <f ca="1">IFERROR((IF(APP_BDA_CERT_DATE&lt;&gt;"",APP_BDA_CERT_DATE,TODAY())-TBL_BDA_LOANPOOL[[#This Row],[SETTLEMENT_DATE]])&lt;91,TRUE)</f>
        <v>1</v>
      </c>
      <c r="AH253" s="27" t="b">
        <f>COUNTIFS(TBL_BDA_LOANPOOL[LOAN_ID],TBL_BDA_LOANPOOL[[#This Row],[LOAN_ID]],TBL_BDA_LOANPOOL[LOAN_INTEREST_RATE],"&gt;"&amp;CONFIG_BDA_INTEREST_RATE_CEILING)=0</f>
        <v>1</v>
      </c>
      <c r="AI253" s="27" t="b">
        <f>COUNTIFS(TBL_BDA_LOANPOOL[LOAN_ID],TBL_BDA_LOANPOOL[[#This Row],[LOAN_ID]],TBL_BDA_LOANPOOL[SBA_QUALIFIED],"No")=0</f>
        <v>1</v>
      </c>
      <c r="AJ253" s="29">
        <f>IF(TBL_BDA_LOANPOOL[[#This Row],[MULTIPROP_REC_COUNT]]&lt;&gt;"",TBL_BDA_LOANPOOL[[#This Row],[LOAN_AMOUNT]]/TBL_BDA_LOANPOOL[[#This Row],[MULTIPROP_REC_COUNT]],TBL_BDA_LOANPOOL[[#This Row],[LOAN_AMOUNT]])</f>
        <v>0</v>
      </c>
      <c r="AK253" s="29" t="b">
        <f>TBL_BDA_LOANPOOL[[#This Row],[MULTIPROP_REC_COUNT]]&gt;1</f>
        <v>0</v>
      </c>
      <c r="AL253" s="36">
        <f>IF(TBL_BDA_LOANPOOL[[#This Row],[LOAN_ID]]&lt;&gt;"",COUNTIF(TBL_BDA_LOANPOOL[LOAN_ID],TBL_BDA_LOANPOOL[[#This Row],[LOAN_ID]]),1)</f>
        <v>1</v>
      </c>
      <c r="AM253" s="36">
        <f>IFERROR(MATCH(TBL_BDA_LOANPOOL[[#This Row],[QUAL_METHOD]],RANGE_LOOKUP_QUALMETHODS_BDA,0),-1)</f>
        <v>-1</v>
      </c>
      <c r="AN253" s="29" t="str">
        <f>IF(AND(TBL_BDA_LOANPOOL[[#This Row],[LOAN_ID]]&lt;&gt;"",TBL_BDA_LOANPOOL[[#This Row],[QUALMETHOD_ID]]&gt;-1),(SUMIF(TBL_BDA_LOANPOOL[LOAN_ID],TBL_BDA_LOANPOOL[[#This Row],[LOAN_ID]],TBL_BDA_LOANPOOL[QUALMETHOD_ID])/TBL_BDA_LOANPOOL[[#This Row],[MULTIPROP_REC_COUNT]])=TBL_BDA_LOANPOOL[[#This Row],[QUALMETHOD_ID]],"")</f>
        <v/>
      </c>
      <c r="AO253" s="29" t="str">
        <f>IF(AND(TBL_BDA_LOANPOOL[[#This Row],[LOAN_ID]]&lt;&gt;"",TBL_BDA_LOANPOOL[[#This Row],[LOAN_AMOUNT]]&lt;&gt;""),(SUMIF(TBL_BDA_LOANPOOL[LOAN_ID],TBL_BDA_LOANPOOL[[#This Row],[LOAN_ID]],TBL_BDA_LOANPOOL[LOAN_AMOUNT])/TBL_BDA_LOANPOOL[[#This Row],[MULTIPROP_REC_COUNT]])=TBL_BDA_LOANPOOL[[#This Row],[LOAN_AMOUNT]],"")</f>
        <v/>
      </c>
      <c r="AP253" s="29" t="str">
        <f>IF(AND(TBL_BDA_LOANPOOL[[#This Row],[LOAN_ID]]&lt;&gt;"",TBL_BDA_LOANPOOL[[#This Row],[SETTLEMENT_DATE]]&lt;&gt;""),(SUMIF(TBL_BDA_LOANPOOL[LOAN_ID],TBL_BDA_LOANPOOL[[#This Row],[LOAN_ID]],TBL_BDA_LOANPOOL[SETTLEMENT_DATE])/TBL_BDA_LOANPOOL[[#This Row],[MULTIPROP_REC_COUNT]])=TBL_BDA_LOANPOOL[[#This Row],[SETTLEMENT_DATE]],"")</f>
        <v/>
      </c>
      <c r="AQ25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4" spans="2:45" ht="26.25" customHeight="1" x14ac:dyDescent="0.25">
      <c r="B254" s="25" t="str">
        <f>IF(TBL_BDA_LOANPOOL[[#This Row],[RECORD_STARTED]],IF(TBL_BDA_LOANPOOL[[#This Row],[ERROR_COUNT]]&gt;0,-1,IF(TBL_BDA_LOANPOOL[[#This Row],[REQ_FIELDS_POPULATED]],1,0)),"")</f>
        <v/>
      </c>
      <c r="C254" s="36">
        <f>ROW()-ROW(TBL_BDA_LOANPOOL[[#Headers],[ROW_ID]])</f>
        <v>238</v>
      </c>
      <c r="D254" s="55"/>
      <c r="E254" s="56"/>
      <c r="F254" s="57"/>
      <c r="G254" s="193"/>
      <c r="H254" s="142"/>
      <c r="I254" s="144"/>
      <c r="J254" s="144"/>
      <c r="K254" s="144"/>
      <c r="L254" s="207"/>
      <c r="M254" s="196"/>
      <c r="N254" s="116"/>
      <c r="O254" s="55"/>
      <c r="P254" s="61"/>
      <c r="Q254" s="62"/>
      <c r="R254" s="124"/>
      <c r="S254" s="200"/>
      <c r="T254" s="61"/>
      <c r="U254" s="202"/>
      <c r="V254" s="204" t="str">
        <f>IF(TBL_BDA_LOANPOOL[[#This Row],[RECORD_STARTED]]=TRUE,RANGE_LOOKUP_QUALMETHODS_BDA_SMALLBUSINESS,"")</f>
        <v/>
      </c>
      <c r="W254" s="178"/>
      <c r="X254" s="176"/>
      <c r="Y254" s="185"/>
      <c r="Z254" s="185"/>
      <c r="AA254" s="186"/>
      <c r="AB254" s="186"/>
      <c r="AC25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4" s="94" t="str">
        <f>IF(TBL_BDA_LOANPOOL[[#This Row],[LOAN_LEVEL_PREQUALIFIED_FLAG]]&lt;&gt;"",
IF(TBL_BDA_LOANPOOL[[#This Row],[LOAN_LEVEL_PREQUALIFIED_FLAG]],"Yes","No"),
"")</f>
        <v/>
      </c>
      <c r="AE254" s="70" t="str">
        <f>IF(TBL_BDA_LOANPOOL[[#This Row],[LOAN_ID]] = "","",TBL_BDA_LOANPOOL[[#This Row],[LOAN_ID]]&amp;" ("&amp;IF(TBL_BDA_LOANPOOL[[#This Row],[PROP_ADDR_STREET]]="","Address Not Defined",TBL_BDA_LOANPOOL[[#This Row],[PROP_ADDR_STREET]])&amp;")")</f>
        <v/>
      </c>
      <c r="AF254" s="70" t="str">
        <f>IF(AND(TBL_BDA_LOANPOOL[[#This Row],[REQ_FIELDS_POPULATED]],TBL_BDA_LOANPOOL[[#This Row],[ERROR_COUNT]]=0),
AND(TBL_BDA_LOANPOOL[[#This Row],[PREQUAL_LOAN_AGESETTLE_DATE_90_DAYS_CERTDATE]],TBL_BDA_LOANPOOL[[#This Row],[PREQUAL_LOAN_INTEREST_RATE]],TBL_BDA_LOANPOOL[[#This Row],[PREQUAL_SMALLBUSINESS]]),
"")</f>
        <v/>
      </c>
      <c r="AG254" s="27" t="b">
        <f ca="1">IFERROR((IF(APP_BDA_CERT_DATE&lt;&gt;"",APP_BDA_CERT_DATE,TODAY())-TBL_BDA_LOANPOOL[[#This Row],[SETTLEMENT_DATE]])&lt;91,TRUE)</f>
        <v>1</v>
      </c>
      <c r="AH254" s="27" t="b">
        <f>COUNTIFS(TBL_BDA_LOANPOOL[LOAN_ID],TBL_BDA_LOANPOOL[[#This Row],[LOAN_ID]],TBL_BDA_LOANPOOL[LOAN_INTEREST_RATE],"&gt;"&amp;CONFIG_BDA_INTEREST_RATE_CEILING)=0</f>
        <v>1</v>
      </c>
      <c r="AI254" s="27" t="b">
        <f>COUNTIFS(TBL_BDA_LOANPOOL[LOAN_ID],TBL_BDA_LOANPOOL[[#This Row],[LOAN_ID]],TBL_BDA_LOANPOOL[SBA_QUALIFIED],"No")=0</f>
        <v>1</v>
      </c>
      <c r="AJ254" s="29">
        <f>IF(TBL_BDA_LOANPOOL[[#This Row],[MULTIPROP_REC_COUNT]]&lt;&gt;"",TBL_BDA_LOANPOOL[[#This Row],[LOAN_AMOUNT]]/TBL_BDA_LOANPOOL[[#This Row],[MULTIPROP_REC_COUNT]],TBL_BDA_LOANPOOL[[#This Row],[LOAN_AMOUNT]])</f>
        <v>0</v>
      </c>
      <c r="AK254" s="29" t="b">
        <f>TBL_BDA_LOANPOOL[[#This Row],[MULTIPROP_REC_COUNT]]&gt;1</f>
        <v>0</v>
      </c>
      <c r="AL254" s="36">
        <f>IF(TBL_BDA_LOANPOOL[[#This Row],[LOAN_ID]]&lt;&gt;"",COUNTIF(TBL_BDA_LOANPOOL[LOAN_ID],TBL_BDA_LOANPOOL[[#This Row],[LOAN_ID]]),1)</f>
        <v>1</v>
      </c>
      <c r="AM254" s="36">
        <f>IFERROR(MATCH(TBL_BDA_LOANPOOL[[#This Row],[QUAL_METHOD]],RANGE_LOOKUP_QUALMETHODS_BDA,0),-1)</f>
        <v>-1</v>
      </c>
      <c r="AN254" s="29" t="str">
        <f>IF(AND(TBL_BDA_LOANPOOL[[#This Row],[LOAN_ID]]&lt;&gt;"",TBL_BDA_LOANPOOL[[#This Row],[QUALMETHOD_ID]]&gt;-1),(SUMIF(TBL_BDA_LOANPOOL[LOAN_ID],TBL_BDA_LOANPOOL[[#This Row],[LOAN_ID]],TBL_BDA_LOANPOOL[QUALMETHOD_ID])/TBL_BDA_LOANPOOL[[#This Row],[MULTIPROP_REC_COUNT]])=TBL_BDA_LOANPOOL[[#This Row],[QUALMETHOD_ID]],"")</f>
        <v/>
      </c>
      <c r="AO254" s="29" t="str">
        <f>IF(AND(TBL_BDA_LOANPOOL[[#This Row],[LOAN_ID]]&lt;&gt;"",TBL_BDA_LOANPOOL[[#This Row],[LOAN_AMOUNT]]&lt;&gt;""),(SUMIF(TBL_BDA_LOANPOOL[LOAN_ID],TBL_BDA_LOANPOOL[[#This Row],[LOAN_ID]],TBL_BDA_LOANPOOL[LOAN_AMOUNT])/TBL_BDA_LOANPOOL[[#This Row],[MULTIPROP_REC_COUNT]])=TBL_BDA_LOANPOOL[[#This Row],[LOAN_AMOUNT]],"")</f>
        <v/>
      </c>
      <c r="AP254" s="29" t="str">
        <f>IF(AND(TBL_BDA_LOANPOOL[[#This Row],[LOAN_ID]]&lt;&gt;"",TBL_BDA_LOANPOOL[[#This Row],[SETTLEMENT_DATE]]&lt;&gt;""),(SUMIF(TBL_BDA_LOANPOOL[LOAN_ID],TBL_BDA_LOANPOOL[[#This Row],[LOAN_ID]],TBL_BDA_LOANPOOL[SETTLEMENT_DATE])/TBL_BDA_LOANPOOL[[#This Row],[MULTIPROP_REC_COUNT]])=TBL_BDA_LOANPOOL[[#This Row],[SETTLEMENT_DATE]],"")</f>
        <v/>
      </c>
      <c r="AQ25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5" spans="2:45" ht="26.25" customHeight="1" x14ac:dyDescent="0.25">
      <c r="B255" s="25" t="str">
        <f>IF(TBL_BDA_LOANPOOL[[#This Row],[RECORD_STARTED]],IF(TBL_BDA_LOANPOOL[[#This Row],[ERROR_COUNT]]&gt;0,-1,IF(TBL_BDA_LOANPOOL[[#This Row],[REQ_FIELDS_POPULATED]],1,0)),"")</f>
        <v/>
      </c>
      <c r="C255" s="36">
        <f>ROW()-ROW(TBL_BDA_LOANPOOL[[#Headers],[ROW_ID]])</f>
        <v>239</v>
      </c>
      <c r="D255" s="55"/>
      <c r="E255" s="56"/>
      <c r="F255" s="57"/>
      <c r="G255" s="193"/>
      <c r="H255" s="142"/>
      <c r="I255" s="144"/>
      <c r="J255" s="144"/>
      <c r="K255" s="144"/>
      <c r="L255" s="207"/>
      <c r="M255" s="196"/>
      <c r="N255" s="116"/>
      <c r="O255" s="55"/>
      <c r="P255" s="61"/>
      <c r="Q255" s="62"/>
      <c r="R255" s="124"/>
      <c r="S255" s="200"/>
      <c r="T255" s="61"/>
      <c r="U255" s="202"/>
      <c r="V255" s="204" t="str">
        <f>IF(TBL_BDA_LOANPOOL[[#This Row],[RECORD_STARTED]]=TRUE,RANGE_LOOKUP_QUALMETHODS_BDA_SMALLBUSINESS,"")</f>
        <v/>
      </c>
      <c r="W255" s="178"/>
      <c r="X255" s="176"/>
      <c r="Y255" s="185"/>
      <c r="Z255" s="185"/>
      <c r="AA255" s="186"/>
      <c r="AB255" s="186"/>
      <c r="AC25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5" s="94" t="str">
        <f>IF(TBL_BDA_LOANPOOL[[#This Row],[LOAN_LEVEL_PREQUALIFIED_FLAG]]&lt;&gt;"",
IF(TBL_BDA_LOANPOOL[[#This Row],[LOAN_LEVEL_PREQUALIFIED_FLAG]],"Yes","No"),
"")</f>
        <v/>
      </c>
      <c r="AE255" s="70" t="str">
        <f>IF(TBL_BDA_LOANPOOL[[#This Row],[LOAN_ID]] = "","",TBL_BDA_LOANPOOL[[#This Row],[LOAN_ID]]&amp;" ("&amp;IF(TBL_BDA_LOANPOOL[[#This Row],[PROP_ADDR_STREET]]="","Address Not Defined",TBL_BDA_LOANPOOL[[#This Row],[PROP_ADDR_STREET]])&amp;")")</f>
        <v/>
      </c>
      <c r="AF255" s="70" t="str">
        <f>IF(AND(TBL_BDA_LOANPOOL[[#This Row],[REQ_FIELDS_POPULATED]],TBL_BDA_LOANPOOL[[#This Row],[ERROR_COUNT]]=0),
AND(TBL_BDA_LOANPOOL[[#This Row],[PREQUAL_LOAN_AGESETTLE_DATE_90_DAYS_CERTDATE]],TBL_BDA_LOANPOOL[[#This Row],[PREQUAL_LOAN_INTEREST_RATE]],TBL_BDA_LOANPOOL[[#This Row],[PREQUAL_SMALLBUSINESS]]),
"")</f>
        <v/>
      </c>
      <c r="AG255" s="27" t="b">
        <f ca="1">IFERROR((IF(APP_BDA_CERT_DATE&lt;&gt;"",APP_BDA_CERT_DATE,TODAY())-TBL_BDA_LOANPOOL[[#This Row],[SETTLEMENT_DATE]])&lt;91,TRUE)</f>
        <v>1</v>
      </c>
      <c r="AH255" s="27" t="b">
        <f>COUNTIFS(TBL_BDA_LOANPOOL[LOAN_ID],TBL_BDA_LOANPOOL[[#This Row],[LOAN_ID]],TBL_BDA_LOANPOOL[LOAN_INTEREST_RATE],"&gt;"&amp;CONFIG_BDA_INTEREST_RATE_CEILING)=0</f>
        <v>1</v>
      </c>
      <c r="AI255" s="27" t="b">
        <f>COUNTIFS(TBL_BDA_LOANPOOL[LOAN_ID],TBL_BDA_LOANPOOL[[#This Row],[LOAN_ID]],TBL_BDA_LOANPOOL[SBA_QUALIFIED],"No")=0</f>
        <v>1</v>
      </c>
      <c r="AJ255" s="29">
        <f>IF(TBL_BDA_LOANPOOL[[#This Row],[MULTIPROP_REC_COUNT]]&lt;&gt;"",TBL_BDA_LOANPOOL[[#This Row],[LOAN_AMOUNT]]/TBL_BDA_LOANPOOL[[#This Row],[MULTIPROP_REC_COUNT]],TBL_BDA_LOANPOOL[[#This Row],[LOAN_AMOUNT]])</f>
        <v>0</v>
      </c>
      <c r="AK255" s="29" t="b">
        <f>TBL_BDA_LOANPOOL[[#This Row],[MULTIPROP_REC_COUNT]]&gt;1</f>
        <v>0</v>
      </c>
      <c r="AL255" s="36">
        <f>IF(TBL_BDA_LOANPOOL[[#This Row],[LOAN_ID]]&lt;&gt;"",COUNTIF(TBL_BDA_LOANPOOL[LOAN_ID],TBL_BDA_LOANPOOL[[#This Row],[LOAN_ID]]),1)</f>
        <v>1</v>
      </c>
      <c r="AM255" s="36">
        <f>IFERROR(MATCH(TBL_BDA_LOANPOOL[[#This Row],[QUAL_METHOD]],RANGE_LOOKUP_QUALMETHODS_BDA,0),-1)</f>
        <v>-1</v>
      </c>
      <c r="AN255" s="29" t="str">
        <f>IF(AND(TBL_BDA_LOANPOOL[[#This Row],[LOAN_ID]]&lt;&gt;"",TBL_BDA_LOANPOOL[[#This Row],[QUALMETHOD_ID]]&gt;-1),(SUMIF(TBL_BDA_LOANPOOL[LOAN_ID],TBL_BDA_LOANPOOL[[#This Row],[LOAN_ID]],TBL_BDA_LOANPOOL[QUALMETHOD_ID])/TBL_BDA_LOANPOOL[[#This Row],[MULTIPROP_REC_COUNT]])=TBL_BDA_LOANPOOL[[#This Row],[QUALMETHOD_ID]],"")</f>
        <v/>
      </c>
      <c r="AO255" s="29" t="str">
        <f>IF(AND(TBL_BDA_LOANPOOL[[#This Row],[LOAN_ID]]&lt;&gt;"",TBL_BDA_LOANPOOL[[#This Row],[LOAN_AMOUNT]]&lt;&gt;""),(SUMIF(TBL_BDA_LOANPOOL[LOAN_ID],TBL_BDA_LOANPOOL[[#This Row],[LOAN_ID]],TBL_BDA_LOANPOOL[LOAN_AMOUNT])/TBL_BDA_LOANPOOL[[#This Row],[MULTIPROP_REC_COUNT]])=TBL_BDA_LOANPOOL[[#This Row],[LOAN_AMOUNT]],"")</f>
        <v/>
      </c>
      <c r="AP255" s="29" t="str">
        <f>IF(AND(TBL_BDA_LOANPOOL[[#This Row],[LOAN_ID]]&lt;&gt;"",TBL_BDA_LOANPOOL[[#This Row],[SETTLEMENT_DATE]]&lt;&gt;""),(SUMIF(TBL_BDA_LOANPOOL[LOAN_ID],TBL_BDA_LOANPOOL[[#This Row],[LOAN_ID]],TBL_BDA_LOANPOOL[SETTLEMENT_DATE])/TBL_BDA_LOANPOOL[[#This Row],[MULTIPROP_REC_COUNT]])=TBL_BDA_LOANPOOL[[#This Row],[SETTLEMENT_DATE]],"")</f>
        <v/>
      </c>
      <c r="AQ25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6" spans="2:45" ht="26.25" customHeight="1" x14ac:dyDescent="0.25">
      <c r="B256" s="25" t="str">
        <f>IF(TBL_BDA_LOANPOOL[[#This Row],[RECORD_STARTED]],IF(TBL_BDA_LOANPOOL[[#This Row],[ERROR_COUNT]]&gt;0,-1,IF(TBL_BDA_LOANPOOL[[#This Row],[REQ_FIELDS_POPULATED]],1,0)),"")</f>
        <v/>
      </c>
      <c r="C256" s="36">
        <f>ROW()-ROW(TBL_BDA_LOANPOOL[[#Headers],[ROW_ID]])</f>
        <v>240</v>
      </c>
      <c r="D256" s="55"/>
      <c r="E256" s="56"/>
      <c r="F256" s="57"/>
      <c r="G256" s="193"/>
      <c r="H256" s="142"/>
      <c r="I256" s="144"/>
      <c r="J256" s="144"/>
      <c r="K256" s="144"/>
      <c r="L256" s="207"/>
      <c r="M256" s="196"/>
      <c r="N256" s="116"/>
      <c r="O256" s="55"/>
      <c r="P256" s="61"/>
      <c r="Q256" s="62"/>
      <c r="R256" s="124"/>
      <c r="S256" s="200"/>
      <c r="T256" s="61"/>
      <c r="U256" s="202"/>
      <c r="V256" s="204" t="str">
        <f>IF(TBL_BDA_LOANPOOL[[#This Row],[RECORD_STARTED]]=TRUE,RANGE_LOOKUP_QUALMETHODS_BDA_SMALLBUSINESS,"")</f>
        <v/>
      </c>
      <c r="W256" s="178"/>
      <c r="X256" s="176"/>
      <c r="Y256" s="185"/>
      <c r="Z256" s="185"/>
      <c r="AA256" s="186"/>
      <c r="AB256" s="186"/>
      <c r="AC25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6" s="94" t="str">
        <f>IF(TBL_BDA_LOANPOOL[[#This Row],[LOAN_LEVEL_PREQUALIFIED_FLAG]]&lt;&gt;"",
IF(TBL_BDA_LOANPOOL[[#This Row],[LOAN_LEVEL_PREQUALIFIED_FLAG]],"Yes","No"),
"")</f>
        <v/>
      </c>
      <c r="AE256" s="70" t="str">
        <f>IF(TBL_BDA_LOANPOOL[[#This Row],[LOAN_ID]] = "","",TBL_BDA_LOANPOOL[[#This Row],[LOAN_ID]]&amp;" ("&amp;IF(TBL_BDA_LOANPOOL[[#This Row],[PROP_ADDR_STREET]]="","Address Not Defined",TBL_BDA_LOANPOOL[[#This Row],[PROP_ADDR_STREET]])&amp;")")</f>
        <v/>
      </c>
      <c r="AF256" s="70" t="str">
        <f>IF(AND(TBL_BDA_LOANPOOL[[#This Row],[REQ_FIELDS_POPULATED]],TBL_BDA_LOANPOOL[[#This Row],[ERROR_COUNT]]=0),
AND(TBL_BDA_LOANPOOL[[#This Row],[PREQUAL_LOAN_AGESETTLE_DATE_90_DAYS_CERTDATE]],TBL_BDA_LOANPOOL[[#This Row],[PREQUAL_LOAN_INTEREST_RATE]],TBL_BDA_LOANPOOL[[#This Row],[PREQUAL_SMALLBUSINESS]]),
"")</f>
        <v/>
      </c>
      <c r="AG256" s="27" t="b">
        <f ca="1">IFERROR((IF(APP_BDA_CERT_DATE&lt;&gt;"",APP_BDA_CERT_DATE,TODAY())-TBL_BDA_LOANPOOL[[#This Row],[SETTLEMENT_DATE]])&lt;91,TRUE)</f>
        <v>1</v>
      </c>
      <c r="AH256" s="27" t="b">
        <f>COUNTIFS(TBL_BDA_LOANPOOL[LOAN_ID],TBL_BDA_LOANPOOL[[#This Row],[LOAN_ID]],TBL_BDA_LOANPOOL[LOAN_INTEREST_RATE],"&gt;"&amp;CONFIG_BDA_INTEREST_RATE_CEILING)=0</f>
        <v>1</v>
      </c>
      <c r="AI256" s="27" t="b">
        <f>COUNTIFS(TBL_BDA_LOANPOOL[LOAN_ID],TBL_BDA_LOANPOOL[[#This Row],[LOAN_ID]],TBL_BDA_LOANPOOL[SBA_QUALIFIED],"No")=0</f>
        <v>1</v>
      </c>
      <c r="AJ256" s="29">
        <f>IF(TBL_BDA_LOANPOOL[[#This Row],[MULTIPROP_REC_COUNT]]&lt;&gt;"",TBL_BDA_LOANPOOL[[#This Row],[LOAN_AMOUNT]]/TBL_BDA_LOANPOOL[[#This Row],[MULTIPROP_REC_COUNT]],TBL_BDA_LOANPOOL[[#This Row],[LOAN_AMOUNT]])</f>
        <v>0</v>
      </c>
      <c r="AK256" s="29" t="b">
        <f>TBL_BDA_LOANPOOL[[#This Row],[MULTIPROP_REC_COUNT]]&gt;1</f>
        <v>0</v>
      </c>
      <c r="AL256" s="36">
        <f>IF(TBL_BDA_LOANPOOL[[#This Row],[LOAN_ID]]&lt;&gt;"",COUNTIF(TBL_BDA_LOANPOOL[LOAN_ID],TBL_BDA_LOANPOOL[[#This Row],[LOAN_ID]]),1)</f>
        <v>1</v>
      </c>
      <c r="AM256" s="36">
        <f>IFERROR(MATCH(TBL_BDA_LOANPOOL[[#This Row],[QUAL_METHOD]],RANGE_LOOKUP_QUALMETHODS_BDA,0),-1)</f>
        <v>-1</v>
      </c>
      <c r="AN256" s="29" t="str">
        <f>IF(AND(TBL_BDA_LOANPOOL[[#This Row],[LOAN_ID]]&lt;&gt;"",TBL_BDA_LOANPOOL[[#This Row],[QUALMETHOD_ID]]&gt;-1),(SUMIF(TBL_BDA_LOANPOOL[LOAN_ID],TBL_BDA_LOANPOOL[[#This Row],[LOAN_ID]],TBL_BDA_LOANPOOL[QUALMETHOD_ID])/TBL_BDA_LOANPOOL[[#This Row],[MULTIPROP_REC_COUNT]])=TBL_BDA_LOANPOOL[[#This Row],[QUALMETHOD_ID]],"")</f>
        <v/>
      </c>
      <c r="AO256" s="29" t="str">
        <f>IF(AND(TBL_BDA_LOANPOOL[[#This Row],[LOAN_ID]]&lt;&gt;"",TBL_BDA_LOANPOOL[[#This Row],[LOAN_AMOUNT]]&lt;&gt;""),(SUMIF(TBL_BDA_LOANPOOL[LOAN_ID],TBL_BDA_LOANPOOL[[#This Row],[LOAN_ID]],TBL_BDA_LOANPOOL[LOAN_AMOUNT])/TBL_BDA_LOANPOOL[[#This Row],[MULTIPROP_REC_COUNT]])=TBL_BDA_LOANPOOL[[#This Row],[LOAN_AMOUNT]],"")</f>
        <v/>
      </c>
      <c r="AP256" s="29" t="str">
        <f>IF(AND(TBL_BDA_LOANPOOL[[#This Row],[LOAN_ID]]&lt;&gt;"",TBL_BDA_LOANPOOL[[#This Row],[SETTLEMENT_DATE]]&lt;&gt;""),(SUMIF(TBL_BDA_LOANPOOL[LOAN_ID],TBL_BDA_LOANPOOL[[#This Row],[LOAN_ID]],TBL_BDA_LOANPOOL[SETTLEMENT_DATE])/TBL_BDA_LOANPOOL[[#This Row],[MULTIPROP_REC_COUNT]])=TBL_BDA_LOANPOOL[[#This Row],[SETTLEMENT_DATE]],"")</f>
        <v/>
      </c>
      <c r="AQ25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7" spans="2:45" ht="26.25" customHeight="1" x14ac:dyDescent="0.25">
      <c r="B257" s="25" t="str">
        <f>IF(TBL_BDA_LOANPOOL[[#This Row],[RECORD_STARTED]],IF(TBL_BDA_LOANPOOL[[#This Row],[ERROR_COUNT]]&gt;0,-1,IF(TBL_BDA_LOANPOOL[[#This Row],[REQ_FIELDS_POPULATED]],1,0)),"")</f>
        <v/>
      </c>
      <c r="C257" s="36">
        <f>ROW()-ROW(TBL_BDA_LOANPOOL[[#Headers],[ROW_ID]])</f>
        <v>241</v>
      </c>
      <c r="D257" s="55"/>
      <c r="E257" s="56"/>
      <c r="F257" s="57"/>
      <c r="G257" s="193"/>
      <c r="H257" s="142"/>
      <c r="I257" s="144"/>
      <c r="J257" s="144"/>
      <c r="K257" s="144"/>
      <c r="L257" s="207"/>
      <c r="M257" s="196"/>
      <c r="N257" s="116"/>
      <c r="O257" s="55"/>
      <c r="P257" s="61"/>
      <c r="Q257" s="62"/>
      <c r="R257" s="124"/>
      <c r="S257" s="200"/>
      <c r="T257" s="61"/>
      <c r="U257" s="202"/>
      <c r="V257" s="204" t="str">
        <f>IF(TBL_BDA_LOANPOOL[[#This Row],[RECORD_STARTED]]=TRUE,RANGE_LOOKUP_QUALMETHODS_BDA_SMALLBUSINESS,"")</f>
        <v/>
      </c>
      <c r="W257" s="178"/>
      <c r="X257" s="176"/>
      <c r="Y257" s="185"/>
      <c r="Z257" s="185"/>
      <c r="AA257" s="186"/>
      <c r="AB257" s="186"/>
      <c r="AC257"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7" s="94" t="str">
        <f>IF(TBL_BDA_LOANPOOL[[#This Row],[LOAN_LEVEL_PREQUALIFIED_FLAG]]&lt;&gt;"",
IF(TBL_BDA_LOANPOOL[[#This Row],[LOAN_LEVEL_PREQUALIFIED_FLAG]],"Yes","No"),
"")</f>
        <v/>
      </c>
      <c r="AE257" s="70" t="str">
        <f>IF(TBL_BDA_LOANPOOL[[#This Row],[LOAN_ID]] = "","",TBL_BDA_LOANPOOL[[#This Row],[LOAN_ID]]&amp;" ("&amp;IF(TBL_BDA_LOANPOOL[[#This Row],[PROP_ADDR_STREET]]="","Address Not Defined",TBL_BDA_LOANPOOL[[#This Row],[PROP_ADDR_STREET]])&amp;")")</f>
        <v/>
      </c>
      <c r="AF257" s="70" t="str">
        <f>IF(AND(TBL_BDA_LOANPOOL[[#This Row],[REQ_FIELDS_POPULATED]],TBL_BDA_LOANPOOL[[#This Row],[ERROR_COUNT]]=0),
AND(TBL_BDA_LOANPOOL[[#This Row],[PREQUAL_LOAN_AGESETTLE_DATE_90_DAYS_CERTDATE]],TBL_BDA_LOANPOOL[[#This Row],[PREQUAL_LOAN_INTEREST_RATE]],TBL_BDA_LOANPOOL[[#This Row],[PREQUAL_SMALLBUSINESS]]),
"")</f>
        <v/>
      </c>
      <c r="AG257" s="27" t="b">
        <f ca="1">IFERROR((IF(APP_BDA_CERT_DATE&lt;&gt;"",APP_BDA_CERT_DATE,TODAY())-TBL_BDA_LOANPOOL[[#This Row],[SETTLEMENT_DATE]])&lt;91,TRUE)</f>
        <v>1</v>
      </c>
      <c r="AH257" s="27" t="b">
        <f>COUNTIFS(TBL_BDA_LOANPOOL[LOAN_ID],TBL_BDA_LOANPOOL[[#This Row],[LOAN_ID]],TBL_BDA_LOANPOOL[LOAN_INTEREST_RATE],"&gt;"&amp;CONFIG_BDA_INTEREST_RATE_CEILING)=0</f>
        <v>1</v>
      </c>
      <c r="AI257" s="27" t="b">
        <f>COUNTIFS(TBL_BDA_LOANPOOL[LOAN_ID],TBL_BDA_LOANPOOL[[#This Row],[LOAN_ID]],TBL_BDA_LOANPOOL[SBA_QUALIFIED],"No")=0</f>
        <v>1</v>
      </c>
      <c r="AJ257" s="29">
        <f>IF(TBL_BDA_LOANPOOL[[#This Row],[MULTIPROP_REC_COUNT]]&lt;&gt;"",TBL_BDA_LOANPOOL[[#This Row],[LOAN_AMOUNT]]/TBL_BDA_LOANPOOL[[#This Row],[MULTIPROP_REC_COUNT]],TBL_BDA_LOANPOOL[[#This Row],[LOAN_AMOUNT]])</f>
        <v>0</v>
      </c>
      <c r="AK257" s="29" t="b">
        <f>TBL_BDA_LOANPOOL[[#This Row],[MULTIPROP_REC_COUNT]]&gt;1</f>
        <v>0</v>
      </c>
      <c r="AL257" s="36">
        <f>IF(TBL_BDA_LOANPOOL[[#This Row],[LOAN_ID]]&lt;&gt;"",COUNTIF(TBL_BDA_LOANPOOL[LOAN_ID],TBL_BDA_LOANPOOL[[#This Row],[LOAN_ID]]),1)</f>
        <v>1</v>
      </c>
      <c r="AM257" s="36">
        <f>IFERROR(MATCH(TBL_BDA_LOANPOOL[[#This Row],[QUAL_METHOD]],RANGE_LOOKUP_QUALMETHODS_BDA,0),-1)</f>
        <v>-1</v>
      </c>
      <c r="AN257" s="29" t="str">
        <f>IF(AND(TBL_BDA_LOANPOOL[[#This Row],[LOAN_ID]]&lt;&gt;"",TBL_BDA_LOANPOOL[[#This Row],[QUALMETHOD_ID]]&gt;-1),(SUMIF(TBL_BDA_LOANPOOL[LOAN_ID],TBL_BDA_LOANPOOL[[#This Row],[LOAN_ID]],TBL_BDA_LOANPOOL[QUALMETHOD_ID])/TBL_BDA_LOANPOOL[[#This Row],[MULTIPROP_REC_COUNT]])=TBL_BDA_LOANPOOL[[#This Row],[QUALMETHOD_ID]],"")</f>
        <v/>
      </c>
      <c r="AO257" s="29" t="str">
        <f>IF(AND(TBL_BDA_LOANPOOL[[#This Row],[LOAN_ID]]&lt;&gt;"",TBL_BDA_LOANPOOL[[#This Row],[LOAN_AMOUNT]]&lt;&gt;""),(SUMIF(TBL_BDA_LOANPOOL[LOAN_ID],TBL_BDA_LOANPOOL[[#This Row],[LOAN_ID]],TBL_BDA_LOANPOOL[LOAN_AMOUNT])/TBL_BDA_LOANPOOL[[#This Row],[MULTIPROP_REC_COUNT]])=TBL_BDA_LOANPOOL[[#This Row],[LOAN_AMOUNT]],"")</f>
        <v/>
      </c>
      <c r="AP257" s="29" t="str">
        <f>IF(AND(TBL_BDA_LOANPOOL[[#This Row],[LOAN_ID]]&lt;&gt;"",TBL_BDA_LOANPOOL[[#This Row],[SETTLEMENT_DATE]]&lt;&gt;""),(SUMIF(TBL_BDA_LOANPOOL[LOAN_ID],TBL_BDA_LOANPOOL[[#This Row],[LOAN_ID]],TBL_BDA_LOANPOOL[SETTLEMENT_DATE])/TBL_BDA_LOANPOOL[[#This Row],[MULTIPROP_REC_COUNT]])=TBL_BDA_LOANPOOL[[#This Row],[SETTLEMENT_DATE]],"")</f>
        <v/>
      </c>
      <c r="AQ257"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7"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7"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8" spans="2:45" ht="26.25" customHeight="1" x14ac:dyDescent="0.25">
      <c r="B258" s="25" t="str">
        <f>IF(TBL_BDA_LOANPOOL[[#This Row],[RECORD_STARTED]],IF(TBL_BDA_LOANPOOL[[#This Row],[ERROR_COUNT]]&gt;0,-1,IF(TBL_BDA_LOANPOOL[[#This Row],[REQ_FIELDS_POPULATED]],1,0)),"")</f>
        <v/>
      </c>
      <c r="C258" s="36">
        <f>ROW()-ROW(TBL_BDA_LOANPOOL[[#Headers],[ROW_ID]])</f>
        <v>242</v>
      </c>
      <c r="D258" s="55"/>
      <c r="E258" s="56"/>
      <c r="F258" s="57"/>
      <c r="G258" s="193"/>
      <c r="H258" s="142"/>
      <c r="I258" s="144"/>
      <c r="J258" s="144"/>
      <c r="K258" s="144"/>
      <c r="L258" s="207"/>
      <c r="M258" s="196"/>
      <c r="N258" s="116"/>
      <c r="O258" s="55"/>
      <c r="P258" s="61"/>
      <c r="Q258" s="62"/>
      <c r="R258" s="124"/>
      <c r="S258" s="200"/>
      <c r="T258" s="61"/>
      <c r="U258" s="202"/>
      <c r="V258" s="204" t="str">
        <f>IF(TBL_BDA_LOANPOOL[[#This Row],[RECORD_STARTED]]=TRUE,RANGE_LOOKUP_QUALMETHODS_BDA_SMALLBUSINESS,"")</f>
        <v/>
      </c>
      <c r="W258" s="178"/>
      <c r="X258" s="176"/>
      <c r="Y258" s="185"/>
      <c r="Z258" s="185"/>
      <c r="AA258" s="186"/>
      <c r="AB258" s="186"/>
      <c r="AC258"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8" s="94" t="str">
        <f>IF(TBL_BDA_LOANPOOL[[#This Row],[LOAN_LEVEL_PREQUALIFIED_FLAG]]&lt;&gt;"",
IF(TBL_BDA_LOANPOOL[[#This Row],[LOAN_LEVEL_PREQUALIFIED_FLAG]],"Yes","No"),
"")</f>
        <v/>
      </c>
      <c r="AE258" s="70" t="str">
        <f>IF(TBL_BDA_LOANPOOL[[#This Row],[LOAN_ID]] = "","",TBL_BDA_LOANPOOL[[#This Row],[LOAN_ID]]&amp;" ("&amp;IF(TBL_BDA_LOANPOOL[[#This Row],[PROP_ADDR_STREET]]="","Address Not Defined",TBL_BDA_LOANPOOL[[#This Row],[PROP_ADDR_STREET]])&amp;")")</f>
        <v/>
      </c>
      <c r="AF258" s="70" t="str">
        <f>IF(AND(TBL_BDA_LOANPOOL[[#This Row],[REQ_FIELDS_POPULATED]],TBL_BDA_LOANPOOL[[#This Row],[ERROR_COUNT]]=0),
AND(TBL_BDA_LOANPOOL[[#This Row],[PREQUAL_LOAN_AGESETTLE_DATE_90_DAYS_CERTDATE]],TBL_BDA_LOANPOOL[[#This Row],[PREQUAL_LOAN_INTEREST_RATE]],TBL_BDA_LOANPOOL[[#This Row],[PREQUAL_SMALLBUSINESS]]),
"")</f>
        <v/>
      </c>
      <c r="AG258" s="27" t="b">
        <f ca="1">IFERROR((IF(APP_BDA_CERT_DATE&lt;&gt;"",APP_BDA_CERT_DATE,TODAY())-TBL_BDA_LOANPOOL[[#This Row],[SETTLEMENT_DATE]])&lt;91,TRUE)</f>
        <v>1</v>
      </c>
      <c r="AH258" s="27" t="b">
        <f>COUNTIFS(TBL_BDA_LOANPOOL[LOAN_ID],TBL_BDA_LOANPOOL[[#This Row],[LOAN_ID]],TBL_BDA_LOANPOOL[LOAN_INTEREST_RATE],"&gt;"&amp;CONFIG_BDA_INTEREST_RATE_CEILING)=0</f>
        <v>1</v>
      </c>
      <c r="AI258" s="27" t="b">
        <f>COUNTIFS(TBL_BDA_LOANPOOL[LOAN_ID],TBL_BDA_LOANPOOL[[#This Row],[LOAN_ID]],TBL_BDA_LOANPOOL[SBA_QUALIFIED],"No")=0</f>
        <v>1</v>
      </c>
      <c r="AJ258" s="29">
        <f>IF(TBL_BDA_LOANPOOL[[#This Row],[MULTIPROP_REC_COUNT]]&lt;&gt;"",TBL_BDA_LOANPOOL[[#This Row],[LOAN_AMOUNT]]/TBL_BDA_LOANPOOL[[#This Row],[MULTIPROP_REC_COUNT]],TBL_BDA_LOANPOOL[[#This Row],[LOAN_AMOUNT]])</f>
        <v>0</v>
      </c>
      <c r="AK258" s="29" t="b">
        <f>TBL_BDA_LOANPOOL[[#This Row],[MULTIPROP_REC_COUNT]]&gt;1</f>
        <v>0</v>
      </c>
      <c r="AL258" s="36">
        <f>IF(TBL_BDA_LOANPOOL[[#This Row],[LOAN_ID]]&lt;&gt;"",COUNTIF(TBL_BDA_LOANPOOL[LOAN_ID],TBL_BDA_LOANPOOL[[#This Row],[LOAN_ID]]),1)</f>
        <v>1</v>
      </c>
      <c r="AM258" s="36">
        <f>IFERROR(MATCH(TBL_BDA_LOANPOOL[[#This Row],[QUAL_METHOD]],RANGE_LOOKUP_QUALMETHODS_BDA,0),-1)</f>
        <v>-1</v>
      </c>
      <c r="AN258" s="29" t="str">
        <f>IF(AND(TBL_BDA_LOANPOOL[[#This Row],[LOAN_ID]]&lt;&gt;"",TBL_BDA_LOANPOOL[[#This Row],[QUALMETHOD_ID]]&gt;-1),(SUMIF(TBL_BDA_LOANPOOL[LOAN_ID],TBL_BDA_LOANPOOL[[#This Row],[LOAN_ID]],TBL_BDA_LOANPOOL[QUALMETHOD_ID])/TBL_BDA_LOANPOOL[[#This Row],[MULTIPROP_REC_COUNT]])=TBL_BDA_LOANPOOL[[#This Row],[QUALMETHOD_ID]],"")</f>
        <v/>
      </c>
      <c r="AO258" s="29" t="str">
        <f>IF(AND(TBL_BDA_LOANPOOL[[#This Row],[LOAN_ID]]&lt;&gt;"",TBL_BDA_LOANPOOL[[#This Row],[LOAN_AMOUNT]]&lt;&gt;""),(SUMIF(TBL_BDA_LOANPOOL[LOAN_ID],TBL_BDA_LOANPOOL[[#This Row],[LOAN_ID]],TBL_BDA_LOANPOOL[LOAN_AMOUNT])/TBL_BDA_LOANPOOL[[#This Row],[MULTIPROP_REC_COUNT]])=TBL_BDA_LOANPOOL[[#This Row],[LOAN_AMOUNT]],"")</f>
        <v/>
      </c>
      <c r="AP258" s="29" t="str">
        <f>IF(AND(TBL_BDA_LOANPOOL[[#This Row],[LOAN_ID]]&lt;&gt;"",TBL_BDA_LOANPOOL[[#This Row],[SETTLEMENT_DATE]]&lt;&gt;""),(SUMIF(TBL_BDA_LOANPOOL[LOAN_ID],TBL_BDA_LOANPOOL[[#This Row],[LOAN_ID]],TBL_BDA_LOANPOOL[SETTLEMENT_DATE])/TBL_BDA_LOANPOOL[[#This Row],[MULTIPROP_REC_COUNT]])=TBL_BDA_LOANPOOL[[#This Row],[SETTLEMENT_DATE]],"")</f>
        <v/>
      </c>
      <c r="AQ258"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8"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8"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9" spans="2:45" ht="26.25" customHeight="1" x14ac:dyDescent="0.25">
      <c r="B259" s="25" t="str">
        <f>IF(TBL_BDA_LOANPOOL[[#This Row],[RECORD_STARTED]],IF(TBL_BDA_LOANPOOL[[#This Row],[ERROR_COUNT]]&gt;0,-1,IF(TBL_BDA_LOANPOOL[[#This Row],[REQ_FIELDS_POPULATED]],1,0)),"")</f>
        <v/>
      </c>
      <c r="C259" s="36">
        <f>ROW()-ROW(TBL_BDA_LOANPOOL[[#Headers],[ROW_ID]])</f>
        <v>243</v>
      </c>
      <c r="D259" s="55"/>
      <c r="E259" s="56"/>
      <c r="F259" s="57"/>
      <c r="G259" s="193"/>
      <c r="H259" s="142"/>
      <c r="I259" s="144"/>
      <c r="J259" s="144"/>
      <c r="K259" s="144"/>
      <c r="L259" s="207"/>
      <c r="M259" s="196"/>
      <c r="N259" s="116"/>
      <c r="O259" s="55"/>
      <c r="P259" s="61"/>
      <c r="Q259" s="62"/>
      <c r="R259" s="124"/>
      <c r="S259" s="200"/>
      <c r="T259" s="61"/>
      <c r="U259" s="202"/>
      <c r="V259" s="204" t="str">
        <f>IF(TBL_BDA_LOANPOOL[[#This Row],[RECORD_STARTED]]=TRUE,RANGE_LOOKUP_QUALMETHODS_BDA_SMALLBUSINESS,"")</f>
        <v/>
      </c>
      <c r="W259" s="178"/>
      <c r="X259" s="176"/>
      <c r="Y259" s="185"/>
      <c r="Z259" s="185"/>
      <c r="AA259" s="186"/>
      <c r="AB259" s="186"/>
      <c r="AC259"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9" s="94" t="str">
        <f>IF(TBL_BDA_LOANPOOL[[#This Row],[LOAN_LEVEL_PREQUALIFIED_FLAG]]&lt;&gt;"",
IF(TBL_BDA_LOANPOOL[[#This Row],[LOAN_LEVEL_PREQUALIFIED_FLAG]],"Yes","No"),
"")</f>
        <v/>
      </c>
      <c r="AE259" s="70" t="str">
        <f>IF(TBL_BDA_LOANPOOL[[#This Row],[LOAN_ID]] = "","",TBL_BDA_LOANPOOL[[#This Row],[LOAN_ID]]&amp;" ("&amp;IF(TBL_BDA_LOANPOOL[[#This Row],[PROP_ADDR_STREET]]="","Address Not Defined",TBL_BDA_LOANPOOL[[#This Row],[PROP_ADDR_STREET]])&amp;")")</f>
        <v/>
      </c>
      <c r="AF259" s="70" t="str">
        <f>IF(AND(TBL_BDA_LOANPOOL[[#This Row],[REQ_FIELDS_POPULATED]],TBL_BDA_LOANPOOL[[#This Row],[ERROR_COUNT]]=0),
AND(TBL_BDA_LOANPOOL[[#This Row],[PREQUAL_LOAN_AGESETTLE_DATE_90_DAYS_CERTDATE]],TBL_BDA_LOANPOOL[[#This Row],[PREQUAL_LOAN_INTEREST_RATE]],TBL_BDA_LOANPOOL[[#This Row],[PREQUAL_SMALLBUSINESS]]),
"")</f>
        <v/>
      </c>
      <c r="AG259" s="27" t="b">
        <f ca="1">IFERROR((IF(APP_BDA_CERT_DATE&lt;&gt;"",APP_BDA_CERT_DATE,TODAY())-TBL_BDA_LOANPOOL[[#This Row],[SETTLEMENT_DATE]])&lt;91,TRUE)</f>
        <v>1</v>
      </c>
      <c r="AH259" s="27" t="b">
        <f>COUNTIFS(TBL_BDA_LOANPOOL[LOAN_ID],TBL_BDA_LOANPOOL[[#This Row],[LOAN_ID]],TBL_BDA_LOANPOOL[LOAN_INTEREST_RATE],"&gt;"&amp;CONFIG_BDA_INTEREST_RATE_CEILING)=0</f>
        <v>1</v>
      </c>
      <c r="AI259" s="27" t="b">
        <f>COUNTIFS(TBL_BDA_LOANPOOL[LOAN_ID],TBL_BDA_LOANPOOL[[#This Row],[LOAN_ID]],TBL_BDA_LOANPOOL[SBA_QUALIFIED],"No")=0</f>
        <v>1</v>
      </c>
      <c r="AJ259" s="29">
        <f>IF(TBL_BDA_LOANPOOL[[#This Row],[MULTIPROP_REC_COUNT]]&lt;&gt;"",TBL_BDA_LOANPOOL[[#This Row],[LOAN_AMOUNT]]/TBL_BDA_LOANPOOL[[#This Row],[MULTIPROP_REC_COUNT]],TBL_BDA_LOANPOOL[[#This Row],[LOAN_AMOUNT]])</f>
        <v>0</v>
      </c>
      <c r="AK259" s="29" t="b">
        <f>TBL_BDA_LOANPOOL[[#This Row],[MULTIPROP_REC_COUNT]]&gt;1</f>
        <v>0</v>
      </c>
      <c r="AL259" s="36">
        <f>IF(TBL_BDA_LOANPOOL[[#This Row],[LOAN_ID]]&lt;&gt;"",COUNTIF(TBL_BDA_LOANPOOL[LOAN_ID],TBL_BDA_LOANPOOL[[#This Row],[LOAN_ID]]),1)</f>
        <v>1</v>
      </c>
      <c r="AM259" s="36">
        <f>IFERROR(MATCH(TBL_BDA_LOANPOOL[[#This Row],[QUAL_METHOD]],RANGE_LOOKUP_QUALMETHODS_BDA,0),-1)</f>
        <v>-1</v>
      </c>
      <c r="AN259" s="29" t="str">
        <f>IF(AND(TBL_BDA_LOANPOOL[[#This Row],[LOAN_ID]]&lt;&gt;"",TBL_BDA_LOANPOOL[[#This Row],[QUALMETHOD_ID]]&gt;-1),(SUMIF(TBL_BDA_LOANPOOL[LOAN_ID],TBL_BDA_LOANPOOL[[#This Row],[LOAN_ID]],TBL_BDA_LOANPOOL[QUALMETHOD_ID])/TBL_BDA_LOANPOOL[[#This Row],[MULTIPROP_REC_COUNT]])=TBL_BDA_LOANPOOL[[#This Row],[QUALMETHOD_ID]],"")</f>
        <v/>
      </c>
      <c r="AO259" s="29" t="str">
        <f>IF(AND(TBL_BDA_LOANPOOL[[#This Row],[LOAN_ID]]&lt;&gt;"",TBL_BDA_LOANPOOL[[#This Row],[LOAN_AMOUNT]]&lt;&gt;""),(SUMIF(TBL_BDA_LOANPOOL[LOAN_ID],TBL_BDA_LOANPOOL[[#This Row],[LOAN_ID]],TBL_BDA_LOANPOOL[LOAN_AMOUNT])/TBL_BDA_LOANPOOL[[#This Row],[MULTIPROP_REC_COUNT]])=TBL_BDA_LOANPOOL[[#This Row],[LOAN_AMOUNT]],"")</f>
        <v/>
      </c>
      <c r="AP259" s="29" t="str">
        <f>IF(AND(TBL_BDA_LOANPOOL[[#This Row],[LOAN_ID]]&lt;&gt;"",TBL_BDA_LOANPOOL[[#This Row],[SETTLEMENT_DATE]]&lt;&gt;""),(SUMIF(TBL_BDA_LOANPOOL[LOAN_ID],TBL_BDA_LOANPOOL[[#This Row],[LOAN_ID]],TBL_BDA_LOANPOOL[SETTLEMENT_DATE])/TBL_BDA_LOANPOOL[[#This Row],[MULTIPROP_REC_COUNT]])=TBL_BDA_LOANPOOL[[#This Row],[SETTLEMENT_DATE]],"")</f>
        <v/>
      </c>
      <c r="AQ259"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9"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9"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0" spans="2:45" ht="26.25" customHeight="1" x14ac:dyDescent="0.25">
      <c r="B260" s="25" t="str">
        <f>IF(TBL_BDA_LOANPOOL[[#This Row],[RECORD_STARTED]],IF(TBL_BDA_LOANPOOL[[#This Row],[ERROR_COUNT]]&gt;0,-1,IF(TBL_BDA_LOANPOOL[[#This Row],[REQ_FIELDS_POPULATED]],1,0)),"")</f>
        <v/>
      </c>
      <c r="C260" s="36">
        <f>ROW()-ROW(TBL_BDA_LOANPOOL[[#Headers],[ROW_ID]])</f>
        <v>244</v>
      </c>
      <c r="D260" s="55"/>
      <c r="E260" s="56"/>
      <c r="F260" s="57"/>
      <c r="G260" s="193"/>
      <c r="H260" s="142"/>
      <c r="I260" s="144"/>
      <c r="J260" s="144"/>
      <c r="K260" s="144"/>
      <c r="L260" s="207"/>
      <c r="M260" s="196"/>
      <c r="N260" s="116"/>
      <c r="O260" s="55"/>
      <c r="P260" s="61"/>
      <c r="Q260" s="62"/>
      <c r="R260" s="124"/>
      <c r="S260" s="200"/>
      <c r="T260" s="61"/>
      <c r="U260" s="202"/>
      <c r="V260" s="204" t="str">
        <f>IF(TBL_BDA_LOANPOOL[[#This Row],[RECORD_STARTED]]=TRUE,RANGE_LOOKUP_QUALMETHODS_BDA_SMALLBUSINESS,"")</f>
        <v/>
      </c>
      <c r="W260" s="178"/>
      <c r="X260" s="176"/>
      <c r="Y260" s="185"/>
      <c r="Z260" s="185"/>
      <c r="AA260" s="186"/>
      <c r="AB260" s="186"/>
      <c r="AC260"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0" s="94" t="str">
        <f>IF(TBL_BDA_LOANPOOL[[#This Row],[LOAN_LEVEL_PREQUALIFIED_FLAG]]&lt;&gt;"",
IF(TBL_BDA_LOANPOOL[[#This Row],[LOAN_LEVEL_PREQUALIFIED_FLAG]],"Yes","No"),
"")</f>
        <v/>
      </c>
      <c r="AE260" s="70" t="str">
        <f>IF(TBL_BDA_LOANPOOL[[#This Row],[LOAN_ID]] = "","",TBL_BDA_LOANPOOL[[#This Row],[LOAN_ID]]&amp;" ("&amp;IF(TBL_BDA_LOANPOOL[[#This Row],[PROP_ADDR_STREET]]="","Address Not Defined",TBL_BDA_LOANPOOL[[#This Row],[PROP_ADDR_STREET]])&amp;")")</f>
        <v/>
      </c>
      <c r="AF260" s="70" t="str">
        <f>IF(AND(TBL_BDA_LOANPOOL[[#This Row],[REQ_FIELDS_POPULATED]],TBL_BDA_LOANPOOL[[#This Row],[ERROR_COUNT]]=0),
AND(TBL_BDA_LOANPOOL[[#This Row],[PREQUAL_LOAN_AGESETTLE_DATE_90_DAYS_CERTDATE]],TBL_BDA_LOANPOOL[[#This Row],[PREQUAL_LOAN_INTEREST_RATE]],TBL_BDA_LOANPOOL[[#This Row],[PREQUAL_SMALLBUSINESS]]),
"")</f>
        <v/>
      </c>
      <c r="AG260" s="27" t="b">
        <f ca="1">IFERROR((IF(APP_BDA_CERT_DATE&lt;&gt;"",APP_BDA_CERT_DATE,TODAY())-TBL_BDA_LOANPOOL[[#This Row],[SETTLEMENT_DATE]])&lt;91,TRUE)</f>
        <v>1</v>
      </c>
      <c r="AH260" s="27" t="b">
        <f>COUNTIFS(TBL_BDA_LOANPOOL[LOAN_ID],TBL_BDA_LOANPOOL[[#This Row],[LOAN_ID]],TBL_BDA_LOANPOOL[LOAN_INTEREST_RATE],"&gt;"&amp;CONFIG_BDA_INTEREST_RATE_CEILING)=0</f>
        <v>1</v>
      </c>
      <c r="AI260" s="27" t="b">
        <f>COUNTIFS(TBL_BDA_LOANPOOL[LOAN_ID],TBL_BDA_LOANPOOL[[#This Row],[LOAN_ID]],TBL_BDA_LOANPOOL[SBA_QUALIFIED],"No")=0</f>
        <v>1</v>
      </c>
      <c r="AJ260" s="29">
        <f>IF(TBL_BDA_LOANPOOL[[#This Row],[MULTIPROP_REC_COUNT]]&lt;&gt;"",TBL_BDA_LOANPOOL[[#This Row],[LOAN_AMOUNT]]/TBL_BDA_LOANPOOL[[#This Row],[MULTIPROP_REC_COUNT]],TBL_BDA_LOANPOOL[[#This Row],[LOAN_AMOUNT]])</f>
        <v>0</v>
      </c>
      <c r="AK260" s="29" t="b">
        <f>TBL_BDA_LOANPOOL[[#This Row],[MULTIPROP_REC_COUNT]]&gt;1</f>
        <v>0</v>
      </c>
      <c r="AL260" s="36">
        <f>IF(TBL_BDA_LOANPOOL[[#This Row],[LOAN_ID]]&lt;&gt;"",COUNTIF(TBL_BDA_LOANPOOL[LOAN_ID],TBL_BDA_LOANPOOL[[#This Row],[LOAN_ID]]),1)</f>
        <v>1</v>
      </c>
      <c r="AM260" s="36">
        <f>IFERROR(MATCH(TBL_BDA_LOANPOOL[[#This Row],[QUAL_METHOD]],RANGE_LOOKUP_QUALMETHODS_BDA,0),-1)</f>
        <v>-1</v>
      </c>
      <c r="AN260" s="29" t="str">
        <f>IF(AND(TBL_BDA_LOANPOOL[[#This Row],[LOAN_ID]]&lt;&gt;"",TBL_BDA_LOANPOOL[[#This Row],[QUALMETHOD_ID]]&gt;-1),(SUMIF(TBL_BDA_LOANPOOL[LOAN_ID],TBL_BDA_LOANPOOL[[#This Row],[LOAN_ID]],TBL_BDA_LOANPOOL[QUALMETHOD_ID])/TBL_BDA_LOANPOOL[[#This Row],[MULTIPROP_REC_COUNT]])=TBL_BDA_LOANPOOL[[#This Row],[QUALMETHOD_ID]],"")</f>
        <v/>
      </c>
      <c r="AO260" s="29" t="str">
        <f>IF(AND(TBL_BDA_LOANPOOL[[#This Row],[LOAN_ID]]&lt;&gt;"",TBL_BDA_LOANPOOL[[#This Row],[LOAN_AMOUNT]]&lt;&gt;""),(SUMIF(TBL_BDA_LOANPOOL[LOAN_ID],TBL_BDA_LOANPOOL[[#This Row],[LOAN_ID]],TBL_BDA_LOANPOOL[LOAN_AMOUNT])/TBL_BDA_LOANPOOL[[#This Row],[MULTIPROP_REC_COUNT]])=TBL_BDA_LOANPOOL[[#This Row],[LOAN_AMOUNT]],"")</f>
        <v/>
      </c>
      <c r="AP260" s="29" t="str">
        <f>IF(AND(TBL_BDA_LOANPOOL[[#This Row],[LOAN_ID]]&lt;&gt;"",TBL_BDA_LOANPOOL[[#This Row],[SETTLEMENT_DATE]]&lt;&gt;""),(SUMIF(TBL_BDA_LOANPOOL[LOAN_ID],TBL_BDA_LOANPOOL[[#This Row],[LOAN_ID]],TBL_BDA_LOANPOOL[SETTLEMENT_DATE])/TBL_BDA_LOANPOOL[[#This Row],[MULTIPROP_REC_COUNT]])=TBL_BDA_LOANPOOL[[#This Row],[SETTLEMENT_DATE]],"")</f>
        <v/>
      </c>
      <c r="AQ260"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0"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0"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1" spans="2:45" ht="26.25" customHeight="1" x14ac:dyDescent="0.25">
      <c r="B261" s="25" t="str">
        <f>IF(TBL_BDA_LOANPOOL[[#This Row],[RECORD_STARTED]],IF(TBL_BDA_LOANPOOL[[#This Row],[ERROR_COUNT]]&gt;0,-1,IF(TBL_BDA_LOANPOOL[[#This Row],[REQ_FIELDS_POPULATED]],1,0)),"")</f>
        <v/>
      </c>
      <c r="C261" s="36">
        <f>ROW()-ROW(TBL_BDA_LOANPOOL[[#Headers],[ROW_ID]])</f>
        <v>245</v>
      </c>
      <c r="D261" s="55"/>
      <c r="E261" s="56"/>
      <c r="F261" s="57"/>
      <c r="G261" s="193"/>
      <c r="H261" s="142"/>
      <c r="I261" s="144"/>
      <c r="J261" s="144"/>
      <c r="K261" s="144"/>
      <c r="L261" s="207"/>
      <c r="M261" s="196"/>
      <c r="N261" s="116"/>
      <c r="O261" s="55"/>
      <c r="P261" s="61"/>
      <c r="Q261" s="62"/>
      <c r="R261" s="124"/>
      <c r="S261" s="200"/>
      <c r="T261" s="61"/>
      <c r="U261" s="202"/>
      <c r="V261" s="204" t="str">
        <f>IF(TBL_BDA_LOANPOOL[[#This Row],[RECORD_STARTED]]=TRUE,RANGE_LOOKUP_QUALMETHODS_BDA_SMALLBUSINESS,"")</f>
        <v/>
      </c>
      <c r="W261" s="178"/>
      <c r="X261" s="176"/>
      <c r="Y261" s="185"/>
      <c r="Z261" s="185"/>
      <c r="AA261" s="186"/>
      <c r="AB261" s="186"/>
      <c r="AC261"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1" s="94" t="str">
        <f>IF(TBL_BDA_LOANPOOL[[#This Row],[LOAN_LEVEL_PREQUALIFIED_FLAG]]&lt;&gt;"",
IF(TBL_BDA_LOANPOOL[[#This Row],[LOAN_LEVEL_PREQUALIFIED_FLAG]],"Yes","No"),
"")</f>
        <v/>
      </c>
      <c r="AE261" s="70" t="str">
        <f>IF(TBL_BDA_LOANPOOL[[#This Row],[LOAN_ID]] = "","",TBL_BDA_LOANPOOL[[#This Row],[LOAN_ID]]&amp;" ("&amp;IF(TBL_BDA_LOANPOOL[[#This Row],[PROP_ADDR_STREET]]="","Address Not Defined",TBL_BDA_LOANPOOL[[#This Row],[PROP_ADDR_STREET]])&amp;")")</f>
        <v/>
      </c>
      <c r="AF261" s="70" t="str">
        <f>IF(AND(TBL_BDA_LOANPOOL[[#This Row],[REQ_FIELDS_POPULATED]],TBL_BDA_LOANPOOL[[#This Row],[ERROR_COUNT]]=0),
AND(TBL_BDA_LOANPOOL[[#This Row],[PREQUAL_LOAN_AGESETTLE_DATE_90_DAYS_CERTDATE]],TBL_BDA_LOANPOOL[[#This Row],[PREQUAL_LOAN_INTEREST_RATE]],TBL_BDA_LOANPOOL[[#This Row],[PREQUAL_SMALLBUSINESS]]),
"")</f>
        <v/>
      </c>
      <c r="AG261" s="27" t="b">
        <f ca="1">IFERROR((IF(APP_BDA_CERT_DATE&lt;&gt;"",APP_BDA_CERT_DATE,TODAY())-TBL_BDA_LOANPOOL[[#This Row],[SETTLEMENT_DATE]])&lt;91,TRUE)</f>
        <v>1</v>
      </c>
      <c r="AH261" s="27" t="b">
        <f>COUNTIFS(TBL_BDA_LOANPOOL[LOAN_ID],TBL_BDA_LOANPOOL[[#This Row],[LOAN_ID]],TBL_BDA_LOANPOOL[LOAN_INTEREST_RATE],"&gt;"&amp;CONFIG_BDA_INTEREST_RATE_CEILING)=0</f>
        <v>1</v>
      </c>
      <c r="AI261" s="27" t="b">
        <f>COUNTIFS(TBL_BDA_LOANPOOL[LOAN_ID],TBL_BDA_LOANPOOL[[#This Row],[LOAN_ID]],TBL_BDA_LOANPOOL[SBA_QUALIFIED],"No")=0</f>
        <v>1</v>
      </c>
      <c r="AJ261" s="29">
        <f>IF(TBL_BDA_LOANPOOL[[#This Row],[MULTIPROP_REC_COUNT]]&lt;&gt;"",TBL_BDA_LOANPOOL[[#This Row],[LOAN_AMOUNT]]/TBL_BDA_LOANPOOL[[#This Row],[MULTIPROP_REC_COUNT]],TBL_BDA_LOANPOOL[[#This Row],[LOAN_AMOUNT]])</f>
        <v>0</v>
      </c>
      <c r="AK261" s="29" t="b">
        <f>TBL_BDA_LOANPOOL[[#This Row],[MULTIPROP_REC_COUNT]]&gt;1</f>
        <v>0</v>
      </c>
      <c r="AL261" s="36">
        <f>IF(TBL_BDA_LOANPOOL[[#This Row],[LOAN_ID]]&lt;&gt;"",COUNTIF(TBL_BDA_LOANPOOL[LOAN_ID],TBL_BDA_LOANPOOL[[#This Row],[LOAN_ID]]),1)</f>
        <v>1</v>
      </c>
      <c r="AM261" s="36">
        <f>IFERROR(MATCH(TBL_BDA_LOANPOOL[[#This Row],[QUAL_METHOD]],RANGE_LOOKUP_QUALMETHODS_BDA,0),-1)</f>
        <v>-1</v>
      </c>
      <c r="AN261" s="29" t="str">
        <f>IF(AND(TBL_BDA_LOANPOOL[[#This Row],[LOAN_ID]]&lt;&gt;"",TBL_BDA_LOANPOOL[[#This Row],[QUALMETHOD_ID]]&gt;-1),(SUMIF(TBL_BDA_LOANPOOL[LOAN_ID],TBL_BDA_LOANPOOL[[#This Row],[LOAN_ID]],TBL_BDA_LOANPOOL[QUALMETHOD_ID])/TBL_BDA_LOANPOOL[[#This Row],[MULTIPROP_REC_COUNT]])=TBL_BDA_LOANPOOL[[#This Row],[QUALMETHOD_ID]],"")</f>
        <v/>
      </c>
      <c r="AO261" s="29" t="str">
        <f>IF(AND(TBL_BDA_LOANPOOL[[#This Row],[LOAN_ID]]&lt;&gt;"",TBL_BDA_LOANPOOL[[#This Row],[LOAN_AMOUNT]]&lt;&gt;""),(SUMIF(TBL_BDA_LOANPOOL[LOAN_ID],TBL_BDA_LOANPOOL[[#This Row],[LOAN_ID]],TBL_BDA_LOANPOOL[LOAN_AMOUNT])/TBL_BDA_LOANPOOL[[#This Row],[MULTIPROP_REC_COUNT]])=TBL_BDA_LOANPOOL[[#This Row],[LOAN_AMOUNT]],"")</f>
        <v/>
      </c>
      <c r="AP261" s="29" t="str">
        <f>IF(AND(TBL_BDA_LOANPOOL[[#This Row],[LOAN_ID]]&lt;&gt;"",TBL_BDA_LOANPOOL[[#This Row],[SETTLEMENT_DATE]]&lt;&gt;""),(SUMIF(TBL_BDA_LOANPOOL[LOAN_ID],TBL_BDA_LOANPOOL[[#This Row],[LOAN_ID]],TBL_BDA_LOANPOOL[SETTLEMENT_DATE])/TBL_BDA_LOANPOOL[[#This Row],[MULTIPROP_REC_COUNT]])=TBL_BDA_LOANPOOL[[#This Row],[SETTLEMENT_DATE]],"")</f>
        <v/>
      </c>
      <c r="AQ261"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1"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1"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2" spans="2:45" ht="26.25" customHeight="1" x14ac:dyDescent="0.25">
      <c r="B262" s="25" t="str">
        <f>IF(TBL_BDA_LOANPOOL[[#This Row],[RECORD_STARTED]],IF(TBL_BDA_LOANPOOL[[#This Row],[ERROR_COUNT]]&gt;0,-1,IF(TBL_BDA_LOANPOOL[[#This Row],[REQ_FIELDS_POPULATED]],1,0)),"")</f>
        <v/>
      </c>
      <c r="C262" s="36">
        <f>ROW()-ROW(TBL_BDA_LOANPOOL[[#Headers],[ROW_ID]])</f>
        <v>246</v>
      </c>
      <c r="D262" s="55"/>
      <c r="E262" s="56"/>
      <c r="F262" s="57"/>
      <c r="G262" s="193"/>
      <c r="H262" s="142"/>
      <c r="I262" s="144"/>
      <c r="J262" s="144"/>
      <c r="K262" s="144"/>
      <c r="L262" s="207"/>
      <c r="M262" s="196"/>
      <c r="N262" s="116"/>
      <c r="O262" s="55"/>
      <c r="P262" s="61"/>
      <c r="Q262" s="62"/>
      <c r="R262" s="124"/>
      <c r="S262" s="200"/>
      <c r="T262" s="61"/>
      <c r="U262" s="202"/>
      <c r="V262" s="204" t="str">
        <f>IF(TBL_BDA_LOANPOOL[[#This Row],[RECORD_STARTED]]=TRUE,RANGE_LOOKUP_QUALMETHODS_BDA_SMALLBUSINESS,"")</f>
        <v/>
      </c>
      <c r="W262" s="178"/>
      <c r="X262" s="176"/>
      <c r="Y262" s="185"/>
      <c r="Z262" s="185"/>
      <c r="AA262" s="186"/>
      <c r="AB262" s="186"/>
      <c r="AC262"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2" s="94" t="str">
        <f>IF(TBL_BDA_LOANPOOL[[#This Row],[LOAN_LEVEL_PREQUALIFIED_FLAG]]&lt;&gt;"",
IF(TBL_BDA_LOANPOOL[[#This Row],[LOAN_LEVEL_PREQUALIFIED_FLAG]],"Yes","No"),
"")</f>
        <v/>
      </c>
      <c r="AE262" s="70" t="str">
        <f>IF(TBL_BDA_LOANPOOL[[#This Row],[LOAN_ID]] = "","",TBL_BDA_LOANPOOL[[#This Row],[LOAN_ID]]&amp;" ("&amp;IF(TBL_BDA_LOANPOOL[[#This Row],[PROP_ADDR_STREET]]="","Address Not Defined",TBL_BDA_LOANPOOL[[#This Row],[PROP_ADDR_STREET]])&amp;")")</f>
        <v/>
      </c>
      <c r="AF262" s="70" t="str">
        <f>IF(AND(TBL_BDA_LOANPOOL[[#This Row],[REQ_FIELDS_POPULATED]],TBL_BDA_LOANPOOL[[#This Row],[ERROR_COUNT]]=0),
AND(TBL_BDA_LOANPOOL[[#This Row],[PREQUAL_LOAN_AGESETTLE_DATE_90_DAYS_CERTDATE]],TBL_BDA_LOANPOOL[[#This Row],[PREQUAL_LOAN_INTEREST_RATE]],TBL_BDA_LOANPOOL[[#This Row],[PREQUAL_SMALLBUSINESS]]),
"")</f>
        <v/>
      </c>
      <c r="AG262" s="27" t="b">
        <f ca="1">IFERROR((IF(APP_BDA_CERT_DATE&lt;&gt;"",APP_BDA_CERT_DATE,TODAY())-TBL_BDA_LOANPOOL[[#This Row],[SETTLEMENT_DATE]])&lt;91,TRUE)</f>
        <v>1</v>
      </c>
      <c r="AH262" s="27" t="b">
        <f>COUNTIFS(TBL_BDA_LOANPOOL[LOAN_ID],TBL_BDA_LOANPOOL[[#This Row],[LOAN_ID]],TBL_BDA_LOANPOOL[LOAN_INTEREST_RATE],"&gt;"&amp;CONFIG_BDA_INTEREST_RATE_CEILING)=0</f>
        <v>1</v>
      </c>
      <c r="AI262" s="27" t="b">
        <f>COUNTIFS(TBL_BDA_LOANPOOL[LOAN_ID],TBL_BDA_LOANPOOL[[#This Row],[LOAN_ID]],TBL_BDA_LOANPOOL[SBA_QUALIFIED],"No")=0</f>
        <v>1</v>
      </c>
      <c r="AJ262" s="29">
        <f>IF(TBL_BDA_LOANPOOL[[#This Row],[MULTIPROP_REC_COUNT]]&lt;&gt;"",TBL_BDA_LOANPOOL[[#This Row],[LOAN_AMOUNT]]/TBL_BDA_LOANPOOL[[#This Row],[MULTIPROP_REC_COUNT]],TBL_BDA_LOANPOOL[[#This Row],[LOAN_AMOUNT]])</f>
        <v>0</v>
      </c>
      <c r="AK262" s="29" t="b">
        <f>TBL_BDA_LOANPOOL[[#This Row],[MULTIPROP_REC_COUNT]]&gt;1</f>
        <v>0</v>
      </c>
      <c r="AL262" s="36">
        <f>IF(TBL_BDA_LOANPOOL[[#This Row],[LOAN_ID]]&lt;&gt;"",COUNTIF(TBL_BDA_LOANPOOL[LOAN_ID],TBL_BDA_LOANPOOL[[#This Row],[LOAN_ID]]),1)</f>
        <v>1</v>
      </c>
      <c r="AM262" s="36">
        <f>IFERROR(MATCH(TBL_BDA_LOANPOOL[[#This Row],[QUAL_METHOD]],RANGE_LOOKUP_QUALMETHODS_BDA,0),-1)</f>
        <v>-1</v>
      </c>
      <c r="AN262" s="29" t="str">
        <f>IF(AND(TBL_BDA_LOANPOOL[[#This Row],[LOAN_ID]]&lt;&gt;"",TBL_BDA_LOANPOOL[[#This Row],[QUALMETHOD_ID]]&gt;-1),(SUMIF(TBL_BDA_LOANPOOL[LOAN_ID],TBL_BDA_LOANPOOL[[#This Row],[LOAN_ID]],TBL_BDA_LOANPOOL[QUALMETHOD_ID])/TBL_BDA_LOANPOOL[[#This Row],[MULTIPROP_REC_COUNT]])=TBL_BDA_LOANPOOL[[#This Row],[QUALMETHOD_ID]],"")</f>
        <v/>
      </c>
      <c r="AO262" s="29" t="str">
        <f>IF(AND(TBL_BDA_LOANPOOL[[#This Row],[LOAN_ID]]&lt;&gt;"",TBL_BDA_LOANPOOL[[#This Row],[LOAN_AMOUNT]]&lt;&gt;""),(SUMIF(TBL_BDA_LOANPOOL[LOAN_ID],TBL_BDA_LOANPOOL[[#This Row],[LOAN_ID]],TBL_BDA_LOANPOOL[LOAN_AMOUNT])/TBL_BDA_LOANPOOL[[#This Row],[MULTIPROP_REC_COUNT]])=TBL_BDA_LOANPOOL[[#This Row],[LOAN_AMOUNT]],"")</f>
        <v/>
      </c>
      <c r="AP262" s="29" t="str">
        <f>IF(AND(TBL_BDA_LOANPOOL[[#This Row],[LOAN_ID]]&lt;&gt;"",TBL_BDA_LOANPOOL[[#This Row],[SETTLEMENT_DATE]]&lt;&gt;""),(SUMIF(TBL_BDA_LOANPOOL[LOAN_ID],TBL_BDA_LOANPOOL[[#This Row],[LOAN_ID]],TBL_BDA_LOANPOOL[SETTLEMENT_DATE])/TBL_BDA_LOANPOOL[[#This Row],[MULTIPROP_REC_COUNT]])=TBL_BDA_LOANPOOL[[#This Row],[SETTLEMENT_DATE]],"")</f>
        <v/>
      </c>
      <c r="AQ262"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2"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2"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3" spans="2:45" ht="26.25" customHeight="1" x14ac:dyDescent="0.25">
      <c r="B263" s="25" t="str">
        <f>IF(TBL_BDA_LOANPOOL[[#This Row],[RECORD_STARTED]],IF(TBL_BDA_LOANPOOL[[#This Row],[ERROR_COUNT]]&gt;0,-1,IF(TBL_BDA_LOANPOOL[[#This Row],[REQ_FIELDS_POPULATED]],1,0)),"")</f>
        <v/>
      </c>
      <c r="C263" s="36">
        <f>ROW()-ROW(TBL_BDA_LOANPOOL[[#Headers],[ROW_ID]])</f>
        <v>247</v>
      </c>
      <c r="D263" s="55"/>
      <c r="E263" s="56"/>
      <c r="F263" s="57"/>
      <c r="G263" s="193"/>
      <c r="H263" s="142"/>
      <c r="I263" s="144"/>
      <c r="J263" s="144"/>
      <c r="K263" s="144"/>
      <c r="L263" s="207"/>
      <c r="M263" s="196"/>
      <c r="N263" s="116"/>
      <c r="O263" s="55"/>
      <c r="P263" s="61"/>
      <c r="Q263" s="62"/>
      <c r="R263" s="124"/>
      <c r="S263" s="200"/>
      <c r="T263" s="61"/>
      <c r="U263" s="202"/>
      <c r="V263" s="204" t="str">
        <f>IF(TBL_BDA_LOANPOOL[[#This Row],[RECORD_STARTED]]=TRUE,RANGE_LOOKUP_QUALMETHODS_BDA_SMALLBUSINESS,"")</f>
        <v/>
      </c>
      <c r="W263" s="178"/>
      <c r="X263" s="176"/>
      <c r="Y263" s="185"/>
      <c r="Z263" s="185"/>
      <c r="AA263" s="186"/>
      <c r="AB263" s="186"/>
      <c r="AC263"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3" s="94" t="str">
        <f>IF(TBL_BDA_LOANPOOL[[#This Row],[LOAN_LEVEL_PREQUALIFIED_FLAG]]&lt;&gt;"",
IF(TBL_BDA_LOANPOOL[[#This Row],[LOAN_LEVEL_PREQUALIFIED_FLAG]],"Yes","No"),
"")</f>
        <v/>
      </c>
      <c r="AE263" s="70" t="str">
        <f>IF(TBL_BDA_LOANPOOL[[#This Row],[LOAN_ID]] = "","",TBL_BDA_LOANPOOL[[#This Row],[LOAN_ID]]&amp;" ("&amp;IF(TBL_BDA_LOANPOOL[[#This Row],[PROP_ADDR_STREET]]="","Address Not Defined",TBL_BDA_LOANPOOL[[#This Row],[PROP_ADDR_STREET]])&amp;")")</f>
        <v/>
      </c>
      <c r="AF263" s="70" t="str">
        <f>IF(AND(TBL_BDA_LOANPOOL[[#This Row],[REQ_FIELDS_POPULATED]],TBL_BDA_LOANPOOL[[#This Row],[ERROR_COUNT]]=0),
AND(TBL_BDA_LOANPOOL[[#This Row],[PREQUAL_LOAN_AGESETTLE_DATE_90_DAYS_CERTDATE]],TBL_BDA_LOANPOOL[[#This Row],[PREQUAL_LOAN_INTEREST_RATE]],TBL_BDA_LOANPOOL[[#This Row],[PREQUAL_SMALLBUSINESS]]),
"")</f>
        <v/>
      </c>
      <c r="AG263" s="27" t="b">
        <f ca="1">IFERROR((IF(APP_BDA_CERT_DATE&lt;&gt;"",APP_BDA_CERT_DATE,TODAY())-TBL_BDA_LOANPOOL[[#This Row],[SETTLEMENT_DATE]])&lt;91,TRUE)</f>
        <v>1</v>
      </c>
      <c r="AH263" s="27" t="b">
        <f>COUNTIFS(TBL_BDA_LOANPOOL[LOAN_ID],TBL_BDA_LOANPOOL[[#This Row],[LOAN_ID]],TBL_BDA_LOANPOOL[LOAN_INTEREST_RATE],"&gt;"&amp;CONFIG_BDA_INTEREST_RATE_CEILING)=0</f>
        <v>1</v>
      </c>
      <c r="AI263" s="27" t="b">
        <f>COUNTIFS(TBL_BDA_LOANPOOL[LOAN_ID],TBL_BDA_LOANPOOL[[#This Row],[LOAN_ID]],TBL_BDA_LOANPOOL[SBA_QUALIFIED],"No")=0</f>
        <v>1</v>
      </c>
      <c r="AJ263" s="29">
        <f>IF(TBL_BDA_LOANPOOL[[#This Row],[MULTIPROP_REC_COUNT]]&lt;&gt;"",TBL_BDA_LOANPOOL[[#This Row],[LOAN_AMOUNT]]/TBL_BDA_LOANPOOL[[#This Row],[MULTIPROP_REC_COUNT]],TBL_BDA_LOANPOOL[[#This Row],[LOAN_AMOUNT]])</f>
        <v>0</v>
      </c>
      <c r="AK263" s="29" t="b">
        <f>TBL_BDA_LOANPOOL[[#This Row],[MULTIPROP_REC_COUNT]]&gt;1</f>
        <v>0</v>
      </c>
      <c r="AL263" s="36">
        <f>IF(TBL_BDA_LOANPOOL[[#This Row],[LOAN_ID]]&lt;&gt;"",COUNTIF(TBL_BDA_LOANPOOL[LOAN_ID],TBL_BDA_LOANPOOL[[#This Row],[LOAN_ID]]),1)</f>
        <v>1</v>
      </c>
      <c r="AM263" s="36">
        <f>IFERROR(MATCH(TBL_BDA_LOANPOOL[[#This Row],[QUAL_METHOD]],RANGE_LOOKUP_QUALMETHODS_BDA,0),-1)</f>
        <v>-1</v>
      </c>
      <c r="AN263" s="29" t="str">
        <f>IF(AND(TBL_BDA_LOANPOOL[[#This Row],[LOAN_ID]]&lt;&gt;"",TBL_BDA_LOANPOOL[[#This Row],[QUALMETHOD_ID]]&gt;-1),(SUMIF(TBL_BDA_LOANPOOL[LOAN_ID],TBL_BDA_LOANPOOL[[#This Row],[LOAN_ID]],TBL_BDA_LOANPOOL[QUALMETHOD_ID])/TBL_BDA_LOANPOOL[[#This Row],[MULTIPROP_REC_COUNT]])=TBL_BDA_LOANPOOL[[#This Row],[QUALMETHOD_ID]],"")</f>
        <v/>
      </c>
      <c r="AO263" s="29" t="str">
        <f>IF(AND(TBL_BDA_LOANPOOL[[#This Row],[LOAN_ID]]&lt;&gt;"",TBL_BDA_LOANPOOL[[#This Row],[LOAN_AMOUNT]]&lt;&gt;""),(SUMIF(TBL_BDA_LOANPOOL[LOAN_ID],TBL_BDA_LOANPOOL[[#This Row],[LOAN_ID]],TBL_BDA_LOANPOOL[LOAN_AMOUNT])/TBL_BDA_LOANPOOL[[#This Row],[MULTIPROP_REC_COUNT]])=TBL_BDA_LOANPOOL[[#This Row],[LOAN_AMOUNT]],"")</f>
        <v/>
      </c>
      <c r="AP263" s="29" t="str">
        <f>IF(AND(TBL_BDA_LOANPOOL[[#This Row],[LOAN_ID]]&lt;&gt;"",TBL_BDA_LOANPOOL[[#This Row],[SETTLEMENT_DATE]]&lt;&gt;""),(SUMIF(TBL_BDA_LOANPOOL[LOAN_ID],TBL_BDA_LOANPOOL[[#This Row],[LOAN_ID]],TBL_BDA_LOANPOOL[SETTLEMENT_DATE])/TBL_BDA_LOANPOOL[[#This Row],[MULTIPROP_REC_COUNT]])=TBL_BDA_LOANPOOL[[#This Row],[SETTLEMENT_DATE]],"")</f>
        <v/>
      </c>
      <c r="AQ263"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3"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3"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4" spans="2:45" ht="26.25" customHeight="1" x14ac:dyDescent="0.25">
      <c r="B264" s="25" t="str">
        <f>IF(TBL_BDA_LOANPOOL[[#This Row],[RECORD_STARTED]],IF(TBL_BDA_LOANPOOL[[#This Row],[ERROR_COUNT]]&gt;0,-1,IF(TBL_BDA_LOANPOOL[[#This Row],[REQ_FIELDS_POPULATED]],1,0)),"")</f>
        <v/>
      </c>
      <c r="C264" s="36">
        <f>ROW()-ROW(TBL_BDA_LOANPOOL[[#Headers],[ROW_ID]])</f>
        <v>248</v>
      </c>
      <c r="D264" s="55"/>
      <c r="E264" s="56"/>
      <c r="F264" s="57"/>
      <c r="G264" s="193"/>
      <c r="H264" s="142"/>
      <c r="I264" s="144"/>
      <c r="J264" s="144"/>
      <c r="K264" s="144"/>
      <c r="L264" s="207"/>
      <c r="M264" s="196"/>
      <c r="N264" s="116"/>
      <c r="O264" s="55"/>
      <c r="P264" s="61"/>
      <c r="Q264" s="62"/>
      <c r="R264" s="124"/>
      <c r="S264" s="200"/>
      <c r="T264" s="61"/>
      <c r="U264" s="202"/>
      <c r="V264" s="204" t="str">
        <f>IF(TBL_BDA_LOANPOOL[[#This Row],[RECORD_STARTED]]=TRUE,RANGE_LOOKUP_QUALMETHODS_BDA_SMALLBUSINESS,"")</f>
        <v/>
      </c>
      <c r="W264" s="178"/>
      <c r="X264" s="176"/>
      <c r="Y264" s="185"/>
      <c r="Z264" s="185"/>
      <c r="AA264" s="186"/>
      <c r="AB264" s="186"/>
      <c r="AC264"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4" s="94" t="str">
        <f>IF(TBL_BDA_LOANPOOL[[#This Row],[LOAN_LEVEL_PREQUALIFIED_FLAG]]&lt;&gt;"",
IF(TBL_BDA_LOANPOOL[[#This Row],[LOAN_LEVEL_PREQUALIFIED_FLAG]],"Yes","No"),
"")</f>
        <v/>
      </c>
      <c r="AE264" s="70" t="str">
        <f>IF(TBL_BDA_LOANPOOL[[#This Row],[LOAN_ID]] = "","",TBL_BDA_LOANPOOL[[#This Row],[LOAN_ID]]&amp;" ("&amp;IF(TBL_BDA_LOANPOOL[[#This Row],[PROP_ADDR_STREET]]="","Address Not Defined",TBL_BDA_LOANPOOL[[#This Row],[PROP_ADDR_STREET]])&amp;")")</f>
        <v/>
      </c>
      <c r="AF264" s="70" t="str">
        <f>IF(AND(TBL_BDA_LOANPOOL[[#This Row],[REQ_FIELDS_POPULATED]],TBL_BDA_LOANPOOL[[#This Row],[ERROR_COUNT]]=0),
AND(TBL_BDA_LOANPOOL[[#This Row],[PREQUAL_LOAN_AGESETTLE_DATE_90_DAYS_CERTDATE]],TBL_BDA_LOANPOOL[[#This Row],[PREQUAL_LOAN_INTEREST_RATE]],TBL_BDA_LOANPOOL[[#This Row],[PREQUAL_SMALLBUSINESS]]),
"")</f>
        <v/>
      </c>
      <c r="AG264" s="27" t="b">
        <f ca="1">IFERROR((IF(APP_BDA_CERT_DATE&lt;&gt;"",APP_BDA_CERT_DATE,TODAY())-TBL_BDA_LOANPOOL[[#This Row],[SETTLEMENT_DATE]])&lt;91,TRUE)</f>
        <v>1</v>
      </c>
      <c r="AH264" s="27" t="b">
        <f>COUNTIFS(TBL_BDA_LOANPOOL[LOAN_ID],TBL_BDA_LOANPOOL[[#This Row],[LOAN_ID]],TBL_BDA_LOANPOOL[LOAN_INTEREST_RATE],"&gt;"&amp;CONFIG_BDA_INTEREST_RATE_CEILING)=0</f>
        <v>1</v>
      </c>
      <c r="AI264" s="27" t="b">
        <f>COUNTIFS(TBL_BDA_LOANPOOL[LOAN_ID],TBL_BDA_LOANPOOL[[#This Row],[LOAN_ID]],TBL_BDA_LOANPOOL[SBA_QUALIFIED],"No")=0</f>
        <v>1</v>
      </c>
      <c r="AJ264" s="29">
        <f>IF(TBL_BDA_LOANPOOL[[#This Row],[MULTIPROP_REC_COUNT]]&lt;&gt;"",TBL_BDA_LOANPOOL[[#This Row],[LOAN_AMOUNT]]/TBL_BDA_LOANPOOL[[#This Row],[MULTIPROP_REC_COUNT]],TBL_BDA_LOANPOOL[[#This Row],[LOAN_AMOUNT]])</f>
        <v>0</v>
      </c>
      <c r="AK264" s="29" t="b">
        <f>TBL_BDA_LOANPOOL[[#This Row],[MULTIPROP_REC_COUNT]]&gt;1</f>
        <v>0</v>
      </c>
      <c r="AL264" s="36">
        <f>IF(TBL_BDA_LOANPOOL[[#This Row],[LOAN_ID]]&lt;&gt;"",COUNTIF(TBL_BDA_LOANPOOL[LOAN_ID],TBL_BDA_LOANPOOL[[#This Row],[LOAN_ID]]),1)</f>
        <v>1</v>
      </c>
      <c r="AM264" s="36">
        <f>IFERROR(MATCH(TBL_BDA_LOANPOOL[[#This Row],[QUAL_METHOD]],RANGE_LOOKUP_QUALMETHODS_BDA,0),-1)</f>
        <v>-1</v>
      </c>
      <c r="AN264" s="29" t="str">
        <f>IF(AND(TBL_BDA_LOANPOOL[[#This Row],[LOAN_ID]]&lt;&gt;"",TBL_BDA_LOANPOOL[[#This Row],[QUALMETHOD_ID]]&gt;-1),(SUMIF(TBL_BDA_LOANPOOL[LOAN_ID],TBL_BDA_LOANPOOL[[#This Row],[LOAN_ID]],TBL_BDA_LOANPOOL[QUALMETHOD_ID])/TBL_BDA_LOANPOOL[[#This Row],[MULTIPROP_REC_COUNT]])=TBL_BDA_LOANPOOL[[#This Row],[QUALMETHOD_ID]],"")</f>
        <v/>
      </c>
      <c r="AO264" s="29" t="str">
        <f>IF(AND(TBL_BDA_LOANPOOL[[#This Row],[LOAN_ID]]&lt;&gt;"",TBL_BDA_LOANPOOL[[#This Row],[LOAN_AMOUNT]]&lt;&gt;""),(SUMIF(TBL_BDA_LOANPOOL[LOAN_ID],TBL_BDA_LOANPOOL[[#This Row],[LOAN_ID]],TBL_BDA_LOANPOOL[LOAN_AMOUNT])/TBL_BDA_LOANPOOL[[#This Row],[MULTIPROP_REC_COUNT]])=TBL_BDA_LOANPOOL[[#This Row],[LOAN_AMOUNT]],"")</f>
        <v/>
      </c>
      <c r="AP264" s="29" t="str">
        <f>IF(AND(TBL_BDA_LOANPOOL[[#This Row],[LOAN_ID]]&lt;&gt;"",TBL_BDA_LOANPOOL[[#This Row],[SETTLEMENT_DATE]]&lt;&gt;""),(SUMIF(TBL_BDA_LOANPOOL[LOAN_ID],TBL_BDA_LOANPOOL[[#This Row],[LOAN_ID]],TBL_BDA_LOANPOOL[SETTLEMENT_DATE])/TBL_BDA_LOANPOOL[[#This Row],[MULTIPROP_REC_COUNT]])=TBL_BDA_LOANPOOL[[#This Row],[SETTLEMENT_DATE]],"")</f>
        <v/>
      </c>
      <c r="AQ264"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4"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4"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5" spans="2:45" ht="26.25" customHeight="1" x14ac:dyDescent="0.25">
      <c r="B265" s="25" t="str">
        <f>IF(TBL_BDA_LOANPOOL[[#This Row],[RECORD_STARTED]],IF(TBL_BDA_LOANPOOL[[#This Row],[ERROR_COUNT]]&gt;0,-1,IF(TBL_BDA_LOANPOOL[[#This Row],[REQ_FIELDS_POPULATED]],1,0)),"")</f>
        <v/>
      </c>
      <c r="C265" s="36">
        <f>ROW()-ROW(TBL_BDA_LOANPOOL[[#Headers],[ROW_ID]])</f>
        <v>249</v>
      </c>
      <c r="D265" s="55"/>
      <c r="E265" s="56"/>
      <c r="F265" s="57"/>
      <c r="G265" s="193"/>
      <c r="H265" s="142"/>
      <c r="I265" s="144"/>
      <c r="J265" s="144"/>
      <c r="K265" s="144"/>
      <c r="L265" s="207"/>
      <c r="M265" s="196"/>
      <c r="N265" s="116"/>
      <c r="O265" s="55"/>
      <c r="P265" s="61"/>
      <c r="Q265" s="62"/>
      <c r="R265" s="124"/>
      <c r="S265" s="200"/>
      <c r="T265" s="61"/>
      <c r="U265" s="202"/>
      <c r="V265" s="204" t="str">
        <f>IF(TBL_BDA_LOANPOOL[[#This Row],[RECORD_STARTED]]=TRUE,RANGE_LOOKUP_QUALMETHODS_BDA_SMALLBUSINESS,"")</f>
        <v/>
      </c>
      <c r="W265" s="178"/>
      <c r="X265" s="176"/>
      <c r="Y265" s="185"/>
      <c r="Z265" s="185"/>
      <c r="AA265" s="186"/>
      <c r="AB265" s="186"/>
      <c r="AC265"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5" s="94" t="str">
        <f>IF(TBL_BDA_LOANPOOL[[#This Row],[LOAN_LEVEL_PREQUALIFIED_FLAG]]&lt;&gt;"",
IF(TBL_BDA_LOANPOOL[[#This Row],[LOAN_LEVEL_PREQUALIFIED_FLAG]],"Yes","No"),
"")</f>
        <v/>
      </c>
      <c r="AE265" s="70" t="str">
        <f>IF(TBL_BDA_LOANPOOL[[#This Row],[LOAN_ID]] = "","",TBL_BDA_LOANPOOL[[#This Row],[LOAN_ID]]&amp;" ("&amp;IF(TBL_BDA_LOANPOOL[[#This Row],[PROP_ADDR_STREET]]="","Address Not Defined",TBL_BDA_LOANPOOL[[#This Row],[PROP_ADDR_STREET]])&amp;")")</f>
        <v/>
      </c>
      <c r="AF265" s="70" t="str">
        <f>IF(AND(TBL_BDA_LOANPOOL[[#This Row],[REQ_FIELDS_POPULATED]],TBL_BDA_LOANPOOL[[#This Row],[ERROR_COUNT]]=0),
AND(TBL_BDA_LOANPOOL[[#This Row],[PREQUAL_LOAN_AGESETTLE_DATE_90_DAYS_CERTDATE]],TBL_BDA_LOANPOOL[[#This Row],[PREQUAL_LOAN_INTEREST_RATE]],TBL_BDA_LOANPOOL[[#This Row],[PREQUAL_SMALLBUSINESS]]),
"")</f>
        <v/>
      </c>
      <c r="AG265" s="27" t="b">
        <f ca="1">IFERROR((IF(APP_BDA_CERT_DATE&lt;&gt;"",APP_BDA_CERT_DATE,TODAY())-TBL_BDA_LOANPOOL[[#This Row],[SETTLEMENT_DATE]])&lt;91,TRUE)</f>
        <v>1</v>
      </c>
      <c r="AH265" s="27" t="b">
        <f>COUNTIFS(TBL_BDA_LOANPOOL[LOAN_ID],TBL_BDA_LOANPOOL[[#This Row],[LOAN_ID]],TBL_BDA_LOANPOOL[LOAN_INTEREST_RATE],"&gt;"&amp;CONFIG_BDA_INTEREST_RATE_CEILING)=0</f>
        <v>1</v>
      </c>
      <c r="AI265" s="27" t="b">
        <f>COUNTIFS(TBL_BDA_LOANPOOL[LOAN_ID],TBL_BDA_LOANPOOL[[#This Row],[LOAN_ID]],TBL_BDA_LOANPOOL[SBA_QUALIFIED],"No")=0</f>
        <v>1</v>
      </c>
      <c r="AJ265" s="29">
        <f>IF(TBL_BDA_LOANPOOL[[#This Row],[MULTIPROP_REC_COUNT]]&lt;&gt;"",TBL_BDA_LOANPOOL[[#This Row],[LOAN_AMOUNT]]/TBL_BDA_LOANPOOL[[#This Row],[MULTIPROP_REC_COUNT]],TBL_BDA_LOANPOOL[[#This Row],[LOAN_AMOUNT]])</f>
        <v>0</v>
      </c>
      <c r="AK265" s="29" t="b">
        <f>TBL_BDA_LOANPOOL[[#This Row],[MULTIPROP_REC_COUNT]]&gt;1</f>
        <v>0</v>
      </c>
      <c r="AL265" s="36">
        <f>IF(TBL_BDA_LOANPOOL[[#This Row],[LOAN_ID]]&lt;&gt;"",COUNTIF(TBL_BDA_LOANPOOL[LOAN_ID],TBL_BDA_LOANPOOL[[#This Row],[LOAN_ID]]),1)</f>
        <v>1</v>
      </c>
      <c r="AM265" s="36">
        <f>IFERROR(MATCH(TBL_BDA_LOANPOOL[[#This Row],[QUAL_METHOD]],RANGE_LOOKUP_QUALMETHODS_BDA,0),-1)</f>
        <v>-1</v>
      </c>
      <c r="AN265" s="29" t="str">
        <f>IF(AND(TBL_BDA_LOANPOOL[[#This Row],[LOAN_ID]]&lt;&gt;"",TBL_BDA_LOANPOOL[[#This Row],[QUALMETHOD_ID]]&gt;-1),(SUMIF(TBL_BDA_LOANPOOL[LOAN_ID],TBL_BDA_LOANPOOL[[#This Row],[LOAN_ID]],TBL_BDA_LOANPOOL[QUALMETHOD_ID])/TBL_BDA_LOANPOOL[[#This Row],[MULTIPROP_REC_COUNT]])=TBL_BDA_LOANPOOL[[#This Row],[QUALMETHOD_ID]],"")</f>
        <v/>
      </c>
      <c r="AO265" s="29" t="str">
        <f>IF(AND(TBL_BDA_LOANPOOL[[#This Row],[LOAN_ID]]&lt;&gt;"",TBL_BDA_LOANPOOL[[#This Row],[LOAN_AMOUNT]]&lt;&gt;""),(SUMIF(TBL_BDA_LOANPOOL[LOAN_ID],TBL_BDA_LOANPOOL[[#This Row],[LOAN_ID]],TBL_BDA_LOANPOOL[LOAN_AMOUNT])/TBL_BDA_LOANPOOL[[#This Row],[MULTIPROP_REC_COUNT]])=TBL_BDA_LOANPOOL[[#This Row],[LOAN_AMOUNT]],"")</f>
        <v/>
      </c>
      <c r="AP265" s="29" t="str">
        <f>IF(AND(TBL_BDA_LOANPOOL[[#This Row],[LOAN_ID]]&lt;&gt;"",TBL_BDA_LOANPOOL[[#This Row],[SETTLEMENT_DATE]]&lt;&gt;""),(SUMIF(TBL_BDA_LOANPOOL[LOAN_ID],TBL_BDA_LOANPOOL[[#This Row],[LOAN_ID]],TBL_BDA_LOANPOOL[SETTLEMENT_DATE])/TBL_BDA_LOANPOOL[[#This Row],[MULTIPROP_REC_COUNT]])=TBL_BDA_LOANPOOL[[#This Row],[SETTLEMENT_DATE]],"")</f>
        <v/>
      </c>
      <c r="AQ265"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5"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5"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6" spans="2:45" ht="26.25" customHeight="1" x14ac:dyDescent="0.25">
      <c r="B266" s="25" t="str">
        <f>IF(TBL_BDA_LOANPOOL[[#This Row],[RECORD_STARTED]],IF(TBL_BDA_LOANPOOL[[#This Row],[ERROR_COUNT]]&gt;0,-1,IF(TBL_BDA_LOANPOOL[[#This Row],[REQ_FIELDS_POPULATED]],1,0)),"")</f>
        <v/>
      </c>
      <c r="C266" s="36">
        <f>ROW()-ROW(TBL_BDA_LOANPOOL[[#Headers],[ROW_ID]])</f>
        <v>250</v>
      </c>
      <c r="D266" s="55"/>
      <c r="E266" s="56"/>
      <c r="F266" s="57"/>
      <c r="G266" s="193"/>
      <c r="H266" s="142"/>
      <c r="I266" s="144"/>
      <c r="J266" s="144"/>
      <c r="K266" s="144"/>
      <c r="L266" s="207"/>
      <c r="M266" s="196"/>
      <c r="N266" s="116"/>
      <c r="O266" s="55"/>
      <c r="P266" s="61"/>
      <c r="Q266" s="62"/>
      <c r="R266" s="124"/>
      <c r="S266" s="200"/>
      <c r="T266" s="61"/>
      <c r="U266" s="202"/>
      <c r="V266" s="204" t="str">
        <f>IF(TBL_BDA_LOANPOOL[[#This Row],[RECORD_STARTED]]=TRUE,RANGE_LOOKUP_QUALMETHODS_BDA_SMALLBUSINESS,"")</f>
        <v/>
      </c>
      <c r="W266" s="178"/>
      <c r="X266" s="176"/>
      <c r="Y266" s="185"/>
      <c r="Z266" s="185"/>
      <c r="AA266" s="186"/>
      <c r="AB266" s="186"/>
      <c r="AC266" s="181"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6" s="94" t="str">
        <f>IF(TBL_BDA_LOANPOOL[[#This Row],[LOAN_LEVEL_PREQUALIFIED_FLAG]]&lt;&gt;"",
IF(TBL_BDA_LOANPOOL[[#This Row],[LOAN_LEVEL_PREQUALIFIED_FLAG]],"Yes","No"),
"")</f>
        <v/>
      </c>
      <c r="AE266" s="70" t="str">
        <f>IF(TBL_BDA_LOANPOOL[[#This Row],[LOAN_ID]] = "","",TBL_BDA_LOANPOOL[[#This Row],[LOAN_ID]]&amp;" ("&amp;IF(TBL_BDA_LOANPOOL[[#This Row],[PROP_ADDR_STREET]]="","Address Not Defined",TBL_BDA_LOANPOOL[[#This Row],[PROP_ADDR_STREET]])&amp;")")</f>
        <v/>
      </c>
      <c r="AF266" s="70" t="str">
        <f>IF(AND(TBL_BDA_LOANPOOL[[#This Row],[REQ_FIELDS_POPULATED]],TBL_BDA_LOANPOOL[[#This Row],[ERROR_COUNT]]=0),
AND(TBL_BDA_LOANPOOL[[#This Row],[PREQUAL_LOAN_AGESETTLE_DATE_90_DAYS_CERTDATE]],TBL_BDA_LOANPOOL[[#This Row],[PREQUAL_LOAN_INTEREST_RATE]],TBL_BDA_LOANPOOL[[#This Row],[PREQUAL_SMALLBUSINESS]]),
"")</f>
        <v/>
      </c>
      <c r="AG266" s="27" t="b">
        <f ca="1">IFERROR((IF(APP_BDA_CERT_DATE&lt;&gt;"",APP_BDA_CERT_DATE,TODAY())-TBL_BDA_LOANPOOL[[#This Row],[SETTLEMENT_DATE]])&lt;91,TRUE)</f>
        <v>1</v>
      </c>
      <c r="AH266" s="27" t="b">
        <f>COUNTIFS(TBL_BDA_LOANPOOL[LOAN_ID],TBL_BDA_LOANPOOL[[#This Row],[LOAN_ID]],TBL_BDA_LOANPOOL[LOAN_INTEREST_RATE],"&gt;"&amp;CONFIG_BDA_INTEREST_RATE_CEILING)=0</f>
        <v>1</v>
      </c>
      <c r="AI266" s="27" t="b">
        <f>COUNTIFS(TBL_BDA_LOANPOOL[LOAN_ID],TBL_BDA_LOANPOOL[[#This Row],[LOAN_ID]],TBL_BDA_LOANPOOL[SBA_QUALIFIED],"No")=0</f>
        <v>1</v>
      </c>
      <c r="AJ266" s="29">
        <f>IF(TBL_BDA_LOANPOOL[[#This Row],[MULTIPROP_REC_COUNT]]&lt;&gt;"",TBL_BDA_LOANPOOL[[#This Row],[LOAN_AMOUNT]]/TBL_BDA_LOANPOOL[[#This Row],[MULTIPROP_REC_COUNT]],TBL_BDA_LOANPOOL[[#This Row],[LOAN_AMOUNT]])</f>
        <v>0</v>
      </c>
      <c r="AK266" s="29" t="b">
        <f>TBL_BDA_LOANPOOL[[#This Row],[MULTIPROP_REC_COUNT]]&gt;1</f>
        <v>0</v>
      </c>
      <c r="AL266" s="36">
        <f>IF(TBL_BDA_LOANPOOL[[#This Row],[LOAN_ID]]&lt;&gt;"",COUNTIF(TBL_BDA_LOANPOOL[LOAN_ID],TBL_BDA_LOANPOOL[[#This Row],[LOAN_ID]]),1)</f>
        <v>1</v>
      </c>
      <c r="AM266" s="36">
        <f>IFERROR(MATCH(TBL_BDA_LOANPOOL[[#This Row],[QUAL_METHOD]],RANGE_LOOKUP_QUALMETHODS_BDA,0),-1)</f>
        <v>-1</v>
      </c>
      <c r="AN266" s="29" t="str">
        <f>IF(AND(TBL_BDA_LOANPOOL[[#This Row],[LOAN_ID]]&lt;&gt;"",TBL_BDA_LOANPOOL[[#This Row],[QUALMETHOD_ID]]&gt;-1),(SUMIF(TBL_BDA_LOANPOOL[LOAN_ID],TBL_BDA_LOANPOOL[[#This Row],[LOAN_ID]],TBL_BDA_LOANPOOL[QUALMETHOD_ID])/TBL_BDA_LOANPOOL[[#This Row],[MULTIPROP_REC_COUNT]])=TBL_BDA_LOANPOOL[[#This Row],[QUALMETHOD_ID]],"")</f>
        <v/>
      </c>
      <c r="AO266" s="29" t="str">
        <f>IF(AND(TBL_BDA_LOANPOOL[[#This Row],[LOAN_ID]]&lt;&gt;"",TBL_BDA_LOANPOOL[[#This Row],[LOAN_AMOUNT]]&lt;&gt;""),(SUMIF(TBL_BDA_LOANPOOL[LOAN_ID],TBL_BDA_LOANPOOL[[#This Row],[LOAN_ID]],TBL_BDA_LOANPOOL[LOAN_AMOUNT])/TBL_BDA_LOANPOOL[[#This Row],[MULTIPROP_REC_COUNT]])=TBL_BDA_LOANPOOL[[#This Row],[LOAN_AMOUNT]],"")</f>
        <v/>
      </c>
      <c r="AP266" s="29" t="str">
        <f>IF(AND(TBL_BDA_LOANPOOL[[#This Row],[LOAN_ID]]&lt;&gt;"",TBL_BDA_LOANPOOL[[#This Row],[SETTLEMENT_DATE]]&lt;&gt;""),(SUMIF(TBL_BDA_LOANPOOL[LOAN_ID],TBL_BDA_LOANPOOL[[#This Row],[LOAN_ID]],TBL_BDA_LOANPOOL[SETTLEMENT_DATE])/TBL_BDA_LOANPOOL[[#This Row],[MULTIPROP_REC_COUNT]])=TBL_BDA_LOANPOOL[[#This Row],[SETTLEMENT_DATE]],"")</f>
        <v/>
      </c>
      <c r="AQ266" s="27"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6" s="27"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6" s="40">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sheetData>
  <sheetProtection algorithmName="SHA-512" hashValue="uKpNEENop7qYFZWt1LXx/BbtABuJCOY5lQPVBOsBrd0CzYUcqv7bpSYpV9RlmMXlFoDGpfWGAcergX6PVKLblQ==" saltValue="IFblK2pwIakhyoinIo5fbg==" spinCount="100000" sheet="1" objects="1" scenarios="1"/>
  <dataConsolidate/>
  <mergeCells count="45">
    <mergeCell ref="AF15:AI15"/>
    <mergeCell ref="AK15:AP15"/>
    <mergeCell ref="AQ15:AS15"/>
    <mergeCell ref="J13:J14"/>
    <mergeCell ref="M13:M14"/>
    <mergeCell ref="T13:T14"/>
    <mergeCell ref="AD13:AD14"/>
    <mergeCell ref="AC13:AC14"/>
    <mergeCell ref="W13:W14"/>
    <mergeCell ref="X13:X14"/>
    <mergeCell ref="U13:U14"/>
    <mergeCell ref="Y13:Z13"/>
    <mergeCell ref="AA13:AB13"/>
    <mergeCell ref="P13:P14"/>
    <mergeCell ref="Q13:Q14"/>
    <mergeCell ref="R13:R14"/>
    <mergeCell ref="B13:B14"/>
    <mergeCell ref="C13:C14"/>
    <mergeCell ref="D13:D14"/>
    <mergeCell ref="E13:E14"/>
    <mergeCell ref="F13:F14"/>
    <mergeCell ref="G13:G14"/>
    <mergeCell ref="V11:AD11"/>
    <mergeCell ref="D12:H12"/>
    <mergeCell ref="N12:R12"/>
    <mergeCell ref="W12:AC12"/>
    <mergeCell ref="S12:U12"/>
    <mergeCell ref="V13:V14"/>
    <mergeCell ref="S13:S14"/>
    <mergeCell ref="H13:H14"/>
    <mergeCell ref="I13:I14"/>
    <mergeCell ref="K13:K14"/>
    <mergeCell ref="L13:L14"/>
    <mergeCell ref="N13:N14"/>
    <mergeCell ref="O13:O14"/>
    <mergeCell ref="B5:D5"/>
    <mergeCell ref="E5:G5"/>
    <mergeCell ref="K5:L5"/>
    <mergeCell ref="M5:N5"/>
    <mergeCell ref="O5:P5"/>
    <mergeCell ref="B6:D6"/>
    <mergeCell ref="E6:G6"/>
    <mergeCell ref="K6:L6"/>
    <mergeCell ref="M6:N6"/>
    <mergeCell ref="O6:P6"/>
  </mergeCells>
  <phoneticPr fontId="30" type="noConversion"/>
  <conditionalFormatting sqref="B15">
    <cfRule type="iconSet" priority="37">
      <iconSet iconSet="3Signs" showValue="0">
        <cfvo type="percent" val="0"/>
        <cfvo type="num" val="0"/>
        <cfvo type="num" val="1"/>
      </iconSet>
    </cfRule>
  </conditionalFormatting>
  <conditionalFormatting sqref="B17:B266">
    <cfRule type="iconSet" priority="38">
      <iconSet iconSet="3Signs" showValue="0">
        <cfvo type="percent" val="0"/>
        <cfvo type="num" val="0"/>
        <cfvo type="num" val="1"/>
      </iconSet>
    </cfRule>
  </conditionalFormatting>
  <conditionalFormatting sqref="D9">
    <cfRule type="iconSet" priority="29">
      <iconSet iconSet="3Signs" showValue="0">
        <cfvo type="percent" val="0"/>
        <cfvo type="num" val="0"/>
        <cfvo type="num" val="1"/>
      </iconSet>
    </cfRule>
  </conditionalFormatting>
  <conditionalFormatting sqref="E17:E266">
    <cfRule type="expression" dxfId="28" priority="32">
      <formula>$AP17=FALSE</formula>
    </cfRule>
  </conditionalFormatting>
  <conditionalFormatting sqref="F17:F266">
    <cfRule type="expression" dxfId="27" priority="31">
      <formula>$AO17=FALSE</formula>
    </cfRule>
  </conditionalFormatting>
  <conditionalFormatting sqref="G9">
    <cfRule type="iconSet" priority="28">
      <iconSet iconSet="3Signs" showValue="0">
        <cfvo type="percent" val="0"/>
        <cfvo type="num" val="0"/>
        <cfvo type="num" val="1"/>
      </iconSet>
    </cfRule>
  </conditionalFormatting>
  <conditionalFormatting sqref="H17:H266">
    <cfRule type="expression" dxfId="26" priority="34">
      <formula>AND(G17&lt;&gt;"Other",H17&lt;&gt;"")</formula>
    </cfRule>
    <cfRule type="expression" dxfId="25" priority="35">
      <formula>(G17&lt;&gt;"Other")</formula>
    </cfRule>
  </conditionalFormatting>
  <conditionalFormatting sqref="I9">
    <cfRule type="iconSet" priority="20">
      <iconSet iconSet="3Signs" showValue="0">
        <cfvo type="percent" val="0"/>
        <cfvo type="num" val="0"/>
        <cfvo type="num" val="1"/>
      </iconSet>
    </cfRule>
  </conditionalFormatting>
  <conditionalFormatting sqref="I6:K6">
    <cfRule type="cellIs" dxfId="24" priority="30" operator="equal">
      <formula>"Yes"</formula>
    </cfRule>
    <cfRule type="cellIs" dxfId="23" priority="36" operator="equal">
      <formula>"No"</formula>
    </cfRule>
  </conditionalFormatting>
  <conditionalFormatting sqref="N9:O9">
    <cfRule type="iconSet" priority="14">
      <iconSet iconSet="3Signs" showValue="0">
        <cfvo type="percent" val="0"/>
        <cfvo type="num" val="0"/>
        <cfvo type="num" val="1"/>
      </iconSet>
    </cfRule>
  </conditionalFormatting>
  <conditionalFormatting sqref="P9">
    <cfRule type="iconSet" priority="21">
      <iconSet iconSet="3Signs" showValue="0">
        <cfvo type="percent" val="0"/>
        <cfvo type="num" val="0"/>
        <cfvo type="num" val="1"/>
      </iconSet>
    </cfRule>
  </conditionalFormatting>
  <conditionalFormatting sqref="P17:P266">
    <cfRule type="expression" dxfId="22" priority="33">
      <formula>$R17&lt;&gt;""</formula>
    </cfRule>
  </conditionalFormatting>
  <conditionalFormatting sqref="V17:V266">
    <cfRule type="expression" dxfId="19" priority="45">
      <formula>(#REF!=FALSE)</formula>
    </cfRule>
    <cfRule type="expression" dxfId="18" priority="46">
      <formula>$AN17=FALSE</formula>
    </cfRule>
  </conditionalFormatting>
  <conditionalFormatting sqref="AC17:AD266">
    <cfRule type="cellIs" dxfId="9" priority="26" operator="equal">
      <formula>"No"</formula>
    </cfRule>
    <cfRule type="cellIs" dxfId="8" priority="27" operator="equal">
      <formula>"Yes"</formula>
    </cfRule>
  </conditionalFormatting>
  <dataValidations count="13">
    <dataValidation type="whole" operator="greaterThan" allowBlank="1" showInputMessage="1" showErrorMessage="1" sqref="AA17:AB266 M17:M266" xr:uid="{818EF617-0A98-4559-ABAE-96E29F2E8E87}">
      <formula1>0</formula1>
    </dataValidation>
    <dataValidation type="decimal" operator="greaterThanOrEqual" allowBlank="1" showInputMessage="1" showErrorMessage="1" sqref="Y17:Z266 L17:L266" xr:uid="{220F21B5-4EBC-46C2-93C6-9B051ACFF393}">
      <formula1>0</formula1>
    </dataValidation>
    <dataValidation type="list" allowBlank="1" showInputMessage="1" showErrorMessage="1" prompt="If 'SBA Note' is selected, a copy of the note must be provided at time of application submission" sqref="W17:W266" xr:uid="{F7456B88-A88D-421F-B665-3A11C3FAE6D4}">
      <formula1>RANGE_LOOKUP_SMALLBUSQUALMETHOD</formula1>
    </dataValidation>
    <dataValidation type="list" allowBlank="1" showInputMessage="1" showErrorMessage="1" sqref="K17:K266" xr:uid="{B089132F-006F-4D3F-97F5-71D684B1DBF0}">
      <formula1>RANGE_LOOKUP_YESNO</formula1>
    </dataValidation>
    <dataValidation type="list" allowBlank="1" showInputMessage="1" showErrorMessage="1" sqref="R17:R266" xr:uid="{88286334-D37B-42AC-A20E-16B48C73BE92}">
      <formula1>IF($P17&lt;&gt;"",INDIRECT("RANGE_LOOKUP_COUNTY_"&amp;$P17),INDIRECT("RANGE_LOOKUP_COUNTY_PLACEHOLDER"))</formula1>
    </dataValidation>
    <dataValidation type="list" allowBlank="1" showInputMessage="1" showErrorMessage="1" sqref="P17:P266" xr:uid="{F3F1C249-F58E-4D9E-A61E-F5443DA3A4D7}">
      <formula1>IF($R17="",RANGE_LOOKUP_STATE_ALLSTATES,INDIRECT("RANGE_FAKE"))</formula1>
    </dataValidation>
    <dataValidation type="whole" allowBlank="1" showInputMessage="1" showErrorMessage="1" sqref="Q17:Q266" xr:uid="{1051C91B-D52F-4495-9F0B-3E8B6E261E8A}">
      <formula1>1</formula1>
      <formula2>99999</formula2>
    </dataValidation>
    <dataValidation type="decimal" operator="greaterThan" allowBlank="1" showInputMessage="1" showErrorMessage="1" sqref="F17:F266" xr:uid="{E5303109-F9B5-4B20-BAE7-2AABCFEB27FD}">
      <formula1>0</formula1>
    </dataValidation>
    <dataValidation type="date" operator="greaterThan" allowBlank="1" showInputMessage="1" showErrorMessage="1" sqref="E17:E266" xr:uid="{A3CC533A-BDB1-49C2-B0D9-F17C1B521D0A}">
      <formula1>36526</formula1>
    </dataValidation>
    <dataValidation type="list" allowBlank="1" showInputMessage="1" showErrorMessage="1" sqref="G17:G266" xr:uid="{F824CB82-8C4E-44B3-A1B4-090A4BB32F24}">
      <formula1>RANGE_LOOKUP_LOANPURPOSE_BDA</formula1>
    </dataValidation>
    <dataValidation type="list" allowBlank="1" showInputMessage="1" showErrorMessage="1" sqref="S17:S266" xr:uid="{9EB0739B-81A3-4F60-B120-6AC0A47DE218}">
      <formula1>RANGE_LOOKUP_YESNONA</formula1>
    </dataValidation>
    <dataValidation type="whole" operator="greaterThanOrEqual" allowBlank="1" showInputMessage="1" showErrorMessage="1" sqref="T17:U266" xr:uid="{8CD2D1EB-0223-44DC-89BF-A2A02799D7B6}">
      <formula1>0</formula1>
    </dataValidation>
    <dataValidation type="textLength" operator="lessThanOrEqual" allowBlank="1" showInputMessage="1" showErrorMessage="1" error="Text length must not exceed 50 characters" sqref="H17:H266 N17:N266 O17:O266" xr:uid="{CB4BB6B8-CC05-4D03-89FD-60F19507D147}">
      <formula1>50</formula1>
    </dataValidation>
  </dataValidations>
  <hyperlinks>
    <hyperlink ref="X13:X14" r:id="rId1" display="NIACS Code" xr:uid="{92E15C99-EADF-4EAA-8F05-EE18B0171E96}"/>
    <hyperlink ref="Z14" r:id="rId2" xr:uid="{CF0A90DD-6D07-4404-8838-9F63559DABE9}"/>
    <hyperlink ref="AB14" r:id="rId3" xr:uid="{D58E1301-9A74-49DB-A57C-8025D61AEE38}"/>
  </hyperlinks>
  <pageMargins left="0.7" right="0.7" top="0.75" bottom="0.75" header="0.3" footer="0.3"/>
  <pageSetup scale="21" fitToHeight="0" orientation="landscape" verticalDpi="0" r:id="rId4"/>
  <drawing r:id="rId5"/>
  <tableParts count="1">
    <tablePart r:id="rId6"/>
  </tableParts>
  <extLst>
    <ext xmlns:x14="http://schemas.microsoft.com/office/spreadsheetml/2009/9/main" uri="{78C0D931-6437-407d-A8EE-F0AAD7539E65}">
      <x14:conditionalFormattings>
        <x14:conditionalFormatting xmlns:xm="http://schemas.microsoft.com/office/excel/2006/main">
          <x14:cfRule type="expression" priority="1" id="{8EB6F9EB-426B-4B5E-BF3B-96F59C3542D5}">
            <xm:f>NOT($S17='$DB.LOOKUP'!$AB$3)</xm:f>
            <x14:dxf>
              <fill>
                <patternFill>
                  <bgColor theme="0" tint="-4.9989318521683403E-2"/>
                </patternFill>
              </fill>
            </x14:dxf>
          </x14:cfRule>
          <x14:cfRule type="expression" priority="2" id="{B9A2C2AE-EFC7-44A9-931E-4C6A9CAE3CC7}">
            <xm:f>AND($S17&lt;&gt;'$DB.LOOKUP'!$AB$3,T17&lt;&gt;"")</xm:f>
            <x14:dxf>
              <fill>
                <patternFill patternType="lightUp">
                  <fgColor theme="5" tint="0.59996337778862885"/>
                </patternFill>
              </fill>
            </x14:dxf>
          </x14:cfRule>
          <xm:sqref>T17:U266</xm:sqref>
        </x14:conditionalFormatting>
        <x14:conditionalFormatting xmlns:xm="http://schemas.microsoft.com/office/excel/2006/main">
          <x14:cfRule type="expression" priority="12" id="{4FBEF1D6-E2F5-4AE1-BB62-B775AB1D6D02}">
            <xm:f>AND($V17&lt;&gt;'$DB.LOOKUP'!$AN$3,W17&lt;&gt;"")</xm:f>
            <x14:dxf>
              <fill>
                <patternFill patternType="lightUp">
                  <fgColor theme="5" tint="0.59996337778862885"/>
                </patternFill>
              </fill>
            </x14:dxf>
          </x14:cfRule>
          <xm:sqref>W17:AB266</xm:sqref>
        </x14:conditionalFormatting>
        <x14:conditionalFormatting xmlns:xm="http://schemas.microsoft.com/office/excel/2006/main">
          <x14:cfRule type="expression" priority="13" id="{020A901E-92B1-42B4-9FF2-80393CFE625E}">
            <xm:f>$V17&lt;&gt;'$DB.LOOKUP'!$AN$3</xm:f>
            <x14:dxf>
              <fill>
                <patternFill>
                  <bgColor theme="0" tint="-4.9989318521683403E-2"/>
                </patternFill>
              </fill>
            </x14:dxf>
          </x14:cfRule>
          <xm:sqref>W17:AC266</xm:sqref>
        </x14:conditionalFormatting>
        <x14:conditionalFormatting xmlns:xm="http://schemas.microsoft.com/office/excel/2006/main">
          <x14:cfRule type="expression" priority="8" id="{98E13D20-21C3-429E-907E-9A01FAF63231}">
            <xm:f>AND(X17&lt;&gt;"",NOT(OR($W17='$DB.LOOKUP'!$AJ$4,$W17='$DB.LOOKUP'!$AJ$5)))</xm:f>
            <x14:dxf>
              <fill>
                <patternFill patternType="lightUp">
                  <fgColor theme="5" tint="0.59996337778862885"/>
                </patternFill>
              </fill>
            </x14:dxf>
          </x14:cfRule>
          <x14:cfRule type="expression" priority="11" id="{5E04E4B2-DF9D-4F17-8956-A0E187361A4B}">
            <xm:f>NOT(OR($W17='$DB.LOOKUP'!$AJ$4,$W17='$DB.LOOKUP'!$AJ$5))</xm:f>
            <x14:dxf>
              <fill>
                <patternFill>
                  <bgColor theme="0" tint="-4.9989318521683403E-2"/>
                </patternFill>
              </fill>
            </x14:dxf>
          </x14:cfRule>
          <xm:sqref>X17:AB266</xm:sqref>
        </x14:conditionalFormatting>
        <x14:conditionalFormatting xmlns:xm="http://schemas.microsoft.com/office/excel/2006/main">
          <x14:cfRule type="expression" priority="7" id="{815F10B6-80FE-43AA-8D51-C9F24C345214}">
            <xm:f>AND(NOT($W17='$DB.LOOKUP'!$AJ$4),Y17&lt;&gt;"")</xm:f>
            <x14:dxf>
              <fill>
                <patternFill patternType="lightUp">
                  <fgColor theme="5" tint="0.59996337778862885"/>
                </patternFill>
              </fill>
            </x14:dxf>
          </x14:cfRule>
          <x14:cfRule type="expression" priority="10" id="{DAD65E91-ECAE-40A5-8209-A7E7B5C1FCCE}">
            <xm:f>NOT($W17='$DB.LOOKUP'!$AJ$4)</xm:f>
            <x14:dxf>
              <fill>
                <patternFill>
                  <bgColor theme="0" tint="-4.9989318521683403E-2"/>
                </patternFill>
              </fill>
            </x14:dxf>
          </x14:cfRule>
          <xm:sqref>Y17:Z266</xm:sqref>
        </x14:conditionalFormatting>
        <x14:conditionalFormatting xmlns:xm="http://schemas.microsoft.com/office/excel/2006/main">
          <x14:cfRule type="expression" priority="6" id="{A785238F-8C15-441C-8AEC-E0E61AE84BB8}">
            <xm:f>AND(NOT($W17='$DB.LOOKUP'!$AJ$5),AA17&lt;&gt;"")</xm:f>
            <x14:dxf>
              <fill>
                <patternFill patternType="lightUp">
                  <fgColor theme="5" tint="0.59996337778862885"/>
                </patternFill>
              </fill>
            </x14:dxf>
          </x14:cfRule>
          <x14:cfRule type="expression" priority="9" id="{5C0A5D06-D30F-4B02-90D3-79176A758208}">
            <xm:f>NOT($W17='$DB.LOOKUP'!$AJ$5)</xm:f>
            <x14:dxf>
              <fill>
                <patternFill>
                  <bgColor theme="0" tint="-4.9989318521683403E-2"/>
                </patternFill>
              </fill>
            </x14:dxf>
          </x14:cfRule>
          <xm:sqref>AA17:AB266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D5482-52D8-4A99-96C9-4BCDA3E96862}">
  <sheetPr>
    <tabColor theme="8" tint="0.79998168889431442"/>
    <pageSetUpPr fitToPage="1"/>
  </sheetPr>
  <dimension ref="A1:AC21"/>
  <sheetViews>
    <sheetView showGridLines="0" showRowColHeaders="0" workbookViewId="0">
      <selection activeCell="B11" sqref="B11"/>
    </sheetView>
  </sheetViews>
  <sheetFormatPr defaultColWidth="0" defaultRowHeight="15" customHeight="1"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210"/>
      <c r="B1" s="211" t="str">
        <f>"Community Lending Programs (CLP): "&amp;ATTR_PROG_SHORTNAME&amp;" Application"</f>
        <v>Community Lending Programs (CLP):  Application</v>
      </c>
      <c r="C1" s="212"/>
      <c r="D1" s="213"/>
      <c r="E1" s="212"/>
      <c r="F1" s="213"/>
      <c r="G1" s="213"/>
      <c r="H1" s="214"/>
      <c r="I1" s="214"/>
      <c r="J1" s="16"/>
      <c r="K1" s="16"/>
      <c r="L1" s="16"/>
      <c r="M1" s="16"/>
      <c r="N1" s="16"/>
      <c r="O1" s="16"/>
      <c r="P1" s="16"/>
      <c r="Q1" s="16"/>
      <c r="R1" s="16"/>
      <c r="S1" s="16"/>
      <c r="T1" s="16"/>
      <c r="U1" s="16"/>
      <c r="V1" s="16"/>
      <c r="W1" s="16"/>
      <c r="X1" s="16"/>
      <c r="Y1" s="16"/>
      <c r="Z1" s="16"/>
      <c r="AA1" s="16"/>
      <c r="AB1" s="16"/>
    </row>
    <row r="2" spans="1:28" ht="8.1" customHeight="1" x14ac:dyDescent="0.25"/>
    <row r="3" spans="1:28" ht="20.100000000000001" customHeight="1" x14ac:dyDescent="0.25">
      <c r="A3" s="18"/>
      <c r="B3" s="37" t="s">
        <v>5558</v>
      </c>
      <c r="C3" s="21"/>
      <c r="D3" s="19"/>
      <c r="E3" s="21"/>
      <c r="F3" s="19"/>
      <c r="G3" s="19"/>
      <c r="H3" s="19"/>
      <c r="I3" s="19"/>
      <c r="J3" s="19"/>
      <c r="K3" s="19"/>
      <c r="L3" s="19"/>
      <c r="M3" s="19"/>
      <c r="N3" s="19"/>
      <c r="O3" s="19"/>
      <c r="P3" s="19"/>
      <c r="Q3" s="19"/>
      <c r="R3" s="19"/>
      <c r="S3" s="19"/>
      <c r="T3" s="19"/>
      <c r="U3" s="19"/>
      <c r="V3" s="19"/>
      <c r="W3" s="19"/>
      <c r="X3" s="19"/>
      <c r="Y3" s="19"/>
      <c r="Z3" s="19"/>
      <c r="AA3" s="19"/>
      <c r="AB3" s="19"/>
    </row>
    <row r="4" spans="1:28" ht="9.75" customHeight="1" x14ac:dyDescent="0.25"/>
    <row r="5" spans="1:28" ht="303.75" customHeight="1" x14ac:dyDescent="0.25">
      <c r="B5" s="275" t="s">
        <v>5728</v>
      </c>
      <c r="C5" s="275"/>
      <c r="D5" s="275"/>
      <c r="E5" s="275"/>
      <c r="F5" s="275"/>
      <c r="G5" s="275"/>
      <c r="H5" s="275"/>
    </row>
    <row r="6" spans="1:28" x14ac:dyDescent="0.25"/>
    <row r="7" spans="1:28" s="17" customFormat="1" ht="20.100000000000001" customHeight="1" x14ac:dyDescent="0.25">
      <c r="B7" s="51" t="s">
        <v>5559</v>
      </c>
    </row>
    <row r="8" spans="1:28" s="17" customFormat="1" ht="20.100000000000001" customHeight="1" x14ac:dyDescent="0.25">
      <c r="B8" s="276" t="e" cm="1">
        <f t="array" aca="1" ref="B8" ca="1">IF(INDIRECT(ATTR_APP_TAB_TARGET&amp;"!MEMBER_NAME")="","",INDIRECT(ATTR_APP_TAB_TARGET&amp;"!MEMBER_NAME"))</f>
        <v>#REF!</v>
      </c>
      <c r="C8" s="276"/>
      <c r="D8" s="276"/>
      <c r="E8" s="276"/>
      <c r="F8" s="276"/>
      <c r="G8" s="276"/>
      <c r="H8" s="276"/>
    </row>
    <row r="9" spans="1:28" s="17" customFormat="1" ht="20.100000000000001" customHeight="1" x14ac:dyDescent="0.25"/>
    <row r="10" spans="1:28" s="17" customFormat="1" ht="20.100000000000001" customHeight="1" x14ac:dyDescent="0.25">
      <c r="B10" s="51" t="s">
        <v>5550</v>
      </c>
      <c r="D10" s="51" t="s">
        <v>5560</v>
      </c>
      <c r="F10" s="51" t="s">
        <v>5561</v>
      </c>
      <c r="H10" s="51" t="s">
        <v>5451</v>
      </c>
    </row>
    <row r="11" spans="1:28" s="17" customFormat="1" ht="20.100000000000001" customHeight="1" x14ac:dyDescent="0.25">
      <c r="B11" s="52"/>
      <c r="D11" s="52"/>
      <c r="F11" s="52"/>
      <c r="H11" s="53"/>
    </row>
    <row r="12" spans="1:28" ht="19.5" customHeight="1" x14ac:dyDescent="0.25"/>
    <row r="13" spans="1:28" ht="15" customHeight="1" x14ac:dyDescent="0.25">
      <c r="H13" s="277" t="str">
        <f>HYPERLINK("#"&amp;ATTR_APP_TAB_TARGET&amp;"!TARGET_TOP","Return to Application")</f>
        <v>Return to Application</v>
      </c>
    </row>
    <row r="14" spans="1:28" ht="15" customHeight="1" x14ac:dyDescent="0.25">
      <c r="H14" s="278"/>
    </row>
    <row r="15" spans="1:28" x14ac:dyDescent="0.25"/>
    <row r="17" customFormat="1" ht="15" hidden="1" customHeight="1" x14ac:dyDescent="0.25"/>
    <row r="18" customFormat="1" ht="15" hidden="1" customHeight="1" x14ac:dyDescent="0.25"/>
    <row r="19" customFormat="1" ht="15" hidden="1" customHeight="1" x14ac:dyDescent="0.25"/>
    <row r="20" customFormat="1" ht="15" hidden="1" customHeight="1" x14ac:dyDescent="0.25"/>
    <row r="21" customFormat="1" ht="15" hidden="1" customHeight="1" x14ac:dyDescent="0.25"/>
  </sheetData>
  <sheetProtection algorithmName="SHA-512" hashValue="v2jXmnDcl5fZeNgXwcq282QaTsAh6J3N+Gw5cyanNnkDP75Qx3DvvuBgZaDSwdoBDZPiIcSAnIbUtfkZzga4ZA==" saltValue="vWGafjpji7PSRnW7LEaKzg=="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52FD9-DE36-4B11-9812-612A3EF83DBE}">
  <sheetPr>
    <tabColor theme="8" tint="0.79998168889431442"/>
    <pageSetUpPr fitToPage="1"/>
  </sheetPr>
  <dimension ref="A1:AC21"/>
  <sheetViews>
    <sheetView showGridLines="0" showRowColHeaders="0" workbookViewId="0">
      <selection activeCell="B11" sqref="B11"/>
    </sheetView>
  </sheetViews>
  <sheetFormatPr defaultColWidth="0" defaultRowHeight="15" customHeight="1"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210"/>
      <c r="B1" s="211" t="str">
        <f>"Community Lending Programs (CLP): "&amp;ATTR_PROG_SHORTNAME&amp;" Application"</f>
        <v>Community Lending Programs (CLP):  Application</v>
      </c>
      <c r="C1" s="212"/>
      <c r="D1" s="213"/>
      <c r="E1" s="212"/>
      <c r="F1" s="213"/>
      <c r="G1" s="213"/>
      <c r="H1" s="214"/>
      <c r="I1" s="214"/>
      <c r="J1" s="16"/>
      <c r="K1" s="16"/>
      <c r="L1" s="16"/>
      <c r="M1" s="16"/>
      <c r="N1" s="16"/>
      <c r="O1" s="16"/>
      <c r="P1" s="16"/>
      <c r="Q1" s="16"/>
      <c r="R1" s="16"/>
      <c r="S1" s="16"/>
      <c r="T1" s="16"/>
      <c r="U1" s="16"/>
      <c r="V1" s="16"/>
      <c r="W1" s="16"/>
      <c r="X1" s="16"/>
      <c r="Y1" s="16"/>
      <c r="Z1" s="16"/>
      <c r="AA1" s="16"/>
      <c r="AB1" s="16"/>
    </row>
    <row r="2" spans="1:28" ht="8.1" customHeight="1" x14ac:dyDescent="0.25"/>
    <row r="3" spans="1:28" ht="20.100000000000001" customHeight="1" x14ac:dyDescent="0.25">
      <c r="A3" s="18"/>
      <c r="B3" s="37" t="s">
        <v>5558</v>
      </c>
      <c r="C3" s="21"/>
      <c r="D3" s="19"/>
      <c r="E3" s="21"/>
      <c r="F3" s="19"/>
      <c r="G3" s="19"/>
      <c r="H3" s="19"/>
      <c r="I3" s="19"/>
      <c r="J3" s="19"/>
      <c r="K3" s="19"/>
      <c r="L3" s="19"/>
      <c r="M3" s="19"/>
      <c r="N3" s="19"/>
      <c r="O3" s="19"/>
      <c r="P3" s="19"/>
      <c r="Q3" s="19"/>
      <c r="R3" s="19"/>
      <c r="S3" s="19"/>
      <c r="T3" s="19"/>
      <c r="U3" s="19"/>
      <c r="V3" s="19"/>
      <c r="W3" s="19"/>
      <c r="X3" s="19"/>
      <c r="Y3" s="19"/>
      <c r="Z3" s="19"/>
      <c r="AA3" s="19"/>
      <c r="AB3" s="19"/>
    </row>
    <row r="4" spans="1:28" ht="9.75" customHeight="1" x14ac:dyDescent="0.25"/>
    <row r="5" spans="1:28" ht="263.25" customHeight="1" x14ac:dyDescent="0.25">
      <c r="B5" s="275" t="s">
        <v>5729</v>
      </c>
      <c r="C5" s="275"/>
      <c r="D5" s="275"/>
      <c r="E5" s="275"/>
      <c r="F5" s="275"/>
      <c r="G5" s="275"/>
      <c r="H5" s="275"/>
    </row>
    <row r="6" spans="1:28" x14ac:dyDescent="0.25"/>
    <row r="7" spans="1:28" s="17" customFormat="1" ht="20.100000000000001" customHeight="1" x14ac:dyDescent="0.25">
      <c r="B7" s="51" t="s">
        <v>5559</v>
      </c>
    </row>
    <row r="8" spans="1:28" s="17" customFormat="1" ht="20.100000000000001" customHeight="1" x14ac:dyDescent="0.25">
      <c r="B8" s="276" t="e" cm="1">
        <f t="array" aca="1" ref="B8" ca="1">IF(INDIRECT(ATTR_APP_TAB_TARGET&amp;"!MEMBER_NAME")="","",INDIRECT(ATTR_APP_TAB_TARGET&amp;"!MEMBER_NAME"))</f>
        <v>#REF!</v>
      </c>
      <c r="C8" s="276"/>
      <c r="D8" s="276"/>
      <c r="E8" s="276"/>
      <c r="F8" s="276"/>
      <c r="G8" s="276"/>
      <c r="H8" s="276"/>
    </row>
    <row r="9" spans="1:28" s="17" customFormat="1" ht="20.100000000000001" customHeight="1" x14ac:dyDescent="0.25"/>
    <row r="10" spans="1:28" s="17" customFormat="1" ht="20.100000000000001" customHeight="1" x14ac:dyDescent="0.25">
      <c r="B10" s="51" t="s">
        <v>5550</v>
      </c>
      <c r="D10" s="51" t="s">
        <v>5560</v>
      </c>
      <c r="F10" s="51" t="s">
        <v>5561</v>
      </c>
      <c r="H10" s="51" t="s">
        <v>5451</v>
      </c>
    </row>
    <row r="11" spans="1:28" s="17" customFormat="1" ht="20.100000000000001" customHeight="1" x14ac:dyDescent="0.25">
      <c r="B11" s="52"/>
      <c r="D11" s="52"/>
      <c r="F11" s="52"/>
      <c r="H11" s="53"/>
    </row>
    <row r="12" spans="1:28" ht="19.5" customHeight="1" x14ac:dyDescent="0.25"/>
    <row r="13" spans="1:28" ht="15" customHeight="1" x14ac:dyDescent="0.25">
      <c r="H13" s="277" t="str">
        <f>HYPERLINK("#"&amp;ATTR_APP_TAB_TARGET&amp;"!TARGET_TOP","Return to Application")</f>
        <v>Return to Application</v>
      </c>
    </row>
    <row r="14" spans="1:28" ht="15" customHeight="1" x14ac:dyDescent="0.25">
      <c r="H14" s="278"/>
    </row>
    <row r="15" spans="1:28" x14ac:dyDescent="0.25"/>
    <row r="17" customFormat="1" ht="15" hidden="1" customHeight="1" x14ac:dyDescent="0.25"/>
    <row r="18" customFormat="1" ht="15" hidden="1" customHeight="1" x14ac:dyDescent="0.25"/>
    <row r="19" customFormat="1" ht="15" hidden="1" customHeight="1" x14ac:dyDescent="0.25"/>
    <row r="20" customFormat="1" ht="15" hidden="1" customHeight="1" x14ac:dyDescent="0.25"/>
    <row r="21" customFormat="1" ht="15" hidden="1" customHeight="1" x14ac:dyDescent="0.25"/>
  </sheetData>
  <sheetProtection algorithmName="SHA-512" hashValue="O6gnwMaoLK9XpUITnz1+f+aNcgTQkUABe9xs3DOr19PA1osD/Vpexi3NY21aN8iMx+QHf4RIQGAWl3njCUkMdw==" saltValue="B+cmAGru0h5ETx4zYZLBKw=="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08787-848B-489B-BE13-CCCA07575F19}">
  <sheetPr>
    <tabColor theme="8" tint="0.79998168889431442"/>
    <pageSetUpPr fitToPage="1"/>
  </sheetPr>
  <dimension ref="A1:AC21"/>
  <sheetViews>
    <sheetView showGridLines="0" showRowColHeaders="0" workbookViewId="0">
      <selection activeCell="B11" sqref="B11"/>
    </sheetView>
  </sheetViews>
  <sheetFormatPr defaultColWidth="0" defaultRowHeight="15" customHeight="1"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210"/>
      <c r="B1" s="211" t="str">
        <f>"Community Lending Programs (CLP): "&amp;ATTR_PROG_SHORTNAME&amp;" Application"</f>
        <v>Community Lending Programs (CLP):  Application</v>
      </c>
      <c r="C1" s="212"/>
      <c r="D1" s="213"/>
      <c r="E1" s="212"/>
      <c r="F1" s="213"/>
      <c r="G1" s="213"/>
      <c r="H1" s="214"/>
      <c r="I1" s="214"/>
      <c r="J1" s="16"/>
      <c r="K1" s="16"/>
      <c r="L1" s="16"/>
      <c r="M1" s="16"/>
      <c r="N1" s="16"/>
      <c r="O1" s="16"/>
      <c r="P1" s="16"/>
      <c r="Q1" s="16"/>
      <c r="R1" s="16"/>
      <c r="S1" s="16"/>
      <c r="T1" s="16"/>
      <c r="U1" s="16"/>
      <c r="V1" s="16"/>
      <c r="W1" s="16"/>
      <c r="X1" s="16"/>
      <c r="Y1" s="16"/>
      <c r="Z1" s="16"/>
      <c r="AA1" s="16"/>
      <c r="AB1" s="16"/>
    </row>
    <row r="2" spans="1:28" ht="8.1" customHeight="1" x14ac:dyDescent="0.25"/>
    <row r="3" spans="1:28" ht="20.100000000000001" customHeight="1" x14ac:dyDescent="0.25">
      <c r="A3" s="18"/>
      <c r="B3" s="37" t="s">
        <v>5558</v>
      </c>
      <c r="C3" s="21"/>
      <c r="D3" s="19"/>
      <c r="E3" s="21"/>
      <c r="F3" s="19"/>
      <c r="G3" s="19"/>
      <c r="H3" s="19"/>
      <c r="I3" s="19"/>
      <c r="J3" s="19"/>
      <c r="K3" s="19"/>
      <c r="L3" s="19"/>
      <c r="M3" s="19"/>
      <c r="N3" s="19"/>
      <c r="O3" s="19"/>
      <c r="P3" s="19"/>
      <c r="Q3" s="19"/>
      <c r="R3" s="19"/>
      <c r="S3" s="19"/>
      <c r="T3" s="19"/>
      <c r="U3" s="19"/>
      <c r="V3" s="19"/>
      <c r="W3" s="19"/>
      <c r="X3" s="19"/>
      <c r="Y3" s="19"/>
      <c r="Z3" s="19"/>
      <c r="AA3" s="19"/>
      <c r="AB3" s="19"/>
    </row>
    <row r="4" spans="1:28" ht="9.75" customHeight="1" x14ac:dyDescent="0.25"/>
    <row r="5" spans="1:28" ht="263.25" customHeight="1" x14ac:dyDescent="0.25">
      <c r="B5" s="275" t="s">
        <v>5729</v>
      </c>
      <c r="C5" s="275"/>
      <c r="D5" s="275"/>
      <c r="E5" s="275"/>
      <c r="F5" s="275"/>
      <c r="G5" s="275"/>
      <c r="H5" s="275"/>
    </row>
    <row r="6" spans="1:28" x14ac:dyDescent="0.25"/>
    <row r="7" spans="1:28" s="17" customFormat="1" ht="20.100000000000001" customHeight="1" x14ac:dyDescent="0.25">
      <c r="B7" s="51" t="s">
        <v>5559</v>
      </c>
    </row>
    <row r="8" spans="1:28" s="17" customFormat="1" ht="20.100000000000001" customHeight="1" x14ac:dyDescent="0.25">
      <c r="B8" s="276" t="e" cm="1">
        <f t="array" aca="1" ref="B8" ca="1">IF(INDIRECT(ATTR_APP_TAB_TARGET&amp;"!MEMBER_NAME")="","",INDIRECT(ATTR_APP_TAB_TARGET&amp;"!MEMBER_NAME"))</f>
        <v>#REF!</v>
      </c>
      <c r="C8" s="276"/>
      <c r="D8" s="276"/>
      <c r="E8" s="276"/>
      <c r="F8" s="276"/>
      <c r="G8" s="276"/>
      <c r="H8" s="276"/>
    </row>
    <row r="9" spans="1:28" s="17" customFormat="1" ht="20.100000000000001" customHeight="1" x14ac:dyDescent="0.25"/>
    <row r="10" spans="1:28" s="17" customFormat="1" ht="20.100000000000001" customHeight="1" x14ac:dyDescent="0.25">
      <c r="B10" s="51" t="s">
        <v>5550</v>
      </c>
      <c r="D10" s="51" t="s">
        <v>5560</v>
      </c>
      <c r="F10" s="51" t="s">
        <v>5561</v>
      </c>
      <c r="H10" s="51" t="s">
        <v>5451</v>
      </c>
    </row>
    <row r="11" spans="1:28" s="17" customFormat="1" ht="20.100000000000001" customHeight="1" x14ac:dyDescent="0.25">
      <c r="B11" s="52"/>
      <c r="D11" s="52"/>
      <c r="F11" s="52"/>
      <c r="H11" s="53"/>
    </row>
    <row r="12" spans="1:28" ht="19.5" customHeight="1" x14ac:dyDescent="0.25"/>
    <row r="13" spans="1:28" ht="15" customHeight="1" x14ac:dyDescent="0.25">
      <c r="H13" s="277" t="str">
        <f>HYPERLINK("#"&amp;ATTR_APP_TAB_TARGET&amp;"!TARGET_TOP","Return to Application")</f>
        <v>Return to Application</v>
      </c>
    </row>
    <row r="14" spans="1:28" ht="15" customHeight="1" x14ac:dyDescent="0.25">
      <c r="H14" s="278"/>
    </row>
    <row r="15" spans="1:28" x14ac:dyDescent="0.25"/>
    <row r="17" customFormat="1" ht="15" hidden="1" customHeight="1" x14ac:dyDescent="0.25"/>
    <row r="18" customFormat="1" ht="15" hidden="1" customHeight="1" x14ac:dyDescent="0.25"/>
    <row r="19" customFormat="1" ht="15" hidden="1" customHeight="1" x14ac:dyDescent="0.25"/>
    <row r="20" customFormat="1" ht="15" hidden="1" customHeight="1" x14ac:dyDescent="0.25"/>
    <row r="21" customFormat="1" ht="15" hidden="1" customHeight="1" x14ac:dyDescent="0.25"/>
  </sheetData>
  <sheetProtection algorithmName="SHA-512" hashValue="j7zZNLnOZD6XFAIxDf1Omg3/fubDUEq3E4MrgfeQzlwBut8Afwb/YhJ1bgdpO0Wq7KeK/bNyjN1lSIse82J4Tg==" saltValue="MXIcVjY+eugTM/OzxIgmqQ=="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FAF7F-D742-49E6-AE8F-247EF7F1AE72}">
  <sheetPr>
    <tabColor theme="8" tint="0.79998168889431442"/>
    <pageSetUpPr fitToPage="1"/>
  </sheetPr>
  <dimension ref="A1:AC21"/>
  <sheetViews>
    <sheetView showGridLines="0" showRowColHeaders="0" workbookViewId="0">
      <selection activeCell="B11" sqref="B11"/>
    </sheetView>
  </sheetViews>
  <sheetFormatPr defaultColWidth="0" defaultRowHeight="15"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210"/>
      <c r="B1" s="211" t="str">
        <f>"Community Lending Programs (CLP): "&amp;ATTR_PROG_SHORTNAME&amp;" Application"</f>
        <v>Community Lending Programs (CLP):  Application</v>
      </c>
      <c r="C1" s="212"/>
      <c r="D1" s="213"/>
      <c r="E1" s="212"/>
      <c r="F1" s="213"/>
      <c r="G1" s="213"/>
      <c r="H1" s="214"/>
      <c r="I1" s="214"/>
      <c r="J1" s="16"/>
      <c r="K1" s="16"/>
      <c r="L1" s="16"/>
      <c r="M1" s="16"/>
      <c r="N1" s="16"/>
      <c r="O1" s="16"/>
      <c r="P1" s="16"/>
      <c r="Q1" s="16"/>
      <c r="R1" s="16"/>
      <c r="S1" s="16"/>
      <c r="T1" s="16"/>
      <c r="U1" s="16"/>
      <c r="V1" s="16"/>
      <c r="W1" s="16"/>
      <c r="X1" s="16"/>
      <c r="Y1" s="16"/>
      <c r="Z1" s="16"/>
      <c r="AA1" s="16"/>
      <c r="AB1" s="16"/>
    </row>
    <row r="2" spans="1:28" ht="8.1" customHeight="1" x14ac:dyDescent="0.25"/>
    <row r="3" spans="1:28" ht="20.100000000000001" customHeight="1" x14ac:dyDescent="0.25">
      <c r="A3" s="18"/>
      <c r="B3" s="37" t="s">
        <v>5558</v>
      </c>
      <c r="C3" s="21"/>
      <c r="D3" s="19"/>
      <c r="E3" s="21"/>
      <c r="F3" s="19"/>
      <c r="G3" s="19"/>
      <c r="H3" s="19"/>
      <c r="I3" s="19"/>
      <c r="J3" s="19"/>
      <c r="K3" s="19"/>
      <c r="L3" s="19"/>
      <c r="M3" s="19"/>
      <c r="N3" s="19"/>
      <c r="O3" s="19"/>
      <c r="P3" s="19"/>
      <c r="Q3" s="19"/>
      <c r="R3" s="19"/>
      <c r="S3" s="19"/>
      <c r="T3" s="19"/>
      <c r="U3" s="19"/>
      <c r="V3" s="19"/>
      <c r="W3" s="19"/>
      <c r="X3" s="19"/>
      <c r="Y3" s="19"/>
      <c r="Z3" s="19"/>
      <c r="AA3" s="19"/>
      <c r="AB3" s="19"/>
    </row>
    <row r="4" spans="1:28" ht="9.75" customHeight="1" x14ac:dyDescent="0.25"/>
    <row r="5" spans="1:28" ht="310.5" customHeight="1" x14ac:dyDescent="0.25">
      <c r="B5" s="275" t="s">
        <v>5730</v>
      </c>
      <c r="C5" s="275"/>
      <c r="D5" s="275"/>
      <c r="E5" s="275"/>
      <c r="F5" s="275"/>
      <c r="G5" s="275"/>
      <c r="H5" s="275"/>
    </row>
    <row r="6" spans="1:28" x14ac:dyDescent="0.25"/>
    <row r="7" spans="1:28" s="17" customFormat="1" ht="20.100000000000001" customHeight="1" x14ac:dyDescent="0.25">
      <c r="B7" s="51" t="s">
        <v>5559</v>
      </c>
    </row>
    <row r="8" spans="1:28" s="17" customFormat="1" ht="20.100000000000001" customHeight="1" x14ac:dyDescent="0.25">
      <c r="B8" s="276" t="e" cm="1">
        <f t="array" aca="1" ref="B8" ca="1">IF(INDIRECT(ATTR_APP_TAB_TARGET&amp;"!MEMBER_NAME")="","",INDIRECT(ATTR_APP_TAB_TARGET&amp;"!MEMBER_NAME"))</f>
        <v>#REF!</v>
      </c>
      <c r="C8" s="276"/>
      <c r="D8" s="276"/>
      <c r="E8" s="276"/>
      <c r="F8" s="276"/>
      <c r="G8" s="276"/>
      <c r="H8" s="276"/>
    </row>
    <row r="9" spans="1:28" s="17" customFormat="1" ht="20.100000000000001" customHeight="1" x14ac:dyDescent="0.25"/>
    <row r="10" spans="1:28" s="17" customFormat="1" ht="20.100000000000001" customHeight="1" x14ac:dyDescent="0.25">
      <c r="B10" s="51" t="s">
        <v>5550</v>
      </c>
      <c r="D10" s="51" t="s">
        <v>5560</v>
      </c>
      <c r="F10" s="51" t="s">
        <v>5561</v>
      </c>
      <c r="H10" s="51" t="s">
        <v>5451</v>
      </c>
    </row>
    <row r="11" spans="1:28" s="17" customFormat="1" ht="20.100000000000001" customHeight="1" x14ac:dyDescent="0.25">
      <c r="B11" s="52"/>
      <c r="D11" s="52"/>
      <c r="F11" s="52"/>
      <c r="H11" s="53"/>
    </row>
    <row r="12" spans="1:28" ht="19.5" customHeight="1" x14ac:dyDescent="0.25"/>
    <row r="13" spans="1:28" ht="15" customHeight="1" x14ac:dyDescent="0.25">
      <c r="H13" s="277" t="str">
        <f>HYPERLINK("#"&amp;ATTR_APP_TAB_TARGET&amp;"!TARGET_TOP","Return to Application")</f>
        <v>Return to Application</v>
      </c>
    </row>
    <row r="14" spans="1:28" ht="15" customHeight="1" x14ac:dyDescent="0.25">
      <c r="H14" s="278"/>
    </row>
    <row r="15" spans="1:28" x14ac:dyDescent="0.25"/>
    <row r="17" customFormat="1" hidden="1" x14ac:dyDescent="0.25"/>
    <row r="18" customFormat="1" hidden="1" x14ac:dyDescent="0.25"/>
    <row r="19" customFormat="1" hidden="1" x14ac:dyDescent="0.25"/>
    <row r="20" customFormat="1" hidden="1" x14ac:dyDescent="0.25"/>
    <row r="21" customFormat="1" hidden="1" x14ac:dyDescent="0.25"/>
  </sheetData>
  <sheetProtection algorithmName="SHA-512" hashValue="3oxcmO7T/ho76aE3wAtOYhIM6WnikJE3hdKBJ6TS8PTYUbIeUmoNsQyTpXjRUZxDICFjmkIwnQZZ+n0di+kZgA==" saltValue="dkvmSkPTVRWHWm+M+sOU9w==" spinCount="100000" sheet="1" objects="1" scenarios="1"/>
  <mergeCells count="3">
    <mergeCell ref="B8:H8"/>
    <mergeCell ref="H13:H14"/>
    <mergeCell ref="B5:H5"/>
  </mergeCells>
  <pageMargins left="0.7" right="0.7" top="0.75" bottom="0.75" header="0.3" footer="0.3"/>
  <pageSetup scale="59" fitToHeight="0"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141</vt:i4>
      </vt:variant>
    </vt:vector>
  </HeadingPairs>
  <TitlesOfParts>
    <vt:vector size="159" baseType="lpstr">
      <vt:lpstr>APP_SELECTION</vt:lpstr>
      <vt:lpstr>APP_CIP_DRFRESI</vt:lpstr>
      <vt:lpstr>APP_UDA_RDA</vt:lpstr>
      <vt:lpstr>APP_DRFIP</vt:lpstr>
      <vt:lpstr>APP_BDA</vt:lpstr>
      <vt:lpstr>CERT_CIP</vt:lpstr>
      <vt:lpstr>CERT_UDA</vt:lpstr>
      <vt:lpstr>CERT_RDA</vt:lpstr>
      <vt:lpstr>CERT_DRF</vt:lpstr>
      <vt:lpstr>CERT_BDA</vt:lpstr>
      <vt:lpstr>QUAL_RENTROLL</vt:lpstr>
      <vt:lpstr>QUAL_INCOMELISTING</vt:lpstr>
      <vt:lpstr>QUAL_JOBS</vt:lpstr>
      <vt:lpstr>QUAL_SERVICES</vt:lpstr>
      <vt:lpstr>QUAL_SUPPORT_LOANLOOKUPS</vt:lpstr>
      <vt:lpstr>$DB.LOOKUP</vt:lpstr>
      <vt:lpstr>$DB.DATA</vt:lpstr>
      <vt:lpstr>$DB.CONFIG</vt:lpstr>
      <vt:lpstr>APP_BDA_CERT_DATE</vt:lpstr>
      <vt:lpstr>APP_CIP_DRFRESI_CERT_DATE</vt:lpstr>
      <vt:lpstr>APP_DRFIP_CERT_DATE</vt:lpstr>
      <vt:lpstr>APP_UDA_RDA_CERT_DATE</vt:lpstr>
      <vt:lpstr>ATTR_APP_TAB_TARGET</vt:lpstr>
      <vt:lpstr>ATTR_CERT_TAB_TARGET</vt:lpstr>
      <vt:lpstr>ATTR_DRF_FLAG</vt:lpstr>
      <vt:lpstr>ATTR_DRF_LOANTYPE_CODE</vt:lpstr>
      <vt:lpstr>ATTR_DRF_LOANTYPE_DESC_SELECTED</vt:lpstr>
      <vt:lpstr>ATTR_PROG_CODE</vt:lpstr>
      <vt:lpstr>ATTR_PROG_DESC_SELECTED</vt:lpstr>
      <vt:lpstr>ATTR_PROG_DESCRIPTION</vt:lpstr>
      <vt:lpstr>ATTR_PROG_SHORTNAME</vt:lpstr>
      <vt:lpstr>CERT_BDA!CERT_DATE</vt:lpstr>
      <vt:lpstr>CERT_CIP!CERT_DATE</vt:lpstr>
      <vt:lpstr>CERT_DRF!CERT_DATE</vt:lpstr>
      <vt:lpstr>CERT_RDA!CERT_DATE</vt:lpstr>
      <vt:lpstr>CERT_UDA!CERT_DATE</vt:lpstr>
      <vt:lpstr>CERT_BDA!CERT_MEMBER_REPRESENTATIVE_EMAIL</vt:lpstr>
      <vt:lpstr>CERT_CIP!CERT_MEMBER_REPRESENTATIVE_EMAIL</vt:lpstr>
      <vt:lpstr>CERT_DRF!CERT_MEMBER_REPRESENTATIVE_EMAIL</vt:lpstr>
      <vt:lpstr>CERT_RDA!CERT_MEMBER_REPRESENTATIVE_EMAIL</vt:lpstr>
      <vt:lpstr>CERT_UDA!CERT_MEMBER_REPRESENTATIVE_EMAIL</vt:lpstr>
      <vt:lpstr>CERT_BDA!CERT_MEMBER_REPRESENTATIVE_NAME</vt:lpstr>
      <vt:lpstr>CERT_CIP!CERT_MEMBER_REPRESENTATIVE_NAME</vt:lpstr>
      <vt:lpstr>CERT_DRF!CERT_MEMBER_REPRESENTATIVE_NAME</vt:lpstr>
      <vt:lpstr>CERT_RDA!CERT_MEMBER_REPRESENTATIVE_NAME</vt:lpstr>
      <vt:lpstr>CERT_UDA!CERT_MEMBER_REPRESENTATIVE_NAME</vt:lpstr>
      <vt:lpstr>CERT_BDA!CERT_MEMBER_REPRESENTATIVE_TITLE</vt:lpstr>
      <vt:lpstr>CERT_CIP!CERT_MEMBER_REPRESENTATIVE_TITLE</vt:lpstr>
      <vt:lpstr>CERT_DRF!CERT_MEMBER_REPRESENTATIVE_TITLE</vt:lpstr>
      <vt:lpstr>CERT_RDA!CERT_MEMBER_REPRESENTATIVE_TITLE</vt:lpstr>
      <vt:lpstr>CERT_UDA!CERT_MEMBER_REPRESENTATIVE_TITLE</vt:lpstr>
      <vt:lpstr>CONFIG_BDA_INTEREST_RATE_CEILING</vt:lpstr>
      <vt:lpstr>CONFIG_DOC_ID</vt:lpstr>
      <vt:lpstr>CONFIG_DOC_NAME</vt:lpstr>
      <vt:lpstr>CONFIG_FORM_TITLE</vt:lpstr>
      <vt:lpstr>DELETEME</vt:lpstr>
      <vt:lpstr>APP_BDA!MEMBER_NAME</vt:lpstr>
      <vt:lpstr>APP_CIP_DRFRESI!MEMBER_NAME</vt:lpstr>
      <vt:lpstr>APP_DRFIP!MEMBER_NAME</vt:lpstr>
      <vt:lpstr>APP_UDA_RDA!MEMBER_NAME</vt:lpstr>
      <vt:lpstr>APP_BDA!Print_Titles</vt:lpstr>
      <vt:lpstr>APP_CIP_DRFRESI!Print_Titles</vt:lpstr>
      <vt:lpstr>APP_DRFIP!Print_Titles</vt:lpstr>
      <vt:lpstr>APP_UDA_RDA!Print_Titles</vt:lpstr>
      <vt:lpstr>RANGE_LOOKUP_CIPDRF_LOANLIST</vt:lpstr>
      <vt:lpstr>RANGE_LOOKUP_CIPDRF_LOANLIST_SORTED</vt:lpstr>
      <vt:lpstr>RANGE_LOOKUP_COUNTY_AK</vt:lpstr>
      <vt:lpstr>RANGE_LOOKUP_COUNTY_AL</vt:lpstr>
      <vt:lpstr>RANGE_LOOKUP_COUNTY_AR</vt:lpstr>
      <vt:lpstr>RANGE_LOOKUP_COUNTY_AS</vt:lpstr>
      <vt:lpstr>RANGE_LOOKUP_COUNTY_AZ</vt:lpstr>
      <vt:lpstr>RANGE_LOOKUP_COUNTY_CA</vt:lpstr>
      <vt:lpstr>RANGE_LOOKUP_COUNTY_CO</vt:lpstr>
      <vt:lpstr>RANGE_LOOKUP_COUNTY_CT</vt:lpstr>
      <vt:lpstr>RANGE_LOOKUP_COUNTY_DC</vt:lpstr>
      <vt:lpstr>RANGE_LOOKUP_COUNTY_DE</vt:lpstr>
      <vt:lpstr>RANGE_LOOKUP_COUNTY_FL</vt:lpstr>
      <vt:lpstr>RANGE_LOOKUP_COUNTY_GA</vt:lpstr>
      <vt:lpstr>RANGE_LOOKUP_COUNTY_GU</vt:lpstr>
      <vt:lpstr>RANGE_LOOKUP_COUNTY_HI</vt:lpstr>
      <vt:lpstr>RANGE_LOOKUP_COUNTY_IA</vt:lpstr>
      <vt:lpstr>RANGE_LOOKUP_COUNTY_ID</vt:lpstr>
      <vt:lpstr>RANGE_LOOKUP_COUNTY_IL</vt:lpstr>
      <vt:lpstr>RANGE_LOOKUP_COUNTY_IN</vt:lpstr>
      <vt:lpstr>RANGE_LOOKUP_COUNTY_KS</vt:lpstr>
      <vt:lpstr>RANGE_LOOKUP_COUNTY_KY</vt:lpstr>
      <vt:lpstr>RANGE_LOOKUP_COUNTY_LA</vt:lpstr>
      <vt:lpstr>RANGE_LOOKUP_COUNTY_MA</vt:lpstr>
      <vt:lpstr>RANGE_LOOKUP_COUNTY_MD</vt:lpstr>
      <vt:lpstr>RANGE_LOOKUP_COUNTY_ME</vt:lpstr>
      <vt:lpstr>RANGE_LOOKUP_COUNTY_MI</vt:lpstr>
      <vt:lpstr>RANGE_LOOKUP_COUNTY_MN</vt:lpstr>
      <vt:lpstr>RANGE_LOOKUP_COUNTY_MO</vt:lpstr>
      <vt:lpstr>RANGE_LOOKUP_COUNTY_MP</vt:lpstr>
      <vt:lpstr>RANGE_LOOKUP_COUNTY_MS</vt:lpstr>
      <vt:lpstr>RANGE_LOOKUP_COUNTY_MT</vt:lpstr>
      <vt:lpstr>RANGE_LOOKUP_COUNTY_NC</vt:lpstr>
      <vt:lpstr>RANGE_LOOKUP_COUNTY_ND</vt:lpstr>
      <vt:lpstr>RANGE_LOOKUP_COUNTY_NE</vt:lpstr>
      <vt:lpstr>RANGE_LOOKUP_COUNTY_NH</vt:lpstr>
      <vt:lpstr>RANGE_LOOKUP_COUNTY_NJ</vt:lpstr>
      <vt:lpstr>RANGE_LOOKUP_COUNTY_NM</vt:lpstr>
      <vt:lpstr>RANGE_LOOKUP_COUNTY_NV</vt:lpstr>
      <vt:lpstr>RANGE_LOOKUP_COUNTY_NY</vt:lpstr>
      <vt:lpstr>RANGE_LOOKUP_COUNTY_OH</vt:lpstr>
      <vt:lpstr>RANGE_LOOKUP_COUNTY_OK</vt:lpstr>
      <vt:lpstr>RANGE_LOOKUP_COUNTY_OR</vt:lpstr>
      <vt:lpstr>RANGE_LOOKUP_COUNTY_PA</vt:lpstr>
      <vt:lpstr>RANGE_LOOKUP_COUNTY_PLACEHOLDER</vt:lpstr>
      <vt:lpstr>RANGE_LOOKUP_COUNTY_PR</vt:lpstr>
      <vt:lpstr>RANGE_LOOKUP_COUNTY_RI</vt:lpstr>
      <vt:lpstr>RANGE_LOOKUP_COUNTY_SC</vt:lpstr>
      <vt:lpstr>RANGE_LOOKUP_COUNTY_SD</vt:lpstr>
      <vt:lpstr>RANGE_LOOKUP_COUNTY_TN</vt:lpstr>
      <vt:lpstr>RANGE_LOOKUP_COUNTY_TX</vt:lpstr>
      <vt:lpstr>RANGE_LOOKUP_COUNTY_UT</vt:lpstr>
      <vt:lpstr>RANGE_LOOKUP_COUNTY_VA</vt:lpstr>
      <vt:lpstr>RANGE_LOOKUP_COUNTY_VI</vt:lpstr>
      <vt:lpstr>RANGE_LOOKUP_COUNTY_VT</vt:lpstr>
      <vt:lpstr>RANGE_LOOKUP_COUNTY_WA</vt:lpstr>
      <vt:lpstr>RANGE_LOOKUP_COUNTY_WI</vt:lpstr>
      <vt:lpstr>RANGE_LOOKUP_COUNTY_WV</vt:lpstr>
      <vt:lpstr>RANGE_LOOKUP_COUNTY_WY</vt:lpstr>
      <vt:lpstr>RANGE_LOOKUP_DRFLOANTYPE_DESCRIPTIONS</vt:lpstr>
      <vt:lpstr>RANGE_LOOKUP_JOBTYPE</vt:lpstr>
      <vt:lpstr>RANGE_LOOKUP_LOANPURPOSE</vt:lpstr>
      <vt:lpstr>RANGE_LOOKUP_LOANPURPOSE_BDA</vt:lpstr>
      <vt:lpstr>RANGE_LOOKUP_PROGRAM_CODE</vt:lpstr>
      <vt:lpstr>RANGE_LOOKUP_PROGRAM_DESCRIPTIONS</vt:lpstr>
      <vt:lpstr>RANGE_LOOKUP_PROGRAM_SHORTNAMES</vt:lpstr>
      <vt:lpstr>RANGE_LOOKUP_PROPERTYTYPE</vt:lpstr>
      <vt:lpstr>RANGE_LOOKUP_QUALIFIEDCOMMUNITIES</vt:lpstr>
      <vt:lpstr>RANGE_LOOKUP_QUALMETHODS_BDA</vt:lpstr>
      <vt:lpstr>RANGE_LOOKUP_QUALMETHODS_BDA_SMALLBUSINESS</vt:lpstr>
      <vt:lpstr>RANGE_LOOKUP_QUALMETHODS_CIP_RESIDRF</vt:lpstr>
      <vt:lpstr>RANGE_LOOKUP_QUALMETHODS_UDA_RDA_NONPROJSPECIFIC</vt:lpstr>
      <vt:lpstr>RANGE_LOOKUP_QUALMETHODS_UDA_RDA_PROJSPECIFIC</vt:lpstr>
      <vt:lpstr>RANGE_LOOKUP_SMALLBUSQUALMETHOD</vt:lpstr>
      <vt:lpstr>RANGE_LOOKUP_STATE_ALLSTATES</vt:lpstr>
      <vt:lpstr>RANGE_LOOKUP_UDARDA_LOANLIST</vt:lpstr>
      <vt:lpstr>RANGE_LOOKUP_UDARDA_LOANLIST_SORTED</vt:lpstr>
      <vt:lpstr>RANGE_LOOKUP_YESNO</vt:lpstr>
      <vt:lpstr>RANGE_LOOKUP_YESNONA</vt:lpstr>
      <vt:lpstr>APP_BDA!TARGET_TOP</vt:lpstr>
      <vt:lpstr>APP_CIP_DRFRESI!TARGET_TOP</vt:lpstr>
      <vt:lpstr>APP_DRFIP!TARGET_TOP</vt:lpstr>
      <vt:lpstr>APP_UDA_RDA!TARGET_TOP</vt:lpstr>
      <vt:lpstr>CERT_BDA!TARGET_TOP</vt:lpstr>
      <vt:lpstr>CERT_CIP!TARGET_TOP</vt:lpstr>
      <vt:lpstr>CERT_DRF!TARGET_TOP</vt:lpstr>
      <vt:lpstr>CERT_RDA!TARGET_TOP</vt:lpstr>
      <vt:lpstr>CERT_UDA!TARGET_TOP</vt:lpstr>
      <vt:lpstr>QUAL_INCOMELISTING!TARGET_TOP</vt:lpstr>
      <vt:lpstr>QUAL_JOBS!TARGET_TOP</vt:lpstr>
      <vt:lpstr>QUAL_RENTROLL!TARGET_TOP</vt:lpstr>
      <vt:lpstr>QUAL_SERVICES!TARGET_TOP</vt:lpstr>
      <vt:lpstr>APP_BDA!TARGET_TOP_QUALMETHODSELECTION</vt:lpstr>
      <vt:lpstr>APP_CIP_DRFRESI!TARGET_TOP_QUALMETHODSELECTION</vt:lpstr>
      <vt:lpstr>APP_UDA_RDA!TARGET_TOP_QUALMETHODSELECTION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CLP-002 Application</dc:title>
  <dc:creator>Jeff LeSauvage</dc:creator>
  <cp:lastModifiedBy>Breazzano,Matt</cp:lastModifiedBy>
  <cp:lastPrinted>2020-12-09T21:41:55Z</cp:lastPrinted>
  <dcterms:created xsi:type="dcterms:W3CDTF">2015-06-05T18:17:20Z</dcterms:created>
  <dcterms:modified xsi:type="dcterms:W3CDTF">2026-03-09T20:31:49Z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{38415F45-521E-4CE8-A09A-0762AC6171A6}</vt:lpwstr>
  </property>
</Properties>
</file>